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6.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
    </mc:Choice>
  </mc:AlternateContent>
  <bookViews>
    <workbookView xWindow="0" yWindow="0" windowWidth="19950" windowHeight="3570" tabRatio="836" activeTab="3"/>
  </bookViews>
  <sheets>
    <sheet name="Data GL" sheetId="12" r:id="rId1"/>
    <sheet name="Kode" sheetId="3" r:id="rId2"/>
    <sheet name="Akun" sheetId="2" r:id="rId3"/>
    <sheet name="Ledger" sheetId="5" r:id="rId4"/>
    <sheet name="Jurnal" sheetId="4" r:id="rId5"/>
    <sheet name="Bk Piutang" sheetId="16" r:id="rId6"/>
    <sheet name="Bk Hutang" sheetId="6" r:id="rId7"/>
    <sheet name="Neraca Lajur" sheetId="7" r:id="rId8"/>
    <sheet name="Laba Rugi" sheetId="8" r:id="rId9"/>
    <sheet name="Lap Modal" sheetId="13" r:id="rId10"/>
    <sheet name="Neraca" sheetId="9" r:id="rId11"/>
    <sheet name="PYS" sheetId="19" r:id="rId12"/>
    <sheet name="25 DIPAKE" sheetId="21" r:id="rId13"/>
    <sheet name="PPN" sheetId="17" r:id="rId14"/>
    <sheet name="25" sheetId="18" r:id="rId15"/>
    <sheet name="Sheet1" sheetId="20" state="hidden" r:id="rId16"/>
  </sheets>
  <externalReferences>
    <externalReference r:id="rId17"/>
    <externalReference r:id="rId18"/>
    <externalReference r:id="rId19"/>
    <externalReference r:id="rId20"/>
    <externalReference r:id="rId21"/>
    <externalReference r:id="rId22"/>
    <externalReference r:id="rId23"/>
  </externalReferences>
  <definedNames>
    <definedName name="_xlnm._FilterDatabase" localSheetId="4" hidden="1">Jurnal!$F$8:$P$602</definedName>
    <definedName name="_xlnm._FilterDatabase" localSheetId="1" hidden="1">Kode!$B$10:$D$20</definedName>
    <definedName name="_xlnm._FilterDatabase" localSheetId="3" hidden="1">Ledger!$G$1:$G$4397</definedName>
    <definedName name="Akun" localSheetId="9">[1]Akun!$A$1:$G$65536</definedName>
    <definedName name="BLN" localSheetId="5">#REF!</definedName>
    <definedName name="BUKU_BESAR_HUTANG_DAGANG">'Bk Hutang'!$A$5</definedName>
    <definedName name="BUKU_BESAR_INVENTARIS">#REF!</definedName>
    <definedName name="DAF_AKUN">Akun!$A:$G</definedName>
    <definedName name="DAF_KODE">Kode!$A:$F</definedName>
    <definedName name="DARKOD_BANTU">Kode!$B$10:$B$188</definedName>
    <definedName name="ERR">'Data GL'!$O$4</definedName>
    <definedName name="Excel_BuiltIn__FilterDatabase_4">Jurnal!$F$8:$O$602</definedName>
    <definedName name="HPP">#REF!</definedName>
    <definedName name="Hugang">Kode!$B$11:$B$89</definedName>
    <definedName name="INVENTARIS">Kode!$B$146+Kode!$B$146:$B$170</definedName>
    <definedName name="JU_AKUN">Jurnal!$A:$O</definedName>
    <definedName name="JU_KODE">Jurnal!$C:$O</definedName>
    <definedName name="KENDARAAN">Kode!$B$173:$B$177</definedName>
    <definedName name="KKKKKKKKKKKK">[2]Akun!$B$10:$B$66</definedName>
    <definedName name="KODE">Kode!$A$10:$A$214</definedName>
    <definedName name="Nabantu">Kode!$B$10:$B$215</definedName>
    <definedName name="NAMA" localSheetId="5">#REF!</definedName>
    <definedName name="NAMA_BANTU">Kode!$B$10:$B$214</definedName>
    <definedName name="NamaAkun">Akun!$B$10:$B$116</definedName>
    <definedName name="NL">'Neraca Lajur'!$A$1:$J$115</definedName>
    <definedName name="Nokun">Akun!$A$10:$A$116</definedName>
    <definedName name="not" localSheetId="5">'[1]Data GL'!#REF!</definedName>
    <definedName name="Pitgang">Kode!$B$91:$B$130</definedName>
    <definedName name="PIUTANG_DAGANG">Kode!$B$90</definedName>
    <definedName name="_xlnm.Print_Area" localSheetId="2">Akun!$A$8:$B$113</definedName>
    <definedName name="_xlnm.Print_Area" localSheetId="6">'Bk Hutang'!$E$18:$G$27</definedName>
    <definedName name="_xlnm.Print_Area" localSheetId="5">'Bk Piutang'!$A$106:$I$116</definedName>
    <definedName name="_xlnm.Print_Area" localSheetId="4">Jurnal!$C$1:$P$602</definedName>
    <definedName name="_xlnm.Print_Area" localSheetId="1">Kode!$A$1:$F$35</definedName>
    <definedName name="_xlnm.Print_Area" localSheetId="8">'Laba Rugi'!$A$1:$D$87</definedName>
    <definedName name="_xlnm.Print_Area" localSheetId="9">'Lap Modal'!$A$1:$D$27</definedName>
    <definedName name="_xlnm.Print_Area" localSheetId="3">Ledger!$B$242:$G$275</definedName>
    <definedName name="_xlnm.Print_Area" localSheetId="10">Neraca!$A$1:$D$74</definedName>
    <definedName name="_xlnm.Print_Area" localSheetId="11">PYS!$A$1:$DW$304</definedName>
    <definedName name="_xlnm.Print_Titles" localSheetId="2">Akun!$5:$9</definedName>
    <definedName name="_xlnm.Print_Titles" localSheetId="4">Jurnal!$4:$9</definedName>
    <definedName name="_xlnm.Print_Titles" localSheetId="7">'Neraca Lajur'!$1:$9</definedName>
    <definedName name="Tarkun">Akun!$A$10:$G$124</definedName>
    <definedName name="TGL" localSheetId="5">#REF!</definedName>
    <definedName name="THN" localSheetId="5">#REF!</definedName>
  </definedNames>
  <calcPr calcId="152511"/>
</workbook>
</file>

<file path=xl/calcChain.xml><?xml version="1.0" encoding="utf-8"?>
<calcChain xmlns="http://schemas.openxmlformats.org/spreadsheetml/2006/main">
  <c r="P600" i="4" l="1"/>
  <c r="M600" i="4"/>
  <c r="J600" i="4"/>
  <c r="B600" i="4"/>
  <c r="A600" i="4" s="1"/>
  <c r="P599" i="4"/>
  <c r="M599" i="4"/>
  <c r="J599" i="4"/>
  <c r="B599" i="4"/>
  <c r="A599" i="4" s="1"/>
  <c r="P598" i="4"/>
  <c r="M598" i="4"/>
  <c r="J598" i="4"/>
  <c r="B598" i="4"/>
  <c r="A598" i="4" s="1"/>
  <c r="P597" i="4"/>
  <c r="M597" i="4"/>
  <c r="J597" i="4"/>
  <c r="B597" i="4"/>
  <c r="A597" i="4" s="1"/>
  <c r="P596" i="4"/>
  <c r="M596" i="4"/>
  <c r="D600" i="4" s="1"/>
  <c r="C600" i="4" s="1"/>
  <c r="J596" i="4"/>
  <c r="D596" i="4"/>
  <c r="C596" i="4" s="1"/>
  <c r="B596" i="4"/>
  <c r="A596" i="4" s="1"/>
  <c r="M595" i="4"/>
  <c r="D599" i="4" s="1"/>
  <c r="C599" i="4" s="1"/>
  <c r="J595" i="4"/>
  <c r="D595" i="4"/>
  <c r="C595" i="4"/>
  <c r="B595" i="4"/>
  <c r="A595" i="4" s="1"/>
  <c r="M591" i="4"/>
  <c r="J591" i="4"/>
  <c r="B591" i="4"/>
  <c r="A591" i="4" s="1"/>
  <c r="M590" i="4"/>
  <c r="J590" i="4"/>
  <c r="B590" i="4"/>
  <c r="A590" i="4" s="1"/>
  <c r="M589" i="4"/>
  <c r="J589" i="4"/>
  <c r="B589" i="4"/>
  <c r="A589" i="4" s="1"/>
  <c r="M588" i="4"/>
  <c r="J588" i="4"/>
  <c r="B588" i="4"/>
  <c r="A588" i="4" s="1"/>
  <c r="M320" i="4"/>
  <c r="J320" i="4"/>
  <c r="B320" i="4"/>
  <c r="A320" i="4" s="1"/>
  <c r="M319" i="4"/>
  <c r="J319" i="4"/>
  <c r="B319" i="4"/>
  <c r="A319" i="4" s="1"/>
  <c r="M318" i="4"/>
  <c r="J318" i="4"/>
  <c r="B318" i="4"/>
  <c r="A318" i="4" s="1"/>
  <c r="M317" i="4"/>
  <c r="J317" i="4"/>
  <c r="B317" i="4"/>
  <c r="A317" i="4" s="1"/>
  <c r="M316" i="4"/>
  <c r="J316" i="4"/>
  <c r="B316" i="4"/>
  <c r="A316" i="4" s="1"/>
  <c r="M315" i="4"/>
  <c r="J315" i="4"/>
  <c r="B315" i="4"/>
  <c r="A315" i="4" s="1"/>
  <c r="M314" i="4"/>
  <c r="J314" i="4"/>
  <c r="B314" i="4"/>
  <c r="A314" i="4" s="1"/>
  <c r="M313" i="4"/>
  <c r="J313" i="4"/>
  <c r="B313" i="4"/>
  <c r="A313" i="4" s="1"/>
  <c r="M312" i="4"/>
  <c r="J312" i="4"/>
  <c r="B312" i="4"/>
  <c r="A312" i="4" s="1"/>
  <c r="M311" i="4"/>
  <c r="J311" i="4"/>
  <c r="B311" i="4"/>
  <c r="A311" i="4" s="1"/>
  <c r="M310" i="4"/>
  <c r="J310" i="4"/>
  <c r="B310" i="4"/>
  <c r="A310" i="4" s="1"/>
  <c r="M309" i="4"/>
  <c r="J309" i="4"/>
  <c r="B309" i="4"/>
  <c r="A309" i="4" s="1"/>
  <c r="M308" i="4"/>
  <c r="J308" i="4"/>
  <c r="B308" i="4"/>
  <c r="A308" i="4" s="1"/>
  <c r="M307" i="4"/>
  <c r="J307" i="4"/>
  <c r="B307" i="4"/>
  <c r="A307" i="4" s="1"/>
  <c r="M306" i="4"/>
  <c r="J306" i="4"/>
  <c r="B306" i="4"/>
  <c r="A306" i="4" s="1"/>
  <c r="M305" i="4"/>
  <c r="J305" i="4"/>
  <c r="B305" i="4"/>
  <c r="A305" i="4" s="1"/>
  <c r="M304" i="4"/>
  <c r="J304" i="4"/>
  <c r="B304" i="4"/>
  <c r="A304" i="4" s="1"/>
  <c r="M303" i="4"/>
  <c r="J303" i="4"/>
  <c r="B303" i="4"/>
  <c r="A303" i="4" s="1"/>
  <c r="M302" i="4"/>
  <c r="J302" i="4"/>
  <c r="B302" i="4"/>
  <c r="A302" i="4" s="1"/>
  <c r="M301" i="4"/>
  <c r="J301" i="4"/>
  <c r="B301" i="4"/>
  <c r="A301" i="4" s="1"/>
  <c r="M300" i="4"/>
  <c r="J300" i="4"/>
  <c r="B300" i="4"/>
  <c r="A300" i="4" s="1"/>
  <c r="M299" i="4"/>
  <c r="J299" i="4"/>
  <c r="B299" i="4"/>
  <c r="A299" i="4" s="1"/>
  <c r="M298" i="4"/>
  <c r="J298" i="4"/>
  <c r="B298" i="4"/>
  <c r="A298" i="4" s="1"/>
  <c r="M297" i="4"/>
  <c r="J297" i="4"/>
  <c r="B297" i="4"/>
  <c r="A297" i="4" s="1"/>
  <c r="M296" i="4"/>
  <c r="J296" i="4"/>
  <c r="B296" i="4"/>
  <c r="A296" i="4" s="1"/>
  <c r="M295" i="4"/>
  <c r="J295" i="4"/>
  <c r="B295" i="4"/>
  <c r="A295" i="4" s="1"/>
  <c r="C7" i="19"/>
  <c r="DN7" i="19"/>
  <c r="C9" i="19"/>
  <c r="G9" i="19"/>
  <c r="G29" i="19"/>
  <c r="AE29" i="19" s="1"/>
  <c r="H29" i="19"/>
  <c r="I29" i="19"/>
  <c r="J29" i="19"/>
  <c r="K29" i="19"/>
  <c r="M29" i="19"/>
  <c r="AL29" i="19"/>
  <c r="AM29" i="19"/>
  <c r="AN29" i="19"/>
  <c r="AO29" i="19"/>
  <c r="AP29" i="19"/>
  <c r="AQ29" i="19"/>
  <c r="AR29" i="19"/>
  <c r="AS29" i="19"/>
  <c r="AT29" i="19"/>
  <c r="AU29" i="19"/>
  <c r="AV29" i="19"/>
  <c r="AW29" i="19"/>
  <c r="AX29" i="19"/>
  <c r="AY29" i="19"/>
  <c r="AZ29" i="19"/>
  <c r="BA29" i="19"/>
  <c r="BB29" i="19"/>
  <c r="BC29" i="19"/>
  <c r="BD29" i="19"/>
  <c r="BE29" i="19"/>
  <c r="BF29" i="19"/>
  <c r="BG29" i="19"/>
  <c r="G30" i="19"/>
  <c r="H30" i="19"/>
  <c r="I30" i="19"/>
  <c r="J30" i="19"/>
  <c r="K30" i="19"/>
  <c r="M30" i="19"/>
  <c r="AE30" i="19"/>
  <c r="AL30" i="19"/>
  <c r="AM30" i="19"/>
  <c r="AN30" i="19"/>
  <c r="AO30" i="19"/>
  <c r="AP30" i="19"/>
  <c r="AQ30" i="19"/>
  <c r="AR30" i="19"/>
  <c r="AS30" i="19"/>
  <c r="AT30" i="19"/>
  <c r="AU30" i="19"/>
  <c r="AV30" i="19"/>
  <c r="AW30" i="19"/>
  <c r="AX30" i="19"/>
  <c r="AY30" i="19"/>
  <c r="AZ30" i="19"/>
  <c r="BA30" i="19"/>
  <c r="BB30" i="19"/>
  <c r="BC30" i="19"/>
  <c r="BD30" i="19"/>
  <c r="BE30" i="19"/>
  <c r="BF30" i="19"/>
  <c r="BG30" i="19"/>
  <c r="BF31" i="19"/>
  <c r="BG31" i="19"/>
  <c r="DK31" i="19"/>
  <c r="G32" i="19"/>
  <c r="AE32" i="19" s="1"/>
  <c r="DJ32" i="19" s="1"/>
  <c r="H32" i="19"/>
  <c r="I32" i="19"/>
  <c r="J32" i="19"/>
  <c r="K32" i="19"/>
  <c r="M32" i="19"/>
  <c r="N32" i="19"/>
  <c r="O32" i="19" s="1"/>
  <c r="R32" i="19" s="1"/>
  <c r="P32" i="19"/>
  <c r="Q32" i="19"/>
  <c r="S32" i="19"/>
  <c r="T32" i="19"/>
  <c r="U32" i="19" s="1"/>
  <c r="X32" i="19" s="1"/>
  <c r="V32" i="19"/>
  <c r="W32" i="19"/>
  <c r="Y32" i="19"/>
  <c r="Z32" i="19"/>
  <c r="AA32" i="19" s="1"/>
  <c r="AD32" i="19" s="1"/>
  <c r="AH32" i="19" s="1"/>
  <c r="AB32" i="19"/>
  <c r="AC32" i="19"/>
  <c r="AF32" i="19"/>
  <c r="AG32" i="19"/>
  <c r="AI32" i="19"/>
  <c r="AJ32" i="19"/>
  <c r="AK32" i="19" s="1"/>
  <c r="BJ32" i="19" s="1"/>
  <c r="BM32" i="19" s="1"/>
  <c r="BP32" i="19" s="1"/>
  <c r="BS32" i="19" s="1"/>
  <c r="BV32" i="19" s="1"/>
  <c r="BY32" i="19" s="1"/>
  <c r="CB32" i="19" s="1"/>
  <c r="CE32" i="19" s="1"/>
  <c r="CH32" i="19" s="1"/>
  <c r="CM32" i="19" s="1"/>
  <c r="CP32" i="19" s="1"/>
  <c r="CS32" i="19" s="1"/>
  <c r="CV32" i="19" s="1"/>
  <c r="CY32" i="19" s="1"/>
  <c r="AL32" i="19"/>
  <c r="AM32" i="19" s="1"/>
  <c r="AN32" i="19"/>
  <c r="AP32" i="19"/>
  <c r="AR32" i="19"/>
  <c r="AT32" i="19"/>
  <c r="AV32" i="19"/>
  <c r="AX32" i="19"/>
  <c r="AZ32" i="19"/>
  <c r="BB32" i="19"/>
  <c r="BD32" i="19"/>
  <c r="BE32" i="19"/>
  <c r="BF32" i="19"/>
  <c r="BG32" i="19"/>
  <c r="BH32" i="19"/>
  <c r="BI32" i="19"/>
  <c r="BK32" i="19"/>
  <c r="BL32" i="19"/>
  <c r="BN32" i="19"/>
  <c r="BO32" i="19"/>
  <c r="BQ32" i="19"/>
  <c r="BR32" i="19"/>
  <c r="BT32" i="19"/>
  <c r="BU32" i="19"/>
  <c r="BW32" i="19"/>
  <c r="BX32" i="19"/>
  <c r="BZ32" i="19"/>
  <c r="CA32" i="19"/>
  <c r="CC32" i="19"/>
  <c r="CD32" i="19"/>
  <c r="CF32" i="19"/>
  <c r="CG32" i="19"/>
  <c r="CI32" i="19"/>
  <c r="CL32" i="19"/>
  <c r="CN32" i="19"/>
  <c r="CO32" i="19"/>
  <c r="CQ32" i="19"/>
  <c r="CR32" i="19"/>
  <c r="CT32" i="19"/>
  <c r="CU32" i="19"/>
  <c r="CW32" i="19"/>
  <c r="CX32" i="19"/>
  <c r="CZ32" i="19"/>
  <c r="DK33" i="19"/>
  <c r="G34" i="19"/>
  <c r="H34" i="19"/>
  <c r="I34" i="19" s="1"/>
  <c r="M34" i="19" s="1"/>
  <c r="AE34" i="19" s="1"/>
  <c r="N34" i="19" s="1"/>
  <c r="L34" i="19"/>
  <c r="K34" i="19" s="1"/>
  <c r="J34" i="19" s="1"/>
  <c r="A35" i="19"/>
  <c r="G35" i="19"/>
  <c r="H35" i="19"/>
  <c r="I35" i="19" s="1"/>
  <c r="M35" i="19" s="1"/>
  <c r="AE35" i="19" s="1"/>
  <c r="N35" i="19" s="1"/>
  <c r="L35" i="19"/>
  <c r="K35" i="19" s="1"/>
  <c r="J35" i="19" s="1"/>
  <c r="DF36" i="19"/>
  <c r="DH36" i="19"/>
  <c r="DI36" i="19"/>
  <c r="DK36" i="19"/>
  <c r="DL36" i="19"/>
  <c r="DN36" i="19"/>
  <c r="DO36" i="19"/>
  <c r="F37" i="19"/>
  <c r="G37" i="19"/>
  <c r="H37" i="19"/>
  <c r="I37" i="19"/>
  <c r="K37" i="19"/>
  <c r="J37" i="19" s="1"/>
  <c r="L37" i="19"/>
  <c r="M37" i="19"/>
  <c r="N37" i="19"/>
  <c r="O37" i="19"/>
  <c r="P37" i="19"/>
  <c r="Q37" i="19"/>
  <c r="R37" i="19" s="1"/>
  <c r="S37" i="19"/>
  <c r="T37" i="19"/>
  <c r="U37" i="19"/>
  <c r="V37" i="19"/>
  <c r="W37" i="19"/>
  <c r="X37" i="19" s="1"/>
  <c r="AA37" i="19" s="1"/>
  <c r="Y37" i="19"/>
  <c r="Z37" i="19"/>
  <c r="AB37" i="19"/>
  <c r="AC37" i="19"/>
  <c r="AE37" i="19"/>
  <c r="DD37" i="19" s="1"/>
  <c r="AF37" i="19"/>
  <c r="AG37" i="19"/>
  <c r="AI37" i="19"/>
  <c r="AJ37" i="19"/>
  <c r="AL37" i="19"/>
  <c r="AM37" i="19"/>
  <c r="AN37" i="19"/>
  <c r="AO37" i="19"/>
  <c r="AP37" i="19"/>
  <c r="AQ37" i="19"/>
  <c r="AR37" i="19"/>
  <c r="AS37" i="19"/>
  <c r="AT37" i="19"/>
  <c r="AU37" i="19"/>
  <c r="AV37" i="19"/>
  <c r="AW37" i="19"/>
  <c r="AX37" i="19"/>
  <c r="AY37" i="19"/>
  <c r="AZ37" i="19"/>
  <c r="BA37" i="19"/>
  <c r="BB37" i="19"/>
  <c r="BC37" i="19"/>
  <c r="BD37" i="19"/>
  <c r="BE37" i="19"/>
  <c r="BF37" i="19"/>
  <c r="BG37" i="19"/>
  <c r="BH37" i="19"/>
  <c r="BI37" i="19"/>
  <c r="BK37" i="19"/>
  <c r="BL37" i="19"/>
  <c r="BN37" i="19"/>
  <c r="BO37" i="19"/>
  <c r="BQ37" i="19"/>
  <c r="BR37" i="19"/>
  <c r="BT37" i="19"/>
  <c r="BU37" i="19"/>
  <c r="BW37" i="19"/>
  <c r="BX37" i="19"/>
  <c r="BZ37" i="19"/>
  <c r="CA37" i="19"/>
  <c r="CC37" i="19"/>
  <c r="CD37" i="19"/>
  <c r="CF37" i="19"/>
  <c r="CG37" i="19"/>
  <c r="CI37" i="19"/>
  <c r="CL37" i="19"/>
  <c r="CN37" i="19"/>
  <c r="CO37" i="19"/>
  <c r="CQ37" i="19"/>
  <c r="CR37" i="19"/>
  <c r="CT37" i="19"/>
  <c r="CU37" i="19"/>
  <c r="CW37" i="19"/>
  <c r="CX37" i="19"/>
  <c r="CZ37" i="19"/>
  <c r="DA37" i="19"/>
  <c r="A38" i="19"/>
  <c r="A39" i="19" s="1"/>
  <c r="A40" i="19" s="1"/>
  <c r="A41" i="19" s="1"/>
  <c r="A42" i="19" s="1"/>
  <c r="A43" i="19" s="1"/>
  <c r="A44" i="19" s="1"/>
  <c r="A45" i="19" s="1"/>
  <c r="A46" i="19" s="1"/>
  <c r="A47" i="19" s="1"/>
  <c r="G38" i="19"/>
  <c r="H38" i="19"/>
  <c r="I38" i="19" s="1"/>
  <c r="J38" i="19"/>
  <c r="K38" i="19"/>
  <c r="L38" i="19"/>
  <c r="M38" i="19"/>
  <c r="N38" i="19"/>
  <c r="O38" i="19" s="1"/>
  <c r="R38" i="19" s="1"/>
  <c r="P38" i="19"/>
  <c r="Q38" i="19"/>
  <c r="S38" i="19"/>
  <c r="T38" i="19"/>
  <c r="U38" i="19" s="1"/>
  <c r="X38" i="19" s="1"/>
  <c r="V38" i="19"/>
  <c r="W38" i="19"/>
  <c r="Y38" i="19"/>
  <c r="Z38" i="19"/>
  <c r="AA38" i="19" s="1"/>
  <c r="AD38" i="19" s="1"/>
  <c r="AH38" i="19" s="1"/>
  <c r="AB38" i="19"/>
  <c r="AC38" i="19"/>
  <c r="AE38" i="19"/>
  <c r="AF38" i="19"/>
  <c r="AG38" i="19"/>
  <c r="AI38" i="19"/>
  <c r="AJ38" i="19"/>
  <c r="AL38" i="19"/>
  <c r="AM38" i="19" s="1"/>
  <c r="AN38" i="19"/>
  <c r="AP38" i="19"/>
  <c r="AR38" i="19"/>
  <c r="AT38" i="19"/>
  <c r="AV38" i="19"/>
  <c r="AX38" i="19"/>
  <c r="AZ38" i="19"/>
  <c r="BB38" i="19"/>
  <c r="BD38" i="19"/>
  <c r="BE38" i="19"/>
  <c r="BF38" i="19"/>
  <c r="BG38" i="19"/>
  <c r="BH38" i="19"/>
  <c r="BI38" i="19"/>
  <c r="BK38" i="19"/>
  <c r="BL38" i="19"/>
  <c r="BN38" i="19"/>
  <c r="BO38" i="19"/>
  <c r="BQ38" i="19"/>
  <c r="BR38" i="19"/>
  <c r="BT38" i="19"/>
  <c r="BU38" i="19"/>
  <c r="BW38" i="19"/>
  <c r="BX38" i="19"/>
  <c r="BZ38" i="19"/>
  <c r="CA38" i="19"/>
  <c r="CC38" i="19"/>
  <c r="CD38" i="19"/>
  <c r="CF38" i="19"/>
  <c r="CG38" i="19"/>
  <c r="CI38" i="19"/>
  <c r="CL38" i="19"/>
  <c r="CN38" i="19"/>
  <c r="CO38" i="19"/>
  <c r="CQ38" i="19"/>
  <c r="CR38" i="19"/>
  <c r="CT38" i="19"/>
  <c r="CU38" i="19"/>
  <c r="CW38" i="19"/>
  <c r="CX38" i="19"/>
  <c r="CZ38" i="19"/>
  <c r="DA38" i="19"/>
  <c r="DC38" i="19"/>
  <c r="DD38" i="19"/>
  <c r="DG38" i="19"/>
  <c r="DJ38" i="19"/>
  <c r="DP38" i="19"/>
  <c r="DX38" i="19"/>
  <c r="G39" i="19"/>
  <c r="H39" i="19"/>
  <c r="I39" i="19"/>
  <c r="K39" i="19"/>
  <c r="J39" i="19" s="1"/>
  <c r="O39" i="19" s="1"/>
  <c r="L39" i="19"/>
  <c r="M39" i="19"/>
  <c r="N39" i="19"/>
  <c r="P39" i="19"/>
  <c r="Q39" i="19"/>
  <c r="S39" i="19"/>
  <c r="T39" i="19"/>
  <c r="V39" i="19"/>
  <c r="W39" i="19"/>
  <c r="Y39" i="19"/>
  <c r="Z39" i="19"/>
  <c r="AB39" i="19"/>
  <c r="AC39" i="19"/>
  <c r="AE39" i="19"/>
  <c r="DD39" i="19" s="1"/>
  <c r="AF39" i="19"/>
  <c r="AG39" i="19"/>
  <c r="AI39" i="19"/>
  <c r="AJ39" i="19"/>
  <c r="AL39" i="19"/>
  <c r="AM39" i="19"/>
  <c r="AN39" i="19"/>
  <c r="AO39" i="19"/>
  <c r="AP39" i="19"/>
  <c r="AQ39" i="19"/>
  <c r="AR39" i="19"/>
  <c r="AS39" i="19"/>
  <c r="AT39" i="19"/>
  <c r="AU39" i="19"/>
  <c r="AV39" i="19"/>
  <c r="AW39" i="19"/>
  <c r="AX39" i="19"/>
  <c r="AY39" i="19"/>
  <c r="AZ39" i="19"/>
  <c r="BA39" i="19"/>
  <c r="BB39" i="19"/>
  <c r="BC39" i="19"/>
  <c r="BD39" i="19"/>
  <c r="BE39" i="19"/>
  <c r="BF39" i="19"/>
  <c r="BG39" i="19"/>
  <c r="BH39" i="19"/>
  <c r="BI39" i="19"/>
  <c r="BK39" i="19"/>
  <c r="BL39" i="19"/>
  <c r="BN39" i="19"/>
  <c r="BO39" i="19"/>
  <c r="BQ39" i="19"/>
  <c r="BR39" i="19"/>
  <c r="BT39" i="19"/>
  <c r="BU39" i="19"/>
  <c r="BW39" i="19"/>
  <c r="BX39" i="19"/>
  <c r="BZ39" i="19"/>
  <c r="CA39" i="19"/>
  <c r="CC39" i="19"/>
  <c r="CD39" i="19"/>
  <c r="CF39" i="19"/>
  <c r="CG39" i="19"/>
  <c r="CI39" i="19"/>
  <c r="CL39" i="19"/>
  <c r="CN39" i="19"/>
  <c r="CO39" i="19"/>
  <c r="CQ39" i="19"/>
  <c r="CR39" i="19"/>
  <c r="CT39" i="19"/>
  <c r="CU39" i="19"/>
  <c r="CW39" i="19"/>
  <c r="CX39" i="19"/>
  <c r="CZ39" i="19"/>
  <c r="DA39" i="19"/>
  <c r="DC39" i="19"/>
  <c r="DG39" i="19"/>
  <c r="DP39" i="19"/>
  <c r="DX39" i="19"/>
  <c r="G40" i="19"/>
  <c r="H40" i="19"/>
  <c r="I40" i="19" s="1"/>
  <c r="J40" i="19"/>
  <c r="K40" i="19"/>
  <c r="L40" i="19"/>
  <c r="M40" i="19"/>
  <c r="N40" i="19"/>
  <c r="O40" i="19" s="1"/>
  <c r="R40" i="19" s="1"/>
  <c r="P40" i="19"/>
  <c r="Q40" i="19"/>
  <c r="S40" i="19"/>
  <c r="T40" i="19"/>
  <c r="U40" i="19" s="1"/>
  <c r="X40" i="19" s="1"/>
  <c r="V40" i="19"/>
  <c r="W40" i="19"/>
  <c r="Y40" i="19"/>
  <c r="Z40" i="19"/>
  <c r="AA40" i="19" s="1"/>
  <c r="AD40" i="19" s="1"/>
  <c r="AH40" i="19" s="1"/>
  <c r="AB40" i="19"/>
  <c r="AC40" i="19"/>
  <c r="AE40" i="19"/>
  <c r="AF40" i="19"/>
  <c r="AG40" i="19"/>
  <c r="AI40" i="19"/>
  <c r="AJ40" i="19"/>
  <c r="AK40" i="19" s="1"/>
  <c r="BJ40" i="19" s="1"/>
  <c r="BM40" i="19" s="1"/>
  <c r="BP40" i="19" s="1"/>
  <c r="BS40" i="19" s="1"/>
  <c r="BV40" i="19" s="1"/>
  <c r="BY40" i="19" s="1"/>
  <c r="CB40" i="19" s="1"/>
  <c r="CE40" i="19" s="1"/>
  <c r="CH40" i="19" s="1"/>
  <c r="CM40" i="19" s="1"/>
  <c r="CP40" i="19" s="1"/>
  <c r="CS40" i="19" s="1"/>
  <c r="CV40" i="19" s="1"/>
  <c r="CY40" i="19" s="1"/>
  <c r="DB40" i="19" s="1"/>
  <c r="DE40" i="19" s="1"/>
  <c r="AL40" i="19"/>
  <c r="AM40" i="19" s="1"/>
  <c r="AN40" i="19"/>
  <c r="AP40" i="19"/>
  <c r="AR40" i="19"/>
  <c r="AT40" i="19"/>
  <c r="AV40" i="19"/>
  <c r="AX40" i="19"/>
  <c r="AZ40" i="19"/>
  <c r="BB40" i="19"/>
  <c r="BD40" i="19"/>
  <c r="BE40" i="19"/>
  <c r="BF40" i="19"/>
  <c r="BG40" i="19"/>
  <c r="BH40" i="19"/>
  <c r="BI40" i="19"/>
  <c r="BK40" i="19"/>
  <c r="BL40" i="19"/>
  <c r="BN40" i="19"/>
  <c r="BO40" i="19"/>
  <c r="BQ40" i="19"/>
  <c r="BR40" i="19"/>
  <c r="BT40" i="19"/>
  <c r="BU40" i="19"/>
  <c r="BW40" i="19"/>
  <c r="BX40" i="19"/>
  <c r="BZ40" i="19"/>
  <c r="CA40" i="19"/>
  <c r="CC40" i="19"/>
  <c r="CD40" i="19"/>
  <c r="CF40" i="19"/>
  <c r="CG40" i="19"/>
  <c r="CI40" i="19"/>
  <c r="CL40" i="19"/>
  <c r="CN40" i="19"/>
  <c r="CO40" i="19"/>
  <c r="CQ40" i="19"/>
  <c r="CR40" i="19"/>
  <c r="CT40" i="19"/>
  <c r="CU40" i="19"/>
  <c r="CW40" i="19"/>
  <c r="CX40" i="19"/>
  <c r="CZ40" i="19"/>
  <c r="DA40" i="19"/>
  <c r="DC40" i="19"/>
  <c r="DD40" i="19"/>
  <c r="DG40" i="19"/>
  <c r="DJ40" i="19"/>
  <c r="DP40" i="19"/>
  <c r="DX40" i="19"/>
  <c r="G41" i="19"/>
  <c r="H41" i="19"/>
  <c r="I41" i="19"/>
  <c r="K41" i="19"/>
  <c r="J41" i="19" s="1"/>
  <c r="O41" i="19" s="1"/>
  <c r="L41" i="19"/>
  <c r="M41" i="19"/>
  <c r="N41" i="19"/>
  <c r="P41" i="19"/>
  <c r="Q41" i="19"/>
  <c r="R41" i="19" s="1"/>
  <c r="U41" i="19" s="1"/>
  <c r="S41" i="19"/>
  <c r="T41" i="19"/>
  <c r="V41" i="19"/>
  <c r="W41" i="19"/>
  <c r="X41" i="19" s="1"/>
  <c r="AA41" i="19" s="1"/>
  <c r="Y41" i="19"/>
  <c r="Z41" i="19"/>
  <c r="AB41" i="19"/>
  <c r="AC41" i="19"/>
  <c r="AD41" i="19" s="1"/>
  <c r="AE41" i="19"/>
  <c r="DJ41" i="19" s="1"/>
  <c r="AF41" i="19"/>
  <c r="AG41" i="19"/>
  <c r="AI41" i="19"/>
  <c r="AJ41" i="19"/>
  <c r="AL41" i="19"/>
  <c r="AM41" i="19"/>
  <c r="AN41" i="19"/>
  <c r="AO41" i="19"/>
  <c r="AP41" i="19"/>
  <c r="AQ41" i="19"/>
  <c r="AR41" i="19"/>
  <c r="AS41" i="19"/>
  <c r="AT41" i="19"/>
  <c r="AU41" i="19"/>
  <c r="AV41" i="19"/>
  <c r="AW41" i="19"/>
  <c r="AX41" i="19"/>
  <c r="AY41" i="19"/>
  <c r="AZ41" i="19"/>
  <c r="BA41" i="19"/>
  <c r="BB41" i="19"/>
  <c r="BC41" i="19"/>
  <c r="BD41" i="19"/>
  <c r="BE41" i="19"/>
  <c r="BF41" i="19"/>
  <c r="BG41" i="19"/>
  <c r="BH41" i="19"/>
  <c r="BI41" i="19"/>
  <c r="BK41" i="19"/>
  <c r="BL41" i="19"/>
  <c r="BN41" i="19"/>
  <c r="BO41" i="19"/>
  <c r="BQ41" i="19"/>
  <c r="BR41" i="19"/>
  <c r="BT41" i="19"/>
  <c r="BU41" i="19"/>
  <c r="BW41" i="19"/>
  <c r="BX41" i="19"/>
  <c r="BZ41" i="19"/>
  <c r="CA41" i="19"/>
  <c r="CC41" i="19"/>
  <c r="CD41" i="19"/>
  <c r="CF41" i="19"/>
  <c r="CG41" i="19"/>
  <c r="CI41" i="19"/>
  <c r="CL41" i="19"/>
  <c r="CN41" i="19"/>
  <c r="CO41" i="19"/>
  <c r="CQ41" i="19"/>
  <c r="CR41" i="19"/>
  <c r="CT41" i="19"/>
  <c r="CU41" i="19"/>
  <c r="CW41" i="19"/>
  <c r="CX41" i="19"/>
  <c r="CZ41" i="19"/>
  <c r="DA41" i="19"/>
  <c r="DC41" i="19"/>
  <c r="DD41" i="19"/>
  <c r="DF41" i="19"/>
  <c r="DG41" i="19"/>
  <c r="DI41" i="19"/>
  <c r="DM41" i="19"/>
  <c r="DP41" i="19"/>
  <c r="DS41" i="19"/>
  <c r="G42" i="19"/>
  <c r="H42" i="19"/>
  <c r="I42" i="19"/>
  <c r="K42" i="19"/>
  <c r="J42" i="19" s="1"/>
  <c r="O42" i="19" s="1"/>
  <c r="L42" i="19"/>
  <c r="M42" i="19"/>
  <c r="N42" i="19"/>
  <c r="P42" i="19"/>
  <c r="Q42" i="19"/>
  <c r="R42" i="19" s="1"/>
  <c r="U42" i="19" s="1"/>
  <c r="S42" i="19"/>
  <c r="T42" i="19"/>
  <c r="V42" i="19"/>
  <c r="W42" i="19"/>
  <c r="X42" i="19" s="1"/>
  <c r="AA42" i="19" s="1"/>
  <c r="Y42" i="19"/>
  <c r="Z42" i="19"/>
  <c r="AB42" i="19"/>
  <c r="AC42" i="19"/>
  <c r="AD42" i="19" s="1"/>
  <c r="AE42" i="19"/>
  <c r="DJ42" i="19" s="1"/>
  <c r="AF42" i="19"/>
  <c r="AG42" i="19"/>
  <c r="AI42" i="19"/>
  <c r="AJ42" i="19"/>
  <c r="AL42" i="19"/>
  <c r="AM42" i="19"/>
  <c r="AN42" i="19"/>
  <c r="AO42" i="19"/>
  <c r="AP42" i="19"/>
  <c r="AQ42" i="19"/>
  <c r="AR42" i="19"/>
  <c r="AS42" i="19"/>
  <c r="AT42" i="19"/>
  <c r="AU42" i="19"/>
  <c r="AV42" i="19"/>
  <c r="AW42" i="19"/>
  <c r="AX42" i="19"/>
  <c r="AY42" i="19"/>
  <c r="AZ42" i="19"/>
  <c r="BA42" i="19"/>
  <c r="BB42" i="19"/>
  <c r="BC42" i="19"/>
  <c r="BD42" i="19"/>
  <c r="BE42" i="19"/>
  <c r="BF42" i="19"/>
  <c r="BG42" i="19"/>
  <c r="BH42" i="19"/>
  <c r="BI42" i="19"/>
  <c r="BK42" i="19"/>
  <c r="BL42" i="19"/>
  <c r="BN42" i="19"/>
  <c r="BO42" i="19"/>
  <c r="BQ42" i="19"/>
  <c r="BR42" i="19"/>
  <c r="BT42" i="19"/>
  <c r="BU42" i="19"/>
  <c r="BW42" i="19"/>
  <c r="BX42" i="19"/>
  <c r="BZ42" i="19"/>
  <c r="CA42" i="19"/>
  <c r="CC42" i="19"/>
  <c r="CD42" i="19"/>
  <c r="CF42" i="19"/>
  <c r="CG42" i="19"/>
  <c r="CI42" i="19"/>
  <c r="CL42" i="19"/>
  <c r="CN42" i="19"/>
  <c r="CO42" i="19"/>
  <c r="CQ42" i="19"/>
  <c r="CR42" i="19"/>
  <c r="CT42" i="19"/>
  <c r="CU42" i="19"/>
  <c r="CW42" i="19"/>
  <c r="CX42" i="19"/>
  <c r="CZ42" i="19"/>
  <c r="DA42" i="19"/>
  <c r="DC42" i="19"/>
  <c r="DD42" i="19"/>
  <c r="DF42" i="19"/>
  <c r="DG42" i="19"/>
  <c r="DI42" i="19"/>
  <c r="DM42" i="19"/>
  <c r="DP42" i="19"/>
  <c r="DS42" i="19"/>
  <c r="G43" i="19"/>
  <c r="H43" i="19"/>
  <c r="I43" i="19"/>
  <c r="K43" i="19"/>
  <c r="J43" i="19" s="1"/>
  <c r="O43" i="19" s="1"/>
  <c r="L43" i="19"/>
  <c r="M43" i="19"/>
  <c r="N43" i="19"/>
  <c r="P43" i="19"/>
  <c r="Q43" i="19"/>
  <c r="R43" i="19" s="1"/>
  <c r="U43" i="19" s="1"/>
  <c r="S43" i="19"/>
  <c r="T43" i="19"/>
  <c r="V43" i="19"/>
  <c r="W43" i="19"/>
  <c r="X43" i="19" s="1"/>
  <c r="AA43" i="19" s="1"/>
  <c r="Y43" i="19"/>
  <c r="Z43" i="19"/>
  <c r="AB43" i="19"/>
  <c r="AC43" i="19"/>
  <c r="AD43" i="19" s="1"/>
  <c r="AE43" i="19"/>
  <c r="DJ43" i="19" s="1"/>
  <c r="AF43" i="19"/>
  <c r="AG43" i="19"/>
  <c r="AI43" i="19"/>
  <c r="AJ43" i="19"/>
  <c r="AL43" i="19"/>
  <c r="AM43" i="19"/>
  <c r="AN43" i="19"/>
  <c r="AO43" i="19"/>
  <c r="AP43" i="19"/>
  <c r="AQ43" i="19"/>
  <c r="AR43" i="19"/>
  <c r="AS43" i="19"/>
  <c r="AT43" i="19"/>
  <c r="AU43" i="19"/>
  <c r="AV43" i="19"/>
  <c r="AW43" i="19"/>
  <c r="AX43" i="19"/>
  <c r="AY43" i="19"/>
  <c r="AZ43" i="19"/>
  <c r="BA43" i="19"/>
  <c r="BB43" i="19"/>
  <c r="BC43" i="19"/>
  <c r="BD43" i="19"/>
  <c r="BE43" i="19"/>
  <c r="BF43" i="19"/>
  <c r="BG43" i="19"/>
  <c r="BH43" i="19"/>
  <c r="BI43" i="19"/>
  <c r="BK43" i="19"/>
  <c r="BL43" i="19"/>
  <c r="BN43" i="19"/>
  <c r="BO43" i="19"/>
  <c r="BQ43" i="19"/>
  <c r="BR43" i="19"/>
  <c r="BT43" i="19"/>
  <c r="BU43" i="19"/>
  <c r="BW43" i="19"/>
  <c r="BX43" i="19"/>
  <c r="BZ43" i="19"/>
  <c r="CA43" i="19"/>
  <c r="CC43" i="19"/>
  <c r="CD43" i="19"/>
  <c r="CF43" i="19"/>
  <c r="CG43" i="19"/>
  <c r="CI43" i="19"/>
  <c r="CL43" i="19"/>
  <c r="CN43" i="19"/>
  <c r="CO43" i="19"/>
  <c r="CQ43" i="19"/>
  <c r="CR43" i="19"/>
  <c r="CT43" i="19"/>
  <c r="CU43" i="19"/>
  <c r="CW43" i="19"/>
  <c r="CX43" i="19"/>
  <c r="CZ43" i="19"/>
  <c r="DA43" i="19"/>
  <c r="DC43" i="19"/>
  <c r="DD43" i="19"/>
  <c r="DF43" i="19"/>
  <c r="DG43" i="19"/>
  <c r="DI43" i="19"/>
  <c r="DM43" i="19"/>
  <c r="DP43" i="19"/>
  <c r="DS43" i="19"/>
  <c r="G44" i="19"/>
  <c r="H44" i="19"/>
  <c r="I44" i="19"/>
  <c r="K44" i="19"/>
  <c r="J44" i="19" s="1"/>
  <c r="O44" i="19" s="1"/>
  <c r="L44" i="19"/>
  <c r="M44" i="19"/>
  <c r="N44" i="19"/>
  <c r="P44" i="19"/>
  <c r="Q44" i="19"/>
  <c r="R44" i="19" s="1"/>
  <c r="U44" i="19" s="1"/>
  <c r="S44" i="19"/>
  <c r="T44" i="19"/>
  <c r="V44" i="19"/>
  <c r="W44" i="19"/>
  <c r="X44" i="19" s="1"/>
  <c r="AA44" i="19" s="1"/>
  <c r="Y44" i="19"/>
  <c r="Z44" i="19"/>
  <c r="AB44" i="19"/>
  <c r="AC44" i="19"/>
  <c r="AD44" i="19" s="1"/>
  <c r="AE44" i="19"/>
  <c r="DJ44" i="19" s="1"/>
  <c r="AF44" i="19"/>
  <c r="AG44" i="19"/>
  <c r="AI44" i="19"/>
  <c r="AJ44" i="19"/>
  <c r="AL44" i="19"/>
  <c r="AM44" i="19"/>
  <c r="AN44" i="19"/>
  <c r="AO44" i="19"/>
  <c r="AP44" i="19"/>
  <c r="AQ44" i="19"/>
  <c r="AR44" i="19"/>
  <c r="AS44" i="19"/>
  <c r="AT44" i="19"/>
  <c r="AU44" i="19"/>
  <c r="AV44" i="19"/>
  <c r="AW44" i="19"/>
  <c r="AX44" i="19"/>
  <c r="AY44" i="19"/>
  <c r="AZ44" i="19"/>
  <c r="BA44" i="19"/>
  <c r="BB44" i="19"/>
  <c r="BC44" i="19"/>
  <c r="BD44" i="19"/>
  <c r="BE44" i="19"/>
  <c r="BF44" i="19"/>
  <c r="BG44" i="19"/>
  <c r="BH44" i="19"/>
  <c r="BI44" i="19"/>
  <c r="BK44" i="19"/>
  <c r="BL44" i="19"/>
  <c r="BN44" i="19"/>
  <c r="BO44" i="19"/>
  <c r="BQ44" i="19"/>
  <c r="BR44" i="19"/>
  <c r="BT44" i="19"/>
  <c r="BU44" i="19"/>
  <c r="BW44" i="19"/>
  <c r="BX44" i="19"/>
  <c r="BZ44" i="19"/>
  <c r="CA44" i="19"/>
  <c r="CC44" i="19"/>
  <c r="CD44" i="19"/>
  <c r="CF44" i="19"/>
  <c r="CG44" i="19"/>
  <c r="CI44" i="19"/>
  <c r="CL44" i="19"/>
  <c r="CN44" i="19"/>
  <c r="CO44" i="19"/>
  <c r="CQ44" i="19"/>
  <c r="CR44" i="19"/>
  <c r="CT44" i="19"/>
  <c r="CU44" i="19"/>
  <c r="CW44" i="19"/>
  <c r="CX44" i="19"/>
  <c r="CZ44" i="19"/>
  <c r="DA44" i="19"/>
  <c r="DC44" i="19"/>
  <c r="DD44" i="19"/>
  <c r="DF44" i="19"/>
  <c r="DG44" i="19"/>
  <c r="DI44" i="19"/>
  <c r="DM44" i="19"/>
  <c r="DP44" i="19"/>
  <c r="DS44" i="19"/>
  <c r="G45" i="19"/>
  <c r="H45" i="19"/>
  <c r="I45" i="19"/>
  <c r="K45" i="19"/>
  <c r="J45" i="19" s="1"/>
  <c r="L45" i="19"/>
  <c r="M45" i="19"/>
  <c r="AE45" i="19" s="1"/>
  <c r="N45" i="19"/>
  <c r="O45" i="19"/>
  <c r="P45" i="19"/>
  <c r="Q45" i="19"/>
  <c r="R45" i="19" s="1"/>
  <c r="U45" i="19" s="1"/>
  <c r="S45" i="19"/>
  <c r="T45" i="19"/>
  <c r="V45" i="19"/>
  <c r="W45" i="19"/>
  <c r="Y45" i="19"/>
  <c r="Z45" i="19"/>
  <c r="AB45" i="19"/>
  <c r="AC45" i="19"/>
  <c r="AF45" i="19"/>
  <c r="AG45" i="19"/>
  <c r="AI45" i="19"/>
  <c r="AJ45" i="19"/>
  <c r="AL45" i="19"/>
  <c r="AM45" i="19"/>
  <c r="AN45" i="19"/>
  <c r="AO45" i="19"/>
  <c r="AP45" i="19"/>
  <c r="AQ45" i="19"/>
  <c r="AR45" i="19"/>
  <c r="AS45" i="19"/>
  <c r="AT45" i="19"/>
  <c r="AU45" i="19"/>
  <c r="AV45" i="19"/>
  <c r="AW45" i="19"/>
  <c r="AX45" i="19"/>
  <c r="AY45" i="19"/>
  <c r="AZ45" i="19"/>
  <c r="BA45" i="19"/>
  <c r="BB45" i="19"/>
  <c r="BC45" i="19"/>
  <c r="BD45" i="19"/>
  <c r="BE45" i="19"/>
  <c r="BF45" i="19"/>
  <c r="BG45" i="19"/>
  <c r="BH45" i="19"/>
  <c r="BI45" i="19"/>
  <c r="BK45" i="19"/>
  <c r="BL45" i="19"/>
  <c r="BN45" i="19"/>
  <c r="BO45" i="19"/>
  <c r="BQ45" i="19"/>
  <c r="BR45" i="19"/>
  <c r="BT45" i="19"/>
  <c r="BU45" i="19"/>
  <c r="BW45" i="19"/>
  <c r="BX45" i="19"/>
  <c r="BZ45" i="19"/>
  <c r="CA45" i="19"/>
  <c r="CC45" i="19"/>
  <c r="CD45" i="19"/>
  <c r="CF45" i="19"/>
  <c r="CG45" i="19"/>
  <c r="CI45" i="19"/>
  <c r="CL45" i="19"/>
  <c r="CN45" i="19"/>
  <c r="CO45" i="19"/>
  <c r="CQ45" i="19"/>
  <c r="CR45" i="19"/>
  <c r="CT45" i="19"/>
  <c r="CU45" i="19"/>
  <c r="CW45" i="19"/>
  <c r="CX45" i="19"/>
  <c r="CZ45" i="19"/>
  <c r="DA45" i="19"/>
  <c r="DC45" i="19"/>
  <c r="DD45" i="19"/>
  <c r="DF45" i="19"/>
  <c r="DG45" i="19"/>
  <c r="DI45" i="19"/>
  <c r="DP45" i="19"/>
  <c r="DS45" i="19"/>
  <c r="G46" i="19"/>
  <c r="H46" i="19"/>
  <c r="I46" i="19"/>
  <c r="K46" i="19"/>
  <c r="J46" i="19" s="1"/>
  <c r="L46" i="19"/>
  <c r="M46" i="19"/>
  <c r="AE46" i="19" s="1"/>
  <c r="DM46" i="19" s="1"/>
  <c r="N46" i="19"/>
  <c r="O46" i="19"/>
  <c r="P46" i="19"/>
  <c r="Q46" i="19"/>
  <c r="R46" i="19" s="1"/>
  <c r="U46" i="19" s="1"/>
  <c r="S46" i="19"/>
  <c r="T46" i="19"/>
  <c r="V46" i="19"/>
  <c r="W46" i="19"/>
  <c r="Y46" i="19"/>
  <c r="Z46" i="19"/>
  <c r="AB46" i="19"/>
  <c r="AC46" i="19"/>
  <c r="AF46" i="19"/>
  <c r="AG46" i="19"/>
  <c r="AI46" i="19"/>
  <c r="AJ46" i="19"/>
  <c r="AL46" i="19"/>
  <c r="AM46" i="19"/>
  <c r="AN46" i="19"/>
  <c r="AO46" i="19"/>
  <c r="AP46" i="19"/>
  <c r="AQ46" i="19"/>
  <c r="AR46" i="19"/>
  <c r="AS46" i="19"/>
  <c r="AT46" i="19"/>
  <c r="AU46" i="19"/>
  <c r="AV46" i="19"/>
  <c r="AW46" i="19"/>
  <c r="AX46" i="19"/>
  <c r="AY46" i="19"/>
  <c r="AZ46" i="19"/>
  <c r="BA46" i="19"/>
  <c r="BB46" i="19"/>
  <c r="BC46" i="19"/>
  <c r="BD46" i="19"/>
  <c r="BE46" i="19"/>
  <c r="BF46" i="19"/>
  <c r="BG46" i="19"/>
  <c r="BH46" i="19"/>
  <c r="BI46" i="19"/>
  <c r="BK46" i="19"/>
  <c r="BL46" i="19"/>
  <c r="BN46" i="19"/>
  <c r="BO46" i="19"/>
  <c r="BQ46" i="19"/>
  <c r="BR46" i="19"/>
  <c r="BT46" i="19"/>
  <c r="BU46" i="19"/>
  <c r="BW46" i="19"/>
  <c r="BX46" i="19"/>
  <c r="BZ46" i="19"/>
  <c r="CA46" i="19"/>
  <c r="CC46" i="19"/>
  <c r="CD46" i="19"/>
  <c r="CF46" i="19"/>
  <c r="CG46" i="19"/>
  <c r="CI46" i="19"/>
  <c r="CL46" i="19"/>
  <c r="CN46" i="19"/>
  <c r="CO46" i="19"/>
  <c r="CQ46" i="19"/>
  <c r="CR46" i="19"/>
  <c r="CT46" i="19"/>
  <c r="CU46" i="19"/>
  <c r="CW46" i="19"/>
  <c r="CX46" i="19"/>
  <c r="CZ46" i="19"/>
  <c r="DA46" i="19"/>
  <c r="DC46" i="19"/>
  <c r="DD46" i="19"/>
  <c r="DF46" i="19"/>
  <c r="DG46" i="19"/>
  <c r="DI46" i="19"/>
  <c r="DJ46" i="19"/>
  <c r="DL46" i="19"/>
  <c r="DP46" i="19"/>
  <c r="DS46" i="19"/>
  <c r="G47" i="19"/>
  <c r="H47" i="19"/>
  <c r="I47" i="19"/>
  <c r="K47" i="19"/>
  <c r="J47" i="19" s="1"/>
  <c r="L47" i="19"/>
  <c r="M47" i="19"/>
  <c r="AE47" i="19" s="1"/>
  <c r="DM47" i="19" s="1"/>
  <c r="DN47" i="19" s="1"/>
  <c r="N47" i="19"/>
  <c r="O47" i="19"/>
  <c r="P47" i="19"/>
  <c r="Q47" i="19"/>
  <c r="R47" i="19" s="1"/>
  <c r="U47" i="19" s="1"/>
  <c r="S47" i="19"/>
  <c r="T47" i="19"/>
  <c r="V47" i="19"/>
  <c r="W47" i="19"/>
  <c r="Y47" i="19"/>
  <c r="Z47" i="19"/>
  <c r="AB47" i="19"/>
  <c r="AC47" i="19"/>
  <c r="AF47" i="19"/>
  <c r="AG47" i="19"/>
  <c r="AI47" i="19"/>
  <c r="AJ47" i="19"/>
  <c r="AL47" i="19"/>
  <c r="AM47" i="19"/>
  <c r="AN47" i="19"/>
  <c r="AO47" i="19"/>
  <c r="AP47" i="19"/>
  <c r="AQ47" i="19"/>
  <c r="AR47" i="19"/>
  <c r="AS47" i="19"/>
  <c r="AT47" i="19"/>
  <c r="AU47" i="19"/>
  <c r="AV47" i="19"/>
  <c r="AW47" i="19"/>
  <c r="AX47" i="19"/>
  <c r="AY47" i="19"/>
  <c r="AZ47" i="19"/>
  <c r="BA47" i="19"/>
  <c r="BB47" i="19"/>
  <c r="BC47" i="19"/>
  <c r="BD47" i="19"/>
  <c r="BE47" i="19"/>
  <c r="BF47" i="19"/>
  <c r="BG47" i="19"/>
  <c r="BH47" i="19"/>
  <c r="BI47" i="19"/>
  <c r="BK47" i="19"/>
  <c r="BL47" i="19"/>
  <c r="BN47" i="19"/>
  <c r="BO47" i="19"/>
  <c r="BQ47" i="19"/>
  <c r="BR47" i="19"/>
  <c r="BT47" i="19"/>
  <c r="BU47" i="19"/>
  <c r="BW47" i="19"/>
  <c r="BX47" i="19"/>
  <c r="BZ47" i="19"/>
  <c r="CA47" i="19"/>
  <c r="CC47" i="19"/>
  <c r="CD47" i="19"/>
  <c r="CF47" i="19"/>
  <c r="CG47" i="19"/>
  <c r="CI47" i="19"/>
  <c r="CL47" i="19"/>
  <c r="CN47" i="19"/>
  <c r="CO47" i="19"/>
  <c r="CQ47" i="19"/>
  <c r="CR47" i="19"/>
  <c r="CT47" i="19"/>
  <c r="CU47" i="19"/>
  <c r="CW47" i="19"/>
  <c r="CX47" i="19"/>
  <c r="CZ47" i="19"/>
  <c r="DA47" i="19"/>
  <c r="DC47" i="19"/>
  <c r="DD47" i="19"/>
  <c r="DF47" i="19"/>
  <c r="DG47" i="19"/>
  <c r="DI47" i="19"/>
  <c r="DJ47" i="19"/>
  <c r="DL47" i="19"/>
  <c r="DP47" i="19"/>
  <c r="DS47" i="19"/>
  <c r="A48" i="19"/>
  <c r="G48" i="19"/>
  <c r="H48" i="19"/>
  <c r="I48" i="19" s="1"/>
  <c r="J48" i="19"/>
  <c r="K48" i="19"/>
  <c r="L48" i="19"/>
  <c r="M48" i="19"/>
  <c r="N48" i="19"/>
  <c r="O48" i="19" s="1"/>
  <c r="R48" i="19" s="1"/>
  <c r="P48" i="19"/>
  <c r="Q48" i="19"/>
  <c r="S48" i="19"/>
  <c r="T48" i="19"/>
  <c r="U48" i="19" s="1"/>
  <c r="X48" i="19" s="1"/>
  <c r="V48" i="19"/>
  <c r="W48" i="19"/>
  <c r="Y48" i="19"/>
  <c r="Z48" i="19"/>
  <c r="AA48" i="19" s="1"/>
  <c r="AD48" i="19" s="1"/>
  <c r="AH48" i="19" s="1"/>
  <c r="AB48" i="19"/>
  <c r="AC48" i="19"/>
  <c r="AE48" i="19"/>
  <c r="AF48" i="19"/>
  <c r="AG48" i="19"/>
  <c r="AI48" i="19"/>
  <c r="AJ48" i="19"/>
  <c r="AL48" i="19"/>
  <c r="AM48" i="19" s="1"/>
  <c r="AN48" i="19"/>
  <c r="AP48" i="19"/>
  <c r="AR48" i="19"/>
  <c r="AT48" i="19"/>
  <c r="AV48" i="19"/>
  <c r="AX48" i="19"/>
  <c r="AZ48" i="19"/>
  <c r="BB48" i="19"/>
  <c r="BD48" i="19"/>
  <c r="BE48" i="19"/>
  <c r="BF48" i="19"/>
  <c r="BG48" i="19"/>
  <c r="BH48" i="19"/>
  <c r="BI48" i="19"/>
  <c r="BK48" i="19"/>
  <c r="BL48" i="19"/>
  <c r="BN48" i="19"/>
  <c r="BO48" i="19"/>
  <c r="BQ48" i="19"/>
  <c r="BR48" i="19"/>
  <c r="BT48" i="19"/>
  <c r="BU48" i="19"/>
  <c r="BW48" i="19"/>
  <c r="BX48" i="19"/>
  <c r="BZ48" i="19"/>
  <c r="CA48" i="19"/>
  <c r="CC48" i="19"/>
  <c r="CD48" i="19"/>
  <c r="CF48" i="19"/>
  <c r="CG48" i="19"/>
  <c r="CI48" i="19"/>
  <c r="CL48" i="19"/>
  <c r="CN48" i="19"/>
  <c r="CO48" i="19"/>
  <c r="CQ48" i="19"/>
  <c r="CR48" i="19"/>
  <c r="CT48" i="19"/>
  <c r="CU48" i="19"/>
  <c r="CW48" i="19"/>
  <c r="CX48" i="19"/>
  <c r="CZ48" i="19"/>
  <c r="DD48" i="19"/>
  <c r="DG48" i="19"/>
  <c r="DJ48" i="19"/>
  <c r="DM48" i="19"/>
  <c r="DP48" i="19"/>
  <c r="DS48" i="19"/>
  <c r="A49" i="19"/>
  <c r="G49" i="19"/>
  <c r="H49" i="19"/>
  <c r="I49" i="19" s="1"/>
  <c r="J49" i="19"/>
  <c r="K49" i="19"/>
  <c r="L49" i="19"/>
  <c r="M49" i="19"/>
  <c r="N49" i="19"/>
  <c r="O49" i="19" s="1"/>
  <c r="R49" i="19" s="1"/>
  <c r="P49" i="19"/>
  <c r="Q49" i="19"/>
  <c r="S49" i="19"/>
  <c r="T49" i="19"/>
  <c r="U49" i="19" s="1"/>
  <c r="X49" i="19" s="1"/>
  <c r="V49" i="19"/>
  <c r="W49" i="19"/>
  <c r="Y49" i="19"/>
  <c r="Z49" i="19"/>
  <c r="AA49" i="19" s="1"/>
  <c r="AD49" i="19" s="1"/>
  <c r="AH49" i="19" s="1"/>
  <c r="AB49" i="19"/>
  <c r="AC49" i="19"/>
  <c r="AE49" i="19"/>
  <c r="AF49" i="19"/>
  <c r="AG49" i="19"/>
  <c r="AI49" i="19"/>
  <c r="AJ49" i="19"/>
  <c r="AK49" i="19" s="1"/>
  <c r="BJ49" i="19" s="1"/>
  <c r="BM49" i="19" s="1"/>
  <c r="BP49" i="19" s="1"/>
  <c r="BS49" i="19" s="1"/>
  <c r="BV49" i="19" s="1"/>
  <c r="BY49" i="19" s="1"/>
  <c r="CB49" i="19" s="1"/>
  <c r="CE49" i="19" s="1"/>
  <c r="CH49" i="19" s="1"/>
  <c r="CM49" i="19" s="1"/>
  <c r="CP49" i="19" s="1"/>
  <c r="CS49" i="19" s="1"/>
  <c r="CV49" i="19" s="1"/>
  <c r="CY49" i="19" s="1"/>
  <c r="AL49" i="19"/>
  <c r="AM49" i="19" s="1"/>
  <c r="AN49" i="19"/>
  <c r="AP49" i="19"/>
  <c r="AR49" i="19"/>
  <c r="AT49" i="19"/>
  <c r="AV49" i="19"/>
  <c r="AX49" i="19"/>
  <c r="AZ49" i="19"/>
  <c r="BB49" i="19"/>
  <c r="BD49" i="19"/>
  <c r="BE49" i="19"/>
  <c r="BF49" i="19"/>
  <c r="BG49" i="19"/>
  <c r="BH49" i="19"/>
  <c r="BI49" i="19"/>
  <c r="BK49" i="19"/>
  <c r="BL49" i="19"/>
  <c r="BN49" i="19"/>
  <c r="BO49" i="19"/>
  <c r="BQ49" i="19"/>
  <c r="BR49" i="19"/>
  <c r="BT49" i="19"/>
  <c r="BU49" i="19"/>
  <c r="BW49" i="19"/>
  <c r="BX49" i="19"/>
  <c r="BZ49" i="19"/>
  <c r="CA49" i="19"/>
  <c r="CC49" i="19"/>
  <c r="CD49" i="19"/>
  <c r="CF49" i="19"/>
  <c r="CG49" i="19"/>
  <c r="CI49" i="19"/>
  <c r="CL49" i="19"/>
  <c r="CN49" i="19"/>
  <c r="CO49" i="19"/>
  <c r="CQ49" i="19"/>
  <c r="CR49" i="19"/>
  <c r="CT49" i="19"/>
  <c r="CU49" i="19"/>
  <c r="CW49" i="19"/>
  <c r="CX49" i="19"/>
  <c r="CZ49" i="19"/>
  <c r="DD49" i="19"/>
  <c r="DG49" i="19"/>
  <c r="DJ49" i="19"/>
  <c r="DM49" i="19"/>
  <c r="DP49" i="19"/>
  <c r="DS49" i="19"/>
  <c r="A50" i="19"/>
  <c r="G50" i="19"/>
  <c r="H50" i="19"/>
  <c r="I50" i="19" s="1"/>
  <c r="J50" i="19"/>
  <c r="K50" i="19"/>
  <c r="L50" i="19"/>
  <c r="M50" i="19"/>
  <c r="N50" i="19"/>
  <c r="O50" i="19" s="1"/>
  <c r="R50" i="19" s="1"/>
  <c r="P50" i="19"/>
  <c r="Q50" i="19"/>
  <c r="S50" i="19"/>
  <c r="T50" i="19"/>
  <c r="U50" i="19" s="1"/>
  <c r="X50" i="19" s="1"/>
  <c r="V50" i="19"/>
  <c r="W50" i="19"/>
  <c r="Y50" i="19"/>
  <c r="Z50" i="19"/>
  <c r="AA50" i="19" s="1"/>
  <c r="AD50" i="19" s="1"/>
  <c r="AH50" i="19" s="1"/>
  <c r="AB50" i="19"/>
  <c r="AC50" i="19"/>
  <c r="AE50" i="19"/>
  <c r="AF50" i="19"/>
  <c r="AG50" i="19"/>
  <c r="AI50" i="19"/>
  <c r="AJ50" i="19"/>
  <c r="AL50" i="19"/>
  <c r="AM50" i="19" s="1"/>
  <c r="AN50" i="19"/>
  <c r="AP50" i="19"/>
  <c r="AR50" i="19"/>
  <c r="AT50" i="19"/>
  <c r="AV50" i="19"/>
  <c r="AX50" i="19"/>
  <c r="AZ50" i="19"/>
  <c r="BB50" i="19"/>
  <c r="BD50" i="19"/>
  <c r="BE50" i="19"/>
  <c r="BF50" i="19"/>
  <c r="BG50" i="19"/>
  <c r="BH50" i="19"/>
  <c r="BI50" i="19"/>
  <c r="BK50" i="19"/>
  <c r="BL50" i="19"/>
  <c r="BN50" i="19"/>
  <c r="BO50" i="19"/>
  <c r="BQ50" i="19"/>
  <c r="BR50" i="19"/>
  <c r="BT50" i="19"/>
  <c r="BU50" i="19"/>
  <c r="BW50" i="19"/>
  <c r="BX50" i="19"/>
  <c r="BZ50" i="19"/>
  <c r="CA50" i="19"/>
  <c r="CC50" i="19"/>
  <c r="CD50" i="19"/>
  <c r="CF50" i="19"/>
  <c r="CG50" i="19"/>
  <c r="CI50" i="19"/>
  <c r="CL50" i="19"/>
  <c r="CN50" i="19"/>
  <c r="CO50" i="19"/>
  <c r="CQ50" i="19"/>
  <c r="CR50" i="19"/>
  <c r="CT50" i="19"/>
  <c r="CU50" i="19"/>
  <c r="CW50" i="19"/>
  <c r="CX50" i="19"/>
  <c r="CZ50" i="19"/>
  <c r="DD50" i="19"/>
  <c r="DG50" i="19"/>
  <c r="DJ50" i="19"/>
  <c r="DM50" i="19"/>
  <c r="DP50" i="19"/>
  <c r="DS50" i="19"/>
  <c r="A51" i="19"/>
  <c r="G51" i="19"/>
  <c r="H51" i="19"/>
  <c r="I51" i="19" s="1"/>
  <c r="J51" i="19"/>
  <c r="K51" i="19"/>
  <c r="L51" i="19"/>
  <c r="M51" i="19"/>
  <c r="N51" i="19"/>
  <c r="O51" i="19" s="1"/>
  <c r="R51" i="19" s="1"/>
  <c r="P51" i="19"/>
  <c r="Q51" i="19"/>
  <c r="S51" i="19"/>
  <c r="T51" i="19"/>
  <c r="U51" i="19" s="1"/>
  <c r="X51" i="19" s="1"/>
  <c r="V51" i="19"/>
  <c r="W51" i="19"/>
  <c r="Y51" i="19"/>
  <c r="Z51" i="19"/>
  <c r="AA51" i="19" s="1"/>
  <c r="AD51" i="19" s="1"/>
  <c r="AH51" i="19" s="1"/>
  <c r="AB51" i="19"/>
  <c r="AC51" i="19"/>
  <c r="AE51" i="19"/>
  <c r="AF51" i="19"/>
  <c r="AG51" i="19"/>
  <c r="AI51" i="19"/>
  <c r="AJ51" i="19"/>
  <c r="AK51" i="19" s="1"/>
  <c r="BJ51" i="19" s="1"/>
  <c r="BM51" i="19" s="1"/>
  <c r="BP51" i="19" s="1"/>
  <c r="BS51" i="19" s="1"/>
  <c r="BV51" i="19" s="1"/>
  <c r="BY51" i="19" s="1"/>
  <c r="CB51" i="19" s="1"/>
  <c r="CE51" i="19" s="1"/>
  <c r="CH51" i="19" s="1"/>
  <c r="CM51" i="19" s="1"/>
  <c r="CP51" i="19" s="1"/>
  <c r="CS51" i="19" s="1"/>
  <c r="CV51" i="19" s="1"/>
  <c r="CY51" i="19" s="1"/>
  <c r="AL51" i="19"/>
  <c r="AM51" i="19" s="1"/>
  <c r="AN51" i="19"/>
  <c r="AP51" i="19"/>
  <c r="AR51" i="19"/>
  <c r="AT51" i="19"/>
  <c r="AV51" i="19"/>
  <c r="AX51" i="19"/>
  <c r="AZ51" i="19"/>
  <c r="BB51" i="19"/>
  <c r="BD51" i="19"/>
  <c r="BE51" i="19"/>
  <c r="BF51" i="19"/>
  <c r="BG51" i="19"/>
  <c r="BH51" i="19"/>
  <c r="BI51" i="19"/>
  <c r="BK51" i="19"/>
  <c r="BL51" i="19"/>
  <c r="BN51" i="19"/>
  <c r="BO51" i="19"/>
  <c r="BQ51" i="19"/>
  <c r="BR51" i="19"/>
  <c r="BT51" i="19"/>
  <c r="BU51" i="19"/>
  <c r="BW51" i="19"/>
  <c r="BX51" i="19"/>
  <c r="BZ51" i="19"/>
  <c r="CA51" i="19"/>
  <c r="CC51" i="19"/>
  <c r="CD51" i="19"/>
  <c r="CF51" i="19"/>
  <c r="CG51" i="19"/>
  <c r="CI51" i="19"/>
  <c r="CL51" i="19"/>
  <c r="CN51" i="19"/>
  <c r="CO51" i="19"/>
  <c r="CQ51" i="19"/>
  <c r="CR51" i="19"/>
  <c r="CT51" i="19"/>
  <c r="CU51" i="19"/>
  <c r="CW51" i="19"/>
  <c r="CX51" i="19"/>
  <c r="CZ51" i="19"/>
  <c r="DD51" i="19"/>
  <c r="DG51" i="19"/>
  <c r="DJ51" i="19"/>
  <c r="DM51" i="19"/>
  <c r="DP51" i="19"/>
  <c r="DS51" i="19"/>
  <c r="A52" i="19"/>
  <c r="G52" i="19"/>
  <c r="H52" i="19"/>
  <c r="I52" i="19" s="1"/>
  <c r="J52" i="19"/>
  <c r="K52" i="19"/>
  <c r="L52" i="19"/>
  <c r="M52" i="19"/>
  <c r="N52" i="19"/>
  <c r="O52" i="19" s="1"/>
  <c r="R52" i="19" s="1"/>
  <c r="P52" i="19"/>
  <c r="Q52" i="19"/>
  <c r="S52" i="19"/>
  <c r="T52" i="19"/>
  <c r="U52" i="19" s="1"/>
  <c r="X52" i="19" s="1"/>
  <c r="V52" i="19"/>
  <c r="W52" i="19"/>
  <c r="Y52" i="19"/>
  <c r="Z52" i="19"/>
  <c r="AA52" i="19" s="1"/>
  <c r="AD52" i="19" s="1"/>
  <c r="AH52" i="19" s="1"/>
  <c r="AB52" i="19"/>
  <c r="AC52" i="19"/>
  <c r="AE52" i="19"/>
  <c r="AF52" i="19"/>
  <c r="AG52" i="19"/>
  <c r="AI52" i="19"/>
  <c r="AJ52" i="19"/>
  <c r="AL52" i="19"/>
  <c r="AM52" i="19" s="1"/>
  <c r="AN52" i="19"/>
  <c r="AP52" i="19"/>
  <c r="AR52" i="19"/>
  <c r="AT52" i="19"/>
  <c r="AV52" i="19"/>
  <c r="AX52" i="19"/>
  <c r="AZ52" i="19"/>
  <c r="BB52" i="19"/>
  <c r="BD52" i="19"/>
  <c r="BE52" i="19"/>
  <c r="BF52" i="19"/>
  <c r="BG52" i="19"/>
  <c r="BH52" i="19"/>
  <c r="BI52" i="19"/>
  <c r="BK52" i="19"/>
  <c r="BL52" i="19"/>
  <c r="BN52" i="19"/>
  <c r="BO52" i="19"/>
  <c r="BQ52" i="19"/>
  <c r="BR52" i="19"/>
  <c r="BT52" i="19"/>
  <c r="BU52" i="19"/>
  <c r="BW52" i="19"/>
  <c r="BX52" i="19"/>
  <c r="BZ52" i="19"/>
  <c r="CA52" i="19"/>
  <c r="CC52" i="19"/>
  <c r="CD52" i="19"/>
  <c r="CF52" i="19"/>
  <c r="CG52" i="19"/>
  <c r="CI52" i="19"/>
  <c r="CL52" i="19"/>
  <c r="CN52" i="19"/>
  <c r="CO52" i="19"/>
  <c r="CQ52" i="19"/>
  <c r="CR52" i="19"/>
  <c r="CT52" i="19"/>
  <c r="CU52" i="19"/>
  <c r="CW52" i="19"/>
  <c r="CX52" i="19"/>
  <c r="CZ52" i="19"/>
  <c r="DD52" i="19"/>
  <c r="DG52" i="19"/>
  <c r="DJ52" i="19"/>
  <c r="DM52" i="19"/>
  <c r="DP52" i="19"/>
  <c r="DS52" i="19"/>
  <c r="A53" i="19"/>
  <c r="G53" i="19"/>
  <c r="H53" i="19"/>
  <c r="I53" i="19" s="1"/>
  <c r="J53" i="19"/>
  <c r="K53" i="19"/>
  <c r="L53" i="19"/>
  <c r="M53" i="19"/>
  <c r="N53" i="19"/>
  <c r="O53" i="19" s="1"/>
  <c r="R53" i="19" s="1"/>
  <c r="P53" i="19"/>
  <c r="Q53" i="19"/>
  <c r="S53" i="19"/>
  <c r="T53" i="19"/>
  <c r="U53" i="19" s="1"/>
  <c r="X53" i="19" s="1"/>
  <c r="V53" i="19"/>
  <c r="W53" i="19"/>
  <c r="Y53" i="19"/>
  <c r="Z53" i="19"/>
  <c r="AA53" i="19" s="1"/>
  <c r="AD53" i="19" s="1"/>
  <c r="AH53" i="19" s="1"/>
  <c r="AB53" i="19"/>
  <c r="AC53" i="19"/>
  <c r="AE53" i="19"/>
  <c r="AF53" i="19"/>
  <c r="AG53" i="19"/>
  <c r="AI53" i="19"/>
  <c r="AJ53" i="19"/>
  <c r="AK53" i="19" s="1"/>
  <c r="BJ53" i="19" s="1"/>
  <c r="BM53" i="19" s="1"/>
  <c r="BP53" i="19" s="1"/>
  <c r="BS53" i="19" s="1"/>
  <c r="BV53" i="19" s="1"/>
  <c r="BY53" i="19" s="1"/>
  <c r="CB53" i="19" s="1"/>
  <c r="CE53" i="19" s="1"/>
  <c r="CH53" i="19" s="1"/>
  <c r="CM53" i="19" s="1"/>
  <c r="CP53" i="19" s="1"/>
  <c r="CS53" i="19" s="1"/>
  <c r="CV53" i="19" s="1"/>
  <c r="CY53" i="19" s="1"/>
  <c r="AL53" i="19"/>
  <c r="AM53" i="19" s="1"/>
  <c r="AN53" i="19"/>
  <c r="AP53" i="19"/>
  <c r="AR53" i="19"/>
  <c r="AT53" i="19"/>
  <c r="AV53" i="19"/>
  <c r="AX53" i="19"/>
  <c r="AZ53" i="19"/>
  <c r="BB53" i="19"/>
  <c r="BD53" i="19"/>
  <c r="BE53" i="19"/>
  <c r="BF53" i="19"/>
  <c r="BG53" i="19"/>
  <c r="BH53" i="19"/>
  <c r="BI53" i="19"/>
  <c r="BK53" i="19"/>
  <c r="BL53" i="19"/>
  <c r="BN53" i="19"/>
  <c r="BO53" i="19"/>
  <c r="BQ53" i="19"/>
  <c r="BR53" i="19"/>
  <c r="BT53" i="19"/>
  <c r="BU53" i="19"/>
  <c r="BW53" i="19"/>
  <c r="BX53" i="19"/>
  <c r="BZ53" i="19"/>
  <c r="CA53" i="19"/>
  <c r="CC53" i="19"/>
  <c r="CD53" i="19"/>
  <c r="CF53" i="19"/>
  <c r="CG53" i="19"/>
  <c r="CI53" i="19"/>
  <c r="CL53" i="19"/>
  <c r="CN53" i="19"/>
  <c r="CO53" i="19"/>
  <c r="CQ53" i="19"/>
  <c r="CR53" i="19"/>
  <c r="CT53" i="19"/>
  <c r="CU53" i="19"/>
  <c r="CW53" i="19"/>
  <c r="CX53" i="19"/>
  <c r="CZ53" i="19"/>
  <c r="DD53" i="19"/>
  <c r="DG53" i="19"/>
  <c r="DJ53" i="19"/>
  <c r="DM53" i="19"/>
  <c r="DP53" i="19"/>
  <c r="DS53" i="19"/>
  <c r="A54" i="19"/>
  <c r="G54" i="19"/>
  <c r="H54" i="19"/>
  <c r="I54" i="19" s="1"/>
  <c r="J54" i="19"/>
  <c r="K54" i="19"/>
  <c r="L54" i="19"/>
  <c r="M54" i="19"/>
  <c r="N54" i="19"/>
  <c r="O54" i="19" s="1"/>
  <c r="R54" i="19" s="1"/>
  <c r="P54" i="19"/>
  <c r="Q54" i="19"/>
  <c r="S54" i="19"/>
  <c r="T54" i="19"/>
  <c r="U54" i="19" s="1"/>
  <c r="X54" i="19" s="1"/>
  <c r="V54" i="19"/>
  <c r="W54" i="19"/>
  <c r="Y54" i="19"/>
  <c r="Z54" i="19"/>
  <c r="AA54" i="19" s="1"/>
  <c r="AD54" i="19" s="1"/>
  <c r="AB54" i="19"/>
  <c r="AC54" i="19"/>
  <c r="AE54" i="19"/>
  <c r="AF54" i="19"/>
  <c r="AG54" i="19"/>
  <c r="AH54" i="19"/>
  <c r="AI54" i="19"/>
  <c r="AJ54" i="19"/>
  <c r="AK54" i="19" s="1"/>
  <c r="AL54" i="19"/>
  <c r="AN54" i="19"/>
  <c r="AP54" i="19"/>
  <c r="AR54" i="19"/>
  <c r="AT54" i="19"/>
  <c r="AV54" i="19"/>
  <c r="AX54" i="19"/>
  <c r="AZ54" i="19"/>
  <c r="BB54" i="19"/>
  <c r="BD54" i="19"/>
  <c r="DD54" i="19" s="1"/>
  <c r="BE54" i="19"/>
  <c r="BF54" i="19"/>
  <c r="DJ54" i="19" s="1"/>
  <c r="BG54" i="19"/>
  <c r="BH54" i="19"/>
  <c r="BI54" i="19"/>
  <c r="BJ54" i="19"/>
  <c r="BK54" i="19"/>
  <c r="BL54" i="19"/>
  <c r="BN54" i="19"/>
  <c r="BO54" i="19"/>
  <c r="BQ54" i="19"/>
  <c r="BR54" i="19"/>
  <c r="BT54" i="19"/>
  <c r="BU54" i="19"/>
  <c r="BW54" i="19"/>
  <c r="BX54" i="19"/>
  <c r="BZ54" i="19"/>
  <c r="CA54" i="19"/>
  <c r="CC54" i="19"/>
  <c r="CD54" i="19"/>
  <c r="CF54" i="19"/>
  <c r="CG54" i="19"/>
  <c r="CI54" i="19"/>
  <c r="CL54" i="19"/>
  <c r="CN54" i="19"/>
  <c r="CO54" i="19"/>
  <c r="CQ54" i="19"/>
  <c r="CR54" i="19"/>
  <c r="CT54" i="19"/>
  <c r="CU54" i="19"/>
  <c r="CW54" i="19"/>
  <c r="CX54" i="19"/>
  <c r="CZ54" i="19"/>
  <c r="DG54" i="19"/>
  <c r="DM54" i="19"/>
  <c r="DP54" i="19"/>
  <c r="DS54" i="19"/>
  <c r="A55" i="19"/>
  <c r="G55" i="19"/>
  <c r="H55" i="19"/>
  <c r="I55" i="19" s="1"/>
  <c r="J55" i="19"/>
  <c r="K55" i="19"/>
  <c r="L55" i="19"/>
  <c r="M55" i="19"/>
  <c r="N55" i="19"/>
  <c r="O55" i="19" s="1"/>
  <c r="R55" i="19" s="1"/>
  <c r="P55" i="19"/>
  <c r="Q55" i="19"/>
  <c r="S55" i="19"/>
  <c r="T55" i="19"/>
  <c r="V55" i="19"/>
  <c r="W55" i="19"/>
  <c r="Y55" i="19"/>
  <c r="Z55" i="19"/>
  <c r="AB55" i="19"/>
  <c r="AC55" i="19"/>
  <c r="AE55" i="19"/>
  <c r="AF55" i="19"/>
  <c r="AG55" i="19"/>
  <c r="AI55" i="19"/>
  <c r="AJ55" i="19"/>
  <c r="AL55" i="19"/>
  <c r="AN55" i="19" s="1"/>
  <c r="AP55" i="19"/>
  <c r="AT55" i="19"/>
  <c r="AX55" i="19"/>
  <c r="BB55" i="19"/>
  <c r="BD55" i="19"/>
  <c r="BE55" i="19"/>
  <c r="BF55" i="19"/>
  <c r="BG55" i="19"/>
  <c r="BH55" i="19"/>
  <c r="BI55" i="19"/>
  <c r="BK55" i="19"/>
  <c r="BL55" i="19"/>
  <c r="BN55" i="19"/>
  <c r="BO55" i="19"/>
  <c r="BQ55" i="19"/>
  <c r="BR55" i="19"/>
  <c r="BT55" i="19"/>
  <c r="BU55" i="19"/>
  <c r="BW55" i="19"/>
  <c r="BX55" i="19"/>
  <c r="BZ55" i="19"/>
  <c r="CA55" i="19"/>
  <c r="CC55" i="19"/>
  <c r="CD55" i="19"/>
  <c r="CF55" i="19"/>
  <c r="CG55" i="19"/>
  <c r="CI55" i="19"/>
  <c r="CL55" i="19"/>
  <c r="CN55" i="19"/>
  <c r="CO55" i="19"/>
  <c r="CQ55" i="19"/>
  <c r="CR55" i="19"/>
  <c r="CT55" i="19"/>
  <c r="CU55" i="19"/>
  <c r="CW55" i="19"/>
  <c r="CX55" i="19"/>
  <c r="CZ55" i="19"/>
  <c r="DD55" i="19"/>
  <c r="DG55" i="19"/>
  <c r="DJ55" i="19"/>
  <c r="DM55" i="19"/>
  <c r="DP55" i="19"/>
  <c r="DS55" i="19"/>
  <c r="A56" i="19"/>
  <c r="A57" i="19" s="1"/>
  <c r="A58" i="19" s="1"/>
  <c r="A59" i="19" s="1"/>
  <c r="A60" i="19" s="1"/>
  <c r="A61" i="19" s="1"/>
  <c r="A62" i="19" s="1"/>
  <c r="A63" i="19" s="1"/>
  <c r="A64" i="19" s="1"/>
  <c r="A65" i="19" s="1"/>
  <c r="A66" i="19" s="1"/>
  <c r="A67" i="19" s="1"/>
  <c r="A68" i="19" s="1"/>
  <c r="A69" i="19" s="1"/>
  <c r="A70" i="19" s="1"/>
  <c r="A71" i="19" s="1"/>
  <c r="A72" i="19" s="1"/>
  <c r="A73" i="19" s="1"/>
  <c r="A74" i="19" s="1"/>
  <c r="A75" i="19" s="1"/>
  <c r="A76" i="19" s="1"/>
  <c r="A77" i="19" s="1"/>
  <c r="A78" i="19" s="1"/>
  <c r="A79" i="19" s="1"/>
  <c r="A80" i="19" s="1"/>
  <c r="A81" i="19" s="1"/>
  <c r="A82" i="19" s="1"/>
  <c r="A83" i="19" s="1"/>
  <c r="A84" i="19" s="1"/>
  <c r="G56" i="19"/>
  <c r="H56" i="19"/>
  <c r="I56" i="19" s="1"/>
  <c r="J56" i="19"/>
  <c r="K56" i="19"/>
  <c r="L56" i="19"/>
  <c r="M56" i="19"/>
  <c r="N56" i="19"/>
  <c r="O56" i="19" s="1"/>
  <c r="P56" i="19"/>
  <c r="Q56" i="19"/>
  <c r="R56" i="19"/>
  <c r="S56" i="19"/>
  <c r="T56" i="19"/>
  <c r="U56" i="19" s="1"/>
  <c r="X56" i="19" s="1"/>
  <c r="V56" i="19"/>
  <c r="W56" i="19"/>
  <c r="Y56" i="19"/>
  <c r="Z56" i="19"/>
  <c r="AB56" i="19"/>
  <c r="AC56" i="19"/>
  <c r="AE56" i="19"/>
  <c r="AF56" i="19"/>
  <c r="AG56" i="19"/>
  <c r="AI56" i="19"/>
  <c r="AJ56" i="19"/>
  <c r="AL56" i="19"/>
  <c r="AN56" i="19"/>
  <c r="AP56" i="19"/>
  <c r="AR56" i="19"/>
  <c r="AT56" i="19"/>
  <c r="AV56" i="19"/>
  <c r="AX56" i="19"/>
  <c r="AZ56" i="19"/>
  <c r="BB56" i="19"/>
  <c r="BD56" i="19"/>
  <c r="DD56" i="19" s="1"/>
  <c r="BE56" i="19"/>
  <c r="BF56" i="19"/>
  <c r="DJ56" i="19" s="1"/>
  <c r="BG56" i="19"/>
  <c r="BH56" i="19"/>
  <c r="BI56" i="19"/>
  <c r="BK56" i="19"/>
  <c r="BL56" i="19"/>
  <c r="BN56" i="19"/>
  <c r="BO56" i="19"/>
  <c r="BQ56" i="19"/>
  <c r="BR56" i="19"/>
  <c r="BT56" i="19"/>
  <c r="BU56" i="19"/>
  <c r="BW56" i="19"/>
  <c r="BX56" i="19"/>
  <c r="BZ56" i="19"/>
  <c r="CA56" i="19"/>
  <c r="CC56" i="19"/>
  <c r="CD56" i="19"/>
  <c r="CF56" i="19"/>
  <c r="CG56" i="19"/>
  <c r="CI56" i="19"/>
  <c r="CL56" i="19"/>
  <c r="CN56" i="19"/>
  <c r="CO56" i="19"/>
  <c r="CQ56" i="19"/>
  <c r="CR56" i="19"/>
  <c r="CT56" i="19"/>
  <c r="CU56" i="19"/>
  <c r="CW56" i="19"/>
  <c r="CX56" i="19"/>
  <c r="CZ56" i="19"/>
  <c r="DG56" i="19"/>
  <c r="DM56" i="19"/>
  <c r="DP56" i="19"/>
  <c r="DS56" i="19"/>
  <c r="G57" i="19"/>
  <c r="H57" i="19"/>
  <c r="I57" i="19" s="1"/>
  <c r="J57" i="19"/>
  <c r="K57" i="19"/>
  <c r="L57" i="19"/>
  <c r="M57" i="19"/>
  <c r="N57" i="19"/>
  <c r="O57" i="19" s="1"/>
  <c r="R57" i="19" s="1"/>
  <c r="P57" i="19"/>
  <c r="Q57" i="19"/>
  <c r="S57" i="19"/>
  <c r="T57" i="19"/>
  <c r="V57" i="19"/>
  <c r="W57" i="19"/>
  <c r="Y57" i="19"/>
  <c r="Z57" i="19"/>
  <c r="AB57" i="19"/>
  <c r="AC57" i="19"/>
  <c r="AE57" i="19"/>
  <c r="AF57" i="19"/>
  <c r="AG57" i="19"/>
  <c r="AI57" i="19"/>
  <c r="AJ57" i="19"/>
  <c r="AL57" i="19"/>
  <c r="AN57" i="19" s="1"/>
  <c r="AP57" i="19"/>
  <c r="AT57" i="19"/>
  <c r="AX57" i="19"/>
  <c r="BB57" i="19"/>
  <c r="BD57" i="19"/>
  <c r="BE57" i="19"/>
  <c r="BF57" i="19"/>
  <c r="BG57" i="19"/>
  <c r="BH57" i="19"/>
  <c r="BI57" i="19"/>
  <c r="BK57" i="19"/>
  <c r="BL57" i="19"/>
  <c r="BN57" i="19"/>
  <c r="BO57" i="19"/>
  <c r="BQ57" i="19"/>
  <c r="BR57" i="19"/>
  <c r="BT57" i="19"/>
  <c r="BU57" i="19"/>
  <c r="BW57" i="19"/>
  <c r="BX57" i="19"/>
  <c r="BZ57" i="19"/>
  <c r="CA57" i="19"/>
  <c r="CC57" i="19"/>
  <c r="CD57" i="19"/>
  <c r="CF57" i="19"/>
  <c r="CG57" i="19"/>
  <c r="CI57" i="19"/>
  <c r="CL57" i="19"/>
  <c r="CN57" i="19"/>
  <c r="CO57" i="19"/>
  <c r="CQ57" i="19"/>
  <c r="CR57" i="19"/>
  <c r="CT57" i="19"/>
  <c r="CU57" i="19"/>
  <c r="CW57" i="19"/>
  <c r="CX57" i="19"/>
  <c r="CZ57" i="19"/>
  <c r="DD57" i="19"/>
  <c r="DG57" i="19"/>
  <c r="DJ57" i="19"/>
  <c r="DM57" i="19"/>
  <c r="DP57" i="19"/>
  <c r="DS57" i="19"/>
  <c r="G58" i="19"/>
  <c r="H58" i="19"/>
  <c r="I58" i="19" s="1"/>
  <c r="J58" i="19"/>
  <c r="K58" i="19"/>
  <c r="L58" i="19"/>
  <c r="M58" i="19"/>
  <c r="N58" i="19"/>
  <c r="O58" i="19" s="1"/>
  <c r="P58" i="19"/>
  <c r="Q58" i="19"/>
  <c r="R58" i="19"/>
  <c r="S58" i="19"/>
  <c r="T58" i="19"/>
  <c r="U58" i="19" s="1"/>
  <c r="V58" i="19"/>
  <c r="W58" i="19"/>
  <c r="X58" i="19" s="1"/>
  <c r="AA58" i="19" s="1"/>
  <c r="Y58" i="19"/>
  <c r="Z58" i="19"/>
  <c r="AB58" i="19"/>
  <c r="AC58" i="19"/>
  <c r="AD58" i="19" s="1"/>
  <c r="AE58" i="19"/>
  <c r="DD58" i="19" s="1"/>
  <c r="AF58" i="19"/>
  <c r="AG58" i="19"/>
  <c r="AI58" i="19"/>
  <c r="AJ58" i="19"/>
  <c r="AL58" i="19"/>
  <c r="AM58" i="19"/>
  <c r="AN58" i="19"/>
  <c r="AO58" i="19"/>
  <c r="AP58" i="19"/>
  <c r="AQ58" i="19"/>
  <c r="AR58" i="19"/>
  <c r="AS58" i="19"/>
  <c r="AT58" i="19"/>
  <c r="AU58" i="19"/>
  <c r="AV58" i="19"/>
  <c r="AW58" i="19"/>
  <c r="AX58" i="19"/>
  <c r="AY58" i="19"/>
  <c r="AZ58" i="19"/>
  <c r="BA58" i="19"/>
  <c r="BB58" i="19"/>
  <c r="BC58" i="19"/>
  <c r="BD58" i="19"/>
  <c r="BE58" i="19"/>
  <c r="BF58" i="19"/>
  <c r="BG58" i="19"/>
  <c r="BH58" i="19"/>
  <c r="BI58" i="19"/>
  <c r="BK58" i="19"/>
  <c r="BL58" i="19"/>
  <c r="BN58" i="19"/>
  <c r="BO58" i="19"/>
  <c r="BQ58" i="19"/>
  <c r="BR58" i="19"/>
  <c r="BT58" i="19"/>
  <c r="BU58" i="19"/>
  <c r="BW58" i="19"/>
  <c r="BX58" i="19"/>
  <c r="BZ58" i="19"/>
  <c r="CA58" i="19"/>
  <c r="CC58" i="19"/>
  <c r="CD58" i="19"/>
  <c r="CF58" i="19"/>
  <c r="CG58" i="19"/>
  <c r="CI58" i="19"/>
  <c r="CL58" i="19"/>
  <c r="CN58" i="19"/>
  <c r="CO58" i="19"/>
  <c r="CQ58" i="19"/>
  <c r="CR58" i="19"/>
  <c r="CT58" i="19"/>
  <c r="CU58" i="19"/>
  <c r="CW58" i="19"/>
  <c r="CX58" i="19"/>
  <c r="CZ58" i="19"/>
  <c r="DA58" i="19"/>
  <c r="DG58" i="19"/>
  <c r="DM58" i="19"/>
  <c r="DP58" i="19"/>
  <c r="DS58" i="19"/>
  <c r="G59" i="19"/>
  <c r="H59" i="19"/>
  <c r="I59" i="19"/>
  <c r="K59" i="19"/>
  <c r="J59" i="19" s="1"/>
  <c r="O59" i="19" s="1"/>
  <c r="L59" i="19"/>
  <c r="M59" i="19"/>
  <c r="N59" i="19"/>
  <c r="P59" i="19"/>
  <c r="Q59" i="19"/>
  <c r="R59" i="19" s="1"/>
  <c r="U59" i="19" s="1"/>
  <c r="S59" i="19"/>
  <c r="T59" i="19"/>
  <c r="V59" i="19"/>
  <c r="W59" i="19"/>
  <c r="X59" i="19" s="1"/>
  <c r="AA59" i="19" s="1"/>
  <c r="Y59" i="19"/>
  <c r="Z59" i="19"/>
  <c r="AB59" i="19"/>
  <c r="AC59" i="19"/>
  <c r="AD59" i="19" s="1"/>
  <c r="AE59" i="19"/>
  <c r="DD59" i="19" s="1"/>
  <c r="AF59" i="19"/>
  <c r="AG59" i="19"/>
  <c r="AI59" i="19"/>
  <c r="AJ59" i="19"/>
  <c r="AL59" i="19"/>
  <c r="AM59" i="19"/>
  <c r="AN59" i="19"/>
  <c r="AO59" i="19"/>
  <c r="AP59" i="19"/>
  <c r="AQ59" i="19"/>
  <c r="AR59" i="19"/>
  <c r="AS59" i="19"/>
  <c r="AT59" i="19"/>
  <c r="AU59" i="19"/>
  <c r="AV59" i="19"/>
  <c r="AW59" i="19"/>
  <c r="AX59" i="19"/>
  <c r="AY59" i="19"/>
  <c r="AZ59" i="19"/>
  <c r="BA59" i="19"/>
  <c r="BB59" i="19"/>
  <c r="BC59" i="19"/>
  <c r="BD59" i="19"/>
  <c r="BE59" i="19"/>
  <c r="BF59" i="19"/>
  <c r="BG59" i="19"/>
  <c r="BH59" i="19"/>
  <c r="BI59" i="19"/>
  <c r="BK59" i="19"/>
  <c r="BL59" i="19"/>
  <c r="BN59" i="19"/>
  <c r="BO59" i="19"/>
  <c r="BQ59" i="19"/>
  <c r="BR59" i="19"/>
  <c r="BT59" i="19"/>
  <c r="BU59" i="19"/>
  <c r="BW59" i="19"/>
  <c r="BX59" i="19"/>
  <c r="BZ59" i="19"/>
  <c r="CA59" i="19"/>
  <c r="CC59" i="19"/>
  <c r="CD59" i="19"/>
  <c r="CF59" i="19"/>
  <c r="CG59" i="19"/>
  <c r="CI59" i="19"/>
  <c r="CL59" i="19"/>
  <c r="CN59" i="19"/>
  <c r="CO59" i="19"/>
  <c r="CQ59" i="19"/>
  <c r="CR59" i="19"/>
  <c r="CT59" i="19"/>
  <c r="CU59" i="19"/>
  <c r="CW59" i="19"/>
  <c r="CX59" i="19"/>
  <c r="CZ59" i="19"/>
  <c r="DA59" i="19"/>
  <c r="DG59" i="19"/>
  <c r="DM59" i="19"/>
  <c r="DP59" i="19"/>
  <c r="DS59" i="19"/>
  <c r="G60" i="19"/>
  <c r="H60" i="19"/>
  <c r="I60" i="19"/>
  <c r="K60" i="19"/>
  <c r="J60" i="19" s="1"/>
  <c r="O60" i="19" s="1"/>
  <c r="L60" i="19"/>
  <c r="M60" i="19"/>
  <c r="N60" i="19"/>
  <c r="P60" i="19"/>
  <c r="Q60" i="19"/>
  <c r="R60" i="19" s="1"/>
  <c r="U60" i="19" s="1"/>
  <c r="S60" i="19"/>
  <c r="T60" i="19"/>
  <c r="V60" i="19"/>
  <c r="W60" i="19"/>
  <c r="X60" i="19" s="1"/>
  <c r="AA60" i="19" s="1"/>
  <c r="Y60" i="19"/>
  <c r="Z60" i="19"/>
  <c r="AB60" i="19"/>
  <c r="AC60" i="19"/>
  <c r="AD60" i="19" s="1"/>
  <c r="AE60" i="19"/>
  <c r="DD60" i="19" s="1"/>
  <c r="AF60" i="19"/>
  <c r="AG60" i="19"/>
  <c r="AI60" i="19"/>
  <c r="AJ60" i="19"/>
  <c r="AL60" i="19"/>
  <c r="AM60" i="19"/>
  <c r="AN60" i="19"/>
  <c r="AO60" i="19"/>
  <c r="AP60" i="19"/>
  <c r="AQ60" i="19"/>
  <c r="AR60" i="19"/>
  <c r="AS60" i="19"/>
  <c r="AT60" i="19"/>
  <c r="AU60" i="19"/>
  <c r="AV60" i="19"/>
  <c r="AW60" i="19"/>
  <c r="AX60" i="19"/>
  <c r="AY60" i="19"/>
  <c r="AZ60" i="19"/>
  <c r="BA60" i="19"/>
  <c r="BB60" i="19"/>
  <c r="BC60" i="19"/>
  <c r="BD60" i="19"/>
  <c r="BE60" i="19"/>
  <c r="BF60" i="19"/>
  <c r="BG60" i="19"/>
  <c r="BH60" i="19"/>
  <c r="BI60" i="19"/>
  <c r="BK60" i="19"/>
  <c r="BL60" i="19"/>
  <c r="BN60" i="19"/>
  <c r="BO60" i="19"/>
  <c r="BQ60" i="19"/>
  <c r="BR60" i="19"/>
  <c r="BT60" i="19"/>
  <c r="BU60" i="19"/>
  <c r="BW60" i="19"/>
  <c r="BX60" i="19"/>
  <c r="BZ60" i="19"/>
  <c r="CA60" i="19"/>
  <c r="CC60" i="19"/>
  <c r="CD60" i="19"/>
  <c r="CF60" i="19"/>
  <c r="CG60" i="19"/>
  <c r="CI60" i="19"/>
  <c r="CL60" i="19"/>
  <c r="CN60" i="19"/>
  <c r="CO60" i="19"/>
  <c r="CQ60" i="19"/>
  <c r="CR60" i="19"/>
  <c r="CT60" i="19"/>
  <c r="CU60" i="19"/>
  <c r="CW60" i="19"/>
  <c r="CX60" i="19"/>
  <c r="CZ60" i="19"/>
  <c r="DA60" i="19"/>
  <c r="DG60" i="19"/>
  <c r="DM60" i="19"/>
  <c r="DP60" i="19"/>
  <c r="DS60" i="19"/>
  <c r="G61" i="19"/>
  <c r="H61" i="19"/>
  <c r="I61" i="19"/>
  <c r="K61" i="19"/>
  <c r="J61" i="19" s="1"/>
  <c r="O61" i="19" s="1"/>
  <c r="L61" i="19"/>
  <c r="M61" i="19"/>
  <c r="N61" i="19"/>
  <c r="P61" i="19"/>
  <c r="Q61" i="19"/>
  <c r="R61" i="19" s="1"/>
  <c r="U61" i="19" s="1"/>
  <c r="S61" i="19"/>
  <c r="T61" i="19"/>
  <c r="V61" i="19"/>
  <c r="W61" i="19"/>
  <c r="X61" i="19" s="1"/>
  <c r="AA61" i="19" s="1"/>
  <c r="Y61" i="19"/>
  <c r="Z61" i="19"/>
  <c r="AB61" i="19"/>
  <c r="AC61" i="19"/>
  <c r="AD61" i="19" s="1"/>
  <c r="AE61" i="19"/>
  <c r="DD61" i="19" s="1"/>
  <c r="AF61" i="19"/>
  <c r="AG61" i="19"/>
  <c r="AI61" i="19"/>
  <c r="AJ61" i="19"/>
  <c r="AL61" i="19"/>
  <c r="AM61" i="19"/>
  <c r="AN61" i="19"/>
  <c r="AO61" i="19"/>
  <c r="AP61" i="19"/>
  <c r="AQ61" i="19"/>
  <c r="AR61" i="19"/>
  <c r="AS61" i="19"/>
  <c r="AT61" i="19"/>
  <c r="AU61" i="19"/>
  <c r="AV61" i="19"/>
  <c r="AW61" i="19"/>
  <c r="AX61" i="19"/>
  <c r="AY61" i="19"/>
  <c r="AZ61" i="19"/>
  <c r="BA61" i="19"/>
  <c r="BB61" i="19"/>
  <c r="BC61" i="19"/>
  <c r="BD61" i="19"/>
  <c r="BE61" i="19"/>
  <c r="BF61" i="19"/>
  <c r="BG61" i="19"/>
  <c r="BH61" i="19"/>
  <c r="BI61" i="19"/>
  <c r="BK61" i="19"/>
  <c r="BL61" i="19"/>
  <c r="BN61" i="19"/>
  <c r="BO61" i="19"/>
  <c r="BQ61" i="19"/>
  <c r="BR61" i="19"/>
  <c r="BT61" i="19"/>
  <c r="BU61" i="19"/>
  <c r="BW61" i="19"/>
  <c r="BX61" i="19"/>
  <c r="BZ61" i="19"/>
  <c r="CA61" i="19"/>
  <c r="CC61" i="19"/>
  <c r="CD61" i="19"/>
  <c r="CF61" i="19"/>
  <c r="CG61" i="19"/>
  <c r="CI61" i="19"/>
  <c r="CL61" i="19"/>
  <c r="CN61" i="19"/>
  <c r="CO61" i="19"/>
  <c r="CQ61" i="19"/>
  <c r="CR61" i="19"/>
  <c r="CT61" i="19"/>
  <c r="CU61" i="19"/>
  <c r="CW61" i="19"/>
  <c r="CX61" i="19"/>
  <c r="CZ61" i="19"/>
  <c r="DA61" i="19"/>
  <c r="DG61" i="19"/>
  <c r="DM61" i="19"/>
  <c r="DP61" i="19"/>
  <c r="DS61" i="19"/>
  <c r="G62" i="19"/>
  <c r="H62" i="19"/>
  <c r="I62" i="19"/>
  <c r="K62" i="19"/>
  <c r="J62" i="19" s="1"/>
  <c r="O62" i="19" s="1"/>
  <c r="L62" i="19"/>
  <c r="M62" i="19"/>
  <c r="N62" i="19"/>
  <c r="P62" i="19"/>
  <c r="Q62" i="19"/>
  <c r="R62" i="19" s="1"/>
  <c r="U62" i="19" s="1"/>
  <c r="S62" i="19"/>
  <c r="T62" i="19"/>
  <c r="V62" i="19"/>
  <c r="W62" i="19"/>
  <c r="X62" i="19" s="1"/>
  <c r="AA62" i="19" s="1"/>
  <c r="Y62" i="19"/>
  <c r="Z62" i="19"/>
  <c r="AB62" i="19"/>
  <c r="AC62" i="19"/>
  <c r="AD62" i="19" s="1"/>
  <c r="AE62" i="19"/>
  <c r="DD62" i="19" s="1"/>
  <c r="AF62" i="19"/>
  <c r="AG62" i="19"/>
  <c r="AI62" i="19"/>
  <c r="AJ62" i="19"/>
  <c r="AL62" i="19"/>
  <c r="AM62" i="19"/>
  <c r="AN62" i="19"/>
  <c r="AO62" i="19"/>
  <c r="AP62" i="19"/>
  <c r="AQ62" i="19"/>
  <c r="AR62" i="19"/>
  <c r="AS62" i="19"/>
  <c r="AT62" i="19"/>
  <c r="AU62" i="19"/>
  <c r="AV62" i="19"/>
  <c r="AW62" i="19"/>
  <c r="AX62" i="19"/>
  <c r="AY62" i="19"/>
  <c r="AZ62" i="19"/>
  <c r="BA62" i="19"/>
  <c r="BB62" i="19"/>
  <c r="BC62" i="19"/>
  <c r="BD62" i="19"/>
  <c r="BE62" i="19"/>
  <c r="BF62" i="19"/>
  <c r="BG62" i="19"/>
  <c r="BH62" i="19"/>
  <c r="BI62" i="19"/>
  <c r="BK62" i="19"/>
  <c r="BL62" i="19"/>
  <c r="BN62" i="19"/>
  <c r="BO62" i="19"/>
  <c r="BQ62" i="19"/>
  <c r="BR62" i="19"/>
  <c r="BT62" i="19"/>
  <c r="BU62" i="19"/>
  <c r="BW62" i="19"/>
  <c r="BX62" i="19"/>
  <c r="BZ62" i="19"/>
  <c r="CA62" i="19"/>
  <c r="CC62" i="19"/>
  <c r="CD62" i="19"/>
  <c r="CF62" i="19"/>
  <c r="CG62" i="19"/>
  <c r="CI62" i="19"/>
  <c r="CL62" i="19"/>
  <c r="CN62" i="19"/>
  <c r="CO62" i="19"/>
  <c r="CQ62" i="19"/>
  <c r="CR62" i="19"/>
  <c r="CT62" i="19"/>
  <c r="CU62" i="19"/>
  <c r="CW62" i="19"/>
  <c r="CX62" i="19"/>
  <c r="CZ62" i="19"/>
  <c r="DA62" i="19"/>
  <c r="DG62" i="19"/>
  <c r="DM62" i="19"/>
  <c r="DP62" i="19"/>
  <c r="DS62" i="19"/>
  <c r="G63" i="19"/>
  <c r="H63" i="19"/>
  <c r="I63" i="19"/>
  <c r="K63" i="19"/>
  <c r="J63" i="19" s="1"/>
  <c r="O63" i="19" s="1"/>
  <c r="L63" i="19"/>
  <c r="M63" i="19"/>
  <c r="N63" i="19"/>
  <c r="P63" i="19"/>
  <c r="Q63" i="19"/>
  <c r="R63" i="19" s="1"/>
  <c r="U63" i="19" s="1"/>
  <c r="S63" i="19"/>
  <c r="T63" i="19"/>
  <c r="V63" i="19"/>
  <c r="W63" i="19"/>
  <c r="X63" i="19" s="1"/>
  <c r="AA63" i="19" s="1"/>
  <c r="Y63" i="19"/>
  <c r="Z63" i="19"/>
  <c r="AB63" i="19"/>
  <c r="AC63" i="19"/>
  <c r="AD63" i="19" s="1"/>
  <c r="AE63" i="19"/>
  <c r="DD63" i="19" s="1"/>
  <c r="AF63" i="19"/>
  <c r="AG63" i="19"/>
  <c r="AI63" i="19"/>
  <c r="AJ63" i="19"/>
  <c r="AL63" i="19"/>
  <c r="AM63" i="19"/>
  <c r="AN63" i="19"/>
  <c r="AO63" i="19"/>
  <c r="AP63" i="19"/>
  <c r="AQ63" i="19"/>
  <c r="AR63" i="19"/>
  <c r="AS63" i="19"/>
  <c r="AT63" i="19"/>
  <c r="AU63" i="19"/>
  <c r="AV63" i="19"/>
  <c r="AW63" i="19"/>
  <c r="AX63" i="19"/>
  <c r="AY63" i="19"/>
  <c r="AZ63" i="19"/>
  <c r="BA63" i="19"/>
  <c r="BB63" i="19"/>
  <c r="BC63" i="19"/>
  <c r="BD63" i="19"/>
  <c r="BE63" i="19"/>
  <c r="BF63" i="19"/>
  <c r="BG63" i="19"/>
  <c r="BH63" i="19"/>
  <c r="BI63" i="19"/>
  <c r="BK63" i="19"/>
  <c r="BL63" i="19"/>
  <c r="BN63" i="19"/>
  <c r="BO63" i="19"/>
  <c r="BQ63" i="19"/>
  <c r="BR63" i="19"/>
  <c r="BT63" i="19"/>
  <c r="BU63" i="19"/>
  <c r="BW63" i="19"/>
  <c r="BX63" i="19"/>
  <c r="BZ63" i="19"/>
  <c r="CA63" i="19"/>
  <c r="CC63" i="19"/>
  <c r="CD63" i="19"/>
  <c r="CF63" i="19"/>
  <c r="CG63" i="19"/>
  <c r="CI63" i="19"/>
  <c r="CL63" i="19"/>
  <c r="CN63" i="19"/>
  <c r="CO63" i="19"/>
  <c r="CQ63" i="19"/>
  <c r="CR63" i="19"/>
  <c r="CT63" i="19"/>
  <c r="CU63" i="19"/>
  <c r="CW63" i="19"/>
  <c r="CX63" i="19"/>
  <c r="CZ63" i="19"/>
  <c r="DA63" i="19"/>
  <c r="DG63" i="19"/>
  <c r="DM63" i="19"/>
  <c r="DP63" i="19"/>
  <c r="DS63" i="19"/>
  <c r="G64" i="19"/>
  <c r="H64" i="19"/>
  <c r="I64" i="19"/>
  <c r="K64" i="19"/>
  <c r="J64" i="19" s="1"/>
  <c r="O64" i="19" s="1"/>
  <c r="L64" i="19"/>
  <c r="M64" i="19"/>
  <c r="N64" i="19"/>
  <c r="P64" i="19"/>
  <c r="Q64" i="19"/>
  <c r="R64" i="19" s="1"/>
  <c r="U64" i="19" s="1"/>
  <c r="S64" i="19"/>
  <c r="T64" i="19"/>
  <c r="V64" i="19"/>
  <c r="W64" i="19"/>
  <c r="X64" i="19" s="1"/>
  <c r="AA64" i="19" s="1"/>
  <c r="Y64" i="19"/>
  <c r="Z64" i="19"/>
  <c r="AB64" i="19"/>
  <c r="AC64" i="19"/>
  <c r="AD64" i="19" s="1"/>
  <c r="AE64" i="19"/>
  <c r="DD64" i="19" s="1"/>
  <c r="AF64" i="19"/>
  <c r="AG64" i="19"/>
  <c r="AI64" i="19"/>
  <c r="AJ64" i="19"/>
  <c r="AL64" i="19"/>
  <c r="AM64" i="19"/>
  <c r="AN64" i="19"/>
  <c r="AO64" i="19"/>
  <c r="AP64" i="19"/>
  <c r="AQ64" i="19"/>
  <c r="AR64" i="19"/>
  <c r="AS64" i="19"/>
  <c r="AT64" i="19"/>
  <c r="AU64" i="19"/>
  <c r="AV64" i="19"/>
  <c r="AW64" i="19"/>
  <c r="AX64" i="19"/>
  <c r="AY64" i="19"/>
  <c r="AZ64" i="19"/>
  <c r="BA64" i="19"/>
  <c r="BB64" i="19"/>
  <c r="BC64" i="19"/>
  <c r="BD64" i="19"/>
  <c r="BE64" i="19"/>
  <c r="BF64" i="19"/>
  <c r="BG64" i="19"/>
  <c r="BH64" i="19"/>
  <c r="BI64" i="19"/>
  <c r="BK64" i="19"/>
  <c r="BL64" i="19"/>
  <c r="BN64" i="19"/>
  <c r="BO64" i="19"/>
  <c r="BQ64" i="19"/>
  <c r="BR64" i="19"/>
  <c r="BT64" i="19"/>
  <c r="BU64" i="19"/>
  <c r="BW64" i="19"/>
  <c r="BX64" i="19"/>
  <c r="BZ64" i="19"/>
  <c r="CA64" i="19"/>
  <c r="CC64" i="19"/>
  <c r="CD64" i="19"/>
  <c r="CF64" i="19"/>
  <c r="CG64" i="19"/>
  <c r="CI64" i="19"/>
  <c r="CL64" i="19"/>
  <c r="CN64" i="19"/>
  <c r="CO64" i="19"/>
  <c r="CQ64" i="19"/>
  <c r="CR64" i="19"/>
  <c r="CT64" i="19"/>
  <c r="CU64" i="19"/>
  <c r="CW64" i="19"/>
  <c r="CX64" i="19"/>
  <c r="CZ64" i="19"/>
  <c r="DA64" i="19"/>
  <c r="DG64" i="19"/>
  <c r="DM64" i="19"/>
  <c r="DP64" i="19"/>
  <c r="DS64" i="19"/>
  <c r="G65" i="19"/>
  <c r="H65" i="19"/>
  <c r="I65" i="19"/>
  <c r="K65" i="19"/>
  <c r="J65" i="19" s="1"/>
  <c r="O65" i="19" s="1"/>
  <c r="L65" i="19"/>
  <c r="M65" i="19"/>
  <c r="N65" i="19"/>
  <c r="P65" i="19"/>
  <c r="Q65" i="19"/>
  <c r="R65" i="19" s="1"/>
  <c r="U65" i="19" s="1"/>
  <c r="S65" i="19"/>
  <c r="T65" i="19"/>
  <c r="V65" i="19"/>
  <c r="W65" i="19"/>
  <c r="X65" i="19" s="1"/>
  <c r="AA65" i="19" s="1"/>
  <c r="Y65" i="19"/>
  <c r="Z65" i="19"/>
  <c r="AB65" i="19"/>
  <c r="AC65" i="19"/>
  <c r="AD65" i="19" s="1"/>
  <c r="AE65" i="19"/>
  <c r="DD65" i="19" s="1"/>
  <c r="AF65" i="19"/>
  <c r="AG65" i="19"/>
  <c r="AI65" i="19"/>
  <c r="AJ65" i="19"/>
  <c r="AL65" i="19"/>
  <c r="AM65" i="19"/>
  <c r="AN65" i="19"/>
  <c r="AO65" i="19"/>
  <c r="AP65" i="19"/>
  <c r="AQ65" i="19"/>
  <c r="AR65" i="19"/>
  <c r="AS65" i="19"/>
  <c r="AT65" i="19"/>
  <c r="AU65" i="19"/>
  <c r="AV65" i="19"/>
  <c r="AW65" i="19"/>
  <c r="AX65" i="19"/>
  <c r="AY65" i="19"/>
  <c r="AZ65" i="19"/>
  <c r="BA65" i="19"/>
  <c r="BB65" i="19"/>
  <c r="BC65" i="19"/>
  <c r="BD65" i="19"/>
  <c r="BE65" i="19"/>
  <c r="BF65" i="19"/>
  <c r="BG65" i="19"/>
  <c r="BH65" i="19"/>
  <c r="BI65" i="19"/>
  <c r="BK65" i="19"/>
  <c r="BL65" i="19"/>
  <c r="BN65" i="19"/>
  <c r="BO65" i="19"/>
  <c r="BQ65" i="19"/>
  <c r="BR65" i="19"/>
  <c r="BT65" i="19"/>
  <c r="BU65" i="19"/>
  <c r="BW65" i="19"/>
  <c r="BX65" i="19"/>
  <c r="BZ65" i="19"/>
  <c r="CA65" i="19"/>
  <c r="CC65" i="19"/>
  <c r="CD65" i="19"/>
  <c r="CF65" i="19"/>
  <c r="CG65" i="19"/>
  <c r="CI65" i="19"/>
  <c r="CL65" i="19"/>
  <c r="CN65" i="19"/>
  <c r="CO65" i="19"/>
  <c r="CQ65" i="19"/>
  <c r="CR65" i="19"/>
  <c r="CT65" i="19"/>
  <c r="CU65" i="19"/>
  <c r="CW65" i="19"/>
  <c r="CX65" i="19"/>
  <c r="CZ65" i="19"/>
  <c r="DA65" i="19"/>
  <c r="DG65" i="19"/>
  <c r="DM65" i="19"/>
  <c r="DP65" i="19"/>
  <c r="DS65" i="19"/>
  <c r="G66" i="19"/>
  <c r="H66" i="19"/>
  <c r="I66" i="19"/>
  <c r="K66" i="19"/>
  <c r="J66" i="19" s="1"/>
  <c r="O66" i="19" s="1"/>
  <c r="L66" i="19"/>
  <c r="M66" i="19"/>
  <c r="N66" i="19"/>
  <c r="P66" i="19"/>
  <c r="Q66" i="19"/>
  <c r="R66" i="19" s="1"/>
  <c r="U66" i="19" s="1"/>
  <c r="S66" i="19"/>
  <c r="T66" i="19"/>
  <c r="V66" i="19"/>
  <c r="W66" i="19"/>
  <c r="X66" i="19" s="1"/>
  <c r="AA66" i="19" s="1"/>
  <c r="Y66" i="19"/>
  <c r="Z66" i="19"/>
  <c r="AB66" i="19"/>
  <c r="AC66" i="19"/>
  <c r="AD66" i="19" s="1"/>
  <c r="AE66" i="19"/>
  <c r="DD66" i="19" s="1"/>
  <c r="AF66" i="19"/>
  <c r="AG66" i="19"/>
  <c r="AI66" i="19"/>
  <c r="AJ66" i="19"/>
  <c r="AL66" i="19"/>
  <c r="AM66" i="19"/>
  <c r="AN66" i="19"/>
  <c r="AO66" i="19"/>
  <c r="AP66" i="19"/>
  <c r="AQ66" i="19"/>
  <c r="AR66" i="19"/>
  <c r="AS66" i="19"/>
  <c r="AT66" i="19"/>
  <c r="AU66" i="19"/>
  <c r="AV66" i="19"/>
  <c r="AW66" i="19"/>
  <c r="AX66" i="19"/>
  <c r="AY66" i="19"/>
  <c r="AZ66" i="19"/>
  <c r="BA66" i="19"/>
  <c r="BB66" i="19"/>
  <c r="BC66" i="19"/>
  <c r="BD66" i="19"/>
  <c r="BE66" i="19"/>
  <c r="BF66" i="19"/>
  <c r="BG66" i="19"/>
  <c r="BH66" i="19"/>
  <c r="BI66" i="19"/>
  <c r="BK66" i="19"/>
  <c r="BL66" i="19"/>
  <c r="BN66" i="19"/>
  <c r="BO66" i="19"/>
  <c r="BQ66" i="19"/>
  <c r="BR66" i="19"/>
  <c r="BT66" i="19"/>
  <c r="BU66" i="19"/>
  <c r="BW66" i="19"/>
  <c r="BX66" i="19"/>
  <c r="BZ66" i="19"/>
  <c r="CA66" i="19"/>
  <c r="CC66" i="19"/>
  <c r="CD66" i="19"/>
  <c r="CF66" i="19"/>
  <c r="CG66" i="19"/>
  <c r="CI66" i="19"/>
  <c r="CL66" i="19"/>
  <c r="CN66" i="19"/>
  <c r="CO66" i="19"/>
  <c r="CQ66" i="19"/>
  <c r="CR66" i="19"/>
  <c r="CT66" i="19"/>
  <c r="CU66" i="19"/>
  <c r="CW66" i="19"/>
  <c r="CX66" i="19"/>
  <c r="CZ66" i="19"/>
  <c r="DA66" i="19"/>
  <c r="DG66" i="19"/>
  <c r="DM66" i="19"/>
  <c r="DP66" i="19"/>
  <c r="DS66" i="19"/>
  <c r="G67" i="19"/>
  <c r="H67" i="19"/>
  <c r="I67" i="19"/>
  <c r="K67" i="19"/>
  <c r="J67" i="19" s="1"/>
  <c r="O67" i="19" s="1"/>
  <c r="L67" i="19"/>
  <c r="M67" i="19"/>
  <c r="N67" i="19"/>
  <c r="P67" i="19"/>
  <c r="Q67" i="19"/>
  <c r="R67" i="19" s="1"/>
  <c r="U67" i="19" s="1"/>
  <c r="S67" i="19"/>
  <c r="T67" i="19"/>
  <c r="V67" i="19"/>
  <c r="W67" i="19"/>
  <c r="X67" i="19" s="1"/>
  <c r="AA67" i="19" s="1"/>
  <c r="Y67" i="19"/>
  <c r="Z67" i="19"/>
  <c r="AB67" i="19"/>
  <c r="AC67" i="19"/>
  <c r="AD67" i="19" s="1"/>
  <c r="AE67" i="19"/>
  <c r="DD67" i="19" s="1"/>
  <c r="AF67" i="19"/>
  <c r="AG67" i="19"/>
  <c r="AI67" i="19"/>
  <c r="AJ67" i="19"/>
  <c r="AL67" i="19"/>
  <c r="AM67" i="19"/>
  <c r="AN67" i="19"/>
  <c r="AO67" i="19"/>
  <c r="AP67" i="19"/>
  <c r="AQ67" i="19"/>
  <c r="AR67" i="19"/>
  <c r="AS67" i="19"/>
  <c r="AT67" i="19"/>
  <c r="AU67" i="19"/>
  <c r="AV67" i="19"/>
  <c r="AW67" i="19"/>
  <c r="AX67" i="19"/>
  <c r="AY67" i="19"/>
  <c r="AZ67" i="19"/>
  <c r="BA67" i="19"/>
  <c r="BB67" i="19"/>
  <c r="BC67" i="19"/>
  <c r="BD67" i="19"/>
  <c r="BE67" i="19"/>
  <c r="BF67" i="19"/>
  <c r="BG67" i="19"/>
  <c r="BH67" i="19"/>
  <c r="BI67" i="19"/>
  <c r="BK67" i="19"/>
  <c r="BL67" i="19"/>
  <c r="BN67" i="19"/>
  <c r="BO67" i="19"/>
  <c r="BQ67" i="19"/>
  <c r="BR67" i="19"/>
  <c r="BT67" i="19"/>
  <c r="BU67" i="19"/>
  <c r="BW67" i="19"/>
  <c r="BX67" i="19"/>
  <c r="BZ67" i="19"/>
  <c r="CA67" i="19"/>
  <c r="CC67" i="19"/>
  <c r="CD67" i="19"/>
  <c r="CF67" i="19"/>
  <c r="CG67" i="19"/>
  <c r="CI67" i="19"/>
  <c r="CL67" i="19"/>
  <c r="CN67" i="19"/>
  <c r="CO67" i="19"/>
  <c r="CQ67" i="19"/>
  <c r="CR67" i="19"/>
  <c r="CT67" i="19"/>
  <c r="CU67" i="19"/>
  <c r="CW67" i="19"/>
  <c r="CX67" i="19"/>
  <c r="CZ67" i="19"/>
  <c r="DA67" i="19"/>
  <c r="DC67" i="19"/>
  <c r="DG67" i="19"/>
  <c r="G68" i="19"/>
  <c r="H68" i="19"/>
  <c r="I68" i="19" s="1"/>
  <c r="J68" i="19"/>
  <c r="K68" i="19"/>
  <c r="L68" i="19"/>
  <c r="M68" i="19"/>
  <c r="N68" i="19"/>
  <c r="O68" i="19" s="1"/>
  <c r="R68" i="19" s="1"/>
  <c r="P68" i="19"/>
  <c r="Q68" i="19"/>
  <c r="S68" i="19"/>
  <c r="T68" i="19"/>
  <c r="U68" i="19" s="1"/>
  <c r="X68" i="19" s="1"/>
  <c r="V68" i="19"/>
  <c r="W68" i="19"/>
  <c r="Y68" i="19"/>
  <c r="Z68" i="19"/>
  <c r="AA68" i="19" s="1"/>
  <c r="AD68" i="19" s="1"/>
  <c r="AH68" i="19" s="1"/>
  <c r="AB68" i="19"/>
  <c r="AC68" i="19"/>
  <c r="AE68" i="19"/>
  <c r="AF68" i="19"/>
  <c r="AG68" i="19"/>
  <c r="AI68" i="19"/>
  <c r="AJ68" i="19"/>
  <c r="AL68" i="19"/>
  <c r="AM68" i="19" s="1"/>
  <c r="AN68" i="19"/>
  <c r="AP68" i="19"/>
  <c r="AR68" i="19"/>
  <c r="AT68" i="19"/>
  <c r="AV68" i="19"/>
  <c r="AX68" i="19"/>
  <c r="AZ68" i="19"/>
  <c r="BB68" i="19"/>
  <c r="BD68" i="19"/>
  <c r="BE68" i="19"/>
  <c r="BF68" i="19"/>
  <c r="BG68" i="19"/>
  <c r="BH68" i="19"/>
  <c r="BI68" i="19"/>
  <c r="BK68" i="19"/>
  <c r="BL68" i="19"/>
  <c r="BN68" i="19"/>
  <c r="BO68" i="19"/>
  <c r="BQ68" i="19"/>
  <c r="BR68" i="19"/>
  <c r="BT68" i="19"/>
  <c r="BU68" i="19"/>
  <c r="BW68" i="19"/>
  <c r="BX68" i="19"/>
  <c r="BZ68" i="19"/>
  <c r="CA68" i="19"/>
  <c r="CC68" i="19"/>
  <c r="CD68" i="19"/>
  <c r="CF68" i="19"/>
  <c r="CG68" i="19"/>
  <c r="CI68" i="19"/>
  <c r="CL68" i="19"/>
  <c r="CN68" i="19"/>
  <c r="CO68" i="19"/>
  <c r="CQ68" i="19"/>
  <c r="CR68" i="19"/>
  <c r="CT68" i="19"/>
  <c r="CU68" i="19"/>
  <c r="CW68" i="19"/>
  <c r="CX68" i="19"/>
  <c r="CZ68" i="19"/>
  <c r="DA68" i="19"/>
  <c r="DC68" i="19"/>
  <c r="DD68" i="19"/>
  <c r="DG68" i="19"/>
  <c r="DJ68" i="19"/>
  <c r="G69" i="19"/>
  <c r="H69" i="19"/>
  <c r="I69" i="19"/>
  <c r="K69" i="19"/>
  <c r="J69" i="19" s="1"/>
  <c r="O69" i="19" s="1"/>
  <c r="L69" i="19"/>
  <c r="M69" i="19"/>
  <c r="N69" i="19"/>
  <c r="P69" i="19"/>
  <c r="Q69" i="19"/>
  <c r="S69" i="19"/>
  <c r="T69" i="19"/>
  <c r="V69" i="19"/>
  <c r="W69" i="19"/>
  <c r="Y69" i="19"/>
  <c r="Z69" i="19"/>
  <c r="AB69" i="19"/>
  <c r="AC69" i="19"/>
  <c r="AE69" i="19"/>
  <c r="DD69" i="19" s="1"/>
  <c r="AF69" i="19"/>
  <c r="AG69" i="19"/>
  <c r="AI69" i="19"/>
  <c r="AJ69" i="19"/>
  <c r="AL69" i="19"/>
  <c r="AM69" i="19"/>
  <c r="AN69" i="19"/>
  <c r="AO69" i="19"/>
  <c r="AP69" i="19"/>
  <c r="AQ69" i="19"/>
  <c r="AR69" i="19"/>
  <c r="AS69" i="19"/>
  <c r="AT69" i="19"/>
  <c r="AU69" i="19"/>
  <c r="AV69" i="19"/>
  <c r="AW69" i="19"/>
  <c r="AX69" i="19"/>
  <c r="AY69" i="19"/>
  <c r="AZ69" i="19"/>
  <c r="BA69" i="19"/>
  <c r="BB69" i="19"/>
  <c r="BC69" i="19"/>
  <c r="BD69" i="19"/>
  <c r="BE69" i="19"/>
  <c r="BF69" i="19"/>
  <c r="BG69" i="19"/>
  <c r="BH69" i="19"/>
  <c r="BI69" i="19"/>
  <c r="BK69" i="19"/>
  <c r="BL69" i="19"/>
  <c r="BN69" i="19"/>
  <c r="BO69" i="19"/>
  <c r="BQ69" i="19"/>
  <c r="BR69" i="19"/>
  <c r="BT69" i="19"/>
  <c r="BU69" i="19"/>
  <c r="BW69" i="19"/>
  <c r="BX69" i="19"/>
  <c r="BZ69" i="19"/>
  <c r="CA69" i="19"/>
  <c r="CC69" i="19"/>
  <c r="CD69" i="19"/>
  <c r="CF69" i="19"/>
  <c r="CG69" i="19"/>
  <c r="CI69" i="19"/>
  <c r="CL69" i="19"/>
  <c r="CN69" i="19"/>
  <c r="CO69" i="19"/>
  <c r="CQ69" i="19"/>
  <c r="CR69" i="19"/>
  <c r="CT69" i="19"/>
  <c r="CU69" i="19"/>
  <c r="CW69" i="19"/>
  <c r="CX69" i="19"/>
  <c r="CZ69" i="19"/>
  <c r="DA69" i="19"/>
  <c r="DC69" i="19"/>
  <c r="DG69" i="19"/>
  <c r="DM69" i="19"/>
  <c r="DP69" i="19"/>
  <c r="DS69" i="19"/>
  <c r="G70" i="19"/>
  <c r="H70" i="19"/>
  <c r="I70" i="19"/>
  <c r="K70" i="19"/>
  <c r="J70" i="19" s="1"/>
  <c r="O70" i="19" s="1"/>
  <c r="L70" i="19"/>
  <c r="M70" i="19"/>
  <c r="N70" i="19"/>
  <c r="P70" i="19"/>
  <c r="Q70" i="19"/>
  <c r="R70" i="19" s="1"/>
  <c r="U70" i="19" s="1"/>
  <c r="S70" i="19"/>
  <c r="T70" i="19"/>
  <c r="V70" i="19"/>
  <c r="W70" i="19"/>
  <c r="X70" i="19" s="1"/>
  <c r="AA70" i="19" s="1"/>
  <c r="Y70" i="19"/>
  <c r="Z70" i="19"/>
  <c r="AB70" i="19"/>
  <c r="AC70" i="19"/>
  <c r="AD70" i="19" s="1"/>
  <c r="AE70" i="19"/>
  <c r="DD70" i="19" s="1"/>
  <c r="AF70" i="19"/>
  <c r="AG70" i="19"/>
  <c r="AI70" i="19"/>
  <c r="AJ70" i="19"/>
  <c r="AL70" i="19"/>
  <c r="AM70" i="19"/>
  <c r="AN70" i="19"/>
  <c r="AO70" i="19"/>
  <c r="AP70" i="19"/>
  <c r="AQ70" i="19"/>
  <c r="AR70" i="19"/>
  <c r="AS70" i="19"/>
  <c r="AT70" i="19"/>
  <c r="AU70" i="19"/>
  <c r="AV70" i="19"/>
  <c r="AW70" i="19"/>
  <c r="AX70" i="19"/>
  <c r="AY70" i="19"/>
  <c r="AZ70" i="19"/>
  <c r="BA70" i="19"/>
  <c r="BB70" i="19"/>
  <c r="BC70" i="19"/>
  <c r="BD70" i="19"/>
  <c r="BE70" i="19"/>
  <c r="BF70" i="19"/>
  <c r="BG70" i="19"/>
  <c r="BH70" i="19"/>
  <c r="BI70" i="19"/>
  <c r="BK70" i="19"/>
  <c r="BL70" i="19"/>
  <c r="BN70" i="19"/>
  <c r="BO70" i="19"/>
  <c r="BQ70" i="19"/>
  <c r="BR70" i="19"/>
  <c r="BT70" i="19"/>
  <c r="BU70" i="19"/>
  <c r="BW70" i="19"/>
  <c r="BX70" i="19"/>
  <c r="BZ70" i="19"/>
  <c r="CA70" i="19"/>
  <c r="CC70" i="19"/>
  <c r="CD70" i="19"/>
  <c r="CF70" i="19"/>
  <c r="CG70" i="19"/>
  <c r="CI70" i="19"/>
  <c r="CL70" i="19"/>
  <c r="CN70" i="19"/>
  <c r="CO70" i="19"/>
  <c r="CQ70" i="19"/>
  <c r="CR70" i="19"/>
  <c r="CT70" i="19"/>
  <c r="CU70" i="19"/>
  <c r="CW70" i="19"/>
  <c r="CX70" i="19"/>
  <c r="CZ70" i="19"/>
  <c r="DA70" i="19"/>
  <c r="DC70" i="19"/>
  <c r="DG70" i="19"/>
  <c r="DM70" i="19"/>
  <c r="DP70" i="19"/>
  <c r="DS70" i="19"/>
  <c r="G71" i="19"/>
  <c r="H71" i="19"/>
  <c r="I71" i="19"/>
  <c r="K71" i="19"/>
  <c r="J71" i="19" s="1"/>
  <c r="O71" i="19" s="1"/>
  <c r="L71" i="19"/>
  <c r="M71" i="19"/>
  <c r="N71" i="19"/>
  <c r="P71" i="19"/>
  <c r="Q71" i="19"/>
  <c r="S71" i="19"/>
  <c r="T71" i="19"/>
  <c r="V71" i="19"/>
  <c r="W71" i="19"/>
  <c r="Y71" i="19"/>
  <c r="Z71" i="19"/>
  <c r="AB71" i="19"/>
  <c r="AC71" i="19"/>
  <c r="AE71" i="19"/>
  <c r="DD71" i="19" s="1"/>
  <c r="AF71" i="19"/>
  <c r="AG71" i="19"/>
  <c r="AI71" i="19"/>
  <c r="AJ71" i="19"/>
  <c r="AL71" i="19"/>
  <c r="AM71" i="19"/>
  <c r="AN71" i="19"/>
  <c r="AO71" i="19"/>
  <c r="AP71" i="19"/>
  <c r="AQ71" i="19"/>
  <c r="AR71" i="19"/>
  <c r="AS71" i="19"/>
  <c r="AT71" i="19"/>
  <c r="AU71" i="19"/>
  <c r="AV71" i="19"/>
  <c r="AW71" i="19"/>
  <c r="AX71" i="19"/>
  <c r="AY71" i="19"/>
  <c r="AZ71" i="19"/>
  <c r="BA71" i="19"/>
  <c r="BB71" i="19"/>
  <c r="BC71" i="19"/>
  <c r="BD71" i="19"/>
  <c r="BE71" i="19"/>
  <c r="BF71" i="19"/>
  <c r="BG71" i="19"/>
  <c r="BH71" i="19"/>
  <c r="BI71" i="19"/>
  <c r="BK71" i="19"/>
  <c r="BL71" i="19"/>
  <c r="BN71" i="19"/>
  <c r="BO71" i="19"/>
  <c r="BQ71" i="19"/>
  <c r="BR71" i="19"/>
  <c r="BT71" i="19"/>
  <c r="BU71" i="19"/>
  <c r="BW71" i="19"/>
  <c r="BX71" i="19"/>
  <c r="BZ71" i="19"/>
  <c r="CA71" i="19"/>
  <c r="CC71" i="19"/>
  <c r="CD71" i="19"/>
  <c r="CF71" i="19"/>
  <c r="CG71" i="19"/>
  <c r="CI71" i="19"/>
  <c r="CL71" i="19"/>
  <c r="CN71" i="19"/>
  <c r="CO71" i="19"/>
  <c r="CQ71" i="19"/>
  <c r="CR71" i="19"/>
  <c r="CT71" i="19"/>
  <c r="CU71" i="19"/>
  <c r="CW71" i="19"/>
  <c r="CX71" i="19"/>
  <c r="CZ71" i="19"/>
  <c r="DA71" i="19"/>
  <c r="DC71" i="19"/>
  <c r="DG71" i="19"/>
  <c r="DZ71" i="19"/>
  <c r="G72" i="19"/>
  <c r="H72" i="19"/>
  <c r="I72" i="19"/>
  <c r="K72" i="19"/>
  <c r="J72" i="19" s="1"/>
  <c r="O72" i="19" s="1"/>
  <c r="L72" i="19"/>
  <c r="M72" i="19"/>
  <c r="N72" i="19"/>
  <c r="P72" i="19"/>
  <c r="Q72" i="19"/>
  <c r="R72" i="19" s="1"/>
  <c r="U72" i="19" s="1"/>
  <c r="S72" i="19"/>
  <c r="T72" i="19"/>
  <c r="V72" i="19"/>
  <c r="W72" i="19"/>
  <c r="X72" i="19" s="1"/>
  <c r="AA72" i="19" s="1"/>
  <c r="Y72" i="19"/>
  <c r="Z72" i="19"/>
  <c r="AB72" i="19"/>
  <c r="AC72" i="19"/>
  <c r="AD72" i="19" s="1"/>
  <c r="AE72" i="19"/>
  <c r="DD72" i="19" s="1"/>
  <c r="AF72" i="19"/>
  <c r="AG72" i="19"/>
  <c r="AI72" i="19"/>
  <c r="AJ72" i="19"/>
  <c r="AL72" i="19"/>
  <c r="AM72" i="19"/>
  <c r="AN72" i="19"/>
  <c r="AO72" i="19"/>
  <c r="AP72" i="19"/>
  <c r="AQ72" i="19"/>
  <c r="AR72" i="19"/>
  <c r="AS72" i="19"/>
  <c r="AT72" i="19"/>
  <c r="AU72" i="19"/>
  <c r="AV72" i="19"/>
  <c r="AW72" i="19"/>
  <c r="AX72" i="19"/>
  <c r="AY72" i="19"/>
  <c r="AZ72" i="19"/>
  <c r="BA72" i="19"/>
  <c r="BB72" i="19"/>
  <c r="BC72" i="19"/>
  <c r="BD72" i="19"/>
  <c r="BE72" i="19"/>
  <c r="BF72" i="19"/>
  <c r="BG72" i="19"/>
  <c r="BH72" i="19"/>
  <c r="BI72" i="19"/>
  <c r="BK72" i="19"/>
  <c r="BL72" i="19"/>
  <c r="BN72" i="19"/>
  <c r="BO72" i="19"/>
  <c r="BQ72" i="19"/>
  <c r="BR72" i="19"/>
  <c r="BT72" i="19"/>
  <c r="BU72" i="19"/>
  <c r="BW72" i="19"/>
  <c r="BX72" i="19"/>
  <c r="BZ72" i="19"/>
  <c r="CA72" i="19"/>
  <c r="CC72" i="19"/>
  <c r="CD72" i="19"/>
  <c r="CF72" i="19"/>
  <c r="CG72" i="19"/>
  <c r="CI72" i="19"/>
  <c r="CL72" i="19"/>
  <c r="CN72" i="19"/>
  <c r="CO72" i="19"/>
  <c r="CQ72" i="19"/>
  <c r="CR72" i="19"/>
  <c r="CT72" i="19"/>
  <c r="CU72" i="19"/>
  <c r="CW72" i="19"/>
  <c r="CX72" i="19"/>
  <c r="CZ72" i="19"/>
  <c r="DA72" i="19"/>
  <c r="DG72" i="19"/>
  <c r="DM72" i="19"/>
  <c r="DP72" i="19"/>
  <c r="DS72" i="19"/>
  <c r="G73" i="19"/>
  <c r="H73" i="19"/>
  <c r="I73" i="19"/>
  <c r="K73" i="19"/>
  <c r="J73" i="19" s="1"/>
  <c r="O73" i="19" s="1"/>
  <c r="L73" i="19"/>
  <c r="M73" i="19"/>
  <c r="N73" i="19"/>
  <c r="P73" i="19"/>
  <c r="Q73" i="19"/>
  <c r="R73" i="19" s="1"/>
  <c r="U73" i="19" s="1"/>
  <c r="S73" i="19"/>
  <c r="T73" i="19"/>
  <c r="V73" i="19"/>
  <c r="W73" i="19"/>
  <c r="X73" i="19" s="1"/>
  <c r="AA73" i="19" s="1"/>
  <c r="Y73" i="19"/>
  <c r="Z73" i="19"/>
  <c r="AB73" i="19"/>
  <c r="AC73" i="19"/>
  <c r="AD73" i="19" s="1"/>
  <c r="AE73" i="19"/>
  <c r="DD73" i="19" s="1"/>
  <c r="AF73" i="19"/>
  <c r="AG73" i="19"/>
  <c r="AI73" i="19"/>
  <c r="AJ73" i="19"/>
  <c r="AL73" i="19"/>
  <c r="AM73" i="19"/>
  <c r="AN73" i="19"/>
  <c r="AO73" i="19"/>
  <c r="AP73" i="19"/>
  <c r="AQ73" i="19"/>
  <c r="AR73" i="19"/>
  <c r="AS73" i="19"/>
  <c r="AT73" i="19"/>
  <c r="AU73" i="19"/>
  <c r="AV73" i="19"/>
  <c r="AW73" i="19"/>
  <c r="AX73" i="19"/>
  <c r="AY73" i="19"/>
  <c r="AZ73" i="19"/>
  <c r="BA73" i="19"/>
  <c r="BB73" i="19"/>
  <c r="BC73" i="19"/>
  <c r="BD73" i="19"/>
  <c r="BE73" i="19"/>
  <c r="BF73" i="19"/>
  <c r="BG73" i="19"/>
  <c r="BH73" i="19"/>
  <c r="BI73" i="19"/>
  <c r="BK73" i="19"/>
  <c r="BL73" i="19"/>
  <c r="BN73" i="19"/>
  <c r="BO73" i="19"/>
  <c r="BQ73" i="19"/>
  <c r="BR73" i="19"/>
  <c r="BT73" i="19"/>
  <c r="BU73" i="19"/>
  <c r="BW73" i="19"/>
  <c r="BX73" i="19"/>
  <c r="BZ73" i="19"/>
  <c r="CA73" i="19"/>
  <c r="CC73" i="19"/>
  <c r="CD73" i="19"/>
  <c r="CF73" i="19"/>
  <c r="CG73" i="19"/>
  <c r="CI73" i="19"/>
  <c r="CL73" i="19"/>
  <c r="CN73" i="19"/>
  <c r="CO73" i="19"/>
  <c r="CQ73" i="19"/>
  <c r="CR73" i="19"/>
  <c r="CT73" i="19"/>
  <c r="CU73" i="19"/>
  <c r="CW73" i="19"/>
  <c r="CX73" i="19"/>
  <c r="CZ73" i="19"/>
  <c r="DA73" i="19"/>
  <c r="DG73" i="19"/>
  <c r="DM73" i="19"/>
  <c r="DP73" i="19"/>
  <c r="DS73" i="19"/>
  <c r="G74" i="19"/>
  <c r="H74" i="19"/>
  <c r="I74" i="19"/>
  <c r="K74" i="19"/>
  <c r="J74" i="19" s="1"/>
  <c r="O74" i="19" s="1"/>
  <c r="L74" i="19"/>
  <c r="M74" i="19"/>
  <c r="N74" i="19"/>
  <c r="P74" i="19"/>
  <c r="Q74" i="19"/>
  <c r="R74" i="19" s="1"/>
  <c r="U74" i="19" s="1"/>
  <c r="S74" i="19"/>
  <c r="T74" i="19"/>
  <c r="V74" i="19"/>
  <c r="W74" i="19"/>
  <c r="X74" i="19" s="1"/>
  <c r="AA74" i="19" s="1"/>
  <c r="Y74" i="19"/>
  <c r="Z74" i="19"/>
  <c r="AB74" i="19"/>
  <c r="AC74" i="19"/>
  <c r="AD74" i="19" s="1"/>
  <c r="AE74" i="19"/>
  <c r="DD74" i="19" s="1"/>
  <c r="AF74" i="19"/>
  <c r="AG74" i="19"/>
  <c r="AI74" i="19"/>
  <c r="AJ74" i="19"/>
  <c r="AL74" i="19"/>
  <c r="AM74" i="19"/>
  <c r="AN74" i="19"/>
  <c r="AO74" i="19"/>
  <c r="AP74" i="19"/>
  <c r="AQ74" i="19"/>
  <c r="AR74" i="19"/>
  <c r="AS74" i="19"/>
  <c r="AT74" i="19"/>
  <c r="AU74" i="19"/>
  <c r="AV74" i="19"/>
  <c r="AW74" i="19"/>
  <c r="AX74" i="19"/>
  <c r="AY74" i="19"/>
  <c r="AZ74" i="19"/>
  <c r="BA74" i="19"/>
  <c r="BB74" i="19"/>
  <c r="BC74" i="19"/>
  <c r="BD74" i="19"/>
  <c r="BE74" i="19"/>
  <c r="BF74" i="19"/>
  <c r="BG74" i="19"/>
  <c r="BH74" i="19"/>
  <c r="BI74" i="19"/>
  <c r="BK74" i="19"/>
  <c r="BL74" i="19"/>
  <c r="BN74" i="19"/>
  <c r="BO74" i="19"/>
  <c r="BQ74" i="19"/>
  <c r="BR74" i="19"/>
  <c r="BT74" i="19"/>
  <c r="BU74" i="19"/>
  <c r="BW74" i="19"/>
  <c r="BX74" i="19"/>
  <c r="BZ74" i="19"/>
  <c r="CA74" i="19"/>
  <c r="CC74" i="19"/>
  <c r="CD74" i="19"/>
  <c r="CF74" i="19"/>
  <c r="CG74" i="19"/>
  <c r="CI74" i="19"/>
  <c r="CL74" i="19"/>
  <c r="CN74" i="19"/>
  <c r="CO74" i="19"/>
  <c r="CQ74" i="19"/>
  <c r="CR74" i="19"/>
  <c r="CT74" i="19"/>
  <c r="CU74" i="19"/>
  <c r="CW74" i="19"/>
  <c r="CX74" i="19"/>
  <c r="CZ74" i="19"/>
  <c r="DA74" i="19"/>
  <c r="DC74" i="19"/>
  <c r="DG74" i="19"/>
  <c r="DS74" i="19"/>
  <c r="DT74" i="19"/>
  <c r="G75" i="19"/>
  <c r="H75" i="19"/>
  <c r="I75" i="19"/>
  <c r="K75" i="19"/>
  <c r="J75" i="19" s="1"/>
  <c r="O75" i="19" s="1"/>
  <c r="L75" i="19"/>
  <c r="M75" i="19"/>
  <c r="N75" i="19"/>
  <c r="P75" i="19"/>
  <c r="Q75" i="19"/>
  <c r="R75" i="19" s="1"/>
  <c r="U75" i="19" s="1"/>
  <c r="S75" i="19"/>
  <c r="T75" i="19"/>
  <c r="V75" i="19"/>
  <c r="W75" i="19"/>
  <c r="X75" i="19" s="1"/>
  <c r="AA75" i="19" s="1"/>
  <c r="Y75" i="19"/>
  <c r="Z75" i="19"/>
  <c r="AB75" i="19"/>
  <c r="AC75" i="19"/>
  <c r="AE75" i="19"/>
  <c r="DG75" i="19" s="1"/>
  <c r="AF75" i="19"/>
  <c r="AG75" i="19"/>
  <c r="AI75" i="19"/>
  <c r="AJ75" i="19"/>
  <c r="AL75" i="19"/>
  <c r="AM75" i="19"/>
  <c r="AN75" i="19"/>
  <c r="AO75" i="19"/>
  <c r="AP75" i="19"/>
  <c r="AQ75" i="19"/>
  <c r="AR75" i="19"/>
  <c r="AS75" i="19"/>
  <c r="AT75" i="19"/>
  <c r="AU75" i="19"/>
  <c r="AV75" i="19"/>
  <c r="AW75" i="19"/>
  <c r="AX75" i="19"/>
  <c r="AY75" i="19"/>
  <c r="AZ75" i="19"/>
  <c r="BA75" i="19"/>
  <c r="BB75" i="19"/>
  <c r="BC75" i="19"/>
  <c r="BD75" i="19"/>
  <c r="BE75" i="19"/>
  <c r="BF75" i="19"/>
  <c r="BG75" i="19"/>
  <c r="BH75" i="19"/>
  <c r="BI75" i="19"/>
  <c r="BK75" i="19"/>
  <c r="BL75" i="19"/>
  <c r="BN75" i="19"/>
  <c r="BO75" i="19"/>
  <c r="BQ75" i="19"/>
  <c r="BR75" i="19"/>
  <c r="BT75" i="19"/>
  <c r="BU75" i="19"/>
  <c r="BW75" i="19"/>
  <c r="BX75" i="19"/>
  <c r="BZ75" i="19"/>
  <c r="CA75" i="19"/>
  <c r="CC75" i="19"/>
  <c r="CD75" i="19"/>
  <c r="CF75" i="19"/>
  <c r="CG75" i="19"/>
  <c r="CI75" i="19"/>
  <c r="CL75" i="19"/>
  <c r="CN75" i="19"/>
  <c r="CO75" i="19"/>
  <c r="CQ75" i="19"/>
  <c r="CR75" i="19"/>
  <c r="CT75" i="19"/>
  <c r="CU75" i="19"/>
  <c r="CW75" i="19"/>
  <c r="CX75" i="19"/>
  <c r="CZ75" i="19"/>
  <c r="DA75" i="19"/>
  <c r="DC75" i="19"/>
  <c r="DS75" i="19"/>
  <c r="DT75" i="19"/>
  <c r="G76" i="19"/>
  <c r="H76" i="19"/>
  <c r="I76" i="19"/>
  <c r="K76" i="19"/>
  <c r="J76" i="19" s="1"/>
  <c r="L76" i="19"/>
  <c r="M76" i="19"/>
  <c r="N76" i="19"/>
  <c r="O76" i="19"/>
  <c r="P76" i="19"/>
  <c r="Q76" i="19"/>
  <c r="R76" i="19" s="1"/>
  <c r="S76" i="19"/>
  <c r="T76" i="19"/>
  <c r="U76" i="19"/>
  <c r="V76" i="19"/>
  <c r="W76" i="19"/>
  <c r="X76" i="19" s="1"/>
  <c r="AA76" i="19" s="1"/>
  <c r="Y76" i="19"/>
  <c r="Z76" i="19"/>
  <c r="AB76" i="19"/>
  <c r="AC76" i="19"/>
  <c r="AE76" i="19"/>
  <c r="DG76" i="19" s="1"/>
  <c r="AF76" i="19"/>
  <c r="AG76" i="19"/>
  <c r="AI76" i="19"/>
  <c r="AJ76" i="19"/>
  <c r="AL76" i="19"/>
  <c r="AM76" i="19"/>
  <c r="AN76" i="19"/>
  <c r="AO76" i="19"/>
  <c r="AP76" i="19"/>
  <c r="AQ76" i="19"/>
  <c r="AR76" i="19"/>
  <c r="AS76" i="19"/>
  <c r="AT76" i="19"/>
  <c r="AU76" i="19"/>
  <c r="AV76" i="19"/>
  <c r="AW76" i="19"/>
  <c r="AX76" i="19"/>
  <c r="AY76" i="19"/>
  <c r="AZ76" i="19"/>
  <c r="BA76" i="19"/>
  <c r="BB76" i="19"/>
  <c r="BC76" i="19"/>
  <c r="BD76" i="19"/>
  <c r="BE76" i="19"/>
  <c r="BF76" i="19"/>
  <c r="BG76" i="19"/>
  <c r="BH76" i="19"/>
  <c r="BI76" i="19"/>
  <c r="BK76" i="19"/>
  <c r="BL76" i="19"/>
  <c r="BN76" i="19"/>
  <c r="BO76" i="19"/>
  <c r="BQ76" i="19"/>
  <c r="BR76" i="19"/>
  <c r="BT76" i="19"/>
  <c r="BU76" i="19"/>
  <c r="BW76" i="19"/>
  <c r="BX76" i="19"/>
  <c r="BZ76" i="19"/>
  <c r="CA76" i="19"/>
  <c r="CC76" i="19"/>
  <c r="CD76" i="19"/>
  <c r="CF76" i="19"/>
  <c r="CG76" i="19"/>
  <c r="CI76" i="19"/>
  <c r="CL76" i="19"/>
  <c r="CN76" i="19"/>
  <c r="CO76" i="19"/>
  <c r="CQ76" i="19"/>
  <c r="CR76" i="19"/>
  <c r="CT76" i="19"/>
  <c r="CU76" i="19"/>
  <c r="CW76" i="19"/>
  <c r="CX76" i="19"/>
  <c r="CZ76" i="19"/>
  <c r="DA76" i="19"/>
  <c r="DC76" i="19"/>
  <c r="DS76" i="19"/>
  <c r="DT76" i="19"/>
  <c r="G77" i="19"/>
  <c r="H77" i="19"/>
  <c r="I77" i="19"/>
  <c r="K77" i="19"/>
  <c r="J77" i="19" s="1"/>
  <c r="L77" i="19"/>
  <c r="M77" i="19"/>
  <c r="N77" i="19"/>
  <c r="O77" i="19"/>
  <c r="P77" i="19"/>
  <c r="Q77" i="19"/>
  <c r="R77" i="19" s="1"/>
  <c r="S77" i="19"/>
  <c r="T77" i="19"/>
  <c r="U77" i="19"/>
  <c r="V77" i="19"/>
  <c r="W77" i="19"/>
  <c r="X77" i="19" s="1"/>
  <c r="AA77" i="19" s="1"/>
  <c r="Y77" i="19"/>
  <c r="Z77" i="19"/>
  <c r="AB77" i="19"/>
  <c r="AC77" i="19"/>
  <c r="AE77" i="19"/>
  <c r="DG77" i="19" s="1"/>
  <c r="AF77" i="19"/>
  <c r="AG77" i="19"/>
  <c r="AI77" i="19"/>
  <c r="AJ77" i="19"/>
  <c r="AL77" i="19"/>
  <c r="AM77" i="19"/>
  <c r="AN77" i="19"/>
  <c r="AO77" i="19"/>
  <c r="AP77" i="19"/>
  <c r="AQ77" i="19"/>
  <c r="AR77" i="19"/>
  <c r="AS77" i="19"/>
  <c r="AT77" i="19"/>
  <c r="AU77" i="19"/>
  <c r="AV77" i="19"/>
  <c r="AW77" i="19"/>
  <c r="AX77" i="19"/>
  <c r="AY77" i="19"/>
  <c r="AZ77" i="19"/>
  <c r="BA77" i="19"/>
  <c r="BB77" i="19"/>
  <c r="BC77" i="19"/>
  <c r="BD77" i="19"/>
  <c r="BE77" i="19"/>
  <c r="BF77" i="19"/>
  <c r="BG77" i="19"/>
  <c r="BH77" i="19"/>
  <c r="BI77" i="19"/>
  <c r="BK77" i="19"/>
  <c r="BL77" i="19"/>
  <c r="BN77" i="19"/>
  <c r="BO77" i="19"/>
  <c r="BQ77" i="19"/>
  <c r="BR77" i="19"/>
  <c r="BT77" i="19"/>
  <c r="BU77" i="19"/>
  <c r="BW77" i="19"/>
  <c r="BX77" i="19"/>
  <c r="BZ77" i="19"/>
  <c r="CA77" i="19"/>
  <c r="CC77" i="19"/>
  <c r="CD77" i="19"/>
  <c r="CF77" i="19"/>
  <c r="CG77" i="19"/>
  <c r="CI77" i="19"/>
  <c r="CL77" i="19"/>
  <c r="CN77" i="19"/>
  <c r="CO77" i="19"/>
  <c r="CQ77" i="19"/>
  <c r="CR77" i="19"/>
  <c r="CT77" i="19"/>
  <c r="CU77" i="19"/>
  <c r="CW77" i="19"/>
  <c r="CX77" i="19"/>
  <c r="CZ77" i="19"/>
  <c r="DA77" i="19"/>
  <c r="DC77" i="19"/>
  <c r="DS77" i="19"/>
  <c r="DT77" i="19"/>
  <c r="G78" i="19"/>
  <c r="H78" i="19"/>
  <c r="I78" i="19"/>
  <c r="K78" i="19"/>
  <c r="J78" i="19" s="1"/>
  <c r="L78" i="19"/>
  <c r="M78" i="19"/>
  <c r="N78" i="19"/>
  <c r="O78" i="19"/>
  <c r="P78" i="19"/>
  <c r="Q78" i="19"/>
  <c r="R78" i="19" s="1"/>
  <c r="S78" i="19"/>
  <c r="T78" i="19"/>
  <c r="U78" i="19"/>
  <c r="V78" i="19"/>
  <c r="W78" i="19"/>
  <c r="X78" i="19" s="1"/>
  <c r="AA78" i="19" s="1"/>
  <c r="Y78" i="19"/>
  <c r="Z78" i="19"/>
  <c r="AB78" i="19"/>
  <c r="AC78" i="19"/>
  <c r="AE78" i="19"/>
  <c r="DG78" i="19" s="1"/>
  <c r="AF78" i="19"/>
  <c r="AG78" i="19"/>
  <c r="AI78" i="19"/>
  <c r="AJ78" i="19"/>
  <c r="AL78" i="19"/>
  <c r="AM78" i="19"/>
  <c r="AN78" i="19"/>
  <c r="AO78" i="19"/>
  <c r="AP78" i="19"/>
  <c r="AQ78" i="19"/>
  <c r="AR78" i="19"/>
  <c r="AS78" i="19"/>
  <c r="AT78" i="19"/>
  <c r="AU78" i="19"/>
  <c r="AV78" i="19"/>
  <c r="AW78" i="19"/>
  <c r="AX78" i="19"/>
  <c r="AY78" i="19"/>
  <c r="AZ78" i="19"/>
  <c r="BA78" i="19"/>
  <c r="BB78" i="19"/>
  <c r="BC78" i="19"/>
  <c r="BD78" i="19"/>
  <c r="BE78" i="19"/>
  <c r="BF78" i="19"/>
  <c r="BG78" i="19"/>
  <c r="BH78" i="19"/>
  <c r="BI78" i="19"/>
  <c r="BK78" i="19"/>
  <c r="BL78" i="19"/>
  <c r="BN78" i="19"/>
  <c r="BO78" i="19"/>
  <c r="BQ78" i="19"/>
  <c r="BR78" i="19"/>
  <c r="BT78" i="19"/>
  <c r="BU78" i="19"/>
  <c r="BW78" i="19"/>
  <c r="BX78" i="19"/>
  <c r="BZ78" i="19"/>
  <c r="CA78" i="19"/>
  <c r="CC78" i="19"/>
  <c r="CD78" i="19"/>
  <c r="CF78" i="19"/>
  <c r="CG78" i="19"/>
  <c r="CI78" i="19"/>
  <c r="CL78" i="19"/>
  <c r="CN78" i="19"/>
  <c r="CO78" i="19"/>
  <c r="CQ78" i="19"/>
  <c r="CR78" i="19"/>
  <c r="CT78" i="19"/>
  <c r="CU78" i="19"/>
  <c r="CW78" i="19"/>
  <c r="CX78" i="19"/>
  <c r="CZ78" i="19"/>
  <c r="DA78" i="19"/>
  <c r="DC78" i="19"/>
  <c r="DS78" i="19"/>
  <c r="DT78" i="19"/>
  <c r="G79" i="19"/>
  <c r="H79" i="19"/>
  <c r="I79" i="19"/>
  <c r="K79" i="19"/>
  <c r="J79" i="19" s="1"/>
  <c r="L79" i="19"/>
  <c r="M79" i="19"/>
  <c r="N79" i="19"/>
  <c r="O79" i="19"/>
  <c r="P79" i="19"/>
  <c r="Q79" i="19"/>
  <c r="R79" i="19" s="1"/>
  <c r="S79" i="19"/>
  <c r="T79" i="19"/>
  <c r="U79" i="19"/>
  <c r="V79" i="19"/>
  <c r="W79" i="19"/>
  <c r="X79" i="19" s="1"/>
  <c r="AA79" i="19" s="1"/>
  <c r="Y79" i="19"/>
  <c r="Z79" i="19"/>
  <c r="AB79" i="19"/>
  <c r="AC79" i="19"/>
  <c r="AE79" i="19"/>
  <c r="DG79" i="19" s="1"/>
  <c r="AF79" i="19"/>
  <c r="AG79" i="19"/>
  <c r="AI79" i="19"/>
  <c r="AJ79" i="19"/>
  <c r="AL79" i="19"/>
  <c r="AM79" i="19"/>
  <c r="AN79" i="19"/>
  <c r="AO79" i="19"/>
  <c r="AP79" i="19"/>
  <c r="AQ79" i="19"/>
  <c r="AR79" i="19"/>
  <c r="AS79" i="19"/>
  <c r="AT79" i="19"/>
  <c r="AU79" i="19"/>
  <c r="AV79" i="19"/>
  <c r="AW79" i="19"/>
  <c r="AX79" i="19"/>
  <c r="AY79" i="19"/>
  <c r="AZ79" i="19"/>
  <c r="BA79" i="19"/>
  <c r="BB79" i="19"/>
  <c r="BC79" i="19"/>
  <c r="BD79" i="19"/>
  <c r="BE79" i="19"/>
  <c r="BF79" i="19"/>
  <c r="BG79" i="19"/>
  <c r="BH79" i="19"/>
  <c r="BI79" i="19"/>
  <c r="BK79" i="19"/>
  <c r="BL79" i="19"/>
  <c r="BN79" i="19"/>
  <c r="BO79" i="19"/>
  <c r="BQ79" i="19"/>
  <c r="BR79" i="19"/>
  <c r="BT79" i="19"/>
  <c r="BU79" i="19"/>
  <c r="BW79" i="19"/>
  <c r="BX79" i="19"/>
  <c r="BZ79" i="19"/>
  <c r="CA79" i="19"/>
  <c r="CC79" i="19"/>
  <c r="CD79" i="19"/>
  <c r="CF79" i="19"/>
  <c r="CG79" i="19"/>
  <c r="CI79" i="19"/>
  <c r="CL79" i="19"/>
  <c r="CN79" i="19"/>
  <c r="CO79" i="19"/>
  <c r="CQ79" i="19"/>
  <c r="CR79" i="19"/>
  <c r="CT79" i="19"/>
  <c r="CU79" i="19"/>
  <c r="CW79" i="19"/>
  <c r="CX79" i="19"/>
  <c r="CZ79" i="19"/>
  <c r="DA79" i="19"/>
  <c r="DC79" i="19"/>
  <c r="DS79" i="19"/>
  <c r="DT79" i="19"/>
  <c r="G80" i="19"/>
  <c r="H80" i="19"/>
  <c r="I80" i="19"/>
  <c r="K80" i="19"/>
  <c r="J80" i="19" s="1"/>
  <c r="L80" i="19"/>
  <c r="M80" i="19"/>
  <c r="N80" i="19"/>
  <c r="O80" i="19"/>
  <c r="P80" i="19"/>
  <c r="Q80" i="19"/>
  <c r="R80" i="19" s="1"/>
  <c r="S80" i="19"/>
  <c r="T80" i="19"/>
  <c r="U80" i="19"/>
  <c r="V80" i="19"/>
  <c r="W80" i="19"/>
  <c r="X80" i="19" s="1"/>
  <c r="AA80" i="19" s="1"/>
  <c r="Y80" i="19"/>
  <c r="Z80" i="19"/>
  <c r="AB80" i="19"/>
  <c r="AC80" i="19"/>
  <c r="AE80" i="19"/>
  <c r="DG80" i="19" s="1"/>
  <c r="AF80" i="19"/>
  <c r="AG80" i="19"/>
  <c r="AI80" i="19"/>
  <c r="AJ80" i="19"/>
  <c r="AL80" i="19"/>
  <c r="AM80" i="19"/>
  <c r="AN80" i="19"/>
  <c r="AO80" i="19"/>
  <c r="AP80" i="19"/>
  <c r="AQ80" i="19"/>
  <c r="AR80" i="19"/>
  <c r="AS80" i="19"/>
  <c r="AT80" i="19"/>
  <c r="AU80" i="19"/>
  <c r="AV80" i="19"/>
  <c r="AW80" i="19"/>
  <c r="AX80" i="19"/>
  <c r="AY80" i="19"/>
  <c r="AZ80" i="19"/>
  <c r="BA80" i="19"/>
  <c r="BB80" i="19"/>
  <c r="BC80" i="19"/>
  <c r="BD80" i="19"/>
  <c r="BE80" i="19"/>
  <c r="BF80" i="19"/>
  <c r="BG80" i="19"/>
  <c r="BH80" i="19"/>
  <c r="BI80" i="19"/>
  <c r="BK80" i="19"/>
  <c r="BL80" i="19"/>
  <c r="BN80" i="19"/>
  <c r="BO80" i="19"/>
  <c r="BQ80" i="19"/>
  <c r="BR80" i="19"/>
  <c r="BT80" i="19"/>
  <c r="BU80" i="19"/>
  <c r="BW80" i="19"/>
  <c r="BX80" i="19"/>
  <c r="BZ80" i="19"/>
  <c r="CA80" i="19"/>
  <c r="CC80" i="19"/>
  <c r="CD80" i="19"/>
  <c r="CF80" i="19"/>
  <c r="CG80" i="19"/>
  <c r="CI80" i="19"/>
  <c r="CL80" i="19"/>
  <c r="CN80" i="19"/>
  <c r="CO80" i="19"/>
  <c r="CQ80" i="19"/>
  <c r="CR80" i="19"/>
  <c r="CT80" i="19"/>
  <c r="CU80" i="19"/>
  <c r="CW80" i="19"/>
  <c r="CX80" i="19"/>
  <c r="CZ80" i="19"/>
  <c r="DA80" i="19"/>
  <c r="DC80" i="19"/>
  <c r="DS80" i="19"/>
  <c r="DT80" i="19"/>
  <c r="G81" i="19"/>
  <c r="H81" i="19"/>
  <c r="I81" i="19"/>
  <c r="K81" i="19"/>
  <c r="J81" i="19" s="1"/>
  <c r="L81" i="19"/>
  <c r="M81" i="19"/>
  <c r="N81" i="19"/>
  <c r="O81" i="19"/>
  <c r="P81" i="19"/>
  <c r="Q81" i="19"/>
  <c r="R81" i="19" s="1"/>
  <c r="S81" i="19"/>
  <c r="T81" i="19"/>
  <c r="U81" i="19"/>
  <c r="V81" i="19"/>
  <c r="W81" i="19"/>
  <c r="X81" i="19" s="1"/>
  <c r="AA81" i="19" s="1"/>
  <c r="Y81" i="19"/>
  <c r="Z81" i="19"/>
  <c r="AB81" i="19"/>
  <c r="AC81" i="19"/>
  <c r="AE81" i="19"/>
  <c r="DG81" i="19" s="1"/>
  <c r="AF81" i="19"/>
  <c r="AG81" i="19"/>
  <c r="AI81" i="19"/>
  <c r="AJ81" i="19"/>
  <c r="AL81" i="19"/>
  <c r="AM81" i="19"/>
  <c r="AN81" i="19"/>
  <c r="AO81" i="19"/>
  <c r="AP81" i="19"/>
  <c r="AQ81" i="19"/>
  <c r="AR81" i="19"/>
  <c r="AS81" i="19"/>
  <c r="AT81" i="19"/>
  <c r="AU81" i="19"/>
  <c r="AV81" i="19"/>
  <c r="AW81" i="19"/>
  <c r="AX81" i="19"/>
  <c r="AY81" i="19"/>
  <c r="AZ81" i="19"/>
  <c r="BA81" i="19"/>
  <c r="BB81" i="19"/>
  <c r="BC81" i="19"/>
  <c r="BD81" i="19"/>
  <c r="BE81" i="19"/>
  <c r="BF81" i="19"/>
  <c r="BG81" i="19"/>
  <c r="BH81" i="19"/>
  <c r="BI81" i="19"/>
  <c r="BK81" i="19"/>
  <c r="BL81" i="19"/>
  <c r="BN81" i="19"/>
  <c r="BO81" i="19"/>
  <c r="BQ81" i="19"/>
  <c r="BR81" i="19"/>
  <c r="BT81" i="19"/>
  <c r="BU81" i="19"/>
  <c r="BW81" i="19"/>
  <c r="BX81" i="19"/>
  <c r="BZ81" i="19"/>
  <c r="CA81" i="19"/>
  <c r="CC81" i="19"/>
  <c r="CD81" i="19"/>
  <c r="CF81" i="19"/>
  <c r="CG81" i="19"/>
  <c r="CI81" i="19"/>
  <c r="CL81" i="19"/>
  <c r="CN81" i="19"/>
  <c r="CO81" i="19"/>
  <c r="CQ81" i="19"/>
  <c r="CR81" i="19"/>
  <c r="CT81" i="19"/>
  <c r="CU81" i="19"/>
  <c r="CW81" i="19"/>
  <c r="CX81" i="19"/>
  <c r="CZ81" i="19"/>
  <c r="DA81" i="19"/>
  <c r="DC81" i="19"/>
  <c r="DS81" i="19"/>
  <c r="DT81" i="19"/>
  <c r="G82" i="19"/>
  <c r="H82" i="19"/>
  <c r="I82" i="19"/>
  <c r="K82" i="19"/>
  <c r="J82" i="19" s="1"/>
  <c r="L82" i="19"/>
  <c r="M82" i="19"/>
  <c r="N82" i="19"/>
  <c r="O82" i="19"/>
  <c r="P82" i="19"/>
  <c r="Q82" i="19"/>
  <c r="R82" i="19" s="1"/>
  <c r="S82" i="19"/>
  <c r="T82" i="19"/>
  <c r="U82" i="19"/>
  <c r="V82" i="19"/>
  <c r="W82" i="19"/>
  <c r="X82" i="19" s="1"/>
  <c r="AA82" i="19" s="1"/>
  <c r="Y82" i="19"/>
  <c r="Z82" i="19"/>
  <c r="AB82" i="19"/>
  <c r="AC82" i="19"/>
  <c r="AE82" i="19"/>
  <c r="DG82" i="19" s="1"/>
  <c r="AF82" i="19"/>
  <c r="AG82" i="19"/>
  <c r="AI82" i="19"/>
  <c r="AJ82" i="19"/>
  <c r="AL82" i="19"/>
  <c r="AM82" i="19"/>
  <c r="AN82" i="19"/>
  <c r="AO82" i="19"/>
  <c r="AP82" i="19"/>
  <c r="AQ82" i="19"/>
  <c r="AR82" i="19"/>
  <c r="AS82" i="19"/>
  <c r="AT82" i="19"/>
  <c r="AU82" i="19"/>
  <c r="AV82" i="19"/>
  <c r="AW82" i="19"/>
  <c r="AX82" i="19"/>
  <c r="AY82" i="19"/>
  <c r="AZ82" i="19"/>
  <c r="BA82" i="19"/>
  <c r="BB82" i="19"/>
  <c r="BC82" i="19"/>
  <c r="BD82" i="19"/>
  <c r="BE82" i="19"/>
  <c r="BF82" i="19"/>
  <c r="BG82" i="19"/>
  <c r="BH82" i="19"/>
  <c r="BI82" i="19"/>
  <c r="BK82" i="19"/>
  <c r="BL82" i="19"/>
  <c r="BN82" i="19"/>
  <c r="BO82" i="19"/>
  <c r="BQ82" i="19"/>
  <c r="BR82" i="19"/>
  <c r="BT82" i="19"/>
  <c r="BU82" i="19"/>
  <c r="BW82" i="19"/>
  <c r="BX82" i="19"/>
  <c r="BZ82" i="19"/>
  <c r="CA82" i="19"/>
  <c r="CC82" i="19"/>
  <c r="CD82" i="19"/>
  <c r="CF82" i="19"/>
  <c r="CG82" i="19"/>
  <c r="CI82" i="19"/>
  <c r="CL82" i="19"/>
  <c r="CN82" i="19"/>
  <c r="CO82" i="19"/>
  <c r="CQ82" i="19"/>
  <c r="CR82" i="19"/>
  <c r="CT82" i="19"/>
  <c r="CU82" i="19"/>
  <c r="CW82" i="19"/>
  <c r="CX82" i="19"/>
  <c r="CZ82" i="19"/>
  <c r="DA82" i="19"/>
  <c r="DC82" i="19"/>
  <c r="DS82" i="19"/>
  <c r="DT82" i="19"/>
  <c r="G83" i="19"/>
  <c r="H83" i="19"/>
  <c r="I83" i="19"/>
  <c r="K83" i="19"/>
  <c r="J83" i="19" s="1"/>
  <c r="L83" i="19"/>
  <c r="M83" i="19"/>
  <c r="N83" i="19"/>
  <c r="O83" i="19"/>
  <c r="P83" i="19"/>
  <c r="Q83" i="19"/>
  <c r="R83" i="19" s="1"/>
  <c r="S83" i="19"/>
  <c r="T83" i="19"/>
  <c r="U83" i="19"/>
  <c r="V83" i="19"/>
  <c r="W83" i="19"/>
  <c r="X83" i="19" s="1"/>
  <c r="AA83" i="19" s="1"/>
  <c r="Y83" i="19"/>
  <c r="Z83" i="19"/>
  <c r="AB83" i="19"/>
  <c r="AC83" i="19"/>
  <c r="AE83" i="19"/>
  <c r="DG83" i="19" s="1"/>
  <c r="AF83" i="19"/>
  <c r="AG83" i="19"/>
  <c r="AI83" i="19"/>
  <c r="AJ83" i="19"/>
  <c r="AL83" i="19"/>
  <c r="AM83" i="19"/>
  <c r="AN83" i="19"/>
  <c r="AO83" i="19"/>
  <c r="AP83" i="19"/>
  <c r="AQ83" i="19"/>
  <c r="AR83" i="19"/>
  <c r="AS83" i="19"/>
  <c r="AT83" i="19"/>
  <c r="AU83" i="19"/>
  <c r="AV83" i="19"/>
  <c r="AW83" i="19"/>
  <c r="AX83" i="19"/>
  <c r="AY83" i="19"/>
  <c r="AZ83" i="19"/>
  <c r="BA83" i="19"/>
  <c r="BB83" i="19"/>
  <c r="BC83" i="19"/>
  <c r="BD83" i="19"/>
  <c r="BE83" i="19"/>
  <c r="BF83" i="19"/>
  <c r="BG83" i="19"/>
  <c r="BH83" i="19"/>
  <c r="BI83" i="19"/>
  <c r="BK83" i="19"/>
  <c r="BL83" i="19"/>
  <c r="BN83" i="19"/>
  <c r="BO83" i="19"/>
  <c r="BQ83" i="19"/>
  <c r="BR83" i="19"/>
  <c r="BT83" i="19"/>
  <c r="BU83" i="19"/>
  <c r="BW83" i="19"/>
  <c r="BX83" i="19"/>
  <c r="BZ83" i="19"/>
  <c r="CA83" i="19"/>
  <c r="CC83" i="19"/>
  <c r="CD83" i="19"/>
  <c r="CF83" i="19"/>
  <c r="CG83" i="19"/>
  <c r="CI83" i="19"/>
  <c r="CL83" i="19"/>
  <c r="CN83" i="19"/>
  <c r="CO83" i="19"/>
  <c r="CQ83" i="19"/>
  <c r="CR83" i="19"/>
  <c r="CT83" i="19"/>
  <c r="CU83" i="19"/>
  <c r="CW83" i="19"/>
  <c r="CX83" i="19"/>
  <c r="CZ83" i="19"/>
  <c r="DA83" i="19"/>
  <c r="DC83" i="19"/>
  <c r="DS83" i="19"/>
  <c r="DT83" i="19"/>
  <c r="G84" i="19"/>
  <c r="H84" i="19"/>
  <c r="I84" i="19"/>
  <c r="K84" i="19"/>
  <c r="J84" i="19" s="1"/>
  <c r="L84" i="19"/>
  <c r="M84" i="19"/>
  <c r="N84" i="19"/>
  <c r="O84" i="19"/>
  <c r="P84" i="19"/>
  <c r="Q84" i="19"/>
  <c r="R84" i="19" s="1"/>
  <c r="S84" i="19"/>
  <c r="T84" i="19"/>
  <c r="U84" i="19"/>
  <c r="V84" i="19"/>
  <c r="W84" i="19"/>
  <c r="X84" i="19" s="1"/>
  <c r="AA84" i="19" s="1"/>
  <c r="Y84" i="19"/>
  <c r="Z84" i="19"/>
  <c r="AB84" i="19"/>
  <c r="AC84" i="19"/>
  <c r="AE84" i="19"/>
  <c r="DG84" i="19" s="1"/>
  <c r="AF84" i="19"/>
  <c r="AG84" i="19"/>
  <c r="AI84" i="19"/>
  <c r="AJ84" i="19"/>
  <c r="AL84" i="19"/>
  <c r="AM84" i="19"/>
  <c r="AN84" i="19"/>
  <c r="AO84" i="19"/>
  <c r="AP84" i="19"/>
  <c r="AQ84" i="19"/>
  <c r="AR84" i="19"/>
  <c r="AS84" i="19"/>
  <c r="AT84" i="19"/>
  <c r="AU84" i="19"/>
  <c r="AV84" i="19"/>
  <c r="AW84" i="19"/>
  <c r="AX84" i="19"/>
  <c r="AY84" i="19"/>
  <c r="AZ84" i="19"/>
  <c r="BA84" i="19"/>
  <c r="BB84" i="19"/>
  <c r="BC84" i="19"/>
  <c r="BD84" i="19"/>
  <c r="BE84" i="19"/>
  <c r="BF84" i="19"/>
  <c r="BG84" i="19"/>
  <c r="BH84" i="19"/>
  <c r="BI84" i="19"/>
  <c r="BK84" i="19"/>
  <c r="BL84" i="19"/>
  <c r="BN84" i="19"/>
  <c r="BO84" i="19"/>
  <c r="BQ84" i="19"/>
  <c r="BR84" i="19"/>
  <c r="BT84" i="19"/>
  <c r="BU84" i="19"/>
  <c r="BW84" i="19"/>
  <c r="BX84" i="19"/>
  <c r="BZ84" i="19"/>
  <c r="CA84" i="19"/>
  <c r="CC84" i="19"/>
  <c r="CD84" i="19"/>
  <c r="CF84" i="19"/>
  <c r="CG84" i="19"/>
  <c r="CI84" i="19"/>
  <c r="CL84" i="19"/>
  <c r="CN84" i="19"/>
  <c r="CO84" i="19"/>
  <c r="CQ84" i="19"/>
  <c r="CR84" i="19"/>
  <c r="CT84" i="19"/>
  <c r="CU84" i="19"/>
  <c r="CW84" i="19"/>
  <c r="CX84" i="19"/>
  <c r="CZ84" i="19"/>
  <c r="DA84" i="19"/>
  <c r="DC84" i="19"/>
  <c r="DD84" i="19"/>
  <c r="DJ84" i="19"/>
  <c r="DS84" i="19"/>
  <c r="DT84" i="19" s="1"/>
  <c r="A85" i="19"/>
  <c r="G85" i="19"/>
  <c r="H85" i="19"/>
  <c r="I85" i="19" s="1"/>
  <c r="J85" i="19"/>
  <c r="K85" i="19"/>
  <c r="L85" i="19"/>
  <c r="M85" i="19"/>
  <c r="N85" i="19"/>
  <c r="O85" i="19" s="1"/>
  <c r="R85" i="19" s="1"/>
  <c r="P85" i="19"/>
  <c r="Q85" i="19"/>
  <c r="S85" i="19"/>
  <c r="T85" i="19"/>
  <c r="U85" i="19" s="1"/>
  <c r="X85" i="19" s="1"/>
  <c r="V85" i="19"/>
  <c r="W85" i="19"/>
  <c r="Y85" i="19"/>
  <c r="Z85" i="19"/>
  <c r="AA85" i="19" s="1"/>
  <c r="AD85" i="19" s="1"/>
  <c r="AH85" i="19" s="1"/>
  <c r="AB85" i="19"/>
  <c r="AC85" i="19"/>
  <c r="AE85" i="19"/>
  <c r="AF85" i="19"/>
  <c r="AG85" i="19"/>
  <c r="AI85" i="19"/>
  <c r="AJ85" i="19"/>
  <c r="AL85" i="19"/>
  <c r="AM85" i="19" s="1"/>
  <c r="AN85" i="19"/>
  <c r="AP85" i="19"/>
  <c r="AR85" i="19"/>
  <c r="AT85" i="19"/>
  <c r="AV85" i="19"/>
  <c r="AX85" i="19"/>
  <c r="AZ85" i="19"/>
  <c r="BB85" i="19"/>
  <c r="BD85" i="19"/>
  <c r="BE85" i="19"/>
  <c r="BF85" i="19"/>
  <c r="BG85" i="19"/>
  <c r="BH85" i="19"/>
  <c r="BI85" i="19"/>
  <c r="BK85" i="19"/>
  <c r="BL85" i="19"/>
  <c r="BN85" i="19"/>
  <c r="BO85" i="19"/>
  <c r="BQ85" i="19"/>
  <c r="BR85" i="19"/>
  <c r="BT85" i="19"/>
  <c r="BU85" i="19"/>
  <c r="BW85" i="19"/>
  <c r="BX85" i="19"/>
  <c r="BZ85" i="19"/>
  <c r="CA85" i="19"/>
  <c r="CC85" i="19"/>
  <c r="CD85" i="19"/>
  <c r="CF85" i="19"/>
  <c r="CG85" i="19"/>
  <c r="CI85" i="19"/>
  <c r="CL85" i="19"/>
  <c r="CN85" i="19"/>
  <c r="CO85" i="19"/>
  <c r="CQ85" i="19"/>
  <c r="CR85" i="19"/>
  <c r="CT85" i="19"/>
  <c r="CU85" i="19"/>
  <c r="CW85" i="19"/>
  <c r="CX85" i="19"/>
  <c r="CZ85" i="19"/>
  <c r="DA85" i="19"/>
  <c r="DC85" i="19"/>
  <c r="DD85" i="19"/>
  <c r="DG85" i="19"/>
  <c r="DJ85" i="19"/>
  <c r="DS85" i="19"/>
  <c r="DT85" i="19" s="1"/>
  <c r="A86" i="19"/>
  <c r="G86" i="19"/>
  <c r="H86" i="19"/>
  <c r="I86" i="19" s="1"/>
  <c r="J86" i="19"/>
  <c r="K86" i="19"/>
  <c r="L86" i="19"/>
  <c r="M86" i="19"/>
  <c r="N86" i="19"/>
  <c r="O86" i="19" s="1"/>
  <c r="R86" i="19" s="1"/>
  <c r="P86" i="19"/>
  <c r="Q86" i="19"/>
  <c r="S86" i="19"/>
  <c r="T86" i="19"/>
  <c r="U86" i="19" s="1"/>
  <c r="X86" i="19" s="1"/>
  <c r="V86" i="19"/>
  <c r="W86" i="19"/>
  <c r="Y86" i="19"/>
  <c r="Z86" i="19"/>
  <c r="AA86" i="19" s="1"/>
  <c r="AD86" i="19" s="1"/>
  <c r="AH86" i="19" s="1"/>
  <c r="AB86" i="19"/>
  <c r="AC86" i="19"/>
  <c r="AE86" i="19"/>
  <c r="AF86" i="19"/>
  <c r="AG86" i="19"/>
  <c r="AI86" i="19"/>
  <c r="AJ86" i="19"/>
  <c r="AK86" i="19" s="1"/>
  <c r="BJ86" i="19" s="1"/>
  <c r="BM86" i="19" s="1"/>
  <c r="BP86" i="19" s="1"/>
  <c r="BS86" i="19" s="1"/>
  <c r="BV86" i="19" s="1"/>
  <c r="BY86" i="19" s="1"/>
  <c r="CB86" i="19" s="1"/>
  <c r="CE86" i="19" s="1"/>
  <c r="CH86" i="19" s="1"/>
  <c r="CM86" i="19" s="1"/>
  <c r="CP86" i="19" s="1"/>
  <c r="CS86" i="19" s="1"/>
  <c r="CV86" i="19" s="1"/>
  <c r="CY86" i="19" s="1"/>
  <c r="DB86" i="19" s="1"/>
  <c r="DE86" i="19" s="1"/>
  <c r="AL86" i="19"/>
  <c r="AM86" i="19" s="1"/>
  <c r="AN86" i="19"/>
  <c r="AP86" i="19"/>
  <c r="AR86" i="19"/>
  <c r="AT86" i="19"/>
  <c r="AV86" i="19"/>
  <c r="AX86" i="19"/>
  <c r="AZ86" i="19"/>
  <c r="BB86" i="19"/>
  <c r="BD86" i="19"/>
  <c r="BE86" i="19"/>
  <c r="BF86" i="19"/>
  <c r="BG86" i="19"/>
  <c r="BH86" i="19"/>
  <c r="BI86" i="19"/>
  <c r="BK86" i="19"/>
  <c r="BL86" i="19"/>
  <c r="BN86" i="19"/>
  <c r="BO86" i="19"/>
  <c r="BQ86" i="19"/>
  <c r="BR86" i="19"/>
  <c r="BT86" i="19"/>
  <c r="BU86" i="19"/>
  <c r="BW86" i="19"/>
  <c r="BX86" i="19"/>
  <c r="BZ86" i="19"/>
  <c r="CA86" i="19"/>
  <c r="CC86" i="19"/>
  <c r="CD86" i="19"/>
  <c r="CF86" i="19"/>
  <c r="CG86" i="19"/>
  <c r="CI86" i="19"/>
  <c r="CL86" i="19"/>
  <c r="CN86" i="19"/>
  <c r="CO86" i="19"/>
  <c r="CQ86" i="19"/>
  <c r="CR86" i="19"/>
  <c r="CT86" i="19"/>
  <c r="CU86" i="19"/>
  <c r="CW86" i="19"/>
  <c r="CX86" i="19"/>
  <c r="CZ86" i="19"/>
  <c r="DA86" i="19"/>
  <c r="DC86" i="19"/>
  <c r="DD86" i="19"/>
  <c r="DG86" i="19"/>
  <c r="DJ86" i="19"/>
  <c r="DS86" i="19"/>
  <c r="DT86" i="19" s="1"/>
  <c r="A87" i="19"/>
  <c r="G87" i="19"/>
  <c r="H87" i="19"/>
  <c r="I87" i="19" s="1"/>
  <c r="J87" i="19"/>
  <c r="K87" i="19"/>
  <c r="L87" i="19"/>
  <c r="M87" i="19"/>
  <c r="N87" i="19"/>
  <c r="O87" i="19" s="1"/>
  <c r="R87" i="19" s="1"/>
  <c r="P87" i="19"/>
  <c r="Q87" i="19"/>
  <c r="S87" i="19"/>
  <c r="T87" i="19"/>
  <c r="U87" i="19" s="1"/>
  <c r="X87" i="19" s="1"/>
  <c r="V87" i="19"/>
  <c r="W87" i="19"/>
  <c r="Y87" i="19"/>
  <c r="Z87" i="19"/>
  <c r="AA87" i="19" s="1"/>
  <c r="AD87" i="19" s="1"/>
  <c r="AH87" i="19" s="1"/>
  <c r="AB87" i="19"/>
  <c r="AC87" i="19"/>
  <c r="AE87" i="19"/>
  <c r="AF87" i="19"/>
  <c r="AG87" i="19"/>
  <c r="AI87" i="19"/>
  <c r="AJ87" i="19"/>
  <c r="AL87" i="19"/>
  <c r="AM87" i="19" s="1"/>
  <c r="AN87" i="19"/>
  <c r="AP87" i="19"/>
  <c r="AR87" i="19"/>
  <c r="AT87" i="19"/>
  <c r="AV87" i="19"/>
  <c r="AX87" i="19"/>
  <c r="AZ87" i="19"/>
  <c r="BB87" i="19"/>
  <c r="BD87" i="19"/>
  <c r="BE87" i="19"/>
  <c r="BF87" i="19"/>
  <c r="BG87" i="19"/>
  <c r="BH87" i="19"/>
  <c r="BI87" i="19"/>
  <c r="BK87" i="19"/>
  <c r="BL87" i="19"/>
  <c r="BN87" i="19"/>
  <c r="BO87" i="19"/>
  <c r="BQ87" i="19"/>
  <c r="BR87" i="19"/>
  <c r="BT87" i="19"/>
  <c r="BU87" i="19"/>
  <c r="BW87" i="19"/>
  <c r="BX87" i="19"/>
  <c r="BZ87" i="19"/>
  <c r="CA87" i="19"/>
  <c r="CC87" i="19"/>
  <c r="CD87" i="19"/>
  <c r="CF87" i="19"/>
  <c r="CG87" i="19"/>
  <c r="CI87" i="19"/>
  <c r="CL87" i="19"/>
  <c r="CN87" i="19"/>
  <c r="CO87" i="19"/>
  <c r="CQ87" i="19"/>
  <c r="CR87" i="19"/>
  <c r="CT87" i="19"/>
  <c r="CU87" i="19"/>
  <c r="CW87" i="19"/>
  <c r="CX87" i="19"/>
  <c r="CZ87" i="19"/>
  <c r="DA87" i="19"/>
  <c r="DC87" i="19"/>
  <c r="DD87" i="19"/>
  <c r="DG87" i="19"/>
  <c r="DJ87" i="19"/>
  <c r="DS87" i="19"/>
  <c r="DT87" i="19" s="1"/>
  <c r="A88" i="19"/>
  <c r="G88" i="19"/>
  <c r="H88" i="19"/>
  <c r="I88" i="19" s="1"/>
  <c r="J88" i="19"/>
  <c r="K88" i="19"/>
  <c r="L88" i="19"/>
  <c r="M88" i="19"/>
  <c r="N88" i="19"/>
  <c r="O88" i="19" s="1"/>
  <c r="R88" i="19" s="1"/>
  <c r="P88" i="19"/>
  <c r="Q88" i="19"/>
  <c r="S88" i="19"/>
  <c r="T88" i="19"/>
  <c r="U88" i="19" s="1"/>
  <c r="X88" i="19" s="1"/>
  <c r="V88" i="19"/>
  <c r="W88" i="19"/>
  <c r="Y88" i="19"/>
  <c r="Z88" i="19"/>
  <c r="AA88" i="19" s="1"/>
  <c r="AD88" i="19" s="1"/>
  <c r="AH88" i="19" s="1"/>
  <c r="AB88" i="19"/>
  <c r="AC88" i="19"/>
  <c r="AE88" i="19"/>
  <c r="AF88" i="19"/>
  <c r="AG88" i="19"/>
  <c r="AI88" i="19"/>
  <c r="AJ88" i="19"/>
  <c r="AK88" i="19" s="1"/>
  <c r="BJ88" i="19" s="1"/>
  <c r="BM88" i="19" s="1"/>
  <c r="BP88" i="19" s="1"/>
  <c r="BS88" i="19" s="1"/>
  <c r="BV88" i="19" s="1"/>
  <c r="BY88" i="19" s="1"/>
  <c r="CB88" i="19" s="1"/>
  <c r="CE88" i="19" s="1"/>
  <c r="CH88" i="19" s="1"/>
  <c r="CM88" i="19" s="1"/>
  <c r="CP88" i="19" s="1"/>
  <c r="CS88" i="19" s="1"/>
  <c r="CV88" i="19" s="1"/>
  <c r="CY88" i="19" s="1"/>
  <c r="DB88" i="19" s="1"/>
  <c r="DE88" i="19" s="1"/>
  <c r="AL88" i="19"/>
  <c r="AM88" i="19" s="1"/>
  <c r="AN88" i="19"/>
  <c r="AP88" i="19"/>
  <c r="AR88" i="19"/>
  <c r="AT88" i="19"/>
  <c r="AV88" i="19"/>
  <c r="AX88" i="19"/>
  <c r="AZ88" i="19"/>
  <c r="BB88" i="19"/>
  <c r="BD88" i="19"/>
  <c r="BE88" i="19"/>
  <c r="BF88" i="19"/>
  <c r="BG88" i="19"/>
  <c r="BH88" i="19"/>
  <c r="BI88" i="19"/>
  <c r="BK88" i="19"/>
  <c r="BL88" i="19"/>
  <c r="BN88" i="19"/>
  <c r="BO88" i="19"/>
  <c r="BQ88" i="19"/>
  <c r="BR88" i="19"/>
  <c r="BT88" i="19"/>
  <c r="BU88" i="19"/>
  <c r="BW88" i="19"/>
  <c r="BX88" i="19"/>
  <c r="BZ88" i="19"/>
  <c r="CA88" i="19"/>
  <c r="CC88" i="19"/>
  <c r="CD88" i="19"/>
  <c r="CF88" i="19"/>
  <c r="CG88" i="19"/>
  <c r="CI88" i="19"/>
  <c r="CL88" i="19"/>
  <c r="CN88" i="19"/>
  <c r="CO88" i="19"/>
  <c r="CQ88" i="19"/>
  <c r="CR88" i="19"/>
  <c r="CT88" i="19"/>
  <c r="CU88" i="19"/>
  <c r="CW88" i="19"/>
  <c r="CX88" i="19"/>
  <c r="CZ88" i="19"/>
  <c r="DA88" i="19"/>
  <c r="DC88" i="19"/>
  <c r="DD88" i="19"/>
  <c r="DG88" i="19"/>
  <c r="DJ88" i="19"/>
  <c r="DS88" i="19"/>
  <c r="DT88" i="19" s="1"/>
  <c r="A89" i="19"/>
  <c r="G89" i="19"/>
  <c r="H89" i="19"/>
  <c r="I89" i="19" s="1"/>
  <c r="J89" i="19"/>
  <c r="K89" i="19"/>
  <c r="L89" i="19"/>
  <c r="M89" i="19"/>
  <c r="N89" i="19"/>
  <c r="O89" i="19" s="1"/>
  <c r="R89" i="19" s="1"/>
  <c r="P89" i="19"/>
  <c r="Q89" i="19"/>
  <c r="S89" i="19"/>
  <c r="T89" i="19"/>
  <c r="U89" i="19" s="1"/>
  <c r="X89" i="19" s="1"/>
  <c r="V89" i="19"/>
  <c r="W89" i="19"/>
  <c r="Y89" i="19"/>
  <c r="Z89" i="19"/>
  <c r="AA89" i="19" s="1"/>
  <c r="AD89" i="19" s="1"/>
  <c r="AH89" i="19" s="1"/>
  <c r="AB89" i="19"/>
  <c r="AC89" i="19"/>
  <c r="AE89" i="19"/>
  <c r="AF89" i="19"/>
  <c r="AG89" i="19"/>
  <c r="AI89" i="19"/>
  <c r="AJ89" i="19"/>
  <c r="AL89" i="19"/>
  <c r="AM89" i="19" s="1"/>
  <c r="AN89" i="19"/>
  <c r="AP89" i="19"/>
  <c r="AR89" i="19"/>
  <c r="AT89" i="19"/>
  <c r="AV89" i="19"/>
  <c r="AX89" i="19"/>
  <c r="AZ89" i="19"/>
  <c r="BB89" i="19"/>
  <c r="BD89" i="19"/>
  <c r="BE89" i="19"/>
  <c r="BF89" i="19"/>
  <c r="BG89" i="19"/>
  <c r="BH89" i="19"/>
  <c r="BI89" i="19"/>
  <c r="BK89" i="19"/>
  <c r="BL89" i="19"/>
  <c r="BN89" i="19"/>
  <c r="BO89" i="19"/>
  <c r="BQ89" i="19"/>
  <c r="BR89" i="19"/>
  <c r="BT89" i="19"/>
  <c r="BU89" i="19"/>
  <c r="BW89" i="19"/>
  <c r="BX89" i="19"/>
  <c r="BZ89" i="19"/>
  <c r="CA89" i="19"/>
  <c r="CC89" i="19"/>
  <c r="CD89" i="19"/>
  <c r="CF89" i="19"/>
  <c r="CG89" i="19"/>
  <c r="CI89" i="19"/>
  <c r="CL89" i="19"/>
  <c r="CN89" i="19"/>
  <c r="CO89" i="19"/>
  <c r="CQ89" i="19"/>
  <c r="CR89" i="19"/>
  <c r="CT89" i="19"/>
  <c r="CU89" i="19"/>
  <c r="CW89" i="19"/>
  <c r="CX89" i="19"/>
  <c r="CZ89" i="19"/>
  <c r="DA89" i="19"/>
  <c r="DC89" i="19"/>
  <c r="DD89" i="19"/>
  <c r="DG89" i="19"/>
  <c r="DJ89" i="19"/>
  <c r="DS89" i="19"/>
  <c r="DT89" i="19" s="1"/>
  <c r="A90" i="19"/>
  <c r="G90" i="19"/>
  <c r="H90" i="19"/>
  <c r="I90" i="19" s="1"/>
  <c r="J90" i="19"/>
  <c r="K90" i="19"/>
  <c r="L90" i="19"/>
  <c r="M90" i="19"/>
  <c r="N90" i="19"/>
  <c r="O90" i="19" s="1"/>
  <c r="R90" i="19" s="1"/>
  <c r="P90" i="19"/>
  <c r="Q90" i="19"/>
  <c r="S90" i="19"/>
  <c r="T90" i="19"/>
  <c r="U90" i="19" s="1"/>
  <c r="X90" i="19" s="1"/>
  <c r="V90" i="19"/>
  <c r="W90" i="19"/>
  <c r="Y90" i="19"/>
  <c r="Z90" i="19"/>
  <c r="AA90" i="19" s="1"/>
  <c r="AD90" i="19" s="1"/>
  <c r="AH90" i="19" s="1"/>
  <c r="AB90" i="19"/>
  <c r="AC90" i="19"/>
  <c r="AE90" i="19"/>
  <c r="AF90" i="19"/>
  <c r="AG90" i="19"/>
  <c r="AI90" i="19"/>
  <c r="AJ90" i="19"/>
  <c r="AK90" i="19" s="1"/>
  <c r="BJ90" i="19" s="1"/>
  <c r="BM90" i="19" s="1"/>
  <c r="BP90" i="19" s="1"/>
  <c r="BS90" i="19" s="1"/>
  <c r="BV90" i="19" s="1"/>
  <c r="BY90" i="19" s="1"/>
  <c r="CB90" i="19" s="1"/>
  <c r="CE90" i="19" s="1"/>
  <c r="CH90" i="19" s="1"/>
  <c r="CM90" i="19" s="1"/>
  <c r="CP90" i="19" s="1"/>
  <c r="CS90" i="19" s="1"/>
  <c r="CV90" i="19" s="1"/>
  <c r="CY90" i="19" s="1"/>
  <c r="DB90" i="19" s="1"/>
  <c r="DE90" i="19" s="1"/>
  <c r="AL90" i="19"/>
  <c r="AM90" i="19" s="1"/>
  <c r="AN90" i="19"/>
  <c r="AP90" i="19"/>
  <c r="AR90" i="19"/>
  <c r="AT90" i="19"/>
  <c r="AV90" i="19"/>
  <c r="AX90" i="19"/>
  <c r="AZ90" i="19"/>
  <c r="BB90" i="19"/>
  <c r="BD90" i="19"/>
  <c r="BE90" i="19"/>
  <c r="BF90" i="19"/>
  <c r="BG90" i="19"/>
  <c r="BH90" i="19"/>
  <c r="BI90" i="19"/>
  <c r="BK90" i="19"/>
  <c r="BL90" i="19"/>
  <c r="BN90" i="19"/>
  <c r="BO90" i="19"/>
  <c r="BQ90" i="19"/>
  <c r="BR90" i="19"/>
  <c r="BT90" i="19"/>
  <c r="BU90" i="19"/>
  <c r="BW90" i="19"/>
  <c r="BX90" i="19"/>
  <c r="BZ90" i="19"/>
  <c r="CA90" i="19"/>
  <c r="CC90" i="19"/>
  <c r="CD90" i="19"/>
  <c r="CF90" i="19"/>
  <c r="CG90" i="19"/>
  <c r="CI90" i="19"/>
  <c r="CL90" i="19"/>
  <c r="CN90" i="19"/>
  <c r="CO90" i="19"/>
  <c r="CQ90" i="19"/>
  <c r="CR90" i="19"/>
  <c r="CT90" i="19"/>
  <c r="CU90" i="19"/>
  <c r="CW90" i="19"/>
  <c r="CX90" i="19"/>
  <c r="CZ90" i="19"/>
  <c r="DA90" i="19"/>
  <c r="DC90" i="19"/>
  <c r="DD90" i="19"/>
  <c r="DG90" i="19"/>
  <c r="DJ90" i="19"/>
  <c r="DS90" i="19"/>
  <c r="DT90" i="19" s="1"/>
  <c r="A91" i="19"/>
  <c r="G91" i="19"/>
  <c r="H91" i="19"/>
  <c r="I91" i="19" s="1"/>
  <c r="J91" i="19"/>
  <c r="K91" i="19"/>
  <c r="L91" i="19"/>
  <c r="M91" i="19"/>
  <c r="N91" i="19"/>
  <c r="O91" i="19" s="1"/>
  <c r="R91" i="19" s="1"/>
  <c r="P91" i="19"/>
  <c r="Q91" i="19"/>
  <c r="S91" i="19"/>
  <c r="T91" i="19"/>
  <c r="U91" i="19" s="1"/>
  <c r="X91" i="19" s="1"/>
  <c r="V91" i="19"/>
  <c r="W91" i="19"/>
  <c r="Y91" i="19"/>
  <c r="Z91" i="19"/>
  <c r="AA91" i="19" s="1"/>
  <c r="AD91" i="19" s="1"/>
  <c r="AH91" i="19" s="1"/>
  <c r="AB91" i="19"/>
  <c r="AC91" i="19"/>
  <c r="AE91" i="19"/>
  <c r="AF91" i="19"/>
  <c r="AG91" i="19"/>
  <c r="AI91" i="19"/>
  <c r="AJ91" i="19"/>
  <c r="AL91" i="19"/>
  <c r="AM91" i="19" s="1"/>
  <c r="AN91" i="19"/>
  <c r="AP91" i="19"/>
  <c r="AR91" i="19"/>
  <c r="AT91" i="19"/>
  <c r="AV91" i="19"/>
  <c r="AX91" i="19"/>
  <c r="AZ91" i="19"/>
  <c r="BB91" i="19"/>
  <c r="BD91" i="19"/>
  <c r="BE91" i="19"/>
  <c r="BF91" i="19"/>
  <c r="BG91" i="19"/>
  <c r="BH91" i="19"/>
  <c r="BI91" i="19"/>
  <c r="BK91" i="19"/>
  <c r="BL91" i="19"/>
  <c r="BN91" i="19"/>
  <c r="BO91" i="19"/>
  <c r="BQ91" i="19"/>
  <c r="BR91" i="19"/>
  <c r="BT91" i="19"/>
  <c r="BU91" i="19"/>
  <c r="BW91" i="19"/>
  <c r="BX91" i="19"/>
  <c r="BZ91" i="19"/>
  <c r="CA91" i="19"/>
  <c r="CC91" i="19"/>
  <c r="CD91" i="19"/>
  <c r="CF91" i="19"/>
  <c r="CG91" i="19"/>
  <c r="CI91" i="19"/>
  <c r="CL91" i="19"/>
  <c r="CN91" i="19"/>
  <c r="CO91" i="19"/>
  <c r="CQ91" i="19"/>
  <c r="CR91" i="19"/>
  <c r="CT91" i="19"/>
  <c r="CU91" i="19"/>
  <c r="CW91" i="19"/>
  <c r="CX91" i="19"/>
  <c r="CZ91" i="19"/>
  <c r="DA91" i="19"/>
  <c r="DC91" i="19"/>
  <c r="DD91" i="19"/>
  <c r="DG91" i="19"/>
  <c r="DJ91" i="19"/>
  <c r="DS91" i="19"/>
  <c r="DT91" i="19" s="1"/>
  <c r="A92" i="19"/>
  <c r="G92" i="19"/>
  <c r="H92" i="19"/>
  <c r="I92" i="19" s="1"/>
  <c r="J92" i="19"/>
  <c r="K92" i="19"/>
  <c r="L92" i="19"/>
  <c r="M92" i="19"/>
  <c r="N92" i="19"/>
  <c r="O92" i="19" s="1"/>
  <c r="R92" i="19" s="1"/>
  <c r="P92" i="19"/>
  <c r="Q92" i="19"/>
  <c r="S92" i="19"/>
  <c r="T92" i="19"/>
  <c r="U92" i="19" s="1"/>
  <c r="X92" i="19" s="1"/>
  <c r="V92" i="19"/>
  <c r="W92" i="19"/>
  <c r="Y92" i="19"/>
  <c r="Z92" i="19"/>
  <c r="AA92" i="19" s="1"/>
  <c r="AD92" i="19" s="1"/>
  <c r="AH92" i="19" s="1"/>
  <c r="AB92" i="19"/>
  <c r="AC92" i="19"/>
  <c r="AE92" i="19"/>
  <c r="AF92" i="19"/>
  <c r="AG92" i="19"/>
  <c r="AI92" i="19"/>
  <c r="AJ92" i="19"/>
  <c r="AK92" i="19" s="1"/>
  <c r="BJ92" i="19" s="1"/>
  <c r="BM92" i="19" s="1"/>
  <c r="BP92" i="19" s="1"/>
  <c r="BS92" i="19" s="1"/>
  <c r="BV92" i="19" s="1"/>
  <c r="BY92" i="19" s="1"/>
  <c r="CB92" i="19" s="1"/>
  <c r="CE92" i="19" s="1"/>
  <c r="CH92" i="19" s="1"/>
  <c r="CM92" i="19" s="1"/>
  <c r="CP92" i="19" s="1"/>
  <c r="CS92" i="19" s="1"/>
  <c r="CV92" i="19" s="1"/>
  <c r="CY92" i="19" s="1"/>
  <c r="DB92" i="19" s="1"/>
  <c r="DE92" i="19" s="1"/>
  <c r="AL92" i="19"/>
  <c r="AM92" i="19" s="1"/>
  <c r="AN92" i="19"/>
  <c r="AP92" i="19"/>
  <c r="AR92" i="19"/>
  <c r="AT92" i="19"/>
  <c r="AV92" i="19"/>
  <c r="AX92" i="19"/>
  <c r="AZ92" i="19"/>
  <c r="BB92" i="19"/>
  <c r="BD92" i="19"/>
  <c r="BE92" i="19"/>
  <c r="BF92" i="19"/>
  <c r="BG92" i="19"/>
  <c r="BH92" i="19"/>
  <c r="BI92" i="19"/>
  <c r="BK92" i="19"/>
  <c r="BL92" i="19"/>
  <c r="BN92" i="19"/>
  <c r="BO92" i="19"/>
  <c r="BQ92" i="19"/>
  <c r="BR92" i="19"/>
  <c r="BT92" i="19"/>
  <c r="BU92" i="19"/>
  <c r="BW92" i="19"/>
  <c r="BX92" i="19"/>
  <c r="BZ92" i="19"/>
  <c r="CA92" i="19"/>
  <c r="CC92" i="19"/>
  <c r="CD92" i="19"/>
  <c r="CF92" i="19"/>
  <c r="CG92" i="19"/>
  <c r="CI92" i="19"/>
  <c r="CL92" i="19"/>
  <c r="CN92" i="19"/>
  <c r="CO92" i="19"/>
  <c r="CQ92" i="19"/>
  <c r="CR92" i="19"/>
  <c r="CT92" i="19"/>
  <c r="CU92" i="19"/>
  <c r="CW92" i="19"/>
  <c r="CX92" i="19"/>
  <c r="CZ92" i="19"/>
  <c r="DA92" i="19"/>
  <c r="DC92" i="19"/>
  <c r="DD92" i="19"/>
  <c r="DG92" i="19"/>
  <c r="DJ92" i="19"/>
  <c r="DS92" i="19"/>
  <c r="DT92" i="19" s="1"/>
  <c r="A93" i="19"/>
  <c r="G93" i="19"/>
  <c r="H93" i="19"/>
  <c r="I93" i="19" s="1"/>
  <c r="J93" i="19"/>
  <c r="K93" i="19"/>
  <c r="L93" i="19"/>
  <c r="M93" i="19"/>
  <c r="N93" i="19"/>
  <c r="O93" i="19" s="1"/>
  <c r="R93" i="19" s="1"/>
  <c r="P93" i="19"/>
  <c r="Q93" i="19"/>
  <c r="S93" i="19"/>
  <c r="T93" i="19"/>
  <c r="U93" i="19" s="1"/>
  <c r="X93" i="19" s="1"/>
  <c r="V93" i="19"/>
  <c r="W93" i="19"/>
  <c r="Y93" i="19"/>
  <c r="Z93" i="19"/>
  <c r="AA93" i="19" s="1"/>
  <c r="AD93" i="19" s="1"/>
  <c r="AH93" i="19" s="1"/>
  <c r="AB93" i="19"/>
  <c r="AC93" i="19"/>
  <c r="AE93" i="19"/>
  <c r="AF93" i="19"/>
  <c r="AG93" i="19"/>
  <c r="AI93" i="19"/>
  <c r="AJ93" i="19"/>
  <c r="AL93" i="19"/>
  <c r="AM93" i="19" s="1"/>
  <c r="AN93" i="19"/>
  <c r="AP93" i="19"/>
  <c r="AR93" i="19"/>
  <c r="AT93" i="19"/>
  <c r="AV93" i="19"/>
  <c r="AX93" i="19"/>
  <c r="AZ93" i="19"/>
  <c r="BB93" i="19"/>
  <c r="BD93" i="19"/>
  <c r="BE93" i="19"/>
  <c r="BF93" i="19"/>
  <c r="BG93" i="19"/>
  <c r="BH93" i="19"/>
  <c r="BI93" i="19"/>
  <c r="BK93" i="19"/>
  <c r="BL93" i="19"/>
  <c r="BN93" i="19"/>
  <c r="BO93" i="19"/>
  <c r="BQ93" i="19"/>
  <c r="BR93" i="19"/>
  <c r="BT93" i="19"/>
  <c r="BU93" i="19"/>
  <c r="BW93" i="19"/>
  <c r="BX93" i="19"/>
  <c r="BZ93" i="19"/>
  <c r="CA93" i="19"/>
  <c r="CC93" i="19"/>
  <c r="CD93" i="19"/>
  <c r="CF93" i="19"/>
  <c r="CG93" i="19"/>
  <c r="CI93" i="19"/>
  <c r="CL93" i="19"/>
  <c r="CN93" i="19"/>
  <c r="CO93" i="19"/>
  <c r="CQ93" i="19"/>
  <c r="CR93" i="19"/>
  <c r="CT93" i="19"/>
  <c r="CU93" i="19"/>
  <c r="CW93" i="19"/>
  <c r="CX93" i="19"/>
  <c r="CZ93" i="19"/>
  <c r="DA93" i="19"/>
  <c r="DC93" i="19"/>
  <c r="DD93" i="19"/>
  <c r="DG93" i="19"/>
  <c r="DJ93" i="19"/>
  <c r="DS93" i="19"/>
  <c r="DT93" i="19" s="1"/>
  <c r="A94" i="19"/>
  <c r="G94" i="19"/>
  <c r="H94" i="19"/>
  <c r="I94" i="19" s="1"/>
  <c r="J94" i="19"/>
  <c r="K94" i="19"/>
  <c r="L94" i="19"/>
  <c r="M94" i="19"/>
  <c r="N94" i="19"/>
  <c r="O94" i="19" s="1"/>
  <c r="R94" i="19" s="1"/>
  <c r="P94" i="19"/>
  <c r="Q94" i="19"/>
  <c r="S94" i="19"/>
  <c r="T94" i="19"/>
  <c r="U94" i="19" s="1"/>
  <c r="X94" i="19" s="1"/>
  <c r="V94" i="19"/>
  <c r="W94" i="19"/>
  <c r="Y94" i="19"/>
  <c r="Z94" i="19"/>
  <c r="AA94" i="19" s="1"/>
  <c r="AD94" i="19" s="1"/>
  <c r="AH94" i="19" s="1"/>
  <c r="AB94" i="19"/>
  <c r="AC94" i="19"/>
  <c r="AE94" i="19"/>
  <c r="AF94" i="19"/>
  <c r="AG94" i="19"/>
  <c r="AI94" i="19"/>
  <c r="AJ94" i="19"/>
  <c r="AK94" i="19" s="1"/>
  <c r="BJ94" i="19" s="1"/>
  <c r="BM94" i="19" s="1"/>
  <c r="BP94" i="19" s="1"/>
  <c r="BS94" i="19" s="1"/>
  <c r="BV94" i="19" s="1"/>
  <c r="BY94" i="19" s="1"/>
  <c r="CB94" i="19" s="1"/>
  <c r="CE94" i="19" s="1"/>
  <c r="CH94" i="19" s="1"/>
  <c r="CM94" i="19" s="1"/>
  <c r="CP94" i="19" s="1"/>
  <c r="CS94" i="19" s="1"/>
  <c r="CV94" i="19" s="1"/>
  <c r="CY94" i="19" s="1"/>
  <c r="DB94" i="19" s="1"/>
  <c r="DE94" i="19" s="1"/>
  <c r="AL94" i="19"/>
  <c r="AM94" i="19" s="1"/>
  <c r="AN94" i="19"/>
  <c r="AP94" i="19"/>
  <c r="AR94" i="19"/>
  <c r="AT94" i="19"/>
  <c r="AV94" i="19"/>
  <c r="AX94" i="19"/>
  <c r="AZ94" i="19"/>
  <c r="BB94" i="19"/>
  <c r="BD94" i="19"/>
  <c r="BE94" i="19"/>
  <c r="BF94" i="19"/>
  <c r="BG94" i="19"/>
  <c r="BH94" i="19"/>
  <c r="BI94" i="19"/>
  <c r="BK94" i="19"/>
  <c r="BL94" i="19"/>
  <c r="BN94" i="19"/>
  <c r="BO94" i="19"/>
  <c r="BQ94" i="19"/>
  <c r="BR94" i="19"/>
  <c r="BT94" i="19"/>
  <c r="BU94" i="19"/>
  <c r="BW94" i="19"/>
  <c r="BX94" i="19"/>
  <c r="BZ94" i="19"/>
  <c r="CA94" i="19"/>
  <c r="CC94" i="19"/>
  <c r="CD94" i="19"/>
  <c r="CF94" i="19"/>
  <c r="CG94" i="19"/>
  <c r="CI94" i="19"/>
  <c r="CL94" i="19"/>
  <c r="CN94" i="19"/>
  <c r="CO94" i="19"/>
  <c r="CQ94" i="19"/>
  <c r="CR94" i="19"/>
  <c r="CT94" i="19"/>
  <c r="CU94" i="19"/>
  <c r="CW94" i="19"/>
  <c r="CX94" i="19"/>
  <c r="CZ94" i="19"/>
  <c r="DA94" i="19"/>
  <c r="DC94" i="19"/>
  <c r="DD94" i="19"/>
  <c r="DG94" i="19"/>
  <c r="DJ94" i="19"/>
  <c r="DS94" i="19"/>
  <c r="DT94" i="19" s="1"/>
  <c r="A95" i="19"/>
  <c r="G95" i="19"/>
  <c r="H95" i="19"/>
  <c r="I95" i="19" s="1"/>
  <c r="J95" i="19"/>
  <c r="K95" i="19"/>
  <c r="L95" i="19"/>
  <c r="M95" i="19"/>
  <c r="N95" i="19"/>
  <c r="O95" i="19" s="1"/>
  <c r="R95" i="19" s="1"/>
  <c r="P95" i="19"/>
  <c r="Q95" i="19"/>
  <c r="S95" i="19"/>
  <c r="T95" i="19"/>
  <c r="U95" i="19" s="1"/>
  <c r="X95" i="19" s="1"/>
  <c r="V95" i="19"/>
  <c r="W95" i="19"/>
  <c r="Y95" i="19"/>
  <c r="Z95" i="19"/>
  <c r="AA95" i="19" s="1"/>
  <c r="AD95" i="19" s="1"/>
  <c r="AH95" i="19" s="1"/>
  <c r="AB95" i="19"/>
  <c r="AC95" i="19"/>
  <c r="AE95" i="19"/>
  <c r="AF95" i="19"/>
  <c r="AG95" i="19"/>
  <c r="AI95" i="19"/>
  <c r="AJ95" i="19"/>
  <c r="AL95" i="19"/>
  <c r="AM95" i="19" s="1"/>
  <c r="AN95" i="19"/>
  <c r="AP95" i="19"/>
  <c r="AR95" i="19"/>
  <c r="AT95" i="19"/>
  <c r="AV95" i="19"/>
  <c r="AX95" i="19"/>
  <c r="AZ95" i="19"/>
  <c r="BB95" i="19"/>
  <c r="BD95" i="19"/>
  <c r="BE95" i="19"/>
  <c r="BF95" i="19"/>
  <c r="BG95" i="19"/>
  <c r="BH95" i="19"/>
  <c r="BI95" i="19"/>
  <c r="BK95" i="19"/>
  <c r="BL95" i="19"/>
  <c r="BN95" i="19"/>
  <c r="BO95" i="19"/>
  <c r="BQ95" i="19"/>
  <c r="BR95" i="19"/>
  <c r="BT95" i="19"/>
  <c r="BU95" i="19"/>
  <c r="BW95" i="19"/>
  <c r="BX95" i="19"/>
  <c r="BZ95" i="19"/>
  <c r="CA95" i="19"/>
  <c r="CC95" i="19"/>
  <c r="CD95" i="19"/>
  <c r="CF95" i="19"/>
  <c r="CG95" i="19"/>
  <c r="CI95" i="19"/>
  <c r="CL95" i="19"/>
  <c r="CN95" i="19"/>
  <c r="CO95" i="19"/>
  <c r="CQ95" i="19"/>
  <c r="CR95" i="19"/>
  <c r="CT95" i="19"/>
  <c r="CU95" i="19"/>
  <c r="CW95" i="19"/>
  <c r="CX95" i="19"/>
  <c r="CZ95" i="19"/>
  <c r="DA95" i="19"/>
  <c r="DC95" i="19"/>
  <c r="DD95" i="19"/>
  <c r="DG95" i="19"/>
  <c r="DJ95" i="19"/>
  <c r="DS95" i="19"/>
  <c r="DT95" i="19" s="1"/>
  <c r="A96" i="19"/>
  <c r="G96" i="19"/>
  <c r="H96" i="19"/>
  <c r="I96" i="19" s="1"/>
  <c r="J96" i="19"/>
  <c r="K96" i="19"/>
  <c r="L96" i="19"/>
  <c r="M96" i="19"/>
  <c r="N96" i="19"/>
  <c r="O96" i="19" s="1"/>
  <c r="R96" i="19" s="1"/>
  <c r="P96" i="19"/>
  <c r="Q96" i="19"/>
  <c r="S96" i="19"/>
  <c r="T96" i="19"/>
  <c r="U96" i="19" s="1"/>
  <c r="X96" i="19" s="1"/>
  <c r="V96" i="19"/>
  <c r="W96" i="19"/>
  <c r="Y96" i="19"/>
  <c r="Z96" i="19"/>
  <c r="AA96" i="19" s="1"/>
  <c r="AD96" i="19" s="1"/>
  <c r="AH96" i="19" s="1"/>
  <c r="AB96" i="19"/>
  <c r="AC96" i="19"/>
  <c r="AE96" i="19"/>
  <c r="AF96" i="19"/>
  <c r="AG96" i="19"/>
  <c r="AI96" i="19"/>
  <c r="AJ96" i="19"/>
  <c r="AK96" i="19" s="1"/>
  <c r="BJ96" i="19" s="1"/>
  <c r="BM96" i="19" s="1"/>
  <c r="BP96" i="19" s="1"/>
  <c r="BS96" i="19" s="1"/>
  <c r="BV96" i="19" s="1"/>
  <c r="BY96" i="19" s="1"/>
  <c r="CB96" i="19" s="1"/>
  <c r="CE96" i="19" s="1"/>
  <c r="CH96" i="19" s="1"/>
  <c r="CM96" i="19" s="1"/>
  <c r="CP96" i="19" s="1"/>
  <c r="CS96" i="19" s="1"/>
  <c r="CV96" i="19" s="1"/>
  <c r="CY96" i="19" s="1"/>
  <c r="DB96" i="19" s="1"/>
  <c r="DE96" i="19" s="1"/>
  <c r="AL96" i="19"/>
  <c r="AM96" i="19" s="1"/>
  <c r="AN96" i="19"/>
  <c r="AP96" i="19"/>
  <c r="AR96" i="19"/>
  <c r="AT96" i="19"/>
  <c r="AV96" i="19"/>
  <c r="AX96" i="19"/>
  <c r="AZ96" i="19"/>
  <c r="BB96" i="19"/>
  <c r="BD96" i="19"/>
  <c r="BE96" i="19"/>
  <c r="BF96" i="19"/>
  <c r="BG96" i="19"/>
  <c r="BH96" i="19"/>
  <c r="BI96" i="19"/>
  <c r="BK96" i="19"/>
  <c r="BL96" i="19"/>
  <c r="BN96" i="19"/>
  <c r="BO96" i="19"/>
  <c r="BQ96" i="19"/>
  <c r="BR96" i="19"/>
  <c r="BT96" i="19"/>
  <c r="BU96" i="19"/>
  <c r="BW96" i="19"/>
  <c r="BX96" i="19"/>
  <c r="BZ96" i="19"/>
  <c r="CA96" i="19"/>
  <c r="CC96" i="19"/>
  <c r="CD96" i="19"/>
  <c r="CF96" i="19"/>
  <c r="CG96" i="19"/>
  <c r="CI96" i="19"/>
  <c r="CL96" i="19"/>
  <c r="CN96" i="19"/>
  <c r="CO96" i="19"/>
  <c r="CQ96" i="19"/>
  <c r="CR96" i="19"/>
  <c r="CT96" i="19"/>
  <c r="CU96" i="19"/>
  <c r="CW96" i="19"/>
  <c r="CX96" i="19"/>
  <c r="CZ96" i="19"/>
  <c r="DA96" i="19"/>
  <c r="DC96" i="19"/>
  <c r="DD96" i="19"/>
  <c r="DG96" i="19"/>
  <c r="DJ96" i="19"/>
  <c r="DS96" i="19"/>
  <c r="DT96" i="19" s="1"/>
  <c r="A97" i="19"/>
  <c r="G97" i="19"/>
  <c r="H97" i="19"/>
  <c r="I97" i="19" s="1"/>
  <c r="J97" i="19"/>
  <c r="K97" i="19"/>
  <c r="L97" i="19"/>
  <c r="M97" i="19"/>
  <c r="N97" i="19"/>
  <c r="O97" i="19" s="1"/>
  <c r="R97" i="19" s="1"/>
  <c r="P97" i="19"/>
  <c r="Q97" i="19"/>
  <c r="S97" i="19"/>
  <c r="T97" i="19"/>
  <c r="U97" i="19" s="1"/>
  <c r="X97" i="19" s="1"/>
  <c r="V97" i="19"/>
  <c r="W97" i="19"/>
  <c r="Y97" i="19"/>
  <c r="Z97" i="19"/>
  <c r="AA97" i="19" s="1"/>
  <c r="AD97" i="19" s="1"/>
  <c r="AH97" i="19" s="1"/>
  <c r="AB97" i="19"/>
  <c r="AC97" i="19"/>
  <c r="AE97" i="19"/>
  <c r="AF97" i="19"/>
  <c r="AG97" i="19"/>
  <c r="AI97" i="19"/>
  <c r="AJ97" i="19"/>
  <c r="AL97" i="19"/>
  <c r="AM97" i="19" s="1"/>
  <c r="AN97" i="19"/>
  <c r="AP97" i="19"/>
  <c r="AR97" i="19"/>
  <c r="AT97" i="19"/>
  <c r="AV97" i="19"/>
  <c r="AX97" i="19"/>
  <c r="AZ97" i="19"/>
  <c r="BB97" i="19"/>
  <c r="BD97" i="19"/>
  <c r="BE97" i="19"/>
  <c r="BF97" i="19"/>
  <c r="BG97" i="19"/>
  <c r="BH97" i="19"/>
  <c r="BI97" i="19"/>
  <c r="BK97" i="19"/>
  <c r="BL97" i="19"/>
  <c r="BN97" i="19"/>
  <c r="BO97" i="19"/>
  <c r="BQ97" i="19"/>
  <c r="BR97" i="19"/>
  <c r="BT97" i="19"/>
  <c r="BU97" i="19"/>
  <c r="BW97" i="19"/>
  <c r="BX97" i="19"/>
  <c r="BZ97" i="19"/>
  <c r="CA97" i="19"/>
  <c r="CC97" i="19"/>
  <c r="CD97" i="19"/>
  <c r="CF97" i="19"/>
  <c r="CG97" i="19"/>
  <c r="CI97" i="19"/>
  <c r="CL97" i="19"/>
  <c r="CN97" i="19"/>
  <c r="CO97" i="19"/>
  <c r="CQ97" i="19"/>
  <c r="CR97" i="19"/>
  <c r="CT97" i="19"/>
  <c r="CU97" i="19"/>
  <c r="CW97" i="19"/>
  <c r="CX97" i="19"/>
  <c r="CZ97" i="19"/>
  <c r="DA97" i="19"/>
  <c r="DC97" i="19"/>
  <c r="DD97" i="19"/>
  <c r="DG97" i="19"/>
  <c r="DJ97" i="19"/>
  <c r="DS97" i="19"/>
  <c r="DT97" i="19" s="1"/>
  <c r="A98" i="19"/>
  <c r="G98" i="19"/>
  <c r="H98" i="19"/>
  <c r="I98" i="19" s="1"/>
  <c r="J98" i="19"/>
  <c r="K98" i="19"/>
  <c r="L98" i="19"/>
  <c r="M98" i="19"/>
  <c r="N98" i="19"/>
  <c r="O98" i="19" s="1"/>
  <c r="R98" i="19" s="1"/>
  <c r="P98" i="19"/>
  <c r="Q98" i="19"/>
  <c r="S98" i="19"/>
  <c r="T98" i="19"/>
  <c r="U98" i="19" s="1"/>
  <c r="X98" i="19" s="1"/>
  <c r="V98" i="19"/>
  <c r="W98" i="19"/>
  <c r="Y98" i="19"/>
  <c r="Z98" i="19"/>
  <c r="AA98" i="19" s="1"/>
  <c r="AD98" i="19" s="1"/>
  <c r="AH98" i="19" s="1"/>
  <c r="AB98" i="19"/>
  <c r="AC98" i="19"/>
  <c r="AE98" i="19"/>
  <c r="AF98" i="19"/>
  <c r="AG98" i="19"/>
  <c r="AI98" i="19"/>
  <c r="AJ98" i="19"/>
  <c r="AK98" i="19" s="1"/>
  <c r="BJ98" i="19" s="1"/>
  <c r="BM98" i="19" s="1"/>
  <c r="BP98" i="19" s="1"/>
  <c r="BS98" i="19" s="1"/>
  <c r="BV98" i="19" s="1"/>
  <c r="BY98" i="19" s="1"/>
  <c r="CB98" i="19" s="1"/>
  <c r="CE98" i="19" s="1"/>
  <c r="CH98" i="19" s="1"/>
  <c r="CM98" i="19" s="1"/>
  <c r="CP98" i="19" s="1"/>
  <c r="CS98" i="19" s="1"/>
  <c r="CV98" i="19" s="1"/>
  <c r="CY98" i="19" s="1"/>
  <c r="DB98" i="19" s="1"/>
  <c r="DE98" i="19" s="1"/>
  <c r="AL98" i="19"/>
  <c r="AM98" i="19" s="1"/>
  <c r="AN98" i="19"/>
  <c r="AP98" i="19"/>
  <c r="AR98" i="19"/>
  <c r="AT98" i="19"/>
  <c r="AV98" i="19"/>
  <c r="AX98" i="19"/>
  <c r="AZ98" i="19"/>
  <c r="BB98" i="19"/>
  <c r="BD98" i="19"/>
  <c r="BE98" i="19"/>
  <c r="BF98" i="19"/>
  <c r="BG98" i="19"/>
  <c r="BH98" i="19"/>
  <c r="BI98" i="19"/>
  <c r="BK98" i="19"/>
  <c r="BL98" i="19"/>
  <c r="BN98" i="19"/>
  <c r="BO98" i="19"/>
  <c r="BQ98" i="19"/>
  <c r="BR98" i="19"/>
  <c r="BT98" i="19"/>
  <c r="BU98" i="19"/>
  <c r="BW98" i="19"/>
  <c r="BX98" i="19"/>
  <c r="BZ98" i="19"/>
  <c r="CA98" i="19"/>
  <c r="CC98" i="19"/>
  <c r="CD98" i="19"/>
  <c r="CF98" i="19"/>
  <c r="CG98" i="19"/>
  <c r="CI98" i="19"/>
  <c r="CL98" i="19"/>
  <c r="CN98" i="19"/>
  <c r="CO98" i="19"/>
  <c r="CQ98" i="19"/>
  <c r="CR98" i="19"/>
  <c r="CT98" i="19"/>
  <c r="CU98" i="19"/>
  <c r="CW98" i="19"/>
  <c r="CX98" i="19"/>
  <c r="CZ98" i="19"/>
  <c r="DA98" i="19"/>
  <c r="DC98" i="19"/>
  <c r="DD98" i="19"/>
  <c r="DG98" i="19"/>
  <c r="DJ98" i="19"/>
  <c r="DS98" i="19"/>
  <c r="DT98" i="19" s="1"/>
  <c r="A99" i="19"/>
  <c r="G99" i="19"/>
  <c r="H99" i="19"/>
  <c r="I99" i="19" s="1"/>
  <c r="J99" i="19"/>
  <c r="K99" i="19"/>
  <c r="L99" i="19"/>
  <c r="M99" i="19"/>
  <c r="N99" i="19"/>
  <c r="O99" i="19" s="1"/>
  <c r="R99" i="19" s="1"/>
  <c r="P99" i="19"/>
  <c r="Q99" i="19"/>
  <c r="S99" i="19"/>
  <c r="T99" i="19"/>
  <c r="U99" i="19" s="1"/>
  <c r="X99" i="19" s="1"/>
  <c r="V99" i="19"/>
  <c r="W99" i="19"/>
  <c r="Y99" i="19"/>
  <c r="Z99" i="19"/>
  <c r="AA99" i="19" s="1"/>
  <c r="AD99" i="19" s="1"/>
  <c r="AH99" i="19" s="1"/>
  <c r="AB99" i="19"/>
  <c r="AC99" i="19"/>
  <c r="AE99" i="19"/>
  <c r="AF99" i="19"/>
  <c r="AG99" i="19"/>
  <c r="AI99" i="19"/>
  <c r="AJ99" i="19"/>
  <c r="AL99" i="19"/>
  <c r="AM99" i="19" s="1"/>
  <c r="AN99" i="19"/>
  <c r="AP99" i="19"/>
  <c r="AR99" i="19"/>
  <c r="AT99" i="19"/>
  <c r="AV99" i="19"/>
  <c r="AX99" i="19"/>
  <c r="AZ99" i="19"/>
  <c r="BB99" i="19"/>
  <c r="BD99" i="19"/>
  <c r="BE99" i="19"/>
  <c r="BF99" i="19"/>
  <c r="BG99" i="19"/>
  <c r="BH99" i="19"/>
  <c r="BI99" i="19"/>
  <c r="BK99" i="19"/>
  <c r="BL99" i="19"/>
  <c r="BN99" i="19"/>
  <c r="BO99" i="19"/>
  <c r="BQ99" i="19"/>
  <c r="BR99" i="19"/>
  <c r="BT99" i="19"/>
  <c r="BU99" i="19"/>
  <c r="BW99" i="19"/>
  <c r="BX99" i="19"/>
  <c r="BZ99" i="19"/>
  <c r="CA99" i="19"/>
  <c r="CC99" i="19"/>
  <c r="CD99" i="19"/>
  <c r="CF99" i="19"/>
  <c r="CG99" i="19"/>
  <c r="CI99" i="19"/>
  <c r="CL99" i="19"/>
  <c r="CN99" i="19"/>
  <c r="CO99" i="19"/>
  <c r="CQ99" i="19"/>
  <c r="CR99" i="19"/>
  <c r="CT99" i="19"/>
  <c r="CU99" i="19"/>
  <c r="CW99" i="19"/>
  <c r="CX99" i="19"/>
  <c r="CZ99" i="19"/>
  <c r="DA99" i="19"/>
  <c r="DC99" i="19"/>
  <c r="DD99" i="19"/>
  <c r="DG99" i="19"/>
  <c r="DJ99" i="19"/>
  <c r="DS99" i="19"/>
  <c r="DT99" i="19" s="1"/>
  <c r="A100" i="19"/>
  <c r="G100" i="19"/>
  <c r="H100" i="19"/>
  <c r="I100" i="19" s="1"/>
  <c r="J100" i="19"/>
  <c r="K100" i="19"/>
  <c r="L100" i="19"/>
  <c r="M100" i="19"/>
  <c r="N100" i="19"/>
  <c r="O100" i="19" s="1"/>
  <c r="R100" i="19" s="1"/>
  <c r="P100" i="19"/>
  <c r="Q100" i="19"/>
  <c r="S100" i="19"/>
  <c r="T100" i="19"/>
  <c r="U100" i="19" s="1"/>
  <c r="X100" i="19" s="1"/>
  <c r="V100" i="19"/>
  <c r="W100" i="19"/>
  <c r="Y100" i="19"/>
  <c r="Z100" i="19"/>
  <c r="AA100" i="19" s="1"/>
  <c r="AD100" i="19" s="1"/>
  <c r="AH100" i="19" s="1"/>
  <c r="AB100" i="19"/>
  <c r="AC100" i="19"/>
  <c r="AE100" i="19"/>
  <c r="AF100" i="19"/>
  <c r="AG100" i="19"/>
  <c r="AI100" i="19"/>
  <c r="AJ100" i="19"/>
  <c r="AK100" i="19" s="1"/>
  <c r="BJ100" i="19" s="1"/>
  <c r="BM100" i="19" s="1"/>
  <c r="BP100" i="19" s="1"/>
  <c r="BS100" i="19" s="1"/>
  <c r="BV100" i="19" s="1"/>
  <c r="BY100" i="19" s="1"/>
  <c r="CB100" i="19" s="1"/>
  <c r="CE100" i="19" s="1"/>
  <c r="AL100" i="19"/>
  <c r="AM100" i="19" s="1"/>
  <c r="AN100" i="19"/>
  <c r="AP100" i="19"/>
  <c r="AR100" i="19"/>
  <c r="AT100" i="19"/>
  <c r="AV100" i="19"/>
  <c r="AX100" i="19"/>
  <c r="AZ100" i="19"/>
  <c r="BB100" i="19"/>
  <c r="BD100" i="19"/>
  <c r="BE100" i="19"/>
  <c r="BF100" i="19"/>
  <c r="BG100" i="19"/>
  <c r="BH100" i="19"/>
  <c r="BI100" i="19"/>
  <c r="BK100" i="19"/>
  <c r="BL100" i="19"/>
  <c r="BN100" i="19"/>
  <c r="BO100" i="19"/>
  <c r="BQ100" i="19"/>
  <c r="BR100" i="19"/>
  <c r="BT100" i="19"/>
  <c r="BU100" i="19"/>
  <c r="BW100" i="19"/>
  <c r="BX100" i="19"/>
  <c r="BZ100" i="19"/>
  <c r="CA100" i="19"/>
  <c r="CC100" i="19"/>
  <c r="CD100" i="19"/>
  <c r="CF100" i="19"/>
  <c r="CG100" i="19"/>
  <c r="CH100" i="19"/>
  <c r="CI100" i="19"/>
  <c r="CL100" i="19"/>
  <c r="CN100" i="19"/>
  <c r="CO100" i="19"/>
  <c r="CQ100" i="19"/>
  <c r="CR100" i="19"/>
  <c r="CT100" i="19"/>
  <c r="CU100" i="19"/>
  <c r="CW100" i="19"/>
  <c r="CX100" i="19"/>
  <c r="CZ100" i="19"/>
  <c r="DA100" i="19"/>
  <c r="DC100" i="19"/>
  <c r="DD100" i="19"/>
  <c r="DG100" i="19"/>
  <c r="DJ100" i="19"/>
  <c r="DS100" i="19"/>
  <c r="DT100" i="19" s="1"/>
  <c r="A101" i="19"/>
  <c r="G101" i="19"/>
  <c r="H101" i="19"/>
  <c r="I101" i="19" s="1"/>
  <c r="J101" i="19"/>
  <c r="K101" i="19"/>
  <c r="L101" i="19"/>
  <c r="M101" i="19"/>
  <c r="N101" i="19"/>
  <c r="O101" i="19" s="1"/>
  <c r="R101" i="19" s="1"/>
  <c r="P101" i="19"/>
  <c r="Q101" i="19"/>
  <c r="S101" i="19"/>
  <c r="T101" i="19"/>
  <c r="V101" i="19"/>
  <c r="W101" i="19"/>
  <c r="Y101" i="19"/>
  <c r="Z101" i="19"/>
  <c r="AB101" i="19"/>
  <c r="AC101" i="19"/>
  <c r="AE101" i="19"/>
  <c r="AF101" i="19"/>
  <c r="AG101" i="19"/>
  <c r="AI101" i="19"/>
  <c r="AJ101" i="19"/>
  <c r="AL101" i="19"/>
  <c r="AN101" i="19" s="1"/>
  <c r="AP101" i="19"/>
  <c r="AT101" i="19"/>
  <c r="AX101" i="19"/>
  <c r="BB101" i="19"/>
  <c r="BE101" i="19"/>
  <c r="BF101" i="19"/>
  <c r="BG101" i="19"/>
  <c r="BH101" i="19"/>
  <c r="BI101" i="19"/>
  <c r="BK101" i="19"/>
  <c r="BL101" i="19"/>
  <c r="BN101" i="19"/>
  <c r="BO101" i="19"/>
  <c r="BQ101" i="19"/>
  <c r="BR101" i="19"/>
  <c r="BT101" i="19"/>
  <c r="BU101" i="19"/>
  <c r="BW101" i="19"/>
  <c r="BX101" i="19"/>
  <c r="BZ101" i="19"/>
  <c r="CA101" i="19"/>
  <c r="CC101" i="19"/>
  <c r="CD101" i="19"/>
  <c r="CF101" i="19"/>
  <c r="CG101" i="19"/>
  <c r="CI101" i="19"/>
  <c r="CL101" i="19"/>
  <c r="CN101" i="19"/>
  <c r="CO101" i="19"/>
  <c r="CQ101" i="19"/>
  <c r="CR101" i="19"/>
  <c r="CT101" i="19"/>
  <c r="CU101" i="19"/>
  <c r="CW101" i="19"/>
  <c r="CX101" i="19"/>
  <c r="CZ101" i="19"/>
  <c r="DA101" i="19"/>
  <c r="DC101" i="19"/>
  <c r="DG101" i="19"/>
  <c r="DJ101" i="19"/>
  <c r="DS101" i="19"/>
  <c r="DT101" i="19" s="1"/>
  <c r="A102" i="19"/>
  <c r="A103" i="19" s="1"/>
  <c r="A104" i="19" s="1"/>
  <c r="A105" i="19" s="1"/>
  <c r="A106" i="19" s="1"/>
  <c r="A107" i="19" s="1"/>
  <c r="A108" i="19" s="1"/>
  <c r="A109" i="19" s="1"/>
  <c r="A110" i="19" s="1"/>
  <c r="A111" i="19" s="1"/>
  <c r="A112" i="19" s="1"/>
  <c r="A113" i="19" s="1"/>
  <c r="A114" i="19" s="1"/>
  <c r="A115" i="19" s="1"/>
  <c r="A116" i="19" s="1"/>
  <c r="A117" i="19" s="1"/>
  <c r="A118" i="19" s="1"/>
  <c r="A119" i="19" s="1"/>
  <c r="A120" i="19" s="1"/>
  <c r="A121" i="19" s="1"/>
  <c r="A122" i="19" s="1"/>
  <c r="A123" i="19" s="1"/>
  <c r="A124" i="19" s="1"/>
  <c r="A125" i="19" s="1"/>
  <c r="A126" i="19" s="1"/>
  <c r="A127" i="19" s="1"/>
  <c r="A128" i="19" s="1"/>
  <c r="A129" i="19" s="1"/>
  <c r="A130" i="19" s="1"/>
  <c r="A131" i="19" s="1"/>
  <c r="A132" i="19" s="1"/>
  <c r="A133" i="19" s="1"/>
  <c r="A134" i="19" s="1"/>
  <c r="A135" i="19" s="1"/>
  <c r="A136" i="19" s="1"/>
  <c r="A137" i="19" s="1"/>
  <c r="G102" i="19"/>
  <c r="H102" i="19"/>
  <c r="I102" i="19" s="1"/>
  <c r="J102" i="19"/>
  <c r="K102" i="19"/>
  <c r="L102" i="19"/>
  <c r="M102" i="19"/>
  <c r="N102" i="19"/>
  <c r="O102" i="19" s="1"/>
  <c r="P102" i="19"/>
  <c r="Q102" i="19"/>
  <c r="R102" i="19"/>
  <c r="S102" i="19"/>
  <c r="T102" i="19"/>
  <c r="U102" i="19" s="1"/>
  <c r="X102" i="19" s="1"/>
  <c r="V102" i="19"/>
  <c r="W102" i="19"/>
  <c r="Y102" i="19"/>
  <c r="Z102" i="19"/>
  <c r="AB102" i="19"/>
  <c r="AC102" i="19"/>
  <c r="AE102" i="19"/>
  <c r="AF102" i="19"/>
  <c r="AG102" i="19"/>
  <c r="AI102" i="19"/>
  <c r="AJ102" i="19"/>
  <c r="AL102" i="19"/>
  <c r="AN102" i="19"/>
  <c r="AP102" i="19"/>
  <c r="AR102" i="19"/>
  <c r="AT102" i="19"/>
  <c r="AV102" i="19"/>
  <c r="AX102" i="19"/>
  <c r="AZ102" i="19"/>
  <c r="BB102" i="19"/>
  <c r="BD102" i="19"/>
  <c r="DD102" i="19" s="1"/>
  <c r="BE102" i="19"/>
  <c r="BF102" i="19"/>
  <c r="DJ102" i="19" s="1"/>
  <c r="BG102" i="19"/>
  <c r="BH102" i="19"/>
  <c r="BI102" i="19"/>
  <c r="BK102" i="19"/>
  <c r="BL102" i="19"/>
  <c r="BN102" i="19"/>
  <c r="BO102" i="19"/>
  <c r="BQ102" i="19"/>
  <c r="BR102" i="19"/>
  <c r="BT102" i="19"/>
  <c r="BU102" i="19"/>
  <c r="BW102" i="19"/>
  <c r="BX102" i="19"/>
  <c r="BZ102" i="19"/>
  <c r="CA102" i="19"/>
  <c r="CC102" i="19"/>
  <c r="CD102" i="19"/>
  <c r="CF102" i="19"/>
  <c r="CG102" i="19"/>
  <c r="CI102" i="19"/>
  <c r="CL102" i="19"/>
  <c r="CN102" i="19"/>
  <c r="CO102" i="19"/>
  <c r="CQ102" i="19"/>
  <c r="CR102" i="19"/>
  <c r="CT102" i="19"/>
  <c r="CU102" i="19"/>
  <c r="CW102" i="19"/>
  <c r="CX102" i="19"/>
  <c r="CZ102" i="19"/>
  <c r="DA102" i="19"/>
  <c r="DC102" i="19"/>
  <c r="DG102" i="19"/>
  <c r="DS102" i="19"/>
  <c r="DT102" i="19" s="1"/>
  <c r="G103" i="19"/>
  <c r="H103" i="19"/>
  <c r="I103" i="19" s="1"/>
  <c r="J103" i="19"/>
  <c r="K103" i="19"/>
  <c r="L103" i="19"/>
  <c r="M103" i="19"/>
  <c r="N103" i="19"/>
  <c r="O103" i="19" s="1"/>
  <c r="R103" i="19" s="1"/>
  <c r="P103" i="19"/>
  <c r="Q103" i="19"/>
  <c r="S103" i="19"/>
  <c r="T103" i="19"/>
  <c r="V103" i="19"/>
  <c r="W103" i="19"/>
  <c r="Y103" i="19"/>
  <c r="Z103" i="19"/>
  <c r="AB103" i="19"/>
  <c r="AC103" i="19"/>
  <c r="AE103" i="19"/>
  <c r="AF103" i="19"/>
  <c r="AG103" i="19"/>
  <c r="AI103" i="19"/>
  <c r="AJ103" i="19"/>
  <c r="AL103" i="19"/>
  <c r="AN103" i="19" s="1"/>
  <c r="AP103" i="19"/>
  <c r="AT103" i="19"/>
  <c r="AX103" i="19"/>
  <c r="BB103" i="19"/>
  <c r="BE103" i="19"/>
  <c r="BF103" i="19"/>
  <c r="BG103" i="19"/>
  <c r="BH103" i="19"/>
  <c r="BI103" i="19"/>
  <c r="BK103" i="19"/>
  <c r="BL103" i="19"/>
  <c r="BN103" i="19"/>
  <c r="BO103" i="19"/>
  <c r="BQ103" i="19"/>
  <c r="BR103" i="19"/>
  <c r="BT103" i="19"/>
  <c r="BU103" i="19"/>
  <c r="BW103" i="19"/>
  <c r="BX103" i="19"/>
  <c r="BZ103" i="19"/>
  <c r="CA103" i="19"/>
  <c r="CC103" i="19"/>
  <c r="CD103" i="19"/>
  <c r="CF103" i="19"/>
  <c r="CG103" i="19"/>
  <c r="CI103" i="19"/>
  <c r="CL103" i="19"/>
  <c r="CN103" i="19"/>
  <c r="CO103" i="19"/>
  <c r="CQ103" i="19"/>
  <c r="CR103" i="19"/>
  <c r="CT103" i="19"/>
  <c r="CU103" i="19"/>
  <c r="CW103" i="19"/>
  <c r="CX103" i="19"/>
  <c r="CZ103" i="19"/>
  <c r="DA103" i="19"/>
  <c r="DC103" i="19"/>
  <c r="DG103" i="19"/>
  <c r="DJ103" i="19"/>
  <c r="DS103" i="19"/>
  <c r="DT103" i="19" s="1"/>
  <c r="G104" i="19"/>
  <c r="H104" i="19"/>
  <c r="I104" i="19" s="1"/>
  <c r="J104" i="19"/>
  <c r="K104" i="19"/>
  <c r="L104" i="19"/>
  <c r="M104" i="19"/>
  <c r="N104" i="19"/>
  <c r="O104" i="19" s="1"/>
  <c r="P104" i="19"/>
  <c r="Q104" i="19"/>
  <c r="R104" i="19"/>
  <c r="S104" i="19"/>
  <c r="T104" i="19"/>
  <c r="U104" i="19" s="1"/>
  <c r="X104" i="19" s="1"/>
  <c r="V104" i="19"/>
  <c r="W104" i="19"/>
  <c r="Y104" i="19"/>
  <c r="Z104" i="19"/>
  <c r="AB104" i="19"/>
  <c r="AC104" i="19"/>
  <c r="AE104" i="19"/>
  <c r="AF104" i="19"/>
  <c r="AG104" i="19"/>
  <c r="AI104" i="19"/>
  <c r="AJ104" i="19"/>
  <c r="AL104" i="19"/>
  <c r="AN104" i="19"/>
  <c r="AP104" i="19"/>
  <c r="AR104" i="19"/>
  <c r="AT104" i="19"/>
  <c r="AV104" i="19"/>
  <c r="AX104" i="19"/>
  <c r="AZ104" i="19"/>
  <c r="BB104" i="19"/>
  <c r="BD104" i="19"/>
  <c r="DD104" i="19" s="1"/>
  <c r="BE104" i="19"/>
  <c r="BF104" i="19"/>
  <c r="DJ104" i="19" s="1"/>
  <c r="BG104" i="19"/>
  <c r="BH104" i="19"/>
  <c r="BI104" i="19"/>
  <c r="BK104" i="19"/>
  <c r="BL104" i="19"/>
  <c r="BN104" i="19"/>
  <c r="BO104" i="19"/>
  <c r="BQ104" i="19"/>
  <c r="BR104" i="19"/>
  <c r="BT104" i="19"/>
  <c r="BU104" i="19"/>
  <c r="BW104" i="19"/>
  <c r="BX104" i="19"/>
  <c r="BZ104" i="19"/>
  <c r="CA104" i="19"/>
  <c r="CC104" i="19"/>
  <c r="CD104" i="19"/>
  <c r="CF104" i="19"/>
  <c r="CG104" i="19"/>
  <c r="CI104" i="19"/>
  <c r="CL104" i="19"/>
  <c r="CN104" i="19"/>
  <c r="CO104" i="19"/>
  <c r="CQ104" i="19"/>
  <c r="CR104" i="19"/>
  <c r="CT104" i="19"/>
  <c r="CU104" i="19"/>
  <c r="CW104" i="19"/>
  <c r="CX104" i="19"/>
  <c r="CZ104" i="19"/>
  <c r="DA104" i="19"/>
  <c r="DC104" i="19"/>
  <c r="DG104" i="19"/>
  <c r="DS104" i="19"/>
  <c r="DT104" i="19" s="1"/>
  <c r="G105" i="19"/>
  <c r="H105" i="19"/>
  <c r="I105" i="19"/>
  <c r="K105" i="19"/>
  <c r="J105" i="19" s="1"/>
  <c r="O105" i="19" s="1"/>
  <c r="L105" i="19"/>
  <c r="M105" i="19"/>
  <c r="N105" i="19"/>
  <c r="P105" i="19"/>
  <c r="Q105" i="19"/>
  <c r="S105" i="19"/>
  <c r="T105" i="19"/>
  <c r="V105" i="19"/>
  <c r="W105" i="19"/>
  <c r="Y105" i="19"/>
  <c r="Z105" i="19"/>
  <c r="AB105" i="19"/>
  <c r="AC105" i="19"/>
  <c r="AE105" i="19"/>
  <c r="DD105" i="19" s="1"/>
  <c r="AF105" i="19"/>
  <c r="AG105" i="19"/>
  <c r="AI105" i="19"/>
  <c r="AJ105" i="19"/>
  <c r="AL105" i="19"/>
  <c r="AM105" i="19"/>
  <c r="AN105" i="19"/>
  <c r="AO105" i="19"/>
  <c r="AP105" i="19"/>
  <c r="AQ105" i="19"/>
  <c r="AR105" i="19"/>
  <c r="AS105" i="19"/>
  <c r="AT105" i="19"/>
  <c r="AU105" i="19"/>
  <c r="AV105" i="19"/>
  <c r="AW105" i="19"/>
  <c r="AX105" i="19"/>
  <c r="AY105" i="19"/>
  <c r="AZ105" i="19"/>
  <c r="BA105" i="19"/>
  <c r="BB105" i="19"/>
  <c r="BC105" i="19"/>
  <c r="BD105" i="19"/>
  <c r="BE105" i="19"/>
  <c r="BF105" i="19"/>
  <c r="BG105" i="19"/>
  <c r="BH105" i="19"/>
  <c r="BI105" i="19"/>
  <c r="BK105" i="19"/>
  <c r="BL105" i="19"/>
  <c r="BN105" i="19"/>
  <c r="BO105" i="19"/>
  <c r="BQ105" i="19"/>
  <c r="BR105" i="19"/>
  <c r="BT105" i="19"/>
  <c r="BU105" i="19"/>
  <c r="BW105" i="19"/>
  <c r="BX105" i="19"/>
  <c r="BZ105" i="19"/>
  <c r="CA105" i="19"/>
  <c r="CC105" i="19"/>
  <c r="CD105" i="19"/>
  <c r="CF105" i="19"/>
  <c r="CG105" i="19"/>
  <c r="CI105" i="19"/>
  <c r="CL105" i="19"/>
  <c r="CN105" i="19"/>
  <c r="CO105" i="19"/>
  <c r="CQ105" i="19"/>
  <c r="CR105" i="19"/>
  <c r="CT105" i="19"/>
  <c r="CU105" i="19"/>
  <c r="CW105" i="19"/>
  <c r="CX105" i="19"/>
  <c r="CZ105" i="19"/>
  <c r="DA105" i="19"/>
  <c r="DC105" i="19"/>
  <c r="DG105" i="19"/>
  <c r="DS105" i="19"/>
  <c r="DT105" i="19"/>
  <c r="G106" i="19"/>
  <c r="H106" i="19"/>
  <c r="I106" i="19"/>
  <c r="K106" i="19"/>
  <c r="J106" i="19" s="1"/>
  <c r="O106" i="19" s="1"/>
  <c r="L106" i="19"/>
  <c r="M106" i="19"/>
  <c r="N106" i="19"/>
  <c r="P106" i="19"/>
  <c r="Q106" i="19"/>
  <c r="S106" i="19"/>
  <c r="T106" i="19"/>
  <c r="V106" i="19"/>
  <c r="W106" i="19"/>
  <c r="Y106" i="19"/>
  <c r="Z106" i="19"/>
  <c r="AB106" i="19"/>
  <c r="AC106" i="19"/>
  <c r="AE106" i="19"/>
  <c r="DD106" i="19" s="1"/>
  <c r="AF106" i="19"/>
  <c r="AG106" i="19"/>
  <c r="AI106" i="19"/>
  <c r="AJ106" i="19"/>
  <c r="AL106" i="19"/>
  <c r="AM106" i="19"/>
  <c r="AN106" i="19"/>
  <c r="AO106" i="19"/>
  <c r="AP106" i="19"/>
  <c r="AQ106" i="19"/>
  <c r="AR106" i="19"/>
  <c r="AS106" i="19"/>
  <c r="AT106" i="19"/>
  <c r="AU106" i="19"/>
  <c r="AV106" i="19"/>
  <c r="AW106" i="19"/>
  <c r="AX106" i="19"/>
  <c r="AY106" i="19"/>
  <c r="AZ106" i="19"/>
  <c r="BA106" i="19"/>
  <c r="BB106" i="19"/>
  <c r="BC106" i="19"/>
  <c r="BD106" i="19"/>
  <c r="BE106" i="19"/>
  <c r="BF106" i="19"/>
  <c r="BG106" i="19"/>
  <c r="BH106" i="19"/>
  <c r="BI106" i="19"/>
  <c r="BK106" i="19"/>
  <c r="BL106" i="19"/>
  <c r="BN106" i="19"/>
  <c r="BO106" i="19"/>
  <c r="BQ106" i="19"/>
  <c r="BR106" i="19"/>
  <c r="BT106" i="19"/>
  <c r="BU106" i="19"/>
  <c r="BW106" i="19"/>
  <c r="BX106" i="19"/>
  <c r="BZ106" i="19"/>
  <c r="CA106" i="19"/>
  <c r="CC106" i="19"/>
  <c r="CD106" i="19"/>
  <c r="CF106" i="19"/>
  <c r="CG106" i="19"/>
  <c r="CI106" i="19"/>
  <c r="CL106" i="19"/>
  <c r="CN106" i="19"/>
  <c r="CO106" i="19"/>
  <c r="CQ106" i="19"/>
  <c r="CR106" i="19"/>
  <c r="CT106" i="19"/>
  <c r="CU106" i="19"/>
  <c r="CW106" i="19"/>
  <c r="CX106" i="19"/>
  <c r="CZ106" i="19"/>
  <c r="DA106" i="19"/>
  <c r="DC106" i="19"/>
  <c r="DG106" i="19"/>
  <c r="DS106" i="19"/>
  <c r="DT106" i="19"/>
  <c r="G107" i="19"/>
  <c r="H107" i="19"/>
  <c r="I107" i="19"/>
  <c r="K107" i="19"/>
  <c r="J107" i="19" s="1"/>
  <c r="O107" i="19" s="1"/>
  <c r="L107" i="19"/>
  <c r="M107" i="19"/>
  <c r="N107" i="19"/>
  <c r="P107" i="19"/>
  <c r="Q107" i="19"/>
  <c r="S107" i="19"/>
  <c r="T107" i="19"/>
  <c r="V107" i="19"/>
  <c r="W107" i="19"/>
  <c r="Y107" i="19"/>
  <c r="Z107" i="19"/>
  <c r="AB107" i="19"/>
  <c r="AC107" i="19"/>
  <c r="AE107" i="19"/>
  <c r="DD107" i="19" s="1"/>
  <c r="AF107" i="19"/>
  <c r="AG107" i="19"/>
  <c r="AI107" i="19"/>
  <c r="AJ107" i="19"/>
  <c r="AL107" i="19"/>
  <c r="AM107" i="19"/>
  <c r="AN107" i="19"/>
  <c r="AO107" i="19"/>
  <c r="AP107" i="19"/>
  <c r="AQ107" i="19"/>
  <c r="AR107" i="19"/>
  <c r="AS107" i="19"/>
  <c r="AT107" i="19"/>
  <c r="AU107" i="19"/>
  <c r="AV107" i="19"/>
  <c r="AW107" i="19"/>
  <c r="AX107" i="19"/>
  <c r="AY107" i="19"/>
  <c r="AZ107" i="19"/>
  <c r="BA107" i="19"/>
  <c r="BB107" i="19"/>
  <c r="BC107" i="19"/>
  <c r="BD107" i="19"/>
  <c r="BE107" i="19"/>
  <c r="BF107" i="19"/>
  <c r="BG107" i="19"/>
  <c r="BH107" i="19"/>
  <c r="BI107" i="19"/>
  <c r="BK107" i="19"/>
  <c r="BL107" i="19"/>
  <c r="BN107" i="19"/>
  <c r="BO107" i="19"/>
  <c r="BQ107" i="19"/>
  <c r="BR107" i="19"/>
  <c r="BT107" i="19"/>
  <c r="BU107" i="19"/>
  <c r="BW107" i="19"/>
  <c r="BX107" i="19"/>
  <c r="BZ107" i="19"/>
  <c r="CA107" i="19"/>
  <c r="CC107" i="19"/>
  <c r="CD107" i="19"/>
  <c r="CF107" i="19"/>
  <c r="CG107" i="19"/>
  <c r="CI107" i="19"/>
  <c r="CL107" i="19"/>
  <c r="CN107" i="19"/>
  <c r="CO107" i="19"/>
  <c r="CQ107" i="19"/>
  <c r="CR107" i="19"/>
  <c r="CT107" i="19"/>
  <c r="CU107" i="19"/>
  <c r="CW107" i="19"/>
  <c r="CX107" i="19"/>
  <c r="CZ107" i="19"/>
  <c r="DA107" i="19"/>
  <c r="DC107" i="19"/>
  <c r="DG107" i="19"/>
  <c r="DS107" i="19"/>
  <c r="DT107" i="19"/>
  <c r="G108" i="19"/>
  <c r="H108" i="19"/>
  <c r="I108" i="19"/>
  <c r="K108" i="19"/>
  <c r="J108" i="19" s="1"/>
  <c r="O108" i="19" s="1"/>
  <c r="L108" i="19"/>
  <c r="M108" i="19"/>
  <c r="N108" i="19"/>
  <c r="P108" i="19"/>
  <c r="Q108" i="19"/>
  <c r="S108" i="19"/>
  <c r="T108" i="19"/>
  <c r="V108" i="19"/>
  <c r="W108" i="19"/>
  <c r="Y108" i="19"/>
  <c r="Z108" i="19"/>
  <c r="AB108" i="19"/>
  <c r="AC108" i="19"/>
  <c r="AE108" i="19"/>
  <c r="DD108" i="19" s="1"/>
  <c r="AF108" i="19"/>
  <c r="AG108" i="19"/>
  <c r="AI108" i="19"/>
  <c r="AJ108" i="19"/>
  <c r="AL108" i="19"/>
  <c r="AM108" i="19"/>
  <c r="AN108" i="19"/>
  <c r="AO108" i="19"/>
  <c r="AP108" i="19"/>
  <c r="AQ108" i="19"/>
  <c r="AR108" i="19"/>
  <c r="AS108" i="19"/>
  <c r="AT108" i="19"/>
  <c r="AU108" i="19"/>
  <c r="AV108" i="19"/>
  <c r="AW108" i="19"/>
  <c r="AX108" i="19"/>
  <c r="AY108" i="19"/>
  <c r="AZ108" i="19"/>
  <c r="BA108" i="19"/>
  <c r="BB108" i="19"/>
  <c r="BC108" i="19"/>
  <c r="BD108" i="19"/>
  <c r="BE108" i="19"/>
  <c r="BF108" i="19"/>
  <c r="BG108" i="19"/>
  <c r="BH108" i="19"/>
  <c r="BI108" i="19"/>
  <c r="BK108" i="19"/>
  <c r="BL108" i="19"/>
  <c r="BN108" i="19"/>
  <c r="BO108" i="19"/>
  <c r="BQ108" i="19"/>
  <c r="BR108" i="19"/>
  <c r="BT108" i="19"/>
  <c r="BU108" i="19"/>
  <c r="BW108" i="19"/>
  <c r="BX108" i="19"/>
  <c r="BZ108" i="19"/>
  <c r="CA108" i="19"/>
  <c r="CC108" i="19"/>
  <c r="CD108" i="19"/>
  <c r="CF108" i="19"/>
  <c r="CG108" i="19"/>
  <c r="CI108" i="19"/>
  <c r="CL108" i="19"/>
  <c r="CN108" i="19"/>
  <c r="CO108" i="19"/>
  <c r="CQ108" i="19"/>
  <c r="CR108" i="19"/>
  <c r="CT108" i="19"/>
  <c r="CU108" i="19"/>
  <c r="CW108" i="19"/>
  <c r="CX108" i="19"/>
  <c r="CZ108" i="19"/>
  <c r="DA108" i="19"/>
  <c r="DC108" i="19"/>
  <c r="DG108" i="19"/>
  <c r="DS108" i="19"/>
  <c r="DT108" i="19"/>
  <c r="G109" i="19"/>
  <c r="H109" i="19"/>
  <c r="I109" i="19"/>
  <c r="K109" i="19"/>
  <c r="J109" i="19" s="1"/>
  <c r="O109" i="19" s="1"/>
  <c r="L109" i="19"/>
  <c r="M109" i="19"/>
  <c r="N109" i="19"/>
  <c r="P109" i="19"/>
  <c r="Q109" i="19"/>
  <c r="S109" i="19"/>
  <c r="T109" i="19"/>
  <c r="V109" i="19"/>
  <c r="W109" i="19"/>
  <c r="Y109" i="19"/>
  <c r="Z109" i="19"/>
  <c r="AB109" i="19"/>
  <c r="AC109" i="19"/>
  <c r="AE109" i="19"/>
  <c r="DD109" i="19" s="1"/>
  <c r="AF109" i="19"/>
  <c r="AG109" i="19"/>
  <c r="AI109" i="19"/>
  <c r="AJ109" i="19"/>
  <c r="AL109" i="19"/>
  <c r="AM109" i="19"/>
  <c r="AN109" i="19"/>
  <c r="AO109" i="19"/>
  <c r="AP109" i="19"/>
  <c r="AQ109" i="19"/>
  <c r="AR109" i="19"/>
  <c r="AS109" i="19"/>
  <c r="AT109" i="19"/>
  <c r="AU109" i="19"/>
  <c r="AV109" i="19"/>
  <c r="AW109" i="19"/>
  <c r="AX109" i="19"/>
  <c r="AY109" i="19"/>
  <c r="AZ109" i="19"/>
  <c r="BA109" i="19"/>
  <c r="BB109" i="19"/>
  <c r="BC109" i="19"/>
  <c r="BD109" i="19"/>
  <c r="BE109" i="19"/>
  <c r="BF109" i="19"/>
  <c r="BG109" i="19"/>
  <c r="BH109" i="19"/>
  <c r="BI109" i="19"/>
  <c r="BK109" i="19"/>
  <c r="BL109" i="19"/>
  <c r="BN109" i="19"/>
  <c r="BO109" i="19"/>
  <c r="BQ109" i="19"/>
  <c r="BR109" i="19"/>
  <c r="BT109" i="19"/>
  <c r="BU109" i="19"/>
  <c r="BW109" i="19"/>
  <c r="BX109" i="19"/>
  <c r="BZ109" i="19"/>
  <c r="CA109" i="19"/>
  <c r="CC109" i="19"/>
  <c r="CD109" i="19"/>
  <c r="CF109" i="19"/>
  <c r="CG109" i="19"/>
  <c r="CI109" i="19"/>
  <c r="CL109" i="19"/>
  <c r="CN109" i="19"/>
  <c r="CO109" i="19"/>
  <c r="CQ109" i="19"/>
  <c r="CR109" i="19"/>
  <c r="CT109" i="19"/>
  <c r="CU109" i="19"/>
  <c r="CW109" i="19"/>
  <c r="CX109" i="19"/>
  <c r="CZ109" i="19"/>
  <c r="DA109" i="19"/>
  <c r="DC109" i="19"/>
  <c r="DG109" i="19"/>
  <c r="DS109" i="19"/>
  <c r="DT109" i="19"/>
  <c r="G110" i="19"/>
  <c r="H110" i="19"/>
  <c r="I110" i="19"/>
  <c r="K110" i="19"/>
  <c r="J110" i="19" s="1"/>
  <c r="O110" i="19" s="1"/>
  <c r="L110" i="19"/>
  <c r="M110" i="19"/>
  <c r="N110" i="19"/>
  <c r="P110" i="19"/>
  <c r="Q110" i="19"/>
  <c r="S110" i="19"/>
  <c r="T110" i="19"/>
  <c r="V110" i="19"/>
  <c r="W110" i="19"/>
  <c r="Y110" i="19"/>
  <c r="Z110" i="19"/>
  <c r="AB110" i="19"/>
  <c r="AC110" i="19"/>
  <c r="AE110" i="19"/>
  <c r="DD110" i="19" s="1"/>
  <c r="AF110" i="19"/>
  <c r="AG110" i="19"/>
  <c r="AI110" i="19"/>
  <c r="AJ110" i="19"/>
  <c r="AL110" i="19"/>
  <c r="AM110" i="19"/>
  <c r="AN110" i="19"/>
  <c r="AO110" i="19"/>
  <c r="AP110" i="19"/>
  <c r="AQ110" i="19"/>
  <c r="AR110" i="19"/>
  <c r="AS110" i="19"/>
  <c r="AT110" i="19"/>
  <c r="AU110" i="19"/>
  <c r="AV110" i="19"/>
  <c r="AW110" i="19"/>
  <c r="AX110" i="19"/>
  <c r="AY110" i="19"/>
  <c r="AZ110" i="19"/>
  <c r="BA110" i="19"/>
  <c r="BB110" i="19"/>
  <c r="BC110" i="19"/>
  <c r="BD110" i="19"/>
  <c r="BE110" i="19"/>
  <c r="BF110" i="19"/>
  <c r="BG110" i="19"/>
  <c r="BH110" i="19"/>
  <c r="BI110" i="19"/>
  <c r="BK110" i="19"/>
  <c r="BL110" i="19"/>
  <c r="BN110" i="19"/>
  <c r="BO110" i="19"/>
  <c r="BQ110" i="19"/>
  <c r="BR110" i="19"/>
  <c r="BT110" i="19"/>
  <c r="BU110" i="19"/>
  <c r="BW110" i="19"/>
  <c r="BX110" i="19"/>
  <c r="BZ110" i="19"/>
  <c r="CA110" i="19"/>
  <c r="CC110" i="19"/>
  <c r="CD110" i="19"/>
  <c r="CF110" i="19"/>
  <c r="CG110" i="19"/>
  <c r="CI110" i="19"/>
  <c r="CL110" i="19"/>
  <c r="CN110" i="19"/>
  <c r="CO110" i="19"/>
  <c r="CQ110" i="19"/>
  <c r="CR110" i="19"/>
  <c r="CT110" i="19"/>
  <c r="CU110" i="19"/>
  <c r="CW110" i="19"/>
  <c r="CX110" i="19"/>
  <c r="CZ110" i="19"/>
  <c r="DA110" i="19"/>
  <c r="DC110" i="19"/>
  <c r="DG110" i="19"/>
  <c r="DS110" i="19"/>
  <c r="DT110" i="19"/>
  <c r="G111" i="19"/>
  <c r="H111" i="19"/>
  <c r="I111" i="19"/>
  <c r="K111" i="19"/>
  <c r="J111" i="19" s="1"/>
  <c r="O111" i="19" s="1"/>
  <c r="L111" i="19"/>
  <c r="M111" i="19"/>
  <c r="N111" i="19"/>
  <c r="P111" i="19"/>
  <c r="Q111" i="19"/>
  <c r="S111" i="19"/>
  <c r="T111" i="19"/>
  <c r="V111" i="19"/>
  <c r="W111" i="19"/>
  <c r="Y111" i="19"/>
  <c r="Z111" i="19"/>
  <c r="AB111" i="19"/>
  <c r="AC111" i="19"/>
  <c r="AE111" i="19"/>
  <c r="DD111" i="19" s="1"/>
  <c r="AF111" i="19"/>
  <c r="AG111" i="19"/>
  <c r="AI111" i="19"/>
  <c r="AJ111" i="19"/>
  <c r="AL111" i="19"/>
  <c r="AM111" i="19"/>
  <c r="AN111" i="19"/>
  <c r="AO111" i="19"/>
  <c r="AP111" i="19"/>
  <c r="AQ111" i="19"/>
  <c r="AR111" i="19"/>
  <c r="AS111" i="19"/>
  <c r="AT111" i="19"/>
  <c r="AU111" i="19"/>
  <c r="AV111" i="19"/>
  <c r="AW111" i="19"/>
  <c r="AX111" i="19"/>
  <c r="AY111" i="19"/>
  <c r="AZ111" i="19"/>
  <c r="BA111" i="19"/>
  <c r="BB111" i="19"/>
  <c r="BC111" i="19"/>
  <c r="BD111" i="19"/>
  <c r="BE111" i="19"/>
  <c r="BF111" i="19"/>
  <c r="BG111" i="19"/>
  <c r="BH111" i="19"/>
  <c r="BI111" i="19"/>
  <c r="BK111" i="19"/>
  <c r="BL111" i="19"/>
  <c r="BN111" i="19"/>
  <c r="BO111" i="19"/>
  <c r="BQ111" i="19"/>
  <c r="BR111" i="19"/>
  <c r="BT111" i="19"/>
  <c r="BU111" i="19"/>
  <c r="BW111" i="19"/>
  <c r="BX111" i="19"/>
  <c r="BZ111" i="19"/>
  <c r="CA111" i="19"/>
  <c r="CC111" i="19"/>
  <c r="CD111" i="19"/>
  <c r="CF111" i="19"/>
  <c r="CG111" i="19"/>
  <c r="CI111" i="19"/>
  <c r="CL111" i="19"/>
  <c r="CN111" i="19"/>
  <c r="CO111" i="19"/>
  <c r="CQ111" i="19"/>
  <c r="CR111" i="19"/>
  <c r="CT111" i="19"/>
  <c r="CU111" i="19"/>
  <c r="CW111" i="19"/>
  <c r="CX111" i="19"/>
  <c r="CZ111" i="19"/>
  <c r="DA111" i="19"/>
  <c r="DC111" i="19"/>
  <c r="DG111" i="19"/>
  <c r="DS111" i="19"/>
  <c r="DT111" i="19"/>
  <c r="G112" i="19"/>
  <c r="H112" i="19"/>
  <c r="I112" i="19"/>
  <c r="K112" i="19"/>
  <c r="J112" i="19" s="1"/>
  <c r="O112" i="19" s="1"/>
  <c r="L112" i="19"/>
  <c r="M112" i="19"/>
  <c r="N112" i="19"/>
  <c r="P112" i="19"/>
  <c r="Q112" i="19"/>
  <c r="S112" i="19"/>
  <c r="T112" i="19"/>
  <c r="V112" i="19"/>
  <c r="W112" i="19"/>
  <c r="Y112" i="19"/>
  <c r="Z112" i="19"/>
  <c r="AB112" i="19"/>
  <c r="AC112" i="19"/>
  <c r="AE112" i="19"/>
  <c r="DD112" i="19" s="1"/>
  <c r="AF112" i="19"/>
  <c r="AG112" i="19"/>
  <c r="AI112" i="19"/>
  <c r="AJ112" i="19"/>
  <c r="AL112" i="19"/>
  <c r="AM112" i="19"/>
  <c r="AN112" i="19"/>
  <c r="AO112" i="19"/>
  <c r="AP112" i="19"/>
  <c r="AQ112" i="19"/>
  <c r="AR112" i="19"/>
  <c r="AS112" i="19"/>
  <c r="AT112" i="19"/>
  <c r="AU112" i="19"/>
  <c r="AV112" i="19"/>
  <c r="AW112" i="19"/>
  <c r="AX112" i="19"/>
  <c r="AY112" i="19"/>
  <c r="AZ112" i="19"/>
  <c r="BA112" i="19"/>
  <c r="BB112" i="19"/>
  <c r="BC112" i="19"/>
  <c r="BD112" i="19"/>
  <c r="BE112" i="19"/>
  <c r="BF112" i="19"/>
  <c r="BG112" i="19"/>
  <c r="BH112" i="19"/>
  <c r="BI112" i="19"/>
  <c r="BK112" i="19"/>
  <c r="BL112" i="19"/>
  <c r="BN112" i="19"/>
  <c r="BO112" i="19"/>
  <c r="BQ112" i="19"/>
  <c r="BR112" i="19"/>
  <c r="BT112" i="19"/>
  <c r="BU112" i="19"/>
  <c r="BW112" i="19"/>
  <c r="BX112" i="19"/>
  <c r="BZ112" i="19"/>
  <c r="CA112" i="19"/>
  <c r="CC112" i="19"/>
  <c r="CD112" i="19"/>
  <c r="CF112" i="19"/>
  <c r="CG112" i="19"/>
  <c r="CI112" i="19"/>
  <c r="CL112" i="19"/>
  <c r="CN112" i="19"/>
  <c r="CO112" i="19"/>
  <c r="CQ112" i="19"/>
  <c r="CR112" i="19"/>
  <c r="CT112" i="19"/>
  <c r="CU112" i="19"/>
  <c r="CW112" i="19"/>
  <c r="CX112" i="19"/>
  <c r="CZ112" i="19"/>
  <c r="DA112" i="19"/>
  <c r="DC112" i="19"/>
  <c r="DG112" i="19"/>
  <c r="DS112" i="19"/>
  <c r="DT112" i="19"/>
  <c r="G113" i="19"/>
  <c r="H113" i="19"/>
  <c r="I113" i="19"/>
  <c r="K113" i="19"/>
  <c r="J113" i="19" s="1"/>
  <c r="O113" i="19" s="1"/>
  <c r="L113" i="19"/>
  <c r="M113" i="19"/>
  <c r="N113" i="19"/>
  <c r="P113" i="19"/>
  <c r="Q113" i="19"/>
  <c r="S113" i="19"/>
  <c r="T113" i="19"/>
  <c r="V113" i="19"/>
  <c r="W113" i="19"/>
  <c r="Y113" i="19"/>
  <c r="Z113" i="19"/>
  <c r="AB113" i="19"/>
  <c r="AC113" i="19"/>
  <c r="AE113" i="19"/>
  <c r="DD113" i="19" s="1"/>
  <c r="AF113" i="19"/>
  <c r="AG113" i="19"/>
  <c r="AI113" i="19"/>
  <c r="AJ113" i="19"/>
  <c r="AL113" i="19"/>
  <c r="AM113" i="19"/>
  <c r="AN113" i="19"/>
  <c r="AO113" i="19"/>
  <c r="AP113" i="19"/>
  <c r="AQ113" i="19"/>
  <c r="AR113" i="19"/>
  <c r="AS113" i="19"/>
  <c r="AT113" i="19"/>
  <c r="AU113" i="19"/>
  <c r="AV113" i="19"/>
  <c r="AW113" i="19"/>
  <c r="AX113" i="19"/>
  <c r="AY113" i="19"/>
  <c r="AZ113" i="19"/>
  <c r="BA113" i="19"/>
  <c r="BB113" i="19"/>
  <c r="BC113" i="19"/>
  <c r="BD113" i="19"/>
  <c r="BE113" i="19"/>
  <c r="BF113" i="19"/>
  <c r="BG113" i="19"/>
  <c r="BH113" i="19"/>
  <c r="BI113" i="19"/>
  <c r="BK113" i="19"/>
  <c r="BL113" i="19"/>
  <c r="BN113" i="19"/>
  <c r="BO113" i="19"/>
  <c r="BQ113" i="19"/>
  <c r="BR113" i="19"/>
  <c r="BT113" i="19"/>
  <c r="BU113" i="19"/>
  <c r="BW113" i="19"/>
  <c r="BX113" i="19"/>
  <c r="BZ113" i="19"/>
  <c r="CA113" i="19"/>
  <c r="CC113" i="19"/>
  <c r="CD113" i="19"/>
  <c r="CF113" i="19"/>
  <c r="CG113" i="19"/>
  <c r="CI113" i="19"/>
  <c r="CL113" i="19"/>
  <c r="CN113" i="19"/>
  <c r="CO113" i="19"/>
  <c r="CQ113" i="19"/>
  <c r="CR113" i="19"/>
  <c r="CT113" i="19"/>
  <c r="CU113" i="19"/>
  <c r="CW113" i="19"/>
  <c r="CX113" i="19"/>
  <c r="CZ113" i="19"/>
  <c r="DA113" i="19"/>
  <c r="DC113" i="19"/>
  <c r="DG113" i="19"/>
  <c r="DS113" i="19"/>
  <c r="DT113" i="19"/>
  <c r="G114" i="19"/>
  <c r="H114" i="19"/>
  <c r="I114" i="19"/>
  <c r="K114" i="19"/>
  <c r="J114" i="19" s="1"/>
  <c r="O114" i="19" s="1"/>
  <c r="L114" i="19"/>
  <c r="M114" i="19"/>
  <c r="N114" i="19"/>
  <c r="P114" i="19"/>
  <c r="Q114" i="19"/>
  <c r="S114" i="19"/>
  <c r="T114" i="19"/>
  <c r="V114" i="19"/>
  <c r="W114" i="19"/>
  <c r="Y114" i="19"/>
  <c r="Z114" i="19"/>
  <c r="AB114" i="19"/>
  <c r="AC114" i="19"/>
  <c r="AE114" i="19"/>
  <c r="DD114" i="19" s="1"/>
  <c r="AF114" i="19"/>
  <c r="AG114" i="19"/>
  <c r="AI114" i="19"/>
  <c r="AJ114" i="19"/>
  <c r="AL114" i="19"/>
  <c r="AM114" i="19"/>
  <c r="AN114" i="19"/>
  <c r="AO114" i="19"/>
  <c r="AP114" i="19"/>
  <c r="AQ114" i="19"/>
  <c r="AR114" i="19"/>
  <c r="AS114" i="19"/>
  <c r="AT114" i="19"/>
  <c r="AU114" i="19"/>
  <c r="AV114" i="19"/>
  <c r="AW114" i="19"/>
  <c r="AX114" i="19"/>
  <c r="AY114" i="19"/>
  <c r="AZ114" i="19"/>
  <c r="BA114" i="19"/>
  <c r="BB114" i="19"/>
  <c r="BC114" i="19"/>
  <c r="BD114" i="19"/>
  <c r="BE114" i="19"/>
  <c r="BF114" i="19"/>
  <c r="BG114" i="19"/>
  <c r="BH114" i="19"/>
  <c r="BI114" i="19"/>
  <c r="BK114" i="19"/>
  <c r="BL114" i="19"/>
  <c r="BN114" i="19"/>
  <c r="BO114" i="19"/>
  <c r="BQ114" i="19"/>
  <c r="BR114" i="19"/>
  <c r="BT114" i="19"/>
  <c r="BU114" i="19"/>
  <c r="BW114" i="19"/>
  <c r="BX114" i="19"/>
  <c r="BZ114" i="19"/>
  <c r="CA114" i="19"/>
  <c r="CC114" i="19"/>
  <c r="CD114" i="19"/>
  <c r="CF114" i="19"/>
  <c r="CG114" i="19"/>
  <c r="CI114" i="19"/>
  <c r="CL114" i="19"/>
  <c r="CN114" i="19"/>
  <c r="CO114" i="19"/>
  <c r="CQ114" i="19"/>
  <c r="CR114" i="19"/>
  <c r="CT114" i="19"/>
  <c r="CU114" i="19"/>
  <c r="CW114" i="19"/>
  <c r="CX114" i="19"/>
  <c r="CZ114" i="19"/>
  <c r="DA114" i="19"/>
  <c r="DC114" i="19"/>
  <c r="DG114" i="19"/>
  <c r="DS114" i="19"/>
  <c r="DT114" i="19"/>
  <c r="G115" i="19"/>
  <c r="H115" i="19"/>
  <c r="I115" i="19"/>
  <c r="K115" i="19"/>
  <c r="J115" i="19" s="1"/>
  <c r="O115" i="19" s="1"/>
  <c r="L115" i="19"/>
  <c r="M115" i="19"/>
  <c r="N115" i="19"/>
  <c r="P115" i="19"/>
  <c r="Q115" i="19"/>
  <c r="S115" i="19"/>
  <c r="T115" i="19"/>
  <c r="V115" i="19"/>
  <c r="W115" i="19"/>
  <c r="Y115" i="19"/>
  <c r="Z115" i="19"/>
  <c r="AB115" i="19"/>
  <c r="AC115" i="19"/>
  <c r="AE115" i="19"/>
  <c r="DD115" i="19" s="1"/>
  <c r="AF115" i="19"/>
  <c r="AG115" i="19"/>
  <c r="AI115" i="19"/>
  <c r="AJ115" i="19"/>
  <c r="AL115" i="19"/>
  <c r="AM115" i="19"/>
  <c r="AN115" i="19"/>
  <c r="AO115" i="19"/>
  <c r="AP115" i="19"/>
  <c r="AQ115" i="19"/>
  <c r="AR115" i="19"/>
  <c r="AS115" i="19"/>
  <c r="AT115" i="19"/>
  <c r="AU115" i="19"/>
  <c r="AV115" i="19"/>
  <c r="AW115" i="19"/>
  <c r="AX115" i="19"/>
  <c r="AY115" i="19"/>
  <c r="AZ115" i="19"/>
  <c r="BA115" i="19"/>
  <c r="BB115" i="19"/>
  <c r="BC115" i="19"/>
  <c r="BD115" i="19"/>
  <c r="BE115" i="19"/>
  <c r="BF115" i="19"/>
  <c r="BG115" i="19"/>
  <c r="BH115" i="19"/>
  <c r="BI115" i="19"/>
  <c r="BK115" i="19"/>
  <c r="BL115" i="19"/>
  <c r="BN115" i="19"/>
  <c r="BO115" i="19"/>
  <c r="BQ115" i="19"/>
  <c r="BR115" i="19"/>
  <c r="BT115" i="19"/>
  <c r="BU115" i="19"/>
  <c r="BW115" i="19"/>
  <c r="BX115" i="19"/>
  <c r="BZ115" i="19"/>
  <c r="CA115" i="19"/>
  <c r="CC115" i="19"/>
  <c r="CD115" i="19"/>
  <c r="CF115" i="19"/>
  <c r="CG115" i="19"/>
  <c r="CI115" i="19"/>
  <c r="CL115" i="19"/>
  <c r="CN115" i="19"/>
  <c r="CO115" i="19"/>
  <c r="CQ115" i="19"/>
  <c r="CR115" i="19"/>
  <c r="CT115" i="19"/>
  <c r="CU115" i="19"/>
  <c r="CW115" i="19"/>
  <c r="CX115" i="19"/>
  <c r="CZ115" i="19"/>
  <c r="DA115" i="19"/>
  <c r="DC115" i="19"/>
  <c r="DG115" i="19"/>
  <c r="DS115" i="19"/>
  <c r="DT115" i="19"/>
  <c r="G116" i="19"/>
  <c r="H116" i="19"/>
  <c r="I116" i="19"/>
  <c r="K116" i="19"/>
  <c r="J116" i="19" s="1"/>
  <c r="O116" i="19" s="1"/>
  <c r="L116" i="19"/>
  <c r="M116" i="19"/>
  <c r="N116" i="19"/>
  <c r="P116" i="19"/>
  <c r="Q116" i="19"/>
  <c r="S116" i="19"/>
  <c r="T116" i="19"/>
  <c r="V116" i="19"/>
  <c r="W116" i="19"/>
  <c r="Y116" i="19"/>
  <c r="Z116" i="19"/>
  <c r="AB116" i="19"/>
  <c r="AC116" i="19"/>
  <c r="AE116" i="19"/>
  <c r="DD116" i="19" s="1"/>
  <c r="AF116" i="19"/>
  <c r="AG116" i="19"/>
  <c r="AI116" i="19"/>
  <c r="AJ116" i="19"/>
  <c r="AL116" i="19"/>
  <c r="AM116" i="19"/>
  <c r="AN116" i="19"/>
  <c r="AO116" i="19"/>
  <c r="AP116" i="19"/>
  <c r="AQ116" i="19"/>
  <c r="AR116" i="19"/>
  <c r="AS116" i="19"/>
  <c r="AT116" i="19"/>
  <c r="AU116" i="19"/>
  <c r="AV116" i="19"/>
  <c r="AW116" i="19"/>
  <c r="AX116" i="19"/>
  <c r="AY116" i="19"/>
  <c r="AZ116" i="19"/>
  <c r="BA116" i="19"/>
  <c r="BB116" i="19"/>
  <c r="BC116" i="19"/>
  <c r="BD116" i="19"/>
  <c r="BE116" i="19"/>
  <c r="BF116" i="19"/>
  <c r="BG116" i="19"/>
  <c r="BH116" i="19"/>
  <c r="BI116" i="19"/>
  <c r="BK116" i="19"/>
  <c r="BL116" i="19"/>
  <c r="BN116" i="19"/>
  <c r="BO116" i="19"/>
  <c r="BQ116" i="19"/>
  <c r="BR116" i="19"/>
  <c r="BT116" i="19"/>
  <c r="BU116" i="19"/>
  <c r="BW116" i="19"/>
  <c r="BX116" i="19"/>
  <c r="BZ116" i="19"/>
  <c r="CA116" i="19"/>
  <c r="CC116" i="19"/>
  <c r="CD116" i="19"/>
  <c r="CF116" i="19"/>
  <c r="CG116" i="19"/>
  <c r="CI116" i="19"/>
  <c r="CL116" i="19"/>
  <c r="CN116" i="19"/>
  <c r="CO116" i="19"/>
  <c r="CQ116" i="19"/>
  <c r="CR116" i="19"/>
  <c r="CT116" i="19"/>
  <c r="CU116" i="19"/>
  <c r="CW116" i="19"/>
  <c r="CX116" i="19"/>
  <c r="CZ116" i="19"/>
  <c r="DA116" i="19"/>
  <c r="DC116" i="19"/>
  <c r="DG116" i="19"/>
  <c r="DS116" i="19"/>
  <c r="DT116" i="19"/>
  <c r="G117" i="19"/>
  <c r="H117" i="19"/>
  <c r="I117" i="19"/>
  <c r="K117" i="19"/>
  <c r="J117" i="19" s="1"/>
  <c r="O117" i="19" s="1"/>
  <c r="L117" i="19"/>
  <c r="M117" i="19"/>
  <c r="N117" i="19"/>
  <c r="P117" i="19"/>
  <c r="Q117" i="19"/>
  <c r="S117" i="19"/>
  <c r="T117" i="19"/>
  <c r="V117" i="19"/>
  <c r="W117" i="19"/>
  <c r="Y117" i="19"/>
  <c r="Z117" i="19"/>
  <c r="AB117" i="19"/>
  <c r="AC117" i="19"/>
  <c r="AE117" i="19"/>
  <c r="DD117" i="19" s="1"/>
  <c r="AF117" i="19"/>
  <c r="AG117" i="19"/>
  <c r="AI117" i="19"/>
  <c r="AJ117" i="19"/>
  <c r="AL117" i="19"/>
  <c r="AM117" i="19"/>
  <c r="AN117" i="19"/>
  <c r="AO117" i="19"/>
  <c r="AP117" i="19"/>
  <c r="AQ117" i="19"/>
  <c r="AR117" i="19"/>
  <c r="AS117" i="19"/>
  <c r="AT117" i="19"/>
  <c r="AU117" i="19"/>
  <c r="AV117" i="19"/>
  <c r="AW117" i="19"/>
  <c r="AX117" i="19"/>
  <c r="AY117" i="19"/>
  <c r="AZ117" i="19"/>
  <c r="BA117" i="19"/>
  <c r="BB117" i="19"/>
  <c r="BC117" i="19"/>
  <c r="BD117" i="19"/>
  <c r="BE117" i="19"/>
  <c r="BF117" i="19"/>
  <c r="BG117" i="19"/>
  <c r="BH117" i="19"/>
  <c r="BI117" i="19"/>
  <c r="BK117" i="19"/>
  <c r="BL117" i="19"/>
  <c r="BN117" i="19"/>
  <c r="BO117" i="19"/>
  <c r="BQ117" i="19"/>
  <c r="BR117" i="19"/>
  <c r="BT117" i="19"/>
  <c r="BU117" i="19"/>
  <c r="BW117" i="19"/>
  <c r="BX117" i="19"/>
  <c r="BZ117" i="19"/>
  <c r="CA117" i="19"/>
  <c r="CC117" i="19"/>
  <c r="CD117" i="19"/>
  <c r="CF117" i="19"/>
  <c r="CG117" i="19"/>
  <c r="CI117" i="19"/>
  <c r="CL117" i="19"/>
  <c r="CN117" i="19"/>
  <c r="CO117" i="19"/>
  <c r="CQ117" i="19"/>
  <c r="CR117" i="19"/>
  <c r="CT117" i="19"/>
  <c r="CU117" i="19"/>
  <c r="CW117" i="19"/>
  <c r="CX117" i="19"/>
  <c r="CZ117" i="19"/>
  <c r="DA117" i="19"/>
  <c r="DC117" i="19"/>
  <c r="DG117" i="19"/>
  <c r="DS117" i="19"/>
  <c r="DT117" i="19"/>
  <c r="G118" i="19"/>
  <c r="H118" i="19"/>
  <c r="I118" i="19"/>
  <c r="K118" i="19"/>
  <c r="J118" i="19" s="1"/>
  <c r="O118" i="19" s="1"/>
  <c r="L118" i="19"/>
  <c r="M118" i="19"/>
  <c r="N118" i="19"/>
  <c r="P118" i="19"/>
  <c r="Q118" i="19"/>
  <c r="S118" i="19"/>
  <c r="T118" i="19"/>
  <c r="V118" i="19"/>
  <c r="W118" i="19"/>
  <c r="Y118" i="19"/>
  <c r="Z118" i="19"/>
  <c r="AB118" i="19"/>
  <c r="AC118" i="19"/>
  <c r="AE118" i="19"/>
  <c r="DD118" i="19" s="1"/>
  <c r="AF118" i="19"/>
  <c r="AG118" i="19"/>
  <c r="AI118" i="19"/>
  <c r="AJ118" i="19"/>
  <c r="AL118" i="19"/>
  <c r="AM118" i="19"/>
  <c r="AN118" i="19"/>
  <c r="AO118" i="19"/>
  <c r="AP118" i="19"/>
  <c r="AQ118" i="19"/>
  <c r="AR118" i="19"/>
  <c r="AS118" i="19"/>
  <c r="AT118" i="19"/>
  <c r="AU118" i="19"/>
  <c r="AV118" i="19"/>
  <c r="AW118" i="19"/>
  <c r="AX118" i="19"/>
  <c r="AY118" i="19"/>
  <c r="AZ118" i="19"/>
  <c r="BA118" i="19"/>
  <c r="BB118" i="19"/>
  <c r="BC118" i="19"/>
  <c r="BD118" i="19"/>
  <c r="BE118" i="19"/>
  <c r="BF118" i="19"/>
  <c r="BG118" i="19"/>
  <c r="BH118" i="19"/>
  <c r="BI118" i="19"/>
  <c r="BK118" i="19"/>
  <c r="BL118" i="19"/>
  <c r="BN118" i="19"/>
  <c r="BO118" i="19"/>
  <c r="BQ118" i="19"/>
  <c r="BR118" i="19"/>
  <c r="BT118" i="19"/>
  <c r="BU118" i="19"/>
  <c r="BW118" i="19"/>
  <c r="BX118" i="19"/>
  <c r="BZ118" i="19"/>
  <c r="CA118" i="19"/>
  <c r="CC118" i="19"/>
  <c r="CD118" i="19"/>
  <c r="CF118" i="19"/>
  <c r="CG118" i="19"/>
  <c r="CI118" i="19"/>
  <c r="CL118" i="19"/>
  <c r="CN118" i="19"/>
  <c r="CO118" i="19"/>
  <c r="CQ118" i="19"/>
  <c r="CR118" i="19"/>
  <c r="CT118" i="19"/>
  <c r="CU118" i="19"/>
  <c r="CW118" i="19"/>
  <c r="CX118" i="19"/>
  <c r="CZ118" i="19"/>
  <c r="DA118" i="19"/>
  <c r="DC118" i="19"/>
  <c r="DG118" i="19"/>
  <c r="DS118" i="19"/>
  <c r="DT118" i="19"/>
  <c r="G119" i="19"/>
  <c r="H119" i="19"/>
  <c r="I119" i="19"/>
  <c r="K119" i="19"/>
  <c r="J119" i="19" s="1"/>
  <c r="O119" i="19" s="1"/>
  <c r="L119" i="19"/>
  <c r="M119" i="19"/>
  <c r="N119" i="19"/>
  <c r="P119" i="19"/>
  <c r="Q119" i="19"/>
  <c r="S119" i="19"/>
  <c r="T119" i="19"/>
  <c r="V119" i="19"/>
  <c r="W119" i="19"/>
  <c r="Y119" i="19"/>
  <c r="Z119" i="19"/>
  <c r="AB119" i="19"/>
  <c r="AC119" i="19"/>
  <c r="AE119" i="19"/>
  <c r="DD119" i="19" s="1"/>
  <c r="AF119" i="19"/>
  <c r="AG119" i="19"/>
  <c r="AI119" i="19"/>
  <c r="AJ119" i="19"/>
  <c r="AL119" i="19"/>
  <c r="AM119" i="19"/>
  <c r="AN119" i="19"/>
  <c r="AO119" i="19"/>
  <c r="AP119" i="19"/>
  <c r="AQ119" i="19"/>
  <c r="AR119" i="19"/>
  <c r="AS119" i="19"/>
  <c r="AT119" i="19"/>
  <c r="AU119" i="19"/>
  <c r="AV119" i="19"/>
  <c r="AW119" i="19"/>
  <c r="AX119" i="19"/>
  <c r="AY119" i="19"/>
  <c r="AZ119" i="19"/>
  <c r="BA119" i="19"/>
  <c r="BB119" i="19"/>
  <c r="BC119" i="19"/>
  <c r="BD119" i="19"/>
  <c r="BE119" i="19"/>
  <c r="BF119" i="19"/>
  <c r="BG119" i="19"/>
  <c r="BH119" i="19"/>
  <c r="BI119" i="19"/>
  <c r="BK119" i="19"/>
  <c r="BL119" i="19"/>
  <c r="BN119" i="19"/>
  <c r="BO119" i="19"/>
  <c r="BQ119" i="19"/>
  <c r="BR119" i="19"/>
  <c r="BT119" i="19"/>
  <c r="BU119" i="19"/>
  <c r="BW119" i="19"/>
  <c r="BX119" i="19"/>
  <c r="BZ119" i="19"/>
  <c r="CA119" i="19"/>
  <c r="CC119" i="19"/>
  <c r="CD119" i="19"/>
  <c r="CF119" i="19"/>
  <c r="CG119" i="19"/>
  <c r="CI119" i="19"/>
  <c r="CL119" i="19"/>
  <c r="CN119" i="19"/>
  <c r="CO119" i="19"/>
  <c r="CQ119" i="19"/>
  <c r="CR119" i="19"/>
  <c r="CT119" i="19"/>
  <c r="CU119" i="19"/>
  <c r="CW119" i="19"/>
  <c r="CX119" i="19"/>
  <c r="CZ119" i="19"/>
  <c r="DA119" i="19"/>
  <c r="DC119" i="19"/>
  <c r="DG119" i="19"/>
  <c r="DS119" i="19"/>
  <c r="DT119" i="19"/>
  <c r="G120" i="19"/>
  <c r="H120" i="19"/>
  <c r="I120" i="19"/>
  <c r="K120" i="19"/>
  <c r="J120" i="19" s="1"/>
  <c r="O120" i="19" s="1"/>
  <c r="L120" i="19"/>
  <c r="M120" i="19"/>
  <c r="N120" i="19"/>
  <c r="P120" i="19"/>
  <c r="Q120" i="19"/>
  <c r="S120" i="19"/>
  <c r="T120" i="19"/>
  <c r="V120" i="19"/>
  <c r="W120" i="19"/>
  <c r="Y120" i="19"/>
  <c r="Z120" i="19"/>
  <c r="AB120" i="19"/>
  <c r="AC120" i="19"/>
  <c r="AE120" i="19"/>
  <c r="DD120" i="19" s="1"/>
  <c r="AF120" i="19"/>
  <c r="AG120" i="19"/>
  <c r="AI120" i="19"/>
  <c r="AJ120" i="19"/>
  <c r="AL120" i="19"/>
  <c r="AM120" i="19"/>
  <c r="AN120" i="19"/>
  <c r="AO120" i="19"/>
  <c r="AP120" i="19"/>
  <c r="AQ120" i="19"/>
  <c r="AR120" i="19"/>
  <c r="AS120" i="19"/>
  <c r="AT120" i="19"/>
  <c r="AU120" i="19"/>
  <c r="AV120" i="19"/>
  <c r="AW120" i="19"/>
  <c r="AX120" i="19"/>
  <c r="AY120" i="19"/>
  <c r="AZ120" i="19"/>
  <c r="BA120" i="19"/>
  <c r="BB120" i="19"/>
  <c r="BC120" i="19"/>
  <c r="BD120" i="19"/>
  <c r="BE120" i="19"/>
  <c r="BF120" i="19"/>
  <c r="BG120" i="19"/>
  <c r="BH120" i="19"/>
  <c r="BI120" i="19"/>
  <c r="BK120" i="19"/>
  <c r="BL120" i="19"/>
  <c r="BN120" i="19"/>
  <c r="BO120" i="19"/>
  <c r="BQ120" i="19"/>
  <c r="BR120" i="19"/>
  <c r="BT120" i="19"/>
  <c r="BU120" i="19"/>
  <c r="BW120" i="19"/>
  <c r="BX120" i="19"/>
  <c r="BZ120" i="19"/>
  <c r="CA120" i="19"/>
  <c r="CC120" i="19"/>
  <c r="CD120" i="19"/>
  <c r="CF120" i="19"/>
  <c r="CG120" i="19"/>
  <c r="CI120" i="19"/>
  <c r="CL120" i="19"/>
  <c r="CN120" i="19"/>
  <c r="CO120" i="19"/>
  <c r="CQ120" i="19"/>
  <c r="CR120" i="19"/>
  <c r="CT120" i="19"/>
  <c r="CU120" i="19"/>
  <c r="CW120" i="19"/>
  <c r="CX120" i="19"/>
  <c r="CZ120" i="19"/>
  <c r="DA120" i="19"/>
  <c r="DC120" i="19"/>
  <c r="DG120" i="19"/>
  <c r="DS120" i="19"/>
  <c r="DT120" i="19"/>
  <c r="G121" i="19"/>
  <c r="H121" i="19"/>
  <c r="I121" i="19"/>
  <c r="K121" i="19"/>
  <c r="J121" i="19" s="1"/>
  <c r="O121" i="19" s="1"/>
  <c r="L121" i="19"/>
  <c r="M121" i="19"/>
  <c r="N121" i="19"/>
  <c r="P121" i="19"/>
  <c r="Q121" i="19"/>
  <c r="S121" i="19"/>
  <c r="T121" i="19"/>
  <c r="V121" i="19"/>
  <c r="W121" i="19"/>
  <c r="Y121" i="19"/>
  <c r="Z121" i="19"/>
  <c r="AB121" i="19"/>
  <c r="AC121" i="19"/>
  <c r="AE121" i="19"/>
  <c r="DD121" i="19" s="1"/>
  <c r="AF121" i="19"/>
  <c r="AG121" i="19"/>
  <c r="AI121" i="19"/>
  <c r="AJ121" i="19"/>
  <c r="AL121" i="19"/>
  <c r="AM121" i="19"/>
  <c r="AN121" i="19"/>
  <c r="AO121" i="19"/>
  <c r="AP121" i="19"/>
  <c r="AQ121" i="19"/>
  <c r="AR121" i="19"/>
  <c r="AS121" i="19"/>
  <c r="AT121" i="19"/>
  <c r="AU121" i="19"/>
  <c r="AV121" i="19"/>
  <c r="AW121" i="19"/>
  <c r="AX121" i="19"/>
  <c r="AY121" i="19"/>
  <c r="AZ121" i="19"/>
  <c r="BA121" i="19"/>
  <c r="BB121" i="19"/>
  <c r="BC121" i="19"/>
  <c r="BD121" i="19"/>
  <c r="BE121" i="19"/>
  <c r="BF121" i="19"/>
  <c r="BG121" i="19"/>
  <c r="BH121" i="19"/>
  <c r="BI121" i="19"/>
  <c r="BK121" i="19"/>
  <c r="BL121" i="19"/>
  <c r="BN121" i="19"/>
  <c r="BO121" i="19"/>
  <c r="BQ121" i="19"/>
  <c r="BR121" i="19"/>
  <c r="BT121" i="19"/>
  <c r="BU121" i="19"/>
  <c r="BW121" i="19"/>
  <c r="BX121" i="19"/>
  <c r="BZ121" i="19"/>
  <c r="CA121" i="19"/>
  <c r="CC121" i="19"/>
  <c r="CD121" i="19"/>
  <c r="CF121" i="19"/>
  <c r="CG121" i="19"/>
  <c r="CI121" i="19"/>
  <c r="CL121" i="19"/>
  <c r="CN121" i="19"/>
  <c r="CO121" i="19"/>
  <c r="CQ121" i="19"/>
  <c r="CR121" i="19"/>
  <c r="CT121" i="19"/>
  <c r="CU121" i="19"/>
  <c r="CW121" i="19"/>
  <c r="CX121" i="19"/>
  <c r="CZ121" i="19"/>
  <c r="DA121" i="19"/>
  <c r="DC121" i="19"/>
  <c r="DG121" i="19"/>
  <c r="DS121" i="19"/>
  <c r="DT121" i="19"/>
  <c r="G122" i="19"/>
  <c r="H122" i="19"/>
  <c r="I122" i="19"/>
  <c r="K122" i="19"/>
  <c r="J122" i="19" s="1"/>
  <c r="O122" i="19" s="1"/>
  <c r="L122" i="19"/>
  <c r="M122" i="19"/>
  <c r="N122" i="19"/>
  <c r="P122" i="19"/>
  <c r="Q122" i="19"/>
  <c r="S122" i="19"/>
  <c r="T122" i="19"/>
  <c r="V122" i="19"/>
  <c r="W122" i="19"/>
  <c r="Y122" i="19"/>
  <c r="Z122" i="19"/>
  <c r="AB122" i="19"/>
  <c r="AC122" i="19"/>
  <c r="AE122" i="19"/>
  <c r="DD122" i="19" s="1"/>
  <c r="AF122" i="19"/>
  <c r="AG122" i="19"/>
  <c r="AI122" i="19"/>
  <c r="AJ122" i="19"/>
  <c r="AL122" i="19"/>
  <c r="AM122" i="19"/>
  <c r="AN122" i="19"/>
  <c r="AO122" i="19"/>
  <c r="AP122" i="19"/>
  <c r="AQ122" i="19"/>
  <c r="AR122" i="19"/>
  <c r="AS122" i="19"/>
  <c r="AT122" i="19"/>
  <c r="AU122" i="19"/>
  <c r="AV122" i="19"/>
  <c r="AW122" i="19"/>
  <c r="AX122" i="19"/>
  <c r="AY122" i="19"/>
  <c r="AZ122" i="19"/>
  <c r="BA122" i="19"/>
  <c r="BB122" i="19"/>
  <c r="BC122" i="19"/>
  <c r="BD122" i="19"/>
  <c r="BE122" i="19"/>
  <c r="BF122" i="19"/>
  <c r="BG122" i="19"/>
  <c r="BH122" i="19"/>
  <c r="BI122" i="19"/>
  <c r="BK122" i="19"/>
  <c r="BL122" i="19"/>
  <c r="BN122" i="19"/>
  <c r="BO122" i="19"/>
  <c r="BQ122" i="19"/>
  <c r="BR122" i="19"/>
  <c r="BT122" i="19"/>
  <c r="BU122" i="19"/>
  <c r="BW122" i="19"/>
  <c r="BX122" i="19"/>
  <c r="BZ122" i="19"/>
  <c r="CA122" i="19"/>
  <c r="CC122" i="19"/>
  <c r="CD122" i="19"/>
  <c r="CF122" i="19"/>
  <c r="CG122" i="19"/>
  <c r="CI122" i="19"/>
  <c r="CL122" i="19"/>
  <c r="CN122" i="19"/>
  <c r="CO122" i="19"/>
  <c r="CQ122" i="19"/>
  <c r="CR122" i="19"/>
  <c r="CT122" i="19"/>
  <c r="CU122" i="19"/>
  <c r="CW122" i="19"/>
  <c r="CX122" i="19"/>
  <c r="CZ122" i="19"/>
  <c r="DA122" i="19"/>
  <c r="DC122" i="19"/>
  <c r="DG122" i="19"/>
  <c r="DS122" i="19"/>
  <c r="DT122" i="19"/>
  <c r="G123" i="19"/>
  <c r="H123" i="19"/>
  <c r="I123" i="19"/>
  <c r="K123" i="19"/>
  <c r="J123" i="19" s="1"/>
  <c r="O123" i="19" s="1"/>
  <c r="L123" i="19"/>
  <c r="M123" i="19"/>
  <c r="N123" i="19"/>
  <c r="P123" i="19"/>
  <c r="Q123" i="19"/>
  <c r="S123" i="19"/>
  <c r="T123" i="19"/>
  <c r="V123" i="19"/>
  <c r="W123" i="19"/>
  <c r="Y123" i="19"/>
  <c r="Z123" i="19"/>
  <c r="AB123" i="19"/>
  <c r="AC123" i="19"/>
  <c r="AE123" i="19"/>
  <c r="DD123" i="19" s="1"/>
  <c r="AF123" i="19"/>
  <c r="AG123" i="19"/>
  <c r="AI123" i="19"/>
  <c r="AJ123" i="19"/>
  <c r="AL123" i="19"/>
  <c r="AM123" i="19"/>
  <c r="AN123" i="19"/>
  <c r="AO123" i="19"/>
  <c r="AP123" i="19"/>
  <c r="AQ123" i="19"/>
  <c r="AR123" i="19"/>
  <c r="AS123" i="19"/>
  <c r="AT123" i="19"/>
  <c r="AU123" i="19"/>
  <c r="AV123" i="19"/>
  <c r="AW123" i="19"/>
  <c r="AX123" i="19"/>
  <c r="AY123" i="19"/>
  <c r="AZ123" i="19"/>
  <c r="BA123" i="19"/>
  <c r="BB123" i="19"/>
  <c r="BC123" i="19"/>
  <c r="BD123" i="19"/>
  <c r="BE123" i="19"/>
  <c r="BF123" i="19"/>
  <c r="BG123" i="19"/>
  <c r="BH123" i="19"/>
  <c r="BI123" i="19"/>
  <c r="BK123" i="19"/>
  <c r="BL123" i="19"/>
  <c r="BN123" i="19"/>
  <c r="BO123" i="19"/>
  <c r="BQ123" i="19"/>
  <c r="BR123" i="19"/>
  <c r="BT123" i="19"/>
  <c r="BU123" i="19"/>
  <c r="BW123" i="19"/>
  <c r="BX123" i="19"/>
  <c r="BZ123" i="19"/>
  <c r="CA123" i="19"/>
  <c r="CC123" i="19"/>
  <c r="CD123" i="19"/>
  <c r="CF123" i="19"/>
  <c r="CG123" i="19"/>
  <c r="CI123" i="19"/>
  <c r="CL123" i="19"/>
  <c r="CN123" i="19"/>
  <c r="CO123" i="19"/>
  <c r="CQ123" i="19"/>
  <c r="CR123" i="19"/>
  <c r="CT123" i="19"/>
  <c r="CU123" i="19"/>
  <c r="CW123" i="19"/>
  <c r="CX123" i="19"/>
  <c r="CZ123" i="19"/>
  <c r="DA123" i="19"/>
  <c r="DC123" i="19"/>
  <c r="DG123" i="19"/>
  <c r="DS123" i="19"/>
  <c r="DT123" i="19"/>
  <c r="G124" i="19"/>
  <c r="H124" i="19"/>
  <c r="I124" i="19"/>
  <c r="K124" i="19"/>
  <c r="J124" i="19" s="1"/>
  <c r="O124" i="19" s="1"/>
  <c r="L124" i="19"/>
  <c r="M124" i="19"/>
  <c r="N124" i="19"/>
  <c r="P124" i="19"/>
  <c r="Q124" i="19"/>
  <c r="S124" i="19"/>
  <c r="T124" i="19"/>
  <c r="V124" i="19"/>
  <c r="W124" i="19"/>
  <c r="Y124" i="19"/>
  <c r="Z124" i="19"/>
  <c r="AB124" i="19"/>
  <c r="AC124" i="19"/>
  <c r="AE124" i="19"/>
  <c r="DD124" i="19" s="1"/>
  <c r="AF124" i="19"/>
  <c r="AG124" i="19"/>
  <c r="AI124" i="19"/>
  <c r="AJ124" i="19"/>
  <c r="AL124" i="19"/>
  <c r="AM124" i="19"/>
  <c r="AN124" i="19"/>
  <c r="AO124" i="19"/>
  <c r="AP124" i="19"/>
  <c r="AQ124" i="19"/>
  <c r="AR124" i="19"/>
  <c r="AS124" i="19"/>
  <c r="AT124" i="19"/>
  <c r="AU124" i="19"/>
  <c r="AV124" i="19"/>
  <c r="AW124" i="19"/>
  <c r="AX124" i="19"/>
  <c r="AY124" i="19"/>
  <c r="AZ124" i="19"/>
  <c r="BA124" i="19"/>
  <c r="BB124" i="19"/>
  <c r="BC124" i="19"/>
  <c r="BD124" i="19"/>
  <c r="BE124" i="19"/>
  <c r="BF124" i="19"/>
  <c r="BG124" i="19"/>
  <c r="BH124" i="19"/>
  <c r="BI124" i="19"/>
  <c r="BK124" i="19"/>
  <c r="BL124" i="19"/>
  <c r="BN124" i="19"/>
  <c r="BO124" i="19"/>
  <c r="BQ124" i="19"/>
  <c r="BR124" i="19"/>
  <c r="BT124" i="19"/>
  <c r="BU124" i="19"/>
  <c r="BW124" i="19"/>
  <c r="BX124" i="19"/>
  <c r="BZ124" i="19"/>
  <c r="CA124" i="19"/>
  <c r="CC124" i="19"/>
  <c r="CD124" i="19"/>
  <c r="CF124" i="19"/>
  <c r="CG124" i="19"/>
  <c r="CI124" i="19"/>
  <c r="CL124" i="19"/>
  <c r="CN124" i="19"/>
  <c r="CO124" i="19"/>
  <c r="CQ124" i="19"/>
  <c r="CR124" i="19"/>
  <c r="CT124" i="19"/>
  <c r="CU124" i="19"/>
  <c r="CW124" i="19"/>
  <c r="CX124" i="19"/>
  <c r="CZ124" i="19"/>
  <c r="DA124" i="19"/>
  <c r="DC124" i="19"/>
  <c r="DG124" i="19"/>
  <c r="DS124" i="19"/>
  <c r="DT124" i="19"/>
  <c r="G125" i="19"/>
  <c r="H125" i="19"/>
  <c r="I125" i="19"/>
  <c r="K125" i="19"/>
  <c r="J125" i="19" s="1"/>
  <c r="O125" i="19" s="1"/>
  <c r="L125" i="19"/>
  <c r="M125" i="19"/>
  <c r="N125" i="19"/>
  <c r="P125" i="19"/>
  <c r="Q125" i="19"/>
  <c r="S125" i="19"/>
  <c r="T125" i="19"/>
  <c r="V125" i="19"/>
  <c r="W125" i="19"/>
  <c r="Y125" i="19"/>
  <c r="Z125" i="19"/>
  <c r="AB125" i="19"/>
  <c r="AC125" i="19"/>
  <c r="AE125" i="19"/>
  <c r="DD125" i="19" s="1"/>
  <c r="AF125" i="19"/>
  <c r="AG125" i="19"/>
  <c r="AI125" i="19"/>
  <c r="AJ125" i="19"/>
  <c r="AL125" i="19"/>
  <c r="AM125" i="19"/>
  <c r="AN125" i="19"/>
  <c r="AO125" i="19"/>
  <c r="AP125" i="19"/>
  <c r="AQ125" i="19"/>
  <c r="AR125" i="19"/>
  <c r="AS125" i="19"/>
  <c r="AT125" i="19"/>
  <c r="AU125" i="19"/>
  <c r="AV125" i="19"/>
  <c r="AW125" i="19"/>
  <c r="AX125" i="19"/>
  <c r="AY125" i="19"/>
  <c r="AZ125" i="19"/>
  <c r="BA125" i="19"/>
  <c r="BB125" i="19"/>
  <c r="BC125" i="19"/>
  <c r="BD125" i="19"/>
  <c r="BE125" i="19"/>
  <c r="BF125" i="19"/>
  <c r="BG125" i="19"/>
  <c r="BH125" i="19"/>
  <c r="BI125" i="19"/>
  <c r="BK125" i="19"/>
  <c r="BL125" i="19"/>
  <c r="BN125" i="19"/>
  <c r="BO125" i="19"/>
  <c r="BQ125" i="19"/>
  <c r="BR125" i="19"/>
  <c r="BT125" i="19"/>
  <c r="BU125" i="19"/>
  <c r="BW125" i="19"/>
  <c r="BX125" i="19"/>
  <c r="BZ125" i="19"/>
  <c r="CA125" i="19"/>
  <c r="CC125" i="19"/>
  <c r="CD125" i="19"/>
  <c r="CF125" i="19"/>
  <c r="CG125" i="19"/>
  <c r="CI125" i="19"/>
  <c r="CL125" i="19"/>
  <c r="CN125" i="19"/>
  <c r="CO125" i="19"/>
  <c r="CQ125" i="19"/>
  <c r="CR125" i="19"/>
  <c r="CT125" i="19"/>
  <c r="CU125" i="19"/>
  <c r="CW125" i="19"/>
  <c r="CX125" i="19"/>
  <c r="CZ125" i="19"/>
  <c r="DA125" i="19"/>
  <c r="DC125" i="19"/>
  <c r="DG125" i="19"/>
  <c r="DS125" i="19"/>
  <c r="DT125" i="19"/>
  <c r="G126" i="19"/>
  <c r="H126" i="19"/>
  <c r="I126" i="19"/>
  <c r="K126" i="19"/>
  <c r="J126" i="19" s="1"/>
  <c r="O126" i="19" s="1"/>
  <c r="L126" i="19"/>
  <c r="M126" i="19"/>
  <c r="N126" i="19"/>
  <c r="P126" i="19"/>
  <c r="Q126" i="19"/>
  <c r="S126" i="19"/>
  <c r="T126" i="19"/>
  <c r="V126" i="19"/>
  <c r="W126" i="19"/>
  <c r="Y126" i="19"/>
  <c r="Z126" i="19"/>
  <c r="AB126" i="19"/>
  <c r="AC126" i="19"/>
  <c r="AE126" i="19"/>
  <c r="DD126" i="19" s="1"/>
  <c r="AF126" i="19"/>
  <c r="AG126" i="19"/>
  <c r="AI126" i="19"/>
  <c r="AJ126" i="19"/>
  <c r="AL126" i="19"/>
  <c r="AM126" i="19"/>
  <c r="AN126" i="19"/>
  <c r="AO126" i="19"/>
  <c r="AP126" i="19"/>
  <c r="AQ126" i="19"/>
  <c r="AR126" i="19"/>
  <c r="AS126" i="19"/>
  <c r="AT126" i="19"/>
  <c r="AU126" i="19"/>
  <c r="AV126" i="19"/>
  <c r="AW126" i="19"/>
  <c r="AX126" i="19"/>
  <c r="AY126" i="19"/>
  <c r="AZ126" i="19"/>
  <c r="BA126" i="19"/>
  <c r="BB126" i="19"/>
  <c r="BC126" i="19"/>
  <c r="BD126" i="19"/>
  <c r="BE126" i="19"/>
  <c r="BF126" i="19"/>
  <c r="BG126" i="19"/>
  <c r="BH126" i="19"/>
  <c r="BI126" i="19"/>
  <c r="BK126" i="19"/>
  <c r="BL126" i="19"/>
  <c r="BN126" i="19"/>
  <c r="BO126" i="19"/>
  <c r="BQ126" i="19"/>
  <c r="BR126" i="19"/>
  <c r="BT126" i="19"/>
  <c r="BU126" i="19"/>
  <c r="BW126" i="19"/>
  <c r="BX126" i="19"/>
  <c r="BZ126" i="19"/>
  <c r="CA126" i="19"/>
  <c r="CC126" i="19"/>
  <c r="CD126" i="19"/>
  <c r="CF126" i="19"/>
  <c r="CG126" i="19"/>
  <c r="CI126" i="19"/>
  <c r="CL126" i="19"/>
  <c r="CN126" i="19"/>
  <c r="CO126" i="19"/>
  <c r="CQ126" i="19"/>
  <c r="CR126" i="19"/>
  <c r="CT126" i="19"/>
  <c r="CU126" i="19"/>
  <c r="CW126" i="19"/>
  <c r="CX126" i="19"/>
  <c r="CZ126" i="19"/>
  <c r="DA126" i="19"/>
  <c r="DC126" i="19"/>
  <c r="DG126" i="19"/>
  <c r="DS126" i="19"/>
  <c r="DT126" i="19"/>
  <c r="G127" i="19"/>
  <c r="H127" i="19"/>
  <c r="I127" i="19"/>
  <c r="K127" i="19"/>
  <c r="J127" i="19" s="1"/>
  <c r="O127" i="19" s="1"/>
  <c r="L127" i="19"/>
  <c r="M127" i="19"/>
  <c r="N127" i="19"/>
  <c r="P127" i="19"/>
  <c r="Q127" i="19"/>
  <c r="S127" i="19"/>
  <c r="T127" i="19"/>
  <c r="V127" i="19"/>
  <c r="W127" i="19"/>
  <c r="Y127" i="19"/>
  <c r="Z127" i="19"/>
  <c r="AB127" i="19"/>
  <c r="AC127" i="19"/>
  <c r="AE127" i="19"/>
  <c r="DD127" i="19" s="1"/>
  <c r="AF127" i="19"/>
  <c r="AG127" i="19"/>
  <c r="AI127" i="19"/>
  <c r="AJ127" i="19"/>
  <c r="AL127" i="19"/>
  <c r="AM127" i="19"/>
  <c r="AN127" i="19"/>
  <c r="AO127" i="19"/>
  <c r="AP127" i="19"/>
  <c r="AQ127" i="19"/>
  <c r="AR127" i="19"/>
  <c r="AS127" i="19"/>
  <c r="AT127" i="19"/>
  <c r="AU127" i="19"/>
  <c r="AV127" i="19"/>
  <c r="AW127" i="19"/>
  <c r="AX127" i="19"/>
  <c r="AY127" i="19"/>
  <c r="AZ127" i="19"/>
  <c r="BA127" i="19"/>
  <c r="BB127" i="19"/>
  <c r="BC127" i="19"/>
  <c r="BD127" i="19"/>
  <c r="BE127" i="19"/>
  <c r="BF127" i="19"/>
  <c r="BG127" i="19"/>
  <c r="BH127" i="19"/>
  <c r="BI127" i="19"/>
  <c r="BK127" i="19"/>
  <c r="BL127" i="19"/>
  <c r="BN127" i="19"/>
  <c r="BO127" i="19"/>
  <c r="BQ127" i="19"/>
  <c r="BR127" i="19"/>
  <c r="BT127" i="19"/>
  <c r="BU127" i="19"/>
  <c r="BW127" i="19"/>
  <c r="BX127" i="19"/>
  <c r="BZ127" i="19"/>
  <c r="CA127" i="19"/>
  <c r="CC127" i="19"/>
  <c r="CD127" i="19"/>
  <c r="CF127" i="19"/>
  <c r="CG127" i="19"/>
  <c r="CI127" i="19"/>
  <c r="CL127" i="19"/>
  <c r="CN127" i="19"/>
  <c r="CO127" i="19"/>
  <c r="CQ127" i="19"/>
  <c r="CR127" i="19"/>
  <c r="CT127" i="19"/>
  <c r="CU127" i="19"/>
  <c r="CW127" i="19"/>
  <c r="CX127" i="19"/>
  <c r="CZ127" i="19"/>
  <c r="DA127" i="19"/>
  <c r="DC127" i="19"/>
  <c r="DG127" i="19"/>
  <c r="DS127" i="19"/>
  <c r="DT127" i="19"/>
  <c r="G128" i="19"/>
  <c r="H128" i="19"/>
  <c r="I128" i="19"/>
  <c r="K128" i="19"/>
  <c r="J128" i="19" s="1"/>
  <c r="O128" i="19" s="1"/>
  <c r="L128" i="19"/>
  <c r="M128" i="19"/>
  <c r="N128" i="19"/>
  <c r="P128" i="19"/>
  <c r="Q128" i="19"/>
  <c r="S128" i="19"/>
  <c r="T128" i="19"/>
  <c r="V128" i="19"/>
  <c r="W128" i="19"/>
  <c r="Y128" i="19"/>
  <c r="Z128" i="19"/>
  <c r="AB128" i="19"/>
  <c r="AC128" i="19"/>
  <c r="AE128" i="19"/>
  <c r="DD128" i="19" s="1"/>
  <c r="AF128" i="19"/>
  <c r="AG128" i="19"/>
  <c r="AI128" i="19"/>
  <c r="AJ128" i="19"/>
  <c r="AL128" i="19"/>
  <c r="AM128" i="19"/>
  <c r="AN128" i="19"/>
  <c r="AO128" i="19"/>
  <c r="AP128" i="19"/>
  <c r="AQ128" i="19"/>
  <c r="AR128" i="19"/>
  <c r="AS128" i="19"/>
  <c r="AT128" i="19"/>
  <c r="AU128" i="19"/>
  <c r="AV128" i="19"/>
  <c r="AW128" i="19"/>
  <c r="AX128" i="19"/>
  <c r="AY128" i="19"/>
  <c r="AZ128" i="19"/>
  <c r="BA128" i="19"/>
  <c r="BB128" i="19"/>
  <c r="BC128" i="19"/>
  <c r="BD128" i="19"/>
  <c r="BE128" i="19"/>
  <c r="BF128" i="19"/>
  <c r="BG128" i="19"/>
  <c r="BH128" i="19"/>
  <c r="BI128" i="19"/>
  <c r="BK128" i="19"/>
  <c r="BL128" i="19"/>
  <c r="BN128" i="19"/>
  <c r="BO128" i="19"/>
  <c r="BQ128" i="19"/>
  <c r="BR128" i="19"/>
  <c r="BT128" i="19"/>
  <c r="BU128" i="19"/>
  <c r="BW128" i="19"/>
  <c r="BX128" i="19"/>
  <c r="BZ128" i="19"/>
  <c r="CA128" i="19"/>
  <c r="CC128" i="19"/>
  <c r="CD128" i="19"/>
  <c r="CF128" i="19"/>
  <c r="CG128" i="19"/>
  <c r="CI128" i="19"/>
  <c r="CL128" i="19"/>
  <c r="CN128" i="19"/>
  <c r="CO128" i="19"/>
  <c r="CQ128" i="19"/>
  <c r="CR128" i="19"/>
  <c r="CT128" i="19"/>
  <c r="CU128" i="19"/>
  <c r="CW128" i="19"/>
  <c r="CX128" i="19"/>
  <c r="CZ128" i="19"/>
  <c r="DA128" i="19"/>
  <c r="DC128" i="19"/>
  <c r="DG128" i="19"/>
  <c r="DS128" i="19"/>
  <c r="DT128" i="19"/>
  <c r="G129" i="19"/>
  <c r="H129" i="19"/>
  <c r="I129" i="19"/>
  <c r="K129" i="19"/>
  <c r="J129" i="19" s="1"/>
  <c r="O129" i="19" s="1"/>
  <c r="L129" i="19"/>
  <c r="M129" i="19"/>
  <c r="N129" i="19"/>
  <c r="P129" i="19"/>
  <c r="Q129" i="19"/>
  <c r="S129" i="19"/>
  <c r="T129" i="19"/>
  <c r="V129" i="19"/>
  <c r="W129" i="19"/>
  <c r="Y129" i="19"/>
  <c r="Z129" i="19"/>
  <c r="AB129" i="19"/>
  <c r="AC129" i="19"/>
  <c r="AE129" i="19"/>
  <c r="DD129" i="19" s="1"/>
  <c r="AF129" i="19"/>
  <c r="AG129" i="19"/>
  <c r="AI129" i="19"/>
  <c r="AJ129" i="19"/>
  <c r="AL129" i="19"/>
  <c r="AM129" i="19"/>
  <c r="AN129" i="19"/>
  <c r="AO129" i="19"/>
  <c r="AP129" i="19"/>
  <c r="AQ129" i="19"/>
  <c r="AR129" i="19"/>
  <c r="AS129" i="19"/>
  <c r="AT129" i="19"/>
  <c r="AU129" i="19"/>
  <c r="AV129" i="19"/>
  <c r="AW129" i="19"/>
  <c r="AX129" i="19"/>
  <c r="AY129" i="19"/>
  <c r="AZ129" i="19"/>
  <c r="BA129" i="19"/>
  <c r="BB129" i="19"/>
  <c r="BC129" i="19"/>
  <c r="BD129" i="19"/>
  <c r="BE129" i="19"/>
  <c r="BF129" i="19"/>
  <c r="BG129" i="19"/>
  <c r="BH129" i="19"/>
  <c r="BI129" i="19"/>
  <c r="BK129" i="19"/>
  <c r="BL129" i="19"/>
  <c r="BN129" i="19"/>
  <c r="BO129" i="19"/>
  <c r="BQ129" i="19"/>
  <c r="BR129" i="19"/>
  <c r="BT129" i="19"/>
  <c r="BU129" i="19"/>
  <c r="BW129" i="19"/>
  <c r="BX129" i="19"/>
  <c r="BZ129" i="19"/>
  <c r="CA129" i="19"/>
  <c r="CC129" i="19"/>
  <c r="CD129" i="19"/>
  <c r="CF129" i="19"/>
  <c r="CG129" i="19"/>
  <c r="CI129" i="19"/>
  <c r="CL129" i="19"/>
  <c r="CN129" i="19"/>
  <c r="CO129" i="19"/>
  <c r="CQ129" i="19"/>
  <c r="CR129" i="19"/>
  <c r="CT129" i="19"/>
  <c r="CU129" i="19"/>
  <c r="CW129" i="19"/>
  <c r="CX129" i="19"/>
  <c r="CZ129" i="19"/>
  <c r="DA129" i="19"/>
  <c r="DC129" i="19"/>
  <c r="DG129" i="19"/>
  <c r="DS129" i="19"/>
  <c r="DT129" i="19"/>
  <c r="G130" i="19"/>
  <c r="H130" i="19"/>
  <c r="I130" i="19"/>
  <c r="K130" i="19"/>
  <c r="J130" i="19" s="1"/>
  <c r="O130" i="19" s="1"/>
  <c r="L130" i="19"/>
  <c r="M130" i="19"/>
  <c r="N130" i="19"/>
  <c r="P130" i="19"/>
  <c r="Q130" i="19"/>
  <c r="S130" i="19"/>
  <c r="T130" i="19"/>
  <c r="V130" i="19"/>
  <c r="W130" i="19"/>
  <c r="Y130" i="19"/>
  <c r="Z130" i="19"/>
  <c r="AB130" i="19"/>
  <c r="AC130" i="19"/>
  <c r="AE130" i="19"/>
  <c r="DD130" i="19" s="1"/>
  <c r="AF130" i="19"/>
  <c r="AG130" i="19"/>
  <c r="AI130" i="19"/>
  <c r="AJ130" i="19"/>
  <c r="AL130" i="19"/>
  <c r="AM130" i="19"/>
  <c r="AN130" i="19"/>
  <c r="AO130" i="19"/>
  <c r="AP130" i="19"/>
  <c r="AQ130" i="19"/>
  <c r="AR130" i="19"/>
  <c r="AS130" i="19"/>
  <c r="AT130" i="19"/>
  <c r="AU130" i="19"/>
  <c r="AV130" i="19"/>
  <c r="AW130" i="19"/>
  <c r="AX130" i="19"/>
  <c r="AY130" i="19"/>
  <c r="AZ130" i="19"/>
  <c r="BA130" i="19"/>
  <c r="BB130" i="19"/>
  <c r="BC130" i="19"/>
  <c r="BD130" i="19"/>
  <c r="BE130" i="19"/>
  <c r="BF130" i="19"/>
  <c r="BG130" i="19"/>
  <c r="BH130" i="19"/>
  <c r="BI130" i="19"/>
  <c r="BK130" i="19"/>
  <c r="BL130" i="19"/>
  <c r="BN130" i="19"/>
  <c r="BO130" i="19"/>
  <c r="BQ130" i="19"/>
  <c r="BR130" i="19"/>
  <c r="BT130" i="19"/>
  <c r="BU130" i="19"/>
  <c r="BW130" i="19"/>
  <c r="BX130" i="19"/>
  <c r="BZ130" i="19"/>
  <c r="CA130" i="19"/>
  <c r="CC130" i="19"/>
  <c r="CD130" i="19"/>
  <c r="CF130" i="19"/>
  <c r="CG130" i="19"/>
  <c r="CI130" i="19"/>
  <c r="CL130" i="19"/>
  <c r="CN130" i="19"/>
  <c r="CO130" i="19"/>
  <c r="CQ130" i="19"/>
  <c r="CR130" i="19"/>
  <c r="CT130" i="19"/>
  <c r="CU130" i="19"/>
  <c r="CW130" i="19"/>
  <c r="CX130" i="19"/>
  <c r="CZ130" i="19"/>
  <c r="DA130" i="19"/>
  <c r="DC130" i="19"/>
  <c r="DG130" i="19"/>
  <c r="DS130" i="19"/>
  <c r="DT130" i="19"/>
  <c r="G131" i="19"/>
  <c r="H131" i="19"/>
  <c r="I131" i="19"/>
  <c r="K131" i="19"/>
  <c r="J131" i="19" s="1"/>
  <c r="O131" i="19" s="1"/>
  <c r="L131" i="19"/>
  <c r="M131" i="19"/>
  <c r="N131" i="19"/>
  <c r="P131" i="19"/>
  <c r="Q131" i="19"/>
  <c r="S131" i="19"/>
  <c r="T131" i="19"/>
  <c r="V131" i="19"/>
  <c r="W131" i="19"/>
  <c r="Y131" i="19"/>
  <c r="Z131" i="19"/>
  <c r="AB131" i="19"/>
  <c r="AC131" i="19"/>
  <c r="AE131" i="19"/>
  <c r="DD131" i="19" s="1"/>
  <c r="AF131" i="19"/>
  <c r="AG131" i="19"/>
  <c r="AI131" i="19"/>
  <c r="AJ131" i="19"/>
  <c r="AL131" i="19"/>
  <c r="AM131" i="19"/>
  <c r="AN131" i="19"/>
  <c r="AO131" i="19"/>
  <c r="AP131" i="19"/>
  <c r="AQ131" i="19"/>
  <c r="AR131" i="19"/>
  <c r="AS131" i="19"/>
  <c r="AT131" i="19"/>
  <c r="AU131" i="19"/>
  <c r="AV131" i="19"/>
  <c r="AW131" i="19"/>
  <c r="AX131" i="19"/>
  <c r="AY131" i="19"/>
  <c r="AZ131" i="19"/>
  <c r="BA131" i="19"/>
  <c r="BB131" i="19"/>
  <c r="BC131" i="19"/>
  <c r="BD131" i="19"/>
  <c r="BE131" i="19"/>
  <c r="BF131" i="19"/>
  <c r="BG131" i="19"/>
  <c r="BH131" i="19"/>
  <c r="BI131" i="19"/>
  <c r="BK131" i="19"/>
  <c r="BL131" i="19"/>
  <c r="BN131" i="19"/>
  <c r="BO131" i="19"/>
  <c r="BQ131" i="19"/>
  <c r="BR131" i="19"/>
  <c r="BT131" i="19"/>
  <c r="BU131" i="19"/>
  <c r="BW131" i="19"/>
  <c r="BX131" i="19"/>
  <c r="BZ131" i="19"/>
  <c r="CA131" i="19"/>
  <c r="CC131" i="19"/>
  <c r="CD131" i="19"/>
  <c r="CF131" i="19"/>
  <c r="CG131" i="19"/>
  <c r="CI131" i="19"/>
  <c r="CL131" i="19"/>
  <c r="CN131" i="19"/>
  <c r="CO131" i="19"/>
  <c r="CQ131" i="19"/>
  <c r="CR131" i="19"/>
  <c r="CT131" i="19"/>
  <c r="CU131" i="19"/>
  <c r="CW131" i="19"/>
  <c r="CX131" i="19"/>
  <c r="CZ131" i="19"/>
  <c r="DA131" i="19"/>
  <c r="DC131" i="19"/>
  <c r="DG131" i="19"/>
  <c r="DS131" i="19"/>
  <c r="DT131" i="19"/>
  <c r="G132" i="19"/>
  <c r="H132" i="19"/>
  <c r="I132" i="19"/>
  <c r="K132" i="19"/>
  <c r="J132" i="19" s="1"/>
  <c r="O132" i="19" s="1"/>
  <c r="L132" i="19"/>
  <c r="M132" i="19"/>
  <c r="N132" i="19"/>
  <c r="P132" i="19"/>
  <c r="Q132" i="19"/>
  <c r="S132" i="19"/>
  <c r="T132" i="19"/>
  <c r="V132" i="19"/>
  <c r="W132" i="19"/>
  <c r="Y132" i="19"/>
  <c r="Z132" i="19"/>
  <c r="AB132" i="19"/>
  <c r="AC132" i="19"/>
  <c r="AE132" i="19"/>
  <c r="DD132" i="19" s="1"/>
  <c r="AF132" i="19"/>
  <c r="AG132" i="19"/>
  <c r="AI132" i="19"/>
  <c r="AJ132" i="19"/>
  <c r="AL132" i="19"/>
  <c r="AM132" i="19"/>
  <c r="AN132" i="19"/>
  <c r="AO132" i="19"/>
  <c r="AP132" i="19"/>
  <c r="AQ132" i="19"/>
  <c r="AR132" i="19"/>
  <c r="AS132" i="19"/>
  <c r="AT132" i="19"/>
  <c r="AU132" i="19"/>
  <c r="AV132" i="19"/>
  <c r="AW132" i="19"/>
  <c r="AX132" i="19"/>
  <c r="AY132" i="19"/>
  <c r="AZ132" i="19"/>
  <c r="BA132" i="19"/>
  <c r="BB132" i="19"/>
  <c r="BC132" i="19"/>
  <c r="BD132" i="19"/>
  <c r="BE132" i="19"/>
  <c r="BF132" i="19"/>
  <c r="BG132" i="19"/>
  <c r="BH132" i="19"/>
  <c r="BI132" i="19"/>
  <c r="BK132" i="19"/>
  <c r="BL132" i="19"/>
  <c r="BN132" i="19"/>
  <c r="BO132" i="19"/>
  <c r="BQ132" i="19"/>
  <c r="BR132" i="19"/>
  <c r="BT132" i="19"/>
  <c r="BU132" i="19"/>
  <c r="BW132" i="19"/>
  <c r="BX132" i="19"/>
  <c r="BZ132" i="19"/>
  <c r="CA132" i="19"/>
  <c r="CC132" i="19"/>
  <c r="CD132" i="19"/>
  <c r="CF132" i="19"/>
  <c r="CG132" i="19"/>
  <c r="CI132" i="19"/>
  <c r="CL132" i="19"/>
  <c r="CN132" i="19"/>
  <c r="CO132" i="19"/>
  <c r="CQ132" i="19"/>
  <c r="CR132" i="19"/>
  <c r="CT132" i="19"/>
  <c r="CU132" i="19"/>
  <c r="CW132" i="19"/>
  <c r="CX132" i="19"/>
  <c r="CZ132" i="19"/>
  <c r="DA132" i="19"/>
  <c r="DC132" i="19"/>
  <c r="DG132" i="19"/>
  <c r="DS132" i="19"/>
  <c r="DT132" i="19"/>
  <c r="G133" i="19"/>
  <c r="H133" i="19"/>
  <c r="I133" i="19"/>
  <c r="K133" i="19"/>
  <c r="J133" i="19" s="1"/>
  <c r="O133" i="19" s="1"/>
  <c r="L133" i="19"/>
  <c r="M133" i="19"/>
  <c r="N133" i="19"/>
  <c r="P133" i="19"/>
  <c r="Q133" i="19"/>
  <c r="S133" i="19"/>
  <c r="T133" i="19"/>
  <c r="V133" i="19"/>
  <c r="W133" i="19"/>
  <c r="Y133" i="19"/>
  <c r="Z133" i="19"/>
  <c r="AB133" i="19"/>
  <c r="AC133" i="19"/>
  <c r="AE133" i="19"/>
  <c r="DD133" i="19" s="1"/>
  <c r="AF133" i="19"/>
  <c r="AG133" i="19"/>
  <c r="AI133" i="19"/>
  <c r="AJ133" i="19"/>
  <c r="AL133" i="19"/>
  <c r="AM133" i="19"/>
  <c r="AN133" i="19"/>
  <c r="AO133" i="19"/>
  <c r="AP133" i="19"/>
  <c r="AQ133" i="19"/>
  <c r="AR133" i="19"/>
  <c r="AS133" i="19"/>
  <c r="AT133" i="19"/>
  <c r="AU133" i="19"/>
  <c r="AV133" i="19"/>
  <c r="AW133" i="19"/>
  <c r="AX133" i="19"/>
  <c r="AY133" i="19"/>
  <c r="AZ133" i="19"/>
  <c r="BA133" i="19"/>
  <c r="BB133" i="19"/>
  <c r="BC133" i="19"/>
  <c r="BD133" i="19"/>
  <c r="BE133" i="19"/>
  <c r="BF133" i="19"/>
  <c r="BG133" i="19"/>
  <c r="BH133" i="19"/>
  <c r="BI133" i="19"/>
  <c r="BK133" i="19"/>
  <c r="BL133" i="19"/>
  <c r="BN133" i="19"/>
  <c r="BO133" i="19"/>
  <c r="BQ133" i="19"/>
  <c r="BR133" i="19"/>
  <c r="BT133" i="19"/>
  <c r="BU133" i="19"/>
  <c r="BW133" i="19"/>
  <c r="BX133" i="19"/>
  <c r="BZ133" i="19"/>
  <c r="CA133" i="19"/>
  <c r="CC133" i="19"/>
  <c r="CD133" i="19"/>
  <c r="CF133" i="19"/>
  <c r="CG133" i="19"/>
  <c r="CI133" i="19"/>
  <c r="CL133" i="19"/>
  <c r="CN133" i="19"/>
  <c r="CO133" i="19"/>
  <c r="CQ133" i="19"/>
  <c r="CR133" i="19"/>
  <c r="CT133" i="19"/>
  <c r="CU133" i="19"/>
  <c r="CW133" i="19"/>
  <c r="CX133" i="19"/>
  <c r="CZ133" i="19"/>
  <c r="DA133" i="19"/>
  <c r="DC133" i="19"/>
  <c r="DG133" i="19"/>
  <c r="DS133" i="19"/>
  <c r="DT133" i="19"/>
  <c r="G134" i="19"/>
  <c r="H134" i="19"/>
  <c r="I134" i="19"/>
  <c r="K134" i="19"/>
  <c r="J134" i="19" s="1"/>
  <c r="O134" i="19" s="1"/>
  <c r="L134" i="19"/>
  <c r="M134" i="19"/>
  <c r="N134" i="19"/>
  <c r="P134" i="19"/>
  <c r="Q134" i="19"/>
  <c r="S134" i="19"/>
  <c r="T134" i="19"/>
  <c r="V134" i="19"/>
  <c r="W134" i="19"/>
  <c r="Y134" i="19"/>
  <c r="Z134" i="19"/>
  <c r="AB134" i="19"/>
  <c r="AC134" i="19"/>
  <c r="AE134" i="19"/>
  <c r="DD134" i="19" s="1"/>
  <c r="AF134" i="19"/>
  <c r="AG134" i="19"/>
  <c r="AI134" i="19"/>
  <c r="AJ134" i="19"/>
  <c r="AL134" i="19"/>
  <c r="AM134" i="19"/>
  <c r="AN134" i="19"/>
  <c r="AO134" i="19"/>
  <c r="AP134" i="19"/>
  <c r="AQ134" i="19"/>
  <c r="AR134" i="19"/>
  <c r="AS134" i="19"/>
  <c r="AT134" i="19"/>
  <c r="AU134" i="19"/>
  <c r="AV134" i="19"/>
  <c r="AW134" i="19"/>
  <c r="AX134" i="19"/>
  <c r="AY134" i="19"/>
  <c r="AZ134" i="19"/>
  <c r="BA134" i="19"/>
  <c r="BB134" i="19"/>
  <c r="BC134" i="19"/>
  <c r="BD134" i="19"/>
  <c r="BE134" i="19"/>
  <c r="BF134" i="19"/>
  <c r="BG134" i="19"/>
  <c r="BH134" i="19"/>
  <c r="BI134" i="19"/>
  <c r="BK134" i="19"/>
  <c r="BL134" i="19"/>
  <c r="BN134" i="19"/>
  <c r="BO134" i="19"/>
  <c r="BQ134" i="19"/>
  <c r="BR134" i="19"/>
  <c r="BT134" i="19"/>
  <c r="BU134" i="19"/>
  <c r="BW134" i="19"/>
  <c r="BX134" i="19"/>
  <c r="BZ134" i="19"/>
  <c r="CA134" i="19"/>
  <c r="CC134" i="19"/>
  <c r="CD134" i="19"/>
  <c r="CF134" i="19"/>
  <c r="CG134" i="19"/>
  <c r="CI134" i="19"/>
  <c r="CL134" i="19"/>
  <c r="CN134" i="19"/>
  <c r="CO134" i="19"/>
  <c r="CQ134" i="19"/>
  <c r="CR134" i="19"/>
  <c r="CT134" i="19"/>
  <c r="CU134" i="19"/>
  <c r="CW134" i="19"/>
  <c r="CX134" i="19"/>
  <c r="CZ134" i="19"/>
  <c r="DA134" i="19"/>
  <c r="DC134" i="19"/>
  <c r="DG134" i="19"/>
  <c r="DS134" i="19"/>
  <c r="DT134" i="19"/>
  <c r="G135" i="19"/>
  <c r="H135" i="19"/>
  <c r="I135" i="19"/>
  <c r="K135" i="19"/>
  <c r="J135" i="19" s="1"/>
  <c r="O135" i="19" s="1"/>
  <c r="L135" i="19"/>
  <c r="M135" i="19"/>
  <c r="N135" i="19"/>
  <c r="P135" i="19"/>
  <c r="Q135" i="19"/>
  <c r="S135" i="19"/>
  <c r="T135" i="19"/>
  <c r="V135" i="19"/>
  <c r="W135" i="19"/>
  <c r="Y135" i="19"/>
  <c r="Z135" i="19"/>
  <c r="AB135" i="19"/>
  <c r="AC135" i="19"/>
  <c r="AE135" i="19"/>
  <c r="DD135" i="19" s="1"/>
  <c r="AF135" i="19"/>
  <c r="AG135" i="19"/>
  <c r="AI135" i="19"/>
  <c r="AJ135" i="19"/>
  <c r="AL135" i="19"/>
  <c r="AM135" i="19"/>
  <c r="AN135" i="19"/>
  <c r="AO135" i="19"/>
  <c r="AP135" i="19"/>
  <c r="AQ135" i="19"/>
  <c r="AR135" i="19"/>
  <c r="AS135" i="19"/>
  <c r="AT135" i="19"/>
  <c r="AU135" i="19"/>
  <c r="AV135" i="19"/>
  <c r="AW135" i="19"/>
  <c r="AX135" i="19"/>
  <c r="AY135" i="19"/>
  <c r="AZ135" i="19"/>
  <c r="BA135" i="19"/>
  <c r="BB135" i="19"/>
  <c r="BC135" i="19"/>
  <c r="BD135" i="19"/>
  <c r="BE135" i="19"/>
  <c r="BF135" i="19"/>
  <c r="BG135" i="19"/>
  <c r="BH135" i="19"/>
  <c r="BI135" i="19"/>
  <c r="BK135" i="19"/>
  <c r="BL135" i="19"/>
  <c r="BN135" i="19"/>
  <c r="BO135" i="19"/>
  <c r="BQ135" i="19"/>
  <c r="BR135" i="19"/>
  <c r="BT135" i="19"/>
  <c r="BU135" i="19"/>
  <c r="BW135" i="19"/>
  <c r="BX135" i="19"/>
  <c r="BZ135" i="19"/>
  <c r="CA135" i="19"/>
  <c r="CC135" i="19"/>
  <c r="CD135" i="19"/>
  <c r="CF135" i="19"/>
  <c r="CG135" i="19"/>
  <c r="CI135" i="19"/>
  <c r="CL135" i="19"/>
  <c r="CN135" i="19"/>
  <c r="CO135" i="19"/>
  <c r="CQ135" i="19"/>
  <c r="CR135" i="19"/>
  <c r="CT135" i="19"/>
  <c r="CU135" i="19"/>
  <c r="CW135" i="19"/>
  <c r="CX135" i="19"/>
  <c r="CZ135" i="19"/>
  <c r="DA135" i="19"/>
  <c r="DC135" i="19"/>
  <c r="DG135" i="19"/>
  <c r="DS135" i="19"/>
  <c r="DT135" i="19"/>
  <c r="G136" i="19"/>
  <c r="H136" i="19"/>
  <c r="I136" i="19"/>
  <c r="K136" i="19"/>
  <c r="J136" i="19" s="1"/>
  <c r="O136" i="19" s="1"/>
  <c r="L136" i="19"/>
  <c r="M136" i="19"/>
  <c r="N136" i="19"/>
  <c r="P136" i="19"/>
  <c r="Q136" i="19"/>
  <c r="S136" i="19"/>
  <c r="T136" i="19"/>
  <c r="V136" i="19"/>
  <c r="W136" i="19"/>
  <c r="Y136" i="19"/>
  <c r="Z136" i="19"/>
  <c r="AB136" i="19"/>
  <c r="AC136" i="19"/>
  <c r="AE136" i="19"/>
  <c r="DD136" i="19" s="1"/>
  <c r="AF136" i="19"/>
  <c r="AG136" i="19"/>
  <c r="AI136" i="19"/>
  <c r="AJ136" i="19"/>
  <c r="AL136" i="19"/>
  <c r="AM136" i="19"/>
  <c r="AN136" i="19"/>
  <c r="AO136" i="19"/>
  <c r="AP136" i="19"/>
  <c r="AQ136" i="19"/>
  <c r="AR136" i="19"/>
  <c r="AS136" i="19"/>
  <c r="AT136" i="19"/>
  <c r="AU136" i="19"/>
  <c r="AV136" i="19"/>
  <c r="AW136" i="19"/>
  <c r="AX136" i="19"/>
  <c r="AY136" i="19"/>
  <c r="AZ136" i="19"/>
  <c r="BA136" i="19"/>
  <c r="BB136" i="19"/>
  <c r="BC136" i="19"/>
  <c r="BD136" i="19"/>
  <c r="BE136" i="19"/>
  <c r="BF136" i="19"/>
  <c r="BG136" i="19"/>
  <c r="BH136" i="19"/>
  <c r="BI136" i="19"/>
  <c r="BK136" i="19"/>
  <c r="BL136" i="19"/>
  <c r="BN136" i="19"/>
  <c r="BO136" i="19"/>
  <c r="BQ136" i="19"/>
  <c r="BR136" i="19"/>
  <c r="BT136" i="19"/>
  <c r="BU136" i="19"/>
  <c r="BW136" i="19"/>
  <c r="BX136" i="19"/>
  <c r="BZ136" i="19"/>
  <c r="CA136" i="19"/>
  <c r="CC136" i="19"/>
  <c r="CD136" i="19"/>
  <c r="CF136" i="19"/>
  <c r="CG136" i="19"/>
  <c r="CI136" i="19"/>
  <c r="CL136" i="19"/>
  <c r="CN136" i="19"/>
  <c r="CO136" i="19"/>
  <c r="CQ136" i="19"/>
  <c r="CR136" i="19"/>
  <c r="CT136" i="19"/>
  <c r="CU136" i="19"/>
  <c r="CW136" i="19"/>
  <c r="CX136" i="19"/>
  <c r="CZ136" i="19"/>
  <c r="DA136" i="19"/>
  <c r="DC136" i="19"/>
  <c r="DG136" i="19"/>
  <c r="DS136" i="19"/>
  <c r="DT136" i="19"/>
  <c r="G137" i="19"/>
  <c r="H137" i="19"/>
  <c r="I137" i="19"/>
  <c r="K137" i="19"/>
  <c r="J137" i="19" s="1"/>
  <c r="O137" i="19" s="1"/>
  <c r="L137" i="19"/>
  <c r="M137" i="19"/>
  <c r="N137" i="19"/>
  <c r="P137" i="19"/>
  <c r="Q137" i="19"/>
  <c r="S137" i="19"/>
  <c r="T137" i="19"/>
  <c r="V137" i="19"/>
  <c r="W137" i="19"/>
  <c r="Y137" i="19"/>
  <c r="Z137" i="19"/>
  <c r="AB137" i="19"/>
  <c r="AC137" i="19"/>
  <c r="AE137" i="19"/>
  <c r="AF137" i="19"/>
  <c r="AG137" i="19"/>
  <c r="AI137" i="19"/>
  <c r="AJ137" i="19"/>
  <c r="AL137" i="19"/>
  <c r="AM137" i="19"/>
  <c r="AN137" i="19"/>
  <c r="AO137" i="19"/>
  <c r="AP137" i="19"/>
  <c r="AQ137" i="19"/>
  <c r="AR137" i="19"/>
  <c r="AS137" i="19"/>
  <c r="AT137" i="19"/>
  <c r="AU137" i="19"/>
  <c r="AV137" i="19"/>
  <c r="AW137" i="19"/>
  <c r="AX137" i="19"/>
  <c r="AY137" i="19"/>
  <c r="AZ137" i="19"/>
  <c r="BA137" i="19"/>
  <c r="BB137" i="19"/>
  <c r="BC137" i="19"/>
  <c r="BD137" i="19"/>
  <c r="BE137" i="19"/>
  <c r="BF137" i="19"/>
  <c r="BG137" i="19"/>
  <c r="BH137" i="19"/>
  <c r="BI137" i="19"/>
  <c r="BK137" i="19"/>
  <c r="BL137" i="19"/>
  <c r="BN137" i="19"/>
  <c r="BO137" i="19"/>
  <c r="BQ137" i="19"/>
  <c r="BR137" i="19"/>
  <c r="BT137" i="19"/>
  <c r="BU137" i="19"/>
  <c r="BW137" i="19"/>
  <c r="BX137" i="19"/>
  <c r="BZ137" i="19"/>
  <c r="CA137" i="19"/>
  <c r="CC137" i="19"/>
  <c r="CD137" i="19"/>
  <c r="CF137" i="19"/>
  <c r="CG137" i="19"/>
  <c r="CI137" i="19"/>
  <c r="CL137" i="19"/>
  <c r="CN137" i="19"/>
  <c r="CO137" i="19"/>
  <c r="CQ137" i="19"/>
  <c r="CR137" i="19"/>
  <c r="CT137" i="19"/>
  <c r="CU137" i="19"/>
  <c r="CW137" i="19"/>
  <c r="CX137" i="19"/>
  <c r="CZ137" i="19"/>
  <c r="DA137" i="19"/>
  <c r="DC137" i="19"/>
  <c r="DD137" i="19"/>
  <c r="DG137" i="19"/>
  <c r="DJ137" i="19"/>
  <c r="DS137" i="19"/>
  <c r="DT137" i="19" s="1"/>
  <c r="A138" i="19"/>
  <c r="A139" i="19" s="1"/>
  <c r="A140" i="19" s="1"/>
  <c r="A141" i="19" s="1"/>
  <c r="A142" i="19" s="1"/>
  <c r="A143" i="19" s="1"/>
  <c r="A144" i="19" s="1"/>
  <c r="A145" i="19" s="1"/>
  <c r="A146" i="19" s="1"/>
  <c r="A147" i="19" s="1"/>
  <c r="A148" i="19" s="1"/>
  <c r="A149" i="19" s="1"/>
  <c r="A150" i="19" s="1"/>
  <c r="A151" i="19" s="1"/>
  <c r="A152" i="19" s="1"/>
  <c r="A153" i="19" s="1"/>
  <c r="A154" i="19" s="1"/>
  <c r="A155" i="19" s="1"/>
  <c r="A156" i="19" s="1"/>
  <c r="A157" i="19" s="1"/>
  <c r="A158" i="19" s="1"/>
  <c r="A159" i="19" s="1"/>
  <c r="A160" i="19" s="1"/>
  <c r="A161" i="19" s="1"/>
  <c r="A162" i="19" s="1"/>
  <c r="A163" i="19" s="1"/>
  <c r="A164" i="19" s="1"/>
  <c r="A165" i="19" s="1"/>
  <c r="A166" i="19" s="1"/>
  <c r="A167" i="19" s="1"/>
  <c r="A168" i="19" s="1"/>
  <c r="A169" i="19" s="1"/>
  <c r="A170" i="19" s="1"/>
  <c r="A171" i="19" s="1"/>
  <c r="A172" i="19" s="1"/>
  <c r="A173" i="19" s="1"/>
  <c r="A174" i="19" s="1"/>
  <c r="A175" i="19" s="1"/>
  <c r="A176" i="19" s="1"/>
  <c r="A177" i="19" s="1"/>
  <c r="A178" i="19" s="1"/>
  <c r="G138" i="19"/>
  <c r="H138" i="19"/>
  <c r="I138" i="19" s="1"/>
  <c r="J138" i="19"/>
  <c r="K138" i="19"/>
  <c r="L138" i="19"/>
  <c r="M138" i="19"/>
  <c r="N138" i="19"/>
  <c r="O138" i="19" s="1"/>
  <c r="P138" i="19"/>
  <c r="Q138" i="19"/>
  <c r="R138" i="19"/>
  <c r="S138" i="19"/>
  <c r="T138" i="19"/>
  <c r="U138" i="19" s="1"/>
  <c r="X138" i="19" s="1"/>
  <c r="V138" i="19"/>
  <c r="W138" i="19"/>
  <c r="Y138" i="19"/>
  <c r="Z138" i="19"/>
  <c r="AB138" i="19"/>
  <c r="AC138" i="19"/>
  <c r="AE138" i="19"/>
  <c r="AF138" i="19"/>
  <c r="AG138" i="19"/>
  <c r="AI138" i="19"/>
  <c r="AJ138" i="19"/>
  <c r="AL138" i="19"/>
  <c r="AN138" i="19"/>
  <c r="AP138" i="19"/>
  <c r="AR138" i="19"/>
  <c r="AT138" i="19"/>
  <c r="AV138" i="19"/>
  <c r="AX138" i="19"/>
  <c r="AZ138" i="19"/>
  <c r="BB138" i="19"/>
  <c r="BD138" i="19"/>
  <c r="DD138" i="19" s="1"/>
  <c r="BE138" i="19"/>
  <c r="BF138" i="19"/>
  <c r="DJ138" i="19" s="1"/>
  <c r="BG138" i="19"/>
  <c r="BH138" i="19"/>
  <c r="BI138" i="19"/>
  <c r="BK138" i="19"/>
  <c r="BL138" i="19"/>
  <c r="BN138" i="19"/>
  <c r="BO138" i="19"/>
  <c r="BQ138" i="19"/>
  <c r="BR138" i="19"/>
  <c r="BT138" i="19"/>
  <c r="BU138" i="19"/>
  <c r="BW138" i="19"/>
  <c r="BX138" i="19"/>
  <c r="BZ138" i="19"/>
  <c r="CA138" i="19"/>
  <c r="CC138" i="19"/>
  <c r="CD138" i="19"/>
  <c r="CF138" i="19"/>
  <c r="CG138" i="19"/>
  <c r="CI138" i="19"/>
  <c r="CL138" i="19"/>
  <c r="CN138" i="19"/>
  <c r="CO138" i="19"/>
  <c r="CQ138" i="19"/>
  <c r="CR138" i="19"/>
  <c r="CT138" i="19"/>
  <c r="CU138" i="19"/>
  <c r="CW138" i="19"/>
  <c r="CX138" i="19"/>
  <c r="CZ138" i="19"/>
  <c r="DA138" i="19"/>
  <c r="DC138" i="19"/>
  <c r="DG138" i="19"/>
  <c r="DS138" i="19"/>
  <c r="DT138" i="19" s="1"/>
  <c r="G139" i="19"/>
  <c r="H139" i="19"/>
  <c r="I139" i="19" s="1"/>
  <c r="J139" i="19"/>
  <c r="K139" i="19"/>
  <c r="L139" i="19"/>
  <c r="M139" i="19"/>
  <c r="N139" i="19"/>
  <c r="O139" i="19" s="1"/>
  <c r="R139" i="19" s="1"/>
  <c r="P139" i="19"/>
  <c r="Q139" i="19"/>
  <c r="S139" i="19"/>
  <c r="T139" i="19"/>
  <c r="V139" i="19"/>
  <c r="W139" i="19"/>
  <c r="Y139" i="19"/>
  <c r="Z139" i="19"/>
  <c r="AB139" i="19"/>
  <c r="AC139" i="19"/>
  <c r="AE139" i="19"/>
  <c r="AF139" i="19"/>
  <c r="AG139" i="19"/>
  <c r="AI139" i="19"/>
  <c r="AJ139" i="19"/>
  <c r="AL139" i="19"/>
  <c r="AP139" i="19"/>
  <c r="AT139" i="19"/>
  <c r="AX139" i="19"/>
  <c r="BB139" i="19"/>
  <c r="BE139" i="19"/>
  <c r="BF139" i="19"/>
  <c r="BG139" i="19"/>
  <c r="BH139" i="19"/>
  <c r="BI139" i="19"/>
  <c r="BK139" i="19"/>
  <c r="BL139" i="19"/>
  <c r="BN139" i="19"/>
  <c r="BO139" i="19"/>
  <c r="BQ139" i="19"/>
  <c r="BR139" i="19"/>
  <c r="BT139" i="19"/>
  <c r="BU139" i="19"/>
  <c r="BW139" i="19"/>
  <c r="BX139" i="19"/>
  <c r="BZ139" i="19"/>
  <c r="CA139" i="19"/>
  <c r="CC139" i="19"/>
  <c r="CD139" i="19"/>
  <c r="CF139" i="19"/>
  <c r="CG139" i="19"/>
  <c r="CI139" i="19"/>
  <c r="CL139" i="19"/>
  <c r="CN139" i="19"/>
  <c r="CO139" i="19"/>
  <c r="CQ139" i="19"/>
  <c r="CR139" i="19"/>
  <c r="CT139" i="19"/>
  <c r="CU139" i="19"/>
  <c r="CW139" i="19"/>
  <c r="CX139" i="19"/>
  <c r="CZ139" i="19"/>
  <c r="DA139" i="19"/>
  <c r="DC139" i="19"/>
  <c r="DG139" i="19"/>
  <c r="DJ139" i="19"/>
  <c r="DS139" i="19"/>
  <c r="DT139" i="19" s="1"/>
  <c r="G140" i="19"/>
  <c r="H140" i="19"/>
  <c r="I140" i="19" s="1"/>
  <c r="J140" i="19"/>
  <c r="K140" i="19"/>
  <c r="L140" i="19"/>
  <c r="M140" i="19"/>
  <c r="N140" i="19"/>
  <c r="O140" i="19" s="1"/>
  <c r="P140" i="19"/>
  <c r="Q140" i="19"/>
  <c r="R140" i="19"/>
  <c r="S140" i="19"/>
  <c r="T140" i="19"/>
  <c r="U140" i="19" s="1"/>
  <c r="X140" i="19" s="1"/>
  <c r="V140" i="19"/>
  <c r="W140" i="19"/>
  <c r="Y140" i="19"/>
  <c r="Z140" i="19"/>
  <c r="AB140" i="19"/>
  <c r="AC140" i="19"/>
  <c r="AE140" i="19"/>
  <c r="AF140" i="19"/>
  <c r="AG140" i="19"/>
  <c r="AI140" i="19"/>
  <c r="AJ140" i="19"/>
  <c r="AL140" i="19"/>
  <c r="AN140" i="19"/>
  <c r="AP140" i="19"/>
  <c r="AR140" i="19"/>
  <c r="AT140" i="19"/>
  <c r="AV140" i="19"/>
  <c r="AX140" i="19"/>
  <c r="AZ140" i="19"/>
  <c r="BB140" i="19"/>
  <c r="BD140" i="19"/>
  <c r="DD140" i="19" s="1"/>
  <c r="BE140" i="19"/>
  <c r="BF140" i="19"/>
  <c r="DJ140" i="19" s="1"/>
  <c r="BG140" i="19"/>
  <c r="BH140" i="19"/>
  <c r="BI140" i="19"/>
  <c r="BK140" i="19"/>
  <c r="BL140" i="19"/>
  <c r="BN140" i="19"/>
  <c r="BO140" i="19"/>
  <c r="BQ140" i="19"/>
  <c r="BR140" i="19"/>
  <c r="BT140" i="19"/>
  <c r="BU140" i="19"/>
  <c r="BW140" i="19"/>
  <c r="BX140" i="19"/>
  <c r="BZ140" i="19"/>
  <c r="CA140" i="19"/>
  <c r="CC140" i="19"/>
  <c r="CD140" i="19"/>
  <c r="CF140" i="19"/>
  <c r="CG140" i="19"/>
  <c r="CI140" i="19"/>
  <c r="CL140" i="19"/>
  <c r="CN140" i="19"/>
  <c r="CO140" i="19"/>
  <c r="CQ140" i="19"/>
  <c r="CR140" i="19"/>
  <c r="CT140" i="19"/>
  <c r="CU140" i="19"/>
  <c r="CW140" i="19"/>
  <c r="CX140" i="19"/>
  <c r="CZ140" i="19"/>
  <c r="DA140" i="19"/>
  <c r="DC140" i="19"/>
  <c r="DG140" i="19"/>
  <c r="DS140" i="19"/>
  <c r="DT140" i="19" s="1"/>
  <c r="G141" i="19"/>
  <c r="H141" i="19"/>
  <c r="I141" i="19" s="1"/>
  <c r="J141" i="19"/>
  <c r="K141" i="19"/>
  <c r="L141" i="19"/>
  <c r="M141" i="19"/>
  <c r="N141" i="19"/>
  <c r="O141" i="19" s="1"/>
  <c r="R141" i="19" s="1"/>
  <c r="P141" i="19"/>
  <c r="Q141" i="19"/>
  <c r="S141" i="19"/>
  <c r="T141" i="19"/>
  <c r="V141" i="19"/>
  <c r="W141" i="19"/>
  <c r="Y141" i="19"/>
  <c r="Z141" i="19"/>
  <c r="AB141" i="19"/>
  <c r="AC141" i="19"/>
  <c r="AE141" i="19"/>
  <c r="AF141" i="19"/>
  <c r="AG141" i="19"/>
  <c r="AI141" i="19"/>
  <c r="AJ141" i="19"/>
  <c r="AL141" i="19"/>
  <c r="AP141" i="19"/>
  <c r="AT141" i="19"/>
  <c r="AX141" i="19"/>
  <c r="BB141" i="19"/>
  <c r="BE141" i="19"/>
  <c r="BF141" i="19"/>
  <c r="BG141" i="19"/>
  <c r="BH141" i="19"/>
  <c r="BI141" i="19"/>
  <c r="BK141" i="19"/>
  <c r="BL141" i="19"/>
  <c r="BN141" i="19"/>
  <c r="BO141" i="19"/>
  <c r="BQ141" i="19"/>
  <c r="BR141" i="19"/>
  <c r="BT141" i="19"/>
  <c r="BU141" i="19"/>
  <c r="BW141" i="19"/>
  <c r="BX141" i="19"/>
  <c r="BZ141" i="19"/>
  <c r="CA141" i="19"/>
  <c r="CC141" i="19"/>
  <c r="CD141" i="19"/>
  <c r="CF141" i="19"/>
  <c r="CG141" i="19"/>
  <c r="CI141" i="19"/>
  <c r="CL141" i="19"/>
  <c r="CN141" i="19"/>
  <c r="CO141" i="19"/>
  <c r="CQ141" i="19"/>
  <c r="CR141" i="19"/>
  <c r="CT141" i="19"/>
  <c r="CU141" i="19"/>
  <c r="CW141" i="19"/>
  <c r="CX141" i="19"/>
  <c r="CZ141" i="19"/>
  <c r="DA141" i="19"/>
  <c r="DC141" i="19"/>
  <c r="DG141" i="19"/>
  <c r="DJ141" i="19"/>
  <c r="DS141" i="19"/>
  <c r="DT141" i="19" s="1"/>
  <c r="G142" i="19"/>
  <c r="H142" i="19"/>
  <c r="I142" i="19" s="1"/>
  <c r="J142" i="19"/>
  <c r="K142" i="19"/>
  <c r="L142" i="19"/>
  <c r="M142" i="19"/>
  <c r="N142" i="19"/>
  <c r="O142" i="19" s="1"/>
  <c r="R142" i="19" s="1"/>
  <c r="P142" i="19"/>
  <c r="Q142" i="19"/>
  <c r="S142" i="19"/>
  <c r="T142" i="19"/>
  <c r="U142" i="19" s="1"/>
  <c r="X142" i="19" s="1"/>
  <c r="V142" i="19"/>
  <c r="W142" i="19"/>
  <c r="Y142" i="19"/>
  <c r="Z142" i="19"/>
  <c r="AA142" i="19" s="1"/>
  <c r="AD142" i="19" s="1"/>
  <c r="AH142" i="19" s="1"/>
  <c r="AB142" i="19"/>
  <c r="AC142" i="19"/>
  <c r="AE142" i="19"/>
  <c r="AF142" i="19"/>
  <c r="AG142" i="19"/>
  <c r="AI142" i="19"/>
  <c r="AJ142" i="19"/>
  <c r="AL142" i="19"/>
  <c r="AM142" i="19" s="1"/>
  <c r="AN142" i="19"/>
  <c r="AP142" i="19"/>
  <c r="AR142" i="19"/>
  <c r="AT142" i="19"/>
  <c r="AV142" i="19"/>
  <c r="AX142" i="19"/>
  <c r="AZ142" i="19"/>
  <c r="BB142" i="19"/>
  <c r="BD142" i="19"/>
  <c r="BE142" i="19"/>
  <c r="BF142" i="19"/>
  <c r="BG142" i="19"/>
  <c r="BH142" i="19"/>
  <c r="BI142" i="19"/>
  <c r="BK142" i="19"/>
  <c r="BL142" i="19"/>
  <c r="BN142" i="19"/>
  <c r="BO142" i="19"/>
  <c r="BQ142" i="19"/>
  <c r="BR142" i="19"/>
  <c r="BT142" i="19"/>
  <c r="BU142" i="19"/>
  <c r="BW142" i="19"/>
  <c r="BX142" i="19"/>
  <c r="BZ142" i="19"/>
  <c r="CA142" i="19"/>
  <c r="CC142" i="19"/>
  <c r="CD142" i="19"/>
  <c r="CF142" i="19"/>
  <c r="CG142" i="19"/>
  <c r="CI142" i="19"/>
  <c r="CL142" i="19"/>
  <c r="CN142" i="19"/>
  <c r="CO142" i="19"/>
  <c r="CQ142" i="19"/>
  <c r="CR142" i="19"/>
  <c r="CT142" i="19"/>
  <c r="CU142" i="19"/>
  <c r="CW142" i="19"/>
  <c r="CX142" i="19"/>
  <c r="CZ142" i="19"/>
  <c r="DA142" i="19"/>
  <c r="DC142" i="19"/>
  <c r="DD142" i="19"/>
  <c r="DG142" i="19"/>
  <c r="DJ142" i="19"/>
  <c r="DS142" i="19"/>
  <c r="DT142" i="19" s="1"/>
  <c r="G143" i="19"/>
  <c r="H143" i="19"/>
  <c r="I143" i="19" s="1"/>
  <c r="J143" i="19"/>
  <c r="K143" i="19"/>
  <c r="L143" i="19"/>
  <c r="M143" i="19"/>
  <c r="N143" i="19"/>
  <c r="O143" i="19" s="1"/>
  <c r="R143" i="19" s="1"/>
  <c r="P143" i="19"/>
  <c r="Q143" i="19"/>
  <c r="S143" i="19"/>
  <c r="T143" i="19"/>
  <c r="U143" i="19" s="1"/>
  <c r="X143" i="19" s="1"/>
  <c r="V143" i="19"/>
  <c r="W143" i="19"/>
  <c r="Y143" i="19"/>
  <c r="Z143" i="19"/>
  <c r="AA143" i="19" s="1"/>
  <c r="AD143" i="19" s="1"/>
  <c r="AH143" i="19" s="1"/>
  <c r="AB143" i="19"/>
  <c r="AC143" i="19"/>
  <c r="AE143" i="19"/>
  <c r="AF143" i="19"/>
  <c r="AG143" i="19"/>
  <c r="AI143" i="19"/>
  <c r="AJ143" i="19"/>
  <c r="AL143" i="19"/>
  <c r="AM143" i="19" s="1"/>
  <c r="AN143" i="19"/>
  <c r="AP143" i="19"/>
  <c r="AR143" i="19"/>
  <c r="AT143" i="19"/>
  <c r="AV143" i="19"/>
  <c r="AX143" i="19"/>
  <c r="AZ143" i="19"/>
  <c r="BB143" i="19"/>
  <c r="BD143" i="19"/>
  <c r="BE143" i="19"/>
  <c r="BF143" i="19"/>
  <c r="BG143" i="19"/>
  <c r="BH143" i="19"/>
  <c r="BI143" i="19"/>
  <c r="BK143" i="19"/>
  <c r="BL143" i="19"/>
  <c r="BN143" i="19"/>
  <c r="BO143" i="19"/>
  <c r="BQ143" i="19"/>
  <c r="BR143" i="19"/>
  <c r="BT143" i="19"/>
  <c r="BU143" i="19"/>
  <c r="BW143" i="19"/>
  <c r="BX143" i="19"/>
  <c r="BZ143" i="19"/>
  <c r="CA143" i="19"/>
  <c r="CC143" i="19"/>
  <c r="CD143" i="19"/>
  <c r="CF143" i="19"/>
  <c r="CG143" i="19"/>
  <c r="CI143" i="19"/>
  <c r="CL143" i="19"/>
  <c r="CN143" i="19"/>
  <c r="CO143" i="19"/>
  <c r="CQ143" i="19"/>
  <c r="CR143" i="19"/>
  <c r="CT143" i="19"/>
  <c r="CU143" i="19"/>
  <c r="CW143" i="19"/>
  <c r="CX143" i="19"/>
  <c r="CZ143" i="19"/>
  <c r="DA143" i="19"/>
  <c r="DC143" i="19"/>
  <c r="DD143" i="19"/>
  <c r="DG143" i="19"/>
  <c r="DJ143" i="19"/>
  <c r="DS143" i="19"/>
  <c r="DT143" i="19" s="1"/>
  <c r="G144" i="19"/>
  <c r="H144" i="19"/>
  <c r="I144" i="19" s="1"/>
  <c r="J144" i="19"/>
  <c r="K144" i="19"/>
  <c r="L144" i="19"/>
  <c r="M144" i="19"/>
  <c r="N144" i="19"/>
  <c r="O144" i="19" s="1"/>
  <c r="R144" i="19" s="1"/>
  <c r="P144" i="19"/>
  <c r="Q144" i="19"/>
  <c r="S144" i="19"/>
  <c r="T144" i="19"/>
  <c r="U144" i="19" s="1"/>
  <c r="X144" i="19" s="1"/>
  <c r="V144" i="19"/>
  <c r="W144" i="19"/>
  <c r="Y144" i="19"/>
  <c r="Z144" i="19"/>
  <c r="AA144" i="19" s="1"/>
  <c r="AD144" i="19" s="1"/>
  <c r="AH144" i="19" s="1"/>
  <c r="AB144" i="19"/>
  <c r="AC144" i="19"/>
  <c r="AE144" i="19"/>
  <c r="AF144" i="19"/>
  <c r="AG144" i="19"/>
  <c r="AI144" i="19"/>
  <c r="AJ144" i="19"/>
  <c r="AL144" i="19"/>
  <c r="AM144" i="19" s="1"/>
  <c r="AN144" i="19"/>
  <c r="AP144" i="19"/>
  <c r="AR144" i="19"/>
  <c r="AT144" i="19"/>
  <c r="AV144" i="19"/>
  <c r="AX144" i="19"/>
  <c r="AZ144" i="19"/>
  <c r="BB144" i="19"/>
  <c r="BD144" i="19"/>
  <c r="BE144" i="19"/>
  <c r="BF144" i="19"/>
  <c r="BG144" i="19"/>
  <c r="BH144" i="19"/>
  <c r="BI144" i="19"/>
  <c r="BK144" i="19"/>
  <c r="BL144" i="19"/>
  <c r="BN144" i="19"/>
  <c r="BO144" i="19"/>
  <c r="BQ144" i="19"/>
  <c r="BR144" i="19"/>
  <c r="BT144" i="19"/>
  <c r="BU144" i="19"/>
  <c r="BW144" i="19"/>
  <c r="BX144" i="19"/>
  <c r="BZ144" i="19"/>
  <c r="CA144" i="19"/>
  <c r="CC144" i="19"/>
  <c r="CD144" i="19"/>
  <c r="CF144" i="19"/>
  <c r="CG144" i="19"/>
  <c r="CI144" i="19"/>
  <c r="CL144" i="19"/>
  <c r="CN144" i="19"/>
  <c r="CO144" i="19"/>
  <c r="CQ144" i="19"/>
  <c r="CR144" i="19"/>
  <c r="CT144" i="19"/>
  <c r="CU144" i="19"/>
  <c r="CW144" i="19"/>
  <c r="CX144" i="19"/>
  <c r="CZ144" i="19"/>
  <c r="DA144" i="19"/>
  <c r="DC144" i="19"/>
  <c r="DD144" i="19"/>
  <c r="DG144" i="19"/>
  <c r="DJ144" i="19"/>
  <c r="DS144" i="19"/>
  <c r="DT144" i="19" s="1"/>
  <c r="G145" i="19"/>
  <c r="H145" i="19"/>
  <c r="I145" i="19" s="1"/>
  <c r="J145" i="19"/>
  <c r="K145" i="19"/>
  <c r="L145" i="19"/>
  <c r="M145" i="19"/>
  <c r="N145" i="19"/>
  <c r="O145" i="19" s="1"/>
  <c r="R145" i="19" s="1"/>
  <c r="P145" i="19"/>
  <c r="Q145" i="19"/>
  <c r="S145" i="19"/>
  <c r="T145" i="19"/>
  <c r="U145" i="19" s="1"/>
  <c r="X145" i="19" s="1"/>
  <c r="V145" i="19"/>
  <c r="W145" i="19"/>
  <c r="Y145" i="19"/>
  <c r="Z145" i="19"/>
  <c r="AA145" i="19" s="1"/>
  <c r="AD145" i="19" s="1"/>
  <c r="AH145" i="19" s="1"/>
  <c r="AB145" i="19"/>
  <c r="AC145" i="19"/>
  <c r="AE145" i="19"/>
  <c r="AF145" i="19"/>
  <c r="AG145" i="19"/>
  <c r="AI145" i="19"/>
  <c r="AJ145" i="19"/>
  <c r="AL145" i="19"/>
  <c r="AM145" i="19" s="1"/>
  <c r="AN145" i="19"/>
  <c r="AP145" i="19"/>
  <c r="AR145" i="19"/>
  <c r="AT145" i="19"/>
  <c r="AV145" i="19"/>
  <c r="AX145" i="19"/>
  <c r="AZ145" i="19"/>
  <c r="BB145" i="19"/>
  <c r="BD145" i="19"/>
  <c r="BE145" i="19"/>
  <c r="BF145" i="19"/>
  <c r="BG145" i="19"/>
  <c r="BH145" i="19"/>
  <c r="BI145" i="19"/>
  <c r="BK145" i="19"/>
  <c r="BL145" i="19"/>
  <c r="BN145" i="19"/>
  <c r="BO145" i="19"/>
  <c r="BQ145" i="19"/>
  <c r="BR145" i="19"/>
  <c r="BT145" i="19"/>
  <c r="BU145" i="19"/>
  <c r="BW145" i="19"/>
  <c r="BX145" i="19"/>
  <c r="BZ145" i="19"/>
  <c r="CA145" i="19"/>
  <c r="CC145" i="19"/>
  <c r="CD145" i="19"/>
  <c r="CF145" i="19"/>
  <c r="CG145" i="19"/>
  <c r="CI145" i="19"/>
  <c r="CL145" i="19"/>
  <c r="CN145" i="19"/>
  <c r="CO145" i="19"/>
  <c r="CQ145" i="19"/>
  <c r="CR145" i="19"/>
  <c r="CT145" i="19"/>
  <c r="CU145" i="19"/>
  <c r="CW145" i="19"/>
  <c r="CX145" i="19"/>
  <c r="CZ145" i="19"/>
  <c r="DA145" i="19"/>
  <c r="DC145" i="19"/>
  <c r="DD145" i="19"/>
  <c r="DG145" i="19"/>
  <c r="DJ145" i="19"/>
  <c r="DS145" i="19"/>
  <c r="DT145" i="19" s="1"/>
  <c r="G146" i="19"/>
  <c r="H146" i="19"/>
  <c r="I146" i="19" s="1"/>
  <c r="J146" i="19"/>
  <c r="K146" i="19"/>
  <c r="L146" i="19"/>
  <c r="M146" i="19"/>
  <c r="N146" i="19"/>
  <c r="O146" i="19" s="1"/>
  <c r="R146" i="19" s="1"/>
  <c r="P146" i="19"/>
  <c r="Q146" i="19"/>
  <c r="S146" i="19"/>
  <c r="T146" i="19"/>
  <c r="U146" i="19" s="1"/>
  <c r="X146" i="19" s="1"/>
  <c r="V146" i="19"/>
  <c r="W146" i="19"/>
  <c r="Y146" i="19"/>
  <c r="Z146" i="19"/>
  <c r="AA146" i="19" s="1"/>
  <c r="AD146" i="19" s="1"/>
  <c r="AH146" i="19" s="1"/>
  <c r="AB146" i="19"/>
  <c r="AC146" i="19"/>
  <c r="AE146" i="19"/>
  <c r="AF146" i="19"/>
  <c r="AG146" i="19"/>
  <c r="AI146" i="19"/>
  <c r="AJ146" i="19"/>
  <c r="AL146" i="19"/>
  <c r="AM146" i="19" s="1"/>
  <c r="AN146" i="19"/>
  <c r="AP146" i="19"/>
  <c r="AR146" i="19"/>
  <c r="AT146" i="19"/>
  <c r="AV146" i="19"/>
  <c r="AX146" i="19"/>
  <c r="AZ146" i="19"/>
  <c r="BB146" i="19"/>
  <c r="BD146" i="19"/>
  <c r="BE146" i="19"/>
  <c r="BF146" i="19"/>
  <c r="BG146" i="19"/>
  <c r="BH146" i="19"/>
  <c r="BI146" i="19"/>
  <c r="BK146" i="19"/>
  <c r="BL146" i="19"/>
  <c r="BN146" i="19"/>
  <c r="BO146" i="19"/>
  <c r="BQ146" i="19"/>
  <c r="BR146" i="19"/>
  <c r="BT146" i="19"/>
  <c r="BU146" i="19"/>
  <c r="BW146" i="19"/>
  <c r="BX146" i="19"/>
  <c r="BZ146" i="19"/>
  <c r="CA146" i="19"/>
  <c r="CC146" i="19"/>
  <c r="CD146" i="19"/>
  <c r="CF146" i="19"/>
  <c r="CG146" i="19"/>
  <c r="CI146" i="19"/>
  <c r="CL146" i="19"/>
  <c r="CN146" i="19"/>
  <c r="CO146" i="19"/>
  <c r="CQ146" i="19"/>
  <c r="CR146" i="19"/>
  <c r="CT146" i="19"/>
  <c r="CU146" i="19"/>
  <c r="CW146" i="19"/>
  <c r="CX146" i="19"/>
  <c r="CZ146" i="19"/>
  <c r="DA146" i="19"/>
  <c r="DC146" i="19"/>
  <c r="DD146" i="19"/>
  <c r="DG146" i="19"/>
  <c r="DJ146" i="19"/>
  <c r="DS146" i="19"/>
  <c r="DT146" i="19" s="1"/>
  <c r="G147" i="19"/>
  <c r="H147" i="19"/>
  <c r="I147" i="19" s="1"/>
  <c r="J147" i="19"/>
  <c r="K147" i="19"/>
  <c r="L147" i="19"/>
  <c r="M147" i="19"/>
  <c r="N147" i="19"/>
  <c r="O147" i="19" s="1"/>
  <c r="R147" i="19" s="1"/>
  <c r="P147" i="19"/>
  <c r="Q147" i="19"/>
  <c r="S147" i="19"/>
  <c r="T147" i="19"/>
  <c r="U147" i="19" s="1"/>
  <c r="X147" i="19" s="1"/>
  <c r="V147" i="19"/>
  <c r="W147" i="19"/>
  <c r="Y147" i="19"/>
  <c r="Z147" i="19"/>
  <c r="AA147" i="19" s="1"/>
  <c r="AD147" i="19" s="1"/>
  <c r="AH147" i="19" s="1"/>
  <c r="AB147" i="19"/>
  <c r="AC147" i="19"/>
  <c r="AE147" i="19"/>
  <c r="AF147" i="19"/>
  <c r="AG147" i="19"/>
  <c r="AI147" i="19"/>
  <c r="AJ147" i="19"/>
  <c r="AL147" i="19"/>
  <c r="AM147" i="19" s="1"/>
  <c r="AN147" i="19"/>
  <c r="AP147" i="19"/>
  <c r="AR147" i="19"/>
  <c r="AT147" i="19"/>
  <c r="AV147" i="19"/>
  <c r="AX147" i="19"/>
  <c r="AZ147" i="19"/>
  <c r="BB147" i="19"/>
  <c r="BD147" i="19"/>
  <c r="BE147" i="19"/>
  <c r="BF147" i="19"/>
  <c r="BG147" i="19"/>
  <c r="BH147" i="19"/>
  <c r="BI147" i="19"/>
  <c r="BK147" i="19"/>
  <c r="BL147" i="19"/>
  <c r="BN147" i="19"/>
  <c r="BO147" i="19"/>
  <c r="BQ147" i="19"/>
  <c r="BR147" i="19"/>
  <c r="BT147" i="19"/>
  <c r="BU147" i="19"/>
  <c r="BW147" i="19"/>
  <c r="BX147" i="19"/>
  <c r="BZ147" i="19"/>
  <c r="CA147" i="19"/>
  <c r="CC147" i="19"/>
  <c r="CD147" i="19"/>
  <c r="CF147" i="19"/>
  <c r="CG147" i="19"/>
  <c r="CI147" i="19"/>
  <c r="CL147" i="19"/>
  <c r="CN147" i="19"/>
  <c r="CO147" i="19"/>
  <c r="CQ147" i="19"/>
  <c r="CR147" i="19"/>
  <c r="CT147" i="19"/>
  <c r="CU147" i="19"/>
  <c r="CW147" i="19"/>
  <c r="CX147" i="19"/>
  <c r="CZ147" i="19"/>
  <c r="DA147" i="19"/>
  <c r="DC147" i="19"/>
  <c r="DD147" i="19"/>
  <c r="DG147" i="19"/>
  <c r="DJ147" i="19"/>
  <c r="DS147" i="19"/>
  <c r="DT147" i="19" s="1"/>
  <c r="G148" i="19"/>
  <c r="H148" i="19"/>
  <c r="I148" i="19" s="1"/>
  <c r="J148" i="19"/>
  <c r="K148" i="19"/>
  <c r="L148" i="19"/>
  <c r="M148" i="19"/>
  <c r="N148" i="19"/>
  <c r="O148" i="19" s="1"/>
  <c r="R148" i="19" s="1"/>
  <c r="P148" i="19"/>
  <c r="Q148" i="19"/>
  <c r="S148" i="19"/>
  <c r="T148" i="19"/>
  <c r="U148" i="19" s="1"/>
  <c r="X148" i="19" s="1"/>
  <c r="V148" i="19"/>
  <c r="W148" i="19"/>
  <c r="Y148" i="19"/>
  <c r="Z148" i="19"/>
  <c r="AA148" i="19" s="1"/>
  <c r="AD148" i="19" s="1"/>
  <c r="AH148" i="19" s="1"/>
  <c r="AB148" i="19"/>
  <c r="AC148" i="19"/>
  <c r="AE148" i="19"/>
  <c r="AF148" i="19"/>
  <c r="AG148" i="19"/>
  <c r="AI148" i="19"/>
  <c r="AJ148" i="19"/>
  <c r="AL148" i="19"/>
  <c r="AM148" i="19" s="1"/>
  <c r="AN148" i="19"/>
  <c r="AP148" i="19"/>
  <c r="AR148" i="19"/>
  <c r="AT148" i="19"/>
  <c r="AV148" i="19"/>
  <c r="AX148" i="19"/>
  <c r="AZ148" i="19"/>
  <c r="BB148" i="19"/>
  <c r="BD148" i="19"/>
  <c r="BE148" i="19"/>
  <c r="BF148" i="19"/>
  <c r="BG148" i="19"/>
  <c r="BH148" i="19"/>
  <c r="BI148" i="19"/>
  <c r="BK148" i="19"/>
  <c r="BL148" i="19"/>
  <c r="BN148" i="19"/>
  <c r="BO148" i="19"/>
  <c r="BQ148" i="19"/>
  <c r="BR148" i="19"/>
  <c r="BT148" i="19"/>
  <c r="BU148" i="19"/>
  <c r="BW148" i="19"/>
  <c r="BX148" i="19"/>
  <c r="BZ148" i="19"/>
  <c r="CA148" i="19"/>
  <c r="CC148" i="19"/>
  <c r="CD148" i="19"/>
  <c r="CF148" i="19"/>
  <c r="CG148" i="19"/>
  <c r="CI148" i="19"/>
  <c r="CL148" i="19"/>
  <c r="CN148" i="19"/>
  <c r="CO148" i="19"/>
  <c r="CQ148" i="19"/>
  <c r="CR148" i="19"/>
  <c r="CT148" i="19"/>
  <c r="CU148" i="19"/>
  <c r="CW148" i="19"/>
  <c r="CX148" i="19"/>
  <c r="CZ148" i="19"/>
  <c r="DA148" i="19"/>
  <c r="DC148" i="19"/>
  <c r="DD148" i="19"/>
  <c r="DG148" i="19"/>
  <c r="DJ148" i="19"/>
  <c r="DS148" i="19"/>
  <c r="DT148" i="19" s="1"/>
  <c r="G149" i="19"/>
  <c r="H149" i="19"/>
  <c r="I149" i="19" s="1"/>
  <c r="J149" i="19"/>
  <c r="K149" i="19"/>
  <c r="L149" i="19"/>
  <c r="M149" i="19"/>
  <c r="N149" i="19"/>
  <c r="O149" i="19" s="1"/>
  <c r="R149" i="19" s="1"/>
  <c r="P149" i="19"/>
  <c r="Q149" i="19"/>
  <c r="S149" i="19"/>
  <c r="T149" i="19"/>
  <c r="U149" i="19" s="1"/>
  <c r="X149" i="19" s="1"/>
  <c r="V149" i="19"/>
  <c r="W149" i="19"/>
  <c r="Y149" i="19"/>
  <c r="Z149" i="19"/>
  <c r="AA149" i="19" s="1"/>
  <c r="AD149" i="19" s="1"/>
  <c r="AH149" i="19" s="1"/>
  <c r="AB149" i="19"/>
  <c r="AC149" i="19"/>
  <c r="AE149" i="19"/>
  <c r="AF149" i="19"/>
  <c r="AG149" i="19"/>
  <c r="AI149" i="19"/>
  <c r="AJ149" i="19"/>
  <c r="AL149" i="19"/>
  <c r="AM149" i="19" s="1"/>
  <c r="AN149" i="19"/>
  <c r="AP149" i="19"/>
  <c r="AR149" i="19"/>
  <c r="AT149" i="19"/>
  <c r="AV149" i="19"/>
  <c r="AX149" i="19"/>
  <c r="AZ149" i="19"/>
  <c r="BB149" i="19"/>
  <c r="BD149" i="19"/>
  <c r="BE149" i="19"/>
  <c r="BF149" i="19"/>
  <c r="BG149" i="19"/>
  <c r="BH149" i="19"/>
  <c r="BI149" i="19"/>
  <c r="BK149" i="19"/>
  <c r="BL149" i="19"/>
  <c r="BN149" i="19"/>
  <c r="BO149" i="19"/>
  <c r="BQ149" i="19"/>
  <c r="BR149" i="19"/>
  <c r="BT149" i="19"/>
  <c r="BU149" i="19"/>
  <c r="BW149" i="19"/>
  <c r="BX149" i="19"/>
  <c r="BZ149" i="19"/>
  <c r="CA149" i="19"/>
  <c r="CC149" i="19"/>
  <c r="CD149" i="19"/>
  <c r="CF149" i="19"/>
  <c r="CG149" i="19"/>
  <c r="CI149" i="19"/>
  <c r="CL149" i="19"/>
  <c r="CN149" i="19"/>
  <c r="CO149" i="19"/>
  <c r="CQ149" i="19"/>
  <c r="CR149" i="19"/>
  <c r="CT149" i="19"/>
  <c r="CU149" i="19"/>
  <c r="CW149" i="19"/>
  <c r="CX149" i="19"/>
  <c r="CZ149" i="19"/>
  <c r="DA149" i="19"/>
  <c r="DC149" i="19"/>
  <c r="DD149" i="19"/>
  <c r="DG149" i="19"/>
  <c r="DJ149" i="19"/>
  <c r="DS149" i="19"/>
  <c r="DT149" i="19" s="1"/>
  <c r="G150" i="19"/>
  <c r="H150" i="19"/>
  <c r="I150" i="19" s="1"/>
  <c r="J150" i="19"/>
  <c r="K150" i="19"/>
  <c r="L150" i="19"/>
  <c r="M150" i="19"/>
  <c r="N150" i="19"/>
  <c r="O150" i="19" s="1"/>
  <c r="R150" i="19" s="1"/>
  <c r="P150" i="19"/>
  <c r="Q150" i="19"/>
  <c r="S150" i="19"/>
  <c r="T150" i="19"/>
  <c r="U150" i="19" s="1"/>
  <c r="X150" i="19" s="1"/>
  <c r="V150" i="19"/>
  <c r="W150" i="19"/>
  <c r="Y150" i="19"/>
  <c r="Z150" i="19"/>
  <c r="AA150" i="19" s="1"/>
  <c r="AD150" i="19" s="1"/>
  <c r="AH150" i="19" s="1"/>
  <c r="AB150" i="19"/>
  <c r="AC150" i="19"/>
  <c r="AE150" i="19"/>
  <c r="AF150" i="19"/>
  <c r="AG150" i="19"/>
  <c r="AI150" i="19"/>
  <c r="AJ150" i="19"/>
  <c r="AL150" i="19"/>
  <c r="AM150" i="19" s="1"/>
  <c r="AN150" i="19"/>
  <c r="AP150" i="19"/>
  <c r="AR150" i="19"/>
  <c r="AT150" i="19"/>
  <c r="AV150" i="19"/>
  <c r="AX150" i="19"/>
  <c r="AZ150" i="19"/>
  <c r="BB150" i="19"/>
  <c r="BD150" i="19"/>
  <c r="BE150" i="19"/>
  <c r="BF150" i="19"/>
  <c r="BG150" i="19"/>
  <c r="BH150" i="19"/>
  <c r="BI150" i="19"/>
  <c r="BK150" i="19"/>
  <c r="BL150" i="19"/>
  <c r="BN150" i="19"/>
  <c r="BO150" i="19"/>
  <c r="BQ150" i="19"/>
  <c r="BR150" i="19"/>
  <c r="BT150" i="19"/>
  <c r="BU150" i="19"/>
  <c r="BW150" i="19"/>
  <c r="BX150" i="19"/>
  <c r="BZ150" i="19"/>
  <c r="CA150" i="19"/>
  <c r="CC150" i="19"/>
  <c r="CD150" i="19"/>
  <c r="CF150" i="19"/>
  <c r="CG150" i="19"/>
  <c r="CI150" i="19"/>
  <c r="CL150" i="19"/>
  <c r="CN150" i="19"/>
  <c r="CO150" i="19"/>
  <c r="CQ150" i="19"/>
  <c r="CR150" i="19"/>
  <c r="CT150" i="19"/>
  <c r="CU150" i="19"/>
  <c r="CW150" i="19"/>
  <c r="CX150" i="19"/>
  <c r="CZ150" i="19"/>
  <c r="DA150" i="19"/>
  <c r="DC150" i="19"/>
  <c r="DD150" i="19"/>
  <c r="DG150" i="19"/>
  <c r="DJ150" i="19"/>
  <c r="DS150" i="19"/>
  <c r="DT150" i="19" s="1"/>
  <c r="G151" i="19"/>
  <c r="H151" i="19"/>
  <c r="I151" i="19" s="1"/>
  <c r="J151" i="19"/>
  <c r="K151" i="19"/>
  <c r="L151" i="19"/>
  <c r="M151" i="19"/>
  <c r="N151" i="19"/>
  <c r="O151" i="19" s="1"/>
  <c r="R151" i="19" s="1"/>
  <c r="P151" i="19"/>
  <c r="Q151" i="19"/>
  <c r="S151" i="19"/>
  <c r="T151" i="19"/>
  <c r="U151" i="19" s="1"/>
  <c r="X151" i="19" s="1"/>
  <c r="V151" i="19"/>
  <c r="W151" i="19"/>
  <c r="Y151" i="19"/>
  <c r="Z151" i="19"/>
  <c r="AA151" i="19" s="1"/>
  <c r="AD151" i="19" s="1"/>
  <c r="AH151" i="19" s="1"/>
  <c r="AB151" i="19"/>
  <c r="AC151" i="19"/>
  <c r="AE151" i="19"/>
  <c r="AF151" i="19"/>
  <c r="AG151" i="19"/>
  <c r="AI151" i="19"/>
  <c r="AJ151" i="19"/>
  <c r="AL151" i="19"/>
  <c r="AM151" i="19" s="1"/>
  <c r="AN151" i="19"/>
  <c r="AP151" i="19"/>
  <c r="AR151" i="19"/>
  <c r="AT151" i="19"/>
  <c r="AV151" i="19"/>
  <c r="AX151" i="19"/>
  <c r="AZ151" i="19"/>
  <c r="BB151" i="19"/>
  <c r="BD151" i="19"/>
  <c r="BE151" i="19"/>
  <c r="BF151" i="19"/>
  <c r="BG151" i="19"/>
  <c r="BH151" i="19"/>
  <c r="BI151" i="19"/>
  <c r="BK151" i="19"/>
  <c r="BL151" i="19"/>
  <c r="BN151" i="19"/>
  <c r="BO151" i="19"/>
  <c r="BQ151" i="19"/>
  <c r="BR151" i="19"/>
  <c r="BT151" i="19"/>
  <c r="BU151" i="19"/>
  <c r="BW151" i="19"/>
  <c r="BX151" i="19"/>
  <c r="BZ151" i="19"/>
  <c r="CA151" i="19"/>
  <c r="CC151" i="19"/>
  <c r="CD151" i="19"/>
  <c r="CF151" i="19"/>
  <c r="CG151" i="19"/>
  <c r="CI151" i="19"/>
  <c r="CL151" i="19"/>
  <c r="CN151" i="19"/>
  <c r="CO151" i="19"/>
  <c r="CQ151" i="19"/>
  <c r="CR151" i="19"/>
  <c r="CT151" i="19"/>
  <c r="CU151" i="19"/>
  <c r="CW151" i="19"/>
  <c r="CX151" i="19"/>
  <c r="CZ151" i="19"/>
  <c r="DA151" i="19"/>
  <c r="DC151" i="19"/>
  <c r="DD151" i="19"/>
  <c r="DG151" i="19"/>
  <c r="DJ151" i="19"/>
  <c r="DS151" i="19"/>
  <c r="DT151" i="19" s="1"/>
  <c r="G152" i="19"/>
  <c r="H152" i="19"/>
  <c r="I152" i="19" s="1"/>
  <c r="J152" i="19"/>
  <c r="K152" i="19"/>
  <c r="L152" i="19"/>
  <c r="M152" i="19"/>
  <c r="N152" i="19"/>
  <c r="O152" i="19" s="1"/>
  <c r="R152" i="19" s="1"/>
  <c r="P152" i="19"/>
  <c r="Q152" i="19"/>
  <c r="S152" i="19"/>
  <c r="T152" i="19"/>
  <c r="U152" i="19" s="1"/>
  <c r="X152" i="19" s="1"/>
  <c r="V152" i="19"/>
  <c r="W152" i="19"/>
  <c r="Y152" i="19"/>
  <c r="Z152" i="19"/>
  <c r="AA152" i="19" s="1"/>
  <c r="AD152" i="19" s="1"/>
  <c r="AH152" i="19" s="1"/>
  <c r="AB152" i="19"/>
  <c r="AC152" i="19"/>
  <c r="AE152" i="19"/>
  <c r="AF152" i="19"/>
  <c r="AG152" i="19"/>
  <c r="AI152" i="19"/>
  <c r="AJ152" i="19"/>
  <c r="AL152" i="19"/>
  <c r="AM152" i="19" s="1"/>
  <c r="AN152" i="19"/>
  <c r="AP152" i="19"/>
  <c r="AR152" i="19"/>
  <c r="AT152" i="19"/>
  <c r="AV152" i="19"/>
  <c r="AX152" i="19"/>
  <c r="AZ152" i="19"/>
  <c r="BB152" i="19"/>
  <c r="BD152" i="19"/>
  <c r="BE152" i="19"/>
  <c r="BF152" i="19"/>
  <c r="BG152" i="19"/>
  <c r="BH152" i="19"/>
  <c r="BI152" i="19"/>
  <c r="BK152" i="19"/>
  <c r="BL152" i="19"/>
  <c r="BN152" i="19"/>
  <c r="BO152" i="19"/>
  <c r="BQ152" i="19"/>
  <c r="BR152" i="19"/>
  <c r="BT152" i="19"/>
  <c r="BU152" i="19"/>
  <c r="BW152" i="19"/>
  <c r="BX152" i="19"/>
  <c r="BZ152" i="19"/>
  <c r="CA152" i="19"/>
  <c r="CC152" i="19"/>
  <c r="CD152" i="19"/>
  <c r="CF152" i="19"/>
  <c r="CG152" i="19"/>
  <c r="CI152" i="19"/>
  <c r="CL152" i="19"/>
  <c r="CN152" i="19"/>
  <c r="CO152" i="19"/>
  <c r="CQ152" i="19"/>
  <c r="CR152" i="19"/>
  <c r="CT152" i="19"/>
  <c r="CU152" i="19"/>
  <c r="CW152" i="19"/>
  <c r="CX152" i="19"/>
  <c r="CZ152" i="19"/>
  <c r="DA152" i="19"/>
  <c r="DC152" i="19"/>
  <c r="DD152" i="19"/>
  <c r="DG152" i="19"/>
  <c r="DJ152" i="19"/>
  <c r="DS152" i="19"/>
  <c r="DT152" i="19" s="1"/>
  <c r="G153" i="19"/>
  <c r="H153" i="19"/>
  <c r="I153" i="19" s="1"/>
  <c r="J153" i="19"/>
  <c r="K153" i="19"/>
  <c r="L153" i="19"/>
  <c r="M153" i="19"/>
  <c r="N153" i="19"/>
  <c r="O153" i="19" s="1"/>
  <c r="R153" i="19" s="1"/>
  <c r="P153" i="19"/>
  <c r="Q153" i="19"/>
  <c r="S153" i="19"/>
  <c r="T153" i="19"/>
  <c r="U153" i="19" s="1"/>
  <c r="X153" i="19" s="1"/>
  <c r="V153" i="19"/>
  <c r="W153" i="19"/>
  <c r="Y153" i="19"/>
  <c r="Z153" i="19"/>
  <c r="AA153" i="19" s="1"/>
  <c r="AD153" i="19" s="1"/>
  <c r="AH153" i="19" s="1"/>
  <c r="AB153" i="19"/>
  <c r="AC153" i="19"/>
  <c r="AE153" i="19"/>
  <c r="AF153" i="19"/>
  <c r="AG153" i="19"/>
  <c r="AI153" i="19"/>
  <c r="AJ153" i="19"/>
  <c r="AL153" i="19"/>
  <c r="AM153" i="19" s="1"/>
  <c r="AN153" i="19"/>
  <c r="AP153" i="19"/>
  <c r="AR153" i="19"/>
  <c r="AT153" i="19"/>
  <c r="AV153" i="19"/>
  <c r="AX153" i="19"/>
  <c r="AZ153" i="19"/>
  <c r="BB153" i="19"/>
  <c r="BD153" i="19"/>
  <c r="BE153" i="19"/>
  <c r="BF153" i="19"/>
  <c r="BG153" i="19"/>
  <c r="BH153" i="19"/>
  <c r="BI153" i="19"/>
  <c r="BK153" i="19"/>
  <c r="BL153" i="19"/>
  <c r="BN153" i="19"/>
  <c r="BO153" i="19"/>
  <c r="BQ153" i="19"/>
  <c r="BR153" i="19"/>
  <c r="BT153" i="19"/>
  <c r="BU153" i="19"/>
  <c r="BW153" i="19"/>
  <c r="BX153" i="19"/>
  <c r="BZ153" i="19"/>
  <c r="CA153" i="19"/>
  <c r="CC153" i="19"/>
  <c r="CD153" i="19"/>
  <c r="CF153" i="19"/>
  <c r="CG153" i="19"/>
  <c r="CI153" i="19"/>
  <c r="CL153" i="19"/>
  <c r="CN153" i="19"/>
  <c r="CO153" i="19"/>
  <c r="CQ153" i="19"/>
  <c r="CR153" i="19"/>
  <c r="CT153" i="19"/>
  <c r="CU153" i="19"/>
  <c r="CW153" i="19"/>
  <c r="CX153" i="19"/>
  <c r="CZ153" i="19"/>
  <c r="DA153" i="19"/>
  <c r="DC153" i="19"/>
  <c r="DD153" i="19"/>
  <c r="DG153" i="19"/>
  <c r="DJ153" i="19"/>
  <c r="DS153" i="19"/>
  <c r="DT153" i="19" s="1"/>
  <c r="G154" i="19"/>
  <c r="H154" i="19"/>
  <c r="I154" i="19" s="1"/>
  <c r="J154" i="19"/>
  <c r="K154" i="19"/>
  <c r="L154" i="19"/>
  <c r="M154" i="19"/>
  <c r="N154" i="19"/>
  <c r="O154" i="19" s="1"/>
  <c r="R154" i="19" s="1"/>
  <c r="P154" i="19"/>
  <c r="Q154" i="19"/>
  <c r="S154" i="19"/>
  <c r="T154" i="19"/>
  <c r="U154" i="19" s="1"/>
  <c r="X154" i="19" s="1"/>
  <c r="V154" i="19"/>
  <c r="W154" i="19"/>
  <c r="Y154" i="19"/>
  <c r="Z154" i="19"/>
  <c r="AA154" i="19" s="1"/>
  <c r="AD154" i="19" s="1"/>
  <c r="AH154" i="19" s="1"/>
  <c r="AB154" i="19"/>
  <c r="AC154" i="19"/>
  <c r="AE154" i="19"/>
  <c r="AF154" i="19"/>
  <c r="AG154" i="19"/>
  <c r="AI154" i="19"/>
  <c r="AJ154" i="19"/>
  <c r="AL154" i="19"/>
  <c r="AM154" i="19" s="1"/>
  <c r="AN154" i="19"/>
  <c r="AP154" i="19"/>
  <c r="AR154" i="19"/>
  <c r="AT154" i="19"/>
  <c r="AV154" i="19"/>
  <c r="AX154" i="19"/>
  <c r="AZ154" i="19"/>
  <c r="BB154" i="19"/>
  <c r="BD154" i="19"/>
  <c r="BE154" i="19"/>
  <c r="BF154" i="19"/>
  <c r="BG154" i="19"/>
  <c r="BH154" i="19"/>
  <c r="BI154" i="19"/>
  <c r="BK154" i="19"/>
  <c r="BL154" i="19"/>
  <c r="BN154" i="19"/>
  <c r="BO154" i="19"/>
  <c r="BQ154" i="19"/>
  <c r="BR154" i="19"/>
  <c r="BT154" i="19"/>
  <c r="BU154" i="19"/>
  <c r="BW154" i="19"/>
  <c r="BX154" i="19"/>
  <c r="BZ154" i="19"/>
  <c r="CA154" i="19"/>
  <c r="CC154" i="19"/>
  <c r="CD154" i="19"/>
  <c r="CF154" i="19"/>
  <c r="CG154" i="19"/>
  <c r="CI154" i="19"/>
  <c r="CL154" i="19"/>
  <c r="CN154" i="19"/>
  <c r="CO154" i="19"/>
  <c r="CQ154" i="19"/>
  <c r="CR154" i="19"/>
  <c r="CT154" i="19"/>
  <c r="CU154" i="19"/>
  <c r="CW154" i="19"/>
  <c r="CX154" i="19"/>
  <c r="CZ154" i="19"/>
  <c r="DA154" i="19"/>
  <c r="DC154" i="19"/>
  <c r="DD154" i="19"/>
  <c r="DG154" i="19"/>
  <c r="DJ154" i="19"/>
  <c r="DS154" i="19"/>
  <c r="DT154" i="19" s="1"/>
  <c r="G155" i="19"/>
  <c r="H155" i="19"/>
  <c r="I155" i="19" s="1"/>
  <c r="J155" i="19"/>
  <c r="K155" i="19"/>
  <c r="L155" i="19"/>
  <c r="M155" i="19"/>
  <c r="N155" i="19"/>
  <c r="O155" i="19" s="1"/>
  <c r="R155" i="19" s="1"/>
  <c r="P155" i="19"/>
  <c r="Q155" i="19"/>
  <c r="S155" i="19"/>
  <c r="T155" i="19"/>
  <c r="U155" i="19" s="1"/>
  <c r="X155" i="19" s="1"/>
  <c r="V155" i="19"/>
  <c r="W155" i="19"/>
  <c r="Y155" i="19"/>
  <c r="Z155" i="19"/>
  <c r="AA155" i="19" s="1"/>
  <c r="AD155" i="19" s="1"/>
  <c r="AH155" i="19" s="1"/>
  <c r="AB155" i="19"/>
  <c r="AC155" i="19"/>
  <c r="AE155" i="19"/>
  <c r="AF155" i="19"/>
  <c r="AG155" i="19"/>
  <c r="AI155" i="19"/>
  <c r="AJ155" i="19"/>
  <c r="AL155" i="19"/>
  <c r="AM155" i="19" s="1"/>
  <c r="AN155" i="19"/>
  <c r="AP155" i="19"/>
  <c r="AR155" i="19"/>
  <c r="AT155" i="19"/>
  <c r="AV155" i="19"/>
  <c r="AX155" i="19"/>
  <c r="AZ155" i="19"/>
  <c r="BB155" i="19"/>
  <c r="BD155" i="19"/>
  <c r="BE155" i="19"/>
  <c r="BF155" i="19"/>
  <c r="BG155" i="19"/>
  <c r="BH155" i="19"/>
  <c r="BI155" i="19"/>
  <c r="BK155" i="19"/>
  <c r="BL155" i="19"/>
  <c r="BN155" i="19"/>
  <c r="BO155" i="19"/>
  <c r="BQ155" i="19"/>
  <c r="BR155" i="19"/>
  <c r="BT155" i="19"/>
  <c r="BU155" i="19"/>
  <c r="BW155" i="19"/>
  <c r="BX155" i="19"/>
  <c r="BZ155" i="19"/>
  <c r="CA155" i="19"/>
  <c r="CC155" i="19"/>
  <c r="CD155" i="19"/>
  <c r="CF155" i="19"/>
  <c r="CG155" i="19"/>
  <c r="CI155" i="19"/>
  <c r="CL155" i="19"/>
  <c r="CN155" i="19"/>
  <c r="CO155" i="19"/>
  <c r="CQ155" i="19"/>
  <c r="CR155" i="19"/>
  <c r="CT155" i="19"/>
  <c r="CU155" i="19"/>
  <c r="CW155" i="19"/>
  <c r="CX155" i="19"/>
  <c r="CZ155" i="19"/>
  <c r="DA155" i="19"/>
  <c r="DC155" i="19"/>
  <c r="DD155" i="19"/>
  <c r="DG155" i="19"/>
  <c r="DJ155" i="19"/>
  <c r="DS155" i="19"/>
  <c r="DT155" i="19" s="1"/>
  <c r="G156" i="19"/>
  <c r="H156" i="19"/>
  <c r="I156" i="19" s="1"/>
  <c r="J156" i="19"/>
  <c r="K156" i="19"/>
  <c r="L156" i="19"/>
  <c r="M156" i="19"/>
  <c r="N156" i="19"/>
  <c r="O156" i="19" s="1"/>
  <c r="R156" i="19" s="1"/>
  <c r="P156" i="19"/>
  <c r="Q156" i="19"/>
  <c r="S156" i="19"/>
  <c r="T156" i="19"/>
  <c r="U156" i="19" s="1"/>
  <c r="X156" i="19" s="1"/>
  <c r="V156" i="19"/>
  <c r="W156" i="19"/>
  <c r="Y156" i="19"/>
  <c r="Z156" i="19"/>
  <c r="AA156" i="19" s="1"/>
  <c r="AD156" i="19" s="1"/>
  <c r="AH156" i="19" s="1"/>
  <c r="AB156" i="19"/>
  <c r="AC156" i="19"/>
  <c r="AE156" i="19"/>
  <c r="AF156" i="19"/>
  <c r="AG156" i="19"/>
  <c r="AI156" i="19"/>
  <c r="AJ156" i="19"/>
  <c r="AL156" i="19"/>
  <c r="AM156" i="19" s="1"/>
  <c r="AN156" i="19"/>
  <c r="AP156" i="19"/>
  <c r="AR156" i="19"/>
  <c r="AT156" i="19"/>
  <c r="AV156" i="19"/>
  <c r="AX156" i="19"/>
  <c r="AZ156" i="19"/>
  <c r="BB156" i="19"/>
  <c r="BD156" i="19"/>
  <c r="BE156" i="19"/>
  <c r="BF156" i="19"/>
  <c r="BG156" i="19"/>
  <c r="BH156" i="19"/>
  <c r="BI156" i="19"/>
  <c r="BK156" i="19"/>
  <c r="BL156" i="19"/>
  <c r="BN156" i="19"/>
  <c r="BO156" i="19"/>
  <c r="BQ156" i="19"/>
  <c r="BR156" i="19"/>
  <c r="BT156" i="19"/>
  <c r="BU156" i="19"/>
  <c r="BW156" i="19"/>
  <c r="BX156" i="19"/>
  <c r="BZ156" i="19"/>
  <c r="CA156" i="19"/>
  <c r="CC156" i="19"/>
  <c r="CD156" i="19"/>
  <c r="CF156" i="19"/>
  <c r="CG156" i="19"/>
  <c r="CI156" i="19"/>
  <c r="CL156" i="19"/>
  <c r="CN156" i="19"/>
  <c r="CO156" i="19"/>
  <c r="CQ156" i="19"/>
  <c r="CR156" i="19"/>
  <c r="CT156" i="19"/>
  <c r="CU156" i="19"/>
  <c r="CW156" i="19"/>
  <c r="CX156" i="19"/>
  <c r="CZ156" i="19"/>
  <c r="DA156" i="19"/>
  <c r="DC156" i="19"/>
  <c r="DD156" i="19"/>
  <c r="DG156" i="19"/>
  <c r="DJ156" i="19"/>
  <c r="DS156" i="19"/>
  <c r="DT156" i="19" s="1"/>
  <c r="G157" i="19"/>
  <c r="H157" i="19"/>
  <c r="I157" i="19" s="1"/>
  <c r="J157" i="19"/>
  <c r="K157" i="19"/>
  <c r="L157" i="19"/>
  <c r="M157" i="19"/>
  <c r="N157" i="19"/>
  <c r="O157" i="19" s="1"/>
  <c r="R157" i="19" s="1"/>
  <c r="P157" i="19"/>
  <c r="Q157" i="19"/>
  <c r="S157" i="19"/>
  <c r="T157" i="19"/>
  <c r="U157" i="19" s="1"/>
  <c r="X157" i="19" s="1"/>
  <c r="V157" i="19"/>
  <c r="W157" i="19"/>
  <c r="Y157" i="19"/>
  <c r="Z157" i="19"/>
  <c r="AA157" i="19" s="1"/>
  <c r="AD157" i="19" s="1"/>
  <c r="AH157" i="19" s="1"/>
  <c r="AB157" i="19"/>
  <c r="AC157" i="19"/>
  <c r="AE157" i="19"/>
  <c r="AF157" i="19"/>
  <c r="AG157" i="19"/>
  <c r="AI157" i="19"/>
  <c r="AJ157" i="19"/>
  <c r="AL157" i="19"/>
  <c r="AM157" i="19" s="1"/>
  <c r="AN157" i="19"/>
  <c r="AP157" i="19"/>
  <c r="AR157" i="19"/>
  <c r="AT157" i="19"/>
  <c r="AV157" i="19"/>
  <c r="AX157" i="19"/>
  <c r="AZ157" i="19"/>
  <c r="BB157" i="19"/>
  <c r="BD157" i="19"/>
  <c r="BE157" i="19"/>
  <c r="BF157" i="19"/>
  <c r="BG157" i="19"/>
  <c r="BH157" i="19"/>
  <c r="BI157" i="19"/>
  <c r="BK157" i="19"/>
  <c r="BL157" i="19"/>
  <c r="BN157" i="19"/>
  <c r="BO157" i="19"/>
  <c r="BQ157" i="19"/>
  <c r="BR157" i="19"/>
  <c r="BT157" i="19"/>
  <c r="BU157" i="19"/>
  <c r="BW157" i="19"/>
  <c r="BX157" i="19"/>
  <c r="BZ157" i="19"/>
  <c r="CA157" i="19"/>
  <c r="CC157" i="19"/>
  <c r="CD157" i="19"/>
  <c r="CF157" i="19"/>
  <c r="CG157" i="19"/>
  <c r="CI157" i="19"/>
  <c r="CL157" i="19"/>
  <c r="CN157" i="19"/>
  <c r="CO157" i="19"/>
  <c r="CQ157" i="19"/>
  <c r="CR157" i="19"/>
  <c r="CT157" i="19"/>
  <c r="CU157" i="19"/>
  <c r="CW157" i="19"/>
  <c r="CX157" i="19"/>
  <c r="CZ157" i="19"/>
  <c r="DA157" i="19"/>
  <c r="DC157" i="19"/>
  <c r="DD157" i="19"/>
  <c r="DG157" i="19"/>
  <c r="DJ157" i="19"/>
  <c r="DS157" i="19"/>
  <c r="DT157" i="19" s="1"/>
  <c r="G158" i="19"/>
  <c r="H158" i="19"/>
  <c r="I158" i="19" s="1"/>
  <c r="J158" i="19"/>
  <c r="K158" i="19"/>
  <c r="L158" i="19"/>
  <c r="M158" i="19"/>
  <c r="N158" i="19"/>
  <c r="O158" i="19" s="1"/>
  <c r="R158" i="19" s="1"/>
  <c r="P158" i="19"/>
  <c r="Q158" i="19"/>
  <c r="S158" i="19"/>
  <c r="T158" i="19"/>
  <c r="U158" i="19" s="1"/>
  <c r="X158" i="19" s="1"/>
  <c r="V158" i="19"/>
  <c r="W158" i="19"/>
  <c r="Y158" i="19"/>
  <c r="Z158" i="19"/>
  <c r="AA158" i="19" s="1"/>
  <c r="AD158" i="19" s="1"/>
  <c r="AH158" i="19" s="1"/>
  <c r="AB158" i="19"/>
  <c r="AC158" i="19"/>
  <c r="AE158" i="19"/>
  <c r="AF158" i="19"/>
  <c r="AG158" i="19"/>
  <c r="AI158" i="19"/>
  <c r="AJ158" i="19"/>
  <c r="AL158" i="19"/>
  <c r="AM158" i="19" s="1"/>
  <c r="AN158" i="19"/>
  <c r="AP158" i="19"/>
  <c r="AR158" i="19"/>
  <c r="AT158" i="19"/>
  <c r="AV158" i="19"/>
  <c r="AX158" i="19"/>
  <c r="AZ158" i="19"/>
  <c r="BB158" i="19"/>
  <c r="BD158" i="19"/>
  <c r="BE158" i="19"/>
  <c r="BF158" i="19"/>
  <c r="BG158" i="19"/>
  <c r="BH158" i="19"/>
  <c r="BI158" i="19"/>
  <c r="BK158" i="19"/>
  <c r="BL158" i="19"/>
  <c r="BN158" i="19"/>
  <c r="BO158" i="19"/>
  <c r="BQ158" i="19"/>
  <c r="BR158" i="19"/>
  <c r="BT158" i="19"/>
  <c r="BU158" i="19"/>
  <c r="BW158" i="19"/>
  <c r="BX158" i="19"/>
  <c r="BZ158" i="19"/>
  <c r="CA158" i="19"/>
  <c r="CC158" i="19"/>
  <c r="CD158" i="19"/>
  <c r="CF158" i="19"/>
  <c r="CG158" i="19"/>
  <c r="CI158" i="19"/>
  <c r="CL158" i="19"/>
  <c r="CN158" i="19"/>
  <c r="CO158" i="19"/>
  <c r="CQ158" i="19"/>
  <c r="CR158" i="19"/>
  <c r="CT158" i="19"/>
  <c r="CU158" i="19"/>
  <c r="CW158" i="19"/>
  <c r="CX158" i="19"/>
  <c r="CZ158" i="19"/>
  <c r="DA158" i="19"/>
  <c r="DC158" i="19"/>
  <c r="DD158" i="19"/>
  <c r="DG158" i="19"/>
  <c r="DJ158" i="19"/>
  <c r="DS158" i="19"/>
  <c r="DT158" i="19" s="1"/>
  <c r="G159" i="19"/>
  <c r="H159" i="19"/>
  <c r="I159" i="19" s="1"/>
  <c r="J159" i="19"/>
  <c r="K159" i="19"/>
  <c r="L159" i="19"/>
  <c r="M159" i="19"/>
  <c r="N159" i="19"/>
  <c r="O159" i="19" s="1"/>
  <c r="R159" i="19" s="1"/>
  <c r="P159" i="19"/>
  <c r="Q159" i="19"/>
  <c r="S159" i="19"/>
  <c r="T159" i="19"/>
  <c r="U159" i="19" s="1"/>
  <c r="X159" i="19" s="1"/>
  <c r="V159" i="19"/>
  <c r="W159" i="19"/>
  <c r="Y159" i="19"/>
  <c r="Z159" i="19"/>
  <c r="AA159" i="19" s="1"/>
  <c r="AD159" i="19" s="1"/>
  <c r="AH159" i="19" s="1"/>
  <c r="AB159" i="19"/>
  <c r="AC159" i="19"/>
  <c r="AE159" i="19"/>
  <c r="AF159" i="19"/>
  <c r="AG159" i="19"/>
  <c r="AI159" i="19"/>
  <c r="AJ159" i="19"/>
  <c r="AL159" i="19"/>
  <c r="AM159" i="19" s="1"/>
  <c r="AN159" i="19"/>
  <c r="AP159" i="19"/>
  <c r="AR159" i="19"/>
  <c r="AT159" i="19"/>
  <c r="AV159" i="19"/>
  <c r="AX159" i="19"/>
  <c r="AZ159" i="19"/>
  <c r="BB159" i="19"/>
  <c r="BD159" i="19"/>
  <c r="BE159" i="19"/>
  <c r="BF159" i="19"/>
  <c r="BG159" i="19"/>
  <c r="BH159" i="19"/>
  <c r="BI159" i="19"/>
  <c r="BK159" i="19"/>
  <c r="BL159" i="19"/>
  <c r="BN159" i="19"/>
  <c r="BO159" i="19"/>
  <c r="BQ159" i="19"/>
  <c r="BR159" i="19"/>
  <c r="BT159" i="19"/>
  <c r="BU159" i="19"/>
  <c r="BW159" i="19"/>
  <c r="BX159" i="19"/>
  <c r="BZ159" i="19"/>
  <c r="CA159" i="19"/>
  <c r="CC159" i="19"/>
  <c r="CD159" i="19"/>
  <c r="CF159" i="19"/>
  <c r="CG159" i="19"/>
  <c r="CI159" i="19"/>
  <c r="CL159" i="19"/>
  <c r="CN159" i="19"/>
  <c r="CO159" i="19"/>
  <c r="CQ159" i="19"/>
  <c r="CR159" i="19"/>
  <c r="CT159" i="19"/>
  <c r="CU159" i="19"/>
  <c r="CW159" i="19"/>
  <c r="CX159" i="19"/>
  <c r="CZ159" i="19"/>
  <c r="DA159" i="19"/>
  <c r="DC159" i="19"/>
  <c r="DD159" i="19"/>
  <c r="DG159" i="19"/>
  <c r="DJ159" i="19"/>
  <c r="DS159" i="19"/>
  <c r="DT159" i="19" s="1"/>
  <c r="G160" i="19"/>
  <c r="H160" i="19"/>
  <c r="I160" i="19" s="1"/>
  <c r="J160" i="19"/>
  <c r="K160" i="19"/>
  <c r="L160" i="19"/>
  <c r="M160" i="19"/>
  <c r="N160" i="19"/>
  <c r="O160" i="19" s="1"/>
  <c r="R160" i="19" s="1"/>
  <c r="P160" i="19"/>
  <c r="Q160" i="19"/>
  <c r="S160" i="19"/>
  <c r="T160" i="19"/>
  <c r="U160" i="19" s="1"/>
  <c r="X160" i="19" s="1"/>
  <c r="V160" i="19"/>
  <c r="W160" i="19"/>
  <c r="Y160" i="19"/>
  <c r="Z160" i="19"/>
  <c r="AA160" i="19" s="1"/>
  <c r="AD160" i="19" s="1"/>
  <c r="AH160" i="19" s="1"/>
  <c r="AB160" i="19"/>
  <c r="AC160" i="19"/>
  <c r="AE160" i="19"/>
  <c r="AF160" i="19"/>
  <c r="AG160" i="19"/>
  <c r="AI160" i="19"/>
  <c r="AJ160" i="19"/>
  <c r="AL160" i="19"/>
  <c r="AM160" i="19" s="1"/>
  <c r="AN160" i="19"/>
  <c r="AP160" i="19"/>
  <c r="AR160" i="19"/>
  <c r="AT160" i="19"/>
  <c r="AV160" i="19"/>
  <c r="AX160" i="19"/>
  <c r="AZ160" i="19"/>
  <c r="BB160" i="19"/>
  <c r="BD160" i="19"/>
  <c r="BE160" i="19"/>
  <c r="BF160" i="19"/>
  <c r="BG160" i="19"/>
  <c r="BH160" i="19"/>
  <c r="BI160" i="19"/>
  <c r="BK160" i="19"/>
  <c r="BL160" i="19"/>
  <c r="BN160" i="19"/>
  <c r="BO160" i="19"/>
  <c r="BQ160" i="19"/>
  <c r="BR160" i="19"/>
  <c r="BT160" i="19"/>
  <c r="BU160" i="19"/>
  <c r="BW160" i="19"/>
  <c r="BX160" i="19"/>
  <c r="BZ160" i="19"/>
  <c r="CA160" i="19"/>
  <c r="CC160" i="19"/>
  <c r="CD160" i="19"/>
  <c r="CF160" i="19"/>
  <c r="CG160" i="19"/>
  <c r="CI160" i="19"/>
  <c r="CL160" i="19"/>
  <c r="CN160" i="19"/>
  <c r="CO160" i="19"/>
  <c r="CQ160" i="19"/>
  <c r="CR160" i="19"/>
  <c r="CT160" i="19"/>
  <c r="CU160" i="19"/>
  <c r="CW160" i="19"/>
  <c r="CX160" i="19"/>
  <c r="CZ160" i="19"/>
  <c r="DA160" i="19"/>
  <c r="DC160" i="19"/>
  <c r="DD160" i="19"/>
  <c r="DG160" i="19"/>
  <c r="DJ160" i="19"/>
  <c r="DS160" i="19"/>
  <c r="DT160" i="19" s="1"/>
  <c r="G161" i="19"/>
  <c r="H161" i="19"/>
  <c r="I161" i="19" s="1"/>
  <c r="J161" i="19"/>
  <c r="K161" i="19"/>
  <c r="L161" i="19"/>
  <c r="M161" i="19"/>
  <c r="N161" i="19"/>
  <c r="O161" i="19" s="1"/>
  <c r="R161" i="19" s="1"/>
  <c r="P161" i="19"/>
  <c r="Q161" i="19"/>
  <c r="S161" i="19"/>
  <c r="T161" i="19"/>
  <c r="U161" i="19" s="1"/>
  <c r="X161" i="19" s="1"/>
  <c r="V161" i="19"/>
  <c r="W161" i="19"/>
  <c r="Y161" i="19"/>
  <c r="Z161" i="19"/>
  <c r="AA161" i="19" s="1"/>
  <c r="AD161" i="19" s="1"/>
  <c r="AH161" i="19" s="1"/>
  <c r="AB161" i="19"/>
  <c r="AC161" i="19"/>
  <c r="AE161" i="19"/>
  <c r="AF161" i="19"/>
  <c r="AG161" i="19"/>
  <c r="AI161" i="19"/>
  <c r="AJ161" i="19"/>
  <c r="AL161" i="19"/>
  <c r="AM161" i="19" s="1"/>
  <c r="AN161" i="19"/>
  <c r="AP161" i="19"/>
  <c r="AR161" i="19"/>
  <c r="AT161" i="19"/>
  <c r="AV161" i="19"/>
  <c r="AX161" i="19"/>
  <c r="AZ161" i="19"/>
  <c r="BB161" i="19"/>
  <c r="BD161" i="19"/>
  <c r="BE161" i="19"/>
  <c r="BF161" i="19"/>
  <c r="BG161" i="19"/>
  <c r="BH161" i="19"/>
  <c r="BI161" i="19"/>
  <c r="BK161" i="19"/>
  <c r="BL161" i="19"/>
  <c r="BN161" i="19"/>
  <c r="BO161" i="19"/>
  <c r="BQ161" i="19"/>
  <c r="BR161" i="19"/>
  <c r="BT161" i="19"/>
  <c r="BU161" i="19"/>
  <c r="BW161" i="19"/>
  <c r="BX161" i="19"/>
  <c r="BZ161" i="19"/>
  <c r="CA161" i="19"/>
  <c r="CC161" i="19"/>
  <c r="CD161" i="19"/>
  <c r="CF161" i="19"/>
  <c r="CG161" i="19"/>
  <c r="CI161" i="19"/>
  <c r="CL161" i="19"/>
  <c r="CN161" i="19"/>
  <c r="CO161" i="19"/>
  <c r="CQ161" i="19"/>
  <c r="CR161" i="19"/>
  <c r="CT161" i="19"/>
  <c r="CU161" i="19"/>
  <c r="CW161" i="19"/>
  <c r="CX161" i="19"/>
  <c r="CZ161" i="19"/>
  <c r="DA161" i="19"/>
  <c r="DC161" i="19"/>
  <c r="DD161" i="19"/>
  <c r="DG161" i="19"/>
  <c r="DJ161" i="19"/>
  <c r="DS161" i="19"/>
  <c r="DT161" i="19"/>
  <c r="G162" i="19"/>
  <c r="H162" i="19"/>
  <c r="I162" i="19"/>
  <c r="K162" i="19"/>
  <c r="J162" i="19" s="1"/>
  <c r="O162" i="19" s="1"/>
  <c r="L162" i="19"/>
  <c r="M162" i="19"/>
  <c r="N162" i="19"/>
  <c r="P162" i="19"/>
  <c r="Q162" i="19"/>
  <c r="S162" i="19"/>
  <c r="T162" i="19"/>
  <c r="V162" i="19"/>
  <c r="W162" i="19"/>
  <c r="Y162" i="19"/>
  <c r="Z162" i="19"/>
  <c r="AB162" i="19"/>
  <c r="AC162" i="19"/>
  <c r="AE162" i="19"/>
  <c r="DD162" i="19" s="1"/>
  <c r="AF162" i="19"/>
  <c r="AG162" i="19"/>
  <c r="AI162" i="19"/>
  <c r="AJ162" i="19"/>
  <c r="AL162" i="19"/>
  <c r="AM162" i="19"/>
  <c r="AN162" i="19"/>
  <c r="AO162" i="19"/>
  <c r="AP162" i="19"/>
  <c r="AQ162" i="19"/>
  <c r="AR162" i="19"/>
  <c r="AS162" i="19"/>
  <c r="AT162" i="19"/>
  <c r="AU162" i="19"/>
  <c r="AV162" i="19"/>
  <c r="AW162" i="19"/>
  <c r="AX162" i="19"/>
  <c r="AY162" i="19"/>
  <c r="AZ162" i="19"/>
  <c r="BA162" i="19"/>
  <c r="BB162" i="19"/>
  <c r="BC162" i="19"/>
  <c r="BD162" i="19"/>
  <c r="BE162" i="19"/>
  <c r="BF162" i="19"/>
  <c r="BG162" i="19"/>
  <c r="BH162" i="19"/>
  <c r="BI162" i="19"/>
  <c r="BK162" i="19"/>
  <c r="BL162" i="19"/>
  <c r="BN162" i="19"/>
  <c r="BO162" i="19"/>
  <c r="BQ162" i="19"/>
  <c r="BR162" i="19"/>
  <c r="BT162" i="19"/>
  <c r="BU162" i="19"/>
  <c r="BW162" i="19"/>
  <c r="BX162" i="19"/>
  <c r="BZ162" i="19"/>
  <c r="CA162" i="19"/>
  <c r="CC162" i="19"/>
  <c r="CD162" i="19"/>
  <c r="CF162" i="19"/>
  <c r="CG162" i="19"/>
  <c r="CI162" i="19"/>
  <c r="CL162" i="19"/>
  <c r="CN162" i="19"/>
  <c r="CO162" i="19"/>
  <c r="CQ162" i="19"/>
  <c r="CR162" i="19"/>
  <c r="CT162" i="19"/>
  <c r="CU162" i="19"/>
  <c r="CW162" i="19"/>
  <c r="CX162" i="19"/>
  <c r="CZ162" i="19"/>
  <c r="DA162" i="19"/>
  <c r="DC162" i="19"/>
  <c r="DG162" i="19"/>
  <c r="DS162" i="19"/>
  <c r="DT162" i="19"/>
  <c r="G163" i="19"/>
  <c r="H163" i="19"/>
  <c r="I163" i="19"/>
  <c r="K163" i="19"/>
  <c r="J163" i="19" s="1"/>
  <c r="O163" i="19" s="1"/>
  <c r="L163" i="19"/>
  <c r="M163" i="19"/>
  <c r="N163" i="19"/>
  <c r="P163" i="19"/>
  <c r="Q163" i="19"/>
  <c r="S163" i="19"/>
  <c r="T163" i="19"/>
  <c r="V163" i="19"/>
  <c r="W163" i="19"/>
  <c r="Y163" i="19"/>
  <c r="Z163" i="19"/>
  <c r="AB163" i="19"/>
  <c r="AC163" i="19"/>
  <c r="AE163" i="19"/>
  <c r="DD163" i="19" s="1"/>
  <c r="AF163" i="19"/>
  <c r="AG163" i="19"/>
  <c r="AI163" i="19"/>
  <c r="AJ163" i="19"/>
  <c r="AL163" i="19"/>
  <c r="AM163" i="19"/>
  <c r="AN163" i="19"/>
  <c r="AO163" i="19"/>
  <c r="AP163" i="19"/>
  <c r="AQ163" i="19"/>
  <c r="AR163" i="19"/>
  <c r="AS163" i="19"/>
  <c r="AT163" i="19"/>
  <c r="AU163" i="19"/>
  <c r="AV163" i="19"/>
  <c r="AW163" i="19"/>
  <c r="AX163" i="19"/>
  <c r="AY163" i="19"/>
  <c r="AZ163" i="19"/>
  <c r="BA163" i="19"/>
  <c r="BB163" i="19"/>
  <c r="BC163" i="19"/>
  <c r="BD163" i="19"/>
  <c r="BE163" i="19"/>
  <c r="BF163" i="19"/>
  <c r="BG163" i="19"/>
  <c r="BH163" i="19"/>
  <c r="BI163" i="19"/>
  <c r="BK163" i="19"/>
  <c r="BL163" i="19"/>
  <c r="BN163" i="19"/>
  <c r="BO163" i="19"/>
  <c r="BQ163" i="19"/>
  <c r="BR163" i="19"/>
  <c r="BT163" i="19"/>
  <c r="BU163" i="19"/>
  <c r="BW163" i="19"/>
  <c r="BX163" i="19"/>
  <c r="BZ163" i="19"/>
  <c r="CA163" i="19"/>
  <c r="CC163" i="19"/>
  <c r="CD163" i="19"/>
  <c r="CF163" i="19"/>
  <c r="CG163" i="19"/>
  <c r="CI163" i="19"/>
  <c r="CL163" i="19"/>
  <c r="CN163" i="19"/>
  <c r="CO163" i="19"/>
  <c r="CQ163" i="19"/>
  <c r="CR163" i="19"/>
  <c r="CT163" i="19"/>
  <c r="CU163" i="19"/>
  <c r="CW163" i="19"/>
  <c r="CX163" i="19"/>
  <c r="CZ163" i="19"/>
  <c r="DA163" i="19"/>
  <c r="DC163" i="19"/>
  <c r="DG163" i="19"/>
  <c r="DS163" i="19"/>
  <c r="DT163" i="19"/>
  <c r="G164" i="19"/>
  <c r="H164" i="19"/>
  <c r="I164" i="19"/>
  <c r="K164" i="19"/>
  <c r="J164" i="19" s="1"/>
  <c r="O164" i="19" s="1"/>
  <c r="L164" i="19"/>
  <c r="M164" i="19"/>
  <c r="N164" i="19"/>
  <c r="P164" i="19"/>
  <c r="Q164" i="19"/>
  <c r="S164" i="19"/>
  <c r="T164" i="19"/>
  <c r="V164" i="19"/>
  <c r="W164" i="19"/>
  <c r="Y164" i="19"/>
  <c r="Z164" i="19"/>
  <c r="AB164" i="19"/>
  <c r="AC164" i="19"/>
  <c r="AE164" i="19"/>
  <c r="DD164" i="19" s="1"/>
  <c r="AF164" i="19"/>
  <c r="AG164" i="19"/>
  <c r="AI164" i="19"/>
  <c r="AJ164" i="19"/>
  <c r="AL164" i="19"/>
  <c r="AM164" i="19"/>
  <c r="AN164" i="19"/>
  <c r="AO164" i="19"/>
  <c r="AP164" i="19"/>
  <c r="AQ164" i="19"/>
  <c r="AR164" i="19"/>
  <c r="AS164" i="19"/>
  <c r="AT164" i="19"/>
  <c r="AU164" i="19"/>
  <c r="AV164" i="19"/>
  <c r="AW164" i="19"/>
  <c r="AX164" i="19"/>
  <c r="AY164" i="19"/>
  <c r="AZ164" i="19"/>
  <c r="BA164" i="19"/>
  <c r="BB164" i="19"/>
  <c r="BC164" i="19"/>
  <c r="BD164" i="19"/>
  <c r="BE164" i="19"/>
  <c r="BF164" i="19"/>
  <c r="BG164" i="19"/>
  <c r="BH164" i="19"/>
  <c r="BI164" i="19"/>
  <c r="BK164" i="19"/>
  <c r="BL164" i="19"/>
  <c r="BN164" i="19"/>
  <c r="BO164" i="19"/>
  <c r="BQ164" i="19"/>
  <c r="BR164" i="19"/>
  <c r="BT164" i="19"/>
  <c r="BU164" i="19"/>
  <c r="BW164" i="19"/>
  <c r="BX164" i="19"/>
  <c r="BZ164" i="19"/>
  <c r="CA164" i="19"/>
  <c r="CC164" i="19"/>
  <c r="CD164" i="19"/>
  <c r="CF164" i="19"/>
  <c r="CG164" i="19"/>
  <c r="CI164" i="19"/>
  <c r="CL164" i="19"/>
  <c r="CN164" i="19"/>
  <c r="CO164" i="19"/>
  <c r="CQ164" i="19"/>
  <c r="CR164" i="19"/>
  <c r="CT164" i="19"/>
  <c r="CU164" i="19"/>
  <c r="CW164" i="19"/>
  <c r="CX164" i="19"/>
  <c r="CZ164" i="19"/>
  <c r="DA164" i="19"/>
  <c r="DC164" i="19"/>
  <c r="DG164" i="19"/>
  <c r="DS164" i="19"/>
  <c r="DT164" i="19"/>
  <c r="G165" i="19"/>
  <c r="H165" i="19"/>
  <c r="I165" i="19"/>
  <c r="K165" i="19"/>
  <c r="J165" i="19" s="1"/>
  <c r="O165" i="19" s="1"/>
  <c r="L165" i="19"/>
  <c r="M165" i="19"/>
  <c r="N165" i="19"/>
  <c r="P165" i="19"/>
  <c r="Q165" i="19"/>
  <c r="S165" i="19"/>
  <c r="T165" i="19"/>
  <c r="V165" i="19"/>
  <c r="W165" i="19"/>
  <c r="Y165" i="19"/>
  <c r="Z165" i="19"/>
  <c r="AB165" i="19"/>
  <c r="AC165" i="19"/>
  <c r="AE165" i="19"/>
  <c r="DD165" i="19" s="1"/>
  <c r="AF165" i="19"/>
  <c r="AG165" i="19"/>
  <c r="AI165" i="19"/>
  <c r="AJ165" i="19"/>
  <c r="AL165" i="19"/>
  <c r="AM165" i="19"/>
  <c r="AN165" i="19"/>
  <c r="AO165" i="19"/>
  <c r="AP165" i="19"/>
  <c r="AQ165" i="19"/>
  <c r="AR165" i="19"/>
  <c r="AS165" i="19"/>
  <c r="AT165" i="19"/>
  <c r="AU165" i="19"/>
  <c r="AV165" i="19"/>
  <c r="AW165" i="19"/>
  <c r="AX165" i="19"/>
  <c r="AY165" i="19"/>
  <c r="AZ165" i="19"/>
  <c r="BA165" i="19"/>
  <c r="BB165" i="19"/>
  <c r="BC165" i="19"/>
  <c r="BD165" i="19"/>
  <c r="BE165" i="19"/>
  <c r="BF165" i="19"/>
  <c r="BG165" i="19"/>
  <c r="BH165" i="19"/>
  <c r="BI165" i="19"/>
  <c r="BK165" i="19"/>
  <c r="BL165" i="19"/>
  <c r="BN165" i="19"/>
  <c r="BO165" i="19"/>
  <c r="BQ165" i="19"/>
  <c r="BR165" i="19"/>
  <c r="BT165" i="19"/>
  <c r="BU165" i="19"/>
  <c r="BW165" i="19"/>
  <c r="BX165" i="19"/>
  <c r="BZ165" i="19"/>
  <c r="CA165" i="19"/>
  <c r="CC165" i="19"/>
  <c r="CD165" i="19"/>
  <c r="CF165" i="19"/>
  <c r="CG165" i="19"/>
  <c r="CI165" i="19"/>
  <c r="CL165" i="19"/>
  <c r="CN165" i="19"/>
  <c r="CO165" i="19"/>
  <c r="CQ165" i="19"/>
  <c r="CR165" i="19"/>
  <c r="CT165" i="19"/>
  <c r="CU165" i="19"/>
  <c r="CW165" i="19"/>
  <c r="CX165" i="19"/>
  <c r="CZ165" i="19"/>
  <c r="DA165" i="19"/>
  <c r="DC165" i="19"/>
  <c r="DG165" i="19"/>
  <c r="DS165" i="19"/>
  <c r="DT165" i="19"/>
  <c r="G166" i="19"/>
  <c r="H166" i="19"/>
  <c r="I166" i="19"/>
  <c r="K166" i="19"/>
  <c r="J166" i="19" s="1"/>
  <c r="O166" i="19" s="1"/>
  <c r="L166" i="19"/>
  <c r="M166" i="19"/>
  <c r="N166" i="19"/>
  <c r="P166" i="19"/>
  <c r="Q166" i="19"/>
  <c r="S166" i="19"/>
  <c r="T166" i="19"/>
  <c r="V166" i="19"/>
  <c r="W166" i="19"/>
  <c r="Y166" i="19"/>
  <c r="Z166" i="19"/>
  <c r="AB166" i="19"/>
  <c r="AC166" i="19"/>
  <c r="AE166" i="19"/>
  <c r="DD166" i="19" s="1"/>
  <c r="AF166" i="19"/>
  <c r="AG166" i="19"/>
  <c r="AI166" i="19"/>
  <c r="AJ166" i="19"/>
  <c r="AL166" i="19"/>
  <c r="AM166" i="19"/>
  <c r="AN166" i="19"/>
  <c r="AO166" i="19"/>
  <c r="AP166" i="19"/>
  <c r="AQ166" i="19"/>
  <c r="AR166" i="19"/>
  <c r="AS166" i="19"/>
  <c r="AT166" i="19"/>
  <c r="AU166" i="19"/>
  <c r="AV166" i="19"/>
  <c r="AW166" i="19"/>
  <c r="AX166" i="19"/>
  <c r="AY166" i="19"/>
  <c r="AZ166" i="19"/>
  <c r="BA166" i="19"/>
  <c r="BB166" i="19"/>
  <c r="BC166" i="19"/>
  <c r="BD166" i="19"/>
  <c r="BE166" i="19"/>
  <c r="BF166" i="19"/>
  <c r="BG166" i="19"/>
  <c r="BH166" i="19"/>
  <c r="BI166" i="19"/>
  <c r="BK166" i="19"/>
  <c r="BL166" i="19"/>
  <c r="BN166" i="19"/>
  <c r="BO166" i="19"/>
  <c r="BQ166" i="19"/>
  <c r="BR166" i="19"/>
  <c r="BT166" i="19"/>
  <c r="BU166" i="19"/>
  <c r="BW166" i="19"/>
  <c r="BX166" i="19"/>
  <c r="BZ166" i="19"/>
  <c r="CA166" i="19"/>
  <c r="CC166" i="19"/>
  <c r="CD166" i="19"/>
  <c r="CF166" i="19"/>
  <c r="CG166" i="19"/>
  <c r="CI166" i="19"/>
  <c r="CL166" i="19"/>
  <c r="CN166" i="19"/>
  <c r="CO166" i="19"/>
  <c r="CQ166" i="19"/>
  <c r="CR166" i="19"/>
  <c r="CT166" i="19"/>
  <c r="CU166" i="19"/>
  <c r="CW166" i="19"/>
  <c r="CX166" i="19"/>
  <c r="CZ166" i="19"/>
  <c r="DA166" i="19"/>
  <c r="DC166" i="19"/>
  <c r="DG166" i="19"/>
  <c r="DS166" i="19"/>
  <c r="DT166" i="19"/>
  <c r="G167" i="19"/>
  <c r="H167" i="19"/>
  <c r="I167" i="19"/>
  <c r="K167" i="19"/>
  <c r="J167" i="19" s="1"/>
  <c r="O167" i="19" s="1"/>
  <c r="L167" i="19"/>
  <c r="M167" i="19"/>
  <c r="N167" i="19"/>
  <c r="P167" i="19"/>
  <c r="Q167" i="19"/>
  <c r="S167" i="19"/>
  <c r="T167" i="19"/>
  <c r="V167" i="19"/>
  <c r="W167" i="19"/>
  <c r="Y167" i="19"/>
  <c r="Z167" i="19"/>
  <c r="AB167" i="19"/>
  <c r="AC167" i="19"/>
  <c r="AE167" i="19"/>
  <c r="DD167" i="19" s="1"/>
  <c r="AF167" i="19"/>
  <c r="AG167" i="19"/>
  <c r="AI167" i="19"/>
  <c r="AJ167" i="19"/>
  <c r="AL167" i="19"/>
  <c r="AM167" i="19"/>
  <c r="AN167" i="19"/>
  <c r="AO167" i="19"/>
  <c r="AP167" i="19"/>
  <c r="AQ167" i="19"/>
  <c r="AR167" i="19"/>
  <c r="AS167" i="19"/>
  <c r="AT167" i="19"/>
  <c r="AU167" i="19"/>
  <c r="AV167" i="19"/>
  <c r="AW167" i="19"/>
  <c r="AX167" i="19"/>
  <c r="AY167" i="19"/>
  <c r="AZ167" i="19"/>
  <c r="BA167" i="19"/>
  <c r="BB167" i="19"/>
  <c r="BC167" i="19"/>
  <c r="BD167" i="19"/>
  <c r="BE167" i="19"/>
  <c r="BF167" i="19"/>
  <c r="BG167" i="19"/>
  <c r="BH167" i="19"/>
  <c r="BI167" i="19"/>
  <c r="BK167" i="19"/>
  <c r="BL167" i="19"/>
  <c r="BN167" i="19"/>
  <c r="BO167" i="19"/>
  <c r="BQ167" i="19"/>
  <c r="BR167" i="19"/>
  <c r="BT167" i="19"/>
  <c r="BU167" i="19"/>
  <c r="BW167" i="19"/>
  <c r="BX167" i="19"/>
  <c r="BZ167" i="19"/>
  <c r="CA167" i="19"/>
  <c r="CC167" i="19"/>
  <c r="CD167" i="19"/>
  <c r="CF167" i="19"/>
  <c r="CG167" i="19"/>
  <c r="CI167" i="19"/>
  <c r="CL167" i="19"/>
  <c r="CN167" i="19"/>
  <c r="CO167" i="19"/>
  <c r="CQ167" i="19"/>
  <c r="CR167" i="19"/>
  <c r="CT167" i="19"/>
  <c r="CU167" i="19"/>
  <c r="CW167" i="19"/>
  <c r="CX167" i="19"/>
  <c r="CZ167" i="19"/>
  <c r="DA167" i="19"/>
  <c r="DC167" i="19"/>
  <c r="DG167" i="19"/>
  <c r="DS167" i="19"/>
  <c r="DT167" i="19"/>
  <c r="G168" i="19"/>
  <c r="H168" i="19"/>
  <c r="I168" i="19"/>
  <c r="K168" i="19"/>
  <c r="J168" i="19" s="1"/>
  <c r="O168" i="19" s="1"/>
  <c r="L168" i="19"/>
  <c r="M168" i="19"/>
  <c r="N168" i="19"/>
  <c r="P168" i="19"/>
  <c r="Q168" i="19"/>
  <c r="S168" i="19"/>
  <c r="T168" i="19"/>
  <c r="V168" i="19"/>
  <c r="W168" i="19"/>
  <c r="Y168" i="19"/>
  <c r="Z168" i="19"/>
  <c r="AB168" i="19"/>
  <c r="AC168" i="19"/>
  <c r="AE168" i="19"/>
  <c r="DD168" i="19" s="1"/>
  <c r="AF168" i="19"/>
  <c r="AG168" i="19"/>
  <c r="AI168" i="19"/>
  <c r="AJ168" i="19"/>
  <c r="AL168" i="19"/>
  <c r="AM168" i="19"/>
  <c r="AN168" i="19"/>
  <c r="AO168" i="19"/>
  <c r="AP168" i="19"/>
  <c r="AQ168" i="19"/>
  <c r="AR168" i="19"/>
  <c r="AS168" i="19"/>
  <c r="AT168" i="19"/>
  <c r="AU168" i="19"/>
  <c r="AV168" i="19"/>
  <c r="AW168" i="19"/>
  <c r="AX168" i="19"/>
  <c r="AY168" i="19"/>
  <c r="AZ168" i="19"/>
  <c r="BA168" i="19"/>
  <c r="BB168" i="19"/>
  <c r="BC168" i="19"/>
  <c r="BD168" i="19"/>
  <c r="BE168" i="19"/>
  <c r="BF168" i="19"/>
  <c r="BG168" i="19"/>
  <c r="BH168" i="19"/>
  <c r="BI168" i="19"/>
  <c r="BK168" i="19"/>
  <c r="BL168" i="19"/>
  <c r="BN168" i="19"/>
  <c r="BO168" i="19"/>
  <c r="BQ168" i="19"/>
  <c r="BR168" i="19"/>
  <c r="BT168" i="19"/>
  <c r="BU168" i="19"/>
  <c r="BW168" i="19"/>
  <c r="BX168" i="19"/>
  <c r="BZ168" i="19"/>
  <c r="CA168" i="19"/>
  <c r="CC168" i="19"/>
  <c r="CD168" i="19"/>
  <c r="CF168" i="19"/>
  <c r="CG168" i="19"/>
  <c r="CI168" i="19"/>
  <c r="CL168" i="19"/>
  <c r="CN168" i="19"/>
  <c r="CO168" i="19"/>
  <c r="CQ168" i="19"/>
  <c r="CR168" i="19"/>
  <c r="CT168" i="19"/>
  <c r="CU168" i="19"/>
  <c r="CW168" i="19"/>
  <c r="CX168" i="19"/>
  <c r="CZ168" i="19"/>
  <c r="DA168" i="19"/>
  <c r="DC168" i="19"/>
  <c r="DG168" i="19"/>
  <c r="DS168" i="19"/>
  <c r="DT168" i="19"/>
  <c r="G169" i="19"/>
  <c r="H169" i="19"/>
  <c r="I169" i="19"/>
  <c r="K169" i="19"/>
  <c r="J169" i="19" s="1"/>
  <c r="O169" i="19" s="1"/>
  <c r="L169" i="19"/>
  <c r="M169" i="19"/>
  <c r="N169" i="19"/>
  <c r="P169" i="19"/>
  <c r="Q169" i="19"/>
  <c r="S169" i="19"/>
  <c r="T169" i="19"/>
  <c r="V169" i="19"/>
  <c r="W169" i="19"/>
  <c r="Y169" i="19"/>
  <c r="Z169" i="19"/>
  <c r="AB169" i="19"/>
  <c r="AC169" i="19"/>
  <c r="AE169" i="19"/>
  <c r="DD169" i="19" s="1"/>
  <c r="AF169" i="19"/>
  <c r="AG169" i="19"/>
  <c r="AI169" i="19"/>
  <c r="AJ169" i="19"/>
  <c r="AL169" i="19"/>
  <c r="AM169" i="19"/>
  <c r="AN169" i="19"/>
  <c r="AO169" i="19"/>
  <c r="AP169" i="19"/>
  <c r="AQ169" i="19"/>
  <c r="AR169" i="19"/>
  <c r="AS169" i="19"/>
  <c r="AT169" i="19"/>
  <c r="AU169" i="19"/>
  <c r="AV169" i="19"/>
  <c r="AW169" i="19"/>
  <c r="AX169" i="19"/>
  <c r="AY169" i="19"/>
  <c r="AZ169" i="19"/>
  <c r="BA169" i="19"/>
  <c r="BB169" i="19"/>
  <c r="BC169" i="19"/>
  <c r="BD169" i="19"/>
  <c r="BE169" i="19"/>
  <c r="BF169" i="19"/>
  <c r="BG169" i="19"/>
  <c r="BH169" i="19"/>
  <c r="BI169" i="19"/>
  <c r="BK169" i="19"/>
  <c r="BL169" i="19"/>
  <c r="BN169" i="19"/>
  <c r="BO169" i="19"/>
  <c r="BQ169" i="19"/>
  <c r="BR169" i="19"/>
  <c r="BT169" i="19"/>
  <c r="BU169" i="19"/>
  <c r="BW169" i="19"/>
  <c r="BX169" i="19"/>
  <c r="BZ169" i="19"/>
  <c r="CA169" i="19"/>
  <c r="CC169" i="19"/>
  <c r="CD169" i="19"/>
  <c r="CF169" i="19"/>
  <c r="CG169" i="19"/>
  <c r="CI169" i="19"/>
  <c r="CL169" i="19"/>
  <c r="CN169" i="19"/>
  <c r="CO169" i="19"/>
  <c r="CQ169" i="19"/>
  <c r="CR169" i="19"/>
  <c r="CT169" i="19"/>
  <c r="CU169" i="19"/>
  <c r="CW169" i="19"/>
  <c r="CX169" i="19"/>
  <c r="CZ169" i="19"/>
  <c r="DA169" i="19"/>
  <c r="DC169" i="19"/>
  <c r="DG169" i="19"/>
  <c r="DS169" i="19"/>
  <c r="DT169" i="19"/>
  <c r="G170" i="19"/>
  <c r="H170" i="19"/>
  <c r="I170" i="19"/>
  <c r="K170" i="19"/>
  <c r="J170" i="19" s="1"/>
  <c r="O170" i="19" s="1"/>
  <c r="L170" i="19"/>
  <c r="M170" i="19"/>
  <c r="N170" i="19"/>
  <c r="P170" i="19"/>
  <c r="Q170" i="19"/>
  <c r="S170" i="19"/>
  <c r="T170" i="19"/>
  <c r="V170" i="19"/>
  <c r="W170" i="19"/>
  <c r="Y170" i="19"/>
  <c r="Z170" i="19"/>
  <c r="AB170" i="19"/>
  <c r="AC170" i="19"/>
  <c r="AE170" i="19"/>
  <c r="DD170" i="19" s="1"/>
  <c r="AF170" i="19"/>
  <c r="AG170" i="19"/>
  <c r="AI170" i="19"/>
  <c r="AJ170" i="19"/>
  <c r="AL170" i="19"/>
  <c r="AM170" i="19"/>
  <c r="AN170" i="19"/>
  <c r="AO170" i="19"/>
  <c r="AP170" i="19"/>
  <c r="AQ170" i="19"/>
  <c r="AR170" i="19"/>
  <c r="AS170" i="19"/>
  <c r="AT170" i="19"/>
  <c r="AU170" i="19"/>
  <c r="AV170" i="19"/>
  <c r="AW170" i="19"/>
  <c r="AX170" i="19"/>
  <c r="AY170" i="19"/>
  <c r="AZ170" i="19"/>
  <c r="BA170" i="19"/>
  <c r="BB170" i="19"/>
  <c r="BC170" i="19"/>
  <c r="BD170" i="19"/>
  <c r="BE170" i="19"/>
  <c r="BF170" i="19"/>
  <c r="BG170" i="19"/>
  <c r="BH170" i="19"/>
  <c r="BI170" i="19"/>
  <c r="BK170" i="19"/>
  <c r="BL170" i="19"/>
  <c r="BN170" i="19"/>
  <c r="BO170" i="19"/>
  <c r="BQ170" i="19"/>
  <c r="BR170" i="19"/>
  <c r="BT170" i="19"/>
  <c r="BU170" i="19"/>
  <c r="BW170" i="19"/>
  <c r="BX170" i="19"/>
  <c r="BZ170" i="19"/>
  <c r="CA170" i="19"/>
  <c r="CC170" i="19"/>
  <c r="CD170" i="19"/>
  <c r="CF170" i="19"/>
  <c r="CG170" i="19"/>
  <c r="CI170" i="19"/>
  <c r="CL170" i="19"/>
  <c r="CN170" i="19"/>
  <c r="CO170" i="19"/>
  <c r="CQ170" i="19"/>
  <c r="CR170" i="19"/>
  <c r="CT170" i="19"/>
  <c r="CU170" i="19"/>
  <c r="CW170" i="19"/>
  <c r="CX170" i="19"/>
  <c r="CZ170" i="19"/>
  <c r="DA170" i="19"/>
  <c r="DC170" i="19"/>
  <c r="DG170" i="19"/>
  <c r="DS170" i="19"/>
  <c r="DT170" i="19"/>
  <c r="G171" i="19"/>
  <c r="H171" i="19"/>
  <c r="I171" i="19"/>
  <c r="K171" i="19"/>
  <c r="J171" i="19" s="1"/>
  <c r="O171" i="19" s="1"/>
  <c r="L171" i="19"/>
  <c r="M171" i="19"/>
  <c r="N171" i="19"/>
  <c r="P171" i="19"/>
  <c r="Q171" i="19"/>
  <c r="S171" i="19"/>
  <c r="T171" i="19"/>
  <c r="V171" i="19"/>
  <c r="W171" i="19"/>
  <c r="Y171" i="19"/>
  <c r="Z171" i="19"/>
  <c r="AB171" i="19"/>
  <c r="AC171" i="19"/>
  <c r="AE171" i="19"/>
  <c r="DD171" i="19" s="1"/>
  <c r="AF171" i="19"/>
  <c r="AG171" i="19"/>
  <c r="AI171" i="19"/>
  <c r="AJ171" i="19"/>
  <c r="AL171" i="19"/>
  <c r="AM171" i="19"/>
  <c r="AN171" i="19"/>
  <c r="AO171" i="19"/>
  <c r="AP171" i="19"/>
  <c r="AQ171" i="19"/>
  <c r="AR171" i="19"/>
  <c r="AS171" i="19"/>
  <c r="AT171" i="19"/>
  <c r="AU171" i="19"/>
  <c r="AV171" i="19"/>
  <c r="AW171" i="19"/>
  <c r="AX171" i="19"/>
  <c r="AY171" i="19"/>
  <c r="AZ171" i="19"/>
  <c r="BA171" i="19"/>
  <c r="BB171" i="19"/>
  <c r="BC171" i="19"/>
  <c r="BD171" i="19"/>
  <c r="BE171" i="19"/>
  <c r="BF171" i="19"/>
  <c r="BG171" i="19"/>
  <c r="BH171" i="19"/>
  <c r="BI171" i="19"/>
  <c r="BK171" i="19"/>
  <c r="BL171" i="19"/>
  <c r="BN171" i="19"/>
  <c r="BO171" i="19"/>
  <c r="BQ171" i="19"/>
  <c r="BR171" i="19"/>
  <c r="BT171" i="19"/>
  <c r="BU171" i="19"/>
  <c r="BW171" i="19"/>
  <c r="BX171" i="19"/>
  <c r="BZ171" i="19"/>
  <c r="CA171" i="19"/>
  <c r="CC171" i="19"/>
  <c r="CD171" i="19"/>
  <c r="CF171" i="19"/>
  <c r="CG171" i="19"/>
  <c r="CI171" i="19"/>
  <c r="CL171" i="19"/>
  <c r="CN171" i="19"/>
  <c r="CO171" i="19"/>
  <c r="CQ171" i="19"/>
  <c r="CR171" i="19"/>
  <c r="CT171" i="19"/>
  <c r="CU171" i="19"/>
  <c r="CW171" i="19"/>
  <c r="CX171" i="19"/>
  <c r="CZ171" i="19"/>
  <c r="DA171" i="19"/>
  <c r="DC171" i="19"/>
  <c r="DG171" i="19"/>
  <c r="DS171" i="19"/>
  <c r="DT171" i="19"/>
  <c r="G172" i="19"/>
  <c r="H172" i="19"/>
  <c r="I172" i="19"/>
  <c r="K172" i="19"/>
  <c r="J172" i="19" s="1"/>
  <c r="O172" i="19" s="1"/>
  <c r="L172" i="19"/>
  <c r="M172" i="19"/>
  <c r="N172" i="19"/>
  <c r="P172" i="19"/>
  <c r="Q172" i="19"/>
  <c r="S172" i="19"/>
  <c r="T172" i="19"/>
  <c r="V172" i="19"/>
  <c r="W172" i="19"/>
  <c r="Y172" i="19"/>
  <c r="Z172" i="19"/>
  <c r="AB172" i="19"/>
  <c r="AC172" i="19"/>
  <c r="AE172" i="19"/>
  <c r="DD172" i="19" s="1"/>
  <c r="AF172" i="19"/>
  <c r="AG172" i="19"/>
  <c r="AI172" i="19"/>
  <c r="AJ172" i="19"/>
  <c r="AL172" i="19"/>
  <c r="AM172" i="19"/>
  <c r="AN172" i="19"/>
  <c r="AO172" i="19"/>
  <c r="AP172" i="19"/>
  <c r="AQ172" i="19"/>
  <c r="AR172" i="19"/>
  <c r="AS172" i="19"/>
  <c r="AT172" i="19"/>
  <c r="AU172" i="19"/>
  <c r="AV172" i="19"/>
  <c r="AW172" i="19"/>
  <c r="AX172" i="19"/>
  <c r="AY172" i="19"/>
  <c r="AZ172" i="19"/>
  <c r="BA172" i="19"/>
  <c r="BB172" i="19"/>
  <c r="BC172" i="19"/>
  <c r="BD172" i="19"/>
  <c r="BE172" i="19"/>
  <c r="BF172" i="19"/>
  <c r="BG172" i="19"/>
  <c r="BH172" i="19"/>
  <c r="BI172" i="19"/>
  <c r="BK172" i="19"/>
  <c r="BL172" i="19"/>
  <c r="BN172" i="19"/>
  <c r="BO172" i="19"/>
  <c r="BQ172" i="19"/>
  <c r="BR172" i="19"/>
  <c r="BT172" i="19"/>
  <c r="BU172" i="19"/>
  <c r="BW172" i="19"/>
  <c r="BX172" i="19"/>
  <c r="BZ172" i="19"/>
  <c r="CA172" i="19"/>
  <c r="CC172" i="19"/>
  <c r="CD172" i="19"/>
  <c r="CF172" i="19"/>
  <c r="CG172" i="19"/>
  <c r="CI172" i="19"/>
  <c r="CL172" i="19"/>
  <c r="CN172" i="19"/>
  <c r="CO172" i="19"/>
  <c r="CQ172" i="19"/>
  <c r="CR172" i="19"/>
  <c r="CT172" i="19"/>
  <c r="CU172" i="19"/>
  <c r="CW172" i="19"/>
  <c r="CX172" i="19"/>
  <c r="CZ172" i="19"/>
  <c r="DA172" i="19"/>
  <c r="DC172" i="19"/>
  <c r="DG172" i="19"/>
  <c r="DS172" i="19"/>
  <c r="DT172" i="19"/>
  <c r="G173" i="19"/>
  <c r="H173" i="19"/>
  <c r="I173" i="19"/>
  <c r="K173" i="19"/>
  <c r="J173" i="19" s="1"/>
  <c r="O173" i="19" s="1"/>
  <c r="L173" i="19"/>
  <c r="M173" i="19"/>
  <c r="N173" i="19"/>
  <c r="P173" i="19"/>
  <c r="Q173" i="19"/>
  <c r="S173" i="19"/>
  <c r="T173" i="19"/>
  <c r="V173" i="19"/>
  <c r="W173" i="19"/>
  <c r="Y173" i="19"/>
  <c r="Z173" i="19"/>
  <c r="AB173" i="19"/>
  <c r="AC173" i="19"/>
  <c r="AE173" i="19"/>
  <c r="DD173" i="19" s="1"/>
  <c r="AF173" i="19"/>
  <c r="AG173" i="19"/>
  <c r="AI173" i="19"/>
  <c r="AJ173" i="19"/>
  <c r="AL173" i="19"/>
  <c r="AM173" i="19"/>
  <c r="AN173" i="19"/>
  <c r="AO173" i="19"/>
  <c r="AP173" i="19"/>
  <c r="AQ173" i="19"/>
  <c r="AR173" i="19"/>
  <c r="AS173" i="19"/>
  <c r="AT173" i="19"/>
  <c r="AU173" i="19"/>
  <c r="AV173" i="19"/>
  <c r="AW173" i="19"/>
  <c r="AX173" i="19"/>
  <c r="AY173" i="19"/>
  <c r="AZ173" i="19"/>
  <c r="BA173" i="19"/>
  <c r="BB173" i="19"/>
  <c r="BC173" i="19"/>
  <c r="BD173" i="19"/>
  <c r="BE173" i="19"/>
  <c r="BF173" i="19"/>
  <c r="BG173" i="19"/>
  <c r="BH173" i="19"/>
  <c r="BI173" i="19"/>
  <c r="BK173" i="19"/>
  <c r="BL173" i="19"/>
  <c r="BN173" i="19"/>
  <c r="BO173" i="19"/>
  <c r="BQ173" i="19"/>
  <c r="BR173" i="19"/>
  <c r="BT173" i="19"/>
  <c r="BU173" i="19"/>
  <c r="BW173" i="19"/>
  <c r="BX173" i="19"/>
  <c r="BZ173" i="19"/>
  <c r="CA173" i="19"/>
  <c r="CC173" i="19"/>
  <c r="CD173" i="19"/>
  <c r="CF173" i="19"/>
  <c r="CG173" i="19"/>
  <c r="CI173" i="19"/>
  <c r="CL173" i="19"/>
  <c r="CN173" i="19"/>
  <c r="CO173" i="19"/>
  <c r="CQ173" i="19"/>
  <c r="CR173" i="19"/>
  <c r="CT173" i="19"/>
  <c r="CU173" i="19"/>
  <c r="CW173" i="19"/>
  <c r="CX173" i="19"/>
  <c r="CZ173" i="19"/>
  <c r="DA173" i="19"/>
  <c r="DC173" i="19"/>
  <c r="DG173" i="19"/>
  <c r="DS173" i="19"/>
  <c r="DT173" i="19"/>
  <c r="G174" i="19"/>
  <c r="H174" i="19"/>
  <c r="I174" i="19"/>
  <c r="K174" i="19"/>
  <c r="J174" i="19" s="1"/>
  <c r="O174" i="19" s="1"/>
  <c r="L174" i="19"/>
  <c r="M174" i="19"/>
  <c r="N174" i="19"/>
  <c r="P174" i="19"/>
  <c r="Q174" i="19"/>
  <c r="S174" i="19"/>
  <c r="T174" i="19"/>
  <c r="V174" i="19"/>
  <c r="W174" i="19"/>
  <c r="Y174" i="19"/>
  <c r="Z174" i="19"/>
  <c r="AB174" i="19"/>
  <c r="AC174" i="19"/>
  <c r="AE174" i="19"/>
  <c r="DD174" i="19" s="1"/>
  <c r="AF174" i="19"/>
  <c r="AG174" i="19"/>
  <c r="AI174" i="19"/>
  <c r="AJ174" i="19"/>
  <c r="AL174" i="19"/>
  <c r="AM174" i="19"/>
  <c r="AN174" i="19"/>
  <c r="AO174" i="19"/>
  <c r="AP174" i="19"/>
  <c r="AQ174" i="19"/>
  <c r="AR174" i="19"/>
  <c r="AS174" i="19"/>
  <c r="AT174" i="19"/>
  <c r="AU174" i="19"/>
  <c r="AV174" i="19"/>
  <c r="AW174" i="19"/>
  <c r="AX174" i="19"/>
  <c r="AY174" i="19"/>
  <c r="AZ174" i="19"/>
  <c r="BA174" i="19"/>
  <c r="BB174" i="19"/>
  <c r="BC174" i="19"/>
  <c r="BD174" i="19"/>
  <c r="BE174" i="19"/>
  <c r="BF174" i="19"/>
  <c r="BG174" i="19"/>
  <c r="BH174" i="19"/>
  <c r="BI174" i="19"/>
  <c r="BK174" i="19"/>
  <c r="BL174" i="19"/>
  <c r="BN174" i="19"/>
  <c r="BO174" i="19"/>
  <c r="BQ174" i="19"/>
  <c r="BR174" i="19"/>
  <c r="BT174" i="19"/>
  <c r="BU174" i="19"/>
  <c r="BW174" i="19"/>
  <c r="BX174" i="19"/>
  <c r="BZ174" i="19"/>
  <c r="CA174" i="19"/>
  <c r="CC174" i="19"/>
  <c r="CD174" i="19"/>
  <c r="CF174" i="19"/>
  <c r="CG174" i="19"/>
  <c r="CI174" i="19"/>
  <c r="CL174" i="19"/>
  <c r="CN174" i="19"/>
  <c r="CO174" i="19"/>
  <c r="CQ174" i="19"/>
  <c r="CR174" i="19"/>
  <c r="CT174" i="19"/>
  <c r="CU174" i="19"/>
  <c r="CW174" i="19"/>
  <c r="CX174" i="19"/>
  <c r="CZ174" i="19"/>
  <c r="DA174" i="19"/>
  <c r="DC174" i="19"/>
  <c r="DG174" i="19"/>
  <c r="DS174" i="19"/>
  <c r="DT174" i="19"/>
  <c r="G175" i="19"/>
  <c r="H175" i="19"/>
  <c r="I175" i="19"/>
  <c r="K175" i="19"/>
  <c r="J175" i="19" s="1"/>
  <c r="O175" i="19" s="1"/>
  <c r="L175" i="19"/>
  <c r="M175" i="19"/>
  <c r="N175" i="19"/>
  <c r="P175" i="19"/>
  <c r="Q175" i="19"/>
  <c r="S175" i="19"/>
  <c r="T175" i="19"/>
  <c r="V175" i="19"/>
  <c r="W175" i="19"/>
  <c r="Y175" i="19"/>
  <c r="Z175" i="19"/>
  <c r="AB175" i="19"/>
  <c r="AC175" i="19"/>
  <c r="AE175" i="19"/>
  <c r="DD175" i="19" s="1"/>
  <c r="AF175" i="19"/>
  <c r="AG175" i="19"/>
  <c r="AI175" i="19"/>
  <c r="AJ175" i="19"/>
  <c r="AL175" i="19"/>
  <c r="AM175" i="19"/>
  <c r="AN175" i="19"/>
  <c r="AO175" i="19"/>
  <c r="AP175" i="19"/>
  <c r="AQ175" i="19"/>
  <c r="AR175" i="19"/>
  <c r="AS175" i="19"/>
  <c r="AT175" i="19"/>
  <c r="AU175" i="19"/>
  <c r="AV175" i="19"/>
  <c r="AW175" i="19"/>
  <c r="AX175" i="19"/>
  <c r="AY175" i="19"/>
  <c r="AZ175" i="19"/>
  <c r="BA175" i="19"/>
  <c r="BB175" i="19"/>
  <c r="BC175" i="19"/>
  <c r="BD175" i="19"/>
  <c r="BE175" i="19"/>
  <c r="BF175" i="19"/>
  <c r="BG175" i="19"/>
  <c r="BH175" i="19"/>
  <c r="BI175" i="19"/>
  <c r="BK175" i="19"/>
  <c r="BL175" i="19"/>
  <c r="BN175" i="19"/>
  <c r="BO175" i="19"/>
  <c r="BQ175" i="19"/>
  <c r="BR175" i="19"/>
  <c r="BT175" i="19"/>
  <c r="BU175" i="19"/>
  <c r="BW175" i="19"/>
  <c r="BX175" i="19"/>
  <c r="BZ175" i="19"/>
  <c r="CA175" i="19"/>
  <c r="CC175" i="19"/>
  <c r="CD175" i="19"/>
  <c r="CF175" i="19"/>
  <c r="CG175" i="19"/>
  <c r="CI175" i="19"/>
  <c r="CL175" i="19"/>
  <c r="CN175" i="19"/>
  <c r="CO175" i="19"/>
  <c r="CQ175" i="19"/>
  <c r="CR175" i="19"/>
  <c r="CT175" i="19"/>
  <c r="CU175" i="19"/>
  <c r="CW175" i="19"/>
  <c r="CX175" i="19"/>
  <c r="CZ175" i="19"/>
  <c r="DA175" i="19"/>
  <c r="DC175" i="19"/>
  <c r="DG175" i="19"/>
  <c r="DS175" i="19"/>
  <c r="DT175" i="19"/>
  <c r="G176" i="19"/>
  <c r="H176" i="19"/>
  <c r="I176" i="19"/>
  <c r="K176" i="19"/>
  <c r="J176" i="19" s="1"/>
  <c r="O176" i="19" s="1"/>
  <c r="L176" i="19"/>
  <c r="M176" i="19"/>
  <c r="N176" i="19"/>
  <c r="P176" i="19"/>
  <c r="Q176" i="19"/>
  <c r="S176" i="19"/>
  <c r="T176" i="19"/>
  <c r="V176" i="19"/>
  <c r="W176" i="19"/>
  <c r="Y176" i="19"/>
  <c r="Z176" i="19"/>
  <c r="AB176" i="19"/>
  <c r="AC176" i="19"/>
  <c r="AE176" i="19"/>
  <c r="DD176" i="19" s="1"/>
  <c r="AF176" i="19"/>
  <c r="AG176" i="19"/>
  <c r="AI176" i="19"/>
  <c r="AJ176" i="19"/>
  <c r="AL176" i="19"/>
  <c r="AM176" i="19"/>
  <c r="AN176" i="19"/>
  <c r="AO176" i="19"/>
  <c r="AP176" i="19"/>
  <c r="AQ176" i="19"/>
  <c r="AR176" i="19"/>
  <c r="AS176" i="19"/>
  <c r="AT176" i="19"/>
  <c r="AU176" i="19"/>
  <c r="AV176" i="19"/>
  <c r="AW176" i="19"/>
  <c r="AX176" i="19"/>
  <c r="AY176" i="19"/>
  <c r="AZ176" i="19"/>
  <c r="BA176" i="19"/>
  <c r="BB176" i="19"/>
  <c r="BC176" i="19"/>
  <c r="BD176" i="19"/>
  <c r="BE176" i="19"/>
  <c r="BF176" i="19"/>
  <c r="BG176" i="19"/>
  <c r="BH176" i="19"/>
  <c r="BI176" i="19"/>
  <c r="BK176" i="19"/>
  <c r="BL176" i="19"/>
  <c r="BN176" i="19"/>
  <c r="BO176" i="19"/>
  <c r="BQ176" i="19"/>
  <c r="BR176" i="19"/>
  <c r="BT176" i="19"/>
  <c r="BU176" i="19"/>
  <c r="BW176" i="19"/>
  <c r="BX176" i="19"/>
  <c r="BZ176" i="19"/>
  <c r="CA176" i="19"/>
  <c r="CC176" i="19"/>
  <c r="CD176" i="19"/>
  <c r="CF176" i="19"/>
  <c r="CG176" i="19"/>
  <c r="CI176" i="19"/>
  <c r="CL176" i="19"/>
  <c r="CN176" i="19"/>
  <c r="CO176" i="19"/>
  <c r="CQ176" i="19"/>
  <c r="CR176" i="19"/>
  <c r="CT176" i="19"/>
  <c r="CU176" i="19"/>
  <c r="CW176" i="19"/>
  <c r="CX176" i="19"/>
  <c r="CZ176" i="19"/>
  <c r="DA176" i="19"/>
  <c r="DC176" i="19"/>
  <c r="DG176" i="19"/>
  <c r="DS176" i="19"/>
  <c r="DT176" i="19"/>
  <c r="G177" i="19"/>
  <c r="H177" i="19"/>
  <c r="I177" i="19"/>
  <c r="K177" i="19"/>
  <c r="J177" i="19" s="1"/>
  <c r="O177" i="19" s="1"/>
  <c r="L177" i="19"/>
  <c r="M177" i="19"/>
  <c r="N177" i="19"/>
  <c r="P177" i="19"/>
  <c r="Q177" i="19"/>
  <c r="S177" i="19"/>
  <c r="T177" i="19"/>
  <c r="V177" i="19"/>
  <c r="W177" i="19"/>
  <c r="Y177" i="19"/>
  <c r="Z177" i="19"/>
  <c r="AB177" i="19"/>
  <c r="AC177" i="19"/>
  <c r="AE177" i="19"/>
  <c r="DD177" i="19" s="1"/>
  <c r="AF177" i="19"/>
  <c r="AG177" i="19"/>
  <c r="AI177" i="19"/>
  <c r="AJ177" i="19"/>
  <c r="AL177" i="19"/>
  <c r="AM177" i="19"/>
  <c r="AN177" i="19"/>
  <c r="AO177" i="19"/>
  <c r="AP177" i="19"/>
  <c r="AQ177" i="19"/>
  <c r="AR177" i="19"/>
  <c r="AS177" i="19"/>
  <c r="AT177" i="19"/>
  <c r="AU177" i="19"/>
  <c r="AV177" i="19"/>
  <c r="AW177" i="19"/>
  <c r="AX177" i="19"/>
  <c r="AY177" i="19"/>
  <c r="AZ177" i="19"/>
  <c r="BA177" i="19"/>
  <c r="BB177" i="19"/>
  <c r="BC177" i="19"/>
  <c r="BD177" i="19"/>
  <c r="BE177" i="19"/>
  <c r="BF177" i="19"/>
  <c r="BG177" i="19"/>
  <c r="BH177" i="19"/>
  <c r="BI177" i="19"/>
  <c r="BK177" i="19"/>
  <c r="BL177" i="19"/>
  <c r="BN177" i="19"/>
  <c r="BO177" i="19"/>
  <c r="BQ177" i="19"/>
  <c r="BR177" i="19"/>
  <c r="BT177" i="19"/>
  <c r="BU177" i="19"/>
  <c r="BW177" i="19"/>
  <c r="BX177" i="19"/>
  <c r="BZ177" i="19"/>
  <c r="CA177" i="19"/>
  <c r="CC177" i="19"/>
  <c r="CD177" i="19"/>
  <c r="CF177" i="19"/>
  <c r="CG177" i="19"/>
  <c r="CI177" i="19"/>
  <c r="CL177" i="19"/>
  <c r="CN177" i="19"/>
  <c r="CO177" i="19"/>
  <c r="CQ177" i="19"/>
  <c r="CR177" i="19"/>
  <c r="CT177" i="19"/>
  <c r="CU177" i="19"/>
  <c r="CW177" i="19"/>
  <c r="CX177" i="19"/>
  <c r="CZ177" i="19"/>
  <c r="DA177" i="19"/>
  <c r="DC177" i="19"/>
  <c r="DG177" i="19"/>
  <c r="DS177" i="19"/>
  <c r="DT177" i="19"/>
  <c r="G178" i="19"/>
  <c r="H178" i="19"/>
  <c r="I178" i="19"/>
  <c r="K178" i="19"/>
  <c r="J178" i="19" s="1"/>
  <c r="O178" i="19" s="1"/>
  <c r="L178" i="19"/>
  <c r="M178" i="19"/>
  <c r="N178" i="19"/>
  <c r="P178" i="19"/>
  <c r="Q178" i="19"/>
  <c r="S178" i="19"/>
  <c r="T178" i="19"/>
  <c r="V178" i="19"/>
  <c r="W178" i="19"/>
  <c r="Y178" i="19"/>
  <c r="Z178" i="19"/>
  <c r="AB178" i="19"/>
  <c r="AC178" i="19"/>
  <c r="AE178" i="19"/>
  <c r="DD178" i="19" s="1"/>
  <c r="AF178" i="19"/>
  <c r="AG178" i="19"/>
  <c r="AI178" i="19"/>
  <c r="AJ178" i="19"/>
  <c r="AL178" i="19"/>
  <c r="AM178" i="19"/>
  <c r="AN178" i="19"/>
  <c r="AO178" i="19"/>
  <c r="AP178" i="19"/>
  <c r="AQ178" i="19"/>
  <c r="AR178" i="19"/>
  <c r="AS178" i="19"/>
  <c r="AT178" i="19"/>
  <c r="AU178" i="19"/>
  <c r="AV178" i="19"/>
  <c r="AW178" i="19"/>
  <c r="AX178" i="19"/>
  <c r="AY178" i="19"/>
  <c r="AZ178" i="19"/>
  <c r="BA178" i="19"/>
  <c r="BB178" i="19"/>
  <c r="BC178" i="19"/>
  <c r="BD178" i="19"/>
  <c r="BE178" i="19"/>
  <c r="BF178" i="19"/>
  <c r="BG178" i="19"/>
  <c r="BH178" i="19"/>
  <c r="BI178" i="19"/>
  <c r="BK178" i="19"/>
  <c r="BL178" i="19"/>
  <c r="BN178" i="19"/>
  <c r="BO178" i="19"/>
  <c r="BQ178" i="19"/>
  <c r="BR178" i="19"/>
  <c r="BT178" i="19"/>
  <c r="BU178" i="19"/>
  <c r="BW178" i="19"/>
  <c r="BX178" i="19"/>
  <c r="BZ178" i="19"/>
  <c r="CA178" i="19"/>
  <c r="CC178" i="19"/>
  <c r="CD178" i="19"/>
  <c r="CF178" i="19"/>
  <c r="CG178" i="19"/>
  <c r="CI178" i="19"/>
  <c r="CL178" i="19"/>
  <c r="CN178" i="19"/>
  <c r="CO178" i="19"/>
  <c r="CQ178" i="19"/>
  <c r="CR178" i="19"/>
  <c r="CT178" i="19"/>
  <c r="CU178" i="19"/>
  <c r="CW178" i="19"/>
  <c r="CX178" i="19"/>
  <c r="CZ178" i="19"/>
  <c r="DA178" i="19"/>
  <c r="DC178" i="19"/>
  <c r="DG178" i="19"/>
  <c r="DS178" i="19"/>
  <c r="DT178" i="19"/>
  <c r="G179" i="19"/>
  <c r="H179" i="19"/>
  <c r="I179" i="19" s="1"/>
  <c r="M179" i="19" s="1"/>
  <c r="AE179" i="19" s="1"/>
  <c r="L179" i="19"/>
  <c r="K179" i="19" s="1"/>
  <c r="J179" i="19" s="1"/>
  <c r="AL179" i="19"/>
  <c r="AM179" i="19"/>
  <c r="AN179" i="19"/>
  <c r="AO179" i="19"/>
  <c r="AP179" i="19"/>
  <c r="AQ179" i="19"/>
  <c r="AR179" i="19"/>
  <c r="AS179" i="19"/>
  <c r="AT179" i="19"/>
  <c r="AU179" i="19"/>
  <c r="AV179" i="19"/>
  <c r="AW179" i="19"/>
  <c r="AX179" i="19"/>
  <c r="AY179" i="19"/>
  <c r="AZ179" i="19"/>
  <c r="BA179" i="19"/>
  <c r="BB179" i="19"/>
  <c r="BC179" i="19"/>
  <c r="BE179" i="19"/>
  <c r="BF179" i="19"/>
  <c r="BG179" i="19"/>
  <c r="DS179" i="19"/>
  <c r="DT179" i="19"/>
  <c r="A180" i="19"/>
  <c r="G180" i="19"/>
  <c r="H180" i="19"/>
  <c r="I180" i="19"/>
  <c r="K180" i="19"/>
  <c r="J180" i="19" s="1"/>
  <c r="O180" i="19" s="1"/>
  <c r="L180" i="19"/>
  <c r="M180" i="19"/>
  <c r="N180" i="19"/>
  <c r="P180" i="19"/>
  <c r="Q180" i="19"/>
  <c r="R180" i="19" s="1"/>
  <c r="U180" i="19" s="1"/>
  <c r="S180" i="19"/>
  <c r="T180" i="19"/>
  <c r="V180" i="19"/>
  <c r="W180" i="19"/>
  <c r="X180" i="19" s="1"/>
  <c r="AA180" i="19" s="1"/>
  <c r="Y180" i="19"/>
  <c r="Z180" i="19"/>
  <c r="AB180" i="19"/>
  <c r="AC180" i="19"/>
  <c r="AD180" i="19" s="1"/>
  <c r="AE180" i="19"/>
  <c r="DJ180" i="19" s="1"/>
  <c r="AF180" i="19"/>
  <c r="AG180" i="19"/>
  <c r="AI180" i="19"/>
  <c r="AJ180" i="19"/>
  <c r="AL180" i="19"/>
  <c r="AM180" i="19"/>
  <c r="AN180" i="19"/>
  <c r="AO180" i="19"/>
  <c r="AP180" i="19"/>
  <c r="AQ180" i="19"/>
  <c r="AR180" i="19"/>
  <c r="AS180" i="19"/>
  <c r="AT180" i="19"/>
  <c r="AU180" i="19"/>
  <c r="AV180" i="19"/>
  <c r="AW180" i="19"/>
  <c r="AX180" i="19"/>
  <c r="AY180" i="19"/>
  <c r="AZ180" i="19"/>
  <c r="BA180" i="19"/>
  <c r="BB180" i="19"/>
  <c r="BC180" i="19"/>
  <c r="BD180" i="19"/>
  <c r="BE180" i="19"/>
  <c r="BF180" i="19"/>
  <c r="BG180" i="19"/>
  <c r="BH180" i="19"/>
  <c r="BI180" i="19"/>
  <c r="BK180" i="19"/>
  <c r="BL180" i="19"/>
  <c r="BN180" i="19"/>
  <c r="BO180" i="19"/>
  <c r="BQ180" i="19"/>
  <c r="BR180" i="19"/>
  <c r="BT180" i="19"/>
  <c r="BU180" i="19"/>
  <c r="BW180" i="19"/>
  <c r="BX180" i="19"/>
  <c r="BZ180" i="19"/>
  <c r="CA180" i="19"/>
  <c r="CC180" i="19"/>
  <c r="CD180" i="19"/>
  <c r="CF180" i="19"/>
  <c r="CG180" i="19"/>
  <c r="CI180" i="19"/>
  <c r="CL180" i="19"/>
  <c r="CN180" i="19"/>
  <c r="CO180" i="19"/>
  <c r="CQ180" i="19"/>
  <c r="CR180" i="19"/>
  <c r="CT180" i="19"/>
  <c r="CU180" i="19"/>
  <c r="CW180" i="19"/>
  <c r="CX180" i="19"/>
  <c r="CZ180" i="19"/>
  <c r="DA180" i="19"/>
  <c r="DC180" i="19"/>
  <c r="DD180" i="19"/>
  <c r="DF180" i="19"/>
  <c r="DG180" i="19"/>
  <c r="DM180" i="19"/>
  <c r="DS180" i="19"/>
  <c r="DT180" i="19"/>
  <c r="A181" i="19"/>
  <c r="G181" i="19"/>
  <c r="H181" i="19"/>
  <c r="I181" i="19"/>
  <c r="K181" i="19"/>
  <c r="J181" i="19" s="1"/>
  <c r="O181" i="19" s="1"/>
  <c r="L181" i="19"/>
  <c r="M181" i="19"/>
  <c r="N181" i="19"/>
  <c r="P181" i="19"/>
  <c r="Q181" i="19"/>
  <c r="R181" i="19" s="1"/>
  <c r="U181" i="19" s="1"/>
  <c r="S181" i="19"/>
  <c r="T181" i="19"/>
  <c r="V181" i="19"/>
  <c r="W181" i="19"/>
  <c r="X181" i="19" s="1"/>
  <c r="AA181" i="19" s="1"/>
  <c r="Y181" i="19"/>
  <c r="Z181" i="19"/>
  <c r="AB181" i="19"/>
  <c r="AC181" i="19"/>
  <c r="AD181" i="19" s="1"/>
  <c r="AE181" i="19"/>
  <c r="DD181" i="19" s="1"/>
  <c r="AF181" i="19"/>
  <c r="AG181" i="19"/>
  <c r="AI181" i="19"/>
  <c r="AJ181" i="19"/>
  <c r="AL181" i="19"/>
  <c r="AM181" i="19"/>
  <c r="AN181" i="19"/>
  <c r="AO181" i="19"/>
  <c r="AP181" i="19"/>
  <c r="AQ181" i="19"/>
  <c r="AR181" i="19"/>
  <c r="AS181" i="19"/>
  <c r="AT181" i="19"/>
  <c r="AU181" i="19"/>
  <c r="AV181" i="19"/>
  <c r="AW181" i="19"/>
  <c r="AX181" i="19"/>
  <c r="AY181" i="19"/>
  <c r="AZ181" i="19"/>
  <c r="BA181" i="19"/>
  <c r="BB181" i="19"/>
  <c r="BC181" i="19"/>
  <c r="BD181" i="19"/>
  <c r="BE181" i="19"/>
  <c r="BF181" i="19"/>
  <c r="BG181" i="19"/>
  <c r="BH181" i="19"/>
  <c r="BI181" i="19"/>
  <c r="BK181" i="19"/>
  <c r="BL181" i="19"/>
  <c r="BN181" i="19"/>
  <c r="BO181" i="19"/>
  <c r="BQ181" i="19"/>
  <c r="BR181" i="19"/>
  <c r="BT181" i="19"/>
  <c r="BU181" i="19"/>
  <c r="BW181" i="19"/>
  <c r="BX181" i="19"/>
  <c r="BZ181" i="19"/>
  <c r="CA181" i="19"/>
  <c r="CC181" i="19"/>
  <c r="CD181" i="19"/>
  <c r="CF181" i="19"/>
  <c r="CG181" i="19"/>
  <c r="CI181" i="19"/>
  <c r="CL181" i="19"/>
  <c r="CN181" i="19"/>
  <c r="CO181" i="19"/>
  <c r="CQ181" i="19"/>
  <c r="CR181" i="19"/>
  <c r="CT181" i="19"/>
  <c r="CU181" i="19"/>
  <c r="CW181" i="19"/>
  <c r="CX181" i="19"/>
  <c r="CZ181" i="19"/>
  <c r="DA181" i="19"/>
  <c r="DG181" i="19"/>
  <c r="DM181" i="19"/>
  <c r="DS181" i="19"/>
  <c r="DT181" i="19"/>
  <c r="A182" i="19"/>
  <c r="G182" i="19"/>
  <c r="H182" i="19"/>
  <c r="I182" i="19"/>
  <c r="K182" i="19"/>
  <c r="J182" i="19" s="1"/>
  <c r="O182" i="19" s="1"/>
  <c r="L182" i="19"/>
  <c r="M182" i="19"/>
  <c r="N182" i="19"/>
  <c r="P182" i="19"/>
  <c r="Q182" i="19"/>
  <c r="S182" i="19"/>
  <c r="T182" i="19"/>
  <c r="V182" i="19"/>
  <c r="W182" i="19"/>
  <c r="Y182" i="19"/>
  <c r="Z182" i="19"/>
  <c r="AB182" i="19"/>
  <c r="AC182" i="19"/>
  <c r="AE182" i="19"/>
  <c r="CX182" i="19" s="1"/>
  <c r="AF182" i="19"/>
  <c r="AG182" i="19"/>
  <c r="AI182" i="19"/>
  <c r="AJ182" i="19"/>
  <c r="AL182" i="19"/>
  <c r="AM182" i="19"/>
  <c r="AN182" i="19"/>
  <c r="AO182" i="19"/>
  <c r="AP182" i="19"/>
  <c r="AQ182" i="19"/>
  <c r="AR182" i="19"/>
  <c r="AS182" i="19"/>
  <c r="AT182" i="19"/>
  <c r="AU182" i="19"/>
  <c r="AV182" i="19"/>
  <c r="AW182" i="19"/>
  <c r="AX182" i="19"/>
  <c r="AY182" i="19"/>
  <c r="AZ182" i="19"/>
  <c r="BA182" i="19"/>
  <c r="BB182" i="19"/>
  <c r="BC182" i="19"/>
  <c r="BD182" i="19"/>
  <c r="BE182" i="19"/>
  <c r="BF182" i="19"/>
  <c r="BG182" i="19"/>
  <c r="BH182" i="19"/>
  <c r="BI182" i="19"/>
  <c r="BK182" i="19"/>
  <c r="BL182" i="19"/>
  <c r="BN182" i="19"/>
  <c r="BO182" i="19"/>
  <c r="BQ182" i="19"/>
  <c r="BR182" i="19"/>
  <c r="BT182" i="19"/>
  <c r="BU182" i="19"/>
  <c r="BW182" i="19"/>
  <c r="BX182" i="19"/>
  <c r="BZ182" i="19"/>
  <c r="CA182" i="19"/>
  <c r="CC182" i="19"/>
  <c r="CD182" i="19"/>
  <c r="CF182" i="19"/>
  <c r="CG182" i="19"/>
  <c r="CI182" i="19"/>
  <c r="CL182" i="19"/>
  <c r="CN182" i="19"/>
  <c r="CO182" i="19"/>
  <c r="CQ182" i="19"/>
  <c r="CR182" i="19"/>
  <c r="CT182" i="19"/>
  <c r="CU182" i="19"/>
  <c r="CW182" i="19"/>
  <c r="DA182" i="19"/>
  <c r="DG182" i="19"/>
  <c r="DM182" i="19"/>
  <c r="DS182" i="19"/>
  <c r="DT182" i="19"/>
  <c r="A183" i="19"/>
  <c r="G183" i="19"/>
  <c r="H183" i="19"/>
  <c r="I183" i="19"/>
  <c r="K183" i="19"/>
  <c r="J183" i="19" s="1"/>
  <c r="O183" i="19" s="1"/>
  <c r="L183" i="19"/>
  <c r="M183" i="19"/>
  <c r="N183" i="19"/>
  <c r="P183" i="19"/>
  <c r="Q183" i="19"/>
  <c r="R183" i="19" s="1"/>
  <c r="U183" i="19" s="1"/>
  <c r="S183" i="19"/>
  <c r="T183" i="19"/>
  <c r="V183" i="19"/>
  <c r="W183" i="19"/>
  <c r="X183" i="19" s="1"/>
  <c r="AA183" i="19" s="1"/>
  <c r="Y183" i="19"/>
  <c r="Z183" i="19"/>
  <c r="AB183" i="19"/>
  <c r="AC183" i="19"/>
  <c r="AD183" i="19" s="1"/>
  <c r="AE183" i="19"/>
  <c r="CX183" i="19" s="1"/>
  <c r="AF183" i="19"/>
  <c r="AG183" i="19"/>
  <c r="AI183" i="19"/>
  <c r="AJ183" i="19"/>
  <c r="AL183" i="19"/>
  <c r="AM183" i="19"/>
  <c r="AN183" i="19"/>
  <c r="AO183" i="19"/>
  <c r="AP183" i="19"/>
  <c r="AQ183" i="19"/>
  <c r="AR183" i="19"/>
  <c r="AS183" i="19"/>
  <c r="AT183" i="19"/>
  <c r="AU183" i="19"/>
  <c r="AV183" i="19"/>
  <c r="AW183" i="19"/>
  <c r="AX183" i="19"/>
  <c r="AY183" i="19"/>
  <c r="AZ183" i="19"/>
  <c r="BA183" i="19"/>
  <c r="BB183" i="19"/>
  <c r="BC183" i="19"/>
  <c r="BD183" i="19"/>
  <c r="BE183" i="19"/>
  <c r="BF183" i="19"/>
  <c r="BG183" i="19"/>
  <c r="BH183" i="19"/>
  <c r="BI183" i="19"/>
  <c r="BK183" i="19"/>
  <c r="BL183" i="19"/>
  <c r="BN183" i="19"/>
  <c r="BO183" i="19"/>
  <c r="BQ183" i="19"/>
  <c r="BR183" i="19"/>
  <c r="BT183" i="19"/>
  <c r="BU183" i="19"/>
  <c r="BW183" i="19"/>
  <c r="BX183" i="19"/>
  <c r="BZ183" i="19"/>
  <c r="CA183" i="19"/>
  <c r="CC183" i="19"/>
  <c r="CD183" i="19"/>
  <c r="CF183" i="19"/>
  <c r="CG183" i="19"/>
  <c r="CI183" i="19"/>
  <c r="CL183" i="19"/>
  <c r="CN183" i="19"/>
  <c r="CO183" i="19"/>
  <c r="CQ183" i="19"/>
  <c r="CR183" i="19"/>
  <c r="CT183" i="19"/>
  <c r="CU183" i="19"/>
  <c r="DA183" i="19"/>
  <c r="DG183" i="19"/>
  <c r="DM183" i="19"/>
  <c r="DS183" i="19"/>
  <c r="DT183" i="19"/>
  <c r="A184" i="19"/>
  <c r="G184" i="19"/>
  <c r="H184" i="19"/>
  <c r="I184" i="19"/>
  <c r="K184" i="19"/>
  <c r="J184" i="19" s="1"/>
  <c r="O184" i="19" s="1"/>
  <c r="L184" i="19"/>
  <c r="M184" i="19"/>
  <c r="N184" i="19"/>
  <c r="P184" i="19"/>
  <c r="Q184" i="19"/>
  <c r="R184" i="19" s="1"/>
  <c r="U184" i="19" s="1"/>
  <c r="S184" i="19"/>
  <c r="T184" i="19"/>
  <c r="V184" i="19"/>
  <c r="W184" i="19"/>
  <c r="X184" i="19" s="1"/>
  <c r="AA184" i="19" s="1"/>
  <c r="Y184" i="19"/>
  <c r="Z184" i="19"/>
  <c r="AB184" i="19"/>
  <c r="AC184" i="19"/>
  <c r="AD184" i="19" s="1"/>
  <c r="AE184" i="19"/>
  <c r="CR184" i="19" s="1"/>
  <c r="AF184" i="19"/>
  <c r="AG184" i="19"/>
  <c r="AI184" i="19"/>
  <c r="AJ184" i="19"/>
  <c r="AL184" i="19"/>
  <c r="AM184" i="19"/>
  <c r="AN184" i="19"/>
  <c r="AO184" i="19"/>
  <c r="AP184" i="19"/>
  <c r="AQ184" i="19"/>
  <c r="AR184" i="19"/>
  <c r="AS184" i="19"/>
  <c r="AT184" i="19"/>
  <c r="AU184" i="19"/>
  <c r="AV184" i="19"/>
  <c r="AW184" i="19"/>
  <c r="AX184" i="19"/>
  <c r="AY184" i="19"/>
  <c r="AZ184" i="19"/>
  <c r="BA184" i="19"/>
  <c r="BB184" i="19"/>
  <c r="BC184" i="19"/>
  <c r="BD184" i="19"/>
  <c r="BE184" i="19"/>
  <c r="BF184" i="19"/>
  <c r="BG184" i="19"/>
  <c r="BH184" i="19"/>
  <c r="BI184" i="19"/>
  <c r="BK184" i="19"/>
  <c r="BL184" i="19"/>
  <c r="BN184" i="19"/>
  <c r="BO184" i="19"/>
  <c r="BQ184" i="19"/>
  <c r="BR184" i="19"/>
  <c r="BT184" i="19"/>
  <c r="BU184" i="19"/>
  <c r="BW184" i="19"/>
  <c r="BX184" i="19"/>
  <c r="BZ184" i="19"/>
  <c r="CA184" i="19"/>
  <c r="CC184" i="19"/>
  <c r="CD184" i="19"/>
  <c r="CF184" i="19"/>
  <c r="CG184" i="19"/>
  <c r="CI184" i="19"/>
  <c r="CL184" i="19"/>
  <c r="CN184" i="19"/>
  <c r="CO184" i="19"/>
  <c r="CQ184" i="19"/>
  <c r="CU184" i="19"/>
  <c r="DA184" i="19"/>
  <c r="DG184" i="19"/>
  <c r="DS184" i="19"/>
  <c r="DT184" i="19"/>
  <c r="A185" i="19"/>
  <c r="G185" i="19"/>
  <c r="H185" i="19"/>
  <c r="I185" i="19"/>
  <c r="K185" i="19"/>
  <c r="J185" i="19" s="1"/>
  <c r="O185" i="19" s="1"/>
  <c r="L185" i="19"/>
  <c r="M185" i="19"/>
  <c r="N185" i="19"/>
  <c r="P185" i="19"/>
  <c r="Q185" i="19"/>
  <c r="S185" i="19"/>
  <c r="T185" i="19"/>
  <c r="V185" i="19"/>
  <c r="W185" i="19"/>
  <c r="Y185" i="19"/>
  <c r="Z185" i="19"/>
  <c r="AB185" i="19"/>
  <c r="AC185" i="19"/>
  <c r="AE185" i="19"/>
  <c r="CR185" i="19" s="1"/>
  <c r="AF185" i="19"/>
  <c r="AG185" i="19"/>
  <c r="AI185" i="19"/>
  <c r="AJ185" i="19"/>
  <c r="AL185" i="19"/>
  <c r="AM185" i="19"/>
  <c r="AN185" i="19"/>
  <c r="AO185" i="19"/>
  <c r="AP185" i="19"/>
  <c r="AQ185" i="19"/>
  <c r="AR185" i="19"/>
  <c r="AS185" i="19"/>
  <c r="AT185" i="19"/>
  <c r="AU185" i="19"/>
  <c r="AV185" i="19"/>
  <c r="AW185" i="19"/>
  <c r="AX185" i="19"/>
  <c r="AY185" i="19"/>
  <c r="AZ185" i="19"/>
  <c r="BA185" i="19"/>
  <c r="BB185" i="19"/>
  <c r="BC185" i="19"/>
  <c r="BD185" i="19"/>
  <c r="BE185" i="19"/>
  <c r="BF185" i="19"/>
  <c r="BG185" i="19"/>
  <c r="BH185" i="19"/>
  <c r="BI185" i="19"/>
  <c r="BK185" i="19"/>
  <c r="BL185" i="19"/>
  <c r="BN185" i="19"/>
  <c r="BO185" i="19"/>
  <c r="BQ185" i="19"/>
  <c r="BR185" i="19"/>
  <c r="BT185" i="19"/>
  <c r="BU185" i="19"/>
  <c r="BW185" i="19"/>
  <c r="BX185" i="19"/>
  <c r="BZ185" i="19"/>
  <c r="CA185" i="19"/>
  <c r="CC185" i="19"/>
  <c r="CD185" i="19"/>
  <c r="CF185" i="19"/>
  <c r="CG185" i="19"/>
  <c r="CI185" i="19"/>
  <c r="CL185" i="19"/>
  <c r="CN185" i="19"/>
  <c r="CO185" i="19"/>
  <c r="CU185" i="19"/>
  <c r="DA185" i="19"/>
  <c r="DG185" i="19"/>
  <c r="DS185" i="19"/>
  <c r="DT185" i="19"/>
  <c r="A186" i="19"/>
  <c r="G186" i="19"/>
  <c r="H186" i="19"/>
  <c r="I186" i="19"/>
  <c r="K186" i="19"/>
  <c r="J186" i="19" s="1"/>
  <c r="L186" i="19"/>
  <c r="M186" i="19"/>
  <c r="N186" i="19"/>
  <c r="O186" i="19"/>
  <c r="P186" i="19"/>
  <c r="Q186" i="19"/>
  <c r="R186" i="19" s="1"/>
  <c r="U186" i="19" s="1"/>
  <c r="S186" i="19"/>
  <c r="T186" i="19"/>
  <c r="V186" i="19"/>
  <c r="W186" i="19"/>
  <c r="Y186" i="19"/>
  <c r="Z186" i="19"/>
  <c r="AB186" i="19"/>
  <c r="AC186" i="19"/>
  <c r="AE186" i="19"/>
  <c r="AF186" i="19"/>
  <c r="AG186" i="19"/>
  <c r="AI186" i="19"/>
  <c r="AJ186" i="19"/>
  <c r="AL186" i="19"/>
  <c r="AM186" i="19"/>
  <c r="AN186" i="19"/>
  <c r="AO186" i="19"/>
  <c r="AP186" i="19"/>
  <c r="AQ186" i="19"/>
  <c r="AR186" i="19"/>
  <c r="AS186" i="19"/>
  <c r="AT186" i="19"/>
  <c r="AU186" i="19"/>
  <c r="AV186" i="19"/>
  <c r="AW186" i="19"/>
  <c r="AX186" i="19"/>
  <c r="AY186" i="19"/>
  <c r="CO186" i="19" s="1"/>
  <c r="AZ186" i="19"/>
  <c r="BA186" i="19"/>
  <c r="BB186" i="19"/>
  <c r="BC186" i="19"/>
  <c r="DA186" i="19" s="1"/>
  <c r="BD186" i="19"/>
  <c r="BE186" i="19"/>
  <c r="BF186" i="19"/>
  <c r="BG186" i="19"/>
  <c r="BH186" i="19"/>
  <c r="BI186" i="19"/>
  <c r="BK186" i="19"/>
  <c r="BL186" i="19"/>
  <c r="BN186" i="19"/>
  <c r="BO186" i="19"/>
  <c r="BQ186" i="19"/>
  <c r="BR186" i="19"/>
  <c r="BT186" i="19"/>
  <c r="BU186" i="19"/>
  <c r="BW186" i="19"/>
  <c r="BX186" i="19"/>
  <c r="BZ186" i="19"/>
  <c r="CA186" i="19"/>
  <c r="CC186" i="19"/>
  <c r="CD186" i="19"/>
  <c r="CF186" i="19"/>
  <c r="CG186" i="19"/>
  <c r="CI186" i="19"/>
  <c r="CU186" i="19"/>
  <c r="DS186" i="19"/>
  <c r="DT186" i="19"/>
  <c r="A187" i="19"/>
  <c r="G187" i="19"/>
  <c r="H187" i="19"/>
  <c r="I187" i="19"/>
  <c r="K187" i="19"/>
  <c r="J187" i="19" s="1"/>
  <c r="L187" i="19"/>
  <c r="M187" i="19"/>
  <c r="N187" i="19"/>
  <c r="O187" i="19"/>
  <c r="P187" i="19"/>
  <c r="Q187" i="19"/>
  <c r="R187" i="19" s="1"/>
  <c r="S187" i="19"/>
  <c r="T187" i="19"/>
  <c r="U187" i="19"/>
  <c r="V187" i="19"/>
  <c r="W187" i="19"/>
  <c r="X187" i="19" s="1"/>
  <c r="AA187" i="19" s="1"/>
  <c r="Y187" i="19"/>
  <c r="Z187" i="19"/>
  <c r="AB187" i="19"/>
  <c r="AC187" i="19"/>
  <c r="AE187" i="19"/>
  <c r="CG187" i="19" s="1"/>
  <c r="AF187" i="19"/>
  <c r="AG187" i="19"/>
  <c r="AI187" i="19"/>
  <c r="AJ187" i="19"/>
  <c r="AL187" i="19"/>
  <c r="AM187" i="19"/>
  <c r="AN187" i="19"/>
  <c r="AO187" i="19"/>
  <c r="AP187" i="19"/>
  <c r="AQ187" i="19"/>
  <c r="AR187" i="19"/>
  <c r="AS187" i="19"/>
  <c r="AT187" i="19"/>
  <c r="AU187" i="19"/>
  <c r="AV187" i="19"/>
  <c r="AW187" i="19"/>
  <c r="AX187" i="19"/>
  <c r="AY187" i="19"/>
  <c r="AZ187" i="19"/>
  <c r="BA187" i="19"/>
  <c r="BB187" i="19"/>
  <c r="BC187" i="19"/>
  <c r="BD187" i="19"/>
  <c r="BE187" i="19"/>
  <c r="BF187" i="19"/>
  <c r="BG187" i="19"/>
  <c r="BH187" i="19"/>
  <c r="BI187" i="19"/>
  <c r="BK187" i="19"/>
  <c r="BL187" i="19"/>
  <c r="BN187" i="19"/>
  <c r="BO187" i="19"/>
  <c r="BQ187" i="19"/>
  <c r="BR187" i="19"/>
  <c r="BT187" i="19"/>
  <c r="BU187" i="19"/>
  <c r="BW187" i="19"/>
  <c r="BX187" i="19"/>
  <c r="BZ187" i="19"/>
  <c r="CA187" i="19"/>
  <c r="CC187" i="19"/>
  <c r="CD187" i="19"/>
  <c r="CF187" i="19"/>
  <c r="CO187" i="19"/>
  <c r="DA187" i="19"/>
  <c r="DS187" i="19"/>
  <c r="DT187" i="19"/>
  <c r="A188" i="19"/>
  <c r="G188" i="19"/>
  <c r="H188" i="19"/>
  <c r="I188" i="19"/>
  <c r="K188" i="19"/>
  <c r="J188" i="19" s="1"/>
  <c r="L188" i="19"/>
  <c r="M188" i="19"/>
  <c r="AE188" i="19" s="1"/>
  <c r="N188" i="19"/>
  <c r="O188" i="19"/>
  <c r="P188" i="19"/>
  <c r="Q188" i="19"/>
  <c r="R188" i="19" s="1"/>
  <c r="U188" i="19" s="1"/>
  <c r="S188" i="19"/>
  <c r="T188" i="19"/>
  <c r="V188" i="19"/>
  <c r="W188" i="19"/>
  <c r="Y188" i="19"/>
  <c r="Z188" i="19"/>
  <c r="AB188" i="19"/>
  <c r="AC188" i="19"/>
  <c r="AF188" i="19"/>
  <c r="AG188" i="19"/>
  <c r="AI188" i="19"/>
  <c r="AJ188" i="19"/>
  <c r="AL188" i="19"/>
  <c r="AM188" i="19"/>
  <c r="AN188" i="19"/>
  <c r="AO188" i="19"/>
  <c r="AP188" i="19"/>
  <c r="AQ188" i="19"/>
  <c r="AR188" i="19"/>
  <c r="AS188" i="19"/>
  <c r="AT188" i="19"/>
  <c r="AU188" i="19"/>
  <c r="AV188" i="19"/>
  <c r="AW188" i="19"/>
  <c r="AX188" i="19"/>
  <c r="AY188" i="19"/>
  <c r="AZ188" i="19"/>
  <c r="BA188" i="19"/>
  <c r="BB188" i="19"/>
  <c r="BC188" i="19"/>
  <c r="BD188" i="19"/>
  <c r="BE188" i="19"/>
  <c r="BF188" i="19"/>
  <c r="BG188" i="19"/>
  <c r="BH188" i="19"/>
  <c r="BI188" i="19"/>
  <c r="BK188" i="19"/>
  <c r="DS188" i="19"/>
  <c r="DT188" i="19"/>
  <c r="A189" i="19"/>
  <c r="G189" i="19"/>
  <c r="H189" i="19"/>
  <c r="I189" i="19"/>
  <c r="K189" i="19"/>
  <c r="J189" i="19" s="1"/>
  <c r="L189" i="19"/>
  <c r="M189" i="19"/>
  <c r="N189" i="19"/>
  <c r="O189" i="19"/>
  <c r="P189" i="19"/>
  <c r="Q189" i="19"/>
  <c r="R189" i="19" s="1"/>
  <c r="S189" i="19"/>
  <c r="T189" i="19"/>
  <c r="U189" i="19"/>
  <c r="V189" i="19"/>
  <c r="W189" i="19"/>
  <c r="X189" i="19" s="1"/>
  <c r="AA189" i="19" s="1"/>
  <c r="Y189" i="19"/>
  <c r="Z189" i="19"/>
  <c r="AB189" i="19"/>
  <c r="AC189" i="19"/>
  <c r="AE189" i="19"/>
  <c r="BI189" i="19" s="1"/>
  <c r="AF189" i="19"/>
  <c r="AG189" i="19"/>
  <c r="AI189" i="19"/>
  <c r="AJ189" i="19"/>
  <c r="AL189" i="19"/>
  <c r="AM189" i="19"/>
  <c r="AN189" i="19"/>
  <c r="AO189" i="19"/>
  <c r="AP189" i="19"/>
  <c r="AQ189" i="19"/>
  <c r="AR189" i="19"/>
  <c r="AS189" i="19"/>
  <c r="AT189" i="19"/>
  <c r="AU189" i="19"/>
  <c r="AV189" i="19"/>
  <c r="AW189" i="19"/>
  <c r="AX189" i="19"/>
  <c r="AY189" i="19"/>
  <c r="AZ189" i="19"/>
  <c r="BA189" i="19"/>
  <c r="BB189" i="19"/>
  <c r="BC189" i="19"/>
  <c r="BD189" i="19"/>
  <c r="BE189" i="19"/>
  <c r="BF189" i="19"/>
  <c r="BG189" i="19"/>
  <c r="BH189" i="19"/>
  <c r="BO189" i="19"/>
  <c r="CA189" i="19"/>
  <c r="DS189" i="19"/>
  <c r="DT189" i="19"/>
  <c r="A190" i="19"/>
  <c r="G190" i="19"/>
  <c r="H190" i="19"/>
  <c r="I190" i="19"/>
  <c r="K190" i="19"/>
  <c r="J190" i="19" s="1"/>
  <c r="L190" i="19"/>
  <c r="M190" i="19"/>
  <c r="AE190" i="19" s="1"/>
  <c r="N190" i="19"/>
  <c r="O190" i="19"/>
  <c r="P190" i="19"/>
  <c r="Q190" i="19"/>
  <c r="R190" i="19" s="1"/>
  <c r="U190" i="19" s="1"/>
  <c r="S190" i="19"/>
  <c r="T190" i="19"/>
  <c r="V190" i="19"/>
  <c r="W190" i="19"/>
  <c r="Y190" i="19"/>
  <c r="Z190" i="19"/>
  <c r="AB190" i="19"/>
  <c r="AC190" i="19"/>
  <c r="AF190" i="19"/>
  <c r="AG190" i="19"/>
  <c r="AI190" i="19"/>
  <c r="AJ190" i="19"/>
  <c r="AL190" i="19"/>
  <c r="AM190" i="19"/>
  <c r="AN190" i="19"/>
  <c r="AO190" i="19"/>
  <c r="AP190" i="19"/>
  <c r="AQ190" i="19"/>
  <c r="AR190" i="19"/>
  <c r="AS190" i="19"/>
  <c r="AT190" i="19"/>
  <c r="AU190" i="19"/>
  <c r="AV190" i="19"/>
  <c r="AW190" i="19"/>
  <c r="AX190" i="19"/>
  <c r="AY190" i="19"/>
  <c r="AZ190" i="19"/>
  <c r="BA190" i="19"/>
  <c r="BB190" i="19"/>
  <c r="BC190" i="19"/>
  <c r="BD190" i="19"/>
  <c r="BE190" i="19"/>
  <c r="BF190" i="19"/>
  <c r="BG190" i="19"/>
  <c r="BH190" i="19"/>
  <c r="DS190" i="19"/>
  <c r="DT190" i="19"/>
  <c r="A191" i="19"/>
  <c r="G191" i="19"/>
  <c r="H191" i="19"/>
  <c r="I191" i="19"/>
  <c r="K191" i="19"/>
  <c r="J191" i="19" s="1"/>
  <c r="L191" i="19"/>
  <c r="M191" i="19"/>
  <c r="N191" i="19"/>
  <c r="O191" i="19"/>
  <c r="P191" i="19"/>
  <c r="Q191" i="19"/>
  <c r="R191" i="19" s="1"/>
  <c r="S191" i="19"/>
  <c r="T191" i="19"/>
  <c r="U191" i="19"/>
  <c r="V191" i="19"/>
  <c r="W191" i="19"/>
  <c r="X191" i="19" s="1"/>
  <c r="AA191" i="19" s="1"/>
  <c r="Y191" i="19"/>
  <c r="Z191" i="19"/>
  <c r="AB191" i="19"/>
  <c r="AC191" i="19"/>
  <c r="AE191" i="19"/>
  <c r="BI191" i="19" s="1"/>
  <c r="AF191" i="19"/>
  <c r="AG191" i="19"/>
  <c r="AI191" i="19"/>
  <c r="AJ191" i="19"/>
  <c r="AL191" i="19"/>
  <c r="AM191" i="19"/>
  <c r="AN191" i="19"/>
  <c r="AO191" i="19"/>
  <c r="AP191" i="19"/>
  <c r="AQ191" i="19"/>
  <c r="AR191" i="19"/>
  <c r="AS191" i="19"/>
  <c r="AT191" i="19"/>
  <c r="AU191" i="19"/>
  <c r="AV191" i="19"/>
  <c r="AW191" i="19"/>
  <c r="AX191" i="19"/>
  <c r="AY191" i="19"/>
  <c r="AZ191" i="19"/>
  <c r="BA191" i="19"/>
  <c r="BB191" i="19"/>
  <c r="BC191" i="19"/>
  <c r="BD191" i="19"/>
  <c r="BE191" i="19"/>
  <c r="BF191" i="19"/>
  <c r="BG191" i="19"/>
  <c r="BH191" i="19"/>
  <c r="BO191" i="19"/>
  <c r="CA191" i="19"/>
  <c r="DS191" i="19"/>
  <c r="DT191" i="19"/>
  <c r="A192" i="19"/>
  <c r="G192" i="19"/>
  <c r="H192" i="19"/>
  <c r="I192" i="19"/>
  <c r="K192" i="19"/>
  <c r="J192" i="19" s="1"/>
  <c r="L192" i="19"/>
  <c r="M192" i="19"/>
  <c r="AE192" i="19" s="1"/>
  <c r="N192" i="19"/>
  <c r="O192" i="19"/>
  <c r="P192" i="19"/>
  <c r="Q192" i="19"/>
  <c r="R192" i="19" s="1"/>
  <c r="U192" i="19" s="1"/>
  <c r="S192" i="19"/>
  <c r="T192" i="19"/>
  <c r="V192" i="19"/>
  <c r="W192" i="19"/>
  <c r="Y192" i="19"/>
  <c r="Z192" i="19"/>
  <c r="AB192" i="19"/>
  <c r="AC192" i="19"/>
  <c r="AF192" i="19"/>
  <c r="AG192" i="19"/>
  <c r="AI192" i="19"/>
  <c r="AJ192" i="19"/>
  <c r="AL192" i="19"/>
  <c r="AM192" i="19"/>
  <c r="AN192" i="19"/>
  <c r="AO192" i="19"/>
  <c r="AP192" i="19"/>
  <c r="AQ192" i="19"/>
  <c r="AR192" i="19"/>
  <c r="AS192" i="19"/>
  <c r="AT192" i="19"/>
  <c r="AU192" i="19"/>
  <c r="AV192" i="19"/>
  <c r="AW192" i="19"/>
  <c r="AX192" i="19"/>
  <c r="AY192" i="19"/>
  <c r="AZ192" i="19"/>
  <c r="BA192" i="19"/>
  <c r="BB192" i="19"/>
  <c r="BC192" i="19"/>
  <c r="BD192" i="19"/>
  <c r="BE192" i="19"/>
  <c r="BF192" i="19"/>
  <c r="BG192" i="19"/>
  <c r="BH192" i="19"/>
  <c r="DS192" i="19"/>
  <c r="DT192" i="19"/>
  <c r="A193" i="19"/>
  <c r="G193" i="19"/>
  <c r="H193" i="19"/>
  <c r="I193" i="19"/>
  <c r="K193" i="19"/>
  <c r="J193" i="19" s="1"/>
  <c r="L193" i="19"/>
  <c r="M193" i="19"/>
  <c r="N193" i="19"/>
  <c r="O193" i="19"/>
  <c r="P193" i="19"/>
  <c r="Q193" i="19"/>
  <c r="R193" i="19" s="1"/>
  <c r="S193" i="19"/>
  <c r="T193" i="19"/>
  <c r="U193" i="19"/>
  <c r="V193" i="19"/>
  <c r="W193" i="19"/>
  <c r="X193" i="19" s="1"/>
  <c r="AA193" i="19" s="1"/>
  <c r="Y193" i="19"/>
  <c r="Z193" i="19"/>
  <c r="AB193" i="19"/>
  <c r="AC193" i="19"/>
  <c r="AE193" i="19"/>
  <c r="BI193" i="19" s="1"/>
  <c r="AF193" i="19"/>
  <c r="AG193" i="19"/>
  <c r="AI193" i="19"/>
  <c r="AJ193" i="19"/>
  <c r="AL193" i="19"/>
  <c r="AM193" i="19"/>
  <c r="AN193" i="19"/>
  <c r="AO193" i="19"/>
  <c r="AP193" i="19"/>
  <c r="AQ193" i="19"/>
  <c r="AR193" i="19"/>
  <c r="AS193" i="19"/>
  <c r="AT193" i="19"/>
  <c r="AU193" i="19"/>
  <c r="AV193" i="19"/>
  <c r="AW193" i="19"/>
  <c r="AX193" i="19"/>
  <c r="AY193" i="19"/>
  <c r="AZ193" i="19"/>
  <c r="BA193" i="19"/>
  <c r="BB193" i="19"/>
  <c r="BC193" i="19"/>
  <c r="BD193" i="19"/>
  <c r="BE193" i="19"/>
  <c r="BF193" i="19"/>
  <c r="BG193" i="19"/>
  <c r="BH193" i="19"/>
  <c r="BO193" i="19"/>
  <c r="CA193" i="19"/>
  <c r="DS193" i="19"/>
  <c r="DT193" i="19"/>
  <c r="A194" i="19"/>
  <c r="G194" i="19"/>
  <c r="H194" i="19"/>
  <c r="I194" i="19"/>
  <c r="K194" i="19"/>
  <c r="J194" i="19" s="1"/>
  <c r="L194" i="19"/>
  <c r="M194" i="19"/>
  <c r="AE194" i="19" s="1"/>
  <c r="N194" i="19"/>
  <c r="O194" i="19"/>
  <c r="P194" i="19"/>
  <c r="Q194" i="19"/>
  <c r="R194" i="19" s="1"/>
  <c r="U194" i="19" s="1"/>
  <c r="S194" i="19"/>
  <c r="T194" i="19"/>
  <c r="V194" i="19"/>
  <c r="W194" i="19"/>
  <c r="Y194" i="19"/>
  <c r="Z194" i="19"/>
  <c r="AB194" i="19"/>
  <c r="AC194" i="19"/>
  <c r="AF194" i="19"/>
  <c r="AG194" i="19"/>
  <c r="AI194" i="19"/>
  <c r="AJ194" i="19"/>
  <c r="AL194" i="19"/>
  <c r="AM194" i="19"/>
  <c r="AN194" i="19"/>
  <c r="AO194" i="19"/>
  <c r="AP194" i="19"/>
  <c r="AQ194" i="19"/>
  <c r="AR194" i="19"/>
  <c r="AS194" i="19"/>
  <c r="AT194" i="19"/>
  <c r="AU194" i="19"/>
  <c r="AV194" i="19"/>
  <c r="AW194" i="19"/>
  <c r="AX194" i="19"/>
  <c r="AY194" i="19"/>
  <c r="AZ194" i="19"/>
  <c r="BA194" i="19"/>
  <c r="BB194" i="19"/>
  <c r="BC194" i="19"/>
  <c r="BD194" i="19"/>
  <c r="BE194" i="19"/>
  <c r="BF194" i="19"/>
  <c r="BG194" i="19"/>
  <c r="BH194" i="19"/>
  <c r="DS194" i="19"/>
  <c r="DT194" i="19"/>
  <c r="A195" i="19"/>
  <c r="G195" i="19"/>
  <c r="H195" i="19"/>
  <c r="I195" i="19"/>
  <c r="K195" i="19"/>
  <c r="J195" i="19" s="1"/>
  <c r="L195" i="19"/>
  <c r="M195" i="19"/>
  <c r="N195" i="19"/>
  <c r="O195" i="19"/>
  <c r="P195" i="19"/>
  <c r="Q195" i="19"/>
  <c r="R195" i="19" s="1"/>
  <c r="S195" i="19"/>
  <c r="T195" i="19"/>
  <c r="U195" i="19"/>
  <c r="V195" i="19"/>
  <c r="W195" i="19"/>
  <c r="X195" i="19" s="1"/>
  <c r="AA195" i="19" s="1"/>
  <c r="Y195" i="19"/>
  <c r="Z195" i="19"/>
  <c r="AB195" i="19"/>
  <c r="AC195" i="19"/>
  <c r="AE195" i="19"/>
  <c r="BI195" i="19" s="1"/>
  <c r="AF195" i="19"/>
  <c r="AG195" i="19"/>
  <c r="AI195" i="19"/>
  <c r="AJ195" i="19"/>
  <c r="AL195" i="19"/>
  <c r="AM195" i="19"/>
  <c r="AN195" i="19"/>
  <c r="AO195" i="19"/>
  <c r="AP195" i="19"/>
  <c r="AQ195" i="19"/>
  <c r="AR195" i="19"/>
  <c r="AS195" i="19"/>
  <c r="AT195" i="19"/>
  <c r="AU195" i="19"/>
  <c r="AV195" i="19"/>
  <c r="AW195" i="19"/>
  <c r="AX195" i="19"/>
  <c r="AY195" i="19"/>
  <c r="AZ195" i="19"/>
  <c r="BA195" i="19"/>
  <c r="BB195" i="19"/>
  <c r="BC195" i="19"/>
  <c r="BD195" i="19"/>
  <c r="BE195" i="19"/>
  <c r="BF195" i="19"/>
  <c r="BG195" i="19"/>
  <c r="BH195" i="19"/>
  <c r="BO195" i="19"/>
  <c r="CA195" i="19"/>
  <c r="DS195" i="19"/>
  <c r="DT195" i="19"/>
  <c r="A196" i="19"/>
  <c r="G196" i="19"/>
  <c r="H196" i="19"/>
  <c r="I196" i="19"/>
  <c r="K196" i="19"/>
  <c r="J196" i="19" s="1"/>
  <c r="L196" i="19"/>
  <c r="M196" i="19"/>
  <c r="AE196" i="19" s="1"/>
  <c r="N196" i="19"/>
  <c r="O196" i="19"/>
  <c r="P196" i="19"/>
  <c r="Q196" i="19"/>
  <c r="R196" i="19" s="1"/>
  <c r="U196" i="19" s="1"/>
  <c r="S196" i="19"/>
  <c r="T196" i="19"/>
  <c r="V196" i="19"/>
  <c r="W196" i="19"/>
  <c r="Y196" i="19"/>
  <c r="Z196" i="19"/>
  <c r="AB196" i="19"/>
  <c r="AC196" i="19"/>
  <c r="AF196" i="19"/>
  <c r="AG196" i="19"/>
  <c r="AI196" i="19"/>
  <c r="AJ196" i="19"/>
  <c r="AL196" i="19"/>
  <c r="AM196" i="19"/>
  <c r="AN196" i="19"/>
  <c r="AO196" i="19"/>
  <c r="AP196" i="19"/>
  <c r="AQ196" i="19"/>
  <c r="AR196" i="19"/>
  <c r="AS196" i="19"/>
  <c r="AT196" i="19"/>
  <c r="AU196" i="19"/>
  <c r="AV196" i="19"/>
  <c r="AW196" i="19"/>
  <c r="AX196" i="19"/>
  <c r="AY196" i="19"/>
  <c r="AZ196" i="19"/>
  <c r="BA196" i="19"/>
  <c r="BB196" i="19"/>
  <c r="BC196" i="19"/>
  <c r="BD196" i="19"/>
  <c r="BE196" i="19"/>
  <c r="BF196" i="19"/>
  <c r="BG196" i="19"/>
  <c r="BH196" i="19"/>
  <c r="DS196" i="19"/>
  <c r="DT196" i="19"/>
  <c r="A197" i="19"/>
  <c r="G197" i="19"/>
  <c r="H197" i="19"/>
  <c r="I197" i="19"/>
  <c r="K197" i="19"/>
  <c r="J197" i="19" s="1"/>
  <c r="L197" i="19"/>
  <c r="M197" i="19"/>
  <c r="N197" i="19"/>
  <c r="O197" i="19"/>
  <c r="P197" i="19"/>
  <c r="Q197" i="19"/>
  <c r="R197" i="19" s="1"/>
  <c r="S197" i="19"/>
  <c r="T197" i="19"/>
  <c r="U197" i="19"/>
  <c r="V197" i="19"/>
  <c r="W197" i="19"/>
  <c r="X197" i="19" s="1"/>
  <c r="AA197" i="19" s="1"/>
  <c r="Y197" i="19"/>
  <c r="Z197" i="19"/>
  <c r="AB197" i="19"/>
  <c r="AC197" i="19"/>
  <c r="AE197" i="19"/>
  <c r="BI197" i="19" s="1"/>
  <c r="AF197" i="19"/>
  <c r="AG197" i="19"/>
  <c r="AI197" i="19"/>
  <c r="AJ197" i="19"/>
  <c r="AL197" i="19"/>
  <c r="AM197" i="19"/>
  <c r="AN197" i="19"/>
  <c r="AO197" i="19"/>
  <c r="AP197" i="19"/>
  <c r="AQ197" i="19"/>
  <c r="AR197" i="19"/>
  <c r="AS197" i="19"/>
  <c r="AT197" i="19"/>
  <c r="AU197" i="19"/>
  <c r="AV197" i="19"/>
  <c r="AW197" i="19"/>
  <c r="AX197" i="19"/>
  <c r="AY197" i="19"/>
  <c r="AZ197" i="19"/>
  <c r="BA197" i="19"/>
  <c r="BB197" i="19"/>
  <c r="BC197" i="19"/>
  <c r="BD197" i="19"/>
  <c r="BE197" i="19"/>
  <c r="BF197" i="19"/>
  <c r="BG197" i="19"/>
  <c r="BH197" i="19"/>
  <c r="BO197" i="19"/>
  <c r="CA197" i="19"/>
  <c r="DS197" i="19"/>
  <c r="DT197" i="19"/>
  <c r="A198" i="19"/>
  <c r="G198" i="19"/>
  <c r="H198" i="19"/>
  <c r="I198" i="19"/>
  <c r="K198" i="19"/>
  <c r="J198" i="19" s="1"/>
  <c r="L198" i="19"/>
  <c r="M198" i="19"/>
  <c r="AE198" i="19" s="1"/>
  <c r="N198" i="19"/>
  <c r="O198" i="19"/>
  <c r="P198" i="19"/>
  <c r="Q198" i="19"/>
  <c r="R198" i="19" s="1"/>
  <c r="U198" i="19" s="1"/>
  <c r="S198" i="19"/>
  <c r="T198" i="19"/>
  <c r="V198" i="19"/>
  <c r="W198" i="19"/>
  <c r="Y198" i="19"/>
  <c r="Z198" i="19"/>
  <c r="AB198" i="19"/>
  <c r="AC198" i="19"/>
  <c r="AF198" i="19"/>
  <c r="AG198" i="19"/>
  <c r="AI198" i="19"/>
  <c r="AJ198" i="19"/>
  <c r="AL198" i="19"/>
  <c r="AM198" i="19"/>
  <c r="AN198" i="19"/>
  <c r="AO198" i="19"/>
  <c r="AP198" i="19"/>
  <c r="AQ198" i="19"/>
  <c r="AR198" i="19"/>
  <c r="AS198" i="19"/>
  <c r="AT198" i="19"/>
  <c r="AU198" i="19"/>
  <c r="AV198" i="19"/>
  <c r="AW198" i="19"/>
  <c r="AX198" i="19"/>
  <c r="AY198" i="19"/>
  <c r="AZ198" i="19"/>
  <c r="BA198" i="19"/>
  <c r="BB198" i="19"/>
  <c r="BC198" i="19"/>
  <c r="BD198" i="19"/>
  <c r="BE198" i="19"/>
  <c r="BF198" i="19"/>
  <c r="BG198" i="19"/>
  <c r="BH198" i="19"/>
  <c r="DS198" i="19"/>
  <c r="DT198" i="19"/>
  <c r="A199" i="19"/>
  <c r="G199" i="19"/>
  <c r="H199" i="19"/>
  <c r="I199" i="19"/>
  <c r="K199" i="19"/>
  <c r="J199" i="19" s="1"/>
  <c r="O199" i="19" s="1"/>
  <c r="L199" i="19"/>
  <c r="M199" i="19"/>
  <c r="N199" i="19"/>
  <c r="P199" i="19"/>
  <c r="Q199" i="19"/>
  <c r="S199" i="19"/>
  <c r="T199" i="19"/>
  <c r="V199" i="19"/>
  <c r="W199" i="19"/>
  <c r="Y199" i="19"/>
  <c r="Z199" i="19"/>
  <c r="AB199" i="19"/>
  <c r="AC199" i="19"/>
  <c r="AE199" i="19"/>
  <c r="BL199" i="19" s="1"/>
  <c r="AF199" i="19"/>
  <c r="AG199" i="19"/>
  <c r="AI199" i="19"/>
  <c r="AJ199" i="19"/>
  <c r="AL199" i="19"/>
  <c r="AM199" i="19"/>
  <c r="AN199" i="19"/>
  <c r="AO199" i="19"/>
  <c r="AP199" i="19"/>
  <c r="AQ199" i="19"/>
  <c r="AR199" i="19"/>
  <c r="AS199" i="19"/>
  <c r="AT199" i="19"/>
  <c r="AU199" i="19"/>
  <c r="AV199" i="19"/>
  <c r="AW199" i="19"/>
  <c r="AX199" i="19"/>
  <c r="AY199" i="19"/>
  <c r="AZ199" i="19"/>
  <c r="BA199" i="19"/>
  <c r="BB199" i="19"/>
  <c r="BC199" i="19"/>
  <c r="BD199" i="19"/>
  <c r="BE199" i="19"/>
  <c r="BF199" i="19"/>
  <c r="BG199" i="19"/>
  <c r="BH199" i="19"/>
  <c r="BI199" i="19"/>
  <c r="BO199" i="19"/>
  <c r="BU199" i="19"/>
  <c r="CA199" i="19"/>
  <c r="DS199" i="19"/>
  <c r="DT199" i="19"/>
  <c r="A200" i="19"/>
  <c r="G200" i="19"/>
  <c r="H200" i="19"/>
  <c r="I200" i="19"/>
  <c r="K200" i="19"/>
  <c r="J200" i="19" s="1"/>
  <c r="O200" i="19" s="1"/>
  <c r="L200" i="19"/>
  <c r="M200" i="19"/>
  <c r="N200" i="19"/>
  <c r="P200" i="19"/>
  <c r="Q200" i="19"/>
  <c r="S200" i="19"/>
  <c r="T200" i="19"/>
  <c r="V200" i="19"/>
  <c r="W200" i="19"/>
  <c r="Y200" i="19"/>
  <c r="Z200" i="19"/>
  <c r="AB200" i="19"/>
  <c r="AC200" i="19"/>
  <c r="AE200" i="19"/>
  <c r="BL200" i="19" s="1"/>
  <c r="AF200" i="19"/>
  <c r="AG200" i="19"/>
  <c r="AI200" i="19"/>
  <c r="AJ200" i="19"/>
  <c r="AL200" i="19"/>
  <c r="AM200" i="19"/>
  <c r="AN200" i="19"/>
  <c r="AO200" i="19"/>
  <c r="AP200" i="19"/>
  <c r="AQ200" i="19"/>
  <c r="AR200" i="19"/>
  <c r="AS200" i="19"/>
  <c r="AT200" i="19"/>
  <c r="AU200" i="19"/>
  <c r="AV200" i="19"/>
  <c r="AW200" i="19"/>
  <c r="AX200" i="19"/>
  <c r="AY200" i="19"/>
  <c r="AZ200" i="19"/>
  <c r="BA200" i="19"/>
  <c r="BB200" i="19"/>
  <c r="BC200" i="19"/>
  <c r="BD200" i="19"/>
  <c r="BE200" i="19"/>
  <c r="BF200" i="19"/>
  <c r="BG200" i="19"/>
  <c r="BH200" i="19"/>
  <c r="BI200" i="19"/>
  <c r="BO200" i="19"/>
  <c r="BU200" i="19"/>
  <c r="CA200" i="19"/>
  <c r="DS200" i="19"/>
  <c r="DT200" i="19"/>
  <c r="A201" i="19"/>
  <c r="G201" i="19"/>
  <c r="H201" i="19"/>
  <c r="I201" i="19"/>
  <c r="K201" i="19"/>
  <c r="J201" i="19" s="1"/>
  <c r="O201" i="19" s="1"/>
  <c r="L201" i="19"/>
  <c r="M201" i="19"/>
  <c r="N201" i="19"/>
  <c r="P201" i="19"/>
  <c r="Q201" i="19"/>
  <c r="S201" i="19"/>
  <c r="T201" i="19"/>
  <c r="V201" i="19"/>
  <c r="W201" i="19"/>
  <c r="Y201" i="19"/>
  <c r="Z201" i="19"/>
  <c r="AB201" i="19"/>
  <c r="AC201" i="19"/>
  <c r="AE201" i="19"/>
  <c r="BL201" i="19" s="1"/>
  <c r="AF201" i="19"/>
  <c r="AG201" i="19"/>
  <c r="AI201" i="19"/>
  <c r="AJ201" i="19"/>
  <c r="AL201" i="19"/>
  <c r="AM201" i="19"/>
  <c r="AN201" i="19"/>
  <c r="AO201" i="19"/>
  <c r="AP201" i="19"/>
  <c r="AQ201" i="19"/>
  <c r="AR201" i="19"/>
  <c r="AS201" i="19"/>
  <c r="AT201" i="19"/>
  <c r="AU201" i="19"/>
  <c r="AV201" i="19"/>
  <c r="AW201" i="19"/>
  <c r="AX201" i="19"/>
  <c r="AY201" i="19"/>
  <c r="AZ201" i="19"/>
  <c r="BA201" i="19"/>
  <c r="BB201" i="19"/>
  <c r="BC201" i="19"/>
  <c r="BD201" i="19"/>
  <c r="BE201" i="19"/>
  <c r="BF201" i="19"/>
  <c r="BG201" i="19"/>
  <c r="BH201" i="19"/>
  <c r="BI201" i="19"/>
  <c r="BO201" i="19"/>
  <c r="BU201" i="19"/>
  <c r="CA201" i="19"/>
  <c r="DS201" i="19"/>
  <c r="DT201" i="19"/>
  <c r="A202" i="19"/>
  <c r="G202" i="19"/>
  <c r="H202" i="19"/>
  <c r="I202" i="19"/>
  <c r="K202" i="19"/>
  <c r="J202" i="19" s="1"/>
  <c r="O202" i="19" s="1"/>
  <c r="L202" i="19"/>
  <c r="M202" i="19"/>
  <c r="N202" i="19"/>
  <c r="P202" i="19"/>
  <c r="Q202" i="19"/>
  <c r="S202" i="19"/>
  <c r="T202" i="19"/>
  <c r="V202" i="19"/>
  <c r="W202" i="19"/>
  <c r="Y202" i="19"/>
  <c r="Z202" i="19"/>
  <c r="AB202" i="19"/>
  <c r="AC202" i="19"/>
  <c r="AE202" i="19"/>
  <c r="BL202" i="19" s="1"/>
  <c r="AF202" i="19"/>
  <c r="AG202" i="19"/>
  <c r="AI202" i="19"/>
  <c r="AJ202" i="19"/>
  <c r="AL202" i="19"/>
  <c r="AM202" i="19"/>
  <c r="AN202" i="19"/>
  <c r="AO202" i="19"/>
  <c r="AP202" i="19"/>
  <c r="AQ202" i="19"/>
  <c r="AR202" i="19"/>
  <c r="AS202" i="19"/>
  <c r="AT202" i="19"/>
  <c r="AU202" i="19"/>
  <c r="AV202" i="19"/>
  <c r="AW202" i="19"/>
  <c r="AX202" i="19"/>
  <c r="AY202" i="19"/>
  <c r="AZ202" i="19"/>
  <c r="BA202" i="19"/>
  <c r="BB202" i="19"/>
  <c r="BC202" i="19"/>
  <c r="BD202" i="19"/>
  <c r="BE202" i="19"/>
  <c r="BF202" i="19"/>
  <c r="BG202" i="19"/>
  <c r="BH202" i="19"/>
  <c r="BI202" i="19"/>
  <c r="BO202" i="19"/>
  <c r="BU202" i="19"/>
  <c r="CA202" i="19"/>
  <c r="DS202" i="19"/>
  <c r="DT202" i="19"/>
  <c r="A203" i="19"/>
  <c r="G203" i="19"/>
  <c r="H203" i="19"/>
  <c r="I203" i="19"/>
  <c r="K203" i="19"/>
  <c r="J203" i="19" s="1"/>
  <c r="O203" i="19" s="1"/>
  <c r="L203" i="19"/>
  <c r="M203" i="19"/>
  <c r="N203" i="19"/>
  <c r="P203" i="19"/>
  <c r="Q203" i="19"/>
  <c r="S203" i="19"/>
  <c r="T203" i="19"/>
  <c r="V203" i="19"/>
  <c r="W203" i="19"/>
  <c r="Y203" i="19"/>
  <c r="Z203" i="19"/>
  <c r="AB203" i="19"/>
  <c r="AC203" i="19"/>
  <c r="AE203" i="19"/>
  <c r="BL203" i="19" s="1"/>
  <c r="AF203" i="19"/>
  <c r="AG203" i="19"/>
  <c r="AI203" i="19"/>
  <c r="AJ203" i="19"/>
  <c r="AL203" i="19"/>
  <c r="AM203" i="19"/>
  <c r="AN203" i="19"/>
  <c r="AO203" i="19"/>
  <c r="AP203" i="19"/>
  <c r="AQ203" i="19"/>
  <c r="AR203" i="19"/>
  <c r="AS203" i="19"/>
  <c r="AT203" i="19"/>
  <c r="AU203" i="19"/>
  <c r="AV203" i="19"/>
  <c r="AW203" i="19"/>
  <c r="AX203" i="19"/>
  <c r="AY203" i="19"/>
  <c r="AZ203" i="19"/>
  <c r="BA203" i="19"/>
  <c r="BB203" i="19"/>
  <c r="BC203" i="19"/>
  <c r="BD203" i="19"/>
  <c r="BE203" i="19"/>
  <c r="BF203" i="19"/>
  <c r="BG203" i="19"/>
  <c r="BH203" i="19"/>
  <c r="BI203" i="19"/>
  <c r="BO203" i="19"/>
  <c r="BU203" i="19"/>
  <c r="CA203" i="19"/>
  <c r="DS203" i="19"/>
  <c r="DT203" i="19"/>
  <c r="A204" i="19"/>
  <c r="G204" i="19"/>
  <c r="H204" i="19"/>
  <c r="I204" i="19"/>
  <c r="K204" i="19"/>
  <c r="J204" i="19" s="1"/>
  <c r="O204" i="19" s="1"/>
  <c r="L204" i="19"/>
  <c r="M204" i="19"/>
  <c r="N204" i="19"/>
  <c r="P204" i="19"/>
  <c r="Q204" i="19"/>
  <c r="S204" i="19"/>
  <c r="T204" i="19"/>
  <c r="V204" i="19"/>
  <c r="W204" i="19"/>
  <c r="Y204" i="19"/>
  <c r="Z204" i="19"/>
  <c r="AB204" i="19"/>
  <c r="AC204" i="19"/>
  <c r="AE204" i="19"/>
  <c r="BL204" i="19" s="1"/>
  <c r="AF204" i="19"/>
  <c r="AG204" i="19"/>
  <c r="AI204" i="19"/>
  <c r="AJ204" i="19"/>
  <c r="AL204" i="19"/>
  <c r="AM204" i="19"/>
  <c r="AN204" i="19"/>
  <c r="AO204" i="19"/>
  <c r="AP204" i="19"/>
  <c r="AQ204" i="19"/>
  <c r="AR204" i="19"/>
  <c r="AS204" i="19"/>
  <c r="AT204" i="19"/>
  <c r="AU204" i="19"/>
  <c r="AV204" i="19"/>
  <c r="AW204" i="19"/>
  <c r="AX204" i="19"/>
  <c r="AY204" i="19"/>
  <c r="AZ204" i="19"/>
  <c r="BA204" i="19"/>
  <c r="BB204" i="19"/>
  <c r="BC204" i="19"/>
  <c r="BD204" i="19"/>
  <c r="BE204" i="19"/>
  <c r="BF204" i="19"/>
  <c r="BG204" i="19"/>
  <c r="BH204" i="19"/>
  <c r="BI204" i="19"/>
  <c r="BO204" i="19"/>
  <c r="BU204" i="19"/>
  <c r="CA204" i="19"/>
  <c r="DS204" i="19"/>
  <c r="DT204" i="19"/>
  <c r="A205" i="19"/>
  <c r="G205" i="19"/>
  <c r="H205" i="19"/>
  <c r="I205" i="19"/>
  <c r="K205" i="19"/>
  <c r="J205" i="19" s="1"/>
  <c r="O205" i="19" s="1"/>
  <c r="L205" i="19"/>
  <c r="M205" i="19"/>
  <c r="N205" i="19"/>
  <c r="P205" i="19"/>
  <c r="Q205" i="19"/>
  <c r="S205" i="19"/>
  <c r="T205" i="19"/>
  <c r="V205" i="19"/>
  <c r="W205" i="19"/>
  <c r="Y205" i="19"/>
  <c r="Z205" i="19"/>
  <c r="AB205" i="19"/>
  <c r="AC205" i="19"/>
  <c r="AE205" i="19"/>
  <c r="BL205" i="19" s="1"/>
  <c r="AF205" i="19"/>
  <c r="AG205" i="19"/>
  <c r="AI205" i="19"/>
  <c r="AJ205" i="19"/>
  <c r="AL205" i="19"/>
  <c r="AM205" i="19"/>
  <c r="AN205" i="19"/>
  <c r="AO205" i="19"/>
  <c r="AP205" i="19"/>
  <c r="AQ205" i="19"/>
  <c r="AR205" i="19"/>
  <c r="AS205" i="19"/>
  <c r="AT205" i="19"/>
  <c r="AU205" i="19"/>
  <c r="AV205" i="19"/>
  <c r="AW205" i="19"/>
  <c r="AX205" i="19"/>
  <c r="AY205" i="19"/>
  <c r="AZ205" i="19"/>
  <c r="BA205" i="19"/>
  <c r="BB205" i="19"/>
  <c r="BC205" i="19"/>
  <c r="BD205" i="19"/>
  <c r="BE205" i="19"/>
  <c r="BF205" i="19"/>
  <c r="BG205" i="19"/>
  <c r="BH205" i="19"/>
  <c r="BI205" i="19"/>
  <c r="BO205" i="19"/>
  <c r="BU205" i="19"/>
  <c r="CA205" i="19"/>
  <c r="DS205" i="19"/>
  <c r="DT205" i="19"/>
  <c r="A206" i="19"/>
  <c r="G206" i="19"/>
  <c r="H206" i="19"/>
  <c r="I206" i="19"/>
  <c r="K206" i="19"/>
  <c r="J206" i="19" s="1"/>
  <c r="O206" i="19" s="1"/>
  <c r="L206" i="19"/>
  <c r="M206" i="19"/>
  <c r="N206" i="19"/>
  <c r="P206" i="19"/>
  <c r="Q206" i="19"/>
  <c r="S206" i="19"/>
  <c r="T206" i="19"/>
  <c r="V206" i="19"/>
  <c r="W206" i="19"/>
  <c r="Y206" i="19"/>
  <c r="Z206" i="19"/>
  <c r="AB206" i="19"/>
  <c r="AC206" i="19"/>
  <c r="AE206" i="19"/>
  <c r="BL206" i="19" s="1"/>
  <c r="AF206" i="19"/>
  <c r="AG206" i="19"/>
  <c r="AI206" i="19"/>
  <c r="AJ206" i="19"/>
  <c r="AL206" i="19"/>
  <c r="AM206" i="19"/>
  <c r="AN206" i="19"/>
  <c r="AO206" i="19"/>
  <c r="AP206" i="19"/>
  <c r="AQ206" i="19"/>
  <c r="AR206" i="19"/>
  <c r="AS206" i="19"/>
  <c r="AT206" i="19"/>
  <c r="AU206" i="19"/>
  <c r="AV206" i="19"/>
  <c r="AW206" i="19"/>
  <c r="AX206" i="19"/>
  <c r="AY206" i="19"/>
  <c r="AZ206" i="19"/>
  <c r="BA206" i="19"/>
  <c r="BB206" i="19"/>
  <c r="BC206" i="19"/>
  <c r="BD206" i="19"/>
  <c r="BE206" i="19"/>
  <c r="BF206" i="19"/>
  <c r="BG206" i="19"/>
  <c r="BH206" i="19"/>
  <c r="BI206" i="19"/>
  <c r="BO206" i="19"/>
  <c r="BU206" i="19"/>
  <c r="CA206" i="19"/>
  <c r="DS206" i="19"/>
  <c r="DT206" i="19"/>
  <c r="A207" i="19"/>
  <c r="G207" i="19"/>
  <c r="H207" i="19"/>
  <c r="I207" i="19"/>
  <c r="K207" i="19"/>
  <c r="J207" i="19" s="1"/>
  <c r="O207" i="19" s="1"/>
  <c r="L207" i="19"/>
  <c r="M207" i="19"/>
  <c r="N207" i="19"/>
  <c r="P207" i="19"/>
  <c r="Q207" i="19"/>
  <c r="S207" i="19"/>
  <c r="T207" i="19"/>
  <c r="V207" i="19"/>
  <c r="W207" i="19"/>
  <c r="Y207" i="19"/>
  <c r="Z207" i="19"/>
  <c r="AB207" i="19"/>
  <c r="AC207" i="19"/>
  <c r="AE207" i="19"/>
  <c r="BL207" i="19" s="1"/>
  <c r="AF207" i="19"/>
  <c r="AG207" i="19"/>
  <c r="AI207" i="19"/>
  <c r="AJ207" i="19"/>
  <c r="AL207" i="19"/>
  <c r="AM207" i="19"/>
  <c r="AN207" i="19"/>
  <c r="AO207" i="19"/>
  <c r="AP207" i="19"/>
  <c r="AQ207" i="19"/>
  <c r="AR207" i="19"/>
  <c r="AS207" i="19"/>
  <c r="AT207" i="19"/>
  <c r="AU207" i="19"/>
  <c r="AV207" i="19"/>
  <c r="AW207" i="19"/>
  <c r="AX207" i="19"/>
  <c r="AY207" i="19"/>
  <c r="AZ207" i="19"/>
  <c r="BA207" i="19"/>
  <c r="BB207" i="19"/>
  <c r="BC207" i="19"/>
  <c r="BD207" i="19"/>
  <c r="BE207" i="19"/>
  <c r="BF207" i="19"/>
  <c r="BG207" i="19"/>
  <c r="BH207" i="19"/>
  <c r="BI207" i="19"/>
  <c r="BO207" i="19"/>
  <c r="BU207" i="19"/>
  <c r="CA207" i="19"/>
  <c r="DS207" i="19"/>
  <c r="DT207" i="19"/>
  <c r="A208" i="19"/>
  <c r="G208" i="19"/>
  <c r="H208" i="19"/>
  <c r="I208" i="19"/>
  <c r="K208" i="19"/>
  <c r="J208" i="19" s="1"/>
  <c r="O208" i="19" s="1"/>
  <c r="L208" i="19"/>
  <c r="M208" i="19"/>
  <c r="N208" i="19"/>
  <c r="P208" i="19"/>
  <c r="Q208" i="19"/>
  <c r="S208" i="19"/>
  <c r="T208" i="19"/>
  <c r="V208" i="19"/>
  <c r="W208" i="19"/>
  <c r="Y208" i="19"/>
  <c r="Z208" i="19"/>
  <c r="AB208" i="19"/>
  <c r="AC208" i="19"/>
  <c r="AE208" i="19"/>
  <c r="BL208" i="19" s="1"/>
  <c r="AF208" i="19"/>
  <c r="AG208" i="19"/>
  <c r="AI208" i="19"/>
  <c r="AJ208" i="19"/>
  <c r="AL208" i="19"/>
  <c r="AM208" i="19"/>
  <c r="AN208" i="19"/>
  <c r="AO208" i="19"/>
  <c r="AP208" i="19"/>
  <c r="AQ208" i="19"/>
  <c r="AR208" i="19"/>
  <c r="AS208" i="19"/>
  <c r="AT208" i="19"/>
  <c r="AU208" i="19"/>
  <c r="AV208" i="19"/>
  <c r="AW208" i="19"/>
  <c r="AX208" i="19"/>
  <c r="AY208" i="19"/>
  <c r="AZ208" i="19"/>
  <c r="BA208" i="19"/>
  <c r="BB208" i="19"/>
  <c r="BC208" i="19"/>
  <c r="BD208" i="19"/>
  <c r="BE208" i="19"/>
  <c r="BF208" i="19"/>
  <c r="BG208" i="19"/>
  <c r="BH208" i="19"/>
  <c r="BI208" i="19"/>
  <c r="BO208" i="19"/>
  <c r="BU208" i="19"/>
  <c r="CA208" i="19"/>
  <c r="DS208" i="19"/>
  <c r="DT208" i="19"/>
  <c r="A209" i="19"/>
  <c r="G209" i="19"/>
  <c r="H209" i="19"/>
  <c r="I209" i="19"/>
  <c r="K209" i="19"/>
  <c r="J209" i="19" s="1"/>
  <c r="O209" i="19" s="1"/>
  <c r="L209" i="19"/>
  <c r="M209" i="19"/>
  <c r="N209" i="19"/>
  <c r="P209" i="19"/>
  <c r="Q209" i="19"/>
  <c r="S209" i="19"/>
  <c r="T209" i="19"/>
  <c r="V209" i="19"/>
  <c r="W209" i="19"/>
  <c r="Y209" i="19"/>
  <c r="Z209" i="19"/>
  <c r="AB209" i="19"/>
  <c r="AC209" i="19"/>
  <c r="AE209" i="19"/>
  <c r="BL209" i="19" s="1"/>
  <c r="AF209" i="19"/>
  <c r="AG209" i="19"/>
  <c r="AI209" i="19"/>
  <c r="AJ209" i="19"/>
  <c r="AL209" i="19"/>
  <c r="AM209" i="19"/>
  <c r="AN209" i="19"/>
  <c r="AO209" i="19"/>
  <c r="AP209" i="19"/>
  <c r="AQ209" i="19"/>
  <c r="AR209" i="19"/>
  <c r="AS209" i="19"/>
  <c r="AT209" i="19"/>
  <c r="AU209" i="19"/>
  <c r="AV209" i="19"/>
  <c r="AW209" i="19"/>
  <c r="AX209" i="19"/>
  <c r="AY209" i="19"/>
  <c r="AZ209" i="19"/>
  <c r="BA209" i="19"/>
  <c r="BB209" i="19"/>
  <c r="BC209" i="19"/>
  <c r="BD209" i="19"/>
  <c r="BE209" i="19"/>
  <c r="BF209" i="19"/>
  <c r="BG209" i="19"/>
  <c r="BH209" i="19"/>
  <c r="BI209" i="19"/>
  <c r="BO209" i="19"/>
  <c r="BU209" i="19"/>
  <c r="CA209" i="19"/>
  <c r="DS209" i="19"/>
  <c r="DT209" i="19"/>
  <c r="A210" i="19"/>
  <c r="G210" i="19"/>
  <c r="H210" i="19"/>
  <c r="I210" i="19"/>
  <c r="K210" i="19"/>
  <c r="J210" i="19" s="1"/>
  <c r="O210" i="19" s="1"/>
  <c r="L210" i="19"/>
  <c r="M210" i="19"/>
  <c r="N210" i="19"/>
  <c r="P210" i="19"/>
  <c r="Q210" i="19"/>
  <c r="S210" i="19"/>
  <c r="T210" i="19"/>
  <c r="V210" i="19"/>
  <c r="W210" i="19"/>
  <c r="Y210" i="19"/>
  <c r="Z210" i="19"/>
  <c r="AB210" i="19"/>
  <c r="AC210" i="19"/>
  <c r="AE210" i="19"/>
  <c r="BL210" i="19" s="1"/>
  <c r="AF210" i="19"/>
  <c r="AG210" i="19"/>
  <c r="AI210" i="19"/>
  <c r="AJ210" i="19"/>
  <c r="AL210" i="19"/>
  <c r="AM210" i="19"/>
  <c r="AN210" i="19"/>
  <c r="AO210" i="19"/>
  <c r="AP210" i="19"/>
  <c r="AQ210" i="19"/>
  <c r="AR210" i="19"/>
  <c r="AS210" i="19"/>
  <c r="AT210" i="19"/>
  <c r="AU210" i="19"/>
  <c r="AV210" i="19"/>
  <c r="AW210" i="19"/>
  <c r="AX210" i="19"/>
  <c r="AY210" i="19"/>
  <c r="AZ210" i="19"/>
  <c r="BA210" i="19"/>
  <c r="BB210" i="19"/>
  <c r="BC210" i="19"/>
  <c r="BD210" i="19"/>
  <c r="BE210" i="19"/>
  <c r="BF210" i="19"/>
  <c r="BG210" i="19"/>
  <c r="BH210" i="19"/>
  <c r="BI210" i="19"/>
  <c r="BO210" i="19"/>
  <c r="BU210" i="19"/>
  <c r="CA210" i="19"/>
  <c r="DS210" i="19"/>
  <c r="DT210" i="19"/>
  <c r="A211" i="19"/>
  <c r="G211" i="19"/>
  <c r="H211" i="19"/>
  <c r="I211" i="19"/>
  <c r="K211" i="19"/>
  <c r="J211" i="19" s="1"/>
  <c r="O211" i="19" s="1"/>
  <c r="L211" i="19"/>
  <c r="M211" i="19"/>
  <c r="N211" i="19"/>
  <c r="P211" i="19"/>
  <c r="Q211" i="19"/>
  <c r="S211" i="19"/>
  <c r="T211" i="19"/>
  <c r="V211" i="19"/>
  <c r="W211" i="19"/>
  <c r="Y211" i="19"/>
  <c r="Z211" i="19"/>
  <c r="AB211" i="19"/>
  <c r="AC211" i="19"/>
  <c r="AE211" i="19"/>
  <c r="BL211" i="19" s="1"/>
  <c r="AF211" i="19"/>
  <c r="AG211" i="19"/>
  <c r="AI211" i="19"/>
  <c r="AJ211" i="19"/>
  <c r="AL211" i="19"/>
  <c r="AM211" i="19"/>
  <c r="AN211" i="19"/>
  <c r="AO211" i="19"/>
  <c r="AP211" i="19"/>
  <c r="AQ211" i="19"/>
  <c r="AR211" i="19"/>
  <c r="AS211" i="19"/>
  <c r="AT211" i="19"/>
  <c r="AU211" i="19"/>
  <c r="AV211" i="19"/>
  <c r="AW211" i="19"/>
  <c r="AX211" i="19"/>
  <c r="AY211" i="19"/>
  <c r="AZ211" i="19"/>
  <c r="BA211" i="19"/>
  <c r="BB211" i="19"/>
  <c r="BC211" i="19"/>
  <c r="BD211" i="19"/>
  <c r="BE211" i="19"/>
  <c r="BF211" i="19"/>
  <c r="BG211" i="19"/>
  <c r="BH211" i="19"/>
  <c r="BI211" i="19"/>
  <c r="BO211" i="19"/>
  <c r="BU211" i="19"/>
  <c r="CA211" i="19"/>
  <c r="DS211" i="19"/>
  <c r="DT211" i="19"/>
  <c r="A212" i="19"/>
  <c r="G212" i="19"/>
  <c r="H212" i="19"/>
  <c r="I212" i="19"/>
  <c r="K212" i="19"/>
  <c r="J212" i="19" s="1"/>
  <c r="O212" i="19" s="1"/>
  <c r="L212" i="19"/>
  <c r="M212" i="19"/>
  <c r="N212" i="19"/>
  <c r="P212" i="19"/>
  <c r="Q212" i="19"/>
  <c r="S212" i="19"/>
  <c r="T212" i="19"/>
  <c r="V212" i="19"/>
  <c r="W212" i="19"/>
  <c r="Y212" i="19"/>
  <c r="Z212" i="19"/>
  <c r="AB212" i="19"/>
  <c r="AC212" i="19"/>
  <c r="AE212" i="19"/>
  <c r="BL212" i="19" s="1"/>
  <c r="AF212" i="19"/>
  <c r="AG212" i="19"/>
  <c r="AI212" i="19"/>
  <c r="AJ212" i="19"/>
  <c r="AL212" i="19"/>
  <c r="AM212" i="19"/>
  <c r="AN212" i="19"/>
  <c r="AO212" i="19"/>
  <c r="AP212" i="19"/>
  <c r="AQ212" i="19"/>
  <c r="AR212" i="19"/>
  <c r="AS212" i="19"/>
  <c r="AT212" i="19"/>
  <c r="AU212" i="19"/>
  <c r="AV212" i="19"/>
  <c r="AW212" i="19"/>
  <c r="AX212" i="19"/>
  <c r="AY212" i="19"/>
  <c r="AZ212" i="19"/>
  <c r="BA212" i="19"/>
  <c r="BB212" i="19"/>
  <c r="BC212" i="19"/>
  <c r="BD212" i="19"/>
  <c r="BE212" i="19"/>
  <c r="BF212" i="19"/>
  <c r="BG212" i="19"/>
  <c r="BH212" i="19"/>
  <c r="BI212" i="19"/>
  <c r="BO212" i="19"/>
  <c r="BU212" i="19"/>
  <c r="CA212" i="19"/>
  <c r="DS212" i="19"/>
  <c r="DT212" i="19"/>
  <c r="A213" i="19"/>
  <c r="G213" i="19"/>
  <c r="H213" i="19"/>
  <c r="I213" i="19"/>
  <c r="K213" i="19"/>
  <c r="J213" i="19" s="1"/>
  <c r="O213" i="19" s="1"/>
  <c r="L213" i="19"/>
  <c r="M213" i="19"/>
  <c r="N213" i="19"/>
  <c r="P213" i="19"/>
  <c r="Q213" i="19"/>
  <c r="S213" i="19"/>
  <c r="T213" i="19"/>
  <c r="V213" i="19"/>
  <c r="W213" i="19"/>
  <c r="Y213" i="19"/>
  <c r="Z213" i="19"/>
  <c r="AB213" i="19"/>
  <c r="AC213" i="19"/>
  <c r="AE213" i="19"/>
  <c r="BL213" i="19" s="1"/>
  <c r="AF213" i="19"/>
  <c r="AG213" i="19"/>
  <c r="AI213" i="19"/>
  <c r="AJ213" i="19"/>
  <c r="AL213" i="19"/>
  <c r="AM213" i="19"/>
  <c r="AN213" i="19"/>
  <c r="AO213" i="19"/>
  <c r="AP213" i="19"/>
  <c r="AQ213" i="19"/>
  <c r="AR213" i="19"/>
  <c r="AS213" i="19"/>
  <c r="AT213" i="19"/>
  <c r="AU213" i="19"/>
  <c r="AV213" i="19"/>
  <c r="AW213" i="19"/>
  <c r="AX213" i="19"/>
  <c r="AY213" i="19"/>
  <c r="AZ213" i="19"/>
  <c r="BA213" i="19"/>
  <c r="BB213" i="19"/>
  <c r="BC213" i="19"/>
  <c r="BD213" i="19"/>
  <c r="BE213" i="19"/>
  <c r="BF213" i="19"/>
  <c r="BG213" i="19"/>
  <c r="BH213" i="19"/>
  <c r="BI213" i="19"/>
  <c r="BO213" i="19"/>
  <c r="BU213" i="19"/>
  <c r="CA213" i="19"/>
  <c r="DS213" i="19"/>
  <c r="DT213" i="19"/>
  <c r="A214" i="19"/>
  <c r="G214" i="19"/>
  <c r="H214" i="19"/>
  <c r="I214" i="19"/>
  <c r="K214" i="19"/>
  <c r="J214" i="19" s="1"/>
  <c r="O214" i="19" s="1"/>
  <c r="L214" i="19"/>
  <c r="M214" i="19"/>
  <c r="N214" i="19"/>
  <c r="P214" i="19"/>
  <c r="Q214" i="19"/>
  <c r="S214" i="19"/>
  <c r="T214" i="19"/>
  <c r="V214" i="19"/>
  <c r="W214" i="19"/>
  <c r="Y214" i="19"/>
  <c r="Z214" i="19"/>
  <c r="AB214" i="19"/>
  <c r="AC214" i="19"/>
  <c r="AE214" i="19"/>
  <c r="BL214" i="19" s="1"/>
  <c r="AF214" i="19"/>
  <c r="AG214" i="19"/>
  <c r="AI214" i="19"/>
  <c r="AJ214" i="19"/>
  <c r="AL214" i="19"/>
  <c r="AM214" i="19"/>
  <c r="AN214" i="19"/>
  <c r="AO214" i="19"/>
  <c r="AP214" i="19"/>
  <c r="AQ214" i="19"/>
  <c r="AR214" i="19"/>
  <c r="AS214" i="19"/>
  <c r="AT214" i="19"/>
  <c r="AU214" i="19"/>
  <c r="AV214" i="19"/>
  <c r="AW214" i="19"/>
  <c r="AX214" i="19"/>
  <c r="AY214" i="19"/>
  <c r="AZ214" i="19"/>
  <c r="BA214" i="19"/>
  <c r="BB214" i="19"/>
  <c r="BC214" i="19"/>
  <c r="BD214" i="19"/>
  <c r="BE214" i="19"/>
  <c r="BF214" i="19"/>
  <c r="BG214" i="19"/>
  <c r="BH214" i="19"/>
  <c r="BI214" i="19"/>
  <c r="BO214" i="19"/>
  <c r="BU214" i="19"/>
  <c r="CA214" i="19"/>
  <c r="DS214" i="19"/>
  <c r="DT214" i="19"/>
  <c r="A215" i="19"/>
  <c r="G215" i="19"/>
  <c r="H215" i="19"/>
  <c r="I215" i="19"/>
  <c r="K215" i="19"/>
  <c r="J215" i="19" s="1"/>
  <c r="O215" i="19" s="1"/>
  <c r="L215" i="19"/>
  <c r="M215" i="19"/>
  <c r="N215" i="19"/>
  <c r="P215" i="19"/>
  <c r="Q215" i="19"/>
  <c r="S215" i="19"/>
  <c r="T215" i="19"/>
  <c r="V215" i="19"/>
  <c r="W215" i="19"/>
  <c r="Y215" i="19"/>
  <c r="Z215" i="19"/>
  <c r="AB215" i="19"/>
  <c r="AC215" i="19"/>
  <c r="AE215" i="19"/>
  <c r="BL215" i="19" s="1"/>
  <c r="AF215" i="19"/>
  <c r="AG215" i="19"/>
  <c r="AI215" i="19"/>
  <c r="AJ215" i="19"/>
  <c r="AL215" i="19"/>
  <c r="AM215" i="19"/>
  <c r="AN215" i="19"/>
  <c r="AO215" i="19"/>
  <c r="AP215" i="19"/>
  <c r="AQ215" i="19"/>
  <c r="AR215" i="19"/>
  <c r="AS215" i="19"/>
  <c r="AT215" i="19"/>
  <c r="AU215" i="19"/>
  <c r="AV215" i="19"/>
  <c r="AW215" i="19"/>
  <c r="AX215" i="19"/>
  <c r="AY215" i="19"/>
  <c r="AZ215" i="19"/>
  <c r="BA215" i="19"/>
  <c r="BB215" i="19"/>
  <c r="BC215" i="19"/>
  <c r="BD215" i="19"/>
  <c r="BE215" i="19"/>
  <c r="BF215" i="19"/>
  <c r="BG215" i="19"/>
  <c r="BH215" i="19"/>
  <c r="BI215" i="19"/>
  <c r="BO215" i="19"/>
  <c r="BU215" i="19"/>
  <c r="CA215" i="19"/>
  <c r="DS215" i="19"/>
  <c r="DT215" i="19"/>
  <c r="A216" i="19"/>
  <c r="G216" i="19"/>
  <c r="H216" i="19"/>
  <c r="I216" i="19"/>
  <c r="K216" i="19"/>
  <c r="J216" i="19" s="1"/>
  <c r="O216" i="19" s="1"/>
  <c r="L216" i="19"/>
  <c r="M216" i="19"/>
  <c r="N216" i="19"/>
  <c r="P216" i="19"/>
  <c r="Q216" i="19"/>
  <c r="S216" i="19"/>
  <c r="T216" i="19"/>
  <c r="V216" i="19"/>
  <c r="W216" i="19"/>
  <c r="Y216" i="19"/>
  <c r="Z216" i="19"/>
  <c r="AB216" i="19"/>
  <c r="AC216" i="19"/>
  <c r="AE216" i="19"/>
  <c r="BL216" i="19" s="1"/>
  <c r="AF216" i="19"/>
  <c r="AG216" i="19"/>
  <c r="AI216" i="19"/>
  <c r="AJ216" i="19"/>
  <c r="AL216" i="19"/>
  <c r="AM216" i="19"/>
  <c r="AN216" i="19"/>
  <c r="AO216" i="19"/>
  <c r="AP216" i="19"/>
  <c r="AQ216" i="19"/>
  <c r="AR216" i="19"/>
  <c r="AS216" i="19"/>
  <c r="AT216" i="19"/>
  <c r="AU216" i="19"/>
  <c r="AV216" i="19"/>
  <c r="AW216" i="19"/>
  <c r="AX216" i="19"/>
  <c r="AY216" i="19"/>
  <c r="AZ216" i="19"/>
  <c r="BA216" i="19"/>
  <c r="BB216" i="19"/>
  <c r="BC216" i="19"/>
  <c r="BD216" i="19"/>
  <c r="BE216" i="19"/>
  <c r="BF216" i="19"/>
  <c r="BG216" i="19"/>
  <c r="BH216" i="19"/>
  <c r="BI216" i="19"/>
  <c r="BO216" i="19"/>
  <c r="BU216" i="19"/>
  <c r="CA216" i="19"/>
  <c r="DS216" i="19"/>
  <c r="DT216" i="19"/>
  <c r="A217" i="19"/>
  <c r="G217" i="19"/>
  <c r="H217" i="19"/>
  <c r="I217" i="19"/>
  <c r="K217" i="19"/>
  <c r="J217" i="19" s="1"/>
  <c r="O217" i="19" s="1"/>
  <c r="L217" i="19"/>
  <c r="M217" i="19"/>
  <c r="N217" i="19"/>
  <c r="P217" i="19"/>
  <c r="Q217" i="19"/>
  <c r="S217" i="19"/>
  <c r="T217" i="19"/>
  <c r="V217" i="19"/>
  <c r="W217" i="19"/>
  <c r="Y217" i="19"/>
  <c r="Z217" i="19"/>
  <c r="AB217" i="19"/>
  <c r="AC217" i="19"/>
  <c r="AE217" i="19"/>
  <c r="BL217" i="19" s="1"/>
  <c r="AF217" i="19"/>
  <c r="AG217" i="19"/>
  <c r="AI217" i="19"/>
  <c r="AJ217" i="19"/>
  <c r="AL217" i="19"/>
  <c r="AM217" i="19"/>
  <c r="AN217" i="19"/>
  <c r="AO217" i="19"/>
  <c r="AP217" i="19"/>
  <c r="AQ217" i="19"/>
  <c r="AR217" i="19"/>
  <c r="AS217" i="19"/>
  <c r="AT217" i="19"/>
  <c r="AU217" i="19"/>
  <c r="AV217" i="19"/>
  <c r="AW217" i="19"/>
  <c r="AX217" i="19"/>
  <c r="AY217" i="19"/>
  <c r="AZ217" i="19"/>
  <c r="BA217" i="19"/>
  <c r="BB217" i="19"/>
  <c r="BC217" i="19"/>
  <c r="BD217" i="19"/>
  <c r="BE217" i="19"/>
  <c r="BF217" i="19"/>
  <c r="BG217" i="19"/>
  <c r="BH217" i="19"/>
  <c r="BI217" i="19"/>
  <c r="BO217" i="19"/>
  <c r="BU217" i="19"/>
  <c r="CA217" i="19"/>
  <c r="DS217" i="19"/>
  <c r="DT217" i="19"/>
  <c r="A218" i="19"/>
  <c r="G218" i="19"/>
  <c r="H218" i="19"/>
  <c r="I218" i="19"/>
  <c r="K218" i="19"/>
  <c r="J218" i="19" s="1"/>
  <c r="O218" i="19" s="1"/>
  <c r="L218" i="19"/>
  <c r="M218" i="19"/>
  <c r="N218" i="19"/>
  <c r="P218" i="19"/>
  <c r="Q218" i="19"/>
  <c r="S218" i="19"/>
  <c r="T218" i="19"/>
  <c r="V218" i="19"/>
  <c r="W218" i="19"/>
  <c r="Y218" i="19"/>
  <c r="Z218" i="19"/>
  <c r="AB218" i="19"/>
  <c r="AC218" i="19"/>
  <c r="AE218" i="19"/>
  <c r="BL218" i="19" s="1"/>
  <c r="AF218" i="19"/>
  <c r="AG218" i="19"/>
  <c r="AI218" i="19"/>
  <c r="AJ218" i="19"/>
  <c r="AL218" i="19"/>
  <c r="AM218" i="19"/>
  <c r="AN218" i="19"/>
  <c r="AO218" i="19"/>
  <c r="AP218" i="19"/>
  <c r="AQ218" i="19"/>
  <c r="AR218" i="19"/>
  <c r="AS218" i="19"/>
  <c r="AT218" i="19"/>
  <c r="AU218" i="19"/>
  <c r="AV218" i="19"/>
  <c r="AW218" i="19"/>
  <c r="AX218" i="19"/>
  <c r="AY218" i="19"/>
  <c r="AZ218" i="19"/>
  <c r="BA218" i="19"/>
  <c r="BB218" i="19"/>
  <c r="BC218" i="19"/>
  <c r="BD218" i="19"/>
  <c r="BE218" i="19"/>
  <c r="BF218" i="19"/>
  <c r="BG218" i="19"/>
  <c r="BH218" i="19"/>
  <c r="BI218" i="19"/>
  <c r="BO218" i="19"/>
  <c r="BU218" i="19"/>
  <c r="CA218" i="19"/>
  <c r="DS218" i="19"/>
  <c r="DT218" i="19"/>
  <c r="A219" i="19"/>
  <c r="G219" i="19"/>
  <c r="H219" i="19"/>
  <c r="I219" i="19"/>
  <c r="K219" i="19"/>
  <c r="J219" i="19" s="1"/>
  <c r="O219" i="19" s="1"/>
  <c r="L219" i="19"/>
  <c r="M219" i="19"/>
  <c r="N219" i="19"/>
  <c r="P219" i="19"/>
  <c r="Q219" i="19"/>
  <c r="S219" i="19"/>
  <c r="T219" i="19"/>
  <c r="V219" i="19"/>
  <c r="W219" i="19"/>
  <c r="Y219" i="19"/>
  <c r="Z219" i="19"/>
  <c r="AB219" i="19"/>
  <c r="AC219" i="19"/>
  <c r="AE219" i="19"/>
  <c r="BL219" i="19" s="1"/>
  <c r="AF219" i="19"/>
  <c r="AG219" i="19"/>
  <c r="AI219" i="19"/>
  <c r="AJ219" i="19"/>
  <c r="AL219" i="19"/>
  <c r="AM219" i="19"/>
  <c r="AN219" i="19"/>
  <c r="AO219" i="19"/>
  <c r="AP219" i="19"/>
  <c r="AQ219" i="19"/>
  <c r="AR219" i="19"/>
  <c r="AS219" i="19"/>
  <c r="AT219" i="19"/>
  <c r="AU219" i="19"/>
  <c r="AV219" i="19"/>
  <c r="AW219" i="19"/>
  <c r="AX219" i="19"/>
  <c r="AY219" i="19"/>
  <c r="AZ219" i="19"/>
  <c r="BA219" i="19"/>
  <c r="BB219" i="19"/>
  <c r="BC219" i="19"/>
  <c r="BD219" i="19"/>
  <c r="BE219" i="19"/>
  <c r="BF219" i="19"/>
  <c r="BG219" i="19"/>
  <c r="BH219" i="19"/>
  <c r="BI219" i="19"/>
  <c r="BO219" i="19"/>
  <c r="BU219" i="19"/>
  <c r="CA219" i="19"/>
  <c r="DS219" i="19"/>
  <c r="DT219" i="19"/>
  <c r="A220" i="19"/>
  <c r="G220" i="19"/>
  <c r="H220" i="19"/>
  <c r="I220" i="19"/>
  <c r="K220" i="19"/>
  <c r="J220" i="19" s="1"/>
  <c r="O220" i="19" s="1"/>
  <c r="L220" i="19"/>
  <c r="M220" i="19"/>
  <c r="N220" i="19"/>
  <c r="P220" i="19"/>
  <c r="Q220" i="19"/>
  <c r="S220" i="19"/>
  <c r="T220" i="19"/>
  <c r="V220" i="19"/>
  <c r="W220" i="19"/>
  <c r="Y220" i="19"/>
  <c r="Z220" i="19"/>
  <c r="AB220" i="19"/>
  <c r="AC220" i="19"/>
  <c r="AE220" i="19"/>
  <c r="BL220" i="19" s="1"/>
  <c r="AF220" i="19"/>
  <c r="AG220" i="19"/>
  <c r="AI220" i="19"/>
  <c r="AJ220" i="19"/>
  <c r="AL220" i="19"/>
  <c r="AM220" i="19"/>
  <c r="AN220" i="19"/>
  <c r="AO220" i="19"/>
  <c r="AP220" i="19"/>
  <c r="AQ220" i="19"/>
  <c r="AR220" i="19"/>
  <c r="AS220" i="19"/>
  <c r="AT220" i="19"/>
  <c r="AU220" i="19"/>
  <c r="AV220" i="19"/>
  <c r="AW220" i="19"/>
  <c r="AX220" i="19"/>
  <c r="AY220" i="19"/>
  <c r="AZ220" i="19"/>
  <c r="BA220" i="19"/>
  <c r="BB220" i="19"/>
  <c r="BC220" i="19"/>
  <c r="BD220" i="19"/>
  <c r="BE220" i="19"/>
  <c r="BF220" i="19"/>
  <c r="BG220" i="19"/>
  <c r="BH220" i="19"/>
  <c r="BI220" i="19"/>
  <c r="BO220" i="19"/>
  <c r="BU220" i="19"/>
  <c r="CA220" i="19"/>
  <c r="DS220" i="19"/>
  <c r="DT220" i="19"/>
  <c r="A221" i="19"/>
  <c r="G221" i="19"/>
  <c r="H221" i="19"/>
  <c r="I221" i="19"/>
  <c r="K221" i="19"/>
  <c r="J221" i="19" s="1"/>
  <c r="O221" i="19" s="1"/>
  <c r="L221" i="19"/>
  <c r="M221" i="19"/>
  <c r="N221" i="19"/>
  <c r="P221" i="19"/>
  <c r="Q221" i="19"/>
  <c r="S221" i="19"/>
  <c r="T221" i="19"/>
  <c r="V221" i="19"/>
  <c r="W221" i="19"/>
  <c r="Y221" i="19"/>
  <c r="Z221" i="19"/>
  <c r="AB221" i="19"/>
  <c r="AC221" i="19"/>
  <c r="AE221" i="19"/>
  <c r="BL221" i="19" s="1"/>
  <c r="AF221" i="19"/>
  <c r="AG221" i="19"/>
  <c r="AI221" i="19"/>
  <c r="AJ221" i="19"/>
  <c r="AL221" i="19"/>
  <c r="AM221" i="19"/>
  <c r="AN221" i="19"/>
  <c r="AO221" i="19"/>
  <c r="AP221" i="19"/>
  <c r="AQ221" i="19"/>
  <c r="AR221" i="19"/>
  <c r="AS221" i="19"/>
  <c r="AT221" i="19"/>
  <c r="AU221" i="19"/>
  <c r="AV221" i="19"/>
  <c r="AW221" i="19"/>
  <c r="AX221" i="19"/>
  <c r="AY221" i="19"/>
  <c r="AZ221" i="19"/>
  <c r="BA221" i="19"/>
  <c r="BB221" i="19"/>
  <c r="BC221" i="19"/>
  <c r="BD221" i="19"/>
  <c r="BE221" i="19"/>
  <c r="BF221" i="19"/>
  <c r="BG221" i="19"/>
  <c r="BH221" i="19"/>
  <c r="BI221" i="19"/>
  <c r="BO221" i="19"/>
  <c r="BU221" i="19"/>
  <c r="CA221" i="19"/>
  <c r="DS221" i="19"/>
  <c r="DT221" i="19"/>
  <c r="A222" i="19"/>
  <c r="G222" i="19"/>
  <c r="H222" i="19"/>
  <c r="I222" i="19"/>
  <c r="K222" i="19"/>
  <c r="J222" i="19" s="1"/>
  <c r="O222" i="19" s="1"/>
  <c r="L222" i="19"/>
  <c r="M222" i="19"/>
  <c r="N222" i="19"/>
  <c r="P222" i="19"/>
  <c r="Q222" i="19"/>
  <c r="S222" i="19"/>
  <c r="T222" i="19"/>
  <c r="V222" i="19"/>
  <c r="W222" i="19"/>
  <c r="Y222" i="19"/>
  <c r="Z222" i="19"/>
  <c r="AB222" i="19"/>
  <c r="AC222" i="19"/>
  <c r="AE222" i="19"/>
  <c r="BL222" i="19" s="1"/>
  <c r="AF222" i="19"/>
  <c r="AG222" i="19"/>
  <c r="AI222" i="19"/>
  <c r="AJ222" i="19"/>
  <c r="AL222" i="19"/>
  <c r="AM222" i="19"/>
  <c r="AN222" i="19"/>
  <c r="AO222" i="19"/>
  <c r="AP222" i="19"/>
  <c r="AQ222" i="19"/>
  <c r="AR222" i="19"/>
  <c r="AS222" i="19"/>
  <c r="AT222" i="19"/>
  <c r="AU222" i="19"/>
  <c r="AV222" i="19"/>
  <c r="AW222" i="19"/>
  <c r="AX222" i="19"/>
  <c r="AY222" i="19"/>
  <c r="AZ222" i="19"/>
  <c r="BA222" i="19"/>
  <c r="BB222" i="19"/>
  <c r="BC222" i="19"/>
  <c r="BD222" i="19"/>
  <c r="BE222" i="19"/>
  <c r="BF222" i="19"/>
  <c r="BG222" i="19"/>
  <c r="BH222" i="19"/>
  <c r="BI222" i="19"/>
  <c r="BO222" i="19"/>
  <c r="BU222" i="19"/>
  <c r="CA222" i="19"/>
  <c r="DS222" i="19"/>
  <c r="DT222" i="19"/>
  <c r="A223" i="19"/>
  <c r="G223" i="19"/>
  <c r="H223" i="19"/>
  <c r="I223" i="19"/>
  <c r="K223" i="19"/>
  <c r="J223" i="19" s="1"/>
  <c r="O223" i="19" s="1"/>
  <c r="L223" i="19"/>
  <c r="M223" i="19"/>
  <c r="N223" i="19"/>
  <c r="P223" i="19"/>
  <c r="Q223" i="19"/>
  <c r="S223" i="19"/>
  <c r="T223" i="19"/>
  <c r="V223" i="19"/>
  <c r="W223" i="19"/>
  <c r="Y223" i="19"/>
  <c r="Z223" i="19"/>
  <c r="AB223" i="19"/>
  <c r="AC223" i="19"/>
  <c r="AE223" i="19"/>
  <c r="BL223" i="19" s="1"/>
  <c r="AF223" i="19"/>
  <c r="AG223" i="19"/>
  <c r="AI223" i="19"/>
  <c r="AJ223" i="19"/>
  <c r="AL223" i="19"/>
  <c r="AM223" i="19"/>
  <c r="AN223" i="19"/>
  <c r="AO223" i="19"/>
  <c r="AP223" i="19"/>
  <c r="AQ223" i="19"/>
  <c r="AR223" i="19"/>
  <c r="AS223" i="19"/>
  <c r="AT223" i="19"/>
  <c r="AU223" i="19"/>
  <c r="AV223" i="19"/>
  <c r="AW223" i="19"/>
  <c r="AX223" i="19"/>
  <c r="AY223" i="19"/>
  <c r="AZ223" i="19"/>
  <c r="BA223" i="19"/>
  <c r="BB223" i="19"/>
  <c r="BC223" i="19"/>
  <c r="BD223" i="19"/>
  <c r="BE223" i="19"/>
  <c r="BF223" i="19"/>
  <c r="BG223" i="19"/>
  <c r="BH223" i="19"/>
  <c r="BI223" i="19"/>
  <c r="BO223" i="19"/>
  <c r="BU223" i="19"/>
  <c r="CA223" i="19"/>
  <c r="DS223" i="19"/>
  <c r="DT223" i="19"/>
  <c r="A224" i="19"/>
  <c r="G224" i="19"/>
  <c r="H224" i="19"/>
  <c r="I224" i="19"/>
  <c r="K224" i="19"/>
  <c r="J224" i="19" s="1"/>
  <c r="O224" i="19" s="1"/>
  <c r="L224" i="19"/>
  <c r="M224" i="19"/>
  <c r="N224" i="19"/>
  <c r="P224" i="19"/>
  <c r="Q224" i="19"/>
  <c r="S224" i="19"/>
  <c r="T224" i="19"/>
  <c r="V224" i="19"/>
  <c r="W224" i="19"/>
  <c r="Y224" i="19"/>
  <c r="Z224" i="19"/>
  <c r="AB224" i="19"/>
  <c r="AC224" i="19"/>
  <c r="AE224" i="19"/>
  <c r="BL224" i="19" s="1"/>
  <c r="AF224" i="19"/>
  <c r="AG224" i="19"/>
  <c r="AI224" i="19"/>
  <c r="AJ224" i="19"/>
  <c r="AL224" i="19"/>
  <c r="AM224" i="19"/>
  <c r="AN224" i="19"/>
  <c r="AO224" i="19"/>
  <c r="AP224" i="19"/>
  <c r="AQ224" i="19"/>
  <c r="AR224" i="19"/>
  <c r="AS224" i="19"/>
  <c r="AT224" i="19"/>
  <c r="AU224" i="19"/>
  <c r="AV224" i="19"/>
  <c r="AW224" i="19"/>
  <c r="AX224" i="19"/>
  <c r="AY224" i="19"/>
  <c r="AZ224" i="19"/>
  <c r="BA224" i="19"/>
  <c r="BB224" i="19"/>
  <c r="BC224" i="19"/>
  <c r="BD224" i="19"/>
  <c r="BE224" i="19"/>
  <c r="BF224" i="19"/>
  <c r="BG224" i="19"/>
  <c r="BH224" i="19"/>
  <c r="BI224" i="19"/>
  <c r="BO224" i="19"/>
  <c r="BU224" i="19"/>
  <c r="CA224" i="19"/>
  <c r="DS224" i="19"/>
  <c r="DT224" i="19"/>
  <c r="A225" i="19"/>
  <c r="G225" i="19"/>
  <c r="H225" i="19"/>
  <c r="I225" i="19"/>
  <c r="K225" i="19"/>
  <c r="J225" i="19" s="1"/>
  <c r="O225" i="19" s="1"/>
  <c r="L225" i="19"/>
  <c r="M225" i="19"/>
  <c r="N225" i="19"/>
  <c r="P225" i="19"/>
  <c r="Q225" i="19"/>
  <c r="S225" i="19"/>
  <c r="T225" i="19"/>
  <c r="V225" i="19"/>
  <c r="W225" i="19"/>
  <c r="Y225" i="19"/>
  <c r="Z225" i="19"/>
  <c r="AB225" i="19"/>
  <c r="AC225" i="19"/>
  <c r="AE225" i="19"/>
  <c r="BL225" i="19" s="1"/>
  <c r="AF225" i="19"/>
  <c r="AG225" i="19"/>
  <c r="AI225" i="19"/>
  <c r="AJ225" i="19"/>
  <c r="AL225" i="19"/>
  <c r="AM225" i="19"/>
  <c r="AN225" i="19"/>
  <c r="AO225" i="19"/>
  <c r="AP225" i="19"/>
  <c r="AQ225" i="19"/>
  <c r="AR225" i="19"/>
  <c r="AS225" i="19"/>
  <c r="AT225" i="19"/>
  <c r="AU225" i="19"/>
  <c r="AV225" i="19"/>
  <c r="AW225" i="19"/>
  <c r="AX225" i="19"/>
  <c r="AY225" i="19"/>
  <c r="AZ225" i="19"/>
  <c r="BA225" i="19"/>
  <c r="BB225" i="19"/>
  <c r="BC225" i="19"/>
  <c r="BD225" i="19"/>
  <c r="BE225" i="19"/>
  <c r="BF225" i="19"/>
  <c r="BG225" i="19"/>
  <c r="BH225" i="19"/>
  <c r="BI225" i="19"/>
  <c r="BO225" i="19"/>
  <c r="BU225" i="19"/>
  <c r="CA225" i="19"/>
  <c r="DS225" i="19"/>
  <c r="DT225" i="19"/>
  <c r="A226" i="19"/>
  <c r="G226" i="19"/>
  <c r="H226" i="19"/>
  <c r="I226" i="19"/>
  <c r="K226" i="19"/>
  <c r="J226" i="19" s="1"/>
  <c r="O226" i="19" s="1"/>
  <c r="L226" i="19"/>
  <c r="M226" i="19"/>
  <c r="N226" i="19"/>
  <c r="P226" i="19"/>
  <c r="Q226" i="19"/>
  <c r="S226" i="19"/>
  <c r="T226" i="19"/>
  <c r="V226" i="19"/>
  <c r="W226" i="19"/>
  <c r="Y226" i="19"/>
  <c r="Z226" i="19"/>
  <c r="AB226" i="19"/>
  <c r="AC226" i="19"/>
  <c r="AE226" i="19"/>
  <c r="BL226" i="19" s="1"/>
  <c r="AF226" i="19"/>
  <c r="AG226" i="19"/>
  <c r="AI226" i="19"/>
  <c r="AJ226" i="19"/>
  <c r="AL226" i="19"/>
  <c r="AM226" i="19"/>
  <c r="AN226" i="19"/>
  <c r="AO226" i="19"/>
  <c r="AP226" i="19"/>
  <c r="AQ226" i="19"/>
  <c r="AR226" i="19"/>
  <c r="AS226" i="19"/>
  <c r="AT226" i="19"/>
  <c r="AU226" i="19"/>
  <c r="AV226" i="19"/>
  <c r="AW226" i="19"/>
  <c r="AX226" i="19"/>
  <c r="AY226" i="19"/>
  <c r="AZ226" i="19"/>
  <c r="BA226" i="19"/>
  <c r="BB226" i="19"/>
  <c r="BC226" i="19"/>
  <c r="BD226" i="19"/>
  <c r="BE226" i="19"/>
  <c r="BF226" i="19"/>
  <c r="BG226" i="19"/>
  <c r="BH226" i="19"/>
  <c r="BI226" i="19"/>
  <c r="BO226" i="19"/>
  <c r="BU226" i="19"/>
  <c r="CA226" i="19"/>
  <c r="DS226" i="19"/>
  <c r="DT226" i="19"/>
  <c r="A227" i="19"/>
  <c r="G227" i="19"/>
  <c r="H227" i="19"/>
  <c r="I227" i="19"/>
  <c r="K227" i="19"/>
  <c r="J227" i="19" s="1"/>
  <c r="O227" i="19" s="1"/>
  <c r="L227" i="19"/>
  <c r="M227" i="19"/>
  <c r="N227" i="19"/>
  <c r="P227" i="19"/>
  <c r="Q227" i="19"/>
  <c r="S227" i="19"/>
  <c r="T227" i="19"/>
  <c r="V227" i="19"/>
  <c r="W227" i="19"/>
  <c r="Y227" i="19"/>
  <c r="Z227" i="19"/>
  <c r="AB227" i="19"/>
  <c r="AC227" i="19"/>
  <c r="AE227" i="19"/>
  <c r="BL227" i="19" s="1"/>
  <c r="AF227" i="19"/>
  <c r="AG227" i="19"/>
  <c r="AI227" i="19"/>
  <c r="AJ227" i="19"/>
  <c r="AL227" i="19"/>
  <c r="AM227" i="19"/>
  <c r="AN227" i="19"/>
  <c r="AO227" i="19"/>
  <c r="AP227" i="19"/>
  <c r="AQ227" i="19"/>
  <c r="AR227" i="19"/>
  <c r="AS227" i="19"/>
  <c r="AT227" i="19"/>
  <c r="AU227" i="19"/>
  <c r="AV227" i="19"/>
  <c r="AW227" i="19"/>
  <c r="AX227" i="19"/>
  <c r="AY227" i="19"/>
  <c r="AZ227" i="19"/>
  <c r="BA227" i="19"/>
  <c r="BB227" i="19"/>
  <c r="BC227" i="19"/>
  <c r="BD227" i="19"/>
  <c r="BE227" i="19"/>
  <c r="BF227" i="19"/>
  <c r="BG227" i="19"/>
  <c r="BH227" i="19"/>
  <c r="BI227" i="19"/>
  <c r="BO227" i="19"/>
  <c r="BU227" i="19"/>
  <c r="CA227" i="19"/>
  <c r="DS227" i="19"/>
  <c r="DT227" i="19"/>
  <c r="A228" i="19"/>
  <c r="G228" i="19"/>
  <c r="H228" i="19"/>
  <c r="I228" i="19"/>
  <c r="K228" i="19"/>
  <c r="J228" i="19" s="1"/>
  <c r="O228" i="19" s="1"/>
  <c r="L228" i="19"/>
  <c r="M228" i="19"/>
  <c r="N228" i="19"/>
  <c r="P228" i="19"/>
  <c r="Q228" i="19"/>
  <c r="S228" i="19"/>
  <c r="T228" i="19"/>
  <c r="V228" i="19"/>
  <c r="W228" i="19"/>
  <c r="Y228" i="19"/>
  <c r="Z228" i="19"/>
  <c r="AB228" i="19"/>
  <c r="AC228" i="19"/>
  <c r="AE228" i="19"/>
  <c r="BL228" i="19" s="1"/>
  <c r="AF228" i="19"/>
  <c r="AG228" i="19"/>
  <c r="AI228" i="19"/>
  <c r="AJ228" i="19"/>
  <c r="AL228" i="19"/>
  <c r="AM228" i="19"/>
  <c r="AN228" i="19"/>
  <c r="AO228" i="19"/>
  <c r="AP228" i="19"/>
  <c r="AQ228" i="19"/>
  <c r="AR228" i="19"/>
  <c r="AS228" i="19"/>
  <c r="AT228" i="19"/>
  <c r="AU228" i="19"/>
  <c r="AV228" i="19"/>
  <c r="AW228" i="19"/>
  <c r="AX228" i="19"/>
  <c r="AY228" i="19"/>
  <c r="AZ228" i="19"/>
  <c r="BA228" i="19"/>
  <c r="BB228" i="19"/>
  <c r="BC228" i="19"/>
  <c r="BD228" i="19"/>
  <c r="BE228" i="19"/>
  <c r="BF228" i="19"/>
  <c r="BG228" i="19"/>
  <c r="BH228" i="19"/>
  <c r="BI228" i="19"/>
  <c r="BO228" i="19"/>
  <c r="BU228" i="19"/>
  <c r="CA228" i="19"/>
  <c r="DS228" i="19"/>
  <c r="DT228" i="19"/>
  <c r="A229" i="19"/>
  <c r="G229" i="19"/>
  <c r="H229" i="19"/>
  <c r="I229" i="19"/>
  <c r="K229" i="19"/>
  <c r="J229" i="19" s="1"/>
  <c r="O229" i="19" s="1"/>
  <c r="L229" i="19"/>
  <c r="M229" i="19"/>
  <c r="N229" i="19"/>
  <c r="P229" i="19"/>
  <c r="Q229" i="19"/>
  <c r="S229" i="19"/>
  <c r="T229" i="19"/>
  <c r="V229" i="19"/>
  <c r="W229" i="19"/>
  <c r="Y229" i="19"/>
  <c r="Z229" i="19"/>
  <c r="AB229" i="19"/>
  <c r="AC229" i="19"/>
  <c r="AE229" i="19"/>
  <c r="BL229" i="19" s="1"/>
  <c r="AF229" i="19"/>
  <c r="AG229" i="19"/>
  <c r="AI229" i="19"/>
  <c r="AJ229" i="19"/>
  <c r="AL229" i="19"/>
  <c r="AM229" i="19"/>
  <c r="AN229" i="19"/>
  <c r="AO229" i="19"/>
  <c r="AP229" i="19"/>
  <c r="AQ229" i="19"/>
  <c r="AR229" i="19"/>
  <c r="AS229" i="19"/>
  <c r="AT229" i="19"/>
  <c r="AU229" i="19"/>
  <c r="AV229" i="19"/>
  <c r="AW229" i="19"/>
  <c r="AX229" i="19"/>
  <c r="AY229" i="19"/>
  <c r="AZ229" i="19"/>
  <c r="BA229" i="19"/>
  <c r="BB229" i="19"/>
  <c r="BC229" i="19"/>
  <c r="BD229" i="19"/>
  <c r="BE229" i="19"/>
  <c r="BF229" i="19"/>
  <c r="BG229" i="19"/>
  <c r="BH229" i="19"/>
  <c r="BI229" i="19"/>
  <c r="BO229" i="19"/>
  <c r="BU229" i="19"/>
  <c r="CA229" i="19"/>
  <c r="DS229" i="19"/>
  <c r="DT229" i="19"/>
  <c r="A230" i="19"/>
  <c r="G230" i="19"/>
  <c r="H230" i="19"/>
  <c r="I230" i="19"/>
  <c r="K230" i="19"/>
  <c r="J230" i="19" s="1"/>
  <c r="O230" i="19" s="1"/>
  <c r="L230" i="19"/>
  <c r="M230" i="19"/>
  <c r="N230" i="19"/>
  <c r="P230" i="19"/>
  <c r="Q230" i="19"/>
  <c r="S230" i="19"/>
  <c r="T230" i="19"/>
  <c r="V230" i="19"/>
  <c r="W230" i="19"/>
  <c r="Y230" i="19"/>
  <c r="Z230" i="19"/>
  <c r="AB230" i="19"/>
  <c r="AC230" i="19"/>
  <c r="AE230" i="19"/>
  <c r="BL230" i="19" s="1"/>
  <c r="AF230" i="19"/>
  <c r="AG230" i="19"/>
  <c r="AI230" i="19"/>
  <c r="AJ230" i="19"/>
  <c r="AL230" i="19"/>
  <c r="AM230" i="19"/>
  <c r="AN230" i="19"/>
  <c r="AO230" i="19"/>
  <c r="AP230" i="19"/>
  <c r="AQ230" i="19"/>
  <c r="AR230" i="19"/>
  <c r="AS230" i="19"/>
  <c r="AT230" i="19"/>
  <c r="AU230" i="19"/>
  <c r="AV230" i="19"/>
  <c r="AW230" i="19"/>
  <c r="AX230" i="19"/>
  <c r="AY230" i="19"/>
  <c r="AZ230" i="19"/>
  <c r="BA230" i="19"/>
  <c r="BB230" i="19"/>
  <c r="BC230" i="19"/>
  <c r="BD230" i="19"/>
  <c r="BE230" i="19"/>
  <c r="BF230" i="19"/>
  <c r="BG230" i="19"/>
  <c r="BH230" i="19"/>
  <c r="BI230" i="19"/>
  <c r="BO230" i="19"/>
  <c r="BU230" i="19"/>
  <c r="CA230" i="19"/>
  <c r="DS230" i="19"/>
  <c r="DT230" i="19"/>
  <c r="A231" i="19"/>
  <c r="G231" i="19"/>
  <c r="H231" i="19"/>
  <c r="I231" i="19"/>
  <c r="K231" i="19"/>
  <c r="J231" i="19" s="1"/>
  <c r="O231" i="19" s="1"/>
  <c r="L231" i="19"/>
  <c r="M231" i="19"/>
  <c r="N231" i="19"/>
  <c r="P231" i="19"/>
  <c r="Q231" i="19"/>
  <c r="S231" i="19"/>
  <c r="T231" i="19"/>
  <c r="V231" i="19"/>
  <c r="W231" i="19"/>
  <c r="Y231" i="19"/>
  <c r="Z231" i="19"/>
  <c r="AB231" i="19"/>
  <c r="AC231" i="19"/>
  <c r="AE231" i="19"/>
  <c r="BL231" i="19" s="1"/>
  <c r="AF231" i="19"/>
  <c r="AG231" i="19"/>
  <c r="AI231" i="19"/>
  <c r="AJ231" i="19"/>
  <c r="AL231" i="19"/>
  <c r="AM231" i="19"/>
  <c r="AN231" i="19"/>
  <c r="AO231" i="19"/>
  <c r="AP231" i="19"/>
  <c r="AQ231" i="19"/>
  <c r="AR231" i="19"/>
  <c r="AS231" i="19"/>
  <c r="AT231" i="19"/>
  <c r="AU231" i="19"/>
  <c r="AV231" i="19"/>
  <c r="AW231" i="19"/>
  <c r="AX231" i="19"/>
  <c r="AY231" i="19"/>
  <c r="AZ231" i="19"/>
  <c r="BA231" i="19"/>
  <c r="BB231" i="19"/>
  <c r="BC231" i="19"/>
  <c r="BD231" i="19"/>
  <c r="BE231" i="19"/>
  <c r="BF231" i="19"/>
  <c r="BG231" i="19"/>
  <c r="BH231" i="19"/>
  <c r="BI231" i="19"/>
  <c r="BO231" i="19"/>
  <c r="BU231" i="19"/>
  <c r="CA231" i="19"/>
  <c r="DS231" i="19"/>
  <c r="DT231" i="19"/>
  <c r="A232" i="19"/>
  <c r="G232" i="19"/>
  <c r="H232" i="19"/>
  <c r="I232" i="19"/>
  <c r="K232" i="19"/>
  <c r="J232" i="19" s="1"/>
  <c r="O232" i="19" s="1"/>
  <c r="L232" i="19"/>
  <c r="M232" i="19"/>
  <c r="N232" i="19"/>
  <c r="P232" i="19"/>
  <c r="Q232" i="19"/>
  <c r="S232" i="19"/>
  <c r="T232" i="19"/>
  <c r="V232" i="19"/>
  <c r="W232" i="19"/>
  <c r="Y232" i="19"/>
  <c r="Z232" i="19"/>
  <c r="AB232" i="19"/>
  <c r="AC232" i="19"/>
  <c r="AE232" i="19"/>
  <c r="BL232" i="19" s="1"/>
  <c r="AF232" i="19"/>
  <c r="AG232" i="19"/>
  <c r="AI232" i="19"/>
  <c r="AJ232" i="19"/>
  <c r="AL232" i="19"/>
  <c r="AM232" i="19"/>
  <c r="AN232" i="19"/>
  <c r="AO232" i="19"/>
  <c r="AP232" i="19"/>
  <c r="AQ232" i="19"/>
  <c r="AR232" i="19"/>
  <c r="AS232" i="19"/>
  <c r="AT232" i="19"/>
  <c r="AU232" i="19"/>
  <c r="AV232" i="19"/>
  <c r="AW232" i="19"/>
  <c r="AX232" i="19"/>
  <c r="AY232" i="19"/>
  <c r="AZ232" i="19"/>
  <c r="BA232" i="19"/>
  <c r="BB232" i="19"/>
  <c r="BC232" i="19"/>
  <c r="BD232" i="19"/>
  <c r="BE232" i="19"/>
  <c r="BF232" i="19"/>
  <c r="BG232" i="19"/>
  <c r="BH232" i="19"/>
  <c r="BI232" i="19"/>
  <c r="BO232" i="19"/>
  <c r="BU232" i="19"/>
  <c r="CA232" i="19"/>
  <c r="DS232" i="19"/>
  <c r="DT232" i="19"/>
  <c r="A233" i="19"/>
  <c r="G233" i="19"/>
  <c r="H233" i="19"/>
  <c r="I233" i="19"/>
  <c r="K233" i="19"/>
  <c r="J233" i="19" s="1"/>
  <c r="O233" i="19" s="1"/>
  <c r="L233" i="19"/>
  <c r="M233" i="19"/>
  <c r="N233" i="19"/>
  <c r="P233" i="19"/>
  <c r="Q233" i="19"/>
  <c r="S233" i="19"/>
  <c r="T233" i="19"/>
  <c r="V233" i="19"/>
  <c r="W233" i="19"/>
  <c r="Y233" i="19"/>
  <c r="Z233" i="19"/>
  <c r="AB233" i="19"/>
  <c r="AC233" i="19"/>
  <c r="AE233" i="19"/>
  <c r="BL233" i="19" s="1"/>
  <c r="AF233" i="19"/>
  <c r="AG233" i="19"/>
  <c r="AI233" i="19"/>
  <c r="AJ233" i="19"/>
  <c r="AL233" i="19"/>
  <c r="AM233" i="19"/>
  <c r="AN233" i="19"/>
  <c r="AO233" i="19"/>
  <c r="AP233" i="19"/>
  <c r="AQ233" i="19"/>
  <c r="AR233" i="19"/>
  <c r="AS233" i="19"/>
  <c r="AT233" i="19"/>
  <c r="AU233" i="19"/>
  <c r="AV233" i="19"/>
  <c r="AW233" i="19"/>
  <c r="AX233" i="19"/>
  <c r="AY233" i="19"/>
  <c r="AZ233" i="19"/>
  <c r="BA233" i="19"/>
  <c r="BB233" i="19"/>
  <c r="BC233" i="19"/>
  <c r="BD233" i="19"/>
  <c r="BE233" i="19"/>
  <c r="BF233" i="19"/>
  <c r="BG233" i="19"/>
  <c r="BH233" i="19"/>
  <c r="BI233" i="19"/>
  <c r="BO233" i="19"/>
  <c r="BU233" i="19"/>
  <c r="CA233" i="19"/>
  <c r="DS233" i="19"/>
  <c r="DT233" i="19"/>
  <c r="A234" i="19"/>
  <c r="G234" i="19"/>
  <c r="H234" i="19"/>
  <c r="I234" i="19"/>
  <c r="K234" i="19"/>
  <c r="J234" i="19" s="1"/>
  <c r="O234" i="19" s="1"/>
  <c r="L234" i="19"/>
  <c r="M234" i="19"/>
  <c r="N234" i="19"/>
  <c r="P234" i="19"/>
  <c r="Q234" i="19"/>
  <c r="S234" i="19"/>
  <c r="T234" i="19"/>
  <c r="V234" i="19"/>
  <c r="W234" i="19"/>
  <c r="Y234" i="19"/>
  <c r="Z234" i="19"/>
  <c r="AB234" i="19"/>
  <c r="AC234" i="19"/>
  <c r="AE234" i="19"/>
  <c r="BL234" i="19" s="1"/>
  <c r="AF234" i="19"/>
  <c r="AG234" i="19"/>
  <c r="AI234" i="19"/>
  <c r="AJ234" i="19"/>
  <c r="AL234" i="19"/>
  <c r="AM234" i="19"/>
  <c r="AN234" i="19"/>
  <c r="AO234" i="19"/>
  <c r="AP234" i="19"/>
  <c r="AQ234" i="19"/>
  <c r="AR234" i="19"/>
  <c r="AS234" i="19"/>
  <c r="AT234" i="19"/>
  <c r="AU234" i="19"/>
  <c r="AV234" i="19"/>
  <c r="AW234" i="19"/>
  <c r="AX234" i="19"/>
  <c r="AY234" i="19"/>
  <c r="AZ234" i="19"/>
  <c r="BA234" i="19"/>
  <c r="BB234" i="19"/>
  <c r="BC234" i="19"/>
  <c r="BD234" i="19"/>
  <c r="BE234" i="19"/>
  <c r="BF234" i="19"/>
  <c r="BG234" i="19"/>
  <c r="BH234" i="19"/>
  <c r="BI234" i="19"/>
  <c r="BK234" i="19"/>
  <c r="BO234" i="19"/>
  <c r="BU234" i="19"/>
  <c r="CA234" i="19"/>
  <c r="DS234" i="19"/>
  <c r="DT234" i="19"/>
  <c r="A235" i="19"/>
  <c r="G235" i="19"/>
  <c r="H235" i="19"/>
  <c r="I235" i="19"/>
  <c r="K235" i="19"/>
  <c r="J235" i="19" s="1"/>
  <c r="O235" i="19" s="1"/>
  <c r="L235" i="19"/>
  <c r="M235" i="19"/>
  <c r="N235" i="19"/>
  <c r="P235" i="19"/>
  <c r="Q235" i="19"/>
  <c r="R235" i="19" s="1"/>
  <c r="U235" i="19" s="1"/>
  <c r="S235" i="19"/>
  <c r="T235" i="19"/>
  <c r="V235" i="19"/>
  <c r="W235" i="19"/>
  <c r="X235" i="19" s="1"/>
  <c r="AA235" i="19" s="1"/>
  <c r="Y235" i="19"/>
  <c r="Z235" i="19"/>
  <c r="AB235" i="19"/>
  <c r="AC235" i="19"/>
  <c r="AD235" i="19" s="1"/>
  <c r="AE235" i="19"/>
  <c r="BL235" i="19" s="1"/>
  <c r="AF235" i="19"/>
  <c r="AG235" i="19"/>
  <c r="AI235" i="19"/>
  <c r="AJ235" i="19"/>
  <c r="AL235" i="19"/>
  <c r="AM235" i="19"/>
  <c r="AN235" i="19"/>
  <c r="AO235" i="19"/>
  <c r="AP235" i="19"/>
  <c r="AQ235" i="19"/>
  <c r="AR235" i="19"/>
  <c r="AS235" i="19"/>
  <c r="AT235" i="19"/>
  <c r="AU235" i="19"/>
  <c r="AV235" i="19"/>
  <c r="AW235" i="19"/>
  <c r="AX235" i="19"/>
  <c r="AY235" i="19"/>
  <c r="AZ235" i="19"/>
  <c r="BA235" i="19"/>
  <c r="BB235" i="19"/>
  <c r="BC235" i="19"/>
  <c r="BD235" i="19"/>
  <c r="BE235" i="19"/>
  <c r="BF235" i="19"/>
  <c r="BG235" i="19"/>
  <c r="BH235" i="19"/>
  <c r="BI235" i="19"/>
  <c r="BK235" i="19"/>
  <c r="BO235" i="19"/>
  <c r="BU235" i="19"/>
  <c r="CA235" i="19"/>
  <c r="DS235" i="19"/>
  <c r="DT235" i="19"/>
  <c r="A236" i="19"/>
  <c r="G236" i="19"/>
  <c r="H236" i="19"/>
  <c r="I236" i="19"/>
  <c r="K236" i="19"/>
  <c r="J236" i="19" s="1"/>
  <c r="O236" i="19" s="1"/>
  <c r="L236" i="19"/>
  <c r="M236" i="19"/>
  <c r="N236" i="19"/>
  <c r="P236" i="19"/>
  <c r="Q236" i="19"/>
  <c r="S236" i="19"/>
  <c r="T236" i="19"/>
  <c r="V236" i="19"/>
  <c r="W236" i="19"/>
  <c r="Y236" i="19"/>
  <c r="Z236" i="19"/>
  <c r="AB236" i="19"/>
  <c r="AC236" i="19"/>
  <c r="AE236" i="19"/>
  <c r="BL236" i="19" s="1"/>
  <c r="AF236" i="19"/>
  <c r="AG236" i="19"/>
  <c r="AI236" i="19"/>
  <c r="AJ236" i="19"/>
  <c r="AL236" i="19"/>
  <c r="AM236" i="19"/>
  <c r="AN236" i="19"/>
  <c r="AO236" i="19"/>
  <c r="AP236" i="19"/>
  <c r="AQ236" i="19"/>
  <c r="AR236" i="19"/>
  <c r="AS236" i="19"/>
  <c r="AT236" i="19"/>
  <c r="AU236" i="19"/>
  <c r="AV236" i="19"/>
  <c r="AW236" i="19"/>
  <c r="AX236" i="19"/>
  <c r="AY236" i="19"/>
  <c r="AZ236" i="19"/>
  <c r="BA236" i="19"/>
  <c r="BB236" i="19"/>
  <c r="BC236" i="19"/>
  <c r="BD236" i="19"/>
  <c r="BE236" i="19"/>
  <c r="BF236" i="19"/>
  <c r="BG236" i="19"/>
  <c r="BH236" i="19"/>
  <c r="BI236" i="19"/>
  <c r="BK236" i="19"/>
  <c r="BO236" i="19"/>
  <c r="BU236" i="19"/>
  <c r="CA236" i="19"/>
  <c r="DS236" i="19"/>
  <c r="DT236" i="19"/>
  <c r="A237" i="19"/>
  <c r="G237" i="19"/>
  <c r="H237" i="19"/>
  <c r="I237" i="19"/>
  <c r="K237" i="19"/>
  <c r="J237" i="19" s="1"/>
  <c r="O237" i="19" s="1"/>
  <c r="L237" i="19"/>
  <c r="M237" i="19"/>
  <c r="N237" i="19"/>
  <c r="P237" i="19"/>
  <c r="Q237" i="19"/>
  <c r="R237" i="19" s="1"/>
  <c r="U237" i="19" s="1"/>
  <c r="S237" i="19"/>
  <c r="T237" i="19"/>
  <c r="V237" i="19"/>
  <c r="W237" i="19"/>
  <c r="X237" i="19" s="1"/>
  <c r="AA237" i="19" s="1"/>
  <c r="Y237" i="19"/>
  <c r="Z237" i="19"/>
  <c r="AB237" i="19"/>
  <c r="AC237" i="19"/>
  <c r="AD237" i="19" s="1"/>
  <c r="AE237" i="19"/>
  <c r="BL237" i="19" s="1"/>
  <c r="AF237" i="19"/>
  <c r="AG237" i="19"/>
  <c r="AI237" i="19"/>
  <c r="AJ237" i="19"/>
  <c r="AL237" i="19"/>
  <c r="AM237" i="19"/>
  <c r="AN237" i="19"/>
  <c r="AO237" i="19"/>
  <c r="AP237" i="19"/>
  <c r="AQ237" i="19"/>
  <c r="AR237" i="19"/>
  <c r="AS237" i="19"/>
  <c r="AT237" i="19"/>
  <c r="AU237" i="19"/>
  <c r="AV237" i="19"/>
  <c r="AW237" i="19"/>
  <c r="AX237" i="19"/>
  <c r="AY237" i="19"/>
  <c r="AZ237" i="19"/>
  <c r="BA237" i="19"/>
  <c r="BB237" i="19"/>
  <c r="BC237" i="19"/>
  <c r="BD237" i="19"/>
  <c r="BE237" i="19"/>
  <c r="BF237" i="19"/>
  <c r="BG237" i="19"/>
  <c r="BH237" i="19"/>
  <c r="BI237" i="19"/>
  <c r="BK237" i="19"/>
  <c r="BO237" i="19"/>
  <c r="BU237" i="19"/>
  <c r="CA237" i="19"/>
  <c r="DS237" i="19"/>
  <c r="DT237" i="19"/>
  <c r="A238" i="19"/>
  <c r="G238" i="19"/>
  <c r="H238" i="19"/>
  <c r="I238" i="19"/>
  <c r="K238" i="19"/>
  <c r="J238" i="19" s="1"/>
  <c r="O238" i="19" s="1"/>
  <c r="L238" i="19"/>
  <c r="M238" i="19"/>
  <c r="N238" i="19"/>
  <c r="P238" i="19"/>
  <c r="Q238" i="19"/>
  <c r="S238" i="19"/>
  <c r="T238" i="19"/>
  <c r="V238" i="19"/>
  <c r="W238" i="19"/>
  <c r="Y238" i="19"/>
  <c r="Z238" i="19"/>
  <c r="AB238" i="19"/>
  <c r="AC238" i="19"/>
  <c r="AE238" i="19"/>
  <c r="BU238" i="19" s="1"/>
  <c r="AF238" i="19"/>
  <c r="AG238" i="19"/>
  <c r="AI238" i="19"/>
  <c r="AJ238" i="19"/>
  <c r="AL238" i="19"/>
  <c r="AM238" i="19"/>
  <c r="AN238" i="19"/>
  <c r="AO238" i="19"/>
  <c r="AP238" i="19"/>
  <c r="AQ238" i="19"/>
  <c r="AR238" i="19"/>
  <c r="AS238" i="19"/>
  <c r="AT238" i="19"/>
  <c r="AU238" i="19"/>
  <c r="AV238" i="19"/>
  <c r="AW238" i="19"/>
  <c r="AX238" i="19"/>
  <c r="AY238" i="19"/>
  <c r="AZ238" i="19"/>
  <c r="BA238" i="19"/>
  <c r="BB238" i="19"/>
  <c r="BC238" i="19"/>
  <c r="BD238" i="19"/>
  <c r="BE238" i="19"/>
  <c r="BF238" i="19"/>
  <c r="BG238" i="19"/>
  <c r="BH238" i="19"/>
  <c r="BI238" i="19"/>
  <c r="BK238" i="19"/>
  <c r="BO238" i="19"/>
  <c r="CA238" i="19"/>
  <c r="DS238" i="19"/>
  <c r="DT238" i="19"/>
  <c r="A239" i="19"/>
  <c r="G239" i="19"/>
  <c r="H239" i="19"/>
  <c r="I239" i="19"/>
  <c r="K239" i="19"/>
  <c r="J239" i="19" s="1"/>
  <c r="L239" i="19"/>
  <c r="M239" i="19"/>
  <c r="AE239" i="19" s="1"/>
  <c r="N239" i="19"/>
  <c r="O239" i="19"/>
  <c r="P239" i="19"/>
  <c r="Q239" i="19"/>
  <c r="R239" i="19" s="1"/>
  <c r="U239" i="19" s="1"/>
  <c r="S239" i="19"/>
  <c r="T239" i="19"/>
  <c r="V239" i="19"/>
  <c r="W239" i="19"/>
  <c r="Y239" i="19"/>
  <c r="Z239" i="19"/>
  <c r="AB239" i="19"/>
  <c r="AC239" i="19"/>
  <c r="AF239" i="19"/>
  <c r="AG239" i="19"/>
  <c r="AI239" i="19"/>
  <c r="AJ239" i="19"/>
  <c r="AL239" i="19"/>
  <c r="AM239" i="19"/>
  <c r="AN239" i="19"/>
  <c r="AO239" i="19"/>
  <c r="AP239" i="19"/>
  <c r="AQ239" i="19"/>
  <c r="AR239" i="19"/>
  <c r="AS239" i="19"/>
  <c r="AT239" i="19"/>
  <c r="AU239" i="19"/>
  <c r="AV239" i="19"/>
  <c r="AW239" i="19"/>
  <c r="AX239" i="19"/>
  <c r="AY239" i="19"/>
  <c r="AZ239" i="19"/>
  <c r="BA239" i="19"/>
  <c r="BB239" i="19"/>
  <c r="BC239" i="19"/>
  <c r="BD239" i="19"/>
  <c r="BE239" i="19"/>
  <c r="BF239" i="19"/>
  <c r="BG239" i="19"/>
  <c r="BH239" i="19"/>
  <c r="BI239" i="19"/>
  <c r="BK239" i="19"/>
  <c r="DS239" i="19"/>
  <c r="DT239" i="19"/>
  <c r="A240" i="19"/>
  <c r="G240" i="19"/>
  <c r="H240" i="19"/>
  <c r="I240" i="19"/>
  <c r="K240" i="19"/>
  <c r="J240" i="19" s="1"/>
  <c r="L240" i="19"/>
  <c r="M240" i="19"/>
  <c r="N240" i="19"/>
  <c r="O240" i="19"/>
  <c r="P240" i="19"/>
  <c r="Q240" i="19"/>
  <c r="R240" i="19" s="1"/>
  <c r="S240" i="19"/>
  <c r="T240" i="19"/>
  <c r="U240" i="19"/>
  <c r="V240" i="19"/>
  <c r="W240" i="19"/>
  <c r="X240" i="19" s="1"/>
  <c r="AA240" i="19" s="1"/>
  <c r="Y240" i="19"/>
  <c r="Z240" i="19"/>
  <c r="AB240" i="19"/>
  <c r="AC240" i="19"/>
  <c r="AE240" i="19"/>
  <c r="BU240" i="19" s="1"/>
  <c r="AF240" i="19"/>
  <c r="AG240" i="19"/>
  <c r="AI240" i="19"/>
  <c r="AJ240" i="19"/>
  <c r="AL240" i="19"/>
  <c r="AM240" i="19"/>
  <c r="AN240" i="19"/>
  <c r="AO240" i="19"/>
  <c r="AP240" i="19"/>
  <c r="AQ240" i="19"/>
  <c r="AR240" i="19"/>
  <c r="AS240" i="19"/>
  <c r="AT240" i="19"/>
  <c r="AU240" i="19"/>
  <c r="AV240" i="19"/>
  <c r="AW240" i="19"/>
  <c r="AX240" i="19"/>
  <c r="AY240" i="19"/>
  <c r="AZ240" i="19"/>
  <c r="BA240" i="19"/>
  <c r="BB240" i="19"/>
  <c r="BC240" i="19"/>
  <c r="BD240" i="19"/>
  <c r="BE240" i="19"/>
  <c r="BF240" i="19"/>
  <c r="BG240" i="19"/>
  <c r="BH240" i="19"/>
  <c r="BI240" i="19"/>
  <c r="BK240" i="19"/>
  <c r="BO240" i="19"/>
  <c r="CA240" i="19"/>
  <c r="DS240" i="19"/>
  <c r="DT240" i="19"/>
  <c r="A241" i="19"/>
  <c r="G241" i="19"/>
  <c r="H241" i="19"/>
  <c r="I241" i="19"/>
  <c r="K241" i="19"/>
  <c r="J241" i="19" s="1"/>
  <c r="L241" i="19"/>
  <c r="M241" i="19"/>
  <c r="AE241" i="19" s="1"/>
  <c r="N241" i="19"/>
  <c r="O241" i="19"/>
  <c r="P241" i="19"/>
  <c r="Q241" i="19"/>
  <c r="R241" i="19" s="1"/>
  <c r="U241" i="19" s="1"/>
  <c r="S241" i="19"/>
  <c r="T241" i="19"/>
  <c r="V241" i="19"/>
  <c r="W241" i="19"/>
  <c r="Y241" i="19"/>
  <c r="Z241" i="19"/>
  <c r="AB241" i="19"/>
  <c r="AC241" i="19"/>
  <c r="AF241" i="19"/>
  <c r="AG241" i="19"/>
  <c r="AI241" i="19"/>
  <c r="AJ241" i="19"/>
  <c r="AL241" i="19"/>
  <c r="AM241" i="19"/>
  <c r="AN241" i="19"/>
  <c r="AO241" i="19"/>
  <c r="AP241" i="19"/>
  <c r="AQ241" i="19"/>
  <c r="AR241" i="19"/>
  <c r="AS241" i="19"/>
  <c r="AT241" i="19"/>
  <c r="AU241" i="19"/>
  <c r="AV241" i="19"/>
  <c r="AW241" i="19"/>
  <c r="AX241" i="19"/>
  <c r="AY241" i="19"/>
  <c r="AZ241" i="19"/>
  <c r="BA241" i="19"/>
  <c r="BB241" i="19"/>
  <c r="BC241" i="19"/>
  <c r="BD241" i="19"/>
  <c r="BE241" i="19"/>
  <c r="BF241" i="19"/>
  <c r="BG241" i="19"/>
  <c r="BH241" i="19"/>
  <c r="BI241" i="19"/>
  <c r="BK241" i="19"/>
  <c r="DS241" i="19"/>
  <c r="DT241" i="19"/>
  <c r="A242" i="19"/>
  <c r="G242" i="19"/>
  <c r="H242" i="19"/>
  <c r="I242" i="19"/>
  <c r="K242" i="19"/>
  <c r="J242" i="19" s="1"/>
  <c r="L242" i="19"/>
  <c r="M242" i="19"/>
  <c r="N242" i="19"/>
  <c r="O242" i="19"/>
  <c r="P242" i="19"/>
  <c r="Q242" i="19"/>
  <c r="R242" i="19" s="1"/>
  <c r="S242" i="19"/>
  <c r="T242" i="19"/>
  <c r="U242" i="19"/>
  <c r="V242" i="19"/>
  <c r="W242" i="19"/>
  <c r="X242" i="19" s="1"/>
  <c r="AA242" i="19" s="1"/>
  <c r="Y242" i="19"/>
  <c r="Z242" i="19"/>
  <c r="AB242" i="19"/>
  <c r="AC242" i="19"/>
  <c r="AE242" i="19"/>
  <c r="BU242" i="19" s="1"/>
  <c r="AF242" i="19"/>
  <c r="AG242" i="19"/>
  <c r="AI242" i="19"/>
  <c r="AJ242" i="19"/>
  <c r="AL242" i="19"/>
  <c r="AM242" i="19"/>
  <c r="AN242" i="19"/>
  <c r="AO242" i="19"/>
  <c r="AP242" i="19"/>
  <c r="AQ242" i="19"/>
  <c r="AR242" i="19"/>
  <c r="AS242" i="19"/>
  <c r="AT242" i="19"/>
  <c r="AU242" i="19"/>
  <c r="AV242" i="19"/>
  <c r="AW242" i="19"/>
  <c r="AX242" i="19"/>
  <c r="AY242" i="19"/>
  <c r="AZ242" i="19"/>
  <c r="BA242" i="19"/>
  <c r="BB242" i="19"/>
  <c r="BC242" i="19"/>
  <c r="BD242" i="19"/>
  <c r="BE242" i="19"/>
  <c r="BF242" i="19"/>
  <c r="BG242" i="19"/>
  <c r="BH242" i="19"/>
  <c r="BI242" i="19"/>
  <c r="BK242" i="19"/>
  <c r="BO242" i="19"/>
  <c r="CA242" i="19"/>
  <c r="DS242" i="19"/>
  <c r="DT242" i="19"/>
  <c r="A243" i="19"/>
  <c r="G243" i="19"/>
  <c r="H243" i="19"/>
  <c r="I243" i="19"/>
  <c r="K243" i="19"/>
  <c r="J243" i="19" s="1"/>
  <c r="L243" i="19"/>
  <c r="M243" i="19"/>
  <c r="AE243" i="19" s="1"/>
  <c r="N243" i="19"/>
  <c r="O243" i="19"/>
  <c r="P243" i="19"/>
  <c r="Q243" i="19"/>
  <c r="R243" i="19" s="1"/>
  <c r="U243" i="19" s="1"/>
  <c r="S243" i="19"/>
  <c r="T243" i="19"/>
  <c r="V243" i="19"/>
  <c r="W243" i="19"/>
  <c r="Y243" i="19"/>
  <c r="Z243" i="19"/>
  <c r="AB243" i="19"/>
  <c r="AC243" i="19"/>
  <c r="AF243" i="19"/>
  <c r="AG243" i="19"/>
  <c r="AI243" i="19"/>
  <c r="AJ243" i="19"/>
  <c r="AL243" i="19"/>
  <c r="AM243" i="19"/>
  <c r="AN243" i="19"/>
  <c r="AO243" i="19"/>
  <c r="AP243" i="19"/>
  <c r="AQ243" i="19"/>
  <c r="AR243" i="19"/>
  <c r="AS243" i="19"/>
  <c r="AT243" i="19"/>
  <c r="AU243" i="19"/>
  <c r="AV243" i="19"/>
  <c r="AW243" i="19"/>
  <c r="AX243" i="19"/>
  <c r="AY243" i="19"/>
  <c r="AZ243" i="19"/>
  <c r="BA243" i="19"/>
  <c r="BB243" i="19"/>
  <c r="BC243" i="19"/>
  <c r="BD243" i="19"/>
  <c r="BE243" i="19"/>
  <c r="BF243" i="19"/>
  <c r="BG243" i="19"/>
  <c r="BH243" i="19"/>
  <c r="BI243" i="19"/>
  <c r="BK243" i="19"/>
  <c r="DS243" i="19"/>
  <c r="DT243" i="19"/>
  <c r="A244" i="19"/>
  <c r="G244" i="19"/>
  <c r="H244" i="19"/>
  <c r="I244" i="19"/>
  <c r="K244" i="19"/>
  <c r="J244" i="19" s="1"/>
  <c r="L244" i="19"/>
  <c r="M244" i="19"/>
  <c r="N244" i="19"/>
  <c r="O244" i="19"/>
  <c r="P244" i="19"/>
  <c r="Q244" i="19"/>
  <c r="R244" i="19" s="1"/>
  <c r="S244" i="19"/>
  <c r="T244" i="19"/>
  <c r="U244" i="19"/>
  <c r="V244" i="19"/>
  <c r="W244" i="19"/>
  <c r="X244" i="19" s="1"/>
  <c r="AA244" i="19" s="1"/>
  <c r="Y244" i="19"/>
  <c r="Z244" i="19"/>
  <c r="AB244" i="19"/>
  <c r="AC244" i="19"/>
  <c r="AE244" i="19"/>
  <c r="BU244" i="19" s="1"/>
  <c r="AF244" i="19"/>
  <c r="AG244" i="19"/>
  <c r="AI244" i="19"/>
  <c r="AJ244" i="19"/>
  <c r="AL244" i="19"/>
  <c r="AM244" i="19"/>
  <c r="AN244" i="19"/>
  <c r="AO244" i="19"/>
  <c r="AP244" i="19"/>
  <c r="AQ244" i="19"/>
  <c r="AR244" i="19"/>
  <c r="AS244" i="19"/>
  <c r="AT244" i="19"/>
  <c r="AU244" i="19"/>
  <c r="AV244" i="19"/>
  <c r="AW244" i="19"/>
  <c r="AX244" i="19"/>
  <c r="AY244" i="19"/>
  <c r="AZ244" i="19"/>
  <c r="BA244" i="19"/>
  <c r="BB244" i="19"/>
  <c r="BC244" i="19"/>
  <c r="BD244" i="19"/>
  <c r="BE244" i="19"/>
  <c r="BF244" i="19"/>
  <c r="BG244" i="19"/>
  <c r="BH244" i="19"/>
  <c r="BI244" i="19"/>
  <c r="BK244" i="19"/>
  <c r="BO244" i="19"/>
  <c r="CA244" i="19"/>
  <c r="DS244" i="19"/>
  <c r="DT244" i="19"/>
  <c r="A245" i="19"/>
  <c r="G245" i="19"/>
  <c r="H245" i="19"/>
  <c r="I245" i="19"/>
  <c r="K245" i="19"/>
  <c r="J245" i="19" s="1"/>
  <c r="L245" i="19"/>
  <c r="M245" i="19"/>
  <c r="AE245" i="19" s="1"/>
  <c r="N245" i="19"/>
  <c r="O245" i="19"/>
  <c r="P245" i="19"/>
  <c r="Q245" i="19"/>
  <c r="R245" i="19" s="1"/>
  <c r="U245" i="19" s="1"/>
  <c r="S245" i="19"/>
  <c r="T245" i="19"/>
  <c r="V245" i="19"/>
  <c r="W245" i="19"/>
  <c r="Y245" i="19"/>
  <c r="Z245" i="19"/>
  <c r="AB245" i="19"/>
  <c r="AC245" i="19"/>
  <c r="AF245" i="19"/>
  <c r="AG245" i="19"/>
  <c r="AI245" i="19"/>
  <c r="AJ245" i="19"/>
  <c r="AL245" i="19"/>
  <c r="AM245" i="19"/>
  <c r="AN245" i="19"/>
  <c r="AO245" i="19"/>
  <c r="AP245" i="19"/>
  <c r="AQ245" i="19"/>
  <c r="AR245" i="19"/>
  <c r="AS245" i="19"/>
  <c r="AT245" i="19"/>
  <c r="AU245" i="19"/>
  <c r="AV245" i="19"/>
  <c r="AW245" i="19"/>
  <c r="AX245" i="19"/>
  <c r="AY245" i="19"/>
  <c r="AZ245" i="19"/>
  <c r="BA245" i="19"/>
  <c r="BB245" i="19"/>
  <c r="BC245" i="19"/>
  <c r="BD245" i="19"/>
  <c r="BE245" i="19"/>
  <c r="BF245" i="19"/>
  <c r="BG245" i="19"/>
  <c r="BH245" i="19"/>
  <c r="BI245" i="19"/>
  <c r="BK245" i="19"/>
  <c r="DS245" i="19"/>
  <c r="DT245" i="19"/>
  <c r="A246" i="19"/>
  <c r="G246" i="19"/>
  <c r="H246" i="19"/>
  <c r="I246" i="19"/>
  <c r="K246" i="19"/>
  <c r="J246" i="19" s="1"/>
  <c r="L246" i="19"/>
  <c r="M246" i="19"/>
  <c r="N246" i="19"/>
  <c r="O246" i="19"/>
  <c r="P246" i="19"/>
  <c r="Q246" i="19"/>
  <c r="R246" i="19" s="1"/>
  <c r="S246" i="19"/>
  <c r="T246" i="19"/>
  <c r="U246" i="19"/>
  <c r="V246" i="19"/>
  <c r="W246" i="19"/>
  <c r="X246" i="19" s="1"/>
  <c r="AA246" i="19" s="1"/>
  <c r="Y246" i="19"/>
  <c r="Z246" i="19"/>
  <c r="AB246" i="19"/>
  <c r="AC246" i="19"/>
  <c r="AE246" i="19"/>
  <c r="BU246" i="19" s="1"/>
  <c r="AF246" i="19"/>
  <c r="AG246" i="19"/>
  <c r="AI246" i="19"/>
  <c r="AJ246" i="19"/>
  <c r="AL246" i="19"/>
  <c r="AM246" i="19"/>
  <c r="AN246" i="19"/>
  <c r="AO246" i="19"/>
  <c r="AP246" i="19"/>
  <c r="AQ246" i="19"/>
  <c r="AR246" i="19"/>
  <c r="AS246" i="19"/>
  <c r="AT246" i="19"/>
  <c r="AU246" i="19"/>
  <c r="AV246" i="19"/>
  <c r="AW246" i="19"/>
  <c r="AX246" i="19"/>
  <c r="AY246" i="19"/>
  <c r="AZ246" i="19"/>
  <c r="BA246" i="19"/>
  <c r="BB246" i="19"/>
  <c r="BC246" i="19"/>
  <c r="BD246" i="19"/>
  <c r="BE246" i="19"/>
  <c r="BF246" i="19"/>
  <c r="BG246" i="19"/>
  <c r="BH246" i="19"/>
  <c r="BI246" i="19"/>
  <c r="BK246" i="19"/>
  <c r="BO246" i="19"/>
  <c r="CA246" i="19"/>
  <c r="DS246" i="19"/>
  <c r="DT246" i="19"/>
  <c r="A247" i="19"/>
  <c r="G247" i="19"/>
  <c r="H247" i="19"/>
  <c r="I247" i="19"/>
  <c r="K247" i="19"/>
  <c r="J247" i="19" s="1"/>
  <c r="L247" i="19"/>
  <c r="M247" i="19"/>
  <c r="AE247" i="19" s="1"/>
  <c r="N247" i="19"/>
  <c r="O247" i="19"/>
  <c r="P247" i="19"/>
  <c r="Q247" i="19"/>
  <c r="R247" i="19" s="1"/>
  <c r="U247" i="19" s="1"/>
  <c r="S247" i="19"/>
  <c r="T247" i="19"/>
  <c r="V247" i="19"/>
  <c r="W247" i="19"/>
  <c r="Y247" i="19"/>
  <c r="Z247" i="19"/>
  <c r="AB247" i="19"/>
  <c r="AC247" i="19"/>
  <c r="AF247" i="19"/>
  <c r="AG247" i="19"/>
  <c r="AI247" i="19"/>
  <c r="AJ247" i="19"/>
  <c r="AL247" i="19"/>
  <c r="AM247" i="19"/>
  <c r="AN247" i="19"/>
  <c r="AO247" i="19"/>
  <c r="AP247" i="19"/>
  <c r="AQ247" i="19"/>
  <c r="AR247" i="19"/>
  <c r="AS247" i="19"/>
  <c r="AT247" i="19"/>
  <c r="AU247" i="19"/>
  <c r="AV247" i="19"/>
  <c r="AW247" i="19"/>
  <c r="AX247" i="19"/>
  <c r="AY247" i="19"/>
  <c r="AZ247" i="19"/>
  <c r="BA247" i="19"/>
  <c r="BB247" i="19"/>
  <c r="BC247" i="19"/>
  <c r="BD247" i="19"/>
  <c r="BE247" i="19"/>
  <c r="BF247" i="19"/>
  <c r="BG247" i="19"/>
  <c r="BH247" i="19"/>
  <c r="BI247" i="19"/>
  <c r="BK247" i="19"/>
  <c r="DS247" i="19"/>
  <c r="DT247" i="19"/>
  <c r="A248" i="19"/>
  <c r="G248" i="19"/>
  <c r="H248" i="19"/>
  <c r="I248" i="19"/>
  <c r="K248" i="19"/>
  <c r="J248" i="19" s="1"/>
  <c r="L248" i="19"/>
  <c r="M248" i="19"/>
  <c r="N248" i="19"/>
  <c r="O248" i="19"/>
  <c r="P248" i="19"/>
  <c r="Q248" i="19"/>
  <c r="R248" i="19" s="1"/>
  <c r="S248" i="19"/>
  <c r="T248" i="19"/>
  <c r="U248" i="19"/>
  <c r="V248" i="19"/>
  <c r="W248" i="19"/>
  <c r="X248" i="19" s="1"/>
  <c r="AA248" i="19" s="1"/>
  <c r="Y248" i="19"/>
  <c r="Z248" i="19"/>
  <c r="AB248" i="19"/>
  <c r="AC248" i="19"/>
  <c r="AE248" i="19"/>
  <c r="BU248" i="19" s="1"/>
  <c r="AF248" i="19"/>
  <c r="AG248" i="19"/>
  <c r="AI248" i="19"/>
  <c r="AJ248" i="19"/>
  <c r="AL248" i="19"/>
  <c r="AM248" i="19"/>
  <c r="AN248" i="19"/>
  <c r="AO248" i="19"/>
  <c r="AP248" i="19"/>
  <c r="AQ248" i="19"/>
  <c r="AR248" i="19"/>
  <c r="AS248" i="19"/>
  <c r="AT248" i="19"/>
  <c r="AU248" i="19"/>
  <c r="AV248" i="19"/>
  <c r="AW248" i="19"/>
  <c r="AX248" i="19"/>
  <c r="AY248" i="19"/>
  <c r="AZ248" i="19"/>
  <c r="BA248" i="19"/>
  <c r="BB248" i="19"/>
  <c r="BC248" i="19"/>
  <c r="BD248" i="19"/>
  <c r="BE248" i="19"/>
  <c r="BF248" i="19"/>
  <c r="BG248" i="19"/>
  <c r="BH248" i="19"/>
  <c r="BI248" i="19"/>
  <c r="BK248" i="19"/>
  <c r="BO248" i="19"/>
  <c r="CA248" i="19"/>
  <c r="DS248" i="19"/>
  <c r="DT248" i="19"/>
  <c r="A249" i="19"/>
  <c r="G249" i="19"/>
  <c r="H249" i="19"/>
  <c r="I249" i="19"/>
  <c r="K249" i="19"/>
  <c r="J249" i="19" s="1"/>
  <c r="L249" i="19"/>
  <c r="M249" i="19"/>
  <c r="AE249" i="19" s="1"/>
  <c r="N249" i="19"/>
  <c r="O249" i="19"/>
  <c r="P249" i="19"/>
  <c r="Q249" i="19"/>
  <c r="R249" i="19" s="1"/>
  <c r="U249" i="19" s="1"/>
  <c r="S249" i="19"/>
  <c r="T249" i="19"/>
  <c r="V249" i="19"/>
  <c r="W249" i="19"/>
  <c r="Y249" i="19"/>
  <c r="Z249" i="19"/>
  <c r="AB249" i="19"/>
  <c r="AC249" i="19"/>
  <c r="AF249" i="19"/>
  <c r="AG249" i="19"/>
  <c r="AI249" i="19"/>
  <c r="AJ249" i="19"/>
  <c r="AL249" i="19"/>
  <c r="AM249" i="19"/>
  <c r="AN249" i="19"/>
  <c r="AO249" i="19"/>
  <c r="AP249" i="19"/>
  <c r="AQ249" i="19"/>
  <c r="AR249" i="19"/>
  <c r="AS249" i="19"/>
  <c r="AT249" i="19"/>
  <c r="AU249" i="19"/>
  <c r="AV249" i="19"/>
  <c r="AW249" i="19"/>
  <c r="AX249" i="19"/>
  <c r="AY249" i="19"/>
  <c r="AZ249" i="19"/>
  <c r="BA249" i="19"/>
  <c r="BB249" i="19"/>
  <c r="BC249" i="19"/>
  <c r="BD249" i="19"/>
  <c r="BE249" i="19"/>
  <c r="BF249" i="19"/>
  <c r="BG249" i="19"/>
  <c r="BH249" i="19"/>
  <c r="BI249" i="19"/>
  <c r="BK249" i="19"/>
  <c r="DS249" i="19"/>
  <c r="DT249" i="19"/>
  <c r="A250" i="19"/>
  <c r="G250" i="19"/>
  <c r="H250" i="19"/>
  <c r="I250" i="19"/>
  <c r="K250" i="19"/>
  <c r="J250" i="19" s="1"/>
  <c r="L250" i="19"/>
  <c r="M250" i="19"/>
  <c r="N250" i="19"/>
  <c r="O250" i="19"/>
  <c r="P250" i="19"/>
  <c r="Q250" i="19"/>
  <c r="R250" i="19" s="1"/>
  <c r="S250" i="19"/>
  <c r="T250" i="19"/>
  <c r="U250" i="19"/>
  <c r="V250" i="19"/>
  <c r="W250" i="19"/>
  <c r="X250" i="19" s="1"/>
  <c r="AA250" i="19" s="1"/>
  <c r="Y250" i="19"/>
  <c r="Z250" i="19"/>
  <c r="AB250" i="19"/>
  <c r="AC250" i="19"/>
  <c r="AE250" i="19"/>
  <c r="BU250" i="19" s="1"/>
  <c r="AF250" i="19"/>
  <c r="AG250" i="19"/>
  <c r="AI250" i="19"/>
  <c r="AJ250" i="19"/>
  <c r="AL250" i="19"/>
  <c r="AM250" i="19"/>
  <c r="AN250" i="19"/>
  <c r="AO250" i="19"/>
  <c r="AP250" i="19"/>
  <c r="AQ250" i="19"/>
  <c r="AR250" i="19"/>
  <c r="AS250" i="19"/>
  <c r="AT250" i="19"/>
  <c r="AU250" i="19"/>
  <c r="AV250" i="19"/>
  <c r="AW250" i="19"/>
  <c r="AX250" i="19"/>
  <c r="AY250" i="19"/>
  <c r="AZ250" i="19"/>
  <c r="BA250" i="19"/>
  <c r="BB250" i="19"/>
  <c r="BC250" i="19"/>
  <c r="BD250" i="19"/>
  <c r="BE250" i="19"/>
  <c r="BF250" i="19"/>
  <c r="BG250" i="19"/>
  <c r="BH250" i="19"/>
  <c r="BI250" i="19"/>
  <c r="BK250" i="19"/>
  <c r="BO250" i="19"/>
  <c r="CA250" i="19"/>
  <c r="DS250" i="19"/>
  <c r="DT250" i="19"/>
  <c r="A251" i="19"/>
  <c r="G251" i="19"/>
  <c r="H251" i="19"/>
  <c r="I251" i="19"/>
  <c r="K251" i="19"/>
  <c r="J251" i="19" s="1"/>
  <c r="L251" i="19"/>
  <c r="M251" i="19"/>
  <c r="AE251" i="19" s="1"/>
  <c r="N251" i="19"/>
  <c r="O251" i="19"/>
  <c r="P251" i="19"/>
  <c r="Q251" i="19"/>
  <c r="R251" i="19" s="1"/>
  <c r="U251" i="19" s="1"/>
  <c r="S251" i="19"/>
  <c r="T251" i="19"/>
  <c r="V251" i="19"/>
  <c r="W251" i="19"/>
  <c r="Y251" i="19"/>
  <c r="Z251" i="19"/>
  <c r="AB251" i="19"/>
  <c r="AC251" i="19"/>
  <c r="AF251" i="19"/>
  <c r="AG251" i="19"/>
  <c r="AI251" i="19"/>
  <c r="AJ251" i="19"/>
  <c r="AL251" i="19"/>
  <c r="AM251" i="19"/>
  <c r="AN251" i="19"/>
  <c r="AO251" i="19"/>
  <c r="AP251" i="19"/>
  <c r="AQ251" i="19"/>
  <c r="AR251" i="19"/>
  <c r="AS251" i="19"/>
  <c r="AT251" i="19"/>
  <c r="AU251" i="19"/>
  <c r="AV251" i="19"/>
  <c r="AW251" i="19"/>
  <c r="AX251" i="19"/>
  <c r="AY251" i="19"/>
  <c r="AZ251" i="19"/>
  <c r="BA251" i="19"/>
  <c r="BB251" i="19"/>
  <c r="BC251" i="19"/>
  <c r="BD251" i="19"/>
  <c r="BE251" i="19"/>
  <c r="BF251" i="19"/>
  <c r="BG251" i="19"/>
  <c r="BH251" i="19"/>
  <c r="BI251" i="19"/>
  <c r="BK251" i="19"/>
  <c r="DS251" i="19"/>
  <c r="DT251" i="19"/>
  <c r="A252" i="19"/>
  <c r="G252" i="19"/>
  <c r="H252" i="19"/>
  <c r="I252" i="19"/>
  <c r="K252" i="19"/>
  <c r="J252" i="19" s="1"/>
  <c r="L252" i="19"/>
  <c r="M252" i="19"/>
  <c r="N252" i="19"/>
  <c r="O252" i="19"/>
  <c r="P252" i="19"/>
  <c r="Q252" i="19"/>
  <c r="R252" i="19" s="1"/>
  <c r="S252" i="19"/>
  <c r="T252" i="19"/>
  <c r="U252" i="19"/>
  <c r="V252" i="19"/>
  <c r="W252" i="19"/>
  <c r="X252" i="19" s="1"/>
  <c r="AA252" i="19" s="1"/>
  <c r="Y252" i="19"/>
  <c r="Z252" i="19"/>
  <c r="AB252" i="19"/>
  <c r="AC252" i="19"/>
  <c r="AE252" i="19"/>
  <c r="BU252" i="19" s="1"/>
  <c r="AF252" i="19"/>
  <c r="AG252" i="19"/>
  <c r="AI252" i="19"/>
  <c r="AJ252" i="19"/>
  <c r="AL252" i="19"/>
  <c r="AM252" i="19"/>
  <c r="AN252" i="19"/>
  <c r="AO252" i="19"/>
  <c r="AP252" i="19"/>
  <c r="AQ252" i="19"/>
  <c r="AR252" i="19"/>
  <c r="AS252" i="19"/>
  <c r="AT252" i="19"/>
  <c r="AU252" i="19"/>
  <c r="AV252" i="19"/>
  <c r="AW252" i="19"/>
  <c r="AX252" i="19"/>
  <c r="AY252" i="19"/>
  <c r="AZ252" i="19"/>
  <c r="BA252" i="19"/>
  <c r="BB252" i="19"/>
  <c r="BC252" i="19"/>
  <c r="BD252" i="19"/>
  <c r="BE252" i="19"/>
  <c r="BF252" i="19"/>
  <c r="BG252" i="19"/>
  <c r="BH252" i="19"/>
  <c r="BI252" i="19"/>
  <c r="BK252" i="19"/>
  <c r="BO252" i="19"/>
  <c r="CA252" i="19"/>
  <c r="DS252" i="19"/>
  <c r="DT252" i="19"/>
  <c r="A253" i="19"/>
  <c r="G253" i="19"/>
  <c r="H253" i="19"/>
  <c r="I253" i="19"/>
  <c r="K253" i="19"/>
  <c r="J253" i="19" s="1"/>
  <c r="L253" i="19"/>
  <c r="M253" i="19"/>
  <c r="AE253" i="19" s="1"/>
  <c r="N253" i="19"/>
  <c r="O253" i="19"/>
  <c r="P253" i="19"/>
  <c r="Q253" i="19"/>
  <c r="R253" i="19" s="1"/>
  <c r="U253" i="19" s="1"/>
  <c r="S253" i="19"/>
  <c r="T253" i="19"/>
  <c r="V253" i="19"/>
  <c r="W253" i="19"/>
  <c r="Y253" i="19"/>
  <c r="Z253" i="19"/>
  <c r="AB253" i="19"/>
  <c r="AC253" i="19"/>
  <c r="AF253" i="19"/>
  <c r="AG253" i="19"/>
  <c r="AI253" i="19"/>
  <c r="AJ253" i="19"/>
  <c r="AL253" i="19"/>
  <c r="AM253" i="19"/>
  <c r="AN253" i="19"/>
  <c r="AO253" i="19"/>
  <c r="AP253" i="19"/>
  <c r="AQ253" i="19"/>
  <c r="AR253" i="19"/>
  <c r="AS253" i="19"/>
  <c r="AT253" i="19"/>
  <c r="AU253" i="19"/>
  <c r="AV253" i="19"/>
  <c r="AW253" i="19"/>
  <c r="AX253" i="19"/>
  <c r="AY253" i="19"/>
  <c r="AZ253" i="19"/>
  <c r="BA253" i="19"/>
  <c r="BB253" i="19"/>
  <c r="BC253" i="19"/>
  <c r="BD253" i="19"/>
  <c r="BE253" i="19"/>
  <c r="BF253" i="19"/>
  <c r="BG253" i="19"/>
  <c r="BH253" i="19"/>
  <c r="BI253" i="19"/>
  <c r="BK253" i="19"/>
  <c r="DS253" i="19"/>
  <c r="DT253" i="19"/>
  <c r="A254" i="19"/>
  <c r="G254" i="19"/>
  <c r="H254" i="19"/>
  <c r="I254" i="19"/>
  <c r="K254" i="19"/>
  <c r="J254" i="19" s="1"/>
  <c r="L254" i="19"/>
  <c r="M254" i="19"/>
  <c r="N254" i="19"/>
  <c r="O254" i="19"/>
  <c r="P254" i="19"/>
  <c r="Q254" i="19"/>
  <c r="R254" i="19" s="1"/>
  <c r="S254" i="19"/>
  <c r="T254" i="19"/>
  <c r="U254" i="19"/>
  <c r="V254" i="19"/>
  <c r="W254" i="19"/>
  <c r="X254" i="19" s="1"/>
  <c r="AA254" i="19" s="1"/>
  <c r="Y254" i="19"/>
  <c r="Z254" i="19"/>
  <c r="AB254" i="19"/>
  <c r="AC254" i="19"/>
  <c r="AE254" i="19"/>
  <c r="BU254" i="19" s="1"/>
  <c r="AF254" i="19"/>
  <c r="AG254" i="19"/>
  <c r="AI254" i="19"/>
  <c r="AJ254" i="19"/>
  <c r="AL254" i="19"/>
  <c r="AM254" i="19"/>
  <c r="AN254" i="19"/>
  <c r="AO254" i="19"/>
  <c r="AP254" i="19"/>
  <c r="AQ254" i="19"/>
  <c r="AR254" i="19"/>
  <c r="AS254" i="19"/>
  <c r="AT254" i="19"/>
  <c r="AU254" i="19"/>
  <c r="AV254" i="19"/>
  <c r="AW254" i="19"/>
  <c r="AX254" i="19"/>
  <c r="AY254" i="19"/>
  <c r="AZ254" i="19"/>
  <c r="BA254" i="19"/>
  <c r="BB254" i="19"/>
  <c r="BC254" i="19"/>
  <c r="BD254" i="19"/>
  <c r="BE254" i="19"/>
  <c r="BF254" i="19"/>
  <c r="BG254" i="19"/>
  <c r="BH254" i="19"/>
  <c r="BI254" i="19"/>
  <c r="BK254" i="19"/>
  <c r="BO254" i="19"/>
  <c r="CA254" i="19"/>
  <c r="DS254" i="19"/>
  <c r="DT254" i="19"/>
  <c r="A255" i="19"/>
  <c r="G255" i="19"/>
  <c r="H255" i="19"/>
  <c r="I255" i="19"/>
  <c r="K255" i="19"/>
  <c r="J255" i="19" s="1"/>
  <c r="L255" i="19"/>
  <c r="M255" i="19"/>
  <c r="AE255" i="19" s="1"/>
  <c r="N255" i="19"/>
  <c r="O255" i="19"/>
  <c r="P255" i="19"/>
  <c r="Q255" i="19"/>
  <c r="R255" i="19" s="1"/>
  <c r="U255" i="19" s="1"/>
  <c r="S255" i="19"/>
  <c r="T255" i="19"/>
  <c r="V255" i="19"/>
  <c r="W255" i="19"/>
  <c r="Y255" i="19"/>
  <c r="Z255" i="19"/>
  <c r="AB255" i="19"/>
  <c r="AC255" i="19"/>
  <c r="AF255" i="19"/>
  <c r="AG255" i="19"/>
  <c r="AI255" i="19"/>
  <c r="AJ255" i="19"/>
  <c r="AL255" i="19"/>
  <c r="AM255" i="19"/>
  <c r="AN255" i="19"/>
  <c r="AO255" i="19"/>
  <c r="AP255" i="19"/>
  <c r="AQ255" i="19"/>
  <c r="AR255" i="19"/>
  <c r="AS255" i="19"/>
  <c r="AT255" i="19"/>
  <c r="AU255" i="19"/>
  <c r="AV255" i="19"/>
  <c r="AW255" i="19"/>
  <c r="AX255" i="19"/>
  <c r="AY255" i="19"/>
  <c r="AZ255" i="19"/>
  <c r="BA255" i="19"/>
  <c r="BB255" i="19"/>
  <c r="BC255" i="19"/>
  <c r="BD255" i="19"/>
  <c r="BE255" i="19"/>
  <c r="BF255" i="19"/>
  <c r="BG255" i="19"/>
  <c r="BH255" i="19"/>
  <c r="BI255" i="19"/>
  <c r="BK255" i="19"/>
  <c r="DS255" i="19"/>
  <c r="DT255" i="19"/>
  <c r="A256" i="19"/>
  <c r="G256" i="19"/>
  <c r="H256" i="19"/>
  <c r="I256" i="19"/>
  <c r="K256" i="19"/>
  <c r="J256" i="19" s="1"/>
  <c r="L256" i="19"/>
  <c r="M256" i="19"/>
  <c r="N256" i="19"/>
  <c r="O256" i="19"/>
  <c r="P256" i="19"/>
  <c r="Q256" i="19"/>
  <c r="R256" i="19" s="1"/>
  <c r="S256" i="19"/>
  <c r="T256" i="19"/>
  <c r="U256" i="19"/>
  <c r="V256" i="19"/>
  <c r="W256" i="19"/>
  <c r="X256" i="19" s="1"/>
  <c r="AA256" i="19" s="1"/>
  <c r="Y256" i="19"/>
  <c r="Z256" i="19"/>
  <c r="AB256" i="19"/>
  <c r="AC256" i="19"/>
  <c r="AE256" i="19"/>
  <c r="BU256" i="19" s="1"/>
  <c r="AF256" i="19"/>
  <c r="AG256" i="19"/>
  <c r="AI256" i="19"/>
  <c r="AJ256" i="19"/>
  <c r="AL256" i="19"/>
  <c r="AM256" i="19"/>
  <c r="AN256" i="19"/>
  <c r="AO256" i="19"/>
  <c r="AP256" i="19"/>
  <c r="AQ256" i="19"/>
  <c r="AR256" i="19"/>
  <c r="AS256" i="19"/>
  <c r="AT256" i="19"/>
  <c r="AU256" i="19"/>
  <c r="AV256" i="19"/>
  <c r="AW256" i="19"/>
  <c r="AX256" i="19"/>
  <c r="AY256" i="19"/>
  <c r="AZ256" i="19"/>
  <c r="BA256" i="19"/>
  <c r="BB256" i="19"/>
  <c r="BC256" i="19"/>
  <c r="BD256" i="19"/>
  <c r="BE256" i="19"/>
  <c r="BF256" i="19"/>
  <c r="BG256" i="19"/>
  <c r="BH256" i="19"/>
  <c r="BI256" i="19"/>
  <c r="BK256" i="19"/>
  <c r="BO256" i="19"/>
  <c r="CA256" i="19"/>
  <c r="DS256" i="19"/>
  <c r="DT256" i="19"/>
  <c r="A257" i="19"/>
  <c r="G257" i="19"/>
  <c r="H257" i="19"/>
  <c r="I257" i="19"/>
  <c r="K257" i="19"/>
  <c r="J257" i="19" s="1"/>
  <c r="L257" i="19"/>
  <c r="M257" i="19"/>
  <c r="AE257" i="19" s="1"/>
  <c r="N257" i="19"/>
  <c r="O257" i="19"/>
  <c r="P257" i="19"/>
  <c r="Q257" i="19"/>
  <c r="R257" i="19" s="1"/>
  <c r="U257" i="19" s="1"/>
  <c r="S257" i="19"/>
  <c r="T257" i="19"/>
  <c r="V257" i="19"/>
  <c r="W257" i="19"/>
  <c r="Y257" i="19"/>
  <c r="Z257" i="19"/>
  <c r="AB257" i="19"/>
  <c r="AC257" i="19"/>
  <c r="AF257" i="19"/>
  <c r="AG257" i="19"/>
  <c r="AI257" i="19"/>
  <c r="AJ257" i="19"/>
  <c r="AL257" i="19"/>
  <c r="AM257" i="19"/>
  <c r="AN257" i="19"/>
  <c r="AO257" i="19"/>
  <c r="AP257" i="19"/>
  <c r="AQ257" i="19"/>
  <c r="AR257" i="19"/>
  <c r="AS257" i="19"/>
  <c r="AT257" i="19"/>
  <c r="AU257" i="19"/>
  <c r="AV257" i="19"/>
  <c r="AW257" i="19"/>
  <c r="AX257" i="19"/>
  <c r="AY257" i="19"/>
  <c r="AZ257" i="19"/>
  <c r="BA257" i="19"/>
  <c r="BB257" i="19"/>
  <c r="BC257" i="19"/>
  <c r="BD257" i="19"/>
  <c r="BE257" i="19"/>
  <c r="BF257" i="19"/>
  <c r="BG257" i="19"/>
  <c r="BH257" i="19"/>
  <c r="BI257" i="19"/>
  <c r="BK257" i="19"/>
  <c r="DS257" i="19"/>
  <c r="DT257" i="19"/>
  <c r="A258" i="19"/>
  <c r="G258" i="19"/>
  <c r="H258" i="19"/>
  <c r="I258" i="19"/>
  <c r="K258" i="19"/>
  <c r="J258" i="19" s="1"/>
  <c r="L258" i="19"/>
  <c r="M258" i="19"/>
  <c r="N258" i="19"/>
  <c r="O258" i="19"/>
  <c r="P258" i="19"/>
  <c r="Q258" i="19"/>
  <c r="R258" i="19" s="1"/>
  <c r="S258" i="19"/>
  <c r="T258" i="19"/>
  <c r="U258" i="19"/>
  <c r="V258" i="19"/>
  <c r="W258" i="19"/>
  <c r="X258" i="19" s="1"/>
  <c r="AA258" i="19" s="1"/>
  <c r="Y258" i="19"/>
  <c r="Z258" i="19"/>
  <c r="AB258" i="19"/>
  <c r="AC258" i="19"/>
  <c r="AE258" i="19"/>
  <c r="BU258" i="19" s="1"/>
  <c r="AF258" i="19"/>
  <c r="AG258" i="19"/>
  <c r="AI258" i="19"/>
  <c r="AJ258" i="19"/>
  <c r="AL258" i="19"/>
  <c r="AM258" i="19"/>
  <c r="AN258" i="19"/>
  <c r="AO258" i="19"/>
  <c r="AP258" i="19"/>
  <c r="AQ258" i="19"/>
  <c r="AR258" i="19"/>
  <c r="AS258" i="19"/>
  <c r="AT258" i="19"/>
  <c r="AU258" i="19"/>
  <c r="AV258" i="19"/>
  <c r="AW258" i="19"/>
  <c r="AX258" i="19"/>
  <c r="AY258" i="19"/>
  <c r="AZ258" i="19"/>
  <c r="BA258" i="19"/>
  <c r="BB258" i="19"/>
  <c r="BC258" i="19"/>
  <c r="BD258" i="19"/>
  <c r="BE258" i="19"/>
  <c r="BF258" i="19"/>
  <c r="BG258" i="19"/>
  <c r="BH258" i="19"/>
  <c r="BI258" i="19"/>
  <c r="BK258" i="19"/>
  <c r="BO258" i="19"/>
  <c r="CA258" i="19"/>
  <c r="DS258" i="19"/>
  <c r="DT258" i="19"/>
  <c r="A259" i="19"/>
  <c r="G259" i="19"/>
  <c r="H259" i="19"/>
  <c r="I259" i="19"/>
  <c r="K259" i="19"/>
  <c r="J259" i="19" s="1"/>
  <c r="L259" i="19"/>
  <c r="M259" i="19"/>
  <c r="AE259" i="19" s="1"/>
  <c r="N259" i="19"/>
  <c r="O259" i="19"/>
  <c r="P259" i="19"/>
  <c r="Q259" i="19"/>
  <c r="R259" i="19" s="1"/>
  <c r="U259" i="19" s="1"/>
  <c r="S259" i="19"/>
  <c r="T259" i="19"/>
  <c r="V259" i="19"/>
  <c r="W259" i="19"/>
  <c r="Y259" i="19"/>
  <c r="Z259" i="19"/>
  <c r="AB259" i="19"/>
  <c r="AC259" i="19"/>
  <c r="AF259" i="19"/>
  <c r="AG259" i="19"/>
  <c r="AI259" i="19"/>
  <c r="AJ259" i="19"/>
  <c r="AL259" i="19"/>
  <c r="AM259" i="19"/>
  <c r="AN259" i="19"/>
  <c r="AO259" i="19"/>
  <c r="AP259" i="19"/>
  <c r="AQ259" i="19"/>
  <c r="AR259" i="19"/>
  <c r="AS259" i="19"/>
  <c r="AT259" i="19"/>
  <c r="AU259" i="19"/>
  <c r="AV259" i="19"/>
  <c r="AW259" i="19"/>
  <c r="AX259" i="19"/>
  <c r="AY259" i="19"/>
  <c r="AZ259" i="19"/>
  <c r="BA259" i="19"/>
  <c r="BB259" i="19"/>
  <c r="BC259" i="19"/>
  <c r="BD259" i="19"/>
  <c r="BE259" i="19"/>
  <c r="BF259" i="19"/>
  <c r="BG259" i="19"/>
  <c r="BH259" i="19"/>
  <c r="BI259" i="19"/>
  <c r="BK259" i="19"/>
  <c r="DS259" i="19"/>
  <c r="DT259" i="19"/>
  <c r="A260" i="19"/>
  <c r="G260" i="19"/>
  <c r="H260" i="19"/>
  <c r="I260" i="19"/>
  <c r="K260" i="19"/>
  <c r="J260" i="19" s="1"/>
  <c r="L260" i="19"/>
  <c r="M260" i="19"/>
  <c r="N260" i="19"/>
  <c r="O260" i="19"/>
  <c r="P260" i="19"/>
  <c r="Q260" i="19"/>
  <c r="R260" i="19" s="1"/>
  <c r="S260" i="19"/>
  <c r="T260" i="19"/>
  <c r="U260" i="19"/>
  <c r="V260" i="19"/>
  <c r="W260" i="19"/>
  <c r="X260" i="19" s="1"/>
  <c r="AA260" i="19" s="1"/>
  <c r="Y260" i="19"/>
  <c r="Z260" i="19"/>
  <c r="AB260" i="19"/>
  <c r="AC260" i="19"/>
  <c r="AE260" i="19"/>
  <c r="BU260" i="19" s="1"/>
  <c r="AF260" i="19"/>
  <c r="AG260" i="19"/>
  <c r="AI260" i="19"/>
  <c r="AJ260" i="19"/>
  <c r="AL260" i="19"/>
  <c r="AM260" i="19"/>
  <c r="AN260" i="19"/>
  <c r="AO260" i="19"/>
  <c r="AP260" i="19"/>
  <c r="AQ260" i="19"/>
  <c r="AR260" i="19"/>
  <c r="AS260" i="19"/>
  <c r="AT260" i="19"/>
  <c r="AU260" i="19"/>
  <c r="AV260" i="19"/>
  <c r="AW260" i="19"/>
  <c r="AX260" i="19"/>
  <c r="AY260" i="19"/>
  <c r="AZ260" i="19"/>
  <c r="BA260" i="19"/>
  <c r="BB260" i="19"/>
  <c r="BC260" i="19"/>
  <c r="BD260" i="19"/>
  <c r="BE260" i="19"/>
  <c r="BF260" i="19"/>
  <c r="BG260" i="19"/>
  <c r="BH260" i="19"/>
  <c r="BI260" i="19"/>
  <c r="BK260" i="19"/>
  <c r="BO260" i="19"/>
  <c r="CA260" i="19"/>
  <c r="DS260" i="19"/>
  <c r="DT260" i="19"/>
  <c r="A261" i="19"/>
  <c r="G261" i="19"/>
  <c r="H261" i="19"/>
  <c r="I261" i="19"/>
  <c r="K261" i="19"/>
  <c r="J261" i="19" s="1"/>
  <c r="L261" i="19"/>
  <c r="M261" i="19"/>
  <c r="AE261" i="19" s="1"/>
  <c r="N261" i="19"/>
  <c r="O261" i="19"/>
  <c r="P261" i="19"/>
  <c r="Q261" i="19"/>
  <c r="R261" i="19" s="1"/>
  <c r="U261" i="19" s="1"/>
  <c r="S261" i="19"/>
  <c r="T261" i="19"/>
  <c r="V261" i="19"/>
  <c r="W261" i="19"/>
  <c r="Y261" i="19"/>
  <c r="Z261" i="19"/>
  <c r="AB261" i="19"/>
  <c r="AC261" i="19"/>
  <c r="AF261" i="19"/>
  <c r="AG261" i="19"/>
  <c r="AI261" i="19"/>
  <c r="AJ261" i="19"/>
  <c r="AL261" i="19"/>
  <c r="AM261" i="19"/>
  <c r="AN261" i="19"/>
  <c r="AO261" i="19"/>
  <c r="AP261" i="19"/>
  <c r="AQ261" i="19"/>
  <c r="AR261" i="19"/>
  <c r="AS261" i="19"/>
  <c r="AT261" i="19"/>
  <c r="AU261" i="19"/>
  <c r="AV261" i="19"/>
  <c r="AW261" i="19"/>
  <c r="AX261" i="19"/>
  <c r="AY261" i="19"/>
  <c r="AZ261" i="19"/>
  <c r="BA261" i="19"/>
  <c r="BB261" i="19"/>
  <c r="BC261" i="19"/>
  <c r="BD261" i="19"/>
  <c r="BE261" i="19"/>
  <c r="BF261" i="19"/>
  <c r="BG261" i="19"/>
  <c r="BH261" i="19"/>
  <c r="BI261" i="19"/>
  <c r="BK261" i="19"/>
  <c r="DS261" i="19"/>
  <c r="DT261" i="19"/>
  <c r="A262" i="19"/>
  <c r="G262" i="19"/>
  <c r="H262" i="19"/>
  <c r="I262" i="19"/>
  <c r="K262" i="19"/>
  <c r="J262" i="19" s="1"/>
  <c r="O262" i="19" s="1"/>
  <c r="L262" i="19"/>
  <c r="M262" i="19"/>
  <c r="N262" i="19"/>
  <c r="P262" i="19"/>
  <c r="Q262" i="19"/>
  <c r="S262" i="19"/>
  <c r="T262" i="19"/>
  <c r="V262" i="19"/>
  <c r="W262" i="19"/>
  <c r="Y262" i="19"/>
  <c r="Z262" i="19"/>
  <c r="AB262" i="19"/>
  <c r="AC262" i="19"/>
  <c r="AE262" i="19"/>
  <c r="BL262" i="19" s="1"/>
  <c r="AF262" i="19"/>
  <c r="AG262" i="19"/>
  <c r="AI262" i="19"/>
  <c r="AJ262" i="19"/>
  <c r="AL262" i="19"/>
  <c r="AM262" i="19"/>
  <c r="AN262" i="19"/>
  <c r="AO262" i="19"/>
  <c r="AP262" i="19"/>
  <c r="AQ262" i="19"/>
  <c r="AR262" i="19"/>
  <c r="AS262" i="19"/>
  <c r="AT262" i="19"/>
  <c r="AU262" i="19"/>
  <c r="AV262" i="19"/>
  <c r="AW262" i="19"/>
  <c r="AX262" i="19"/>
  <c r="AY262" i="19"/>
  <c r="AZ262" i="19"/>
  <c r="BA262" i="19"/>
  <c r="BB262" i="19"/>
  <c r="BC262" i="19"/>
  <c r="BD262" i="19"/>
  <c r="BE262" i="19"/>
  <c r="BF262" i="19"/>
  <c r="BG262" i="19"/>
  <c r="BH262" i="19"/>
  <c r="BI262" i="19"/>
  <c r="BK262" i="19"/>
  <c r="BO262" i="19"/>
  <c r="BU262" i="19"/>
  <c r="CA262" i="19"/>
  <c r="DS262" i="19"/>
  <c r="DT262" i="19"/>
  <c r="A263" i="19"/>
  <c r="G263" i="19"/>
  <c r="H263" i="19"/>
  <c r="I263" i="19"/>
  <c r="K263" i="19"/>
  <c r="J263" i="19" s="1"/>
  <c r="O263" i="19" s="1"/>
  <c r="L263" i="19"/>
  <c r="M263" i="19"/>
  <c r="N263" i="19"/>
  <c r="P263" i="19"/>
  <c r="Q263" i="19"/>
  <c r="R263" i="19" s="1"/>
  <c r="U263" i="19" s="1"/>
  <c r="S263" i="19"/>
  <c r="T263" i="19"/>
  <c r="V263" i="19"/>
  <c r="W263" i="19"/>
  <c r="X263" i="19" s="1"/>
  <c r="AA263" i="19" s="1"/>
  <c r="Y263" i="19"/>
  <c r="Z263" i="19"/>
  <c r="AB263" i="19"/>
  <c r="AC263" i="19"/>
  <c r="AD263" i="19" s="1"/>
  <c r="AE263" i="19"/>
  <c r="BL263" i="19" s="1"/>
  <c r="AF263" i="19"/>
  <c r="AG263" i="19"/>
  <c r="AI263" i="19"/>
  <c r="AJ263" i="19"/>
  <c r="AL263" i="19"/>
  <c r="AM263" i="19"/>
  <c r="AN263" i="19"/>
  <c r="AO263" i="19"/>
  <c r="AP263" i="19"/>
  <c r="AQ263" i="19"/>
  <c r="AR263" i="19"/>
  <c r="AS263" i="19"/>
  <c r="AT263" i="19"/>
  <c r="AU263" i="19"/>
  <c r="AV263" i="19"/>
  <c r="AW263" i="19"/>
  <c r="AX263" i="19"/>
  <c r="AY263" i="19"/>
  <c r="AZ263" i="19"/>
  <c r="BA263" i="19"/>
  <c r="BB263" i="19"/>
  <c r="BC263" i="19"/>
  <c r="BD263" i="19"/>
  <c r="BE263" i="19"/>
  <c r="BF263" i="19"/>
  <c r="BG263" i="19"/>
  <c r="BH263" i="19"/>
  <c r="BI263" i="19"/>
  <c r="BK263" i="19"/>
  <c r="BO263" i="19"/>
  <c r="BU263" i="19"/>
  <c r="CA263" i="19"/>
  <c r="DS263" i="19"/>
  <c r="DT263" i="19"/>
  <c r="A264" i="19"/>
  <c r="G264" i="19"/>
  <c r="H264" i="19"/>
  <c r="I264" i="19"/>
  <c r="K264" i="19"/>
  <c r="J264" i="19" s="1"/>
  <c r="O264" i="19" s="1"/>
  <c r="L264" i="19"/>
  <c r="M264" i="19"/>
  <c r="N264" i="19"/>
  <c r="P264" i="19"/>
  <c r="Q264" i="19"/>
  <c r="S264" i="19"/>
  <c r="T264" i="19"/>
  <c r="V264" i="19"/>
  <c r="W264" i="19"/>
  <c r="Y264" i="19"/>
  <c r="Z264" i="19"/>
  <c r="AB264" i="19"/>
  <c r="AC264" i="19"/>
  <c r="AE264" i="19"/>
  <c r="BL264" i="19" s="1"/>
  <c r="AF264" i="19"/>
  <c r="AG264" i="19"/>
  <c r="AI264" i="19"/>
  <c r="AJ264" i="19"/>
  <c r="AL264" i="19"/>
  <c r="AM264" i="19"/>
  <c r="AN264" i="19"/>
  <c r="AO264" i="19"/>
  <c r="AP264" i="19"/>
  <c r="AQ264" i="19"/>
  <c r="AR264" i="19"/>
  <c r="AS264" i="19"/>
  <c r="AT264" i="19"/>
  <c r="AU264" i="19"/>
  <c r="AV264" i="19"/>
  <c r="AW264" i="19"/>
  <c r="AX264" i="19"/>
  <c r="AY264" i="19"/>
  <c r="AZ264" i="19"/>
  <c r="BA264" i="19"/>
  <c r="BB264" i="19"/>
  <c r="BC264" i="19"/>
  <c r="BD264" i="19"/>
  <c r="BE264" i="19"/>
  <c r="BF264" i="19"/>
  <c r="BG264" i="19"/>
  <c r="BH264" i="19"/>
  <c r="BI264" i="19"/>
  <c r="BK264" i="19"/>
  <c r="BO264" i="19"/>
  <c r="BU264" i="19"/>
  <c r="CA264" i="19"/>
  <c r="DS264" i="19"/>
  <c r="DT264" i="19"/>
  <c r="A265" i="19"/>
  <c r="G265" i="19"/>
  <c r="H265" i="19"/>
  <c r="I265" i="19"/>
  <c r="K265" i="19"/>
  <c r="J265" i="19" s="1"/>
  <c r="O265" i="19" s="1"/>
  <c r="L265" i="19"/>
  <c r="M265" i="19"/>
  <c r="N265" i="19"/>
  <c r="P265" i="19"/>
  <c r="Q265" i="19"/>
  <c r="R265" i="19" s="1"/>
  <c r="U265" i="19" s="1"/>
  <c r="S265" i="19"/>
  <c r="T265" i="19"/>
  <c r="V265" i="19"/>
  <c r="W265" i="19"/>
  <c r="X265" i="19" s="1"/>
  <c r="AA265" i="19" s="1"/>
  <c r="Y265" i="19"/>
  <c r="Z265" i="19"/>
  <c r="AB265" i="19"/>
  <c r="AC265" i="19"/>
  <c r="AD265" i="19" s="1"/>
  <c r="AE265" i="19"/>
  <c r="BL265" i="19" s="1"/>
  <c r="AF265" i="19"/>
  <c r="AG265" i="19"/>
  <c r="AI265" i="19"/>
  <c r="AJ265" i="19"/>
  <c r="AL265" i="19"/>
  <c r="AM265" i="19"/>
  <c r="AN265" i="19"/>
  <c r="AO265" i="19"/>
  <c r="AP265" i="19"/>
  <c r="AQ265" i="19"/>
  <c r="AR265" i="19"/>
  <c r="AS265" i="19"/>
  <c r="AT265" i="19"/>
  <c r="AU265" i="19"/>
  <c r="AV265" i="19"/>
  <c r="AW265" i="19"/>
  <c r="AX265" i="19"/>
  <c r="AY265" i="19"/>
  <c r="AZ265" i="19"/>
  <c r="BA265" i="19"/>
  <c r="BB265" i="19"/>
  <c r="BC265" i="19"/>
  <c r="BD265" i="19"/>
  <c r="BE265" i="19"/>
  <c r="BF265" i="19"/>
  <c r="BG265" i="19"/>
  <c r="BH265" i="19"/>
  <c r="BI265" i="19"/>
  <c r="BK265" i="19"/>
  <c r="BO265" i="19"/>
  <c r="BU265" i="19"/>
  <c r="CA265" i="19"/>
  <c r="DS265" i="19"/>
  <c r="DT265" i="19"/>
  <c r="A266" i="19"/>
  <c r="G266" i="19"/>
  <c r="H266" i="19"/>
  <c r="I266" i="19"/>
  <c r="K266" i="19"/>
  <c r="J266" i="19" s="1"/>
  <c r="O266" i="19" s="1"/>
  <c r="L266" i="19"/>
  <c r="M266" i="19"/>
  <c r="N266" i="19"/>
  <c r="P266" i="19"/>
  <c r="Q266" i="19"/>
  <c r="S266" i="19"/>
  <c r="T266" i="19"/>
  <c r="V266" i="19"/>
  <c r="W266" i="19"/>
  <c r="Y266" i="19"/>
  <c r="Z266" i="19"/>
  <c r="AB266" i="19"/>
  <c r="AC266" i="19"/>
  <c r="AE266" i="19"/>
  <c r="BL266" i="19" s="1"/>
  <c r="AF266" i="19"/>
  <c r="AG266" i="19"/>
  <c r="AI266" i="19"/>
  <c r="AJ266" i="19"/>
  <c r="AL266" i="19"/>
  <c r="AM266" i="19"/>
  <c r="AN266" i="19"/>
  <c r="AO266" i="19"/>
  <c r="AP266" i="19"/>
  <c r="AQ266" i="19"/>
  <c r="AR266" i="19"/>
  <c r="AS266" i="19"/>
  <c r="AT266" i="19"/>
  <c r="AU266" i="19"/>
  <c r="AV266" i="19"/>
  <c r="AW266" i="19"/>
  <c r="AX266" i="19"/>
  <c r="AY266" i="19"/>
  <c r="AZ266" i="19"/>
  <c r="BA266" i="19"/>
  <c r="BB266" i="19"/>
  <c r="BC266" i="19"/>
  <c r="BD266" i="19"/>
  <c r="BE266" i="19"/>
  <c r="BF266" i="19"/>
  <c r="BG266" i="19"/>
  <c r="BH266" i="19"/>
  <c r="BI266" i="19"/>
  <c r="BK266" i="19"/>
  <c r="BO266" i="19"/>
  <c r="BU266" i="19"/>
  <c r="CA266" i="19"/>
  <c r="DS266" i="19"/>
  <c r="DT266" i="19"/>
  <c r="A267" i="19"/>
  <c r="G267" i="19"/>
  <c r="H267" i="19"/>
  <c r="I267" i="19"/>
  <c r="K267" i="19"/>
  <c r="J267" i="19" s="1"/>
  <c r="O267" i="19" s="1"/>
  <c r="L267" i="19"/>
  <c r="M267" i="19"/>
  <c r="N267" i="19"/>
  <c r="P267" i="19"/>
  <c r="Q267" i="19"/>
  <c r="R267" i="19" s="1"/>
  <c r="U267" i="19" s="1"/>
  <c r="S267" i="19"/>
  <c r="T267" i="19"/>
  <c r="V267" i="19"/>
  <c r="W267" i="19"/>
  <c r="X267" i="19" s="1"/>
  <c r="AA267" i="19" s="1"/>
  <c r="Y267" i="19"/>
  <c r="Z267" i="19"/>
  <c r="AB267" i="19"/>
  <c r="AC267" i="19"/>
  <c r="AD267" i="19" s="1"/>
  <c r="AE267" i="19"/>
  <c r="BL267" i="19" s="1"/>
  <c r="AF267" i="19"/>
  <c r="AG267" i="19"/>
  <c r="AI267" i="19"/>
  <c r="AJ267" i="19"/>
  <c r="AL267" i="19"/>
  <c r="AM267" i="19"/>
  <c r="AN267" i="19"/>
  <c r="AO267" i="19"/>
  <c r="AP267" i="19"/>
  <c r="AQ267" i="19"/>
  <c r="AR267" i="19"/>
  <c r="AS267" i="19"/>
  <c r="AT267" i="19"/>
  <c r="AU267" i="19"/>
  <c r="AV267" i="19"/>
  <c r="AW267" i="19"/>
  <c r="AX267" i="19"/>
  <c r="AY267" i="19"/>
  <c r="AZ267" i="19"/>
  <c r="BA267" i="19"/>
  <c r="BB267" i="19"/>
  <c r="BC267" i="19"/>
  <c r="BD267" i="19"/>
  <c r="BE267" i="19"/>
  <c r="BF267" i="19"/>
  <c r="BG267" i="19"/>
  <c r="BH267" i="19"/>
  <c r="BI267" i="19"/>
  <c r="BK267" i="19"/>
  <c r="BO267" i="19"/>
  <c r="BU267" i="19"/>
  <c r="CA267" i="19"/>
  <c r="DS267" i="19"/>
  <c r="DT267" i="19"/>
  <c r="A268" i="19"/>
  <c r="G268" i="19"/>
  <c r="H268" i="19"/>
  <c r="I268" i="19"/>
  <c r="K268" i="19"/>
  <c r="J268" i="19" s="1"/>
  <c r="O268" i="19" s="1"/>
  <c r="L268" i="19"/>
  <c r="M268" i="19"/>
  <c r="N268" i="19"/>
  <c r="P268" i="19"/>
  <c r="Q268" i="19"/>
  <c r="S268" i="19"/>
  <c r="T268" i="19"/>
  <c r="V268" i="19"/>
  <c r="W268" i="19"/>
  <c r="Y268" i="19"/>
  <c r="Z268" i="19"/>
  <c r="AB268" i="19"/>
  <c r="AC268" i="19"/>
  <c r="AE268" i="19"/>
  <c r="BL268" i="19" s="1"/>
  <c r="AF268" i="19"/>
  <c r="AG268" i="19"/>
  <c r="AI268" i="19"/>
  <c r="AJ268" i="19"/>
  <c r="AL268" i="19"/>
  <c r="AM268" i="19"/>
  <c r="AN268" i="19"/>
  <c r="AO268" i="19"/>
  <c r="AP268" i="19"/>
  <c r="AQ268" i="19"/>
  <c r="AR268" i="19"/>
  <c r="AS268" i="19"/>
  <c r="AT268" i="19"/>
  <c r="AU268" i="19"/>
  <c r="AV268" i="19"/>
  <c r="AW268" i="19"/>
  <c r="AX268" i="19"/>
  <c r="AY268" i="19"/>
  <c r="AZ268" i="19"/>
  <c r="BA268" i="19"/>
  <c r="BB268" i="19"/>
  <c r="BC268" i="19"/>
  <c r="BD268" i="19"/>
  <c r="BE268" i="19"/>
  <c r="BF268" i="19"/>
  <c r="BG268" i="19"/>
  <c r="BH268" i="19"/>
  <c r="BI268" i="19"/>
  <c r="BK268" i="19"/>
  <c r="BO268" i="19"/>
  <c r="BU268" i="19"/>
  <c r="CA268" i="19"/>
  <c r="DS268" i="19"/>
  <c r="DT268" i="19"/>
  <c r="A269" i="19"/>
  <c r="G269" i="19"/>
  <c r="H269" i="19"/>
  <c r="I269" i="19"/>
  <c r="K269" i="19"/>
  <c r="J269" i="19" s="1"/>
  <c r="O269" i="19" s="1"/>
  <c r="L269" i="19"/>
  <c r="M269" i="19"/>
  <c r="N269" i="19"/>
  <c r="P269" i="19"/>
  <c r="Q269" i="19"/>
  <c r="R269" i="19" s="1"/>
  <c r="U269" i="19" s="1"/>
  <c r="S269" i="19"/>
  <c r="T269" i="19"/>
  <c r="V269" i="19"/>
  <c r="W269" i="19"/>
  <c r="X269" i="19" s="1"/>
  <c r="AA269" i="19" s="1"/>
  <c r="Y269" i="19"/>
  <c r="Z269" i="19"/>
  <c r="AB269" i="19"/>
  <c r="AC269" i="19"/>
  <c r="AD269" i="19" s="1"/>
  <c r="AE269" i="19"/>
  <c r="BL269" i="19" s="1"/>
  <c r="AF269" i="19"/>
  <c r="AG269" i="19"/>
  <c r="AI269" i="19"/>
  <c r="AJ269" i="19"/>
  <c r="AL269" i="19"/>
  <c r="AM269" i="19"/>
  <c r="AN269" i="19"/>
  <c r="AO269" i="19"/>
  <c r="AP269" i="19"/>
  <c r="AQ269" i="19"/>
  <c r="AR269" i="19"/>
  <c r="AS269" i="19"/>
  <c r="AT269" i="19"/>
  <c r="AU269" i="19"/>
  <c r="AV269" i="19"/>
  <c r="AW269" i="19"/>
  <c r="AX269" i="19"/>
  <c r="AY269" i="19"/>
  <c r="AZ269" i="19"/>
  <c r="BA269" i="19"/>
  <c r="BB269" i="19"/>
  <c r="BC269" i="19"/>
  <c r="BD269" i="19"/>
  <c r="BE269" i="19"/>
  <c r="BF269" i="19"/>
  <c r="BG269" i="19"/>
  <c r="BH269" i="19"/>
  <c r="BI269" i="19"/>
  <c r="BK269" i="19"/>
  <c r="BO269" i="19"/>
  <c r="BU269" i="19"/>
  <c r="CA269" i="19"/>
  <c r="DS269" i="19"/>
  <c r="DT269" i="19"/>
  <c r="A270" i="19"/>
  <c r="G270" i="19"/>
  <c r="H270" i="19"/>
  <c r="I270" i="19"/>
  <c r="K270" i="19"/>
  <c r="J270" i="19" s="1"/>
  <c r="O270" i="19" s="1"/>
  <c r="L270" i="19"/>
  <c r="M270" i="19"/>
  <c r="N270" i="19"/>
  <c r="P270" i="19"/>
  <c r="Q270" i="19"/>
  <c r="S270" i="19"/>
  <c r="T270" i="19"/>
  <c r="V270" i="19"/>
  <c r="W270" i="19"/>
  <c r="Y270" i="19"/>
  <c r="Z270" i="19"/>
  <c r="AB270" i="19"/>
  <c r="AC270" i="19"/>
  <c r="AE270" i="19"/>
  <c r="BL270" i="19" s="1"/>
  <c r="AF270" i="19"/>
  <c r="AG270" i="19"/>
  <c r="AI270" i="19"/>
  <c r="AJ270" i="19"/>
  <c r="AL270" i="19"/>
  <c r="AM270" i="19"/>
  <c r="AN270" i="19"/>
  <c r="AO270" i="19"/>
  <c r="AP270" i="19"/>
  <c r="AQ270" i="19"/>
  <c r="AR270" i="19"/>
  <c r="AS270" i="19"/>
  <c r="AT270" i="19"/>
  <c r="AU270" i="19"/>
  <c r="AV270" i="19"/>
  <c r="AW270" i="19"/>
  <c r="AX270" i="19"/>
  <c r="AY270" i="19"/>
  <c r="AZ270" i="19"/>
  <c r="BA270" i="19"/>
  <c r="BB270" i="19"/>
  <c r="BC270" i="19"/>
  <c r="BD270" i="19"/>
  <c r="BE270" i="19"/>
  <c r="BF270" i="19"/>
  <c r="BG270" i="19"/>
  <c r="BH270" i="19"/>
  <c r="BI270" i="19"/>
  <c r="BK270" i="19"/>
  <c r="BO270" i="19"/>
  <c r="BU270" i="19"/>
  <c r="CA270" i="19"/>
  <c r="DS270" i="19"/>
  <c r="DT270" i="19"/>
  <c r="A271" i="19"/>
  <c r="G271" i="19"/>
  <c r="H271" i="19"/>
  <c r="I271" i="19"/>
  <c r="K271" i="19"/>
  <c r="J271" i="19" s="1"/>
  <c r="O271" i="19" s="1"/>
  <c r="L271" i="19"/>
  <c r="M271" i="19"/>
  <c r="N271" i="19"/>
  <c r="P271" i="19"/>
  <c r="Q271" i="19"/>
  <c r="R271" i="19" s="1"/>
  <c r="U271" i="19" s="1"/>
  <c r="S271" i="19"/>
  <c r="T271" i="19"/>
  <c r="V271" i="19"/>
  <c r="W271" i="19"/>
  <c r="X271" i="19" s="1"/>
  <c r="AA271" i="19" s="1"/>
  <c r="Y271" i="19"/>
  <c r="Z271" i="19"/>
  <c r="AB271" i="19"/>
  <c r="AC271" i="19"/>
  <c r="AD271" i="19" s="1"/>
  <c r="AE271" i="19"/>
  <c r="BL271" i="19" s="1"/>
  <c r="AF271" i="19"/>
  <c r="AG271" i="19"/>
  <c r="AI271" i="19"/>
  <c r="AJ271" i="19"/>
  <c r="AL271" i="19"/>
  <c r="AM271" i="19"/>
  <c r="AN271" i="19"/>
  <c r="AO271" i="19"/>
  <c r="AP271" i="19"/>
  <c r="AQ271" i="19"/>
  <c r="AR271" i="19"/>
  <c r="AS271" i="19"/>
  <c r="AT271" i="19"/>
  <c r="AU271" i="19"/>
  <c r="AV271" i="19"/>
  <c r="AW271" i="19"/>
  <c r="AX271" i="19"/>
  <c r="AY271" i="19"/>
  <c r="AZ271" i="19"/>
  <c r="BA271" i="19"/>
  <c r="BB271" i="19"/>
  <c r="BC271" i="19"/>
  <c r="BD271" i="19"/>
  <c r="BE271" i="19"/>
  <c r="BF271" i="19"/>
  <c r="BG271" i="19"/>
  <c r="BH271" i="19"/>
  <c r="BI271" i="19"/>
  <c r="BK271" i="19"/>
  <c r="BO271" i="19"/>
  <c r="BU271" i="19"/>
  <c r="CA271" i="19"/>
  <c r="DS271" i="19"/>
  <c r="DT271" i="19"/>
  <c r="A272" i="19"/>
  <c r="G272" i="19"/>
  <c r="H272" i="19"/>
  <c r="I272" i="19"/>
  <c r="K272" i="19"/>
  <c r="J272" i="19" s="1"/>
  <c r="O272" i="19" s="1"/>
  <c r="L272" i="19"/>
  <c r="M272" i="19"/>
  <c r="N272" i="19"/>
  <c r="P272" i="19"/>
  <c r="Q272" i="19"/>
  <c r="S272" i="19"/>
  <c r="T272" i="19"/>
  <c r="V272" i="19"/>
  <c r="W272" i="19"/>
  <c r="Y272" i="19"/>
  <c r="Z272" i="19"/>
  <c r="AB272" i="19"/>
  <c r="AC272" i="19"/>
  <c r="AE272" i="19"/>
  <c r="BL272" i="19" s="1"/>
  <c r="AF272" i="19"/>
  <c r="AG272" i="19"/>
  <c r="AI272" i="19"/>
  <c r="AJ272" i="19"/>
  <c r="AL272" i="19"/>
  <c r="AM272" i="19"/>
  <c r="AN272" i="19"/>
  <c r="AO272" i="19"/>
  <c r="AP272" i="19"/>
  <c r="AQ272" i="19"/>
  <c r="AR272" i="19"/>
  <c r="AS272" i="19"/>
  <c r="AT272" i="19"/>
  <c r="AU272" i="19"/>
  <c r="AV272" i="19"/>
  <c r="AW272" i="19"/>
  <c r="AX272" i="19"/>
  <c r="AY272" i="19"/>
  <c r="AZ272" i="19"/>
  <c r="BA272" i="19"/>
  <c r="BB272" i="19"/>
  <c r="BC272" i="19"/>
  <c r="BD272" i="19"/>
  <c r="BE272" i="19"/>
  <c r="BF272" i="19"/>
  <c r="BG272" i="19"/>
  <c r="BH272" i="19"/>
  <c r="BI272" i="19"/>
  <c r="BK272" i="19"/>
  <c r="BO272" i="19"/>
  <c r="BU272" i="19"/>
  <c r="CA272" i="19"/>
  <c r="DS272" i="19"/>
  <c r="DT272" i="19"/>
  <c r="A273" i="19"/>
  <c r="G273" i="19"/>
  <c r="H273" i="19"/>
  <c r="I273" i="19"/>
  <c r="K273" i="19"/>
  <c r="J273" i="19" s="1"/>
  <c r="O273" i="19" s="1"/>
  <c r="L273" i="19"/>
  <c r="M273" i="19"/>
  <c r="N273" i="19"/>
  <c r="P273" i="19"/>
  <c r="Q273" i="19"/>
  <c r="R273" i="19" s="1"/>
  <c r="U273" i="19" s="1"/>
  <c r="S273" i="19"/>
  <c r="T273" i="19"/>
  <c r="V273" i="19"/>
  <c r="W273" i="19"/>
  <c r="X273" i="19" s="1"/>
  <c r="AA273" i="19" s="1"/>
  <c r="Y273" i="19"/>
  <c r="Z273" i="19"/>
  <c r="AB273" i="19"/>
  <c r="AC273" i="19"/>
  <c r="AD273" i="19" s="1"/>
  <c r="AE273" i="19"/>
  <c r="BL273" i="19" s="1"/>
  <c r="AF273" i="19"/>
  <c r="AG273" i="19"/>
  <c r="AI273" i="19"/>
  <c r="AJ273" i="19"/>
  <c r="AL273" i="19"/>
  <c r="AM273" i="19"/>
  <c r="AN273" i="19"/>
  <c r="AO273" i="19"/>
  <c r="AP273" i="19"/>
  <c r="AQ273" i="19"/>
  <c r="AR273" i="19"/>
  <c r="AS273" i="19"/>
  <c r="AT273" i="19"/>
  <c r="AU273" i="19"/>
  <c r="AV273" i="19"/>
  <c r="AW273" i="19"/>
  <c r="AX273" i="19"/>
  <c r="AY273" i="19"/>
  <c r="AZ273" i="19"/>
  <c r="BA273" i="19"/>
  <c r="BB273" i="19"/>
  <c r="BC273" i="19"/>
  <c r="BD273" i="19"/>
  <c r="BE273" i="19"/>
  <c r="BF273" i="19"/>
  <c r="BG273" i="19"/>
  <c r="BH273" i="19"/>
  <c r="BI273" i="19"/>
  <c r="BK273" i="19"/>
  <c r="BO273" i="19"/>
  <c r="BU273" i="19"/>
  <c r="CA273" i="19"/>
  <c r="DS273" i="19"/>
  <c r="DT273" i="19"/>
  <c r="A274" i="19"/>
  <c r="G274" i="19"/>
  <c r="H274" i="19"/>
  <c r="I274" i="19"/>
  <c r="K274" i="19"/>
  <c r="J274" i="19" s="1"/>
  <c r="O274" i="19" s="1"/>
  <c r="L274" i="19"/>
  <c r="M274" i="19"/>
  <c r="N274" i="19"/>
  <c r="P274" i="19"/>
  <c r="Q274" i="19"/>
  <c r="S274" i="19"/>
  <c r="T274" i="19"/>
  <c r="V274" i="19"/>
  <c r="W274" i="19"/>
  <c r="Y274" i="19"/>
  <c r="Z274" i="19"/>
  <c r="AB274" i="19"/>
  <c r="AC274" i="19"/>
  <c r="AE274" i="19"/>
  <c r="BL274" i="19" s="1"/>
  <c r="AF274" i="19"/>
  <c r="AG274" i="19"/>
  <c r="AI274" i="19"/>
  <c r="AJ274" i="19"/>
  <c r="AL274" i="19"/>
  <c r="AM274" i="19"/>
  <c r="AN274" i="19"/>
  <c r="AO274" i="19"/>
  <c r="AP274" i="19"/>
  <c r="AQ274" i="19"/>
  <c r="AR274" i="19"/>
  <c r="AS274" i="19"/>
  <c r="AT274" i="19"/>
  <c r="AU274" i="19"/>
  <c r="AV274" i="19"/>
  <c r="AW274" i="19"/>
  <c r="AX274" i="19"/>
  <c r="AY274" i="19"/>
  <c r="AZ274" i="19"/>
  <c r="BA274" i="19"/>
  <c r="BB274" i="19"/>
  <c r="BC274" i="19"/>
  <c r="BD274" i="19"/>
  <c r="BE274" i="19"/>
  <c r="BF274" i="19"/>
  <c r="BG274" i="19"/>
  <c r="BH274" i="19"/>
  <c r="BI274" i="19"/>
  <c r="BK274" i="19"/>
  <c r="BO274" i="19"/>
  <c r="BU274" i="19"/>
  <c r="CA274" i="19"/>
  <c r="DS274" i="19"/>
  <c r="DT274" i="19"/>
  <c r="A275" i="19"/>
  <c r="G275" i="19"/>
  <c r="H275" i="19"/>
  <c r="I275" i="19"/>
  <c r="K275" i="19"/>
  <c r="J275" i="19" s="1"/>
  <c r="O275" i="19" s="1"/>
  <c r="L275" i="19"/>
  <c r="M275" i="19"/>
  <c r="N275" i="19"/>
  <c r="P275" i="19"/>
  <c r="Q275" i="19"/>
  <c r="R275" i="19" s="1"/>
  <c r="U275" i="19" s="1"/>
  <c r="S275" i="19"/>
  <c r="T275" i="19"/>
  <c r="V275" i="19"/>
  <c r="W275" i="19"/>
  <c r="X275" i="19" s="1"/>
  <c r="AA275" i="19" s="1"/>
  <c r="Y275" i="19"/>
  <c r="Z275" i="19"/>
  <c r="AB275" i="19"/>
  <c r="AC275" i="19"/>
  <c r="AD275" i="19" s="1"/>
  <c r="AE275" i="19"/>
  <c r="BL275" i="19" s="1"/>
  <c r="AF275" i="19"/>
  <c r="AG275" i="19"/>
  <c r="AI275" i="19"/>
  <c r="AJ275" i="19"/>
  <c r="AL275" i="19"/>
  <c r="AM275" i="19"/>
  <c r="AN275" i="19"/>
  <c r="AO275" i="19"/>
  <c r="AP275" i="19"/>
  <c r="AQ275" i="19"/>
  <c r="AR275" i="19"/>
  <c r="AS275" i="19"/>
  <c r="AT275" i="19"/>
  <c r="AU275" i="19"/>
  <c r="AV275" i="19"/>
  <c r="AW275" i="19"/>
  <c r="AX275" i="19"/>
  <c r="AY275" i="19"/>
  <c r="AZ275" i="19"/>
  <c r="BA275" i="19"/>
  <c r="BB275" i="19"/>
  <c r="BC275" i="19"/>
  <c r="BD275" i="19"/>
  <c r="BE275" i="19"/>
  <c r="BF275" i="19"/>
  <c r="BG275" i="19"/>
  <c r="BH275" i="19"/>
  <c r="BI275" i="19"/>
  <c r="BK275" i="19"/>
  <c r="BO275" i="19"/>
  <c r="BU275" i="19"/>
  <c r="CA275" i="19"/>
  <c r="DS275" i="19"/>
  <c r="DT275" i="19"/>
  <c r="A276" i="19"/>
  <c r="G276" i="19"/>
  <c r="H276" i="19"/>
  <c r="I276" i="19"/>
  <c r="K276" i="19"/>
  <c r="J276" i="19" s="1"/>
  <c r="O276" i="19" s="1"/>
  <c r="L276" i="19"/>
  <c r="M276" i="19"/>
  <c r="N276" i="19"/>
  <c r="P276" i="19"/>
  <c r="Q276" i="19"/>
  <c r="S276" i="19"/>
  <c r="T276" i="19"/>
  <c r="V276" i="19"/>
  <c r="W276" i="19"/>
  <c r="Y276" i="19"/>
  <c r="Z276" i="19"/>
  <c r="AB276" i="19"/>
  <c r="AC276" i="19"/>
  <c r="AE276" i="19"/>
  <c r="BL276" i="19" s="1"/>
  <c r="AF276" i="19"/>
  <c r="AG276" i="19"/>
  <c r="AI276" i="19"/>
  <c r="AJ276" i="19"/>
  <c r="AL276" i="19"/>
  <c r="AM276" i="19"/>
  <c r="AN276" i="19"/>
  <c r="AO276" i="19"/>
  <c r="AP276" i="19"/>
  <c r="AQ276" i="19"/>
  <c r="AR276" i="19"/>
  <c r="AS276" i="19"/>
  <c r="AT276" i="19"/>
  <c r="AU276" i="19"/>
  <c r="AV276" i="19"/>
  <c r="AW276" i="19"/>
  <c r="AX276" i="19"/>
  <c r="AY276" i="19"/>
  <c r="AZ276" i="19"/>
  <c r="BA276" i="19"/>
  <c r="BB276" i="19"/>
  <c r="BC276" i="19"/>
  <c r="BD276" i="19"/>
  <c r="BE276" i="19"/>
  <c r="BF276" i="19"/>
  <c r="BG276" i="19"/>
  <c r="BH276" i="19"/>
  <c r="BI276" i="19"/>
  <c r="BK276" i="19"/>
  <c r="BO276" i="19"/>
  <c r="BU276" i="19"/>
  <c r="CA276" i="19"/>
  <c r="DS276" i="19"/>
  <c r="DT276" i="19"/>
  <c r="BB277" i="19"/>
  <c r="BC277" i="19"/>
  <c r="BD277" i="19"/>
  <c r="BE277" i="19"/>
  <c r="BF277" i="19"/>
  <c r="BG277" i="19"/>
  <c r="CX277" i="19"/>
  <c r="CZ277" i="19"/>
  <c r="DA277" i="19" s="1"/>
  <c r="DC277" i="19"/>
  <c r="DD277" i="19" s="1"/>
  <c r="DF277" i="19"/>
  <c r="DG277" i="19" s="1"/>
  <c r="DH277" i="19" s="1"/>
  <c r="DS277" i="19"/>
  <c r="DT277" i="19" s="1"/>
  <c r="A278" i="19"/>
  <c r="G278" i="19"/>
  <c r="H278" i="19"/>
  <c r="I278" i="19" s="1"/>
  <c r="J278" i="19"/>
  <c r="K278" i="19"/>
  <c r="L278" i="19"/>
  <c r="M278" i="19"/>
  <c r="N278" i="19"/>
  <c r="O278" i="19" s="1"/>
  <c r="R278" i="19" s="1"/>
  <c r="P278" i="19"/>
  <c r="Q278" i="19"/>
  <c r="S278" i="19"/>
  <c r="T278" i="19"/>
  <c r="U278" i="19" s="1"/>
  <c r="X278" i="19" s="1"/>
  <c r="V278" i="19"/>
  <c r="W278" i="19"/>
  <c r="Y278" i="19"/>
  <c r="Z278" i="19"/>
  <c r="AA278" i="19" s="1"/>
  <c r="AD278" i="19" s="1"/>
  <c r="AH278" i="19" s="1"/>
  <c r="AB278" i="19"/>
  <c r="AC278" i="19"/>
  <c r="AE278" i="19"/>
  <c r="AF278" i="19"/>
  <c r="AG278" i="19"/>
  <c r="AI278" i="19"/>
  <c r="AJ278" i="19"/>
  <c r="AK278" i="19" s="1"/>
  <c r="BJ278" i="19" s="1"/>
  <c r="BM278" i="19" s="1"/>
  <c r="BP278" i="19" s="1"/>
  <c r="BS278" i="19" s="1"/>
  <c r="BV278" i="19" s="1"/>
  <c r="BY278" i="19" s="1"/>
  <c r="CB278" i="19" s="1"/>
  <c r="CE278" i="19" s="1"/>
  <c r="CH278" i="19" s="1"/>
  <c r="CM278" i="19" s="1"/>
  <c r="CP278" i="19" s="1"/>
  <c r="CS278" i="19" s="1"/>
  <c r="CV278" i="19" s="1"/>
  <c r="CY278" i="19" s="1"/>
  <c r="DB278" i="19" s="1"/>
  <c r="DE278" i="19" s="1"/>
  <c r="AL278" i="19"/>
  <c r="AM278" i="19" s="1"/>
  <c r="AN278" i="19"/>
  <c r="AP278" i="19"/>
  <c r="AR278" i="19"/>
  <c r="AT278" i="19"/>
  <c r="AV278" i="19"/>
  <c r="AX278" i="19"/>
  <c r="AZ278" i="19"/>
  <c r="BB278" i="19"/>
  <c r="BD278" i="19"/>
  <c r="BE278" i="19"/>
  <c r="BF278" i="19"/>
  <c r="BG278" i="19"/>
  <c r="BH278" i="19"/>
  <c r="BI278" i="19"/>
  <c r="BK278" i="19"/>
  <c r="BL278" i="19"/>
  <c r="BN278" i="19"/>
  <c r="BO278" i="19"/>
  <c r="BQ278" i="19"/>
  <c r="BR278" i="19"/>
  <c r="BT278" i="19"/>
  <c r="BU278" i="19"/>
  <c r="BW278" i="19"/>
  <c r="BX278" i="19"/>
  <c r="BZ278" i="19"/>
  <c r="CA278" i="19"/>
  <c r="CC278" i="19"/>
  <c r="CD278" i="19"/>
  <c r="CF278" i="19"/>
  <c r="CG278" i="19"/>
  <c r="CI278" i="19"/>
  <c r="CL278" i="19"/>
  <c r="CN278" i="19"/>
  <c r="CO278" i="19"/>
  <c r="CQ278" i="19"/>
  <c r="CR278" i="19"/>
  <c r="CT278" i="19"/>
  <c r="CU278" i="19"/>
  <c r="CW278" i="19"/>
  <c r="CX278" i="19"/>
  <c r="CZ278" i="19"/>
  <c r="DA278" i="19"/>
  <c r="DC278" i="19"/>
  <c r="DD278" i="19"/>
  <c r="DG278" i="19"/>
  <c r="DJ278" i="19"/>
  <c r="DM278" i="19"/>
  <c r="DS278" i="19"/>
  <c r="DT278" i="19" s="1"/>
  <c r="A279" i="19"/>
  <c r="G279" i="19"/>
  <c r="H279" i="19"/>
  <c r="I279" i="19" s="1"/>
  <c r="J279" i="19"/>
  <c r="K279" i="19"/>
  <c r="L279" i="19"/>
  <c r="M279" i="19"/>
  <c r="N279" i="19"/>
  <c r="O279" i="19" s="1"/>
  <c r="R279" i="19" s="1"/>
  <c r="P279" i="19"/>
  <c r="Q279" i="19"/>
  <c r="S279" i="19"/>
  <c r="T279" i="19"/>
  <c r="U279" i="19" s="1"/>
  <c r="X279" i="19" s="1"/>
  <c r="V279" i="19"/>
  <c r="W279" i="19"/>
  <c r="Y279" i="19"/>
  <c r="Z279" i="19"/>
  <c r="AA279" i="19" s="1"/>
  <c r="AD279" i="19" s="1"/>
  <c r="AH279" i="19" s="1"/>
  <c r="AB279" i="19"/>
  <c r="AC279" i="19"/>
  <c r="AE279" i="19"/>
  <c r="AF279" i="19"/>
  <c r="AG279" i="19"/>
  <c r="AI279" i="19"/>
  <c r="AJ279" i="19"/>
  <c r="AK279" i="19" s="1"/>
  <c r="BJ279" i="19" s="1"/>
  <c r="BM279" i="19" s="1"/>
  <c r="BP279" i="19" s="1"/>
  <c r="BS279" i="19" s="1"/>
  <c r="BV279" i="19" s="1"/>
  <c r="BY279" i="19" s="1"/>
  <c r="CB279" i="19" s="1"/>
  <c r="CE279" i="19" s="1"/>
  <c r="CH279" i="19" s="1"/>
  <c r="CM279" i="19" s="1"/>
  <c r="CP279" i="19" s="1"/>
  <c r="CS279" i="19" s="1"/>
  <c r="CV279" i="19" s="1"/>
  <c r="CY279" i="19" s="1"/>
  <c r="AL279" i="19"/>
  <c r="AM279" i="19" s="1"/>
  <c r="AN279" i="19"/>
  <c r="AP279" i="19"/>
  <c r="AR279" i="19"/>
  <c r="AT279" i="19"/>
  <c r="AV279" i="19"/>
  <c r="AX279" i="19"/>
  <c r="AZ279" i="19"/>
  <c r="BB279" i="19"/>
  <c r="BD279" i="19"/>
  <c r="BE279" i="19"/>
  <c r="BF279" i="19"/>
  <c r="BG279" i="19"/>
  <c r="BH279" i="19"/>
  <c r="BI279" i="19"/>
  <c r="BK279" i="19"/>
  <c r="BL279" i="19"/>
  <c r="BN279" i="19"/>
  <c r="BO279" i="19"/>
  <c r="BQ279" i="19"/>
  <c r="BR279" i="19"/>
  <c r="BT279" i="19"/>
  <c r="BU279" i="19"/>
  <c r="BW279" i="19"/>
  <c r="BX279" i="19"/>
  <c r="BZ279" i="19"/>
  <c r="CA279" i="19"/>
  <c r="CC279" i="19"/>
  <c r="CD279" i="19"/>
  <c r="CF279" i="19"/>
  <c r="CG279" i="19"/>
  <c r="CI279" i="19"/>
  <c r="CL279" i="19"/>
  <c r="CN279" i="19"/>
  <c r="CO279" i="19"/>
  <c r="CQ279" i="19"/>
  <c r="CR279" i="19"/>
  <c r="CT279" i="19"/>
  <c r="CU279" i="19"/>
  <c r="CW279" i="19"/>
  <c r="CX279" i="19"/>
  <c r="CZ279" i="19"/>
  <c r="DD279" i="19"/>
  <c r="DG279" i="19"/>
  <c r="DJ279" i="19"/>
  <c r="DM279" i="19"/>
  <c r="DS279" i="19"/>
  <c r="DT279" i="19" s="1"/>
  <c r="A280" i="19"/>
  <c r="G280" i="19"/>
  <c r="H280" i="19"/>
  <c r="I280" i="19" s="1"/>
  <c r="J280" i="19"/>
  <c r="K280" i="19"/>
  <c r="L280" i="19"/>
  <c r="M280" i="19"/>
  <c r="N280" i="19"/>
  <c r="O280" i="19" s="1"/>
  <c r="R280" i="19" s="1"/>
  <c r="P280" i="19"/>
  <c r="Q280" i="19"/>
  <c r="S280" i="19"/>
  <c r="T280" i="19"/>
  <c r="U280" i="19" s="1"/>
  <c r="X280" i="19" s="1"/>
  <c r="V280" i="19"/>
  <c r="W280" i="19"/>
  <c r="Y280" i="19"/>
  <c r="Z280" i="19"/>
  <c r="AA280" i="19" s="1"/>
  <c r="AD280" i="19" s="1"/>
  <c r="AH280" i="19" s="1"/>
  <c r="AB280" i="19"/>
  <c r="AC280" i="19"/>
  <c r="AE280" i="19"/>
  <c r="AF280" i="19"/>
  <c r="AG280" i="19"/>
  <c r="AI280" i="19"/>
  <c r="AJ280" i="19"/>
  <c r="AK280" i="19" s="1"/>
  <c r="BJ280" i="19" s="1"/>
  <c r="BM280" i="19" s="1"/>
  <c r="BP280" i="19" s="1"/>
  <c r="BS280" i="19" s="1"/>
  <c r="BV280" i="19" s="1"/>
  <c r="BY280" i="19" s="1"/>
  <c r="AL280" i="19"/>
  <c r="AM280" i="19" s="1"/>
  <c r="AN280" i="19"/>
  <c r="AP280" i="19"/>
  <c r="AR280" i="19"/>
  <c r="AT280" i="19"/>
  <c r="AU280" i="19"/>
  <c r="AV280" i="19"/>
  <c r="AW280" i="19"/>
  <c r="AX280" i="19"/>
  <c r="AY280" i="19"/>
  <c r="AZ280" i="19"/>
  <c r="BA280" i="19"/>
  <c r="BB280" i="19"/>
  <c r="BC280" i="19"/>
  <c r="BD280" i="19"/>
  <c r="BE280" i="19"/>
  <c r="BF280" i="19"/>
  <c r="BG280" i="19"/>
  <c r="BH280" i="19"/>
  <c r="BI280" i="19"/>
  <c r="BK280" i="19"/>
  <c r="BL280" i="19"/>
  <c r="BN280" i="19"/>
  <c r="BO280" i="19"/>
  <c r="BQ280" i="19"/>
  <c r="BR280" i="19"/>
  <c r="BT280" i="19"/>
  <c r="BU280" i="19"/>
  <c r="BW280" i="19"/>
  <c r="BX280" i="19"/>
  <c r="CA280" i="19"/>
  <c r="CD280" i="19"/>
  <c r="CG280" i="19"/>
  <c r="CL280" i="19"/>
  <c r="CO280" i="19"/>
  <c r="CR280" i="19"/>
  <c r="CU280" i="19"/>
  <c r="CX280" i="19"/>
  <c r="DA280" i="19"/>
  <c r="DD280" i="19"/>
  <c r="DG280" i="19"/>
  <c r="DJ280" i="19"/>
  <c r="DM280" i="19"/>
  <c r="DS280" i="19"/>
  <c r="DT280" i="19" s="1"/>
  <c r="A281" i="19"/>
  <c r="G281" i="19"/>
  <c r="H281" i="19"/>
  <c r="I281" i="19" s="1"/>
  <c r="J281" i="19"/>
  <c r="K281" i="19"/>
  <c r="L281" i="19"/>
  <c r="M281" i="19"/>
  <c r="N281" i="19"/>
  <c r="O281" i="19" s="1"/>
  <c r="R281" i="19" s="1"/>
  <c r="P281" i="19"/>
  <c r="Q281" i="19"/>
  <c r="S281" i="19"/>
  <c r="T281" i="19"/>
  <c r="U281" i="19" s="1"/>
  <c r="X281" i="19" s="1"/>
  <c r="V281" i="19"/>
  <c r="W281" i="19"/>
  <c r="Y281" i="19"/>
  <c r="Z281" i="19"/>
  <c r="AA281" i="19" s="1"/>
  <c r="AD281" i="19" s="1"/>
  <c r="AH281" i="19" s="1"/>
  <c r="AB281" i="19"/>
  <c r="AC281" i="19"/>
  <c r="AE281" i="19"/>
  <c r="AF281" i="19"/>
  <c r="AG281" i="19"/>
  <c r="AI281" i="19"/>
  <c r="AJ281" i="19"/>
  <c r="AL281" i="19"/>
  <c r="AM281" i="19" s="1"/>
  <c r="AN281" i="19"/>
  <c r="AP281" i="19"/>
  <c r="AR281" i="19"/>
  <c r="AT281" i="19"/>
  <c r="AU281" i="19"/>
  <c r="AV281" i="19"/>
  <c r="AW281" i="19"/>
  <c r="AX281" i="19"/>
  <c r="AY281" i="19"/>
  <c r="AZ281" i="19"/>
  <c r="BA281" i="19"/>
  <c r="BB281" i="19"/>
  <c r="BC281" i="19"/>
  <c r="BD281" i="19"/>
  <c r="BE281" i="19"/>
  <c r="BF281" i="19"/>
  <c r="BG281" i="19"/>
  <c r="BH281" i="19"/>
  <c r="BI281" i="19"/>
  <c r="BK281" i="19"/>
  <c r="BL281" i="19"/>
  <c r="BN281" i="19"/>
  <c r="BO281" i="19"/>
  <c r="BQ281" i="19"/>
  <c r="BR281" i="19"/>
  <c r="BT281" i="19"/>
  <c r="BU281" i="19"/>
  <c r="BW281" i="19"/>
  <c r="BX281" i="19"/>
  <c r="CA281" i="19"/>
  <c r="CD281" i="19"/>
  <c r="CG281" i="19"/>
  <c r="CL281" i="19"/>
  <c r="CO281" i="19"/>
  <c r="CR281" i="19"/>
  <c r="CU281" i="19"/>
  <c r="CX281" i="19"/>
  <c r="DA281" i="19"/>
  <c r="DD281" i="19"/>
  <c r="DG281" i="19"/>
  <c r="DJ281" i="19"/>
  <c r="DM281" i="19"/>
  <c r="DS281" i="19"/>
  <c r="DT281" i="19" s="1"/>
  <c r="A282" i="19"/>
  <c r="G282" i="19"/>
  <c r="H282" i="19"/>
  <c r="I282" i="19" s="1"/>
  <c r="J282" i="19"/>
  <c r="K282" i="19"/>
  <c r="L282" i="19"/>
  <c r="M282" i="19"/>
  <c r="N282" i="19"/>
  <c r="O282" i="19" s="1"/>
  <c r="R282" i="19" s="1"/>
  <c r="P282" i="19"/>
  <c r="Q282" i="19"/>
  <c r="S282" i="19"/>
  <c r="T282" i="19"/>
  <c r="U282" i="19" s="1"/>
  <c r="X282" i="19" s="1"/>
  <c r="V282" i="19"/>
  <c r="W282" i="19"/>
  <c r="Y282" i="19"/>
  <c r="Z282" i="19"/>
  <c r="AA282" i="19" s="1"/>
  <c r="AD282" i="19" s="1"/>
  <c r="AH282" i="19" s="1"/>
  <c r="AB282" i="19"/>
  <c r="AC282" i="19"/>
  <c r="AE282" i="19"/>
  <c r="AF282" i="19"/>
  <c r="AG282" i="19"/>
  <c r="AI282" i="19"/>
  <c r="AJ282" i="19"/>
  <c r="AK282" i="19" s="1"/>
  <c r="BJ282" i="19" s="1"/>
  <c r="BM282" i="19" s="1"/>
  <c r="BP282" i="19" s="1"/>
  <c r="BS282" i="19" s="1"/>
  <c r="BV282" i="19" s="1"/>
  <c r="BY282" i="19" s="1"/>
  <c r="CB282" i="19" s="1"/>
  <c r="CE282" i="19" s="1"/>
  <c r="AL282" i="19"/>
  <c r="AN282" i="19" s="1"/>
  <c r="AR282" i="19"/>
  <c r="AT282" i="19"/>
  <c r="AV282" i="19"/>
  <c r="AX282" i="19"/>
  <c r="AY282" i="19"/>
  <c r="AZ282" i="19"/>
  <c r="BA282" i="19"/>
  <c r="BB282" i="19"/>
  <c r="BC282" i="19"/>
  <c r="BD282" i="19"/>
  <c r="BE282" i="19"/>
  <c r="BF282" i="19"/>
  <c r="BG282" i="19"/>
  <c r="BH282" i="19"/>
  <c r="BI282" i="19"/>
  <c r="BK282" i="19"/>
  <c r="BL282" i="19"/>
  <c r="BN282" i="19"/>
  <c r="BO282" i="19"/>
  <c r="BQ282" i="19"/>
  <c r="BR282" i="19"/>
  <c r="BT282" i="19"/>
  <c r="BU282" i="19"/>
  <c r="BW282" i="19"/>
  <c r="BX282" i="19"/>
  <c r="BZ282" i="19"/>
  <c r="CA282" i="19"/>
  <c r="CC282" i="19"/>
  <c r="CD282" i="19"/>
  <c r="CF282" i="19"/>
  <c r="CL282" i="19"/>
  <c r="CO282" i="19"/>
  <c r="CR282" i="19"/>
  <c r="CU282" i="19"/>
  <c r="CX282" i="19"/>
  <c r="DA282" i="19"/>
  <c r="DD282" i="19"/>
  <c r="DG282" i="19"/>
  <c r="DJ282" i="19"/>
  <c r="DM282" i="19"/>
  <c r="DS282" i="19"/>
  <c r="DT282" i="19" s="1"/>
  <c r="A283" i="19"/>
  <c r="G283" i="19"/>
  <c r="H283" i="19"/>
  <c r="I283" i="19" s="1"/>
  <c r="J283" i="19"/>
  <c r="K283" i="19"/>
  <c r="L283" i="19"/>
  <c r="M283" i="19"/>
  <c r="N283" i="19"/>
  <c r="O283" i="19" s="1"/>
  <c r="R283" i="19" s="1"/>
  <c r="P283" i="19"/>
  <c r="Q283" i="19"/>
  <c r="S283" i="19"/>
  <c r="T283" i="19"/>
  <c r="U283" i="19" s="1"/>
  <c r="X283" i="19" s="1"/>
  <c r="V283" i="19"/>
  <c r="W283" i="19"/>
  <c r="Y283" i="19"/>
  <c r="Z283" i="19"/>
  <c r="AA283" i="19" s="1"/>
  <c r="AD283" i="19" s="1"/>
  <c r="AH283" i="19" s="1"/>
  <c r="AB283" i="19"/>
  <c r="AC283" i="19"/>
  <c r="AE283" i="19"/>
  <c r="AF283" i="19"/>
  <c r="AG283" i="19"/>
  <c r="AI283" i="19"/>
  <c r="AJ283" i="19"/>
  <c r="AL283" i="19"/>
  <c r="AM283" i="19" s="1"/>
  <c r="AR283" i="19"/>
  <c r="AT283" i="19"/>
  <c r="AV283" i="19"/>
  <c r="AX283" i="19"/>
  <c r="AY283" i="19"/>
  <c r="AZ283" i="19"/>
  <c r="BA283" i="19"/>
  <c r="BB283" i="19"/>
  <c r="BC283" i="19"/>
  <c r="BD283" i="19"/>
  <c r="BE283" i="19"/>
  <c r="BF283" i="19"/>
  <c r="BG283" i="19"/>
  <c r="BH283" i="19"/>
  <c r="BI283" i="19"/>
  <c r="BK283" i="19"/>
  <c r="BL283" i="19"/>
  <c r="BN283" i="19"/>
  <c r="BO283" i="19"/>
  <c r="BQ283" i="19"/>
  <c r="BR283" i="19"/>
  <c r="BT283" i="19"/>
  <c r="BU283" i="19"/>
  <c r="BW283" i="19"/>
  <c r="BX283" i="19"/>
  <c r="BZ283" i="19"/>
  <c r="CA283" i="19"/>
  <c r="CC283" i="19"/>
  <c r="CD283" i="19"/>
  <c r="CF283" i="19"/>
  <c r="CL283" i="19"/>
  <c r="CO283" i="19"/>
  <c r="CR283" i="19"/>
  <c r="CU283" i="19"/>
  <c r="CX283" i="19"/>
  <c r="DA283" i="19"/>
  <c r="DD283" i="19"/>
  <c r="DG283" i="19"/>
  <c r="DJ283" i="19"/>
  <c r="DM283" i="19"/>
  <c r="DS283" i="19"/>
  <c r="DT283" i="19" s="1"/>
  <c r="A284" i="19"/>
  <c r="G284" i="19"/>
  <c r="H284" i="19"/>
  <c r="I284" i="19" s="1"/>
  <c r="J284" i="19"/>
  <c r="K284" i="19"/>
  <c r="L284" i="19"/>
  <c r="M284" i="19"/>
  <c r="N284" i="19"/>
  <c r="O284" i="19" s="1"/>
  <c r="R284" i="19" s="1"/>
  <c r="P284" i="19"/>
  <c r="Q284" i="19"/>
  <c r="S284" i="19"/>
  <c r="T284" i="19"/>
  <c r="U284" i="19" s="1"/>
  <c r="X284" i="19" s="1"/>
  <c r="V284" i="19"/>
  <c r="W284" i="19"/>
  <c r="Y284" i="19"/>
  <c r="Z284" i="19"/>
  <c r="AA284" i="19" s="1"/>
  <c r="AD284" i="19" s="1"/>
  <c r="AH284" i="19" s="1"/>
  <c r="AB284" i="19"/>
  <c r="AC284" i="19"/>
  <c r="AE284" i="19"/>
  <c r="AF284" i="19"/>
  <c r="AG284" i="19"/>
  <c r="AI284" i="19"/>
  <c r="AJ284" i="19"/>
  <c r="AK284" i="19" s="1"/>
  <c r="BJ284" i="19" s="1"/>
  <c r="BM284" i="19" s="1"/>
  <c r="BP284" i="19" s="1"/>
  <c r="BS284" i="19" s="1"/>
  <c r="BV284" i="19" s="1"/>
  <c r="BY284" i="19" s="1"/>
  <c r="CB284" i="19" s="1"/>
  <c r="CE284" i="19" s="1"/>
  <c r="AL284" i="19"/>
  <c r="AM284" i="19" s="1"/>
  <c r="AP284" i="19"/>
  <c r="AR284" i="19"/>
  <c r="AT284" i="19"/>
  <c r="AV284" i="19"/>
  <c r="AX284" i="19"/>
  <c r="AY284" i="19"/>
  <c r="AZ284" i="19"/>
  <c r="BA284" i="19"/>
  <c r="BB284" i="19"/>
  <c r="BC284" i="19"/>
  <c r="BD284" i="19"/>
  <c r="BE284" i="19"/>
  <c r="BF284" i="19"/>
  <c r="BG284" i="19"/>
  <c r="BH284" i="19"/>
  <c r="BI284" i="19"/>
  <c r="BK284" i="19"/>
  <c r="BL284" i="19"/>
  <c r="BN284" i="19"/>
  <c r="BO284" i="19"/>
  <c r="BQ284" i="19"/>
  <c r="BR284" i="19"/>
  <c r="BT284" i="19"/>
  <c r="BU284" i="19"/>
  <c r="BW284" i="19"/>
  <c r="BX284" i="19"/>
  <c r="BZ284" i="19"/>
  <c r="CA284" i="19"/>
  <c r="CC284" i="19"/>
  <c r="CD284" i="19"/>
  <c r="CF284" i="19"/>
  <c r="CL284" i="19"/>
  <c r="CO284" i="19"/>
  <c r="CR284" i="19"/>
  <c r="CU284" i="19"/>
  <c r="CX284" i="19"/>
  <c r="DA284" i="19"/>
  <c r="DD284" i="19"/>
  <c r="DG284" i="19"/>
  <c r="DJ284" i="19"/>
  <c r="DM284" i="19"/>
  <c r="DS284" i="19"/>
  <c r="DT284" i="19" s="1"/>
  <c r="A285" i="19"/>
  <c r="G285" i="19"/>
  <c r="H285" i="19"/>
  <c r="I285" i="19" s="1"/>
  <c r="J285" i="19"/>
  <c r="K285" i="19"/>
  <c r="L285" i="19"/>
  <c r="M285" i="19"/>
  <c r="N285" i="19"/>
  <c r="O285" i="19" s="1"/>
  <c r="R285" i="19" s="1"/>
  <c r="P285" i="19"/>
  <c r="Q285" i="19"/>
  <c r="S285" i="19"/>
  <c r="T285" i="19"/>
  <c r="U285" i="19" s="1"/>
  <c r="X285" i="19" s="1"/>
  <c r="V285" i="19"/>
  <c r="W285" i="19"/>
  <c r="Y285" i="19"/>
  <c r="Z285" i="19"/>
  <c r="AA285" i="19" s="1"/>
  <c r="AD285" i="19" s="1"/>
  <c r="AH285" i="19" s="1"/>
  <c r="AB285" i="19"/>
  <c r="AC285" i="19"/>
  <c r="AE285" i="19"/>
  <c r="AF285" i="19"/>
  <c r="AG285" i="19"/>
  <c r="AI285" i="19"/>
  <c r="AJ285" i="19"/>
  <c r="AK285" i="19" s="1"/>
  <c r="BJ285" i="19" s="1"/>
  <c r="BM285" i="19" s="1"/>
  <c r="BP285" i="19" s="1"/>
  <c r="BS285" i="19" s="1"/>
  <c r="BV285" i="19" s="1"/>
  <c r="BY285" i="19" s="1"/>
  <c r="CB285" i="19" s="1"/>
  <c r="CE285" i="19" s="1"/>
  <c r="CH285" i="19" s="1"/>
  <c r="CM285" i="19" s="1"/>
  <c r="AL285" i="19"/>
  <c r="AM285" i="19" s="1"/>
  <c r="AN285" i="19"/>
  <c r="AP285" i="19"/>
  <c r="AR285" i="19"/>
  <c r="AT285" i="19"/>
  <c r="AV285" i="19"/>
  <c r="AX285" i="19"/>
  <c r="AY285" i="19"/>
  <c r="AZ285" i="19"/>
  <c r="BA285" i="19"/>
  <c r="BB285" i="19"/>
  <c r="BC285" i="19"/>
  <c r="BD285" i="19"/>
  <c r="BE285" i="19"/>
  <c r="BF285" i="19"/>
  <c r="BG285" i="19"/>
  <c r="BH285" i="19"/>
  <c r="BI285" i="19"/>
  <c r="BK285" i="19"/>
  <c r="BL285" i="19"/>
  <c r="BN285" i="19"/>
  <c r="BO285" i="19"/>
  <c r="BQ285" i="19"/>
  <c r="BR285" i="19"/>
  <c r="BT285" i="19"/>
  <c r="BU285" i="19"/>
  <c r="BW285" i="19"/>
  <c r="BX285" i="19"/>
  <c r="BZ285" i="19"/>
  <c r="CA285" i="19"/>
  <c r="CC285" i="19"/>
  <c r="CD285" i="19"/>
  <c r="CF285" i="19"/>
  <c r="CG285" i="19"/>
  <c r="CI285" i="19"/>
  <c r="CL285" i="19"/>
  <c r="CO285" i="19"/>
  <c r="CR285" i="19"/>
  <c r="CU285" i="19"/>
  <c r="CX285" i="19"/>
  <c r="DA285" i="19"/>
  <c r="DD285" i="19"/>
  <c r="DG285" i="19"/>
  <c r="DJ285" i="19"/>
  <c r="DM285" i="19"/>
  <c r="DS285" i="19"/>
  <c r="DT285" i="19" s="1"/>
  <c r="A286" i="19"/>
  <c r="G286" i="19"/>
  <c r="H286" i="19"/>
  <c r="I286" i="19" s="1"/>
  <c r="J286" i="19"/>
  <c r="K286" i="19"/>
  <c r="L286" i="19"/>
  <c r="M286" i="19"/>
  <c r="N286" i="19"/>
  <c r="O286" i="19" s="1"/>
  <c r="R286" i="19" s="1"/>
  <c r="P286" i="19"/>
  <c r="Q286" i="19"/>
  <c r="S286" i="19"/>
  <c r="T286" i="19"/>
  <c r="V286" i="19"/>
  <c r="W286" i="19"/>
  <c r="Y286" i="19"/>
  <c r="Z286" i="19"/>
  <c r="AB286" i="19"/>
  <c r="AC286" i="19"/>
  <c r="AE286" i="19"/>
  <c r="AF286" i="19"/>
  <c r="AG286" i="19"/>
  <c r="AI286" i="19"/>
  <c r="AJ286" i="19"/>
  <c r="AL286" i="19"/>
  <c r="AM286" i="19" s="1"/>
  <c r="AP286" i="19"/>
  <c r="AR286" i="19"/>
  <c r="AT286" i="19"/>
  <c r="AV286" i="19"/>
  <c r="AX286" i="19"/>
  <c r="AY286" i="19"/>
  <c r="AZ286" i="19"/>
  <c r="BA286" i="19"/>
  <c r="BB286" i="19"/>
  <c r="BC286" i="19"/>
  <c r="BD286" i="19"/>
  <c r="BE286" i="19"/>
  <c r="BF286" i="19"/>
  <c r="BG286" i="19"/>
  <c r="BH286" i="19"/>
  <c r="BI286" i="19"/>
  <c r="BK286" i="19"/>
  <c r="BL286" i="19"/>
  <c r="BN286" i="19"/>
  <c r="BO286" i="19"/>
  <c r="BQ286" i="19"/>
  <c r="BR286" i="19"/>
  <c r="BT286" i="19"/>
  <c r="BU286" i="19"/>
  <c r="BW286" i="19"/>
  <c r="BX286" i="19"/>
  <c r="BZ286" i="19"/>
  <c r="CA286" i="19"/>
  <c r="CC286" i="19"/>
  <c r="CD286" i="19"/>
  <c r="CF286" i="19"/>
  <c r="CG286" i="19"/>
  <c r="CI286" i="19"/>
  <c r="CL286" i="19"/>
  <c r="CO286" i="19"/>
  <c r="CR286" i="19"/>
  <c r="CU286" i="19"/>
  <c r="CX286" i="19"/>
  <c r="DA286" i="19"/>
  <c r="DD286" i="19"/>
  <c r="DG286" i="19"/>
  <c r="DJ286" i="19"/>
  <c r="DM286" i="19"/>
  <c r="DS286" i="19"/>
  <c r="DT286" i="19" s="1"/>
  <c r="A287" i="19"/>
  <c r="G287" i="19"/>
  <c r="H287" i="19"/>
  <c r="I287" i="19" s="1"/>
  <c r="J287" i="19"/>
  <c r="K287" i="19"/>
  <c r="L287" i="19"/>
  <c r="M287" i="19"/>
  <c r="N287" i="19"/>
  <c r="O287" i="19" s="1"/>
  <c r="R287" i="19" s="1"/>
  <c r="P287" i="19"/>
  <c r="Q287" i="19"/>
  <c r="S287" i="19"/>
  <c r="T287" i="19"/>
  <c r="V287" i="19"/>
  <c r="W287" i="19"/>
  <c r="Y287" i="19"/>
  <c r="Z287" i="19"/>
  <c r="AB287" i="19"/>
  <c r="AC287" i="19"/>
  <c r="AE287" i="19"/>
  <c r="AF287" i="19"/>
  <c r="AG287" i="19"/>
  <c r="AI287" i="19"/>
  <c r="AJ287" i="19"/>
  <c r="AL287" i="19"/>
  <c r="AM287" i="19" s="1"/>
  <c r="AN287" i="19"/>
  <c r="AP287" i="19"/>
  <c r="AR287" i="19"/>
  <c r="AT287" i="19"/>
  <c r="AV287" i="19"/>
  <c r="AX287" i="19"/>
  <c r="AY287" i="19"/>
  <c r="AZ287" i="19"/>
  <c r="BA287" i="19"/>
  <c r="BB287" i="19"/>
  <c r="BC287" i="19"/>
  <c r="BD287" i="19"/>
  <c r="BE287" i="19"/>
  <c r="BF287" i="19"/>
  <c r="BG287" i="19"/>
  <c r="BH287" i="19"/>
  <c r="BI287" i="19"/>
  <c r="BK287" i="19"/>
  <c r="BL287" i="19"/>
  <c r="BN287" i="19"/>
  <c r="BO287" i="19"/>
  <c r="BQ287" i="19"/>
  <c r="BR287" i="19"/>
  <c r="BT287" i="19"/>
  <c r="BU287" i="19"/>
  <c r="BW287" i="19"/>
  <c r="BX287" i="19"/>
  <c r="BZ287" i="19"/>
  <c r="CA287" i="19"/>
  <c r="CC287" i="19"/>
  <c r="CD287" i="19"/>
  <c r="CF287" i="19"/>
  <c r="CG287" i="19"/>
  <c r="CI287" i="19"/>
  <c r="CL287" i="19"/>
  <c r="CO287" i="19"/>
  <c r="CR287" i="19"/>
  <c r="CU287" i="19"/>
  <c r="CX287" i="19"/>
  <c r="DA287" i="19"/>
  <c r="DD287" i="19"/>
  <c r="DG287" i="19"/>
  <c r="DJ287" i="19"/>
  <c r="DM287" i="19"/>
  <c r="DS287" i="19"/>
  <c r="DT287" i="19" s="1"/>
  <c r="A288" i="19"/>
  <c r="G288" i="19"/>
  <c r="H288" i="19"/>
  <c r="I288" i="19" s="1"/>
  <c r="J288" i="19"/>
  <c r="K288" i="19"/>
  <c r="L288" i="19"/>
  <c r="M288" i="19"/>
  <c r="N288" i="19"/>
  <c r="O288" i="19" s="1"/>
  <c r="R288" i="19" s="1"/>
  <c r="P288" i="19"/>
  <c r="Q288" i="19"/>
  <c r="S288" i="19"/>
  <c r="T288" i="19"/>
  <c r="U288" i="19" s="1"/>
  <c r="X288" i="19" s="1"/>
  <c r="V288" i="19"/>
  <c r="W288" i="19"/>
  <c r="Y288" i="19"/>
  <c r="Z288" i="19"/>
  <c r="AA288" i="19" s="1"/>
  <c r="AD288" i="19" s="1"/>
  <c r="AH288" i="19" s="1"/>
  <c r="AB288" i="19"/>
  <c r="AC288" i="19"/>
  <c r="AE288" i="19"/>
  <c r="AF288" i="19"/>
  <c r="AG288" i="19"/>
  <c r="AI288" i="19"/>
  <c r="AJ288" i="19"/>
  <c r="AK288" i="19" s="1"/>
  <c r="BJ288" i="19" s="1"/>
  <c r="BM288" i="19" s="1"/>
  <c r="BP288" i="19" s="1"/>
  <c r="BS288" i="19" s="1"/>
  <c r="BV288" i="19" s="1"/>
  <c r="BY288" i="19" s="1"/>
  <c r="AL288" i="19"/>
  <c r="AN288" i="19" s="1"/>
  <c r="AP288" i="19"/>
  <c r="AR288" i="19"/>
  <c r="AT288" i="19"/>
  <c r="AV288" i="19"/>
  <c r="AW288" i="19"/>
  <c r="AX288" i="19"/>
  <c r="AY288" i="19"/>
  <c r="AZ288" i="19"/>
  <c r="BA288" i="19"/>
  <c r="BB288" i="19"/>
  <c r="BC288" i="19"/>
  <c r="BD288" i="19"/>
  <c r="BE288" i="19"/>
  <c r="BF288" i="19"/>
  <c r="BG288" i="19"/>
  <c r="BH288" i="19"/>
  <c r="BI288" i="19"/>
  <c r="BK288" i="19"/>
  <c r="BL288" i="19"/>
  <c r="BN288" i="19"/>
  <c r="BO288" i="19"/>
  <c r="BQ288" i="19"/>
  <c r="BR288" i="19"/>
  <c r="BT288" i="19"/>
  <c r="BU288" i="19"/>
  <c r="BW288" i="19"/>
  <c r="BX288" i="19"/>
  <c r="BZ288" i="19"/>
  <c r="CD288" i="19"/>
  <c r="CG288" i="19"/>
  <c r="CL288" i="19"/>
  <c r="CO288" i="19"/>
  <c r="CR288" i="19"/>
  <c r="CU288" i="19"/>
  <c r="CX288" i="19"/>
  <c r="DA288" i="19"/>
  <c r="DD288" i="19"/>
  <c r="DG288" i="19"/>
  <c r="DJ288" i="19"/>
  <c r="DM288" i="19"/>
  <c r="DS288" i="19"/>
  <c r="DT288" i="19" s="1"/>
  <c r="A289" i="19"/>
  <c r="G289" i="19"/>
  <c r="H289" i="19"/>
  <c r="I289" i="19" s="1"/>
  <c r="J289" i="19"/>
  <c r="K289" i="19"/>
  <c r="L289" i="19"/>
  <c r="M289" i="19"/>
  <c r="N289" i="19"/>
  <c r="O289" i="19" s="1"/>
  <c r="R289" i="19" s="1"/>
  <c r="P289" i="19"/>
  <c r="Q289" i="19"/>
  <c r="S289" i="19"/>
  <c r="T289" i="19"/>
  <c r="U289" i="19" s="1"/>
  <c r="X289" i="19" s="1"/>
  <c r="V289" i="19"/>
  <c r="W289" i="19"/>
  <c r="Y289" i="19"/>
  <c r="Z289" i="19"/>
  <c r="AA289" i="19" s="1"/>
  <c r="AD289" i="19" s="1"/>
  <c r="AH289" i="19" s="1"/>
  <c r="AB289" i="19"/>
  <c r="AC289" i="19"/>
  <c r="AE289" i="19"/>
  <c r="AF289" i="19"/>
  <c r="AG289" i="19"/>
  <c r="AI289" i="19"/>
  <c r="AJ289" i="19"/>
  <c r="AL289" i="19"/>
  <c r="AM289" i="19" s="1"/>
  <c r="AP289" i="19"/>
  <c r="AR289" i="19"/>
  <c r="AT289" i="19"/>
  <c r="AV289" i="19"/>
  <c r="AW289" i="19"/>
  <c r="AX289" i="19"/>
  <c r="AY289" i="19"/>
  <c r="AZ289" i="19"/>
  <c r="BA289" i="19"/>
  <c r="BB289" i="19"/>
  <c r="BC289" i="19"/>
  <c r="BD289" i="19"/>
  <c r="BE289" i="19"/>
  <c r="BF289" i="19"/>
  <c r="BG289" i="19"/>
  <c r="BH289" i="19"/>
  <c r="BI289" i="19"/>
  <c r="BK289" i="19"/>
  <c r="BL289" i="19"/>
  <c r="BN289" i="19"/>
  <c r="BO289" i="19"/>
  <c r="BQ289" i="19"/>
  <c r="BR289" i="19"/>
  <c r="BT289" i="19"/>
  <c r="BU289" i="19"/>
  <c r="BW289" i="19"/>
  <c r="BX289" i="19"/>
  <c r="BZ289" i="19"/>
  <c r="CD289" i="19"/>
  <c r="CG289" i="19"/>
  <c r="CL289" i="19"/>
  <c r="CO289" i="19"/>
  <c r="CR289" i="19"/>
  <c r="CU289" i="19"/>
  <c r="CX289" i="19"/>
  <c r="DA289" i="19"/>
  <c r="DD289" i="19"/>
  <c r="DG289" i="19"/>
  <c r="DJ289" i="19"/>
  <c r="DM289" i="19"/>
  <c r="DS289" i="19"/>
  <c r="DT289" i="19" s="1"/>
  <c r="A290" i="19"/>
  <c r="G290" i="19"/>
  <c r="H290" i="19"/>
  <c r="I290" i="19" s="1"/>
  <c r="J290" i="19"/>
  <c r="K290" i="19"/>
  <c r="L290" i="19"/>
  <c r="M290" i="19"/>
  <c r="N290" i="19"/>
  <c r="O290" i="19" s="1"/>
  <c r="R290" i="19" s="1"/>
  <c r="P290" i="19"/>
  <c r="Q290" i="19"/>
  <c r="S290" i="19"/>
  <c r="T290" i="19"/>
  <c r="U290" i="19" s="1"/>
  <c r="X290" i="19" s="1"/>
  <c r="V290" i="19"/>
  <c r="W290" i="19"/>
  <c r="Y290" i="19"/>
  <c r="Z290" i="19"/>
  <c r="AA290" i="19" s="1"/>
  <c r="AD290" i="19" s="1"/>
  <c r="AH290" i="19" s="1"/>
  <c r="AB290" i="19"/>
  <c r="AC290" i="19"/>
  <c r="AE290" i="19"/>
  <c r="AF290" i="19"/>
  <c r="AG290" i="19"/>
  <c r="AI290" i="19"/>
  <c r="AJ290" i="19"/>
  <c r="AK290" i="19" s="1"/>
  <c r="BJ290" i="19" s="1"/>
  <c r="BM290" i="19" s="1"/>
  <c r="BP290" i="19" s="1"/>
  <c r="BS290" i="19" s="1"/>
  <c r="BV290" i="19" s="1"/>
  <c r="BY290" i="19" s="1"/>
  <c r="CB290" i="19" s="1"/>
  <c r="CE290" i="19" s="1"/>
  <c r="CH290" i="19" s="1"/>
  <c r="CM290" i="19" s="1"/>
  <c r="CP290" i="19" s="1"/>
  <c r="CS290" i="19" s="1"/>
  <c r="AL290" i="19"/>
  <c r="AM290" i="19" s="1"/>
  <c r="AP290" i="19"/>
  <c r="AR290" i="19"/>
  <c r="AT290" i="19"/>
  <c r="AV290" i="19"/>
  <c r="AX290" i="19"/>
  <c r="AZ290" i="19"/>
  <c r="BB290" i="19"/>
  <c r="BC290" i="19"/>
  <c r="BD290" i="19"/>
  <c r="BE290" i="19"/>
  <c r="BF290" i="19"/>
  <c r="BG290" i="19"/>
  <c r="BH290" i="19"/>
  <c r="BI290" i="19"/>
  <c r="BK290" i="19"/>
  <c r="BL290" i="19"/>
  <c r="BN290" i="19"/>
  <c r="BO290" i="19"/>
  <c r="BQ290" i="19"/>
  <c r="BR290" i="19"/>
  <c r="BT290" i="19"/>
  <c r="BU290" i="19"/>
  <c r="BW290" i="19"/>
  <c r="BX290" i="19"/>
  <c r="BZ290" i="19"/>
  <c r="CA290" i="19"/>
  <c r="CC290" i="19"/>
  <c r="CD290" i="19"/>
  <c r="CF290" i="19"/>
  <c r="CG290" i="19"/>
  <c r="CI290" i="19"/>
  <c r="CL290" i="19"/>
  <c r="CN290" i="19"/>
  <c r="CO290" i="19"/>
  <c r="CQ290" i="19"/>
  <c r="CR290" i="19"/>
  <c r="CT290" i="19"/>
  <c r="CX290" i="19"/>
  <c r="DA290" i="19"/>
  <c r="DD290" i="19"/>
  <c r="DG290" i="19"/>
  <c r="DJ290" i="19"/>
  <c r="DM290" i="19"/>
  <c r="DS290" i="19"/>
  <c r="DT290" i="19" s="1"/>
  <c r="A291" i="19"/>
  <c r="G291" i="19"/>
  <c r="H291" i="19"/>
  <c r="I291" i="19" s="1"/>
  <c r="J291" i="19"/>
  <c r="K291" i="19"/>
  <c r="L291" i="19"/>
  <c r="M291" i="19"/>
  <c r="N291" i="19"/>
  <c r="O291" i="19" s="1"/>
  <c r="R291" i="19" s="1"/>
  <c r="P291" i="19"/>
  <c r="Q291" i="19"/>
  <c r="S291" i="19"/>
  <c r="T291" i="19"/>
  <c r="U291" i="19" s="1"/>
  <c r="X291" i="19" s="1"/>
  <c r="V291" i="19"/>
  <c r="W291" i="19"/>
  <c r="Y291" i="19"/>
  <c r="Z291" i="19"/>
  <c r="AA291" i="19" s="1"/>
  <c r="AD291" i="19" s="1"/>
  <c r="AH291" i="19" s="1"/>
  <c r="AB291" i="19"/>
  <c r="AC291" i="19"/>
  <c r="AE291" i="19"/>
  <c r="AF291" i="19"/>
  <c r="AG291" i="19"/>
  <c r="AI291" i="19"/>
  <c r="AJ291" i="19"/>
  <c r="AK291" i="19" s="1"/>
  <c r="BJ291" i="19" s="1"/>
  <c r="BM291" i="19" s="1"/>
  <c r="BP291" i="19" s="1"/>
  <c r="BS291" i="19" s="1"/>
  <c r="BV291" i="19" s="1"/>
  <c r="BY291" i="19" s="1"/>
  <c r="CB291" i="19" s="1"/>
  <c r="CE291" i="19" s="1"/>
  <c r="CH291" i="19" s="1"/>
  <c r="CM291" i="19" s="1"/>
  <c r="CP291" i="19" s="1"/>
  <c r="CS291" i="19" s="1"/>
  <c r="CV291" i="19" s="1"/>
  <c r="CY291" i="19" s="1"/>
  <c r="AL291" i="19"/>
  <c r="AM291" i="19" s="1"/>
  <c r="AN291" i="19"/>
  <c r="AP291" i="19"/>
  <c r="AR291" i="19"/>
  <c r="AT291" i="19"/>
  <c r="AV291" i="19"/>
  <c r="AX291" i="19"/>
  <c r="AZ291" i="19"/>
  <c r="BB291" i="19"/>
  <c r="BC291" i="19"/>
  <c r="BD291" i="19"/>
  <c r="BE291" i="19"/>
  <c r="BF291" i="19"/>
  <c r="BG291" i="19"/>
  <c r="BH291" i="19"/>
  <c r="BI291" i="19"/>
  <c r="BK291" i="19"/>
  <c r="BL291" i="19"/>
  <c r="BN291" i="19"/>
  <c r="BO291" i="19"/>
  <c r="BQ291" i="19"/>
  <c r="BR291" i="19"/>
  <c r="BT291" i="19"/>
  <c r="BU291" i="19"/>
  <c r="BW291" i="19"/>
  <c r="BX291" i="19"/>
  <c r="BZ291" i="19"/>
  <c r="CA291" i="19"/>
  <c r="CC291" i="19"/>
  <c r="CD291" i="19"/>
  <c r="CF291" i="19"/>
  <c r="CG291" i="19"/>
  <c r="CI291" i="19"/>
  <c r="CL291" i="19"/>
  <c r="CN291" i="19"/>
  <c r="CO291" i="19"/>
  <c r="CQ291" i="19"/>
  <c r="CR291" i="19"/>
  <c r="CT291" i="19"/>
  <c r="CU291" i="19"/>
  <c r="CW291" i="19"/>
  <c r="CX291" i="19"/>
  <c r="DA291" i="19"/>
  <c r="DD291" i="19"/>
  <c r="DG291" i="19"/>
  <c r="DJ291" i="19"/>
  <c r="DM291" i="19"/>
  <c r="DS291" i="19"/>
  <c r="DT291" i="19" s="1"/>
  <c r="F292" i="19"/>
  <c r="G292" i="19"/>
  <c r="H292" i="19"/>
  <c r="I292" i="19"/>
  <c r="J292" i="19"/>
  <c r="K292" i="19"/>
  <c r="L292" i="19"/>
  <c r="M292" i="19"/>
  <c r="DP292" i="19"/>
  <c r="DS292" i="19"/>
  <c r="CM297" i="19"/>
  <c r="CP297" i="19"/>
  <c r="CS297" i="19"/>
  <c r="CV297" i="19"/>
  <c r="CY297" i="19"/>
  <c r="DB297" i="19"/>
  <c r="DD297" i="19"/>
  <c r="DH297" i="19"/>
  <c r="F298" i="19"/>
  <c r="F302" i="19"/>
  <c r="D598" i="4" l="1"/>
  <c r="C598" i="4" s="1"/>
  <c r="D597" i="4"/>
  <c r="C597" i="4" s="1"/>
  <c r="U287" i="19"/>
  <c r="X287" i="19" s="1"/>
  <c r="AA287" i="19" s="1"/>
  <c r="AD287" i="19" s="1"/>
  <c r="AH287" i="19" s="1"/>
  <c r="AK287" i="19" s="1"/>
  <c r="BJ287" i="19" s="1"/>
  <c r="BM287" i="19" s="1"/>
  <c r="BP287" i="19" s="1"/>
  <c r="BS287" i="19" s="1"/>
  <c r="BV287" i="19" s="1"/>
  <c r="BY287" i="19" s="1"/>
  <c r="CB287" i="19" s="1"/>
  <c r="CE287" i="19" s="1"/>
  <c r="CH287" i="19" s="1"/>
  <c r="CM287" i="19" s="1"/>
  <c r="U286" i="19"/>
  <c r="X286" i="19" s="1"/>
  <c r="AA286" i="19" s="1"/>
  <c r="AD286" i="19" s="1"/>
  <c r="AH286" i="19" s="1"/>
  <c r="AK286" i="19" s="1"/>
  <c r="BJ286" i="19" s="1"/>
  <c r="BM286" i="19" s="1"/>
  <c r="BP286" i="19" s="1"/>
  <c r="BS286" i="19" s="1"/>
  <c r="BV286" i="19" s="1"/>
  <c r="BY286" i="19" s="1"/>
  <c r="CB286" i="19" s="1"/>
  <c r="CE286" i="19" s="1"/>
  <c r="CH286" i="19" s="1"/>
  <c r="CM286" i="19" s="1"/>
  <c r="CN285" i="19"/>
  <c r="CP285" i="19"/>
  <c r="DI277" i="19"/>
  <c r="DJ277" i="19" s="1"/>
  <c r="DK277" i="19" s="1"/>
  <c r="AK289" i="19"/>
  <c r="BJ289" i="19" s="1"/>
  <c r="BM289" i="19" s="1"/>
  <c r="BP289" i="19" s="1"/>
  <c r="BS289" i="19" s="1"/>
  <c r="BV289" i="19" s="1"/>
  <c r="BY289" i="19" s="1"/>
  <c r="AK283" i="19"/>
  <c r="BJ283" i="19" s="1"/>
  <c r="BM283" i="19" s="1"/>
  <c r="BP283" i="19" s="1"/>
  <c r="BS283" i="19" s="1"/>
  <c r="BV283" i="19" s="1"/>
  <c r="BY283" i="19" s="1"/>
  <c r="CB283" i="19" s="1"/>
  <c r="CE283" i="19" s="1"/>
  <c r="AK281" i="19"/>
  <c r="BJ281" i="19" s="1"/>
  <c r="BM281" i="19" s="1"/>
  <c r="BP281" i="19" s="1"/>
  <c r="BS281" i="19" s="1"/>
  <c r="BV281" i="19" s="1"/>
  <c r="BY281" i="19" s="1"/>
  <c r="R276" i="19"/>
  <c r="U276" i="19" s="1"/>
  <c r="X276" i="19" s="1"/>
  <c r="AA276" i="19" s="1"/>
  <c r="AD276" i="19" s="1"/>
  <c r="AH276" i="19" s="1"/>
  <c r="AK276" i="19" s="1"/>
  <c r="BJ276" i="19" s="1"/>
  <c r="BM276" i="19" s="1"/>
  <c r="AH275" i="19"/>
  <c r="AK275" i="19" s="1"/>
  <c r="BJ275" i="19" s="1"/>
  <c r="BM275" i="19" s="1"/>
  <c r="X274" i="19"/>
  <c r="AA274" i="19" s="1"/>
  <c r="AD274" i="19" s="1"/>
  <c r="AH274" i="19" s="1"/>
  <c r="AK274" i="19" s="1"/>
  <c r="BJ274" i="19" s="1"/>
  <c r="BM274" i="19" s="1"/>
  <c r="R274" i="19"/>
  <c r="U274" i="19" s="1"/>
  <c r="BJ273" i="19"/>
  <c r="BM273" i="19" s="1"/>
  <c r="AH273" i="19"/>
  <c r="AK273" i="19" s="1"/>
  <c r="R272" i="19"/>
  <c r="U272" i="19" s="1"/>
  <c r="X272" i="19" s="1"/>
  <c r="AA272" i="19" s="1"/>
  <c r="AD272" i="19" s="1"/>
  <c r="AH272" i="19" s="1"/>
  <c r="AK272" i="19" s="1"/>
  <c r="BJ272" i="19" s="1"/>
  <c r="BM272" i="19" s="1"/>
  <c r="AH271" i="19"/>
  <c r="AK271" i="19" s="1"/>
  <c r="BJ271" i="19" s="1"/>
  <c r="BM271" i="19" s="1"/>
  <c r="X270" i="19"/>
  <c r="AA270" i="19" s="1"/>
  <c r="AD270" i="19" s="1"/>
  <c r="AH270" i="19" s="1"/>
  <c r="AK270" i="19" s="1"/>
  <c r="BJ270" i="19" s="1"/>
  <c r="BM270" i="19" s="1"/>
  <c r="R270" i="19"/>
  <c r="U270" i="19" s="1"/>
  <c r="BJ269" i="19"/>
  <c r="BM269" i="19" s="1"/>
  <c r="AH269" i="19"/>
  <c r="AK269" i="19" s="1"/>
  <c r="R268" i="19"/>
  <c r="U268" i="19" s="1"/>
  <c r="X268" i="19" s="1"/>
  <c r="AA268" i="19" s="1"/>
  <c r="AD268" i="19" s="1"/>
  <c r="AH268" i="19" s="1"/>
  <c r="AK268" i="19" s="1"/>
  <c r="BJ268" i="19" s="1"/>
  <c r="BM268" i="19" s="1"/>
  <c r="AH267" i="19"/>
  <c r="AK267" i="19" s="1"/>
  <c r="BJ267" i="19" s="1"/>
  <c r="BM267" i="19" s="1"/>
  <c r="X266" i="19"/>
  <c r="AA266" i="19" s="1"/>
  <c r="AD266" i="19" s="1"/>
  <c r="AH266" i="19" s="1"/>
  <c r="AK266" i="19" s="1"/>
  <c r="BJ266" i="19" s="1"/>
  <c r="BM266" i="19" s="1"/>
  <c r="R266" i="19"/>
  <c r="U266" i="19" s="1"/>
  <c r="BJ265" i="19"/>
  <c r="BM265" i="19" s="1"/>
  <c r="AH265" i="19"/>
  <c r="AK265" i="19" s="1"/>
  <c r="R264" i="19"/>
  <c r="U264" i="19" s="1"/>
  <c r="X264" i="19" s="1"/>
  <c r="AA264" i="19" s="1"/>
  <c r="AD264" i="19" s="1"/>
  <c r="AH264" i="19" s="1"/>
  <c r="AK264" i="19" s="1"/>
  <c r="BJ264" i="19" s="1"/>
  <c r="BM264" i="19" s="1"/>
  <c r="AH263" i="19"/>
  <c r="AK263" i="19" s="1"/>
  <c r="BJ263" i="19" s="1"/>
  <c r="BM263" i="19" s="1"/>
  <c r="X262" i="19"/>
  <c r="AA262" i="19" s="1"/>
  <c r="AD262" i="19" s="1"/>
  <c r="AH262" i="19" s="1"/>
  <c r="AK262" i="19" s="1"/>
  <c r="BJ262" i="19" s="1"/>
  <c r="BM262" i="19" s="1"/>
  <c r="R262" i="19"/>
  <c r="U262" i="19" s="1"/>
  <c r="CZ291" i="19"/>
  <c r="DB291" i="19"/>
  <c r="BZ280" i="19"/>
  <c r="CB280" i="19"/>
  <c r="DF278" i="19"/>
  <c r="DH278" i="19"/>
  <c r="BL261" i="19"/>
  <c r="BR261" i="19"/>
  <c r="BX261" i="19"/>
  <c r="CD261" i="19"/>
  <c r="BU261" i="19"/>
  <c r="BO261" i="19"/>
  <c r="CA261" i="19"/>
  <c r="BL259" i="19"/>
  <c r="BR259" i="19"/>
  <c r="BX259" i="19"/>
  <c r="CD259" i="19"/>
  <c r="BU259" i="19"/>
  <c r="BO259" i="19"/>
  <c r="CA259" i="19"/>
  <c r="BL257" i="19"/>
  <c r="BR257" i="19"/>
  <c r="BX257" i="19"/>
  <c r="CD257" i="19"/>
  <c r="BU257" i="19"/>
  <c r="BO257" i="19"/>
  <c r="CA257" i="19"/>
  <c r="BL255" i="19"/>
  <c r="BR255" i="19"/>
  <c r="BX255" i="19"/>
  <c r="CD255" i="19"/>
  <c r="BU255" i="19"/>
  <c r="BO255" i="19"/>
  <c r="CA255" i="19"/>
  <c r="BL253" i="19"/>
  <c r="BR253" i="19"/>
  <c r="BX253" i="19"/>
  <c r="CD253" i="19"/>
  <c r="BU253" i="19"/>
  <c r="BO253" i="19"/>
  <c r="CA253" i="19"/>
  <c r="BL251" i="19"/>
  <c r="BR251" i="19"/>
  <c r="BX251" i="19"/>
  <c r="CD251" i="19"/>
  <c r="BU251" i="19"/>
  <c r="BO251" i="19"/>
  <c r="CA251" i="19"/>
  <c r="BL249" i="19"/>
  <c r="BR249" i="19"/>
  <c r="BX249" i="19"/>
  <c r="CD249" i="19"/>
  <c r="BU249" i="19"/>
  <c r="BO249" i="19"/>
  <c r="CA249" i="19"/>
  <c r="BL247" i="19"/>
  <c r="BR247" i="19"/>
  <c r="BX247" i="19"/>
  <c r="CD247" i="19"/>
  <c r="BU247" i="19"/>
  <c r="BO247" i="19"/>
  <c r="CA247" i="19"/>
  <c r="BL245" i="19"/>
  <c r="BR245" i="19"/>
  <c r="BX245" i="19"/>
  <c r="CD245" i="19"/>
  <c r="BU245" i="19"/>
  <c r="BO245" i="19"/>
  <c r="CA245" i="19"/>
  <c r="BL243" i="19"/>
  <c r="BR243" i="19"/>
  <c r="BX243" i="19"/>
  <c r="CD243" i="19"/>
  <c r="BU243" i="19"/>
  <c r="BO243" i="19"/>
  <c r="CA243" i="19"/>
  <c r="BL241" i="19"/>
  <c r="BR241" i="19"/>
  <c r="BX241" i="19"/>
  <c r="CD241" i="19"/>
  <c r="BU241" i="19"/>
  <c r="BO241" i="19"/>
  <c r="CA241" i="19"/>
  <c r="BL239" i="19"/>
  <c r="BR239" i="19"/>
  <c r="BX239" i="19"/>
  <c r="CD239" i="19"/>
  <c r="BU239" i="19"/>
  <c r="BO239" i="19"/>
  <c r="CA239" i="19"/>
  <c r="AE292" i="19"/>
  <c r="AN290" i="19"/>
  <c r="AN289" i="19"/>
  <c r="AN286" i="19"/>
  <c r="AN284" i="19"/>
  <c r="AP283" i="19"/>
  <c r="AN283" i="19"/>
  <c r="BA291" i="19"/>
  <c r="AY291" i="19"/>
  <c r="AW291" i="19"/>
  <c r="AU291" i="19"/>
  <c r="AS291" i="19"/>
  <c r="AQ291" i="19"/>
  <c r="AO291" i="19"/>
  <c r="BA290" i="19"/>
  <c r="CU290" i="19" s="1"/>
  <c r="CV290" i="19" s="1"/>
  <c r="AY290" i="19"/>
  <c r="AW290" i="19"/>
  <c r="AU290" i="19"/>
  <c r="AS290" i="19"/>
  <c r="AQ290" i="19"/>
  <c r="AO290" i="19"/>
  <c r="AU289" i="19"/>
  <c r="CA289" i="19" s="1"/>
  <c r="AS289" i="19"/>
  <c r="AQ289" i="19"/>
  <c r="AO289" i="19"/>
  <c r="AU288" i="19"/>
  <c r="CA288" i="19" s="1"/>
  <c r="CB288" i="19" s="1"/>
  <c r="AS288" i="19"/>
  <c r="AQ288" i="19"/>
  <c r="AO288" i="19"/>
  <c r="AM288" i="19"/>
  <c r="AW287" i="19"/>
  <c r="AU287" i="19"/>
  <c r="AS287" i="19"/>
  <c r="AQ287" i="19"/>
  <c r="AO287" i="19"/>
  <c r="AW286" i="19"/>
  <c r="AU286" i="19"/>
  <c r="AS286" i="19"/>
  <c r="AQ286" i="19"/>
  <c r="AO286" i="19"/>
  <c r="AW285" i="19"/>
  <c r="AU285" i="19"/>
  <c r="AS285" i="19"/>
  <c r="AQ285" i="19"/>
  <c r="AO285" i="19"/>
  <c r="AW284" i="19"/>
  <c r="CG284" i="19" s="1"/>
  <c r="CH284" i="19" s="1"/>
  <c r="AU284" i="19"/>
  <c r="AS284" i="19"/>
  <c r="AQ284" i="19"/>
  <c r="AO284" i="19"/>
  <c r="AW283" i="19"/>
  <c r="CG283" i="19" s="1"/>
  <c r="AU283" i="19"/>
  <c r="AS283" i="19"/>
  <c r="AQ283" i="19"/>
  <c r="AO283" i="19"/>
  <c r="AW282" i="19"/>
  <c r="CG282" i="19" s="1"/>
  <c r="CH282" i="19" s="1"/>
  <c r="AU282" i="19"/>
  <c r="AS282" i="19"/>
  <c r="AQ282" i="19"/>
  <c r="AO282" i="19"/>
  <c r="AM282" i="19"/>
  <c r="AS281" i="19"/>
  <c r="AQ281" i="19"/>
  <c r="AO281" i="19"/>
  <c r="AS280" i="19"/>
  <c r="AQ280" i="19"/>
  <c r="AO280" i="19"/>
  <c r="BC279" i="19"/>
  <c r="DA279" i="19" s="1"/>
  <c r="DB279" i="19" s="1"/>
  <c r="BA279" i="19"/>
  <c r="AY279" i="19"/>
  <c r="AW279" i="19"/>
  <c r="AU279" i="19"/>
  <c r="AS279" i="19"/>
  <c r="AQ279" i="19"/>
  <c r="AO279" i="19"/>
  <c r="BC278" i="19"/>
  <c r="BA278" i="19"/>
  <c r="AY278" i="19"/>
  <c r="AW278" i="19"/>
  <c r="AU278" i="19"/>
  <c r="AS278" i="19"/>
  <c r="AQ278" i="19"/>
  <c r="AO278" i="19"/>
  <c r="CD276" i="19"/>
  <c r="BX276" i="19"/>
  <c r="BR276" i="19"/>
  <c r="CD275" i="19"/>
  <c r="BX275" i="19"/>
  <c r="BR275" i="19"/>
  <c r="CD274" i="19"/>
  <c r="BX274" i="19"/>
  <c r="BR274" i="19"/>
  <c r="CD273" i="19"/>
  <c r="BX273" i="19"/>
  <c r="BR273" i="19"/>
  <c r="CD272" i="19"/>
  <c r="BX272" i="19"/>
  <c r="BR272" i="19"/>
  <c r="CD271" i="19"/>
  <c r="BX271" i="19"/>
  <c r="BR271" i="19"/>
  <c r="CD270" i="19"/>
  <c r="BX270" i="19"/>
  <c r="BR270" i="19"/>
  <c r="CD269" i="19"/>
  <c r="BX269" i="19"/>
  <c r="BR269" i="19"/>
  <c r="CD268" i="19"/>
  <c r="BX268" i="19"/>
  <c r="BR268" i="19"/>
  <c r="CD267" i="19"/>
  <c r="BX267" i="19"/>
  <c r="BR267" i="19"/>
  <c r="CD266" i="19"/>
  <c r="BX266" i="19"/>
  <c r="BR266" i="19"/>
  <c r="CD265" i="19"/>
  <c r="BX265" i="19"/>
  <c r="BR265" i="19"/>
  <c r="CD264" i="19"/>
  <c r="BX264" i="19"/>
  <c r="BR264" i="19"/>
  <c r="CD263" i="19"/>
  <c r="BX263" i="19"/>
  <c r="BR263" i="19"/>
  <c r="CD262" i="19"/>
  <c r="BX262" i="19"/>
  <c r="BR262" i="19"/>
  <c r="X261" i="19"/>
  <c r="AA261" i="19" s="1"/>
  <c r="AD261" i="19" s="1"/>
  <c r="AH261" i="19" s="1"/>
  <c r="AK261" i="19" s="1"/>
  <c r="BJ261" i="19" s="1"/>
  <c r="BM261" i="19" s="1"/>
  <c r="AD260" i="19"/>
  <c r="AH259" i="19"/>
  <c r="AK259" i="19" s="1"/>
  <c r="X259" i="19"/>
  <c r="AA259" i="19" s="1"/>
  <c r="AD258" i="19"/>
  <c r="X257" i="19"/>
  <c r="AA257" i="19" s="1"/>
  <c r="AD257" i="19" s="1"/>
  <c r="AH257" i="19" s="1"/>
  <c r="AK257" i="19" s="1"/>
  <c r="BJ257" i="19" s="1"/>
  <c r="BM257" i="19" s="1"/>
  <c r="AD256" i="19"/>
  <c r="AH255" i="19"/>
  <c r="AK255" i="19" s="1"/>
  <c r="X255" i="19"/>
  <c r="AA255" i="19" s="1"/>
  <c r="AD254" i="19"/>
  <c r="X253" i="19"/>
  <c r="AA253" i="19" s="1"/>
  <c r="AD253" i="19" s="1"/>
  <c r="AH253" i="19" s="1"/>
  <c r="AK253" i="19" s="1"/>
  <c r="BJ253" i="19" s="1"/>
  <c r="BM253" i="19" s="1"/>
  <c r="AD252" i="19"/>
  <c r="AH251" i="19"/>
  <c r="AK251" i="19" s="1"/>
  <c r="X251" i="19"/>
  <c r="AA251" i="19" s="1"/>
  <c r="AD250" i="19"/>
  <c r="X249" i="19"/>
  <c r="AA249" i="19" s="1"/>
  <c r="AD249" i="19" s="1"/>
  <c r="AH249" i="19" s="1"/>
  <c r="AK249" i="19" s="1"/>
  <c r="BJ249" i="19" s="1"/>
  <c r="BM249" i="19" s="1"/>
  <c r="AD248" i="19"/>
  <c r="AH247" i="19"/>
  <c r="AK247" i="19" s="1"/>
  <c r="X247" i="19"/>
  <c r="AA247" i="19" s="1"/>
  <c r="AD246" i="19"/>
  <c r="X245" i="19"/>
  <c r="AA245" i="19" s="1"/>
  <c r="AD245" i="19" s="1"/>
  <c r="AH245" i="19" s="1"/>
  <c r="AK245" i="19" s="1"/>
  <c r="BJ245" i="19" s="1"/>
  <c r="BM245" i="19" s="1"/>
  <c r="AD244" i="19"/>
  <c r="AH243" i="19"/>
  <c r="AK243" i="19" s="1"/>
  <c r="X243" i="19"/>
  <c r="AA243" i="19" s="1"/>
  <c r="AD242" i="19"/>
  <c r="X241" i="19"/>
  <c r="AA241" i="19" s="1"/>
  <c r="AD241" i="19" s="1"/>
  <c r="AH241" i="19" s="1"/>
  <c r="AK241" i="19" s="1"/>
  <c r="BJ241" i="19" s="1"/>
  <c r="BM241" i="19" s="1"/>
  <c r="AD240" i="19"/>
  <c r="AH239" i="19"/>
  <c r="AK239" i="19" s="1"/>
  <c r="X239" i="19"/>
  <c r="AA239" i="19" s="1"/>
  <c r="R238" i="19"/>
  <c r="U238" i="19" s="1"/>
  <c r="BJ237" i="19"/>
  <c r="BM237" i="19" s="1"/>
  <c r="AH237" i="19"/>
  <c r="AK237" i="19" s="1"/>
  <c r="R236" i="19"/>
  <c r="U236" i="19" s="1"/>
  <c r="X236" i="19" s="1"/>
  <c r="AA236" i="19" s="1"/>
  <c r="AD236" i="19" s="1"/>
  <c r="AH236" i="19" s="1"/>
  <c r="AK236" i="19" s="1"/>
  <c r="BJ236" i="19" s="1"/>
  <c r="BM236" i="19" s="1"/>
  <c r="AH235" i="19"/>
  <c r="AK235" i="19" s="1"/>
  <c r="BJ235" i="19" s="1"/>
  <c r="BM235" i="19" s="1"/>
  <c r="X234" i="19"/>
  <c r="AA234" i="19" s="1"/>
  <c r="AD234" i="19" s="1"/>
  <c r="AH234" i="19" s="1"/>
  <c r="AK234" i="19" s="1"/>
  <c r="BJ234" i="19" s="1"/>
  <c r="BM234" i="19" s="1"/>
  <c r="R234" i="19"/>
  <c r="U234" i="19" s="1"/>
  <c r="R233" i="19"/>
  <c r="U233" i="19" s="1"/>
  <c r="X233" i="19" s="1"/>
  <c r="AA233" i="19" s="1"/>
  <c r="AD233" i="19" s="1"/>
  <c r="AH233" i="19" s="1"/>
  <c r="AK233" i="19" s="1"/>
  <c r="BJ233" i="19" s="1"/>
  <c r="X232" i="19"/>
  <c r="AA232" i="19" s="1"/>
  <c r="AD232" i="19" s="1"/>
  <c r="AH232" i="19" s="1"/>
  <c r="AK232" i="19" s="1"/>
  <c r="BJ232" i="19" s="1"/>
  <c r="R232" i="19"/>
  <c r="U232" i="19" s="1"/>
  <c r="R231" i="19"/>
  <c r="U231" i="19" s="1"/>
  <c r="X231" i="19" s="1"/>
  <c r="AA231" i="19" s="1"/>
  <c r="AD231" i="19" s="1"/>
  <c r="AH231" i="19" s="1"/>
  <c r="AK231" i="19" s="1"/>
  <c r="BJ231" i="19" s="1"/>
  <c r="X230" i="19"/>
  <c r="AA230" i="19" s="1"/>
  <c r="AD230" i="19" s="1"/>
  <c r="AH230" i="19" s="1"/>
  <c r="AK230" i="19" s="1"/>
  <c r="BJ230" i="19" s="1"/>
  <c r="R230" i="19"/>
  <c r="U230" i="19" s="1"/>
  <c r="R229" i="19"/>
  <c r="U229" i="19" s="1"/>
  <c r="X229" i="19" s="1"/>
  <c r="AA229" i="19" s="1"/>
  <c r="AD229" i="19" s="1"/>
  <c r="AH229" i="19" s="1"/>
  <c r="AK229" i="19" s="1"/>
  <c r="BJ229" i="19" s="1"/>
  <c r="X228" i="19"/>
  <c r="AA228" i="19" s="1"/>
  <c r="AD228" i="19" s="1"/>
  <c r="AH228" i="19" s="1"/>
  <c r="AK228" i="19" s="1"/>
  <c r="BJ228" i="19" s="1"/>
  <c r="R228" i="19"/>
  <c r="U228" i="19" s="1"/>
  <c r="R227" i="19"/>
  <c r="U227" i="19" s="1"/>
  <c r="X227" i="19" s="1"/>
  <c r="AA227" i="19" s="1"/>
  <c r="AD227" i="19" s="1"/>
  <c r="AH227" i="19" s="1"/>
  <c r="AK227" i="19" s="1"/>
  <c r="BJ227" i="19" s="1"/>
  <c r="X226" i="19"/>
  <c r="AA226" i="19" s="1"/>
  <c r="AD226" i="19" s="1"/>
  <c r="AH226" i="19" s="1"/>
  <c r="AK226" i="19" s="1"/>
  <c r="BJ226" i="19" s="1"/>
  <c r="R226" i="19"/>
  <c r="U226" i="19" s="1"/>
  <c r="R225" i="19"/>
  <c r="U225" i="19" s="1"/>
  <c r="X225" i="19" s="1"/>
  <c r="AA225" i="19" s="1"/>
  <c r="AD225" i="19" s="1"/>
  <c r="AH225" i="19" s="1"/>
  <c r="AK225" i="19" s="1"/>
  <c r="BJ225" i="19" s="1"/>
  <c r="X224" i="19"/>
  <c r="AA224" i="19" s="1"/>
  <c r="AD224" i="19" s="1"/>
  <c r="AH224" i="19" s="1"/>
  <c r="AK224" i="19" s="1"/>
  <c r="BJ224" i="19" s="1"/>
  <c r="R224" i="19"/>
  <c r="U224" i="19" s="1"/>
  <c r="R223" i="19"/>
  <c r="U223" i="19" s="1"/>
  <c r="X223" i="19" s="1"/>
  <c r="AA223" i="19" s="1"/>
  <c r="AD223" i="19" s="1"/>
  <c r="AH223" i="19" s="1"/>
  <c r="AK223" i="19" s="1"/>
  <c r="BJ223" i="19" s="1"/>
  <c r="X222" i="19"/>
  <c r="AA222" i="19" s="1"/>
  <c r="AD222" i="19" s="1"/>
  <c r="AH222" i="19" s="1"/>
  <c r="AK222" i="19" s="1"/>
  <c r="BJ222" i="19" s="1"/>
  <c r="R222" i="19"/>
  <c r="U222" i="19" s="1"/>
  <c r="R221" i="19"/>
  <c r="U221" i="19" s="1"/>
  <c r="X221" i="19" s="1"/>
  <c r="AA221" i="19" s="1"/>
  <c r="AD221" i="19" s="1"/>
  <c r="AH221" i="19" s="1"/>
  <c r="AK221" i="19" s="1"/>
  <c r="BJ221" i="19" s="1"/>
  <c r="X220" i="19"/>
  <c r="AA220" i="19" s="1"/>
  <c r="AD220" i="19" s="1"/>
  <c r="AH220" i="19" s="1"/>
  <c r="AK220" i="19" s="1"/>
  <c r="BJ220" i="19" s="1"/>
  <c r="R220" i="19"/>
  <c r="U220" i="19" s="1"/>
  <c r="R219" i="19"/>
  <c r="U219" i="19" s="1"/>
  <c r="X219" i="19" s="1"/>
  <c r="AA219" i="19" s="1"/>
  <c r="AD219" i="19" s="1"/>
  <c r="AH219" i="19" s="1"/>
  <c r="AK219" i="19" s="1"/>
  <c r="BJ219" i="19" s="1"/>
  <c r="X218" i="19"/>
  <c r="AA218" i="19" s="1"/>
  <c r="AD218" i="19" s="1"/>
  <c r="AH218" i="19" s="1"/>
  <c r="AK218" i="19" s="1"/>
  <c r="BJ218" i="19" s="1"/>
  <c r="R218" i="19"/>
  <c r="U218" i="19" s="1"/>
  <c r="R217" i="19"/>
  <c r="U217" i="19" s="1"/>
  <c r="X217" i="19" s="1"/>
  <c r="AA217" i="19" s="1"/>
  <c r="AD217" i="19" s="1"/>
  <c r="AH217" i="19" s="1"/>
  <c r="AK217" i="19" s="1"/>
  <c r="BJ217" i="19" s="1"/>
  <c r="X216" i="19"/>
  <c r="AA216" i="19" s="1"/>
  <c r="AD216" i="19" s="1"/>
  <c r="AH216" i="19" s="1"/>
  <c r="AK216" i="19" s="1"/>
  <c r="BJ216" i="19" s="1"/>
  <c r="R216" i="19"/>
  <c r="U216" i="19" s="1"/>
  <c r="R215" i="19"/>
  <c r="U215" i="19" s="1"/>
  <c r="X215" i="19" s="1"/>
  <c r="AA215" i="19" s="1"/>
  <c r="AD215" i="19" s="1"/>
  <c r="AH215" i="19" s="1"/>
  <c r="AK215" i="19" s="1"/>
  <c r="BJ215" i="19" s="1"/>
  <c r="X214" i="19"/>
  <c r="AA214" i="19" s="1"/>
  <c r="AD214" i="19" s="1"/>
  <c r="AH214" i="19" s="1"/>
  <c r="AK214" i="19" s="1"/>
  <c r="BJ214" i="19" s="1"/>
  <c r="R214" i="19"/>
  <c r="U214" i="19" s="1"/>
  <c r="R213" i="19"/>
  <c r="U213" i="19" s="1"/>
  <c r="X213" i="19" s="1"/>
  <c r="AA213" i="19" s="1"/>
  <c r="AD213" i="19" s="1"/>
  <c r="AH213" i="19" s="1"/>
  <c r="AK213" i="19" s="1"/>
  <c r="BJ213" i="19" s="1"/>
  <c r="X212" i="19"/>
  <c r="AA212" i="19" s="1"/>
  <c r="AD212" i="19" s="1"/>
  <c r="AH212" i="19" s="1"/>
  <c r="AK212" i="19" s="1"/>
  <c r="BJ212" i="19" s="1"/>
  <c r="R212" i="19"/>
  <c r="U212" i="19" s="1"/>
  <c r="R211" i="19"/>
  <c r="U211" i="19" s="1"/>
  <c r="X211" i="19" s="1"/>
  <c r="AA211" i="19" s="1"/>
  <c r="AD211" i="19" s="1"/>
  <c r="AH211" i="19" s="1"/>
  <c r="AK211" i="19" s="1"/>
  <c r="BJ211" i="19" s="1"/>
  <c r="X210" i="19"/>
  <c r="AA210" i="19" s="1"/>
  <c r="AD210" i="19" s="1"/>
  <c r="AH210" i="19" s="1"/>
  <c r="AK210" i="19" s="1"/>
  <c r="BJ210" i="19" s="1"/>
  <c r="R210" i="19"/>
  <c r="U210" i="19" s="1"/>
  <c r="R209" i="19"/>
  <c r="U209" i="19" s="1"/>
  <c r="X209" i="19" s="1"/>
  <c r="AA209" i="19" s="1"/>
  <c r="AD209" i="19" s="1"/>
  <c r="AH209" i="19" s="1"/>
  <c r="AK209" i="19" s="1"/>
  <c r="BJ209" i="19" s="1"/>
  <c r="X208" i="19"/>
  <c r="AA208" i="19" s="1"/>
  <c r="AD208" i="19" s="1"/>
  <c r="AH208" i="19" s="1"/>
  <c r="AK208" i="19" s="1"/>
  <c r="BJ208" i="19" s="1"/>
  <c r="R208" i="19"/>
  <c r="U208" i="19" s="1"/>
  <c r="R207" i="19"/>
  <c r="U207" i="19" s="1"/>
  <c r="X207" i="19" s="1"/>
  <c r="AA207" i="19" s="1"/>
  <c r="AD207" i="19" s="1"/>
  <c r="AH207" i="19" s="1"/>
  <c r="AK207" i="19" s="1"/>
  <c r="BJ207" i="19" s="1"/>
  <c r="X206" i="19"/>
  <c r="AA206" i="19" s="1"/>
  <c r="AD206" i="19" s="1"/>
  <c r="AH206" i="19" s="1"/>
  <c r="AK206" i="19" s="1"/>
  <c r="BJ206" i="19" s="1"/>
  <c r="R206" i="19"/>
  <c r="U206" i="19" s="1"/>
  <c r="R205" i="19"/>
  <c r="U205" i="19" s="1"/>
  <c r="X205" i="19" s="1"/>
  <c r="AA205" i="19" s="1"/>
  <c r="AD205" i="19" s="1"/>
  <c r="AH205" i="19" s="1"/>
  <c r="AK205" i="19" s="1"/>
  <c r="BJ205" i="19" s="1"/>
  <c r="X204" i="19"/>
  <c r="AA204" i="19" s="1"/>
  <c r="AD204" i="19" s="1"/>
  <c r="AH204" i="19" s="1"/>
  <c r="AK204" i="19" s="1"/>
  <c r="BJ204" i="19" s="1"/>
  <c r="R204" i="19"/>
  <c r="U204" i="19" s="1"/>
  <c r="R203" i="19"/>
  <c r="U203" i="19" s="1"/>
  <c r="X203" i="19" s="1"/>
  <c r="AA203" i="19" s="1"/>
  <c r="AD203" i="19" s="1"/>
  <c r="AH203" i="19" s="1"/>
  <c r="AK203" i="19" s="1"/>
  <c r="BJ203" i="19" s="1"/>
  <c r="X202" i="19"/>
  <c r="AA202" i="19" s="1"/>
  <c r="AD202" i="19" s="1"/>
  <c r="AH202" i="19" s="1"/>
  <c r="AK202" i="19" s="1"/>
  <c r="BJ202" i="19" s="1"/>
  <c r="R202" i="19"/>
  <c r="U202" i="19" s="1"/>
  <c r="R201" i="19"/>
  <c r="U201" i="19" s="1"/>
  <c r="X201" i="19" s="1"/>
  <c r="AA201" i="19" s="1"/>
  <c r="AD201" i="19" s="1"/>
  <c r="AH201" i="19" s="1"/>
  <c r="AK201" i="19" s="1"/>
  <c r="BJ201" i="19" s="1"/>
  <c r="X200" i="19"/>
  <c r="AA200" i="19" s="1"/>
  <c r="AD200" i="19" s="1"/>
  <c r="AH200" i="19" s="1"/>
  <c r="AK200" i="19" s="1"/>
  <c r="BJ200" i="19" s="1"/>
  <c r="R200" i="19"/>
  <c r="U200" i="19" s="1"/>
  <c r="R199" i="19"/>
  <c r="U199" i="19" s="1"/>
  <c r="X199" i="19" s="1"/>
  <c r="AA199" i="19" s="1"/>
  <c r="AD199" i="19" s="1"/>
  <c r="AH199" i="19" s="1"/>
  <c r="AK199" i="19" s="1"/>
  <c r="BJ199" i="19" s="1"/>
  <c r="AP282" i="19"/>
  <c r="AH260" i="19"/>
  <c r="AK260" i="19" s="1"/>
  <c r="BJ260" i="19" s="1"/>
  <c r="BM260" i="19" s="1"/>
  <c r="BL260" i="19"/>
  <c r="BR260" i="19"/>
  <c r="BX260" i="19"/>
  <c r="CD260" i="19"/>
  <c r="BJ259" i="19"/>
  <c r="BM259" i="19" s="1"/>
  <c r="AD259" i="19"/>
  <c r="AH258" i="19"/>
  <c r="AK258" i="19" s="1"/>
  <c r="BJ258" i="19" s="1"/>
  <c r="BM258" i="19" s="1"/>
  <c r="BL258" i="19"/>
  <c r="BR258" i="19"/>
  <c r="BX258" i="19"/>
  <c r="CD258" i="19"/>
  <c r="AH256" i="19"/>
  <c r="AK256" i="19" s="1"/>
  <c r="BJ256" i="19" s="1"/>
  <c r="BM256" i="19" s="1"/>
  <c r="BL256" i="19"/>
  <c r="BR256" i="19"/>
  <c r="BX256" i="19"/>
  <c r="CD256" i="19"/>
  <c r="BJ255" i="19"/>
  <c r="BM255" i="19" s="1"/>
  <c r="AD255" i="19"/>
  <c r="AH254" i="19"/>
  <c r="AK254" i="19" s="1"/>
  <c r="BJ254" i="19" s="1"/>
  <c r="BM254" i="19" s="1"/>
  <c r="BL254" i="19"/>
  <c r="BR254" i="19"/>
  <c r="BX254" i="19"/>
  <c r="CD254" i="19"/>
  <c r="AH252" i="19"/>
  <c r="AK252" i="19" s="1"/>
  <c r="BJ252" i="19" s="1"/>
  <c r="BM252" i="19" s="1"/>
  <c r="BL252" i="19"/>
  <c r="BR252" i="19"/>
  <c r="BX252" i="19"/>
  <c r="CD252" i="19"/>
  <c r="BJ251" i="19"/>
  <c r="BM251" i="19" s="1"/>
  <c r="AD251" i="19"/>
  <c r="AH250" i="19"/>
  <c r="AK250" i="19" s="1"/>
  <c r="BJ250" i="19" s="1"/>
  <c r="BM250" i="19" s="1"/>
  <c r="BL250" i="19"/>
  <c r="BR250" i="19"/>
  <c r="BX250" i="19"/>
  <c r="CD250" i="19"/>
  <c r="AH248" i="19"/>
  <c r="AK248" i="19" s="1"/>
  <c r="BJ248" i="19" s="1"/>
  <c r="BM248" i="19" s="1"/>
  <c r="BL248" i="19"/>
  <c r="BR248" i="19"/>
  <c r="BX248" i="19"/>
  <c r="CD248" i="19"/>
  <c r="BJ247" i="19"/>
  <c r="BM247" i="19" s="1"/>
  <c r="AD247" i="19"/>
  <c r="AH246" i="19"/>
  <c r="AK246" i="19" s="1"/>
  <c r="BJ246" i="19" s="1"/>
  <c r="BM246" i="19" s="1"/>
  <c r="BL246" i="19"/>
  <c r="BR246" i="19"/>
  <c r="BX246" i="19"/>
  <c r="CD246" i="19"/>
  <c r="AH244" i="19"/>
  <c r="AK244" i="19" s="1"/>
  <c r="BJ244" i="19" s="1"/>
  <c r="BM244" i="19" s="1"/>
  <c r="BL244" i="19"/>
  <c r="BR244" i="19"/>
  <c r="BX244" i="19"/>
  <c r="CD244" i="19"/>
  <c r="BJ243" i="19"/>
  <c r="BM243" i="19" s="1"/>
  <c r="AD243" i="19"/>
  <c r="AH242" i="19"/>
  <c r="AK242" i="19" s="1"/>
  <c r="BJ242" i="19" s="1"/>
  <c r="BM242" i="19" s="1"/>
  <c r="BL242" i="19"/>
  <c r="BR242" i="19"/>
  <c r="BX242" i="19"/>
  <c r="CD242" i="19"/>
  <c r="AH240" i="19"/>
  <c r="AK240" i="19" s="1"/>
  <c r="BJ240" i="19" s="1"/>
  <c r="BM240" i="19" s="1"/>
  <c r="BL240" i="19"/>
  <c r="BR240" i="19"/>
  <c r="BX240" i="19"/>
  <c r="CD240" i="19"/>
  <c r="BJ239" i="19"/>
  <c r="BM239" i="19" s="1"/>
  <c r="AD239" i="19"/>
  <c r="BL238" i="19"/>
  <c r="BR238" i="19"/>
  <c r="BX238" i="19"/>
  <c r="CD238" i="19"/>
  <c r="X238" i="19"/>
  <c r="AA238" i="19" s="1"/>
  <c r="AD238" i="19" s="1"/>
  <c r="AH238" i="19" s="1"/>
  <c r="AK238" i="19" s="1"/>
  <c r="BJ238" i="19" s="1"/>
  <c r="BM238" i="19" s="1"/>
  <c r="BL198" i="19"/>
  <c r="BR198" i="19"/>
  <c r="BX198" i="19"/>
  <c r="BI198" i="19"/>
  <c r="BU198" i="19"/>
  <c r="BO198" i="19"/>
  <c r="CA198" i="19"/>
  <c r="BL196" i="19"/>
  <c r="BR196" i="19"/>
  <c r="BX196" i="19"/>
  <c r="BI196" i="19"/>
  <c r="BU196" i="19"/>
  <c r="BO196" i="19"/>
  <c r="CA196" i="19"/>
  <c r="BL194" i="19"/>
  <c r="BR194" i="19"/>
  <c r="BX194" i="19"/>
  <c r="BI194" i="19"/>
  <c r="BU194" i="19"/>
  <c r="BO194" i="19"/>
  <c r="CA194" i="19"/>
  <c r="BL192" i="19"/>
  <c r="BR192" i="19"/>
  <c r="BX192" i="19"/>
  <c r="BI192" i="19"/>
  <c r="BU192" i="19"/>
  <c r="BO192" i="19"/>
  <c r="CA192" i="19"/>
  <c r="BL190" i="19"/>
  <c r="BR190" i="19"/>
  <c r="BX190" i="19"/>
  <c r="BI190" i="19"/>
  <c r="BU190" i="19"/>
  <c r="BO190" i="19"/>
  <c r="CA190" i="19"/>
  <c r="BL188" i="19"/>
  <c r="BR188" i="19"/>
  <c r="BX188" i="19"/>
  <c r="CD188" i="19"/>
  <c r="BU188" i="19"/>
  <c r="BO188" i="19"/>
  <c r="CA188" i="19"/>
  <c r="CD237" i="19"/>
  <c r="BX237" i="19"/>
  <c r="BR237" i="19"/>
  <c r="CD236" i="19"/>
  <c r="BX236" i="19"/>
  <c r="BR236" i="19"/>
  <c r="CD235" i="19"/>
  <c r="BX235" i="19"/>
  <c r="BR235" i="19"/>
  <c r="CD234" i="19"/>
  <c r="BX234" i="19"/>
  <c r="BR234" i="19"/>
  <c r="BX233" i="19"/>
  <c r="BR233" i="19"/>
  <c r="BX232" i="19"/>
  <c r="BR232" i="19"/>
  <c r="BX231" i="19"/>
  <c r="BR231" i="19"/>
  <c r="BX230" i="19"/>
  <c r="BR230" i="19"/>
  <c r="BX229" i="19"/>
  <c r="BR229" i="19"/>
  <c r="BX228" i="19"/>
  <c r="BR228" i="19"/>
  <c r="BX227" i="19"/>
  <c r="BR227" i="19"/>
  <c r="BX226" i="19"/>
  <c r="BR226" i="19"/>
  <c r="BX225" i="19"/>
  <c r="BR225" i="19"/>
  <c r="BX224" i="19"/>
  <c r="BR224" i="19"/>
  <c r="BX223" i="19"/>
  <c r="BR223" i="19"/>
  <c r="BX222" i="19"/>
  <c r="BR222" i="19"/>
  <c r="BX221" i="19"/>
  <c r="BR221" i="19"/>
  <c r="BX220" i="19"/>
  <c r="BR220" i="19"/>
  <c r="BX219" i="19"/>
  <c r="BR219" i="19"/>
  <c r="BX218" i="19"/>
  <c r="BR218" i="19"/>
  <c r="BX217" i="19"/>
  <c r="BR217" i="19"/>
  <c r="BX216" i="19"/>
  <c r="BR216" i="19"/>
  <c r="BX215" i="19"/>
  <c r="BR215" i="19"/>
  <c r="BX214" i="19"/>
  <c r="BR214" i="19"/>
  <c r="BX213" i="19"/>
  <c r="BR213" i="19"/>
  <c r="BX212" i="19"/>
  <c r="BR212" i="19"/>
  <c r="BX211" i="19"/>
  <c r="BR211" i="19"/>
  <c r="BX210" i="19"/>
  <c r="BR210" i="19"/>
  <c r="BX209" i="19"/>
  <c r="BR209" i="19"/>
  <c r="BX208" i="19"/>
  <c r="BR208" i="19"/>
  <c r="BX207" i="19"/>
  <c r="BR207" i="19"/>
  <c r="BX206" i="19"/>
  <c r="BR206" i="19"/>
  <c r="BX205" i="19"/>
  <c r="BR205" i="19"/>
  <c r="BX204" i="19"/>
  <c r="BR204" i="19"/>
  <c r="BX203" i="19"/>
  <c r="BR203" i="19"/>
  <c r="BX202" i="19"/>
  <c r="BR202" i="19"/>
  <c r="BX201" i="19"/>
  <c r="BR201" i="19"/>
  <c r="BX200" i="19"/>
  <c r="BR200" i="19"/>
  <c r="BX199" i="19"/>
  <c r="BR199" i="19"/>
  <c r="X198" i="19"/>
  <c r="AA198" i="19" s="1"/>
  <c r="BU197" i="19"/>
  <c r="AD197" i="19"/>
  <c r="AH196" i="19"/>
  <c r="AK196" i="19" s="1"/>
  <c r="X196" i="19"/>
  <c r="AA196" i="19" s="1"/>
  <c r="BU195" i="19"/>
  <c r="AD195" i="19"/>
  <c r="X194" i="19"/>
  <c r="AA194" i="19" s="1"/>
  <c r="BU193" i="19"/>
  <c r="AD193" i="19"/>
  <c r="AH192" i="19"/>
  <c r="AK192" i="19" s="1"/>
  <c r="X192" i="19"/>
  <c r="AA192" i="19" s="1"/>
  <c r="BU191" i="19"/>
  <c r="AD191" i="19"/>
  <c r="X190" i="19"/>
  <c r="AA190" i="19" s="1"/>
  <c r="BU189" i="19"/>
  <c r="AD189" i="19"/>
  <c r="X188" i="19"/>
  <c r="AA188" i="19" s="1"/>
  <c r="CU187" i="19"/>
  <c r="BJ187" i="19"/>
  <c r="BM187" i="19" s="1"/>
  <c r="BP187" i="19" s="1"/>
  <c r="BS187" i="19" s="1"/>
  <c r="BV187" i="19" s="1"/>
  <c r="BY187" i="19" s="1"/>
  <c r="CB187" i="19" s="1"/>
  <c r="CE187" i="19" s="1"/>
  <c r="CH187" i="19" s="1"/>
  <c r="AD187" i="19"/>
  <c r="CL186" i="19"/>
  <c r="CR186" i="19"/>
  <c r="CX186" i="19"/>
  <c r="DD186" i="19"/>
  <c r="X186" i="19"/>
  <c r="AA186" i="19" s="1"/>
  <c r="X185" i="19"/>
  <c r="AA185" i="19" s="1"/>
  <c r="AD185" i="19" s="1"/>
  <c r="AH185" i="19" s="1"/>
  <c r="AK185" i="19" s="1"/>
  <c r="BJ185" i="19" s="1"/>
  <c r="BM185" i="19" s="1"/>
  <c r="BP185" i="19" s="1"/>
  <c r="BS185" i="19" s="1"/>
  <c r="BV185" i="19" s="1"/>
  <c r="BY185" i="19" s="1"/>
  <c r="CB185" i="19" s="1"/>
  <c r="CE185" i="19" s="1"/>
  <c r="CH185" i="19" s="1"/>
  <c r="CM185" i="19" s="1"/>
  <c r="CP185" i="19" s="1"/>
  <c r="R185" i="19"/>
  <c r="U185" i="19" s="1"/>
  <c r="BJ184" i="19"/>
  <c r="BM184" i="19" s="1"/>
  <c r="BP184" i="19" s="1"/>
  <c r="BS184" i="19" s="1"/>
  <c r="BV184" i="19" s="1"/>
  <c r="BY184" i="19" s="1"/>
  <c r="CB184" i="19" s="1"/>
  <c r="CE184" i="19" s="1"/>
  <c r="CH184" i="19" s="1"/>
  <c r="CM184" i="19" s="1"/>
  <c r="CP184" i="19" s="1"/>
  <c r="CS184" i="19" s="1"/>
  <c r="AH184" i="19"/>
  <c r="AK184" i="19" s="1"/>
  <c r="BJ183" i="19"/>
  <c r="BM183" i="19" s="1"/>
  <c r="BP183" i="19" s="1"/>
  <c r="BS183" i="19" s="1"/>
  <c r="BV183" i="19" s="1"/>
  <c r="BY183" i="19" s="1"/>
  <c r="CB183" i="19" s="1"/>
  <c r="CE183" i="19" s="1"/>
  <c r="CH183" i="19" s="1"/>
  <c r="CM183" i="19" s="1"/>
  <c r="CP183" i="19" s="1"/>
  <c r="CS183" i="19" s="1"/>
  <c r="CV183" i="19" s="1"/>
  <c r="AH183" i="19"/>
  <c r="AK183" i="19" s="1"/>
  <c r="R182" i="19"/>
  <c r="U182" i="19" s="1"/>
  <c r="X182" i="19" s="1"/>
  <c r="AA182" i="19" s="1"/>
  <c r="AD182" i="19" s="1"/>
  <c r="AH182" i="19" s="1"/>
  <c r="AK182" i="19" s="1"/>
  <c r="BJ182" i="19" s="1"/>
  <c r="BM182" i="19" s="1"/>
  <c r="BP182" i="19" s="1"/>
  <c r="BS182" i="19" s="1"/>
  <c r="BV182" i="19" s="1"/>
  <c r="BY182" i="19" s="1"/>
  <c r="CB182" i="19" s="1"/>
  <c r="CE182" i="19" s="1"/>
  <c r="CH182" i="19" s="1"/>
  <c r="CM182" i="19" s="1"/>
  <c r="CP182" i="19" s="1"/>
  <c r="CS182" i="19" s="1"/>
  <c r="CV182" i="19" s="1"/>
  <c r="CY182" i="19" s="1"/>
  <c r="AH181" i="19"/>
  <c r="AK181" i="19" s="1"/>
  <c r="BJ181" i="19" s="1"/>
  <c r="BM181" i="19" s="1"/>
  <c r="BP181" i="19" s="1"/>
  <c r="BS181" i="19" s="1"/>
  <c r="BV181" i="19" s="1"/>
  <c r="BY181" i="19" s="1"/>
  <c r="CB181" i="19" s="1"/>
  <c r="CE181" i="19" s="1"/>
  <c r="CH181" i="19" s="1"/>
  <c r="CM181" i="19" s="1"/>
  <c r="CP181" i="19" s="1"/>
  <c r="CS181" i="19" s="1"/>
  <c r="CV181" i="19" s="1"/>
  <c r="CY181" i="19" s="1"/>
  <c r="DB181" i="19" s="1"/>
  <c r="AH180" i="19"/>
  <c r="AK180" i="19" s="1"/>
  <c r="BJ180" i="19" s="1"/>
  <c r="BM180" i="19" s="1"/>
  <c r="BP180" i="19" s="1"/>
  <c r="BS180" i="19" s="1"/>
  <c r="BV180" i="19" s="1"/>
  <c r="BY180" i="19" s="1"/>
  <c r="CB180" i="19" s="1"/>
  <c r="CE180" i="19" s="1"/>
  <c r="CH180" i="19" s="1"/>
  <c r="CM180" i="19" s="1"/>
  <c r="CP180" i="19" s="1"/>
  <c r="CS180" i="19" s="1"/>
  <c r="CV180" i="19" s="1"/>
  <c r="CY180" i="19" s="1"/>
  <c r="DB180" i="19" s="1"/>
  <c r="DE180" i="19" s="1"/>
  <c r="DH180" i="19" s="1"/>
  <c r="X178" i="19"/>
  <c r="AA178" i="19" s="1"/>
  <c r="AD178" i="19" s="1"/>
  <c r="AH178" i="19" s="1"/>
  <c r="AK178" i="19" s="1"/>
  <c r="BJ178" i="19" s="1"/>
  <c r="BM178" i="19" s="1"/>
  <c r="BP178" i="19" s="1"/>
  <c r="BS178" i="19" s="1"/>
  <c r="BV178" i="19" s="1"/>
  <c r="BY178" i="19" s="1"/>
  <c r="CB178" i="19" s="1"/>
  <c r="CE178" i="19" s="1"/>
  <c r="CH178" i="19" s="1"/>
  <c r="CM178" i="19" s="1"/>
  <c r="CP178" i="19" s="1"/>
  <c r="CS178" i="19" s="1"/>
  <c r="CV178" i="19" s="1"/>
  <c r="CY178" i="19" s="1"/>
  <c r="DB178" i="19" s="1"/>
  <c r="DE178" i="19" s="1"/>
  <c r="R178" i="19"/>
  <c r="U178" i="19" s="1"/>
  <c r="R177" i="19"/>
  <c r="U177" i="19" s="1"/>
  <c r="X177" i="19" s="1"/>
  <c r="AA177" i="19" s="1"/>
  <c r="AD177" i="19" s="1"/>
  <c r="AH177" i="19" s="1"/>
  <c r="AK177" i="19" s="1"/>
  <c r="BJ177" i="19" s="1"/>
  <c r="BM177" i="19" s="1"/>
  <c r="BP177" i="19" s="1"/>
  <c r="BS177" i="19" s="1"/>
  <c r="BV177" i="19" s="1"/>
  <c r="BY177" i="19" s="1"/>
  <c r="CB177" i="19" s="1"/>
  <c r="CE177" i="19" s="1"/>
  <c r="CH177" i="19" s="1"/>
  <c r="CM177" i="19" s="1"/>
  <c r="CP177" i="19" s="1"/>
  <c r="CS177" i="19" s="1"/>
  <c r="CV177" i="19" s="1"/>
  <c r="CY177" i="19" s="1"/>
  <c r="DB177" i="19" s="1"/>
  <c r="DE177" i="19" s="1"/>
  <c r="X176" i="19"/>
  <c r="AA176" i="19" s="1"/>
  <c r="AD176" i="19" s="1"/>
  <c r="AH176" i="19" s="1"/>
  <c r="AK176" i="19" s="1"/>
  <c r="BJ176" i="19" s="1"/>
  <c r="BM176" i="19" s="1"/>
  <c r="BP176" i="19" s="1"/>
  <c r="BS176" i="19" s="1"/>
  <c r="BV176" i="19" s="1"/>
  <c r="BY176" i="19" s="1"/>
  <c r="CB176" i="19" s="1"/>
  <c r="CE176" i="19" s="1"/>
  <c r="CH176" i="19" s="1"/>
  <c r="CM176" i="19" s="1"/>
  <c r="CP176" i="19" s="1"/>
  <c r="CS176" i="19" s="1"/>
  <c r="CV176" i="19" s="1"/>
  <c r="CY176" i="19" s="1"/>
  <c r="DB176" i="19" s="1"/>
  <c r="DE176" i="19" s="1"/>
  <c r="R176" i="19"/>
  <c r="U176" i="19" s="1"/>
  <c r="R175" i="19"/>
  <c r="U175" i="19" s="1"/>
  <c r="X175" i="19" s="1"/>
  <c r="AA175" i="19" s="1"/>
  <c r="AD175" i="19" s="1"/>
  <c r="AH175" i="19" s="1"/>
  <c r="AK175" i="19" s="1"/>
  <c r="BJ175" i="19" s="1"/>
  <c r="BM175" i="19" s="1"/>
  <c r="BP175" i="19" s="1"/>
  <c r="BS175" i="19" s="1"/>
  <c r="BV175" i="19" s="1"/>
  <c r="BY175" i="19" s="1"/>
  <c r="CB175" i="19" s="1"/>
  <c r="CE175" i="19" s="1"/>
  <c r="CH175" i="19" s="1"/>
  <c r="CM175" i="19" s="1"/>
  <c r="CP175" i="19" s="1"/>
  <c r="CS175" i="19" s="1"/>
  <c r="CV175" i="19" s="1"/>
  <c r="CY175" i="19" s="1"/>
  <c r="DB175" i="19" s="1"/>
  <c r="DE175" i="19" s="1"/>
  <c r="X174" i="19"/>
  <c r="AA174" i="19" s="1"/>
  <c r="AD174" i="19" s="1"/>
  <c r="AH174" i="19" s="1"/>
  <c r="AK174" i="19" s="1"/>
  <c r="BJ174" i="19" s="1"/>
  <c r="BM174" i="19" s="1"/>
  <c r="BP174" i="19" s="1"/>
  <c r="BS174" i="19" s="1"/>
  <c r="BV174" i="19" s="1"/>
  <c r="BY174" i="19" s="1"/>
  <c r="CB174" i="19" s="1"/>
  <c r="CE174" i="19" s="1"/>
  <c r="CH174" i="19" s="1"/>
  <c r="CM174" i="19" s="1"/>
  <c r="CP174" i="19" s="1"/>
  <c r="CS174" i="19" s="1"/>
  <c r="CV174" i="19" s="1"/>
  <c r="CY174" i="19" s="1"/>
  <c r="DB174" i="19" s="1"/>
  <c r="DE174" i="19" s="1"/>
  <c r="R174" i="19"/>
  <c r="U174" i="19" s="1"/>
  <c r="R173" i="19"/>
  <c r="U173" i="19" s="1"/>
  <c r="X173" i="19" s="1"/>
  <c r="AA173" i="19" s="1"/>
  <c r="AD173" i="19" s="1"/>
  <c r="AH173" i="19" s="1"/>
  <c r="AK173" i="19" s="1"/>
  <c r="BJ173" i="19" s="1"/>
  <c r="BM173" i="19" s="1"/>
  <c r="BP173" i="19" s="1"/>
  <c r="BS173" i="19" s="1"/>
  <c r="BV173" i="19" s="1"/>
  <c r="BY173" i="19" s="1"/>
  <c r="CB173" i="19" s="1"/>
  <c r="CE173" i="19" s="1"/>
  <c r="CH173" i="19" s="1"/>
  <c r="CM173" i="19" s="1"/>
  <c r="CP173" i="19" s="1"/>
  <c r="CS173" i="19" s="1"/>
  <c r="CV173" i="19" s="1"/>
  <c r="CY173" i="19" s="1"/>
  <c r="DB173" i="19" s="1"/>
  <c r="DE173" i="19" s="1"/>
  <c r="X172" i="19"/>
  <c r="AA172" i="19" s="1"/>
  <c r="AD172" i="19" s="1"/>
  <c r="AH172" i="19" s="1"/>
  <c r="AK172" i="19" s="1"/>
  <c r="BJ172" i="19" s="1"/>
  <c r="BM172" i="19" s="1"/>
  <c r="BP172" i="19" s="1"/>
  <c r="BS172" i="19" s="1"/>
  <c r="BV172" i="19" s="1"/>
  <c r="BY172" i="19" s="1"/>
  <c r="CB172" i="19" s="1"/>
  <c r="CE172" i="19" s="1"/>
  <c r="CH172" i="19" s="1"/>
  <c r="CM172" i="19" s="1"/>
  <c r="CP172" i="19" s="1"/>
  <c r="CS172" i="19" s="1"/>
  <c r="CV172" i="19" s="1"/>
  <c r="CY172" i="19" s="1"/>
  <c r="DB172" i="19" s="1"/>
  <c r="DE172" i="19" s="1"/>
  <c r="R172" i="19"/>
  <c r="U172" i="19" s="1"/>
  <c r="R171" i="19"/>
  <c r="U171" i="19" s="1"/>
  <c r="X171" i="19" s="1"/>
  <c r="AA171" i="19" s="1"/>
  <c r="AD171" i="19" s="1"/>
  <c r="AH171" i="19" s="1"/>
  <c r="AK171" i="19" s="1"/>
  <c r="BJ171" i="19" s="1"/>
  <c r="BM171" i="19" s="1"/>
  <c r="BP171" i="19" s="1"/>
  <c r="BS171" i="19" s="1"/>
  <c r="BV171" i="19" s="1"/>
  <c r="BY171" i="19" s="1"/>
  <c r="CB171" i="19" s="1"/>
  <c r="CE171" i="19" s="1"/>
  <c r="CH171" i="19" s="1"/>
  <c r="CM171" i="19" s="1"/>
  <c r="CP171" i="19" s="1"/>
  <c r="CS171" i="19" s="1"/>
  <c r="CV171" i="19" s="1"/>
  <c r="CY171" i="19" s="1"/>
  <c r="DB171" i="19" s="1"/>
  <c r="DE171" i="19" s="1"/>
  <c r="X170" i="19"/>
  <c r="AA170" i="19" s="1"/>
  <c r="AD170" i="19" s="1"/>
  <c r="AH170" i="19" s="1"/>
  <c r="AK170" i="19" s="1"/>
  <c r="BJ170" i="19" s="1"/>
  <c r="BM170" i="19" s="1"/>
  <c r="BP170" i="19" s="1"/>
  <c r="BS170" i="19" s="1"/>
  <c r="BV170" i="19" s="1"/>
  <c r="BY170" i="19" s="1"/>
  <c r="CB170" i="19" s="1"/>
  <c r="CE170" i="19" s="1"/>
  <c r="CH170" i="19" s="1"/>
  <c r="CM170" i="19" s="1"/>
  <c r="CP170" i="19" s="1"/>
  <c r="CS170" i="19" s="1"/>
  <c r="CV170" i="19" s="1"/>
  <c r="CY170" i="19" s="1"/>
  <c r="DB170" i="19" s="1"/>
  <c r="DE170" i="19" s="1"/>
  <c r="R170" i="19"/>
  <c r="U170" i="19" s="1"/>
  <c r="R169" i="19"/>
  <c r="U169" i="19" s="1"/>
  <c r="X169" i="19" s="1"/>
  <c r="AA169" i="19" s="1"/>
  <c r="AD169" i="19" s="1"/>
  <c r="AH169" i="19" s="1"/>
  <c r="AK169" i="19" s="1"/>
  <c r="BJ169" i="19" s="1"/>
  <c r="BM169" i="19" s="1"/>
  <c r="BP169" i="19" s="1"/>
  <c r="BS169" i="19" s="1"/>
  <c r="BV169" i="19" s="1"/>
  <c r="BY169" i="19" s="1"/>
  <c r="CB169" i="19" s="1"/>
  <c r="CE169" i="19" s="1"/>
  <c r="CH169" i="19" s="1"/>
  <c r="CM169" i="19" s="1"/>
  <c r="CP169" i="19" s="1"/>
  <c r="CS169" i="19" s="1"/>
  <c r="CV169" i="19" s="1"/>
  <c r="CY169" i="19" s="1"/>
  <c r="DB169" i="19" s="1"/>
  <c r="DE169" i="19" s="1"/>
  <c r="X168" i="19"/>
  <c r="AA168" i="19" s="1"/>
  <c r="AD168" i="19" s="1"/>
  <c r="AH168" i="19" s="1"/>
  <c r="AK168" i="19" s="1"/>
  <c r="BJ168" i="19" s="1"/>
  <c r="BM168" i="19" s="1"/>
  <c r="BP168" i="19" s="1"/>
  <c r="BS168" i="19" s="1"/>
  <c r="BV168" i="19" s="1"/>
  <c r="BY168" i="19" s="1"/>
  <c r="CB168" i="19" s="1"/>
  <c r="CE168" i="19" s="1"/>
  <c r="CH168" i="19" s="1"/>
  <c r="CM168" i="19" s="1"/>
  <c r="CP168" i="19" s="1"/>
  <c r="CS168" i="19" s="1"/>
  <c r="CV168" i="19" s="1"/>
  <c r="CY168" i="19" s="1"/>
  <c r="DB168" i="19" s="1"/>
  <c r="DE168" i="19" s="1"/>
  <c r="R168" i="19"/>
  <c r="U168" i="19" s="1"/>
  <c r="R167" i="19"/>
  <c r="U167" i="19" s="1"/>
  <c r="X167" i="19" s="1"/>
  <c r="AA167" i="19" s="1"/>
  <c r="AD167" i="19" s="1"/>
  <c r="AH167" i="19" s="1"/>
  <c r="AK167" i="19" s="1"/>
  <c r="BJ167" i="19" s="1"/>
  <c r="BM167" i="19" s="1"/>
  <c r="BP167" i="19" s="1"/>
  <c r="BS167" i="19" s="1"/>
  <c r="BV167" i="19" s="1"/>
  <c r="BY167" i="19" s="1"/>
  <c r="CB167" i="19" s="1"/>
  <c r="CE167" i="19" s="1"/>
  <c r="CH167" i="19" s="1"/>
  <c r="CM167" i="19" s="1"/>
  <c r="CP167" i="19" s="1"/>
  <c r="CS167" i="19" s="1"/>
  <c r="CV167" i="19" s="1"/>
  <c r="CY167" i="19" s="1"/>
  <c r="DB167" i="19" s="1"/>
  <c r="DE167" i="19" s="1"/>
  <c r="X166" i="19"/>
  <c r="AA166" i="19" s="1"/>
  <c r="AD166" i="19" s="1"/>
  <c r="AH166" i="19" s="1"/>
  <c r="AK166" i="19" s="1"/>
  <c r="BJ166" i="19" s="1"/>
  <c r="BM166" i="19" s="1"/>
  <c r="BP166" i="19" s="1"/>
  <c r="BS166" i="19" s="1"/>
  <c r="BV166" i="19" s="1"/>
  <c r="BY166" i="19" s="1"/>
  <c r="CB166" i="19" s="1"/>
  <c r="CE166" i="19" s="1"/>
  <c r="CH166" i="19" s="1"/>
  <c r="CM166" i="19" s="1"/>
  <c r="CP166" i="19" s="1"/>
  <c r="CS166" i="19" s="1"/>
  <c r="CV166" i="19" s="1"/>
  <c r="CY166" i="19" s="1"/>
  <c r="DB166" i="19" s="1"/>
  <c r="DE166" i="19" s="1"/>
  <c r="R166" i="19"/>
  <c r="U166" i="19" s="1"/>
  <c r="R165" i="19"/>
  <c r="U165" i="19" s="1"/>
  <c r="X165" i="19" s="1"/>
  <c r="AA165" i="19" s="1"/>
  <c r="AD165" i="19" s="1"/>
  <c r="AH165" i="19" s="1"/>
  <c r="AK165" i="19" s="1"/>
  <c r="BJ165" i="19" s="1"/>
  <c r="BM165" i="19" s="1"/>
  <c r="BP165" i="19" s="1"/>
  <c r="BS165" i="19" s="1"/>
  <c r="BV165" i="19" s="1"/>
  <c r="BY165" i="19" s="1"/>
  <c r="CB165" i="19" s="1"/>
  <c r="CE165" i="19" s="1"/>
  <c r="CH165" i="19" s="1"/>
  <c r="CM165" i="19" s="1"/>
  <c r="CP165" i="19" s="1"/>
  <c r="CS165" i="19" s="1"/>
  <c r="CV165" i="19" s="1"/>
  <c r="CY165" i="19" s="1"/>
  <c r="DB165" i="19" s="1"/>
  <c r="DE165" i="19" s="1"/>
  <c r="X164" i="19"/>
  <c r="AA164" i="19" s="1"/>
  <c r="AD164" i="19" s="1"/>
  <c r="AH164" i="19" s="1"/>
  <c r="AK164" i="19" s="1"/>
  <c r="BJ164" i="19" s="1"/>
  <c r="BM164" i="19" s="1"/>
  <c r="BP164" i="19" s="1"/>
  <c r="BS164" i="19" s="1"/>
  <c r="BV164" i="19" s="1"/>
  <c r="BY164" i="19" s="1"/>
  <c r="CB164" i="19" s="1"/>
  <c r="CE164" i="19" s="1"/>
  <c r="CH164" i="19" s="1"/>
  <c r="CM164" i="19" s="1"/>
  <c r="CP164" i="19" s="1"/>
  <c r="CS164" i="19" s="1"/>
  <c r="CV164" i="19" s="1"/>
  <c r="CY164" i="19" s="1"/>
  <c r="DB164" i="19" s="1"/>
  <c r="DE164" i="19" s="1"/>
  <c r="R164" i="19"/>
  <c r="U164" i="19" s="1"/>
  <c r="R163" i="19"/>
  <c r="U163" i="19" s="1"/>
  <c r="X163" i="19" s="1"/>
  <c r="AA163" i="19" s="1"/>
  <c r="AD163" i="19" s="1"/>
  <c r="AH163" i="19" s="1"/>
  <c r="AK163" i="19" s="1"/>
  <c r="BJ163" i="19" s="1"/>
  <c r="BM163" i="19" s="1"/>
  <c r="BP163" i="19" s="1"/>
  <c r="BS163" i="19" s="1"/>
  <c r="BV163" i="19" s="1"/>
  <c r="BY163" i="19" s="1"/>
  <c r="CB163" i="19" s="1"/>
  <c r="CE163" i="19" s="1"/>
  <c r="CH163" i="19" s="1"/>
  <c r="CM163" i="19" s="1"/>
  <c r="CP163" i="19" s="1"/>
  <c r="CS163" i="19" s="1"/>
  <c r="CV163" i="19" s="1"/>
  <c r="CY163" i="19" s="1"/>
  <c r="DB163" i="19" s="1"/>
  <c r="DE163" i="19" s="1"/>
  <c r="X162" i="19"/>
  <c r="AA162" i="19" s="1"/>
  <c r="AD162" i="19" s="1"/>
  <c r="AH162" i="19" s="1"/>
  <c r="AK162" i="19" s="1"/>
  <c r="BJ162" i="19" s="1"/>
  <c r="BM162" i="19" s="1"/>
  <c r="BP162" i="19" s="1"/>
  <c r="BS162" i="19" s="1"/>
  <c r="BV162" i="19" s="1"/>
  <c r="BY162" i="19" s="1"/>
  <c r="CB162" i="19" s="1"/>
  <c r="CE162" i="19" s="1"/>
  <c r="CH162" i="19" s="1"/>
  <c r="CM162" i="19" s="1"/>
  <c r="CP162" i="19" s="1"/>
  <c r="CS162" i="19" s="1"/>
  <c r="CV162" i="19" s="1"/>
  <c r="CY162" i="19" s="1"/>
  <c r="DB162" i="19" s="1"/>
  <c r="DE162" i="19" s="1"/>
  <c r="R162" i="19"/>
  <c r="U162" i="19" s="1"/>
  <c r="AK161" i="19"/>
  <c r="BJ161" i="19" s="1"/>
  <c r="BM161" i="19" s="1"/>
  <c r="BP161" i="19" s="1"/>
  <c r="BS161" i="19" s="1"/>
  <c r="BV161" i="19" s="1"/>
  <c r="BY161" i="19" s="1"/>
  <c r="CB161" i="19" s="1"/>
  <c r="CE161" i="19" s="1"/>
  <c r="CH161" i="19" s="1"/>
  <c r="CM161" i="19" s="1"/>
  <c r="CP161" i="19" s="1"/>
  <c r="CS161" i="19" s="1"/>
  <c r="CV161" i="19" s="1"/>
  <c r="CY161" i="19" s="1"/>
  <c r="DB161" i="19" s="1"/>
  <c r="DE161" i="19" s="1"/>
  <c r="AK160" i="19"/>
  <c r="BJ160" i="19" s="1"/>
  <c r="BM160" i="19" s="1"/>
  <c r="BP160" i="19" s="1"/>
  <c r="BS160" i="19" s="1"/>
  <c r="BV160" i="19" s="1"/>
  <c r="BY160" i="19" s="1"/>
  <c r="CB160" i="19" s="1"/>
  <c r="CE160" i="19" s="1"/>
  <c r="CH160" i="19" s="1"/>
  <c r="CM160" i="19" s="1"/>
  <c r="CP160" i="19" s="1"/>
  <c r="CS160" i="19" s="1"/>
  <c r="CV160" i="19" s="1"/>
  <c r="CY160" i="19" s="1"/>
  <c r="DB160" i="19" s="1"/>
  <c r="DE160" i="19" s="1"/>
  <c r="AK159" i="19"/>
  <c r="BJ159" i="19" s="1"/>
  <c r="BM159" i="19" s="1"/>
  <c r="BP159" i="19" s="1"/>
  <c r="BS159" i="19" s="1"/>
  <c r="BV159" i="19" s="1"/>
  <c r="BY159" i="19" s="1"/>
  <c r="CB159" i="19" s="1"/>
  <c r="CE159" i="19" s="1"/>
  <c r="CH159" i="19" s="1"/>
  <c r="CM159" i="19" s="1"/>
  <c r="CP159" i="19" s="1"/>
  <c r="CS159" i="19" s="1"/>
  <c r="CV159" i="19" s="1"/>
  <c r="CY159" i="19" s="1"/>
  <c r="DB159" i="19" s="1"/>
  <c r="DE159" i="19" s="1"/>
  <c r="AK158" i="19"/>
  <c r="BJ158" i="19" s="1"/>
  <c r="BM158" i="19" s="1"/>
  <c r="BP158" i="19" s="1"/>
  <c r="BS158" i="19" s="1"/>
  <c r="BV158" i="19" s="1"/>
  <c r="BY158" i="19" s="1"/>
  <c r="CB158" i="19" s="1"/>
  <c r="CE158" i="19" s="1"/>
  <c r="CH158" i="19" s="1"/>
  <c r="CM158" i="19" s="1"/>
  <c r="CP158" i="19" s="1"/>
  <c r="CS158" i="19" s="1"/>
  <c r="CV158" i="19" s="1"/>
  <c r="CY158" i="19" s="1"/>
  <c r="DB158" i="19" s="1"/>
  <c r="DE158" i="19" s="1"/>
  <c r="AK157" i="19"/>
  <c r="BJ157" i="19" s="1"/>
  <c r="BM157" i="19" s="1"/>
  <c r="BP157" i="19" s="1"/>
  <c r="BS157" i="19" s="1"/>
  <c r="BV157" i="19" s="1"/>
  <c r="BY157" i="19" s="1"/>
  <c r="CB157" i="19" s="1"/>
  <c r="CE157" i="19" s="1"/>
  <c r="CH157" i="19" s="1"/>
  <c r="CM157" i="19" s="1"/>
  <c r="CP157" i="19" s="1"/>
  <c r="CS157" i="19" s="1"/>
  <c r="CV157" i="19" s="1"/>
  <c r="CY157" i="19" s="1"/>
  <c r="DB157" i="19" s="1"/>
  <c r="DE157" i="19" s="1"/>
  <c r="AK156" i="19"/>
  <c r="BJ156" i="19" s="1"/>
  <c r="BM156" i="19" s="1"/>
  <c r="BP156" i="19" s="1"/>
  <c r="BS156" i="19" s="1"/>
  <c r="BV156" i="19" s="1"/>
  <c r="BY156" i="19" s="1"/>
  <c r="CB156" i="19" s="1"/>
  <c r="CE156" i="19" s="1"/>
  <c r="CH156" i="19" s="1"/>
  <c r="CM156" i="19" s="1"/>
  <c r="CP156" i="19" s="1"/>
  <c r="CS156" i="19" s="1"/>
  <c r="CV156" i="19" s="1"/>
  <c r="CY156" i="19" s="1"/>
  <c r="DB156" i="19" s="1"/>
  <c r="DE156" i="19" s="1"/>
  <c r="AK155" i="19"/>
  <c r="BJ155" i="19" s="1"/>
  <c r="BM155" i="19" s="1"/>
  <c r="BP155" i="19" s="1"/>
  <c r="BS155" i="19" s="1"/>
  <c r="BV155" i="19" s="1"/>
  <c r="BY155" i="19" s="1"/>
  <c r="CB155" i="19" s="1"/>
  <c r="CE155" i="19" s="1"/>
  <c r="CH155" i="19" s="1"/>
  <c r="CM155" i="19" s="1"/>
  <c r="CP155" i="19" s="1"/>
  <c r="CS155" i="19" s="1"/>
  <c r="CV155" i="19" s="1"/>
  <c r="CY155" i="19" s="1"/>
  <c r="DB155" i="19" s="1"/>
  <c r="DE155" i="19" s="1"/>
  <c r="AK154" i="19"/>
  <c r="BJ154" i="19" s="1"/>
  <c r="BM154" i="19" s="1"/>
  <c r="BP154" i="19" s="1"/>
  <c r="BS154" i="19" s="1"/>
  <c r="BV154" i="19" s="1"/>
  <c r="BY154" i="19" s="1"/>
  <c r="CB154" i="19" s="1"/>
  <c r="CE154" i="19" s="1"/>
  <c r="CH154" i="19" s="1"/>
  <c r="CM154" i="19" s="1"/>
  <c r="CP154" i="19" s="1"/>
  <c r="CS154" i="19" s="1"/>
  <c r="CV154" i="19" s="1"/>
  <c r="CY154" i="19" s="1"/>
  <c r="DB154" i="19" s="1"/>
  <c r="DE154" i="19" s="1"/>
  <c r="AK153" i="19"/>
  <c r="BJ153" i="19" s="1"/>
  <c r="BM153" i="19" s="1"/>
  <c r="BP153" i="19" s="1"/>
  <c r="BS153" i="19" s="1"/>
  <c r="BV153" i="19" s="1"/>
  <c r="BY153" i="19" s="1"/>
  <c r="CB153" i="19" s="1"/>
  <c r="CE153" i="19" s="1"/>
  <c r="CH153" i="19" s="1"/>
  <c r="CM153" i="19" s="1"/>
  <c r="CP153" i="19" s="1"/>
  <c r="CS153" i="19" s="1"/>
  <c r="CV153" i="19" s="1"/>
  <c r="CY153" i="19" s="1"/>
  <c r="DB153" i="19" s="1"/>
  <c r="DE153" i="19" s="1"/>
  <c r="AK152" i="19"/>
  <c r="BJ152" i="19" s="1"/>
  <c r="BM152" i="19" s="1"/>
  <c r="BP152" i="19" s="1"/>
  <c r="BS152" i="19" s="1"/>
  <c r="BV152" i="19" s="1"/>
  <c r="BY152" i="19" s="1"/>
  <c r="CB152" i="19" s="1"/>
  <c r="CE152" i="19" s="1"/>
  <c r="CH152" i="19" s="1"/>
  <c r="CM152" i="19" s="1"/>
  <c r="CP152" i="19" s="1"/>
  <c r="CS152" i="19" s="1"/>
  <c r="CV152" i="19" s="1"/>
  <c r="CY152" i="19" s="1"/>
  <c r="DB152" i="19" s="1"/>
  <c r="DE152" i="19" s="1"/>
  <c r="AK151" i="19"/>
  <c r="BJ151" i="19" s="1"/>
  <c r="BM151" i="19" s="1"/>
  <c r="BP151" i="19" s="1"/>
  <c r="BS151" i="19" s="1"/>
  <c r="BV151" i="19" s="1"/>
  <c r="BY151" i="19" s="1"/>
  <c r="CB151" i="19" s="1"/>
  <c r="CE151" i="19" s="1"/>
  <c r="CH151" i="19" s="1"/>
  <c r="CM151" i="19" s="1"/>
  <c r="CP151" i="19" s="1"/>
  <c r="CS151" i="19" s="1"/>
  <c r="CV151" i="19" s="1"/>
  <c r="CY151" i="19" s="1"/>
  <c r="DB151" i="19" s="1"/>
  <c r="DE151" i="19" s="1"/>
  <c r="AK150" i="19"/>
  <c r="BJ150" i="19" s="1"/>
  <c r="BM150" i="19" s="1"/>
  <c r="BP150" i="19" s="1"/>
  <c r="BS150" i="19" s="1"/>
  <c r="BV150" i="19" s="1"/>
  <c r="BY150" i="19" s="1"/>
  <c r="CB150" i="19" s="1"/>
  <c r="CE150" i="19" s="1"/>
  <c r="CH150" i="19" s="1"/>
  <c r="CM150" i="19" s="1"/>
  <c r="CP150" i="19" s="1"/>
  <c r="CS150" i="19" s="1"/>
  <c r="CV150" i="19" s="1"/>
  <c r="CY150" i="19" s="1"/>
  <c r="DB150" i="19" s="1"/>
  <c r="DE150" i="19" s="1"/>
  <c r="AK149" i="19"/>
  <c r="BJ149" i="19" s="1"/>
  <c r="BM149" i="19" s="1"/>
  <c r="BP149" i="19" s="1"/>
  <c r="BS149" i="19" s="1"/>
  <c r="BV149" i="19" s="1"/>
  <c r="BY149" i="19" s="1"/>
  <c r="CB149" i="19" s="1"/>
  <c r="CE149" i="19" s="1"/>
  <c r="CH149" i="19" s="1"/>
  <c r="CM149" i="19" s="1"/>
  <c r="CP149" i="19" s="1"/>
  <c r="CS149" i="19" s="1"/>
  <c r="CV149" i="19" s="1"/>
  <c r="CY149" i="19" s="1"/>
  <c r="DB149" i="19" s="1"/>
  <c r="DE149" i="19" s="1"/>
  <c r="AK148" i="19"/>
  <c r="BJ148" i="19" s="1"/>
  <c r="BM148" i="19" s="1"/>
  <c r="BP148" i="19" s="1"/>
  <c r="BS148" i="19" s="1"/>
  <c r="BV148" i="19" s="1"/>
  <c r="BY148" i="19" s="1"/>
  <c r="CB148" i="19" s="1"/>
  <c r="CE148" i="19" s="1"/>
  <c r="CH148" i="19" s="1"/>
  <c r="CM148" i="19" s="1"/>
  <c r="CP148" i="19" s="1"/>
  <c r="CS148" i="19" s="1"/>
  <c r="CV148" i="19" s="1"/>
  <c r="CY148" i="19" s="1"/>
  <c r="DB148" i="19" s="1"/>
  <c r="DE148" i="19" s="1"/>
  <c r="AK147" i="19"/>
  <c r="BJ147" i="19" s="1"/>
  <c r="BM147" i="19" s="1"/>
  <c r="BP147" i="19" s="1"/>
  <c r="BS147" i="19" s="1"/>
  <c r="BV147" i="19" s="1"/>
  <c r="BY147" i="19" s="1"/>
  <c r="CB147" i="19" s="1"/>
  <c r="CE147" i="19" s="1"/>
  <c r="CH147" i="19" s="1"/>
  <c r="CM147" i="19" s="1"/>
  <c r="CP147" i="19" s="1"/>
  <c r="CS147" i="19" s="1"/>
  <c r="CV147" i="19" s="1"/>
  <c r="CY147" i="19" s="1"/>
  <c r="DB147" i="19" s="1"/>
  <c r="DE147" i="19" s="1"/>
  <c r="AK146" i="19"/>
  <c r="BJ146" i="19" s="1"/>
  <c r="BM146" i="19" s="1"/>
  <c r="BP146" i="19" s="1"/>
  <c r="BS146" i="19" s="1"/>
  <c r="BV146" i="19" s="1"/>
  <c r="BY146" i="19" s="1"/>
  <c r="CB146" i="19" s="1"/>
  <c r="CE146" i="19" s="1"/>
  <c r="CH146" i="19" s="1"/>
  <c r="CM146" i="19" s="1"/>
  <c r="CP146" i="19" s="1"/>
  <c r="CS146" i="19" s="1"/>
  <c r="CV146" i="19" s="1"/>
  <c r="CY146" i="19" s="1"/>
  <c r="DB146" i="19" s="1"/>
  <c r="DE146" i="19" s="1"/>
  <c r="AK145" i="19"/>
  <c r="BJ145" i="19" s="1"/>
  <c r="BM145" i="19" s="1"/>
  <c r="BP145" i="19" s="1"/>
  <c r="BS145" i="19" s="1"/>
  <c r="BV145" i="19" s="1"/>
  <c r="BY145" i="19" s="1"/>
  <c r="CB145" i="19" s="1"/>
  <c r="CE145" i="19" s="1"/>
  <c r="CH145" i="19" s="1"/>
  <c r="CM145" i="19" s="1"/>
  <c r="CP145" i="19" s="1"/>
  <c r="CS145" i="19" s="1"/>
  <c r="CV145" i="19" s="1"/>
  <c r="CY145" i="19" s="1"/>
  <c r="DB145" i="19" s="1"/>
  <c r="DE145" i="19" s="1"/>
  <c r="AK144" i="19"/>
  <c r="BJ144" i="19" s="1"/>
  <c r="BM144" i="19" s="1"/>
  <c r="BP144" i="19" s="1"/>
  <c r="BS144" i="19" s="1"/>
  <c r="BV144" i="19" s="1"/>
  <c r="BY144" i="19" s="1"/>
  <c r="CB144" i="19" s="1"/>
  <c r="CE144" i="19" s="1"/>
  <c r="CH144" i="19" s="1"/>
  <c r="CM144" i="19" s="1"/>
  <c r="CP144" i="19" s="1"/>
  <c r="CS144" i="19" s="1"/>
  <c r="CV144" i="19" s="1"/>
  <c r="CY144" i="19" s="1"/>
  <c r="DB144" i="19" s="1"/>
  <c r="DE144" i="19" s="1"/>
  <c r="AK143" i="19"/>
  <c r="BJ143" i="19" s="1"/>
  <c r="BM143" i="19" s="1"/>
  <c r="BP143" i="19" s="1"/>
  <c r="BS143" i="19" s="1"/>
  <c r="BV143" i="19" s="1"/>
  <c r="BY143" i="19" s="1"/>
  <c r="CB143" i="19" s="1"/>
  <c r="CE143" i="19" s="1"/>
  <c r="CH143" i="19" s="1"/>
  <c r="CM143" i="19" s="1"/>
  <c r="CP143" i="19" s="1"/>
  <c r="CS143" i="19" s="1"/>
  <c r="CV143" i="19" s="1"/>
  <c r="CY143" i="19" s="1"/>
  <c r="DB143" i="19" s="1"/>
  <c r="DE143" i="19" s="1"/>
  <c r="AK142" i="19"/>
  <c r="BJ142" i="19" s="1"/>
  <c r="BM142" i="19" s="1"/>
  <c r="BP142" i="19" s="1"/>
  <c r="BS142" i="19" s="1"/>
  <c r="BV142" i="19" s="1"/>
  <c r="BY142" i="19" s="1"/>
  <c r="CB142" i="19" s="1"/>
  <c r="CE142" i="19" s="1"/>
  <c r="CH142" i="19" s="1"/>
  <c r="CM142" i="19" s="1"/>
  <c r="CP142" i="19" s="1"/>
  <c r="CS142" i="19" s="1"/>
  <c r="CV142" i="19" s="1"/>
  <c r="CY142" i="19" s="1"/>
  <c r="DB142" i="19" s="1"/>
  <c r="DE142" i="19" s="1"/>
  <c r="AD198" i="19"/>
  <c r="AH198" i="19" s="1"/>
  <c r="AK198" i="19" s="1"/>
  <c r="AH197" i="19"/>
  <c r="AK197" i="19" s="1"/>
  <c r="BJ197" i="19" s="1"/>
  <c r="BL197" i="19"/>
  <c r="BR197" i="19"/>
  <c r="BX197" i="19"/>
  <c r="AD196" i="19"/>
  <c r="AH195" i="19"/>
  <c r="AK195" i="19" s="1"/>
  <c r="BJ195" i="19" s="1"/>
  <c r="BL195" i="19"/>
  <c r="BR195" i="19"/>
  <c r="BX195" i="19"/>
  <c r="AD194" i="19"/>
  <c r="AH194" i="19" s="1"/>
  <c r="AK194" i="19" s="1"/>
  <c r="AH193" i="19"/>
  <c r="AK193" i="19" s="1"/>
  <c r="BJ193" i="19" s="1"/>
  <c r="BL193" i="19"/>
  <c r="BR193" i="19"/>
  <c r="BX193" i="19"/>
  <c r="AD192" i="19"/>
  <c r="AH191" i="19"/>
  <c r="AK191" i="19" s="1"/>
  <c r="BJ191" i="19" s="1"/>
  <c r="BL191" i="19"/>
  <c r="BR191" i="19"/>
  <c r="BX191" i="19"/>
  <c r="AD190" i="19"/>
  <c r="AH190" i="19" s="1"/>
  <c r="AK190" i="19" s="1"/>
  <c r="AH189" i="19"/>
  <c r="AK189" i="19" s="1"/>
  <c r="BJ189" i="19" s="1"/>
  <c r="BL189" i="19"/>
  <c r="BR189" i="19"/>
  <c r="BX189" i="19"/>
  <c r="AD188" i="19"/>
  <c r="AH188" i="19" s="1"/>
  <c r="AK188" i="19" s="1"/>
  <c r="BJ188" i="19" s="1"/>
  <c r="BM188" i="19" s="1"/>
  <c r="AH187" i="19"/>
  <c r="AK187" i="19" s="1"/>
  <c r="CL187" i="19"/>
  <c r="CR187" i="19"/>
  <c r="CX187" i="19"/>
  <c r="AD186" i="19"/>
  <c r="AH186" i="19" s="1"/>
  <c r="AK186" i="19" s="1"/>
  <c r="BJ186" i="19" s="1"/>
  <c r="BM186" i="19" s="1"/>
  <c r="BP186" i="19" s="1"/>
  <c r="BS186" i="19" s="1"/>
  <c r="BV186" i="19" s="1"/>
  <c r="BY186" i="19" s="1"/>
  <c r="CB186" i="19" s="1"/>
  <c r="CE186" i="19" s="1"/>
  <c r="CH186" i="19" s="1"/>
  <c r="CM186" i="19" s="1"/>
  <c r="N179" i="19"/>
  <c r="O179" i="19" s="1"/>
  <c r="P179" i="19" s="1"/>
  <c r="T179" i="19"/>
  <c r="U179" i="19" s="1"/>
  <c r="V179" i="19" s="1"/>
  <c r="Q179" i="19"/>
  <c r="R179" i="19" s="1"/>
  <c r="S179" i="19" s="1"/>
  <c r="W179" i="19"/>
  <c r="X179" i="19" s="1"/>
  <c r="Y179" i="19" s="1"/>
  <c r="Z179" i="19" s="1"/>
  <c r="AA179" i="19" s="1"/>
  <c r="AB179" i="19" s="1"/>
  <c r="AC179" i="19" s="1"/>
  <c r="AD179" i="19" s="1"/>
  <c r="AF179" i="19" s="1"/>
  <c r="AG179" i="19" s="1"/>
  <c r="AH179" i="19" s="1"/>
  <c r="AI179" i="19" s="1"/>
  <c r="AJ179" i="19" s="1"/>
  <c r="AK179" i="19" s="1"/>
  <c r="BH179" i="19" s="1"/>
  <c r="BI179" i="19" s="1"/>
  <c r="BJ179" i="19" s="1"/>
  <c r="DD185" i="19"/>
  <c r="CX185" i="19"/>
  <c r="DJ184" i="19"/>
  <c r="DD184" i="19"/>
  <c r="CX184" i="19"/>
  <c r="DJ183" i="19"/>
  <c r="DD183" i="19"/>
  <c r="DJ182" i="19"/>
  <c r="DD182" i="19"/>
  <c r="DJ181" i="19"/>
  <c r="DJ178" i="19"/>
  <c r="DJ177" i="19"/>
  <c r="DJ176" i="19"/>
  <c r="DJ175" i="19"/>
  <c r="DJ174" i="19"/>
  <c r="DJ173" i="19"/>
  <c r="DJ172" i="19"/>
  <c r="DJ171" i="19"/>
  <c r="DJ170" i="19"/>
  <c r="DJ169" i="19"/>
  <c r="DJ168" i="19"/>
  <c r="DJ167" i="19"/>
  <c r="DJ166" i="19"/>
  <c r="DJ165" i="19"/>
  <c r="DJ164" i="19"/>
  <c r="DJ163" i="19"/>
  <c r="DJ162" i="19"/>
  <c r="AM141" i="19"/>
  <c r="AO141" i="19"/>
  <c r="AQ141" i="19"/>
  <c r="AS141" i="19"/>
  <c r="AU141" i="19"/>
  <c r="AW141" i="19"/>
  <c r="AY141" i="19"/>
  <c r="BA141" i="19"/>
  <c r="BC141" i="19"/>
  <c r="AK140" i="19"/>
  <c r="BJ140" i="19" s="1"/>
  <c r="BM140" i="19" s="1"/>
  <c r="BP140" i="19" s="1"/>
  <c r="BS140" i="19" s="1"/>
  <c r="BV140" i="19" s="1"/>
  <c r="BY140" i="19" s="1"/>
  <c r="CB140" i="19" s="1"/>
  <c r="CE140" i="19" s="1"/>
  <c r="CH140" i="19" s="1"/>
  <c r="CM140" i="19" s="1"/>
  <c r="CP140" i="19" s="1"/>
  <c r="CS140" i="19" s="1"/>
  <c r="CV140" i="19" s="1"/>
  <c r="CY140" i="19" s="1"/>
  <c r="DB140" i="19" s="1"/>
  <c r="DE140" i="19" s="1"/>
  <c r="AM139" i="19"/>
  <c r="AO139" i="19"/>
  <c r="AQ139" i="19"/>
  <c r="AS139" i="19"/>
  <c r="AU139" i="19"/>
  <c r="AW139" i="19"/>
  <c r="AY139" i="19"/>
  <c r="BA139" i="19"/>
  <c r="BC139" i="19"/>
  <c r="BC161" i="19"/>
  <c r="BA161" i="19"/>
  <c r="AY161" i="19"/>
  <c r="AW161" i="19"/>
  <c r="AU161" i="19"/>
  <c r="AS161" i="19"/>
  <c r="AQ161" i="19"/>
  <c r="AO161" i="19"/>
  <c r="BC160" i="19"/>
  <c r="BA160" i="19"/>
  <c r="AY160" i="19"/>
  <c r="AW160" i="19"/>
  <c r="AU160" i="19"/>
  <c r="AS160" i="19"/>
  <c r="AQ160" i="19"/>
  <c r="AO160" i="19"/>
  <c r="BC159" i="19"/>
  <c r="BA159" i="19"/>
  <c r="AY159" i="19"/>
  <c r="AW159" i="19"/>
  <c r="AU159" i="19"/>
  <c r="AS159" i="19"/>
  <c r="AQ159" i="19"/>
  <c r="AO159" i="19"/>
  <c r="BC158" i="19"/>
  <c r="BA158" i="19"/>
  <c r="AY158" i="19"/>
  <c r="AW158" i="19"/>
  <c r="AU158" i="19"/>
  <c r="AS158" i="19"/>
  <c r="AQ158" i="19"/>
  <c r="AO158" i="19"/>
  <c r="BC157" i="19"/>
  <c r="BA157" i="19"/>
  <c r="AY157" i="19"/>
  <c r="AW157" i="19"/>
  <c r="AU157" i="19"/>
  <c r="AS157" i="19"/>
  <c r="AQ157" i="19"/>
  <c r="AO157" i="19"/>
  <c r="BC156" i="19"/>
  <c r="BA156" i="19"/>
  <c r="AY156" i="19"/>
  <c r="AW156" i="19"/>
  <c r="AU156" i="19"/>
  <c r="AS156" i="19"/>
  <c r="AQ156" i="19"/>
  <c r="AO156" i="19"/>
  <c r="BC155" i="19"/>
  <c r="BA155" i="19"/>
  <c r="AY155" i="19"/>
  <c r="AW155" i="19"/>
  <c r="AU155" i="19"/>
  <c r="AS155" i="19"/>
  <c r="AQ155" i="19"/>
  <c r="AO155" i="19"/>
  <c r="BC154" i="19"/>
  <c r="BA154" i="19"/>
  <c r="AY154" i="19"/>
  <c r="AW154" i="19"/>
  <c r="AU154" i="19"/>
  <c r="AS154" i="19"/>
  <c r="AQ154" i="19"/>
  <c r="AO154" i="19"/>
  <c r="BC153" i="19"/>
  <c r="BA153" i="19"/>
  <c r="AY153" i="19"/>
  <c r="AW153" i="19"/>
  <c r="AU153" i="19"/>
  <c r="AS153" i="19"/>
  <c r="AQ153" i="19"/>
  <c r="AO153" i="19"/>
  <c r="BC152" i="19"/>
  <c r="BA152" i="19"/>
  <c r="AY152" i="19"/>
  <c r="AW152" i="19"/>
  <c r="AU152" i="19"/>
  <c r="AS152" i="19"/>
  <c r="AQ152" i="19"/>
  <c r="AO152" i="19"/>
  <c r="BC151" i="19"/>
  <c r="BA151" i="19"/>
  <c r="AY151" i="19"/>
  <c r="AW151" i="19"/>
  <c r="AU151" i="19"/>
  <c r="AS151" i="19"/>
  <c r="AQ151" i="19"/>
  <c r="AO151" i="19"/>
  <c r="BC150" i="19"/>
  <c r="BA150" i="19"/>
  <c r="AY150" i="19"/>
  <c r="AW150" i="19"/>
  <c r="AU150" i="19"/>
  <c r="AS150" i="19"/>
  <c r="AQ150" i="19"/>
  <c r="AO150" i="19"/>
  <c r="BC149" i="19"/>
  <c r="BA149" i="19"/>
  <c r="AY149" i="19"/>
  <c r="AW149" i="19"/>
  <c r="AU149" i="19"/>
  <c r="AS149" i="19"/>
  <c r="AQ149" i="19"/>
  <c r="AO149" i="19"/>
  <c r="BC148" i="19"/>
  <c r="BA148" i="19"/>
  <c r="AY148" i="19"/>
  <c r="AW148" i="19"/>
  <c r="AU148" i="19"/>
  <c r="AS148" i="19"/>
  <c r="AQ148" i="19"/>
  <c r="AO148" i="19"/>
  <c r="BC147" i="19"/>
  <c r="BA147" i="19"/>
  <c r="AY147" i="19"/>
  <c r="AW147" i="19"/>
  <c r="AU147" i="19"/>
  <c r="AS147" i="19"/>
  <c r="AQ147" i="19"/>
  <c r="AO147" i="19"/>
  <c r="BC146" i="19"/>
  <c r="BA146" i="19"/>
  <c r="AY146" i="19"/>
  <c r="AW146" i="19"/>
  <c r="AU146" i="19"/>
  <c r="AS146" i="19"/>
  <c r="AQ146" i="19"/>
  <c r="AO146" i="19"/>
  <c r="BC145" i="19"/>
  <c r="BA145" i="19"/>
  <c r="AY145" i="19"/>
  <c r="AW145" i="19"/>
  <c r="AU145" i="19"/>
  <c r="AS145" i="19"/>
  <c r="AQ145" i="19"/>
  <c r="AO145" i="19"/>
  <c r="BC144" i="19"/>
  <c r="BA144" i="19"/>
  <c r="AY144" i="19"/>
  <c r="AW144" i="19"/>
  <c r="AU144" i="19"/>
  <c r="AS144" i="19"/>
  <c r="AQ144" i="19"/>
  <c r="AO144" i="19"/>
  <c r="BC143" i="19"/>
  <c r="BA143" i="19"/>
  <c r="AY143" i="19"/>
  <c r="AW143" i="19"/>
  <c r="AU143" i="19"/>
  <c r="AS143" i="19"/>
  <c r="AQ143" i="19"/>
  <c r="AO143" i="19"/>
  <c r="BC142" i="19"/>
  <c r="BA142" i="19"/>
  <c r="AY142" i="19"/>
  <c r="AW142" i="19"/>
  <c r="AU142" i="19"/>
  <c r="AS142" i="19"/>
  <c r="AQ142" i="19"/>
  <c r="AO142" i="19"/>
  <c r="BD141" i="19"/>
  <c r="DD141" i="19" s="1"/>
  <c r="AZ141" i="19"/>
  <c r="AV141" i="19"/>
  <c r="AR141" i="19"/>
  <c r="AN141" i="19"/>
  <c r="U141" i="19"/>
  <c r="X141" i="19" s="1"/>
  <c r="AA141" i="19" s="1"/>
  <c r="AD141" i="19" s="1"/>
  <c r="AH141" i="19" s="1"/>
  <c r="AK141" i="19" s="1"/>
  <c r="BJ141" i="19" s="1"/>
  <c r="BM141" i="19" s="1"/>
  <c r="BP141" i="19" s="1"/>
  <c r="BS141" i="19" s="1"/>
  <c r="BV141" i="19" s="1"/>
  <c r="BY141" i="19" s="1"/>
  <c r="CB141" i="19" s="1"/>
  <c r="CE141" i="19" s="1"/>
  <c r="CH141" i="19" s="1"/>
  <c r="CM141" i="19" s="1"/>
  <c r="CP141" i="19" s="1"/>
  <c r="CS141" i="19" s="1"/>
  <c r="CV141" i="19" s="1"/>
  <c r="CY141" i="19" s="1"/>
  <c r="DB141" i="19" s="1"/>
  <c r="DE141" i="19" s="1"/>
  <c r="AM140" i="19"/>
  <c r="AO140" i="19"/>
  <c r="AQ140" i="19"/>
  <c r="AS140" i="19"/>
  <c r="AU140" i="19"/>
  <c r="AW140" i="19"/>
  <c r="AY140" i="19"/>
  <c r="BA140" i="19"/>
  <c r="BC140" i="19"/>
  <c r="AA140" i="19"/>
  <c r="AD140" i="19" s="1"/>
  <c r="AH140" i="19" s="1"/>
  <c r="BD139" i="19"/>
  <c r="DD139" i="19" s="1"/>
  <c r="AZ139" i="19"/>
  <c r="AV139" i="19"/>
  <c r="AR139" i="19"/>
  <c r="AN139" i="19"/>
  <c r="U139" i="19"/>
  <c r="X139" i="19" s="1"/>
  <c r="AA139" i="19" s="1"/>
  <c r="AD139" i="19" s="1"/>
  <c r="AH139" i="19" s="1"/>
  <c r="AK139" i="19" s="1"/>
  <c r="BJ139" i="19" s="1"/>
  <c r="BM139" i="19" s="1"/>
  <c r="BP139" i="19" s="1"/>
  <c r="BS139" i="19" s="1"/>
  <c r="BV139" i="19" s="1"/>
  <c r="BY139" i="19" s="1"/>
  <c r="CB139" i="19" s="1"/>
  <c r="CE139" i="19" s="1"/>
  <c r="CH139" i="19" s="1"/>
  <c r="CM139" i="19" s="1"/>
  <c r="CP139" i="19" s="1"/>
  <c r="CS139" i="19" s="1"/>
  <c r="CV139" i="19" s="1"/>
  <c r="CY139" i="19" s="1"/>
  <c r="DB139" i="19" s="1"/>
  <c r="DE139" i="19" s="1"/>
  <c r="AM138" i="19"/>
  <c r="AO138" i="19"/>
  <c r="AQ138" i="19"/>
  <c r="AS138" i="19"/>
  <c r="AU138" i="19"/>
  <c r="AW138" i="19"/>
  <c r="AY138" i="19"/>
  <c r="BA138" i="19"/>
  <c r="BC138" i="19"/>
  <c r="AA138" i="19"/>
  <c r="AD138" i="19" s="1"/>
  <c r="AH138" i="19" s="1"/>
  <c r="AK138" i="19" s="1"/>
  <c r="BJ138" i="19" s="1"/>
  <c r="BM138" i="19" s="1"/>
  <c r="BP138" i="19" s="1"/>
  <c r="BS138" i="19" s="1"/>
  <c r="BV138" i="19" s="1"/>
  <c r="BY138" i="19" s="1"/>
  <c r="CB138" i="19" s="1"/>
  <c r="CE138" i="19" s="1"/>
  <c r="CH138" i="19" s="1"/>
  <c r="CM138" i="19" s="1"/>
  <c r="CP138" i="19" s="1"/>
  <c r="CS138" i="19" s="1"/>
  <c r="CV138" i="19" s="1"/>
  <c r="CY138" i="19" s="1"/>
  <c r="DB138" i="19" s="1"/>
  <c r="DE138" i="19" s="1"/>
  <c r="X137" i="19"/>
  <c r="AA137" i="19" s="1"/>
  <c r="AD137" i="19" s="1"/>
  <c r="AH137" i="19" s="1"/>
  <c r="AK137" i="19" s="1"/>
  <c r="BJ137" i="19" s="1"/>
  <c r="BM137" i="19" s="1"/>
  <c r="BP137" i="19" s="1"/>
  <c r="BS137" i="19" s="1"/>
  <c r="BV137" i="19" s="1"/>
  <c r="BY137" i="19" s="1"/>
  <c r="CB137" i="19" s="1"/>
  <c r="CE137" i="19" s="1"/>
  <c r="CH137" i="19" s="1"/>
  <c r="CM137" i="19" s="1"/>
  <c r="CP137" i="19" s="1"/>
  <c r="CS137" i="19" s="1"/>
  <c r="CV137" i="19" s="1"/>
  <c r="CY137" i="19" s="1"/>
  <c r="DB137" i="19" s="1"/>
  <c r="DE137" i="19" s="1"/>
  <c r="R137" i="19"/>
  <c r="U137" i="19" s="1"/>
  <c r="R136" i="19"/>
  <c r="U136" i="19" s="1"/>
  <c r="X136" i="19" s="1"/>
  <c r="AA136" i="19" s="1"/>
  <c r="AD136" i="19" s="1"/>
  <c r="AH136" i="19" s="1"/>
  <c r="AK136" i="19" s="1"/>
  <c r="BJ136" i="19" s="1"/>
  <c r="BM136" i="19" s="1"/>
  <c r="BP136" i="19" s="1"/>
  <c r="BS136" i="19" s="1"/>
  <c r="BV136" i="19" s="1"/>
  <c r="BY136" i="19" s="1"/>
  <c r="CB136" i="19" s="1"/>
  <c r="CE136" i="19" s="1"/>
  <c r="CH136" i="19" s="1"/>
  <c r="CM136" i="19" s="1"/>
  <c r="CP136" i="19" s="1"/>
  <c r="CS136" i="19" s="1"/>
  <c r="CV136" i="19" s="1"/>
  <c r="CY136" i="19" s="1"/>
  <c r="DB136" i="19" s="1"/>
  <c r="DE136" i="19" s="1"/>
  <c r="X135" i="19"/>
  <c r="AA135" i="19" s="1"/>
  <c r="AD135" i="19" s="1"/>
  <c r="AH135" i="19" s="1"/>
  <c r="AK135" i="19" s="1"/>
  <c r="BJ135" i="19" s="1"/>
  <c r="BM135" i="19" s="1"/>
  <c r="BP135" i="19" s="1"/>
  <c r="BS135" i="19" s="1"/>
  <c r="BV135" i="19" s="1"/>
  <c r="BY135" i="19" s="1"/>
  <c r="CB135" i="19" s="1"/>
  <c r="CE135" i="19" s="1"/>
  <c r="CH135" i="19" s="1"/>
  <c r="CM135" i="19" s="1"/>
  <c r="CP135" i="19" s="1"/>
  <c r="CS135" i="19" s="1"/>
  <c r="CV135" i="19" s="1"/>
  <c r="CY135" i="19" s="1"/>
  <c r="DB135" i="19" s="1"/>
  <c r="DE135" i="19" s="1"/>
  <c r="R135" i="19"/>
  <c r="U135" i="19" s="1"/>
  <c r="R134" i="19"/>
  <c r="U134" i="19" s="1"/>
  <c r="X134" i="19" s="1"/>
  <c r="AA134" i="19" s="1"/>
  <c r="AD134" i="19" s="1"/>
  <c r="AH134" i="19" s="1"/>
  <c r="AK134" i="19" s="1"/>
  <c r="BJ134" i="19" s="1"/>
  <c r="BM134" i="19" s="1"/>
  <c r="BP134" i="19" s="1"/>
  <c r="BS134" i="19" s="1"/>
  <c r="BV134" i="19" s="1"/>
  <c r="BY134" i="19" s="1"/>
  <c r="CB134" i="19" s="1"/>
  <c r="CE134" i="19" s="1"/>
  <c r="CH134" i="19" s="1"/>
  <c r="CM134" i="19" s="1"/>
  <c r="CP134" i="19" s="1"/>
  <c r="CS134" i="19" s="1"/>
  <c r="CV134" i="19" s="1"/>
  <c r="CY134" i="19" s="1"/>
  <c r="DB134" i="19" s="1"/>
  <c r="DE134" i="19" s="1"/>
  <c r="X133" i="19"/>
  <c r="AA133" i="19" s="1"/>
  <c r="AD133" i="19" s="1"/>
  <c r="AH133" i="19" s="1"/>
  <c r="AK133" i="19" s="1"/>
  <c r="BJ133" i="19" s="1"/>
  <c r="BM133" i="19" s="1"/>
  <c r="BP133" i="19" s="1"/>
  <c r="BS133" i="19" s="1"/>
  <c r="BV133" i="19" s="1"/>
  <c r="BY133" i="19" s="1"/>
  <c r="CB133" i="19" s="1"/>
  <c r="CE133" i="19" s="1"/>
  <c r="CH133" i="19" s="1"/>
  <c r="CM133" i="19" s="1"/>
  <c r="CP133" i="19" s="1"/>
  <c r="CS133" i="19" s="1"/>
  <c r="CV133" i="19" s="1"/>
  <c r="CY133" i="19" s="1"/>
  <c r="DB133" i="19" s="1"/>
  <c r="DE133" i="19" s="1"/>
  <c r="R133" i="19"/>
  <c r="U133" i="19" s="1"/>
  <c r="R132" i="19"/>
  <c r="U132" i="19" s="1"/>
  <c r="X132" i="19" s="1"/>
  <c r="AA132" i="19" s="1"/>
  <c r="AD132" i="19" s="1"/>
  <c r="AH132" i="19" s="1"/>
  <c r="AK132" i="19" s="1"/>
  <c r="BJ132" i="19" s="1"/>
  <c r="BM132" i="19" s="1"/>
  <c r="BP132" i="19" s="1"/>
  <c r="BS132" i="19" s="1"/>
  <c r="BV132" i="19" s="1"/>
  <c r="BY132" i="19" s="1"/>
  <c r="CB132" i="19" s="1"/>
  <c r="CE132" i="19" s="1"/>
  <c r="CH132" i="19" s="1"/>
  <c r="CM132" i="19" s="1"/>
  <c r="CP132" i="19" s="1"/>
  <c r="CS132" i="19" s="1"/>
  <c r="CV132" i="19" s="1"/>
  <c r="CY132" i="19" s="1"/>
  <c r="DB132" i="19" s="1"/>
  <c r="DE132" i="19" s="1"/>
  <c r="X131" i="19"/>
  <c r="AA131" i="19" s="1"/>
  <c r="AD131" i="19" s="1"/>
  <c r="AH131" i="19" s="1"/>
  <c r="AK131" i="19" s="1"/>
  <c r="BJ131" i="19" s="1"/>
  <c r="BM131" i="19" s="1"/>
  <c r="BP131" i="19" s="1"/>
  <c r="BS131" i="19" s="1"/>
  <c r="BV131" i="19" s="1"/>
  <c r="BY131" i="19" s="1"/>
  <c r="CB131" i="19" s="1"/>
  <c r="CE131" i="19" s="1"/>
  <c r="CH131" i="19" s="1"/>
  <c r="CM131" i="19" s="1"/>
  <c r="CP131" i="19" s="1"/>
  <c r="CS131" i="19" s="1"/>
  <c r="CV131" i="19" s="1"/>
  <c r="CY131" i="19" s="1"/>
  <c r="DB131" i="19" s="1"/>
  <c r="DE131" i="19" s="1"/>
  <c r="R131" i="19"/>
  <c r="U131" i="19" s="1"/>
  <c r="R130" i="19"/>
  <c r="U130" i="19" s="1"/>
  <c r="X130" i="19" s="1"/>
  <c r="AA130" i="19" s="1"/>
  <c r="AD130" i="19" s="1"/>
  <c r="AH130" i="19" s="1"/>
  <c r="AK130" i="19" s="1"/>
  <c r="BJ130" i="19" s="1"/>
  <c r="BM130" i="19" s="1"/>
  <c r="BP130" i="19" s="1"/>
  <c r="BS130" i="19" s="1"/>
  <c r="BV130" i="19" s="1"/>
  <c r="BY130" i="19" s="1"/>
  <c r="CB130" i="19" s="1"/>
  <c r="CE130" i="19" s="1"/>
  <c r="CH130" i="19" s="1"/>
  <c r="CM130" i="19" s="1"/>
  <c r="CP130" i="19" s="1"/>
  <c r="CS130" i="19" s="1"/>
  <c r="CV130" i="19" s="1"/>
  <c r="CY130" i="19" s="1"/>
  <c r="DB130" i="19" s="1"/>
  <c r="DE130" i="19" s="1"/>
  <c r="X129" i="19"/>
  <c r="AA129" i="19" s="1"/>
  <c r="AD129" i="19" s="1"/>
  <c r="AH129" i="19" s="1"/>
  <c r="AK129" i="19" s="1"/>
  <c r="BJ129" i="19" s="1"/>
  <c r="BM129" i="19" s="1"/>
  <c r="BP129" i="19" s="1"/>
  <c r="BS129" i="19" s="1"/>
  <c r="BV129" i="19" s="1"/>
  <c r="BY129" i="19" s="1"/>
  <c r="CB129" i="19" s="1"/>
  <c r="CE129" i="19" s="1"/>
  <c r="CH129" i="19" s="1"/>
  <c r="CM129" i="19" s="1"/>
  <c r="CP129" i="19" s="1"/>
  <c r="CS129" i="19" s="1"/>
  <c r="CV129" i="19" s="1"/>
  <c r="CY129" i="19" s="1"/>
  <c r="DB129" i="19" s="1"/>
  <c r="DE129" i="19" s="1"/>
  <c r="R129" i="19"/>
  <c r="U129" i="19" s="1"/>
  <c r="R128" i="19"/>
  <c r="U128" i="19" s="1"/>
  <c r="X128" i="19" s="1"/>
  <c r="AA128" i="19" s="1"/>
  <c r="AD128" i="19" s="1"/>
  <c r="AH128" i="19" s="1"/>
  <c r="AK128" i="19" s="1"/>
  <c r="BJ128" i="19" s="1"/>
  <c r="BM128" i="19" s="1"/>
  <c r="BP128" i="19" s="1"/>
  <c r="BS128" i="19" s="1"/>
  <c r="BV128" i="19" s="1"/>
  <c r="BY128" i="19" s="1"/>
  <c r="CB128" i="19" s="1"/>
  <c r="CE128" i="19" s="1"/>
  <c r="CH128" i="19" s="1"/>
  <c r="CM128" i="19" s="1"/>
  <c r="CP128" i="19" s="1"/>
  <c r="CS128" i="19" s="1"/>
  <c r="CV128" i="19" s="1"/>
  <c r="CY128" i="19" s="1"/>
  <c r="DB128" i="19" s="1"/>
  <c r="DE128" i="19" s="1"/>
  <c r="X127" i="19"/>
  <c r="AA127" i="19" s="1"/>
  <c r="AD127" i="19" s="1"/>
  <c r="AH127" i="19" s="1"/>
  <c r="AK127" i="19" s="1"/>
  <c r="BJ127" i="19" s="1"/>
  <c r="BM127" i="19" s="1"/>
  <c r="BP127" i="19" s="1"/>
  <c r="BS127" i="19" s="1"/>
  <c r="BV127" i="19" s="1"/>
  <c r="BY127" i="19" s="1"/>
  <c r="CB127" i="19" s="1"/>
  <c r="CE127" i="19" s="1"/>
  <c r="CH127" i="19" s="1"/>
  <c r="CM127" i="19" s="1"/>
  <c r="CP127" i="19" s="1"/>
  <c r="CS127" i="19" s="1"/>
  <c r="CV127" i="19" s="1"/>
  <c r="CY127" i="19" s="1"/>
  <c r="DB127" i="19" s="1"/>
  <c r="DE127" i="19" s="1"/>
  <c r="R127" i="19"/>
  <c r="U127" i="19" s="1"/>
  <c r="R126" i="19"/>
  <c r="U126" i="19" s="1"/>
  <c r="X126" i="19" s="1"/>
  <c r="AA126" i="19" s="1"/>
  <c r="AD126" i="19" s="1"/>
  <c r="AH126" i="19" s="1"/>
  <c r="AK126" i="19" s="1"/>
  <c r="BJ126" i="19" s="1"/>
  <c r="BM126" i="19" s="1"/>
  <c r="BP126" i="19" s="1"/>
  <c r="BS126" i="19" s="1"/>
  <c r="BV126" i="19" s="1"/>
  <c r="BY126" i="19" s="1"/>
  <c r="CB126" i="19" s="1"/>
  <c r="CE126" i="19" s="1"/>
  <c r="CH126" i="19" s="1"/>
  <c r="CM126" i="19" s="1"/>
  <c r="CP126" i="19" s="1"/>
  <c r="CS126" i="19" s="1"/>
  <c r="CV126" i="19" s="1"/>
  <c r="CY126" i="19" s="1"/>
  <c r="DB126" i="19" s="1"/>
  <c r="DE126" i="19" s="1"/>
  <c r="X125" i="19"/>
  <c r="AA125" i="19" s="1"/>
  <c r="AD125" i="19" s="1"/>
  <c r="AH125" i="19" s="1"/>
  <c r="AK125" i="19" s="1"/>
  <c r="BJ125" i="19" s="1"/>
  <c r="BM125" i="19" s="1"/>
  <c r="BP125" i="19" s="1"/>
  <c r="BS125" i="19" s="1"/>
  <c r="BV125" i="19" s="1"/>
  <c r="BY125" i="19" s="1"/>
  <c r="CB125" i="19" s="1"/>
  <c r="CE125" i="19" s="1"/>
  <c r="CH125" i="19" s="1"/>
  <c r="CM125" i="19" s="1"/>
  <c r="CP125" i="19" s="1"/>
  <c r="CS125" i="19" s="1"/>
  <c r="CV125" i="19" s="1"/>
  <c r="CY125" i="19" s="1"/>
  <c r="DB125" i="19" s="1"/>
  <c r="DE125" i="19" s="1"/>
  <c r="R125" i="19"/>
  <c r="U125" i="19" s="1"/>
  <c r="R124" i="19"/>
  <c r="U124" i="19" s="1"/>
  <c r="X124" i="19" s="1"/>
  <c r="AA124" i="19" s="1"/>
  <c r="AD124" i="19" s="1"/>
  <c r="AH124" i="19" s="1"/>
  <c r="AK124" i="19" s="1"/>
  <c r="BJ124" i="19" s="1"/>
  <c r="BM124" i="19" s="1"/>
  <c r="BP124" i="19" s="1"/>
  <c r="BS124" i="19" s="1"/>
  <c r="BV124" i="19" s="1"/>
  <c r="BY124" i="19" s="1"/>
  <c r="CB124" i="19" s="1"/>
  <c r="CE124" i="19" s="1"/>
  <c r="CH124" i="19" s="1"/>
  <c r="CM124" i="19" s="1"/>
  <c r="CP124" i="19" s="1"/>
  <c r="CS124" i="19" s="1"/>
  <c r="CV124" i="19" s="1"/>
  <c r="CY124" i="19" s="1"/>
  <c r="DB124" i="19" s="1"/>
  <c r="DE124" i="19" s="1"/>
  <c r="X123" i="19"/>
  <c r="AA123" i="19" s="1"/>
  <c r="AD123" i="19" s="1"/>
  <c r="AH123" i="19" s="1"/>
  <c r="AK123" i="19" s="1"/>
  <c r="BJ123" i="19" s="1"/>
  <c r="BM123" i="19" s="1"/>
  <c r="BP123" i="19" s="1"/>
  <c r="BS123" i="19" s="1"/>
  <c r="BV123" i="19" s="1"/>
  <c r="BY123" i="19" s="1"/>
  <c r="CB123" i="19" s="1"/>
  <c r="CE123" i="19" s="1"/>
  <c r="CH123" i="19" s="1"/>
  <c r="CM123" i="19" s="1"/>
  <c r="CP123" i="19" s="1"/>
  <c r="CS123" i="19" s="1"/>
  <c r="CV123" i="19" s="1"/>
  <c r="CY123" i="19" s="1"/>
  <c r="DB123" i="19" s="1"/>
  <c r="DE123" i="19" s="1"/>
  <c r="R123" i="19"/>
  <c r="U123" i="19" s="1"/>
  <c r="R122" i="19"/>
  <c r="U122" i="19" s="1"/>
  <c r="X122" i="19" s="1"/>
  <c r="AA122" i="19" s="1"/>
  <c r="AD122" i="19" s="1"/>
  <c r="AH122" i="19" s="1"/>
  <c r="AK122" i="19" s="1"/>
  <c r="BJ122" i="19" s="1"/>
  <c r="BM122" i="19" s="1"/>
  <c r="BP122" i="19" s="1"/>
  <c r="BS122" i="19" s="1"/>
  <c r="BV122" i="19" s="1"/>
  <c r="BY122" i="19" s="1"/>
  <c r="CB122" i="19" s="1"/>
  <c r="CE122" i="19" s="1"/>
  <c r="CH122" i="19" s="1"/>
  <c r="CM122" i="19" s="1"/>
  <c r="CP122" i="19" s="1"/>
  <c r="CS122" i="19" s="1"/>
  <c r="CV122" i="19" s="1"/>
  <c r="CY122" i="19" s="1"/>
  <c r="DB122" i="19" s="1"/>
  <c r="DE122" i="19" s="1"/>
  <c r="X121" i="19"/>
  <c r="AA121" i="19" s="1"/>
  <c r="AD121" i="19" s="1"/>
  <c r="AH121" i="19" s="1"/>
  <c r="AK121" i="19" s="1"/>
  <c r="BJ121" i="19" s="1"/>
  <c r="BM121" i="19" s="1"/>
  <c r="BP121" i="19" s="1"/>
  <c r="BS121" i="19" s="1"/>
  <c r="BV121" i="19" s="1"/>
  <c r="BY121" i="19" s="1"/>
  <c r="CB121" i="19" s="1"/>
  <c r="CE121" i="19" s="1"/>
  <c r="CH121" i="19" s="1"/>
  <c r="CM121" i="19" s="1"/>
  <c r="CP121" i="19" s="1"/>
  <c r="CS121" i="19" s="1"/>
  <c r="CV121" i="19" s="1"/>
  <c r="CY121" i="19" s="1"/>
  <c r="DB121" i="19" s="1"/>
  <c r="DE121" i="19" s="1"/>
  <c r="R121" i="19"/>
  <c r="U121" i="19" s="1"/>
  <c r="R120" i="19"/>
  <c r="U120" i="19" s="1"/>
  <c r="X120" i="19" s="1"/>
  <c r="AA120" i="19" s="1"/>
  <c r="AD120" i="19" s="1"/>
  <c r="AH120" i="19" s="1"/>
  <c r="AK120" i="19" s="1"/>
  <c r="BJ120" i="19" s="1"/>
  <c r="BM120" i="19" s="1"/>
  <c r="BP120" i="19" s="1"/>
  <c r="BS120" i="19" s="1"/>
  <c r="BV120" i="19" s="1"/>
  <c r="BY120" i="19" s="1"/>
  <c r="CB120" i="19" s="1"/>
  <c r="CE120" i="19" s="1"/>
  <c r="CH120" i="19" s="1"/>
  <c r="CM120" i="19" s="1"/>
  <c r="CP120" i="19" s="1"/>
  <c r="CS120" i="19" s="1"/>
  <c r="CV120" i="19" s="1"/>
  <c r="CY120" i="19" s="1"/>
  <c r="DB120" i="19" s="1"/>
  <c r="DE120" i="19" s="1"/>
  <c r="X119" i="19"/>
  <c r="AA119" i="19" s="1"/>
  <c r="AD119" i="19" s="1"/>
  <c r="AH119" i="19" s="1"/>
  <c r="AK119" i="19" s="1"/>
  <c r="BJ119" i="19" s="1"/>
  <c r="BM119" i="19" s="1"/>
  <c r="BP119" i="19" s="1"/>
  <c r="BS119" i="19" s="1"/>
  <c r="BV119" i="19" s="1"/>
  <c r="BY119" i="19" s="1"/>
  <c r="CB119" i="19" s="1"/>
  <c r="CE119" i="19" s="1"/>
  <c r="CH119" i="19" s="1"/>
  <c r="CM119" i="19" s="1"/>
  <c r="CP119" i="19" s="1"/>
  <c r="CS119" i="19" s="1"/>
  <c r="CV119" i="19" s="1"/>
  <c r="CY119" i="19" s="1"/>
  <c r="DB119" i="19" s="1"/>
  <c r="DE119" i="19" s="1"/>
  <c r="R119" i="19"/>
  <c r="U119" i="19" s="1"/>
  <c r="R118" i="19"/>
  <c r="U118" i="19" s="1"/>
  <c r="X118" i="19" s="1"/>
  <c r="AA118" i="19" s="1"/>
  <c r="AD118" i="19" s="1"/>
  <c r="AH118" i="19" s="1"/>
  <c r="AK118" i="19" s="1"/>
  <c r="BJ118" i="19" s="1"/>
  <c r="BM118" i="19" s="1"/>
  <c r="BP118" i="19" s="1"/>
  <c r="BS118" i="19" s="1"/>
  <c r="BV118" i="19" s="1"/>
  <c r="BY118" i="19" s="1"/>
  <c r="CB118" i="19" s="1"/>
  <c r="CE118" i="19" s="1"/>
  <c r="CH118" i="19" s="1"/>
  <c r="CM118" i="19" s="1"/>
  <c r="CP118" i="19" s="1"/>
  <c r="CS118" i="19" s="1"/>
  <c r="CV118" i="19" s="1"/>
  <c r="CY118" i="19" s="1"/>
  <c r="DB118" i="19" s="1"/>
  <c r="DE118" i="19" s="1"/>
  <c r="X117" i="19"/>
  <c r="AA117" i="19" s="1"/>
  <c r="AD117" i="19" s="1"/>
  <c r="AH117" i="19" s="1"/>
  <c r="AK117" i="19" s="1"/>
  <c r="BJ117" i="19" s="1"/>
  <c r="BM117" i="19" s="1"/>
  <c r="BP117" i="19" s="1"/>
  <c r="BS117" i="19" s="1"/>
  <c r="BV117" i="19" s="1"/>
  <c r="BY117" i="19" s="1"/>
  <c r="CB117" i="19" s="1"/>
  <c r="CE117" i="19" s="1"/>
  <c r="CH117" i="19" s="1"/>
  <c r="CM117" i="19" s="1"/>
  <c r="CP117" i="19" s="1"/>
  <c r="CS117" i="19" s="1"/>
  <c r="CV117" i="19" s="1"/>
  <c r="CY117" i="19" s="1"/>
  <c r="DB117" i="19" s="1"/>
  <c r="DE117" i="19" s="1"/>
  <c r="R117" i="19"/>
  <c r="U117" i="19" s="1"/>
  <c r="R116" i="19"/>
  <c r="U116" i="19" s="1"/>
  <c r="X116" i="19" s="1"/>
  <c r="AA116" i="19" s="1"/>
  <c r="AD116" i="19" s="1"/>
  <c r="AH116" i="19" s="1"/>
  <c r="AK116" i="19" s="1"/>
  <c r="BJ116" i="19" s="1"/>
  <c r="BM116" i="19" s="1"/>
  <c r="BP116" i="19" s="1"/>
  <c r="BS116" i="19" s="1"/>
  <c r="BV116" i="19" s="1"/>
  <c r="BY116" i="19" s="1"/>
  <c r="CB116" i="19" s="1"/>
  <c r="CE116" i="19" s="1"/>
  <c r="CH116" i="19" s="1"/>
  <c r="CM116" i="19" s="1"/>
  <c r="CP116" i="19" s="1"/>
  <c r="CS116" i="19" s="1"/>
  <c r="CV116" i="19" s="1"/>
  <c r="CY116" i="19" s="1"/>
  <c r="DB116" i="19" s="1"/>
  <c r="DE116" i="19" s="1"/>
  <c r="X115" i="19"/>
  <c r="AA115" i="19" s="1"/>
  <c r="AD115" i="19" s="1"/>
  <c r="AH115" i="19" s="1"/>
  <c r="AK115" i="19" s="1"/>
  <c r="BJ115" i="19" s="1"/>
  <c r="BM115" i="19" s="1"/>
  <c r="BP115" i="19" s="1"/>
  <c r="BS115" i="19" s="1"/>
  <c r="BV115" i="19" s="1"/>
  <c r="BY115" i="19" s="1"/>
  <c r="CB115" i="19" s="1"/>
  <c r="CE115" i="19" s="1"/>
  <c r="CH115" i="19" s="1"/>
  <c r="CM115" i="19" s="1"/>
  <c r="CP115" i="19" s="1"/>
  <c r="CS115" i="19" s="1"/>
  <c r="CV115" i="19" s="1"/>
  <c r="CY115" i="19" s="1"/>
  <c r="DB115" i="19" s="1"/>
  <c r="DE115" i="19" s="1"/>
  <c r="R115" i="19"/>
  <c r="U115" i="19" s="1"/>
  <c r="R114" i="19"/>
  <c r="U114" i="19" s="1"/>
  <c r="X114" i="19" s="1"/>
  <c r="AA114" i="19" s="1"/>
  <c r="AD114" i="19" s="1"/>
  <c r="AH114" i="19" s="1"/>
  <c r="AK114" i="19" s="1"/>
  <c r="BJ114" i="19" s="1"/>
  <c r="BM114" i="19" s="1"/>
  <c r="BP114" i="19" s="1"/>
  <c r="BS114" i="19" s="1"/>
  <c r="BV114" i="19" s="1"/>
  <c r="BY114" i="19" s="1"/>
  <c r="CB114" i="19" s="1"/>
  <c r="CE114" i="19" s="1"/>
  <c r="CH114" i="19" s="1"/>
  <c r="CM114" i="19" s="1"/>
  <c r="CP114" i="19" s="1"/>
  <c r="CS114" i="19" s="1"/>
  <c r="CV114" i="19" s="1"/>
  <c r="CY114" i="19" s="1"/>
  <c r="DB114" i="19" s="1"/>
  <c r="DE114" i="19" s="1"/>
  <c r="X113" i="19"/>
  <c r="AA113" i="19" s="1"/>
  <c r="AD113" i="19" s="1"/>
  <c r="AH113" i="19" s="1"/>
  <c r="AK113" i="19" s="1"/>
  <c r="BJ113" i="19" s="1"/>
  <c r="BM113" i="19" s="1"/>
  <c r="BP113" i="19" s="1"/>
  <c r="BS113" i="19" s="1"/>
  <c r="BV113" i="19" s="1"/>
  <c r="BY113" i="19" s="1"/>
  <c r="CB113" i="19" s="1"/>
  <c r="CE113" i="19" s="1"/>
  <c r="CH113" i="19" s="1"/>
  <c r="CM113" i="19" s="1"/>
  <c r="CP113" i="19" s="1"/>
  <c r="CS113" i="19" s="1"/>
  <c r="CV113" i="19" s="1"/>
  <c r="CY113" i="19" s="1"/>
  <c r="DB113" i="19" s="1"/>
  <c r="DE113" i="19" s="1"/>
  <c r="R113" i="19"/>
  <c r="U113" i="19" s="1"/>
  <c r="R112" i="19"/>
  <c r="U112" i="19" s="1"/>
  <c r="X112" i="19" s="1"/>
  <c r="AA112" i="19" s="1"/>
  <c r="AD112" i="19" s="1"/>
  <c r="AH112" i="19" s="1"/>
  <c r="AK112" i="19" s="1"/>
  <c r="BJ112" i="19" s="1"/>
  <c r="BM112" i="19" s="1"/>
  <c r="BP112" i="19" s="1"/>
  <c r="BS112" i="19" s="1"/>
  <c r="BV112" i="19" s="1"/>
  <c r="BY112" i="19" s="1"/>
  <c r="CB112" i="19" s="1"/>
  <c r="CE112" i="19" s="1"/>
  <c r="CH112" i="19" s="1"/>
  <c r="CM112" i="19" s="1"/>
  <c r="CP112" i="19" s="1"/>
  <c r="CS112" i="19" s="1"/>
  <c r="CV112" i="19" s="1"/>
  <c r="CY112" i="19" s="1"/>
  <c r="DB112" i="19" s="1"/>
  <c r="DE112" i="19" s="1"/>
  <c r="X111" i="19"/>
  <c r="AA111" i="19" s="1"/>
  <c r="AD111" i="19" s="1"/>
  <c r="AH111" i="19" s="1"/>
  <c r="AK111" i="19" s="1"/>
  <c r="BJ111" i="19" s="1"/>
  <c r="BM111" i="19" s="1"/>
  <c r="BP111" i="19" s="1"/>
  <c r="BS111" i="19" s="1"/>
  <c r="BV111" i="19" s="1"/>
  <c r="BY111" i="19" s="1"/>
  <c r="CB111" i="19" s="1"/>
  <c r="CE111" i="19" s="1"/>
  <c r="CH111" i="19" s="1"/>
  <c r="CM111" i="19" s="1"/>
  <c r="CP111" i="19" s="1"/>
  <c r="CS111" i="19" s="1"/>
  <c r="CV111" i="19" s="1"/>
  <c r="CY111" i="19" s="1"/>
  <c r="DB111" i="19" s="1"/>
  <c r="DE111" i="19" s="1"/>
  <c r="R111" i="19"/>
  <c r="U111" i="19" s="1"/>
  <c r="R110" i="19"/>
  <c r="U110" i="19" s="1"/>
  <c r="X110" i="19" s="1"/>
  <c r="AA110" i="19" s="1"/>
  <c r="AD110" i="19" s="1"/>
  <c r="AH110" i="19" s="1"/>
  <c r="AK110" i="19" s="1"/>
  <c r="BJ110" i="19" s="1"/>
  <c r="BM110" i="19" s="1"/>
  <c r="BP110" i="19" s="1"/>
  <c r="BS110" i="19" s="1"/>
  <c r="BV110" i="19" s="1"/>
  <c r="BY110" i="19" s="1"/>
  <c r="CB110" i="19" s="1"/>
  <c r="CE110" i="19" s="1"/>
  <c r="CH110" i="19" s="1"/>
  <c r="CM110" i="19" s="1"/>
  <c r="CP110" i="19" s="1"/>
  <c r="CS110" i="19" s="1"/>
  <c r="CV110" i="19" s="1"/>
  <c r="CY110" i="19" s="1"/>
  <c r="DB110" i="19" s="1"/>
  <c r="DE110" i="19" s="1"/>
  <c r="X109" i="19"/>
  <c r="AA109" i="19" s="1"/>
  <c r="AD109" i="19" s="1"/>
  <c r="AH109" i="19" s="1"/>
  <c r="AK109" i="19" s="1"/>
  <c r="BJ109" i="19" s="1"/>
  <c r="BM109" i="19" s="1"/>
  <c r="BP109" i="19" s="1"/>
  <c r="BS109" i="19" s="1"/>
  <c r="BV109" i="19" s="1"/>
  <c r="BY109" i="19" s="1"/>
  <c r="CB109" i="19" s="1"/>
  <c r="CE109" i="19" s="1"/>
  <c r="CH109" i="19" s="1"/>
  <c r="CM109" i="19" s="1"/>
  <c r="CP109" i="19" s="1"/>
  <c r="CS109" i="19" s="1"/>
  <c r="CV109" i="19" s="1"/>
  <c r="CY109" i="19" s="1"/>
  <c r="DB109" i="19" s="1"/>
  <c r="DE109" i="19" s="1"/>
  <c r="R109" i="19"/>
  <c r="U109" i="19" s="1"/>
  <c r="R108" i="19"/>
  <c r="U108" i="19" s="1"/>
  <c r="X108" i="19" s="1"/>
  <c r="AA108" i="19" s="1"/>
  <c r="AD108" i="19" s="1"/>
  <c r="AH108" i="19" s="1"/>
  <c r="AK108" i="19" s="1"/>
  <c r="BJ108" i="19" s="1"/>
  <c r="BM108" i="19" s="1"/>
  <c r="BP108" i="19" s="1"/>
  <c r="BS108" i="19" s="1"/>
  <c r="BV108" i="19" s="1"/>
  <c r="BY108" i="19" s="1"/>
  <c r="CB108" i="19" s="1"/>
  <c r="CE108" i="19" s="1"/>
  <c r="CH108" i="19" s="1"/>
  <c r="CM108" i="19" s="1"/>
  <c r="CP108" i="19" s="1"/>
  <c r="CS108" i="19" s="1"/>
  <c r="CV108" i="19" s="1"/>
  <c r="CY108" i="19" s="1"/>
  <c r="DB108" i="19" s="1"/>
  <c r="DE108" i="19" s="1"/>
  <c r="X107" i="19"/>
  <c r="AA107" i="19" s="1"/>
  <c r="AD107" i="19" s="1"/>
  <c r="AH107" i="19" s="1"/>
  <c r="AK107" i="19" s="1"/>
  <c r="BJ107" i="19" s="1"/>
  <c r="BM107" i="19" s="1"/>
  <c r="BP107" i="19" s="1"/>
  <c r="BS107" i="19" s="1"/>
  <c r="BV107" i="19" s="1"/>
  <c r="BY107" i="19" s="1"/>
  <c r="CB107" i="19" s="1"/>
  <c r="CE107" i="19" s="1"/>
  <c r="CH107" i="19" s="1"/>
  <c r="CM107" i="19" s="1"/>
  <c r="CP107" i="19" s="1"/>
  <c r="CS107" i="19" s="1"/>
  <c r="CV107" i="19" s="1"/>
  <c r="CY107" i="19" s="1"/>
  <c r="DB107" i="19" s="1"/>
  <c r="DE107" i="19" s="1"/>
  <c r="R107" i="19"/>
  <c r="U107" i="19" s="1"/>
  <c r="R106" i="19"/>
  <c r="U106" i="19" s="1"/>
  <c r="X106" i="19" s="1"/>
  <c r="AA106" i="19" s="1"/>
  <c r="AD106" i="19" s="1"/>
  <c r="AH106" i="19" s="1"/>
  <c r="AK106" i="19" s="1"/>
  <c r="BJ106" i="19" s="1"/>
  <c r="BM106" i="19" s="1"/>
  <c r="BP106" i="19" s="1"/>
  <c r="BS106" i="19" s="1"/>
  <c r="BV106" i="19" s="1"/>
  <c r="BY106" i="19" s="1"/>
  <c r="CB106" i="19" s="1"/>
  <c r="CE106" i="19" s="1"/>
  <c r="CH106" i="19" s="1"/>
  <c r="CM106" i="19" s="1"/>
  <c r="CP106" i="19" s="1"/>
  <c r="CS106" i="19" s="1"/>
  <c r="CV106" i="19" s="1"/>
  <c r="CY106" i="19" s="1"/>
  <c r="DB106" i="19" s="1"/>
  <c r="DE106" i="19" s="1"/>
  <c r="X105" i="19"/>
  <c r="AA105" i="19" s="1"/>
  <c r="AD105" i="19" s="1"/>
  <c r="AH105" i="19" s="1"/>
  <c r="AK105" i="19" s="1"/>
  <c r="BJ105" i="19" s="1"/>
  <c r="BM105" i="19" s="1"/>
  <c r="BP105" i="19" s="1"/>
  <c r="BS105" i="19" s="1"/>
  <c r="BV105" i="19" s="1"/>
  <c r="BY105" i="19" s="1"/>
  <c r="CB105" i="19" s="1"/>
  <c r="CE105" i="19" s="1"/>
  <c r="CH105" i="19" s="1"/>
  <c r="CM105" i="19" s="1"/>
  <c r="CP105" i="19" s="1"/>
  <c r="CS105" i="19" s="1"/>
  <c r="CV105" i="19" s="1"/>
  <c r="CY105" i="19" s="1"/>
  <c r="DB105" i="19" s="1"/>
  <c r="DE105" i="19" s="1"/>
  <c r="R105" i="19"/>
  <c r="U105" i="19" s="1"/>
  <c r="DJ136" i="19"/>
  <c r="DJ135" i="19"/>
  <c r="DJ134" i="19"/>
  <c r="DJ133" i="19"/>
  <c r="DJ132" i="19"/>
  <c r="DJ131" i="19"/>
  <c r="DJ130" i="19"/>
  <c r="DJ129" i="19"/>
  <c r="DJ128" i="19"/>
  <c r="DJ127" i="19"/>
  <c r="DJ126" i="19"/>
  <c r="DJ125" i="19"/>
  <c r="DJ124" i="19"/>
  <c r="DJ123" i="19"/>
  <c r="DJ122" i="19"/>
  <c r="DJ121" i="19"/>
  <c r="DJ120" i="19"/>
  <c r="DJ119" i="19"/>
  <c r="DJ118" i="19"/>
  <c r="DJ117" i="19"/>
  <c r="DJ116" i="19"/>
  <c r="DJ115" i="19"/>
  <c r="DJ114" i="19"/>
  <c r="DJ113" i="19"/>
  <c r="DJ112" i="19"/>
  <c r="DJ111" i="19"/>
  <c r="DJ110" i="19"/>
  <c r="DJ109" i="19"/>
  <c r="DJ108" i="19"/>
  <c r="DJ107" i="19"/>
  <c r="DJ106" i="19"/>
  <c r="DJ105" i="19"/>
  <c r="AM104" i="19"/>
  <c r="AO104" i="19"/>
  <c r="AQ104" i="19"/>
  <c r="AS104" i="19"/>
  <c r="AU104" i="19"/>
  <c r="AW104" i="19"/>
  <c r="AY104" i="19"/>
  <c r="BA104" i="19"/>
  <c r="BC104" i="19"/>
  <c r="AA104" i="19"/>
  <c r="AD104" i="19" s="1"/>
  <c r="AH104" i="19" s="1"/>
  <c r="BD103" i="19"/>
  <c r="DD103" i="19" s="1"/>
  <c r="AZ103" i="19"/>
  <c r="AV103" i="19"/>
  <c r="AR103" i="19"/>
  <c r="U103" i="19"/>
  <c r="X103" i="19" s="1"/>
  <c r="AM102" i="19"/>
  <c r="AO102" i="19"/>
  <c r="AQ102" i="19"/>
  <c r="AS102" i="19"/>
  <c r="AU102" i="19"/>
  <c r="AW102" i="19"/>
  <c r="AY102" i="19"/>
  <c r="BA102" i="19"/>
  <c r="BC102" i="19"/>
  <c r="AA102" i="19"/>
  <c r="AD102" i="19" s="1"/>
  <c r="AH102" i="19" s="1"/>
  <c r="BD101" i="19"/>
  <c r="DD101" i="19" s="1"/>
  <c r="AZ101" i="19"/>
  <c r="AV101" i="19"/>
  <c r="AR101" i="19"/>
  <c r="AK101" i="19"/>
  <c r="BJ101" i="19" s="1"/>
  <c r="BM101" i="19" s="1"/>
  <c r="BP101" i="19" s="1"/>
  <c r="BS101" i="19" s="1"/>
  <c r="BV101" i="19" s="1"/>
  <c r="BY101" i="19" s="1"/>
  <c r="CB101" i="19" s="1"/>
  <c r="CE101" i="19" s="1"/>
  <c r="CH101" i="19" s="1"/>
  <c r="CM101" i="19" s="1"/>
  <c r="CP101" i="19" s="1"/>
  <c r="CS101" i="19" s="1"/>
  <c r="CV101" i="19" s="1"/>
  <c r="CY101" i="19" s="1"/>
  <c r="DB101" i="19" s="1"/>
  <c r="DE101" i="19" s="1"/>
  <c r="U101" i="19"/>
  <c r="X101" i="19" s="1"/>
  <c r="AK99" i="19"/>
  <c r="BJ99" i="19" s="1"/>
  <c r="BM99" i="19" s="1"/>
  <c r="BP99" i="19" s="1"/>
  <c r="BS99" i="19" s="1"/>
  <c r="BV99" i="19" s="1"/>
  <c r="BY99" i="19" s="1"/>
  <c r="CB99" i="19" s="1"/>
  <c r="CE99" i="19" s="1"/>
  <c r="CH99" i="19" s="1"/>
  <c r="CM99" i="19" s="1"/>
  <c r="CP99" i="19" s="1"/>
  <c r="CS99" i="19" s="1"/>
  <c r="CV99" i="19" s="1"/>
  <c r="CY99" i="19" s="1"/>
  <c r="DB99" i="19" s="1"/>
  <c r="DE99" i="19" s="1"/>
  <c r="AK97" i="19"/>
  <c r="BJ97" i="19" s="1"/>
  <c r="BM97" i="19" s="1"/>
  <c r="BP97" i="19" s="1"/>
  <c r="BS97" i="19" s="1"/>
  <c r="BV97" i="19" s="1"/>
  <c r="BY97" i="19" s="1"/>
  <c r="CB97" i="19" s="1"/>
  <c r="CE97" i="19" s="1"/>
  <c r="CH97" i="19" s="1"/>
  <c r="CM97" i="19" s="1"/>
  <c r="CP97" i="19" s="1"/>
  <c r="CS97" i="19" s="1"/>
  <c r="CV97" i="19" s="1"/>
  <c r="CY97" i="19" s="1"/>
  <c r="DB97" i="19" s="1"/>
  <c r="DE97" i="19" s="1"/>
  <c r="AK95" i="19"/>
  <c r="BJ95" i="19" s="1"/>
  <c r="BM95" i="19" s="1"/>
  <c r="BP95" i="19" s="1"/>
  <c r="BS95" i="19" s="1"/>
  <c r="BV95" i="19" s="1"/>
  <c r="BY95" i="19" s="1"/>
  <c r="CB95" i="19" s="1"/>
  <c r="CE95" i="19" s="1"/>
  <c r="CH95" i="19" s="1"/>
  <c r="CM95" i="19" s="1"/>
  <c r="CP95" i="19" s="1"/>
  <c r="CS95" i="19" s="1"/>
  <c r="CV95" i="19" s="1"/>
  <c r="CY95" i="19" s="1"/>
  <c r="DB95" i="19" s="1"/>
  <c r="DE95" i="19" s="1"/>
  <c r="AK93" i="19"/>
  <c r="BJ93" i="19" s="1"/>
  <c r="BM93" i="19" s="1"/>
  <c r="BP93" i="19" s="1"/>
  <c r="BS93" i="19" s="1"/>
  <c r="BV93" i="19" s="1"/>
  <c r="BY93" i="19" s="1"/>
  <c r="CB93" i="19" s="1"/>
  <c r="CE93" i="19" s="1"/>
  <c r="CH93" i="19" s="1"/>
  <c r="CM93" i="19" s="1"/>
  <c r="CP93" i="19" s="1"/>
  <c r="CS93" i="19" s="1"/>
  <c r="CV93" i="19" s="1"/>
  <c r="CY93" i="19" s="1"/>
  <c r="DB93" i="19" s="1"/>
  <c r="DE93" i="19" s="1"/>
  <c r="AK91" i="19"/>
  <c r="BJ91" i="19" s="1"/>
  <c r="BM91" i="19" s="1"/>
  <c r="BP91" i="19" s="1"/>
  <c r="BS91" i="19" s="1"/>
  <c r="BV91" i="19" s="1"/>
  <c r="BY91" i="19" s="1"/>
  <c r="CB91" i="19" s="1"/>
  <c r="CE91" i="19" s="1"/>
  <c r="CH91" i="19" s="1"/>
  <c r="CM91" i="19" s="1"/>
  <c r="CP91" i="19" s="1"/>
  <c r="CS91" i="19" s="1"/>
  <c r="CV91" i="19" s="1"/>
  <c r="CY91" i="19" s="1"/>
  <c r="DB91" i="19" s="1"/>
  <c r="DE91" i="19" s="1"/>
  <c r="AK89" i="19"/>
  <c r="BJ89" i="19" s="1"/>
  <c r="BM89" i="19" s="1"/>
  <c r="BP89" i="19" s="1"/>
  <c r="BS89" i="19" s="1"/>
  <c r="BV89" i="19" s="1"/>
  <c r="BY89" i="19" s="1"/>
  <c r="CB89" i="19" s="1"/>
  <c r="CE89" i="19" s="1"/>
  <c r="CH89" i="19" s="1"/>
  <c r="CM89" i="19" s="1"/>
  <c r="CP89" i="19" s="1"/>
  <c r="CS89" i="19" s="1"/>
  <c r="CV89" i="19" s="1"/>
  <c r="CY89" i="19" s="1"/>
  <c r="DB89" i="19" s="1"/>
  <c r="DE89" i="19" s="1"/>
  <c r="AK87" i="19"/>
  <c r="BJ87" i="19" s="1"/>
  <c r="BM87" i="19" s="1"/>
  <c r="BP87" i="19" s="1"/>
  <c r="BS87" i="19" s="1"/>
  <c r="BV87" i="19" s="1"/>
  <c r="BY87" i="19" s="1"/>
  <c r="CB87" i="19" s="1"/>
  <c r="CE87" i="19" s="1"/>
  <c r="CH87" i="19" s="1"/>
  <c r="CM87" i="19" s="1"/>
  <c r="CP87" i="19" s="1"/>
  <c r="CS87" i="19" s="1"/>
  <c r="CV87" i="19" s="1"/>
  <c r="CY87" i="19" s="1"/>
  <c r="DB87" i="19" s="1"/>
  <c r="DE87" i="19" s="1"/>
  <c r="AK85" i="19"/>
  <c r="BJ85" i="19" s="1"/>
  <c r="BM85" i="19" s="1"/>
  <c r="BP85" i="19" s="1"/>
  <c r="BS85" i="19" s="1"/>
  <c r="BV85" i="19" s="1"/>
  <c r="BY85" i="19" s="1"/>
  <c r="CB85" i="19" s="1"/>
  <c r="CE85" i="19" s="1"/>
  <c r="CH85" i="19" s="1"/>
  <c r="CM85" i="19" s="1"/>
  <c r="CP85" i="19" s="1"/>
  <c r="CS85" i="19" s="1"/>
  <c r="CV85" i="19" s="1"/>
  <c r="CY85" i="19" s="1"/>
  <c r="DB85" i="19" s="1"/>
  <c r="DE85" i="19" s="1"/>
  <c r="AK104" i="19"/>
  <c r="BJ104" i="19" s="1"/>
  <c r="BM104" i="19" s="1"/>
  <c r="BP104" i="19" s="1"/>
  <c r="BS104" i="19" s="1"/>
  <c r="BV104" i="19" s="1"/>
  <c r="BY104" i="19" s="1"/>
  <c r="CB104" i="19" s="1"/>
  <c r="CE104" i="19" s="1"/>
  <c r="CH104" i="19" s="1"/>
  <c r="CM104" i="19" s="1"/>
  <c r="CP104" i="19" s="1"/>
  <c r="CS104" i="19" s="1"/>
  <c r="CV104" i="19" s="1"/>
  <c r="CY104" i="19" s="1"/>
  <c r="DB104" i="19" s="1"/>
  <c r="DE104" i="19" s="1"/>
  <c r="AM103" i="19"/>
  <c r="AO103" i="19"/>
  <c r="AQ103" i="19"/>
  <c r="AS103" i="19"/>
  <c r="AU103" i="19"/>
  <c r="AW103" i="19"/>
  <c r="AY103" i="19"/>
  <c r="BA103" i="19"/>
  <c r="BC103" i="19"/>
  <c r="AA103" i="19"/>
  <c r="AD103" i="19" s="1"/>
  <c r="AH103" i="19" s="1"/>
  <c r="AK103" i="19" s="1"/>
  <c r="BJ103" i="19" s="1"/>
  <c r="BM103" i="19" s="1"/>
  <c r="BP103" i="19" s="1"/>
  <c r="BS103" i="19" s="1"/>
  <c r="BV103" i="19" s="1"/>
  <c r="BY103" i="19" s="1"/>
  <c r="CB103" i="19" s="1"/>
  <c r="CE103" i="19" s="1"/>
  <c r="CH103" i="19" s="1"/>
  <c r="CM103" i="19" s="1"/>
  <c r="CP103" i="19" s="1"/>
  <c r="CS103" i="19" s="1"/>
  <c r="CV103" i="19" s="1"/>
  <c r="CY103" i="19" s="1"/>
  <c r="DB103" i="19" s="1"/>
  <c r="DE103" i="19" s="1"/>
  <c r="AK102" i="19"/>
  <c r="BJ102" i="19" s="1"/>
  <c r="BM102" i="19" s="1"/>
  <c r="BP102" i="19" s="1"/>
  <c r="BS102" i="19" s="1"/>
  <c r="BV102" i="19" s="1"/>
  <c r="BY102" i="19" s="1"/>
  <c r="CB102" i="19" s="1"/>
  <c r="CE102" i="19" s="1"/>
  <c r="CH102" i="19" s="1"/>
  <c r="CM102" i="19" s="1"/>
  <c r="CP102" i="19" s="1"/>
  <c r="CS102" i="19" s="1"/>
  <c r="CV102" i="19" s="1"/>
  <c r="CY102" i="19" s="1"/>
  <c r="DB102" i="19" s="1"/>
  <c r="DE102" i="19" s="1"/>
  <c r="AM101" i="19"/>
  <c r="AO101" i="19"/>
  <c r="AQ101" i="19"/>
  <c r="AS101" i="19"/>
  <c r="AU101" i="19"/>
  <c r="AW101" i="19"/>
  <c r="AY101" i="19"/>
  <c r="BA101" i="19"/>
  <c r="BC101" i="19"/>
  <c r="AA101" i="19"/>
  <c r="AD101" i="19" s="1"/>
  <c r="AH101" i="19" s="1"/>
  <c r="CM100" i="19"/>
  <c r="CP100" i="19" s="1"/>
  <c r="CS100" i="19" s="1"/>
  <c r="CV100" i="19" s="1"/>
  <c r="CY100" i="19" s="1"/>
  <c r="DB100" i="19" s="1"/>
  <c r="DE100" i="19" s="1"/>
  <c r="DF98" i="19"/>
  <c r="DH98" i="19"/>
  <c r="DF96" i="19"/>
  <c r="DH96" i="19"/>
  <c r="DF94" i="19"/>
  <c r="DH94" i="19"/>
  <c r="DF92" i="19"/>
  <c r="DH92" i="19"/>
  <c r="DF90" i="19"/>
  <c r="DH90" i="19"/>
  <c r="DF88" i="19"/>
  <c r="DH88" i="19"/>
  <c r="DF86" i="19"/>
  <c r="DH86" i="19"/>
  <c r="BC100" i="19"/>
  <c r="BA100" i="19"/>
  <c r="AY100" i="19"/>
  <c r="AW100" i="19"/>
  <c r="AU100" i="19"/>
  <c r="AS100" i="19"/>
  <c r="AQ100" i="19"/>
  <c r="AO100" i="19"/>
  <c r="BC99" i="19"/>
  <c r="BA99" i="19"/>
  <c r="AY99" i="19"/>
  <c r="AW99" i="19"/>
  <c r="AU99" i="19"/>
  <c r="AS99" i="19"/>
  <c r="AQ99" i="19"/>
  <c r="AO99" i="19"/>
  <c r="BC98" i="19"/>
  <c r="BA98" i="19"/>
  <c r="AY98" i="19"/>
  <c r="AW98" i="19"/>
  <c r="AU98" i="19"/>
  <c r="AS98" i="19"/>
  <c r="AQ98" i="19"/>
  <c r="AO98" i="19"/>
  <c r="BC97" i="19"/>
  <c r="BA97" i="19"/>
  <c r="AY97" i="19"/>
  <c r="AW97" i="19"/>
  <c r="AU97" i="19"/>
  <c r="AS97" i="19"/>
  <c r="AQ97" i="19"/>
  <c r="AO97" i="19"/>
  <c r="BC96" i="19"/>
  <c r="BA96" i="19"/>
  <c r="AY96" i="19"/>
  <c r="AW96" i="19"/>
  <c r="AU96" i="19"/>
  <c r="AS96" i="19"/>
  <c r="AQ96" i="19"/>
  <c r="AO96" i="19"/>
  <c r="BC95" i="19"/>
  <c r="BA95" i="19"/>
  <c r="AY95" i="19"/>
  <c r="AW95" i="19"/>
  <c r="AU95" i="19"/>
  <c r="AS95" i="19"/>
  <c r="AQ95" i="19"/>
  <c r="AO95" i="19"/>
  <c r="BC94" i="19"/>
  <c r="BA94" i="19"/>
  <c r="AY94" i="19"/>
  <c r="AW94" i="19"/>
  <c r="AU94" i="19"/>
  <c r="AS94" i="19"/>
  <c r="AQ94" i="19"/>
  <c r="AO94" i="19"/>
  <c r="BC93" i="19"/>
  <c r="BA93" i="19"/>
  <c r="AY93" i="19"/>
  <c r="AW93" i="19"/>
  <c r="AU93" i="19"/>
  <c r="AS93" i="19"/>
  <c r="AQ93" i="19"/>
  <c r="AO93" i="19"/>
  <c r="BC92" i="19"/>
  <c r="BA92" i="19"/>
  <c r="AY92" i="19"/>
  <c r="AW92" i="19"/>
  <c r="AU92" i="19"/>
  <c r="AS92" i="19"/>
  <c r="AQ92" i="19"/>
  <c r="AO92" i="19"/>
  <c r="BC91" i="19"/>
  <c r="BA91" i="19"/>
  <c r="AY91" i="19"/>
  <c r="AW91" i="19"/>
  <c r="AU91" i="19"/>
  <c r="AS91" i="19"/>
  <c r="AQ91" i="19"/>
  <c r="AO91" i="19"/>
  <c r="BC90" i="19"/>
  <c r="BA90" i="19"/>
  <c r="AY90" i="19"/>
  <c r="AW90" i="19"/>
  <c r="AU90" i="19"/>
  <c r="AS90" i="19"/>
  <c r="AQ90" i="19"/>
  <c r="AO90" i="19"/>
  <c r="BC89" i="19"/>
  <c r="BA89" i="19"/>
  <c r="AY89" i="19"/>
  <c r="AW89" i="19"/>
  <c r="AU89" i="19"/>
  <c r="AS89" i="19"/>
  <c r="AQ89" i="19"/>
  <c r="AO89" i="19"/>
  <c r="BC88" i="19"/>
  <c r="BA88" i="19"/>
  <c r="AY88" i="19"/>
  <c r="AW88" i="19"/>
  <c r="AU88" i="19"/>
  <c r="AS88" i="19"/>
  <c r="AQ88" i="19"/>
  <c r="AO88" i="19"/>
  <c r="BC87" i="19"/>
  <c r="BA87" i="19"/>
  <c r="AY87" i="19"/>
  <c r="AW87" i="19"/>
  <c r="AU87" i="19"/>
  <c r="AS87" i="19"/>
  <c r="AQ87" i="19"/>
  <c r="AO87" i="19"/>
  <c r="BC86" i="19"/>
  <c r="BA86" i="19"/>
  <c r="AY86" i="19"/>
  <c r="AW86" i="19"/>
  <c r="AU86" i="19"/>
  <c r="AS86" i="19"/>
  <c r="AQ86" i="19"/>
  <c r="AO86" i="19"/>
  <c r="BC85" i="19"/>
  <c r="BA85" i="19"/>
  <c r="AY85" i="19"/>
  <c r="AW85" i="19"/>
  <c r="AU85" i="19"/>
  <c r="AS85" i="19"/>
  <c r="AQ85" i="19"/>
  <c r="AO85" i="19"/>
  <c r="AD84" i="19"/>
  <c r="AD83" i="19"/>
  <c r="AH83" i="19" s="1"/>
  <c r="AK83" i="19" s="1"/>
  <c r="BJ83" i="19" s="1"/>
  <c r="BM83" i="19" s="1"/>
  <c r="BP83" i="19" s="1"/>
  <c r="BS83" i="19" s="1"/>
  <c r="BV83" i="19" s="1"/>
  <c r="BY83" i="19" s="1"/>
  <c r="CB83" i="19" s="1"/>
  <c r="CE83" i="19" s="1"/>
  <c r="CH83" i="19" s="1"/>
  <c r="CM83" i="19" s="1"/>
  <c r="CP83" i="19" s="1"/>
  <c r="CS83" i="19" s="1"/>
  <c r="CV83" i="19" s="1"/>
  <c r="CY83" i="19" s="1"/>
  <c r="DB83" i="19" s="1"/>
  <c r="DE83" i="19" s="1"/>
  <c r="AD82" i="19"/>
  <c r="AD81" i="19"/>
  <c r="AH81" i="19" s="1"/>
  <c r="AK81" i="19" s="1"/>
  <c r="BJ81" i="19" s="1"/>
  <c r="BM81" i="19" s="1"/>
  <c r="BP81" i="19" s="1"/>
  <c r="BS81" i="19" s="1"/>
  <c r="BV81" i="19" s="1"/>
  <c r="BY81" i="19" s="1"/>
  <c r="CB81" i="19" s="1"/>
  <c r="CE81" i="19" s="1"/>
  <c r="CH81" i="19" s="1"/>
  <c r="CM81" i="19" s="1"/>
  <c r="CP81" i="19" s="1"/>
  <c r="CS81" i="19" s="1"/>
  <c r="CV81" i="19" s="1"/>
  <c r="CY81" i="19" s="1"/>
  <c r="DB81" i="19" s="1"/>
  <c r="DE81" i="19" s="1"/>
  <c r="AD80" i="19"/>
  <c r="AD79" i="19"/>
  <c r="AH79" i="19" s="1"/>
  <c r="AK79" i="19" s="1"/>
  <c r="BJ79" i="19" s="1"/>
  <c r="BM79" i="19" s="1"/>
  <c r="BP79" i="19" s="1"/>
  <c r="BS79" i="19" s="1"/>
  <c r="BV79" i="19" s="1"/>
  <c r="BY79" i="19" s="1"/>
  <c r="CB79" i="19" s="1"/>
  <c r="CE79" i="19" s="1"/>
  <c r="CH79" i="19" s="1"/>
  <c r="CM79" i="19" s="1"/>
  <c r="CP79" i="19" s="1"/>
  <c r="CS79" i="19" s="1"/>
  <c r="CV79" i="19" s="1"/>
  <c r="CY79" i="19" s="1"/>
  <c r="DB79" i="19" s="1"/>
  <c r="DE79" i="19" s="1"/>
  <c r="AD78" i="19"/>
  <c r="AD77" i="19"/>
  <c r="AH77" i="19" s="1"/>
  <c r="AK77" i="19" s="1"/>
  <c r="BJ77" i="19" s="1"/>
  <c r="BM77" i="19" s="1"/>
  <c r="BP77" i="19" s="1"/>
  <c r="BS77" i="19" s="1"/>
  <c r="BV77" i="19" s="1"/>
  <c r="BY77" i="19" s="1"/>
  <c r="CB77" i="19" s="1"/>
  <c r="CE77" i="19" s="1"/>
  <c r="CH77" i="19" s="1"/>
  <c r="CM77" i="19" s="1"/>
  <c r="CP77" i="19" s="1"/>
  <c r="CS77" i="19" s="1"/>
  <c r="CV77" i="19" s="1"/>
  <c r="CY77" i="19" s="1"/>
  <c r="DB77" i="19" s="1"/>
  <c r="DE77" i="19" s="1"/>
  <c r="AD76" i="19"/>
  <c r="AD75" i="19"/>
  <c r="AH75" i="19" s="1"/>
  <c r="AK75" i="19" s="1"/>
  <c r="BJ75" i="19" s="1"/>
  <c r="BM75" i="19" s="1"/>
  <c r="BP75" i="19" s="1"/>
  <c r="BS75" i="19" s="1"/>
  <c r="BV75" i="19" s="1"/>
  <c r="BY75" i="19" s="1"/>
  <c r="CB75" i="19" s="1"/>
  <c r="CE75" i="19" s="1"/>
  <c r="CH75" i="19" s="1"/>
  <c r="CM75" i="19" s="1"/>
  <c r="CP75" i="19" s="1"/>
  <c r="CS75" i="19" s="1"/>
  <c r="CV75" i="19" s="1"/>
  <c r="CY75" i="19" s="1"/>
  <c r="DB75" i="19" s="1"/>
  <c r="DE75" i="19" s="1"/>
  <c r="AH74" i="19"/>
  <c r="AK74" i="19" s="1"/>
  <c r="BJ74" i="19" s="1"/>
  <c r="BM74" i="19" s="1"/>
  <c r="BP74" i="19" s="1"/>
  <c r="BS74" i="19" s="1"/>
  <c r="BV74" i="19" s="1"/>
  <c r="BY74" i="19" s="1"/>
  <c r="CB74" i="19" s="1"/>
  <c r="CE74" i="19" s="1"/>
  <c r="CH74" i="19" s="1"/>
  <c r="CM74" i="19" s="1"/>
  <c r="CP74" i="19" s="1"/>
  <c r="CS74" i="19" s="1"/>
  <c r="CV74" i="19" s="1"/>
  <c r="CY74" i="19" s="1"/>
  <c r="DB74" i="19" s="1"/>
  <c r="DE74" i="19" s="1"/>
  <c r="AH73" i="19"/>
  <c r="AK73" i="19" s="1"/>
  <c r="BJ73" i="19" s="1"/>
  <c r="BM73" i="19" s="1"/>
  <c r="BP73" i="19" s="1"/>
  <c r="BS73" i="19" s="1"/>
  <c r="BV73" i="19" s="1"/>
  <c r="BY73" i="19" s="1"/>
  <c r="CB73" i="19" s="1"/>
  <c r="CE73" i="19" s="1"/>
  <c r="CH73" i="19" s="1"/>
  <c r="CM73" i="19" s="1"/>
  <c r="CP73" i="19" s="1"/>
  <c r="CS73" i="19" s="1"/>
  <c r="CV73" i="19" s="1"/>
  <c r="CY73" i="19" s="1"/>
  <c r="DB73" i="19" s="1"/>
  <c r="AH72" i="19"/>
  <c r="AK72" i="19" s="1"/>
  <c r="BJ72" i="19" s="1"/>
  <c r="BM72" i="19" s="1"/>
  <c r="BP72" i="19" s="1"/>
  <c r="BS72" i="19" s="1"/>
  <c r="BV72" i="19" s="1"/>
  <c r="BY72" i="19" s="1"/>
  <c r="CB72" i="19" s="1"/>
  <c r="CE72" i="19" s="1"/>
  <c r="CH72" i="19" s="1"/>
  <c r="CM72" i="19" s="1"/>
  <c r="CP72" i="19" s="1"/>
  <c r="CS72" i="19" s="1"/>
  <c r="CV72" i="19" s="1"/>
  <c r="CY72" i="19" s="1"/>
  <c r="DB72" i="19" s="1"/>
  <c r="X71" i="19"/>
  <c r="AA71" i="19" s="1"/>
  <c r="AD71" i="19" s="1"/>
  <c r="AH71" i="19" s="1"/>
  <c r="AK71" i="19" s="1"/>
  <c r="BJ71" i="19" s="1"/>
  <c r="BM71" i="19" s="1"/>
  <c r="BP71" i="19" s="1"/>
  <c r="BS71" i="19" s="1"/>
  <c r="BV71" i="19" s="1"/>
  <c r="BY71" i="19" s="1"/>
  <c r="CB71" i="19" s="1"/>
  <c r="CE71" i="19" s="1"/>
  <c r="CH71" i="19" s="1"/>
  <c r="CM71" i="19" s="1"/>
  <c r="CP71" i="19" s="1"/>
  <c r="CS71" i="19" s="1"/>
  <c r="CV71" i="19" s="1"/>
  <c r="CY71" i="19" s="1"/>
  <c r="DB71" i="19" s="1"/>
  <c r="DE71" i="19" s="1"/>
  <c r="R71" i="19"/>
  <c r="U71" i="19" s="1"/>
  <c r="BJ70" i="19"/>
  <c r="BM70" i="19" s="1"/>
  <c r="BP70" i="19" s="1"/>
  <c r="BS70" i="19" s="1"/>
  <c r="BV70" i="19" s="1"/>
  <c r="BY70" i="19" s="1"/>
  <c r="CB70" i="19" s="1"/>
  <c r="CE70" i="19" s="1"/>
  <c r="CH70" i="19" s="1"/>
  <c r="CM70" i="19" s="1"/>
  <c r="CP70" i="19" s="1"/>
  <c r="CS70" i="19" s="1"/>
  <c r="CV70" i="19" s="1"/>
  <c r="CY70" i="19" s="1"/>
  <c r="DB70" i="19" s="1"/>
  <c r="DE70" i="19" s="1"/>
  <c r="AH70" i="19"/>
  <c r="AK70" i="19" s="1"/>
  <c r="R69" i="19"/>
  <c r="U69" i="19" s="1"/>
  <c r="X69" i="19" s="1"/>
  <c r="AA69" i="19" s="1"/>
  <c r="AD69" i="19" s="1"/>
  <c r="AH69" i="19" s="1"/>
  <c r="AK69" i="19" s="1"/>
  <c r="BJ69" i="19" s="1"/>
  <c r="BM69" i="19" s="1"/>
  <c r="BP69" i="19" s="1"/>
  <c r="BS69" i="19" s="1"/>
  <c r="BV69" i="19" s="1"/>
  <c r="BY69" i="19" s="1"/>
  <c r="CB69" i="19" s="1"/>
  <c r="CE69" i="19" s="1"/>
  <c r="CH69" i="19" s="1"/>
  <c r="CM69" i="19" s="1"/>
  <c r="CP69" i="19" s="1"/>
  <c r="CS69" i="19" s="1"/>
  <c r="CV69" i="19" s="1"/>
  <c r="CY69" i="19" s="1"/>
  <c r="DB69" i="19" s="1"/>
  <c r="DE69" i="19" s="1"/>
  <c r="AK68" i="19"/>
  <c r="BJ68" i="19" s="1"/>
  <c r="BM68" i="19" s="1"/>
  <c r="BP68" i="19" s="1"/>
  <c r="BS68" i="19" s="1"/>
  <c r="BV68" i="19" s="1"/>
  <c r="BY68" i="19" s="1"/>
  <c r="CB68" i="19" s="1"/>
  <c r="CE68" i="19" s="1"/>
  <c r="CH68" i="19" s="1"/>
  <c r="CM68" i="19" s="1"/>
  <c r="CP68" i="19" s="1"/>
  <c r="CS68" i="19" s="1"/>
  <c r="CV68" i="19" s="1"/>
  <c r="CY68" i="19" s="1"/>
  <c r="DB68" i="19" s="1"/>
  <c r="DE68" i="19" s="1"/>
  <c r="BJ67" i="19"/>
  <c r="BM67" i="19" s="1"/>
  <c r="BP67" i="19" s="1"/>
  <c r="BS67" i="19" s="1"/>
  <c r="BV67" i="19" s="1"/>
  <c r="BY67" i="19" s="1"/>
  <c r="CB67" i="19" s="1"/>
  <c r="CE67" i="19" s="1"/>
  <c r="CH67" i="19" s="1"/>
  <c r="CM67" i="19" s="1"/>
  <c r="CP67" i="19" s="1"/>
  <c r="CS67" i="19" s="1"/>
  <c r="CV67" i="19" s="1"/>
  <c r="CY67" i="19" s="1"/>
  <c r="DB67" i="19" s="1"/>
  <c r="DE67" i="19" s="1"/>
  <c r="AH67" i="19"/>
  <c r="AK67" i="19" s="1"/>
  <c r="BJ66" i="19"/>
  <c r="BM66" i="19" s="1"/>
  <c r="BP66" i="19" s="1"/>
  <c r="BS66" i="19" s="1"/>
  <c r="BV66" i="19" s="1"/>
  <c r="BY66" i="19" s="1"/>
  <c r="CB66" i="19" s="1"/>
  <c r="CE66" i="19" s="1"/>
  <c r="CH66" i="19" s="1"/>
  <c r="CM66" i="19" s="1"/>
  <c r="CP66" i="19" s="1"/>
  <c r="CS66" i="19" s="1"/>
  <c r="CV66" i="19" s="1"/>
  <c r="CY66" i="19" s="1"/>
  <c r="DB66" i="19" s="1"/>
  <c r="AH66" i="19"/>
  <c r="AK66" i="19" s="1"/>
  <c r="BJ65" i="19"/>
  <c r="BM65" i="19" s="1"/>
  <c r="BP65" i="19" s="1"/>
  <c r="BS65" i="19" s="1"/>
  <c r="BV65" i="19" s="1"/>
  <c r="BY65" i="19" s="1"/>
  <c r="CB65" i="19" s="1"/>
  <c r="CE65" i="19" s="1"/>
  <c r="CH65" i="19" s="1"/>
  <c r="CM65" i="19" s="1"/>
  <c r="CP65" i="19" s="1"/>
  <c r="CS65" i="19" s="1"/>
  <c r="CV65" i="19" s="1"/>
  <c r="CY65" i="19" s="1"/>
  <c r="DB65" i="19" s="1"/>
  <c r="AH65" i="19"/>
  <c r="AK65" i="19" s="1"/>
  <c r="BJ64" i="19"/>
  <c r="BM64" i="19" s="1"/>
  <c r="BP64" i="19" s="1"/>
  <c r="BS64" i="19" s="1"/>
  <c r="BV64" i="19" s="1"/>
  <c r="BY64" i="19" s="1"/>
  <c r="CB64" i="19" s="1"/>
  <c r="CE64" i="19" s="1"/>
  <c r="CH64" i="19" s="1"/>
  <c r="CM64" i="19" s="1"/>
  <c r="CP64" i="19" s="1"/>
  <c r="CS64" i="19" s="1"/>
  <c r="CV64" i="19" s="1"/>
  <c r="CY64" i="19" s="1"/>
  <c r="DB64" i="19" s="1"/>
  <c r="AH64" i="19"/>
  <c r="AK64" i="19" s="1"/>
  <c r="BJ63" i="19"/>
  <c r="BM63" i="19" s="1"/>
  <c r="BP63" i="19" s="1"/>
  <c r="BS63" i="19" s="1"/>
  <c r="BV63" i="19" s="1"/>
  <c r="BY63" i="19" s="1"/>
  <c r="CB63" i="19" s="1"/>
  <c r="CE63" i="19" s="1"/>
  <c r="CH63" i="19" s="1"/>
  <c r="CM63" i="19" s="1"/>
  <c r="CP63" i="19" s="1"/>
  <c r="CS63" i="19" s="1"/>
  <c r="CV63" i="19" s="1"/>
  <c r="CY63" i="19" s="1"/>
  <c r="DB63" i="19" s="1"/>
  <c r="AH63" i="19"/>
  <c r="AK63" i="19" s="1"/>
  <c r="BJ62" i="19"/>
  <c r="BM62" i="19" s="1"/>
  <c r="BP62" i="19" s="1"/>
  <c r="BS62" i="19" s="1"/>
  <c r="BV62" i="19" s="1"/>
  <c r="BY62" i="19" s="1"/>
  <c r="CB62" i="19" s="1"/>
  <c r="CE62" i="19" s="1"/>
  <c r="CH62" i="19" s="1"/>
  <c r="CM62" i="19" s="1"/>
  <c r="CP62" i="19" s="1"/>
  <c r="CS62" i="19" s="1"/>
  <c r="CV62" i="19" s="1"/>
  <c r="CY62" i="19" s="1"/>
  <c r="DB62" i="19" s="1"/>
  <c r="AH62" i="19"/>
  <c r="AK62" i="19" s="1"/>
  <c r="BJ61" i="19"/>
  <c r="BM61" i="19" s="1"/>
  <c r="BP61" i="19" s="1"/>
  <c r="BS61" i="19" s="1"/>
  <c r="BV61" i="19" s="1"/>
  <c r="BY61" i="19" s="1"/>
  <c r="CB61" i="19" s="1"/>
  <c r="CE61" i="19" s="1"/>
  <c r="CH61" i="19" s="1"/>
  <c r="CM61" i="19" s="1"/>
  <c r="CP61" i="19" s="1"/>
  <c r="CS61" i="19" s="1"/>
  <c r="CV61" i="19" s="1"/>
  <c r="CY61" i="19" s="1"/>
  <c r="DB61" i="19" s="1"/>
  <c r="AH61" i="19"/>
  <c r="AK61" i="19" s="1"/>
  <c r="BJ60" i="19"/>
  <c r="BM60" i="19" s="1"/>
  <c r="BP60" i="19" s="1"/>
  <c r="BS60" i="19" s="1"/>
  <c r="BV60" i="19" s="1"/>
  <c r="BY60" i="19" s="1"/>
  <c r="CB60" i="19" s="1"/>
  <c r="CE60" i="19" s="1"/>
  <c r="CH60" i="19" s="1"/>
  <c r="CM60" i="19" s="1"/>
  <c r="CP60" i="19" s="1"/>
  <c r="CS60" i="19" s="1"/>
  <c r="CV60" i="19" s="1"/>
  <c r="CY60" i="19" s="1"/>
  <c r="DB60" i="19" s="1"/>
  <c r="AH60" i="19"/>
  <c r="AK60" i="19" s="1"/>
  <c r="BJ59" i="19"/>
  <c r="BM59" i="19" s="1"/>
  <c r="BP59" i="19" s="1"/>
  <c r="BS59" i="19" s="1"/>
  <c r="BV59" i="19" s="1"/>
  <c r="BY59" i="19" s="1"/>
  <c r="CB59" i="19" s="1"/>
  <c r="CE59" i="19" s="1"/>
  <c r="CH59" i="19" s="1"/>
  <c r="CM59" i="19" s="1"/>
  <c r="CP59" i="19" s="1"/>
  <c r="CS59" i="19" s="1"/>
  <c r="CV59" i="19" s="1"/>
  <c r="CY59" i="19" s="1"/>
  <c r="DB59" i="19" s="1"/>
  <c r="AH59" i="19"/>
  <c r="AK59" i="19" s="1"/>
  <c r="BJ58" i="19"/>
  <c r="BM58" i="19" s="1"/>
  <c r="BP58" i="19" s="1"/>
  <c r="BS58" i="19" s="1"/>
  <c r="BV58" i="19" s="1"/>
  <c r="BY58" i="19" s="1"/>
  <c r="CB58" i="19" s="1"/>
  <c r="CE58" i="19" s="1"/>
  <c r="CH58" i="19" s="1"/>
  <c r="CM58" i="19" s="1"/>
  <c r="CP58" i="19" s="1"/>
  <c r="CS58" i="19" s="1"/>
  <c r="CV58" i="19" s="1"/>
  <c r="CY58" i="19" s="1"/>
  <c r="DB58" i="19" s="1"/>
  <c r="AH58" i="19"/>
  <c r="AK58" i="19" s="1"/>
  <c r="AH84" i="19"/>
  <c r="AK84" i="19" s="1"/>
  <c r="BJ84" i="19" s="1"/>
  <c r="BM84" i="19" s="1"/>
  <c r="BP84" i="19" s="1"/>
  <c r="BS84" i="19" s="1"/>
  <c r="BV84" i="19" s="1"/>
  <c r="BY84" i="19" s="1"/>
  <c r="CB84" i="19" s="1"/>
  <c r="CE84" i="19" s="1"/>
  <c r="CH84" i="19" s="1"/>
  <c r="CM84" i="19" s="1"/>
  <c r="CP84" i="19" s="1"/>
  <c r="CS84" i="19" s="1"/>
  <c r="CV84" i="19" s="1"/>
  <c r="CY84" i="19" s="1"/>
  <c r="DB84" i="19" s="1"/>
  <c r="DE84" i="19" s="1"/>
  <c r="DD83" i="19"/>
  <c r="DJ83" i="19"/>
  <c r="AH82" i="19"/>
  <c r="AK82" i="19" s="1"/>
  <c r="BJ82" i="19" s="1"/>
  <c r="BM82" i="19" s="1"/>
  <c r="BP82" i="19" s="1"/>
  <c r="BS82" i="19" s="1"/>
  <c r="BV82" i="19" s="1"/>
  <c r="BY82" i="19" s="1"/>
  <c r="CB82" i="19" s="1"/>
  <c r="CE82" i="19" s="1"/>
  <c r="CH82" i="19" s="1"/>
  <c r="CM82" i="19" s="1"/>
  <c r="CP82" i="19" s="1"/>
  <c r="CS82" i="19" s="1"/>
  <c r="CV82" i="19" s="1"/>
  <c r="CY82" i="19" s="1"/>
  <c r="DB82" i="19" s="1"/>
  <c r="DE82" i="19" s="1"/>
  <c r="DD82" i="19"/>
  <c r="DJ82" i="19"/>
  <c r="DD81" i="19"/>
  <c r="DJ81" i="19"/>
  <c r="AH80" i="19"/>
  <c r="AK80" i="19" s="1"/>
  <c r="BJ80" i="19" s="1"/>
  <c r="BM80" i="19" s="1"/>
  <c r="BP80" i="19" s="1"/>
  <c r="BS80" i="19" s="1"/>
  <c r="BV80" i="19" s="1"/>
  <c r="BY80" i="19" s="1"/>
  <c r="CB80" i="19" s="1"/>
  <c r="CE80" i="19" s="1"/>
  <c r="CH80" i="19" s="1"/>
  <c r="CM80" i="19" s="1"/>
  <c r="CP80" i="19" s="1"/>
  <c r="CS80" i="19" s="1"/>
  <c r="CV80" i="19" s="1"/>
  <c r="CY80" i="19" s="1"/>
  <c r="DB80" i="19" s="1"/>
  <c r="DE80" i="19" s="1"/>
  <c r="DD80" i="19"/>
  <c r="DJ80" i="19"/>
  <c r="DD79" i="19"/>
  <c r="DJ79" i="19"/>
  <c r="AH78" i="19"/>
  <c r="AK78" i="19" s="1"/>
  <c r="BJ78" i="19" s="1"/>
  <c r="BM78" i="19" s="1"/>
  <c r="BP78" i="19" s="1"/>
  <c r="BS78" i="19" s="1"/>
  <c r="BV78" i="19" s="1"/>
  <c r="BY78" i="19" s="1"/>
  <c r="CB78" i="19" s="1"/>
  <c r="CE78" i="19" s="1"/>
  <c r="CH78" i="19" s="1"/>
  <c r="CM78" i="19" s="1"/>
  <c r="CP78" i="19" s="1"/>
  <c r="CS78" i="19" s="1"/>
  <c r="CV78" i="19" s="1"/>
  <c r="CY78" i="19" s="1"/>
  <c r="DB78" i="19" s="1"/>
  <c r="DE78" i="19" s="1"/>
  <c r="DD78" i="19"/>
  <c r="DJ78" i="19"/>
  <c r="DD77" i="19"/>
  <c r="DJ77" i="19"/>
  <c r="AH76" i="19"/>
  <c r="AK76" i="19" s="1"/>
  <c r="BJ76" i="19" s="1"/>
  <c r="BM76" i="19" s="1"/>
  <c r="BP76" i="19" s="1"/>
  <c r="BS76" i="19" s="1"/>
  <c r="BV76" i="19" s="1"/>
  <c r="BY76" i="19" s="1"/>
  <c r="CB76" i="19" s="1"/>
  <c r="CE76" i="19" s="1"/>
  <c r="CH76" i="19" s="1"/>
  <c r="CM76" i="19" s="1"/>
  <c r="CP76" i="19" s="1"/>
  <c r="CS76" i="19" s="1"/>
  <c r="CV76" i="19" s="1"/>
  <c r="CY76" i="19" s="1"/>
  <c r="DB76" i="19" s="1"/>
  <c r="DE76" i="19" s="1"/>
  <c r="DD76" i="19"/>
  <c r="DJ76" i="19"/>
  <c r="DD75" i="19"/>
  <c r="DJ75" i="19"/>
  <c r="DJ74" i="19"/>
  <c r="DJ73" i="19"/>
  <c r="DJ72" i="19"/>
  <c r="DJ71" i="19"/>
  <c r="DJ70" i="19"/>
  <c r="DJ69" i="19"/>
  <c r="BC68" i="19"/>
  <c r="BA68" i="19"/>
  <c r="AY68" i="19"/>
  <c r="AW68" i="19"/>
  <c r="AU68" i="19"/>
  <c r="AS68" i="19"/>
  <c r="AQ68" i="19"/>
  <c r="AO68" i="19"/>
  <c r="DJ67" i="19"/>
  <c r="DJ66" i="19"/>
  <c r="DJ65" i="19"/>
  <c r="DJ64" i="19"/>
  <c r="DJ63" i="19"/>
  <c r="DJ62" i="19"/>
  <c r="DJ61" i="19"/>
  <c r="DJ60" i="19"/>
  <c r="DJ59" i="19"/>
  <c r="DJ58" i="19"/>
  <c r="AZ57" i="19"/>
  <c r="AV57" i="19"/>
  <c r="AR57" i="19"/>
  <c r="U57" i="19"/>
  <c r="X57" i="19" s="1"/>
  <c r="AA57" i="19" s="1"/>
  <c r="AD57" i="19" s="1"/>
  <c r="AH57" i="19" s="1"/>
  <c r="AK57" i="19" s="1"/>
  <c r="BJ57" i="19" s="1"/>
  <c r="BM57" i="19" s="1"/>
  <c r="BP57" i="19" s="1"/>
  <c r="BS57" i="19" s="1"/>
  <c r="BV57" i="19" s="1"/>
  <c r="BY57" i="19" s="1"/>
  <c r="CB57" i="19" s="1"/>
  <c r="CE57" i="19" s="1"/>
  <c r="CH57" i="19" s="1"/>
  <c r="CM57" i="19" s="1"/>
  <c r="CP57" i="19" s="1"/>
  <c r="CS57" i="19" s="1"/>
  <c r="CV57" i="19" s="1"/>
  <c r="CY57" i="19" s="1"/>
  <c r="DB57" i="19" s="1"/>
  <c r="AM56" i="19"/>
  <c r="AO56" i="19"/>
  <c r="AQ56" i="19"/>
  <c r="AS56" i="19"/>
  <c r="AU56" i="19"/>
  <c r="AW56" i="19"/>
  <c r="AY56" i="19"/>
  <c r="BA56" i="19"/>
  <c r="BC56" i="19"/>
  <c r="DA56" i="19" s="1"/>
  <c r="AA56" i="19"/>
  <c r="AD56" i="19" s="1"/>
  <c r="AH56" i="19" s="1"/>
  <c r="AZ55" i="19"/>
  <c r="AV55" i="19"/>
  <c r="AR55" i="19"/>
  <c r="U55" i="19"/>
  <c r="X55" i="19" s="1"/>
  <c r="AM54" i="19"/>
  <c r="AO54" i="19"/>
  <c r="AQ54" i="19"/>
  <c r="AS54" i="19"/>
  <c r="AU54" i="19"/>
  <c r="AW54" i="19"/>
  <c r="AY54" i="19"/>
  <c r="BA54" i="19"/>
  <c r="BC54" i="19"/>
  <c r="DA54" i="19" s="1"/>
  <c r="AK52" i="19"/>
  <c r="BJ52" i="19" s="1"/>
  <c r="BM52" i="19" s="1"/>
  <c r="BP52" i="19" s="1"/>
  <c r="BS52" i="19" s="1"/>
  <c r="BV52" i="19" s="1"/>
  <c r="BY52" i="19" s="1"/>
  <c r="CB52" i="19" s="1"/>
  <c r="CE52" i="19" s="1"/>
  <c r="CH52" i="19" s="1"/>
  <c r="CM52" i="19" s="1"/>
  <c r="CP52" i="19" s="1"/>
  <c r="CS52" i="19" s="1"/>
  <c r="CV52" i="19" s="1"/>
  <c r="CY52" i="19" s="1"/>
  <c r="AK50" i="19"/>
  <c r="BJ50" i="19" s="1"/>
  <c r="BM50" i="19" s="1"/>
  <c r="BP50" i="19" s="1"/>
  <c r="BS50" i="19" s="1"/>
  <c r="BV50" i="19" s="1"/>
  <c r="BY50" i="19" s="1"/>
  <c r="CB50" i="19" s="1"/>
  <c r="CE50" i="19" s="1"/>
  <c r="CH50" i="19" s="1"/>
  <c r="CM50" i="19" s="1"/>
  <c r="CP50" i="19" s="1"/>
  <c r="CS50" i="19" s="1"/>
  <c r="CV50" i="19" s="1"/>
  <c r="CY50" i="19" s="1"/>
  <c r="DB50" i="19" s="1"/>
  <c r="AK48" i="19"/>
  <c r="BJ48" i="19" s="1"/>
  <c r="BM48" i="19" s="1"/>
  <c r="BP48" i="19" s="1"/>
  <c r="BS48" i="19" s="1"/>
  <c r="BV48" i="19" s="1"/>
  <c r="BY48" i="19" s="1"/>
  <c r="CB48" i="19" s="1"/>
  <c r="CE48" i="19" s="1"/>
  <c r="CH48" i="19" s="1"/>
  <c r="CM48" i="19" s="1"/>
  <c r="CP48" i="19" s="1"/>
  <c r="CS48" i="19" s="1"/>
  <c r="CV48" i="19" s="1"/>
  <c r="CY48" i="19" s="1"/>
  <c r="DO47" i="19"/>
  <c r="DQ47" i="19"/>
  <c r="DJ45" i="19"/>
  <c r="DM45" i="19"/>
  <c r="AM57" i="19"/>
  <c r="AO57" i="19"/>
  <c r="AQ57" i="19"/>
  <c r="AS57" i="19"/>
  <c r="AU57" i="19"/>
  <c r="AW57" i="19"/>
  <c r="AY57" i="19"/>
  <c r="BA57" i="19"/>
  <c r="BC57" i="19"/>
  <c r="DA57" i="19" s="1"/>
  <c r="AK56" i="19"/>
  <c r="BJ56" i="19" s="1"/>
  <c r="BM56" i="19" s="1"/>
  <c r="BP56" i="19" s="1"/>
  <c r="BS56" i="19" s="1"/>
  <c r="BV56" i="19" s="1"/>
  <c r="BY56" i="19" s="1"/>
  <c r="CB56" i="19" s="1"/>
  <c r="CE56" i="19" s="1"/>
  <c r="CH56" i="19" s="1"/>
  <c r="CM56" i="19" s="1"/>
  <c r="CP56" i="19" s="1"/>
  <c r="CS56" i="19" s="1"/>
  <c r="CV56" i="19" s="1"/>
  <c r="CY56" i="19" s="1"/>
  <c r="DB56" i="19" s="1"/>
  <c r="AM55" i="19"/>
  <c r="AO55" i="19"/>
  <c r="AQ55" i="19"/>
  <c r="AS55" i="19"/>
  <c r="AU55" i="19"/>
  <c r="AW55" i="19"/>
  <c r="AY55" i="19"/>
  <c r="BA55" i="19"/>
  <c r="BC55" i="19"/>
  <c r="DA55" i="19" s="1"/>
  <c r="AA55" i="19"/>
  <c r="AD55" i="19" s="1"/>
  <c r="AH55" i="19" s="1"/>
  <c r="AK55" i="19" s="1"/>
  <c r="BJ55" i="19" s="1"/>
  <c r="BM55" i="19" s="1"/>
  <c r="BP55" i="19" s="1"/>
  <c r="BS55" i="19" s="1"/>
  <c r="BV55" i="19" s="1"/>
  <c r="BY55" i="19" s="1"/>
  <c r="CB55" i="19" s="1"/>
  <c r="CE55" i="19" s="1"/>
  <c r="CH55" i="19" s="1"/>
  <c r="CM55" i="19" s="1"/>
  <c r="CP55" i="19" s="1"/>
  <c r="CS55" i="19" s="1"/>
  <c r="CV55" i="19" s="1"/>
  <c r="CY55" i="19" s="1"/>
  <c r="DB55" i="19" s="1"/>
  <c r="BM54" i="19"/>
  <c r="BP54" i="19" s="1"/>
  <c r="BS54" i="19" s="1"/>
  <c r="BV54" i="19" s="1"/>
  <c r="BY54" i="19" s="1"/>
  <c r="CB54" i="19" s="1"/>
  <c r="CE54" i="19" s="1"/>
  <c r="CH54" i="19" s="1"/>
  <c r="CM54" i="19" s="1"/>
  <c r="CP54" i="19" s="1"/>
  <c r="CS54" i="19" s="1"/>
  <c r="CV54" i="19" s="1"/>
  <c r="CY54" i="19" s="1"/>
  <c r="DB53" i="19"/>
  <c r="DB49" i="19"/>
  <c r="BC53" i="19"/>
  <c r="DA53" i="19" s="1"/>
  <c r="BA53" i="19"/>
  <c r="AY53" i="19"/>
  <c r="AW53" i="19"/>
  <c r="AU53" i="19"/>
  <c r="AS53" i="19"/>
  <c r="AQ53" i="19"/>
  <c r="AO53" i="19"/>
  <c r="BC52" i="19"/>
  <c r="DA52" i="19" s="1"/>
  <c r="BA52" i="19"/>
  <c r="AY52" i="19"/>
  <c r="AW52" i="19"/>
  <c r="AU52" i="19"/>
  <c r="AS52" i="19"/>
  <c r="AQ52" i="19"/>
  <c r="AO52" i="19"/>
  <c r="BC51" i="19"/>
  <c r="DA51" i="19" s="1"/>
  <c r="DB51" i="19" s="1"/>
  <c r="BA51" i="19"/>
  <c r="AY51" i="19"/>
  <c r="AW51" i="19"/>
  <c r="AU51" i="19"/>
  <c r="AS51" i="19"/>
  <c r="AQ51" i="19"/>
  <c r="AO51" i="19"/>
  <c r="BC50" i="19"/>
  <c r="DA50" i="19" s="1"/>
  <c r="BA50" i="19"/>
  <c r="AY50" i="19"/>
  <c r="AW50" i="19"/>
  <c r="AU50" i="19"/>
  <c r="AS50" i="19"/>
  <c r="AQ50" i="19"/>
  <c r="AO50" i="19"/>
  <c r="BC49" i="19"/>
  <c r="DA49" i="19" s="1"/>
  <c r="BA49" i="19"/>
  <c r="AY49" i="19"/>
  <c r="AW49" i="19"/>
  <c r="AU49" i="19"/>
  <c r="AS49" i="19"/>
  <c r="AQ49" i="19"/>
  <c r="AO49" i="19"/>
  <c r="BC48" i="19"/>
  <c r="DA48" i="19" s="1"/>
  <c r="BA48" i="19"/>
  <c r="AY48" i="19"/>
  <c r="AW48" i="19"/>
  <c r="AU48" i="19"/>
  <c r="AS48" i="19"/>
  <c r="AQ48" i="19"/>
  <c r="AO48" i="19"/>
  <c r="X47" i="19"/>
  <c r="AA47" i="19" s="1"/>
  <c r="X46" i="19"/>
  <c r="AA46" i="19" s="1"/>
  <c r="X45" i="19"/>
  <c r="AA45" i="19" s="1"/>
  <c r="AH44" i="19"/>
  <c r="AK44" i="19" s="1"/>
  <c r="BJ44" i="19" s="1"/>
  <c r="BM44" i="19" s="1"/>
  <c r="BP44" i="19" s="1"/>
  <c r="BS44" i="19" s="1"/>
  <c r="BV44" i="19" s="1"/>
  <c r="BY44" i="19" s="1"/>
  <c r="CB44" i="19" s="1"/>
  <c r="CE44" i="19" s="1"/>
  <c r="CH44" i="19" s="1"/>
  <c r="CM44" i="19" s="1"/>
  <c r="CP44" i="19" s="1"/>
  <c r="CS44" i="19" s="1"/>
  <c r="CV44" i="19" s="1"/>
  <c r="CY44" i="19" s="1"/>
  <c r="DB44" i="19" s="1"/>
  <c r="DE44" i="19" s="1"/>
  <c r="DH44" i="19" s="1"/>
  <c r="DK44" i="19" s="1"/>
  <c r="AH43" i="19"/>
  <c r="AK43" i="19" s="1"/>
  <c r="BJ43" i="19" s="1"/>
  <c r="BM43" i="19" s="1"/>
  <c r="BP43" i="19" s="1"/>
  <c r="BS43" i="19" s="1"/>
  <c r="BV43" i="19" s="1"/>
  <c r="BY43" i="19" s="1"/>
  <c r="CB43" i="19" s="1"/>
  <c r="CE43" i="19" s="1"/>
  <c r="CH43" i="19" s="1"/>
  <c r="CM43" i="19" s="1"/>
  <c r="CP43" i="19" s="1"/>
  <c r="CS43" i="19" s="1"/>
  <c r="CV43" i="19" s="1"/>
  <c r="CY43" i="19" s="1"/>
  <c r="DB43" i="19" s="1"/>
  <c r="DE43" i="19" s="1"/>
  <c r="DH43" i="19" s="1"/>
  <c r="DK43" i="19" s="1"/>
  <c r="AH42" i="19"/>
  <c r="AK42" i="19" s="1"/>
  <c r="BJ42" i="19" s="1"/>
  <c r="BM42" i="19" s="1"/>
  <c r="BP42" i="19" s="1"/>
  <c r="BS42" i="19" s="1"/>
  <c r="BV42" i="19" s="1"/>
  <c r="BY42" i="19" s="1"/>
  <c r="CB42" i="19" s="1"/>
  <c r="CE42" i="19" s="1"/>
  <c r="CH42" i="19" s="1"/>
  <c r="CM42" i="19" s="1"/>
  <c r="CP42" i="19" s="1"/>
  <c r="CS42" i="19" s="1"/>
  <c r="CV42" i="19" s="1"/>
  <c r="CY42" i="19" s="1"/>
  <c r="DB42" i="19" s="1"/>
  <c r="DE42" i="19" s="1"/>
  <c r="DH42" i="19" s="1"/>
  <c r="DK42" i="19" s="1"/>
  <c r="AH41" i="19"/>
  <c r="AK41" i="19" s="1"/>
  <c r="BJ41" i="19" s="1"/>
  <c r="BM41" i="19" s="1"/>
  <c r="BP41" i="19" s="1"/>
  <c r="BS41" i="19" s="1"/>
  <c r="BV41" i="19" s="1"/>
  <c r="BY41" i="19" s="1"/>
  <c r="CB41" i="19" s="1"/>
  <c r="CE41" i="19" s="1"/>
  <c r="CH41" i="19" s="1"/>
  <c r="CM41" i="19" s="1"/>
  <c r="CP41" i="19" s="1"/>
  <c r="CS41" i="19" s="1"/>
  <c r="CV41" i="19" s="1"/>
  <c r="CY41" i="19" s="1"/>
  <c r="DB41" i="19" s="1"/>
  <c r="DE41" i="19" s="1"/>
  <c r="DH41" i="19" s="1"/>
  <c r="DK41" i="19" s="1"/>
  <c r="X39" i="19"/>
  <c r="AA39" i="19" s="1"/>
  <c r="AD39" i="19" s="1"/>
  <c r="AH39" i="19" s="1"/>
  <c r="AK39" i="19" s="1"/>
  <c r="BJ39" i="19" s="1"/>
  <c r="BM39" i="19" s="1"/>
  <c r="BP39" i="19" s="1"/>
  <c r="BS39" i="19" s="1"/>
  <c r="BV39" i="19" s="1"/>
  <c r="BY39" i="19" s="1"/>
  <c r="CB39" i="19" s="1"/>
  <c r="CE39" i="19" s="1"/>
  <c r="CH39" i="19" s="1"/>
  <c r="CM39" i="19" s="1"/>
  <c r="CP39" i="19" s="1"/>
  <c r="CS39" i="19" s="1"/>
  <c r="CV39" i="19" s="1"/>
  <c r="CY39" i="19" s="1"/>
  <c r="DB39" i="19" s="1"/>
  <c r="DE39" i="19" s="1"/>
  <c r="R39" i="19"/>
  <c r="U39" i="19" s="1"/>
  <c r="AK38" i="19"/>
  <c r="BJ38" i="19" s="1"/>
  <c r="BM38" i="19" s="1"/>
  <c r="BP38" i="19" s="1"/>
  <c r="BS38" i="19" s="1"/>
  <c r="BV38" i="19" s="1"/>
  <c r="BY38" i="19" s="1"/>
  <c r="CB38" i="19" s="1"/>
  <c r="CE38" i="19" s="1"/>
  <c r="CH38" i="19" s="1"/>
  <c r="CM38" i="19" s="1"/>
  <c r="CP38" i="19" s="1"/>
  <c r="CS38" i="19" s="1"/>
  <c r="CV38" i="19" s="1"/>
  <c r="CY38" i="19" s="1"/>
  <c r="DB38" i="19" s="1"/>
  <c r="DE38" i="19" s="1"/>
  <c r="O35" i="19"/>
  <c r="P35" i="19" s="1"/>
  <c r="O34" i="19"/>
  <c r="P34" i="19" s="1"/>
  <c r="Q34" i="19" s="1"/>
  <c r="R34" i="19" s="1"/>
  <c r="S34" i="19" s="1"/>
  <c r="T34" i="19" s="1"/>
  <c r="U34" i="19" s="1"/>
  <c r="V34" i="19" s="1"/>
  <c r="W34" i="19" s="1"/>
  <c r="X34" i="19" s="1"/>
  <c r="Y34" i="19" s="1"/>
  <c r="Z34" i="19" s="1"/>
  <c r="AA34" i="19" s="1"/>
  <c r="AB34" i="19" s="1"/>
  <c r="AC34" i="19" s="1"/>
  <c r="AD34" i="19" s="1"/>
  <c r="AF34" i="19" s="1"/>
  <c r="AG34" i="19" s="1"/>
  <c r="AH34" i="19" s="1"/>
  <c r="AI34" i="19" s="1"/>
  <c r="AJ34" i="19" s="1"/>
  <c r="AK34" i="19" s="1"/>
  <c r="BH34" i="19" s="1"/>
  <c r="BI34" i="19" s="1"/>
  <c r="BJ34" i="19" s="1"/>
  <c r="AD47" i="19"/>
  <c r="AH47" i="19" s="1"/>
  <c r="AK47" i="19" s="1"/>
  <c r="BJ47" i="19" s="1"/>
  <c r="BM47" i="19" s="1"/>
  <c r="BP47" i="19" s="1"/>
  <c r="BS47" i="19" s="1"/>
  <c r="BV47" i="19" s="1"/>
  <c r="BY47" i="19" s="1"/>
  <c r="CB47" i="19" s="1"/>
  <c r="CE47" i="19" s="1"/>
  <c r="CH47" i="19" s="1"/>
  <c r="CM47" i="19" s="1"/>
  <c r="CP47" i="19" s="1"/>
  <c r="CS47" i="19" s="1"/>
  <c r="CV47" i="19" s="1"/>
  <c r="CY47" i="19" s="1"/>
  <c r="DB47" i="19" s="1"/>
  <c r="DE47" i="19" s="1"/>
  <c r="DH47" i="19" s="1"/>
  <c r="DK47" i="19" s="1"/>
  <c r="AD46" i="19"/>
  <c r="AH46" i="19" s="1"/>
  <c r="AK46" i="19" s="1"/>
  <c r="BJ46" i="19" s="1"/>
  <c r="BM46" i="19" s="1"/>
  <c r="BP46" i="19" s="1"/>
  <c r="BS46" i="19" s="1"/>
  <c r="BV46" i="19" s="1"/>
  <c r="BY46" i="19" s="1"/>
  <c r="CB46" i="19" s="1"/>
  <c r="CE46" i="19" s="1"/>
  <c r="CH46" i="19" s="1"/>
  <c r="CM46" i="19" s="1"/>
  <c r="CP46" i="19" s="1"/>
  <c r="CS46" i="19" s="1"/>
  <c r="CV46" i="19" s="1"/>
  <c r="CY46" i="19" s="1"/>
  <c r="DB46" i="19" s="1"/>
  <c r="DE46" i="19" s="1"/>
  <c r="DH46" i="19" s="1"/>
  <c r="DK46" i="19" s="1"/>
  <c r="DN46" i="19" s="1"/>
  <c r="AD45" i="19"/>
  <c r="AH45" i="19" s="1"/>
  <c r="AK45" i="19" s="1"/>
  <c r="BJ45" i="19" s="1"/>
  <c r="BM45" i="19" s="1"/>
  <c r="BP45" i="19" s="1"/>
  <c r="BS45" i="19" s="1"/>
  <c r="BV45" i="19" s="1"/>
  <c r="BY45" i="19" s="1"/>
  <c r="CB45" i="19" s="1"/>
  <c r="CE45" i="19" s="1"/>
  <c r="CH45" i="19" s="1"/>
  <c r="CM45" i="19" s="1"/>
  <c r="CP45" i="19" s="1"/>
  <c r="CS45" i="19" s="1"/>
  <c r="CV45" i="19" s="1"/>
  <c r="CY45" i="19" s="1"/>
  <c r="DB45" i="19" s="1"/>
  <c r="DE45" i="19" s="1"/>
  <c r="DH45" i="19" s="1"/>
  <c r="DK45" i="19" s="1"/>
  <c r="DF40" i="19"/>
  <c r="DH40" i="19"/>
  <c r="BC40" i="19"/>
  <c r="BA40" i="19"/>
  <c r="AY40" i="19"/>
  <c r="AW40" i="19"/>
  <c r="AU40" i="19"/>
  <c r="AS40" i="19"/>
  <c r="AQ40" i="19"/>
  <c r="AO40" i="19"/>
  <c r="DJ39" i="19"/>
  <c r="BC38" i="19"/>
  <c r="BA38" i="19"/>
  <c r="AY38" i="19"/>
  <c r="AW38" i="19"/>
  <c r="AU38" i="19"/>
  <c r="AS38" i="19"/>
  <c r="AQ38" i="19"/>
  <c r="AO38" i="19"/>
  <c r="DG37" i="19"/>
  <c r="AD37" i="19"/>
  <c r="AH37" i="19"/>
  <c r="AK37" i="19" s="1"/>
  <c r="BJ37" i="19" s="1"/>
  <c r="BM37" i="19" s="1"/>
  <c r="BP37" i="19" s="1"/>
  <c r="BS37" i="19" s="1"/>
  <c r="BV37" i="19" s="1"/>
  <c r="BY37" i="19" s="1"/>
  <c r="CB37" i="19" s="1"/>
  <c r="CE37" i="19" s="1"/>
  <c r="CH37" i="19" s="1"/>
  <c r="CM37" i="19" s="1"/>
  <c r="CP37" i="19" s="1"/>
  <c r="CS37" i="19" s="1"/>
  <c r="CV37" i="19" s="1"/>
  <c r="CY37" i="19" s="1"/>
  <c r="DB37" i="19" s="1"/>
  <c r="Q35" i="19"/>
  <c r="R35" i="19" s="1"/>
  <c r="S35" i="19" s="1"/>
  <c r="T35" i="19" s="1"/>
  <c r="U35" i="19" s="1"/>
  <c r="V35" i="19" s="1"/>
  <c r="W35" i="19"/>
  <c r="X35" i="19" s="1"/>
  <c r="Y35" i="19" s="1"/>
  <c r="Z35" i="19" s="1"/>
  <c r="AA35" i="19" s="1"/>
  <c r="AB35" i="19" s="1"/>
  <c r="AC35" i="19" s="1"/>
  <c r="AD35" i="19" s="1"/>
  <c r="AF35" i="19" s="1"/>
  <c r="AG35" i="19" s="1"/>
  <c r="AH35" i="19" s="1"/>
  <c r="AI35" i="19" s="1"/>
  <c r="AJ35" i="19" s="1"/>
  <c r="AK35" i="19" s="1"/>
  <c r="BH35" i="19" s="1"/>
  <c r="BI35" i="19" s="1"/>
  <c r="BJ35" i="19" s="1"/>
  <c r="DL33" i="19"/>
  <c r="DM33" i="19" s="1"/>
  <c r="DN33" i="19"/>
  <c r="DO33" i="19" s="1"/>
  <c r="DD32" i="19"/>
  <c r="DG32" i="19"/>
  <c r="DM32" i="19"/>
  <c r="BC32" i="19"/>
  <c r="DA32" i="19" s="1"/>
  <c r="DB32" i="19" s="1"/>
  <c r="BA32" i="19"/>
  <c r="AY32" i="19"/>
  <c r="AW32" i="19"/>
  <c r="AU32" i="19"/>
  <c r="AS32" i="19"/>
  <c r="AQ32" i="19"/>
  <c r="AO32" i="19"/>
  <c r="DL31" i="19"/>
  <c r="DM31" i="19" s="1"/>
  <c r="DN31" i="19" s="1"/>
  <c r="DO31" i="19" s="1"/>
  <c r="N30" i="19"/>
  <c r="O30" i="19" s="1"/>
  <c r="P30" i="19" s="1"/>
  <c r="Q30" i="19" s="1"/>
  <c r="R30" i="19" s="1"/>
  <c r="S30" i="19" s="1"/>
  <c r="T30" i="19" s="1"/>
  <c r="U30" i="19" s="1"/>
  <c r="V30" i="19" s="1"/>
  <c r="W30" i="19" s="1"/>
  <c r="X30" i="19" s="1"/>
  <c r="Y30" i="19" s="1"/>
  <c r="Z30" i="19" s="1"/>
  <c r="AA30" i="19" s="1"/>
  <c r="AB30" i="19" s="1"/>
  <c r="AC30" i="19" s="1"/>
  <c r="AD30" i="19" s="1"/>
  <c r="AF30" i="19" s="1"/>
  <c r="AG30" i="19" s="1"/>
  <c r="AH30" i="19" s="1"/>
  <c r="AI30" i="19" s="1"/>
  <c r="AJ30" i="19" s="1"/>
  <c r="AK30" i="19" s="1"/>
  <c r="BH30" i="19" s="1"/>
  <c r="BI30" i="19" s="1"/>
  <c r="BJ30" i="19" s="1"/>
  <c r="N29" i="19"/>
  <c r="DC32" i="19" l="1"/>
  <c r="DE32" i="19"/>
  <c r="BK35" i="19"/>
  <c r="BL35" i="19" s="1"/>
  <c r="BM35" i="19" s="1"/>
  <c r="DE37" i="19"/>
  <c r="DC37" i="19"/>
  <c r="DL45" i="19"/>
  <c r="DN45" i="19"/>
  <c r="DL41" i="19"/>
  <c r="DN41" i="19"/>
  <c r="DL43" i="19"/>
  <c r="DN43" i="19"/>
  <c r="DC51" i="19"/>
  <c r="DE51" i="19"/>
  <c r="DC55" i="19"/>
  <c r="DE55" i="19"/>
  <c r="DC57" i="19"/>
  <c r="DE57" i="19"/>
  <c r="DF76" i="19"/>
  <c r="DH76" i="19"/>
  <c r="DF80" i="19"/>
  <c r="DH80" i="19"/>
  <c r="DF71" i="19"/>
  <c r="DH71" i="19"/>
  <c r="DF75" i="19"/>
  <c r="DH75" i="19"/>
  <c r="DF79" i="19"/>
  <c r="DH79" i="19"/>
  <c r="DF81" i="19"/>
  <c r="DH81" i="19"/>
  <c r="DF103" i="19"/>
  <c r="DH103" i="19"/>
  <c r="DF107" i="19"/>
  <c r="DH107" i="19"/>
  <c r="DF111" i="19"/>
  <c r="DH111" i="19"/>
  <c r="BM30" i="19"/>
  <c r="BK30" i="19"/>
  <c r="BL30" i="19" s="1"/>
  <c r="DO46" i="19"/>
  <c r="DQ46" i="19"/>
  <c r="BK34" i="19"/>
  <c r="BL34" i="19" s="1"/>
  <c r="BM34" i="19" s="1"/>
  <c r="DF39" i="19"/>
  <c r="DH39" i="19"/>
  <c r="DL42" i="19"/>
  <c r="DN42" i="19"/>
  <c r="DL44" i="19"/>
  <c r="DN44" i="19"/>
  <c r="DF78" i="19"/>
  <c r="DH78" i="19"/>
  <c r="DF82" i="19"/>
  <c r="DH82" i="19"/>
  <c r="DC72" i="19"/>
  <c r="DE72" i="19"/>
  <c r="DF74" i="19"/>
  <c r="DH74" i="19"/>
  <c r="DF105" i="19"/>
  <c r="DH105" i="19"/>
  <c r="DF108" i="19"/>
  <c r="DH108" i="19"/>
  <c r="DF109" i="19"/>
  <c r="DH109" i="19"/>
  <c r="DF112" i="19"/>
  <c r="DH112" i="19"/>
  <c r="DF113" i="19"/>
  <c r="DH113" i="19"/>
  <c r="DF116" i="19"/>
  <c r="DH116" i="19"/>
  <c r="DF117" i="19"/>
  <c r="DH117" i="19"/>
  <c r="DF120" i="19"/>
  <c r="DH120" i="19"/>
  <c r="DF121" i="19"/>
  <c r="DH121" i="19"/>
  <c r="DF124" i="19"/>
  <c r="DH124" i="19"/>
  <c r="DF125" i="19"/>
  <c r="DH125" i="19"/>
  <c r="DF128" i="19"/>
  <c r="DH128" i="19"/>
  <c r="DF129" i="19"/>
  <c r="DH129" i="19"/>
  <c r="DF132" i="19"/>
  <c r="DH132" i="19"/>
  <c r="DF133" i="19"/>
  <c r="DH133" i="19"/>
  <c r="DF136" i="19"/>
  <c r="DH136" i="19"/>
  <c r="DF137" i="19"/>
  <c r="DH137" i="19"/>
  <c r="BN188" i="19"/>
  <c r="BP188" i="19"/>
  <c r="BK189" i="19"/>
  <c r="BM189" i="19"/>
  <c r="BK193" i="19"/>
  <c r="BM193" i="19"/>
  <c r="BK197" i="19"/>
  <c r="BM197" i="19"/>
  <c r="DF163" i="19"/>
  <c r="DH163" i="19"/>
  <c r="DF164" i="19"/>
  <c r="DH164" i="19"/>
  <c r="DF167" i="19"/>
  <c r="DH167" i="19"/>
  <c r="DF168" i="19"/>
  <c r="DH168" i="19"/>
  <c r="DF171" i="19"/>
  <c r="DH171" i="19"/>
  <c r="DF172" i="19"/>
  <c r="DH172" i="19"/>
  <c r="DF175" i="19"/>
  <c r="DH175" i="19"/>
  <c r="DF176" i="19"/>
  <c r="DH176" i="19"/>
  <c r="DI180" i="19"/>
  <c r="DK180" i="19"/>
  <c r="CZ182" i="19"/>
  <c r="DB182" i="19"/>
  <c r="CQ185" i="19"/>
  <c r="CS185" i="19"/>
  <c r="BN240" i="19"/>
  <c r="BP240" i="19"/>
  <c r="BN244" i="19"/>
  <c r="BP244" i="19"/>
  <c r="BN248" i="19"/>
  <c r="BP248" i="19"/>
  <c r="BN252" i="19"/>
  <c r="BP252" i="19"/>
  <c r="BN256" i="19"/>
  <c r="BP256" i="19"/>
  <c r="BN260" i="19"/>
  <c r="BP260" i="19"/>
  <c r="BK199" i="19"/>
  <c r="BM199" i="19"/>
  <c r="BK200" i="19"/>
  <c r="BM200" i="19"/>
  <c r="BK203" i="19"/>
  <c r="BM203" i="19"/>
  <c r="BK204" i="19"/>
  <c r="BM204" i="19"/>
  <c r="BK207" i="19"/>
  <c r="BM207" i="19"/>
  <c r="BK208" i="19"/>
  <c r="BM208" i="19"/>
  <c r="BK211" i="19"/>
  <c r="BM211" i="19"/>
  <c r="BK212" i="19"/>
  <c r="BM212" i="19"/>
  <c r="BK215" i="19"/>
  <c r="BM215" i="19"/>
  <c r="BK216" i="19"/>
  <c r="BM216" i="19"/>
  <c r="BK219" i="19"/>
  <c r="BM219" i="19"/>
  <c r="BK220" i="19"/>
  <c r="BM220" i="19"/>
  <c r="BK223" i="19"/>
  <c r="BM223" i="19"/>
  <c r="BK224" i="19"/>
  <c r="BM224" i="19"/>
  <c r="BK227" i="19"/>
  <c r="BM227" i="19"/>
  <c r="BK228" i="19"/>
  <c r="BM228" i="19"/>
  <c r="BK231" i="19"/>
  <c r="BM231" i="19"/>
  <c r="BK232" i="19"/>
  <c r="BM232" i="19"/>
  <c r="BN235" i="19"/>
  <c r="BP235" i="19"/>
  <c r="BN241" i="19"/>
  <c r="BP241" i="19"/>
  <c r="BN249" i="19"/>
  <c r="BP249" i="19"/>
  <c r="BN257" i="19"/>
  <c r="BP257" i="19"/>
  <c r="DC279" i="19"/>
  <c r="DE279" i="19"/>
  <c r="CI282" i="19"/>
  <c r="CM282" i="19"/>
  <c r="CI284" i="19"/>
  <c r="CM284" i="19"/>
  <c r="CC288" i="19"/>
  <c r="CE288" i="19"/>
  <c r="BN263" i="19"/>
  <c r="BP263" i="19"/>
  <c r="BN267" i="19"/>
  <c r="BP267" i="19"/>
  <c r="BN271" i="19"/>
  <c r="BP271" i="19"/>
  <c r="BN275" i="19"/>
  <c r="BP275" i="19"/>
  <c r="CN286" i="19"/>
  <c r="CP286" i="19"/>
  <c r="DF69" i="19"/>
  <c r="DH69" i="19"/>
  <c r="DC73" i="19"/>
  <c r="DE73" i="19"/>
  <c r="DF77" i="19"/>
  <c r="DH77" i="19"/>
  <c r="DF83" i="19"/>
  <c r="DH83" i="19"/>
  <c r="DF106" i="19"/>
  <c r="DH106" i="19"/>
  <c r="DF110" i="19"/>
  <c r="DH110" i="19"/>
  <c r="DF114" i="19"/>
  <c r="DH114" i="19"/>
  <c r="DF115" i="19"/>
  <c r="DH115" i="19"/>
  <c r="DF118" i="19"/>
  <c r="DH118" i="19"/>
  <c r="DF119" i="19"/>
  <c r="DH119" i="19"/>
  <c r="DF122" i="19"/>
  <c r="DH122" i="19"/>
  <c r="DF123" i="19"/>
  <c r="DH123" i="19"/>
  <c r="DF126" i="19"/>
  <c r="DH126" i="19"/>
  <c r="DF127" i="19"/>
  <c r="DH127" i="19"/>
  <c r="DF130" i="19"/>
  <c r="DH130" i="19"/>
  <c r="DF131" i="19"/>
  <c r="DH131" i="19"/>
  <c r="DF134" i="19"/>
  <c r="DH134" i="19"/>
  <c r="DF135" i="19"/>
  <c r="DH135" i="19"/>
  <c r="DF138" i="19"/>
  <c r="DH138" i="19"/>
  <c r="DF139" i="19"/>
  <c r="DH139" i="19"/>
  <c r="DF141" i="19"/>
  <c r="DH141" i="19"/>
  <c r="BK179" i="19"/>
  <c r="BL179" i="19" s="1"/>
  <c r="BM179" i="19" s="1"/>
  <c r="CN186" i="19"/>
  <c r="CP186" i="19"/>
  <c r="BK191" i="19"/>
  <c r="BM191" i="19"/>
  <c r="BK195" i="19"/>
  <c r="BM195" i="19"/>
  <c r="DF162" i="19"/>
  <c r="DH162" i="19"/>
  <c r="DF165" i="19"/>
  <c r="DH165" i="19"/>
  <c r="DF166" i="19"/>
  <c r="DH166" i="19"/>
  <c r="DF169" i="19"/>
  <c r="DH169" i="19"/>
  <c r="DF170" i="19"/>
  <c r="DH170" i="19"/>
  <c r="DF173" i="19"/>
  <c r="DH173" i="19"/>
  <c r="DF174" i="19"/>
  <c r="DH174" i="19"/>
  <c r="DF177" i="19"/>
  <c r="DH177" i="19"/>
  <c r="DF178" i="19"/>
  <c r="DH178" i="19"/>
  <c r="DC181" i="19"/>
  <c r="DE181" i="19"/>
  <c r="BN238" i="19"/>
  <c r="BP238" i="19"/>
  <c r="BN242" i="19"/>
  <c r="BP242" i="19"/>
  <c r="BN246" i="19"/>
  <c r="BP246" i="19"/>
  <c r="BN250" i="19"/>
  <c r="BP250" i="19"/>
  <c r="BN254" i="19"/>
  <c r="BP254" i="19"/>
  <c r="BN258" i="19"/>
  <c r="BP258" i="19"/>
  <c r="BK201" i="19"/>
  <c r="BM201" i="19"/>
  <c r="BK202" i="19"/>
  <c r="BM202" i="19"/>
  <c r="BK205" i="19"/>
  <c r="BM205" i="19"/>
  <c r="BK206" i="19"/>
  <c r="BM206" i="19"/>
  <c r="BK209" i="19"/>
  <c r="BM209" i="19"/>
  <c r="BK210" i="19"/>
  <c r="BM210" i="19"/>
  <c r="BK213" i="19"/>
  <c r="BM213" i="19"/>
  <c r="BK214" i="19"/>
  <c r="BM214" i="19"/>
  <c r="BK217" i="19"/>
  <c r="BM217" i="19"/>
  <c r="BK218" i="19"/>
  <c r="BM218" i="19"/>
  <c r="BK221" i="19"/>
  <c r="BM221" i="19"/>
  <c r="BK222" i="19"/>
  <c r="BM222" i="19"/>
  <c r="BK225" i="19"/>
  <c r="BM225" i="19"/>
  <c r="BK226" i="19"/>
  <c r="BM226" i="19"/>
  <c r="BK229" i="19"/>
  <c r="BM229" i="19"/>
  <c r="BK230" i="19"/>
  <c r="BM230" i="19"/>
  <c r="BK233" i="19"/>
  <c r="BM233" i="19"/>
  <c r="BN234" i="19"/>
  <c r="BP234" i="19"/>
  <c r="BN236" i="19"/>
  <c r="BP236" i="19"/>
  <c r="BN245" i="19"/>
  <c r="BP245" i="19"/>
  <c r="BN253" i="19"/>
  <c r="BP253" i="19"/>
  <c r="BN261" i="19"/>
  <c r="BP261" i="19"/>
  <c r="CW290" i="19"/>
  <c r="CY290" i="19"/>
  <c r="BN262" i="19"/>
  <c r="BP262" i="19"/>
  <c r="BN264" i="19"/>
  <c r="BP264" i="19"/>
  <c r="BN266" i="19"/>
  <c r="BP266" i="19"/>
  <c r="BN268" i="19"/>
  <c r="BP268" i="19"/>
  <c r="BN270" i="19"/>
  <c r="BP270" i="19"/>
  <c r="BN272" i="19"/>
  <c r="BP272" i="19"/>
  <c r="BN274" i="19"/>
  <c r="BP274" i="19"/>
  <c r="BN276" i="19"/>
  <c r="BP276" i="19"/>
  <c r="DL277" i="19"/>
  <c r="DM277" i="19" s="1"/>
  <c r="DN277" i="19" s="1"/>
  <c r="DO277" i="19" s="1"/>
  <c r="CN287" i="19"/>
  <c r="CP287" i="19"/>
  <c r="O29" i="19"/>
  <c r="N292" i="19"/>
  <c r="DF38" i="19"/>
  <c r="DH38" i="19"/>
  <c r="DC53" i="19"/>
  <c r="DE53" i="19"/>
  <c r="DC56" i="19"/>
  <c r="DE56" i="19"/>
  <c r="DC50" i="19"/>
  <c r="DE50" i="19"/>
  <c r="DC58" i="19"/>
  <c r="DE58" i="19"/>
  <c r="DC60" i="19"/>
  <c r="DE60" i="19"/>
  <c r="DC62" i="19"/>
  <c r="DE62" i="19"/>
  <c r="DC64" i="19"/>
  <c r="DE64" i="19"/>
  <c r="DC66" i="19"/>
  <c r="DE66" i="19"/>
  <c r="DF70" i="19"/>
  <c r="DH70" i="19"/>
  <c r="DI86" i="19"/>
  <c r="DK86" i="19"/>
  <c r="DI88" i="19"/>
  <c r="DK88" i="19"/>
  <c r="DI94" i="19"/>
  <c r="DK94" i="19"/>
  <c r="DF100" i="19"/>
  <c r="DH100" i="19"/>
  <c r="DF87" i="19"/>
  <c r="DH87" i="19"/>
  <c r="DF95" i="19"/>
  <c r="DH95" i="19"/>
  <c r="DB54" i="19"/>
  <c r="DR47" i="19"/>
  <c r="DT47" i="19"/>
  <c r="DU47" i="19" s="1"/>
  <c r="DB48" i="19"/>
  <c r="DB52" i="19"/>
  <c r="DF68" i="19"/>
  <c r="DH68" i="19"/>
  <c r="DF102" i="19"/>
  <c r="DH102" i="19"/>
  <c r="DF85" i="19"/>
  <c r="DH85" i="19"/>
  <c r="DF89" i="19"/>
  <c r="DH89" i="19"/>
  <c r="DF93" i="19"/>
  <c r="DH93" i="19"/>
  <c r="DF97" i="19"/>
  <c r="DH97" i="19"/>
  <c r="DF142" i="19"/>
  <c r="DH142" i="19"/>
  <c r="DF144" i="19"/>
  <c r="DH144" i="19"/>
  <c r="DF146" i="19"/>
  <c r="DH146" i="19"/>
  <c r="DF148" i="19"/>
  <c r="DH148" i="19"/>
  <c r="DF150" i="19"/>
  <c r="DH150" i="19"/>
  <c r="DF152" i="19"/>
  <c r="DH152" i="19"/>
  <c r="DF154" i="19"/>
  <c r="DH154" i="19"/>
  <c r="DF156" i="19"/>
  <c r="DH156" i="19"/>
  <c r="DF158" i="19"/>
  <c r="DH158" i="19"/>
  <c r="DF160" i="19"/>
  <c r="DH160" i="19"/>
  <c r="BJ198" i="19"/>
  <c r="DC291" i="19"/>
  <c r="DE291" i="19"/>
  <c r="CB281" i="19"/>
  <c r="BZ281" i="19"/>
  <c r="CB289" i="19"/>
  <c r="DI40" i="19"/>
  <c r="DK40" i="19"/>
  <c r="DC49" i="19"/>
  <c r="DE49" i="19"/>
  <c r="DF84" i="19"/>
  <c r="DH84" i="19"/>
  <c r="DC59" i="19"/>
  <c r="DE59" i="19"/>
  <c r="DC61" i="19"/>
  <c r="DE61" i="19"/>
  <c r="DC63" i="19"/>
  <c r="DE63" i="19"/>
  <c r="DC65" i="19"/>
  <c r="DE65" i="19"/>
  <c r="DF67" i="19"/>
  <c r="DH67" i="19"/>
  <c r="DI90" i="19"/>
  <c r="DK90" i="19"/>
  <c r="DI92" i="19"/>
  <c r="DK92" i="19"/>
  <c r="DI96" i="19"/>
  <c r="DK96" i="19"/>
  <c r="DI98" i="19"/>
  <c r="DK98" i="19"/>
  <c r="DF104" i="19"/>
  <c r="DH104" i="19"/>
  <c r="DF91" i="19"/>
  <c r="DH91" i="19"/>
  <c r="DF99" i="19"/>
  <c r="DH99" i="19"/>
  <c r="DF101" i="19"/>
  <c r="DH101" i="19"/>
  <c r="DF140" i="19"/>
  <c r="DH140" i="19"/>
  <c r="DF143" i="19"/>
  <c r="DH143" i="19"/>
  <c r="DF145" i="19"/>
  <c r="DH145" i="19"/>
  <c r="DF147" i="19"/>
  <c r="DH147" i="19"/>
  <c r="DF149" i="19"/>
  <c r="DH149" i="19"/>
  <c r="DF151" i="19"/>
  <c r="DH151" i="19"/>
  <c r="DF153" i="19"/>
  <c r="DH153" i="19"/>
  <c r="DF155" i="19"/>
  <c r="DH155" i="19"/>
  <c r="DF157" i="19"/>
  <c r="DH157" i="19"/>
  <c r="DF159" i="19"/>
  <c r="DH159" i="19"/>
  <c r="DF161" i="19"/>
  <c r="DH161" i="19"/>
  <c r="CW183" i="19"/>
  <c r="CY183" i="19"/>
  <c r="CT184" i="19"/>
  <c r="CV184" i="19"/>
  <c r="CI187" i="19"/>
  <c r="CM187" i="19"/>
  <c r="BJ190" i="19"/>
  <c r="BJ192" i="19"/>
  <c r="BJ194" i="19"/>
  <c r="BJ196" i="19"/>
  <c r="BN239" i="19"/>
  <c r="BP239" i="19"/>
  <c r="BN243" i="19"/>
  <c r="BP243" i="19"/>
  <c r="BN247" i="19"/>
  <c r="BP247" i="19"/>
  <c r="BN251" i="19"/>
  <c r="BP251" i="19"/>
  <c r="BN255" i="19"/>
  <c r="BP255" i="19"/>
  <c r="BN259" i="19"/>
  <c r="BP259" i="19"/>
  <c r="BN237" i="19"/>
  <c r="BP237" i="19"/>
  <c r="DI278" i="19"/>
  <c r="DK278" i="19"/>
  <c r="CC280" i="19"/>
  <c r="CE280" i="19"/>
  <c r="BN265" i="19"/>
  <c r="BP265" i="19"/>
  <c r="BN269" i="19"/>
  <c r="BP269" i="19"/>
  <c r="BN273" i="19"/>
  <c r="BP273" i="19"/>
  <c r="CH283" i="19"/>
  <c r="CQ285" i="19"/>
  <c r="CS285" i="19"/>
  <c r="BN179" i="19" l="1"/>
  <c r="BO179" i="19" s="1"/>
  <c r="BP179" i="19" s="1"/>
  <c r="BN35" i="19"/>
  <c r="BO35" i="19" s="1"/>
  <c r="BP35" i="19" s="1"/>
  <c r="BN34" i="19"/>
  <c r="BO34" i="19" s="1"/>
  <c r="BP34" i="19" s="1"/>
  <c r="BQ273" i="19"/>
  <c r="BS273" i="19"/>
  <c r="BQ265" i="19"/>
  <c r="BS265" i="19"/>
  <c r="CF280" i="19"/>
  <c r="CH280" i="19"/>
  <c r="BQ237" i="19"/>
  <c r="BS237" i="19"/>
  <c r="BQ259" i="19"/>
  <c r="BS259" i="19"/>
  <c r="BQ255" i="19"/>
  <c r="BS255" i="19"/>
  <c r="BQ247" i="19"/>
  <c r="BS247" i="19"/>
  <c r="BQ243" i="19"/>
  <c r="BS243" i="19"/>
  <c r="BM196" i="19"/>
  <c r="BK196" i="19"/>
  <c r="BM192" i="19"/>
  <c r="BK192" i="19"/>
  <c r="CW184" i="19"/>
  <c r="CY184" i="19"/>
  <c r="CZ183" i="19"/>
  <c r="DB183" i="19"/>
  <c r="DI159" i="19"/>
  <c r="DK159" i="19"/>
  <c r="DI157" i="19"/>
  <c r="DK157" i="19"/>
  <c r="DI153" i="19"/>
  <c r="DK153" i="19"/>
  <c r="DI151" i="19"/>
  <c r="DK151" i="19"/>
  <c r="DI147" i="19"/>
  <c r="DK147" i="19"/>
  <c r="DI145" i="19"/>
  <c r="DK145" i="19"/>
  <c r="DI140" i="19"/>
  <c r="DK140" i="19"/>
  <c r="DI101" i="19"/>
  <c r="DK101" i="19"/>
  <c r="DI91" i="19"/>
  <c r="DK91" i="19"/>
  <c r="DI104" i="19"/>
  <c r="DK104" i="19"/>
  <c r="DL98" i="19"/>
  <c r="DM98" i="19" s="1"/>
  <c r="DN98" i="19" s="1"/>
  <c r="DO98" i="19" s="1"/>
  <c r="DL92" i="19"/>
  <c r="DM92" i="19" s="1"/>
  <c r="DN92" i="19" s="1"/>
  <c r="DO92" i="19" s="1"/>
  <c r="DL90" i="19"/>
  <c r="DM90" i="19" s="1"/>
  <c r="DN90" i="19" s="1"/>
  <c r="DO90" i="19" s="1"/>
  <c r="DF65" i="19"/>
  <c r="DH65" i="19"/>
  <c r="DF63" i="19"/>
  <c r="DH63" i="19"/>
  <c r="DF61" i="19"/>
  <c r="DH61" i="19"/>
  <c r="DI84" i="19"/>
  <c r="DK84" i="19"/>
  <c r="DF49" i="19"/>
  <c r="DH49" i="19"/>
  <c r="DL40" i="19"/>
  <c r="DN40" i="19"/>
  <c r="CC281" i="19"/>
  <c r="CE281" i="19"/>
  <c r="DI158" i="19"/>
  <c r="DK158" i="19"/>
  <c r="DI156" i="19"/>
  <c r="DK156" i="19"/>
  <c r="DI152" i="19"/>
  <c r="DK152" i="19"/>
  <c r="DI150" i="19"/>
  <c r="DK150" i="19"/>
  <c r="DI146" i="19"/>
  <c r="DK146" i="19"/>
  <c r="DI144" i="19"/>
  <c r="DK144" i="19"/>
  <c r="DI142" i="19"/>
  <c r="DK142" i="19"/>
  <c r="DI97" i="19"/>
  <c r="DK97" i="19"/>
  <c r="DI89" i="19"/>
  <c r="DK89" i="19"/>
  <c r="DI85" i="19"/>
  <c r="DK85" i="19"/>
  <c r="DI102" i="19"/>
  <c r="DK102" i="19"/>
  <c r="DI68" i="19"/>
  <c r="DK68" i="19"/>
  <c r="DC52" i="19"/>
  <c r="DE52" i="19"/>
  <c r="DC54" i="19"/>
  <c r="DE54" i="19"/>
  <c r="CT285" i="19"/>
  <c r="CV285" i="19"/>
  <c r="CI283" i="19"/>
  <c r="CM283" i="19"/>
  <c r="BM194" i="19"/>
  <c r="BK194" i="19"/>
  <c r="BM190" i="19"/>
  <c r="BK190" i="19"/>
  <c r="DF291" i="19"/>
  <c r="DH291" i="19"/>
  <c r="BM198" i="19"/>
  <c r="BK198" i="19"/>
  <c r="DC48" i="19"/>
  <c r="DE48" i="19"/>
  <c r="DI95" i="19"/>
  <c r="DK95" i="19"/>
  <c r="DI87" i="19"/>
  <c r="DK87" i="19"/>
  <c r="DI100" i="19"/>
  <c r="DK100" i="19"/>
  <c r="DL94" i="19"/>
  <c r="DM94" i="19" s="1"/>
  <c r="DN94" i="19" s="1"/>
  <c r="DO94" i="19" s="1"/>
  <c r="DL88" i="19"/>
  <c r="DM88" i="19" s="1"/>
  <c r="DN88" i="19" s="1"/>
  <c r="DO88" i="19" s="1"/>
  <c r="DL86" i="19"/>
  <c r="DM86" i="19" s="1"/>
  <c r="DN86" i="19" s="1"/>
  <c r="DO86" i="19" s="1"/>
  <c r="DI70" i="19"/>
  <c r="DK70" i="19"/>
  <c r="DF66" i="19"/>
  <c r="DH66" i="19"/>
  <c r="DF64" i="19"/>
  <c r="DH64" i="19"/>
  <c r="DF62" i="19"/>
  <c r="DH62" i="19"/>
  <c r="DF60" i="19"/>
  <c r="DH60" i="19"/>
  <c r="DF58" i="19"/>
  <c r="DH58" i="19"/>
  <c r="DF50" i="19"/>
  <c r="DH50" i="19"/>
  <c r="DF56" i="19"/>
  <c r="DH56" i="19"/>
  <c r="DF53" i="19"/>
  <c r="DH53" i="19"/>
  <c r="DI38" i="19"/>
  <c r="DK38" i="19"/>
  <c r="CQ287" i="19"/>
  <c r="CS287" i="19"/>
  <c r="BQ276" i="19"/>
  <c r="BS276" i="19"/>
  <c r="BQ274" i="19"/>
  <c r="BS274" i="19"/>
  <c r="BQ272" i="19"/>
  <c r="BS272" i="19"/>
  <c r="BQ270" i="19"/>
  <c r="BS270" i="19"/>
  <c r="BQ268" i="19"/>
  <c r="BS268" i="19"/>
  <c r="BQ266" i="19"/>
  <c r="BS266" i="19"/>
  <c r="BQ264" i="19"/>
  <c r="BS264" i="19"/>
  <c r="BQ262" i="19"/>
  <c r="BS262" i="19"/>
  <c r="CZ290" i="19"/>
  <c r="DB290" i="19"/>
  <c r="BQ261" i="19"/>
  <c r="BS261" i="19"/>
  <c r="BQ253" i="19"/>
  <c r="BS253" i="19"/>
  <c r="BQ245" i="19"/>
  <c r="BS245" i="19"/>
  <c r="BQ236" i="19"/>
  <c r="BS236" i="19"/>
  <c r="BQ234" i="19"/>
  <c r="BS234" i="19"/>
  <c r="BN233" i="19"/>
  <c r="BP233" i="19"/>
  <c r="BN230" i="19"/>
  <c r="BP230" i="19"/>
  <c r="BN229" i="19"/>
  <c r="BP229" i="19"/>
  <c r="BN226" i="19"/>
  <c r="BP226" i="19"/>
  <c r="BN225" i="19"/>
  <c r="BP225" i="19"/>
  <c r="BN222" i="19"/>
  <c r="BP222" i="19"/>
  <c r="BN221" i="19"/>
  <c r="BP221" i="19"/>
  <c r="BN218" i="19"/>
  <c r="BP218" i="19"/>
  <c r="BN217" i="19"/>
  <c r="BP217" i="19"/>
  <c r="BN214" i="19"/>
  <c r="BP214" i="19"/>
  <c r="BN213" i="19"/>
  <c r="BP213" i="19"/>
  <c r="BN210" i="19"/>
  <c r="BP210" i="19"/>
  <c r="BN209" i="19"/>
  <c r="BP209" i="19"/>
  <c r="BN206" i="19"/>
  <c r="BP206" i="19"/>
  <c r="BN205" i="19"/>
  <c r="BP205" i="19"/>
  <c r="BN202" i="19"/>
  <c r="BP202" i="19"/>
  <c r="BN201" i="19"/>
  <c r="BP201" i="19"/>
  <c r="BS258" i="19"/>
  <c r="BQ258" i="19"/>
  <c r="BS254" i="19"/>
  <c r="BQ254" i="19"/>
  <c r="BS250" i="19"/>
  <c r="BQ250" i="19"/>
  <c r="BS246" i="19"/>
  <c r="BQ246" i="19"/>
  <c r="BS242" i="19"/>
  <c r="BQ242" i="19"/>
  <c r="BS238" i="19"/>
  <c r="BQ238" i="19"/>
  <c r="DF181" i="19"/>
  <c r="DH181" i="19"/>
  <c r="DI178" i="19"/>
  <c r="DK178" i="19"/>
  <c r="DI177" i="19"/>
  <c r="DK177" i="19"/>
  <c r="DI174" i="19"/>
  <c r="DK174" i="19"/>
  <c r="DI173" i="19"/>
  <c r="DK173" i="19"/>
  <c r="DI170" i="19"/>
  <c r="DK170" i="19"/>
  <c r="DI169" i="19"/>
  <c r="DK169" i="19"/>
  <c r="DI166" i="19"/>
  <c r="DK166" i="19"/>
  <c r="DI165" i="19"/>
  <c r="DK165" i="19"/>
  <c r="DI162" i="19"/>
  <c r="DK162" i="19"/>
  <c r="BN195" i="19"/>
  <c r="BP195" i="19"/>
  <c r="BN191" i="19"/>
  <c r="BP191" i="19"/>
  <c r="CQ186" i="19"/>
  <c r="CS186" i="19"/>
  <c r="DI141" i="19"/>
  <c r="DK141" i="19"/>
  <c r="DI139" i="19"/>
  <c r="DK139" i="19"/>
  <c r="DI138" i="19"/>
  <c r="DK138" i="19"/>
  <c r="DI135" i="19"/>
  <c r="DK135" i="19"/>
  <c r="DI134" i="19"/>
  <c r="DK134" i="19"/>
  <c r="DI131" i="19"/>
  <c r="DK131" i="19"/>
  <c r="DI130" i="19"/>
  <c r="DK130" i="19"/>
  <c r="DI127" i="19"/>
  <c r="DK127" i="19"/>
  <c r="DI126" i="19"/>
  <c r="DK126" i="19"/>
  <c r="DI123" i="19"/>
  <c r="DK123" i="19"/>
  <c r="DI122" i="19"/>
  <c r="DK122" i="19"/>
  <c r="DI119" i="19"/>
  <c r="DK119" i="19"/>
  <c r="DI118" i="19"/>
  <c r="DK118" i="19"/>
  <c r="DI115" i="19"/>
  <c r="DK115" i="19"/>
  <c r="DI114" i="19"/>
  <c r="DK114" i="19"/>
  <c r="DI110" i="19"/>
  <c r="DK110" i="19"/>
  <c r="DI106" i="19"/>
  <c r="DK106" i="19"/>
  <c r="DI83" i="19"/>
  <c r="DK83" i="19"/>
  <c r="DI77" i="19"/>
  <c r="DK77" i="19"/>
  <c r="DF73" i="19"/>
  <c r="DH73" i="19"/>
  <c r="DI69" i="19"/>
  <c r="DK69" i="19"/>
  <c r="CQ286" i="19"/>
  <c r="CS286" i="19"/>
  <c r="BQ275" i="19"/>
  <c r="BS275" i="19"/>
  <c r="BQ271" i="19"/>
  <c r="BS271" i="19"/>
  <c r="BQ267" i="19"/>
  <c r="BS267" i="19"/>
  <c r="BQ263" i="19"/>
  <c r="BS263" i="19"/>
  <c r="CF288" i="19"/>
  <c r="CH288" i="19"/>
  <c r="CN284" i="19"/>
  <c r="CP284" i="19"/>
  <c r="CN282" i="19"/>
  <c r="CP282" i="19"/>
  <c r="DF279" i="19"/>
  <c r="DH279" i="19"/>
  <c r="BQ257" i="19"/>
  <c r="BS257" i="19"/>
  <c r="BQ249" i="19"/>
  <c r="BS249" i="19"/>
  <c r="BQ241" i="19"/>
  <c r="BS241" i="19"/>
  <c r="BQ235" i="19"/>
  <c r="BS235" i="19"/>
  <c r="BN232" i="19"/>
  <c r="BP232" i="19"/>
  <c r="BN231" i="19"/>
  <c r="BP231" i="19"/>
  <c r="BN228" i="19"/>
  <c r="BP228" i="19"/>
  <c r="BN227" i="19"/>
  <c r="BP227" i="19"/>
  <c r="BN224" i="19"/>
  <c r="BP224" i="19"/>
  <c r="BN223" i="19"/>
  <c r="BP223" i="19"/>
  <c r="BN220" i="19"/>
  <c r="BP220" i="19"/>
  <c r="BN219" i="19"/>
  <c r="BP219" i="19"/>
  <c r="BN216" i="19"/>
  <c r="BP216" i="19"/>
  <c r="BN215" i="19"/>
  <c r="BP215" i="19"/>
  <c r="BN212" i="19"/>
  <c r="BP212" i="19"/>
  <c r="BN211" i="19"/>
  <c r="BP211" i="19"/>
  <c r="BN208" i="19"/>
  <c r="BP208" i="19"/>
  <c r="BN207" i="19"/>
  <c r="BP207" i="19"/>
  <c r="BN204" i="19"/>
  <c r="BP204" i="19"/>
  <c r="BN203" i="19"/>
  <c r="BP203" i="19"/>
  <c r="BN200" i="19"/>
  <c r="BP200" i="19"/>
  <c r="BN199" i="19"/>
  <c r="BP199" i="19"/>
  <c r="BS260" i="19"/>
  <c r="BQ260" i="19"/>
  <c r="BS256" i="19"/>
  <c r="BQ256" i="19"/>
  <c r="BS252" i="19"/>
  <c r="BQ252" i="19"/>
  <c r="BS248" i="19"/>
  <c r="BQ248" i="19"/>
  <c r="BS244" i="19"/>
  <c r="BQ244" i="19"/>
  <c r="BS240" i="19"/>
  <c r="BQ240" i="19"/>
  <c r="CT185" i="19"/>
  <c r="CV185" i="19"/>
  <c r="DC182" i="19"/>
  <c r="DE182" i="19"/>
  <c r="DL180" i="19"/>
  <c r="DN180" i="19"/>
  <c r="DO180" i="19" s="1"/>
  <c r="DI176" i="19"/>
  <c r="DK176" i="19"/>
  <c r="DI175" i="19"/>
  <c r="DK175" i="19"/>
  <c r="DI172" i="19"/>
  <c r="DK172" i="19"/>
  <c r="DI171" i="19"/>
  <c r="DK171" i="19"/>
  <c r="DI168" i="19"/>
  <c r="DK168" i="19"/>
  <c r="DI167" i="19"/>
  <c r="DK167" i="19"/>
  <c r="DI164" i="19"/>
  <c r="DK164" i="19"/>
  <c r="DI163" i="19"/>
  <c r="DK163" i="19"/>
  <c r="BN197" i="19"/>
  <c r="BP197" i="19"/>
  <c r="BN193" i="19"/>
  <c r="BP193" i="19"/>
  <c r="BN189" i="19"/>
  <c r="BP189" i="19"/>
  <c r="BQ188" i="19"/>
  <c r="BS188" i="19"/>
  <c r="DI137" i="19"/>
  <c r="DK137" i="19"/>
  <c r="DI136" i="19"/>
  <c r="DK136" i="19"/>
  <c r="DI133" i="19"/>
  <c r="DK133" i="19"/>
  <c r="DI132" i="19"/>
  <c r="DK132" i="19"/>
  <c r="DI129" i="19"/>
  <c r="DK129" i="19"/>
  <c r="DI128" i="19"/>
  <c r="DK128" i="19"/>
  <c r="DI125" i="19"/>
  <c r="DK125" i="19"/>
  <c r="DI124" i="19"/>
  <c r="DK124" i="19"/>
  <c r="DI121" i="19"/>
  <c r="DK121" i="19"/>
  <c r="DI120" i="19"/>
  <c r="DK120" i="19"/>
  <c r="DI117" i="19"/>
  <c r="DK117" i="19"/>
  <c r="DI116" i="19"/>
  <c r="DK116" i="19"/>
  <c r="DI113" i="19"/>
  <c r="DK113" i="19"/>
  <c r="DI112" i="19"/>
  <c r="DK112" i="19"/>
  <c r="DI109" i="19"/>
  <c r="DK109" i="19"/>
  <c r="DI108" i="19"/>
  <c r="DK108" i="19"/>
  <c r="DI105" i="19"/>
  <c r="DK105" i="19"/>
  <c r="DI74" i="19"/>
  <c r="DK74" i="19"/>
  <c r="DF72" i="19"/>
  <c r="DH72" i="19"/>
  <c r="DI82" i="19"/>
  <c r="DK82" i="19"/>
  <c r="DI78" i="19"/>
  <c r="DK78" i="19"/>
  <c r="DO44" i="19"/>
  <c r="DQ44" i="19"/>
  <c r="DO42" i="19"/>
  <c r="DQ42" i="19"/>
  <c r="DI39" i="19"/>
  <c r="DK39" i="19"/>
  <c r="DR46" i="19"/>
  <c r="DT46" i="19"/>
  <c r="DU46" i="19" s="1"/>
  <c r="DI111" i="19"/>
  <c r="DK111" i="19"/>
  <c r="DI107" i="19"/>
  <c r="DK107" i="19"/>
  <c r="DI103" i="19"/>
  <c r="DK103" i="19"/>
  <c r="DI81" i="19"/>
  <c r="DK81" i="19"/>
  <c r="DI79" i="19"/>
  <c r="DK79" i="19"/>
  <c r="DI75" i="19"/>
  <c r="DK75" i="19"/>
  <c r="DI71" i="19"/>
  <c r="DK71" i="19"/>
  <c r="DI80" i="19"/>
  <c r="DK80" i="19"/>
  <c r="DI76" i="19"/>
  <c r="DK76" i="19"/>
  <c r="DF57" i="19"/>
  <c r="DH57" i="19"/>
  <c r="DF55" i="19"/>
  <c r="DH55" i="19"/>
  <c r="DF51" i="19"/>
  <c r="DH51" i="19"/>
  <c r="DO43" i="19"/>
  <c r="DQ43" i="19"/>
  <c r="DO41" i="19"/>
  <c r="DQ41" i="19"/>
  <c r="DO45" i="19"/>
  <c r="DQ45" i="19"/>
  <c r="DH32" i="19"/>
  <c r="DF32" i="19"/>
  <c r="BQ269" i="19"/>
  <c r="BS269" i="19"/>
  <c r="DL278" i="19"/>
  <c r="DN278" i="19"/>
  <c r="DO278" i="19" s="1"/>
  <c r="BQ251" i="19"/>
  <c r="BS251" i="19"/>
  <c r="BQ239" i="19"/>
  <c r="BS239" i="19"/>
  <c r="CN187" i="19"/>
  <c r="CP187" i="19"/>
  <c r="DI161" i="19"/>
  <c r="DK161" i="19"/>
  <c r="DI155" i="19"/>
  <c r="DK155" i="19"/>
  <c r="DI149" i="19"/>
  <c r="DK149" i="19"/>
  <c r="DI143" i="19"/>
  <c r="DK143" i="19"/>
  <c r="DI99" i="19"/>
  <c r="DK99" i="19"/>
  <c r="DL96" i="19"/>
  <c r="DM96" i="19" s="1"/>
  <c r="DN96" i="19" s="1"/>
  <c r="DO96" i="19" s="1"/>
  <c r="DI67" i="19"/>
  <c r="DK67" i="19"/>
  <c r="DF59" i="19"/>
  <c r="DH59" i="19"/>
  <c r="CC289" i="19"/>
  <c r="CE289" i="19"/>
  <c r="DI160" i="19"/>
  <c r="DK160" i="19"/>
  <c r="DI154" i="19"/>
  <c r="DK154" i="19"/>
  <c r="DI148" i="19"/>
  <c r="DK148" i="19"/>
  <c r="DI93" i="19"/>
  <c r="DK93" i="19"/>
  <c r="P29" i="19"/>
  <c r="O292" i="19"/>
  <c r="BN30" i="19"/>
  <c r="BO30" i="19" s="1"/>
  <c r="BP30" i="19" s="1"/>
  <c r="DF37" i="19"/>
  <c r="DH37" i="19"/>
  <c r="BQ30" i="19" l="1"/>
  <c r="BR30" i="19" s="1"/>
  <c r="BS30" i="19" s="1"/>
  <c r="BQ34" i="19"/>
  <c r="BR34" i="19" s="1"/>
  <c r="BS34" i="19" s="1"/>
  <c r="BQ179" i="19"/>
  <c r="BR179" i="19" s="1"/>
  <c r="BS179" i="19" s="1"/>
  <c r="BQ35" i="19"/>
  <c r="BR35" i="19" s="1"/>
  <c r="BS35" i="19" s="1"/>
  <c r="DI32" i="19"/>
  <c r="DK32" i="19"/>
  <c r="DI37" i="19"/>
  <c r="DJ37" i="19" s="1"/>
  <c r="DK37" i="19" s="1"/>
  <c r="DL93" i="19"/>
  <c r="DM93" i="19" s="1"/>
  <c r="DN93" i="19" s="1"/>
  <c r="DO93" i="19" s="1"/>
  <c r="DL148" i="19"/>
  <c r="DM148" i="19" s="1"/>
  <c r="DN148" i="19" s="1"/>
  <c r="DO148" i="19" s="1"/>
  <c r="DL154" i="19"/>
  <c r="DM154" i="19" s="1"/>
  <c r="DN154" i="19" s="1"/>
  <c r="DO154" i="19" s="1"/>
  <c r="DL160" i="19"/>
  <c r="DM160" i="19" s="1"/>
  <c r="DN160" i="19" s="1"/>
  <c r="DO160" i="19" s="1"/>
  <c r="CF289" i="19"/>
  <c r="CH289" i="19"/>
  <c r="DI59" i="19"/>
  <c r="DK59" i="19"/>
  <c r="DN67" i="19"/>
  <c r="DL67" i="19"/>
  <c r="DL99" i="19"/>
  <c r="DM99" i="19" s="1"/>
  <c r="DN99" i="19" s="1"/>
  <c r="DO99" i="19" s="1"/>
  <c r="DL143" i="19"/>
  <c r="DM143" i="19" s="1"/>
  <c r="DN143" i="19" s="1"/>
  <c r="DO143" i="19" s="1"/>
  <c r="DL149" i="19"/>
  <c r="DM149" i="19" s="1"/>
  <c r="DN149" i="19" s="1"/>
  <c r="DO149" i="19" s="1"/>
  <c r="DL155" i="19"/>
  <c r="DM155" i="19" s="1"/>
  <c r="DN155" i="19" s="1"/>
  <c r="DO155" i="19" s="1"/>
  <c r="DL161" i="19"/>
  <c r="DM161" i="19" s="1"/>
  <c r="DN161" i="19" s="1"/>
  <c r="DO161" i="19" s="1"/>
  <c r="CS187" i="19"/>
  <c r="CQ187" i="19"/>
  <c r="BT239" i="19"/>
  <c r="BV239" i="19"/>
  <c r="BT251" i="19"/>
  <c r="BV251" i="19"/>
  <c r="BT269" i="19"/>
  <c r="BV269" i="19"/>
  <c r="DR45" i="19"/>
  <c r="DT45" i="19"/>
  <c r="DU45" i="19" s="1"/>
  <c r="DR41" i="19"/>
  <c r="DT41" i="19"/>
  <c r="DU41" i="19" s="1"/>
  <c r="DR43" i="19"/>
  <c r="DT43" i="19"/>
  <c r="DU43" i="19" s="1"/>
  <c r="DI51" i="19"/>
  <c r="DK51" i="19"/>
  <c r="DI55" i="19"/>
  <c r="DK55" i="19"/>
  <c r="DI57" i="19"/>
  <c r="DK57" i="19"/>
  <c r="DL76" i="19"/>
  <c r="DM76" i="19" s="1"/>
  <c r="DN76" i="19" s="1"/>
  <c r="DO76" i="19" s="1"/>
  <c r="DL80" i="19"/>
  <c r="DM80" i="19" s="1"/>
  <c r="DN80" i="19" s="1"/>
  <c r="DO80" i="19" s="1"/>
  <c r="DN71" i="19"/>
  <c r="DL71" i="19"/>
  <c r="DL75" i="19"/>
  <c r="DM75" i="19" s="1"/>
  <c r="DN75" i="19" s="1"/>
  <c r="DO75" i="19" s="1"/>
  <c r="DL79" i="19"/>
  <c r="DM79" i="19" s="1"/>
  <c r="DN79" i="19" s="1"/>
  <c r="DO79" i="19" s="1"/>
  <c r="DL81" i="19"/>
  <c r="DM81" i="19" s="1"/>
  <c r="DN81" i="19" s="1"/>
  <c r="DO81" i="19" s="1"/>
  <c r="DN103" i="19"/>
  <c r="DO103" i="19" s="1"/>
  <c r="DL103" i="19"/>
  <c r="DM103" i="19" s="1"/>
  <c r="DL107" i="19"/>
  <c r="DM107" i="19" s="1"/>
  <c r="DN107" i="19" s="1"/>
  <c r="DO107" i="19" s="1"/>
  <c r="DL111" i="19"/>
  <c r="DM111" i="19" s="1"/>
  <c r="DN111" i="19" s="1"/>
  <c r="DO111" i="19" s="1"/>
  <c r="DN39" i="19"/>
  <c r="DL39" i="19"/>
  <c r="DR42" i="19"/>
  <c r="DT42" i="19"/>
  <c r="DU42" i="19" s="1"/>
  <c r="DR44" i="19"/>
  <c r="DT44" i="19"/>
  <c r="DU44" i="19" s="1"/>
  <c r="DL78" i="19"/>
  <c r="DM78" i="19" s="1"/>
  <c r="DN78" i="19" s="1"/>
  <c r="DO78" i="19" s="1"/>
  <c r="DL82" i="19"/>
  <c r="DM82" i="19" s="1"/>
  <c r="DN82" i="19" s="1"/>
  <c r="DO82" i="19" s="1"/>
  <c r="DI72" i="19"/>
  <c r="DK72" i="19"/>
  <c r="DL74" i="19"/>
  <c r="DM74" i="19" s="1"/>
  <c r="DN74" i="19" s="1"/>
  <c r="DO74" i="19" s="1"/>
  <c r="DL105" i="19"/>
  <c r="DM105" i="19" s="1"/>
  <c r="DN105" i="19" s="1"/>
  <c r="DO105" i="19" s="1"/>
  <c r="DL108" i="19"/>
  <c r="DM108" i="19" s="1"/>
  <c r="DN108" i="19" s="1"/>
  <c r="DO108" i="19" s="1"/>
  <c r="DL109" i="19"/>
  <c r="DM109" i="19" s="1"/>
  <c r="DN109" i="19" s="1"/>
  <c r="DO109" i="19" s="1"/>
  <c r="DL112" i="19"/>
  <c r="DM112" i="19" s="1"/>
  <c r="DN112" i="19" s="1"/>
  <c r="DO112" i="19" s="1"/>
  <c r="DL113" i="19"/>
  <c r="DM113" i="19" s="1"/>
  <c r="DN113" i="19" s="1"/>
  <c r="DO113" i="19" s="1"/>
  <c r="DL116" i="19"/>
  <c r="DM116" i="19" s="1"/>
  <c r="DN116" i="19" s="1"/>
  <c r="DO116" i="19" s="1"/>
  <c r="DL117" i="19"/>
  <c r="DM117" i="19" s="1"/>
  <c r="DN117" i="19" s="1"/>
  <c r="DO117" i="19" s="1"/>
  <c r="DL120" i="19"/>
  <c r="DM120" i="19" s="1"/>
  <c r="DN120" i="19" s="1"/>
  <c r="DO120" i="19" s="1"/>
  <c r="DL121" i="19"/>
  <c r="DM121" i="19" s="1"/>
  <c r="DN121" i="19" s="1"/>
  <c r="DO121" i="19" s="1"/>
  <c r="DL124" i="19"/>
  <c r="DM124" i="19" s="1"/>
  <c r="DN124" i="19" s="1"/>
  <c r="DO124" i="19" s="1"/>
  <c r="DL125" i="19"/>
  <c r="DM125" i="19" s="1"/>
  <c r="DN125" i="19" s="1"/>
  <c r="DO125" i="19" s="1"/>
  <c r="DL128" i="19"/>
  <c r="DM128" i="19" s="1"/>
  <c r="DN128" i="19" s="1"/>
  <c r="DO128" i="19" s="1"/>
  <c r="DL129" i="19"/>
  <c r="DM129" i="19" s="1"/>
  <c r="DN129" i="19" s="1"/>
  <c r="DO129" i="19" s="1"/>
  <c r="DL132" i="19"/>
  <c r="DM132" i="19" s="1"/>
  <c r="DN132" i="19" s="1"/>
  <c r="DO132" i="19" s="1"/>
  <c r="DL133" i="19"/>
  <c r="DM133" i="19" s="1"/>
  <c r="DN133" i="19" s="1"/>
  <c r="DO133" i="19" s="1"/>
  <c r="DL136" i="19"/>
  <c r="DM136" i="19" s="1"/>
  <c r="DN136" i="19" s="1"/>
  <c r="DO136" i="19" s="1"/>
  <c r="DL137" i="19"/>
  <c r="DM137" i="19" s="1"/>
  <c r="DN137" i="19" s="1"/>
  <c r="DO137" i="19" s="1"/>
  <c r="BT188" i="19"/>
  <c r="BV188" i="19"/>
  <c r="BS189" i="19"/>
  <c r="BQ189" i="19"/>
  <c r="BS193" i="19"/>
  <c r="BQ193" i="19"/>
  <c r="BS197" i="19"/>
  <c r="BQ197" i="19"/>
  <c r="DL163" i="19"/>
  <c r="DM163" i="19" s="1"/>
  <c r="DN163" i="19" s="1"/>
  <c r="DO163" i="19" s="1"/>
  <c r="DL164" i="19"/>
  <c r="DM164" i="19" s="1"/>
  <c r="DN164" i="19" s="1"/>
  <c r="DO164" i="19" s="1"/>
  <c r="DL167" i="19"/>
  <c r="DM167" i="19" s="1"/>
  <c r="DN167" i="19" s="1"/>
  <c r="DO167" i="19" s="1"/>
  <c r="DL168" i="19"/>
  <c r="DM168" i="19" s="1"/>
  <c r="DN168" i="19" s="1"/>
  <c r="DO168" i="19" s="1"/>
  <c r="DL171" i="19"/>
  <c r="DM171" i="19" s="1"/>
  <c r="DN171" i="19" s="1"/>
  <c r="DO171" i="19" s="1"/>
  <c r="DL172" i="19"/>
  <c r="DM172" i="19" s="1"/>
  <c r="DN172" i="19" s="1"/>
  <c r="DO172" i="19" s="1"/>
  <c r="DL175" i="19"/>
  <c r="DM175" i="19" s="1"/>
  <c r="DN175" i="19" s="1"/>
  <c r="DO175" i="19" s="1"/>
  <c r="DL176" i="19"/>
  <c r="DM176" i="19" s="1"/>
  <c r="DN176" i="19" s="1"/>
  <c r="DO176" i="19" s="1"/>
  <c r="DF182" i="19"/>
  <c r="DH182" i="19"/>
  <c r="CW185" i="19"/>
  <c r="CY185" i="19"/>
  <c r="BQ199" i="19"/>
  <c r="BS199" i="19"/>
  <c r="BQ200" i="19"/>
  <c r="BS200" i="19"/>
  <c r="BQ203" i="19"/>
  <c r="BS203" i="19"/>
  <c r="BQ204" i="19"/>
  <c r="BS204" i="19"/>
  <c r="BQ207" i="19"/>
  <c r="BS207" i="19"/>
  <c r="BQ208" i="19"/>
  <c r="BS208" i="19"/>
  <c r="BQ211" i="19"/>
  <c r="BS211" i="19"/>
  <c r="BQ212" i="19"/>
  <c r="BS212" i="19"/>
  <c r="BQ215" i="19"/>
  <c r="BS215" i="19"/>
  <c r="BQ216" i="19"/>
  <c r="BS216" i="19"/>
  <c r="BQ219" i="19"/>
  <c r="BS219" i="19"/>
  <c r="BQ220" i="19"/>
  <c r="BS220" i="19"/>
  <c r="BQ223" i="19"/>
  <c r="BS223" i="19"/>
  <c r="BQ224" i="19"/>
  <c r="BS224" i="19"/>
  <c r="BQ227" i="19"/>
  <c r="BS227" i="19"/>
  <c r="BQ228" i="19"/>
  <c r="BS228" i="19"/>
  <c r="BQ231" i="19"/>
  <c r="BS231" i="19"/>
  <c r="BQ232" i="19"/>
  <c r="BS232" i="19"/>
  <c r="BT235" i="19"/>
  <c r="BV235" i="19"/>
  <c r="BT241" i="19"/>
  <c r="BV241" i="19"/>
  <c r="BT249" i="19"/>
  <c r="BV249" i="19"/>
  <c r="BT257" i="19"/>
  <c r="BV257" i="19"/>
  <c r="DI279" i="19"/>
  <c r="DK279" i="19"/>
  <c r="CQ282" i="19"/>
  <c r="CS282" i="19"/>
  <c r="CQ284" i="19"/>
  <c r="CS284" i="19"/>
  <c r="CI288" i="19"/>
  <c r="CM288" i="19"/>
  <c r="BT263" i="19"/>
  <c r="BV263" i="19"/>
  <c r="BT267" i="19"/>
  <c r="BV267" i="19"/>
  <c r="BT271" i="19"/>
  <c r="BV271" i="19"/>
  <c r="BT275" i="19"/>
  <c r="BV275" i="19"/>
  <c r="CT286" i="19"/>
  <c r="CV286" i="19"/>
  <c r="DL69" i="19"/>
  <c r="DN69" i="19"/>
  <c r="DI73" i="19"/>
  <c r="DK73" i="19"/>
  <c r="DL77" i="19"/>
  <c r="DM77" i="19" s="1"/>
  <c r="DN77" i="19" s="1"/>
  <c r="DO77" i="19" s="1"/>
  <c r="DL83" i="19"/>
  <c r="DM83" i="19" s="1"/>
  <c r="DN83" i="19" s="1"/>
  <c r="DO83" i="19" s="1"/>
  <c r="DL106" i="19"/>
  <c r="DM106" i="19" s="1"/>
  <c r="DN106" i="19" s="1"/>
  <c r="DO106" i="19" s="1"/>
  <c r="DL110" i="19"/>
  <c r="DM110" i="19" s="1"/>
  <c r="DN110" i="19" s="1"/>
  <c r="DO110" i="19" s="1"/>
  <c r="DL114" i="19"/>
  <c r="DM114" i="19" s="1"/>
  <c r="DN114" i="19" s="1"/>
  <c r="DO114" i="19" s="1"/>
  <c r="DL115" i="19"/>
  <c r="DM115" i="19" s="1"/>
  <c r="DN115" i="19" s="1"/>
  <c r="DO115" i="19" s="1"/>
  <c r="DL118" i="19"/>
  <c r="DM118" i="19" s="1"/>
  <c r="DN118" i="19" s="1"/>
  <c r="DO118" i="19" s="1"/>
  <c r="DL119" i="19"/>
  <c r="DM119" i="19" s="1"/>
  <c r="DN119" i="19" s="1"/>
  <c r="DO119" i="19" s="1"/>
  <c r="DL122" i="19"/>
  <c r="DM122" i="19" s="1"/>
  <c r="DN122" i="19" s="1"/>
  <c r="DO122" i="19" s="1"/>
  <c r="DL123" i="19"/>
  <c r="DM123" i="19" s="1"/>
  <c r="DN123" i="19" s="1"/>
  <c r="DO123" i="19" s="1"/>
  <c r="DL126" i="19"/>
  <c r="DM126" i="19" s="1"/>
  <c r="DN126" i="19" s="1"/>
  <c r="DO126" i="19" s="1"/>
  <c r="DL127" i="19"/>
  <c r="DM127" i="19" s="1"/>
  <c r="DN127" i="19" s="1"/>
  <c r="DO127" i="19" s="1"/>
  <c r="DL130" i="19"/>
  <c r="DM130" i="19" s="1"/>
  <c r="DN130" i="19" s="1"/>
  <c r="DO130" i="19" s="1"/>
  <c r="DL131" i="19"/>
  <c r="DM131" i="19" s="1"/>
  <c r="DN131" i="19" s="1"/>
  <c r="DO131" i="19" s="1"/>
  <c r="DL134" i="19"/>
  <c r="DM134" i="19" s="1"/>
  <c r="DN134" i="19" s="1"/>
  <c r="DO134" i="19" s="1"/>
  <c r="DL135" i="19"/>
  <c r="DM135" i="19" s="1"/>
  <c r="DN135" i="19" s="1"/>
  <c r="DO135" i="19" s="1"/>
  <c r="DN138" i="19"/>
  <c r="DO138" i="19" s="1"/>
  <c r="DL138" i="19"/>
  <c r="DM138" i="19" s="1"/>
  <c r="DL139" i="19"/>
  <c r="DM139" i="19" s="1"/>
  <c r="DN139" i="19" s="1"/>
  <c r="DO139" i="19" s="1"/>
  <c r="DL141" i="19"/>
  <c r="DM141" i="19" s="1"/>
  <c r="DN141" i="19" s="1"/>
  <c r="DO141" i="19" s="1"/>
  <c r="CT186" i="19"/>
  <c r="CV186" i="19"/>
  <c r="BS191" i="19"/>
  <c r="BQ191" i="19"/>
  <c r="BS195" i="19"/>
  <c r="BQ195" i="19"/>
  <c r="DL162" i="19"/>
  <c r="DM162" i="19" s="1"/>
  <c r="DN162" i="19" s="1"/>
  <c r="DO162" i="19" s="1"/>
  <c r="DL165" i="19"/>
  <c r="DM165" i="19" s="1"/>
  <c r="DN165" i="19" s="1"/>
  <c r="DO165" i="19" s="1"/>
  <c r="DL166" i="19"/>
  <c r="DM166" i="19" s="1"/>
  <c r="DN166" i="19" s="1"/>
  <c r="DO166" i="19" s="1"/>
  <c r="DL169" i="19"/>
  <c r="DM169" i="19" s="1"/>
  <c r="DN169" i="19" s="1"/>
  <c r="DO169" i="19" s="1"/>
  <c r="DL170" i="19"/>
  <c r="DM170" i="19" s="1"/>
  <c r="DN170" i="19" s="1"/>
  <c r="DO170" i="19" s="1"/>
  <c r="DL173" i="19"/>
  <c r="DM173" i="19" s="1"/>
  <c r="DN173" i="19" s="1"/>
  <c r="DO173" i="19" s="1"/>
  <c r="DL174" i="19"/>
  <c r="DM174" i="19" s="1"/>
  <c r="DN174" i="19" s="1"/>
  <c r="DO174" i="19" s="1"/>
  <c r="DL177" i="19"/>
  <c r="DM177" i="19" s="1"/>
  <c r="DN177" i="19" s="1"/>
  <c r="DO177" i="19" s="1"/>
  <c r="DL178" i="19"/>
  <c r="DM178" i="19" s="1"/>
  <c r="DN178" i="19" s="1"/>
  <c r="DO178" i="19" s="1"/>
  <c r="DI181" i="19"/>
  <c r="DK181" i="19"/>
  <c r="BQ201" i="19"/>
  <c r="BS201" i="19"/>
  <c r="BQ202" i="19"/>
  <c r="BS202" i="19"/>
  <c r="BQ205" i="19"/>
  <c r="BS205" i="19"/>
  <c r="BQ206" i="19"/>
  <c r="BS206" i="19"/>
  <c r="BQ209" i="19"/>
  <c r="BS209" i="19"/>
  <c r="BQ210" i="19"/>
  <c r="BS210" i="19"/>
  <c r="BQ213" i="19"/>
  <c r="BS213" i="19"/>
  <c r="BQ214" i="19"/>
  <c r="BS214" i="19"/>
  <c r="BQ217" i="19"/>
  <c r="BS217" i="19"/>
  <c r="BQ218" i="19"/>
  <c r="BS218" i="19"/>
  <c r="BQ221" i="19"/>
  <c r="BS221" i="19"/>
  <c r="BQ222" i="19"/>
  <c r="BS222" i="19"/>
  <c r="BQ225" i="19"/>
  <c r="BS225" i="19"/>
  <c r="BQ226" i="19"/>
  <c r="BS226" i="19"/>
  <c r="BQ229" i="19"/>
  <c r="BS229" i="19"/>
  <c r="BQ230" i="19"/>
  <c r="BS230" i="19"/>
  <c r="BQ233" i="19"/>
  <c r="BS233" i="19"/>
  <c r="BT234" i="19"/>
  <c r="BV234" i="19"/>
  <c r="BT236" i="19"/>
  <c r="BV236" i="19"/>
  <c r="BT245" i="19"/>
  <c r="BV245" i="19"/>
  <c r="BT253" i="19"/>
  <c r="BV253" i="19"/>
  <c r="BT261" i="19"/>
  <c r="BV261" i="19"/>
  <c r="DC290" i="19"/>
  <c r="DE290" i="19"/>
  <c r="BT262" i="19"/>
  <c r="BV262" i="19"/>
  <c r="BT264" i="19"/>
  <c r="BV264" i="19"/>
  <c r="BT266" i="19"/>
  <c r="BV266" i="19"/>
  <c r="BT268" i="19"/>
  <c r="BV268" i="19"/>
  <c r="BT270" i="19"/>
  <c r="BV270" i="19"/>
  <c r="BT272" i="19"/>
  <c r="BV272" i="19"/>
  <c r="BT274" i="19"/>
  <c r="BV274" i="19"/>
  <c r="BT276" i="19"/>
  <c r="BV276" i="19"/>
  <c r="CT287" i="19"/>
  <c r="CV287" i="19"/>
  <c r="DL38" i="19"/>
  <c r="DN38" i="19"/>
  <c r="DI53" i="19"/>
  <c r="DK53" i="19"/>
  <c r="DI56" i="19"/>
  <c r="DK56" i="19"/>
  <c r="DI50" i="19"/>
  <c r="DK50" i="19"/>
  <c r="DI58" i="19"/>
  <c r="DK58" i="19"/>
  <c r="DI60" i="19"/>
  <c r="DK60" i="19"/>
  <c r="DI62" i="19"/>
  <c r="DK62" i="19"/>
  <c r="DI64" i="19"/>
  <c r="DK64" i="19"/>
  <c r="DI66" i="19"/>
  <c r="DK66" i="19"/>
  <c r="DL70" i="19"/>
  <c r="DN70" i="19"/>
  <c r="DL100" i="19"/>
  <c r="DM100" i="19" s="1"/>
  <c r="DN100" i="19" s="1"/>
  <c r="DO100" i="19" s="1"/>
  <c r="DL87" i="19"/>
  <c r="DM87" i="19" s="1"/>
  <c r="DN87" i="19" s="1"/>
  <c r="DO87" i="19" s="1"/>
  <c r="DL95" i="19"/>
  <c r="DM95" i="19" s="1"/>
  <c r="DN95" i="19" s="1"/>
  <c r="DO95" i="19" s="1"/>
  <c r="DF48" i="19"/>
  <c r="DH48" i="19"/>
  <c r="DI291" i="19"/>
  <c r="DK291" i="19"/>
  <c r="CN283" i="19"/>
  <c r="CP283" i="19"/>
  <c r="CW285" i="19"/>
  <c r="CY285" i="19"/>
  <c r="DF54" i="19"/>
  <c r="DH54" i="19"/>
  <c r="DF52" i="19"/>
  <c r="DH52" i="19"/>
  <c r="DL68" i="19"/>
  <c r="DN68" i="19"/>
  <c r="DL102" i="19"/>
  <c r="DM102" i="19" s="1"/>
  <c r="DN102" i="19" s="1"/>
  <c r="DO102" i="19" s="1"/>
  <c r="DL85" i="19"/>
  <c r="DM85" i="19" s="1"/>
  <c r="DN85" i="19" s="1"/>
  <c r="DO85" i="19" s="1"/>
  <c r="DL89" i="19"/>
  <c r="DM89" i="19" s="1"/>
  <c r="DN89" i="19" s="1"/>
  <c r="DO89" i="19" s="1"/>
  <c r="DL97" i="19"/>
  <c r="DM97" i="19" s="1"/>
  <c r="DN97" i="19" s="1"/>
  <c r="DO97" i="19" s="1"/>
  <c r="DL142" i="19"/>
  <c r="DM142" i="19" s="1"/>
  <c r="DN142" i="19" s="1"/>
  <c r="DO142" i="19" s="1"/>
  <c r="DL144" i="19"/>
  <c r="DM144" i="19" s="1"/>
  <c r="DN144" i="19" s="1"/>
  <c r="DO144" i="19" s="1"/>
  <c r="DL146" i="19"/>
  <c r="DM146" i="19" s="1"/>
  <c r="DN146" i="19" s="1"/>
  <c r="DO146" i="19" s="1"/>
  <c r="DL150" i="19"/>
  <c r="DM150" i="19" s="1"/>
  <c r="DN150" i="19" s="1"/>
  <c r="DO150" i="19" s="1"/>
  <c r="DL152" i="19"/>
  <c r="DM152" i="19" s="1"/>
  <c r="DN152" i="19" s="1"/>
  <c r="DO152" i="19" s="1"/>
  <c r="DL156" i="19"/>
  <c r="DM156" i="19" s="1"/>
  <c r="DN156" i="19" s="1"/>
  <c r="DO156" i="19" s="1"/>
  <c r="DL158" i="19"/>
  <c r="DM158" i="19" s="1"/>
  <c r="DN158" i="19" s="1"/>
  <c r="DO158" i="19" s="1"/>
  <c r="CF281" i="19"/>
  <c r="CH281" i="19"/>
  <c r="DO40" i="19"/>
  <c r="DQ40" i="19"/>
  <c r="DI49" i="19"/>
  <c r="DK49" i="19"/>
  <c r="DL84" i="19"/>
  <c r="DM84" i="19" s="1"/>
  <c r="DN84" i="19" s="1"/>
  <c r="DO84" i="19" s="1"/>
  <c r="DI61" i="19"/>
  <c r="DK61" i="19"/>
  <c r="DI63" i="19"/>
  <c r="DK63" i="19"/>
  <c r="DI65" i="19"/>
  <c r="DK65" i="19"/>
  <c r="DL104" i="19"/>
  <c r="DM104" i="19" s="1"/>
  <c r="DN104" i="19" s="1"/>
  <c r="DO104" i="19" s="1"/>
  <c r="DL91" i="19"/>
  <c r="DM91" i="19" s="1"/>
  <c r="DN91" i="19" s="1"/>
  <c r="DO91" i="19" s="1"/>
  <c r="DN101" i="19"/>
  <c r="DO101" i="19" s="1"/>
  <c r="DL101" i="19"/>
  <c r="DM101" i="19" s="1"/>
  <c r="DN140" i="19"/>
  <c r="DO140" i="19" s="1"/>
  <c r="DL140" i="19"/>
  <c r="DM140" i="19" s="1"/>
  <c r="DL145" i="19"/>
  <c r="DM145" i="19" s="1"/>
  <c r="DN145" i="19" s="1"/>
  <c r="DO145" i="19" s="1"/>
  <c r="DL147" i="19"/>
  <c r="DM147" i="19" s="1"/>
  <c r="DN147" i="19" s="1"/>
  <c r="DO147" i="19" s="1"/>
  <c r="DL151" i="19"/>
  <c r="DM151" i="19" s="1"/>
  <c r="DN151" i="19" s="1"/>
  <c r="DO151" i="19" s="1"/>
  <c r="DL153" i="19"/>
  <c r="DM153" i="19" s="1"/>
  <c r="DN153" i="19" s="1"/>
  <c r="DO153" i="19" s="1"/>
  <c r="DL157" i="19"/>
  <c r="DM157" i="19" s="1"/>
  <c r="DN157" i="19" s="1"/>
  <c r="DO157" i="19" s="1"/>
  <c r="DL159" i="19"/>
  <c r="DM159" i="19" s="1"/>
  <c r="DN159" i="19" s="1"/>
  <c r="DO159" i="19" s="1"/>
  <c r="DC183" i="19"/>
  <c r="DE183" i="19"/>
  <c r="CZ184" i="19"/>
  <c r="DB184" i="19"/>
  <c r="BT243" i="19"/>
  <c r="BV243" i="19"/>
  <c r="BT247" i="19"/>
  <c r="BV247" i="19"/>
  <c r="BT255" i="19"/>
  <c r="BV255" i="19"/>
  <c r="BT259" i="19"/>
  <c r="BV259" i="19"/>
  <c r="BT237" i="19"/>
  <c r="BV237" i="19"/>
  <c r="CI280" i="19"/>
  <c r="CM280" i="19"/>
  <c r="BT265" i="19"/>
  <c r="BV265" i="19"/>
  <c r="BT273" i="19"/>
  <c r="BV273" i="19"/>
  <c r="P292" i="19"/>
  <c r="Q29" i="19"/>
  <c r="BT240" i="19"/>
  <c r="BV240" i="19"/>
  <c r="BT244" i="19"/>
  <c r="BV244" i="19"/>
  <c r="BT248" i="19"/>
  <c r="BV248" i="19"/>
  <c r="BT252" i="19"/>
  <c r="BV252" i="19"/>
  <c r="BT256" i="19"/>
  <c r="BV256" i="19"/>
  <c r="BT260" i="19"/>
  <c r="BV260" i="19"/>
  <c r="BT238" i="19"/>
  <c r="BV238" i="19"/>
  <c r="BT242" i="19"/>
  <c r="BV242" i="19"/>
  <c r="BT246" i="19"/>
  <c r="BV246" i="19"/>
  <c r="BT250" i="19"/>
  <c r="BV250" i="19"/>
  <c r="BT254" i="19"/>
  <c r="BV254" i="19"/>
  <c r="BT258" i="19"/>
  <c r="BV258" i="19"/>
  <c r="BN198" i="19"/>
  <c r="BP198" i="19"/>
  <c r="BN190" i="19"/>
  <c r="BP190" i="19"/>
  <c r="BN194" i="19"/>
  <c r="BP194" i="19"/>
  <c r="BN192" i="19"/>
  <c r="BP192" i="19"/>
  <c r="BN196" i="19"/>
  <c r="BP196" i="19"/>
  <c r="DL37" i="19" l="1"/>
  <c r="DM37" i="19" s="1"/>
  <c r="DN37" i="19" s="1"/>
  <c r="BT179" i="19"/>
  <c r="BU179" i="19" s="1"/>
  <c r="BV179" i="19" s="1"/>
  <c r="BT30" i="19"/>
  <c r="BU30" i="19" s="1"/>
  <c r="BV30" i="19" s="1"/>
  <c r="BV35" i="19"/>
  <c r="BT35" i="19"/>
  <c r="BU35" i="19" s="1"/>
  <c r="BV34" i="19"/>
  <c r="BT34" i="19"/>
  <c r="BU34" i="19" s="1"/>
  <c r="BT195" i="19"/>
  <c r="BV195" i="19"/>
  <c r="BT193" i="19"/>
  <c r="BV193" i="19"/>
  <c r="BT189" i="19"/>
  <c r="BV189" i="19"/>
  <c r="DO39" i="19"/>
  <c r="DQ39" i="19"/>
  <c r="BQ196" i="19"/>
  <c r="BS196" i="19"/>
  <c r="BQ192" i="19"/>
  <c r="BS192" i="19"/>
  <c r="BQ194" i="19"/>
  <c r="BS194" i="19"/>
  <c r="BQ190" i="19"/>
  <c r="BS190" i="19"/>
  <c r="BQ198" i="19"/>
  <c r="BS198" i="19"/>
  <c r="BW258" i="19"/>
  <c r="BY258" i="19"/>
  <c r="BW254" i="19"/>
  <c r="BY254" i="19"/>
  <c r="BW250" i="19"/>
  <c r="BY250" i="19"/>
  <c r="BW246" i="19"/>
  <c r="BY246" i="19"/>
  <c r="BW242" i="19"/>
  <c r="BY242" i="19"/>
  <c r="BW238" i="19"/>
  <c r="BY238" i="19"/>
  <c r="BW260" i="19"/>
  <c r="BY260" i="19"/>
  <c r="BW256" i="19"/>
  <c r="BY256" i="19"/>
  <c r="BW252" i="19"/>
  <c r="BY252" i="19"/>
  <c r="BW248" i="19"/>
  <c r="BY248" i="19"/>
  <c r="BW244" i="19"/>
  <c r="BY244" i="19"/>
  <c r="BW240" i="19"/>
  <c r="BY240" i="19"/>
  <c r="R29" i="19"/>
  <c r="Q292" i="19"/>
  <c r="BW273" i="19"/>
  <c r="BY273" i="19"/>
  <c r="BW265" i="19"/>
  <c r="BY265" i="19"/>
  <c r="CN280" i="19"/>
  <c r="CP280" i="19"/>
  <c r="BW237" i="19"/>
  <c r="BY237" i="19"/>
  <c r="BY259" i="19"/>
  <c r="BW259" i="19"/>
  <c r="BY255" i="19"/>
  <c r="BW255" i="19"/>
  <c r="BY247" i="19"/>
  <c r="BW247" i="19"/>
  <c r="BY243" i="19"/>
  <c r="BW243" i="19"/>
  <c r="DC184" i="19"/>
  <c r="DE184" i="19"/>
  <c r="DF183" i="19"/>
  <c r="DH183" i="19"/>
  <c r="DL65" i="19"/>
  <c r="DN65" i="19"/>
  <c r="DL63" i="19"/>
  <c r="DN63" i="19"/>
  <c r="DL61" i="19"/>
  <c r="DN61" i="19"/>
  <c r="DL49" i="19"/>
  <c r="DN49" i="19"/>
  <c r="DT40" i="19"/>
  <c r="DU40" i="19" s="1"/>
  <c r="DR40" i="19"/>
  <c r="CI281" i="19"/>
  <c r="CM281" i="19"/>
  <c r="DO68" i="19"/>
  <c r="DQ68" i="19"/>
  <c r="DI52" i="19"/>
  <c r="DK52" i="19"/>
  <c r="DI54" i="19"/>
  <c r="DK54" i="19"/>
  <c r="CZ285" i="19"/>
  <c r="DB285" i="19"/>
  <c r="CQ283" i="19"/>
  <c r="CS283" i="19"/>
  <c r="DL291" i="19"/>
  <c r="DN291" i="19"/>
  <c r="DO291" i="19" s="1"/>
  <c r="DI48" i="19"/>
  <c r="DK48" i="19"/>
  <c r="DO70" i="19"/>
  <c r="DQ70" i="19"/>
  <c r="DL66" i="19"/>
  <c r="DN66" i="19"/>
  <c r="DL64" i="19"/>
  <c r="DN64" i="19"/>
  <c r="DL62" i="19"/>
  <c r="DN62" i="19"/>
  <c r="DL60" i="19"/>
  <c r="DN60" i="19"/>
  <c r="DL58" i="19"/>
  <c r="DN58" i="19"/>
  <c r="DL50" i="19"/>
  <c r="DN50" i="19"/>
  <c r="DL56" i="19"/>
  <c r="DN56" i="19"/>
  <c r="DL53" i="19"/>
  <c r="DN53" i="19"/>
  <c r="DO38" i="19"/>
  <c r="DQ38" i="19"/>
  <c r="CW287" i="19"/>
  <c r="CY287" i="19"/>
  <c r="BW276" i="19"/>
  <c r="BY276" i="19"/>
  <c r="BW274" i="19"/>
  <c r="BY274" i="19"/>
  <c r="BW272" i="19"/>
  <c r="BY272" i="19"/>
  <c r="BW270" i="19"/>
  <c r="BY270" i="19"/>
  <c r="BW268" i="19"/>
  <c r="BY268" i="19"/>
  <c r="BW266" i="19"/>
  <c r="BY266" i="19"/>
  <c r="BW264" i="19"/>
  <c r="BY264" i="19"/>
  <c r="BW262" i="19"/>
  <c r="BY262" i="19"/>
  <c r="DF290" i="19"/>
  <c r="DH290" i="19"/>
  <c r="BY261" i="19"/>
  <c r="BW261" i="19"/>
  <c r="BY253" i="19"/>
  <c r="BW253" i="19"/>
  <c r="BY245" i="19"/>
  <c r="BW245" i="19"/>
  <c r="BW236" i="19"/>
  <c r="BY236" i="19"/>
  <c r="BW234" i="19"/>
  <c r="BY234" i="19"/>
  <c r="BT233" i="19"/>
  <c r="BV233" i="19"/>
  <c r="BT230" i="19"/>
  <c r="BV230" i="19"/>
  <c r="BT229" i="19"/>
  <c r="BV229" i="19"/>
  <c r="BT226" i="19"/>
  <c r="BV226" i="19"/>
  <c r="BT225" i="19"/>
  <c r="BV225" i="19"/>
  <c r="BT222" i="19"/>
  <c r="BV222" i="19"/>
  <c r="BT221" i="19"/>
  <c r="BV221" i="19"/>
  <c r="BT218" i="19"/>
  <c r="BV218" i="19"/>
  <c r="BT217" i="19"/>
  <c r="BV217" i="19"/>
  <c r="BT214" i="19"/>
  <c r="BV214" i="19"/>
  <c r="BT213" i="19"/>
  <c r="BV213" i="19"/>
  <c r="BT210" i="19"/>
  <c r="BV210" i="19"/>
  <c r="BT209" i="19"/>
  <c r="BV209" i="19"/>
  <c r="BT206" i="19"/>
  <c r="BV206" i="19"/>
  <c r="BT205" i="19"/>
  <c r="BV205" i="19"/>
  <c r="BT202" i="19"/>
  <c r="BV202" i="19"/>
  <c r="BT201" i="19"/>
  <c r="BV201" i="19"/>
  <c r="DL181" i="19"/>
  <c r="DN181" i="19"/>
  <c r="DO181" i="19" s="1"/>
  <c r="CY186" i="19"/>
  <c r="CW186" i="19"/>
  <c r="DL73" i="19"/>
  <c r="DN73" i="19"/>
  <c r="DO69" i="19"/>
  <c r="DQ69" i="19"/>
  <c r="CW286" i="19"/>
  <c r="CY286" i="19"/>
  <c r="BW275" i="19"/>
  <c r="BY275" i="19"/>
  <c r="BW271" i="19"/>
  <c r="BY271" i="19"/>
  <c r="BW267" i="19"/>
  <c r="BY267" i="19"/>
  <c r="BW263" i="19"/>
  <c r="BY263" i="19"/>
  <c r="CN288" i="19"/>
  <c r="CP288" i="19"/>
  <c r="CT284" i="19"/>
  <c r="CV284" i="19"/>
  <c r="CT282" i="19"/>
  <c r="CV282" i="19"/>
  <c r="DL279" i="19"/>
  <c r="DN279" i="19"/>
  <c r="DO279" i="19" s="1"/>
  <c r="BY257" i="19"/>
  <c r="BW257" i="19"/>
  <c r="BY249" i="19"/>
  <c r="BW249" i="19"/>
  <c r="BY241" i="19"/>
  <c r="BW241" i="19"/>
  <c r="BW235" i="19"/>
  <c r="BY235" i="19"/>
  <c r="BT232" i="19"/>
  <c r="BV232" i="19"/>
  <c r="BT231" i="19"/>
  <c r="BV231" i="19"/>
  <c r="BT228" i="19"/>
  <c r="BV228" i="19"/>
  <c r="BT227" i="19"/>
  <c r="BV227" i="19"/>
  <c r="BT224" i="19"/>
  <c r="BV224" i="19"/>
  <c r="BT223" i="19"/>
  <c r="BV223" i="19"/>
  <c r="BT220" i="19"/>
  <c r="BV220" i="19"/>
  <c r="BT219" i="19"/>
  <c r="BV219" i="19"/>
  <c r="BT216" i="19"/>
  <c r="BV216" i="19"/>
  <c r="BT215" i="19"/>
  <c r="BV215" i="19"/>
  <c r="BT212" i="19"/>
  <c r="BV212" i="19"/>
  <c r="BT211" i="19"/>
  <c r="BV211" i="19"/>
  <c r="BT208" i="19"/>
  <c r="BV208" i="19"/>
  <c r="BT207" i="19"/>
  <c r="BV207" i="19"/>
  <c r="BT204" i="19"/>
  <c r="BV204" i="19"/>
  <c r="BT203" i="19"/>
  <c r="BV203" i="19"/>
  <c r="BT200" i="19"/>
  <c r="BV200" i="19"/>
  <c r="BT199" i="19"/>
  <c r="BV199" i="19"/>
  <c r="CZ185" i="19"/>
  <c r="DB185" i="19"/>
  <c r="DI182" i="19"/>
  <c r="DK182" i="19"/>
  <c r="BY188" i="19"/>
  <c r="BW188" i="19"/>
  <c r="DL72" i="19"/>
  <c r="DN72" i="19"/>
  <c r="DL57" i="19"/>
  <c r="DN57" i="19"/>
  <c r="DL55" i="19"/>
  <c r="DN55" i="19"/>
  <c r="DL51" i="19"/>
  <c r="DN51" i="19"/>
  <c r="BW269" i="19"/>
  <c r="BY269" i="19"/>
  <c r="BY251" i="19"/>
  <c r="BW251" i="19"/>
  <c r="BY239" i="19"/>
  <c r="BW239" i="19"/>
  <c r="DL59" i="19"/>
  <c r="DN59" i="19"/>
  <c r="CI289" i="19"/>
  <c r="CM289" i="19"/>
  <c r="DL32" i="19"/>
  <c r="DN32" i="19"/>
  <c r="DO32" i="19" s="1"/>
  <c r="BT191" i="19"/>
  <c r="BV191" i="19"/>
  <c r="BT197" i="19"/>
  <c r="BV197" i="19"/>
  <c r="DQ71" i="19"/>
  <c r="DO71" i="19"/>
  <c r="CT187" i="19"/>
  <c r="CV187" i="19"/>
  <c r="DQ67" i="19"/>
  <c r="DO67" i="19"/>
  <c r="BW30" i="19" l="1"/>
  <c r="BX30" i="19" s="1"/>
  <c r="BY30" i="19" s="1"/>
  <c r="DQ37" i="19"/>
  <c r="DO37" i="19"/>
  <c r="BW179" i="19"/>
  <c r="BX179" i="19" s="1"/>
  <c r="BY179" i="19"/>
  <c r="DT67" i="19"/>
  <c r="DU67" i="19" s="1"/>
  <c r="DR67" i="19"/>
  <c r="BZ239" i="19"/>
  <c r="CB239" i="19"/>
  <c r="BZ251" i="19"/>
  <c r="CB251" i="19"/>
  <c r="BZ188" i="19"/>
  <c r="CB188" i="19"/>
  <c r="BZ241" i="19"/>
  <c r="CB241" i="19"/>
  <c r="BZ249" i="19"/>
  <c r="CB249" i="19"/>
  <c r="BZ253" i="19"/>
  <c r="CB253" i="19"/>
  <c r="CW187" i="19"/>
  <c r="CY187" i="19"/>
  <c r="BW197" i="19"/>
  <c r="BY197" i="19"/>
  <c r="BW191" i="19"/>
  <c r="BY191" i="19"/>
  <c r="CN289" i="19"/>
  <c r="CP289" i="19"/>
  <c r="DO59" i="19"/>
  <c r="DQ59" i="19"/>
  <c r="BZ269" i="19"/>
  <c r="CB269" i="19"/>
  <c r="DO51" i="19"/>
  <c r="DQ51" i="19"/>
  <c r="DO55" i="19"/>
  <c r="DQ55" i="19"/>
  <c r="DO57" i="19"/>
  <c r="DQ57" i="19"/>
  <c r="DO72" i="19"/>
  <c r="DQ72" i="19"/>
  <c r="DL182" i="19"/>
  <c r="DN182" i="19"/>
  <c r="DO182" i="19" s="1"/>
  <c r="DC185" i="19"/>
  <c r="DE185" i="19"/>
  <c r="BW199" i="19"/>
  <c r="BY199" i="19"/>
  <c r="BW200" i="19"/>
  <c r="BY200" i="19"/>
  <c r="BW203" i="19"/>
  <c r="BY203" i="19"/>
  <c r="BW204" i="19"/>
  <c r="BY204" i="19"/>
  <c r="BW207" i="19"/>
  <c r="BY207" i="19"/>
  <c r="BW208" i="19"/>
  <c r="BY208" i="19"/>
  <c r="BW211" i="19"/>
  <c r="BY211" i="19"/>
  <c r="BW212" i="19"/>
  <c r="BY212" i="19"/>
  <c r="BW215" i="19"/>
  <c r="BY215" i="19"/>
  <c r="BW216" i="19"/>
  <c r="BY216" i="19"/>
  <c r="BW219" i="19"/>
  <c r="BY219" i="19"/>
  <c r="BW220" i="19"/>
  <c r="BY220" i="19"/>
  <c r="BW223" i="19"/>
  <c r="BY223" i="19"/>
  <c r="BW224" i="19"/>
  <c r="BY224" i="19"/>
  <c r="BW227" i="19"/>
  <c r="BY227" i="19"/>
  <c r="BW228" i="19"/>
  <c r="BY228" i="19"/>
  <c r="BW231" i="19"/>
  <c r="BY231" i="19"/>
  <c r="BW232" i="19"/>
  <c r="BY232" i="19"/>
  <c r="BZ235" i="19"/>
  <c r="CB235" i="19"/>
  <c r="CW282" i="19"/>
  <c r="CY282" i="19"/>
  <c r="CW284" i="19"/>
  <c r="CY284" i="19"/>
  <c r="CQ288" i="19"/>
  <c r="CS288" i="19"/>
  <c r="BZ263" i="19"/>
  <c r="CB263" i="19"/>
  <c r="BZ267" i="19"/>
  <c r="CB267" i="19"/>
  <c r="BZ271" i="19"/>
  <c r="CB271" i="19"/>
  <c r="BZ275" i="19"/>
  <c r="CB275" i="19"/>
  <c r="CZ286" i="19"/>
  <c r="DB286" i="19"/>
  <c r="DR69" i="19"/>
  <c r="DT69" i="19"/>
  <c r="DU69" i="19" s="1"/>
  <c r="DO73" i="19"/>
  <c r="DQ73" i="19"/>
  <c r="BW201" i="19"/>
  <c r="BY201" i="19"/>
  <c r="BW202" i="19"/>
  <c r="BY202" i="19"/>
  <c r="BW205" i="19"/>
  <c r="BY205" i="19"/>
  <c r="BW206" i="19"/>
  <c r="BY206" i="19"/>
  <c r="BW209" i="19"/>
  <c r="BY209" i="19"/>
  <c r="BW210" i="19"/>
  <c r="BY210" i="19"/>
  <c r="BW213" i="19"/>
  <c r="BY213" i="19"/>
  <c r="BW214" i="19"/>
  <c r="BY214" i="19"/>
  <c r="BW217" i="19"/>
  <c r="BY217" i="19"/>
  <c r="BW218" i="19"/>
  <c r="BY218" i="19"/>
  <c r="BW221" i="19"/>
  <c r="BY221" i="19"/>
  <c r="BW222" i="19"/>
  <c r="BY222" i="19"/>
  <c r="BW225" i="19"/>
  <c r="BY225" i="19"/>
  <c r="BW226" i="19"/>
  <c r="BY226" i="19"/>
  <c r="BW229" i="19"/>
  <c r="BY229" i="19"/>
  <c r="BW230" i="19"/>
  <c r="BY230" i="19"/>
  <c r="BW233" i="19"/>
  <c r="BY233" i="19"/>
  <c r="BZ234" i="19"/>
  <c r="CB234" i="19"/>
  <c r="BZ236" i="19"/>
  <c r="CB236" i="19"/>
  <c r="DI290" i="19"/>
  <c r="DK290" i="19"/>
  <c r="BZ262" i="19"/>
  <c r="CB262" i="19"/>
  <c r="BZ264" i="19"/>
  <c r="CB264" i="19"/>
  <c r="BZ266" i="19"/>
  <c r="CB266" i="19"/>
  <c r="BZ268" i="19"/>
  <c r="CB268" i="19"/>
  <c r="BZ270" i="19"/>
  <c r="CB270" i="19"/>
  <c r="BZ272" i="19"/>
  <c r="CB272" i="19"/>
  <c r="BZ274" i="19"/>
  <c r="CB274" i="19"/>
  <c r="BZ276" i="19"/>
  <c r="CB276" i="19"/>
  <c r="CZ287" i="19"/>
  <c r="DB287" i="19"/>
  <c r="DT38" i="19"/>
  <c r="DU38" i="19" s="1"/>
  <c r="DR38" i="19"/>
  <c r="DO53" i="19"/>
  <c r="DQ53" i="19"/>
  <c r="DO56" i="19"/>
  <c r="DQ56" i="19"/>
  <c r="DO50" i="19"/>
  <c r="DQ50" i="19"/>
  <c r="DO58" i="19"/>
  <c r="DQ58" i="19"/>
  <c r="DO60" i="19"/>
  <c r="DQ60" i="19"/>
  <c r="DO62" i="19"/>
  <c r="DQ62" i="19"/>
  <c r="DO64" i="19"/>
  <c r="DQ64" i="19"/>
  <c r="DO66" i="19"/>
  <c r="DQ66" i="19"/>
  <c r="DR70" i="19"/>
  <c r="DT70" i="19"/>
  <c r="DU70" i="19" s="1"/>
  <c r="DL48" i="19"/>
  <c r="DN48" i="19"/>
  <c r="CT283" i="19"/>
  <c r="CV283" i="19"/>
  <c r="DC285" i="19"/>
  <c r="DE285" i="19"/>
  <c r="DL54" i="19"/>
  <c r="DN54" i="19"/>
  <c r="DL52" i="19"/>
  <c r="DN52" i="19"/>
  <c r="DR68" i="19"/>
  <c r="DT68" i="19"/>
  <c r="DU68" i="19" s="1"/>
  <c r="CN281" i="19"/>
  <c r="CP281" i="19"/>
  <c r="DO49" i="19"/>
  <c r="DQ49" i="19"/>
  <c r="DO61" i="19"/>
  <c r="DQ61" i="19"/>
  <c r="DO63" i="19"/>
  <c r="DQ63" i="19"/>
  <c r="DO65" i="19"/>
  <c r="DQ65" i="19"/>
  <c r="DI183" i="19"/>
  <c r="DK183" i="19"/>
  <c r="DF184" i="19"/>
  <c r="DH184" i="19"/>
  <c r="BZ237" i="19"/>
  <c r="CB237" i="19"/>
  <c r="CQ280" i="19"/>
  <c r="CS280" i="19"/>
  <c r="BZ265" i="19"/>
  <c r="CB265" i="19"/>
  <c r="BZ273" i="19"/>
  <c r="CB273" i="19"/>
  <c r="BZ240" i="19"/>
  <c r="CB240" i="19"/>
  <c r="BZ244" i="19"/>
  <c r="CB244" i="19"/>
  <c r="BZ248" i="19"/>
  <c r="CB248" i="19"/>
  <c r="BZ252" i="19"/>
  <c r="CB252" i="19"/>
  <c r="BZ256" i="19"/>
  <c r="CB256" i="19"/>
  <c r="BZ260" i="19"/>
  <c r="CB260" i="19"/>
  <c r="BZ238" i="19"/>
  <c r="CB238" i="19"/>
  <c r="BZ242" i="19"/>
  <c r="CB242" i="19"/>
  <c r="BZ246" i="19"/>
  <c r="CB246" i="19"/>
  <c r="BZ250" i="19"/>
  <c r="CB250" i="19"/>
  <c r="BZ254" i="19"/>
  <c r="CB254" i="19"/>
  <c r="BZ258" i="19"/>
  <c r="CB258" i="19"/>
  <c r="BT198" i="19"/>
  <c r="BV198" i="19"/>
  <c r="BT190" i="19"/>
  <c r="BV190" i="19"/>
  <c r="BT194" i="19"/>
  <c r="BV194" i="19"/>
  <c r="BT192" i="19"/>
  <c r="BV192" i="19"/>
  <c r="BT196" i="19"/>
  <c r="BV196" i="19"/>
  <c r="DR39" i="19"/>
  <c r="DT39" i="19"/>
  <c r="DU39" i="19" s="1"/>
  <c r="BW189" i="19"/>
  <c r="BY189" i="19"/>
  <c r="BW193" i="19"/>
  <c r="BY193" i="19"/>
  <c r="BW195" i="19"/>
  <c r="BY195" i="19"/>
  <c r="DT71" i="19"/>
  <c r="DU71" i="19" s="1"/>
  <c r="DR71" i="19"/>
  <c r="BZ257" i="19"/>
  <c r="CB257" i="19"/>
  <c r="CZ186" i="19"/>
  <c r="DB186" i="19"/>
  <c r="BZ245" i="19"/>
  <c r="CB245" i="19"/>
  <c r="BZ261" i="19"/>
  <c r="CB261" i="19"/>
  <c r="BZ243" i="19"/>
  <c r="CB243" i="19"/>
  <c r="BZ247" i="19"/>
  <c r="CB247" i="19"/>
  <c r="BZ255" i="19"/>
  <c r="CB255" i="19"/>
  <c r="BZ259" i="19"/>
  <c r="CB259" i="19"/>
  <c r="S29" i="19"/>
  <c r="R292" i="19"/>
  <c r="BW34" i="19"/>
  <c r="BX34" i="19" s="1"/>
  <c r="BY34" i="19"/>
  <c r="BW35" i="19"/>
  <c r="BX35" i="19" s="1"/>
  <c r="BY35" i="19"/>
  <c r="BZ30" i="19" l="1"/>
  <c r="CA30" i="19" s="1"/>
  <c r="CB30" i="19" s="1"/>
  <c r="CC259" i="19"/>
  <c r="CE259" i="19"/>
  <c r="CC255" i="19"/>
  <c r="CE255" i="19"/>
  <c r="CC247" i="19"/>
  <c r="CE247" i="19"/>
  <c r="CC243" i="19"/>
  <c r="CE243" i="19"/>
  <c r="CC261" i="19"/>
  <c r="CE261" i="19"/>
  <c r="CC245" i="19"/>
  <c r="CE245" i="19"/>
  <c r="DC186" i="19"/>
  <c r="DE186" i="19"/>
  <c r="CC257" i="19"/>
  <c r="CE257" i="19"/>
  <c r="BZ195" i="19"/>
  <c r="CB195" i="19"/>
  <c r="BZ193" i="19"/>
  <c r="CB193" i="19"/>
  <c r="BZ189" i="19"/>
  <c r="CB189" i="19"/>
  <c r="BY196" i="19"/>
  <c r="BW196" i="19"/>
  <c r="BY192" i="19"/>
  <c r="BW192" i="19"/>
  <c r="BY194" i="19"/>
  <c r="BW194" i="19"/>
  <c r="BY190" i="19"/>
  <c r="BW190" i="19"/>
  <c r="BY198" i="19"/>
  <c r="BW198" i="19"/>
  <c r="CE258" i="19"/>
  <c r="CC258" i="19"/>
  <c r="CE254" i="19"/>
  <c r="CC254" i="19"/>
  <c r="CE250" i="19"/>
  <c r="CC250" i="19"/>
  <c r="CE246" i="19"/>
  <c r="CC246" i="19"/>
  <c r="CE242" i="19"/>
  <c r="CC242" i="19"/>
  <c r="CE238" i="19"/>
  <c r="CC238" i="19"/>
  <c r="CE260" i="19"/>
  <c r="CC260" i="19"/>
  <c r="CE256" i="19"/>
  <c r="CC256" i="19"/>
  <c r="CE252" i="19"/>
  <c r="CC252" i="19"/>
  <c r="CE248" i="19"/>
  <c r="CC248" i="19"/>
  <c r="CE244" i="19"/>
  <c r="CC244" i="19"/>
  <c r="CE240" i="19"/>
  <c r="CC240" i="19"/>
  <c r="CC273" i="19"/>
  <c r="CE273" i="19"/>
  <c r="CC265" i="19"/>
  <c r="CE265" i="19"/>
  <c r="CT280" i="19"/>
  <c r="CV280" i="19"/>
  <c r="CC237" i="19"/>
  <c r="CE237" i="19"/>
  <c r="DI184" i="19"/>
  <c r="DK184" i="19"/>
  <c r="DL183" i="19"/>
  <c r="DN183" i="19"/>
  <c r="DO183" i="19" s="1"/>
  <c r="DR65" i="19"/>
  <c r="DT65" i="19"/>
  <c r="DU65" i="19" s="1"/>
  <c r="DR63" i="19"/>
  <c r="DT63" i="19"/>
  <c r="DU63" i="19" s="1"/>
  <c r="DR61" i="19"/>
  <c r="DT61" i="19"/>
  <c r="DU61" i="19" s="1"/>
  <c r="DR49" i="19"/>
  <c r="DT49" i="19"/>
  <c r="DU49" i="19" s="1"/>
  <c r="CQ281" i="19"/>
  <c r="CS281" i="19"/>
  <c r="DO52" i="19"/>
  <c r="DQ52" i="19"/>
  <c r="DO54" i="19"/>
  <c r="DQ54" i="19"/>
  <c r="DF285" i="19"/>
  <c r="DH285" i="19"/>
  <c r="CW283" i="19"/>
  <c r="CY283" i="19"/>
  <c r="DO48" i="19"/>
  <c r="DQ48" i="19"/>
  <c r="DR66" i="19"/>
  <c r="DT66" i="19"/>
  <c r="DU66" i="19" s="1"/>
  <c r="DR64" i="19"/>
  <c r="DT64" i="19"/>
  <c r="DU64" i="19" s="1"/>
  <c r="DR62" i="19"/>
  <c r="DT62" i="19"/>
  <c r="DU62" i="19" s="1"/>
  <c r="DR60" i="19"/>
  <c r="DT60" i="19"/>
  <c r="DU60" i="19" s="1"/>
  <c r="DR58" i="19"/>
  <c r="DT58" i="19"/>
  <c r="DU58" i="19" s="1"/>
  <c r="DR50" i="19"/>
  <c r="DT50" i="19"/>
  <c r="DU50" i="19" s="1"/>
  <c r="DR56" i="19"/>
  <c r="DT56" i="19"/>
  <c r="DU56" i="19" s="1"/>
  <c r="DR53" i="19"/>
  <c r="DT53" i="19"/>
  <c r="DU53" i="19" s="1"/>
  <c r="DC287" i="19"/>
  <c r="DE287" i="19"/>
  <c r="CC276" i="19"/>
  <c r="CE276" i="19"/>
  <c r="CC274" i="19"/>
  <c r="CE274" i="19"/>
  <c r="CC272" i="19"/>
  <c r="CE272" i="19"/>
  <c r="CC270" i="19"/>
  <c r="CE270" i="19"/>
  <c r="CC268" i="19"/>
  <c r="CE268" i="19"/>
  <c r="CC266" i="19"/>
  <c r="CE266" i="19"/>
  <c r="CC264" i="19"/>
  <c r="CE264" i="19"/>
  <c r="CC262" i="19"/>
  <c r="CE262" i="19"/>
  <c r="DL290" i="19"/>
  <c r="DN290" i="19"/>
  <c r="DO290" i="19" s="1"/>
  <c r="CC236" i="19"/>
  <c r="CE236" i="19"/>
  <c r="CC234" i="19"/>
  <c r="CE234" i="19"/>
  <c r="BZ233" i="19"/>
  <c r="CB233" i="19"/>
  <c r="BZ230" i="19"/>
  <c r="CB230" i="19"/>
  <c r="BZ229" i="19"/>
  <c r="CB229" i="19"/>
  <c r="BZ226" i="19"/>
  <c r="CB226" i="19"/>
  <c r="BZ225" i="19"/>
  <c r="CB225" i="19"/>
  <c r="BZ222" i="19"/>
  <c r="CB222" i="19"/>
  <c r="BZ221" i="19"/>
  <c r="CB221" i="19"/>
  <c r="BZ218" i="19"/>
  <c r="CB218" i="19"/>
  <c r="BZ217" i="19"/>
  <c r="CB217" i="19"/>
  <c r="BZ214" i="19"/>
  <c r="CB214" i="19"/>
  <c r="BZ213" i="19"/>
  <c r="CB213" i="19"/>
  <c r="BZ210" i="19"/>
  <c r="CB210" i="19"/>
  <c r="BZ209" i="19"/>
  <c r="CB209" i="19"/>
  <c r="BZ206" i="19"/>
  <c r="CB206" i="19"/>
  <c r="BZ205" i="19"/>
  <c r="CB205" i="19"/>
  <c r="BZ202" i="19"/>
  <c r="CB202" i="19"/>
  <c r="BZ201" i="19"/>
  <c r="CB201" i="19"/>
  <c r="DR73" i="19"/>
  <c r="DT73" i="19"/>
  <c r="DU73" i="19" s="1"/>
  <c r="DC286" i="19"/>
  <c r="DE286" i="19"/>
  <c r="CC275" i="19"/>
  <c r="CE275" i="19"/>
  <c r="CC271" i="19"/>
  <c r="CE271" i="19"/>
  <c r="CC267" i="19"/>
  <c r="CE267" i="19"/>
  <c r="CC263" i="19"/>
  <c r="CE263" i="19"/>
  <c r="CT288" i="19"/>
  <c r="CV288" i="19"/>
  <c r="CZ284" i="19"/>
  <c r="DB284" i="19"/>
  <c r="CZ282" i="19"/>
  <c r="DB282" i="19"/>
  <c r="CC235" i="19"/>
  <c r="CE235" i="19"/>
  <c r="BZ232" i="19"/>
  <c r="CB232" i="19"/>
  <c r="BZ231" i="19"/>
  <c r="CB231" i="19"/>
  <c r="BZ228" i="19"/>
  <c r="CB228" i="19"/>
  <c r="BZ227" i="19"/>
  <c r="CB227" i="19"/>
  <c r="BZ224" i="19"/>
  <c r="CB224" i="19"/>
  <c r="BZ223" i="19"/>
  <c r="CB223" i="19"/>
  <c r="BZ220" i="19"/>
  <c r="CB220" i="19"/>
  <c r="BZ219" i="19"/>
  <c r="CB219" i="19"/>
  <c r="BZ216" i="19"/>
  <c r="CB216" i="19"/>
  <c r="BZ215" i="19"/>
  <c r="CB215" i="19"/>
  <c r="BZ212" i="19"/>
  <c r="CB212" i="19"/>
  <c r="BZ211" i="19"/>
  <c r="CB211" i="19"/>
  <c r="BZ208" i="19"/>
  <c r="CB208" i="19"/>
  <c r="BZ207" i="19"/>
  <c r="CB207" i="19"/>
  <c r="BZ204" i="19"/>
  <c r="CB204" i="19"/>
  <c r="BZ203" i="19"/>
  <c r="CB203" i="19"/>
  <c r="BZ200" i="19"/>
  <c r="CB200" i="19"/>
  <c r="BZ199" i="19"/>
  <c r="CB199" i="19"/>
  <c r="DF185" i="19"/>
  <c r="DH185" i="19"/>
  <c r="DR72" i="19"/>
  <c r="DT72" i="19"/>
  <c r="DU72" i="19" s="1"/>
  <c r="DR57" i="19"/>
  <c r="DT57" i="19"/>
  <c r="DU57" i="19" s="1"/>
  <c r="DR55" i="19"/>
  <c r="DT55" i="19"/>
  <c r="DU55" i="19" s="1"/>
  <c r="DR51" i="19"/>
  <c r="DT51" i="19"/>
  <c r="DU51" i="19" s="1"/>
  <c r="CC269" i="19"/>
  <c r="CE269" i="19"/>
  <c r="DR59" i="19"/>
  <c r="DT59" i="19"/>
  <c r="DU59" i="19" s="1"/>
  <c r="CQ289" i="19"/>
  <c r="CS289" i="19"/>
  <c r="BZ191" i="19"/>
  <c r="CB191" i="19"/>
  <c r="BZ197" i="19"/>
  <c r="CB197" i="19"/>
  <c r="CZ187" i="19"/>
  <c r="DB187" i="19"/>
  <c r="CC253" i="19"/>
  <c r="CE253" i="19"/>
  <c r="CC249" i="19"/>
  <c r="CE249" i="19"/>
  <c r="CC241" i="19"/>
  <c r="CE241" i="19"/>
  <c r="CC188" i="19"/>
  <c r="CE188" i="19"/>
  <c r="CC251" i="19"/>
  <c r="CE251" i="19"/>
  <c r="CC239" i="19"/>
  <c r="CE239" i="19"/>
  <c r="BZ179" i="19"/>
  <c r="CA179" i="19" s="1"/>
  <c r="CB179" i="19" s="1"/>
  <c r="BZ35" i="19"/>
  <c r="CA35" i="19" s="1"/>
  <c r="CB35" i="19" s="1"/>
  <c r="BZ34" i="19"/>
  <c r="CA34" i="19" s="1"/>
  <c r="CB34" i="19" s="1"/>
  <c r="S292" i="19"/>
  <c r="T29" i="19"/>
  <c r="DT37" i="19"/>
  <c r="DR37" i="19"/>
  <c r="DQ292" i="19"/>
  <c r="CC35" i="19" l="1"/>
  <c r="CD35" i="19" s="1"/>
  <c r="CE35" i="19" s="1"/>
  <c r="CC30" i="19"/>
  <c r="CD30" i="19" s="1"/>
  <c r="CE30" i="19" s="1"/>
  <c r="CC34" i="19"/>
  <c r="CD34" i="19" s="1"/>
  <c r="CE34" i="19" s="1"/>
  <c r="CC179" i="19"/>
  <c r="CD179" i="19" s="1"/>
  <c r="CE179" i="19" s="1"/>
  <c r="U29" i="19"/>
  <c r="T292" i="19"/>
  <c r="CF239" i="19"/>
  <c r="CG239" i="19" s="1"/>
  <c r="CH239" i="19"/>
  <c r="CF251" i="19"/>
  <c r="CG251" i="19" s="1"/>
  <c r="CH251" i="19"/>
  <c r="CF188" i="19"/>
  <c r="CG188" i="19" s="1"/>
  <c r="CH188" i="19"/>
  <c r="CF241" i="19"/>
  <c r="CG241" i="19" s="1"/>
  <c r="CH241" i="19"/>
  <c r="CF249" i="19"/>
  <c r="CG249" i="19" s="1"/>
  <c r="CH249" i="19"/>
  <c r="CF253" i="19"/>
  <c r="CG253" i="19" s="1"/>
  <c r="CH253" i="19"/>
  <c r="DC187" i="19"/>
  <c r="DD187" i="19" s="1"/>
  <c r="DE187" i="19" s="1"/>
  <c r="CC197" i="19"/>
  <c r="CD197" i="19" s="1"/>
  <c r="CE197" i="19" s="1"/>
  <c r="CC191" i="19"/>
  <c r="CD191" i="19" s="1"/>
  <c r="CE191" i="19" s="1"/>
  <c r="CT289" i="19"/>
  <c r="CV289" i="19"/>
  <c r="CF269" i="19"/>
  <c r="CG269" i="19" s="1"/>
  <c r="CH269" i="19"/>
  <c r="DI185" i="19"/>
  <c r="DJ185" i="19" s="1"/>
  <c r="DK185" i="19"/>
  <c r="CC199" i="19"/>
  <c r="CD199" i="19" s="1"/>
  <c r="CE199" i="19"/>
  <c r="CC200" i="19"/>
  <c r="CD200" i="19" s="1"/>
  <c r="CE200" i="19"/>
  <c r="CC203" i="19"/>
  <c r="CD203" i="19" s="1"/>
  <c r="CE203" i="19"/>
  <c r="CC204" i="19"/>
  <c r="CD204" i="19" s="1"/>
  <c r="CE204" i="19"/>
  <c r="CC207" i="19"/>
  <c r="CD207" i="19" s="1"/>
  <c r="CE207" i="19"/>
  <c r="CC208" i="19"/>
  <c r="CD208" i="19" s="1"/>
  <c r="CE208" i="19"/>
  <c r="CC211" i="19"/>
  <c r="CD211" i="19" s="1"/>
  <c r="CE211" i="19"/>
  <c r="CC212" i="19"/>
  <c r="CD212" i="19" s="1"/>
  <c r="CE212" i="19"/>
  <c r="CC215" i="19"/>
  <c r="CD215" i="19" s="1"/>
  <c r="CE215" i="19"/>
  <c r="CC216" i="19"/>
  <c r="CD216" i="19" s="1"/>
  <c r="CE216" i="19"/>
  <c r="CC219" i="19"/>
  <c r="CD219" i="19" s="1"/>
  <c r="CE219" i="19"/>
  <c r="CC220" i="19"/>
  <c r="CD220" i="19" s="1"/>
  <c r="CE220" i="19"/>
  <c r="CC223" i="19"/>
  <c r="CD223" i="19" s="1"/>
  <c r="CE223" i="19"/>
  <c r="CC224" i="19"/>
  <c r="CD224" i="19" s="1"/>
  <c r="CE224" i="19"/>
  <c r="CC227" i="19"/>
  <c r="CD227" i="19" s="1"/>
  <c r="CE227" i="19"/>
  <c r="CC228" i="19"/>
  <c r="CD228" i="19" s="1"/>
  <c r="CE228" i="19"/>
  <c r="CC231" i="19"/>
  <c r="CD231" i="19" s="1"/>
  <c r="CE231" i="19"/>
  <c r="CC232" i="19"/>
  <c r="CD232" i="19" s="1"/>
  <c r="CE232" i="19"/>
  <c r="CF235" i="19"/>
  <c r="CG235" i="19" s="1"/>
  <c r="CH235" i="19"/>
  <c r="DC282" i="19"/>
  <c r="DE282" i="19"/>
  <c r="DC284" i="19"/>
  <c r="DE284" i="19"/>
  <c r="CW288" i="19"/>
  <c r="CY288" i="19"/>
  <c r="CF263" i="19"/>
  <c r="CG263" i="19" s="1"/>
  <c r="CH263" i="19"/>
  <c r="CF267" i="19"/>
  <c r="CG267" i="19" s="1"/>
  <c r="CH267" i="19"/>
  <c r="CF271" i="19"/>
  <c r="CG271" i="19" s="1"/>
  <c r="CH271" i="19"/>
  <c r="CF275" i="19"/>
  <c r="CG275" i="19" s="1"/>
  <c r="CH275" i="19"/>
  <c r="DF286" i="19"/>
  <c r="DH286" i="19"/>
  <c r="CC201" i="19"/>
  <c r="CD201" i="19" s="1"/>
  <c r="CE201" i="19"/>
  <c r="CC202" i="19"/>
  <c r="CD202" i="19" s="1"/>
  <c r="CE202" i="19"/>
  <c r="CC205" i="19"/>
  <c r="CD205" i="19" s="1"/>
  <c r="CE205" i="19"/>
  <c r="CC206" i="19"/>
  <c r="CD206" i="19" s="1"/>
  <c r="CE206" i="19"/>
  <c r="CC209" i="19"/>
  <c r="CD209" i="19" s="1"/>
  <c r="CE209" i="19"/>
  <c r="CC210" i="19"/>
  <c r="CD210" i="19" s="1"/>
  <c r="CE210" i="19"/>
  <c r="CC213" i="19"/>
  <c r="CD213" i="19" s="1"/>
  <c r="CE213" i="19"/>
  <c r="CC214" i="19"/>
  <c r="CD214" i="19" s="1"/>
  <c r="CE214" i="19"/>
  <c r="CC217" i="19"/>
  <c r="CD217" i="19" s="1"/>
  <c r="CE217" i="19"/>
  <c r="CC218" i="19"/>
  <c r="CD218" i="19" s="1"/>
  <c r="CE218" i="19"/>
  <c r="CC221" i="19"/>
  <c r="CD221" i="19" s="1"/>
  <c r="CE221" i="19"/>
  <c r="CC222" i="19"/>
  <c r="CD222" i="19" s="1"/>
  <c r="CE222" i="19"/>
  <c r="CC225" i="19"/>
  <c r="CD225" i="19" s="1"/>
  <c r="CE225" i="19"/>
  <c r="CC226" i="19"/>
  <c r="CD226" i="19" s="1"/>
  <c r="CE226" i="19"/>
  <c r="CC229" i="19"/>
  <c r="CD229" i="19" s="1"/>
  <c r="CE229" i="19"/>
  <c r="CC230" i="19"/>
  <c r="CD230" i="19" s="1"/>
  <c r="CE230" i="19"/>
  <c r="CC233" i="19"/>
  <c r="CD233" i="19" s="1"/>
  <c r="CE233" i="19"/>
  <c r="CF234" i="19"/>
  <c r="CG234" i="19" s="1"/>
  <c r="CH234" i="19"/>
  <c r="CF236" i="19"/>
  <c r="CG236" i="19" s="1"/>
  <c r="CH236" i="19"/>
  <c r="CF262" i="19"/>
  <c r="CG262" i="19" s="1"/>
  <c r="CH262" i="19"/>
  <c r="CF264" i="19"/>
  <c r="CG264" i="19" s="1"/>
  <c r="CH264" i="19"/>
  <c r="CF266" i="19"/>
  <c r="CG266" i="19" s="1"/>
  <c r="CH266" i="19"/>
  <c r="CF268" i="19"/>
  <c r="CG268" i="19" s="1"/>
  <c r="CH268" i="19"/>
  <c r="CF270" i="19"/>
  <c r="CG270" i="19" s="1"/>
  <c r="CH270" i="19"/>
  <c r="CF272" i="19"/>
  <c r="CG272" i="19" s="1"/>
  <c r="CH272" i="19"/>
  <c r="CF274" i="19"/>
  <c r="CG274" i="19" s="1"/>
  <c r="CH274" i="19"/>
  <c r="CF276" i="19"/>
  <c r="CG276" i="19" s="1"/>
  <c r="CH276" i="19"/>
  <c r="DF287" i="19"/>
  <c r="DH287" i="19"/>
  <c r="DR48" i="19"/>
  <c r="DR292" i="19" s="1"/>
  <c r="DT48" i="19"/>
  <c r="DU48" i="19" s="1"/>
  <c r="CZ283" i="19"/>
  <c r="DB283" i="19"/>
  <c r="DI285" i="19"/>
  <c r="DK285" i="19"/>
  <c r="DR54" i="19"/>
  <c r="DT54" i="19"/>
  <c r="DU54" i="19" s="1"/>
  <c r="DR52" i="19"/>
  <c r="DT52" i="19"/>
  <c r="DU52" i="19" s="1"/>
  <c r="CT281" i="19"/>
  <c r="CV281" i="19"/>
  <c r="DL184" i="19"/>
  <c r="DM184" i="19" s="1"/>
  <c r="DN184" i="19"/>
  <c r="DO184" i="19" s="1"/>
  <c r="CF237" i="19"/>
  <c r="CG237" i="19" s="1"/>
  <c r="CH237" i="19"/>
  <c r="CW280" i="19"/>
  <c r="CY280" i="19"/>
  <c r="CF265" i="19"/>
  <c r="CG265" i="19" s="1"/>
  <c r="CH265" i="19"/>
  <c r="CF273" i="19"/>
  <c r="CG273" i="19" s="1"/>
  <c r="CH273" i="19"/>
  <c r="CC189" i="19"/>
  <c r="CD189" i="19" s="1"/>
  <c r="CE189" i="19" s="1"/>
  <c r="CC193" i="19"/>
  <c r="CD193" i="19" s="1"/>
  <c r="CE193" i="19" s="1"/>
  <c r="CC195" i="19"/>
  <c r="CD195" i="19" s="1"/>
  <c r="CE195" i="19" s="1"/>
  <c r="CF257" i="19"/>
  <c r="CG257" i="19" s="1"/>
  <c r="CH257" i="19"/>
  <c r="DF186" i="19"/>
  <c r="DG186" i="19" s="1"/>
  <c r="DH186" i="19"/>
  <c r="CF245" i="19"/>
  <c r="CG245" i="19" s="1"/>
  <c r="CH245" i="19"/>
  <c r="CF261" i="19"/>
  <c r="CG261" i="19" s="1"/>
  <c r="CH261" i="19"/>
  <c r="CF243" i="19"/>
  <c r="CG243" i="19" s="1"/>
  <c r="CH243" i="19"/>
  <c r="CF247" i="19"/>
  <c r="CG247" i="19" s="1"/>
  <c r="CH247" i="19"/>
  <c r="CF255" i="19"/>
  <c r="CG255" i="19" s="1"/>
  <c r="CH255" i="19"/>
  <c r="CF259" i="19"/>
  <c r="CG259" i="19" s="1"/>
  <c r="CH259" i="19"/>
  <c r="DU37" i="19"/>
  <c r="DT292" i="19"/>
  <c r="CF240" i="19"/>
  <c r="CG240" i="19" s="1"/>
  <c r="CH240" i="19"/>
  <c r="CF244" i="19"/>
  <c r="CG244" i="19" s="1"/>
  <c r="CH244" i="19"/>
  <c r="CF248" i="19"/>
  <c r="CG248" i="19" s="1"/>
  <c r="CH248" i="19"/>
  <c r="CF252" i="19"/>
  <c r="CG252" i="19" s="1"/>
  <c r="CH252" i="19"/>
  <c r="CF256" i="19"/>
  <c r="CG256" i="19" s="1"/>
  <c r="CH256" i="19"/>
  <c r="CF260" i="19"/>
  <c r="CG260" i="19" s="1"/>
  <c r="CH260" i="19"/>
  <c r="CF238" i="19"/>
  <c r="CG238" i="19" s="1"/>
  <c r="CH238" i="19"/>
  <c r="CF242" i="19"/>
  <c r="CG242" i="19" s="1"/>
  <c r="CH242" i="19"/>
  <c r="CF246" i="19"/>
  <c r="CG246" i="19" s="1"/>
  <c r="CH246" i="19"/>
  <c r="CF250" i="19"/>
  <c r="CG250" i="19" s="1"/>
  <c r="CH250" i="19"/>
  <c r="CF254" i="19"/>
  <c r="CG254" i="19" s="1"/>
  <c r="CH254" i="19"/>
  <c r="CF258" i="19"/>
  <c r="CG258" i="19" s="1"/>
  <c r="CH258" i="19"/>
  <c r="BZ198" i="19"/>
  <c r="CB198" i="19"/>
  <c r="BZ190" i="19"/>
  <c r="CB190" i="19"/>
  <c r="BZ194" i="19"/>
  <c r="CB194" i="19"/>
  <c r="BZ192" i="19"/>
  <c r="CB192" i="19"/>
  <c r="BZ196" i="19"/>
  <c r="CB196" i="19"/>
  <c r="CF193" i="19" l="1"/>
  <c r="CG193" i="19" s="1"/>
  <c r="CH193" i="19" s="1"/>
  <c r="CF191" i="19"/>
  <c r="CG191" i="19" s="1"/>
  <c r="CH191" i="19" s="1"/>
  <c r="DF187" i="19"/>
  <c r="DG187" i="19" s="1"/>
  <c r="DH187" i="19" s="1"/>
  <c r="CH34" i="19"/>
  <c r="CF34" i="19"/>
  <c r="CG34" i="19" s="1"/>
  <c r="CH35" i="19"/>
  <c r="CF35" i="19"/>
  <c r="CG35" i="19" s="1"/>
  <c r="CF195" i="19"/>
  <c r="CG195" i="19" s="1"/>
  <c r="CH195" i="19" s="1"/>
  <c r="CF189" i="19"/>
  <c r="CG189" i="19" s="1"/>
  <c r="CH189" i="19" s="1"/>
  <c r="CF197" i="19"/>
  <c r="CG197" i="19" s="1"/>
  <c r="CH197" i="19" s="1"/>
  <c r="CF179" i="19"/>
  <c r="CG179" i="19" s="1"/>
  <c r="CH179" i="19" s="1"/>
  <c r="CF30" i="19"/>
  <c r="CG30" i="19" s="1"/>
  <c r="CH30" i="19" s="1"/>
  <c r="CC192" i="19"/>
  <c r="CD192" i="19" s="1"/>
  <c r="CE192" i="19" s="1"/>
  <c r="CC190" i="19"/>
  <c r="CD190" i="19" s="1"/>
  <c r="CE190" i="19" s="1"/>
  <c r="CC198" i="19"/>
  <c r="CD198" i="19" s="1"/>
  <c r="CE198" i="19" s="1"/>
  <c r="CI254" i="19"/>
  <c r="CL254" i="19" s="1"/>
  <c r="CM254" i="19" s="1"/>
  <c r="CI250" i="19"/>
  <c r="CL250" i="19" s="1"/>
  <c r="CM250" i="19" s="1"/>
  <c r="CI242" i="19"/>
  <c r="CL242" i="19" s="1"/>
  <c r="CM242" i="19" s="1"/>
  <c r="CI260" i="19"/>
  <c r="CL260" i="19" s="1"/>
  <c r="CM260" i="19" s="1"/>
  <c r="CI252" i="19"/>
  <c r="CL252" i="19" s="1"/>
  <c r="CM252" i="19" s="1"/>
  <c r="CM255" i="19"/>
  <c r="CI255" i="19"/>
  <c r="CL255" i="19" s="1"/>
  <c r="CM243" i="19"/>
  <c r="CI243" i="19"/>
  <c r="CL243" i="19" s="1"/>
  <c r="CM245" i="19"/>
  <c r="CI245" i="19"/>
  <c r="CL245" i="19" s="1"/>
  <c r="CI265" i="19"/>
  <c r="CL265" i="19" s="1"/>
  <c r="CM265" i="19" s="1"/>
  <c r="DU292" i="19"/>
  <c r="V29" i="19"/>
  <c r="U292" i="19"/>
  <c r="CC196" i="19"/>
  <c r="CD196" i="19" s="1"/>
  <c r="CE196" i="19"/>
  <c r="CC194" i="19"/>
  <c r="CD194" i="19" s="1"/>
  <c r="CE194" i="19"/>
  <c r="CI258" i="19"/>
  <c r="CL258" i="19" s="1"/>
  <c r="CM258" i="19"/>
  <c r="CI246" i="19"/>
  <c r="CL246" i="19" s="1"/>
  <c r="CM246" i="19"/>
  <c r="CI238" i="19"/>
  <c r="CL238" i="19" s="1"/>
  <c r="CM238" i="19"/>
  <c r="CI256" i="19"/>
  <c r="CL256" i="19" s="1"/>
  <c r="CM256" i="19"/>
  <c r="CI248" i="19"/>
  <c r="CL248" i="19" s="1"/>
  <c r="CM248" i="19"/>
  <c r="CI244" i="19"/>
  <c r="CL244" i="19" s="1"/>
  <c r="CM244" i="19"/>
  <c r="CI240" i="19"/>
  <c r="CL240" i="19" s="1"/>
  <c r="CM240" i="19"/>
  <c r="CI259" i="19"/>
  <c r="CL259" i="19" s="1"/>
  <c r="CM259" i="19" s="1"/>
  <c r="CI247" i="19"/>
  <c r="CL247" i="19" s="1"/>
  <c r="CM247" i="19" s="1"/>
  <c r="CI261" i="19"/>
  <c r="CL261" i="19" s="1"/>
  <c r="CM261" i="19" s="1"/>
  <c r="DI186" i="19"/>
  <c r="DJ186" i="19" s="1"/>
  <c r="DK186" i="19" s="1"/>
  <c r="CI257" i="19"/>
  <c r="CL257" i="19" s="1"/>
  <c r="CM257" i="19" s="1"/>
  <c r="CI273" i="19"/>
  <c r="CL273" i="19" s="1"/>
  <c r="CM273" i="19"/>
  <c r="CZ280" i="19"/>
  <c r="DB280" i="19"/>
  <c r="CI237" i="19"/>
  <c r="CL237" i="19" s="1"/>
  <c r="CM237" i="19"/>
  <c r="CW281" i="19"/>
  <c r="CY281" i="19"/>
  <c r="DL285" i="19"/>
  <c r="DN285" i="19"/>
  <c r="DO285" i="19" s="1"/>
  <c r="DC283" i="19"/>
  <c r="DE283" i="19"/>
  <c r="DI287" i="19"/>
  <c r="DK287" i="19"/>
  <c r="CI276" i="19"/>
  <c r="CL276" i="19" s="1"/>
  <c r="CM276" i="19"/>
  <c r="CI274" i="19"/>
  <c r="CL274" i="19" s="1"/>
  <c r="CM274" i="19"/>
  <c r="CI272" i="19"/>
  <c r="CL272" i="19" s="1"/>
  <c r="CM272" i="19"/>
  <c r="CI270" i="19"/>
  <c r="CL270" i="19" s="1"/>
  <c r="CM270" i="19"/>
  <c r="CI268" i="19"/>
  <c r="CL268" i="19" s="1"/>
  <c r="CM268" i="19"/>
  <c r="CI266" i="19"/>
  <c r="CL266" i="19" s="1"/>
  <c r="CM266" i="19"/>
  <c r="CI264" i="19"/>
  <c r="CL264" i="19" s="1"/>
  <c r="CM264" i="19"/>
  <c r="CI262" i="19"/>
  <c r="CL262" i="19" s="1"/>
  <c r="CM262" i="19"/>
  <c r="CI236" i="19"/>
  <c r="CL236" i="19" s="1"/>
  <c r="CM236" i="19"/>
  <c r="CI234" i="19"/>
  <c r="CL234" i="19" s="1"/>
  <c r="CM234" i="19"/>
  <c r="CF233" i="19"/>
  <c r="CG233" i="19" s="1"/>
  <c r="CH233" i="19"/>
  <c r="CF230" i="19"/>
  <c r="CG230" i="19" s="1"/>
  <c r="CH230" i="19"/>
  <c r="CF229" i="19"/>
  <c r="CG229" i="19" s="1"/>
  <c r="CH229" i="19"/>
  <c r="CF226" i="19"/>
  <c r="CG226" i="19" s="1"/>
  <c r="CH226" i="19"/>
  <c r="CF225" i="19"/>
  <c r="CG225" i="19" s="1"/>
  <c r="CH225" i="19"/>
  <c r="CF222" i="19"/>
  <c r="CG222" i="19" s="1"/>
  <c r="CH222" i="19"/>
  <c r="CF221" i="19"/>
  <c r="CG221" i="19" s="1"/>
  <c r="CH221" i="19"/>
  <c r="CF218" i="19"/>
  <c r="CG218" i="19" s="1"/>
  <c r="CH218" i="19"/>
  <c r="CF217" i="19"/>
  <c r="CG217" i="19" s="1"/>
  <c r="CH217" i="19"/>
  <c r="CF214" i="19"/>
  <c r="CG214" i="19" s="1"/>
  <c r="CH214" i="19"/>
  <c r="CF213" i="19"/>
  <c r="CG213" i="19" s="1"/>
  <c r="CH213" i="19"/>
  <c r="CF210" i="19"/>
  <c r="CG210" i="19" s="1"/>
  <c r="CH210" i="19"/>
  <c r="CF209" i="19"/>
  <c r="CG209" i="19" s="1"/>
  <c r="CH209" i="19"/>
  <c r="CF206" i="19"/>
  <c r="CG206" i="19" s="1"/>
  <c r="CH206" i="19"/>
  <c r="CF205" i="19"/>
  <c r="CG205" i="19" s="1"/>
  <c r="CH205" i="19"/>
  <c r="CF202" i="19"/>
  <c r="CG202" i="19" s="1"/>
  <c r="CH202" i="19"/>
  <c r="CF201" i="19"/>
  <c r="CG201" i="19" s="1"/>
  <c r="CH201" i="19"/>
  <c r="DI286" i="19"/>
  <c r="DK286" i="19"/>
  <c r="CI275" i="19"/>
  <c r="CL275" i="19" s="1"/>
  <c r="CM275" i="19"/>
  <c r="CI271" i="19"/>
  <c r="CL271" i="19" s="1"/>
  <c r="CM271" i="19"/>
  <c r="CI267" i="19"/>
  <c r="CL267" i="19" s="1"/>
  <c r="CM267" i="19"/>
  <c r="CI263" i="19"/>
  <c r="CL263" i="19" s="1"/>
  <c r="CM263" i="19"/>
  <c r="CZ288" i="19"/>
  <c r="DB288" i="19"/>
  <c r="DF284" i="19"/>
  <c r="DH284" i="19"/>
  <c r="DF282" i="19"/>
  <c r="DH282" i="19"/>
  <c r="CI235" i="19"/>
  <c r="CL235" i="19" s="1"/>
  <c r="CM235" i="19"/>
  <c r="CF232" i="19"/>
  <c r="CG232" i="19" s="1"/>
  <c r="CH232" i="19"/>
  <c r="CF231" i="19"/>
  <c r="CG231" i="19" s="1"/>
  <c r="CH231" i="19"/>
  <c r="CF228" i="19"/>
  <c r="CG228" i="19" s="1"/>
  <c r="CH228" i="19"/>
  <c r="CF227" i="19"/>
  <c r="CG227" i="19" s="1"/>
  <c r="CH227" i="19"/>
  <c r="CF224" i="19"/>
  <c r="CG224" i="19" s="1"/>
  <c r="CH224" i="19"/>
  <c r="CF223" i="19"/>
  <c r="CG223" i="19" s="1"/>
  <c r="CH223" i="19"/>
  <c r="CF220" i="19"/>
  <c r="CG220" i="19" s="1"/>
  <c r="CH220" i="19"/>
  <c r="CF219" i="19"/>
  <c r="CG219" i="19" s="1"/>
  <c r="CH219" i="19"/>
  <c r="CF216" i="19"/>
  <c r="CG216" i="19" s="1"/>
  <c r="CH216" i="19"/>
  <c r="CF215" i="19"/>
  <c r="CG215" i="19" s="1"/>
  <c r="CH215" i="19"/>
  <c r="CF212" i="19"/>
  <c r="CG212" i="19" s="1"/>
  <c r="CH212" i="19"/>
  <c r="CF211" i="19"/>
  <c r="CG211" i="19" s="1"/>
  <c r="CH211" i="19"/>
  <c r="CF208" i="19"/>
  <c r="CG208" i="19" s="1"/>
  <c r="CH208" i="19"/>
  <c r="CF207" i="19"/>
  <c r="CG207" i="19" s="1"/>
  <c r="CH207" i="19"/>
  <c r="CF204" i="19"/>
  <c r="CG204" i="19" s="1"/>
  <c r="CH204" i="19"/>
  <c r="CF203" i="19"/>
  <c r="CG203" i="19" s="1"/>
  <c r="CH203" i="19"/>
  <c r="CF200" i="19"/>
  <c r="CG200" i="19" s="1"/>
  <c r="CH200" i="19"/>
  <c r="CF199" i="19"/>
  <c r="CG199" i="19" s="1"/>
  <c r="CH199" i="19"/>
  <c r="DL185" i="19"/>
  <c r="DM185" i="19" s="1"/>
  <c r="DN185" i="19"/>
  <c r="DO185" i="19" s="1"/>
  <c r="CI269" i="19"/>
  <c r="CL269" i="19" s="1"/>
  <c r="CM269" i="19"/>
  <c r="CW289" i="19"/>
  <c r="CY289" i="19"/>
  <c r="CI253" i="19"/>
  <c r="CL253" i="19" s="1"/>
  <c r="CM253" i="19" s="1"/>
  <c r="CI249" i="19"/>
  <c r="CL249" i="19" s="1"/>
  <c r="CM249" i="19" s="1"/>
  <c r="CI241" i="19"/>
  <c r="CL241" i="19" s="1"/>
  <c r="CM241" i="19" s="1"/>
  <c r="CI188" i="19"/>
  <c r="CL188" i="19" s="1"/>
  <c r="CM188" i="19" s="1"/>
  <c r="CI251" i="19"/>
  <c r="CL251" i="19" s="1"/>
  <c r="CM251" i="19" s="1"/>
  <c r="CI239" i="19"/>
  <c r="CL239" i="19" s="1"/>
  <c r="CM239" i="19" s="1"/>
  <c r="CN239" i="19" l="1"/>
  <c r="CO239" i="19" s="1"/>
  <c r="CP239" i="19" s="1"/>
  <c r="CN188" i="19"/>
  <c r="CO188" i="19" s="1"/>
  <c r="CP188" i="19" s="1"/>
  <c r="CN249" i="19"/>
  <c r="CO249" i="19" s="1"/>
  <c r="CP249" i="19" s="1"/>
  <c r="CN257" i="19"/>
  <c r="CO257" i="19" s="1"/>
  <c r="CP257" i="19" s="1"/>
  <c r="CN261" i="19"/>
  <c r="CO261" i="19" s="1"/>
  <c r="CP261" i="19" s="1"/>
  <c r="CN259" i="19"/>
  <c r="CO259" i="19" s="1"/>
  <c r="CP259" i="19" s="1"/>
  <c r="CN265" i="19"/>
  <c r="CO265" i="19" s="1"/>
  <c r="CP265" i="19" s="1"/>
  <c r="CN260" i="19"/>
  <c r="CO260" i="19" s="1"/>
  <c r="CP260" i="19" s="1"/>
  <c r="CN250" i="19"/>
  <c r="CO250" i="19" s="1"/>
  <c r="CP250" i="19" s="1"/>
  <c r="CF198" i="19"/>
  <c r="CG198" i="19" s="1"/>
  <c r="CH198" i="19" s="1"/>
  <c r="CF192" i="19"/>
  <c r="CG192" i="19" s="1"/>
  <c r="CH192" i="19" s="1"/>
  <c r="CI179" i="19"/>
  <c r="CL179" i="19" s="1"/>
  <c r="CM179" i="19" s="1"/>
  <c r="CI189" i="19"/>
  <c r="CL189" i="19" s="1"/>
  <c r="CM189" i="19" s="1"/>
  <c r="DI187" i="19"/>
  <c r="DJ187" i="19" s="1"/>
  <c r="DK187" i="19" s="1"/>
  <c r="CI193" i="19"/>
  <c r="CL193" i="19" s="1"/>
  <c r="CM193" i="19" s="1"/>
  <c r="CN251" i="19"/>
  <c r="CO251" i="19" s="1"/>
  <c r="CP251" i="19" s="1"/>
  <c r="CN241" i="19"/>
  <c r="CO241" i="19" s="1"/>
  <c r="CP241" i="19" s="1"/>
  <c r="CN253" i="19"/>
  <c r="CO253" i="19" s="1"/>
  <c r="CP253" i="19" s="1"/>
  <c r="DL186" i="19"/>
  <c r="DM186" i="19" s="1"/>
  <c r="DN186" i="19" s="1"/>
  <c r="DO186" i="19" s="1"/>
  <c r="CN247" i="19"/>
  <c r="CO247" i="19" s="1"/>
  <c r="CP247" i="19" s="1"/>
  <c r="CN252" i="19"/>
  <c r="CO252" i="19" s="1"/>
  <c r="CP252" i="19" s="1"/>
  <c r="CN242" i="19"/>
  <c r="CO242" i="19" s="1"/>
  <c r="CP242" i="19" s="1"/>
  <c r="CN254" i="19"/>
  <c r="CO254" i="19" s="1"/>
  <c r="CP254" i="19" s="1"/>
  <c r="CF190" i="19"/>
  <c r="CG190" i="19" s="1"/>
  <c r="CH190" i="19" s="1"/>
  <c r="CM30" i="19"/>
  <c r="CI30" i="19"/>
  <c r="CL30" i="19" s="1"/>
  <c r="CI197" i="19"/>
  <c r="CL197" i="19" s="1"/>
  <c r="CM197" i="19" s="1"/>
  <c r="CI195" i="19"/>
  <c r="CL195" i="19" s="1"/>
  <c r="CM195" i="19" s="1"/>
  <c r="CI191" i="19"/>
  <c r="CL191" i="19" s="1"/>
  <c r="CM191" i="19" s="1"/>
  <c r="CZ289" i="19"/>
  <c r="DB289" i="19"/>
  <c r="CI200" i="19"/>
  <c r="CL200" i="19" s="1"/>
  <c r="CM200" i="19" s="1"/>
  <c r="CI203" i="19"/>
  <c r="CL203" i="19" s="1"/>
  <c r="CM203" i="19" s="1"/>
  <c r="CI207" i="19"/>
  <c r="CL207" i="19" s="1"/>
  <c r="CM207" i="19" s="1"/>
  <c r="CI208" i="19"/>
  <c r="CL208" i="19" s="1"/>
  <c r="CM208" i="19" s="1"/>
  <c r="CI211" i="19"/>
  <c r="CL211" i="19" s="1"/>
  <c r="CM211" i="19" s="1"/>
  <c r="CI215" i="19"/>
  <c r="CL215" i="19" s="1"/>
  <c r="CM215" i="19" s="1"/>
  <c r="CI216" i="19"/>
  <c r="CL216" i="19" s="1"/>
  <c r="CM216" i="19" s="1"/>
  <c r="CI219" i="19"/>
  <c r="CL219" i="19" s="1"/>
  <c r="CM219" i="19" s="1"/>
  <c r="CI223" i="19"/>
  <c r="CL223" i="19" s="1"/>
  <c r="CM223" i="19" s="1"/>
  <c r="CI224" i="19"/>
  <c r="CL224" i="19" s="1"/>
  <c r="CM224" i="19" s="1"/>
  <c r="CI227" i="19"/>
  <c r="CL227" i="19" s="1"/>
  <c r="CM227" i="19" s="1"/>
  <c r="CI231" i="19"/>
  <c r="CL231" i="19" s="1"/>
  <c r="CM231" i="19" s="1"/>
  <c r="CI232" i="19"/>
  <c r="CL232" i="19" s="1"/>
  <c r="CM232" i="19" s="1"/>
  <c r="DI282" i="19"/>
  <c r="DK282" i="19"/>
  <c r="DI284" i="19"/>
  <c r="DK284" i="19"/>
  <c r="CN263" i="19"/>
  <c r="CO263" i="19" s="1"/>
  <c r="CP263" i="19" s="1"/>
  <c r="CN267" i="19"/>
  <c r="CO267" i="19" s="1"/>
  <c r="CP267" i="19" s="1"/>
  <c r="CN271" i="19"/>
  <c r="CO271" i="19" s="1"/>
  <c r="CP271" i="19" s="1"/>
  <c r="DL286" i="19"/>
  <c r="DN286" i="19"/>
  <c r="DO286" i="19" s="1"/>
  <c r="CI201" i="19"/>
  <c r="CL201" i="19" s="1"/>
  <c r="CM201" i="19" s="1"/>
  <c r="CI202" i="19"/>
  <c r="CL202" i="19" s="1"/>
  <c r="CM202" i="19" s="1"/>
  <c r="CI206" i="19"/>
  <c r="CL206" i="19" s="1"/>
  <c r="CM206" i="19" s="1"/>
  <c r="CI209" i="19"/>
  <c r="CL209" i="19" s="1"/>
  <c r="CM209" i="19" s="1"/>
  <c r="CI213" i="19"/>
  <c r="CL213" i="19" s="1"/>
  <c r="CM213" i="19" s="1"/>
  <c r="CI214" i="19"/>
  <c r="CL214" i="19" s="1"/>
  <c r="CM214" i="19" s="1"/>
  <c r="CI217" i="19"/>
  <c r="CL217" i="19" s="1"/>
  <c r="CM217" i="19" s="1"/>
  <c r="CI221" i="19"/>
  <c r="CL221" i="19" s="1"/>
  <c r="CM221" i="19" s="1"/>
  <c r="CI222" i="19"/>
  <c r="CL222" i="19" s="1"/>
  <c r="CM222" i="19" s="1"/>
  <c r="CI225" i="19"/>
  <c r="CL225" i="19" s="1"/>
  <c r="CM225" i="19" s="1"/>
  <c r="CI229" i="19"/>
  <c r="CL229" i="19" s="1"/>
  <c r="CM229" i="19" s="1"/>
  <c r="CI230" i="19"/>
  <c r="CL230" i="19" s="1"/>
  <c r="CM230" i="19" s="1"/>
  <c r="CN234" i="19"/>
  <c r="CO234" i="19" s="1"/>
  <c r="CP234" i="19" s="1"/>
  <c r="CN236" i="19"/>
  <c r="CO236" i="19" s="1"/>
  <c r="CP236" i="19" s="1"/>
  <c r="CN262" i="19"/>
  <c r="CO262" i="19" s="1"/>
  <c r="CP262" i="19" s="1"/>
  <c r="CN266" i="19"/>
  <c r="CO266" i="19" s="1"/>
  <c r="CP266" i="19" s="1"/>
  <c r="CN268" i="19"/>
  <c r="CO268" i="19" s="1"/>
  <c r="CP268" i="19" s="1"/>
  <c r="CN270" i="19"/>
  <c r="CO270" i="19" s="1"/>
  <c r="CP270" i="19" s="1"/>
  <c r="CN274" i="19"/>
  <c r="CO274" i="19" s="1"/>
  <c r="CP274" i="19" s="1"/>
  <c r="CN276" i="19"/>
  <c r="CO276" i="19" s="1"/>
  <c r="CP276" i="19" s="1"/>
  <c r="DL287" i="19"/>
  <c r="DN287" i="19"/>
  <c r="DO287" i="19" s="1"/>
  <c r="DF283" i="19"/>
  <c r="DH283" i="19"/>
  <c r="CN237" i="19"/>
  <c r="CO237" i="19" s="1"/>
  <c r="CP237" i="19" s="1"/>
  <c r="DC280" i="19"/>
  <c r="DE280" i="19"/>
  <c r="CN273" i="19"/>
  <c r="CO273" i="19" s="1"/>
  <c r="CP273" i="19" s="1"/>
  <c r="CN240" i="19"/>
  <c r="CO240" i="19" s="1"/>
  <c r="CP240" i="19" s="1"/>
  <c r="CN244" i="19"/>
  <c r="CO244" i="19" s="1"/>
  <c r="CP244" i="19" s="1"/>
  <c r="CN248" i="19"/>
  <c r="CO248" i="19" s="1"/>
  <c r="CP248" i="19" s="1"/>
  <c r="CN256" i="19"/>
  <c r="CO256" i="19" s="1"/>
  <c r="CP256" i="19" s="1"/>
  <c r="CN238" i="19"/>
  <c r="CO238" i="19" s="1"/>
  <c r="CP238" i="19" s="1"/>
  <c r="CN246" i="19"/>
  <c r="CO246" i="19" s="1"/>
  <c r="CP246" i="19" s="1"/>
  <c r="CN258" i="19"/>
  <c r="CO258" i="19" s="1"/>
  <c r="CP258" i="19" s="1"/>
  <c r="CF194" i="19"/>
  <c r="CG194" i="19" s="1"/>
  <c r="CH194" i="19" s="1"/>
  <c r="CF196" i="19"/>
  <c r="CG196" i="19" s="1"/>
  <c r="CH196" i="19" s="1"/>
  <c r="CN255" i="19"/>
  <c r="CO255" i="19" s="1"/>
  <c r="CP255" i="19" s="1"/>
  <c r="V292" i="19"/>
  <c r="W29" i="19"/>
  <c r="CN269" i="19"/>
  <c r="CO269" i="19" s="1"/>
  <c r="CP269" i="19" s="1"/>
  <c r="CI199" i="19"/>
  <c r="CL199" i="19" s="1"/>
  <c r="CM199" i="19" s="1"/>
  <c r="CI204" i="19"/>
  <c r="CL204" i="19" s="1"/>
  <c r="CM204" i="19" s="1"/>
  <c r="CI212" i="19"/>
  <c r="CL212" i="19" s="1"/>
  <c r="CM212" i="19" s="1"/>
  <c r="CI220" i="19"/>
  <c r="CL220" i="19" s="1"/>
  <c r="CM220" i="19" s="1"/>
  <c r="CI228" i="19"/>
  <c r="CL228" i="19" s="1"/>
  <c r="CM228" i="19" s="1"/>
  <c r="CN235" i="19"/>
  <c r="CO235" i="19" s="1"/>
  <c r="CP235" i="19" s="1"/>
  <c r="DC288" i="19"/>
  <c r="DE288" i="19"/>
  <c r="CN275" i="19"/>
  <c r="CO275" i="19" s="1"/>
  <c r="CP275" i="19" s="1"/>
  <c r="CI205" i="19"/>
  <c r="CL205" i="19" s="1"/>
  <c r="CM205" i="19" s="1"/>
  <c r="CI210" i="19"/>
  <c r="CL210" i="19" s="1"/>
  <c r="CM210" i="19" s="1"/>
  <c r="CI218" i="19"/>
  <c r="CL218" i="19" s="1"/>
  <c r="CM218" i="19" s="1"/>
  <c r="CI226" i="19"/>
  <c r="CL226" i="19" s="1"/>
  <c r="CM226" i="19" s="1"/>
  <c r="CI233" i="19"/>
  <c r="CL233" i="19" s="1"/>
  <c r="CM233" i="19" s="1"/>
  <c r="CN264" i="19"/>
  <c r="CO264" i="19" s="1"/>
  <c r="CP264" i="19" s="1"/>
  <c r="CN272" i="19"/>
  <c r="CO272" i="19" s="1"/>
  <c r="CP272" i="19" s="1"/>
  <c r="CZ281" i="19"/>
  <c r="DB281" i="19"/>
  <c r="CN245" i="19"/>
  <c r="CO245" i="19" s="1"/>
  <c r="CP245" i="19" s="1"/>
  <c r="CN243" i="19"/>
  <c r="CO243" i="19" s="1"/>
  <c r="CP243" i="19" s="1"/>
  <c r="CI35" i="19"/>
  <c r="CL35" i="19" s="1"/>
  <c r="CM35" i="19" s="1"/>
  <c r="CI34" i="19"/>
  <c r="CL34" i="19" s="1"/>
  <c r="CM34" i="19" s="1"/>
  <c r="CN35" i="19" l="1"/>
  <c r="CO35" i="19" s="1"/>
  <c r="CP35" i="19" s="1"/>
  <c r="CQ245" i="19"/>
  <c r="CR245" i="19" s="1"/>
  <c r="CS245" i="19" s="1"/>
  <c r="CQ264" i="19"/>
  <c r="CR264" i="19" s="1"/>
  <c r="CS264" i="19" s="1"/>
  <c r="CN226" i="19"/>
  <c r="CO226" i="19" s="1"/>
  <c r="CP226" i="19" s="1"/>
  <c r="CN210" i="19"/>
  <c r="CO210" i="19" s="1"/>
  <c r="CP210" i="19" s="1"/>
  <c r="CQ275" i="19"/>
  <c r="CR275" i="19" s="1"/>
  <c r="CS275" i="19" s="1"/>
  <c r="CN228" i="19"/>
  <c r="CO228" i="19" s="1"/>
  <c r="CP228" i="19" s="1"/>
  <c r="CN212" i="19"/>
  <c r="CO212" i="19" s="1"/>
  <c r="CP212" i="19" s="1"/>
  <c r="CN199" i="19"/>
  <c r="CO199" i="19" s="1"/>
  <c r="CP199" i="19" s="1"/>
  <c r="CQ255" i="19"/>
  <c r="CR255" i="19" s="1"/>
  <c r="CS255" i="19" s="1"/>
  <c r="CM194" i="19"/>
  <c r="CI194" i="19"/>
  <c r="CL194" i="19" s="1"/>
  <c r="CS246" i="19"/>
  <c r="CQ246" i="19"/>
  <c r="CR246" i="19" s="1"/>
  <c r="CS256" i="19"/>
  <c r="CQ256" i="19"/>
  <c r="CR256" i="19" s="1"/>
  <c r="CS244" i="19"/>
  <c r="CQ244" i="19"/>
  <c r="CR244" i="19" s="1"/>
  <c r="CQ273" i="19"/>
  <c r="CR273" i="19" s="1"/>
  <c r="CS273" i="19" s="1"/>
  <c r="CQ276" i="19"/>
  <c r="CR276" i="19" s="1"/>
  <c r="CS276" i="19" s="1"/>
  <c r="CQ270" i="19"/>
  <c r="CR270" i="19" s="1"/>
  <c r="CS270" i="19" s="1"/>
  <c r="CQ266" i="19"/>
  <c r="CR266" i="19" s="1"/>
  <c r="CS266" i="19" s="1"/>
  <c r="CQ236" i="19"/>
  <c r="CR236" i="19" s="1"/>
  <c r="CS236" i="19" s="1"/>
  <c r="CN230" i="19"/>
  <c r="CO230" i="19" s="1"/>
  <c r="CP230" i="19" s="1"/>
  <c r="CN225" i="19"/>
  <c r="CO225" i="19" s="1"/>
  <c r="CP225" i="19" s="1"/>
  <c r="CN221" i="19"/>
  <c r="CO221" i="19" s="1"/>
  <c r="CP221" i="19" s="1"/>
  <c r="CN214" i="19"/>
  <c r="CO214" i="19" s="1"/>
  <c r="CP214" i="19" s="1"/>
  <c r="CN209" i="19"/>
  <c r="CO209" i="19" s="1"/>
  <c r="CP209" i="19" s="1"/>
  <c r="CN202" i="19"/>
  <c r="CO202" i="19" s="1"/>
  <c r="CP202" i="19" s="1"/>
  <c r="CQ271" i="19"/>
  <c r="CR271" i="19" s="1"/>
  <c r="CS271" i="19" s="1"/>
  <c r="CQ263" i="19"/>
  <c r="CR263" i="19" s="1"/>
  <c r="CS263" i="19" s="1"/>
  <c r="CN231" i="19"/>
  <c r="CO231" i="19" s="1"/>
  <c r="CP231" i="19" s="1"/>
  <c r="CN224" i="19"/>
  <c r="CO224" i="19" s="1"/>
  <c r="CP224" i="19" s="1"/>
  <c r="CN219" i="19"/>
  <c r="CO219" i="19" s="1"/>
  <c r="CP219" i="19" s="1"/>
  <c r="CN215" i="19"/>
  <c r="CO215" i="19" s="1"/>
  <c r="CP215" i="19" s="1"/>
  <c r="CN208" i="19"/>
  <c r="CO208" i="19" s="1"/>
  <c r="CP208" i="19" s="1"/>
  <c r="CN203" i="19"/>
  <c r="CO203" i="19" s="1"/>
  <c r="CP203" i="19" s="1"/>
  <c r="CN191" i="19"/>
  <c r="CO191" i="19" s="1"/>
  <c r="CP191" i="19" s="1"/>
  <c r="CN197" i="19"/>
  <c r="CO197" i="19" s="1"/>
  <c r="CP197" i="19" s="1"/>
  <c r="CS254" i="19"/>
  <c r="CQ254" i="19"/>
  <c r="CR254" i="19" s="1"/>
  <c r="CS252" i="19"/>
  <c r="CQ252" i="19"/>
  <c r="CR252" i="19" s="1"/>
  <c r="CQ241" i="19"/>
  <c r="CR241" i="19" s="1"/>
  <c r="CS241" i="19" s="1"/>
  <c r="CN193" i="19"/>
  <c r="CO193" i="19" s="1"/>
  <c r="CP193" i="19" s="1"/>
  <c r="CN189" i="19"/>
  <c r="CO189" i="19" s="1"/>
  <c r="CP189" i="19" s="1"/>
  <c r="CM192" i="19"/>
  <c r="CI192" i="19"/>
  <c r="CL192" i="19" s="1"/>
  <c r="CS250" i="19"/>
  <c r="CQ250" i="19"/>
  <c r="CR250" i="19" s="1"/>
  <c r="CQ265" i="19"/>
  <c r="CR265" i="19" s="1"/>
  <c r="CS265" i="19" s="1"/>
  <c r="CQ261" i="19"/>
  <c r="CR261" i="19" s="1"/>
  <c r="CS261" i="19" s="1"/>
  <c r="CQ249" i="19"/>
  <c r="CR249" i="19" s="1"/>
  <c r="CS249" i="19" s="1"/>
  <c r="CQ239" i="19"/>
  <c r="CR239" i="19" s="1"/>
  <c r="CS239" i="19" s="1"/>
  <c r="CN34" i="19"/>
  <c r="CO34" i="19" s="1"/>
  <c r="CP34" i="19" s="1"/>
  <c r="CQ243" i="19"/>
  <c r="CR243" i="19" s="1"/>
  <c r="CS243" i="19" s="1"/>
  <c r="CQ272" i="19"/>
  <c r="CR272" i="19" s="1"/>
  <c r="CS272" i="19" s="1"/>
  <c r="CN233" i="19"/>
  <c r="CO233" i="19" s="1"/>
  <c r="CP233" i="19" s="1"/>
  <c r="CN218" i="19"/>
  <c r="CO218" i="19" s="1"/>
  <c r="CP218" i="19" s="1"/>
  <c r="CN205" i="19"/>
  <c r="CO205" i="19" s="1"/>
  <c r="CP205" i="19" s="1"/>
  <c r="CQ235" i="19"/>
  <c r="CR235" i="19" s="1"/>
  <c r="CS235" i="19" s="1"/>
  <c r="CN220" i="19"/>
  <c r="CO220" i="19" s="1"/>
  <c r="CP220" i="19" s="1"/>
  <c r="CN204" i="19"/>
  <c r="CO204" i="19" s="1"/>
  <c r="CP204" i="19" s="1"/>
  <c r="CQ269" i="19"/>
  <c r="CR269" i="19" s="1"/>
  <c r="CS269" i="19" s="1"/>
  <c r="CM196" i="19"/>
  <c r="CI196" i="19"/>
  <c r="CL196" i="19" s="1"/>
  <c r="CS258" i="19"/>
  <c r="CQ258" i="19"/>
  <c r="CR258" i="19" s="1"/>
  <c r="CS238" i="19"/>
  <c r="CQ238" i="19"/>
  <c r="CR238" i="19" s="1"/>
  <c r="CS248" i="19"/>
  <c r="CQ248" i="19"/>
  <c r="CR248" i="19" s="1"/>
  <c r="CS240" i="19"/>
  <c r="CQ240" i="19"/>
  <c r="CR240" i="19" s="1"/>
  <c r="CQ237" i="19"/>
  <c r="CR237" i="19" s="1"/>
  <c r="CS237" i="19" s="1"/>
  <c r="CQ274" i="19"/>
  <c r="CR274" i="19" s="1"/>
  <c r="CS274" i="19" s="1"/>
  <c r="CQ268" i="19"/>
  <c r="CR268" i="19" s="1"/>
  <c r="CS268" i="19" s="1"/>
  <c r="CQ262" i="19"/>
  <c r="CR262" i="19" s="1"/>
  <c r="CS262" i="19" s="1"/>
  <c r="CQ234" i="19"/>
  <c r="CR234" i="19" s="1"/>
  <c r="CS234" i="19" s="1"/>
  <c r="CN229" i="19"/>
  <c r="CO229" i="19" s="1"/>
  <c r="CP229" i="19" s="1"/>
  <c r="CN222" i="19"/>
  <c r="CO222" i="19" s="1"/>
  <c r="CP222" i="19" s="1"/>
  <c r="CN217" i="19"/>
  <c r="CO217" i="19" s="1"/>
  <c r="CP217" i="19" s="1"/>
  <c r="CN213" i="19"/>
  <c r="CO213" i="19" s="1"/>
  <c r="CP213" i="19" s="1"/>
  <c r="CN206" i="19"/>
  <c r="CO206" i="19" s="1"/>
  <c r="CP206" i="19" s="1"/>
  <c r="CN201" i="19"/>
  <c r="CO201" i="19" s="1"/>
  <c r="CP201" i="19" s="1"/>
  <c r="CQ267" i="19"/>
  <c r="CR267" i="19" s="1"/>
  <c r="CS267" i="19" s="1"/>
  <c r="CN232" i="19"/>
  <c r="CO232" i="19" s="1"/>
  <c r="CP232" i="19" s="1"/>
  <c r="CN227" i="19"/>
  <c r="CO227" i="19" s="1"/>
  <c r="CP227" i="19" s="1"/>
  <c r="CN223" i="19"/>
  <c r="CO223" i="19" s="1"/>
  <c r="CP223" i="19" s="1"/>
  <c r="CN216" i="19"/>
  <c r="CO216" i="19" s="1"/>
  <c r="CP216" i="19" s="1"/>
  <c r="CN211" i="19"/>
  <c r="CO211" i="19" s="1"/>
  <c r="CP211" i="19" s="1"/>
  <c r="CN207" i="19"/>
  <c r="CO207" i="19" s="1"/>
  <c r="CP207" i="19" s="1"/>
  <c r="CN200" i="19"/>
  <c r="CO200" i="19" s="1"/>
  <c r="CP200" i="19" s="1"/>
  <c r="CN195" i="19"/>
  <c r="CO195" i="19" s="1"/>
  <c r="CP195" i="19" s="1"/>
  <c r="CM190" i="19"/>
  <c r="CI190" i="19"/>
  <c r="CL190" i="19" s="1"/>
  <c r="CS242" i="19"/>
  <c r="CQ242" i="19"/>
  <c r="CR242" i="19" s="1"/>
  <c r="CQ247" i="19"/>
  <c r="CR247" i="19" s="1"/>
  <c r="CS247" i="19" s="1"/>
  <c r="CQ253" i="19"/>
  <c r="CR253" i="19" s="1"/>
  <c r="CS253" i="19" s="1"/>
  <c r="CQ251" i="19"/>
  <c r="CR251" i="19" s="1"/>
  <c r="CS251" i="19" s="1"/>
  <c r="DL187" i="19"/>
  <c r="DM187" i="19" s="1"/>
  <c r="DN187" i="19" s="1"/>
  <c r="DO187" i="19" s="1"/>
  <c r="CN179" i="19"/>
  <c r="CO179" i="19" s="1"/>
  <c r="CP179" i="19" s="1"/>
  <c r="CM198" i="19"/>
  <c r="CI198" i="19"/>
  <c r="CL198" i="19" s="1"/>
  <c r="CS260" i="19"/>
  <c r="CQ260" i="19"/>
  <c r="CR260" i="19" s="1"/>
  <c r="CQ259" i="19"/>
  <c r="CR259" i="19" s="1"/>
  <c r="CS259" i="19" s="1"/>
  <c r="CQ257" i="19"/>
  <c r="CR257" i="19" s="1"/>
  <c r="CS257" i="19" s="1"/>
  <c r="CQ188" i="19"/>
  <c r="CR188" i="19" s="1"/>
  <c r="CS188" i="19" s="1"/>
  <c r="CN30" i="19"/>
  <c r="CO30" i="19" s="1"/>
  <c r="CP30" i="19" s="1"/>
  <c r="DC281" i="19"/>
  <c r="DE281" i="19"/>
  <c r="DF288" i="19"/>
  <c r="DH288" i="19"/>
  <c r="X29" i="19"/>
  <c r="W292" i="19"/>
  <c r="DF280" i="19"/>
  <c r="DH280" i="19"/>
  <c r="DI283" i="19"/>
  <c r="DK283" i="19"/>
  <c r="DL284" i="19"/>
  <c r="DN284" i="19"/>
  <c r="DO284" i="19" s="1"/>
  <c r="DL282" i="19"/>
  <c r="DN282" i="19"/>
  <c r="DO282" i="19" s="1"/>
  <c r="DC289" i="19"/>
  <c r="DE289" i="19"/>
  <c r="CT188" i="19" l="1"/>
  <c r="CU188" i="19" s="1"/>
  <c r="CV188" i="19" s="1"/>
  <c r="CT259" i="19"/>
  <c r="CU259" i="19" s="1"/>
  <c r="CV259" i="19" s="1"/>
  <c r="CT253" i="19"/>
  <c r="CU253" i="19" s="1"/>
  <c r="CV253" i="19" s="1"/>
  <c r="CS195" i="19"/>
  <c r="CQ195" i="19"/>
  <c r="CR195" i="19" s="1"/>
  <c r="CQ207" i="19"/>
  <c r="CR207" i="19" s="1"/>
  <c r="CS207" i="19" s="1"/>
  <c r="CQ216" i="19"/>
  <c r="CR216" i="19" s="1"/>
  <c r="CS216" i="19" s="1"/>
  <c r="CQ227" i="19"/>
  <c r="CR227" i="19" s="1"/>
  <c r="CS227" i="19" s="1"/>
  <c r="CT267" i="19"/>
  <c r="CU267" i="19" s="1"/>
  <c r="CV267" i="19" s="1"/>
  <c r="CQ206" i="19"/>
  <c r="CR206" i="19" s="1"/>
  <c r="CS206" i="19" s="1"/>
  <c r="CQ217" i="19"/>
  <c r="CR217" i="19" s="1"/>
  <c r="CS217" i="19" s="1"/>
  <c r="CQ229" i="19"/>
  <c r="CR229" i="19" s="1"/>
  <c r="CS229" i="19" s="1"/>
  <c r="CT262" i="19"/>
  <c r="CU262" i="19" s="1"/>
  <c r="CV262" i="19" s="1"/>
  <c r="CT274" i="19"/>
  <c r="CU274" i="19" s="1"/>
  <c r="CV274" i="19" s="1"/>
  <c r="CT269" i="19"/>
  <c r="CU269" i="19" s="1"/>
  <c r="CV269" i="19" s="1"/>
  <c r="CQ220" i="19"/>
  <c r="CR220" i="19" s="1"/>
  <c r="CS220" i="19" s="1"/>
  <c r="CQ205" i="19"/>
  <c r="CR205" i="19" s="1"/>
  <c r="CS205" i="19" s="1"/>
  <c r="CQ233" i="19"/>
  <c r="CR233" i="19" s="1"/>
  <c r="CS233" i="19" s="1"/>
  <c r="CT243" i="19"/>
  <c r="CU243" i="19" s="1"/>
  <c r="CV243" i="19" s="1"/>
  <c r="CT239" i="19"/>
  <c r="CU239" i="19" s="1"/>
  <c r="CV239" i="19" s="1"/>
  <c r="CT261" i="19"/>
  <c r="CU261" i="19" s="1"/>
  <c r="CV261" i="19" s="1"/>
  <c r="CS189" i="19"/>
  <c r="CQ189" i="19"/>
  <c r="CR189" i="19" s="1"/>
  <c r="CT241" i="19"/>
  <c r="CU241" i="19" s="1"/>
  <c r="CV241" i="19" s="1"/>
  <c r="CS191" i="19"/>
  <c r="CQ191" i="19"/>
  <c r="CR191" i="19" s="1"/>
  <c r="CQ208" i="19"/>
  <c r="CR208" i="19" s="1"/>
  <c r="CS208" i="19" s="1"/>
  <c r="CQ219" i="19"/>
  <c r="CR219" i="19" s="1"/>
  <c r="CS219" i="19" s="1"/>
  <c r="CQ231" i="19"/>
  <c r="CR231" i="19" s="1"/>
  <c r="CS231" i="19" s="1"/>
  <c r="CT271" i="19"/>
  <c r="CU271" i="19" s="1"/>
  <c r="CV271" i="19" s="1"/>
  <c r="CQ209" i="19"/>
  <c r="CR209" i="19" s="1"/>
  <c r="CS209" i="19" s="1"/>
  <c r="CQ221" i="19"/>
  <c r="CR221" i="19" s="1"/>
  <c r="CS221" i="19" s="1"/>
  <c r="CQ230" i="19"/>
  <c r="CR230" i="19" s="1"/>
  <c r="CS230" i="19" s="1"/>
  <c r="CT266" i="19"/>
  <c r="CU266" i="19" s="1"/>
  <c r="CV266" i="19" s="1"/>
  <c r="CT276" i="19"/>
  <c r="CU276" i="19" s="1"/>
  <c r="CV276" i="19" s="1"/>
  <c r="CT255" i="19"/>
  <c r="CU255" i="19" s="1"/>
  <c r="CV255" i="19" s="1"/>
  <c r="CQ212" i="19"/>
  <c r="CR212" i="19" s="1"/>
  <c r="CS212" i="19" s="1"/>
  <c r="CT275" i="19"/>
  <c r="CU275" i="19" s="1"/>
  <c r="CV275" i="19" s="1"/>
  <c r="CQ226" i="19"/>
  <c r="CR226" i="19" s="1"/>
  <c r="CS226" i="19" s="1"/>
  <c r="CT245" i="19"/>
  <c r="CU245" i="19" s="1"/>
  <c r="CV245" i="19" s="1"/>
  <c r="CQ30" i="19"/>
  <c r="CR30" i="19" s="1"/>
  <c r="CS30" i="19" s="1"/>
  <c r="CT257" i="19"/>
  <c r="CU257" i="19" s="1"/>
  <c r="CV257" i="19" s="1"/>
  <c r="CQ179" i="19"/>
  <c r="CR179" i="19" s="1"/>
  <c r="CS179" i="19" s="1"/>
  <c r="CT251" i="19"/>
  <c r="CU251" i="19" s="1"/>
  <c r="CV251" i="19" s="1"/>
  <c r="CT247" i="19"/>
  <c r="CU247" i="19" s="1"/>
  <c r="CV247" i="19" s="1"/>
  <c r="CQ200" i="19"/>
  <c r="CR200" i="19" s="1"/>
  <c r="CS200" i="19" s="1"/>
  <c r="CQ211" i="19"/>
  <c r="CR211" i="19" s="1"/>
  <c r="CS211" i="19" s="1"/>
  <c r="CQ223" i="19"/>
  <c r="CR223" i="19" s="1"/>
  <c r="CS223" i="19" s="1"/>
  <c r="CQ232" i="19"/>
  <c r="CR232" i="19" s="1"/>
  <c r="CS232" i="19" s="1"/>
  <c r="CQ201" i="19"/>
  <c r="CR201" i="19" s="1"/>
  <c r="CS201" i="19" s="1"/>
  <c r="CQ213" i="19"/>
  <c r="CR213" i="19" s="1"/>
  <c r="CS213" i="19" s="1"/>
  <c r="CQ222" i="19"/>
  <c r="CR222" i="19" s="1"/>
  <c r="CS222" i="19" s="1"/>
  <c r="CT234" i="19"/>
  <c r="CU234" i="19" s="1"/>
  <c r="CV234" i="19" s="1"/>
  <c r="CT268" i="19"/>
  <c r="CU268" i="19" s="1"/>
  <c r="CV268" i="19" s="1"/>
  <c r="CT237" i="19"/>
  <c r="CU237" i="19" s="1"/>
  <c r="CV237" i="19" s="1"/>
  <c r="CQ204" i="19"/>
  <c r="CR204" i="19" s="1"/>
  <c r="CS204" i="19" s="1"/>
  <c r="CT235" i="19"/>
  <c r="CU235" i="19" s="1"/>
  <c r="CV235" i="19" s="1"/>
  <c r="CQ218" i="19"/>
  <c r="CR218" i="19" s="1"/>
  <c r="CS218" i="19" s="1"/>
  <c r="CT272" i="19"/>
  <c r="CU272" i="19" s="1"/>
  <c r="CV272" i="19" s="1"/>
  <c r="CQ34" i="19"/>
  <c r="CR34" i="19" s="1"/>
  <c r="CS34" i="19" s="1"/>
  <c r="CT249" i="19"/>
  <c r="CU249" i="19" s="1"/>
  <c r="CV249" i="19" s="1"/>
  <c r="CT265" i="19"/>
  <c r="CU265" i="19" s="1"/>
  <c r="CV265" i="19" s="1"/>
  <c r="CS193" i="19"/>
  <c r="CQ193" i="19"/>
  <c r="CR193" i="19" s="1"/>
  <c r="CS197" i="19"/>
  <c r="CQ197" i="19"/>
  <c r="CR197" i="19" s="1"/>
  <c r="CQ203" i="19"/>
  <c r="CR203" i="19" s="1"/>
  <c r="CS203" i="19" s="1"/>
  <c r="CQ215" i="19"/>
  <c r="CR215" i="19" s="1"/>
  <c r="CS215" i="19" s="1"/>
  <c r="CQ224" i="19"/>
  <c r="CR224" i="19" s="1"/>
  <c r="CS224" i="19" s="1"/>
  <c r="CT263" i="19"/>
  <c r="CU263" i="19" s="1"/>
  <c r="CV263" i="19" s="1"/>
  <c r="CQ202" i="19"/>
  <c r="CR202" i="19" s="1"/>
  <c r="CS202" i="19" s="1"/>
  <c r="CQ214" i="19"/>
  <c r="CR214" i="19" s="1"/>
  <c r="CS214" i="19" s="1"/>
  <c r="CQ225" i="19"/>
  <c r="CR225" i="19" s="1"/>
  <c r="CS225" i="19" s="1"/>
  <c r="CT236" i="19"/>
  <c r="CU236" i="19" s="1"/>
  <c r="CV236" i="19" s="1"/>
  <c r="CT270" i="19"/>
  <c r="CU270" i="19" s="1"/>
  <c r="CV270" i="19" s="1"/>
  <c r="CT273" i="19"/>
  <c r="CU273" i="19" s="1"/>
  <c r="CV273" i="19" s="1"/>
  <c r="CQ199" i="19"/>
  <c r="CR199" i="19" s="1"/>
  <c r="CS199" i="19" s="1"/>
  <c r="CQ228" i="19"/>
  <c r="CR228" i="19" s="1"/>
  <c r="CS228" i="19" s="1"/>
  <c r="CQ210" i="19"/>
  <c r="CR210" i="19" s="1"/>
  <c r="CS210" i="19" s="1"/>
  <c r="CT264" i="19"/>
  <c r="CU264" i="19" s="1"/>
  <c r="CV264" i="19" s="1"/>
  <c r="CQ35" i="19"/>
  <c r="CR35" i="19" s="1"/>
  <c r="CS35" i="19" s="1"/>
  <c r="CT240" i="19"/>
  <c r="CU240" i="19" s="1"/>
  <c r="CV240" i="19" s="1"/>
  <c r="CT248" i="19"/>
  <c r="CU248" i="19" s="1"/>
  <c r="CV248" i="19" s="1"/>
  <c r="CT258" i="19"/>
  <c r="CU258" i="19" s="1"/>
  <c r="CV258" i="19" s="1"/>
  <c r="CN196" i="19"/>
  <c r="CO196" i="19" s="1"/>
  <c r="CP196" i="19" s="1"/>
  <c r="DF289" i="19"/>
  <c r="DH289" i="19"/>
  <c r="DL283" i="19"/>
  <c r="DN283" i="19"/>
  <c r="DO283" i="19" s="1"/>
  <c r="DI280" i="19"/>
  <c r="DK280" i="19"/>
  <c r="DI288" i="19"/>
  <c r="DK288" i="19"/>
  <c r="DF281" i="19"/>
  <c r="DH281" i="19"/>
  <c r="Y29" i="19"/>
  <c r="X292" i="19"/>
  <c r="CT260" i="19"/>
  <c r="CU260" i="19" s="1"/>
  <c r="CV260" i="19" s="1"/>
  <c r="CN198" i="19"/>
  <c r="CO198" i="19" s="1"/>
  <c r="CP198" i="19" s="1"/>
  <c r="CT242" i="19"/>
  <c r="CU242" i="19" s="1"/>
  <c r="CV242" i="19" s="1"/>
  <c r="CN190" i="19"/>
  <c r="CO190" i="19" s="1"/>
  <c r="CP190" i="19" s="1"/>
  <c r="CT238" i="19"/>
  <c r="CU238" i="19" s="1"/>
  <c r="CV238" i="19" s="1"/>
  <c r="CT250" i="19"/>
  <c r="CU250" i="19" s="1"/>
  <c r="CV250" i="19" s="1"/>
  <c r="CN192" i="19"/>
  <c r="CO192" i="19" s="1"/>
  <c r="CP192" i="19" s="1"/>
  <c r="CT252" i="19"/>
  <c r="CU252" i="19" s="1"/>
  <c r="CV252" i="19" s="1"/>
  <c r="CT254" i="19"/>
  <c r="CU254" i="19" s="1"/>
  <c r="CV254" i="19" s="1"/>
  <c r="CT244" i="19"/>
  <c r="CU244" i="19" s="1"/>
  <c r="CV244" i="19" s="1"/>
  <c r="CT256" i="19"/>
  <c r="CU256" i="19" s="1"/>
  <c r="CV256" i="19" s="1"/>
  <c r="CT246" i="19"/>
  <c r="CU246" i="19" s="1"/>
  <c r="CV246" i="19" s="1"/>
  <c r="CN194" i="19"/>
  <c r="CO194" i="19" s="1"/>
  <c r="CP194" i="19" s="1"/>
  <c r="CW246" i="19" l="1"/>
  <c r="CX246" i="19" s="1"/>
  <c r="CY246" i="19" s="1"/>
  <c r="CW244" i="19"/>
  <c r="CX244" i="19" s="1"/>
  <c r="CY244" i="19" s="1"/>
  <c r="CW252" i="19"/>
  <c r="CX252" i="19" s="1"/>
  <c r="CY252" i="19" s="1"/>
  <c r="CW250" i="19"/>
  <c r="CX250" i="19" s="1"/>
  <c r="CY250" i="19" s="1"/>
  <c r="CQ198" i="19"/>
  <c r="CR198" i="19" s="1"/>
  <c r="CS198" i="19" s="1"/>
  <c r="CQ196" i="19"/>
  <c r="CR196" i="19" s="1"/>
  <c r="CS196" i="19" s="1"/>
  <c r="CW248" i="19"/>
  <c r="CX248" i="19" s="1"/>
  <c r="CY248" i="19" s="1"/>
  <c r="CV35" i="19"/>
  <c r="CT35" i="19"/>
  <c r="CU35" i="19" s="1"/>
  <c r="CT199" i="19"/>
  <c r="CU199" i="19" s="1"/>
  <c r="CV199" i="19" s="1"/>
  <c r="CW270" i="19"/>
  <c r="CX270" i="19" s="1"/>
  <c r="CY270" i="19" s="1"/>
  <c r="CT225" i="19"/>
  <c r="CU225" i="19" s="1"/>
  <c r="CV225" i="19" s="1"/>
  <c r="CT224" i="19"/>
  <c r="CU224" i="19" s="1"/>
  <c r="CV224" i="19" s="1"/>
  <c r="CT203" i="19"/>
  <c r="CU203" i="19" s="1"/>
  <c r="CV203" i="19" s="1"/>
  <c r="CY249" i="19"/>
  <c r="CW249" i="19"/>
  <c r="CX249" i="19" s="1"/>
  <c r="CW235" i="19"/>
  <c r="CX235" i="19" s="1"/>
  <c r="CY235" i="19" s="1"/>
  <c r="CW237" i="19"/>
  <c r="CX237" i="19" s="1"/>
  <c r="CY237" i="19" s="1"/>
  <c r="CT213" i="19"/>
  <c r="CU213" i="19" s="1"/>
  <c r="CV213" i="19" s="1"/>
  <c r="CT232" i="19"/>
  <c r="CU232" i="19" s="1"/>
  <c r="CV232" i="19" s="1"/>
  <c r="CY247" i="19"/>
  <c r="CW247" i="19"/>
  <c r="CX247" i="19" s="1"/>
  <c r="CT226" i="19"/>
  <c r="CU226" i="19" s="1"/>
  <c r="CV226" i="19" s="1"/>
  <c r="CQ194" i="19"/>
  <c r="CR194" i="19" s="1"/>
  <c r="CS194" i="19" s="1"/>
  <c r="CW256" i="19"/>
  <c r="CX256" i="19" s="1"/>
  <c r="CY256" i="19" s="1"/>
  <c r="CW254" i="19"/>
  <c r="CX254" i="19" s="1"/>
  <c r="CY254" i="19" s="1"/>
  <c r="CQ192" i="19"/>
  <c r="CR192" i="19" s="1"/>
  <c r="CS192" i="19" s="1"/>
  <c r="CW238" i="19"/>
  <c r="CX238" i="19" s="1"/>
  <c r="CY238" i="19" s="1"/>
  <c r="CW242" i="19"/>
  <c r="CX242" i="19" s="1"/>
  <c r="CY242" i="19" s="1"/>
  <c r="CW260" i="19"/>
  <c r="CX260" i="19" s="1"/>
  <c r="CY260" i="19" s="1"/>
  <c r="CW258" i="19"/>
  <c r="CX258" i="19" s="1"/>
  <c r="CY258" i="19" s="1"/>
  <c r="CW240" i="19"/>
  <c r="CX240" i="19" s="1"/>
  <c r="CY240" i="19" s="1"/>
  <c r="CW264" i="19"/>
  <c r="CX264" i="19" s="1"/>
  <c r="CY264" i="19" s="1"/>
  <c r="CT228" i="19"/>
  <c r="CU228" i="19" s="1"/>
  <c r="CV228" i="19" s="1"/>
  <c r="CW273" i="19"/>
  <c r="CX273" i="19" s="1"/>
  <c r="CY273" i="19" s="1"/>
  <c r="CW236" i="19"/>
  <c r="CX236" i="19" s="1"/>
  <c r="CY236" i="19" s="1"/>
  <c r="CT214" i="19"/>
  <c r="CU214" i="19" s="1"/>
  <c r="CV214" i="19" s="1"/>
  <c r="CW263" i="19"/>
  <c r="CX263" i="19" s="1"/>
  <c r="CY263" i="19" s="1"/>
  <c r="CT215" i="19"/>
  <c r="CU215" i="19" s="1"/>
  <c r="CV215" i="19" s="1"/>
  <c r="CW265" i="19"/>
  <c r="CX265" i="19" s="1"/>
  <c r="CY265" i="19" s="1"/>
  <c r="CV34" i="19"/>
  <c r="CT34" i="19"/>
  <c r="CU34" i="19" s="1"/>
  <c r="CT218" i="19"/>
  <c r="CU218" i="19" s="1"/>
  <c r="CV218" i="19" s="1"/>
  <c r="CT204" i="19"/>
  <c r="CU204" i="19" s="1"/>
  <c r="CV204" i="19" s="1"/>
  <c r="CW268" i="19"/>
  <c r="CX268" i="19" s="1"/>
  <c r="CY268" i="19" s="1"/>
  <c r="CT222" i="19"/>
  <c r="CU222" i="19" s="1"/>
  <c r="CV222" i="19" s="1"/>
  <c r="CT201" i="19"/>
  <c r="CU201" i="19" s="1"/>
  <c r="CV201" i="19" s="1"/>
  <c r="CT223" i="19"/>
  <c r="CU223" i="19" s="1"/>
  <c r="CV223" i="19" s="1"/>
  <c r="CT200" i="19"/>
  <c r="CU200" i="19" s="1"/>
  <c r="CV200" i="19" s="1"/>
  <c r="CY251" i="19"/>
  <c r="CW251" i="19"/>
  <c r="CX251" i="19" s="1"/>
  <c r="CY257" i="19"/>
  <c r="CW257" i="19"/>
  <c r="CX257" i="19" s="1"/>
  <c r="CY245" i="19"/>
  <c r="CW245" i="19"/>
  <c r="CX245" i="19" s="1"/>
  <c r="CW275" i="19"/>
  <c r="CX275" i="19" s="1"/>
  <c r="CY275" i="19" s="1"/>
  <c r="CY255" i="19"/>
  <c r="CW255" i="19"/>
  <c r="CX255" i="19" s="1"/>
  <c r="CW266" i="19"/>
  <c r="CX266" i="19" s="1"/>
  <c r="CY266" i="19" s="1"/>
  <c r="CT221" i="19"/>
  <c r="CU221" i="19" s="1"/>
  <c r="CV221" i="19" s="1"/>
  <c r="CW271" i="19"/>
  <c r="CX271" i="19" s="1"/>
  <c r="CY271" i="19" s="1"/>
  <c r="CT219" i="19"/>
  <c r="CU219" i="19" s="1"/>
  <c r="CV219" i="19" s="1"/>
  <c r="CY241" i="19"/>
  <c r="CW241" i="19"/>
  <c r="CX241" i="19" s="1"/>
  <c r="CY239" i="19"/>
  <c r="CW239" i="19"/>
  <c r="CX239" i="19" s="1"/>
  <c r="CT233" i="19"/>
  <c r="CU233" i="19" s="1"/>
  <c r="CV233" i="19" s="1"/>
  <c r="CT220" i="19"/>
  <c r="CU220" i="19" s="1"/>
  <c r="CV220" i="19" s="1"/>
  <c r="CW274" i="19"/>
  <c r="CX274" i="19" s="1"/>
  <c r="CY274" i="19" s="1"/>
  <c r="CT229" i="19"/>
  <c r="CU229" i="19" s="1"/>
  <c r="CV229" i="19" s="1"/>
  <c r="CT206" i="19"/>
  <c r="CU206" i="19" s="1"/>
  <c r="CV206" i="19" s="1"/>
  <c r="CT227" i="19"/>
  <c r="CU227" i="19" s="1"/>
  <c r="CV227" i="19" s="1"/>
  <c r="CT207" i="19"/>
  <c r="CU207" i="19" s="1"/>
  <c r="CV207" i="19" s="1"/>
  <c r="CY259" i="19"/>
  <c r="CW259" i="19"/>
  <c r="CX259" i="19" s="1"/>
  <c r="CQ190" i="19"/>
  <c r="CR190" i="19" s="1"/>
  <c r="CS190" i="19" s="1"/>
  <c r="CT210" i="19"/>
  <c r="CU210" i="19" s="1"/>
  <c r="CV210" i="19" s="1"/>
  <c r="CT202" i="19"/>
  <c r="CU202" i="19" s="1"/>
  <c r="CV202" i="19" s="1"/>
  <c r="CW272" i="19"/>
  <c r="CX272" i="19" s="1"/>
  <c r="CY272" i="19" s="1"/>
  <c r="CW234" i="19"/>
  <c r="CX234" i="19" s="1"/>
  <c r="CY234" i="19" s="1"/>
  <c r="CT211" i="19"/>
  <c r="CU211" i="19" s="1"/>
  <c r="CV211" i="19" s="1"/>
  <c r="CT179" i="19"/>
  <c r="CU179" i="19" s="1"/>
  <c r="CV179" i="19" s="1"/>
  <c r="CT30" i="19"/>
  <c r="CU30" i="19" s="1"/>
  <c r="CV30" i="19" s="1"/>
  <c r="CT212" i="19"/>
  <c r="CU212" i="19" s="1"/>
  <c r="CV212" i="19" s="1"/>
  <c r="CW276" i="19"/>
  <c r="CX276" i="19" s="1"/>
  <c r="CY276" i="19" s="1"/>
  <c r="CT230" i="19"/>
  <c r="CU230" i="19" s="1"/>
  <c r="CV230" i="19" s="1"/>
  <c r="CT209" i="19"/>
  <c r="CU209" i="19" s="1"/>
  <c r="CV209" i="19" s="1"/>
  <c r="CT231" i="19"/>
  <c r="CU231" i="19" s="1"/>
  <c r="CV231" i="19" s="1"/>
  <c r="CT208" i="19"/>
  <c r="CU208" i="19" s="1"/>
  <c r="CV208" i="19" s="1"/>
  <c r="CY261" i="19"/>
  <c r="CW261" i="19"/>
  <c r="CX261" i="19" s="1"/>
  <c r="CY243" i="19"/>
  <c r="CW243" i="19"/>
  <c r="CX243" i="19" s="1"/>
  <c r="CT205" i="19"/>
  <c r="CU205" i="19" s="1"/>
  <c r="CV205" i="19" s="1"/>
  <c r="CW269" i="19"/>
  <c r="CX269" i="19" s="1"/>
  <c r="CY269" i="19" s="1"/>
  <c r="CW262" i="19"/>
  <c r="CX262" i="19" s="1"/>
  <c r="CY262" i="19" s="1"/>
  <c r="CT217" i="19"/>
  <c r="CU217" i="19" s="1"/>
  <c r="CV217" i="19" s="1"/>
  <c r="CW267" i="19"/>
  <c r="CX267" i="19" s="1"/>
  <c r="CY267" i="19" s="1"/>
  <c r="CT216" i="19"/>
  <c r="CU216" i="19" s="1"/>
  <c r="CV216" i="19" s="1"/>
  <c r="CY253" i="19"/>
  <c r="CW253" i="19"/>
  <c r="CX253" i="19" s="1"/>
  <c r="CY188" i="19"/>
  <c r="CW188" i="19"/>
  <c r="CX188" i="19" s="1"/>
  <c r="CT197" i="19"/>
  <c r="CU197" i="19" s="1"/>
  <c r="CV197" i="19" s="1"/>
  <c r="CT193" i="19"/>
  <c r="CU193" i="19" s="1"/>
  <c r="CV193" i="19" s="1"/>
  <c r="DI281" i="19"/>
  <c r="DK281" i="19"/>
  <c r="DL288" i="19"/>
  <c r="DN288" i="19"/>
  <c r="DO288" i="19" s="1"/>
  <c r="DL280" i="19"/>
  <c r="DN280" i="19"/>
  <c r="DO280" i="19" s="1"/>
  <c r="DI289" i="19"/>
  <c r="DK289" i="19"/>
  <c r="Y292" i="19"/>
  <c r="Z29" i="19"/>
  <c r="CT191" i="19"/>
  <c r="CU191" i="19" s="1"/>
  <c r="CV191" i="19" s="1"/>
  <c r="CT189" i="19"/>
  <c r="CU189" i="19" s="1"/>
  <c r="CV189" i="19" s="1"/>
  <c r="CT195" i="19"/>
  <c r="CU195" i="19" s="1"/>
  <c r="CV195" i="19" s="1"/>
  <c r="CW189" i="19" l="1"/>
  <c r="CX189" i="19" s="1"/>
  <c r="CY189" i="19" s="1"/>
  <c r="CW193" i="19"/>
  <c r="CX193" i="19" s="1"/>
  <c r="CY193" i="19" s="1"/>
  <c r="CW216" i="19"/>
  <c r="CX216" i="19" s="1"/>
  <c r="CY216" i="19" s="1"/>
  <c r="CW217" i="19"/>
  <c r="CX217" i="19" s="1"/>
  <c r="CY217" i="19" s="1"/>
  <c r="CZ269" i="19"/>
  <c r="DA269" i="19" s="1"/>
  <c r="DB269" i="19" s="1"/>
  <c r="CW208" i="19"/>
  <c r="CX208" i="19" s="1"/>
  <c r="CY208" i="19" s="1"/>
  <c r="CW209" i="19"/>
  <c r="CX209" i="19" s="1"/>
  <c r="CY209" i="19" s="1"/>
  <c r="CZ276" i="19"/>
  <c r="DA276" i="19" s="1"/>
  <c r="DB276" i="19" s="1"/>
  <c r="CY30" i="19"/>
  <c r="CW30" i="19"/>
  <c r="CX30" i="19" s="1"/>
  <c r="CW211" i="19"/>
  <c r="CX211" i="19" s="1"/>
  <c r="CY211" i="19" s="1"/>
  <c r="CZ272" i="19"/>
  <c r="DA272" i="19" s="1"/>
  <c r="DB272" i="19" s="1"/>
  <c r="CW210" i="19"/>
  <c r="CX210" i="19" s="1"/>
  <c r="CY210" i="19" s="1"/>
  <c r="CW207" i="19"/>
  <c r="CX207" i="19" s="1"/>
  <c r="CY207" i="19" s="1"/>
  <c r="CW206" i="19"/>
  <c r="CX206" i="19" s="1"/>
  <c r="CY206" i="19" s="1"/>
  <c r="CZ274" i="19"/>
  <c r="DA274" i="19" s="1"/>
  <c r="DB274" i="19" s="1"/>
  <c r="CW233" i="19"/>
  <c r="CX233" i="19" s="1"/>
  <c r="CY233" i="19" s="1"/>
  <c r="CZ271" i="19"/>
  <c r="DA271" i="19" s="1"/>
  <c r="DB271" i="19" s="1"/>
  <c r="CZ266" i="19"/>
  <c r="DA266" i="19" s="1"/>
  <c r="DB266" i="19" s="1"/>
  <c r="CW200" i="19"/>
  <c r="CX200" i="19" s="1"/>
  <c r="CY200" i="19" s="1"/>
  <c r="CW201" i="19"/>
  <c r="CX201" i="19" s="1"/>
  <c r="CY201" i="19" s="1"/>
  <c r="CZ268" i="19"/>
  <c r="DA268" i="19" s="1"/>
  <c r="DB268" i="19" s="1"/>
  <c r="CW218" i="19"/>
  <c r="CX218" i="19" s="1"/>
  <c r="CY218" i="19" s="1"/>
  <c r="CW215" i="19"/>
  <c r="CX215" i="19" s="1"/>
  <c r="CY215" i="19" s="1"/>
  <c r="CW214" i="19"/>
  <c r="CX214" i="19" s="1"/>
  <c r="CY214" i="19" s="1"/>
  <c r="CZ273" i="19"/>
  <c r="DA273" i="19" s="1"/>
  <c r="DB273" i="19" s="1"/>
  <c r="CZ264" i="19"/>
  <c r="DA264" i="19" s="1"/>
  <c r="DB264" i="19" s="1"/>
  <c r="CZ258" i="19"/>
  <c r="DA258" i="19" s="1"/>
  <c r="DB258" i="19" s="1"/>
  <c r="CZ242" i="19"/>
  <c r="DA242" i="19" s="1"/>
  <c r="DB242" i="19" s="1"/>
  <c r="CT192" i="19"/>
  <c r="CU192" i="19" s="1"/>
  <c r="CV192" i="19" s="1"/>
  <c r="CZ256" i="19"/>
  <c r="DA256" i="19" s="1"/>
  <c r="DB256" i="19" s="1"/>
  <c r="CW226" i="19"/>
  <c r="CX226" i="19" s="1"/>
  <c r="CY226" i="19" s="1"/>
  <c r="CW213" i="19"/>
  <c r="CX213" i="19" s="1"/>
  <c r="CY213" i="19" s="1"/>
  <c r="CZ235" i="19"/>
  <c r="DA235" i="19" s="1"/>
  <c r="DB235" i="19" s="1"/>
  <c r="CW224" i="19"/>
  <c r="CX224" i="19" s="1"/>
  <c r="CY224" i="19" s="1"/>
  <c r="CZ270" i="19"/>
  <c r="DA270" i="19" s="1"/>
  <c r="DB270" i="19" s="1"/>
  <c r="CZ248" i="19"/>
  <c r="DA248" i="19" s="1"/>
  <c r="DB248" i="19" s="1"/>
  <c r="CT198" i="19"/>
  <c r="CU198" i="19" s="1"/>
  <c r="CV198" i="19" s="1"/>
  <c r="CZ252" i="19"/>
  <c r="DA252" i="19" s="1"/>
  <c r="DB252" i="19" s="1"/>
  <c r="CZ246" i="19"/>
  <c r="DA246" i="19" s="1"/>
  <c r="DB246" i="19" s="1"/>
  <c r="CW195" i="19"/>
  <c r="CX195" i="19" s="1"/>
  <c r="CY195" i="19" s="1"/>
  <c r="CW191" i="19"/>
  <c r="CX191" i="19" s="1"/>
  <c r="CY191" i="19" s="1"/>
  <c r="CW197" i="19"/>
  <c r="CX197" i="19" s="1"/>
  <c r="CY197" i="19" s="1"/>
  <c r="CZ267" i="19"/>
  <c r="DA267" i="19" s="1"/>
  <c r="DB267" i="19" s="1"/>
  <c r="CZ262" i="19"/>
  <c r="DA262" i="19" s="1"/>
  <c r="DB262" i="19" s="1"/>
  <c r="CW205" i="19"/>
  <c r="CX205" i="19" s="1"/>
  <c r="CY205" i="19" s="1"/>
  <c r="CW231" i="19"/>
  <c r="CX231" i="19" s="1"/>
  <c r="CY231" i="19" s="1"/>
  <c r="CW230" i="19"/>
  <c r="CX230" i="19" s="1"/>
  <c r="CY230" i="19" s="1"/>
  <c r="CW212" i="19"/>
  <c r="CX212" i="19" s="1"/>
  <c r="CY212" i="19" s="1"/>
  <c r="CW179" i="19"/>
  <c r="CX179" i="19" s="1"/>
  <c r="CY179" i="19" s="1"/>
  <c r="CZ234" i="19"/>
  <c r="DA234" i="19" s="1"/>
  <c r="DB234" i="19" s="1"/>
  <c r="CW202" i="19"/>
  <c r="CX202" i="19" s="1"/>
  <c r="CY202" i="19" s="1"/>
  <c r="CT190" i="19"/>
  <c r="CU190" i="19" s="1"/>
  <c r="CV190" i="19" s="1"/>
  <c r="CW227" i="19"/>
  <c r="CX227" i="19" s="1"/>
  <c r="CY227" i="19" s="1"/>
  <c r="CW229" i="19"/>
  <c r="CX229" i="19" s="1"/>
  <c r="CY229" i="19" s="1"/>
  <c r="CW220" i="19"/>
  <c r="CX220" i="19" s="1"/>
  <c r="CY220" i="19" s="1"/>
  <c r="CW219" i="19"/>
  <c r="CX219" i="19" s="1"/>
  <c r="CY219" i="19" s="1"/>
  <c r="CW221" i="19"/>
  <c r="CX221" i="19" s="1"/>
  <c r="CY221" i="19" s="1"/>
  <c r="CZ275" i="19"/>
  <c r="DA275" i="19" s="1"/>
  <c r="DB275" i="19" s="1"/>
  <c r="CW223" i="19"/>
  <c r="CX223" i="19" s="1"/>
  <c r="CY223" i="19" s="1"/>
  <c r="CW222" i="19"/>
  <c r="CX222" i="19" s="1"/>
  <c r="CY222" i="19" s="1"/>
  <c r="CW204" i="19"/>
  <c r="CX204" i="19" s="1"/>
  <c r="CY204" i="19" s="1"/>
  <c r="CZ265" i="19"/>
  <c r="DA265" i="19" s="1"/>
  <c r="DB265" i="19" s="1"/>
  <c r="CZ263" i="19"/>
  <c r="DA263" i="19" s="1"/>
  <c r="DB263" i="19" s="1"/>
  <c r="CZ236" i="19"/>
  <c r="DA236" i="19" s="1"/>
  <c r="DB236" i="19" s="1"/>
  <c r="CW228" i="19"/>
  <c r="CX228" i="19" s="1"/>
  <c r="CY228" i="19" s="1"/>
  <c r="CZ240" i="19"/>
  <c r="DA240" i="19" s="1"/>
  <c r="DB240" i="19" s="1"/>
  <c r="CZ260" i="19"/>
  <c r="DA260" i="19" s="1"/>
  <c r="DB260" i="19" s="1"/>
  <c r="CZ238" i="19"/>
  <c r="DA238" i="19" s="1"/>
  <c r="DB238" i="19" s="1"/>
  <c r="CZ254" i="19"/>
  <c r="DA254" i="19" s="1"/>
  <c r="DB254" i="19" s="1"/>
  <c r="CT194" i="19"/>
  <c r="CU194" i="19" s="1"/>
  <c r="CV194" i="19" s="1"/>
  <c r="CW232" i="19"/>
  <c r="CX232" i="19" s="1"/>
  <c r="CY232" i="19" s="1"/>
  <c r="CZ237" i="19"/>
  <c r="DA237" i="19" s="1"/>
  <c r="DB237" i="19" s="1"/>
  <c r="CW203" i="19"/>
  <c r="CX203" i="19" s="1"/>
  <c r="CY203" i="19" s="1"/>
  <c r="CW225" i="19"/>
  <c r="CX225" i="19" s="1"/>
  <c r="CY225" i="19" s="1"/>
  <c r="CW199" i="19"/>
  <c r="CX199" i="19" s="1"/>
  <c r="CY199" i="19" s="1"/>
  <c r="CT196" i="19"/>
  <c r="CU196" i="19" s="1"/>
  <c r="CV196" i="19" s="1"/>
  <c r="CZ250" i="19"/>
  <c r="DA250" i="19" s="1"/>
  <c r="DB250" i="19" s="1"/>
  <c r="CZ244" i="19"/>
  <c r="DA244" i="19" s="1"/>
  <c r="DB244" i="19" s="1"/>
  <c r="CZ188" i="19"/>
  <c r="DA188" i="19" s="1"/>
  <c r="DB188" i="19" s="1"/>
  <c r="CZ253" i="19"/>
  <c r="DA253" i="19" s="1"/>
  <c r="DB253" i="19" s="1"/>
  <c r="CZ243" i="19"/>
  <c r="DA243" i="19" s="1"/>
  <c r="DB243" i="19" s="1"/>
  <c r="CZ259" i="19"/>
  <c r="DA259" i="19" s="1"/>
  <c r="DB259" i="19" s="1"/>
  <c r="CZ241" i="19"/>
  <c r="DA241" i="19" s="1"/>
  <c r="DB241" i="19" s="1"/>
  <c r="CZ245" i="19"/>
  <c r="DA245" i="19" s="1"/>
  <c r="DB245" i="19" s="1"/>
  <c r="CZ251" i="19"/>
  <c r="DA251" i="19" s="1"/>
  <c r="DB251" i="19" s="1"/>
  <c r="CZ247" i="19"/>
  <c r="DA247" i="19" s="1"/>
  <c r="DB247" i="19" s="1"/>
  <c r="CZ249" i="19"/>
  <c r="DA249" i="19" s="1"/>
  <c r="DB249" i="19" s="1"/>
  <c r="CW35" i="19"/>
  <c r="CX35" i="19" s="1"/>
  <c r="CY35" i="19" s="1"/>
  <c r="AA29" i="19"/>
  <c r="Z292" i="19"/>
  <c r="DL289" i="19"/>
  <c r="DN289" i="19"/>
  <c r="DO289" i="19" s="1"/>
  <c r="DL281" i="19"/>
  <c r="DN281" i="19"/>
  <c r="DO281" i="19" s="1"/>
  <c r="CZ261" i="19"/>
  <c r="DA261" i="19" s="1"/>
  <c r="DB261" i="19" s="1"/>
  <c r="CZ239" i="19"/>
  <c r="DA239" i="19" s="1"/>
  <c r="DB239" i="19" s="1"/>
  <c r="CZ255" i="19"/>
  <c r="DA255" i="19" s="1"/>
  <c r="DB255" i="19" s="1"/>
  <c r="CZ257" i="19"/>
  <c r="DA257" i="19" s="1"/>
  <c r="DB257" i="19" s="1"/>
  <c r="CW34" i="19"/>
  <c r="CX34" i="19" s="1"/>
  <c r="CY34" i="19" s="1"/>
  <c r="DC257" i="19" l="1"/>
  <c r="DD257" i="19" s="1"/>
  <c r="DE257" i="19" s="1"/>
  <c r="DC239" i="19"/>
  <c r="DD239" i="19" s="1"/>
  <c r="DE239" i="19" s="1"/>
  <c r="CZ35" i="19"/>
  <c r="DA35" i="19" s="1"/>
  <c r="DB35" i="19" s="1"/>
  <c r="DC247" i="19"/>
  <c r="DD247" i="19" s="1"/>
  <c r="DE247" i="19" s="1"/>
  <c r="DC245" i="19"/>
  <c r="DD245" i="19" s="1"/>
  <c r="DE245" i="19" s="1"/>
  <c r="DC259" i="19"/>
  <c r="DD259" i="19" s="1"/>
  <c r="DE259" i="19" s="1"/>
  <c r="DC253" i="19"/>
  <c r="DD253" i="19" s="1"/>
  <c r="DE253" i="19" s="1"/>
  <c r="DE244" i="19"/>
  <c r="DC244" i="19"/>
  <c r="DD244" i="19" s="1"/>
  <c r="CY196" i="19"/>
  <c r="CW196" i="19"/>
  <c r="CX196" i="19" s="1"/>
  <c r="CZ225" i="19"/>
  <c r="DA225" i="19" s="1"/>
  <c r="DB225" i="19" s="1"/>
  <c r="DC237" i="19"/>
  <c r="DD237" i="19" s="1"/>
  <c r="DE237" i="19" s="1"/>
  <c r="CY194" i="19"/>
  <c r="CW194" i="19"/>
  <c r="CX194" i="19" s="1"/>
  <c r="DE238" i="19"/>
  <c r="DC238" i="19"/>
  <c r="DD238" i="19" s="1"/>
  <c r="DE240" i="19"/>
  <c r="DC240" i="19"/>
  <c r="DD240" i="19" s="1"/>
  <c r="DC236" i="19"/>
  <c r="DD236" i="19" s="1"/>
  <c r="DE236" i="19" s="1"/>
  <c r="DC265" i="19"/>
  <c r="DD265" i="19" s="1"/>
  <c r="DE265" i="19" s="1"/>
  <c r="CZ222" i="19"/>
  <c r="DA222" i="19" s="1"/>
  <c r="DB222" i="19" s="1"/>
  <c r="DC275" i="19"/>
  <c r="DD275" i="19" s="1"/>
  <c r="DE275" i="19" s="1"/>
  <c r="CZ219" i="19"/>
  <c r="DA219" i="19" s="1"/>
  <c r="DB219" i="19" s="1"/>
  <c r="CZ229" i="19"/>
  <c r="DA229" i="19" s="1"/>
  <c r="DB229" i="19" s="1"/>
  <c r="CY190" i="19"/>
  <c r="CW190" i="19"/>
  <c r="CX190" i="19" s="1"/>
  <c r="DC234" i="19"/>
  <c r="DD234" i="19" s="1"/>
  <c r="DE234" i="19" s="1"/>
  <c r="CZ212" i="19"/>
  <c r="DA212" i="19" s="1"/>
  <c r="DB212" i="19" s="1"/>
  <c r="CZ231" i="19"/>
  <c r="DA231" i="19" s="1"/>
  <c r="DB231" i="19" s="1"/>
  <c r="DC262" i="19"/>
  <c r="DD262" i="19" s="1"/>
  <c r="DE262" i="19" s="1"/>
  <c r="CZ197" i="19"/>
  <c r="DA197" i="19" s="1"/>
  <c r="DB197" i="19" s="1"/>
  <c r="CZ195" i="19"/>
  <c r="DA195" i="19" s="1"/>
  <c r="DB195" i="19" s="1"/>
  <c r="DE252" i="19"/>
  <c r="DC252" i="19"/>
  <c r="DD252" i="19" s="1"/>
  <c r="DE248" i="19"/>
  <c r="DC248" i="19"/>
  <c r="DD248" i="19" s="1"/>
  <c r="CZ224" i="19"/>
  <c r="DA224" i="19" s="1"/>
  <c r="DB224" i="19" s="1"/>
  <c r="CZ213" i="19"/>
  <c r="DA213" i="19" s="1"/>
  <c r="DB213" i="19" s="1"/>
  <c r="DE256" i="19"/>
  <c r="DC256" i="19"/>
  <c r="DD256" i="19" s="1"/>
  <c r="DE242" i="19"/>
  <c r="DC242" i="19"/>
  <c r="DD242" i="19" s="1"/>
  <c r="DC264" i="19"/>
  <c r="DD264" i="19" s="1"/>
  <c r="DE264" i="19" s="1"/>
  <c r="CZ214" i="19"/>
  <c r="DA214" i="19" s="1"/>
  <c r="DB214" i="19" s="1"/>
  <c r="CZ218" i="19"/>
  <c r="DA218" i="19" s="1"/>
  <c r="DB218" i="19" s="1"/>
  <c r="CZ201" i="19"/>
  <c r="DA201" i="19" s="1"/>
  <c r="DB201" i="19" s="1"/>
  <c r="DC266" i="19"/>
  <c r="DD266" i="19" s="1"/>
  <c r="DE266" i="19" s="1"/>
  <c r="CZ233" i="19"/>
  <c r="DA233" i="19" s="1"/>
  <c r="DB233" i="19" s="1"/>
  <c r="CZ206" i="19"/>
  <c r="DA206" i="19" s="1"/>
  <c r="DB206" i="19" s="1"/>
  <c r="CZ210" i="19"/>
  <c r="DA210" i="19" s="1"/>
  <c r="DB210" i="19" s="1"/>
  <c r="CZ211" i="19"/>
  <c r="DA211" i="19" s="1"/>
  <c r="DB211" i="19" s="1"/>
  <c r="CZ209" i="19"/>
  <c r="DA209" i="19" s="1"/>
  <c r="DB209" i="19" s="1"/>
  <c r="DC269" i="19"/>
  <c r="DD269" i="19" s="1"/>
  <c r="DE269" i="19" s="1"/>
  <c r="CZ216" i="19"/>
  <c r="DA216" i="19" s="1"/>
  <c r="DB216" i="19" s="1"/>
  <c r="CZ189" i="19"/>
  <c r="DA189" i="19" s="1"/>
  <c r="DB189" i="19" s="1"/>
  <c r="CZ34" i="19"/>
  <c r="DA34" i="19" s="1"/>
  <c r="DB34" i="19" s="1"/>
  <c r="DC255" i="19"/>
  <c r="DD255" i="19" s="1"/>
  <c r="DE255" i="19" s="1"/>
  <c r="DC261" i="19"/>
  <c r="DD261" i="19" s="1"/>
  <c r="DE261" i="19" s="1"/>
  <c r="DC249" i="19"/>
  <c r="DD249" i="19" s="1"/>
  <c r="DE249" i="19" s="1"/>
  <c r="DC251" i="19"/>
  <c r="DD251" i="19" s="1"/>
  <c r="DE251" i="19" s="1"/>
  <c r="DC241" i="19"/>
  <c r="DD241" i="19" s="1"/>
  <c r="DE241" i="19" s="1"/>
  <c r="DC243" i="19"/>
  <c r="DD243" i="19" s="1"/>
  <c r="DE243" i="19" s="1"/>
  <c r="DC188" i="19"/>
  <c r="DD188" i="19" s="1"/>
  <c r="DE188" i="19" s="1"/>
  <c r="DE250" i="19"/>
  <c r="DC250" i="19"/>
  <c r="DD250" i="19" s="1"/>
  <c r="CZ199" i="19"/>
  <c r="DA199" i="19" s="1"/>
  <c r="DB199" i="19" s="1"/>
  <c r="CZ203" i="19"/>
  <c r="DA203" i="19" s="1"/>
  <c r="DB203" i="19" s="1"/>
  <c r="CZ232" i="19"/>
  <c r="DA232" i="19" s="1"/>
  <c r="DB232" i="19" s="1"/>
  <c r="DE254" i="19"/>
  <c r="DC254" i="19"/>
  <c r="DD254" i="19" s="1"/>
  <c r="DE260" i="19"/>
  <c r="DC260" i="19"/>
  <c r="DD260" i="19" s="1"/>
  <c r="CZ228" i="19"/>
  <c r="DA228" i="19" s="1"/>
  <c r="DB228" i="19" s="1"/>
  <c r="DC263" i="19"/>
  <c r="DD263" i="19" s="1"/>
  <c r="DE263" i="19" s="1"/>
  <c r="CZ204" i="19"/>
  <c r="DA204" i="19" s="1"/>
  <c r="DB204" i="19" s="1"/>
  <c r="CZ223" i="19"/>
  <c r="DA223" i="19" s="1"/>
  <c r="DB223" i="19" s="1"/>
  <c r="CZ221" i="19"/>
  <c r="DA221" i="19" s="1"/>
  <c r="DB221" i="19" s="1"/>
  <c r="CZ220" i="19"/>
  <c r="DA220" i="19" s="1"/>
  <c r="DB220" i="19" s="1"/>
  <c r="CZ227" i="19"/>
  <c r="DA227" i="19" s="1"/>
  <c r="DB227" i="19" s="1"/>
  <c r="CZ202" i="19"/>
  <c r="DA202" i="19" s="1"/>
  <c r="DB202" i="19" s="1"/>
  <c r="CZ179" i="19"/>
  <c r="DA179" i="19" s="1"/>
  <c r="DB179" i="19" s="1"/>
  <c r="CZ230" i="19"/>
  <c r="DA230" i="19" s="1"/>
  <c r="DB230" i="19" s="1"/>
  <c r="CZ205" i="19"/>
  <c r="DA205" i="19" s="1"/>
  <c r="DB205" i="19" s="1"/>
  <c r="DC267" i="19"/>
  <c r="DD267" i="19" s="1"/>
  <c r="DE267" i="19" s="1"/>
  <c r="CZ191" i="19"/>
  <c r="DA191" i="19" s="1"/>
  <c r="DB191" i="19" s="1"/>
  <c r="DE246" i="19"/>
  <c r="DC246" i="19"/>
  <c r="DD246" i="19" s="1"/>
  <c r="CY198" i="19"/>
  <c r="CW198" i="19"/>
  <c r="CX198" i="19" s="1"/>
  <c r="DC270" i="19"/>
  <c r="DD270" i="19" s="1"/>
  <c r="DE270" i="19" s="1"/>
  <c r="DC235" i="19"/>
  <c r="DD235" i="19" s="1"/>
  <c r="DE235" i="19" s="1"/>
  <c r="CZ226" i="19"/>
  <c r="DA226" i="19" s="1"/>
  <c r="DB226" i="19" s="1"/>
  <c r="CY192" i="19"/>
  <c r="CW192" i="19"/>
  <c r="CX192" i="19" s="1"/>
  <c r="DE258" i="19"/>
  <c r="DC258" i="19"/>
  <c r="DD258" i="19" s="1"/>
  <c r="DC273" i="19"/>
  <c r="DD273" i="19" s="1"/>
  <c r="DE273" i="19" s="1"/>
  <c r="CZ215" i="19"/>
  <c r="DA215" i="19" s="1"/>
  <c r="DB215" i="19" s="1"/>
  <c r="DC268" i="19"/>
  <c r="DD268" i="19" s="1"/>
  <c r="DE268" i="19" s="1"/>
  <c r="CZ200" i="19"/>
  <c r="DA200" i="19" s="1"/>
  <c r="DB200" i="19" s="1"/>
  <c r="DC271" i="19"/>
  <c r="DD271" i="19" s="1"/>
  <c r="DE271" i="19" s="1"/>
  <c r="DC274" i="19"/>
  <c r="DD274" i="19" s="1"/>
  <c r="DE274" i="19" s="1"/>
  <c r="CZ207" i="19"/>
  <c r="DA207" i="19" s="1"/>
  <c r="DB207" i="19" s="1"/>
  <c r="DC272" i="19"/>
  <c r="DD272" i="19" s="1"/>
  <c r="DE272" i="19" s="1"/>
  <c r="DC276" i="19"/>
  <c r="DD276" i="19" s="1"/>
  <c r="DE276" i="19" s="1"/>
  <c r="CZ208" i="19"/>
  <c r="DA208" i="19" s="1"/>
  <c r="DB208" i="19" s="1"/>
  <c r="CZ217" i="19"/>
  <c r="DA217" i="19" s="1"/>
  <c r="DB217" i="19" s="1"/>
  <c r="CZ193" i="19"/>
  <c r="DA193" i="19" s="1"/>
  <c r="DB193" i="19" s="1"/>
  <c r="CZ30" i="19"/>
  <c r="DA30" i="19" s="1"/>
  <c r="DB30" i="19" s="1"/>
  <c r="AB29" i="19"/>
  <c r="AA292" i="19"/>
  <c r="DE193" i="19" l="1"/>
  <c r="DC193" i="19"/>
  <c r="DD193" i="19" s="1"/>
  <c r="DC208" i="19"/>
  <c r="DD208" i="19" s="1"/>
  <c r="DE208" i="19" s="1"/>
  <c r="DF272" i="19"/>
  <c r="DG272" i="19" s="1"/>
  <c r="DH272" i="19" s="1"/>
  <c r="DF274" i="19"/>
  <c r="DG274" i="19" s="1"/>
  <c r="DH274" i="19" s="1"/>
  <c r="DC200" i="19"/>
  <c r="DD200" i="19" s="1"/>
  <c r="DE200" i="19" s="1"/>
  <c r="DC215" i="19"/>
  <c r="DD215" i="19" s="1"/>
  <c r="DE215" i="19" s="1"/>
  <c r="DC226" i="19"/>
  <c r="DD226" i="19" s="1"/>
  <c r="DE226" i="19" s="1"/>
  <c r="DF270" i="19"/>
  <c r="DG270" i="19" s="1"/>
  <c r="DH270" i="19" s="1"/>
  <c r="DF267" i="19"/>
  <c r="DG267" i="19" s="1"/>
  <c r="DH267" i="19" s="1"/>
  <c r="DC230" i="19"/>
  <c r="DD230" i="19" s="1"/>
  <c r="DE230" i="19" s="1"/>
  <c r="DC202" i="19"/>
  <c r="DD202" i="19" s="1"/>
  <c r="DE202" i="19" s="1"/>
  <c r="DC220" i="19"/>
  <c r="DD220" i="19" s="1"/>
  <c r="DE220" i="19" s="1"/>
  <c r="DC223" i="19"/>
  <c r="DD223" i="19" s="1"/>
  <c r="DE223" i="19" s="1"/>
  <c r="DF263" i="19"/>
  <c r="DG263" i="19" s="1"/>
  <c r="DH263" i="19" s="1"/>
  <c r="DC232" i="19"/>
  <c r="DD232" i="19" s="1"/>
  <c r="DE232" i="19" s="1"/>
  <c r="DC199" i="19"/>
  <c r="DD199" i="19" s="1"/>
  <c r="DE199" i="19" s="1"/>
  <c r="DF243" i="19"/>
  <c r="DG243" i="19" s="1"/>
  <c r="DH243" i="19" s="1"/>
  <c r="DF251" i="19"/>
  <c r="DG251" i="19" s="1"/>
  <c r="DH251" i="19" s="1"/>
  <c r="DF261" i="19"/>
  <c r="DG261" i="19" s="1"/>
  <c r="DH261" i="19" s="1"/>
  <c r="DC34" i="19"/>
  <c r="DD34" i="19" s="1"/>
  <c r="DE34" i="19" s="1"/>
  <c r="DC216" i="19"/>
  <c r="DD216" i="19" s="1"/>
  <c r="DE216" i="19" s="1"/>
  <c r="DC209" i="19"/>
  <c r="DD209" i="19" s="1"/>
  <c r="DE209" i="19" s="1"/>
  <c r="DC210" i="19"/>
  <c r="DD210" i="19" s="1"/>
  <c r="DE210" i="19" s="1"/>
  <c r="DC233" i="19"/>
  <c r="DD233" i="19" s="1"/>
  <c r="DE233" i="19" s="1"/>
  <c r="DC201" i="19"/>
  <c r="DD201" i="19" s="1"/>
  <c r="DE201" i="19" s="1"/>
  <c r="DC214" i="19"/>
  <c r="DD214" i="19" s="1"/>
  <c r="DE214" i="19" s="1"/>
  <c r="DC213" i="19"/>
  <c r="DD213" i="19" s="1"/>
  <c r="DE213" i="19" s="1"/>
  <c r="DE195" i="19"/>
  <c r="DC195" i="19"/>
  <c r="DD195" i="19" s="1"/>
  <c r="DF262" i="19"/>
  <c r="DG262" i="19" s="1"/>
  <c r="DH262" i="19" s="1"/>
  <c r="DC212" i="19"/>
  <c r="DD212" i="19" s="1"/>
  <c r="DE212" i="19" s="1"/>
  <c r="DC229" i="19"/>
  <c r="DD229" i="19" s="1"/>
  <c r="DE229" i="19" s="1"/>
  <c r="DF275" i="19"/>
  <c r="DG275" i="19" s="1"/>
  <c r="DH275" i="19" s="1"/>
  <c r="DF265" i="19"/>
  <c r="DG265" i="19" s="1"/>
  <c r="DH265" i="19" s="1"/>
  <c r="DF237" i="19"/>
  <c r="DG237" i="19" s="1"/>
  <c r="DH237" i="19" s="1"/>
  <c r="DF253" i="19"/>
  <c r="DG253" i="19" s="1"/>
  <c r="DH253" i="19" s="1"/>
  <c r="DF245" i="19"/>
  <c r="DG245" i="19" s="1"/>
  <c r="DH245" i="19" s="1"/>
  <c r="DC35" i="19"/>
  <c r="DD35" i="19" s="1"/>
  <c r="DE35" i="19" s="1"/>
  <c r="DF257" i="19"/>
  <c r="DG257" i="19" s="1"/>
  <c r="DH257" i="19" s="1"/>
  <c r="DC30" i="19"/>
  <c r="DD30" i="19" s="1"/>
  <c r="DE30" i="19" s="1"/>
  <c r="DC217" i="19"/>
  <c r="DD217" i="19" s="1"/>
  <c r="DE217" i="19" s="1"/>
  <c r="DF276" i="19"/>
  <c r="DG276" i="19" s="1"/>
  <c r="DH276" i="19" s="1"/>
  <c r="DC207" i="19"/>
  <c r="DD207" i="19" s="1"/>
  <c r="DE207" i="19" s="1"/>
  <c r="DF271" i="19"/>
  <c r="DG271" i="19" s="1"/>
  <c r="DH271" i="19" s="1"/>
  <c r="DF268" i="19"/>
  <c r="DG268" i="19" s="1"/>
  <c r="DH268" i="19" s="1"/>
  <c r="DF273" i="19"/>
  <c r="DG273" i="19" s="1"/>
  <c r="DH273" i="19" s="1"/>
  <c r="DF235" i="19"/>
  <c r="DG235" i="19" s="1"/>
  <c r="DH235" i="19" s="1"/>
  <c r="DE191" i="19"/>
  <c r="DC191" i="19"/>
  <c r="DD191" i="19" s="1"/>
  <c r="DC205" i="19"/>
  <c r="DD205" i="19" s="1"/>
  <c r="DE205" i="19" s="1"/>
  <c r="DC179" i="19"/>
  <c r="DD179" i="19" s="1"/>
  <c r="DE179" i="19" s="1"/>
  <c r="DC227" i="19"/>
  <c r="DD227" i="19" s="1"/>
  <c r="DE227" i="19" s="1"/>
  <c r="DC221" i="19"/>
  <c r="DD221" i="19" s="1"/>
  <c r="DE221" i="19" s="1"/>
  <c r="DC204" i="19"/>
  <c r="DD204" i="19" s="1"/>
  <c r="DE204" i="19" s="1"/>
  <c r="DC228" i="19"/>
  <c r="DD228" i="19" s="1"/>
  <c r="DE228" i="19" s="1"/>
  <c r="DC203" i="19"/>
  <c r="DD203" i="19" s="1"/>
  <c r="DE203" i="19" s="1"/>
  <c r="DF188" i="19"/>
  <c r="DG188" i="19" s="1"/>
  <c r="DH188" i="19" s="1"/>
  <c r="DF241" i="19"/>
  <c r="DG241" i="19" s="1"/>
  <c r="DH241" i="19" s="1"/>
  <c r="DF249" i="19"/>
  <c r="DG249" i="19" s="1"/>
  <c r="DH249" i="19" s="1"/>
  <c r="DF255" i="19"/>
  <c r="DG255" i="19" s="1"/>
  <c r="DH255" i="19" s="1"/>
  <c r="DE189" i="19"/>
  <c r="DC189" i="19"/>
  <c r="DD189" i="19" s="1"/>
  <c r="DF269" i="19"/>
  <c r="DG269" i="19" s="1"/>
  <c r="DH269" i="19" s="1"/>
  <c r="DC211" i="19"/>
  <c r="DD211" i="19" s="1"/>
  <c r="DE211" i="19" s="1"/>
  <c r="DC206" i="19"/>
  <c r="DD206" i="19" s="1"/>
  <c r="DE206" i="19" s="1"/>
  <c r="DF266" i="19"/>
  <c r="DG266" i="19" s="1"/>
  <c r="DH266" i="19" s="1"/>
  <c r="DC218" i="19"/>
  <c r="DD218" i="19" s="1"/>
  <c r="DE218" i="19" s="1"/>
  <c r="DF264" i="19"/>
  <c r="DG264" i="19" s="1"/>
  <c r="DH264" i="19" s="1"/>
  <c r="DC224" i="19"/>
  <c r="DD224" i="19" s="1"/>
  <c r="DE224" i="19" s="1"/>
  <c r="DE197" i="19"/>
  <c r="DC197" i="19"/>
  <c r="DD197" i="19" s="1"/>
  <c r="DC231" i="19"/>
  <c r="DD231" i="19" s="1"/>
  <c r="DE231" i="19" s="1"/>
  <c r="DF234" i="19"/>
  <c r="DG234" i="19" s="1"/>
  <c r="DH234" i="19" s="1"/>
  <c r="DC219" i="19"/>
  <c r="DD219" i="19" s="1"/>
  <c r="DE219" i="19" s="1"/>
  <c r="DC222" i="19"/>
  <c r="DD222" i="19" s="1"/>
  <c r="DE222" i="19" s="1"/>
  <c r="DF236" i="19"/>
  <c r="DG236" i="19" s="1"/>
  <c r="DH236" i="19" s="1"/>
  <c r="DC225" i="19"/>
  <c r="DD225" i="19" s="1"/>
  <c r="DE225" i="19" s="1"/>
  <c r="DF259" i="19"/>
  <c r="DG259" i="19" s="1"/>
  <c r="DH259" i="19" s="1"/>
  <c r="DF247" i="19"/>
  <c r="DG247" i="19" s="1"/>
  <c r="DH247" i="19" s="1"/>
  <c r="DF239" i="19"/>
  <c r="DG239" i="19" s="1"/>
  <c r="DH239" i="19" s="1"/>
  <c r="CZ192" i="19"/>
  <c r="DA192" i="19" s="1"/>
  <c r="DB192" i="19" s="1"/>
  <c r="DF246" i="19"/>
  <c r="DG246" i="19" s="1"/>
  <c r="DH246" i="19" s="1"/>
  <c r="DF254" i="19"/>
  <c r="DG254" i="19" s="1"/>
  <c r="DH254" i="19" s="1"/>
  <c r="DF242" i="19"/>
  <c r="DG242" i="19" s="1"/>
  <c r="DH242" i="19" s="1"/>
  <c r="DF256" i="19"/>
  <c r="DG256" i="19" s="1"/>
  <c r="DH256" i="19" s="1"/>
  <c r="DF248" i="19"/>
  <c r="DG248" i="19" s="1"/>
  <c r="DH248" i="19" s="1"/>
  <c r="DF252" i="19"/>
  <c r="DG252" i="19" s="1"/>
  <c r="DH252" i="19" s="1"/>
  <c r="CZ190" i="19"/>
  <c r="DA190" i="19" s="1"/>
  <c r="DB190" i="19" s="1"/>
  <c r="DF240" i="19"/>
  <c r="DG240" i="19" s="1"/>
  <c r="DH240" i="19" s="1"/>
  <c r="DF238" i="19"/>
  <c r="DG238" i="19" s="1"/>
  <c r="DH238" i="19" s="1"/>
  <c r="CZ194" i="19"/>
  <c r="DA194" i="19" s="1"/>
  <c r="DB194" i="19" s="1"/>
  <c r="CZ196" i="19"/>
  <c r="DA196" i="19" s="1"/>
  <c r="DB196" i="19" s="1"/>
  <c r="AB292" i="19"/>
  <c r="AC29" i="19"/>
  <c r="DF258" i="19"/>
  <c r="DG258" i="19" s="1"/>
  <c r="DH258" i="19" s="1"/>
  <c r="CZ198" i="19"/>
  <c r="DA198" i="19" s="1"/>
  <c r="DB198" i="19" s="1"/>
  <c r="DF260" i="19"/>
  <c r="DG260" i="19" s="1"/>
  <c r="DH260" i="19" s="1"/>
  <c r="DF250" i="19"/>
  <c r="DG250" i="19" s="1"/>
  <c r="DH250" i="19" s="1"/>
  <c r="DF244" i="19"/>
  <c r="DG244" i="19" s="1"/>
  <c r="DH244" i="19" s="1"/>
  <c r="DI250" i="19" l="1"/>
  <c r="DJ250" i="19" s="1"/>
  <c r="DK250" i="19" s="1"/>
  <c r="DC198" i="19"/>
  <c r="DD198" i="19" s="1"/>
  <c r="DE198" i="19" s="1"/>
  <c r="DC196" i="19"/>
  <c r="DD196" i="19" s="1"/>
  <c r="DE196" i="19" s="1"/>
  <c r="DI238" i="19"/>
  <c r="DJ238" i="19" s="1"/>
  <c r="DK238" i="19" s="1"/>
  <c r="DC190" i="19"/>
  <c r="DD190" i="19" s="1"/>
  <c r="DE190" i="19" s="1"/>
  <c r="DI248" i="19"/>
  <c r="DJ248" i="19" s="1"/>
  <c r="DK248" i="19" s="1"/>
  <c r="DI242" i="19"/>
  <c r="DJ242" i="19" s="1"/>
  <c r="DK242" i="19" s="1"/>
  <c r="DI246" i="19"/>
  <c r="DJ246" i="19" s="1"/>
  <c r="DK246" i="19" s="1"/>
  <c r="DK239" i="19"/>
  <c r="DI239" i="19"/>
  <c r="DJ239" i="19" s="1"/>
  <c r="DK259" i="19"/>
  <c r="DI259" i="19"/>
  <c r="DJ259" i="19" s="1"/>
  <c r="DI236" i="19"/>
  <c r="DJ236" i="19" s="1"/>
  <c r="DK236" i="19" s="1"/>
  <c r="DF219" i="19"/>
  <c r="DG219" i="19" s="1"/>
  <c r="DH219" i="19" s="1"/>
  <c r="DF231" i="19"/>
  <c r="DG231" i="19" s="1"/>
  <c r="DH231" i="19" s="1"/>
  <c r="DI264" i="19"/>
  <c r="DJ264" i="19" s="1"/>
  <c r="DK264" i="19" s="1"/>
  <c r="DI266" i="19"/>
  <c r="DJ266" i="19" s="1"/>
  <c r="DK266" i="19" s="1"/>
  <c r="DF211" i="19"/>
  <c r="DG211" i="19" s="1"/>
  <c r="DH211" i="19" s="1"/>
  <c r="DK255" i="19"/>
  <c r="DI255" i="19"/>
  <c r="DJ255" i="19" s="1"/>
  <c r="DK241" i="19"/>
  <c r="DI241" i="19"/>
  <c r="DJ241" i="19" s="1"/>
  <c r="DF203" i="19"/>
  <c r="DG203" i="19" s="1"/>
  <c r="DH203" i="19" s="1"/>
  <c r="DF204" i="19"/>
  <c r="DG204" i="19" s="1"/>
  <c r="DH204" i="19" s="1"/>
  <c r="DF227" i="19"/>
  <c r="DG227" i="19" s="1"/>
  <c r="DH227" i="19" s="1"/>
  <c r="DF205" i="19"/>
  <c r="DG205" i="19" s="1"/>
  <c r="DH205" i="19" s="1"/>
  <c r="DI273" i="19"/>
  <c r="DJ273" i="19" s="1"/>
  <c r="DK273" i="19" s="1"/>
  <c r="DI271" i="19"/>
  <c r="DJ271" i="19" s="1"/>
  <c r="DK271" i="19" s="1"/>
  <c r="DI276" i="19"/>
  <c r="DJ276" i="19" s="1"/>
  <c r="DK276" i="19" s="1"/>
  <c r="DF30" i="19"/>
  <c r="DG30" i="19" s="1"/>
  <c r="DH30" i="19" s="1"/>
  <c r="DH35" i="19"/>
  <c r="DF35" i="19"/>
  <c r="DG35" i="19" s="1"/>
  <c r="DK253" i="19"/>
  <c r="DI253" i="19"/>
  <c r="DJ253" i="19" s="1"/>
  <c r="DI265" i="19"/>
  <c r="DJ265" i="19" s="1"/>
  <c r="DK265" i="19" s="1"/>
  <c r="DF229" i="19"/>
  <c r="DG229" i="19" s="1"/>
  <c r="DH229" i="19" s="1"/>
  <c r="DI262" i="19"/>
  <c r="DJ262" i="19" s="1"/>
  <c r="DK262" i="19" s="1"/>
  <c r="DF214" i="19"/>
  <c r="DG214" i="19" s="1"/>
  <c r="DH214" i="19" s="1"/>
  <c r="DF233" i="19"/>
  <c r="DG233" i="19" s="1"/>
  <c r="DH233" i="19" s="1"/>
  <c r="DF209" i="19"/>
  <c r="DG209" i="19" s="1"/>
  <c r="DH209" i="19" s="1"/>
  <c r="DH34" i="19"/>
  <c r="DF34" i="19"/>
  <c r="DG34" i="19" s="1"/>
  <c r="DK251" i="19"/>
  <c r="DI251" i="19"/>
  <c r="DJ251" i="19" s="1"/>
  <c r="DF199" i="19"/>
  <c r="DG199" i="19" s="1"/>
  <c r="DH199" i="19" s="1"/>
  <c r="DI263" i="19"/>
  <c r="DJ263" i="19" s="1"/>
  <c r="DK263" i="19" s="1"/>
  <c r="DF220" i="19"/>
  <c r="DG220" i="19" s="1"/>
  <c r="DH220" i="19" s="1"/>
  <c r="DF230" i="19"/>
  <c r="DG230" i="19" s="1"/>
  <c r="DH230" i="19" s="1"/>
  <c r="DI270" i="19"/>
  <c r="DJ270" i="19" s="1"/>
  <c r="DK270" i="19" s="1"/>
  <c r="DF215" i="19"/>
  <c r="DG215" i="19" s="1"/>
  <c r="DH215" i="19" s="1"/>
  <c r="DI274" i="19"/>
  <c r="DJ274" i="19" s="1"/>
  <c r="DK274" i="19" s="1"/>
  <c r="DF208" i="19"/>
  <c r="DG208" i="19" s="1"/>
  <c r="DH208" i="19" s="1"/>
  <c r="DI244" i="19"/>
  <c r="DJ244" i="19" s="1"/>
  <c r="DK244" i="19" s="1"/>
  <c r="DI260" i="19"/>
  <c r="DJ260" i="19" s="1"/>
  <c r="DK260" i="19" s="1"/>
  <c r="DI258" i="19"/>
  <c r="DJ258" i="19" s="1"/>
  <c r="DK258" i="19" s="1"/>
  <c r="DC194" i="19"/>
  <c r="DD194" i="19" s="1"/>
  <c r="DE194" i="19" s="1"/>
  <c r="DI240" i="19"/>
  <c r="DJ240" i="19" s="1"/>
  <c r="DK240" i="19" s="1"/>
  <c r="DI252" i="19"/>
  <c r="DJ252" i="19" s="1"/>
  <c r="DK252" i="19" s="1"/>
  <c r="DI256" i="19"/>
  <c r="DJ256" i="19" s="1"/>
  <c r="DK256" i="19" s="1"/>
  <c r="DI254" i="19"/>
  <c r="DJ254" i="19" s="1"/>
  <c r="DK254" i="19" s="1"/>
  <c r="DC192" i="19"/>
  <c r="DD192" i="19" s="1"/>
  <c r="DE192" i="19" s="1"/>
  <c r="DK247" i="19"/>
  <c r="DI247" i="19"/>
  <c r="DJ247" i="19" s="1"/>
  <c r="DF225" i="19"/>
  <c r="DG225" i="19" s="1"/>
  <c r="DH225" i="19" s="1"/>
  <c r="DF222" i="19"/>
  <c r="DG222" i="19" s="1"/>
  <c r="DH222" i="19" s="1"/>
  <c r="DI234" i="19"/>
  <c r="DJ234" i="19" s="1"/>
  <c r="DK234" i="19" s="1"/>
  <c r="DF224" i="19"/>
  <c r="DG224" i="19" s="1"/>
  <c r="DH224" i="19" s="1"/>
  <c r="DF218" i="19"/>
  <c r="DG218" i="19" s="1"/>
  <c r="DH218" i="19" s="1"/>
  <c r="DF206" i="19"/>
  <c r="DG206" i="19" s="1"/>
  <c r="DH206" i="19" s="1"/>
  <c r="DI269" i="19"/>
  <c r="DJ269" i="19" s="1"/>
  <c r="DK269" i="19" s="1"/>
  <c r="DK249" i="19"/>
  <c r="DI249" i="19"/>
  <c r="DJ249" i="19" s="1"/>
  <c r="DK188" i="19"/>
  <c r="DI188" i="19"/>
  <c r="DJ188" i="19" s="1"/>
  <c r="DF228" i="19"/>
  <c r="DG228" i="19" s="1"/>
  <c r="DH228" i="19" s="1"/>
  <c r="DF221" i="19"/>
  <c r="DG221" i="19" s="1"/>
  <c r="DH221" i="19" s="1"/>
  <c r="DF179" i="19"/>
  <c r="DG179" i="19" s="1"/>
  <c r="DH179" i="19" s="1"/>
  <c r="DI235" i="19"/>
  <c r="DJ235" i="19" s="1"/>
  <c r="DK235" i="19" s="1"/>
  <c r="DI268" i="19"/>
  <c r="DJ268" i="19" s="1"/>
  <c r="DK268" i="19" s="1"/>
  <c r="DF207" i="19"/>
  <c r="DG207" i="19" s="1"/>
  <c r="DH207" i="19" s="1"/>
  <c r="DF217" i="19"/>
  <c r="DG217" i="19" s="1"/>
  <c r="DH217" i="19" s="1"/>
  <c r="DK257" i="19"/>
  <c r="DI257" i="19"/>
  <c r="DJ257" i="19" s="1"/>
  <c r="DK245" i="19"/>
  <c r="DI245" i="19"/>
  <c r="DJ245" i="19" s="1"/>
  <c r="DI237" i="19"/>
  <c r="DJ237" i="19" s="1"/>
  <c r="DK237" i="19" s="1"/>
  <c r="DI275" i="19"/>
  <c r="DJ275" i="19" s="1"/>
  <c r="DK275" i="19" s="1"/>
  <c r="DF212" i="19"/>
  <c r="DG212" i="19" s="1"/>
  <c r="DH212" i="19" s="1"/>
  <c r="DF213" i="19"/>
  <c r="DG213" i="19" s="1"/>
  <c r="DH213" i="19" s="1"/>
  <c r="DF201" i="19"/>
  <c r="DG201" i="19" s="1"/>
  <c r="DH201" i="19" s="1"/>
  <c r="DF210" i="19"/>
  <c r="DG210" i="19" s="1"/>
  <c r="DH210" i="19" s="1"/>
  <c r="DF216" i="19"/>
  <c r="DG216" i="19" s="1"/>
  <c r="DH216" i="19" s="1"/>
  <c r="DI261" i="19"/>
  <c r="DJ261" i="19" s="1"/>
  <c r="DK261" i="19" s="1"/>
  <c r="DK243" i="19"/>
  <c r="DI243" i="19"/>
  <c r="DJ243" i="19" s="1"/>
  <c r="DF232" i="19"/>
  <c r="DG232" i="19" s="1"/>
  <c r="DH232" i="19" s="1"/>
  <c r="DF223" i="19"/>
  <c r="DG223" i="19" s="1"/>
  <c r="DH223" i="19" s="1"/>
  <c r="DF202" i="19"/>
  <c r="DG202" i="19" s="1"/>
  <c r="DH202" i="19" s="1"/>
  <c r="DI267" i="19"/>
  <c r="DJ267" i="19" s="1"/>
  <c r="DK267" i="19" s="1"/>
  <c r="DF226" i="19"/>
  <c r="DG226" i="19" s="1"/>
  <c r="DH226" i="19" s="1"/>
  <c r="DF200" i="19"/>
  <c r="DG200" i="19" s="1"/>
  <c r="DH200" i="19" s="1"/>
  <c r="DI272" i="19"/>
  <c r="DJ272" i="19" s="1"/>
  <c r="DK272" i="19" s="1"/>
  <c r="DF197" i="19"/>
  <c r="DG197" i="19" s="1"/>
  <c r="DH197" i="19" s="1"/>
  <c r="DF191" i="19"/>
  <c r="DG191" i="19" s="1"/>
  <c r="DH191" i="19" s="1"/>
  <c r="DF193" i="19"/>
  <c r="DG193" i="19" s="1"/>
  <c r="DH193" i="19" s="1"/>
  <c r="AD29" i="19"/>
  <c r="AC292" i="19"/>
  <c r="DF189" i="19"/>
  <c r="DG189" i="19" s="1"/>
  <c r="DH189" i="19" s="1"/>
  <c r="DF195" i="19"/>
  <c r="DG195" i="19" s="1"/>
  <c r="DH195" i="19" s="1"/>
  <c r="DI195" i="19" l="1"/>
  <c r="DJ195" i="19" s="1"/>
  <c r="DK195" i="19" s="1"/>
  <c r="DI193" i="19"/>
  <c r="DJ193" i="19" s="1"/>
  <c r="DK193" i="19" s="1"/>
  <c r="DI197" i="19"/>
  <c r="DJ197" i="19" s="1"/>
  <c r="DK197" i="19" s="1"/>
  <c r="DI200" i="19"/>
  <c r="DJ200" i="19" s="1"/>
  <c r="DK200" i="19" s="1"/>
  <c r="DL267" i="19"/>
  <c r="DM267" i="19" s="1"/>
  <c r="DN267" i="19" s="1"/>
  <c r="DO267" i="19" s="1"/>
  <c r="DI223" i="19"/>
  <c r="DJ223" i="19" s="1"/>
  <c r="DK223" i="19" s="1"/>
  <c r="DL261" i="19"/>
  <c r="DM261" i="19" s="1"/>
  <c r="DN261" i="19" s="1"/>
  <c r="DO261" i="19" s="1"/>
  <c r="DI210" i="19"/>
  <c r="DJ210" i="19" s="1"/>
  <c r="DK210" i="19" s="1"/>
  <c r="DI213" i="19"/>
  <c r="DJ213" i="19" s="1"/>
  <c r="DK213" i="19" s="1"/>
  <c r="DL275" i="19"/>
  <c r="DM275" i="19" s="1"/>
  <c r="DN275" i="19" s="1"/>
  <c r="DO275" i="19" s="1"/>
  <c r="DI217" i="19"/>
  <c r="DJ217" i="19" s="1"/>
  <c r="DK217" i="19" s="1"/>
  <c r="DL268" i="19"/>
  <c r="DM268" i="19" s="1"/>
  <c r="DN268" i="19" s="1"/>
  <c r="DO268" i="19" s="1"/>
  <c r="DI179" i="19"/>
  <c r="DJ179" i="19" s="1"/>
  <c r="DK179" i="19" s="1"/>
  <c r="DI228" i="19"/>
  <c r="DJ228" i="19" s="1"/>
  <c r="DK228" i="19" s="1"/>
  <c r="DI206" i="19"/>
  <c r="DJ206" i="19" s="1"/>
  <c r="DK206" i="19" s="1"/>
  <c r="DI224" i="19"/>
  <c r="DJ224" i="19" s="1"/>
  <c r="DK224" i="19" s="1"/>
  <c r="DI222" i="19"/>
  <c r="DJ222" i="19" s="1"/>
  <c r="DK222" i="19" s="1"/>
  <c r="DF192" i="19"/>
  <c r="DG192" i="19" s="1"/>
  <c r="DH192" i="19" s="1"/>
  <c r="DL256" i="19"/>
  <c r="DM256" i="19" s="1"/>
  <c r="DN256" i="19" s="1"/>
  <c r="DO256" i="19" s="1"/>
  <c r="DL240" i="19"/>
  <c r="DM240" i="19" s="1"/>
  <c r="DN240" i="19" s="1"/>
  <c r="DO240" i="19" s="1"/>
  <c r="DL258" i="19"/>
  <c r="DM258" i="19" s="1"/>
  <c r="DN258" i="19" s="1"/>
  <c r="DO258" i="19" s="1"/>
  <c r="DL244" i="19"/>
  <c r="DM244" i="19" s="1"/>
  <c r="DN244" i="19" s="1"/>
  <c r="DO244" i="19" s="1"/>
  <c r="DL274" i="19"/>
  <c r="DM274" i="19" s="1"/>
  <c r="DN274" i="19" s="1"/>
  <c r="DO274" i="19" s="1"/>
  <c r="DL270" i="19"/>
  <c r="DM270" i="19" s="1"/>
  <c r="DN270" i="19" s="1"/>
  <c r="DO270" i="19" s="1"/>
  <c r="DI220" i="19"/>
  <c r="DJ220" i="19" s="1"/>
  <c r="DK220" i="19" s="1"/>
  <c r="DI199" i="19"/>
  <c r="DJ199" i="19" s="1"/>
  <c r="DK199" i="19" s="1"/>
  <c r="DI233" i="19"/>
  <c r="DJ233" i="19" s="1"/>
  <c r="DK233" i="19" s="1"/>
  <c r="DL262" i="19"/>
  <c r="DM262" i="19" s="1"/>
  <c r="DN262" i="19" s="1"/>
  <c r="DO262" i="19" s="1"/>
  <c r="DL265" i="19"/>
  <c r="DM265" i="19" s="1"/>
  <c r="DN265" i="19" s="1"/>
  <c r="DO265" i="19" s="1"/>
  <c r="DL276" i="19"/>
  <c r="DM276" i="19" s="1"/>
  <c r="DN276" i="19" s="1"/>
  <c r="DO276" i="19" s="1"/>
  <c r="DL273" i="19"/>
  <c r="DM273" i="19" s="1"/>
  <c r="DN273" i="19" s="1"/>
  <c r="DO273" i="19" s="1"/>
  <c r="DI227" i="19"/>
  <c r="DJ227" i="19" s="1"/>
  <c r="DK227" i="19" s="1"/>
  <c r="DI203" i="19"/>
  <c r="DJ203" i="19" s="1"/>
  <c r="DK203" i="19" s="1"/>
  <c r="DL266" i="19"/>
  <c r="DM266" i="19" s="1"/>
  <c r="DN266" i="19" s="1"/>
  <c r="DO266" i="19" s="1"/>
  <c r="DI231" i="19"/>
  <c r="DJ231" i="19" s="1"/>
  <c r="DK231" i="19" s="1"/>
  <c r="DL236" i="19"/>
  <c r="DM236" i="19" s="1"/>
  <c r="DN236" i="19" s="1"/>
  <c r="DO236" i="19" s="1"/>
  <c r="DL242" i="19"/>
  <c r="DM242" i="19" s="1"/>
  <c r="DN242" i="19" s="1"/>
  <c r="DO242" i="19" s="1"/>
  <c r="DF190" i="19"/>
  <c r="DG190" i="19" s="1"/>
  <c r="DH190" i="19" s="1"/>
  <c r="DF196" i="19"/>
  <c r="DG196" i="19" s="1"/>
  <c r="DH196" i="19" s="1"/>
  <c r="DL250" i="19"/>
  <c r="DM250" i="19" s="1"/>
  <c r="DN250" i="19" s="1"/>
  <c r="DO250" i="19" s="1"/>
  <c r="DI189" i="19"/>
  <c r="DJ189" i="19" s="1"/>
  <c r="DK189" i="19" s="1"/>
  <c r="DI191" i="19"/>
  <c r="DJ191" i="19" s="1"/>
  <c r="DK191" i="19" s="1"/>
  <c r="DL272" i="19"/>
  <c r="DM272" i="19" s="1"/>
  <c r="DN272" i="19" s="1"/>
  <c r="DO272" i="19" s="1"/>
  <c r="DI226" i="19"/>
  <c r="DJ226" i="19" s="1"/>
  <c r="DK226" i="19" s="1"/>
  <c r="DI202" i="19"/>
  <c r="DJ202" i="19" s="1"/>
  <c r="DK202" i="19" s="1"/>
  <c r="DI232" i="19"/>
  <c r="DJ232" i="19" s="1"/>
  <c r="DK232" i="19" s="1"/>
  <c r="DI216" i="19"/>
  <c r="DJ216" i="19" s="1"/>
  <c r="DK216" i="19" s="1"/>
  <c r="DI201" i="19"/>
  <c r="DJ201" i="19" s="1"/>
  <c r="DK201" i="19" s="1"/>
  <c r="DI212" i="19"/>
  <c r="DJ212" i="19" s="1"/>
  <c r="DK212" i="19" s="1"/>
  <c r="DL237" i="19"/>
  <c r="DM237" i="19" s="1"/>
  <c r="DN237" i="19" s="1"/>
  <c r="DO237" i="19" s="1"/>
  <c r="DI207" i="19"/>
  <c r="DJ207" i="19" s="1"/>
  <c r="DK207" i="19" s="1"/>
  <c r="DL235" i="19"/>
  <c r="DM235" i="19" s="1"/>
  <c r="DN235" i="19" s="1"/>
  <c r="DO235" i="19" s="1"/>
  <c r="DI221" i="19"/>
  <c r="DJ221" i="19" s="1"/>
  <c r="DK221" i="19" s="1"/>
  <c r="DL269" i="19"/>
  <c r="DM269" i="19" s="1"/>
  <c r="DN269" i="19" s="1"/>
  <c r="DO269" i="19" s="1"/>
  <c r="DI218" i="19"/>
  <c r="DJ218" i="19" s="1"/>
  <c r="DK218" i="19" s="1"/>
  <c r="DL234" i="19"/>
  <c r="DM234" i="19" s="1"/>
  <c r="DN234" i="19" s="1"/>
  <c r="DO234" i="19" s="1"/>
  <c r="DI225" i="19"/>
  <c r="DJ225" i="19" s="1"/>
  <c r="DK225" i="19" s="1"/>
  <c r="DL254" i="19"/>
  <c r="DM254" i="19" s="1"/>
  <c r="DN254" i="19" s="1"/>
  <c r="DO254" i="19" s="1"/>
  <c r="DL252" i="19"/>
  <c r="DM252" i="19" s="1"/>
  <c r="DN252" i="19" s="1"/>
  <c r="DO252" i="19" s="1"/>
  <c r="DF194" i="19"/>
  <c r="DG194" i="19" s="1"/>
  <c r="DH194" i="19" s="1"/>
  <c r="DL260" i="19"/>
  <c r="DM260" i="19" s="1"/>
  <c r="DN260" i="19" s="1"/>
  <c r="DO260" i="19" s="1"/>
  <c r="DI208" i="19"/>
  <c r="DJ208" i="19" s="1"/>
  <c r="DK208" i="19" s="1"/>
  <c r="DI215" i="19"/>
  <c r="DJ215" i="19" s="1"/>
  <c r="DK215" i="19" s="1"/>
  <c r="DI230" i="19"/>
  <c r="DJ230" i="19" s="1"/>
  <c r="DK230" i="19" s="1"/>
  <c r="DL263" i="19"/>
  <c r="DM263" i="19" s="1"/>
  <c r="DN263" i="19" s="1"/>
  <c r="DO263" i="19" s="1"/>
  <c r="DI209" i="19"/>
  <c r="DJ209" i="19" s="1"/>
  <c r="DK209" i="19" s="1"/>
  <c r="DI214" i="19"/>
  <c r="DJ214" i="19" s="1"/>
  <c r="DK214" i="19" s="1"/>
  <c r="DI229" i="19"/>
  <c r="DJ229" i="19" s="1"/>
  <c r="DK229" i="19" s="1"/>
  <c r="DK30" i="19"/>
  <c r="DI30" i="19"/>
  <c r="DJ30" i="19" s="1"/>
  <c r="DL271" i="19"/>
  <c r="DM271" i="19" s="1"/>
  <c r="DN271" i="19" s="1"/>
  <c r="DO271" i="19" s="1"/>
  <c r="DI205" i="19"/>
  <c r="DJ205" i="19" s="1"/>
  <c r="DK205" i="19" s="1"/>
  <c r="DI204" i="19"/>
  <c r="DJ204" i="19" s="1"/>
  <c r="DK204" i="19" s="1"/>
  <c r="DI211" i="19"/>
  <c r="DJ211" i="19" s="1"/>
  <c r="DK211" i="19" s="1"/>
  <c r="DL264" i="19"/>
  <c r="DM264" i="19" s="1"/>
  <c r="DN264" i="19" s="1"/>
  <c r="DO264" i="19" s="1"/>
  <c r="DI219" i="19"/>
  <c r="DJ219" i="19" s="1"/>
  <c r="DK219" i="19" s="1"/>
  <c r="DL246" i="19"/>
  <c r="DM246" i="19" s="1"/>
  <c r="DN246" i="19" s="1"/>
  <c r="DO246" i="19" s="1"/>
  <c r="DL248" i="19"/>
  <c r="DM248" i="19" s="1"/>
  <c r="DN248" i="19" s="1"/>
  <c r="DO248" i="19" s="1"/>
  <c r="DL238" i="19"/>
  <c r="DM238" i="19" s="1"/>
  <c r="DN238" i="19" s="1"/>
  <c r="DO238" i="19" s="1"/>
  <c r="DF198" i="19"/>
  <c r="DG198" i="19" s="1"/>
  <c r="DH198" i="19" s="1"/>
  <c r="DL243" i="19"/>
  <c r="DM243" i="19" s="1"/>
  <c r="DN243" i="19" s="1"/>
  <c r="DO243" i="19" s="1"/>
  <c r="DL188" i="19"/>
  <c r="DM188" i="19" s="1"/>
  <c r="DN188" i="19" s="1"/>
  <c r="DO188" i="19" s="1"/>
  <c r="DL249" i="19"/>
  <c r="DM249" i="19" s="1"/>
  <c r="DN249" i="19" s="1"/>
  <c r="DO249" i="19" s="1"/>
  <c r="AF29" i="19"/>
  <c r="AD292" i="19"/>
  <c r="DL245" i="19"/>
  <c r="DM245" i="19" s="1"/>
  <c r="DN245" i="19" s="1"/>
  <c r="DO245" i="19" s="1"/>
  <c r="DL257" i="19"/>
  <c r="DM257" i="19" s="1"/>
  <c r="DN257" i="19" s="1"/>
  <c r="DO257" i="19" s="1"/>
  <c r="DL247" i="19"/>
  <c r="DM247" i="19" s="1"/>
  <c r="DN247" i="19" s="1"/>
  <c r="DO247" i="19" s="1"/>
  <c r="DL251" i="19"/>
  <c r="DM251" i="19" s="1"/>
  <c r="DN251" i="19" s="1"/>
  <c r="DO251" i="19" s="1"/>
  <c r="DI34" i="19"/>
  <c r="DJ34" i="19" s="1"/>
  <c r="DK34" i="19" s="1"/>
  <c r="DL253" i="19"/>
  <c r="DM253" i="19" s="1"/>
  <c r="DN253" i="19" s="1"/>
  <c r="DO253" i="19" s="1"/>
  <c r="DI35" i="19"/>
  <c r="DJ35" i="19" s="1"/>
  <c r="DK35" i="19" s="1"/>
  <c r="DL241" i="19"/>
  <c r="DM241" i="19" s="1"/>
  <c r="DN241" i="19" s="1"/>
  <c r="DO241" i="19" s="1"/>
  <c r="DL255" i="19"/>
  <c r="DM255" i="19" s="1"/>
  <c r="DN255" i="19" s="1"/>
  <c r="DO255" i="19" s="1"/>
  <c r="DL259" i="19"/>
  <c r="DM259" i="19" s="1"/>
  <c r="DN259" i="19" s="1"/>
  <c r="DO259" i="19" s="1"/>
  <c r="DL239" i="19"/>
  <c r="DM239" i="19" s="1"/>
  <c r="DN239" i="19" s="1"/>
  <c r="DO239" i="19" s="1"/>
  <c r="DL204" i="19" l="1"/>
  <c r="DM204" i="19" s="1"/>
  <c r="DN204" i="19" s="1"/>
  <c r="DO204" i="19" s="1"/>
  <c r="DL214" i="19"/>
  <c r="DM214" i="19" s="1"/>
  <c r="DN214" i="19" s="1"/>
  <c r="DO214" i="19" s="1"/>
  <c r="DL215" i="19"/>
  <c r="DM215" i="19" s="1"/>
  <c r="DN215" i="19" s="1"/>
  <c r="DO215" i="19" s="1"/>
  <c r="DL225" i="19"/>
  <c r="DM225" i="19" s="1"/>
  <c r="DN225" i="19" s="1"/>
  <c r="DO225" i="19" s="1"/>
  <c r="DL218" i="19"/>
  <c r="DM218" i="19" s="1"/>
  <c r="DN218" i="19" s="1"/>
  <c r="DO218" i="19" s="1"/>
  <c r="DL221" i="19"/>
  <c r="DM221" i="19" s="1"/>
  <c r="DN221" i="19" s="1"/>
  <c r="DO221" i="19" s="1"/>
  <c r="DL207" i="19"/>
  <c r="DM207" i="19" s="1"/>
  <c r="DN207" i="19" s="1"/>
  <c r="DO207" i="19" s="1"/>
  <c r="DL212" i="19"/>
  <c r="DM212" i="19" s="1"/>
  <c r="DN212" i="19" s="1"/>
  <c r="DO212" i="19" s="1"/>
  <c r="DL216" i="19"/>
  <c r="DM216" i="19" s="1"/>
  <c r="DN216" i="19" s="1"/>
  <c r="DO216" i="19" s="1"/>
  <c r="DL202" i="19"/>
  <c r="DM202" i="19" s="1"/>
  <c r="DN202" i="19" s="1"/>
  <c r="DO202" i="19" s="1"/>
  <c r="DL189" i="19"/>
  <c r="DM189" i="19" s="1"/>
  <c r="DN189" i="19" s="1"/>
  <c r="DO189" i="19" s="1"/>
  <c r="DK196" i="19"/>
  <c r="DI196" i="19"/>
  <c r="DJ196" i="19" s="1"/>
  <c r="DL231" i="19"/>
  <c r="DM231" i="19" s="1"/>
  <c r="DN231" i="19" s="1"/>
  <c r="DO231" i="19" s="1"/>
  <c r="DL203" i="19"/>
  <c r="DM203" i="19" s="1"/>
  <c r="DN203" i="19" s="1"/>
  <c r="DO203" i="19" s="1"/>
  <c r="DL233" i="19"/>
  <c r="DM233" i="19" s="1"/>
  <c r="DN233" i="19" s="1"/>
  <c r="DO233" i="19" s="1"/>
  <c r="DL220" i="19"/>
  <c r="DM220" i="19" s="1"/>
  <c r="DN220" i="19" s="1"/>
  <c r="DO220" i="19" s="1"/>
  <c r="DL222" i="19"/>
  <c r="DM222" i="19" s="1"/>
  <c r="DN222" i="19" s="1"/>
  <c r="DO222" i="19" s="1"/>
  <c r="DL206" i="19"/>
  <c r="DM206" i="19" s="1"/>
  <c r="DN206" i="19" s="1"/>
  <c r="DO206" i="19" s="1"/>
  <c r="DL179" i="19"/>
  <c r="DM179" i="19" s="1"/>
  <c r="DN179" i="19" s="1"/>
  <c r="DO179" i="19" s="1"/>
  <c r="DL217" i="19"/>
  <c r="DM217" i="19" s="1"/>
  <c r="DN217" i="19" s="1"/>
  <c r="DO217" i="19" s="1"/>
  <c r="DL213" i="19"/>
  <c r="DM213" i="19" s="1"/>
  <c r="DN213" i="19" s="1"/>
  <c r="DO213" i="19" s="1"/>
  <c r="DL197" i="19"/>
  <c r="DM197" i="19" s="1"/>
  <c r="DN197" i="19" s="1"/>
  <c r="DO197" i="19" s="1"/>
  <c r="DL195" i="19"/>
  <c r="DM195" i="19" s="1"/>
  <c r="DN195" i="19" s="1"/>
  <c r="DO195" i="19" s="1"/>
  <c r="DL35" i="19"/>
  <c r="DM35" i="19" s="1"/>
  <c r="DN35" i="19" s="1"/>
  <c r="DO35" i="19" s="1"/>
  <c r="DL34" i="19"/>
  <c r="DM34" i="19" s="1"/>
  <c r="DN34" i="19" s="1"/>
  <c r="DO34" i="19" s="1"/>
  <c r="DI198" i="19"/>
  <c r="DJ198" i="19" s="1"/>
  <c r="DK198" i="19" s="1"/>
  <c r="DL219" i="19"/>
  <c r="DM219" i="19" s="1"/>
  <c r="DN219" i="19" s="1"/>
  <c r="DO219" i="19" s="1"/>
  <c r="DL211" i="19"/>
  <c r="DM211" i="19" s="1"/>
  <c r="DN211" i="19" s="1"/>
  <c r="DO211" i="19" s="1"/>
  <c r="DL205" i="19"/>
  <c r="DM205" i="19" s="1"/>
  <c r="DN205" i="19" s="1"/>
  <c r="DO205" i="19" s="1"/>
  <c r="DL229" i="19"/>
  <c r="DM229" i="19" s="1"/>
  <c r="DN229" i="19" s="1"/>
  <c r="DO229" i="19" s="1"/>
  <c r="DL209" i="19"/>
  <c r="DM209" i="19" s="1"/>
  <c r="DN209" i="19" s="1"/>
  <c r="DO209" i="19" s="1"/>
  <c r="DL230" i="19"/>
  <c r="DM230" i="19" s="1"/>
  <c r="DN230" i="19" s="1"/>
  <c r="DO230" i="19" s="1"/>
  <c r="DL208" i="19"/>
  <c r="DM208" i="19" s="1"/>
  <c r="DN208" i="19" s="1"/>
  <c r="DO208" i="19" s="1"/>
  <c r="DK194" i="19"/>
  <c r="DI194" i="19"/>
  <c r="DJ194" i="19" s="1"/>
  <c r="DL201" i="19"/>
  <c r="DM201" i="19" s="1"/>
  <c r="DN201" i="19" s="1"/>
  <c r="DO201" i="19" s="1"/>
  <c r="DL232" i="19"/>
  <c r="DM232" i="19" s="1"/>
  <c r="DN232" i="19" s="1"/>
  <c r="DO232" i="19" s="1"/>
  <c r="DL226" i="19"/>
  <c r="DM226" i="19" s="1"/>
  <c r="DN226" i="19" s="1"/>
  <c r="DO226" i="19" s="1"/>
  <c r="DL191" i="19"/>
  <c r="DM191" i="19" s="1"/>
  <c r="DN191" i="19" s="1"/>
  <c r="DO191" i="19" s="1"/>
  <c r="DK190" i="19"/>
  <c r="DI190" i="19"/>
  <c r="DJ190" i="19" s="1"/>
  <c r="DL227" i="19"/>
  <c r="DM227" i="19" s="1"/>
  <c r="DN227" i="19" s="1"/>
  <c r="DO227" i="19" s="1"/>
  <c r="DL199" i="19"/>
  <c r="DM199" i="19" s="1"/>
  <c r="DN199" i="19" s="1"/>
  <c r="DO199" i="19" s="1"/>
  <c r="DK192" i="19"/>
  <c r="DI192" i="19"/>
  <c r="DJ192" i="19" s="1"/>
  <c r="DL224" i="19"/>
  <c r="DM224" i="19" s="1"/>
  <c r="DN224" i="19" s="1"/>
  <c r="DO224" i="19" s="1"/>
  <c r="DL228" i="19"/>
  <c r="DM228" i="19" s="1"/>
  <c r="DN228" i="19" s="1"/>
  <c r="DO228" i="19" s="1"/>
  <c r="DL210" i="19"/>
  <c r="DM210" i="19" s="1"/>
  <c r="DN210" i="19" s="1"/>
  <c r="DO210" i="19" s="1"/>
  <c r="DL223" i="19"/>
  <c r="DM223" i="19" s="1"/>
  <c r="DN223" i="19" s="1"/>
  <c r="DO223" i="19" s="1"/>
  <c r="DL200" i="19"/>
  <c r="DM200" i="19" s="1"/>
  <c r="DN200" i="19" s="1"/>
  <c r="DO200" i="19" s="1"/>
  <c r="DL193" i="19"/>
  <c r="DM193" i="19" s="1"/>
  <c r="DN193" i="19" s="1"/>
  <c r="DO193" i="19" s="1"/>
  <c r="AF292" i="19"/>
  <c r="AG29" i="19"/>
  <c r="DL30" i="19"/>
  <c r="DM30" i="19" s="1"/>
  <c r="DX30" i="19" s="1"/>
  <c r="DL198" i="19" l="1"/>
  <c r="DM198" i="19" s="1"/>
  <c r="DN198" i="19" s="1"/>
  <c r="DO198" i="19" s="1"/>
  <c r="DL192" i="19"/>
  <c r="DM192" i="19" s="1"/>
  <c r="DN192" i="19" s="1"/>
  <c r="DO192" i="19" s="1"/>
  <c r="DL194" i="19"/>
  <c r="DM194" i="19" s="1"/>
  <c r="DN194" i="19" s="1"/>
  <c r="DO194" i="19" s="1"/>
  <c r="DL196" i="19"/>
  <c r="DM196" i="19" s="1"/>
  <c r="DN196" i="19" s="1"/>
  <c r="DO196" i="19" s="1"/>
  <c r="DN30" i="19"/>
  <c r="DO30" i="19" s="1"/>
  <c r="AH29" i="19"/>
  <c r="AG292" i="19"/>
  <c r="DL190" i="19"/>
  <c r="DM190" i="19" s="1"/>
  <c r="DN190" i="19"/>
  <c r="DO190" i="19" s="1"/>
  <c r="AI29" i="19" l="1"/>
  <c r="AH292" i="19"/>
  <c r="AI292" i="19" l="1"/>
  <c r="AJ29" i="19"/>
  <c r="AK29" i="19" l="1"/>
  <c r="AJ292" i="19"/>
  <c r="BH29" i="19" l="1"/>
  <c r="AK292" i="19"/>
  <c r="BH292" i="19" l="1"/>
  <c r="BI29" i="19"/>
  <c r="BJ29" i="19" l="1"/>
  <c r="BI292" i="19"/>
  <c r="BK29" i="19" l="1"/>
  <c r="BJ292" i="19"/>
  <c r="BL29" i="19" l="1"/>
  <c r="BK292" i="19"/>
  <c r="BL292" i="19" l="1"/>
  <c r="BM29" i="19"/>
  <c r="BN29" i="19" l="1"/>
  <c r="BM292" i="19"/>
  <c r="BN292" i="19" l="1"/>
  <c r="BO29" i="19"/>
  <c r="BO292" i="19" l="1"/>
  <c r="BP29" i="19"/>
  <c r="BQ29" i="19" l="1"/>
  <c r="BP292" i="19"/>
  <c r="BQ292" i="19" l="1"/>
  <c r="BR29" i="19"/>
  <c r="BR292" i="19" l="1"/>
  <c r="BS29" i="19"/>
  <c r="BT29" i="19" l="1"/>
  <c r="BS292" i="19"/>
  <c r="BT292" i="19" l="1"/>
  <c r="BU29" i="19"/>
  <c r="BU292" i="19" l="1"/>
  <c r="BV29" i="19"/>
  <c r="BW29" i="19" l="1"/>
  <c r="BV292" i="19"/>
  <c r="BX29" i="19" l="1"/>
  <c r="BW292" i="19"/>
  <c r="BX292" i="19" l="1"/>
  <c r="BY29" i="19"/>
  <c r="BZ29" i="19" l="1"/>
  <c r="BY292" i="19"/>
  <c r="BZ292" i="19" l="1"/>
  <c r="CA29" i="19"/>
  <c r="CB29" i="19" s="1"/>
  <c r="CC29" i="19" l="1"/>
  <c r="CC292" i="19" l="1"/>
  <c r="CD29" i="19"/>
  <c r="CD292" i="19" l="1"/>
  <c r="CE29" i="19"/>
  <c r="CF29" i="19" l="1"/>
  <c r="CE292" i="19"/>
  <c r="CF292" i="19" l="1"/>
  <c r="CG29" i="19"/>
  <c r="CG292" i="19" l="1"/>
  <c r="CH29" i="19"/>
  <c r="CI29" i="19" l="1"/>
  <c r="CH292" i="19"/>
  <c r="CL29" i="19" l="1"/>
  <c r="CI292" i="19"/>
  <c r="CL292" i="19" l="1"/>
  <c r="CM29" i="19"/>
  <c r="CN29" i="19" l="1"/>
  <c r="CM292" i="19"/>
  <c r="CN292" i="19" l="1"/>
  <c r="CO29" i="19"/>
  <c r="CO292" i="19" l="1"/>
  <c r="CP29" i="19"/>
  <c r="CQ29" i="19" l="1"/>
  <c r="CP292" i="19"/>
  <c r="CQ292" i="19" l="1"/>
  <c r="CR29" i="19"/>
  <c r="CR292" i="19" l="1"/>
  <c r="CS29" i="19"/>
  <c r="CT29" i="19" l="1"/>
  <c r="CS292" i="19"/>
  <c r="CT292" i="19" l="1"/>
  <c r="CU29" i="19"/>
  <c r="CU292" i="19" l="1"/>
  <c r="CV29" i="19"/>
  <c r="CW29" i="19" l="1"/>
  <c r="CV292" i="19"/>
  <c r="CX29" i="19" l="1"/>
  <c r="CW292" i="19"/>
  <c r="CX292" i="19" l="1"/>
  <c r="CY29" i="19"/>
  <c r="CZ29" i="19" l="1"/>
  <c r="CY292" i="19"/>
  <c r="CZ292" i="19" l="1"/>
  <c r="DA29" i="19"/>
  <c r="DA293" i="19" l="1"/>
  <c r="DA295" i="19" s="1"/>
  <c r="DB29" i="19"/>
  <c r="DC29" i="19" l="1"/>
  <c r="DB292" i="19"/>
  <c r="DC292" i="19" l="1"/>
  <c r="DD29" i="19"/>
  <c r="DD293" i="19" l="1"/>
  <c r="DD295" i="19" s="1"/>
  <c r="DE29" i="19"/>
  <c r="DF29" i="19" l="1"/>
  <c r="DE292" i="19"/>
  <c r="DF292" i="19" l="1"/>
  <c r="DG29" i="19"/>
  <c r="DG293" i="19" l="1"/>
  <c r="DG295" i="19" s="1"/>
  <c r="DH29" i="19"/>
  <c r="DI29" i="19" l="1"/>
  <c r="DH292" i="19"/>
  <c r="DJ29" i="19" l="1"/>
  <c r="DI292" i="19"/>
  <c r="DJ293" i="19" l="1"/>
  <c r="DJ295" i="19" s="1"/>
  <c r="DK29" i="19"/>
  <c r="DL29" i="19" l="1"/>
  <c r="DK292" i="19"/>
  <c r="DL292" i="19" l="1"/>
  <c r="DM29" i="19"/>
  <c r="DX29" i="19" l="1"/>
  <c r="DM293" i="19"/>
  <c r="DN29" i="19"/>
  <c r="DM295" i="19" l="1"/>
  <c r="DM294" i="19"/>
  <c r="F303" i="19"/>
  <c r="F306" i="19" s="1"/>
  <c r="DO29" i="19"/>
  <c r="DO292" i="19" s="1"/>
  <c r="DN292" i="19"/>
  <c r="M577" i="4" l="1"/>
  <c r="J577" i="4"/>
  <c r="M556" i="4"/>
  <c r="J556" i="4"/>
  <c r="M554" i="4"/>
  <c r="J554" i="4"/>
  <c r="M553" i="4"/>
  <c r="J553" i="4"/>
  <c r="M552" i="4"/>
  <c r="J552" i="4"/>
  <c r="M551" i="4"/>
  <c r="J551" i="4"/>
  <c r="M550" i="4"/>
  <c r="J550" i="4"/>
  <c r="M549" i="4"/>
  <c r="J549" i="4"/>
  <c r="M548" i="4"/>
  <c r="J548" i="4"/>
  <c r="M547" i="4"/>
  <c r="J547" i="4"/>
  <c r="M546" i="4"/>
  <c r="J546" i="4"/>
  <c r="M527" i="4" l="1"/>
  <c r="J527" i="4"/>
  <c r="M528" i="4"/>
  <c r="J528" i="4"/>
  <c r="M526" i="4"/>
  <c r="J526" i="4"/>
  <c r="M525" i="4"/>
  <c r="J525" i="4"/>
  <c r="M524" i="4"/>
  <c r="J524" i="4"/>
  <c r="M523" i="4"/>
  <c r="J523" i="4"/>
  <c r="M522" i="4"/>
  <c r="J522" i="4"/>
  <c r="M521" i="4"/>
  <c r="J521" i="4"/>
  <c r="M474" i="4"/>
  <c r="J474" i="4"/>
  <c r="M473" i="4"/>
  <c r="J473" i="4"/>
  <c r="M472" i="4"/>
  <c r="J472" i="4"/>
  <c r="M471" i="4"/>
  <c r="J471" i="4"/>
  <c r="M470" i="4"/>
  <c r="J470" i="4"/>
  <c r="M466" i="4" l="1"/>
  <c r="J466" i="4"/>
  <c r="M465" i="4"/>
  <c r="J465" i="4"/>
  <c r="N468" i="4"/>
  <c r="M469" i="4"/>
  <c r="J469" i="4"/>
  <c r="M468" i="4"/>
  <c r="J468" i="4"/>
  <c r="M467" i="4"/>
  <c r="J467" i="4"/>
  <c r="M437" i="4" l="1"/>
  <c r="J437" i="4"/>
  <c r="M436" i="4"/>
  <c r="J436" i="4"/>
  <c r="M435" i="4"/>
  <c r="J435" i="4"/>
  <c r="J398" i="4"/>
  <c r="J397" i="4"/>
  <c r="M398" i="4"/>
  <c r="M397" i="4"/>
  <c r="J383" i="4"/>
  <c r="J382" i="4"/>
  <c r="J381" i="4"/>
  <c r="J380" i="4"/>
  <c r="M382" i="4"/>
  <c r="M381" i="4"/>
  <c r="M380" i="4"/>
  <c r="N378" i="4"/>
  <c r="N602" i="4" s="1"/>
  <c r="M383" i="4"/>
  <c r="M379" i="4"/>
  <c r="J379" i="4"/>
  <c r="M378" i="4"/>
  <c r="J378" i="4"/>
  <c r="M377" i="4"/>
  <c r="J377" i="4"/>
  <c r="J284" i="4"/>
  <c r="J283" i="4"/>
  <c r="J282" i="4"/>
  <c r="J281" i="4"/>
  <c r="M284" i="4"/>
  <c r="M283" i="4"/>
  <c r="M282" i="4"/>
  <c r="M281" i="4"/>
  <c r="M238" i="4"/>
  <c r="J238" i="4"/>
  <c r="M237" i="4"/>
  <c r="J237" i="4"/>
  <c r="M236" i="4"/>
  <c r="J236" i="4"/>
  <c r="M235" i="4"/>
  <c r="J235" i="4"/>
  <c r="M234" i="4"/>
  <c r="J234" i="4"/>
  <c r="M232" i="4" l="1"/>
  <c r="J232" i="4"/>
  <c r="M231" i="4"/>
  <c r="J231" i="4"/>
  <c r="P230" i="4"/>
  <c r="M230" i="4"/>
  <c r="J230" i="4"/>
  <c r="M215" i="4" l="1"/>
  <c r="J215" i="4"/>
  <c r="M214" i="4"/>
  <c r="J214" i="4"/>
  <c r="M213" i="4"/>
  <c r="J213" i="4"/>
  <c r="M212" i="4"/>
  <c r="J212" i="4"/>
  <c r="M211" i="4"/>
  <c r="J211" i="4"/>
  <c r="M210" i="4"/>
  <c r="J210" i="4"/>
  <c r="M209" i="4"/>
  <c r="J209" i="4"/>
  <c r="M208" i="4"/>
  <c r="J208" i="4"/>
  <c r="M207" i="4"/>
  <c r="J207" i="4"/>
  <c r="M206" i="4"/>
  <c r="J206" i="4"/>
  <c r="M205" i="4"/>
  <c r="J205" i="4"/>
  <c r="M204" i="4"/>
  <c r="J204" i="4"/>
  <c r="M203" i="4"/>
  <c r="J203" i="4"/>
  <c r="M202" i="4"/>
  <c r="J202" i="4"/>
  <c r="M201" i="4"/>
  <c r="J201" i="4"/>
  <c r="M200" i="4"/>
  <c r="J200" i="4"/>
  <c r="M199" i="4"/>
  <c r="J199" i="4"/>
  <c r="M198" i="4"/>
  <c r="J198" i="4"/>
  <c r="M197" i="4"/>
  <c r="J197" i="4"/>
  <c r="M196" i="4"/>
  <c r="J196" i="4"/>
  <c r="M195" i="4"/>
  <c r="J195" i="4"/>
  <c r="M194" i="4"/>
  <c r="J194" i="4"/>
  <c r="J193" i="4"/>
  <c r="M192" i="4"/>
  <c r="J192" i="4"/>
  <c r="J191" i="4"/>
  <c r="M190" i="4"/>
  <c r="J190" i="4"/>
  <c r="M189" i="4"/>
  <c r="J189" i="4"/>
  <c r="M188" i="4"/>
  <c r="J188" i="4"/>
  <c r="M187" i="4"/>
  <c r="J187" i="4"/>
  <c r="M186" i="4"/>
  <c r="J186" i="4"/>
  <c r="M185" i="4"/>
  <c r="J185" i="4"/>
  <c r="M184" i="4"/>
  <c r="J184" i="4"/>
  <c r="M183" i="4"/>
  <c r="J183" i="4"/>
  <c r="M182" i="4"/>
  <c r="J182" i="4"/>
  <c r="M181" i="4"/>
  <c r="J181" i="4"/>
  <c r="M174" i="4"/>
  <c r="J174" i="4"/>
  <c r="M173" i="4"/>
  <c r="J173" i="4"/>
  <c r="M172" i="4"/>
  <c r="J172" i="4"/>
  <c r="M154" i="4"/>
  <c r="J154" i="4"/>
  <c r="M153" i="4"/>
  <c r="J153" i="4"/>
  <c r="M152" i="4"/>
  <c r="J152" i="4"/>
  <c r="M151" i="4"/>
  <c r="J151" i="4"/>
  <c r="M150" i="4"/>
  <c r="J150" i="4"/>
  <c r="M149" i="4"/>
  <c r="J149" i="4"/>
  <c r="M148" i="4"/>
  <c r="J148" i="4"/>
  <c r="M147" i="4"/>
  <c r="J147" i="4"/>
  <c r="M146" i="4"/>
  <c r="J146" i="4"/>
  <c r="M155" i="4"/>
  <c r="J155" i="4"/>
  <c r="M145" i="4"/>
  <c r="J145" i="4"/>
  <c r="M144" i="4"/>
  <c r="J144" i="4"/>
  <c r="M143" i="4"/>
  <c r="J143" i="4"/>
  <c r="M142" i="4"/>
  <c r="J142" i="4"/>
  <c r="M141" i="4"/>
  <c r="J141" i="4"/>
  <c r="M117" i="4" l="1"/>
  <c r="J117" i="4"/>
  <c r="M116" i="4"/>
  <c r="J116" i="4"/>
  <c r="M115" i="4"/>
  <c r="J115" i="4"/>
  <c r="M114" i="4"/>
  <c r="J114" i="4"/>
  <c r="M113" i="4"/>
  <c r="J113" i="4"/>
  <c r="M112" i="4"/>
  <c r="J112" i="4"/>
  <c r="J118" i="4"/>
  <c r="M118" i="4"/>
  <c r="P118" i="4"/>
  <c r="J119" i="4"/>
  <c r="M119" i="4"/>
  <c r="J120" i="4"/>
  <c r="M120" i="4"/>
  <c r="M111" i="4"/>
  <c r="J111" i="4"/>
  <c r="M110" i="4"/>
  <c r="J110" i="4"/>
  <c r="M109" i="4"/>
  <c r="J109" i="4"/>
  <c r="M108" i="4"/>
  <c r="J108" i="4"/>
  <c r="M107" i="4"/>
  <c r="J107" i="4"/>
  <c r="M106" i="4"/>
  <c r="J106" i="4"/>
  <c r="M105" i="4"/>
  <c r="J105" i="4"/>
  <c r="M104" i="4"/>
  <c r="J104" i="4"/>
  <c r="D8" i="16"/>
  <c r="D8" i="6"/>
  <c r="F11" i="16"/>
  <c r="M93" i="4"/>
  <c r="J93" i="4"/>
  <c r="M92" i="4"/>
  <c r="J92" i="4"/>
  <c r="M91" i="4"/>
  <c r="J91" i="4"/>
  <c r="M90" i="4"/>
  <c r="J90" i="4"/>
  <c r="M89" i="4"/>
  <c r="J89" i="4"/>
  <c r="M88" i="4"/>
  <c r="J88" i="4"/>
  <c r="M87" i="4"/>
  <c r="J87" i="4"/>
  <c r="M86" i="4"/>
  <c r="J86" i="4"/>
  <c r="M85" i="4"/>
  <c r="J85" i="4"/>
  <c r="M84" i="4"/>
  <c r="J84" i="4"/>
  <c r="M83" i="4"/>
  <c r="J83" i="4"/>
  <c r="P31" i="4"/>
  <c r="M31" i="4"/>
  <c r="J31" i="4"/>
  <c r="P30" i="4"/>
  <c r="M30" i="4"/>
  <c r="J30" i="4"/>
  <c r="M555" i="4" l="1"/>
  <c r="J555" i="4"/>
  <c r="M545" i="4"/>
  <c r="J545" i="4"/>
  <c r="M544" i="4"/>
  <c r="J544" i="4"/>
  <c r="M543" i="4"/>
  <c r="J543" i="4"/>
  <c r="M542" i="4"/>
  <c r="J542" i="4"/>
  <c r="M541" i="4"/>
  <c r="J541" i="4"/>
  <c r="M540" i="4"/>
  <c r="J540" i="4"/>
  <c r="M539" i="4"/>
  <c r="J539" i="4"/>
  <c r="M538" i="4"/>
  <c r="J538" i="4"/>
  <c r="M537" i="4"/>
  <c r="J537" i="4"/>
  <c r="M483" i="4"/>
  <c r="J483" i="4"/>
  <c r="M482" i="4"/>
  <c r="J482" i="4"/>
  <c r="M481" i="4"/>
  <c r="J481" i="4"/>
  <c r="M460" i="4" l="1"/>
  <c r="J460" i="4"/>
  <c r="M459" i="4"/>
  <c r="J459" i="4"/>
  <c r="M458" i="4"/>
  <c r="J458" i="4"/>
  <c r="M457" i="4"/>
  <c r="J457" i="4"/>
  <c r="M456" i="4"/>
  <c r="J456" i="4"/>
  <c r="M455" i="4"/>
  <c r="J455" i="4"/>
  <c r="M430" i="4"/>
  <c r="J430" i="4"/>
  <c r="M429" i="4"/>
  <c r="J429" i="4"/>
  <c r="M428" i="4"/>
  <c r="J428" i="4"/>
  <c r="M388" i="4"/>
  <c r="J388" i="4"/>
  <c r="M387" i="4"/>
  <c r="J387" i="4"/>
  <c r="M392" i="4"/>
  <c r="J392" i="4"/>
  <c r="M391" i="4"/>
  <c r="J391" i="4"/>
  <c r="M390" i="4"/>
  <c r="J390" i="4"/>
  <c r="M386" i="4"/>
  <c r="J386" i="4"/>
  <c r="M385" i="4"/>
  <c r="J385" i="4"/>
  <c r="M384" i="4"/>
  <c r="J384" i="4"/>
  <c r="M355" i="4"/>
  <c r="J355" i="4"/>
  <c r="M354" i="4"/>
  <c r="J354" i="4"/>
  <c r="M353" i="4"/>
  <c r="J353" i="4"/>
  <c r="M333" i="4"/>
  <c r="J333" i="4"/>
  <c r="M332" i="4"/>
  <c r="J332" i="4"/>
  <c r="M331" i="4"/>
  <c r="J331" i="4"/>
  <c r="J287" i="4" l="1"/>
  <c r="M286" i="4"/>
  <c r="J286" i="4"/>
  <c r="M285" i="4"/>
  <c r="J285" i="4"/>
  <c r="M266" i="4"/>
  <c r="J266" i="4"/>
  <c r="M265" i="4"/>
  <c r="J265" i="4"/>
  <c r="M264" i="4"/>
  <c r="J264" i="4"/>
  <c r="M218" i="4"/>
  <c r="J218" i="4"/>
  <c r="M217" i="4"/>
  <c r="J217" i="4"/>
  <c r="M216" i="4"/>
  <c r="J216" i="4"/>
  <c r="M180" i="4"/>
  <c r="J180" i="4"/>
  <c r="M179" i="4"/>
  <c r="J179" i="4"/>
  <c r="M178" i="4"/>
  <c r="J178" i="4"/>
  <c r="M167" i="4"/>
  <c r="J167" i="4"/>
  <c r="M166" i="4"/>
  <c r="J166" i="4"/>
  <c r="M165" i="4"/>
  <c r="J165" i="4"/>
  <c r="M139" i="4"/>
  <c r="J139" i="4"/>
  <c r="M138" i="4"/>
  <c r="J138" i="4"/>
  <c r="M137" i="4"/>
  <c r="J137" i="4"/>
  <c r="M136" i="4"/>
  <c r="J136" i="4"/>
  <c r="M135" i="4"/>
  <c r="J135" i="4"/>
  <c r="M134" i="4"/>
  <c r="J134" i="4"/>
  <c r="M103" i="4"/>
  <c r="J103" i="4"/>
  <c r="M102" i="4"/>
  <c r="J102" i="4"/>
  <c r="M101" i="4"/>
  <c r="J101" i="4"/>
  <c r="J95" i="4"/>
  <c r="M95" i="4"/>
  <c r="J96" i="4"/>
  <c r="M96" i="4"/>
  <c r="J97" i="4"/>
  <c r="M97" i="4"/>
  <c r="J61" i="4"/>
  <c r="J62" i="4"/>
  <c r="J63" i="4"/>
  <c r="M65" i="4" l="1"/>
  <c r="J65" i="4"/>
  <c r="M72" i="4"/>
  <c r="J72" i="4"/>
  <c r="M71" i="4"/>
  <c r="J71" i="4"/>
  <c r="M70" i="4"/>
  <c r="J70" i="4"/>
  <c r="M69" i="4"/>
  <c r="J69" i="4"/>
  <c r="M68" i="4"/>
  <c r="J68" i="4"/>
  <c r="M67" i="4"/>
  <c r="J67" i="4"/>
  <c r="M66" i="4"/>
  <c r="J66" i="4"/>
  <c r="M64" i="4"/>
  <c r="J64" i="4"/>
  <c r="M63" i="4"/>
  <c r="M62" i="4"/>
  <c r="M61" i="4"/>
  <c r="P73" i="4"/>
  <c r="M73" i="4"/>
  <c r="J73" i="4"/>
  <c r="M60" i="4"/>
  <c r="J60" i="4"/>
  <c r="M59" i="4"/>
  <c r="J59" i="4"/>
  <c r="M58" i="4"/>
  <c r="J58" i="4"/>
  <c r="M57" i="4"/>
  <c r="J57" i="4"/>
  <c r="M56" i="4"/>
  <c r="J56" i="4"/>
  <c r="M55" i="4"/>
  <c r="J55" i="4"/>
  <c r="M54" i="4"/>
  <c r="J54" i="4"/>
  <c r="M53" i="4"/>
  <c r="J53" i="4"/>
  <c r="M52" i="4"/>
  <c r="J52" i="4"/>
  <c r="M25" i="4"/>
  <c r="M29" i="4"/>
  <c r="J29" i="4"/>
  <c r="M28" i="4"/>
  <c r="J28" i="4"/>
  <c r="M27" i="4"/>
  <c r="J27" i="4"/>
  <c r="J24" i="4"/>
  <c r="M26" i="4"/>
  <c r="J26" i="4"/>
  <c r="J25" i="4"/>
  <c r="M24" i="4"/>
  <c r="M23" i="4"/>
  <c r="J23" i="4"/>
  <c r="P32" i="4"/>
  <c r="M32" i="4"/>
  <c r="J32" i="4"/>
  <c r="M560" i="4" l="1"/>
  <c r="J560" i="4"/>
  <c r="M559" i="4"/>
  <c r="J559" i="4"/>
  <c r="M558" i="4"/>
  <c r="J558" i="4"/>
  <c r="M532" i="4"/>
  <c r="J532" i="4"/>
  <c r="M531" i="4"/>
  <c r="J531" i="4"/>
  <c r="M530" i="4"/>
  <c r="J530" i="4"/>
  <c r="M487" i="4"/>
  <c r="J487" i="4"/>
  <c r="M486" i="4"/>
  <c r="J486" i="4"/>
  <c r="M485" i="4"/>
  <c r="J485" i="4"/>
  <c r="J488" i="4"/>
  <c r="M488" i="4"/>
  <c r="J489" i="4"/>
  <c r="M489" i="4"/>
  <c r="J490" i="4"/>
  <c r="M490" i="4"/>
  <c r="M464" i="4"/>
  <c r="J464" i="4"/>
  <c r="M463" i="4"/>
  <c r="J463" i="4"/>
  <c r="M462" i="4"/>
  <c r="J462" i="4"/>
  <c r="M434" i="4"/>
  <c r="J434" i="4"/>
  <c r="M433" i="4"/>
  <c r="J433" i="4"/>
  <c r="M432" i="4"/>
  <c r="J432" i="4"/>
  <c r="M412" i="4"/>
  <c r="J412" i="4"/>
  <c r="M411" i="4"/>
  <c r="J411" i="4"/>
  <c r="M410" i="4"/>
  <c r="J410" i="4"/>
  <c r="M408" i="4"/>
  <c r="J408" i="4"/>
  <c r="M407" i="4"/>
  <c r="J407" i="4"/>
  <c r="M406" i="4"/>
  <c r="J406" i="4"/>
  <c r="P405" i="4"/>
  <c r="M405" i="4"/>
  <c r="J405" i="4"/>
  <c r="M396" i="4"/>
  <c r="J396" i="4"/>
  <c r="M395" i="4"/>
  <c r="J395" i="4"/>
  <c r="M394" i="4"/>
  <c r="J394" i="4"/>
  <c r="P393" i="4"/>
  <c r="M393" i="4"/>
  <c r="J393" i="4"/>
  <c r="M389" i="4"/>
  <c r="J389" i="4"/>
  <c r="M376" i="4"/>
  <c r="J376" i="4"/>
  <c r="M375" i="4"/>
  <c r="J375" i="4"/>
  <c r="M374" i="4"/>
  <c r="J374" i="4"/>
  <c r="M359" i="4"/>
  <c r="J359" i="4"/>
  <c r="M358" i="4"/>
  <c r="J358" i="4"/>
  <c r="M357" i="4"/>
  <c r="J357" i="4"/>
  <c r="M337" i="4"/>
  <c r="J337" i="4"/>
  <c r="M336" i="4"/>
  <c r="J336" i="4"/>
  <c r="M335" i="4"/>
  <c r="J335" i="4"/>
  <c r="M324" i="4"/>
  <c r="J324" i="4"/>
  <c r="M323" i="4"/>
  <c r="J323" i="4"/>
  <c r="M322" i="4"/>
  <c r="J322" i="4"/>
  <c r="M291" i="4"/>
  <c r="J291" i="4"/>
  <c r="M290" i="4"/>
  <c r="J290" i="4"/>
  <c r="M289" i="4"/>
  <c r="J289" i="4"/>
  <c r="M270" i="4"/>
  <c r="J270" i="4"/>
  <c r="M269" i="4"/>
  <c r="J269" i="4"/>
  <c r="M268" i="4"/>
  <c r="J268" i="4"/>
  <c r="M241" i="4"/>
  <c r="J241" i="4"/>
  <c r="M240" i="4"/>
  <c r="J240" i="4"/>
  <c r="M239" i="4"/>
  <c r="J239" i="4"/>
  <c r="M222" i="4"/>
  <c r="J222" i="4"/>
  <c r="M221" i="4"/>
  <c r="J221" i="4"/>
  <c r="M220" i="4"/>
  <c r="J220" i="4"/>
  <c r="M171" i="4"/>
  <c r="J171" i="4"/>
  <c r="M170" i="4"/>
  <c r="J170" i="4"/>
  <c r="M169" i="4"/>
  <c r="J169" i="4"/>
  <c r="M158" i="4"/>
  <c r="J158" i="4"/>
  <c r="M157" i="4"/>
  <c r="J157" i="4"/>
  <c r="M156" i="4"/>
  <c r="J156" i="4"/>
  <c r="M121" i="4"/>
  <c r="J121" i="4"/>
  <c r="M76" i="4"/>
  <c r="J76" i="4"/>
  <c r="M75" i="4"/>
  <c r="J75" i="4"/>
  <c r="M74" i="4"/>
  <c r="J74" i="4"/>
  <c r="J98" i="4" l="1"/>
  <c r="P94" i="4"/>
  <c r="M94" i="4"/>
  <c r="J94" i="4"/>
  <c r="P17" i="4"/>
  <c r="M17" i="4"/>
  <c r="J17" i="4"/>
  <c r="P13" i="4"/>
  <c r="M13" i="4"/>
  <c r="J13" i="4"/>
  <c r="P601" i="4"/>
  <c r="M601" i="4"/>
  <c r="J601" i="4"/>
  <c r="M594" i="4"/>
  <c r="J594" i="4"/>
  <c r="M593" i="4"/>
  <c r="J593" i="4"/>
  <c r="M592" i="4"/>
  <c r="J592" i="4"/>
  <c r="M587" i="4"/>
  <c r="J587" i="4"/>
  <c r="M586" i="4"/>
  <c r="J586" i="4"/>
  <c r="M585" i="4"/>
  <c r="J585" i="4"/>
  <c r="M584" i="4"/>
  <c r="J584" i="4"/>
  <c r="M583" i="4"/>
  <c r="J583" i="4"/>
  <c r="M582" i="4"/>
  <c r="J582" i="4"/>
  <c r="M581" i="4"/>
  <c r="J581" i="4"/>
  <c r="M580" i="4"/>
  <c r="J580" i="4"/>
  <c r="M579" i="4"/>
  <c r="J579" i="4"/>
  <c r="M578" i="4"/>
  <c r="J578" i="4"/>
  <c r="M576" i="4"/>
  <c r="J576" i="4"/>
  <c r="M575" i="4"/>
  <c r="J575" i="4"/>
  <c r="M574" i="4"/>
  <c r="J574" i="4"/>
  <c r="M573" i="4"/>
  <c r="J573" i="4"/>
  <c r="M572" i="4"/>
  <c r="J572" i="4"/>
  <c r="M571" i="4"/>
  <c r="J571" i="4"/>
  <c r="M570" i="4"/>
  <c r="J570" i="4"/>
  <c r="M569" i="4"/>
  <c r="J569" i="4"/>
  <c r="M568" i="4"/>
  <c r="J568" i="4"/>
  <c r="M567" i="4"/>
  <c r="J567" i="4"/>
  <c r="M566" i="4"/>
  <c r="J566" i="4"/>
  <c r="M565" i="4"/>
  <c r="J565" i="4"/>
  <c r="M564" i="4"/>
  <c r="J564" i="4"/>
  <c r="M563" i="4"/>
  <c r="J563" i="4"/>
  <c r="M562" i="4"/>
  <c r="J562" i="4"/>
  <c r="M561" i="4"/>
  <c r="J561" i="4"/>
  <c r="P557" i="4"/>
  <c r="M557" i="4"/>
  <c r="J557" i="4"/>
  <c r="M536" i="4"/>
  <c r="J536" i="4"/>
  <c r="M535" i="4"/>
  <c r="J535" i="4"/>
  <c r="M534" i="4"/>
  <c r="J534" i="4"/>
  <c r="M533" i="4"/>
  <c r="J533" i="4"/>
  <c r="P529" i="4"/>
  <c r="M529" i="4"/>
  <c r="J529" i="4"/>
  <c r="M520" i="4"/>
  <c r="J520" i="4"/>
  <c r="M519" i="4"/>
  <c r="J519" i="4"/>
  <c r="M518" i="4"/>
  <c r="J518" i="4"/>
  <c r="M517" i="4"/>
  <c r="J517" i="4"/>
  <c r="M516" i="4"/>
  <c r="J516" i="4"/>
  <c r="M515" i="4"/>
  <c r="J515" i="4"/>
  <c r="M514" i="4"/>
  <c r="J514" i="4"/>
  <c r="M513" i="4"/>
  <c r="J513" i="4"/>
  <c r="M512" i="4"/>
  <c r="J512" i="4"/>
  <c r="M511" i="4"/>
  <c r="J511" i="4"/>
  <c r="M510" i="4"/>
  <c r="J510" i="4"/>
  <c r="M509" i="4"/>
  <c r="J509" i="4"/>
  <c r="M508" i="4"/>
  <c r="J508" i="4"/>
  <c r="M507" i="4"/>
  <c r="J507" i="4"/>
  <c r="M506" i="4"/>
  <c r="J506" i="4"/>
  <c r="M505" i="4"/>
  <c r="J505" i="4"/>
  <c r="M504" i="4"/>
  <c r="J504" i="4"/>
  <c r="M503" i="4"/>
  <c r="J503" i="4"/>
  <c r="M502" i="4"/>
  <c r="J502" i="4"/>
  <c r="M501" i="4"/>
  <c r="J501" i="4"/>
  <c r="M500" i="4"/>
  <c r="J500" i="4"/>
  <c r="M499" i="4"/>
  <c r="J499" i="4"/>
  <c r="M498" i="4"/>
  <c r="J498" i="4"/>
  <c r="M497" i="4"/>
  <c r="J497" i="4"/>
  <c r="M496" i="4"/>
  <c r="J496" i="4"/>
  <c r="M495" i="4"/>
  <c r="J495" i="4"/>
  <c r="M494" i="4"/>
  <c r="J494" i="4"/>
  <c r="M493" i="4"/>
  <c r="J493" i="4"/>
  <c r="M492" i="4"/>
  <c r="J492" i="4"/>
  <c r="M491" i="4"/>
  <c r="J491" i="4"/>
  <c r="P484" i="4"/>
  <c r="M484" i="4"/>
  <c r="J484" i="4"/>
  <c r="M480" i="4"/>
  <c r="J480" i="4"/>
  <c r="M479" i="4"/>
  <c r="J479" i="4"/>
  <c r="M478" i="4"/>
  <c r="J478" i="4"/>
  <c r="M477" i="4"/>
  <c r="J477" i="4"/>
  <c r="M476" i="4"/>
  <c r="J476" i="4"/>
  <c r="M475" i="4"/>
  <c r="J475" i="4"/>
  <c r="P461" i="4"/>
  <c r="M461" i="4"/>
  <c r="J461" i="4"/>
  <c r="M454" i="4"/>
  <c r="J454" i="4"/>
  <c r="M453" i="4"/>
  <c r="J453" i="4"/>
  <c r="M452" i="4"/>
  <c r="J452" i="4"/>
  <c r="M451" i="4"/>
  <c r="J451" i="4"/>
  <c r="M450" i="4"/>
  <c r="J450" i="4"/>
  <c r="M449" i="4"/>
  <c r="J449" i="4"/>
  <c r="M448" i="4"/>
  <c r="J448" i="4"/>
  <c r="M447" i="4"/>
  <c r="J447" i="4"/>
  <c r="M446" i="4"/>
  <c r="J446" i="4"/>
  <c r="M445" i="4"/>
  <c r="J445" i="4"/>
  <c r="M444" i="4"/>
  <c r="J444" i="4"/>
  <c r="M443" i="4"/>
  <c r="J443" i="4"/>
  <c r="M442" i="4"/>
  <c r="J442" i="4"/>
  <c r="M441" i="4"/>
  <c r="J441" i="4"/>
  <c r="M440" i="4"/>
  <c r="J440" i="4"/>
  <c r="M439" i="4"/>
  <c r="J439" i="4"/>
  <c r="M438" i="4"/>
  <c r="J438" i="4"/>
  <c r="P431" i="4"/>
  <c r="M431" i="4"/>
  <c r="J431" i="4"/>
  <c r="M427" i="4"/>
  <c r="J427" i="4"/>
  <c r="M426" i="4"/>
  <c r="J426" i="4"/>
  <c r="M425" i="4"/>
  <c r="J425" i="4"/>
  <c r="M424" i="4"/>
  <c r="J424" i="4"/>
  <c r="M423" i="4"/>
  <c r="J423" i="4"/>
  <c r="M422" i="4"/>
  <c r="J422" i="4"/>
  <c r="M421" i="4"/>
  <c r="J421" i="4"/>
  <c r="M420" i="4"/>
  <c r="J420" i="4"/>
  <c r="M419" i="4"/>
  <c r="J419" i="4"/>
  <c r="M418" i="4"/>
  <c r="J418" i="4"/>
  <c r="M417" i="4"/>
  <c r="J417" i="4"/>
  <c r="M416" i="4"/>
  <c r="J416" i="4"/>
  <c r="M415" i="4"/>
  <c r="J415" i="4"/>
  <c r="M414" i="4"/>
  <c r="J414" i="4"/>
  <c r="M413" i="4"/>
  <c r="J413" i="4"/>
  <c r="M409" i="4"/>
  <c r="J409" i="4"/>
  <c r="M404" i="4"/>
  <c r="J404" i="4"/>
  <c r="M403" i="4"/>
  <c r="J403" i="4"/>
  <c r="M402" i="4"/>
  <c r="J402" i="4"/>
  <c r="M401" i="4"/>
  <c r="J401" i="4"/>
  <c r="M400" i="4"/>
  <c r="J400" i="4"/>
  <c r="M399" i="4"/>
  <c r="J399" i="4"/>
  <c r="P373" i="4"/>
  <c r="M373" i="4"/>
  <c r="J373" i="4"/>
  <c r="M372" i="4"/>
  <c r="J372" i="4"/>
  <c r="M371" i="4"/>
  <c r="J371" i="4"/>
  <c r="M370" i="4"/>
  <c r="J370" i="4"/>
  <c r="M369" i="4"/>
  <c r="J369" i="4"/>
  <c r="M368" i="4"/>
  <c r="J368" i="4"/>
  <c r="M367" i="4"/>
  <c r="J367" i="4"/>
  <c r="M366" i="4"/>
  <c r="J366" i="4"/>
  <c r="M365" i="4"/>
  <c r="J365" i="4"/>
  <c r="M364" i="4"/>
  <c r="J364" i="4"/>
  <c r="M363" i="4"/>
  <c r="J363" i="4"/>
  <c r="M362" i="4"/>
  <c r="J362" i="4"/>
  <c r="M361" i="4"/>
  <c r="J361" i="4"/>
  <c r="M360" i="4"/>
  <c r="J360" i="4"/>
  <c r="P356" i="4"/>
  <c r="M356" i="4"/>
  <c r="J356" i="4"/>
  <c r="M352" i="4"/>
  <c r="J352" i="4"/>
  <c r="M351" i="4"/>
  <c r="J351" i="4"/>
  <c r="M350" i="4"/>
  <c r="J350" i="4"/>
  <c r="M349" i="4"/>
  <c r="J349" i="4"/>
  <c r="M348" i="4"/>
  <c r="J348" i="4"/>
  <c r="M347" i="4"/>
  <c r="J347" i="4"/>
  <c r="M346" i="4"/>
  <c r="J346" i="4"/>
  <c r="M345" i="4"/>
  <c r="J345" i="4"/>
  <c r="M344" i="4"/>
  <c r="J344" i="4"/>
  <c r="M343" i="4"/>
  <c r="J343" i="4"/>
  <c r="M342" i="4"/>
  <c r="J342" i="4"/>
  <c r="M341" i="4"/>
  <c r="J341" i="4"/>
  <c r="M340" i="4"/>
  <c r="J340" i="4"/>
  <c r="M339" i="4"/>
  <c r="J339" i="4"/>
  <c r="M338" i="4"/>
  <c r="J338" i="4"/>
  <c r="P334" i="4"/>
  <c r="M334" i="4"/>
  <c r="J334" i="4"/>
  <c r="M330" i="4"/>
  <c r="J330" i="4"/>
  <c r="M329" i="4"/>
  <c r="J329" i="4"/>
  <c r="M328" i="4"/>
  <c r="J328" i="4"/>
  <c r="M327" i="4"/>
  <c r="J327" i="4"/>
  <c r="M326" i="4"/>
  <c r="J326" i="4"/>
  <c r="M325" i="4"/>
  <c r="J325" i="4"/>
  <c r="P321" i="4"/>
  <c r="M321" i="4"/>
  <c r="J321" i="4"/>
  <c r="M294" i="4"/>
  <c r="J294" i="4"/>
  <c r="M293" i="4"/>
  <c r="J293" i="4"/>
  <c r="M292" i="4"/>
  <c r="J292" i="4"/>
  <c r="P288" i="4"/>
  <c r="M288" i="4"/>
  <c r="J288" i="4"/>
  <c r="M280" i="4"/>
  <c r="J280" i="4"/>
  <c r="M279" i="4"/>
  <c r="J279" i="4"/>
  <c r="M278" i="4"/>
  <c r="J278" i="4"/>
  <c r="M277" i="4"/>
  <c r="J277" i="4"/>
  <c r="M276" i="4"/>
  <c r="J276" i="4"/>
  <c r="M275" i="4"/>
  <c r="J275" i="4"/>
  <c r="M274" i="4"/>
  <c r="J274" i="4"/>
  <c r="M273" i="4"/>
  <c r="J273" i="4"/>
  <c r="M272" i="4"/>
  <c r="J272" i="4"/>
  <c r="M271" i="4"/>
  <c r="J271" i="4"/>
  <c r="P267" i="4"/>
  <c r="M267" i="4"/>
  <c r="J267" i="4"/>
  <c r="M263" i="4"/>
  <c r="J263" i="4"/>
  <c r="M262" i="4"/>
  <c r="J262" i="4"/>
  <c r="M261" i="4"/>
  <c r="J261" i="4"/>
  <c r="M260" i="4"/>
  <c r="J260" i="4"/>
  <c r="M259" i="4"/>
  <c r="J259" i="4"/>
  <c r="M258" i="4"/>
  <c r="J258" i="4"/>
  <c r="M257" i="4"/>
  <c r="J257" i="4"/>
  <c r="M256" i="4"/>
  <c r="J256" i="4"/>
  <c r="M255" i="4"/>
  <c r="J255" i="4"/>
  <c r="M254" i="4"/>
  <c r="J254" i="4"/>
  <c r="M253" i="4"/>
  <c r="J253" i="4"/>
  <c r="M252" i="4"/>
  <c r="J252" i="4"/>
  <c r="M251" i="4"/>
  <c r="J251" i="4"/>
  <c r="M250" i="4"/>
  <c r="J250" i="4"/>
  <c r="M249" i="4"/>
  <c r="J249" i="4"/>
  <c r="M248" i="4"/>
  <c r="J248" i="4"/>
  <c r="M247" i="4"/>
  <c r="J247" i="4"/>
  <c r="M246" i="4"/>
  <c r="J246" i="4"/>
  <c r="M245" i="4"/>
  <c r="J245" i="4"/>
  <c r="M244" i="4"/>
  <c r="J244" i="4"/>
  <c r="M243" i="4"/>
  <c r="J243" i="4"/>
  <c r="M242" i="4"/>
  <c r="J242" i="4"/>
  <c r="M233" i="4"/>
  <c r="J233" i="4"/>
  <c r="M229" i="4"/>
  <c r="J229" i="4"/>
  <c r="M228" i="4"/>
  <c r="J228" i="4"/>
  <c r="M227" i="4"/>
  <c r="J227" i="4"/>
  <c r="M226" i="4"/>
  <c r="J226" i="4"/>
  <c r="M225" i="4"/>
  <c r="J225" i="4"/>
  <c r="M224" i="4"/>
  <c r="J224" i="4"/>
  <c r="M223" i="4"/>
  <c r="J223" i="4"/>
  <c r="P219" i="4"/>
  <c r="M219" i="4"/>
  <c r="J219" i="4"/>
  <c r="M177" i="4"/>
  <c r="J177" i="4"/>
  <c r="M176" i="4"/>
  <c r="J176" i="4"/>
  <c r="M175" i="4"/>
  <c r="J175" i="4"/>
  <c r="P168" i="4"/>
  <c r="M168" i="4"/>
  <c r="J168" i="4"/>
  <c r="M164" i="4"/>
  <c r="J164" i="4"/>
  <c r="M163" i="4"/>
  <c r="J163" i="4"/>
  <c r="M162" i="4"/>
  <c r="J162" i="4"/>
  <c r="M161" i="4"/>
  <c r="J161" i="4"/>
  <c r="M160" i="4"/>
  <c r="J160" i="4"/>
  <c r="M159" i="4"/>
  <c r="J159" i="4"/>
  <c r="P140" i="4"/>
  <c r="M140" i="4"/>
  <c r="J140" i="4"/>
  <c r="M133" i="4"/>
  <c r="J133" i="4"/>
  <c r="M132" i="4"/>
  <c r="J132" i="4"/>
  <c r="M131" i="4"/>
  <c r="J131" i="4"/>
  <c r="M130" i="4"/>
  <c r="J130" i="4"/>
  <c r="M129" i="4"/>
  <c r="J129" i="4"/>
  <c r="M128" i="4"/>
  <c r="J128" i="4"/>
  <c r="M127" i="4"/>
  <c r="J127" i="4"/>
  <c r="M126" i="4"/>
  <c r="J126" i="4"/>
  <c r="M125" i="4"/>
  <c r="J125" i="4"/>
  <c r="M124" i="4"/>
  <c r="J124" i="4"/>
  <c r="M123" i="4"/>
  <c r="J123" i="4"/>
  <c r="M122" i="4"/>
  <c r="J122" i="4"/>
  <c r="M82" i="4"/>
  <c r="J82" i="4"/>
  <c r="M81" i="4"/>
  <c r="J81" i="4"/>
  <c r="M80" i="4"/>
  <c r="J80" i="4"/>
  <c r="M100" i="4"/>
  <c r="J100" i="4"/>
  <c r="M99" i="4"/>
  <c r="J99" i="4"/>
  <c r="M98" i="4"/>
  <c r="J79" i="4"/>
  <c r="J78" i="4"/>
  <c r="J77" i="4"/>
  <c r="F5" i="17"/>
  <c r="H20" i="17"/>
  <c r="J18" i="4"/>
  <c r="M18" i="4"/>
  <c r="J19" i="4"/>
  <c r="M19" i="4"/>
  <c r="J47" i="4"/>
  <c r="J46" i="4"/>
  <c r="J45" i="4"/>
  <c r="J44" i="4"/>
  <c r="J43" i="4"/>
  <c r="J42" i="4"/>
  <c r="J41" i="4"/>
  <c r="J40" i="4"/>
  <c r="J39" i="4"/>
  <c r="J36" i="3"/>
  <c r="F36" i="3"/>
  <c r="M35" i="4" l="1"/>
  <c r="J35" i="4"/>
  <c r="M34" i="4"/>
  <c r="J34" i="4"/>
  <c r="M33" i="4"/>
  <c r="J33" i="4"/>
  <c r="M22" i="4"/>
  <c r="J22" i="4"/>
  <c r="M21" i="4"/>
  <c r="J21" i="4"/>
  <c r="M20" i="4"/>
  <c r="J20" i="4"/>
  <c r="M14" i="4" l="1"/>
  <c r="J14" i="4"/>
  <c r="G112" i="2" l="1"/>
  <c r="J105" i="2"/>
  <c r="I105" i="2"/>
  <c r="G105" i="2"/>
  <c r="G110" i="2" s="1"/>
  <c r="F30" i="2"/>
  <c r="F29" i="2"/>
  <c r="F28" i="2"/>
  <c r="F105" i="2" s="1"/>
  <c r="A6" i="2"/>
  <c r="A3" i="2"/>
  <c r="A2" i="2"/>
  <c r="A1" i="2"/>
  <c r="F60" i="3"/>
  <c r="J60" i="3" s="1"/>
  <c r="A6" i="3"/>
  <c r="A3" i="3"/>
  <c r="A2" i="3"/>
  <c r="A1" i="3"/>
  <c r="O4" i="12"/>
  <c r="B66" i="7" l="1"/>
  <c r="C65" i="7"/>
  <c r="F64" i="7"/>
  <c r="B64" i="7"/>
  <c r="C36" i="7"/>
  <c r="F35" i="7"/>
  <c r="B35" i="7"/>
  <c r="C34" i="7"/>
  <c r="F33" i="7"/>
  <c r="B33" i="7"/>
  <c r="B32" i="7"/>
  <c r="C31" i="7"/>
  <c r="F66" i="7"/>
  <c r="C66" i="7"/>
  <c r="F65" i="7"/>
  <c r="B65" i="7"/>
  <c r="C64" i="7"/>
  <c r="F36" i="7"/>
  <c r="B36" i="7"/>
  <c r="C35" i="7"/>
  <c r="F34" i="7"/>
  <c r="B34" i="7"/>
  <c r="C33" i="7"/>
  <c r="F32" i="7"/>
  <c r="C32" i="7"/>
  <c r="F31" i="7"/>
  <c r="B31" i="7"/>
  <c r="B577" i="4"/>
  <c r="A577" i="4" s="1"/>
  <c r="B554" i="4"/>
  <c r="A554" i="4" s="1"/>
  <c r="B552" i="4"/>
  <c r="A552" i="4" s="1"/>
  <c r="B550" i="4"/>
  <c r="A550" i="4" s="1"/>
  <c r="B548" i="4"/>
  <c r="A548" i="4" s="1"/>
  <c r="B546" i="4"/>
  <c r="A546" i="4" s="1"/>
  <c r="B556" i="4"/>
  <c r="A556" i="4" s="1"/>
  <c r="B553" i="4"/>
  <c r="A553" i="4" s="1"/>
  <c r="B551" i="4"/>
  <c r="A551" i="4" s="1"/>
  <c r="B549" i="4"/>
  <c r="A549" i="4" s="1"/>
  <c r="B547" i="4"/>
  <c r="A547" i="4" s="1"/>
  <c r="B528" i="4"/>
  <c r="A528" i="4" s="1"/>
  <c r="B525" i="4"/>
  <c r="A525" i="4" s="1"/>
  <c r="B523" i="4"/>
  <c r="A523" i="4" s="1"/>
  <c r="B521" i="4"/>
  <c r="A521" i="4" s="1"/>
  <c r="B473" i="4"/>
  <c r="A473" i="4" s="1"/>
  <c r="B471" i="4"/>
  <c r="A471" i="4" s="1"/>
  <c r="B527" i="4"/>
  <c r="A527" i="4" s="1"/>
  <c r="B526" i="4"/>
  <c r="A526" i="4" s="1"/>
  <c r="B524" i="4"/>
  <c r="A524" i="4" s="1"/>
  <c r="B522" i="4"/>
  <c r="A522" i="4" s="1"/>
  <c r="B474" i="4"/>
  <c r="A474" i="4" s="1"/>
  <c r="B472" i="4"/>
  <c r="A472" i="4" s="1"/>
  <c r="B470" i="4"/>
  <c r="A470" i="4" s="1"/>
  <c r="B466" i="4"/>
  <c r="A466" i="4" s="1"/>
  <c r="B468" i="4"/>
  <c r="A468" i="4" s="1"/>
  <c r="B465" i="4"/>
  <c r="A465" i="4" s="1"/>
  <c r="B469" i="4"/>
  <c r="A469" i="4" s="1"/>
  <c r="B467" i="4"/>
  <c r="A467" i="4" s="1"/>
  <c r="B437" i="4"/>
  <c r="A437" i="4" s="1"/>
  <c r="B435" i="4"/>
  <c r="A435" i="4" s="1"/>
  <c r="B398" i="4"/>
  <c r="A398" i="4" s="1"/>
  <c r="B397" i="4"/>
  <c r="A397" i="4" s="1"/>
  <c r="B382" i="4"/>
  <c r="A382" i="4" s="1"/>
  <c r="B381" i="4"/>
  <c r="A381" i="4" s="1"/>
  <c r="B380" i="4"/>
  <c r="A380" i="4" s="1"/>
  <c r="B379" i="4"/>
  <c r="A379" i="4" s="1"/>
  <c r="B377" i="4"/>
  <c r="A377" i="4" s="1"/>
  <c r="B284" i="4"/>
  <c r="A284" i="4" s="1"/>
  <c r="B283" i="4"/>
  <c r="A283" i="4" s="1"/>
  <c r="B282" i="4"/>
  <c r="A282" i="4" s="1"/>
  <c r="B281" i="4"/>
  <c r="A281" i="4" s="1"/>
  <c r="B237" i="4"/>
  <c r="A237" i="4" s="1"/>
  <c r="B235" i="4"/>
  <c r="A235" i="4" s="1"/>
  <c r="B436" i="4"/>
  <c r="A436" i="4" s="1"/>
  <c r="B383" i="4"/>
  <c r="A383" i="4" s="1"/>
  <c r="B378" i="4"/>
  <c r="A378" i="4" s="1"/>
  <c r="B238" i="4"/>
  <c r="A238" i="4" s="1"/>
  <c r="B236" i="4"/>
  <c r="A236" i="4" s="1"/>
  <c r="B234" i="4"/>
  <c r="A234" i="4" s="1"/>
  <c r="B232" i="4"/>
  <c r="A232" i="4" s="1"/>
  <c r="B231" i="4"/>
  <c r="A231" i="4" s="1"/>
  <c r="B230" i="4"/>
  <c r="A230" i="4" s="1"/>
  <c r="B215" i="4"/>
  <c r="A215" i="4" s="1"/>
  <c r="B213" i="4"/>
  <c r="A213" i="4" s="1"/>
  <c r="B211" i="4"/>
  <c r="A211" i="4" s="1"/>
  <c r="B209" i="4"/>
  <c r="A209" i="4" s="1"/>
  <c r="B207" i="4"/>
  <c r="A207" i="4" s="1"/>
  <c r="B205" i="4"/>
  <c r="A205" i="4" s="1"/>
  <c r="B203" i="4"/>
  <c r="A203" i="4" s="1"/>
  <c r="B201" i="4"/>
  <c r="A201" i="4" s="1"/>
  <c r="B199" i="4"/>
  <c r="A199" i="4" s="1"/>
  <c r="B197" i="4"/>
  <c r="A197" i="4" s="1"/>
  <c r="B195" i="4"/>
  <c r="A195" i="4" s="1"/>
  <c r="B192" i="4"/>
  <c r="A192" i="4" s="1"/>
  <c r="B191" i="4"/>
  <c r="A191" i="4" s="1"/>
  <c r="B189" i="4"/>
  <c r="A189" i="4" s="1"/>
  <c r="B187" i="4"/>
  <c r="A187" i="4" s="1"/>
  <c r="B185" i="4"/>
  <c r="A185" i="4" s="1"/>
  <c r="B183" i="4"/>
  <c r="A183" i="4" s="1"/>
  <c r="B181" i="4"/>
  <c r="A181" i="4" s="1"/>
  <c r="B173" i="4"/>
  <c r="A173" i="4" s="1"/>
  <c r="B154" i="4"/>
  <c r="A154" i="4" s="1"/>
  <c r="B152" i="4"/>
  <c r="A152" i="4" s="1"/>
  <c r="B150" i="4"/>
  <c r="A150" i="4" s="1"/>
  <c r="B148" i="4"/>
  <c r="A148" i="4" s="1"/>
  <c r="B146" i="4"/>
  <c r="A146" i="4" s="1"/>
  <c r="B145" i="4"/>
  <c r="A145" i="4" s="1"/>
  <c r="B143" i="4"/>
  <c r="A143" i="4" s="1"/>
  <c r="B141" i="4"/>
  <c r="A141" i="4" s="1"/>
  <c r="B214" i="4"/>
  <c r="A214" i="4" s="1"/>
  <c r="B212" i="4"/>
  <c r="A212" i="4" s="1"/>
  <c r="B210" i="4"/>
  <c r="A210" i="4" s="1"/>
  <c r="B208" i="4"/>
  <c r="A208" i="4" s="1"/>
  <c r="B206" i="4"/>
  <c r="A206" i="4" s="1"/>
  <c r="B204" i="4"/>
  <c r="A204" i="4" s="1"/>
  <c r="B202" i="4"/>
  <c r="A202" i="4" s="1"/>
  <c r="B200" i="4"/>
  <c r="A200" i="4" s="1"/>
  <c r="B198" i="4"/>
  <c r="A198" i="4" s="1"/>
  <c r="B196" i="4"/>
  <c r="A196" i="4" s="1"/>
  <c r="B194" i="4"/>
  <c r="A194" i="4" s="1"/>
  <c r="B193" i="4"/>
  <c r="A193" i="4" s="1"/>
  <c r="B190" i="4"/>
  <c r="A190" i="4" s="1"/>
  <c r="B188" i="4"/>
  <c r="A188" i="4" s="1"/>
  <c r="B186" i="4"/>
  <c r="A186" i="4" s="1"/>
  <c r="B184" i="4"/>
  <c r="A184" i="4" s="1"/>
  <c r="B182" i="4"/>
  <c r="A182" i="4" s="1"/>
  <c r="B174" i="4"/>
  <c r="A174" i="4" s="1"/>
  <c r="B172" i="4"/>
  <c r="A172" i="4" s="1"/>
  <c r="B153" i="4"/>
  <c r="A153" i="4" s="1"/>
  <c r="B151" i="4"/>
  <c r="A151" i="4" s="1"/>
  <c r="B149" i="4"/>
  <c r="A149" i="4" s="1"/>
  <c r="B147" i="4"/>
  <c r="A147" i="4" s="1"/>
  <c r="B155" i="4"/>
  <c r="A155" i="4" s="1"/>
  <c r="B144" i="4"/>
  <c r="A144" i="4" s="1"/>
  <c r="B142" i="4"/>
  <c r="A142" i="4" s="1"/>
  <c r="B117" i="4"/>
  <c r="A117" i="4" s="1"/>
  <c r="B115" i="4"/>
  <c r="A115" i="4" s="1"/>
  <c r="B113" i="4"/>
  <c r="A113" i="4" s="1"/>
  <c r="B118" i="4"/>
  <c r="A118" i="4" s="1"/>
  <c r="B119" i="4"/>
  <c r="A119" i="4" s="1"/>
  <c r="B111" i="4"/>
  <c r="A111" i="4" s="1"/>
  <c r="B109" i="4"/>
  <c r="A109" i="4" s="1"/>
  <c r="B107" i="4"/>
  <c r="A107" i="4" s="1"/>
  <c r="B105" i="4"/>
  <c r="A105" i="4" s="1"/>
  <c r="B92" i="4"/>
  <c r="A92" i="4" s="1"/>
  <c r="B90" i="4"/>
  <c r="A90" i="4" s="1"/>
  <c r="B88" i="4"/>
  <c r="A88" i="4" s="1"/>
  <c r="B86" i="4"/>
  <c r="A86" i="4" s="1"/>
  <c r="B84" i="4"/>
  <c r="A84" i="4" s="1"/>
  <c r="B116" i="4"/>
  <c r="A116" i="4" s="1"/>
  <c r="B114" i="4"/>
  <c r="A114" i="4" s="1"/>
  <c r="B112" i="4"/>
  <c r="A112" i="4" s="1"/>
  <c r="B120" i="4"/>
  <c r="A120" i="4" s="1"/>
  <c r="B110" i="4"/>
  <c r="A110" i="4" s="1"/>
  <c r="B108" i="4"/>
  <c r="A108" i="4" s="1"/>
  <c r="B106" i="4"/>
  <c r="A106" i="4" s="1"/>
  <c r="B104" i="4"/>
  <c r="A104" i="4" s="1"/>
  <c r="B93" i="4"/>
  <c r="A93" i="4" s="1"/>
  <c r="B91" i="4"/>
  <c r="A91" i="4" s="1"/>
  <c r="B89" i="4"/>
  <c r="A89" i="4" s="1"/>
  <c r="B87" i="4"/>
  <c r="A87" i="4" s="1"/>
  <c r="B85" i="4"/>
  <c r="A85" i="4" s="1"/>
  <c r="B83" i="4"/>
  <c r="A83" i="4" s="1"/>
  <c r="B31" i="4"/>
  <c r="A31" i="4" s="1"/>
  <c r="B30" i="4"/>
  <c r="A30" i="4" s="1"/>
  <c r="B555" i="4"/>
  <c r="A555" i="4" s="1"/>
  <c r="B544" i="4"/>
  <c r="A544" i="4" s="1"/>
  <c r="B542" i="4"/>
  <c r="A542" i="4" s="1"/>
  <c r="B540" i="4"/>
  <c r="A540" i="4" s="1"/>
  <c r="B538" i="4"/>
  <c r="A538" i="4" s="1"/>
  <c r="B483" i="4"/>
  <c r="A483" i="4" s="1"/>
  <c r="B481" i="4"/>
  <c r="A481" i="4" s="1"/>
  <c r="B545" i="4"/>
  <c r="A545" i="4" s="1"/>
  <c r="B543" i="4"/>
  <c r="A543" i="4" s="1"/>
  <c r="B541" i="4"/>
  <c r="A541" i="4" s="1"/>
  <c r="B539" i="4"/>
  <c r="A539" i="4" s="1"/>
  <c r="B537" i="4"/>
  <c r="A537" i="4" s="1"/>
  <c r="B482" i="4"/>
  <c r="A482" i="4" s="1"/>
  <c r="B460" i="4"/>
  <c r="A460" i="4" s="1"/>
  <c r="B458" i="4"/>
  <c r="A458" i="4" s="1"/>
  <c r="B456" i="4"/>
  <c r="A456" i="4" s="1"/>
  <c r="B430" i="4"/>
  <c r="A430" i="4" s="1"/>
  <c r="B428" i="4"/>
  <c r="A428" i="4" s="1"/>
  <c r="B387" i="4"/>
  <c r="A387" i="4" s="1"/>
  <c r="B391" i="4"/>
  <c r="A391" i="4" s="1"/>
  <c r="B386" i="4"/>
  <c r="A386" i="4" s="1"/>
  <c r="B384" i="4"/>
  <c r="A384" i="4" s="1"/>
  <c r="B354" i="4"/>
  <c r="A354" i="4" s="1"/>
  <c r="B333" i="4"/>
  <c r="A333" i="4" s="1"/>
  <c r="B331" i="4"/>
  <c r="A331" i="4" s="1"/>
  <c r="B459" i="4"/>
  <c r="A459" i="4" s="1"/>
  <c r="B457" i="4"/>
  <c r="A457" i="4" s="1"/>
  <c r="B455" i="4"/>
  <c r="A455" i="4" s="1"/>
  <c r="B429" i="4"/>
  <c r="A429" i="4" s="1"/>
  <c r="B388" i="4"/>
  <c r="A388" i="4" s="1"/>
  <c r="B392" i="4"/>
  <c r="A392" i="4" s="1"/>
  <c r="B390" i="4"/>
  <c r="A390" i="4" s="1"/>
  <c r="B385" i="4"/>
  <c r="A385" i="4" s="1"/>
  <c r="B355" i="4"/>
  <c r="A355" i="4" s="1"/>
  <c r="B353" i="4"/>
  <c r="A353" i="4" s="1"/>
  <c r="B332" i="4"/>
  <c r="A332" i="4" s="1"/>
  <c r="B286" i="4"/>
  <c r="A286" i="4" s="1"/>
  <c r="B266" i="4"/>
  <c r="A266" i="4" s="1"/>
  <c r="B264" i="4"/>
  <c r="A264" i="4" s="1"/>
  <c r="B217" i="4"/>
  <c r="A217" i="4" s="1"/>
  <c r="B180" i="4"/>
  <c r="A180" i="4" s="1"/>
  <c r="B178" i="4"/>
  <c r="A178" i="4" s="1"/>
  <c r="B166" i="4"/>
  <c r="A166" i="4" s="1"/>
  <c r="B139" i="4"/>
  <c r="A139" i="4" s="1"/>
  <c r="B137" i="4"/>
  <c r="A137" i="4" s="1"/>
  <c r="B135" i="4"/>
  <c r="A135" i="4" s="1"/>
  <c r="B103" i="4"/>
  <c r="A103" i="4" s="1"/>
  <c r="B101" i="4"/>
  <c r="A101" i="4" s="1"/>
  <c r="B96" i="4"/>
  <c r="A96" i="4" s="1"/>
  <c r="B287" i="4"/>
  <c r="A287" i="4" s="1"/>
  <c r="B285" i="4"/>
  <c r="A285" i="4" s="1"/>
  <c r="B265" i="4"/>
  <c r="A265" i="4" s="1"/>
  <c r="B218" i="4"/>
  <c r="A218" i="4" s="1"/>
  <c r="B216" i="4"/>
  <c r="A216" i="4" s="1"/>
  <c r="B179" i="4"/>
  <c r="A179" i="4" s="1"/>
  <c r="B167" i="4"/>
  <c r="A167" i="4" s="1"/>
  <c r="B165" i="4"/>
  <c r="A165" i="4" s="1"/>
  <c r="B138" i="4"/>
  <c r="A138" i="4" s="1"/>
  <c r="B136" i="4"/>
  <c r="A136" i="4" s="1"/>
  <c r="B134" i="4"/>
  <c r="A134" i="4" s="1"/>
  <c r="B102" i="4"/>
  <c r="A102" i="4" s="1"/>
  <c r="B95" i="4"/>
  <c r="A95" i="4" s="1"/>
  <c r="B97" i="4"/>
  <c r="A97" i="4" s="1"/>
  <c r="B65" i="4"/>
  <c r="A65" i="4" s="1"/>
  <c r="B71" i="4"/>
  <c r="A71" i="4" s="1"/>
  <c r="B69" i="4"/>
  <c r="A69" i="4" s="1"/>
  <c r="B67" i="4"/>
  <c r="A67" i="4" s="1"/>
  <c r="B64" i="4"/>
  <c r="A64" i="4" s="1"/>
  <c r="B63" i="4"/>
  <c r="A63" i="4" s="1"/>
  <c r="B62" i="4"/>
  <c r="A62" i="4" s="1"/>
  <c r="B61" i="4"/>
  <c r="A61" i="4" s="1"/>
  <c r="B73" i="4"/>
  <c r="A73" i="4" s="1"/>
  <c r="B59" i="4"/>
  <c r="A59" i="4" s="1"/>
  <c r="B57" i="4"/>
  <c r="A57" i="4" s="1"/>
  <c r="B55" i="4"/>
  <c r="A55" i="4" s="1"/>
  <c r="B53" i="4"/>
  <c r="A53" i="4" s="1"/>
  <c r="B28" i="4"/>
  <c r="A28" i="4" s="1"/>
  <c r="B23" i="4"/>
  <c r="A23" i="4" s="1"/>
  <c r="B32" i="4"/>
  <c r="A32" i="4" s="1"/>
  <c r="B72" i="4"/>
  <c r="A72" i="4" s="1"/>
  <c r="B70" i="4"/>
  <c r="A70" i="4" s="1"/>
  <c r="B68" i="4"/>
  <c r="A68" i="4" s="1"/>
  <c r="B66" i="4"/>
  <c r="A66" i="4" s="1"/>
  <c r="B60" i="4"/>
  <c r="A60" i="4" s="1"/>
  <c r="B58" i="4"/>
  <c r="A58" i="4" s="1"/>
  <c r="B56" i="4"/>
  <c r="A56" i="4" s="1"/>
  <c r="B54" i="4"/>
  <c r="A54" i="4" s="1"/>
  <c r="B52" i="4"/>
  <c r="A52" i="4" s="1"/>
  <c r="B29" i="4"/>
  <c r="A29" i="4" s="1"/>
  <c r="B27" i="4"/>
  <c r="A27" i="4" s="1"/>
  <c r="B26" i="4"/>
  <c r="A26" i="4" s="1"/>
  <c r="B25" i="4"/>
  <c r="A25" i="4" s="1"/>
  <c r="B24" i="4"/>
  <c r="A24" i="4" s="1"/>
  <c r="B560" i="4"/>
  <c r="A560" i="4" s="1"/>
  <c r="B558" i="4"/>
  <c r="A558" i="4" s="1"/>
  <c r="B531" i="4"/>
  <c r="A531" i="4" s="1"/>
  <c r="B487" i="4"/>
  <c r="A487" i="4" s="1"/>
  <c r="B485" i="4"/>
  <c r="A485" i="4" s="1"/>
  <c r="B489" i="4"/>
  <c r="A489" i="4" s="1"/>
  <c r="B464" i="4"/>
  <c r="A464" i="4" s="1"/>
  <c r="B462" i="4"/>
  <c r="A462" i="4" s="1"/>
  <c r="B433" i="4"/>
  <c r="A433" i="4" s="1"/>
  <c r="B412" i="4"/>
  <c r="A412" i="4" s="1"/>
  <c r="B410" i="4"/>
  <c r="A410" i="4" s="1"/>
  <c r="B407" i="4"/>
  <c r="A407" i="4" s="1"/>
  <c r="B396" i="4"/>
  <c r="A396" i="4" s="1"/>
  <c r="B394" i="4"/>
  <c r="A394" i="4" s="1"/>
  <c r="B393" i="4"/>
  <c r="A393" i="4" s="1"/>
  <c r="B376" i="4"/>
  <c r="A376" i="4" s="1"/>
  <c r="B374" i="4"/>
  <c r="A374" i="4" s="1"/>
  <c r="B358" i="4"/>
  <c r="A358" i="4" s="1"/>
  <c r="B337" i="4"/>
  <c r="A337" i="4" s="1"/>
  <c r="B335" i="4"/>
  <c r="A335" i="4" s="1"/>
  <c r="B323" i="4"/>
  <c r="A323" i="4" s="1"/>
  <c r="B291" i="4"/>
  <c r="A291" i="4" s="1"/>
  <c r="B289" i="4"/>
  <c r="A289" i="4" s="1"/>
  <c r="B269" i="4"/>
  <c r="A269" i="4" s="1"/>
  <c r="B241" i="4"/>
  <c r="A241" i="4" s="1"/>
  <c r="B239" i="4"/>
  <c r="A239" i="4" s="1"/>
  <c r="B221" i="4"/>
  <c r="A221" i="4" s="1"/>
  <c r="B171" i="4"/>
  <c r="A171" i="4" s="1"/>
  <c r="B169" i="4"/>
  <c r="A169" i="4" s="1"/>
  <c r="B157" i="4"/>
  <c r="A157" i="4" s="1"/>
  <c r="B121" i="4"/>
  <c r="A121" i="4" s="1"/>
  <c r="B75" i="4"/>
  <c r="A75" i="4" s="1"/>
  <c r="B559" i="4"/>
  <c r="A559" i="4" s="1"/>
  <c r="B532" i="4"/>
  <c r="A532" i="4" s="1"/>
  <c r="B530" i="4"/>
  <c r="A530" i="4" s="1"/>
  <c r="B486" i="4"/>
  <c r="A486" i="4" s="1"/>
  <c r="B488" i="4"/>
  <c r="A488" i="4" s="1"/>
  <c r="B490" i="4"/>
  <c r="A490" i="4" s="1"/>
  <c r="B463" i="4"/>
  <c r="A463" i="4" s="1"/>
  <c r="B434" i="4"/>
  <c r="A434" i="4" s="1"/>
  <c r="B432" i="4"/>
  <c r="A432" i="4" s="1"/>
  <c r="B411" i="4"/>
  <c r="A411" i="4" s="1"/>
  <c r="B408" i="4"/>
  <c r="A408" i="4" s="1"/>
  <c r="B406" i="4"/>
  <c r="A406" i="4" s="1"/>
  <c r="B405" i="4"/>
  <c r="A405" i="4" s="1"/>
  <c r="B395" i="4"/>
  <c r="A395" i="4" s="1"/>
  <c r="B389" i="4"/>
  <c r="A389" i="4" s="1"/>
  <c r="B375" i="4"/>
  <c r="A375" i="4" s="1"/>
  <c r="B359" i="4"/>
  <c r="A359" i="4" s="1"/>
  <c r="B357" i="4"/>
  <c r="A357" i="4" s="1"/>
  <c r="B336" i="4"/>
  <c r="A336" i="4" s="1"/>
  <c r="B324" i="4"/>
  <c r="A324" i="4" s="1"/>
  <c r="B322" i="4"/>
  <c r="A322" i="4" s="1"/>
  <c r="B290" i="4"/>
  <c r="A290" i="4" s="1"/>
  <c r="B270" i="4"/>
  <c r="A270" i="4" s="1"/>
  <c r="B268" i="4"/>
  <c r="A268" i="4" s="1"/>
  <c r="B240" i="4"/>
  <c r="A240" i="4" s="1"/>
  <c r="B222" i="4"/>
  <c r="A222" i="4" s="1"/>
  <c r="B220" i="4"/>
  <c r="A220" i="4" s="1"/>
  <c r="B170" i="4"/>
  <c r="A170" i="4" s="1"/>
  <c r="B158" i="4"/>
  <c r="A158" i="4" s="1"/>
  <c r="B156" i="4"/>
  <c r="A156" i="4" s="1"/>
  <c r="B76" i="4"/>
  <c r="A76" i="4" s="1"/>
  <c r="B74" i="4"/>
  <c r="A74" i="4" s="1"/>
  <c r="B94" i="4"/>
  <c r="A94" i="4" s="1"/>
  <c r="B17" i="4"/>
  <c r="A17" i="4" s="1"/>
  <c r="B13" i="4"/>
  <c r="A13" i="4" s="1"/>
  <c r="B601" i="4"/>
  <c r="A601" i="4" s="1"/>
  <c r="B594" i="4"/>
  <c r="A594" i="4" s="1"/>
  <c r="B593" i="4"/>
  <c r="A593" i="4" s="1"/>
  <c r="B592" i="4"/>
  <c r="A592" i="4" s="1"/>
  <c r="B587" i="4"/>
  <c r="A587" i="4" s="1"/>
  <c r="B586" i="4"/>
  <c r="A586" i="4" s="1"/>
  <c r="B585" i="4"/>
  <c r="A585" i="4" s="1"/>
  <c r="B584" i="4"/>
  <c r="A584" i="4" s="1"/>
  <c r="B583" i="4"/>
  <c r="A583" i="4" s="1"/>
  <c r="B582" i="4"/>
  <c r="A582" i="4" s="1"/>
  <c r="B581" i="4"/>
  <c r="A581" i="4" s="1"/>
  <c r="B580" i="4"/>
  <c r="A580" i="4" s="1"/>
  <c r="B578" i="4"/>
  <c r="A578" i="4" s="1"/>
  <c r="B575" i="4"/>
  <c r="A575" i="4" s="1"/>
  <c r="B573" i="4"/>
  <c r="A573" i="4" s="1"/>
  <c r="B571" i="4"/>
  <c r="A571" i="4" s="1"/>
  <c r="B569" i="4"/>
  <c r="A569" i="4" s="1"/>
  <c r="B567" i="4"/>
  <c r="A567" i="4" s="1"/>
  <c r="B565" i="4"/>
  <c r="A565" i="4" s="1"/>
  <c r="B563" i="4"/>
  <c r="A563" i="4" s="1"/>
  <c r="B561" i="4"/>
  <c r="A561" i="4" s="1"/>
  <c r="B557" i="4"/>
  <c r="A557" i="4" s="1"/>
  <c r="B535" i="4"/>
  <c r="A535" i="4" s="1"/>
  <c r="B533" i="4"/>
  <c r="A533" i="4" s="1"/>
  <c r="B529" i="4"/>
  <c r="A529" i="4" s="1"/>
  <c r="B519" i="4"/>
  <c r="A519" i="4" s="1"/>
  <c r="B517" i="4"/>
  <c r="A517" i="4" s="1"/>
  <c r="B515" i="4"/>
  <c r="A515" i="4" s="1"/>
  <c r="B513" i="4"/>
  <c r="A513" i="4" s="1"/>
  <c r="B511" i="4"/>
  <c r="A511" i="4" s="1"/>
  <c r="B509" i="4"/>
  <c r="A509" i="4" s="1"/>
  <c r="B507" i="4"/>
  <c r="A507" i="4" s="1"/>
  <c r="B505" i="4"/>
  <c r="A505" i="4" s="1"/>
  <c r="B503" i="4"/>
  <c r="A503" i="4" s="1"/>
  <c r="B501" i="4"/>
  <c r="A501" i="4" s="1"/>
  <c r="B499" i="4"/>
  <c r="A499" i="4" s="1"/>
  <c r="B497" i="4"/>
  <c r="A497" i="4" s="1"/>
  <c r="B495" i="4"/>
  <c r="A495" i="4" s="1"/>
  <c r="B493" i="4"/>
  <c r="A493" i="4" s="1"/>
  <c r="B491" i="4"/>
  <c r="A491" i="4" s="1"/>
  <c r="B484" i="4"/>
  <c r="A484" i="4" s="1"/>
  <c r="B479" i="4"/>
  <c r="A479" i="4" s="1"/>
  <c r="B477" i="4"/>
  <c r="A477" i="4" s="1"/>
  <c r="B475" i="4"/>
  <c r="A475" i="4" s="1"/>
  <c r="B461" i="4"/>
  <c r="A461" i="4" s="1"/>
  <c r="B453" i="4"/>
  <c r="A453" i="4" s="1"/>
  <c r="B451" i="4"/>
  <c r="A451" i="4" s="1"/>
  <c r="B449" i="4"/>
  <c r="A449" i="4" s="1"/>
  <c r="B447" i="4"/>
  <c r="A447" i="4" s="1"/>
  <c r="B445" i="4"/>
  <c r="A445" i="4" s="1"/>
  <c r="B443" i="4"/>
  <c r="A443" i="4" s="1"/>
  <c r="B441" i="4"/>
  <c r="A441" i="4" s="1"/>
  <c r="B439" i="4"/>
  <c r="A439" i="4" s="1"/>
  <c r="B427" i="4"/>
  <c r="A427" i="4" s="1"/>
  <c r="B425" i="4"/>
  <c r="A425" i="4" s="1"/>
  <c r="B423" i="4"/>
  <c r="A423" i="4" s="1"/>
  <c r="B421" i="4"/>
  <c r="A421" i="4" s="1"/>
  <c r="B419" i="4"/>
  <c r="A419" i="4" s="1"/>
  <c r="B417" i="4"/>
  <c r="A417" i="4" s="1"/>
  <c r="B415" i="4"/>
  <c r="A415" i="4" s="1"/>
  <c r="B413" i="4"/>
  <c r="A413" i="4" s="1"/>
  <c r="B404" i="4"/>
  <c r="A404" i="4" s="1"/>
  <c r="B402" i="4"/>
  <c r="A402" i="4" s="1"/>
  <c r="B400" i="4"/>
  <c r="A400" i="4" s="1"/>
  <c r="B372" i="4"/>
  <c r="A372" i="4" s="1"/>
  <c r="B370" i="4"/>
  <c r="A370" i="4" s="1"/>
  <c r="B368" i="4"/>
  <c r="A368" i="4" s="1"/>
  <c r="B366" i="4"/>
  <c r="A366" i="4" s="1"/>
  <c r="B364" i="4"/>
  <c r="A364" i="4" s="1"/>
  <c r="B362" i="4"/>
  <c r="A362" i="4" s="1"/>
  <c r="B360" i="4"/>
  <c r="A360" i="4" s="1"/>
  <c r="B356" i="4"/>
  <c r="A356" i="4" s="1"/>
  <c r="B351" i="4"/>
  <c r="A351" i="4" s="1"/>
  <c r="B349" i="4"/>
  <c r="A349" i="4" s="1"/>
  <c r="B347" i="4"/>
  <c r="A347" i="4" s="1"/>
  <c r="B345" i="4"/>
  <c r="A345" i="4" s="1"/>
  <c r="B343" i="4"/>
  <c r="A343" i="4" s="1"/>
  <c r="B341" i="4"/>
  <c r="A341" i="4" s="1"/>
  <c r="B339" i="4"/>
  <c r="A339" i="4" s="1"/>
  <c r="B330" i="4"/>
  <c r="A330" i="4" s="1"/>
  <c r="B328" i="4"/>
  <c r="A328" i="4" s="1"/>
  <c r="B326" i="4"/>
  <c r="A326" i="4" s="1"/>
  <c r="B579" i="4"/>
  <c r="A579" i="4" s="1"/>
  <c r="B574" i="4"/>
  <c r="A574" i="4" s="1"/>
  <c r="B570" i="4"/>
  <c r="A570" i="4" s="1"/>
  <c r="B566" i="4"/>
  <c r="A566" i="4" s="1"/>
  <c r="B562" i="4"/>
  <c r="A562" i="4" s="1"/>
  <c r="B536" i="4"/>
  <c r="A536" i="4" s="1"/>
  <c r="B518" i="4"/>
  <c r="A518" i="4" s="1"/>
  <c r="B514" i="4"/>
  <c r="A514" i="4" s="1"/>
  <c r="B510" i="4"/>
  <c r="A510" i="4" s="1"/>
  <c r="B506" i="4"/>
  <c r="A506" i="4" s="1"/>
  <c r="B502" i="4"/>
  <c r="A502" i="4" s="1"/>
  <c r="B498" i="4"/>
  <c r="A498" i="4" s="1"/>
  <c r="B494" i="4"/>
  <c r="A494" i="4" s="1"/>
  <c r="B478" i="4"/>
  <c r="A478" i="4" s="1"/>
  <c r="B452" i="4"/>
  <c r="A452" i="4" s="1"/>
  <c r="B448" i="4"/>
  <c r="A448" i="4" s="1"/>
  <c r="B444" i="4"/>
  <c r="A444" i="4" s="1"/>
  <c r="B440" i="4"/>
  <c r="A440" i="4" s="1"/>
  <c r="B426" i="4"/>
  <c r="A426" i="4" s="1"/>
  <c r="B422" i="4"/>
  <c r="A422" i="4" s="1"/>
  <c r="B418" i="4"/>
  <c r="A418" i="4" s="1"/>
  <c r="B414" i="4"/>
  <c r="A414" i="4" s="1"/>
  <c r="B403" i="4"/>
  <c r="A403" i="4" s="1"/>
  <c r="B399" i="4"/>
  <c r="A399" i="4" s="1"/>
  <c r="B373" i="4"/>
  <c r="A373" i="4" s="1"/>
  <c r="B369" i="4"/>
  <c r="A369" i="4" s="1"/>
  <c r="B365" i="4"/>
  <c r="A365" i="4" s="1"/>
  <c r="B361" i="4"/>
  <c r="A361" i="4" s="1"/>
  <c r="B352" i="4"/>
  <c r="A352" i="4" s="1"/>
  <c r="B348" i="4"/>
  <c r="A348" i="4" s="1"/>
  <c r="B344" i="4"/>
  <c r="A344" i="4" s="1"/>
  <c r="B340" i="4"/>
  <c r="A340" i="4" s="1"/>
  <c r="B329" i="4"/>
  <c r="A329" i="4" s="1"/>
  <c r="B325" i="4"/>
  <c r="A325" i="4" s="1"/>
  <c r="B321" i="4"/>
  <c r="A321" i="4" s="1"/>
  <c r="B293" i="4"/>
  <c r="A293" i="4" s="1"/>
  <c r="B280" i="4"/>
  <c r="A280" i="4" s="1"/>
  <c r="B278" i="4"/>
  <c r="A278" i="4" s="1"/>
  <c r="B276" i="4"/>
  <c r="A276" i="4" s="1"/>
  <c r="B274" i="4"/>
  <c r="A274" i="4" s="1"/>
  <c r="B272" i="4"/>
  <c r="A272" i="4" s="1"/>
  <c r="B263" i="4"/>
  <c r="A263" i="4" s="1"/>
  <c r="B261" i="4"/>
  <c r="A261" i="4" s="1"/>
  <c r="B259" i="4"/>
  <c r="A259" i="4" s="1"/>
  <c r="B257" i="4"/>
  <c r="A257" i="4" s="1"/>
  <c r="B255" i="4"/>
  <c r="A255" i="4" s="1"/>
  <c r="B253" i="4"/>
  <c r="A253" i="4" s="1"/>
  <c r="B251" i="4"/>
  <c r="A251" i="4" s="1"/>
  <c r="B249" i="4"/>
  <c r="A249" i="4" s="1"/>
  <c r="B247" i="4"/>
  <c r="A247" i="4" s="1"/>
  <c r="B245" i="4"/>
  <c r="A245" i="4" s="1"/>
  <c r="B243" i="4"/>
  <c r="A243" i="4" s="1"/>
  <c r="B233" i="4"/>
  <c r="A233" i="4" s="1"/>
  <c r="B228" i="4"/>
  <c r="A228" i="4" s="1"/>
  <c r="B226" i="4"/>
  <c r="A226" i="4" s="1"/>
  <c r="B224" i="4"/>
  <c r="A224" i="4" s="1"/>
  <c r="B177" i="4"/>
  <c r="A177" i="4" s="1"/>
  <c r="B175" i="4"/>
  <c r="A175" i="4" s="1"/>
  <c r="B168" i="4"/>
  <c r="A168" i="4" s="1"/>
  <c r="B163" i="4"/>
  <c r="A163" i="4" s="1"/>
  <c r="B161" i="4"/>
  <c r="A161" i="4" s="1"/>
  <c r="B159" i="4"/>
  <c r="A159" i="4" s="1"/>
  <c r="B140" i="4"/>
  <c r="A140" i="4" s="1"/>
  <c r="B132" i="4"/>
  <c r="A132" i="4" s="1"/>
  <c r="B130" i="4"/>
  <c r="A130" i="4" s="1"/>
  <c r="B128" i="4"/>
  <c r="A128" i="4" s="1"/>
  <c r="B126" i="4"/>
  <c r="A126" i="4" s="1"/>
  <c r="B124" i="4"/>
  <c r="A124" i="4" s="1"/>
  <c r="B122" i="4"/>
  <c r="A122" i="4" s="1"/>
  <c r="B81" i="4"/>
  <c r="A81" i="4" s="1"/>
  <c r="B100" i="4"/>
  <c r="A100" i="4" s="1"/>
  <c r="B19" i="4"/>
  <c r="A19" i="4" s="1"/>
  <c r="B576" i="4"/>
  <c r="A576" i="4" s="1"/>
  <c r="B572" i="4"/>
  <c r="A572" i="4" s="1"/>
  <c r="B568" i="4"/>
  <c r="A568" i="4" s="1"/>
  <c r="B564" i="4"/>
  <c r="A564" i="4" s="1"/>
  <c r="B534" i="4"/>
  <c r="A534" i="4" s="1"/>
  <c r="B520" i="4"/>
  <c r="A520" i="4" s="1"/>
  <c r="B516" i="4"/>
  <c r="A516" i="4" s="1"/>
  <c r="B512" i="4"/>
  <c r="A512" i="4" s="1"/>
  <c r="B508" i="4"/>
  <c r="A508" i="4" s="1"/>
  <c r="B504" i="4"/>
  <c r="A504" i="4" s="1"/>
  <c r="B500" i="4"/>
  <c r="A500" i="4" s="1"/>
  <c r="B496" i="4"/>
  <c r="A496" i="4" s="1"/>
  <c r="B492" i="4"/>
  <c r="A492" i="4" s="1"/>
  <c r="B480" i="4"/>
  <c r="A480" i="4" s="1"/>
  <c r="B476" i="4"/>
  <c r="A476" i="4" s="1"/>
  <c r="B454" i="4"/>
  <c r="A454" i="4" s="1"/>
  <c r="B450" i="4"/>
  <c r="A450" i="4" s="1"/>
  <c r="B446" i="4"/>
  <c r="A446" i="4" s="1"/>
  <c r="B442" i="4"/>
  <c r="A442" i="4" s="1"/>
  <c r="B438" i="4"/>
  <c r="A438" i="4" s="1"/>
  <c r="B431" i="4"/>
  <c r="A431" i="4" s="1"/>
  <c r="B424" i="4"/>
  <c r="A424" i="4" s="1"/>
  <c r="B420" i="4"/>
  <c r="A420" i="4" s="1"/>
  <c r="B416" i="4"/>
  <c r="A416" i="4" s="1"/>
  <c r="B409" i="4"/>
  <c r="A409" i="4" s="1"/>
  <c r="B401" i="4"/>
  <c r="A401" i="4" s="1"/>
  <c r="B371" i="4"/>
  <c r="A371" i="4" s="1"/>
  <c r="B367" i="4"/>
  <c r="A367" i="4" s="1"/>
  <c r="B363" i="4"/>
  <c r="A363" i="4" s="1"/>
  <c r="B350" i="4"/>
  <c r="A350" i="4" s="1"/>
  <c r="B346" i="4"/>
  <c r="A346" i="4" s="1"/>
  <c r="B342" i="4"/>
  <c r="A342" i="4" s="1"/>
  <c r="B338" i="4"/>
  <c r="A338" i="4" s="1"/>
  <c r="B334" i="4"/>
  <c r="A334" i="4" s="1"/>
  <c r="B327" i="4"/>
  <c r="A327" i="4" s="1"/>
  <c r="B294" i="4"/>
  <c r="A294" i="4" s="1"/>
  <c r="B292" i="4"/>
  <c r="A292" i="4" s="1"/>
  <c r="B288" i="4"/>
  <c r="A288" i="4" s="1"/>
  <c r="B279" i="4"/>
  <c r="A279" i="4" s="1"/>
  <c r="B277" i="4"/>
  <c r="A277" i="4" s="1"/>
  <c r="B275" i="4"/>
  <c r="A275" i="4" s="1"/>
  <c r="B273" i="4"/>
  <c r="A273" i="4" s="1"/>
  <c r="B271" i="4"/>
  <c r="A271" i="4" s="1"/>
  <c r="B267" i="4"/>
  <c r="A267" i="4" s="1"/>
  <c r="B262" i="4"/>
  <c r="A262" i="4" s="1"/>
  <c r="B260" i="4"/>
  <c r="A260" i="4" s="1"/>
  <c r="B258" i="4"/>
  <c r="A258" i="4" s="1"/>
  <c r="B256" i="4"/>
  <c r="A256" i="4" s="1"/>
  <c r="B254" i="4"/>
  <c r="A254" i="4" s="1"/>
  <c r="B252" i="4"/>
  <c r="A252" i="4" s="1"/>
  <c r="B250" i="4"/>
  <c r="A250" i="4" s="1"/>
  <c r="B248" i="4"/>
  <c r="A248" i="4" s="1"/>
  <c r="B246" i="4"/>
  <c r="A246" i="4" s="1"/>
  <c r="B244" i="4"/>
  <c r="A244" i="4" s="1"/>
  <c r="B242" i="4"/>
  <c r="A242" i="4" s="1"/>
  <c r="B229" i="4"/>
  <c r="A229" i="4" s="1"/>
  <c r="B227" i="4"/>
  <c r="A227" i="4" s="1"/>
  <c r="B225" i="4"/>
  <c r="A225" i="4" s="1"/>
  <c r="B223" i="4"/>
  <c r="A223" i="4" s="1"/>
  <c r="B219" i="4"/>
  <c r="A219" i="4" s="1"/>
  <c r="B176" i="4"/>
  <c r="A176" i="4" s="1"/>
  <c r="B164" i="4"/>
  <c r="A164" i="4" s="1"/>
  <c r="B162" i="4"/>
  <c r="A162" i="4" s="1"/>
  <c r="B160" i="4"/>
  <c r="A160" i="4" s="1"/>
  <c r="B133" i="4"/>
  <c r="A133" i="4" s="1"/>
  <c r="B131" i="4"/>
  <c r="A131" i="4" s="1"/>
  <c r="B129" i="4"/>
  <c r="A129" i="4" s="1"/>
  <c r="B127" i="4"/>
  <c r="A127" i="4" s="1"/>
  <c r="B125" i="4"/>
  <c r="A125" i="4" s="1"/>
  <c r="B123" i="4"/>
  <c r="A123" i="4" s="1"/>
  <c r="B82" i="4"/>
  <c r="A82" i="4" s="1"/>
  <c r="B80" i="4"/>
  <c r="A80" i="4" s="1"/>
  <c r="B99" i="4"/>
  <c r="A99" i="4" s="1"/>
  <c r="B98" i="4"/>
  <c r="A98" i="4" s="1"/>
  <c r="B18" i="4"/>
  <c r="A18" i="4" s="1"/>
  <c r="B35" i="4"/>
  <c r="A35" i="4" s="1"/>
  <c r="B33" i="4"/>
  <c r="A33" i="4" s="1"/>
  <c r="B21" i="4"/>
  <c r="A21" i="4" s="1"/>
  <c r="B34" i="4"/>
  <c r="A34" i="4" s="1"/>
  <c r="B22" i="4"/>
  <c r="A22" i="4" s="1"/>
  <c r="B20" i="4"/>
  <c r="A20" i="4" s="1"/>
  <c r="B14" i="4"/>
  <c r="A14" i="4" s="1"/>
  <c r="B57" i="7"/>
  <c r="C57" i="7"/>
  <c r="F57" i="7"/>
  <c r="G108" i="2"/>
  <c r="AH31" i="21"/>
  <c r="G31" i="7" l="1"/>
  <c r="H31" i="7"/>
  <c r="H32" i="7"/>
  <c r="G32" i="7"/>
  <c r="D35" i="7"/>
  <c r="I35" i="7" s="1"/>
  <c r="E35" i="7"/>
  <c r="J35" i="7" s="1"/>
  <c r="H36" i="7"/>
  <c r="G36" i="7"/>
  <c r="E66" i="7"/>
  <c r="D66" i="7"/>
  <c r="G66" i="7" s="1"/>
  <c r="D31" i="7"/>
  <c r="I31" i="7" s="1"/>
  <c r="E31" i="7"/>
  <c r="J31" i="7" s="1"/>
  <c r="E34" i="7"/>
  <c r="J34" i="7" s="1"/>
  <c r="D34" i="7"/>
  <c r="I34" i="7" s="1"/>
  <c r="G35" i="7"/>
  <c r="H35" i="7"/>
  <c r="D65" i="7"/>
  <c r="G65" i="7" s="1"/>
  <c r="E65" i="7"/>
  <c r="H65" i="7" s="1"/>
  <c r="E32" i="7"/>
  <c r="J32" i="7" s="1"/>
  <c r="D32" i="7"/>
  <c r="I32" i="7" s="1"/>
  <c r="D33" i="7"/>
  <c r="I33" i="7" s="1"/>
  <c r="E33" i="7"/>
  <c r="J33" i="7" s="1"/>
  <c r="H34" i="7"/>
  <c r="G34" i="7"/>
  <c r="E64" i="7"/>
  <c r="D64" i="7"/>
  <c r="G64" i="7" s="1"/>
  <c r="J65" i="7"/>
  <c r="I65" i="7"/>
  <c r="J66" i="7"/>
  <c r="I66" i="7"/>
  <c r="H66" i="7"/>
  <c r="G33" i="7"/>
  <c r="H33" i="7"/>
  <c r="E36" i="7"/>
  <c r="J36" i="7" s="1"/>
  <c r="D36" i="7"/>
  <c r="I36" i="7" s="1"/>
  <c r="I64" i="7"/>
  <c r="H64" i="7"/>
  <c r="J64" i="7"/>
  <c r="I57" i="7"/>
  <c r="J57" i="7"/>
  <c r="E57" i="7"/>
  <c r="H57" i="7" s="1"/>
  <c r="D57" i="7"/>
  <c r="G57" i="7" s="1"/>
  <c r="AH30" i="21"/>
  <c r="AB30" i="21" l="1"/>
  <c r="W12" i="21"/>
  <c r="AB12" i="21" s="1"/>
  <c r="K2" i="20" l="1"/>
  <c r="K3" i="20"/>
  <c r="K4" i="20"/>
  <c r="K5" i="20"/>
  <c r="K6" i="20"/>
  <c r="K7" i="20"/>
  <c r="K8" i="20"/>
  <c r="K9" i="20"/>
  <c r="K10" i="20"/>
  <c r="K11" i="20"/>
  <c r="K12" i="20"/>
  <c r="K13" i="20"/>
  <c r="K14" i="20"/>
  <c r="K15" i="20"/>
  <c r="K16" i="20"/>
  <c r="K17" i="20"/>
  <c r="K18" i="20"/>
  <c r="K19" i="20"/>
  <c r="K20" i="20"/>
  <c r="K21" i="20"/>
  <c r="K22" i="20"/>
  <c r="K23" i="20"/>
  <c r="K24" i="20"/>
  <c r="K25" i="20"/>
  <c r="K26" i="20"/>
  <c r="K27" i="20"/>
  <c r="L1" i="20"/>
  <c r="K1" i="20"/>
  <c r="H28" i="20"/>
  <c r="AL24" i="18" l="1"/>
  <c r="AK24" i="18"/>
  <c r="V12" i="18"/>
  <c r="AA12" i="18" s="1"/>
  <c r="D11" i="18"/>
  <c r="H18" i="17" l="1"/>
  <c r="I17" i="17"/>
  <c r="I18" i="17" s="1"/>
  <c r="H17" i="17"/>
  <c r="G17" i="17"/>
  <c r="E17" i="17"/>
  <c r="D17" i="17"/>
  <c r="C17" i="17"/>
  <c r="B17" i="17"/>
  <c r="J16" i="17"/>
  <c r="G16" i="17"/>
  <c r="F16" i="17"/>
  <c r="E16" i="17"/>
  <c r="J15" i="17"/>
  <c r="G15" i="17"/>
  <c r="F15" i="17"/>
  <c r="E15" i="17"/>
  <c r="J14" i="17"/>
  <c r="G14" i="17"/>
  <c r="F14" i="17"/>
  <c r="E14" i="17"/>
  <c r="J13" i="17"/>
  <c r="G13" i="17"/>
  <c r="F13" i="17"/>
  <c r="E13" i="17"/>
  <c r="J12" i="17"/>
  <c r="G12" i="17"/>
  <c r="F12" i="17"/>
  <c r="E12" i="17"/>
  <c r="J11" i="17"/>
  <c r="G11" i="17"/>
  <c r="F11" i="17"/>
  <c r="E11" i="17"/>
  <c r="J10" i="17"/>
  <c r="G10" i="17"/>
  <c r="F10" i="17"/>
  <c r="E10" i="17"/>
  <c r="J9" i="17"/>
  <c r="G9" i="17"/>
  <c r="F9" i="17"/>
  <c r="E9" i="17"/>
  <c r="J8" i="17"/>
  <c r="G8" i="17"/>
  <c r="F8" i="17"/>
  <c r="E8" i="17"/>
  <c r="J7" i="17"/>
  <c r="G7" i="17"/>
  <c r="F7" i="17"/>
  <c r="E7" i="17"/>
  <c r="J6" i="17"/>
  <c r="G6" i="17"/>
  <c r="F6" i="17"/>
  <c r="E6" i="17"/>
  <c r="J5" i="17"/>
  <c r="J17" i="17" s="1"/>
  <c r="G5" i="17"/>
  <c r="F17" i="17"/>
  <c r="E5" i="17"/>
  <c r="A6" i="8"/>
  <c r="A3" i="8"/>
  <c r="A2" i="8"/>
  <c r="A1" i="8"/>
  <c r="C61" i="9"/>
  <c r="A6" i="9"/>
  <c r="A3" i="9"/>
  <c r="A2" i="9"/>
  <c r="A1" i="9"/>
  <c r="A6" i="13"/>
  <c r="A3" i="13"/>
  <c r="A2" i="13"/>
  <c r="A1" i="13"/>
  <c r="A6" i="7"/>
  <c r="A3" i="7"/>
  <c r="A2" i="7"/>
  <c r="A1" i="7"/>
  <c r="A13" i="16"/>
  <c r="A14" i="16" s="1"/>
  <c r="A15" i="16" s="1"/>
  <c r="A16" i="16" s="1"/>
  <c r="A17" i="16" s="1"/>
  <c r="A18" i="16" s="1"/>
  <c r="A19" i="16" s="1"/>
  <c r="A20" i="16" s="1"/>
  <c r="A21" i="16" s="1"/>
  <c r="A22" i="16" s="1"/>
  <c r="A23" i="16" s="1"/>
  <c r="A24" i="16" s="1"/>
  <c r="A25" i="16" s="1"/>
  <c r="A26" i="16" s="1"/>
  <c r="A27" i="16" s="1"/>
  <c r="A28" i="16" s="1"/>
  <c r="A29" i="16" s="1"/>
  <c r="A30" i="16" s="1"/>
  <c r="A31" i="16" s="1"/>
  <c r="A32" i="16" s="1"/>
  <c r="A33" i="16" s="1"/>
  <c r="A34" i="16" s="1"/>
  <c r="A35" i="16" s="1"/>
  <c r="A36" i="16" s="1"/>
  <c r="A37" i="16" s="1"/>
  <c r="A38" i="16" s="1"/>
  <c r="A39" i="16" s="1"/>
  <c r="A40" i="16" s="1"/>
  <c r="A41" i="16" s="1"/>
  <c r="A42" i="16" s="1"/>
  <c r="A43" i="16" s="1"/>
  <c r="A44" i="16" s="1"/>
  <c r="A45" i="16" s="1"/>
  <c r="A46" i="16" s="1"/>
  <c r="A47" i="16" s="1"/>
  <c r="A48" i="16" s="1"/>
  <c r="A49" i="16" s="1"/>
  <c r="A50" i="16" s="1"/>
  <c r="A51" i="16" s="1"/>
  <c r="A52" i="16" s="1"/>
  <c r="A53" i="16" s="1"/>
  <c r="A54" i="16" s="1"/>
  <c r="A55" i="16" s="1"/>
  <c r="A56" i="16" s="1"/>
  <c r="A57" i="16" s="1"/>
  <c r="A58" i="16" s="1"/>
  <c r="A59" i="16" s="1"/>
  <c r="A60" i="16" s="1"/>
  <c r="A61" i="16" s="1"/>
  <c r="A62" i="16" s="1"/>
  <c r="A63" i="16" s="1"/>
  <c r="A64" i="16" s="1"/>
  <c r="A65" i="16" s="1"/>
  <c r="A66" i="16" s="1"/>
  <c r="A67" i="16" s="1"/>
  <c r="A68" i="16" s="1"/>
  <c r="A69" i="16" s="1"/>
  <c r="A70" i="16" s="1"/>
  <c r="A71" i="16" s="1"/>
  <c r="A72" i="16" s="1"/>
  <c r="A73" i="16" s="1"/>
  <c r="A74" i="16" s="1"/>
  <c r="A75" i="16" s="1"/>
  <c r="A76" i="16" s="1"/>
  <c r="A77" i="16" s="1"/>
  <c r="A78" i="16" s="1"/>
  <c r="A79" i="16" s="1"/>
  <c r="A80" i="16" s="1"/>
  <c r="A81" i="16" s="1"/>
  <c r="A82" i="16" s="1"/>
  <c r="A83" i="16" s="1"/>
  <c r="A84" i="16" s="1"/>
  <c r="A85" i="16" s="1"/>
  <c r="A86" i="16" s="1"/>
  <c r="A87" i="16" s="1"/>
  <c r="A88" i="16" s="1"/>
  <c r="A89" i="16" s="1"/>
  <c r="A90" i="16" s="1"/>
  <c r="A91" i="16" s="1"/>
  <c r="A92" i="16" s="1"/>
  <c r="A93" i="16" s="1"/>
  <c r="A94" i="16" s="1"/>
  <c r="A95" i="16" s="1"/>
  <c r="A96" i="16" s="1"/>
  <c r="A97" i="16" s="1"/>
  <c r="A98" i="16" s="1"/>
  <c r="A99" i="16" s="1"/>
  <c r="A100" i="16" s="1"/>
  <c r="A101" i="16" s="1"/>
  <c r="A102" i="16" s="1"/>
  <c r="A103" i="16" s="1"/>
  <c r="A104" i="16" s="1"/>
  <c r="A105" i="16" s="1"/>
  <c r="A106" i="16" s="1"/>
  <c r="A107" i="16" s="1"/>
  <c r="A108" i="16" s="1"/>
  <c r="A109" i="16" s="1"/>
  <c r="A110" i="16" s="1"/>
  <c r="A111" i="16" s="1"/>
  <c r="A112" i="16" s="1"/>
  <c r="A113" i="16" s="1"/>
  <c r="A114" i="16" s="1"/>
  <c r="A115" i="16" s="1"/>
  <c r="A116" i="16" s="1"/>
  <c r="A117" i="16" s="1"/>
  <c r="A118" i="16" s="1"/>
  <c r="A119" i="16" s="1"/>
  <c r="A120" i="16" s="1"/>
  <c r="A121" i="16" s="1"/>
  <c r="A122" i="16" s="1"/>
  <c r="A123" i="16" s="1"/>
  <c r="A124" i="16" s="1"/>
  <c r="A125" i="16" s="1"/>
  <c r="A126" i="16" s="1"/>
  <c r="A127" i="16" s="1"/>
  <c r="A128" i="16" s="1"/>
  <c r="A129" i="16" s="1"/>
  <c r="A130" i="16" s="1"/>
  <c r="A131" i="16" s="1"/>
  <c r="A132" i="16" s="1"/>
  <c r="A133" i="16" s="1"/>
  <c r="A134" i="16" s="1"/>
  <c r="A135" i="16" s="1"/>
  <c r="A136" i="16" s="1"/>
  <c r="A137" i="16" s="1"/>
  <c r="A138" i="16" s="1"/>
  <c r="A139" i="16" s="1"/>
  <c r="A140" i="16" s="1"/>
  <c r="A141" i="16" s="1"/>
  <c r="A142" i="16" s="1"/>
  <c r="A143" i="16" s="1"/>
  <c r="A144" i="16" s="1"/>
  <c r="A145" i="16" s="1"/>
  <c r="A146" i="16" s="1"/>
  <c r="A147" i="16" s="1"/>
  <c r="A148" i="16" s="1"/>
  <c r="A149" i="16" s="1"/>
  <c r="A150" i="16" s="1"/>
  <c r="A151" i="16" s="1"/>
  <c r="A152" i="16" s="1"/>
  <c r="A153" i="16" s="1"/>
  <c r="A154" i="16" s="1"/>
  <c r="A155" i="16" s="1"/>
  <c r="A156" i="16" s="1"/>
  <c r="A157" i="16" s="1"/>
  <c r="A158" i="16" s="1"/>
  <c r="A159" i="16" s="1"/>
  <c r="A160" i="16" s="1"/>
  <c r="A161" i="16" s="1"/>
  <c r="A162" i="16" s="1"/>
  <c r="A163" i="16" s="1"/>
  <c r="A164" i="16" s="1"/>
  <c r="A165" i="16" s="1"/>
  <c r="A166" i="16" s="1"/>
  <c r="A167" i="16" s="1"/>
  <c r="A168" i="16" s="1"/>
  <c r="A169" i="16" s="1"/>
  <c r="A170" i="16" s="1"/>
  <c r="A171" i="16" s="1"/>
  <c r="A172" i="16" s="1"/>
  <c r="A173" i="16" s="1"/>
  <c r="A174" i="16" s="1"/>
  <c r="A175" i="16" s="1"/>
  <c r="A176" i="16" s="1"/>
  <c r="A177" i="16" s="1"/>
  <c r="A178" i="16" s="1"/>
  <c r="A179" i="16" s="1"/>
  <c r="A180" i="16" s="1"/>
  <c r="A181" i="16" s="1"/>
  <c r="A182" i="16" s="1"/>
  <c r="A183" i="16" s="1"/>
  <c r="A184" i="16" s="1"/>
  <c r="A185" i="16" s="1"/>
  <c r="A186" i="16" s="1"/>
  <c r="A187" i="16" s="1"/>
  <c r="A188" i="16" s="1"/>
  <c r="A189" i="16" s="1"/>
  <c r="A190" i="16" s="1"/>
  <c r="A191" i="16" s="1"/>
  <c r="A192" i="16" s="1"/>
  <c r="A193" i="16" s="1"/>
  <c r="A194" i="16" s="1"/>
  <c r="A195" i="16" s="1"/>
  <c r="A196" i="16" s="1"/>
  <c r="A197" i="16" s="1"/>
  <c r="A198" i="16" s="1"/>
  <c r="A199" i="16" s="1"/>
  <c r="A200" i="16" s="1"/>
  <c r="A201" i="16" s="1"/>
  <c r="A202" i="16" s="1"/>
  <c r="A203" i="16" s="1"/>
  <c r="A204" i="16" s="1"/>
  <c r="A205" i="16" s="1"/>
  <c r="A206" i="16" s="1"/>
  <c r="A207" i="16" s="1"/>
  <c r="A208" i="16" s="1"/>
  <c r="A209" i="16" s="1"/>
  <c r="A210" i="16" s="1"/>
  <c r="A211" i="16" s="1"/>
  <c r="A212" i="16" s="1"/>
  <c r="A213" i="16" s="1"/>
  <c r="A214" i="16" s="1"/>
  <c r="A215" i="16" s="1"/>
  <c r="A216" i="16" s="1"/>
  <c r="A217" i="16" s="1"/>
  <c r="A218" i="16" s="1"/>
  <c r="A219" i="16" s="1"/>
  <c r="A220" i="16" s="1"/>
  <c r="A221" i="16" s="1"/>
  <c r="A222" i="16" s="1"/>
  <c r="A223" i="16" s="1"/>
  <c r="A12" i="16"/>
  <c r="H11" i="16"/>
  <c r="A6" i="16"/>
  <c r="A3" i="16"/>
  <c r="A2" i="16"/>
  <c r="A1" i="16"/>
  <c r="A12" i="6"/>
  <c r="A13" i="6" s="1"/>
  <c r="A14" i="6" s="1"/>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A38" i="6" s="1"/>
  <c r="A39" i="6" s="1"/>
  <c r="A40" i="6" s="1"/>
  <c r="A41" i="6" s="1"/>
  <c r="A42" i="6" s="1"/>
  <c r="A43" i="6" s="1"/>
  <c r="A44" i="6" s="1"/>
  <c r="A45" i="6" s="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A69" i="6" s="1"/>
  <c r="A70" i="6" s="1"/>
  <c r="A71" i="6" s="1"/>
  <c r="A72" i="6" s="1"/>
  <c r="A73" i="6" s="1"/>
  <c r="A74" i="6" s="1"/>
  <c r="A75" i="6" s="1"/>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A100" i="6" s="1"/>
  <c r="A101" i="6" s="1"/>
  <c r="A102" i="6" s="1"/>
  <c r="A103" i="6" s="1"/>
  <c r="A104" i="6" s="1"/>
  <c r="A105" i="6" s="1"/>
  <c r="A106" i="6" s="1"/>
  <c r="A107" i="6" s="1"/>
  <c r="A108" i="6" s="1"/>
  <c r="A109" i="6" s="1"/>
  <c r="A110" i="6" s="1"/>
  <c r="A111" i="6" s="1"/>
  <c r="A112" i="6" s="1"/>
  <c r="A113" i="6" s="1"/>
  <c r="A114" i="6" s="1"/>
  <c r="A115" i="6" s="1"/>
  <c r="A116" i="6" s="1"/>
  <c r="A117" i="6" s="1"/>
  <c r="A118" i="6" s="1"/>
  <c r="A119" i="6" s="1"/>
  <c r="A120" i="6" s="1"/>
  <c r="A121" i="6" s="1"/>
  <c r="A122" i="6" s="1"/>
  <c r="A123" i="6" s="1"/>
  <c r="A124" i="6" s="1"/>
  <c r="A125" i="6" s="1"/>
  <c r="A126" i="6" s="1"/>
  <c r="A127" i="6" s="1"/>
  <c r="A128" i="6" s="1"/>
  <c r="A129" i="6" s="1"/>
  <c r="A130" i="6" s="1"/>
  <c r="A131" i="6" s="1"/>
  <c r="A132" i="6" s="1"/>
  <c r="A133" i="6" s="1"/>
  <c r="A134" i="6" s="1"/>
  <c r="A135" i="6" s="1"/>
  <c r="A136" i="6" s="1"/>
  <c r="A137" i="6" s="1"/>
  <c r="A138" i="6" s="1"/>
  <c r="A139" i="6" s="1"/>
  <c r="A140" i="6" s="1"/>
  <c r="A141" i="6" s="1"/>
  <c r="A142" i="6" s="1"/>
  <c r="A143" i="6" s="1"/>
  <c r="A144" i="6" s="1"/>
  <c r="A145" i="6" s="1"/>
  <c r="A146" i="6" s="1"/>
  <c r="A147" i="6" s="1"/>
  <c r="A148" i="6" s="1"/>
  <c r="A149" i="6" s="1"/>
  <c r="A150" i="6" s="1"/>
  <c r="A151" i="6" s="1"/>
  <c r="A152" i="6" s="1"/>
  <c r="A153" i="6" s="1"/>
  <c r="A154" i="6" s="1"/>
  <c r="A155" i="6" s="1"/>
  <c r="A156" i="6" s="1"/>
  <c r="A157" i="6" s="1"/>
  <c r="A158" i="6" s="1"/>
  <c r="A159" i="6" s="1"/>
  <c r="A160" i="6" s="1"/>
  <c r="A161" i="6" s="1"/>
  <c r="A162" i="6" s="1"/>
  <c r="A163" i="6" s="1"/>
  <c r="A164" i="6" s="1"/>
  <c r="A165" i="6" s="1"/>
  <c r="A166" i="6" s="1"/>
  <c r="A167" i="6" s="1"/>
  <c r="A168" i="6" s="1"/>
  <c r="A169" i="6" s="1"/>
  <c r="A170" i="6" s="1"/>
  <c r="A171" i="6" s="1"/>
  <c r="A172" i="6" s="1"/>
  <c r="A173" i="6" s="1"/>
  <c r="A174" i="6" s="1"/>
  <c r="A175" i="6" s="1"/>
  <c r="A176" i="6" s="1"/>
  <c r="A177" i="6" s="1"/>
  <c r="A178" i="6" s="1"/>
  <c r="A179" i="6" s="1"/>
  <c r="A180" i="6" s="1"/>
  <c r="A181" i="6" s="1"/>
  <c r="A182" i="6" s="1"/>
  <c r="A183" i="6" s="1"/>
  <c r="A184" i="6" s="1"/>
  <c r="A185" i="6" s="1"/>
  <c r="A186" i="6" s="1"/>
  <c r="A187" i="6" s="1"/>
  <c r="A188" i="6" s="1"/>
  <c r="A189" i="6" s="1"/>
  <c r="A190" i="6" s="1"/>
  <c r="A191" i="6" s="1"/>
  <c r="A192" i="6" s="1"/>
  <c r="A193" i="6" s="1"/>
  <c r="A194" i="6" s="1"/>
  <c r="A195" i="6" s="1"/>
  <c r="A196" i="6" s="1"/>
  <c r="A197" i="6" s="1"/>
  <c r="A198" i="6" s="1"/>
  <c r="A199" i="6" s="1"/>
  <c r="A200" i="6" s="1"/>
  <c r="A201" i="6" s="1"/>
  <c r="A202" i="6" s="1"/>
  <c r="A203" i="6" s="1"/>
  <c r="A204" i="6" s="1"/>
  <c r="A205" i="6" s="1"/>
  <c r="A206" i="6" s="1"/>
  <c r="A207" i="6" s="1"/>
  <c r="A208" i="6" s="1"/>
  <c r="A209" i="6" s="1"/>
  <c r="A210" i="6" s="1"/>
  <c r="A211" i="6" s="1"/>
  <c r="A212" i="6" s="1"/>
  <c r="A213" i="6" s="1"/>
  <c r="A214" i="6" s="1"/>
  <c r="A215" i="6" s="1"/>
  <c r="A216" i="6" s="1"/>
  <c r="A217" i="6" s="1"/>
  <c r="A218" i="6" s="1"/>
  <c r="A219" i="6" s="1"/>
  <c r="A220" i="6" s="1"/>
  <c r="A221" i="6" s="1"/>
  <c r="A222" i="6" s="1"/>
  <c r="A223" i="6" s="1"/>
  <c r="A224" i="6" s="1"/>
  <c r="A225" i="6" s="1"/>
  <c r="A226" i="6" s="1"/>
  <c r="A227" i="6" s="1"/>
  <c r="A228" i="6" s="1"/>
  <c r="A229" i="6" s="1"/>
  <c r="A230" i="6" s="1"/>
  <c r="A231" i="6" s="1"/>
  <c r="A232" i="6" s="1"/>
  <c r="A233" i="6" s="1"/>
  <c r="A234" i="6" s="1"/>
  <c r="A235" i="6" s="1"/>
  <c r="A236" i="6" s="1"/>
  <c r="A237" i="6" s="1"/>
  <c r="A238" i="6" s="1"/>
  <c r="A239" i="6" s="1"/>
  <c r="A240" i="6" s="1"/>
  <c r="A241" i="6" s="1"/>
  <c r="A242" i="6" s="1"/>
  <c r="A243" i="6" s="1"/>
  <c r="A244" i="6" s="1"/>
  <c r="A245" i="6" s="1"/>
  <c r="A246" i="6" s="1"/>
  <c r="A247" i="6" s="1"/>
  <c r="A248" i="6" s="1"/>
  <c r="A249" i="6" s="1"/>
  <c r="A250" i="6" s="1"/>
  <c r="A251" i="6" s="1"/>
  <c r="A252" i="6" s="1"/>
  <c r="A253" i="6" s="1"/>
  <c r="A254" i="6" s="1"/>
  <c r="A255" i="6" s="1"/>
  <c r="A256" i="6" s="1"/>
  <c r="A257" i="6" s="1"/>
  <c r="A258" i="6" s="1"/>
  <c r="A259" i="6" s="1"/>
  <c r="A260" i="6" s="1"/>
  <c r="A261" i="6" s="1"/>
  <c r="A262" i="6" s="1"/>
  <c r="A263" i="6" s="1"/>
  <c r="A264" i="6" s="1"/>
  <c r="A265" i="6" s="1"/>
  <c r="A266" i="6" s="1"/>
  <c r="A267" i="6" s="1"/>
  <c r="A268" i="6" s="1"/>
  <c r="A269" i="6" s="1"/>
  <c r="A270" i="6" s="1"/>
  <c r="A271" i="6" s="1"/>
  <c r="A272" i="6" s="1"/>
  <c r="A273" i="6" s="1"/>
  <c r="A274" i="6" s="1"/>
  <c r="A275" i="6" s="1"/>
  <c r="A276" i="6" s="1"/>
  <c r="A277" i="6" s="1"/>
  <c r="A278" i="6" s="1"/>
  <c r="A279" i="6" s="1"/>
  <c r="A280" i="6" s="1"/>
  <c r="A281" i="6" s="1"/>
  <c r="A282" i="6" s="1"/>
  <c r="A283" i="6" s="1"/>
  <c r="A284" i="6" s="1"/>
  <c r="A285" i="6" s="1"/>
  <c r="A286" i="6" s="1"/>
  <c r="A287" i="6" s="1"/>
  <c r="A288" i="6" s="1"/>
  <c r="A289" i="6" s="1"/>
  <c r="A290" i="6" s="1"/>
  <c r="A291" i="6" s="1"/>
  <c r="A292" i="6" s="1"/>
  <c r="A293" i="6" s="1"/>
  <c r="A294" i="6" s="1"/>
  <c r="A295" i="6" s="1"/>
  <c r="A296" i="6" s="1"/>
  <c r="A297" i="6" s="1"/>
  <c r="A298" i="6" s="1"/>
  <c r="A299" i="6" s="1"/>
  <c r="A300" i="6" s="1"/>
  <c r="A301" i="6" s="1"/>
  <c r="A302" i="6" s="1"/>
  <c r="A303" i="6" s="1"/>
  <c r="A304" i="6" s="1"/>
  <c r="A305" i="6" s="1"/>
  <c r="A306" i="6" s="1"/>
  <c r="A307" i="6" s="1"/>
  <c r="A308" i="6" s="1"/>
  <c r="A309" i="6" s="1"/>
  <c r="A310" i="6" s="1"/>
  <c r="A311" i="6" s="1"/>
  <c r="A312" i="6" s="1"/>
  <c r="A313" i="6" s="1"/>
  <c r="A314" i="6" s="1"/>
  <c r="A315" i="6" s="1"/>
  <c r="A316" i="6" s="1"/>
  <c r="A317" i="6" s="1"/>
  <c r="A318" i="6" s="1"/>
  <c r="A319" i="6" s="1"/>
  <c r="A320" i="6" s="1"/>
  <c r="A321" i="6" s="1"/>
  <c r="A322" i="6" s="1"/>
  <c r="A323" i="6" s="1"/>
  <c r="A324" i="6" s="1"/>
  <c r="A325" i="6" s="1"/>
  <c r="A326" i="6" s="1"/>
  <c r="A327" i="6" s="1"/>
  <c r="A328" i="6" s="1"/>
  <c r="A329" i="6" s="1"/>
  <c r="A330" i="6" s="1"/>
  <c r="A331" i="6" s="1"/>
  <c r="A332" i="6" s="1"/>
  <c r="A333" i="6" s="1"/>
  <c r="A334" i="6" s="1"/>
  <c r="A335" i="6" s="1"/>
  <c r="A336" i="6" s="1"/>
  <c r="A337" i="6" s="1"/>
  <c r="A338" i="6" s="1"/>
  <c r="A339" i="6" s="1"/>
  <c r="A340" i="6" s="1"/>
  <c r="A341" i="6" s="1"/>
  <c r="A342" i="6" s="1"/>
  <c r="A343" i="6" s="1"/>
  <c r="A344" i="6" s="1"/>
  <c r="A345" i="6" s="1"/>
  <c r="A346" i="6" s="1"/>
  <c r="A347" i="6" s="1"/>
  <c r="A348" i="6" s="1"/>
  <c r="A349" i="6" s="1"/>
  <c r="A350" i="6" s="1"/>
  <c r="A351" i="6" s="1"/>
  <c r="A352" i="6" s="1"/>
  <c r="A353" i="6" s="1"/>
  <c r="A354" i="6" s="1"/>
  <c r="A355" i="6" s="1"/>
  <c r="A356" i="6" s="1"/>
  <c r="A357" i="6" s="1"/>
  <c r="A358" i="6" s="1"/>
  <c r="A359" i="6" s="1"/>
  <c r="A360" i="6" s="1"/>
  <c r="A361" i="6" s="1"/>
  <c r="A362" i="6" s="1"/>
  <c r="A363" i="6" s="1"/>
  <c r="A364" i="6" s="1"/>
  <c r="A365" i="6" s="1"/>
  <c r="A366" i="6" s="1"/>
  <c r="A367" i="6" s="1"/>
  <c r="A368" i="6" s="1"/>
  <c r="A369" i="6" s="1"/>
  <c r="A370" i="6" s="1"/>
  <c r="A371" i="6" s="1"/>
  <c r="A372" i="6" s="1"/>
  <c r="A373" i="6" s="1"/>
  <c r="A374" i="6" s="1"/>
  <c r="A375" i="6" s="1"/>
  <c r="A376" i="6" s="1"/>
  <c r="A377" i="6" s="1"/>
  <c r="A378" i="6" s="1"/>
  <c r="A379" i="6" s="1"/>
  <c r="A380" i="6" s="1"/>
  <c r="A381" i="6" s="1"/>
  <c r="A382" i="6" s="1"/>
  <c r="A383" i="6" s="1"/>
  <c r="A384" i="6" s="1"/>
  <c r="A385" i="6" s="1"/>
  <c r="A386" i="6" s="1"/>
  <c r="A387" i="6" s="1"/>
  <c r="A388" i="6" s="1"/>
  <c r="A389" i="6" s="1"/>
  <c r="A390" i="6" s="1"/>
  <c r="A391" i="6" s="1"/>
  <c r="A392" i="6" s="1"/>
  <c r="A393" i="6" s="1"/>
  <c r="A394" i="6" s="1"/>
  <c r="A395" i="6" s="1"/>
  <c r="A396" i="6" s="1"/>
  <c r="A397" i="6" s="1"/>
  <c r="A398" i="6" s="1"/>
  <c r="A399" i="6" s="1"/>
  <c r="A400" i="6" s="1"/>
  <c r="A401" i="6" s="1"/>
  <c r="A402" i="6" s="1"/>
  <c r="A403" i="6" s="1"/>
  <c r="A404" i="6" s="1"/>
  <c r="A405" i="6" s="1"/>
  <c r="A406" i="6" s="1"/>
  <c r="A407" i="6" s="1"/>
  <c r="A408" i="6" s="1"/>
  <c r="A409" i="6" s="1"/>
  <c r="A410" i="6" s="1"/>
  <c r="A411" i="6" s="1"/>
  <c r="A412" i="6" s="1"/>
  <c r="A413" i="6" s="1"/>
  <c r="A414" i="6" s="1"/>
  <c r="A415" i="6" s="1"/>
  <c r="A416" i="6" s="1"/>
  <c r="A417" i="6" s="1"/>
  <c r="A418" i="6" s="1"/>
  <c r="A419" i="6" s="1"/>
  <c r="A420" i="6" s="1"/>
  <c r="A421" i="6" s="1"/>
  <c r="A422" i="6" s="1"/>
  <c r="A423" i="6" s="1"/>
  <c r="A424" i="6" s="1"/>
  <c r="A425" i="6" s="1"/>
  <c r="A426" i="6" s="1"/>
  <c r="A427" i="6" s="1"/>
  <c r="A428" i="6" s="1"/>
  <c r="A429" i="6" s="1"/>
  <c r="A430" i="6" s="1"/>
  <c r="A431" i="6" s="1"/>
  <c r="A432" i="6" s="1"/>
  <c r="A433" i="6" s="1"/>
  <c r="A434" i="6" s="1"/>
  <c r="A435" i="6" s="1"/>
  <c r="A436" i="6" s="1"/>
  <c r="A437" i="6" s="1"/>
  <c r="A438" i="6" s="1"/>
  <c r="A439" i="6" s="1"/>
  <c r="A440" i="6" s="1"/>
  <c r="A441" i="6" s="1"/>
  <c r="A442" i="6" s="1"/>
  <c r="A443" i="6" s="1"/>
  <c r="A444" i="6" s="1"/>
  <c r="A445" i="6" s="1"/>
  <c r="A446" i="6" s="1"/>
  <c r="A447" i="6" s="1"/>
  <c r="A448" i="6" s="1"/>
  <c r="A449" i="6" s="1"/>
  <c r="A450" i="6" s="1"/>
  <c r="A451" i="6" s="1"/>
  <c r="A452" i="6" s="1"/>
  <c r="A453" i="6" s="1"/>
  <c r="A454" i="6" s="1"/>
  <c r="A455" i="6" s="1"/>
  <c r="A456" i="6" s="1"/>
  <c r="A457" i="6" s="1"/>
  <c r="A458" i="6" s="1"/>
  <c r="A459" i="6" s="1"/>
  <c r="A460" i="6" s="1"/>
  <c r="A461" i="6" s="1"/>
  <c r="A462" i="6" s="1"/>
  <c r="A463" i="6" s="1"/>
  <c r="A464" i="6" s="1"/>
  <c r="A465" i="6" s="1"/>
  <c r="A466" i="6" s="1"/>
  <c r="A467" i="6" s="1"/>
  <c r="A468" i="6" s="1"/>
  <c r="A469" i="6" s="1"/>
  <c r="A470" i="6" s="1"/>
  <c r="A471" i="6" s="1"/>
  <c r="A472" i="6" s="1"/>
  <c r="A473" i="6" s="1"/>
  <c r="A474" i="6" s="1"/>
  <c r="A475" i="6" s="1"/>
  <c r="A476" i="6" s="1"/>
  <c r="A477" i="6" s="1"/>
  <c r="A478" i="6" s="1"/>
  <c r="A479" i="6" s="1"/>
  <c r="A480" i="6" s="1"/>
  <c r="A481" i="6" s="1"/>
  <c r="A482" i="6" s="1"/>
  <c r="A483" i="6" s="1"/>
  <c r="A484" i="6" s="1"/>
  <c r="A485" i="6" s="1"/>
  <c r="A486" i="6" s="1"/>
  <c r="A487" i="6" s="1"/>
  <c r="A488" i="6" s="1"/>
  <c r="A489" i="6" s="1"/>
  <c r="A490" i="6" s="1"/>
  <c r="A491" i="6" s="1"/>
  <c r="A492" i="6" s="1"/>
  <c r="A493" i="6" s="1"/>
  <c r="A494" i="6" s="1"/>
  <c r="A495" i="6" s="1"/>
  <c r="A496" i="6" s="1"/>
  <c r="A497" i="6" s="1"/>
  <c r="A498" i="6" s="1"/>
  <c r="A499" i="6" s="1"/>
  <c r="A500" i="6" s="1"/>
  <c r="A501" i="6" s="1"/>
  <c r="A502" i="6" s="1"/>
  <c r="A503" i="6" s="1"/>
  <c r="A504" i="6" s="1"/>
  <c r="A505" i="6" s="1"/>
  <c r="A506" i="6" s="1"/>
  <c r="A507" i="6" s="1"/>
  <c r="A508" i="6" s="1"/>
  <c r="A509" i="6" s="1"/>
  <c r="A510" i="6" s="1"/>
  <c r="A511" i="6" s="1"/>
  <c r="A512" i="6" s="1"/>
  <c r="A513" i="6" s="1"/>
  <c r="A514" i="6" s="1"/>
  <c r="A515" i="6" s="1"/>
  <c r="A516" i="6" s="1"/>
  <c r="A517" i="6" s="1"/>
  <c r="A518" i="6" s="1"/>
  <c r="A519" i="6" s="1"/>
  <c r="A520" i="6" s="1"/>
  <c r="A521" i="6" s="1"/>
  <c r="A522" i="6" s="1"/>
  <c r="A523" i="6" s="1"/>
  <c r="A524" i="6" s="1"/>
  <c r="A525" i="6" s="1"/>
  <c r="A526" i="6" s="1"/>
  <c r="A527" i="6" s="1"/>
  <c r="A528" i="6" s="1"/>
  <c r="A529" i="6" s="1"/>
  <c r="A530" i="6" s="1"/>
  <c r="A531" i="6" s="1"/>
  <c r="A532" i="6" s="1"/>
  <c r="A533" i="6" s="1"/>
  <c r="A534" i="6" s="1"/>
  <c r="A535" i="6" s="1"/>
  <c r="A536" i="6" s="1"/>
  <c r="A537" i="6" s="1"/>
  <c r="A538" i="6" s="1"/>
  <c r="A539" i="6" s="1"/>
  <c r="A540" i="6" s="1"/>
  <c r="A541" i="6" s="1"/>
  <c r="A542" i="6" s="1"/>
  <c r="A543" i="6" s="1"/>
  <c r="A544" i="6" s="1"/>
  <c r="A545" i="6" s="1"/>
  <c r="A546" i="6" s="1"/>
  <c r="A547" i="6" s="1"/>
  <c r="A548" i="6" s="1"/>
  <c r="A549" i="6" s="1"/>
  <c r="A550" i="6" s="1"/>
  <c r="A551" i="6" s="1"/>
  <c r="A552" i="6" s="1"/>
  <c r="A553" i="6" s="1"/>
  <c r="A554" i="6" s="1"/>
  <c r="A555" i="6" s="1"/>
  <c r="A556" i="6" s="1"/>
  <c r="A557" i="6" s="1"/>
  <c r="A558" i="6" s="1"/>
  <c r="A559" i="6" s="1"/>
  <c r="A560" i="6" s="1"/>
  <c r="A561" i="6" s="1"/>
  <c r="A562" i="6" s="1"/>
  <c r="A563" i="6" s="1"/>
  <c r="A564" i="6" s="1"/>
  <c r="A565" i="6" s="1"/>
  <c r="A566" i="6" s="1"/>
  <c r="A567" i="6" s="1"/>
  <c r="A568" i="6" s="1"/>
  <c r="A569" i="6" s="1"/>
  <c r="A570" i="6" s="1"/>
  <c r="A571" i="6" s="1"/>
  <c r="A572" i="6" s="1"/>
  <c r="A573" i="6" s="1"/>
  <c r="A574" i="6" s="1"/>
  <c r="A575" i="6" s="1"/>
  <c r="A576" i="6" s="1"/>
  <c r="A577" i="6" s="1"/>
  <c r="A578" i="6" s="1"/>
  <c r="A579" i="6" s="1"/>
  <c r="A580" i="6" s="1"/>
  <c r="A581" i="6" s="1"/>
  <c r="A582" i="6" s="1"/>
  <c r="A583" i="6" s="1"/>
  <c r="A584" i="6" s="1"/>
  <c r="A585" i="6" s="1"/>
  <c r="A586" i="6" s="1"/>
  <c r="A587" i="6" s="1"/>
  <c r="A588" i="6" s="1"/>
  <c r="A589" i="6" s="1"/>
  <c r="A590" i="6" s="1"/>
  <c r="A591" i="6" s="1"/>
  <c r="A592" i="6" s="1"/>
  <c r="A593" i="6" s="1"/>
  <c r="A594" i="6" s="1"/>
  <c r="A595" i="6" s="1"/>
  <c r="A596" i="6" s="1"/>
  <c r="A597" i="6" s="1"/>
  <c r="A598" i="6" s="1"/>
  <c r="A599" i="6" s="1"/>
  <c r="A600" i="6" s="1"/>
  <c r="A601" i="6" s="1"/>
  <c r="A602" i="6" s="1"/>
  <c r="A603" i="6" s="1"/>
  <c r="A604" i="6" s="1"/>
  <c r="A605" i="6" s="1"/>
  <c r="A606" i="6" s="1"/>
  <c r="A607" i="6" s="1"/>
  <c r="A608" i="6" s="1"/>
  <c r="A609" i="6" s="1"/>
  <c r="A610" i="6" s="1"/>
  <c r="A611" i="6" s="1"/>
  <c r="A612" i="6" s="1"/>
  <c r="A613" i="6" s="1"/>
  <c r="A614" i="6" s="1"/>
  <c r="A615" i="6" s="1"/>
  <c r="A616" i="6" s="1"/>
  <c r="A617" i="6" s="1"/>
  <c r="A618" i="6" s="1"/>
  <c r="A619" i="6" s="1"/>
  <c r="A620" i="6" s="1"/>
  <c r="A621" i="6" s="1"/>
  <c r="A622" i="6" s="1"/>
  <c r="A623" i="6" s="1"/>
  <c r="A624" i="6" s="1"/>
  <c r="A625" i="6" s="1"/>
  <c r="A626" i="6" s="1"/>
  <c r="A627" i="6" s="1"/>
  <c r="A628" i="6" s="1"/>
  <c r="A629" i="6" s="1"/>
  <c r="A630" i="6" s="1"/>
  <c r="A631" i="6" s="1"/>
  <c r="A632" i="6" s="1"/>
  <c r="A633" i="6" s="1"/>
  <c r="A634" i="6" s="1"/>
  <c r="A635" i="6" s="1"/>
  <c r="A636" i="6" s="1"/>
  <c r="A637" i="6" s="1"/>
  <c r="A638" i="6" s="1"/>
  <c r="A639" i="6" s="1"/>
  <c r="A640" i="6" s="1"/>
  <c r="A641" i="6" s="1"/>
  <c r="A642" i="6" s="1"/>
  <c r="A643" i="6" s="1"/>
  <c r="A644" i="6" s="1"/>
  <c r="A645" i="6" s="1"/>
  <c r="A646" i="6" s="1"/>
  <c r="A647" i="6" s="1"/>
  <c r="A648" i="6" s="1"/>
  <c r="A649" i="6" s="1"/>
  <c r="A650" i="6" s="1"/>
  <c r="A651" i="6" s="1"/>
  <c r="A652" i="6" s="1"/>
  <c r="A653" i="6" s="1"/>
  <c r="A654" i="6" s="1"/>
  <c r="A655" i="6" s="1"/>
  <c r="A656" i="6" s="1"/>
  <c r="A657" i="6" s="1"/>
  <c r="A658" i="6" s="1"/>
  <c r="A659" i="6" s="1"/>
  <c r="A660" i="6" s="1"/>
  <c r="A661" i="6" s="1"/>
  <c r="A662" i="6" s="1"/>
  <c r="A663" i="6" s="1"/>
  <c r="A664" i="6" s="1"/>
  <c r="A665" i="6" s="1"/>
  <c r="A666" i="6" s="1"/>
  <c r="A667" i="6" s="1"/>
  <c r="A668" i="6" s="1"/>
  <c r="A669" i="6" s="1"/>
  <c r="A670" i="6" s="1"/>
  <c r="A671" i="6" s="1"/>
  <c r="A672" i="6" s="1"/>
  <c r="A673" i="6" s="1"/>
  <c r="A674" i="6" s="1"/>
  <c r="A675" i="6" s="1"/>
  <c r="A676" i="6" s="1"/>
  <c r="A677" i="6" s="1"/>
  <c r="A678" i="6" s="1"/>
  <c r="A679" i="6" s="1"/>
  <c r="A680" i="6" s="1"/>
  <c r="A681" i="6" s="1"/>
  <c r="A682" i="6" s="1"/>
  <c r="A683" i="6" s="1"/>
  <c r="A684" i="6" s="1"/>
  <c r="A685" i="6" s="1"/>
  <c r="A686" i="6" s="1"/>
  <c r="A687" i="6" s="1"/>
  <c r="A688" i="6" s="1"/>
  <c r="A689" i="6" s="1"/>
  <c r="A690" i="6" s="1"/>
  <c r="A691" i="6" s="1"/>
  <c r="A692" i="6" s="1"/>
  <c r="A693" i="6" s="1"/>
  <c r="A694" i="6" s="1"/>
  <c r="A695" i="6" s="1"/>
  <c r="A696" i="6" s="1"/>
  <c r="A697" i="6" s="1"/>
  <c r="A698" i="6" s="1"/>
  <c r="A699" i="6" s="1"/>
  <c r="A700" i="6" s="1"/>
  <c r="A701" i="6" s="1"/>
  <c r="A702" i="6" s="1"/>
  <c r="A703" i="6" s="1"/>
  <c r="A704" i="6" s="1"/>
  <c r="A705" i="6" s="1"/>
  <c r="A706" i="6" s="1"/>
  <c r="A707" i="6" s="1"/>
  <c r="A708" i="6" s="1"/>
  <c r="A709" i="6" s="1"/>
  <c r="A710" i="6" s="1"/>
  <c r="A711" i="6" s="1"/>
  <c r="A712" i="6" s="1"/>
  <c r="A713" i="6" s="1"/>
  <c r="A714" i="6" s="1"/>
  <c r="A715" i="6" s="1"/>
  <c r="A716" i="6" s="1"/>
  <c r="A717" i="6" s="1"/>
  <c r="A718" i="6" s="1"/>
  <c r="A719" i="6" s="1"/>
  <c r="A720" i="6" s="1"/>
  <c r="A721" i="6" s="1"/>
  <c r="A722" i="6" s="1"/>
  <c r="A723" i="6" s="1"/>
  <c r="A724" i="6" s="1"/>
  <c r="A725" i="6" s="1"/>
  <c r="A726" i="6" s="1"/>
  <c r="A727" i="6" s="1"/>
  <c r="A728" i="6" s="1"/>
  <c r="A729" i="6" s="1"/>
  <c r="A730" i="6" s="1"/>
  <c r="A731" i="6" s="1"/>
  <c r="A732" i="6" s="1"/>
  <c r="A733" i="6" s="1"/>
  <c r="A734" i="6" s="1"/>
  <c r="A735" i="6" s="1"/>
  <c r="A736" i="6" s="1"/>
  <c r="A737" i="6" s="1"/>
  <c r="A738" i="6" s="1"/>
  <c r="A739" i="6" s="1"/>
  <c r="A740" i="6" s="1"/>
  <c r="A741" i="6" s="1"/>
  <c r="A742" i="6" s="1"/>
  <c r="A743" i="6" s="1"/>
  <c r="A744" i="6" s="1"/>
  <c r="A745" i="6" s="1"/>
  <c r="A746" i="6" s="1"/>
  <c r="A747" i="6" s="1"/>
  <c r="A748" i="6" s="1"/>
  <c r="A749" i="6" s="1"/>
  <c r="A750" i="6" s="1"/>
  <c r="A751" i="6" s="1"/>
  <c r="A752" i="6" s="1"/>
  <c r="A753" i="6" s="1"/>
  <c r="A754" i="6" s="1"/>
  <c r="A755" i="6" s="1"/>
  <c r="A756" i="6" s="1"/>
  <c r="A757" i="6" s="1"/>
  <c r="A758" i="6" s="1"/>
  <c r="A759" i="6" s="1"/>
  <c r="A760" i="6" s="1"/>
  <c r="A761" i="6" s="1"/>
  <c r="A762" i="6" s="1"/>
  <c r="A763" i="6" s="1"/>
  <c r="A764" i="6" s="1"/>
  <c r="A765" i="6" s="1"/>
  <c r="A766" i="6" s="1"/>
  <c r="A767" i="6" s="1"/>
  <c r="A768" i="6" s="1"/>
  <c r="A769" i="6" s="1"/>
  <c r="A770" i="6" s="1"/>
  <c r="A771" i="6" s="1"/>
  <c r="A772" i="6" s="1"/>
  <c r="A773" i="6" s="1"/>
  <c r="A774" i="6" s="1"/>
  <c r="A775" i="6" s="1"/>
  <c r="A776" i="6" s="1"/>
  <c r="A777" i="6" s="1"/>
  <c r="A778" i="6" s="1"/>
  <c r="A779" i="6" s="1"/>
  <c r="A780" i="6" s="1"/>
  <c r="A781" i="6" s="1"/>
  <c r="A782" i="6" s="1"/>
  <c r="A783" i="6" s="1"/>
  <c r="A784" i="6" s="1"/>
  <c r="A785" i="6" s="1"/>
  <c r="A786" i="6" s="1"/>
  <c r="A787" i="6" s="1"/>
  <c r="A788" i="6" s="1"/>
  <c r="A789" i="6" s="1"/>
  <c r="A790" i="6" s="1"/>
  <c r="A791" i="6" s="1"/>
  <c r="A792" i="6" s="1"/>
  <c r="A793" i="6" s="1"/>
  <c r="A794" i="6" s="1"/>
  <c r="A795" i="6" s="1"/>
  <c r="A796" i="6" s="1"/>
  <c r="A797" i="6" s="1"/>
  <c r="A798" i="6" s="1"/>
  <c r="A799" i="6" s="1"/>
  <c r="A800" i="6" s="1"/>
  <c r="A801" i="6" s="1"/>
  <c r="A802" i="6" s="1"/>
  <c r="A803" i="6" s="1"/>
  <c r="A804" i="6" s="1"/>
  <c r="A805" i="6" s="1"/>
  <c r="A806" i="6" s="1"/>
  <c r="A807" i="6" s="1"/>
  <c r="A808" i="6" s="1"/>
  <c r="A809" i="6" s="1"/>
  <c r="A810" i="6" s="1"/>
  <c r="A811" i="6" s="1"/>
  <c r="A812" i="6" s="1"/>
  <c r="A813" i="6" s="1"/>
  <c r="A814" i="6" s="1"/>
  <c r="A815" i="6" s="1"/>
  <c r="A816" i="6" s="1"/>
  <c r="A817" i="6" s="1"/>
  <c r="A818" i="6" s="1"/>
  <c r="G11" i="6"/>
  <c r="H11" i="6" s="1"/>
  <c r="A6" i="6"/>
  <c r="A3" i="6"/>
  <c r="A2" i="6"/>
  <c r="A1" i="6"/>
  <c r="J602" i="4"/>
  <c r="B602" i="4"/>
  <c r="A602" i="4" s="1"/>
  <c r="M79" i="4"/>
  <c r="B79" i="4"/>
  <c r="A79" i="4" s="1"/>
  <c r="M78" i="4"/>
  <c r="B78" i="4"/>
  <c r="A78" i="4" s="1"/>
  <c r="M77" i="4"/>
  <c r="B77" i="4"/>
  <c r="A77" i="4" s="1"/>
  <c r="M51" i="4"/>
  <c r="J51" i="4"/>
  <c r="B51" i="4"/>
  <c r="A51" i="4" s="1"/>
  <c r="M50" i="4"/>
  <c r="J50" i="4"/>
  <c r="B50" i="4"/>
  <c r="A50" i="4" s="1"/>
  <c r="M49" i="4"/>
  <c r="J49" i="4"/>
  <c r="B49" i="4"/>
  <c r="A49" i="4" s="1"/>
  <c r="M48" i="4"/>
  <c r="J48" i="4"/>
  <c r="B48" i="4"/>
  <c r="A48" i="4" s="1"/>
  <c r="M47" i="4"/>
  <c r="B47" i="4"/>
  <c r="A47" i="4" s="1"/>
  <c r="M46" i="4"/>
  <c r="B46" i="4"/>
  <c r="A46" i="4" s="1"/>
  <c r="M45" i="4"/>
  <c r="B45" i="4"/>
  <c r="A45" i="4" s="1"/>
  <c r="M44" i="4"/>
  <c r="B44" i="4"/>
  <c r="A44" i="4" s="1"/>
  <c r="M43" i="4"/>
  <c r="B43" i="4"/>
  <c r="A43" i="4" s="1"/>
  <c r="M42" i="4"/>
  <c r="B42" i="4"/>
  <c r="A42" i="4" s="1"/>
  <c r="M41" i="4"/>
  <c r="B41" i="4"/>
  <c r="A41" i="4" s="1"/>
  <c r="M40" i="4"/>
  <c r="B40" i="4"/>
  <c r="A40" i="4" s="1"/>
  <c r="M39" i="4"/>
  <c r="B39" i="4"/>
  <c r="A39" i="4" s="1"/>
  <c r="M38" i="4"/>
  <c r="J38" i="4"/>
  <c r="B38" i="4"/>
  <c r="A38" i="4" s="1"/>
  <c r="M37" i="4"/>
  <c r="J37" i="4"/>
  <c r="B37" i="4"/>
  <c r="A37" i="4" s="1"/>
  <c r="M36" i="4"/>
  <c r="J36" i="4"/>
  <c r="B36" i="4"/>
  <c r="A36" i="4" s="1"/>
  <c r="M16" i="4"/>
  <c r="J16" i="4"/>
  <c r="B16" i="4"/>
  <c r="A16" i="4" s="1"/>
  <c r="M15" i="4"/>
  <c r="J15" i="4"/>
  <c r="B15" i="4"/>
  <c r="A15" i="4" s="1"/>
  <c r="M12" i="4"/>
  <c r="J12" i="4"/>
  <c r="B12" i="4"/>
  <c r="A12" i="4" s="1"/>
  <c r="M11" i="4"/>
  <c r="J11" i="4"/>
  <c r="B11" i="4"/>
  <c r="A11" i="4" s="1"/>
  <c r="M10" i="4"/>
  <c r="J10" i="4"/>
  <c r="B10" i="4"/>
  <c r="A10" i="4" s="1"/>
  <c r="F6" i="4"/>
  <c r="F3" i="4"/>
  <c r="F2" i="4"/>
  <c r="F1" i="4"/>
  <c r="A14" i="5"/>
  <c r="A15" i="5" s="1"/>
  <c r="B8" i="5"/>
  <c r="A6" i="5"/>
  <c r="A3" i="5"/>
  <c r="A2" i="5"/>
  <c r="A1" i="5"/>
  <c r="D589" i="4" l="1"/>
  <c r="C589" i="4" s="1"/>
  <c r="D588" i="4"/>
  <c r="C588" i="4" s="1"/>
  <c r="D590" i="4"/>
  <c r="C590" i="4" s="1"/>
  <c r="D591" i="4"/>
  <c r="C591" i="4" s="1"/>
  <c r="D296" i="4"/>
  <c r="C296" i="4" s="1"/>
  <c r="D295" i="4"/>
  <c r="C295" i="4" s="1"/>
  <c r="D298" i="4"/>
  <c r="C298" i="4" s="1"/>
  <c r="D302" i="4"/>
  <c r="C302" i="4" s="1"/>
  <c r="D306" i="4"/>
  <c r="C306" i="4" s="1"/>
  <c r="D310" i="4"/>
  <c r="C310" i="4" s="1"/>
  <c r="D314" i="4"/>
  <c r="C314" i="4" s="1"/>
  <c r="D318" i="4"/>
  <c r="C318" i="4" s="1"/>
  <c r="D297" i="4"/>
  <c r="C297" i="4" s="1"/>
  <c r="D301" i="4"/>
  <c r="C301" i="4" s="1"/>
  <c r="D305" i="4"/>
  <c r="C305" i="4" s="1"/>
  <c r="D309" i="4"/>
  <c r="C309" i="4" s="1"/>
  <c r="D313" i="4"/>
  <c r="C313" i="4" s="1"/>
  <c r="D317" i="4"/>
  <c r="C317" i="4" s="1"/>
  <c r="D300" i="4"/>
  <c r="C300" i="4" s="1"/>
  <c r="D304" i="4"/>
  <c r="C304" i="4" s="1"/>
  <c r="D308" i="4"/>
  <c r="C308" i="4" s="1"/>
  <c r="D312" i="4"/>
  <c r="C312" i="4" s="1"/>
  <c r="D316" i="4"/>
  <c r="C316" i="4" s="1"/>
  <c r="D320" i="4"/>
  <c r="C320" i="4" s="1"/>
  <c r="D299" i="4"/>
  <c r="C299" i="4" s="1"/>
  <c r="D303" i="4"/>
  <c r="C303" i="4" s="1"/>
  <c r="D307" i="4"/>
  <c r="C307" i="4" s="1"/>
  <c r="D311" i="4"/>
  <c r="C311" i="4" s="1"/>
  <c r="D315" i="4"/>
  <c r="C315" i="4" s="1"/>
  <c r="D319" i="4"/>
  <c r="C319" i="4" s="1"/>
  <c r="D556" i="4"/>
  <c r="C556" i="4" s="1"/>
  <c r="D577" i="4"/>
  <c r="C577" i="4" s="1"/>
  <c r="D546" i="4"/>
  <c r="C546" i="4" s="1"/>
  <c r="D553" i="4"/>
  <c r="C553" i="4" s="1"/>
  <c r="D550" i="4"/>
  <c r="C550" i="4" s="1"/>
  <c r="D554" i="4"/>
  <c r="C554" i="4" s="1"/>
  <c r="D549" i="4"/>
  <c r="C549" i="4" s="1"/>
  <c r="D548" i="4"/>
  <c r="C548" i="4" s="1"/>
  <c r="D552" i="4"/>
  <c r="C552" i="4" s="1"/>
  <c r="D547" i="4"/>
  <c r="C547" i="4" s="1"/>
  <c r="D551" i="4"/>
  <c r="C551" i="4" s="1"/>
  <c r="D527" i="4"/>
  <c r="C527" i="4" s="1"/>
  <c r="D525" i="4"/>
  <c r="C525" i="4" s="1"/>
  <c r="D524" i="4"/>
  <c r="C524" i="4" s="1"/>
  <c r="D526" i="4"/>
  <c r="C526" i="4" s="1"/>
  <c r="D528" i="4"/>
  <c r="C528" i="4" s="1"/>
  <c r="D523" i="4"/>
  <c r="C523" i="4" s="1"/>
  <c r="D521" i="4"/>
  <c r="C521" i="4" s="1"/>
  <c r="D522" i="4"/>
  <c r="C522" i="4" s="1"/>
  <c r="D473" i="4"/>
  <c r="C473" i="4" s="1"/>
  <c r="D474" i="4"/>
  <c r="C474" i="4" s="1"/>
  <c r="D470" i="4"/>
  <c r="C470" i="4" s="1"/>
  <c r="D471" i="4"/>
  <c r="C471" i="4" s="1"/>
  <c r="D472" i="4"/>
  <c r="C472" i="4" s="1"/>
  <c r="D465" i="4"/>
  <c r="C465" i="4" s="1"/>
  <c r="D466" i="4"/>
  <c r="C466" i="4" s="1"/>
  <c r="D467" i="4"/>
  <c r="C467" i="4" s="1"/>
  <c r="D468" i="4"/>
  <c r="C468" i="4" s="1"/>
  <c r="D469" i="4"/>
  <c r="C469" i="4" s="1"/>
  <c r="D435" i="4"/>
  <c r="C435" i="4" s="1"/>
  <c r="D436" i="4"/>
  <c r="C436" i="4" s="1"/>
  <c r="D437" i="4"/>
  <c r="C437" i="4" s="1"/>
  <c r="D397" i="4"/>
  <c r="C397" i="4" s="1"/>
  <c r="D398" i="4"/>
  <c r="C398" i="4" s="1"/>
  <c r="D381" i="4"/>
  <c r="C381" i="4" s="1"/>
  <c r="D382" i="4"/>
  <c r="C382" i="4" s="1"/>
  <c r="D380" i="4"/>
  <c r="C380" i="4" s="1"/>
  <c r="D378" i="4"/>
  <c r="C378" i="4" s="1"/>
  <c r="D377" i="4"/>
  <c r="C377" i="4" s="1"/>
  <c r="D383" i="4"/>
  <c r="C383" i="4" s="1"/>
  <c r="D379" i="4"/>
  <c r="C379" i="4" s="1"/>
  <c r="D282" i="4"/>
  <c r="C282" i="4" s="1"/>
  <c r="D283" i="4"/>
  <c r="C283" i="4" s="1"/>
  <c r="D284" i="4"/>
  <c r="C284" i="4" s="1"/>
  <c r="D281" i="4"/>
  <c r="C281" i="4" s="1"/>
  <c r="D235" i="4"/>
  <c r="C235" i="4" s="1"/>
  <c r="D238" i="4"/>
  <c r="C238" i="4" s="1"/>
  <c r="D236" i="4"/>
  <c r="C236" i="4" s="1"/>
  <c r="D234" i="4"/>
  <c r="C234" i="4" s="1"/>
  <c r="D237" i="4"/>
  <c r="C237" i="4" s="1"/>
  <c r="D230" i="4"/>
  <c r="C230" i="4" s="1"/>
  <c r="D231" i="4"/>
  <c r="C231" i="4" s="1"/>
  <c r="D232" i="4"/>
  <c r="C232" i="4" s="1"/>
  <c r="D201" i="4"/>
  <c r="C201" i="4" s="1"/>
  <c r="D207" i="4"/>
  <c r="C207" i="4" s="1"/>
  <c r="D215" i="4"/>
  <c r="C215" i="4" s="1"/>
  <c r="D208" i="4"/>
  <c r="C208" i="4" s="1"/>
  <c r="D214" i="4"/>
  <c r="C214" i="4" s="1"/>
  <c r="D209" i="4"/>
  <c r="C209" i="4" s="1"/>
  <c r="D202" i="4"/>
  <c r="C202" i="4" s="1"/>
  <c r="D210" i="4"/>
  <c r="C210" i="4" s="1"/>
  <c r="D203" i="4"/>
  <c r="C203" i="4" s="1"/>
  <c r="D211" i="4"/>
  <c r="C211" i="4" s="1"/>
  <c r="D204" i="4"/>
  <c r="C204" i="4" s="1"/>
  <c r="D212" i="4"/>
  <c r="C212" i="4" s="1"/>
  <c r="D205" i="4"/>
  <c r="C205" i="4" s="1"/>
  <c r="D213" i="4"/>
  <c r="C213" i="4" s="1"/>
  <c r="D206" i="4"/>
  <c r="C206" i="4" s="1"/>
  <c r="D182" i="4"/>
  <c r="C182" i="4" s="1"/>
  <c r="D181" i="4"/>
  <c r="C181" i="4" s="1"/>
  <c r="D199" i="4"/>
  <c r="C199" i="4" s="1"/>
  <c r="D184" i="4"/>
  <c r="C184" i="4" s="1"/>
  <c r="D188" i="4"/>
  <c r="C188" i="4" s="1"/>
  <c r="D192" i="4"/>
  <c r="C192" i="4" s="1"/>
  <c r="D196" i="4"/>
  <c r="C196" i="4" s="1"/>
  <c r="D183" i="4"/>
  <c r="C183" i="4" s="1"/>
  <c r="D187" i="4"/>
  <c r="C187" i="4" s="1"/>
  <c r="D191" i="4"/>
  <c r="C191" i="4" s="1"/>
  <c r="D195" i="4"/>
  <c r="C195" i="4" s="1"/>
  <c r="D200" i="4"/>
  <c r="C200" i="4" s="1"/>
  <c r="D186" i="4"/>
  <c r="C186" i="4" s="1"/>
  <c r="D190" i="4"/>
  <c r="C190" i="4" s="1"/>
  <c r="D194" i="4"/>
  <c r="C194" i="4" s="1"/>
  <c r="D198" i="4"/>
  <c r="C198" i="4" s="1"/>
  <c r="D185" i="4"/>
  <c r="C185" i="4" s="1"/>
  <c r="D189" i="4"/>
  <c r="C189" i="4" s="1"/>
  <c r="D193" i="4"/>
  <c r="C193" i="4" s="1"/>
  <c r="D197" i="4"/>
  <c r="C197" i="4" s="1"/>
  <c r="D172" i="4"/>
  <c r="C172" i="4" s="1"/>
  <c r="D173" i="4"/>
  <c r="C173" i="4" s="1"/>
  <c r="D174" i="4"/>
  <c r="C174" i="4" s="1"/>
  <c r="D146" i="4"/>
  <c r="C146" i="4" s="1"/>
  <c r="D153" i="4"/>
  <c r="C153" i="4" s="1"/>
  <c r="D150" i="4"/>
  <c r="C150" i="4" s="1"/>
  <c r="D154" i="4"/>
  <c r="C154" i="4" s="1"/>
  <c r="D149" i="4"/>
  <c r="C149" i="4" s="1"/>
  <c r="D148" i="4"/>
  <c r="C148" i="4" s="1"/>
  <c r="D152" i="4"/>
  <c r="C152" i="4" s="1"/>
  <c r="D147" i="4"/>
  <c r="C147" i="4" s="1"/>
  <c r="D151" i="4"/>
  <c r="C151" i="4" s="1"/>
  <c r="D144" i="4"/>
  <c r="C144" i="4" s="1"/>
  <c r="D145" i="4"/>
  <c r="C145" i="4" s="1"/>
  <c r="D155" i="4"/>
  <c r="C155" i="4" s="1"/>
  <c r="D141" i="4"/>
  <c r="C141" i="4" s="1"/>
  <c r="D142" i="4"/>
  <c r="C142" i="4" s="1"/>
  <c r="D143" i="4"/>
  <c r="C143" i="4" s="1"/>
  <c r="D115" i="4"/>
  <c r="C115" i="4" s="1"/>
  <c r="D116" i="4"/>
  <c r="C116" i="4" s="1"/>
  <c r="D117" i="4"/>
  <c r="C117" i="4" s="1"/>
  <c r="D112" i="4"/>
  <c r="C112" i="4" s="1"/>
  <c r="D113" i="4"/>
  <c r="C113" i="4" s="1"/>
  <c r="D114" i="4"/>
  <c r="C114" i="4" s="1"/>
  <c r="D109" i="4"/>
  <c r="C109" i="4" s="1"/>
  <c r="D120" i="4"/>
  <c r="C120" i="4" s="1"/>
  <c r="D118" i="4"/>
  <c r="C118" i="4" s="1"/>
  <c r="D111" i="4"/>
  <c r="C111" i="4" s="1"/>
  <c r="D119" i="4"/>
  <c r="C119" i="4" s="1"/>
  <c r="D110" i="4"/>
  <c r="C110" i="4" s="1"/>
  <c r="D106" i="4"/>
  <c r="C106" i="4" s="1"/>
  <c r="D107" i="4"/>
  <c r="C107" i="4" s="1"/>
  <c r="D108" i="4"/>
  <c r="C108" i="4" s="1"/>
  <c r="D105" i="4"/>
  <c r="C105" i="4" s="1"/>
  <c r="D104" i="4"/>
  <c r="C104" i="4" s="1"/>
  <c r="D91" i="4"/>
  <c r="C91" i="4" s="1"/>
  <c r="D92" i="4"/>
  <c r="C92" i="4" s="1"/>
  <c r="D93" i="4"/>
  <c r="C93" i="4" s="1"/>
  <c r="D88" i="4"/>
  <c r="C88" i="4" s="1"/>
  <c r="D87" i="4"/>
  <c r="C87" i="4" s="1"/>
  <c r="D89" i="4"/>
  <c r="C89" i="4" s="1"/>
  <c r="D90" i="4"/>
  <c r="C90" i="4" s="1"/>
  <c r="D86" i="4"/>
  <c r="C86" i="4" s="1"/>
  <c r="D85" i="4"/>
  <c r="C85" i="4" s="1"/>
  <c r="D84" i="4"/>
  <c r="C84" i="4" s="1"/>
  <c r="D83" i="4"/>
  <c r="C83" i="4" s="1"/>
  <c r="D30" i="4"/>
  <c r="C30" i="4" s="1"/>
  <c r="D31" i="4"/>
  <c r="C31" i="4" s="1"/>
  <c r="D538" i="4"/>
  <c r="C538" i="4" s="1"/>
  <c r="D537" i="4"/>
  <c r="C537" i="4" s="1"/>
  <c r="D545" i="4"/>
  <c r="C545" i="4" s="1"/>
  <c r="D544" i="4"/>
  <c r="C544" i="4" s="1"/>
  <c r="D555" i="4"/>
  <c r="C555" i="4" s="1"/>
  <c r="D542" i="4"/>
  <c r="C542" i="4" s="1"/>
  <c r="D539" i="4"/>
  <c r="C539" i="4" s="1"/>
  <c r="D543" i="4"/>
  <c r="C543" i="4" s="1"/>
  <c r="D540" i="4"/>
  <c r="C540" i="4" s="1"/>
  <c r="D541" i="4"/>
  <c r="C541" i="4" s="1"/>
  <c r="D481" i="4"/>
  <c r="C481" i="4" s="1"/>
  <c r="D482" i="4"/>
  <c r="C482" i="4" s="1"/>
  <c r="D483" i="4"/>
  <c r="C483" i="4" s="1"/>
  <c r="D460" i="4"/>
  <c r="C460" i="4" s="1"/>
  <c r="D455" i="4"/>
  <c r="C455" i="4" s="1"/>
  <c r="D459" i="4"/>
  <c r="C459" i="4" s="1"/>
  <c r="D458" i="4"/>
  <c r="C458" i="4" s="1"/>
  <c r="D457" i="4"/>
  <c r="C457" i="4" s="1"/>
  <c r="D456" i="4"/>
  <c r="C456" i="4" s="1"/>
  <c r="D428" i="4"/>
  <c r="C428" i="4" s="1"/>
  <c r="D429" i="4"/>
  <c r="C429" i="4" s="1"/>
  <c r="D430" i="4"/>
  <c r="C430" i="4" s="1"/>
  <c r="D387" i="4"/>
  <c r="C387" i="4" s="1"/>
  <c r="D388" i="4"/>
  <c r="C388" i="4" s="1"/>
  <c r="D390" i="4"/>
  <c r="C390" i="4" s="1"/>
  <c r="D391" i="4"/>
  <c r="C391" i="4" s="1"/>
  <c r="D392" i="4"/>
  <c r="C392" i="4" s="1"/>
  <c r="D384" i="4"/>
  <c r="C384" i="4" s="1"/>
  <c r="D385" i="4"/>
  <c r="C385" i="4" s="1"/>
  <c r="D386" i="4"/>
  <c r="C386" i="4" s="1"/>
  <c r="D353" i="4"/>
  <c r="C353" i="4" s="1"/>
  <c r="D354" i="4"/>
  <c r="C354" i="4" s="1"/>
  <c r="D355" i="4"/>
  <c r="C355" i="4" s="1"/>
  <c r="D331" i="4"/>
  <c r="C331" i="4" s="1"/>
  <c r="D332" i="4"/>
  <c r="C332" i="4" s="1"/>
  <c r="D333" i="4"/>
  <c r="C333" i="4" s="1"/>
  <c r="D285" i="4"/>
  <c r="C285" i="4" s="1"/>
  <c r="D286" i="4"/>
  <c r="C286" i="4" s="1"/>
  <c r="D287" i="4"/>
  <c r="C287" i="4" s="1"/>
  <c r="D264" i="4"/>
  <c r="C264" i="4" s="1"/>
  <c r="D266" i="4"/>
  <c r="C266" i="4" s="1"/>
  <c r="D265" i="4"/>
  <c r="C265" i="4" s="1"/>
  <c r="D216" i="4"/>
  <c r="C216" i="4" s="1"/>
  <c r="D217" i="4"/>
  <c r="C217" i="4" s="1"/>
  <c r="D218" i="4"/>
  <c r="C218" i="4" s="1"/>
  <c r="D178" i="4"/>
  <c r="C178" i="4" s="1"/>
  <c r="D179" i="4"/>
  <c r="C179" i="4" s="1"/>
  <c r="D180" i="4"/>
  <c r="C180" i="4" s="1"/>
  <c r="D165" i="4"/>
  <c r="C165" i="4" s="1"/>
  <c r="D166" i="4"/>
  <c r="C166" i="4" s="1"/>
  <c r="D167" i="4"/>
  <c r="C167" i="4" s="1"/>
  <c r="D135" i="4"/>
  <c r="C135" i="4" s="1"/>
  <c r="D134" i="4"/>
  <c r="C134" i="4" s="1"/>
  <c r="D138" i="4"/>
  <c r="C138" i="4" s="1"/>
  <c r="D137" i="4"/>
  <c r="C137" i="4" s="1"/>
  <c r="D139" i="4"/>
  <c r="C139" i="4" s="1"/>
  <c r="D136" i="4"/>
  <c r="C136" i="4" s="1"/>
  <c r="D101" i="4"/>
  <c r="C101" i="4" s="1"/>
  <c r="D102" i="4"/>
  <c r="C102" i="4" s="1"/>
  <c r="D103" i="4"/>
  <c r="C103" i="4" s="1"/>
  <c r="D17" i="5"/>
  <c r="D97" i="4"/>
  <c r="C97" i="4" s="1"/>
  <c r="D95" i="4"/>
  <c r="C95" i="4" s="1"/>
  <c r="D96" i="4"/>
  <c r="C96" i="4" s="1"/>
  <c r="D65" i="4"/>
  <c r="C65" i="4" s="1"/>
  <c r="D67" i="4"/>
  <c r="C67" i="4" s="1"/>
  <c r="D71" i="4"/>
  <c r="C71" i="4" s="1"/>
  <c r="D72" i="4"/>
  <c r="C72" i="4" s="1"/>
  <c r="D69" i="4"/>
  <c r="C69" i="4" s="1"/>
  <c r="D68" i="4"/>
  <c r="C68" i="4" s="1"/>
  <c r="D70" i="4"/>
  <c r="C70" i="4" s="1"/>
  <c r="D61" i="4"/>
  <c r="C61" i="4" s="1"/>
  <c r="D62" i="4"/>
  <c r="C62" i="4" s="1"/>
  <c r="D66" i="4"/>
  <c r="C66" i="4" s="1"/>
  <c r="D64" i="4"/>
  <c r="C64" i="4" s="1"/>
  <c r="D63" i="4"/>
  <c r="C63" i="4" s="1"/>
  <c r="D53" i="4"/>
  <c r="C53" i="4" s="1"/>
  <c r="D52" i="4"/>
  <c r="C52" i="4" s="1"/>
  <c r="D73" i="4"/>
  <c r="C73" i="4" s="1"/>
  <c r="D57" i="4"/>
  <c r="C57" i="4" s="1"/>
  <c r="D54" i="4"/>
  <c r="C54" i="4" s="1"/>
  <c r="D58" i="4"/>
  <c r="C58" i="4" s="1"/>
  <c r="D60" i="4"/>
  <c r="C60" i="4" s="1"/>
  <c r="D55" i="4"/>
  <c r="C55" i="4" s="1"/>
  <c r="D59" i="4"/>
  <c r="C59" i="4" s="1"/>
  <c r="D56" i="4"/>
  <c r="C56" i="4" s="1"/>
  <c r="D27" i="4"/>
  <c r="C27" i="4" s="1"/>
  <c r="D28" i="4"/>
  <c r="C28" i="4" s="1"/>
  <c r="D29" i="4"/>
  <c r="C29" i="4" s="1"/>
  <c r="D32" i="4"/>
  <c r="C32" i="4" s="1"/>
  <c r="D23" i="4"/>
  <c r="C23" i="4" s="1"/>
  <c r="D26" i="4"/>
  <c r="C26" i="4" s="1"/>
  <c r="D24" i="4"/>
  <c r="C24" i="4" s="1"/>
  <c r="D25" i="4"/>
  <c r="C25" i="4" s="1"/>
  <c r="D558" i="4"/>
  <c r="C558" i="4" s="1"/>
  <c r="D559" i="4"/>
  <c r="C559" i="4" s="1"/>
  <c r="D560" i="4"/>
  <c r="C560" i="4" s="1"/>
  <c r="D530" i="4"/>
  <c r="C530" i="4" s="1"/>
  <c r="D531" i="4"/>
  <c r="C531" i="4" s="1"/>
  <c r="D532" i="4"/>
  <c r="C532" i="4" s="1"/>
  <c r="D485" i="4"/>
  <c r="C485" i="4" s="1"/>
  <c r="D486" i="4"/>
  <c r="C486" i="4" s="1"/>
  <c r="D487" i="4"/>
  <c r="C487" i="4" s="1"/>
  <c r="D462" i="4"/>
  <c r="C462" i="4" s="1"/>
  <c r="D490" i="4"/>
  <c r="C490" i="4" s="1"/>
  <c r="D488" i="4"/>
  <c r="C488" i="4" s="1"/>
  <c r="D464" i="4"/>
  <c r="C464" i="4" s="1"/>
  <c r="D489" i="4"/>
  <c r="C489" i="4" s="1"/>
  <c r="D463" i="4"/>
  <c r="C463" i="4" s="1"/>
  <c r="D432" i="4"/>
  <c r="C432" i="4" s="1"/>
  <c r="D433" i="4"/>
  <c r="C433" i="4" s="1"/>
  <c r="D434" i="4"/>
  <c r="C434" i="4" s="1"/>
  <c r="D410" i="4"/>
  <c r="C410" i="4" s="1"/>
  <c r="D411" i="4"/>
  <c r="C411" i="4" s="1"/>
  <c r="D412" i="4"/>
  <c r="C412" i="4" s="1"/>
  <c r="D396" i="4"/>
  <c r="C396" i="4" s="1"/>
  <c r="D406" i="4"/>
  <c r="C406" i="4" s="1"/>
  <c r="D405" i="4"/>
  <c r="C405" i="4" s="1"/>
  <c r="D407" i="4"/>
  <c r="C407" i="4" s="1"/>
  <c r="D408" i="4"/>
  <c r="C408" i="4" s="1"/>
  <c r="D393" i="4"/>
  <c r="C393" i="4" s="1"/>
  <c r="D394" i="4"/>
  <c r="C394" i="4" s="1"/>
  <c r="D395" i="4"/>
  <c r="C395" i="4" s="1"/>
  <c r="D375" i="4"/>
  <c r="C375" i="4" s="1"/>
  <c r="D374" i="4"/>
  <c r="C374" i="4" s="1"/>
  <c r="D376" i="4"/>
  <c r="C376" i="4" s="1"/>
  <c r="D389" i="4"/>
  <c r="C389" i="4" s="1"/>
  <c r="D357" i="4"/>
  <c r="C357" i="4" s="1"/>
  <c r="D359" i="4"/>
  <c r="C359" i="4" s="1"/>
  <c r="D358" i="4"/>
  <c r="C358" i="4" s="1"/>
  <c r="D335" i="4"/>
  <c r="C335" i="4" s="1"/>
  <c r="D336" i="4"/>
  <c r="C336" i="4" s="1"/>
  <c r="D337" i="4"/>
  <c r="C337" i="4" s="1"/>
  <c r="D322" i="4"/>
  <c r="C322" i="4" s="1"/>
  <c r="D323" i="4"/>
  <c r="C323" i="4" s="1"/>
  <c r="D324" i="4"/>
  <c r="C324" i="4" s="1"/>
  <c r="D289" i="4"/>
  <c r="C289" i="4" s="1"/>
  <c r="D290" i="4"/>
  <c r="C290" i="4" s="1"/>
  <c r="D291" i="4"/>
  <c r="C291" i="4" s="1"/>
  <c r="D268" i="4"/>
  <c r="C268" i="4" s="1"/>
  <c r="D269" i="4"/>
  <c r="C269" i="4" s="1"/>
  <c r="D270" i="4"/>
  <c r="C270" i="4" s="1"/>
  <c r="D239" i="4"/>
  <c r="C239" i="4" s="1"/>
  <c r="D240" i="4"/>
  <c r="C240" i="4" s="1"/>
  <c r="D241" i="4"/>
  <c r="C241" i="4" s="1"/>
  <c r="D220" i="4"/>
  <c r="C220" i="4" s="1"/>
  <c r="D221" i="4"/>
  <c r="C221" i="4" s="1"/>
  <c r="D222" i="4"/>
  <c r="C222" i="4" s="1"/>
  <c r="D169" i="4"/>
  <c r="C169" i="4" s="1"/>
  <c r="D170" i="4"/>
  <c r="C170" i="4" s="1"/>
  <c r="D171" i="4"/>
  <c r="C171" i="4" s="1"/>
  <c r="D156" i="4"/>
  <c r="C156" i="4" s="1"/>
  <c r="D157" i="4"/>
  <c r="C157" i="4" s="1"/>
  <c r="D158" i="4"/>
  <c r="C158" i="4" s="1"/>
  <c r="D121" i="4"/>
  <c r="C121" i="4" s="1"/>
  <c r="D74" i="4"/>
  <c r="C74" i="4" s="1"/>
  <c r="D75" i="4"/>
  <c r="C75" i="4" s="1"/>
  <c r="D76" i="4"/>
  <c r="C76" i="4" s="1"/>
  <c r="D94" i="4"/>
  <c r="C94" i="4" s="1"/>
  <c r="D13" i="4"/>
  <c r="C13" i="4" s="1"/>
  <c r="D17" i="4"/>
  <c r="C17" i="4" s="1"/>
  <c r="D592" i="4"/>
  <c r="C592" i="4" s="1"/>
  <c r="D601" i="4"/>
  <c r="C601" i="4" s="1"/>
  <c r="D587" i="4"/>
  <c r="C587" i="4" s="1"/>
  <c r="D594" i="4"/>
  <c r="C594" i="4" s="1"/>
  <c r="D593" i="4"/>
  <c r="C593" i="4" s="1"/>
  <c r="D123" i="4"/>
  <c r="C123" i="4" s="1"/>
  <c r="D122" i="4"/>
  <c r="C122" i="4" s="1"/>
  <c r="D80" i="4"/>
  <c r="C80" i="4" s="1"/>
  <c r="D99" i="4"/>
  <c r="C99" i="4" s="1"/>
  <c r="D98" i="4"/>
  <c r="C98" i="4" s="1"/>
  <c r="D132" i="4"/>
  <c r="C132" i="4" s="1"/>
  <c r="D81" i="4"/>
  <c r="C81" i="4" s="1"/>
  <c r="D583" i="4"/>
  <c r="C583" i="4" s="1"/>
  <c r="D579" i="4"/>
  <c r="C579" i="4" s="1"/>
  <c r="D574" i="4"/>
  <c r="C574" i="4" s="1"/>
  <c r="D570" i="4"/>
  <c r="C570" i="4" s="1"/>
  <c r="D566" i="4"/>
  <c r="C566" i="4" s="1"/>
  <c r="D562" i="4"/>
  <c r="C562" i="4" s="1"/>
  <c r="D535" i="4"/>
  <c r="C535" i="4" s="1"/>
  <c r="D520" i="4"/>
  <c r="C520" i="4" s="1"/>
  <c r="D516" i="4"/>
  <c r="C516" i="4" s="1"/>
  <c r="D512" i="4"/>
  <c r="C512" i="4" s="1"/>
  <c r="D508" i="4"/>
  <c r="C508" i="4" s="1"/>
  <c r="D504" i="4"/>
  <c r="C504" i="4" s="1"/>
  <c r="D500" i="4"/>
  <c r="C500" i="4" s="1"/>
  <c r="D496" i="4"/>
  <c r="C496" i="4" s="1"/>
  <c r="D492" i="4"/>
  <c r="C492" i="4" s="1"/>
  <c r="D478" i="4"/>
  <c r="C478" i="4" s="1"/>
  <c r="D461" i="4"/>
  <c r="C461" i="4" s="1"/>
  <c r="D451" i="4"/>
  <c r="C451" i="4" s="1"/>
  <c r="D447" i="4"/>
  <c r="C447" i="4" s="1"/>
  <c r="D443" i="4"/>
  <c r="C443" i="4" s="1"/>
  <c r="D439" i="4"/>
  <c r="C439" i="4" s="1"/>
  <c r="D426" i="4"/>
  <c r="C426" i="4" s="1"/>
  <c r="D422" i="4"/>
  <c r="C422" i="4" s="1"/>
  <c r="D418" i="4"/>
  <c r="C418" i="4" s="1"/>
  <c r="D414" i="4"/>
  <c r="C414" i="4" s="1"/>
  <c r="D403" i="4"/>
  <c r="C403" i="4" s="1"/>
  <c r="D399" i="4"/>
  <c r="C399" i="4" s="1"/>
  <c r="D370" i="4"/>
  <c r="C370" i="4" s="1"/>
  <c r="D366" i="4"/>
  <c r="C366" i="4" s="1"/>
  <c r="D362" i="4"/>
  <c r="C362" i="4" s="1"/>
  <c r="D352" i="4"/>
  <c r="C352" i="4" s="1"/>
  <c r="D348" i="4"/>
  <c r="C348" i="4" s="1"/>
  <c r="D344" i="4"/>
  <c r="C344" i="4" s="1"/>
  <c r="D340" i="4"/>
  <c r="C340" i="4" s="1"/>
  <c r="D330" i="4"/>
  <c r="C330" i="4" s="1"/>
  <c r="D326" i="4"/>
  <c r="C326" i="4" s="1"/>
  <c r="D293" i="4"/>
  <c r="C293" i="4" s="1"/>
  <c r="D279" i="4"/>
  <c r="C279" i="4" s="1"/>
  <c r="D275" i="4"/>
  <c r="C275" i="4" s="1"/>
  <c r="D271" i="4"/>
  <c r="C271" i="4" s="1"/>
  <c r="D261" i="4"/>
  <c r="C261" i="4" s="1"/>
  <c r="D257" i="4"/>
  <c r="C257" i="4" s="1"/>
  <c r="D253" i="4"/>
  <c r="C253" i="4" s="1"/>
  <c r="D249" i="4"/>
  <c r="C249" i="4" s="1"/>
  <c r="D245" i="4"/>
  <c r="C245" i="4" s="1"/>
  <c r="D233" i="4"/>
  <c r="C233" i="4" s="1"/>
  <c r="D226" i="4"/>
  <c r="C226" i="4" s="1"/>
  <c r="D219" i="4"/>
  <c r="C219" i="4" s="1"/>
  <c r="D168" i="4"/>
  <c r="C168" i="4" s="1"/>
  <c r="D161" i="4"/>
  <c r="C161" i="4" s="1"/>
  <c r="D133" i="4"/>
  <c r="C133" i="4" s="1"/>
  <c r="D129" i="4"/>
  <c r="C129" i="4" s="1"/>
  <c r="D586" i="4"/>
  <c r="C586" i="4" s="1"/>
  <c r="D582" i="4"/>
  <c r="C582" i="4" s="1"/>
  <c r="D578" i="4"/>
  <c r="C578" i="4" s="1"/>
  <c r="D573" i="4"/>
  <c r="C573" i="4" s="1"/>
  <c r="D569" i="4"/>
  <c r="C569" i="4" s="1"/>
  <c r="D565" i="4"/>
  <c r="C565" i="4" s="1"/>
  <c r="D561" i="4"/>
  <c r="C561" i="4" s="1"/>
  <c r="D534" i="4"/>
  <c r="C534" i="4" s="1"/>
  <c r="D519" i="4"/>
  <c r="C519" i="4" s="1"/>
  <c r="D515" i="4"/>
  <c r="C515" i="4" s="1"/>
  <c r="D511" i="4"/>
  <c r="C511" i="4" s="1"/>
  <c r="D507" i="4"/>
  <c r="C507" i="4" s="1"/>
  <c r="D503" i="4"/>
  <c r="C503" i="4" s="1"/>
  <c r="D499" i="4"/>
  <c r="C499" i="4" s="1"/>
  <c r="D495" i="4"/>
  <c r="C495" i="4" s="1"/>
  <c r="D491" i="4"/>
  <c r="C491" i="4" s="1"/>
  <c r="D484" i="4"/>
  <c r="C484" i="4" s="1"/>
  <c r="D477" i="4"/>
  <c r="C477" i="4" s="1"/>
  <c r="D454" i="4"/>
  <c r="C454" i="4" s="1"/>
  <c r="D450" i="4"/>
  <c r="C450" i="4" s="1"/>
  <c r="D446" i="4"/>
  <c r="C446" i="4" s="1"/>
  <c r="D442" i="4"/>
  <c r="C442" i="4" s="1"/>
  <c r="D438" i="4"/>
  <c r="C438" i="4" s="1"/>
  <c r="D425" i="4"/>
  <c r="C425" i="4" s="1"/>
  <c r="D421" i="4"/>
  <c r="C421" i="4" s="1"/>
  <c r="D417" i="4"/>
  <c r="C417" i="4" s="1"/>
  <c r="D413" i="4"/>
  <c r="C413" i="4" s="1"/>
  <c r="D402" i="4"/>
  <c r="C402" i="4" s="1"/>
  <c r="D373" i="4"/>
  <c r="C373" i="4" s="1"/>
  <c r="D369" i="4"/>
  <c r="C369" i="4" s="1"/>
  <c r="D365" i="4"/>
  <c r="C365" i="4" s="1"/>
  <c r="D124" i="4"/>
  <c r="C124" i="4" s="1"/>
  <c r="D130" i="4"/>
  <c r="C130" i="4" s="1"/>
  <c r="D162" i="4"/>
  <c r="C162" i="4" s="1"/>
  <c r="D223" i="4"/>
  <c r="C223" i="4" s="1"/>
  <c r="D242" i="4"/>
  <c r="C242" i="4" s="1"/>
  <c r="D250" i="4"/>
  <c r="C250" i="4" s="1"/>
  <c r="D258" i="4"/>
  <c r="C258" i="4" s="1"/>
  <c r="D272" i="4"/>
  <c r="C272" i="4" s="1"/>
  <c r="D280" i="4"/>
  <c r="C280" i="4" s="1"/>
  <c r="D327" i="4"/>
  <c r="C327" i="4" s="1"/>
  <c r="D341" i="4"/>
  <c r="C341" i="4" s="1"/>
  <c r="D349" i="4"/>
  <c r="C349" i="4" s="1"/>
  <c r="D125" i="4"/>
  <c r="C125" i="4" s="1"/>
  <c r="D160" i="4"/>
  <c r="C160" i="4" s="1"/>
  <c r="D177" i="4"/>
  <c r="C177" i="4" s="1"/>
  <c r="D229" i="4"/>
  <c r="C229" i="4" s="1"/>
  <c r="D248" i="4"/>
  <c r="C248" i="4" s="1"/>
  <c r="D256" i="4"/>
  <c r="C256" i="4" s="1"/>
  <c r="D267" i="4"/>
  <c r="C267" i="4" s="1"/>
  <c r="D278" i="4"/>
  <c r="C278" i="4" s="1"/>
  <c r="D325" i="4"/>
  <c r="C325" i="4" s="1"/>
  <c r="D339" i="4"/>
  <c r="C339" i="4" s="1"/>
  <c r="D347" i="4"/>
  <c r="C347" i="4" s="1"/>
  <c r="D361" i="4"/>
  <c r="C361" i="4" s="1"/>
  <c r="D585" i="4"/>
  <c r="C585" i="4" s="1"/>
  <c r="D581" i="4"/>
  <c r="C581" i="4" s="1"/>
  <c r="D576" i="4"/>
  <c r="C576" i="4" s="1"/>
  <c r="D572" i="4"/>
  <c r="C572" i="4" s="1"/>
  <c r="D568" i="4"/>
  <c r="C568" i="4" s="1"/>
  <c r="D564" i="4"/>
  <c r="C564" i="4" s="1"/>
  <c r="D557" i="4"/>
  <c r="C557" i="4" s="1"/>
  <c r="D533" i="4"/>
  <c r="C533" i="4" s="1"/>
  <c r="D518" i="4"/>
  <c r="C518" i="4" s="1"/>
  <c r="D514" i="4"/>
  <c r="C514" i="4" s="1"/>
  <c r="D510" i="4"/>
  <c r="C510" i="4" s="1"/>
  <c r="D506" i="4"/>
  <c r="C506" i="4" s="1"/>
  <c r="D502" i="4"/>
  <c r="C502" i="4" s="1"/>
  <c r="D498" i="4"/>
  <c r="C498" i="4" s="1"/>
  <c r="D494" i="4"/>
  <c r="C494" i="4" s="1"/>
  <c r="D480" i="4"/>
  <c r="C480" i="4" s="1"/>
  <c r="D476" i="4"/>
  <c r="C476" i="4" s="1"/>
  <c r="D453" i="4"/>
  <c r="C453" i="4" s="1"/>
  <c r="D449" i="4"/>
  <c r="C449" i="4" s="1"/>
  <c r="D445" i="4"/>
  <c r="C445" i="4" s="1"/>
  <c r="D441" i="4"/>
  <c r="C441" i="4" s="1"/>
  <c r="D431" i="4"/>
  <c r="C431" i="4" s="1"/>
  <c r="D424" i="4"/>
  <c r="C424" i="4" s="1"/>
  <c r="D420" i="4"/>
  <c r="C420" i="4" s="1"/>
  <c r="D416" i="4"/>
  <c r="C416" i="4" s="1"/>
  <c r="D409" i="4"/>
  <c r="C409" i="4" s="1"/>
  <c r="D401" i="4"/>
  <c r="C401" i="4" s="1"/>
  <c r="D372" i="4"/>
  <c r="C372" i="4" s="1"/>
  <c r="D368" i="4"/>
  <c r="C368" i="4" s="1"/>
  <c r="D364" i="4"/>
  <c r="C364" i="4" s="1"/>
  <c r="D360" i="4"/>
  <c r="C360" i="4" s="1"/>
  <c r="D350" i="4"/>
  <c r="C350" i="4" s="1"/>
  <c r="D346" i="4"/>
  <c r="C346" i="4" s="1"/>
  <c r="D342" i="4"/>
  <c r="C342" i="4" s="1"/>
  <c r="D338" i="4"/>
  <c r="C338" i="4" s="1"/>
  <c r="D328" i="4"/>
  <c r="C328" i="4" s="1"/>
  <c r="D321" i="4"/>
  <c r="C321" i="4" s="1"/>
  <c r="D288" i="4"/>
  <c r="C288" i="4" s="1"/>
  <c r="D277" i="4"/>
  <c r="C277" i="4" s="1"/>
  <c r="D273" i="4"/>
  <c r="C273" i="4" s="1"/>
  <c r="D263" i="4"/>
  <c r="C263" i="4" s="1"/>
  <c r="D259" i="4"/>
  <c r="C259" i="4" s="1"/>
  <c r="D255" i="4"/>
  <c r="C255" i="4" s="1"/>
  <c r="D251" i="4"/>
  <c r="C251" i="4" s="1"/>
  <c r="D247" i="4"/>
  <c r="C247" i="4" s="1"/>
  <c r="D243" i="4"/>
  <c r="C243" i="4" s="1"/>
  <c r="D228" i="4"/>
  <c r="C228" i="4" s="1"/>
  <c r="D224" i="4"/>
  <c r="C224" i="4" s="1"/>
  <c r="D176" i="4"/>
  <c r="C176" i="4" s="1"/>
  <c r="D163" i="4"/>
  <c r="C163" i="4" s="1"/>
  <c r="D159" i="4"/>
  <c r="C159" i="4" s="1"/>
  <c r="D131" i="4"/>
  <c r="C131" i="4" s="1"/>
  <c r="D127" i="4"/>
  <c r="C127" i="4" s="1"/>
  <c r="D584" i="4"/>
  <c r="C584" i="4" s="1"/>
  <c r="D580" i="4"/>
  <c r="C580" i="4" s="1"/>
  <c r="D575" i="4"/>
  <c r="C575" i="4" s="1"/>
  <c r="D571" i="4"/>
  <c r="C571" i="4" s="1"/>
  <c r="D567" i="4"/>
  <c r="C567" i="4" s="1"/>
  <c r="D563" i="4"/>
  <c r="C563" i="4" s="1"/>
  <c r="D536" i="4"/>
  <c r="C536" i="4" s="1"/>
  <c r="D529" i="4"/>
  <c r="C529" i="4" s="1"/>
  <c r="D517" i="4"/>
  <c r="C517" i="4" s="1"/>
  <c r="D513" i="4"/>
  <c r="C513" i="4" s="1"/>
  <c r="D509" i="4"/>
  <c r="C509" i="4" s="1"/>
  <c r="D505" i="4"/>
  <c r="C505" i="4" s="1"/>
  <c r="D501" i="4"/>
  <c r="C501" i="4" s="1"/>
  <c r="D497" i="4"/>
  <c r="C497" i="4" s="1"/>
  <c r="D493" i="4"/>
  <c r="C493" i="4" s="1"/>
  <c r="D479" i="4"/>
  <c r="C479" i="4" s="1"/>
  <c r="D475" i="4"/>
  <c r="C475" i="4" s="1"/>
  <c r="D452" i="4"/>
  <c r="C452" i="4" s="1"/>
  <c r="D448" i="4"/>
  <c r="C448" i="4" s="1"/>
  <c r="D444" i="4"/>
  <c r="C444" i="4" s="1"/>
  <c r="D440" i="4"/>
  <c r="C440" i="4" s="1"/>
  <c r="D427" i="4"/>
  <c r="C427" i="4" s="1"/>
  <c r="D423" i="4"/>
  <c r="C423" i="4" s="1"/>
  <c r="D419" i="4"/>
  <c r="C419" i="4" s="1"/>
  <c r="D415" i="4"/>
  <c r="C415" i="4" s="1"/>
  <c r="D404" i="4"/>
  <c r="C404" i="4" s="1"/>
  <c r="D400" i="4"/>
  <c r="C400" i="4" s="1"/>
  <c r="D371" i="4"/>
  <c r="C371" i="4" s="1"/>
  <c r="D367" i="4"/>
  <c r="C367" i="4" s="1"/>
  <c r="D363" i="4"/>
  <c r="C363" i="4" s="1"/>
  <c r="D126" i="4"/>
  <c r="C126" i="4" s="1"/>
  <c r="D140" i="4"/>
  <c r="C140" i="4" s="1"/>
  <c r="D175" i="4"/>
  <c r="C175" i="4" s="1"/>
  <c r="D227" i="4"/>
  <c r="C227" i="4" s="1"/>
  <c r="D246" i="4"/>
  <c r="C246" i="4" s="1"/>
  <c r="D254" i="4"/>
  <c r="C254" i="4" s="1"/>
  <c r="D262" i="4"/>
  <c r="C262" i="4" s="1"/>
  <c r="D276" i="4"/>
  <c r="C276" i="4" s="1"/>
  <c r="D294" i="4"/>
  <c r="C294" i="4" s="1"/>
  <c r="D334" i="4"/>
  <c r="C334" i="4" s="1"/>
  <c r="D345" i="4"/>
  <c r="C345" i="4" s="1"/>
  <c r="D356" i="4"/>
  <c r="C356" i="4" s="1"/>
  <c r="D128" i="4"/>
  <c r="C128" i="4" s="1"/>
  <c r="D164" i="4"/>
  <c r="C164" i="4" s="1"/>
  <c r="D225" i="4"/>
  <c r="C225" i="4" s="1"/>
  <c r="D244" i="4"/>
  <c r="C244" i="4" s="1"/>
  <c r="D252" i="4"/>
  <c r="C252" i="4" s="1"/>
  <c r="D260" i="4"/>
  <c r="C260" i="4" s="1"/>
  <c r="D274" i="4"/>
  <c r="C274" i="4" s="1"/>
  <c r="D292" i="4"/>
  <c r="C292" i="4" s="1"/>
  <c r="D329" i="4"/>
  <c r="C329" i="4" s="1"/>
  <c r="D343" i="4"/>
  <c r="C343" i="4" s="1"/>
  <c r="D351" i="4"/>
  <c r="C351" i="4" s="1"/>
  <c r="D82" i="4"/>
  <c r="C82" i="4" s="1"/>
  <c r="D100" i="4"/>
  <c r="C100" i="4" s="1"/>
  <c r="G30" i="5"/>
  <c r="D19" i="4"/>
  <c r="C19" i="4" s="1"/>
  <c r="D18" i="4"/>
  <c r="C18" i="4" s="1"/>
  <c r="D20" i="4"/>
  <c r="C20" i="4" s="1"/>
  <c r="D33" i="4"/>
  <c r="C33" i="4" s="1"/>
  <c r="D21" i="4"/>
  <c r="C21" i="4" s="1"/>
  <c r="D35" i="4"/>
  <c r="C35" i="4" s="1"/>
  <c r="D14" i="4"/>
  <c r="C14" i="4" s="1"/>
  <c r="D34" i="4"/>
  <c r="C34" i="4" s="1"/>
  <c r="D22" i="4"/>
  <c r="C22" i="4" s="1"/>
  <c r="O602" i="4"/>
  <c r="M602" i="4" s="1"/>
  <c r="D14" i="5"/>
  <c r="F14" i="5"/>
  <c r="D15" i="5"/>
  <c r="B65" i="8"/>
  <c r="B63" i="8"/>
  <c r="B76" i="8" s="1"/>
  <c r="B62" i="8"/>
  <c r="B26" i="8"/>
  <c r="B20" i="8"/>
  <c r="B18" i="8"/>
  <c r="B66" i="8"/>
  <c r="B64" i="8"/>
  <c r="B58" i="8"/>
  <c r="B56" i="8"/>
  <c r="B53" i="8"/>
  <c r="B51" i="8"/>
  <c r="B49" i="8"/>
  <c r="B47" i="8"/>
  <c r="B45" i="8"/>
  <c r="B43" i="8"/>
  <c r="B41" i="8"/>
  <c r="B39" i="8"/>
  <c r="B37" i="8"/>
  <c r="B35" i="8"/>
  <c r="B32" i="8"/>
  <c r="B30" i="8"/>
  <c r="B28" i="8"/>
  <c r="B25" i="8"/>
  <c r="B13" i="8"/>
  <c r="B11" i="8"/>
  <c r="B61" i="9"/>
  <c r="B35" i="9"/>
  <c r="B33" i="9"/>
  <c r="B31" i="9"/>
  <c r="B28" i="9"/>
  <c r="B26" i="9"/>
  <c r="B24" i="9"/>
  <c r="B22" i="9"/>
  <c r="B20" i="9"/>
  <c r="B18" i="9"/>
  <c r="B16" i="9"/>
  <c r="B14" i="9"/>
  <c r="B12" i="9"/>
  <c r="B9" i="9"/>
  <c r="F99" i="7"/>
  <c r="B99" i="7"/>
  <c r="C98" i="7"/>
  <c r="C95" i="7"/>
  <c r="B57" i="8"/>
  <c r="B50" i="8"/>
  <c r="B46" i="8"/>
  <c r="B42" i="8"/>
  <c r="B38" i="8"/>
  <c r="B29" i="8"/>
  <c r="B12" i="8"/>
  <c r="B60" i="9"/>
  <c r="B52" i="9"/>
  <c r="B47" i="9"/>
  <c r="B44" i="9"/>
  <c r="B41" i="9"/>
  <c r="B21" i="9"/>
  <c r="B13" i="9"/>
  <c r="B10" i="9"/>
  <c r="B14" i="13"/>
  <c r="B100" i="7"/>
  <c r="B97" i="7"/>
  <c r="C94" i="7"/>
  <c r="F90" i="7"/>
  <c r="B90" i="7"/>
  <c r="C89" i="7"/>
  <c r="F86" i="7"/>
  <c r="B86" i="7"/>
  <c r="C85" i="7"/>
  <c r="F82" i="7"/>
  <c r="B82" i="7"/>
  <c r="C81" i="7"/>
  <c r="B55" i="8"/>
  <c r="B21" i="8"/>
  <c r="B17" i="8"/>
  <c r="B10" i="8"/>
  <c r="B62" i="9"/>
  <c r="B59" i="9"/>
  <c r="B54" i="9"/>
  <c r="B49" i="9"/>
  <c r="B46" i="9"/>
  <c r="B32" i="9"/>
  <c r="B23" i="9"/>
  <c r="B15" i="9"/>
  <c r="B52" i="8"/>
  <c r="B48" i="8"/>
  <c r="B44" i="8"/>
  <c r="B40" i="8"/>
  <c r="B36" i="8"/>
  <c r="B31" i="8"/>
  <c r="B27" i="8"/>
  <c r="B34" i="8"/>
  <c r="B19" i="8"/>
  <c r="B57" i="9"/>
  <c r="B53" i="9"/>
  <c r="B50" i="9"/>
  <c r="B51" i="9"/>
  <c r="B43" i="9"/>
  <c r="B34" i="9"/>
  <c r="B17" i="9"/>
  <c r="B15" i="13"/>
  <c r="C99" i="7"/>
  <c r="F97" i="7"/>
  <c r="F94" i="7"/>
  <c r="C91" i="7"/>
  <c r="C88" i="7"/>
  <c r="B87" i="7"/>
  <c r="B84" i="7"/>
  <c r="F83" i="7"/>
  <c r="B81" i="7"/>
  <c r="C80" i="7"/>
  <c r="B77" i="7"/>
  <c r="C76" i="7"/>
  <c r="B73" i="7"/>
  <c r="F71" i="7"/>
  <c r="B71" i="7"/>
  <c r="C70" i="7"/>
  <c r="B67" i="7"/>
  <c r="C63" i="7"/>
  <c r="F60" i="7"/>
  <c r="B60" i="7"/>
  <c r="B48" i="9"/>
  <c r="B42" i="9"/>
  <c r="B27" i="9"/>
  <c r="B11" i="9"/>
  <c r="F100" i="7"/>
  <c r="B98" i="7"/>
  <c r="B95" i="7"/>
  <c r="C92" i="7"/>
  <c r="B91" i="7"/>
  <c r="B88" i="7"/>
  <c r="F87" i="7"/>
  <c r="B85" i="7"/>
  <c r="F84" i="7"/>
  <c r="C82" i="7"/>
  <c r="F81" i="7"/>
  <c r="F80" i="7"/>
  <c r="B80" i="7"/>
  <c r="C79" i="7"/>
  <c r="F76" i="7"/>
  <c r="B76" i="7"/>
  <c r="C75" i="7"/>
  <c r="F70" i="7"/>
  <c r="B70" i="7"/>
  <c r="C69" i="7"/>
  <c r="F63" i="7"/>
  <c r="B63" i="7"/>
  <c r="C62" i="7"/>
  <c r="B45" i="9"/>
  <c r="B36" i="9"/>
  <c r="B30" i="9"/>
  <c r="B19" i="9"/>
  <c r="C100" i="7"/>
  <c r="F98" i="7"/>
  <c r="B96" i="7"/>
  <c r="F95" i="7"/>
  <c r="B93" i="7"/>
  <c r="C97" i="7"/>
  <c r="B94" i="7"/>
  <c r="F89" i="7"/>
  <c r="C87" i="7"/>
  <c r="F78" i="7"/>
  <c r="B74" i="7"/>
  <c r="F72" i="7"/>
  <c r="B68" i="7"/>
  <c r="F61" i="7"/>
  <c r="B54" i="7"/>
  <c r="C51" i="7"/>
  <c r="F48" i="7"/>
  <c r="B48" i="7"/>
  <c r="C47" i="7"/>
  <c r="F44" i="7"/>
  <c r="B44" i="7"/>
  <c r="F42" i="7"/>
  <c r="B42" i="7"/>
  <c r="C41" i="7"/>
  <c r="F38" i="7"/>
  <c r="B38" i="7"/>
  <c r="C30" i="7"/>
  <c r="B27" i="7"/>
  <c r="F25" i="7"/>
  <c r="B25" i="7"/>
  <c r="C24" i="7"/>
  <c r="C22" i="7"/>
  <c r="F19" i="7"/>
  <c r="B58" i="9"/>
  <c r="B25" i="9"/>
  <c r="B13" i="13"/>
  <c r="F91" i="7"/>
  <c r="B89" i="7"/>
  <c r="F85" i="7"/>
  <c r="C83" i="7"/>
  <c r="B79" i="7"/>
  <c r="C78" i="7"/>
  <c r="F75" i="7"/>
  <c r="C72" i="7"/>
  <c r="F69" i="7"/>
  <c r="B62" i="7"/>
  <c r="C61" i="7"/>
  <c r="C59" i="7"/>
  <c r="C56" i="7"/>
  <c r="C53" i="7"/>
  <c r="F51" i="7"/>
  <c r="B51" i="7"/>
  <c r="C50" i="7"/>
  <c r="F47" i="7"/>
  <c r="B47" i="7"/>
  <c r="C46" i="7"/>
  <c r="C43" i="7"/>
  <c r="F41" i="7"/>
  <c r="B41" i="7"/>
  <c r="C40" i="7"/>
  <c r="B37" i="7"/>
  <c r="F30" i="7"/>
  <c r="B30" i="7"/>
  <c r="C29" i="7"/>
  <c r="F24" i="7"/>
  <c r="B24" i="7"/>
  <c r="C23" i="7"/>
  <c r="F22" i="7"/>
  <c r="B22" i="7"/>
  <c r="C21" i="7"/>
  <c r="F18" i="7"/>
  <c r="B18" i="7"/>
  <c r="C17" i="7"/>
  <c r="F14" i="7"/>
  <c r="B14" i="7"/>
  <c r="C13" i="7"/>
  <c r="B10" i="7"/>
  <c r="F92" i="7"/>
  <c r="C90" i="7"/>
  <c r="C84" i="7"/>
  <c r="B83" i="7"/>
  <c r="B78" i="7"/>
  <c r="F74" i="7"/>
  <c r="B72" i="7"/>
  <c r="C71" i="7"/>
  <c r="B61" i="7"/>
  <c r="C60" i="7"/>
  <c r="F59" i="7"/>
  <c r="B59" i="7"/>
  <c r="F56" i="7"/>
  <c r="B56" i="7"/>
  <c r="C55" i="7"/>
  <c r="F53" i="7"/>
  <c r="B53" i="7"/>
  <c r="C52" i="7"/>
  <c r="F50" i="7"/>
  <c r="B50" i="7"/>
  <c r="F46" i="7"/>
  <c r="B46" i="7"/>
  <c r="C45" i="7"/>
  <c r="F43" i="7"/>
  <c r="B43" i="7"/>
  <c r="F40" i="7"/>
  <c r="B40" i="7"/>
  <c r="C39" i="7"/>
  <c r="F29" i="7"/>
  <c r="B29" i="7"/>
  <c r="C28" i="7"/>
  <c r="C26" i="7"/>
  <c r="F23" i="7"/>
  <c r="B23" i="7"/>
  <c r="F21" i="7"/>
  <c r="B21" i="7"/>
  <c r="C20" i="7"/>
  <c r="F17" i="7"/>
  <c r="B17" i="7"/>
  <c r="C16" i="7"/>
  <c r="F13" i="7"/>
  <c r="B13" i="7"/>
  <c r="C12" i="7"/>
  <c r="B92" i="7"/>
  <c r="C74" i="7"/>
  <c r="C44" i="7"/>
  <c r="B39" i="7"/>
  <c r="B28" i="7"/>
  <c r="F20" i="7"/>
  <c r="B19" i="7"/>
  <c r="C18" i="7"/>
  <c r="F15" i="7"/>
  <c r="B11" i="7"/>
  <c r="F88" i="7"/>
  <c r="F79" i="7"/>
  <c r="B75" i="7"/>
  <c r="B69" i="7"/>
  <c r="B55" i="7"/>
  <c r="C48" i="7"/>
  <c r="F39" i="7"/>
  <c r="F28" i="7"/>
  <c r="B26" i="7"/>
  <c r="C19" i="7"/>
  <c r="F16" i="7"/>
  <c r="B12" i="7"/>
  <c r="C38" i="7"/>
  <c r="C14" i="7"/>
  <c r="C86" i="7"/>
  <c r="F52" i="7"/>
  <c r="B49" i="7"/>
  <c r="F45" i="7"/>
  <c r="C15" i="7"/>
  <c r="B58" i="7"/>
  <c r="F55" i="7"/>
  <c r="B52" i="7"/>
  <c r="B45" i="7"/>
  <c r="F26" i="7"/>
  <c r="B15" i="7"/>
  <c r="F62" i="7"/>
  <c r="C42" i="7"/>
  <c r="C25" i="7"/>
  <c r="B20" i="7"/>
  <c r="B16" i="7"/>
  <c r="F12" i="7"/>
  <c r="C12" i="5"/>
  <c r="F15" i="5"/>
  <c r="B15" i="5"/>
  <c r="A16" i="5"/>
  <c r="E15" i="5"/>
  <c r="G15" i="5"/>
  <c r="C15" i="5"/>
  <c r="C14" i="5"/>
  <c r="G14" i="5"/>
  <c r="E14" i="5"/>
  <c r="B14" i="5"/>
  <c r="D79" i="4"/>
  <c r="C79" i="4" s="1"/>
  <c r="D51" i="4"/>
  <c r="C51" i="4" s="1"/>
  <c r="D46" i="4"/>
  <c r="C46" i="4" s="1"/>
  <c r="D43" i="4"/>
  <c r="C43" i="4" s="1"/>
  <c r="D38" i="4"/>
  <c r="C38" i="4" s="1"/>
  <c r="D12" i="4"/>
  <c r="C12" i="4" s="1"/>
  <c r="D77" i="4"/>
  <c r="C77" i="4" s="1"/>
  <c r="D49" i="4"/>
  <c r="C49" i="4" s="1"/>
  <c r="D44" i="4"/>
  <c r="C44" i="4" s="1"/>
  <c r="D41" i="4"/>
  <c r="C41" i="4" s="1"/>
  <c r="D36" i="4"/>
  <c r="C36" i="4" s="1"/>
  <c r="D15" i="4"/>
  <c r="C15" i="4" s="1"/>
  <c r="D10" i="4"/>
  <c r="C10" i="4" s="1"/>
  <c r="D47" i="4"/>
  <c r="C47" i="4" s="1"/>
  <c r="D48" i="4"/>
  <c r="C48" i="4" s="1"/>
  <c r="D37" i="4"/>
  <c r="C37" i="4" s="1"/>
  <c r="D50" i="4"/>
  <c r="C50" i="4" s="1"/>
  <c r="D78" i="4"/>
  <c r="C78" i="4" s="1"/>
  <c r="D39" i="4"/>
  <c r="C39" i="4" s="1"/>
  <c r="D40" i="4"/>
  <c r="C40" i="4" s="1"/>
  <c r="D11" i="4"/>
  <c r="C11" i="4" s="1"/>
  <c r="D16" i="4"/>
  <c r="C16" i="4" s="1"/>
  <c r="D42" i="4"/>
  <c r="C42" i="4" s="1"/>
  <c r="D45" i="4"/>
  <c r="C45" i="4" s="1"/>
  <c r="C38" i="8"/>
  <c r="G35" i="16"/>
  <c r="E35" i="16"/>
  <c r="C35" i="16"/>
  <c r="G34" i="16"/>
  <c r="E34" i="16"/>
  <c r="C34" i="16"/>
  <c r="G33" i="16"/>
  <c r="E33" i="16"/>
  <c r="C33" i="16"/>
  <c r="G32" i="16"/>
  <c r="E32" i="16"/>
  <c r="C32" i="16"/>
  <c r="G31" i="16"/>
  <c r="E31" i="16"/>
  <c r="C31" i="16"/>
  <c r="G30" i="16"/>
  <c r="E30" i="16"/>
  <c r="C30" i="16"/>
  <c r="G29" i="16"/>
  <c r="E29" i="16"/>
  <c r="C29" i="16"/>
  <c r="G28" i="16"/>
  <c r="E28" i="16"/>
  <c r="C28" i="16"/>
  <c r="G27" i="16"/>
  <c r="E27" i="16"/>
  <c r="C27" i="16"/>
  <c r="G26" i="16"/>
  <c r="E26" i="16"/>
  <c r="C26" i="16"/>
  <c r="G25" i="16"/>
  <c r="E25" i="16"/>
  <c r="C25" i="16"/>
  <c r="G24" i="16"/>
  <c r="E24" i="16"/>
  <c r="C24" i="16"/>
  <c r="G23" i="16"/>
  <c r="E23" i="16"/>
  <c r="C23" i="16"/>
  <c r="G22" i="16"/>
  <c r="E22" i="16"/>
  <c r="C22" i="16"/>
  <c r="G21" i="16"/>
  <c r="E21" i="16"/>
  <c r="C21" i="16"/>
  <c r="G20" i="16"/>
  <c r="E20" i="16"/>
  <c r="C20" i="16"/>
  <c r="G19" i="16"/>
  <c r="E19" i="16"/>
  <c r="C19" i="16"/>
  <c r="G18" i="16"/>
  <c r="E18" i="16"/>
  <c r="C18" i="16"/>
  <c r="G17" i="16"/>
  <c r="E17" i="16"/>
  <c r="C17" i="16"/>
  <c r="G16" i="16"/>
  <c r="E16" i="16"/>
  <c r="C16" i="16"/>
  <c r="G15" i="16"/>
  <c r="E15" i="16"/>
  <c r="C15" i="16"/>
  <c r="G14" i="16"/>
  <c r="E14" i="16"/>
  <c r="C14" i="16"/>
  <c r="G13" i="16"/>
  <c r="E13" i="16"/>
  <c r="C13" i="16"/>
  <c r="G12" i="16"/>
  <c r="E12" i="16"/>
  <c r="C12" i="16"/>
  <c r="F35" i="16"/>
  <c r="B35" i="16"/>
  <c r="D34" i="16"/>
  <c r="F33" i="16"/>
  <c r="B33" i="16"/>
  <c r="D32" i="16"/>
  <c r="F31" i="16"/>
  <c r="B31" i="16"/>
  <c r="D30" i="16"/>
  <c r="F29" i="16"/>
  <c r="B29" i="16"/>
  <c r="D28" i="16"/>
  <c r="F27" i="16"/>
  <c r="B27" i="16"/>
  <c r="D26" i="16"/>
  <c r="F25" i="16"/>
  <c r="B25" i="16"/>
  <c r="D24" i="16"/>
  <c r="F23" i="16"/>
  <c r="B23" i="16"/>
  <c r="D22" i="16"/>
  <c r="F21" i="16"/>
  <c r="B21" i="16"/>
  <c r="D20" i="16"/>
  <c r="F19" i="16"/>
  <c r="B19" i="16"/>
  <c r="D18" i="16"/>
  <c r="F17" i="16"/>
  <c r="B17" i="16"/>
  <c r="D16" i="16"/>
  <c r="F15" i="16"/>
  <c r="B15" i="16"/>
  <c r="D14" i="16"/>
  <c r="F13" i="16"/>
  <c r="B13" i="16"/>
  <c r="D12" i="16"/>
  <c r="D35" i="16"/>
  <c r="B34" i="16"/>
  <c r="F32" i="16"/>
  <c r="D31" i="16"/>
  <c r="B30" i="16"/>
  <c r="F28" i="16"/>
  <c r="D27" i="16"/>
  <c r="B26" i="16"/>
  <c r="F24" i="16"/>
  <c r="D23" i="16"/>
  <c r="B22" i="16"/>
  <c r="F20" i="16"/>
  <c r="D19" i="16"/>
  <c r="B18" i="16"/>
  <c r="F16" i="16"/>
  <c r="D15" i="16"/>
  <c r="B14" i="16"/>
  <c r="F12" i="16"/>
  <c r="F34" i="16"/>
  <c r="D33" i="16"/>
  <c r="B32" i="16"/>
  <c r="F30" i="16"/>
  <c r="D29" i="16"/>
  <c r="B28" i="16"/>
  <c r="F26" i="16"/>
  <c r="D25" i="16"/>
  <c r="B24" i="16"/>
  <c r="F22" i="16"/>
  <c r="D21" i="16"/>
  <c r="B20" i="16"/>
  <c r="F18" i="16"/>
  <c r="D17" i="16"/>
  <c r="B16" i="16"/>
  <c r="F14" i="16"/>
  <c r="D13" i="16"/>
  <c r="B12" i="16"/>
  <c r="P595" i="4" l="1"/>
  <c r="P591" i="4"/>
  <c r="P590" i="4"/>
  <c r="P589" i="4"/>
  <c r="P588" i="4"/>
  <c r="P593" i="4"/>
  <c r="P587" i="4"/>
  <c r="P594" i="4"/>
  <c r="P592" i="4"/>
  <c r="P586" i="4"/>
  <c r="P585" i="4"/>
  <c r="P584" i="4"/>
  <c r="P583" i="4"/>
  <c r="P582" i="4"/>
  <c r="P581" i="4"/>
  <c r="P580" i="4"/>
  <c r="P320" i="4"/>
  <c r="P319" i="4"/>
  <c r="P318" i="4"/>
  <c r="P317" i="4"/>
  <c r="P316" i="4"/>
  <c r="P315" i="4"/>
  <c r="P314" i="4"/>
  <c r="P313" i="4"/>
  <c r="P312" i="4"/>
  <c r="P311" i="4"/>
  <c r="P310" i="4"/>
  <c r="P309" i="4"/>
  <c r="P308" i="4"/>
  <c r="P307" i="4"/>
  <c r="P306" i="4"/>
  <c r="P305" i="4"/>
  <c r="P304" i="4"/>
  <c r="P303" i="4"/>
  <c r="P302" i="4"/>
  <c r="P301" i="4"/>
  <c r="P300" i="4"/>
  <c r="P299" i="4"/>
  <c r="P298" i="4"/>
  <c r="P297" i="4"/>
  <c r="P577" i="4"/>
  <c r="P295" i="4"/>
  <c r="P296" i="4"/>
  <c r="H12" i="16"/>
  <c r="P556" i="4"/>
  <c r="P555" i="4"/>
  <c r="P554" i="4"/>
  <c r="P553" i="4"/>
  <c r="P552" i="4"/>
  <c r="P551" i="4"/>
  <c r="P550" i="4"/>
  <c r="P549" i="4"/>
  <c r="P548" i="4"/>
  <c r="P547" i="4"/>
  <c r="P546" i="4"/>
  <c r="P527" i="4"/>
  <c r="P528" i="4"/>
  <c r="P526" i="4"/>
  <c r="P525" i="4"/>
  <c r="P524" i="4"/>
  <c r="P523" i="4"/>
  <c r="P522" i="4"/>
  <c r="P521" i="4"/>
  <c r="P474" i="4"/>
  <c r="P473" i="4"/>
  <c r="P472" i="4"/>
  <c r="P471" i="4"/>
  <c r="P470" i="4"/>
  <c r="P466" i="4"/>
  <c r="P465" i="4"/>
  <c r="P469" i="4"/>
  <c r="P468" i="4"/>
  <c r="P467" i="4"/>
  <c r="P437" i="4"/>
  <c r="P436" i="4"/>
  <c r="P435" i="4"/>
  <c r="P398" i="4"/>
  <c r="P397" i="4"/>
  <c r="P382" i="4"/>
  <c r="P383" i="4"/>
  <c r="P381" i="4"/>
  <c r="P380" i="4"/>
  <c r="P379" i="4"/>
  <c r="P378" i="4"/>
  <c r="P377" i="4"/>
  <c r="P284" i="4"/>
  <c r="P282" i="4"/>
  <c r="P281" i="4"/>
  <c r="P283" i="4"/>
  <c r="P238" i="4"/>
  <c r="P237" i="4"/>
  <c r="P235" i="4"/>
  <c r="P236" i="4"/>
  <c r="P234" i="4"/>
  <c r="P232" i="4"/>
  <c r="P231" i="4"/>
  <c r="P233" i="4"/>
  <c r="P215" i="4"/>
  <c r="P214" i="4"/>
  <c r="P213" i="4"/>
  <c r="P212" i="4"/>
  <c r="P211" i="4"/>
  <c r="P210" i="4"/>
  <c r="P209" i="4"/>
  <c r="P208" i="4"/>
  <c r="P207" i="4"/>
  <c r="P206" i="4"/>
  <c r="P205" i="4"/>
  <c r="P204" i="4"/>
  <c r="P203" i="4"/>
  <c r="P202" i="4"/>
  <c r="P201" i="4"/>
  <c r="P200" i="4"/>
  <c r="P199" i="4"/>
  <c r="P198" i="4"/>
  <c r="P197" i="4"/>
  <c r="P196" i="4"/>
  <c r="P195" i="4"/>
  <c r="P194" i="4"/>
  <c r="P193" i="4"/>
  <c r="P190" i="4"/>
  <c r="P189" i="4"/>
  <c r="P188" i="4"/>
  <c r="P187" i="4"/>
  <c r="P186" i="4"/>
  <c r="P185" i="4"/>
  <c r="P184" i="4"/>
  <c r="P183" i="4"/>
  <c r="P192" i="4"/>
  <c r="P191" i="4"/>
  <c r="P182" i="4"/>
  <c r="P181" i="4"/>
  <c r="P174" i="4"/>
  <c r="P172" i="4"/>
  <c r="P173" i="4"/>
  <c r="P154" i="4"/>
  <c r="P153" i="4"/>
  <c r="P152" i="4"/>
  <c r="P151" i="4"/>
  <c r="P150" i="4"/>
  <c r="P149" i="4"/>
  <c r="P148" i="4"/>
  <c r="P147" i="4"/>
  <c r="P146" i="4"/>
  <c r="P155" i="4"/>
  <c r="P145" i="4"/>
  <c r="P144" i="4"/>
  <c r="P143" i="4"/>
  <c r="P141" i="4"/>
  <c r="P142" i="4"/>
  <c r="P117" i="4"/>
  <c r="P116" i="4"/>
  <c r="P115" i="4"/>
  <c r="P114" i="4"/>
  <c r="P113" i="4"/>
  <c r="P112" i="4"/>
  <c r="P119" i="4"/>
  <c r="P120" i="4"/>
  <c r="P111" i="4"/>
  <c r="P110" i="4"/>
  <c r="P109" i="4"/>
  <c r="P108" i="4"/>
  <c r="P107" i="4"/>
  <c r="P106" i="4"/>
  <c r="P105" i="4"/>
  <c r="P104" i="4"/>
  <c r="P93" i="4"/>
  <c r="P92" i="4"/>
  <c r="P91" i="4"/>
  <c r="P90" i="4"/>
  <c r="P89" i="4"/>
  <c r="P88" i="4"/>
  <c r="P87" i="4"/>
  <c r="P86" i="4"/>
  <c r="P85" i="4"/>
  <c r="P84" i="4"/>
  <c r="P83" i="4"/>
  <c r="P545" i="4"/>
  <c r="P544" i="4"/>
  <c r="P543" i="4"/>
  <c r="P542" i="4"/>
  <c r="P541" i="4"/>
  <c r="P540" i="4"/>
  <c r="P539" i="4"/>
  <c r="P537" i="4"/>
  <c r="P538" i="4"/>
  <c r="P483" i="4"/>
  <c r="P482" i="4"/>
  <c r="P481" i="4"/>
  <c r="P460" i="4"/>
  <c r="P459" i="4"/>
  <c r="P457" i="4"/>
  <c r="P458" i="4"/>
  <c r="P456" i="4"/>
  <c r="P455" i="4"/>
  <c r="P430" i="4"/>
  <c r="P429" i="4"/>
  <c r="P428" i="4"/>
  <c r="P388" i="4"/>
  <c r="P387" i="4"/>
  <c r="P392" i="4"/>
  <c r="P391" i="4"/>
  <c r="P390" i="4"/>
  <c r="P389" i="4"/>
  <c r="P386" i="4"/>
  <c r="P385" i="4"/>
  <c r="P384" i="4"/>
  <c r="P355" i="4"/>
  <c r="P354" i="4"/>
  <c r="P353" i="4"/>
  <c r="P333" i="4"/>
  <c r="P332" i="4"/>
  <c r="P331" i="4"/>
  <c r="P287" i="4"/>
  <c r="P286" i="4"/>
  <c r="P285" i="4"/>
  <c r="P266" i="4"/>
  <c r="P265" i="4"/>
  <c r="P264" i="4"/>
  <c r="P218" i="4"/>
  <c r="P217" i="4"/>
  <c r="P216" i="4"/>
  <c r="P180" i="4"/>
  <c r="P179" i="4"/>
  <c r="P178" i="4"/>
  <c r="P167" i="4"/>
  <c r="P166" i="4"/>
  <c r="P165" i="4"/>
  <c r="P139" i="4"/>
  <c r="P138" i="4"/>
  <c r="P137" i="4"/>
  <c r="P136" i="4"/>
  <c r="P134" i="4"/>
  <c r="P135" i="4"/>
  <c r="P103" i="4"/>
  <c r="P102" i="4"/>
  <c r="P101" i="4"/>
  <c r="P95" i="4"/>
  <c r="P97" i="4"/>
  <c r="P96" i="4"/>
  <c r="H14" i="16"/>
  <c r="H26" i="16"/>
  <c r="H16" i="16"/>
  <c r="H32" i="16"/>
  <c r="H22" i="16"/>
  <c r="H28" i="16"/>
  <c r="H13" i="16"/>
  <c r="H21" i="16"/>
  <c r="H29" i="16"/>
  <c r="H18" i="16"/>
  <c r="H34" i="16"/>
  <c r="H30" i="16"/>
  <c r="H20" i="16"/>
  <c r="H19" i="16"/>
  <c r="H27" i="16"/>
  <c r="H35" i="16"/>
  <c r="H17" i="16"/>
  <c r="H25" i="16"/>
  <c r="H33" i="16"/>
  <c r="H24" i="16"/>
  <c r="H15" i="16"/>
  <c r="H23" i="16"/>
  <c r="H31" i="16"/>
  <c r="F16" i="5"/>
  <c r="B16" i="5"/>
  <c r="A17" i="5"/>
  <c r="E16" i="5"/>
  <c r="G16" i="5"/>
  <c r="C16" i="5"/>
  <c r="D16" i="5"/>
  <c r="F13" i="5"/>
  <c r="G13" i="5"/>
  <c r="H12" i="7"/>
  <c r="G12" i="7"/>
  <c r="E25" i="7"/>
  <c r="D25" i="7"/>
  <c r="I25" i="7" s="1"/>
  <c r="E42" i="7"/>
  <c r="J42" i="7" s="1"/>
  <c r="D42" i="7"/>
  <c r="I42" i="7" s="1"/>
  <c r="J62" i="7"/>
  <c r="I62" i="7"/>
  <c r="H26" i="7"/>
  <c r="G26" i="7"/>
  <c r="I55" i="7"/>
  <c r="J55" i="7"/>
  <c r="E15" i="7"/>
  <c r="J15" i="7" s="1"/>
  <c r="D15" i="7"/>
  <c r="I15" i="7" s="1"/>
  <c r="H45" i="7"/>
  <c r="G45" i="7"/>
  <c r="E86" i="7"/>
  <c r="H86" i="7" s="1"/>
  <c r="D86" i="7"/>
  <c r="G86" i="7" s="1"/>
  <c r="E14" i="7"/>
  <c r="D14" i="7"/>
  <c r="E38" i="7"/>
  <c r="J38" i="7" s="1"/>
  <c r="D38" i="7"/>
  <c r="I38" i="7" s="1"/>
  <c r="H16" i="7"/>
  <c r="G16" i="7"/>
  <c r="E19" i="7"/>
  <c r="D19" i="7"/>
  <c r="I19" i="7" s="1"/>
  <c r="H28" i="7"/>
  <c r="G28" i="7"/>
  <c r="H39" i="7"/>
  <c r="G39" i="7"/>
  <c r="E48" i="7"/>
  <c r="J48" i="7" s="1"/>
  <c r="D48" i="7"/>
  <c r="I48" i="7" s="1"/>
  <c r="J79" i="7"/>
  <c r="I79" i="7"/>
  <c r="I88" i="7"/>
  <c r="J88" i="7"/>
  <c r="H15" i="7"/>
  <c r="G15" i="7"/>
  <c r="E18" i="7"/>
  <c r="J18" i="7" s="1"/>
  <c r="D18" i="7"/>
  <c r="I18" i="7" s="1"/>
  <c r="H20" i="7"/>
  <c r="G20" i="7"/>
  <c r="E44" i="7"/>
  <c r="J44" i="7" s="1"/>
  <c r="D44" i="7"/>
  <c r="I44" i="7" s="1"/>
  <c r="E74" i="7"/>
  <c r="D74" i="7"/>
  <c r="G74" i="7" s="1"/>
  <c r="D12" i="7"/>
  <c r="E12" i="7"/>
  <c r="G13" i="7"/>
  <c r="H13" i="7"/>
  <c r="D16" i="7"/>
  <c r="I16" i="7" s="1"/>
  <c r="E16" i="7"/>
  <c r="J16" i="7" s="1"/>
  <c r="G17" i="7"/>
  <c r="H17" i="7"/>
  <c r="E20" i="7"/>
  <c r="J20" i="7" s="1"/>
  <c r="D20" i="7"/>
  <c r="I20" i="7" s="1"/>
  <c r="H21" i="7"/>
  <c r="G21" i="7"/>
  <c r="H23" i="7"/>
  <c r="G23" i="7"/>
  <c r="E26" i="7"/>
  <c r="J26" i="7" s="1"/>
  <c r="D26" i="7"/>
  <c r="I26" i="7" s="1"/>
  <c r="E28" i="7"/>
  <c r="J28" i="7" s="1"/>
  <c r="D28" i="7"/>
  <c r="I28" i="7" s="1"/>
  <c r="H29" i="7"/>
  <c r="G29" i="7"/>
  <c r="E39" i="7"/>
  <c r="J39" i="7" s="1"/>
  <c r="D39" i="7"/>
  <c r="I39" i="7" s="1"/>
  <c r="H40" i="7"/>
  <c r="G40" i="7"/>
  <c r="H43" i="7"/>
  <c r="G43" i="7"/>
  <c r="E45" i="7"/>
  <c r="J45" i="7" s="1"/>
  <c r="D45" i="7"/>
  <c r="I45" i="7" s="1"/>
  <c r="H46" i="7"/>
  <c r="G46" i="7"/>
  <c r="H50" i="7"/>
  <c r="G50" i="7"/>
  <c r="D52" i="7"/>
  <c r="G52" i="7" s="1"/>
  <c r="E55" i="7"/>
  <c r="H55" i="7" s="1"/>
  <c r="D55" i="7"/>
  <c r="G55" i="7" s="1"/>
  <c r="J56" i="7"/>
  <c r="I56" i="7"/>
  <c r="J59" i="7"/>
  <c r="I59" i="7"/>
  <c r="E60" i="7"/>
  <c r="H60" i="7" s="1"/>
  <c r="D60" i="7"/>
  <c r="G60" i="7" s="1"/>
  <c r="E71" i="7"/>
  <c r="H71" i="7" s="1"/>
  <c r="D71" i="7"/>
  <c r="G71" i="7" s="1"/>
  <c r="I74" i="7"/>
  <c r="H74" i="7"/>
  <c r="J74" i="7"/>
  <c r="D84" i="7"/>
  <c r="G84" i="7" s="1"/>
  <c r="E84" i="7"/>
  <c r="H84" i="7" s="1"/>
  <c r="E90" i="7"/>
  <c r="H90" i="7" s="1"/>
  <c r="D90" i="7"/>
  <c r="G90" i="7" s="1"/>
  <c r="J92" i="7"/>
  <c r="I92" i="7"/>
  <c r="E13" i="7"/>
  <c r="J13" i="7" s="1"/>
  <c r="D13" i="7"/>
  <c r="I13" i="7" s="1"/>
  <c r="J14" i="7"/>
  <c r="I14" i="7"/>
  <c r="G14" i="7"/>
  <c r="H14" i="7"/>
  <c r="D17" i="7"/>
  <c r="I17" i="7" s="1"/>
  <c r="E17" i="7"/>
  <c r="J17" i="7" s="1"/>
  <c r="H18" i="7"/>
  <c r="G18" i="7"/>
  <c r="D21" i="7"/>
  <c r="I21" i="7" s="1"/>
  <c r="E21" i="7"/>
  <c r="J21" i="7" s="1"/>
  <c r="G22" i="7"/>
  <c r="H22" i="7"/>
  <c r="D23" i="7"/>
  <c r="I23" i="7" s="1"/>
  <c r="E23" i="7"/>
  <c r="J23" i="7" s="1"/>
  <c r="G24" i="7"/>
  <c r="H24" i="7"/>
  <c r="D29" i="7"/>
  <c r="I29" i="7" s="1"/>
  <c r="E29" i="7"/>
  <c r="J29" i="7" s="1"/>
  <c r="G30" i="7"/>
  <c r="H30" i="7"/>
  <c r="D40" i="7"/>
  <c r="I40" i="7" s="1"/>
  <c r="E40" i="7"/>
  <c r="J40" i="7" s="1"/>
  <c r="G41" i="7"/>
  <c r="H41" i="7"/>
  <c r="D43" i="7"/>
  <c r="I43" i="7" s="1"/>
  <c r="E43" i="7"/>
  <c r="J43" i="7" s="1"/>
  <c r="D46" i="7"/>
  <c r="I46" i="7" s="1"/>
  <c r="E46" i="7"/>
  <c r="J46" i="7" s="1"/>
  <c r="G47" i="7"/>
  <c r="H47" i="7"/>
  <c r="D50" i="7"/>
  <c r="I50" i="7" s="1"/>
  <c r="E50" i="7"/>
  <c r="J50" i="7" s="1"/>
  <c r="G51" i="7"/>
  <c r="H51" i="7"/>
  <c r="D53" i="7"/>
  <c r="I53" i="7" s="1"/>
  <c r="E53" i="7"/>
  <c r="J53" i="7" s="1"/>
  <c r="D56" i="7"/>
  <c r="G56" i="7" s="1"/>
  <c r="E56" i="7"/>
  <c r="H56" i="7" s="1"/>
  <c r="D59" i="7"/>
  <c r="G59" i="7" s="1"/>
  <c r="E59" i="7"/>
  <c r="H59" i="7" s="1"/>
  <c r="E61" i="7"/>
  <c r="H61" i="7" s="1"/>
  <c r="D61" i="7"/>
  <c r="G61" i="7" s="1"/>
  <c r="I69" i="7"/>
  <c r="J69" i="7"/>
  <c r="E72" i="7"/>
  <c r="H72" i="7" s="1"/>
  <c r="D72" i="7"/>
  <c r="G72" i="7" s="1"/>
  <c r="I75" i="7"/>
  <c r="J75" i="7"/>
  <c r="E78" i="7"/>
  <c r="H78" i="7" s="1"/>
  <c r="D78" i="7"/>
  <c r="G78" i="7" s="1"/>
  <c r="E83" i="7"/>
  <c r="H83" i="7" s="1"/>
  <c r="D83" i="7"/>
  <c r="G83" i="7" s="1"/>
  <c r="I85" i="7"/>
  <c r="J85" i="7"/>
  <c r="I91" i="7"/>
  <c r="J91" i="7"/>
  <c r="J19" i="7"/>
  <c r="H19" i="7"/>
  <c r="G19" i="7"/>
  <c r="E22" i="7"/>
  <c r="J22" i="7" s="1"/>
  <c r="D22" i="7"/>
  <c r="I22" i="7" s="1"/>
  <c r="E24" i="7"/>
  <c r="J24" i="7" s="1"/>
  <c r="D24" i="7"/>
  <c r="I24" i="7" s="1"/>
  <c r="J25" i="7"/>
  <c r="H25" i="7"/>
  <c r="G25" i="7"/>
  <c r="E30" i="7"/>
  <c r="J30" i="7" s="1"/>
  <c r="D30" i="7"/>
  <c r="I30" i="7" s="1"/>
  <c r="H38" i="7"/>
  <c r="G38" i="7"/>
  <c r="E41" i="7"/>
  <c r="J41" i="7" s="1"/>
  <c r="D41" i="7"/>
  <c r="I41" i="7" s="1"/>
  <c r="H42" i="7"/>
  <c r="G42" i="7"/>
  <c r="H44" i="7"/>
  <c r="G44" i="7"/>
  <c r="E47" i="7"/>
  <c r="J47" i="7" s="1"/>
  <c r="D47" i="7"/>
  <c r="I47" i="7" s="1"/>
  <c r="H48" i="7"/>
  <c r="G48" i="7"/>
  <c r="D51" i="7"/>
  <c r="C13" i="13"/>
  <c r="I61" i="7"/>
  <c r="J61" i="7"/>
  <c r="I72" i="7"/>
  <c r="J72" i="7"/>
  <c r="I78" i="7"/>
  <c r="J78" i="7"/>
  <c r="E87" i="7"/>
  <c r="H87" i="7" s="1"/>
  <c r="D87" i="7"/>
  <c r="G87" i="7" s="1"/>
  <c r="J89" i="7"/>
  <c r="I89" i="7"/>
  <c r="D97" i="7"/>
  <c r="G97" i="7" s="1"/>
  <c r="E97" i="7"/>
  <c r="H97" i="7" s="1"/>
  <c r="J95" i="7"/>
  <c r="I95" i="7"/>
  <c r="I98" i="7"/>
  <c r="J98" i="7"/>
  <c r="E100" i="7"/>
  <c r="H100" i="7" s="1"/>
  <c r="D100" i="7"/>
  <c r="G100" i="7" s="1"/>
  <c r="D62" i="7"/>
  <c r="G62" i="7" s="1"/>
  <c r="E62" i="7"/>
  <c r="H62" i="7" s="1"/>
  <c r="J63" i="7"/>
  <c r="I63" i="7"/>
  <c r="D69" i="7"/>
  <c r="G69" i="7" s="1"/>
  <c r="E69" i="7"/>
  <c r="H69" i="7" s="1"/>
  <c r="J70" i="7"/>
  <c r="I70" i="7"/>
  <c r="D75" i="7"/>
  <c r="G75" i="7" s="1"/>
  <c r="E75" i="7"/>
  <c r="H75" i="7" s="1"/>
  <c r="J76" i="7"/>
  <c r="I76" i="7"/>
  <c r="D79" i="7"/>
  <c r="G79" i="7" s="1"/>
  <c r="E79" i="7"/>
  <c r="H79" i="7" s="1"/>
  <c r="J80" i="7"/>
  <c r="I80" i="7"/>
  <c r="J81" i="7"/>
  <c r="I81" i="7"/>
  <c r="D82" i="7"/>
  <c r="G82" i="7" s="1"/>
  <c r="E82" i="7"/>
  <c r="H82" i="7" s="1"/>
  <c r="I84" i="7"/>
  <c r="J84" i="7"/>
  <c r="I87" i="7"/>
  <c r="J87" i="7"/>
  <c r="D92" i="7"/>
  <c r="G92" i="7" s="1"/>
  <c r="E92" i="7"/>
  <c r="H92" i="7" s="1"/>
  <c r="I100" i="7"/>
  <c r="J100" i="7"/>
  <c r="J60" i="7"/>
  <c r="I60" i="7"/>
  <c r="D63" i="7"/>
  <c r="G63" i="7" s="1"/>
  <c r="E63" i="7"/>
  <c r="H63" i="7" s="1"/>
  <c r="E70" i="7"/>
  <c r="H70" i="7" s="1"/>
  <c r="D70" i="7"/>
  <c r="G70" i="7" s="1"/>
  <c r="J71" i="7"/>
  <c r="I71" i="7"/>
  <c r="E76" i="7"/>
  <c r="H76" i="7" s="1"/>
  <c r="D76" i="7"/>
  <c r="G76" i="7" s="1"/>
  <c r="D80" i="7"/>
  <c r="G80" i="7" s="1"/>
  <c r="E80" i="7"/>
  <c r="H80" i="7" s="1"/>
  <c r="I83" i="7"/>
  <c r="J83" i="7"/>
  <c r="D88" i="7"/>
  <c r="G88" i="7" s="1"/>
  <c r="E88" i="7"/>
  <c r="H88" i="7" s="1"/>
  <c r="E91" i="7"/>
  <c r="H91" i="7" s="1"/>
  <c r="D91" i="7"/>
  <c r="G91" i="7" s="1"/>
  <c r="I94" i="7"/>
  <c r="J94" i="7"/>
  <c r="I97" i="7"/>
  <c r="J97" i="7"/>
  <c r="E99" i="7"/>
  <c r="H99" i="7" s="1"/>
  <c r="D99" i="7"/>
  <c r="G99" i="7" s="1"/>
  <c r="D81" i="7"/>
  <c r="G81" i="7" s="1"/>
  <c r="E81" i="7"/>
  <c r="H81" i="7" s="1"/>
  <c r="J82" i="7"/>
  <c r="I82" i="7"/>
  <c r="D85" i="7"/>
  <c r="G85" i="7" s="1"/>
  <c r="E85" i="7"/>
  <c r="H85" i="7" s="1"/>
  <c r="J86" i="7"/>
  <c r="I86" i="7"/>
  <c r="E89" i="7"/>
  <c r="H89" i="7" s="1"/>
  <c r="D89" i="7"/>
  <c r="G89" i="7" s="1"/>
  <c r="J90" i="7"/>
  <c r="I90" i="7"/>
  <c r="D94" i="7"/>
  <c r="G94" i="7" s="1"/>
  <c r="E94" i="7"/>
  <c r="H94" i="7" s="1"/>
  <c r="E95" i="7"/>
  <c r="H95" i="7" s="1"/>
  <c r="D95" i="7"/>
  <c r="G95" i="7" s="1"/>
  <c r="D98" i="7"/>
  <c r="G98" i="7" s="1"/>
  <c r="E98" i="7"/>
  <c r="H98" i="7" s="1"/>
  <c r="J99" i="7"/>
  <c r="I99" i="7"/>
  <c r="H53" i="7" l="1"/>
  <c r="G53" i="7"/>
  <c r="G102" i="7" s="1"/>
  <c r="C12" i="9"/>
  <c r="C49" i="9"/>
  <c r="C46" i="9"/>
  <c r="C33" i="9"/>
  <c r="C25" i="9"/>
  <c r="C54" i="9"/>
  <c r="C22" i="9"/>
  <c r="C13" i="8"/>
  <c r="C35" i="9"/>
  <c r="C43" i="9"/>
  <c r="C31" i="9"/>
  <c r="C37" i="8"/>
  <c r="C27" i="9"/>
  <c r="C17" i="9"/>
  <c r="C15" i="9"/>
  <c r="C50" i="8"/>
  <c r="C57" i="8"/>
  <c r="C52" i="8"/>
  <c r="C53" i="8"/>
  <c r="C40" i="8"/>
  <c r="C36" i="8"/>
  <c r="C31" i="8"/>
  <c r="C27" i="8"/>
  <c r="C46" i="8"/>
  <c r="C36" i="9"/>
  <c r="C32" i="9"/>
  <c r="C28" i="9"/>
  <c r="C44" i="8"/>
  <c r="C42" i="8"/>
  <c r="C17" i="8"/>
  <c r="C14" i="9"/>
  <c r="C49" i="8"/>
  <c r="C58" i="8"/>
  <c r="C47" i="8"/>
  <c r="C63" i="8"/>
  <c r="C76" i="8" s="1"/>
  <c r="D77" i="8" s="1"/>
  <c r="C41" i="8"/>
  <c r="C48" i="8"/>
  <c r="C53" i="9"/>
  <c r="C50" i="9"/>
  <c r="C42" i="9"/>
  <c r="C34" i="9"/>
  <c r="C26" i="9"/>
  <c r="C18" i="9"/>
  <c r="C11" i="8"/>
  <c r="C65" i="8"/>
  <c r="C66" i="8"/>
  <c r="C13" i="9"/>
  <c r="C51" i="9"/>
  <c r="C47" i="9"/>
  <c r="AL28" i="18" s="1"/>
  <c r="C23" i="9"/>
  <c r="C19" i="9"/>
  <c r="C64" i="8"/>
  <c r="C12" i="8"/>
  <c r="C62" i="9"/>
  <c r="D11" i="13"/>
  <c r="C52" i="9"/>
  <c r="C48" i="9"/>
  <c r="C44" i="9"/>
  <c r="C16" i="9"/>
  <c r="C56" i="8"/>
  <c r="C32" i="8"/>
  <c r="C20" i="8"/>
  <c r="C45" i="9"/>
  <c r="C21" i="9"/>
  <c r="C28" i="8"/>
  <c r="C19" i="8"/>
  <c r="C24" i="9"/>
  <c r="C20" i="9"/>
  <c r="I52" i="7"/>
  <c r="C51" i="8"/>
  <c r="J12" i="7"/>
  <c r="C29" i="8"/>
  <c r="C21" i="8"/>
  <c r="G16" i="8" s="1"/>
  <c r="I51" i="7"/>
  <c r="D102" i="7"/>
  <c r="I12" i="7"/>
  <c r="C43" i="8"/>
  <c r="C45" i="8"/>
  <c r="C39" i="8"/>
  <c r="F39" i="8" s="1"/>
  <c r="C30" i="8"/>
  <c r="C18" i="8"/>
  <c r="C35" i="8"/>
  <c r="H13" i="5"/>
  <c r="F17" i="5"/>
  <c r="B17" i="5"/>
  <c r="A18" i="5"/>
  <c r="E17" i="5"/>
  <c r="G17" i="5"/>
  <c r="C17" i="5"/>
  <c r="H15" i="5" l="1"/>
  <c r="H14" i="5"/>
  <c r="C71" i="8"/>
  <c r="D74" i="8" s="1"/>
  <c r="D59" i="8"/>
  <c r="F18" i="9"/>
  <c r="D55" i="9"/>
  <c r="F37" i="8"/>
  <c r="F44" i="9"/>
  <c r="D54" i="8"/>
  <c r="F31" i="9"/>
  <c r="G15" i="8"/>
  <c r="F22" i="8"/>
  <c r="F34" i="9"/>
  <c r="F32" i="9"/>
  <c r="H16" i="8"/>
  <c r="D67" i="8"/>
  <c r="C58" i="9"/>
  <c r="D37" i="9"/>
  <c r="Y6" i="18"/>
  <c r="G13" i="8"/>
  <c r="G47" i="8"/>
  <c r="H22" i="17" s="1"/>
  <c r="D14" i="8"/>
  <c r="Z6" i="21" s="1"/>
  <c r="D22" i="8"/>
  <c r="D33" i="8"/>
  <c r="I102" i="7"/>
  <c r="I104" i="7" s="1"/>
  <c r="C11" i="9"/>
  <c r="H16" i="5"/>
  <c r="H17" i="5"/>
  <c r="F18" i="5"/>
  <c r="B18" i="5"/>
  <c r="A19" i="5"/>
  <c r="E18" i="5"/>
  <c r="G18" i="5"/>
  <c r="C18" i="5"/>
  <c r="D18" i="5"/>
  <c r="E14" i="21" l="1"/>
  <c r="A11" i="21"/>
  <c r="D60" i="8"/>
  <c r="I17" i="8" s="1"/>
  <c r="D29" i="9"/>
  <c r="D39" i="9" s="1"/>
  <c r="F11" i="9"/>
  <c r="H17" i="8"/>
  <c r="D23" i="8"/>
  <c r="D14" i="18"/>
  <c r="H18" i="5"/>
  <c r="F19" i="5"/>
  <c r="B19" i="5"/>
  <c r="A20" i="5"/>
  <c r="E19" i="5"/>
  <c r="G19" i="5"/>
  <c r="C19" i="5"/>
  <c r="D19" i="5"/>
  <c r="J17" i="8" l="1"/>
  <c r="J19" i="8" s="1"/>
  <c r="D61" i="8"/>
  <c r="E11" i="21"/>
  <c r="E16" i="21"/>
  <c r="W14" i="21"/>
  <c r="AB14" i="21" s="1"/>
  <c r="E52" i="7"/>
  <c r="H52" i="7" s="1"/>
  <c r="H102" i="7" s="1"/>
  <c r="H103" i="7" s="1"/>
  <c r="J103" i="7" s="1"/>
  <c r="C60" i="9" s="1"/>
  <c r="E23" i="8"/>
  <c r="D16" i="18"/>
  <c r="V14" i="18"/>
  <c r="AA14" i="18" s="1"/>
  <c r="H19" i="5"/>
  <c r="F20" i="5"/>
  <c r="B20" i="5"/>
  <c r="A21" i="5"/>
  <c r="E20" i="5"/>
  <c r="G20" i="5"/>
  <c r="C20" i="5"/>
  <c r="D20" i="5"/>
  <c r="D69" i="8" l="1"/>
  <c r="D75" i="8" s="1"/>
  <c r="D78" i="8" s="1"/>
  <c r="J52" i="7"/>
  <c r="C12" i="13"/>
  <c r="H20" i="5"/>
  <c r="F21" i="5"/>
  <c r="B21" i="5"/>
  <c r="A22" i="5"/>
  <c r="E21" i="5"/>
  <c r="G21" i="5"/>
  <c r="C21" i="5"/>
  <c r="D21" i="5"/>
  <c r="Z7" i="21" l="1"/>
  <c r="AB9" i="21" s="1"/>
  <c r="Y7" i="18"/>
  <c r="H21" i="5"/>
  <c r="F22" i="5"/>
  <c r="B22" i="5"/>
  <c r="A23" i="5"/>
  <c r="E22" i="5"/>
  <c r="G22" i="5"/>
  <c r="C22" i="5"/>
  <c r="D22" i="5"/>
  <c r="AA9" i="18" l="1"/>
  <c r="V17" i="18" s="1"/>
  <c r="AA17" i="18" s="1"/>
  <c r="AI11" i="18"/>
  <c r="V20" i="18"/>
  <c r="A15" i="21"/>
  <c r="A16" i="21" s="1"/>
  <c r="W17" i="21"/>
  <c r="A12" i="21"/>
  <c r="H22" i="5"/>
  <c r="F23" i="5"/>
  <c r="B23" i="5"/>
  <c r="A24" i="5"/>
  <c r="E23" i="5"/>
  <c r="G23" i="5"/>
  <c r="C23" i="5"/>
  <c r="D23" i="5"/>
  <c r="H23" i="5" l="1"/>
  <c r="A13" i="21"/>
  <c r="A14" i="21" s="1"/>
  <c r="AB17" i="21"/>
  <c r="W20" i="21"/>
  <c r="W21" i="21" s="1"/>
  <c r="AB21" i="21" s="1"/>
  <c r="W23" i="21"/>
  <c r="W24" i="21" s="1"/>
  <c r="AB24" i="21" s="1"/>
  <c r="A23" i="21"/>
  <c r="G23" i="21" s="1"/>
  <c r="A20" i="21"/>
  <c r="G20" i="21" s="1"/>
  <c r="AG16" i="18"/>
  <c r="AG18" i="18" s="1"/>
  <c r="AI18" i="18" s="1"/>
  <c r="V21" i="18"/>
  <c r="AG19" i="18"/>
  <c r="F24" i="5"/>
  <c r="B24" i="5"/>
  <c r="A25" i="5"/>
  <c r="E24" i="5"/>
  <c r="G24" i="5"/>
  <c r="C24" i="5"/>
  <c r="D24" i="5"/>
  <c r="AA21" i="18" l="1"/>
  <c r="V23" i="18"/>
  <c r="AB25" i="21"/>
  <c r="H24" i="5"/>
  <c r="F25" i="5"/>
  <c r="B25" i="5"/>
  <c r="A26" i="5"/>
  <c r="E25" i="5"/>
  <c r="G25" i="5"/>
  <c r="C25" i="5"/>
  <c r="D25" i="5"/>
  <c r="AG20" i="18" l="1"/>
  <c r="AH20" i="18" s="1"/>
  <c r="V24" i="18"/>
  <c r="AA24" i="18" s="1"/>
  <c r="AA25" i="18" s="1"/>
  <c r="AH16" i="18"/>
  <c r="AH18" i="18" s="1"/>
  <c r="AI19" i="18" s="1"/>
  <c r="AI20" i="18" s="1"/>
  <c r="AB31" i="21"/>
  <c r="AB28" i="21"/>
  <c r="AI25" i="21"/>
  <c r="H25" i="5"/>
  <c r="F26" i="5"/>
  <c r="B26" i="5"/>
  <c r="A27" i="5"/>
  <c r="E26" i="5"/>
  <c r="G26" i="5"/>
  <c r="C26" i="5"/>
  <c r="D26" i="5"/>
  <c r="P72" i="4" l="1"/>
  <c r="P71" i="4"/>
  <c r="P70" i="4"/>
  <c r="P69" i="4"/>
  <c r="P68" i="4"/>
  <c r="P67" i="4"/>
  <c r="P65" i="4"/>
  <c r="P66" i="4"/>
  <c r="P64" i="4"/>
  <c r="P63" i="4"/>
  <c r="P61" i="4"/>
  <c r="P62" i="4"/>
  <c r="P60" i="4"/>
  <c r="P59" i="4"/>
  <c r="P58" i="4"/>
  <c r="P57" i="4"/>
  <c r="P56" i="4"/>
  <c r="P55" i="4"/>
  <c r="P53" i="4"/>
  <c r="P54" i="4"/>
  <c r="P52" i="4"/>
  <c r="P27" i="4"/>
  <c r="P29" i="4"/>
  <c r="P28" i="4"/>
  <c r="P24" i="4"/>
  <c r="P23" i="4"/>
  <c r="P26" i="4"/>
  <c r="P25" i="4"/>
  <c r="P560" i="4"/>
  <c r="P559" i="4"/>
  <c r="P558" i="4"/>
  <c r="P532" i="4"/>
  <c r="P531" i="4"/>
  <c r="P530" i="4"/>
  <c r="P487" i="4"/>
  <c r="P486" i="4"/>
  <c r="P485" i="4"/>
  <c r="P488" i="4"/>
  <c r="P489" i="4"/>
  <c r="P490" i="4"/>
  <c r="P464" i="4"/>
  <c r="P463" i="4"/>
  <c r="P462" i="4"/>
  <c r="P434" i="4"/>
  <c r="P433" i="4"/>
  <c r="P432" i="4"/>
  <c r="P412" i="4"/>
  <c r="P410" i="4"/>
  <c r="P411" i="4"/>
  <c r="P408" i="4"/>
  <c r="P407" i="4"/>
  <c r="P406" i="4"/>
  <c r="P396" i="4"/>
  <c r="P395" i="4"/>
  <c r="P394" i="4"/>
  <c r="P376" i="4"/>
  <c r="P375" i="4"/>
  <c r="P374" i="4"/>
  <c r="P359" i="4"/>
  <c r="P358" i="4"/>
  <c r="P357" i="4"/>
  <c r="P337" i="4"/>
  <c r="P336" i="4"/>
  <c r="P335" i="4"/>
  <c r="P324" i="4"/>
  <c r="P323" i="4"/>
  <c r="P322" i="4"/>
  <c r="P291" i="4"/>
  <c r="P290" i="4"/>
  <c r="P289" i="4"/>
  <c r="P270" i="4"/>
  <c r="P269" i="4"/>
  <c r="P268" i="4"/>
  <c r="P241" i="4"/>
  <c r="P240" i="4"/>
  <c r="P239" i="4"/>
  <c r="P222" i="4"/>
  <c r="P221" i="4"/>
  <c r="P220" i="4"/>
  <c r="P171" i="4"/>
  <c r="P170" i="4"/>
  <c r="P169" i="4"/>
  <c r="P158" i="4"/>
  <c r="P157" i="4"/>
  <c r="P156" i="4"/>
  <c r="P121" i="4"/>
  <c r="P76" i="4"/>
  <c r="P75" i="4"/>
  <c r="P74" i="4"/>
  <c r="P579" i="4"/>
  <c r="P578" i="4"/>
  <c r="P576" i="4"/>
  <c r="P575" i="4"/>
  <c r="P574" i="4"/>
  <c r="P573" i="4"/>
  <c r="P572" i="4"/>
  <c r="P571" i="4"/>
  <c r="P570" i="4"/>
  <c r="P569" i="4"/>
  <c r="P568" i="4"/>
  <c r="P567" i="4"/>
  <c r="P566" i="4"/>
  <c r="P565" i="4"/>
  <c r="P564" i="4"/>
  <c r="P563" i="4"/>
  <c r="P562" i="4"/>
  <c r="P561" i="4"/>
  <c r="P536" i="4"/>
  <c r="P535" i="4"/>
  <c r="P534" i="4"/>
  <c r="P533" i="4"/>
  <c r="P519" i="4"/>
  <c r="P517" i="4"/>
  <c r="P515" i="4"/>
  <c r="P513" i="4"/>
  <c r="P511" i="4"/>
  <c r="P509" i="4"/>
  <c r="P507" i="4"/>
  <c r="P506" i="4"/>
  <c r="P505" i="4"/>
  <c r="P504" i="4"/>
  <c r="P503" i="4"/>
  <c r="P502" i="4"/>
  <c r="P501" i="4"/>
  <c r="P500" i="4"/>
  <c r="P499" i="4"/>
  <c r="P498" i="4"/>
  <c r="P497" i="4"/>
  <c r="P496" i="4"/>
  <c r="P495" i="4"/>
  <c r="P494" i="4"/>
  <c r="P493" i="4"/>
  <c r="P492" i="4"/>
  <c r="P491" i="4"/>
  <c r="P520" i="4"/>
  <c r="P518" i="4"/>
  <c r="P516" i="4"/>
  <c r="P514" i="4"/>
  <c r="P512" i="4"/>
  <c r="P510" i="4"/>
  <c r="P508" i="4"/>
  <c r="P454" i="4"/>
  <c r="P479" i="4"/>
  <c r="P477" i="4"/>
  <c r="P475" i="4"/>
  <c r="P480" i="4"/>
  <c r="P478" i="4"/>
  <c r="P476" i="4"/>
  <c r="P452" i="4"/>
  <c r="P445" i="4"/>
  <c r="P444" i="4"/>
  <c r="P443" i="4"/>
  <c r="P442" i="4"/>
  <c r="P441" i="4"/>
  <c r="P440" i="4"/>
  <c r="P439" i="4"/>
  <c r="P438" i="4"/>
  <c r="P453" i="4"/>
  <c r="P451" i="4"/>
  <c r="P450" i="4"/>
  <c r="P449" i="4"/>
  <c r="P448" i="4"/>
  <c r="P447" i="4"/>
  <c r="P446" i="4"/>
  <c r="P427" i="4"/>
  <c r="P425" i="4"/>
  <c r="P424" i="4"/>
  <c r="P423" i="4"/>
  <c r="P422" i="4"/>
  <c r="P421" i="4"/>
  <c r="P420" i="4"/>
  <c r="P419" i="4"/>
  <c r="P418" i="4"/>
  <c r="P417" i="4"/>
  <c r="P416" i="4"/>
  <c r="P415" i="4"/>
  <c r="P414" i="4"/>
  <c r="P413" i="4"/>
  <c r="P426" i="4"/>
  <c r="P409" i="4"/>
  <c r="P404" i="4"/>
  <c r="P403" i="4"/>
  <c r="P402" i="4"/>
  <c r="P401" i="4"/>
  <c r="P400" i="4"/>
  <c r="P399" i="4"/>
  <c r="P372" i="4"/>
  <c r="P370" i="4"/>
  <c r="P369" i="4"/>
  <c r="P368" i="4"/>
  <c r="P367" i="4"/>
  <c r="P366" i="4"/>
  <c r="P365" i="4"/>
  <c r="P364" i="4"/>
  <c r="P363" i="4"/>
  <c r="P362" i="4"/>
  <c r="P361" i="4"/>
  <c r="P360" i="4"/>
  <c r="P371" i="4"/>
  <c r="P326" i="4"/>
  <c r="P352" i="4"/>
  <c r="P350" i="4"/>
  <c r="P349" i="4"/>
  <c r="P348" i="4"/>
  <c r="P347" i="4"/>
  <c r="P346" i="4"/>
  <c r="P345" i="4"/>
  <c r="P344" i="4"/>
  <c r="P343" i="4"/>
  <c r="P342" i="4"/>
  <c r="P341" i="4"/>
  <c r="P340" i="4"/>
  <c r="P339" i="4"/>
  <c r="P338" i="4"/>
  <c r="P351" i="4"/>
  <c r="P330" i="4"/>
  <c r="P327" i="4"/>
  <c r="P325" i="4"/>
  <c r="P329" i="4"/>
  <c r="P328" i="4"/>
  <c r="P294" i="4"/>
  <c r="P293" i="4"/>
  <c r="P292" i="4"/>
  <c r="P279" i="4"/>
  <c r="P278" i="4"/>
  <c r="P277" i="4"/>
  <c r="P276" i="4"/>
  <c r="P275" i="4"/>
  <c r="P274" i="4"/>
  <c r="P273" i="4"/>
  <c r="P272" i="4"/>
  <c r="P271" i="4"/>
  <c r="P280" i="4"/>
  <c r="P262" i="4"/>
  <c r="P260" i="4"/>
  <c r="P258" i="4"/>
  <c r="P256" i="4"/>
  <c r="P254" i="4"/>
  <c r="P252" i="4"/>
  <c r="P251" i="4"/>
  <c r="P249" i="4"/>
  <c r="P248" i="4"/>
  <c r="P247" i="4"/>
  <c r="P246" i="4"/>
  <c r="P245" i="4"/>
  <c r="P244" i="4"/>
  <c r="P243" i="4"/>
  <c r="P242" i="4"/>
  <c r="P263" i="4"/>
  <c r="P261" i="4"/>
  <c r="P259" i="4"/>
  <c r="P257" i="4"/>
  <c r="P255" i="4"/>
  <c r="P253" i="4"/>
  <c r="P250" i="4"/>
  <c r="P229" i="4"/>
  <c r="P228" i="4"/>
  <c r="P227" i="4"/>
  <c r="P226" i="4"/>
  <c r="P225" i="4"/>
  <c r="P224" i="4"/>
  <c r="P223" i="4"/>
  <c r="P177" i="4"/>
  <c r="P176" i="4"/>
  <c r="P175" i="4"/>
  <c r="P164" i="4"/>
  <c r="P163" i="4"/>
  <c r="P162" i="4"/>
  <c r="P161" i="4"/>
  <c r="P160" i="4"/>
  <c r="P159" i="4"/>
  <c r="P123" i="4"/>
  <c r="P122" i="4"/>
  <c r="P133" i="4"/>
  <c r="P132" i="4"/>
  <c r="P131" i="4"/>
  <c r="P130" i="4"/>
  <c r="P129" i="4"/>
  <c r="P128" i="4"/>
  <c r="P127" i="4"/>
  <c r="P126" i="4"/>
  <c r="P125" i="4"/>
  <c r="P124" i="4"/>
  <c r="P82" i="4"/>
  <c r="P81" i="4"/>
  <c r="P80" i="4"/>
  <c r="P99" i="4"/>
  <c r="P100" i="4"/>
  <c r="P98" i="4"/>
  <c r="P79" i="4"/>
  <c r="P78" i="4"/>
  <c r="P77" i="4"/>
  <c r="P51" i="4"/>
  <c r="P50" i="4"/>
  <c r="P49" i="4"/>
  <c r="P48" i="4"/>
  <c r="P18" i="4"/>
  <c r="P19" i="4"/>
  <c r="P46" i="4"/>
  <c r="P37" i="4"/>
  <c r="P47" i="4"/>
  <c r="P45" i="4"/>
  <c r="P43" i="4"/>
  <c r="P41" i="4"/>
  <c r="P39" i="4"/>
  <c r="P44" i="4"/>
  <c r="P42" i="4"/>
  <c r="P40" i="4"/>
  <c r="P38" i="4"/>
  <c r="P36" i="4"/>
  <c r="P35" i="4"/>
  <c r="P33" i="4"/>
  <c r="P34" i="4"/>
  <c r="P14" i="4"/>
  <c r="P22" i="4"/>
  <c r="P20" i="4"/>
  <c r="P21" i="4"/>
  <c r="P15" i="4"/>
  <c r="P16" i="4"/>
  <c r="AA28" i="18"/>
  <c r="AL29" i="18" s="1"/>
  <c r="AA29" i="18"/>
  <c r="AK23" i="18"/>
  <c r="P12" i="4"/>
  <c r="P11" i="4"/>
  <c r="P10" i="4"/>
  <c r="D602" i="4"/>
  <c r="C602" i="4" s="1"/>
  <c r="D815" i="6" s="1"/>
  <c r="E51" i="7"/>
  <c r="C10" i="13" s="1"/>
  <c r="C14" i="13" s="1"/>
  <c r="D16" i="13" s="1"/>
  <c r="F164" i="16"/>
  <c r="F107" i="16"/>
  <c r="D201" i="16"/>
  <c r="D129" i="16"/>
  <c r="E221" i="16"/>
  <c r="G215" i="16"/>
  <c r="C219" i="16"/>
  <c r="D212" i="16"/>
  <c r="D173" i="16"/>
  <c r="D219" i="16"/>
  <c r="C162" i="16"/>
  <c r="F113" i="16"/>
  <c r="D92" i="16"/>
  <c r="F69" i="16"/>
  <c r="D222" i="16"/>
  <c r="D186" i="16"/>
  <c r="B165" i="16"/>
  <c r="G190" i="16"/>
  <c r="F150" i="16"/>
  <c r="B124" i="16"/>
  <c r="F102" i="16"/>
  <c r="D81" i="16"/>
  <c r="C223" i="16"/>
  <c r="D216" i="16"/>
  <c r="F184" i="16"/>
  <c r="D163" i="16"/>
  <c r="E187" i="16"/>
  <c r="B149" i="16"/>
  <c r="F127" i="16"/>
  <c r="D106" i="16"/>
  <c r="B85" i="16"/>
  <c r="C193" i="16"/>
  <c r="F186" i="16"/>
  <c r="B131" i="16"/>
  <c r="C208" i="16"/>
  <c r="G205" i="16"/>
  <c r="F194" i="16"/>
  <c r="F166" i="16"/>
  <c r="C194" i="16"/>
  <c r="B151" i="16"/>
  <c r="B107" i="16"/>
  <c r="F85" i="16"/>
  <c r="E215" i="16"/>
  <c r="B209" i="16"/>
  <c r="F179" i="16"/>
  <c r="D158" i="16"/>
  <c r="E177" i="16"/>
  <c r="F142" i="16"/>
  <c r="D117" i="16"/>
  <c r="B96" i="16"/>
  <c r="F74" i="16"/>
  <c r="G209" i="16"/>
  <c r="B203" i="16"/>
  <c r="B178" i="16"/>
  <c r="F156" i="16"/>
  <c r="C174" i="16"/>
  <c r="D142" i="16"/>
  <c r="B121" i="16"/>
  <c r="F99" i="16"/>
  <c r="D78" i="16"/>
  <c r="E166" i="16"/>
  <c r="F145" i="16"/>
  <c r="B123" i="16"/>
  <c r="F147" i="16"/>
  <c r="D126" i="16"/>
  <c r="C170" i="16"/>
  <c r="C173" i="16"/>
  <c r="C204" i="16"/>
  <c r="B197" i="16"/>
  <c r="B175" i="16"/>
  <c r="F153" i="16"/>
  <c r="C168" i="16"/>
  <c r="D139" i="16"/>
  <c r="B118" i="16"/>
  <c r="F96" i="16"/>
  <c r="D75" i="16"/>
  <c r="C165" i="16"/>
  <c r="E146" i="16"/>
  <c r="G135" i="16"/>
  <c r="C125" i="16"/>
  <c r="E114" i="16"/>
  <c r="G103" i="16"/>
  <c r="C93" i="16"/>
  <c r="E82" i="16"/>
  <c r="G71" i="16"/>
  <c r="E64" i="16"/>
  <c r="C59" i="16"/>
  <c r="G53" i="16"/>
  <c r="E48" i="16"/>
  <c r="C43" i="16"/>
  <c r="G37" i="16"/>
  <c r="E211" i="16"/>
  <c r="B205" i="16"/>
  <c r="B179" i="16"/>
  <c r="F157" i="16"/>
  <c r="C176" i="16"/>
  <c r="D143" i="16"/>
  <c r="B122" i="16"/>
  <c r="F100" i="16"/>
  <c r="D79" i="16"/>
  <c r="E170" i="16"/>
  <c r="E148" i="16"/>
  <c r="G137" i="16"/>
  <c r="C127" i="16"/>
  <c r="E116" i="16"/>
  <c r="G105" i="16"/>
  <c r="C95" i="16"/>
  <c r="E84" i="16"/>
  <c r="G73" i="16"/>
  <c r="E65" i="16"/>
  <c r="C60" i="16"/>
  <c r="G54" i="16"/>
  <c r="E49" i="16"/>
  <c r="C44" i="16"/>
  <c r="G38" i="16"/>
  <c r="E168" i="16"/>
  <c r="E139" i="16"/>
  <c r="C118" i="16"/>
  <c r="G96" i="16"/>
  <c r="E75" i="16"/>
  <c r="B61" i="16"/>
  <c r="D50" i="16"/>
  <c r="F39" i="16"/>
  <c r="G193" i="16"/>
  <c r="G130" i="16"/>
  <c r="C88" i="16"/>
  <c r="F56" i="16"/>
  <c r="B208" i="16"/>
  <c r="G134" i="16"/>
  <c r="C92" i="16"/>
  <c r="F58" i="16"/>
  <c r="G200" i="16"/>
  <c r="F193" i="16"/>
  <c r="D172" i="16"/>
  <c r="D215" i="16"/>
  <c r="G162" i="16"/>
  <c r="F136" i="16"/>
  <c r="D115" i="16"/>
  <c r="B94" i="16"/>
  <c r="F72" i="16"/>
  <c r="E162" i="16"/>
  <c r="C145" i="16"/>
  <c r="E134" i="16"/>
  <c r="G123" i="16"/>
  <c r="C113" i="16"/>
  <c r="E102" i="16"/>
  <c r="G91" i="16"/>
  <c r="C81" i="16"/>
  <c r="E70" i="16"/>
  <c r="G63" i="16"/>
  <c r="E58" i="16"/>
  <c r="C53" i="16"/>
  <c r="G47" i="16"/>
  <c r="E42" i="16"/>
  <c r="C37" i="16"/>
  <c r="B200" i="16"/>
  <c r="C155" i="16"/>
  <c r="G132" i="16"/>
  <c r="E111" i="16"/>
  <c r="C90" i="16"/>
  <c r="G68" i="16"/>
  <c r="F57" i="16"/>
  <c r="B47" i="16"/>
  <c r="D36" i="16"/>
  <c r="C206" i="16"/>
  <c r="F199" i="16"/>
  <c r="D176" i="16"/>
  <c r="B155" i="16"/>
  <c r="G170" i="16"/>
  <c r="F140" i="16"/>
  <c r="D119" i="16"/>
  <c r="B98" i="16"/>
  <c r="F76" i="16"/>
  <c r="G167" i="16"/>
  <c r="C147" i="16"/>
  <c r="E136" i="16"/>
  <c r="G125" i="16"/>
  <c r="C115" i="16"/>
  <c r="E104" i="16"/>
  <c r="G93" i="16"/>
  <c r="C83" i="16"/>
  <c r="E72" i="16"/>
  <c r="G64" i="16"/>
  <c r="E59" i="16"/>
  <c r="C54" i="16"/>
  <c r="G48" i="16"/>
  <c r="E43" i="16"/>
  <c r="C38" i="16"/>
  <c r="B216" i="16"/>
  <c r="C163" i="16"/>
  <c r="G136" i="16"/>
  <c r="E115" i="16"/>
  <c r="C94" i="16"/>
  <c r="G72" i="16"/>
  <c r="F59" i="16"/>
  <c r="B49" i="16"/>
  <c r="D38" i="16"/>
  <c r="E160" i="16"/>
  <c r="E71" i="16"/>
  <c r="E133" i="16"/>
  <c r="G74" i="16"/>
  <c r="D43" i="16"/>
  <c r="G150" i="16"/>
  <c r="G94" i="16"/>
  <c r="B52" i="16"/>
  <c r="E192" i="16"/>
  <c r="E87" i="16"/>
  <c r="C144" i="16"/>
  <c r="E85" i="16"/>
  <c r="F48" i="16"/>
  <c r="C148" i="16"/>
  <c r="E89" i="16"/>
  <c r="F50" i="16"/>
  <c r="E103" i="16"/>
  <c r="B43" i="16"/>
  <c r="E156" i="16"/>
  <c r="C96" i="16"/>
  <c r="B54" i="16"/>
  <c r="E164" i="16"/>
  <c r="C100" i="16"/>
  <c r="B56" i="16"/>
  <c r="C98" i="16"/>
  <c r="D40" i="16"/>
  <c r="E149" i="16"/>
  <c r="E93" i="16"/>
  <c r="F52" i="16"/>
  <c r="G185" i="16"/>
  <c r="G110" i="16"/>
  <c r="D61" i="16"/>
  <c r="D37" i="16"/>
  <c r="G207" i="16"/>
  <c r="G214" i="16"/>
  <c r="G197" i="16"/>
  <c r="D181" i="16"/>
  <c r="B160" i="16"/>
  <c r="G180" i="16"/>
  <c r="F129" i="16"/>
  <c r="D100" i="16"/>
  <c r="B79" i="16"/>
  <c r="C203" i="16"/>
  <c r="F195" i="16"/>
  <c r="B173" i="16"/>
  <c r="B218" i="16"/>
  <c r="C164" i="16"/>
  <c r="B136" i="16"/>
  <c r="F110" i="16"/>
  <c r="D89" i="16"/>
  <c r="B68" i="16"/>
  <c r="G199" i="16"/>
  <c r="F192" i="16"/>
  <c r="D171" i="16"/>
  <c r="D211" i="16"/>
  <c r="G160" i="16"/>
  <c r="F135" i="16"/>
  <c r="D114" i="16"/>
  <c r="B93" i="16"/>
  <c r="F71" i="16"/>
  <c r="B199" i="16"/>
  <c r="D136" i="16"/>
  <c r="F206" i="16"/>
  <c r="C221" i="16"/>
  <c r="E205" i="16"/>
  <c r="C211" i="16"/>
  <c r="F201" i="16"/>
  <c r="D169" i="16"/>
  <c r="D203" i="16"/>
  <c r="C154" i="16"/>
  <c r="F109" i="16"/>
  <c r="D88" i="16"/>
  <c r="G220" i="16"/>
  <c r="D214" i="16"/>
  <c r="D182" i="16"/>
  <c r="B161" i="16"/>
  <c r="G182" i="16"/>
  <c r="D145" i="16"/>
  <c r="B120" i="16"/>
  <c r="F98" i="16"/>
  <c r="D77" i="16"/>
  <c r="C215" i="16"/>
  <c r="D208" i="16"/>
  <c r="F180" i="16"/>
  <c r="D159" i="16"/>
  <c r="E179" i="16"/>
  <c r="B145" i="16"/>
  <c r="F123" i="16"/>
  <c r="D102" i="16"/>
  <c r="B81" i="16"/>
  <c r="C177" i="16"/>
  <c r="B147" i="16"/>
  <c r="F125" i="16"/>
  <c r="G219" i="16"/>
  <c r="G206" i="16"/>
  <c r="E208" i="16"/>
  <c r="D196" i="16"/>
  <c r="B168" i="16"/>
  <c r="B198" i="16"/>
  <c r="D152" i="16"/>
  <c r="D108" i="16"/>
  <c r="B87" i="16"/>
  <c r="C218" i="16"/>
  <c r="F211" i="16"/>
  <c r="B181" i="16"/>
  <c r="F159" i="16"/>
  <c r="C180" i="16"/>
  <c r="B144" i="16"/>
  <c r="F118" i="16"/>
  <c r="D97" i="16"/>
  <c r="B76" i="16"/>
  <c r="E212" i="16"/>
  <c r="F205" i="16"/>
  <c r="D179" i="16"/>
  <c r="B158" i="16"/>
  <c r="G176" i="16"/>
  <c r="F143" i="16"/>
  <c r="D122" i="16"/>
  <c r="B101" i="16"/>
  <c r="F79" i="16"/>
  <c r="G171" i="16"/>
  <c r="B148" i="16"/>
  <c r="D124" i="16"/>
  <c r="E206" i="16"/>
  <c r="E213" i="16"/>
  <c r="C199" i="16"/>
  <c r="F182" i="16"/>
  <c r="D161" i="16"/>
  <c r="E183" i="16"/>
  <c r="B135" i="16"/>
  <c r="F101" i="16"/>
  <c r="D80" i="16"/>
  <c r="G204" i="16"/>
  <c r="D198" i="16"/>
  <c r="D174" i="16"/>
  <c r="D223" i="16"/>
  <c r="G166" i="16"/>
  <c r="D137" i="16"/>
  <c r="B112" i="16"/>
  <c r="F90" i="16"/>
  <c r="D69" i="16"/>
  <c r="C201" i="16"/>
  <c r="B194" i="16"/>
  <c r="F172" i="16"/>
  <c r="F216" i="16"/>
  <c r="E163" i="16"/>
  <c r="B137" i="16"/>
  <c r="F115" i="16"/>
  <c r="D94" i="16"/>
  <c r="B73" i="16"/>
  <c r="D204" i="16"/>
  <c r="F137" i="16"/>
  <c r="D217" i="16"/>
  <c r="G151" i="16"/>
  <c r="C198" i="16"/>
  <c r="B191" i="16"/>
  <c r="F169" i="16"/>
  <c r="F204" i="16"/>
  <c r="E157" i="16"/>
  <c r="B134" i="16"/>
  <c r="F112" i="16"/>
  <c r="D91" i="16"/>
  <c r="B70" i="16"/>
  <c r="E158" i="16"/>
  <c r="G143" i="16"/>
  <c r="C133" i="16"/>
  <c r="E122" i="16"/>
  <c r="G111" i="16"/>
  <c r="C101" i="16"/>
  <c r="E90" i="16"/>
  <c r="G79" i="16"/>
  <c r="C69" i="16"/>
  <c r="C63" i="16"/>
  <c r="G57" i="16"/>
  <c r="E52" i="16"/>
  <c r="C47" i="16"/>
  <c r="G41" i="16"/>
  <c r="E36" i="16"/>
  <c r="C202" i="16"/>
  <c r="B195" i="16"/>
  <c r="F173" i="16"/>
  <c r="F220" i="16"/>
  <c r="E165" i="16"/>
  <c r="B138" i="16"/>
  <c r="F116" i="16"/>
  <c r="D95" i="16"/>
  <c r="B74" i="16"/>
  <c r="G163" i="16"/>
  <c r="G145" i="16"/>
  <c r="C135" i="16"/>
  <c r="E124" i="16"/>
  <c r="G113" i="16"/>
  <c r="C103" i="16"/>
  <c r="E92" i="16"/>
  <c r="G81" i="16"/>
  <c r="C71" i="16"/>
  <c r="C64" i="16"/>
  <c r="G58" i="16"/>
  <c r="E53" i="16"/>
  <c r="C48" i="16"/>
  <c r="G42" i="16"/>
  <c r="E37" i="16"/>
  <c r="D205" i="16"/>
  <c r="G157" i="16"/>
  <c r="C134" i="16"/>
  <c r="G112" i="16"/>
  <c r="E91" i="16"/>
  <c r="C70" i="16"/>
  <c r="D58" i="16"/>
  <c r="F47" i="16"/>
  <c r="B37" i="16"/>
  <c r="E172" i="16"/>
  <c r="C120" i="16"/>
  <c r="E77" i="16"/>
  <c r="D51" i="16"/>
  <c r="E180" i="16"/>
  <c r="C124" i="16"/>
  <c r="E81" i="16"/>
  <c r="D53" i="16"/>
  <c r="F223" i="16"/>
  <c r="D188" i="16"/>
  <c r="B167" i="16"/>
  <c r="G194" i="16"/>
  <c r="F152" i="16"/>
  <c r="D131" i="16"/>
  <c r="B110" i="16"/>
  <c r="F88" i="16"/>
  <c r="B220" i="16"/>
  <c r="E154" i="16"/>
  <c r="E142" i="16"/>
  <c r="G131" i="16"/>
  <c r="C121" i="16"/>
  <c r="E110" i="16"/>
  <c r="G99" i="16"/>
  <c r="C89" i="16"/>
  <c r="E78" i="16"/>
  <c r="G67" i="16"/>
  <c r="E62" i="16"/>
  <c r="C57" i="16"/>
  <c r="G51" i="16"/>
  <c r="E46" i="16"/>
  <c r="C41" i="16"/>
  <c r="C187" i="16"/>
  <c r="G148" i="16"/>
  <c r="E127" i="16"/>
  <c r="C106" i="16"/>
  <c r="G84" i="16"/>
  <c r="F65" i="16"/>
  <c r="B55" i="16"/>
  <c r="D44" i="16"/>
  <c r="E199" i="16"/>
  <c r="D192" i="16"/>
  <c r="B171" i="16"/>
  <c r="B210" i="16"/>
  <c r="C160" i="16"/>
  <c r="D135" i="16"/>
  <c r="B114" i="16"/>
  <c r="F92" i="16"/>
  <c r="D71" i="16"/>
  <c r="G159" i="16"/>
  <c r="E144" i="16"/>
  <c r="G133" i="16"/>
  <c r="C123" i="16"/>
  <c r="E112" i="16"/>
  <c r="G101" i="16"/>
  <c r="C91" i="16"/>
  <c r="E80" i="16"/>
  <c r="G69" i="16"/>
  <c r="E63" i="16"/>
  <c r="C58" i="16"/>
  <c r="G52" i="16"/>
  <c r="E47" i="16"/>
  <c r="C42" i="16"/>
  <c r="G36" i="16"/>
  <c r="C195" i="16"/>
  <c r="G152" i="16"/>
  <c r="E131" i="16"/>
  <c r="C110" i="16"/>
  <c r="G88" i="16"/>
  <c r="F67" i="16"/>
  <c r="B57" i="16"/>
  <c r="D46" i="16"/>
  <c r="E135" i="16"/>
  <c r="B59" i="16"/>
  <c r="F202" i="16"/>
  <c r="E117" i="16"/>
  <c r="F64" i="16"/>
  <c r="F36" i="16"/>
  <c r="E137" i="16"/>
  <c r="G78" i="16"/>
  <c r="F46" i="16"/>
  <c r="E151" i="16"/>
  <c r="B67" i="16"/>
  <c r="C128" i="16"/>
  <c r="C72" i="16"/>
  <c r="B42" i="16"/>
  <c r="C132" i="16"/>
  <c r="C76" i="16"/>
  <c r="D45" i="16"/>
  <c r="G181" i="16"/>
  <c r="C82" i="16"/>
  <c r="G138" i="16"/>
  <c r="G82" i="16"/>
  <c r="D47" i="16"/>
  <c r="G142" i="16"/>
  <c r="G86" i="16"/>
  <c r="D49" i="16"/>
  <c r="C171" i="16"/>
  <c r="G76" i="16"/>
  <c r="C136" i="16"/>
  <c r="C80" i="16"/>
  <c r="F44" i="16"/>
  <c r="G153" i="16"/>
  <c r="E97" i="16"/>
  <c r="F54" i="16"/>
  <c r="C213" i="16"/>
  <c r="C220" i="16"/>
  <c r="F217" i="16"/>
  <c r="B176" i="16"/>
  <c r="F154" i="16"/>
  <c r="E167" i="16"/>
  <c r="D116" i="16"/>
  <c r="B95" i="16"/>
  <c r="F73" i="16"/>
  <c r="E197" i="16"/>
  <c r="B189" i="16"/>
  <c r="F167" i="16"/>
  <c r="F196" i="16"/>
  <c r="E153" i="16"/>
  <c r="F126" i="16"/>
  <c r="D105" i="16"/>
  <c r="B84" i="16"/>
  <c r="C189" i="16"/>
  <c r="F221" i="16"/>
  <c r="D187" i="16"/>
  <c r="B166" i="16"/>
  <c r="G192" i="16"/>
  <c r="F151" i="16"/>
  <c r="D130" i="16"/>
  <c r="B109" i="16"/>
  <c r="F87" i="16"/>
  <c r="B212" i="16"/>
  <c r="D190" i="16"/>
  <c r="F130" i="16"/>
  <c r="G203" i="16"/>
  <c r="G210" i="16"/>
  <c r="G201" i="16"/>
  <c r="D185" i="16"/>
  <c r="B164" i="16"/>
  <c r="G188" i="16"/>
  <c r="D140" i="16"/>
  <c r="D104" i="16"/>
  <c r="B83" i="16"/>
  <c r="C210" i="16"/>
  <c r="F203" i="16"/>
  <c r="B177" i="16"/>
  <c r="F155" i="16"/>
  <c r="C172" i="16"/>
  <c r="B140" i="16"/>
  <c r="F114" i="16"/>
  <c r="D93" i="16"/>
  <c r="B72" i="16"/>
  <c r="E204" i="16"/>
  <c r="F197" i="16"/>
  <c r="D175" i="16"/>
  <c r="B154" i="16"/>
  <c r="G168" i="16"/>
  <c r="F139" i="16"/>
  <c r="D118" i="16"/>
  <c r="B97" i="16"/>
  <c r="F75" i="16"/>
  <c r="G155" i="16"/>
  <c r="B143" i="16"/>
  <c r="B71" i="16"/>
  <c r="C205" i="16"/>
  <c r="C212" i="16"/>
  <c r="E200" i="16"/>
  <c r="B184" i="16"/>
  <c r="F162" i="16"/>
  <c r="H162" i="16" s="1"/>
  <c r="C186" i="16"/>
  <c r="B139" i="16"/>
  <c r="B103" i="16"/>
  <c r="F81" i="16"/>
  <c r="E207" i="16"/>
  <c r="B201" i="16"/>
  <c r="F175" i="16"/>
  <c r="D154" i="16"/>
  <c r="E169" i="16"/>
  <c r="F138" i="16"/>
  <c r="D113" i="16"/>
  <c r="B92" i="16"/>
  <c r="F70" i="16"/>
  <c r="G202" i="16"/>
  <c r="D195" i="16"/>
  <c r="B174" i="16"/>
  <c r="B222" i="16"/>
  <c r="C166" i="16"/>
  <c r="D138" i="16"/>
  <c r="B117" i="16"/>
  <c r="F95" i="16"/>
  <c r="D74" i="16"/>
  <c r="F141" i="16"/>
  <c r="D68" i="16"/>
  <c r="G211" i="16"/>
  <c r="G218" i="16"/>
  <c r="D220" i="16"/>
  <c r="D177" i="16"/>
  <c r="B156" i="16"/>
  <c r="G172" i="16"/>
  <c r="F117" i="16"/>
  <c r="D96" i="16"/>
  <c r="B75" i="16"/>
  <c r="G198" i="16"/>
  <c r="F191" i="16"/>
  <c r="B169" i="16"/>
  <c r="B202" i="16"/>
  <c r="C156" i="16"/>
  <c r="B128" i="16"/>
  <c r="F106" i="16"/>
  <c r="D85" i="16"/>
  <c r="E194" i="16"/>
  <c r="G195" i="16"/>
  <c r="F188" i="16"/>
  <c r="D167" i="16"/>
  <c r="E195" i="16"/>
  <c r="B153" i="16"/>
  <c r="F131" i="16"/>
  <c r="D110" i="16"/>
  <c r="B89" i="16"/>
  <c r="F222" i="16"/>
  <c r="F190" i="16"/>
  <c r="H190" i="16" s="1"/>
  <c r="B132" i="16"/>
  <c r="G179" i="16"/>
  <c r="F83" i="16"/>
  <c r="D128" i="16"/>
  <c r="H26" i="5"/>
  <c r="F27" i="5"/>
  <c r="B27" i="5"/>
  <c r="A28" i="5"/>
  <c r="E27" i="5"/>
  <c r="G27" i="5"/>
  <c r="C27" i="5"/>
  <c r="D27" i="5"/>
  <c r="E759" i="6" l="1"/>
  <c r="C786" i="6"/>
  <c r="G744" i="6"/>
  <c r="F760" i="6"/>
  <c r="F786" i="6"/>
  <c r="G755" i="6"/>
  <c r="F793" i="6"/>
  <c r="E783" i="6"/>
  <c r="E714" i="6"/>
  <c r="F681" i="6"/>
  <c r="G788" i="6"/>
  <c r="C672" i="6"/>
  <c r="C699" i="6"/>
  <c r="H130" i="16"/>
  <c r="C661" i="6"/>
  <c r="G681" i="6"/>
  <c r="G650" i="6"/>
  <c r="C694" i="6"/>
  <c r="G695" i="6"/>
  <c r="E659" i="6"/>
  <c r="G675" i="6"/>
  <c r="E727" i="6"/>
  <c r="G703" i="6"/>
  <c r="E660" i="6"/>
  <c r="C703" i="6"/>
  <c r="E787" i="6"/>
  <c r="E661" i="6"/>
  <c r="G682" i="6"/>
  <c r="E733" i="6"/>
  <c r="E678" i="6"/>
  <c r="E656" i="6"/>
  <c r="E779" i="6"/>
  <c r="G748" i="6"/>
  <c r="E711" i="6"/>
  <c r="C653" i="6"/>
  <c r="G772" i="6"/>
  <c r="G677" i="6"/>
  <c r="G736" i="6"/>
  <c r="G648" i="6"/>
  <c r="E717" i="6"/>
  <c r="E803" i="6"/>
  <c r="G680" i="6"/>
  <c r="E670" i="6"/>
  <c r="E668" i="6"/>
  <c r="E690" i="6"/>
  <c r="C670" i="6"/>
  <c r="E691" i="6"/>
  <c r="G667" i="6"/>
  <c r="E807" i="6"/>
  <c r="E735" i="6"/>
  <c r="C718" i="6"/>
  <c r="G686" i="6"/>
  <c r="E696" i="6"/>
  <c r="C677" i="6"/>
  <c r="C647" i="6"/>
  <c r="G689" i="6"/>
  <c r="G760" i="6"/>
  <c r="E665" i="6"/>
  <c r="E765" i="6"/>
  <c r="G653" i="6"/>
  <c r="G700" i="6"/>
  <c r="G654" i="6"/>
  <c r="C676" i="6"/>
  <c r="C700" i="6"/>
  <c r="G647" i="6"/>
  <c r="C762" i="6"/>
  <c r="C675" i="6"/>
  <c r="E655" i="6"/>
  <c r="D694" i="6"/>
  <c r="C774" i="6"/>
  <c r="G676" i="6"/>
  <c r="E797" i="6"/>
  <c r="C724" i="6"/>
  <c r="E731" i="6"/>
  <c r="G816" i="6"/>
  <c r="C666" i="6"/>
  <c r="E687" i="6"/>
  <c r="G770" i="6"/>
  <c r="F651" i="6"/>
  <c r="F720" i="6"/>
  <c r="G729" i="6"/>
  <c r="G818" i="6"/>
  <c r="B673" i="6"/>
  <c r="G769" i="6"/>
  <c r="D763" i="6"/>
  <c r="E809" i="6"/>
  <c r="F764" i="6"/>
  <c r="C727" i="6"/>
  <c r="E812" i="6"/>
  <c r="B742" i="6"/>
  <c r="F784" i="6"/>
  <c r="G766" i="6"/>
  <c r="D674" i="6"/>
  <c r="C815" i="6"/>
  <c r="E741" i="6"/>
  <c r="E745" i="6"/>
  <c r="C788" i="6"/>
  <c r="B653" i="6"/>
  <c r="F695" i="6"/>
  <c r="E772" i="6"/>
  <c r="B722" i="6"/>
  <c r="E701" i="6"/>
  <c r="B649" i="6"/>
  <c r="D743" i="6"/>
  <c r="B786" i="6"/>
  <c r="C720" i="6"/>
  <c r="G762" i="6"/>
  <c r="E764" i="6"/>
  <c r="C748" i="6"/>
  <c r="B714" i="6"/>
  <c r="C784" i="6"/>
  <c r="F691" i="6"/>
  <c r="B718" i="6"/>
  <c r="E705" i="6"/>
  <c r="G790" i="6"/>
  <c r="F687" i="6"/>
  <c r="D665" i="6"/>
  <c r="E805" i="6"/>
  <c r="D670" i="6"/>
  <c r="G721" i="6"/>
  <c r="C807" i="6"/>
  <c r="D739" i="6"/>
  <c r="B782" i="6"/>
  <c r="G726" i="6"/>
  <c r="E769" i="6"/>
  <c r="E756" i="6"/>
  <c r="B778" i="6"/>
  <c r="C733" i="6"/>
  <c r="C812" i="6"/>
  <c r="D666" i="6"/>
  <c r="G713" i="6"/>
  <c r="C799" i="6"/>
  <c r="D735" i="6"/>
  <c r="F654" i="6"/>
  <c r="F686" i="6"/>
  <c r="E818" i="6"/>
  <c r="F756" i="6"/>
  <c r="D649" i="6"/>
  <c r="B660" i="6"/>
  <c r="B676" i="6"/>
  <c r="D697" i="6"/>
  <c r="G775" i="6"/>
  <c r="B745" i="6"/>
  <c r="F670" i="6"/>
  <c r="D681" i="6"/>
  <c r="B692" i="6"/>
  <c r="G711" i="6"/>
  <c r="E754" i="6"/>
  <c r="C797" i="6"/>
  <c r="F723" i="6"/>
  <c r="F787" i="6"/>
  <c r="F702" i="6"/>
  <c r="E722" i="6"/>
  <c r="G743" i="6"/>
  <c r="C765" i="6"/>
  <c r="E786" i="6"/>
  <c r="G807" i="6"/>
  <c r="B713" i="6"/>
  <c r="D734" i="6"/>
  <c r="D766" i="6"/>
  <c r="D648" i="6"/>
  <c r="F707" i="6"/>
  <c r="D718" i="6"/>
  <c r="B729" i="6"/>
  <c r="F739" i="6"/>
  <c r="F755" i="6"/>
  <c r="B777" i="6"/>
  <c r="D798" i="6"/>
  <c r="D680" i="6"/>
  <c r="H67" i="16"/>
  <c r="D750" i="6"/>
  <c r="B761" i="6"/>
  <c r="F771" i="6"/>
  <c r="D782" i="6"/>
  <c r="B793" i="6"/>
  <c r="B809" i="6"/>
  <c r="B659" i="6"/>
  <c r="C731" i="6"/>
  <c r="F803" i="6"/>
  <c r="D814" i="6"/>
  <c r="F653" i="6"/>
  <c r="F669" i="6"/>
  <c r="D696" i="6"/>
  <c r="E816" i="6"/>
  <c r="D664" i="6"/>
  <c r="B675" i="6"/>
  <c r="F685" i="6"/>
  <c r="G709" i="6"/>
  <c r="G773" i="6"/>
  <c r="D733" i="6"/>
  <c r="B691" i="6"/>
  <c r="F701" i="6"/>
  <c r="E720" i="6"/>
  <c r="E752" i="6"/>
  <c r="C795" i="6"/>
  <c r="B712" i="6"/>
  <c r="F754" i="6"/>
  <c r="G741" i="6"/>
  <c r="C763" i="6"/>
  <c r="E784" i="6"/>
  <c r="G805" i="6"/>
  <c r="F706" i="6"/>
  <c r="F722" i="6"/>
  <c r="B744" i="6"/>
  <c r="D765" i="6"/>
  <c r="D717" i="6"/>
  <c r="B728" i="6"/>
  <c r="F738" i="6"/>
  <c r="D749" i="6"/>
  <c r="B760" i="6"/>
  <c r="B776" i="6"/>
  <c r="F802" i="6"/>
  <c r="D671" i="6"/>
  <c r="F770" i="6"/>
  <c r="D781" i="6"/>
  <c r="B792" i="6"/>
  <c r="D813" i="6"/>
  <c r="D655" i="6"/>
  <c r="F692" i="6"/>
  <c r="D797" i="6"/>
  <c r="B808" i="6"/>
  <c r="F818" i="6"/>
  <c r="B650" i="6"/>
  <c r="F660" i="6"/>
  <c r="B682" i="6"/>
  <c r="C713" i="6"/>
  <c r="E798" i="6"/>
  <c r="F713" i="6"/>
  <c r="B666" i="6"/>
  <c r="F676" i="6"/>
  <c r="D687" i="6"/>
  <c r="B698" i="6"/>
  <c r="E734" i="6"/>
  <c r="C777" i="6"/>
  <c r="D740" i="6"/>
  <c r="D703" i="6"/>
  <c r="G723" i="6"/>
  <c r="C745" i="6"/>
  <c r="E766" i="6"/>
  <c r="G787" i="6"/>
  <c r="D724" i="6"/>
  <c r="F761" i="6"/>
  <c r="H125" i="16"/>
  <c r="C809" i="6"/>
  <c r="D708" i="6"/>
  <c r="B719" i="6"/>
  <c r="F729" i="6"/>
  <c r="B751" i="6"/>
  <c r="D772" i="6"/>
  <c r="B783" i="6"/>
  <c r="D803" i="6"/>
  <c r="C770" i="6"/>
  <c r="B735" i="6"/>
  <c r="F745" i="6"/>
  <c r="D756" i="6"/>
  <c r="B767" i="6"/>
  <c r="F777" i="6"/>
  <c r="D788" i="6"/>
  <c r="F809" i="6"/>
  <c r="G665" i="6"/>
  <c r="E697" i="6"/>
  <c r="B799" i="6"/>
  <c r="F792" i="6"/>
  <c r="B814" i="6"/>
  <c r="H135" i="16"/>
  <c r="C689" i="6"/>
  <c r="G724" i="6"/>
  <c r="C798" i="6"/>
  <c r="G661" i="6"/>
  <c r="D804" i="6"/>
  <c r="B815" i="6"/>
  <c r="B798" i="6"/>
  <c r="F808" i="6"/>
  <c r="G651" i="6"/>
  <c r="G671" i="6"/>
  <c r="C810" i="6"/>
  <c r="G712" i="6"/>
  <c r="C664" i="6"/>
  <c r="G699" i="6"/>
  <c r="E683" i="6"/>
  <c r="C687" i="6"/>
  <c r="E755" i="6"/>
  <c r="E653" i="6"/>
  <c r="G674" i="6"/>
  <c r="C681" i="6"/>
  <c r="G708" i="6"/>
  <c r="C790" i="6"/>
  <c r="E791" i="6"/>
  <c r="H167" i="16"/>
  <c r="E685" i="6"/>
  <c r="G754" i="6"/>
  <c r="C754" i="6"/>
  <c r="G663" i="6"/>
  <c r="C794" i="6"/>
  <c r="G704" i="6"/>
  <c r="C662" i="6"/>
  <c r="G738" i="6"/>
  <c r="C695" i="6"/>
  <c r="C683" i="6"/>
  <c r="E747" i="6"/>
  <c r="E651" i="6"/>
  <c r="G672" i="6"/>
  <c r="G694" i="6"/>
  <c r="G691" i="6"/>
  <c r="H691" i="6" s="1"/>
  <c r="G756" i="6"/>
  <c r="H756" i="6" s="1"/>
  <c r="E657" i="6"/>
  <c r="G716" i="6"/>
  <c r="E662" i="6"/>
  <c r="G687" i="6"/>
  <c r="E652" i="6"/>
  <c r="E771" i="6"/>
  <c r="G706" i="6"/>
  <c r="H706" i="6" s="1"/>
  <c r="G668" i="6"/>
  <c r="F704" i="6"/>
  <c r="G673" i="6"/>
  <c r="G728" i="6"/>
  <c r="C814" i="6"/>
  <c r="G678" i="6"/>
  <c r="E658" i="6"/>
  <c r="C742" i="6"/>
  <c r="E781" i="6"/>
  <c r="D678" i="6"/>
  <c r="E793" i="6"/>
  <c r="B790" i="6"/>
  <c r="F748" i="6"/>
  <c r="E680" i="6"/>
  <c r="E647" i="6"/>
  <c r="C690" i="6"/>
  <c r="G737" i="6"/>
  <c r="D747" i="6"/>
  <c r="G750" i="6"/>
  <c r="B701" i="6"/>
  <c r="B697" i="6"/>
  <c r="C668" i="6"/>
  <c r="E689" i="6"/>
  <c r="E654" i="6"/>
  <c r="C701" i="6"/>
  <c r="C659" i="6"/>
  <c r="G701" i="6"/>
  <c r="G784" i="6"/>
  <c r="C658" i="6"/>
  <c r="E679" i="6"/>
  <c r="C708" i="6"/>
  <c r="G802" i="6"/>
  <c r="B657" i="6"/>
  <c r="F699" i="6"/>
  <c r="E780" i="6"/>
  <c r="B726" i="6"/>
  <c r="F768" i="6"/>
  <c r="E729" i="6"/>
  <c r="C772" i="6"/>
  <c r="D658" i="6"/>
  <c r="C783" i="6"/>
  <c r="E725" i="6"/>
  <c r="G710" i="6"/>
  <c r="G814" i="6"/>
  <c r="F679" i="6"/>
  <c r="E740" i="6"/>
  <c r="B706" i="6"/>
  <c r="E693" i="6"/>
  <c r="E789" i="6"/>
  <c r="D723" i="6"/>
  <c r="E817" i="6"/>
  <c r="D727" i="6"/>
  <c r="B770" i="6"/>
  <c r="C704" i="6"/>
  <c r="G746" i="6"/>
  <c r="D654" i="6"/>
  <c r="C775" i="6"/>
  <c r="B766" i="6"/>
  <c r="E753" i="6"/>
  <c r="D719" i="6"/>
  <c r="C768" i="6"/>
  <c r="G810" i="6"/>
  <c r="H48" i="16"/>
  <c r="F675" i="6"/>
  <c r="E732" i="6"/>
  <c r="G817" i="6"/>
  <c r="F744" i="6"/>
  <c r="D787" i="6"/>
  <c r="C732" i="6"/>
  <c r="G774" i="6"/>
  <c r="B693" i="6"/>
  <c r="F650" i="6"/>
  <c r="B672" i="6"/>
  <c r="C796" i="6"/>
  <c r="D650" i="6"/>
  <c r="C767" i="6"/>
  <c r="B762" i="6"/>
  <c r="D661" i="6"/>
  <c r="B688" i="6"/>
  <c r="C789" i="6"/>
  <c r="B725" i="6"/>
  <c r="F671" i="6"/>
  <c r="E724" i="6"/>
  <c r="G809" i="6"/>
  <c r="F740" i="6"/>
  <c r="D783" i="6"/>
  <c r="B656" i="6"/>
  <c r="F666" i="6"/>
  <c r="D677" i="6"/>
  <c r="F698" i="6"/>
  <c r="E746" i="6"/>
  <c r="F767" i="6"/>
  <c r="F682" i="6"/>
  <c r="D693" i="6"/>
  <c r="B704" i="6"/>
  <c r="C725" i="6"/>
  <c r="G767" i="6"/>
  <c r="E810" i="6"/>
  <c r="B709" i="6"/>
  <c r="D746" i="6"/>
  <c r="F799" i="6"/>
  <c r="G735" i="6"/>
  <c r="C757" i="6"/>
  <c r="E778" i="6"/>
  <c r="G799" i="6"/>
  <c r="D714" i="6"/>
  <c r="F735" i="6"/>
  <c r="B757" i="6"/>
  <c r="D778" i="6"/>
  <c r="F649" i="6"/>
  <c r="F719" i="6"/>
  <c r="D730" i="6"/>
  <c r="B741" i="6"/>
  <c r="F751" i="6"/>
  <c r="D762" i="6"/>
  <c r="B773" i="6"/>
  <c r="B789" i="6"/>
  <c r="D810" i="6"/>
  <c r="D660" i="6"/>
  <c r="E744" i="6"/>
  <c r="B740" i="6"/>
  <c r="F783" i="6"/>
  <c r="D794" i="6"/>
  <c r="B805" i="6"/>
  <c r="F815" i="6"/>
  <c r="B655" i="6"/>
  <c r="F665" i="6"/>
  <c r="B703" i="6"/>
  <c r="C787" i="6"/>
  <c r="F718" i="6"/>
  <c r="F782" i="6"/>
  <c r="B671" i="6"/>
  <c r="D692" i="6"/>
  <c r="C723" i="6"/>
  <c r="G765" i="6"/>
  <c r="E808" i="6"/>
  <c r="B708" i="6"/>
  <c r="D729" i="6"/>
  <c r="D761" i="6"/>
  <c r="D651" i="6"/>
  <c r="D676" i="6"/>
  <c r="B687" i="6"/>
  <c r="F697" i="6"/>
  <c r="E712" i="6"/>
  <c r="G733" i="6"/>
  <c r="C755" i="6"/>
  <c r="E776" i="6"/>
  <c r="G797" i="6"/>
  <c r="D713" i="6"/>
  <c r="B724" i="6"/>
  <c r="F734" i="6"/>
  <c r="F750" i="6"/>
  <c r="B772" i="6"/>
  <c r="F798" i="6"/>
  <c r="B678" i="6"/>
  <c r="G747" i="6"/>
  <c r="D745" i="6"/>
  <c r="B756" i="6"/>
  <c r="F766" i="6"/>
  <c r="D777" i="6"/>
  <c r="B788" i="6"/>
  <c r="D809" i="6"/>
  <c r="B662" i="6"/>
  <c r="D699" i="6"/>
  <c r="B715" i="6"/>
  <c r="D793" i="6"/>
  <c r="B804" i="6"/>
  <c r="F814" i="6"/>
  <c r="F656" i="6"/>
  <c r="D667" i="6"/>
  <c r="F688" i="6"/>
  <c r="G715" i="6"/>
  <c r="E790" i="6"/>
  <c r="B763" i="6"/>
  <c r="F672" i="6"/>
  <c r="D683" i="6"/>
  <c r="B694" i="6"/>
  <c r="C705" i="6"/>
  <c r="E726" i="6"/>
  <c r="C769" i="6"/>
  <c r="G811" i="6"/>
  <c r="D736" i="6"/>
  <c r="F805" i="6"/>
  <c r="C737" i="6"/>
  <c r="E758" i="6"/>
  <c r="G779" i="6"/>
  <c r="C801" i="6"/>
  <c r="D704" i="6"/>
  <c r="F725" i="6"/>
  <c r="B747" i="6"/>
  <c r="D784" i="6"/>
  <c r="D799" i="6"/>
  <c r="F709" i="6"/>
  <c r="D720" i="6"/>
  <c r="B731" i="6"/>
  <c r="F741" i="6"/>
  <c r="D752" i="6"/>
  <c r="F773" i="6"/>
  <c r="B795" i="6"/>
  <c r="D816" i="6"/>
  <c r="B810" i="6"/>
  <c r="F757" i="6"/>
  <c r="D768" i="6"/>
  <c r="B779" i="6"/>
  <c r="F789" i="6"/>
  <c r="D800" i="6"/>
  <c r="B811" i="6"/>
  <c r="B794" i="6"/>
  <c r="F804" i="6"/>
  <c r="E174" i="16"/>
  <c r="D612" i="6"/>
  <c r="F611" i="6"/>
  <c r="B611" i="6"/>
  <c r="D610" i="6"/>
  <c r="F609" i="6"/>
  <c r="B609" i="6"/>
  <c r="D608" i="6"/>
  <c r="F607" i="6"/>
  <c r="B607" i="6"/>
  <c r="D606" i="6"/>
  <c r="F605" i="6"/>
  <c r="B605" i="6"/>
  <c r="D604" i="6"/>
  <c r="F603" i="6"/>
  <c r="B603" i="6"/>
  <c r="D602" i="6"/>
  <c r="F601" i="6"/>
  <c r="B601" i="6"/>
  <c r="D600" i="6"/>
  <c r="F599" i="6"/>
  <c r="B599" i="6"/>
  <c r="D598" i="6"/>
  <c r="F597" i="6"/>
  <c r="B597" i="6"/>
  <c r="D596" i="6"/>
  <c r="F595" i="6"/>
  <c r="B595" i="6"/>
  <c r="D594" i="6"/>
  <c r="F593" i="6"/>
  <c r="B593" i="6"/>
  <c r="D592" i="6"/>
  <c r="F591" i="6"/>
  <c r="B591" i="6"/>
  <c r="D590" i="6"/>
  <c r="F646" i="6"/>
  <c r="B646" i="6"/>
  <c r="D645" i="6"/>
  <c r="F644" i="6"/>
  <c r="B644" i="6"/>
  <c r="D643" i="6"/>
  <c r="F642" i="6"/>
  <c r="B642" i="6"/>
  <c r="D641" i="6"/>
  <c r="F640" i="6"/>
  <c r="B640" i="6"/>
  <c r="D639" i="6"/>
  <c r="F638" i="6"/>
  <c r="B638" i="6"/>
  <c r="D637" i="6"/>
  <c r="F636" i="6"/>
  <c r="B636" i="6"/>
  <c r="D635" i="6"/>
  <c r="F634" i="6"/>
  <c r="B634" i="6"/>
  <c r="D633" i="6"/>
  <c r="F632" i="6"/>
  <c r="B632" i="6"/>
  <c r="D631" i="6"/>
  <c r="F630" i="6"/>
  <c r="B630" i="6"/>
  <c r="D629" i="6"/>
  <c r="F628" i="6"/>
  <c r="B628" i="6"/>
  <c r="D627" i="6"/>
  <c r="F626" i="6"/>
  <c r="B626" i="6"/>
  <c r="D625" i="6"/>
  <c r="F624" i="6"/>
  <c r="B624" i="6"/>
  <c r="F622" i="6"/>
  <c r="D621" i="6"/>
  <c r="B620" i="6"/>
  <c r="F618" i="6"/>
  <c r="D617" i="6"/>
  <c r="B616" i="6"/>
  <c r="F614" i="6"/>
  <c r="D613" i="6"/>
  <c r="B612" i="6"/>
  <c r="F610" i="6"/>
  <c r="D609" i="6"/>
  <c r="B608" i="6"/>
  <c r="F606" i="6"/>
  <c r="D605" i="6"/>
  <c r="B604" i="6"/>
  <c r="F602" i="6"/>
  <c r="D601" i="6"/>
  <c r="B600" i="6"/>
  <c r="F598" i="6"/>
  <c r="D597" i="6"/>
  <c r="B596" i="6"/>
  <c r="F594" i="6"/>
  <c r="D593" i="6"/>
  <c r="B592" i="6"/>
  <c r="F590" i="6"/>
  <c r="F589" i="6"/>
  <c r="B589" i="6"/>
  <c r="D588" i="6"/>
  <c r="F587" i="6"/>
  <c r="B587" i="6"/>
  <c r="D586" i="6"/>
  <c r="F585" i="6"/>
  <c r="B585" i="6"/>
  <c r="D584" i="6"/>
  <c r="F583" i="6"/>
  <c r="B583" i="6"/>
  <c r="D582" i="6"/>
  <c r="F581" i="6"/>
  <c r="B581" i="6"/>
  <c r="D580" i="6"/>
  <c r="F579" i="6"/>
  <c r="B579" i="6"/>
  <c r="D578" i="6"/>
  <c r="F577" i="6"/>
  <c r="B577" i="6"/>
  <c r="D576" i="6"/>
  <c r="F575" i="6"/>
  <c r="B575" i="6"/>
  <c r="D574" i="6"/>
  <c r="F573" i="6"/>
  <c r="B573" i="6"/>
  <c r="D572" i="6"/>
  <c r="F571" i="6"/>
  <c r="B571" i="6"/>
  <c r="D570" i="6"/>
  <c r="F569" i="6"/>
  <c r="B569" i="6"/>
  <c r="D568" i="6"/>
  <c r="F567" i="6"/>
  <c r="B567" i="6"/>
  <c r="D566" i="6"/>
  <c r="F565" i="6"/>
  <c r="B565" i="6"/>
  <c r="D564" i="6"/>
  <c r="F563" i="6"/>
  <c r="B563" i="6"/>
  <c r="D562" i="6"/>
  <c r="F561" i="6"/>
  <c r="B561" i="6"/>
  <c r="D560" i="6"/>
  <c r="F559" i="6"/>
  <c r="B559" i="6"/>
  <c r="D558" i="6"/>
  <c r="F557" i="6"/>
  <c r="B557" i="6"/>
  <c r="D556" i="6"/>
  <c r="F555" i="6"/>
  <c r="B555" i="6"/>
  <c r="D554" i="6"/>
  <c r="F553" i="6"/>
  <c r="B553" i="6"/>
  <c r="D552" i="6"/>
  <c r="F551" i="6"/>
  <c r="B551" i="6"/>
  <c r="D550" i="6"/>
  <c r="F549" i="6"/>
  <c r="D623" i="6"/>
  <c r="B622" i="6"/>
  <c r="F620" i="6"/>
  <c r="D619" i="6"/>
  <c r="B618" i="6"/>
  <c r="F616" i="6"/>
  <c r="D615" i="6"/>
  <c r="B614" i="6"/>
  <c r="F612" i="6"/>
  <c r="D611" i="6"/>
  <c r="B610" i="6"/>
  <c r="F608" i="6"/>
  <c r="D607" i="6"/>
  <c r="B606" i="6"/>
  <c r="F604" i="6"/>
  <c r="D603" i="6"/>
  <c r="B602" i="6"/>
  <c r="F600" i="6"/>
  <c r="D599" i="6"/>
  <c r="B598" i="6"/>
  <c r="F596" i="6"/>
  <c r="D595" i="6"/>
  <c r="B594" i="6"/>
  <c r="F592" i="6"/>
  <c r="D591" i="6"/>
  <c r="B590" i="6"/>
  <c r="D589" i="6"/>
  <c r="F588" i="6"/>
  <c r="B588" i="6"/>
  <c r="D587" i="6"/>
  <c r="F586" i="6"/>
  <c r="B586" i="6"/>
  <c r="D585" i="6"/>
  <c r="F584" i="6"/>
  <c r="B584" i="6"/>
  <c r="D583" i="6"/>
  <c r="F582" i="6"/>
  <c r="B582" i="6"/>
  <c r="D581" i="6"/>
  <c r="F580" i="6"/>
  <c r="B580" i="6"/>
  <c r="D579" i="6"/>
  <c r="F578" i="6"/>
  <c r="B578" i="6"/>
  <c r="D577" i="6"/>
  <c r="F576" i="6"/>
  <c r="B576" i="6"/>
  <c r="D575" i="6"/>
  <c r="F574" i="6"/>
  <c r="B574" i="6"/>
  <c r="D573" i="6"/>
  <c r="F572" i="6"/>
  <c r="B572" i="6"/>
  <c r="D571" i="6"/>
  <c r="F570" i="6"/>
  <c r="B570" i="6"/>
  <c r="D569" i="6"/>
  <c r="F568" i="6"/>
  <c r="B568" i="6"/>
  <c r="D567" i="6"/>
  <c r="F566" i="6"/>
  <c r="B566" i="6"/>
  <c r="D565" i="6"/>
  <c r="F564" i="6"/>
  <c r="B564" i="6"/>
  <c r="D563" i="6"/>
  <c r="F562" i="6"/>
  <c r="B562" i="6"/>
  <c r="D561" i="6"/>
  <c r="B560" i="6"/>
  <c r="F558" i="6"/>
  <c r="D557" i="6"/>
  <c r="B556" i="6"/>
  <c r="F554" i="6"/>
  <c r="D553" i="6"/>
  <c r="B552" i="6"/>
  <c r="F550" i="6"/>
  <c r="D549" i="6"/>
  <c r="F548" i="6"/>
  <c r="B548" i="6"/>
  <c r="D547" i="6"/>
  <c r="F546" i="6"/>
  <c r="B546" i="6"/>
  <c r="D545" i="6"/>
  <c r="F544" i="6"/>
  <c r="B544" i="6"/>
  <c r="D543" i="6"/>
  <c r="F542" i="6"/>
  <c r="B542" i="6"/>
  <c r="D541" i="6"/>
  <c r="F540" i="6"/>
  <c r="B540" i="6"/>
  <c r="D539" i="6"/>
  <c r="F538" i="6"/>
  <c r="B538" i="6"/>
  <c r="D537" i="6"/>
  <c r="F536" i="6"/>
  <c r="B536" i="6"/>
  <c r="D535" i="6"/>
  <c r="F534" i="6"/>
  <c r="B534" i="6"/>
  <c r="D533" i="6"/>
  <c r="F532" i="6"/>
  <c r="B532" i="6"/>
  <c r="D531" i="6"/>
  <c r="F530" i="6"/>
  <c r="B530" i="6"/>
  <c r="D529" i="6"/>
  <c r="F528" i="6"/>
  <c r="B528" i="6"/>
  <c r="D527" i="6"/>
  <c r="F526" i="6"/>
  <c r="B526" i="6"/>
  <c r="D525" i="6"/>
  <c r="F524" i="6"/>
  <c r="B524" i="6"/>
  <c r="D523" i="6"/>
  <c r="F522" i="6"/>
  <c r="B522" i="6"/>
  <c r="D521" i="6"/>
  <c r="F520" i="6"/>
  <c r="B520" i="6"/>
  <c r="D519" i="6"/>
  <c r="F518" i="6"/>
  <c r="B518" i="6"/>
  <c r="D517" i="6"/>
  <c r="F516" i="6"/>
  <c r="B516" i="6"/>
  <c r="D515" i="6"/>
  <c r="F514" i="6"/>
  <c r="B514" i="6"/>
  <c r="D513" i="6"/>
  <c r="F512" i="6"/>
  <c r="B512" i="6"/>
  <c r="D511" i="6"/>
  <c r="F510" i="6"/>
  <c r="B510" i="6"/>
  <c r="D509" i="6"/>
  <c r="F508" i="6"/>
  <c r="B508" i="6"/>
  <c r="D507" i="6"/>
  <c r="F506" i="6"/>
  <c r="B506" i="6"/>
  <c r="D505" i="6"/>
  <c r="F504" i="6"/>
  <c r="B504" i="6"/>
  <c r="D503" i="6"/>
  <c r="F502" i="6"/>
  <c r="B502" i="6"/>
  <c r="D501" i="6"/>
  <c r="F500" i="6"/>
  <c r="B500" i="6"/>
  <c r="D499" i="6"/>
  <c r="F498" i="6"/>
  <c r="B498" i="6"/>
  <c r="D497" i="6"/>
  <c r="F496" i="6"/>
  <c r="B496" i="6"/>
  <c r="D495" i="6"/>
  <c r="F494" i="6"/>
  <c r="B494" i="6"/>
  <c r="D493" i="6"/>
  <c r="F492" i="6"/>
  <c r="B492" i="6"/>
  <c r="D491" i="6"/>
  <c r="F490" i="6"/>
  <c r="B490" i="6"/>
  <c r="D489" i="6"/>
  <c r="F488" i="6"/>
  <c r="B488" i="6"/>
  <c r="D487" i="6"/>
  <c r="F486" i="6"/>
  <c r="B486" i="6"/>
  <c r="D485" i="6"/>
  <c r="F484" i="6"/>
  <c r="B484" i="6"/>
  <c r="D483" i="6"/>
  <c r="F482" i="6"/>
  <c r="B482" i="6"/>
  <c r="D481" i="6"/>
  <c r="F480" i="6"/>
  <c r="B480" i="6"/>
  <c r="D479" i="6"/>
  <c r="F478" i="6"/>
  <c r="B478" i="6"/>
  <c r="D477" i="6"/>
  <c r="F476" i="6"/>
  <c r="B476" i="6"/>
  <c r="D475" i="6"/>
  <c r="F474" i="6"/>
  <c r="B474" i="6"/>
  <c r="D473" i="6"/>
  <c r="F472" i="6"/>
  <c r="B472" i="6"/>
  <c r="D471" i="6"/>
  <c r="F470" i="6"/>
  <c r="B470" i="6"/>
  <c r="D469" i="6"/>
  <c r="F468" i="6"/>
  <c r="B468" i="6"/>
  <c r="D467" i="6"/>
  <c r="F466" i="6"/>
  <c r="B466" i="6"/>
  <c r="D465" i="6"/>
  <c r="F464" i="6"/>
  <c r="B464" i="6"/>
  <c r="D463" i="6"/>
  <c r="F462" i="6"/>
  <c r="B462" i="6"/>
  <c r="D461" i="6"/>
  <c r="F460" i="6"/>
  <c r="B460" i="6"/>
  <c r="D459" i="6"/>
  <c r="F458" i="6"/>
  <c r="B458" i="6"/>
  <c r="D457" i="6"/>
  <c r="F456" i="6"/>
  <c r="B456" i="6"/>
  <c r="D455" i="6"/>
  <c r="F454" i="6"/>
  <c r="B454" i="6"/>
  <c r="D453" i="6"/>
  <c r="F452" i="6"/>
  <c r="B452" i="6"/>
  <c r="D451" i="6"/>
  <c r="F450" i="6"/>
  <c r="B450" i="6"/>
  <c r="D449" i="6"/>
  <c r="F448" i="6"/>
  <c r="B448" i="6"/>
  <c r="D447" i="6"/>
  <c r="F446" i="6"/>
  <c r="B446" i="6"/>
  <c r="D445" i="6"/>
  <c r="F444" i="6"/>
  <c r="F560" i="6"/>
  <c r="D559" i="6"/>
  <c r="B558" i="6"/>
  <c r="F556" i="6"/>
  <c r="D555" i="6"/>
  <c r="B554" i="6"/>
  <c r="F552" i="6"/>
  <c r="D551" i="6"/>
  <c r="B550" i="6"/>
  <c r="B549" i="6"/>
  <c r="D548" i="6"/>
  <c r="F547" i="6"/>
  <c r="B547" i="6"/>
  <c r="D546" i="6"/>
  <c r="F545" i="6"/>
  <c r="B545" i="6"/>
  <c r="D544" i="6"/>
  <c r="F543" i="6"/>
  <c r="B543" i="6"/>
  <c r="D542" i="6"/>
  <c r="F541" i="6"/>
  <c r="B541" i="6"/>
  <c r="D540" i="6"/>
  <c r="F539" i="6"/>
  <c r="B539" i="6"/>
  <c r="D538" i="6"/>
  <c r="F537" i="6"/>
  <c r="B537" i="6"/>
  <c r="D536" i="6"/>
  <c r="F535" i="6"/>
  <c r="B535" i="6"/>
  <c r="D534" i="6"/>
  <c r="F533" i="6"/>
  <c r="B533" i="6"/>
  <c r="D532" i="6"/>
  <c r="F531" i="6"/>
  <c r="B531" i="6"/>
  <c r="D530" i="6"/>
  <c r="F529" i="6"/>
  <c r="B529" i="6"/>
  <c r="D528" i="6"/>
  <c r="F527" i="6"/>
  <c r="B527" i="6"/>
  <c r="D526" i="6"/>
  <c r="F525" i="6"/>
  <c r="B525" i="6"/>
  <c r="D524" i="6"/>
  <c r="F523" i="6"/>
  <c r="B523" i="6"/>
  <c r="D522" i="6"/>
  <c r="F521" i="6"/>
  <c r="B521" i="6"/>
  <c r="D520" i="6"/>
  <c r="F519" i="6"/>
  <c r="B519" i="6"/>
  <c r="D518" i="6"/>
  <c r="F517" i="6"/>
  <c r="B517" i="6"/>
  <c r="D516" i="6"/>
  <c r="F515" i="6"/>
  <c r="B515" i="6"/>
  <c r="D514" i="6"/>
  <c r="F513" i="6"/>
  <c r="B513" i="6"/>
  <c r="D512" i="6"/>
  <c r="F511" i="6"/>
  <c r="B511" i="6"/>
  <c r="D510" i="6"/>
  <c r="F509" i="6"/>
  <c r="B509" i="6"/>
  <c r="D508" i="6"/>
  <c r="F507" i="6"/>
  <c r="B507" i="6"/>
  <c r="D506" i="6"/>
  <c r="F505" i="6"/>
  <c r="B505" i="6"/>
  <c r="D504" i="6"/>
  <c r="F503" i="6"/>
  <c r="B503" i="6"/>
  <c r="D502" i="6"/>
  <c r="F501" i="6"/>
  <c r="B501" i="6"/>
  <c r="D500" i="6"/>
  <c r="F499" i="6"/>
  <c r="B499" i="6"/>
  <c r="D498" i="6"/>
  <c r="F497" i="6"/>
  <c r="B497" i="6"/>
  <c r="D496" i="6"/>
  <c r="F495" i="6"/>
  <c r="B495" i="6"/>
  <c r="D494" i="6"/>
  <c r="F493" i="6"/>
  <c r="B493" i="6"/>
  <c r="D492" i="6"/>
  <c r="F491" i="6"/>
  <c r="B491" i="6"/>
  <c r="D490" i="6"/>
  <c r="F489" i="6"/>
  <c r="B489" i="6"/>
  <c r="D488" i="6"/>
  <c r="F487" i="6"/>
  <c r="B487" i="6"/>
  <c r="D486" i="6"/>
  <c r="F485" i="6"/>
  <c r="B485" i="6"/>
  <c r="D484" i="6"/>
  <c r="F483" i="6"/>
  <c r="B483" i="6"/>
  <c r="D482" i="6"/>
  <c r="F481" i="6"/>
  <c r="B481" i="6"/>
  <c r="D480" i="6"/>
  <c r="F479" i="6"/>
  <c r="B479" i="6"/>
  <c r="D478" i="6"/>
  <c r="F477" i="6"/>
  <c r="B477" i="6"/>
  <c r="D476" i="6"/>
  <c r="F475" i="6"/>
  <c r="B475" i="6"/>
  <c r="D474" i="6"/>
  <c r="F473" i="6"/>
  <c r="B473" i="6"/>
  <c r="D472" i="6"/>
  <c r="F471" i="6"/>
  <c r="B471" i="6"/>
  <c r="D470" i="6"/>
  <c r="F469" i="6"/>
  <c r="B469" i="6"/>
  <c r="D468" i="6"/>
  <c r="F467" i="6"/>
  <c r="B467" i="6"/>
  <c r="D466" i="6"/>
  <c r="F465" i="6"/>
  <c r="B465" i="6"/>
  <c r="D464" i="6"/>
  <c r="F463" i="6"/>
  <c r="B463" i="6"/>
  <c r="D462" i="6"/>
  <c r="F461" i="6"/>
  <c r="B461" i="6"/>
  <c r="D460" i="6"/>
  <c r="F459" i="6"/>
  <c r="B459" i="6"/>
  <c r="D458" i="6"/>
  <c r="F457" i="6"/>
  <c r="B457" i="6"/>
  <c r="D456" i="6"/>
  <c r="F455" i="6"/>
  <c r="B455" i="6"/>
  <c r="D454" i="6"/>
  <c r="F453" i="6"/>
  <c r="B453" i="6"/>
  <c r="D452" i="6"/>
  <c r="F451" i="6"/>
  <c r="B451" i="6"/>
  <c r="D450" i="6"/>
  <c r="F449" i="6"/>
  <c r="B449" i="6"/>
  <c r="D448" i="6"/>
  <c r="F447" i="6"/>
  <c r="B447" i="6"/>
  <c r="D446" i="6"/>
  <c r="F445" i="6"/>
  <c r="B445" i="6"/>
  <c r="D444" i="6"/>
  <c r="F443" i="6"/>
  <c r="B443" i="6"/>
  <c r="D442" i="6"/>
  <c r="D443" i="6"/>
  <c r="B442" i="6"/>
  <c r="D441" i="6"/>
  <c r="F440" i="6"/>
  <c r="B440" i="6"/>
  <c r="D439" i="6"/>
  <c r="F438" i="6"/>
  <c r="B438" i="6"/>
  <c r="D437" i="6"/>
  <c r="F436" i="6"/>
  <c r="B436" i="6"/>
  <c r="D435" i="6"/>
  <c r="F434" i="6"/>
  <c r="B434" i="6"/>
  <c r="D433" i="6"/>
  <c r="F432" i="6"/>
  <c r="B432" i="6"/>
  <c r="D431" i="6"/>
  <c r="F430" i="6"/>
  <c r="B430" i="6"/>
  <c r="D429" i="6"/>
  <c r="F428" i="6"/>
  <c r="B428" i="6"/>
  <c r="D427" i="6"/>
  <c r="F426" i="6"/>
  <c r="B426" i="6"/>
  <c r="D425" i="6"/>
  <c r="F424" i="6"/>
  <c r="B424" i="6"/>
  <c r="D423" i="6"/>
  <c r="F422" i="6"/>
  <c r="B422" i="6"/>
  <c r="D421" i="6"/>
  <c r="F420" i="6"/>
  <c r="B420" i="6"/>
  <c r="D419" i="6"/>
  <c r="F418" i="6"/>
  <c r="B418" i="6"/>
  <c r="D417" i="6"/>
  <c r="F416" i="6"/>
  <c r="B416" i="6"/>
  <c r="D415" i="6"/>
  <c r="F414" i="6"/>
  <c r="B414" i="6"/>
  <c r="D413" i="6"/>
  <c r="F412" i="6"/>
  <c r="B412" i="6"/>
  <c r="D411" i="6"/>
  <c r="F410" i="6"/>
  <c r="B410" i="6"/>
  <c r="D409" i="6"/>
  <c r="F408" i="6"/>
  <c r="B408" i="6"/>
  <c r="D407" i="6"/>
  <c r="F406" i="6"/>
  <c r="B406" i="6"/>
  <c r="D405" i="6"/>
  <c r="F404" i="6"/>
  <c r="B404" i="6"/>
  <c r="D403" i="6"/>
  <c r="F402" i="6"/>
  <c r="B402" i="6"/>
  <c r="D401" i="6"/>
  <c r="F400" i="6"/>
  <c r="B400" i="6"/>
  <c r="D399" i="6"/>
  <c r="F398" i="6"/>
  <c r="B398" i="6"/>
  <c r="D397" i="6"/>
  <c r="F396" i="6"/>
  <c r="B396" i="6"/>
  <c r="D395" i="6"/>
  <c r="F394" i="6"/>
  <c r="B394" i="6"/>
  <c r="D393" i="6"/>
  <c r="F392" i="6"/>
  <c r="B392" i="6"/>
  <c r="D391" i="6"/>
  <c r="F390" i="6"/>
  <c r="B390" i="6"/>
  <c r="D389" i="6"/>
  <c r="F388" i="6"/>
  <c r="B388" i="6"/>
  <c r="D387" i="6"/>
  <c r="F386" i="6"/>
  <c r="B386" i="6"/>
  <c r="D385" i="6"/>
  <c r="F384" i="6"/>
  <c r="B384" i="6"/>
  <c r="D383" i="6"/>
  <c r="F382" i="6"/>
  <c r="B382" i="6"/>
  <c r="D381" i="6"/>
  <c r="F380" i="6"/>
  <c r="B380" i="6"/>
  <c r="D379" i="6"/>
  <c r="F378" i="6"/>
  <c r="B378" i="6"/>
  <c r="D377" i="6"/>
  <c r="F376" i="6"/>
  <c r="B376" i="6"/>
  <c r="D375" i="6"/>
  <c r="F374" i="6"/>
  <c r="B374" i="6"/>
  <c r="D373" i="6"/>
  <c r="F372" i="6"/>
  <c r="B372" i="6"/>
  <c r="D371" i="6"/>
  <c r="F370" i="6"/>
  <c r="B370" i="6"/>
  <c r="D369" i="6"/>
  <c r="F368" i="6"/>
  <c r="B368" i="6"/>
  <c r="D367" i="6"/>
  <c r="F366" i="6"/>
  <c r="B366" i="6"/>
  <c r="D365" i="6"/>
  <c r="F364" i="6"/>
  <c r="B364" i="6"/>
  <c r="D363" i="6"/>
  <c r="G646" i="6"/>
  <c r="E645" i="6"/>
  <c r="C644" i="6"/>
  <c r="G642" i="6"/>
  <c r="E641" i="6"/>
  <c r="C640" i="6"/>
  <c r="G638" i="6"/>
  <c r="E637" i="6"/>
  <c r="C636" i="6"/>
  <c r="G634" i="6"/>
  <c r="E633" i="6"/>
  <c r="C632" i="6"/>
  <c r="G630" i="6"/>
  <c r="E629" i="6"/>
  <c r="C628" i="6"/>
  <c r="G626" i="6"/>
  <c r="E625" i="6"/>
  <c r="C624" i="6"/>
  <c r="G622" i="6"/>
  <c r="E621" i="6"/>
  <c r="C620" i="6"/>
  <c r="G618" i="6"/>
  <c r="E617" i="6"/>
  <c r="C616" i="6"/>
  <c r="G614" i="6"/>
  <c r="E613" i="6"/>
  <c r="C612" i="6"/>
  <c r="G610" i="6"/>
  <c r="E609" i="6"/>
  <c r="C608" i="6"/>
  <c r="G606" i="6"/>
  <c r="E605" i="6"/>
  <c r="C604" i="6"/>
  <c r="G602" i="6"/>
  <c r="E601" i="6"/>
  <c r="C600" i="6"/>
  <c r="G598" i="6"/>
  <c r="E597" i="6"/>
  <c r="C596" i="6"/>
  <c r="G594" i="6"/>
  <c r="E593" i="6"/>
  <c r="C592" i="6"/>
  <c r="G590" i="6"/>
  <c r="E589" i="6"/>
  <c r="C588" i="6"/>
  <c r="G586" i="6"/>
  <c r="E585" i="6"/>
  <c r="C584" i="6"/>
  <c r="G582" i="6"/>
  <c r="E581" i="6"/>
  <c r="B444" i="6"/>
  <c r="F442" i="6"/>
  <c r="F441" i="6"/>
  <c r="B441" i="6"/>
  <c r="D440" i="6"/>
  <c r="F439" i="6"/>
  <c r="B439" i="6"/>
  <c r="D438" i="6"/>
  <c r="F437" i="6"/>
  <c r="B437" i="6"/>
  <c r="D436" i="6"/>
  <c r="F435" i="6"/>
  <c r="B435" i="6"/>
  <c r="D434" i="6"/>
  <c r="F433" i="6"/>
  <c r="B433" i="6"/>
  <c r="D432" i="6"/>
  <c r="F431" i="6"/>
  <c r="B431" i="6"/>
  <c r="D430" i="6"/>
  <c r="F429" i="6"/>
  <c r="B429" i="6"/>
  <c r="D428" i="6"/>
  <c r="F427" i="6"/>
  <c r="B427" i="6"/>
  <c r="D426" i="6"/>
  <c r="F425" i="6"/>
  <c r="B425" i="6"/>
  <c r="D424" i="6"/>
  <c r="F423" i="6"/>
  <c r="B423" i="6"/>
  <c r="D422" i="6"/>
  <c r="F421" i="6"/>
  <c r="B421" i="6"/>
  <c r="D420" i="6"/>
  <c r="F419" i="6"/>
  <c r="B419" i="6"/>
  <c r="D418" i="6"/>
  <c r="F417" i="6"/>
  <c r="B417" i="6"/>
  <c r="D416" i="6"/>
  <c r="F415" i="6"/>
  <c r="B415" i="6"/>
  <c r="D414" i="6"/>
  <c r="F413" i="6"/>
  <c r="B413" i="6"/>
  <c r="D412" i="6"/>
  <c r="F411" i="6"/>
  <c r="B411" i="6"/>
  <c r="D410" i="6"/>
  <c r="F409" i="6"/>
  <c r="B409" i="6"/>
  <c r="D408" i="6"/>
  <c r="F407" i="6"/>
  <c r="B407" i="6"/>
  <c r="D406" i="6"/>
  <c r="F405" i="6"/>
  <c r="B405" i="6"/>
  <c r="D404" i="6"/>
  <c r="F403" i="6"/>
  <c r="B403" i="6"/>
  <c r="D402" i="6"/>
  <c r="F401" i="6"/>
  <c r="B401" i="6"/>
  <c r="D400" i="6"/>
  <c r="F399" i="6"/>
  <c r="B399" i="6"/>
  <c r="D398" i="6"/>
  <c r="F397" i="6"/>
  <c r="B397" i="6"/>
  <c r="D396" i="6"/>
  <c r="F395" i="6"/>
  <c r="B395" i="6"/>
  <c r="D394" i="6"/>
  <c r="F393" i="6"/>
  <c r="B393" i="6"/>
  <c r="D392" i="6"/>
  <c r="F391" i="6"/>
  <c r="B391" i="6"/>
  <c r="D390" i="6"/>
  <c r="F389" i="6"/>
  <c r="B389" i="6"/>
  <c r="D388" i="6"/>
  <c r="F387" i="6"/>
  <c r="B387" i="6"/>
  <c r="D386" i="6"/>
  <c r="F385" i="6"/>
  <c r="B385" i="6"/>
  <c r="D384" i="6"/>
  <c r="F383" i="6"/>
  <c r="B383" i="6"/>
  <c r="D382" i="6"/>
  <c r="F381" i="6"/>
  <c r="B381" i="6"/>
  <c r="D380" i="6"/>
  <c r="F379" i="6"/>
  <c r="B379" i="6"/>
  <c r="D378" i="6"/>
  <c r="F377" i="6"/>
  <c r="B377" i="6"/>
  <c r="D376" i="6"/>
  <c r="F375" i="6"/>
  <c r="B375" i="6"/>
  <c r="D374" i="6"/>
  <c r="F373" i="6"/>
  <c r="B373" i="6"/>
  <c r="D372" i="6"/>
  <c r="F371" i="6"/>
  <c r="B371" i="6"/>
  <c r="D370" i="6"/>
  <c r="F369" i="6"/>
  <c r="B369" i="6"/>
  <c r="D368" i="6"/>
  <c r="F367" i="6"/>
  <c r="B367" i="6"/>
  <c r="D366" i="6"/>
  <c r="F365" i="6"/>
  <c r="B365" i="6"/>
  <c r="D364" i="6"/>
  <c r="F363" i="6"/>
  <c r="B363" i="6"/>
  <c r="C646" i="6"/>
  <c r="G644" i="6"/>
  <c r="E643" i="6"/>
  <c r="C642" i="6"/>
  <c r="G640" i="6"/>
  <c r="E639" i="6"/>
  <c r="C638" i="6"/>
  <c r="G636" i="6"/>
  <c r="E635" i="6"/>
  <c r="C634" i="6"/>
  <c r="G632" i="6"/>
  <c r="E631" i="6"/>
  <c r="C630" i="6"/>
  <c r="G628" i="6"/>
  <c r="E627" i="6"/>
  <c r="C626" i="6"/>
  <c r="G624" i="6"/>
  <c r="E623" i="6"/>
  <c r="C622" i="6"/>
  <c r="G620" i="6"/>
  <c r="E619" i="6"/>
  <c r="C618" i="6"/>
  <c r="G616" i="6"/>
  <c r="E615" i="6"/>
  <c r="C614" i="6"/>
  <c r="G612" i="6"/>
  <c r="E611" i="6"/>
  <c r="C610" i="6"/>
  <c r="G608" i="6"/>
  <c r="E607" i="6"/>
  <c r="C606" i="6"/>
  <c r="G604" i="6"/>
  <c r="E603" i="6"/>
  <c r="C602" i="6"/>
  <c r="G600" i="6"/>
  <c r="E599" i="6"/>
  <c r="C598" i="6"/>
  <c r="G596" i="6"/>
  <c r="E595" i="6"/>
  <c r="C594" i="6"/>
  <c r="G592" i="6"/>
  <c r="E591" i="6"/>
  <c r="C590" i="6"/>
  <c r="G588" i="6"/>
  <c r="E587" i="6"/>
  <c r="C586" i="6"/>
  <c r="G584" i="6"/>
  <c r="E583" i="6"/>
  <c r="C582" i="6"/>
  <c r="G580" i="6"/>
  <c r="E579" i="6"/>
  <c r="G578" i="6"/>
  <c r="E577" i="6"/>
  <c r="C576" i="6"/>
  <c r="G574" i="6"/>
  <c r="E573" i="6"/>
  <c r="C572" i="6"/>
  <c r="G570" i="6"/>
  <c r="E569" i="6"/>
  <c r="C568" i="6"/>
  <c r="G566" i="6"/>
  <c r="E565" i="6"/>
  <c r="C564" i="6"/>
  <c r="G562" i="6"/>
  <c r="E561" i="6"/>
  <c r="C560" i="6"/>
  <c r="G558" i="6"/>
  <c r="E557" i="6"/>
  <c r="C556" i="6"/>
  <c r="G554" i="6"/>
  <c r="E553" i="6"/>
  <c r="C552" i="6"/>
  <c r="G550" i="6"/>
  <c r="E549" i="6"/>
  <c r="C548" i="6"/>
  <c r="G546" i="6"/>
  <c r="E545" i="6"/>
  <c r="C544" i="6"/>
  <c r="G542" i="6"/>
  <c r="E541" i="6"/>
  <c r="C540" i="6"/>
  <c r="G538" i="6"/>
  <c r="E537" i="6"/>
  <c r="C536" i="6"/>
  <c r="G534" i="6"/>
  <c r="E533" i="6"/>
  <c r="C532" i="6"/>
  <c r="G530" i="6"/>
  <c r="E529" i="6"/>
  <c r="C528" i="6"/>
  <c r="G526" i="6"/>
  <c r="E525" i="6"/>
  <c r="C524" i="6"/>
  <c r="G522" i="6"/>
  <c r="E521" i="6"/>
  <c r="C520" i="6"/>
  <c r="G518" i="6"/>
  <c r="E517" i="6"/>
  <c r="C516" i="6"/>
  <c r="G514" i="6"/>
  <c r="E513" i="6"/>
  <c r="C512" i="6"/>
  <c r="G510" i="6"/>
  <c r="E509" i="6"/>
  <c r="C508" i="6"/>
  <c r="G506" i="6"/>
  <c r="E505" i="6"/>
  <c r="C504" i="6"/>
  <c r="G502" i="6"/>
  <c r="E501" i="6"/>
  <c r="C500" i="6"/>
  <c r="G498" i="6"/>
  <c r="E497" i="6"/>
  <c r="C496" i="6"/>
  <c r="G494" i="6"/>
  <c r="E493" i="6"/>
  <c r="C492" i="6"/>
  <c r="G490" i="6"/>
  <c r="E489" i="6"/>
  <c r="C488" i="6"/>
  <c r="G486" i="6"/>
  <c r="E485" i="6"/>
  <c r="C484" i="6"/>
  <c r="G482" i="6"/>
  <c r="E481" i="6"/>
  <c r="C480" i="6"/>
  <c r="G478" i="6"/>
  <c r="E477" i="6"/>
  <c r="C476" i="6"/>
  <c r="G474" i="6"/>
  <c r="E473" i="6"/>
  <c r="C472" i="6"/>
  <c r="G470" i="6"/>
  <c r="E469" i="6"/>
  <c r="C468" i="6"/>
  <c r="G466" i="6"/>
  <c r="E465" i="6"/>
  <c r="C464" i="6"/>
  <c r="G462" i="6"/>
  <c r="E461" i="6"/>
  <c r="C460" i="6"/>
  <c r="G458" i="6"/>
  <c r="E457" i="6"/>
  <c r="C456" i="6"/>
  <c r="G454" i="6"/>
  <c r="E453" i="6"/>
  <c r="C452" i="6"/>
  <c r="G450" i="6"/>
  <c r="E449" i="6"/>
  <c r="C448" i="6"/>
  <c r="G446" i="6"/>
  <c r="E445" i="6"/>
  <c r="C444" i="6"/>
  <c r="G442" i="6"/>
  <c r="E441" i="6"/>
  <c r="C440" i="6"/>
  <c r="G438" i="6"/>
  <c r="E437" i="6"/>
  <c r="C436" i="6"/>
  <c r="G434" i="6"/>
  <c r="E433" i="6"/>
  <c r="C432" i="6"/>
  <c r="G430" i="6"/>
  <c r="E429" i="6"/>
  <c r="C428" i="6"/>
  <c r="G426" i="6"/>
  <c r="E425" i="6"/>
  <c r="C424" i="6"/>
  <c r="G422" i="6"/>
  <c r="E421" i="6"/>
  <c r="C420" i="6"/>
  <c r="G418" i="6"/>
  <c r="E417" i="6"/>
  <c r="C416" i="6"/>
  <c r="G414" i="6"/>
  <c r="E413" i="6"/>
  <c r="C412" i="6"/>
  <c r="G410" i="6"/>
  <c r="E409" i="6"/>
  <c r="C408" i="6"/>
  <c r="G406" i="6"/>
  <c r="E405" i="6"/>
  <c r="C404" i="6"/>
  <c r="G402" i="6"/>
  <c r="E401" i="6"/>
  <c r="C400" i="6"/>
  <c r="G398" i="6"/>
  <c r="E397" i="6"/>
  <c r="C396" i="6"/>
  <c r="G394" i="6"/>
  <c r="E393" i="6"/>
  <c r="C392" i="6"/>
  <c r="G390" i="6"/>
  <c r="E389" i="6"/>
  <c r="C388" i="6"/>
  <c r="G386" i="6"/>
  <c r="E385" i="6"/>
  <c r="C384" i="6"/>
  <c r="G382" i="6"/>
  <c r="E381" i="6"/>
  <c r="C380" i="6"/>
  <c r="G378" i="6"/>
  <c r="E377" i="6"/>
  <c r="C376" i="6"/>
  <c r="G374" i="6"/>
  <c r="E373" i="6"/>
  <c r="C372" i="6"/>
  <c r="G370" i="6"/>
  <c r="E369" i="6"/>
  <c r="C368" i="6"/>
  <c r="G366" i="6"/>
  <c r="E365" i="6"/>
  <c r="C364" i="6"/>
  <c r="G362" i="6"/>
  <c r="C362" i="6"/>
  <c r="E361" i="6"/>
  <c r="G360" i="6"/>
  <c r="C360" i="6"/>
  <c r="E359" i="6"/>
  <c r="G358" i="6"/>
  <c r="C358" i="6"/>
  <c r="E357" i="6"/>
  <c r="G356" i="6"/>
  <c r="C356" i="6"/>
  <c r="E355" i="6"/>
  <c r="G354" i="6"/>
  <c r="C354" i="6"/>
  <c r="E353" i="6"/>
  <c r="G352" i="6"/>
  <c r="C352" i="6"/>
  <c r="E351" i="6"/>
  <c r="G350" i="6"/>
  <c r="C350" i="6"/>
  <c r="E349" i="6"/>
  <c r="G348" i="6"/>
  <c r="C348" i="6"/>
  <c r="E347" i="6"/>
  <c r="G346" i="6"/>
  <c r="C346" i="6"/>
  <c r="E345" i="6"/>
  <c r="G344" i="6"/>
  <c r="C344" i="6"/>
  <c r="E343" i="6"/>
  <c r="G342" i="6"/>
  <c r="C342" i="6"/>
  <c r="E341" i="6"/>
  <c r="G340" i="6"/>
  <c r="C340" i="6"/>
  <c r="E339" i="6"/>
  <c r="G338" i="6"/>
  <c r="C338" i="6"/>
  <c r="E337" i="6"/>
  <c r="G336" i="6"/>
  <c r="C336" i="6"/>
  <c r="E335" i="6"/>
  <c r="G334" i="6"/>
  <c r="C334" i="6"/>
  <c r="E333" i="6"/>
  <c r="G332" i="6"/>
  <c r="C332" i="6"/>
  <c r="E331" i="6"/>
  <c r="G330" i="6"/>
  <c r="C330" i="6"/>
  <c r="E329" i="6"/>
  <c r="G328" i="6"/>
  <c r="C328" i="6"/>
  <c r="E327" i="6"/>
  <c r="G326" i="6"/>
  <c r="C326" i="6"/>
  <c r="E325" i="6"/>
  <c r="G324" i="6"/>
  <c r="C324" i="6"/>
  <c r="E323" i="6"/>
  <c r="G322" i="6"/>
  <c r="C322" i="6"/>
  <c r="E321" i="6"/>
  <c r="G320" i="6"/>
  <c r="C320" i="6"/>
  <c r="E319" i="6"/>
  <c r="G318" i="6"/>
  <c r="C318" i="6"/>
  <c r="E317" i="6"/>
  <c r="G316" i="6"/>
  <c r="C316" i="6"/>
  <c r="E315" i="6"/>
  <c r="G314" i="6"/>
  <c r="C314" i="6"/>
  <c r="E313" i="6"/>
  <c r="G312" i="6"/>
  <c r="C312" i="6"/>
  <c r="E311" i="6"/>
  <c r="G310" i="6"/>
  <c r="C310" i="6"/>
  <c r="E309" i="6"/>
  <c r="G308" i="6"/>
  <c r="C308" i="6"/>
  <c r="E307" i="6"/>
  <c r="G306" i="6"/>
  <c r="C306" i="6"/>
  <c r="E305" i="6"/>
  <c r="G304" i="6"/>
  <c r="C304" i="6"/>
  <c r="E303" i="6"/>
  <c r="G302" i="6"/>
  <c r="C302" i="6"/>
  <c r="E301" i="6"/>
  <c r="G300" i="6"/>
  <c r="C300" i="6"/>
  <c r="E299" i="6"/>
  <c r="G298" i="6"/>
  <c r="C298" i="6"/>
  <c r="E297" i="6"/>
  <c r="G296" i="6"/>
  <c r="C296" i="6"/>
  <c r="E295" i="6"/>
  <c r="G294" i="6"/>
  <c r="C294" i="6"/>
  <c r="E293" i="6"/>
  <c r="G292" i="6"/>
  <c r="C292" i="6"/>
  <c r="E291" i="6"/>
  <c r="G290" i="6"/>
  <c r="C290" i="6"/>
  <c r="E289" i="6"/>
  <c r="G288" i="6"/>
  <c r="C288" i="6"/>
  <c r="E287" i="6"/>
  <c r="G286" i="6"/>
  <c r="C286" i="6"/>
  <c r="E285" i="6"/>
  <c r="G284" i="6"/>
  <c r="C284" i="6"/>
  <c r="E283" i="6"/>
  <c r="G282" i="6"/>
  <c r="C282" i="6"/>
  <c r="E281" i="6"/>
  <c r="G280" i="6"/>
  <c r="C280" i="6"/>
  <c r="E279" i="6"/>
  <c r="G278" i="6"/>
  <c r="C278" i="6"/>
  <c r="E277" i="6"/>
  <c r="G276" i="6"/>
  <c r="C276" i="6"/>
  <c r="E275" i="6"/>
  <c r="G274" i="6"/>
  <c r="C274" i="6"/>
  <c r="E273" i="6"/>
  <c r="G272" i="6"/>
  <c r="C272" i="6"/>
  <c r="E271" i="6"/>
  <c r="G270" i="6"/>
  <c r="C270" i="6"/>
  <c r="E269" i="6"/>
  <c r="G268" i="6"/>
  <c r="C268" i="6"/>
  <c r="E267" i="6"/>
  <c r="G266" i="6"/>
  <c r="C266" i="6"/>
  <c r="E265" i="6"/>
  <c r="G264" i="6"/>
  <c r="C264" i="6"/>
  <c r="E263" i="6"/>
  <c r="G262" i="6"/>
  <c r="C262" i="6"/>
  <c r="E261" i="6"/>
  <c r="G260" i="6"/>
  <c r="C260" i="6"/>
  <c r="E259" i="6"/>
  <c r="G258" i="6"/>
  <c r="C258" i="6"/>
  <c r="E257" i="6"/>
  <c r="G256" i="6"/>
  <c r="C256" i="6"/>
  <c r="E255" i="6"/>
  <c r="G254" i="6"/>
  <c r="C254" i="6"/>
  <c r="E253" i="6"/>
  <c r="G252" i="6"/>
  <c r="C252" i="6"/>
  <c r="E251" i="6"/>
  <c r="G250" i="6"/>
  <c r="C250" i="6"/>
  <c r="E249" i="6"/>
  <c r="G248" i="6"/>
  <c r="C248" i="6"/>
  <c r="E247" i="6"/>
  <c r="G246" i="6"/>
  <c r="C246" i="6"/>
  <c r="E245" i="6"/>
  <c r="G244" i="6"/>
  <c r="C244" i="6"/>
  <c r="C580" i="6"/>
  <c r="C578" i="6"/>
  <c r="G576" i="6"/>
  <c r="E575" i="6"/>
  <c r="C574" i="6"/>
  <c r="G572" i="6"/>
  <c r="E571" i="6"/>
  <c r="C570" i="6"/>
  <c r="G568" i="6"/>
  <c r="E567" i="6"/>
  <c r="C566" i="6"/>
  <c r="G564" i="6"/>
  <c r="E563" i="6"/>
  <c r="C562" i="6"/>
  <c r="G560" i="6"/>
  <c r="E559" i="6"/>
  <c r="C558" i="6"/>
  <c r="G556" i="6"/>
  <c r="E555" i="6"/>
  <c r="C554" i="6"/>
  <c r="G552" i="6"/>
  <c r="E551" i="6"/>
  <c r="C550" i="6"/>
  <c r="G548" i="6"/>
  <c r="E547" i="6"/>
  <c r="C546" i="6"/>
  <c r="G544" i="6"/>
  <c r="E543" i="6"/>
  <c r="C542" i="6"/>
  <c r="G540" i="6"/>
  <c r="E539" i="6"/>
  <c r="C538" i="6"/>
  <c r="G536" i="6"/>
  <c r="E535" i="6"/>
  <c r="C534" i="6"/>
  <c r="G532" i="6"/>
  <c r="E531" i="6"/>
  <c r="C530" i="6"/>
  <c r="G528" i="6"/>
  <c r="E527" i="6"/>
  <c r="C526" i="6"/>
  <c r="G524" i="6"/>
  <c r="E523" i="6"/>
  <c r="C522" i="6"/>
  <c r="G520" i="6"/>
  <c r="E519" i="6"/>
  <c r="C518" i="6"/>
  <c r="G516" i="6"/>
  <c r="E515" i="6"/>
  <c r="C514" i="6"/>
  <c r="G512" i="6"/>
  <c r="E511" i="6"/>
  <c r="C510" i="6"/>
  <c r="G508" i="6"/>
  <c r="E507" i="6"/>
  <c r="C506" i="6"/>
  <c r="G504" i="6"/>
  <c r="E503" i="6"/>
  <c r="C502" i="6"/>
  <c r="G500" i="6"/>
  <c r="E499" i="6"/>
  <c r="C498" i="6"/>
  <c r="G496" i="6"/>
  <c r="E495" i="6"/>
  <c r="C494" i="6"/>
  <c r="G492" i="6"/>
  <c r="E491" i="6"/>
  <c r="C490" i="6"/>
  <c r="G488" i="6"/>
  <c r="E487" i="6"/>
  <c r="C486" i="6"/>
  <c r="G484" i="6"/>
  <c r="E483" i="6"/>
  <c r="C482" i="6"/>
  <c r="G480" i="6"/>
  <c r="E479" i="6"/>
  <c r="C478" i="6"/>
  <c r="G476" i="6"/>
  <c r="E475" i="6"/>
  <c r="C474" i="6"/>
  <c r="G472" i="6"/>
  <c r="E471" i="6"/>
  <c r="C470" i="6"/>
  <c r="G468" i="6"/>
  <c r="E467" i="6"/>
  <c r="C466" i="6"/>
  <c r="G464" i="6"/>
  <c r="E463" i="6"/>
  <c r="C462" i="6"/>
  <c r="G460" i="6"/>
  <c r="E459" i="6"/>
  <c r="C458" i="6"/>
  <c r="G456" i="6"/>
  <c r="E455" i="6"/>
  <c r="C454" i="6"/>
  <c r="G452" i="6"/>
  <c r="E451" i="6"/>
  <c r="C450" i="6"/>
  <c r="G448" i="6"/>
  <c r="E447" i="6"/>
  <c r="C446" i="6"/>
  <c r="G444" i="6"/>
  <c r="E443" i="6"/>
  <c r="C442" i="6"/>
  <c r="G440" i="6"/>
  <c r="E439" i="6"/>
  <c r="C438" i="6"/>
  <c r="G436" i="6"/>
  <c r="E435" i="6"/>
  <c r="C434" i="6"/>
  <c r="G432" i="6"/>
  <c r="E431" i="6"/>
  <c r="C430" i="6"/>
  <c r="G428" i="6"/>
  <c r="E427" i="6"/>
  <c r="C426" i="6"/>
  <c r="G424" i="6"/>
  <c r="E423" i="6"/>
  <c r="C422" i="6"/>
  <c r="G420" i="6"/>
  <c r="E419" i="6"/>
  <c r="C418" i="6"/>
  <c r="G416" i="6"/>
  <c r="E415" i="6"/>
  <c r="C414" i="6"/>
  <c r="G412" i="6"/>
  <c r="E411" i="6"/>
  <c r="C410" i="6"/>
  <c r="G408" i="6"/>
  <c r="E407" i="6"/>
  <c r="C406" i="6"/>
  <c r="G404" i="6"/>
  <c r="E403" i="6"/>
  <c r="C402" i="6"/>
  <c r="G400" i="6"/>
  <c r="E399" i="6"/>
  <c r="C398" i="6"/>
  <c r="G396" i="6"/>
  <c r="E395" i="6"/>
  <c r="C394" i="6"/>
  <c r="G392" i="6"/>
  <c r="E391" i="6"/>
  <c r="C390" i="6"/>
  <c r="G388" i="6"/>
  <c r="E387" i="6"/>
  <c r="C386" i="6"/>
  <c r="G384" i="6"/>
  <c r="E383" i="6"/>
  <c r="C382" i="6"/>
  <c r="G380" i="6"/>
  <c r="E379" i="6"/>
  <c r="C378" i="6"/>
  <c r="G376" i="6"/>
  <c r="E375" i="6"/>
  <c r="C374" i="6"/>
  <c r="G372" i="6"/>
  <c r="E371" i="6"/>
  <c r="C370" i="6"/>
  <c r="G368" i="6"/>
  <c r="E367" i="6"/>
  <c r="C366" i="6"/>
  <c r="G364" i="6"/>
  <c r="E363" i="6"/>
  <c r="E362" i="6"/>
  <c r="G361" i="6"/>
  <c r="C361" i="6"/>
  <c r="E360" i="6"/>
  <c r="G359" i="6"/>
  <c r="C359" i="6"/>
  <c r="E358" i="6"/>
  <c r="G357" i="6"/>
  <c r="C357" i="6"/>
  <c r="E356" i="6"/>
  <c r="G355" i="6"/>
  <c r="C355" i="6"/>
  <c r="E354" i="6"/>
  <c r="G353" i="6"/>
  <c r="C353" i="6"/>
  <c r="E352" i="6"/>
  <c r="G351" i="6"/>
  <c r="C351" i="6"/>
  <c r="E350" i="6"/>
  <c r="G349" i="6"/>
  <c r="C349" i="6"/>
  <c r="E348" i="6"/>
  <c r="G347" i="6"/>
  <c r="C347" i="6"/>
  <c r="E346" i="6"/>
  <c r="G345" i="6"/>
  <c r="C345" i="6"/>
  <c r="E344" i="6"/>
  <c r="G343" i="6"/>
  <c r="C343" i="6"/>
  <c r="E342" i="6"/>
  <c r="G341" i="6"/>
  <c r="C341" i="6"/>
  <c r="E340" i="6"/>
  <c r="G339" i="6"/>
  <c r="C339" i="6"/>
  <c r="E338" i="6"/>
  <c r="G337" i="6"/>
  <c r="C337" i="6"/>
  <c r="E336" i="6"/>
  <c r="G335" i="6"/>
  <c r="C335" i="6"/>
  <c r="E334" i="6"/>
  <c r="G333" i="6"/>
  <c r="C333" i="6"/>
  <c r="E332" i="6"/>
  <c r="G331" i="6"/>
  <c r="C331" i="6"/>
  <c r="E330" i="6"/>
  <c r="G329" i="6"/>
  <c r="C329" i="6"/>
  <c r="E328" i="6"/>
  <c r="G327" i="6"/>
  <c r="C327" i="6"/>
  <c r="E326" i="6"/>
  <c r="G325" i="6"/>
  <c r="C325" i="6"/>
  <c r="E324" i="6"/>
  <c r="G323" i="6"/>
  <c r="C323" i="6"/>
  <c r="E322" i="6"/>
  <c r="G321" i="6"/>
  <c r="C321" i="6"/>
  <c r="E320" i="6"/>
  <c r="G319" i="6"/>
  <c r="C319" i="6"/>
  <c r="E318" i="6"/>
  <c r="G317" i="6"/>
  <c r="C317" i="6"/>
  <c r="E316" i="6"/>
  <c r="G315" i="6"/>
  <c r="C315" i="6"/>
  <c r="E314" i="6"/>
  <c r="G313" i="6"/>
  <c r="C313" i="6"/>
  <c r="E312" i="6"/>
  <c r="G311" i="6"/>
  <c r="C311" i="6"/>
  <c r="E310" i="6"/>
  <c r="G309" i="6"/>
  <c r="C309" i="6"/>
  <c r="E308" i="6"/>
  <c r="G307" i="6"/>
  <c r="C307" i="6"/>
  <c r="E306" i="6"/>
  <c r="G305" i="6"/>
  <c r="C305" i="6"/>
  <c r="E304" i="6"/>
  <c r="G303" i="6"/>
  <c r="C303" i="6"/>
  <c r="E302" i="6"/>
  <c r="G301" i="6"/>
  <c r="C301" i="6"/>
  <c r="E300" i="6"/>
  <c r="G299" i="6"/>
  <c r="C299" i="6"/>
  <c r="E298" i="6"/>
  <c r="G297" i="6"/>
  <c r="C297" i="6"/>
  <c r="E296" i="6"/>
  <c r="G295" i="6"/>
  <c r="C295" i="6"/>
  <c r="E294" i="6"/>
  <c r="G293" i="6"/>
  <c r="C293" i="6"/>
  <c r="E292" i="6"/>
  <c r="G291" i="6"/>
  <c r="C291" i="6"/>
  <c r="E290" i="6"/>
  <c r="G289" i="6"/>
  <c r="C289" i="6"/>
  <c r="E288" i="6"/>
  <c r="G287" i="6"/>
  <c r="C287" i="6"/>
  <c r="E286" i="6"/>
  <c r="G285" i="6"/>
  <c r="C285" i="6"/>
  <c r="E284" i="6"/>
  <c r="G283" i="6"/>
  <c r="C283" i="6"/>
  <c r="E282" i="6"/>
  <c r="G281" i="6"/>
  <c r="C281" i="6"/>
  <c r="E280" i="6"/>
  <c r="G279" i="6"/>
  <c r="C279" i="6"/>
  <c r="E278" i="6"/>
  <c r="G277" i="6"/>
  <c r="C277" i="6"/>
  <c r="E276" i="6"/>
  <c r="G275" i="6"/>
  <c r="C275" i="6"/>
  <c r="E274" i="6"/>
  <c r="G273" i="6"/>
  <c r="C273" i="6"/>
  <c r="E272" i="6"/>
  <c r="G271" i="6"/>
  <c r="C271" i="6"/>
  <c r="E270" i="6"/>
  <c r="G269" i="6"/>
  <c r="C269" i="6"/>
  <c r="E268" i="6"/>
  <c r="G267" i="6"/>
  <c r="C267" i="6"/>
  <c r="E266" i="6"/>
  <c r="G265" i="6"/>
  <c r="C265" i="6"/>
  <c r="E264" i="6"/>
  <c r="G263" i="6"/>
  <c r="C263" i="6"/>
  <c r="E262" i="6"/>
  <c r="G261" i="6"/>
  <c r="C261" i="6"/>
  <c r="E260" i="6"/>
  <c r="G259" i="6"/>
  <c r="C259" i="6"/>
  <c r="E258" i="6"/>
  <c r="G257" i="6"/>
  <c r="C257" i="6"/>
  <c r="E256" i="6"/>
  <c r="G255" i="6"/>
  <c r="C255" i="6"/>
  <c r="E254" i="6"/>
  <c r="G253" i="6"/>
  <c r="C253" i="6"/>
  <c r="E252" i="6"/>
  <c r="G251" i="6"/>
  <c r="C251" i="6"/>
  <c r="E250" i="6"/>
  <c r="G249" i="6"/>
  <c r="C249" i="6"/>
  <c r="E248" i="6"/>
  <c r="G247" i="6"/>
  <c r="C247" i="6"/>
  <c r="E246" i="6"/>
  <c r="G245" i="6"/>
  <c r="E244" i="6"/>
  <c r="E243" i="6"/>
  <c r="G242" i="6"/>
  <c r="C242" i="6"/>
  <c r="E241" i="6"/>
  <c r="G240" i="6"/>
  <c r="C240" i="6"/>
  <c r="E239" i="6"/>
  <c r="G238" i="6"/>
  <c r="C238" i="6"/>
  <c r="E237" i="6"/>
  <c r="G236" i="6"/>
  <c r="C236" i="6"/>
  <c r="E235" i="6"/>
  <c r="G234" i="6"/>
  <c r="C234" i="6"/>
  <c r="E233" i="6"/>
  <c r="G232" i="6"/>
  <c r="C232" i="6"/>
  <c r="E231" i="6"/>
  <c r="G230" i="6"/>
  <c r="C230" i="6"/>
  <c r="E229" i="6"/>
  <c r="G228" i="6"/>
  <c r="C228" i="6"/>
  <c r="E227" i="6"/>
  <c r="G226" i="6"/>
  <c r="C226" i="6"/>
  <c r="E225" i="6"/>
  <c r="G224" i="6"/>
  <c r="C224" i="6"/>
  <c r="E223" i="6"/>
  <c r="G222" i="6"/>
  <c r="C222" i="6"/>
  <c r="E221" i="6"/>
  <c r="G220" i="6"/>
  <c r="C220" i="6"/>
  <c r="E219" i="6"/>
  <c r="G218" i="6"/>
  <c r="C218" i="6"/>
  <c r="E217" i="6"/>
  <c r="G216" i="6"/>
  <c r="C216" i="6"/>
  <c r="E215" i="6"/>
  <c r="G214" i="6"/>
  <c r="C214" i="6"/>
  <c r="E213" i="6"/>
  <c r="G212" i="6"/>
  <c r="C212" i="6"/>
  <c r="E211" i="6"/>
  <c r="G210" i="6"/>
  <c r="C210" i="6"/>
  <c r="E209" i="6"/>
  <c r="G208" i="6"/>
  <c r="C208" i="6"/>
  <c r="E207" i="6"/>
  <c r="G206" i="6"/>
  <c r="C206" i="6"/>
  <c r="E205" i="6"/>
  <c r="G204" i="6"/>
  <c r="C204" i="6"/>
  <c r="E203" i="6"/>
  <c r="G202" i="6"/>
  <c r="C202" i="6"/>
  <c r="E201" i="6"/>
  <c r="G200" i="6"/>
  <c r="C200" i="6"/>
  <c r="E199" i="6"/>
  <c r="G198" i="6"/>
  <c r="C198" i="6"/>
  <c r="E197" i="6"/>
  <c r="G196" i="6"/>
  <c r="C196" i="6"/>
  <c r="E195" i="6"/>
  <c r="G194" i="6"/>
  <c r="C194" i="6"/>
  <c r="E193" i="6"/>
  <c r="G192" i="6"/>
  <c r="C192" i="6"/>
  <c r="E191" i="6"/>
  <c r="G190" i="6"/>
  <c r="C190" i="6"/>
  <c r="E189" i="6"/>
  <c r="G188" i="6"/>
  <c r="C188" i="6"/>
  <c r="E187" i="6"/>
  <c r="G186" i="6"/>
  <c r="C186" i="6"/>
  <c r="E185" i="6"/>
  <c r="G184" i="6"/>
  <c r="C184" i="6"/>
  <c r="E183" i="6"/>
  <c r="G182" i="6"/>
  <c r="C182" i="6"/>
  <c r="E181" i="6"/>
  <c r="G180" i="6"/>
  <c r="C180" i="6"/>
  <c r="E179" i="6"/>
  <c r="G178" i="6"/>
  <c r="C178" i="6"/>
  <c r="E177" i="6"/>
  <c r="G176" i="6"/>
  <c r="C176" i="6"/>
  <c r="E175" i="6"/>
  <c r="G174" i="6"/>
  <c r="C174" i="6"/>
  <c r="E173" i="6"/>
  <c r="G172" i="6"/>
  <c r="C172" i="6"/>
  <c r="E171" i="6"/>
  <c r="G170" i="6"/>
  <c r="C170" i="6"/>
  <c r="E169" i="6"/>
  <c r="G168" i="6"/>
  <c r="C168" i="6"/>
  <c r="E167" i="6"/>
  <c r="G166" i="6"/>
  <c r="C166" i="6"/>
  <c r="E165" i="6"/>
  <c r="G164" i="6"/>
  <c r="C164" i="6"/>
  <c r="E163" i="6"/>
  <c r="G162" i="6"/>
  <c r="C162" i="6"/>
  <c r="E161" i="6"/>
  <c r="G160" i="6"/>
  <c r="C160" i="6"/>
  <c r="E159" i="6"/>
  <c r="G158" i="6"/>
  <c r="C158" i="6"/>
  <c r="E157" i="6"/>
  <c r="G156" i="6"/>
  <c r="C156" i="6"/>
  <c r="E155" i="6"/>
  <c r="G154" i="6"/>
  <c r="C154" i="6"/>
  <c r="E153" i="6"/>
  <c r="G152" i="6"/>
  <c r="C152" i="6"/>
  <c r="E151" i="6"/>
  <c r="G150" i="6"/>
  <c r="C150" i="6"/>
  <c r="E149" i="6"/>
  <c r="G148" i="6"/>
  <c r="C148" i="6"/>
  <c r="E147" i="6"/>
  <c r="G146" i="6"/>
  <c r="C146" i="6"/>
  <c r="E145" i="6"/>
  <c r="G144" i="6"/>
  <c r="C144" i="6"/>
  <c r="E143" i="6"/>
  <c r="G142" i="6"/>
  <c r="C142" i="6"/>
  <c r="E141" i="6"/>
  <c r="G140" i="6"/>
  <c r="C140" i="6"/>
  <c r="E139" i="6"/>
  <c r="G138" i="6"/>
  <c r="C138" i="6"/>
  <c r="E137" i="6"/>
  <c r="G136" i="6"/>
  <c r="C136" i="6"/>
  <c r="E135" i="6"/>
  <c r="G134" i="6"/>
  <c r="C134" i="6"/>
  <c r="E133" i="6"/>
  <c r="G132" i="6"/>
  <c r="C132" i="6"/>
  <c r="E131" i="6"/>
  <c r="G130" i="6"/>
  <c r="C130" i="6"/>
  <c r="E129" i="6"/>
  <c r="G128" i="6"/>
  <c r="C128" i="6"/>
  <c r="E127" i="6"/>
  <c r="G126" i="6"/>
  <c r="C126" i="6"/>
  <c r="E125" i="6"/>
  <c r="G124" i="6"/>
  <c r="C124" i="6"/>
  <c r="E123" i="6"/>
  <c r="G122" i="6"/>
  <c r="C122" i="6"/>
  <c r="E121" i="6"/>
  <c r="G120" i="6"/>
  <c r="C120" i="6"/>
  <c r="E119" i="6"/>
  <c r="G118" i="6"/>
  <c r="C118" i="6"/>
  <c r="E117" i="6"/>
  <c r="G116" i="6"/>
  <c r="C116" i="6"/>
  <c r="E115" i="6"/>
  <c r="G114" i="6"/>
  <c r="C114" i="6"/>
  <c r="E113" i="6"/>
  <c r="G112" i="6"/>
  <c r="C112" i="6"/>
  <c r="E111" i="6"/>
  <c r="G110" i="6"/>
  <c r="C110" i="6"/>
  <c r="E109" i="6"/>
  <c r="G108" i="6"/>
  <c r="C108" i="6"/>
  <c r="E107" i="6"/>
  <c r="G106" i="6"/>
  <c r="C106" i="6"/>
  <c r="E105" i="6"/>
  <c r="G104" i="6"/>
  <c r="C104" i="6"/>
  <c r="E103" i="6"/>
  <c r="G102" i="6"/>
  <c r="C102" i="6"/>
  <c r="E101" i="6"/>
  <c r="G100" i="6"/>
  <c r="C100" i="6"/>
  <c r="E99" i="6"/>
  <c r="G98" i="6"/>
  <c r="C98" i="6"/>
  <c r="E97" i="6"/>
  <c r="G96" i="6"/>
  <c r="C96" i="6"/>
  <c r="E95" i="6"/>
  <c r="G94" i="6"/>
  <c r="C94" i="6"/>
  <c r="E93" i="6"/>
  <c r="G92" i="6"/>
  <c r="C92" i="6"/>
  <c r="E91" i="6"/>
  <c r="G90" i="6"/>
  <c r="C90" i="6"/>
  <c r="E89" i="6"/>
  <c r="G88" i="6"/>
  <c r="C88" i="6"/>
  <c r="E87" i="6"/>
  <c r="G86" i="6"/>
  <c r="C86" i="6"/>
  <c r="E85" i="6"/>
  <c r="G84" i="6"/>
  <c r="C84" i="6"/>
  <c r="E83" i="6"/>
  <c r="G82" i="6"/>
  <c r="C82" i="6"/>
  <c r="E81" i="6"/>
  <c r="G80" i="6"/>
  <c r="C80" i="6"/>
  <c r="E79" i="6"/>
  <c r="G78" i="6"/>
  <c r="C78" i="6"/>
  <c r="E77" i="6"/>
  <c r="G76" i="6"/>
  <c r="C76" i="6"/>
  <c r="E75" i="6"/>
  <c r="G74" i="6"/>
  <c r="C74" i="6"/>
  <c r="E73" i="6"/>
  <c r="G72" i="6"/>
  <c r="C72" i="6"/>
  <c r="E71" i="6"/>
  <c r="G70" i="6"/>
  <c r="C70" i="6"/>
  <c r="E69" i="6"/>
  <c r="G68" i="6"/>
  <c r="C68" i="6"/>
  <c r="E67" i="6"/>
  <c r="G66" i="6"/>
  <c r="C66" i="6"/>
  <c r="E65" i="6"/>
  <c r="G64" i="6"/>
  <c r="C64" i="6"/>
  <c r="E63" i="6"/>
  <c r="G62" i="6"/>
  <c r="C62" i="6"/>
  <c r="E61" i="6"/>
  <c r="G60" i="6"/>
  <c r="C60" i="6"/>
  <c r="E59" i="6"/>
  <c r="G58" i="6"/>
  <c r="C58" i="6"/>
  <c r="E57" i="6"/>
  <c r="G56" i="6"/>
  <c r="C56" i="6"/>
  <c r="E55" i="6"/>
  <c r="G54" i="6"/>
  <c r="C54" i="6"/>
  <c r="E53" i="6"/>
  <c r="G52" i="6"/>
  <c r="C52" i="6"/>
  <c r="E51" i="6"/>
  <c r="G50" i="6"/>
  <c r="C50" i="6"/>
  <c r="E49" i="6"/>
  <c r="G48" i="6"/>
  <c r="C48" i="6"/>
  <c r="E47" i="6"/>
  <c r="G46" i="6"/>
  <c r="C46" i="6"/>
  <c r="E45" i="6"/>
  <c r="G44" i="6"/>
  <c r="C44" i="6"/>
  <c r="E43" i="6"/>
  <c r="G42" i="6"/>
  <c r="C42" i="6"/>
  <c r="E41" i="6"/>
  <c r="G40" i="6"/>
  <c r="C40" i="6"/>
  <c r="E39" i="6"/>
  <c r="G38" i="6"/>
  <c r="C38" i="6"/>
  <c r="E37" i="6"/>
  <c r="G36" i="6"/>
  <c r="C36" i="6"/>
  <c r="E35" i="6"/>
  <c r="G34" i="6"/>
  <c r="C34" i="6"/>
  <c r="E33" i="6"/>
  <c r="G32" i="6"/>
  <c r="C32" i="6"/>
  <c r="E31" i="6"/>
  <c r="G30" i="6"/>
  <c r="C30" i="6"/>
  <c r="E29" i="6"/>
  <c r="G28" i="6"/>
  <c r="C28" i="6"/>
  <c r="E27" i="6"/>
  <c r="G26" i="6"/>
  <c r="C26" i="6"/>
  <c r="E25" i="6"/>
  <c r="G24" i="6"/>
  <c r="C24" i="6"/>
  <c r="E23" i="6"/>
  <c r="G22" i="6"/>
  <c r="C22" i="6"/>
  <c r="E21" i="6"/>
  <c r="G20" i="6"/>
  <c r="C20" i="6"/>
  <c r="E19" i="6"/>
  <c r="G18" i="6"/>
  <c r="C18" i="6"/>
  <c r="E17" i="6"/>
  <c r="C245" i="6"/>
  <c r="G243" i="6"/>
  <c r="C243" i="6"/>
  <c r="E242" i="6"/>
  <c r="G241" i="6"/>
  <c r="C241" i="6"/>
  <c r="E240" i="6"/>
  <c r="G239" i="6"/>
  <c r="C239" i="6"/>
  <c r="E238" i="6"/>
  <c r="G237" i="6"/>
  <c r="C237" i="6"/>
  <c r="E236" i="6"/>
  <c r="G235" i="6"/>
  <c r="C235" i="6"/>
  <c r="E234" i="6"/>
  <c r="G233" i="6"/>
  <c r="C233" i="6"/>
  <c r="E232" i="6"/>
  <c r="G231" i="6"/>
  <c r="C231" i="6"/>
  <c r="E230" i="6"/>
  <c r="G229" i="6"/>
  <c r="C229" i="6"/>
  <c r="E228" i="6"/>
  <c r="G227" i="6"/>
  <c r="C227" i="6"/>
  <c r="E226" i="6"/>
  <c r="G225" i="6"/>
  <c r="C225" i="6"/>
  <c r="E224" i="6"/>
  <c r="G223" i="6"/>
  <c r="C223" i="6"/>
  <c r="E222" i="6"/>
  <c r="G221" i="6"/>
  <c r="C221" i="6"/>
  <c r="E220" i="6"/>
  <c r="G219" i="6"/>
  <c r="C219" i="6"/>
  <c r="E218" i="6"/>
  <c r="G217" i="6"/>
  <c r="C217" i="6"/>
  <c r="E216" i="6"/>
  <c r="G215" i="6"/>
  <c r="C215" i="6"/>
  <c r="E214" i="6"/>
  <c r="G213" i="6"/>
  <c r="C213" i="6"/>
  <c r="E212" i="6"/>
  <c r="G211" i="6"/>
  <c r="C211" i="6"/>
  <c r="E210" i="6"/>
  <c r="G209" i="6"/>
  <c r="C209" i="6"/>
  <c r="E208" i="6"/>
  <c r="G207" i="6"/>
  <c r="C207" i="6"/>
  <c r="E206" i="6"/>
  <c r="G205" i="6"/>
  <c r="C205" i="6"/>
  <c r="E204" i="6"/>
  <c r="G203" i="6"/>
  <c r="C203" i="6"/>
  <c r="E202" i="6"/>
  <c r="G201" i="6"/>
  <c r="C201" i="6"/>
  <c r="E200" i="6"/>
  <c r="G199" i="6"/>
  <c r="C199" i="6"/>
  <c r="E198" i="6"/>
  <c r="G197" i="6"/>
  <c r="C197" i="6"/>
  <c r="E196" i="6"/>
  <c r="G195" i="6"/>
  <c r="C195" i="6"/>
  <c r="E194" i="6"/>
  <c r="G193" i="6"/>
  <c r="C193" i="6"/>
  <c r="E192" i="6"/>
  <c r="G191" i="6"/>
  <c r="C191" i="6"/>
  <c r="E190" i="6"/>
  <c r="G189" i="6"/>
  <c r="C189" i="6"/>
  <c r="E188" i="6"/>
  <c r="G187" i="6"/>
  <c r="C187" i="6"/>
  <c r="E186" i="6"/>
  <c r="G185" i="6"/>
  <c r="C185" i="6"/>
  <c r="E184" i="6"/>
  <c r="G183" i="6"/>
  <c r="C183" i="6"/>
  <c r="E182" i="6"/>
  <c r="G181" i="6"/>
  <c r="C181" i="6"/>
  <c r="E180" i="6"/>
  <c r="G179" i="6"/>
  <c r="C179" i="6"/>
  <c r="E178" i="6"/>
  <c r="G177" i="6"/>
  <c r="C177" i="6"/>
  <c r="E176" i="6"/>
  <c r="G175" i="6"/>
  <c r="C175" i="6"/>
  <c r="E174" i="6"/>
  <c r="G173" i="6"/>
  <c r="C173" i="6"/>
  <c r="E172" i="6"/>
  <c r="G171" i="6"/>
  <c r="C171" i="6"/>
  <c r="E170" i="6"/>
  <c r="G169" i="6"/>
  <c r="C169" i="6"/>
  <c r="E168" i="6"/>
  <c r="G167" i="6"/>
  <c r="C167" i="6"/>
  <c r="E166" i="6"/>
  <c r="G165" i="6"/>
  <c r="C165" i="6"/>
  <c r="E164" i="6"/>
  <c r="G163" i="6"/>
  <c r="C163" i="6"/>
  <c r="E162" i="6"/>
  <c r="G161" i="6"/>
  <c r="C161" i="6"/>
  <c r="E160" i="6"/>
  <c r="G159" i="6"/>
  <c r="C159" i="6"/>
  <c r="E158" i="6"/>
  <c r="G157" i="6"/>
  <c r="C157" i="6"/>
  <c r="E156" i="6"/>
  <c r="G155" i="6"/>
  <c r="C155" i="6"/>
  <c r="E154" i="6"/>
  <c r="G153" i="6"/>
  <c r="C153" i="6"/>
  <c r="E152" i="6"/>
  <c r="G151" i="6"/>
  <c r="C151" i="6"/>
  <c r="E150" i="6"/>
  <c r="G149" i="6"/>
  <c r="C149" i="6"/>
  <c r="E148" i="6"/>
  <c r="G147" i="6"/>
  <c r="C147" i="6"/>
  <c r="E146" i="6"/>
  <c r="G145" i="6"/>
  <c r="C145" i="6"/>
  <c r="E144" i="6"/>
  <c r="G143" i="6"/>
  <c r="C143" i="6"/>
  <c r="E142" i="6"/>
  <c r="G141" i="6"/>
  <c r="C141" i="6"/>
  <c r="E140" i="6"/>
  <c r="G139" i="6"/>
  <c r="C139" i="6"/>
  <c r="E138" i="6"/>
  <c r="G137" i="6"/>
  <c r="C137" i="6"/>
  <c r="E136" i="6"/>
  <c r="G135" i="6"/>
  <c r="C135" i="6"/>
  <c r="E134" i="6"/>
  <c r="G133" i="6"/>
  <c r="C133" i="6"/>
  <c r="E132" i="6"/>
  <c r="G131" i="6"/>
  <c r="C131" i="6"/>
  <c r="E130" i="6"/>
  <c r="G129" i="6"/>
  <c r="C129" i="6"/>
  <c r="E128" i="6"/>
  <c r="G127" i="6"/>
  <c r="C127" i="6"/>
  <c r="E126" i="6"/>
  <c r="G125" i="6"/>
  <c r="C125" i="6"/>
  <c r="E124" i="6"/>
  <c r="G123" i="6"/>
  <c r="C123" i="6"/>
  <c r="E122" i="6"/>
  <c r="G121" i="6"/>
  <c r="C121" i="6"/>
  <c r="E120" i="6"/>
  <c r="G119" i="6"/>
  <c r="C119" i="6"/>
  <c r="E118" i="6"/>
  <c r="G117" i="6"/>
  <c r="C117" i="6"/>
  <c r="E116" i="6"/>
  <c r="G115" i="6"/>
  <c r="C115" i="6"/>
  <c r="E114" i="6"/>
  <c r="G113" i="6"/>
  <c r="C113" i="6"/>
  <c r="E112" i="6"/>
  <c r="G111" i="6"/>
  <c r="C111" i="6"/>
  <c r="E110" i="6"/>
  <c r="G109" i="6"/>
  <c r="C109" i="6"/>
  <c r="E108" i="6"/>
  <c r="G107" i="6"/>
  <c r="C107" i="6"/>
  <c r="E106" i="6"/>
  <c r="G105" i="6"/>
  <c r="C105" i="6"/>
  <c r="E104" i="6"/>
  <c r="G103" i="6"/>
  <c r="C103" i="6"/>
  <c r="E102" i="6"/>
  <c r="G101" i="6"/>
  <c r="C101" i="6"/>
  <c r="E100" i="6"/>
  <c r="G99" i="6"/>
  <c r="C99" i="6"/>
  <c r="E98" i="6"/>
  <c r="G97" i="6"/>
  <c r="C97" i="6"/>
  <c r="E96" i="6"/>
  <c r="G95" i="6"/>
  <c r="C95" i="6"/>
  <c r="E94" i="6"/>
  <c r="G93" i="6"/>
  <c r="C93" i="6"/>
  <c r="E92" i="6"/>
  <c r="G91" i="6"/>
  <c r="C91" i="6"/>
  <c r="E90" i="6"/>
  <c r="G89" i="6"/>
  <c r="C89" i="6"/>
  <c r="E88" i="6"/>
  <c r="G87" i="6"/>
  <c r="C87" i="6"/>
  <c r="E86" i="6"/>
  <c r="G85" i="6"/>
  <c r="C85" i="6"/>
  <c r="E84" i="6"/>
  <c r="G83" i="6"/>
  <c r="C83" i="6"/>
  <c r="E82" i="6"/>
  <c r="G81" i="6"/>
  <c r="C81" i="6"/>
  <c r="E80" i="6"/>
  <c r="G79" i="6"/>
  <c r="C79" i="6"/>
  <c r="E78" i="6"/>
  <c r="G77" i="6"/>
  <c r="C77" i="6"/>
  <c r="E76" i="6"/>
  <c r="G75" i="6"/>
  <c r="C75" i="6"/>
  <c r="E74" i="6"/>
  <c r="G73" i="6"/>
  <c r="C73" i="6"/>
  <c r="E72" i="6"/>
  <c r="G71" i="6"/>
  <c r="C71" i="6"/>
  <c r="E70" i="6"/>
  <c r="G69" i="6"/>
  <c r="C69" i="6"/>
  <c r="E68" i="6"/>
  <c r="G67" i="6"/>
  <c r="C67" i="6"/>
  <c r="E66" i="6"/>
  <c r="G65" i="6"/>
  <c r="C65" i="6"/>
  <c r="E64" i="6"/>
  <c r="G63" i="6"/>
  <c r="C63" i="6"/>
  <c r="E62" i="6"/>
  <c r="G61" i="6"/>
  <c r="C61" i="6"/>
  <c r="E60" i="6"/>
  <c r="G59" i="6"/>
  <c r="C59" i="6"/>
  <c r="E58" i="6"/>
  <c r="G57" i="6"/>
  <c r="C57" i="6"/>
  <c r="E56" i="6"/>
  <c r="G55" i="6"/>
  <c r="C55" i="6"/>
  <c r="E54" i="6"/>
  <c r="G53" i="6"/>
  <c r="C53" i="6"/>
  <c r="E52" i="6"/>
  <c r="G51" i="6"/>
  <c r="C51" i="6"/>
  <c r="E50" i="6"/>
  <c r="G49" i="6"/>
  <c r="C49" i="6"/>
  <c r="E48" i="6"/>
  <c r="G47" i="6"/>
  <c r="C47" i="6"/>
  <c r="E46" i="6"/>
  <c r="G45" i="6"/>
  <c r="C45" i="6"/>
  <c r="E44" i="6"/>
  <c r="G43" i="6"/>
  <c r="C43" i="6"/>
  <c r="E42" i="6"/>
  <c r="G41" i="6"/>
  <c r="C41" i="6"/>
  <c r="E40" i="6"/>
  <c r="G39" i="6"/>
  <c r="C39" i="6"/>
  <c r="E38" i="6"/>
  <c r="G37" i="6"/>
  <c r="C37" i="6"/>
  <c r="E36" i="6"/>
  <c r="G35" i="6"/>
  <c r="C35" i="6"/>
  <c r="E34" i="6"/>
  <c r="G33" i="6"/>
  <c r="C33" i="6"/>
  <c r="E32" i="6"/>
  <c r="G31" i="6"/>
  <c r="C31" i="6"/>
  <c r="E30" i="6"/>
  <c r="G29" i="6"/>
  <c r="C29" i="6"/>
  <c r="E28" i="6"/>
  <c r="G27" i="6"/>
  <c r="C27" i="6"/>
  <c r="E26" i="6"/>
  <c r="G25" i="6"/>
  <c r="C25" i="6"/>
  <c r="E24" i="6"/>
  <c r="G23" i="6"/>
  <c r="C23" i="6"/>
  <c r="E22" i="6"/>
  <c r="G21" i="6"/>
  <c r="C21" i="6"/>
  <c r="E20" i="6"/>
  <c r="G19" i="6"/>
  <c r="C19" i="6"/>
  <c r="E18" i="6"/>
  <c r="G17" i="6"/>
  <c r="G16" i="6"/>
  <c r="C16" i="6"/>
  <c r="E15" i="6"/>
  <c r="G14" i="6"/>
  <c r="C14" i="6"/>
  <c r="E13" i="6"/>
  <c r="G12" i="6"/>
  <c r="C12" i="6"/>
  <c r="E644" i="6"/>
  <c r="G641" i="6"/>
  <c r="C639" i="6"/>
  <c r="E636" i="6"/>
  <c r="G633" i="6"/>
  <c r="C631" i="6"/>
  <c r="E628" i="6"/>
  <c r="G625" i="6"/>
  <c r="C623" i="6"/>
  <c r="E620" i="6"/>
  <c r="G617" i="6"/>
  <c r="C615" i="6"/>
  <c r="E612" i="6"/>
  <c r="G609" i="6"/>
  <c r="C607" i="6"/>
  <c r="E604" i="6"/>
  <c r="G601" i="6"/>
  <c r="C599" i="6"/>
  <c r="E596" i="6"/>
  <c r="G593" i="6"/>
  <c r="C591" i="6"/>
  <c r="E588" i="6"/>
  <c r="G585" i="6"/>
  <c r="C583" i="6"/>
  <c r="E580" i="6"/>
  <c r="G577" i="6"/>
  <c r="C575" i="6"/>
  <c r="E572" i="6"/>
  <c r="G569" i="6"/>
  <c r="C567" i="6"/>
  <c r="E564" i="6"/>
  <c r="G561" i="6"/>
  <c r="C559" i="6"/>
  <c r="E556" i="6"/>
  <c r="G553" i="6"/>
  <c r="C551" i="6"/>
  <c r="E548" i="6"/>
  <c r="G545" i="6"/>
  <c r="C543" i="6"/>
  <c r="E540" i="6"/>
  <c r="G537" i="6"/>
  <c r="C535" i="6"/>
  <c r="E642" i="6"/>
  <c r="C637" i="6"/>
  <c r="G631" i="6"/>
  <c r="E626" i="6"/>
  <c r="C621" i="6"/>
  <c r="G615" i="6"/>
  <c r="E610" i="6"/>
  <c r="C605" i="6"/>
  <c r="G599" i="6"/>
  <c r="E594" i="6"/>
  <c r="C589" i="6"/>
  <c r="G583" i="6"/>
  <c r="E578" i="6"/>
  <c r="C573" i="6"/>
  <c r="G567" i="6"/>
  <c r="E562" i="6"/>
  <c r="C557" i="6"/>
  <c r="G551" i="6"/>
  <c r="E546" i="6"/>
  <c r="C541" i="6"/>
  <c r="G535" i="6"/>
  <c r="E532" i="6"/>
  <c r="G529" i="6"/>
  <c r="C527" i="6"/>
  <c r="E524" i="6"/>
  <c r="G521" i="6"/>
  <c r="C519" i="6"/>
  <c r="E516" i="6"/>
  <c r="G513" i="6"/>
  <c r="C511" i="6"/>
  <c r="E508" i="6"/>
  <c r="G505" i="6"/>
  <c r="C503" i="6"/>
  <c r="E500" i="6"/>
  <c r="G497" i="6"/>
  <c r="C495" i="6"/>
  <c r="E492" i="6"/>
  <c r="G489" i="6"/>
  <c r="C487" i="6"/>
  <c r="E484" i="6"/>
  <c r="G481" i="6"/>
  <c r="C479" i="6"/>
  <c r="E476" i="6"/>
  <c r="G473" i="6"/>
  <c r="C471" i="6"/>
  <c r="E468" i="6"/>
  <c r="G465" i="6"/>
  <c r="C463" i="6"/>
  <c r="E460" i="6"/>
  <c r="G457" i="6"/>
  <c r="C455" i="6"/>
  <c r="E452" i="6"/>
  <c r="G449" i="6"/>
  <c r="C447" i="6"/>
  <c r="E444" i="6"/>
  <c r="G441" i="6"/>
  <c r="C439" i="6"/>
  <c r="E436" i="6"/>
  <c r="G433" i="6"/>
  <c r="C431" i="6"/>
  <c r="E428" i="6"/>
  <c r="G425" i="6"/>
  <c r="C423" i="6"/>
  <c r="E420" i="6"/>
  <c r="G417" i="6"/>
  <c r="C415" i="6"/>
  <c r="E412" i="6"/>
  <c r="G409" i="6"/>
  <c r="C407" i="6"/>
  <c r="E404" i="6"/>
  <c r="G401" i="6"/>
  <c r="C399" i="6"/>
  <c r="E396" i="6"/>
  <c r="G393" i="6"/>
  <c r="C391" i="6"/>
  <c r="E388" i="6"/>
  <c r="G385" i="6"/>
  <c r="C383" i="6"/>
  <c r="E380" i="6"/>
  <c r="G377" i="6"/>
  <c r="C375" i="6"/>
  <c r="E372" i="6"/>
  <c r="G369" i="6"/>
  <c r="C367" i="6"/>
  <c r="E364" i="6"/>
  <c r="D362" i="6"/>
  <c r="B361" i="6"/>
  <c r="F359" i="6"/>
  <c r="D358" i="6"/>
  <c r="B357" i="6"/>
  <c r="F355" i="6"/>
  <c r="D354" i="6"/>
  <c r="B353" i="6"/>
  <c r="F351" i="6"/>
  <c r="D350" i="6"/>
  <c r="B349" i="6"/>
  <c r="F347" i="6"/>
  <c r="D346" i="6"/>
  <c r="B345" i="6"/>
  <c r="F343" i="6"/>
  <c r="D342" i="6"/>
  <c r="B341" i="6"/>
  <c r="F339" i="6"/>
  <c r="D338" i="6"/>
  <c r="B337" i="6"/>
  <c r="F335" i="6"/>
  <c r="D334" i="6"/>
  <c r="B333" i="6"/>
  <c r="F331" i="6"/>
  <c r="D330" i="6"/>
  <c r="B329" i="6"/>
  <c r="F327" i="6"/>
  <c r="D326" i="6"/>
  <c r="B325" i="6"/>
  <c r="F323" i="6"/>
  <c r="D322" i="6"/>
  <c r="B321" i="6"/>
  <c r="F319" i="6"/>
  <c r="D318" i="6"/>
  <c r="B317" i="6"/>
  <c r="F315" i="6"/>
  <c r="D314" i="6"/>
  <c r="B313" i="6"/>
  <c r="F311" i="6"/>
  <c r="D310" i="6"/>
  <c r="B309" i="6"/>
  <c r="F307" i="6"/>
  <c r="D306" i="6"/>
  <c r="B305" i="6"/>
  <c r="F303" i="6"/>
  <c r="D302" i="6"/>
  <c r="B301" i="6"/>
  <c r="F299" i="6"/>
  <c r="D298" i="6"/>
  <c r="B297" i="6"/>
  <c r="F295" i="6"/>
  <c r="D294" i="6"/>
  <c r="B293" i="6"/>
  <c r="F291" i="6"/>
  <c r="D290" i="6"/>
  <c r="B289" i="6"/>
  <c r="F287" i="6"/>
  <c r="D286" i="6"/>
  <c r="B285" i="6"/>
  <c r="F283" i="6"/>
  <c r="D282" i="6"/>
  <c r="B281" i="6"/>
  <c r="F279" i="6"/>
  <c r="D278" i="6"/>
  <c r="C641" i="6"/>
  <c r="E630" i="6"/>
  <c r="G619" i="6"/>
  <c r="C609" i="6"/>
  <c r="E598" i="6"/>
  <c r="G587" i="6"/>
  <c r="C577" i="6"/>
  <c r="E566" i="6"/>
  <c r="G555" i="6"/>
  <c r="C545" i="6"/>
  <c r="E534" i="6"/>
  <c r="C529" i="6"/>
  <c r="G523" i="6"/>
  <c r="E518" i="6"/>
  <c r="C513" i="6"/>
  <c r="G507" i="6"/>
  <c r="E502" i="6"/>
  <c r="C497" i="6"/>
  <c r="G491" i="6"/>
  <c r="E486" i="6"/>
  <c r="C481" i="6"/>
  <c r="G475" i="6"/>
  <c r="E470" i="6"/>
  <c r="C465" i="6"/>
  <c r="G459" i="6"/>
  <c r="E454" i="6"/>
  <c r="C449" i="6"/>
  <c r="G443" i="6"/>
  <c r="E438" i="6"/>
  <c r="C433" i="6"/>
  <c r="G427" i="6"/>
  <c r="E422" i="6"/>
  <c r="C417" i="6"/>
  <c r="G411" i="6"/>
  <c r="E406" i="6"/>
  <c r="C401" i="6"/>
  <c r="G395" i="6"/>
  <c r="E390" i="6"/>
  <c r="C385" i="6"/>
  <c r="G379" i="6"/>
  <c r="E374" i="6"/>
  <c r="C369" i="6"/>
  <c r="G363" i="6"/>
  <c r="F360" i="6"/>
  <c r="B358" i="6"/>
  <c r="D355" i="6"/>
  <c r="F352" i="6"/>
  <c r="B350" i="6"/>
  <c r="D347" i="6"/>
  <c r="F344" i="6"/>
  <c r="B342" i="6"/>
  <c r="D339" i="6"/>
  <c r="F336" i="6"/>
  <c r="B334" i="6"/>
  <c r="D331" i="6"/>
  <c r="F328" i="6"/>
  <c r="B326" i="6"/>
  <c r="D323" i="6"/>
  <c r="F320" i="6"/>
  <c r="B318" i="6"/>
  <c r="D315" i="6"/>
  <c r="F312" i="6"/>
  <c r="B310" i="6"/>
  <c r="D307" i="6"/>
  <c r="F304" i="6"/>
  <c r="B302" i="6"/>
  <c r="D299" i="6"/>
  <c r="F296" i="6"/>
  <c r="B294" i="6"/>
  <c r="D291" i="6"/>
  <c r="F288" i="6"/>
  <c r="B286" i="6"/>
  <c r="D283" i="6"/>
  <c r="F280" i="6"/>
  <c r="B278" i="6"/>
  <c r="F276" i="6"/>
  <c r="D275" i="6"/>
  <c r="B274" i="6"/>
  <c r="F272" i="6"/>
  <c r="D271" i="6"/>
  <c r="B270" i="6"/>
  <c r="F268" i="6"/>
  <c r="D267" i="6"/>
  <c r="B266" i="6"/>
  <c r="F264" i="6"/>
  <c r="D263" i="6"/>
  <c r="B262" i="6"/>
  <c r="F260" i="6"/>
  <c r="D259" i="6"/>
  <c r="B258" i="6"/>
  <c r="F256" i="6"/>
  <c r="D255" i="6"/>
  <c r="B254" i="6"/>
  <c r="F252" i="6"/>
  <c r="D251" i="6"/>
  <c r="B250" i="6"/>
  <c r="F248" i="6"/>
  <c r="D247" i="6"/>
  <c r="B246" i="6"/>
  <c r="F244" i="6"/>
  <c r="D243" i="6"/>
  <c r="B242" i="6"/>
  <c r="F240" i="6"/>
  <c r="D239" i="6"/>
  <c r="B238" i="6"/>
  <c r="F236" i="6"/>
  <c r="D235" i="6"/>
  <c r="B234" i="6"/>
  <c r="F232" i="6"/>
  <c r="D231" i="6"/>
  <c r="B230" i="6"/>
  <c r="F228" i="6"/>
  <c r="D227" i="6"/>
  <c r="B226" i="6"/>
  <c r="F224" i="6"/>
  <c r="D223" i="6"/>
  <c r="B222" i="6"/>
  <c r="F220" i="6"/>
  <c r="D219" i="6"/>
  <c r="B218" i="6"/>
  <c r="F216" i="6"/>
  <c r="D215" i="6"/>
  <c r="B214" i="6"/>
  <c r="F212" i="6"/>
  <c r="D211" i="6"/>
  <c r="B210" i="6"/>
  <c r="F208" i="6"/>
  <c r="D207" i="6"/>
  <c r="B206" i="6"/>
  <c r="F204" i="6"/>
  <c r="D203" i="6"/>
  <c r="B202" i="6"/>
  <c r="F200" i="6"/>
  <c r="D199" i="6"/>
  <c r="B198" i="6"/>
  <c r="F196" i="6"/>
  <c r="D195" i="6"/>
  <c r="B194" i="6"/>
  <c r="F192" i="6"/>
  <c r="D191" i="6"/>
  <c r="B190" i="6"/>
  <c r="F188" i="6"/>
  <c r="D187" i="6"/>
  <c r="B186" i="6"/>
  <c r="F184" i="6"/>
  <c r="D183" i="6"/>
  <c r="B182" i="6"/>
  <c r="F180" i="6"/>
  <c r="D179" i="6"/>
  <c r="B178" i="6"/>
  <c r="F176" i="6"/>
  <c r="D175" i="6"/>
  <c r="B174" i="6"/>
  <c r="F172" i="6"/>
  <c r="D171" i="6"/>
  <c r="B170" i="6"/>
  <c r="F168" i="6"/>
  <c r="D167" i="6"/>
  <c r="B166" i="6"/>
  <c r="F164" i="6"/>
  <c r="D163" i="6"/>
  <c r="B162" i="6"/>
  <c r="F160" i="6"/>
  <c r="D159" i="6"/>
  <c r="B158" i="6"/>
  <c r="F156" i="6"/>
  <c r="D155" i="6"/>
  <c r="B154" i="6"/>
  <c r="F152" i="6"/>
  <c r="D151" i="6"/>
  <c r="B150" i="6"/>
  <c r="F148" i="6"/>
  <c r="D147" i="6"/>
  <c r="B146" i="6"/>
  <c r="F144" i="6"/>
  <c r="D143" i="6"/>
  <c r="B142" i="6"/>
  <c r="F140" i="6"/>
  <c r="D139" i="6"/>
  <c r="B138" i="6"/>
  <c r="F136" i="6"/>
  <c r="D135" i="6"/>
  <c r="B134" i="6"/>
  <c r="F132" i="6"/>
  <c r="D131" i="6"/>
  <c r="B130" i="6"/>
  <c r="F128" i="6"/>
  <c r="D127" i="6"/>
  <c r="B126" i="6"/>
  <c r="F124" i="6"/>
  <c r="D123" i="6"/>
  <c r="B122" i="6"/>
  <c r="F120" i="6"/>
  <c r="D119" i="6"/>
  <c r="B118" i="6"/>
  <c r="F116" i="6"/>
  <c r="D115" i="6"/>
  <c r="B114" i="6"/>
  <c r="F112" i="6"/>
  <c r="D111" i="6"/>
  <c r="B110" i="6"/>
  <c r="F108" i="6"/>
  <c r="D107" i="6"/>
  <c r="B106" i="6"/>
  <c r="F104" i="6"/>
  <c r="D103" i="6"/>
  <c r="B102" i="6"/>
  <c r="F100" i="6"/>
  <c r="D99" i="6"/>
  <c r="B98" i="6"/>
  <c r="F96" i="6"/>
  <c r="D95" i="6"/>
  <c r="B94" i="6"/>
  <c r="F92" i="6"/>
  <c r="D91" i="6"/>
  <c r="B90" i="6"/>
  <c r="F88" i="6"/>
  <c r="D87" i="6"/>
  <c r="B86" i="6"/>
  <c r="F84" i="6"/>
  <c r="D83" i="6"/>
  <c r="B82" i="6"/>
  <c r="F80" i="6"/>
  <c r="D79" i="6"/>
  <c r="B78" i="6"/>
  <c r="F76" i="6"/>
  <c r="D75" i="6"/>
  <c r="B74" i="6"/>
  <c r="F72" i="6"/>
  <c r="D71" i="6"/>
  <c r="B70" i="6"/>
  <c r="F68" i="6"/>
  <c r="D67" i="6"/>
  <c r="B66" i="6"/>
  <c r="F64" i="6"/>
  <c r="D63" i="6"/>
  <c r="B62" i="6"/>
  <c r="F60" i="6"/>
  <c r="D59" i="6"/>
  <c r="B58" i="6"/>
  <c r="F56" i="6"/>
  <c r="D55" i="6"/>
  <c r="B54" i="6"/>
  <c r="F52" i="6"/>
  <c r="D51" i="6"/>
  <c r="B50" i="6"/>
  <c r="F48" i="6"/>
  <c r="D47" i="6"/>
  <c r="B46" i="6"/>
  <c r="F44" i="6"/>
  <c r="D43" i="6"/>
  <c r="B42" i="6"/>
  <c r="F40" i="6"/>
  <c r="D39" i="6"/>
  <c r="B38" i="6"/>
  <c r="F36" i="6"/>
  <c r="D35" i="6"/>
  <c r="B34" i="6"/>
  <c r="F32" i="6"/>
  <c r="D31" i="6"/>
  <c r="B30" i="6"/>
  <c r="F28" i="6"/>
  <c r="D27" i="6"/>
  <c r="B26" i="6"/>
  <c r="F24" i="6"/>
  <c r="D23" i="6"/>
  <c r="B22" i="6"/>
  <c r="F20" i="6"/>
  <c r="D19" i="6"/>
  <c r="B18" i="6"/>
  <c r="F16" i="6"/>
  <c r="D15" i="6"/>
  <c r="B14" i="6"/>
  <c r="F12" i="6"/>
  <c r="H12" i="6" s="1"/>
  <c r="G643" i="6"/>
  <c r="C633" i="6"/>
  <c r="E622" i="6"/>
  <c r="G611" i="6"/>
  <c r="C601" i="6"/>
  <c r="E590" i="6"/>
  <c r="G579" i="6"/>
  <c r="C569" i="6"/>
  <c r="E558" i="6"/>
  <c r="G547" i="6"/>
  <c r="C537" i="6"/>
  <c r="E530" i="6"/>
  <c r="C525" i="6"/>
  <c r="G519" i="6"/>
  <c r="E514" i="6"/>
  <c r="C509" i="6"/>
  <c r="G503" i="6"/>
  <c r="E498" i="6"/>
  <c r="C493" i="6"/>
  <c r="G487" i="6"/>
  <c r="E482" i="6"/>
  <c r="C477" i="6"/>
  <c r="G471" i="6"/>
  <c r="E466" i="6"/>
  <c r="C461" i="6"/>
  <c r="G455" i="6"/>
  <c r="E450" i="6"/>
  <c r="C445" i="6"/>
  <c r="G439" i="6"/>
  <c r="E434" i="6"/>
  <c r="C429" i="6"/>
  <c r="G423" i="6"/>
  <c r="E418" i="6"/>
  <c r="C413" i="6"/>
  <c r="G407" i="6"/>
  <c r="E402" i="6"/>
  <c r="C397" i="6"/>
  <c r="G391" i="6"/>
  <c r="E386" i="6"/>
  <c r="C381" i="6"/>
  <c r="G375" i="6"/>
  <c r="E370" i="6"/>
  <c r="C365" i="6"/>
  <c r="D361" i="6"/>
  <c r="F358" i="6"/>
  <c r="B356" i="6"/>
  <c r="D353" i="6"/>
  <c r="F350" i="6"/>
  <c r="B348" i="6"/>
  <c r="D345" i="6"/>
  <c r="F342" i="6"/>
  <c r="B340" i="6"/>
  <c r="D337" i="6"/>
  <c r="F334" i="6"/>
  <c r="B332" i="6"/>
  <c r="D329" i="6"/>
  <c r="F326" i="6"/>
  <c r="B324" i="6"/>
  <c r="D321" i="6"/>
  <c r="F318" i="6"/>
  <c r="B316" i="6"/>
  <c r="D313" i="6"/>
  <c r="F310" i="6"/>
  <c r="B308" i="6"/>
  <c r="D305" i="6"/>
  <c r="F302" i="6"/>
  <c r="B300" i="6"/>
  <c r="D297" i="6"/>
  <c r="F294" i="6"/>
  <c r="B292" i="6"/>
  <c r="D289" i="6"/>
  <c r="F286" i="6"/>
  <c r="B284" i="6"/>
  <c r="D281" i="6"/>
  <c r="F278" i="6"/>
  <c r="B277" i="6"/>
  <c r="F275" i="6"/>
  <c r="D274" i="6"/>
  <c r="B273" i="6"/>
  <c r="F271" i="6"/>
  <c r="D270" i="6"/>
  <c r="B269" i="6"/>
  <c r="F267" i="6"/>
  <c r="D266" i="6"/>
  <c r="B265" i="6"/>
  <c r="F263" i="6"/>
  <c r="D262" i="6"/>
  <c r="B261" i="6"/>
  <c r="F259" i="6"/>
  <c r="D258" i="6"/>
  <c r="B257" i="6"/>
  <c r="F255" i="6"/>
  <c r="D254" i="6"/>
  <c r="B253" i="6"/>
  <c r="F251" i="6"/>
  <c r="D250" i="6"/>
  <c r="B249" i="6"/>
  <c r="F247" i="6"/>
  <c r="D246" i="6"/>
  <c r="B245" i="6"/>
  <c r="F243" i="6"/>
  <c r="D242" i="6"/>
  <c r="B241" i="6"/>
  <c r="F239" i="6"/>
  <c r="D238" i="6"/>
  <c r="B237" i="6"/>
  <c r="F235" i="6"/>
  <c r="D234" i="6"/>
  <c r="B233" i="6"/>
  <c r="F231" i="6"/>
  <c r="D230" i="6"/>
  <c r="B229" i="6"/>
  <c r="F227" i="6"/>
  <c r="D226" i="6"/>
  <c r="B225" i="6"/>
  <c r="F223" i="6"/>
  <c r="D222" i="6"/>
  <c r="B221" i="6"/>
  <c r="F219" i="6"/>
  <c r="D218" i="6"/>
  <c r="B217" i="6"/>
  <c r="F215" i="6"/>
  <c r="D214" i="6"/>
  <c r="B213" i="6"/>
  <c r="F211" i="6"/>
  <c r="D210" i="6"/>
  <c r="B209" i="6"/>
  <c r="F207" i="6"/>
  <c r="D206" i="6"/>
  <c r="B205" i="6"/>
  <c r="F203" i="6"/>
  <c r="D202" i="6"/>
  <c r="B201" i="6"/>
  <c r="F199" i="6"/>
  <c r="D198" i="6"/>
  <c r="B197" i="6"/>
  <c r="F195" i="6"/>
  <c r="D194" i="6"/>
  <c r="B193" i="6"/>
  <c r="F191" i="6"/>
  <c r="D190" i="6"/>
  <c r="B189" i="6"/>
  <c r="F187" i="6"/>
  <c r="D186" i="6"/>
  <c r="B185" i="6"/>
  <c r="F183" i="6"/>
  <c r="D182" i="6"/>
  <c r="B181" i="6"/>
  <c r="F179" i="6"/>
  <c r="D178" i="6"/>
  <c r="B177" i="6"/>
  <c r="F175" i="6"/>
  <c r="D174" i="6"/>
  <c r="B173" i="6"/>
  <c r="F171" i="6"/>
  <c r="D170" i="6"/>
  <c r="B169" i="6"/>
  <c r="F167" i="6"/>
  <c r="D166" i="6"/>
  <c r="B165" i="6"/>
  <c r="F163" i="6"/>
  <c r="D162" i="6"/>
  <c r="B161" i="6"/>
  <c r="F159" i="6"/>
  <c r="D158" i="6"/>
  <c r="B157" i="6"/>
  <c r="F155" i="6"/>
  <c r="D154" i="6"/>
  <c r="B153" i="6"/>
  <c r="F151" i="6"/>
  <c r="D150" i="6"/>
  <c r="B149" i="6"/>
  <c r="F147" i="6"/>
  <c r="D146" i="6"/>
  <c r="B145" i="6"/>
  <c r="F143" i="6"/>
  <c r="D142" i="6"/>
  <c r="B141" i="6"/>
  <c r="F139" i="6"/>
  <c r="D138" i="6"/>
  <c r="B137" i="6"/>
  <c r="F135" i="6"/>
  <c r="D134" i="6"/>
  <c r="B133" i="6"/>
  <c r="F131" i="6"/>
  <c r="D130" i="6"/>
  <c r="B129" i="6"/>
  <c r="F127" i="6"/>
  <c r="D126" i="6"/>
  <c r="B125" i="6"/>
  <c r="C17" i="6"/>
  <c r="E16" i="6"/>
  <c r="G15" i="6"/>
  <c r="C15" i="6"/>
  <c r="E14" i="6"/>
  <c r="G13" i="6"/>
  <c r="C13" i="6"/>
  <c r="E12" i="6"/>
  <c r="G645" i="6"/>
  <c r="C643" i="6"/>
  <c r="E640" i="6"/>
  <c r="G637" i="6"/>
  <c r="C635" i="6"/>
  <c r="E632" i="6"/>
  <c r="G629" i="6"/>
  <c r="C627" i="6"/>
  <c r="E624" i="6"/>
  <c r="G621" i="6"/>
  <c r="C619" i="6"/>
  <c r="E616" i="6"/>
  <c r="G613" i="6"/>
  <c r="C611" i="6"/>
  <c r="E608" i="6"/>
  <c r="G605" i="6"/>
  <c r="C603" i="6"/>
  <c r="E600" i="6"/>
  <c r="G597" i="6"/>
  <c r="C595" i="6"/>
  <c r="E592" i="6"/>
  <c r="G589" i="6"/>
  <c r="C587" i="6"/>
  <c r="E584" i="6"/>
  <c r="G581" i="6"/>
  <c r="C579" i="6"/>
  <c r="E576" i="6"/>
  <c r="G573" i="6"/>
  <c r="C571" i="6"/>
  <c r="E568" i="6"/>
  <c r="G565" i="6"/>
  <c r="C563" i="6"/>
  <c r="E560" i="6"/>
  <c r="G557" i="6"/>
  <c r="C555" i="6"/>
  <c r="E552" i="6"/>
  <c r="G549" i="6"/>
  <c r="C547" i="6"/>
  <c r="E544" i="6"/>
  <c r="G541" i="6"/>
  <c r="C539" i="6"/>
  <c r="E536" i="6"/>
  <c r="C645" i="6"/>
  <c r="G639" i="6"/>
  <c r="E634" i="6"/>
  <c r="C629" i="6"/>
  <c r="G623" i="6"/>
  <c r="E618" i="6"/>
  <c r="C613" i="6"/>
  <c r="G607" i="6"/>
  <c r="E602" i="6"/>
  <c r="C597" i="6"/>
  <c r="G591" i="6"/>
  <c r="E586" i="6"/>
  <c r="C581" i="6"/>
  <c r="G575" i="6"/>
  <c r="E570" i="6"/>
  <c r="C565" i="6"/>
  <c r="G559" i="6"/>
  <c r="E554" i="6"/>
  <c r="C549" i="6"/>
  <c r="G543" i="6"/>
  <c r="E538" i="6"/>
  <c r="G533" i="6"/>
  <c r="C531" i="6"/>
  <c r="E528" i="6"/>
  <c r="G525" i="6"/>
  <c r="C523" i="6"/>
  <c r="E520" i="6"/>
  <c r="G517" i="6"/>
  <c r="C515" i="6"/>
  <c r="E512" i="6"/>
  <c r="G509" i="6"/>
  <c r="C507" i="6"/>
  <c r="E504" i="6"/>
  <c r="G501" i="6"/>
  <c r="C499" i="6"/>
  <c r="E496" i="6"/>
  <c r="G493" i="6"/>
  <c r="C491" i="6"/>
  <c r="E488" i="6"/>
  <c r="G485" i="6"/>
  <c r="C483" i="6"/>
  <c r="E480" i="6"/>
  <c r="G477" i="6"/>
  <c r="C475" i="6"/>
  <c r="E472" i="6"/>
  <c r="G469" i="6"/>
  <c r="C467" i="6"/>
  <c r="E464" i="6"/>
  <c r="G461" i="6"/>
  <c r="C459" i="6"/>
  <c r="E456" i="6"/>
  <c r="G453" i="6"/>
  <c r="C451" i="6"/>
  <c r="E448" i="6"/>
  <c r="G445" i="6"/>
  <c r="C443" i="6"/>
  <c r="E440" i="6"/>
  <c r="G437" i="6"/>
  <c r="C435" i="6"/>
  <c r="E432" i="6"/>
  <c r="G429" i="6"/>
  <c r="C427" i="6"/>
  <c r="E424" i="6"/>
  <c r="G421" i="6"/>
  <c r="C419" i="6"/>
  <c r="E416" i="6"/>
  <c r="G413" i="6"/>
  <c r="C411" i="6"/>
  <c r="E408" i="6"/>
  <c r="G405" i="6"/>
  <c r="C403" i="6"/>
  <c r="E400" i="6"/>
  <c r="G397" i="6"/>
  <c r="C395" i="6"/>
  <c r="E392" i="6"/>
  <c r="G389" i="6"/>
  <c r="C387" i="6"/>
  <c r="E384" i="6"/>
  <c r="G381" i="6"/>
  <c r="C379" i="6"/>
  <c r="E376" i="6"/>
  <c r="G373" i="6"/>
  <c r="C371" i="6"/>
  <c r="E368" i="6"/>
  <c r="G365" i="6"/>
  <c r="C363" i="6"/>
  <c r="F361" i="6"/>
  <c r="D360" i="6"/>
  <c r="B359" i="6"/>
  <c r="F357" i="6"/>
  <c r="D356" i="6"/>
  <c r="B355" i="6"/>
  <c r="F353" i="6"/>
  <c r="D352" i="6"/>
  <c r="B351" i="6"/>
  <c r="F349" i="6"/>
  <c r="D348" i="6"/>
  <c r="B347" i="6"/>
  <c r="F345" i="6"/>
  <c r="D344" i="6"/>
  <c r="B343" i="6"/>
  <c r="F341" i="6"/>
  <c r="D340" i="6"/>
  <c r="B339" i="6"/>
  <c r="F337" i="6"/>
  <c r="D336" i="6"/>
  <c r="B335" i="6"/>
  <c r="F333" i="6"/>
  <c r="D332" i="6"/>
  <c r="B331" i="6"/>
  <c r="F329" i="6"/>
  <c r="D328" i="6"/>
  <c r="B327" i="6"/>
  <c r="F325" i="6"/>
  <c r="D324" i="6"/>
  <c r="B323" i="6"/>
  <c r="F321" i="6"/>
  <c r="D320" i="6"/>
  <c r="B319" i="6"/>
  <c r="F317" i="6"/>
  <c r="D316" i="6"/>
  <c r="B315" i="6"/>
  <c r="F313" i="6"/>
  <c r="D312" i="6"/>
  <c r="B311" i="6"/>
  <c r="F309" i="6"/>
  <c r="D308" i="6"/>
  <c r="B307" i="6"/>
  <c r="F305" i="6"/>
  <c r="D304" i="6"/>
  <c r="B303" i="6"/>
  <c r="F301" i="6"/>
  <c r="D300" i="6"/>
  <c r="B299" i="6"/>
  <c r="F297" i="6"/>
  <c r="D296" i="6"/>
  <c r="B295" i="6"/>
  <c r="F293" i="6"/>
  <c r="D292" i="6"/>
  <c r="B291" i="6"/>
  <c r="F289" i="6"/>
  <c r="D288" i="6"/>
  <c r="B287" i="6"/>
  <c r="F285" i="6"/>
  <c r="D284" i="6"/>
  <c r="B283" i="6"/>
  <c r="F281" i="6"/>
  <c r="D280" i="6"/>
  <c r="B279" i="6"/>
  <c r="E646" i="6"/>
  <c r="G635" i="6"/>
  <c r="C625" i="6"/>
  <c r="E614" i="6"/>
  <c r="G603" i="6"/>
  <c r="C593" i="6"/>
  <c r="E582" i="6"/>
  <c r="G571" i="6"/>
  <c r="C561" i="6"/>
  <c r="E550" i="6"/>
  <c r="G539" i="6"/>
  <c r="G531" i="6"/>
  <c r="E526" i="6"/>
  <c r="C521" i="6"/>
  <c r="G515" i="6"/>
  <c r="E510" i="6"/>
  <c r="C505" i="6"/>
  <c r="G499" i="6"/>
  <c r="E494" i="6"/>
  <c r="C489" i="6"/>
  <c r="G483" i="6"/>
  <c r="E478" i="6"/>
  <c r="C473" i="6"/>
  <c r="G467" i="6"/>
  <c r="E462" i="6"/>
  <c r="C457" i="6"/>
  <c r="G451" i="6"/>
  <c r="E446" i="6"/>
  <c r="C441" i="6"/>
  <c r="G435" i="6"/>
  <c r="E430" i="6"/>
  <c r="C425" i="6"/>
  <c r="G419" i="6"/>
  <c r="E414" i="6"/>
  <c r="C409" i="6"/>
  <c r="G403" i="6"/>
  <c r="E398" i="6"/>
  <c r="C393" i="6"/>
  <c r="G387" i="6"/>
  <c r="E382" i="6"/>
  <c r="C377" i="6"/>
  <c r="G371" i="6"/>
  <c r="E366" i="6"/>
  <c r="B362" i="6"/>
  <c r="D359" i="6"/>
  <c r="F356" i="6"/>
  <c r="B354" i="6"/>
  <c r="D351" i="6"/>
  <c r="F348" i="6"/>
  <c r="B346" i="6"/>
  <c r="D343" i="6"/>
  <c r="F340" i="6"/>
  <c r="B338" i="6"/>
  <c r="D335" i="6"/>
  <c r="F332" i="6"/>
  <c r="B330" i="6"/>
  <c r="D327" i="6"/>
  <c r="F324" i="6"/>
  <c r="B322" i="6"/>
  <c r="D319" i="6"/>
  <c r="F316" i="6"/>
  <c r="B314" i="6"/>
  <c r="D311" i="6"/>
  <c r="F308" i="6"/>
  <c r="B306" i="6"/>
  <c r="D303" i="6"/>
  <c r="F300" i="6"/>
  <c r="B298" i="6"/>
  <c r="D295" i="6"/>
  <c r="F292" i="6"/>
  <c r="B290" i="6"/>
  <c r="D287" i="6"/>
  <c r="F284" i="6"/>
  <c r="B282" i="6"/>
  <c r="D279" i="6"/>
  <c r="D277" i="6"/>
  <c r="B276" i="6"/>
  <c r="F274" i="6"/>
  <c r="D273" i="6"/>
  <c r="B272" i="6"/>
  <c r="F270" i="6"/>
  <c r="D269" i="6"/>
  <c r="B268" i="6"/>
  <c r="F266" i="6"/>
  <c r="D265" i="6"/>
  <c r="B264" i="6"/>
  <c r="F262" i="6"/>
  <c r="D261" i="6"/>
  <c r="B260" i="6"/>
  <c r="F258" i="6"/>
  <c r="D257" i="6"/>
  <c r="B256" i="6"/>
  <c r="F254" i="6"/>
  <c r="D253" i="6"/>
  <c r="B252" i="6"/>
  <c r="F250" i="6"/>
  <c r="D249" i="6"/>
  <c r="B248" i="6"/>
  <c r="F246" i="6"/>
  <c r="D245" i="6"/>
  <c r="B244" i="6"/>
  <c r="F242" i="6"/>
  <c r="D241" i="6"/>
  <c r="B240" i="6"/>
  <c r="F238" i="6"/>
  <c r="D237" i="6"/>
  <c r="B236" i="6"/>
  <c r="F234" i="6"/>
  <c r="D233" i="6"/>
  <c r="B232" i="6"/>
  <c r="F230" i="6"/>
  <c r="D229" i="6"/>
  <c r="B228" i="6"/>
  <c r="F226" i="6"/>
  <c r="D225" i="6"/>
  <c r="B224" i="6"/>
  <c r="F222" i="6"/>
  <c r="D221" i="6"/>
  <c r="B220" i="6"/>
  <c r="F218" i="6"/>
  <c r="D217" i="6"/>
  <c r="B216" i="6"/>
  <c r="F214" i="6"/>
  <c r="D213" i="6"/>
  <c r="B212" i="6"/>
  <c r="F210" i="6"/>
  <c r="D209" i="6"/>
  <c r="B208" i="6"/>
  <c r="F206" i="6"/>
  <c r="D205" i="6"/>
  <c r="B204" i="6"/>
  <c r="F202" i="6"/>
  <c r="D201" i="6"/>
  <c r="B200" i="6"/>
  <c r="F198" i="6"/>
  <c r="D197" i="6"/>
  <c r="B196" i="6"/>
  <c r="F194" i="6"/>
  <c r="D193" i="6"/>
  <c r="B192" i="6"/>
  <c r="F190" i="6"/>
  <c r="D189" i="6"/>
  <c r="B188" i="6"/>
  <c r="F186" i="6"/>
  <c r="D185" i="6"/>
  <c r="B184" i="6"/>
  <c r="F182" i="6"/>
  <c r="D181" i="6"/>
  <c r="B180" i="6"/>
  <c r="F178" i="6"/>
  <c r="D177" i="6"/>
  <c r="B176" i="6"/>
  <c r="F174" i="6"/>
  <c r="D173" i="6"/>
  <c r="B172" i="6"/>
  <c r="F170" i="6"/>
  <c r="D169" i="6"/>
  <c r="B168" i="6"/>
  <c r="F166" i="6"/>
  <c r="D165" i="6"/>
  <c r="B164" i="6"/>
  <c r="F162" i="6"/>
  <c r="D161" i="6"/>
  <c r="B160" i="6"/>
  <c r="F158" i="6"/>
  <c r="D157" i="6"/>
  <c r="B156" i="6"/>
  <c r="F154" i="6"/>
  <c r="D153" i="6"/>
  <c r="B152" i="6"/>
  <c r="F150" i="6"/>
  <c r="D149" i="6"/>
  <c r="B148" i="6"/>
  <c r="F146" i="6"/>
  <c r="D145" i="6"/>
  <c r="B144" i="6"/>
  <c r="F142" i="6"/>
  <c r="D141" i="6"/>
  <c r="B140" i="6"/>
  <c r="F138" i="6"/>
  <c r="D137" i="6"/>
  <c r="B136" i="6"/>
  <c r="F134" i="6"/>
  <c r="D133" i="6"/>
  <c r="B132" i="6"/>
  <c r="F130" i="6"/>
  <c r="D129" i="6"/>
  <c r="B128" i="6"/>
  <c r="F126" i="6"/>
  <c r="D125" i="6"/>
  <c r="B124" i="6"/>
  <c r="F122" i="6"/>
  <c r="D121" i="6"/>
  <c r="B120" i="6"/>
  <c r="F118" i="6"/>
  <c r="D117" i="6"/>
  <c r="B116" i="6"/>
  <c r="F114" i="6"/>
  <c r="D113" i="6"/>
  <c r="B112" i="6"/>
  <c r="F110" i="6"/>
  <c r="D109" i="6"/>
  <c r="B108" i="6"/>
  <c r="F106" i="6"/>
  <c r="D105" i="6"/>
  <c r="B104" i="6"/>
  <c r="F102" i="6"/>
  <c r="D101" i="6"/>
  <c r="B100" i="6"/>
  <c r="F98" i="6"/>
  <c r="D97" i="6"/>
  <c r="B96" i="6"/>
  <c r="F94" i="6"/>
  <c r="D93" i="6"/>
  <c r="B92" i="6"/>
  <c r="F90" i="6"/>
  <c r="D89" i="6"/>
  <c r="B88" i="6"/>
  <c r="F86" i="6"/>
  <c r="D85" i="6"/>
  <c r="B84" i="6"/>
  <c r="F82" i="6"/>
  <c r="D81" i="6"/>
  <c r="B80" i="6"/>
  <c r="F78" i="6"/>
  <c r="D77" i="6"/>
  <c r="B76" i="6"/>
  <c r="F74" i="6"/>
  <c r="D73" i="6"/>
  <c r="B72" i="6"/>
  <c r="F70" i="6"/>
  <c r="D69" i="6"/>
  <c r="B68" i="6"/>
  <c r="F66" i="6"/>
  <c r="D65" i="6"/>
  <c r="B64" i="6"/>
  <c r="F62" i="6"/>
  <c r="D61" i="6"/>
  <c r="B60" i="6"/>
  <c r="F58" i="6"/>
  <c r="D57" i="6"/>
  <c r="B56" i="6"/>
  <c r="F54" i="6"/>
  <c r="D53" i="6"/>
  <c r="B52" i="6"/>
  <c r="F50" i="6"/>
  <c r="D49" i="6"/>
  <c r="B48" i="6"/>
  <c r="F46" i="6"/>
  <c r="D45" i="6"/>
  <c r="B44" i="6"/>
  <c r="F42" i="6"/>
  <c r="D41" i="6"/>
  <c r="B40" i="6"/>
  <c r="F38" i="6"/>
  <c r="D37" i="6"/>
  <c r="B36" i="6"/>
  <c r="F34" i="6"/>
  <c r="D33" i="6"/>
  <c r="B32" i="6"/>
  <c r="F30" i="6"/>
  <c r="D29" i="6"/>
  <c r="B28" i="6"/>
  <c r="F26" i="6"/>
  <c r="D25" i="6"/>
  <c r="B24" i="6"/>
  <c r="F22" i="6"/>
  <c r="D21" i="6"/>
  <c r="B20" i="6"/>
  <c r="F18" i="6"/>
  <c r="D17" i="6"/>
  <c r="B16" i="6"/>
  <c r="F14" i="6"/>
  <c r="D13" i="6"/>
  <c r="B12" i="6"/>
  <c r="E638" i="6"/>
  <c r="G627" i="6"/>
  <c r="C617" i="6"/>
  <c r="E606" i="6"/>
  <c r="G595" i="6"/>
  <c r="C585" i="6"/>
  <c r="E574" i="6"/>
  <c r="G563" i="6"/>
  <c r="C553" i="6"/>
  <c r="E542" i="6"/>
  <c r="C533" i="6"/>
  <c r="G527" i="6"/>
  <c r="E522" i="6"/>
  <c r="C517" i="6"/>
  <c r="G511" i="6"/>
  <c r="E506" i="6"/>
  <c r="C501" i="6"/>
  <c r="G495" i="6"/>
  <c r="E490" i="6"/>
  <c r="C485" i="6"/>
  <c r="G479" i="6"/>
  <c r="E474" i="6"/>
  <c r="C469" i="6"/>
  <c r="G463" i="6"/>
  <c r="E458" i="6"/>
  <c r="C453" i="6"/>
  <c r="G447" i="6"/>
  <c r="E442" i="6"/>
  <c r="C437" i="6"/>
  <c r="G431" i="6"/>
  <c r="E426" i="6"/>
  <c r="C421" i="6"/>
  <c r="G415" i="6"/>
  <c r="E410" i="6"/>
  <c r="C405" i="6"/>
  <c r="G399" i="6"/>
  <c r="E394" i="6"/>
  <c r="C389" i="6"/>
  <c r="G383" i="6"/>
  <c r="E378" i="6"/>
  <c r="C373" i="6"/>
  <c r="G367" i="6"/>
  <c r="F362" i="6"/>
  <c r="B360" i="6"/>
  <c r="D357" i="6"/>
  <c r="F354" i="6"/>
  <c r="B352" i="6"/>
  <c r="D349" i="6"/>
  <c r="F346" i="6"/>
  <c r="B344" i="6"/>
  <c r="D341" i="6"/>
  <c r="F338" i="6"/>
  <c r="B336" i="6"/>
  <c r="D333" i="6"/>
  <c r="F330" i="6"/>
  <c r="B328" i="6"/>
  <c r="D325" i="6"/>
  <c r="F322" i="6"/>
  <c r="B320" i="6"/>
  <c r="D317" i="6"/>
  <c r="F314" i="6"/>
  <c r="B312" i="6"/>
  <c r="D309" i="6"/>
  <c r="F306" i="6"/>
  <c r="B304" i="6"/>
  <c r="D301" i="6"/>
  <c r="F298" i="6"/>
  <c r="B296" i="6"/>
  <c r="D293" i="6"/>
  <c r="F290" i="6"/>
  <c r="B288" i="6"/>
  <c r="D285" i="6"/>
  <c r="F282" i="6"/>
  <c r="B280" i="6"/>
  <c r="F277" i="6"/>
  <c r="D276" i="6"/>
  <c r="B275" i="6"/>
  <c r="F273" i="6"/>
  <c r="D272" i="6"/>
  <c r="B271" i="6"/>
  <c r="F269" i="6"/>
  <c r="D268" i="6"/>
  <c r="B267" i="6"/>
  <c r="F265" i="6"/>
  <c r="D264" i="6"/>
  <c r="B263" i="6"/>
  <c r="F261" i="6"/>
  <c r="D260" i="6"/>
  <c r="B259" i="6"/>
  <c r="F257" i="6"/>
  <c r="D256" i="6"/>
  <c r="B255" i="6"/>
  <c r="F253" i="6"/>
  <c r="D252" i="6"/>
  <c r="B251" i="6"/>
  <c r="F249" i="6"/>
  <c r="D248" i="6"/>
  <c r="B247" i="6"/>
  <c r="F245" i="6"/>
  <c r="D244" i="6"/>
  <c r="B243" i="6"/>
  <c r="F241" i="6"/>
  <c r="D240" i="6"/>
  <c r="B239" i="6"/>
  <c r="F237" i="6"/>
  <c r="D236" i="6"/>
  <c r="B235" i="6"/>
  <c r="F233" i="6"/>
  <c r="D232" i="6"/>
  <c r="B231" i="6"/>
  <c r="F229" i="6"/>
  <c r="D228" i="6"/>
  <c r="B227" i="6"/>
  <c r="F225" i="6"/>
  <c r="D224" i="6"/>
  <c r="B223" i="6"/>
  <c r="F221" i="6"/>
  <c r="D220" i="6"/>
  <c r="B219" i="6"/>
  <c r="F217" i="6"/>
  <c r="D216" i="6"/>
  <c r="B215" i="6"/>
  <c r="F213" i="6"/>
  <c r="D212" i="6"/>
  <c r="B211" i="6"/>
  <c r="F209" i="6"/>
  <c r="D208" i="6"/>
  <c r="B207" i="6"/>
  <c r="F205" i="6"/>
  <c r="D204" i="6"/>
  <c r="B203" i="6"/>
  <c r="F201" i="6"/>
  <c r="D200" i="6"/>
  <c r="B199" i="6"/>
  <c r="F197" i="6"/>
  <c r="D196" i="6"/>
  <c r="B195" i="6"/>
  <c r="F193" i="6"/>
  <c r="D192" i="6"/>
  <c r="B191" i="6"/>
  <c r="F189" i="6"/>
  <c r="D188" i="6"/>
  <c r="B187" i="6"/>
  <c r="F185" i="6"/>
  <c r="D184" i="6"/>
  <c r="B183" i="6"/>
  <c r="F181" i="6"/>
  <c r="D180" i="6"/>
  <c r="B179" i="6"/>
  <c r="F177" i="6"/>
  <c r="D176" i="6"/>
  <c r="B175" i="6"/>
  <c r="F173" i="6"/>
  <c r="D172" i="6"/>
  <c r="B171" i="6"/>
  <c r="F169" i="6"/>
  <c r="D168" i="6"/>
  <c r="B167" i="6"/>
  <c r="F165" i="6"/>
  <c r="D164" i="6"/>
  <c r="B163" i="6"/>
  <c r="F161" i="6"/>
  <c r="D160" i="6"/>
  <c r="B159" i="6"/>
  <c r="F157" i="6"/>
  <c r="D156" i="6"/>
  <c r="B155" i="6"/>
  <c r="F153" i="6"/>
  <c r="D152" i="6"/>
  <c r="B151" i="6"/>
  <c r="F149" i="6"/>
  <c r="D148" i="6"/>
  <c r="B147" i="6"/>
  <c r="F145" i="6"/>
  <c r="D144" i="6"/>
  <c r="B143" i="6"/>
  <c r="F141" i="6"/>
  <c r="D140" i="6"/>
  <c r="B139" i="6"/>
  <c r="F137" i="6"/>
  <c r="D136" i="6"/>
  <c r="B135" i="6"/>
  <c r="F133" i="6"/>
  <c r="D132" i="6"/>
  <c r="B131" i="6"/>
  <c r="F129" i="6"/>
  <c r="D128" i="6"/>
  <c r="B127" i="6"/>
  <c r="F125" i="6"/>
  <c r="D124" i="6"/>
  <c r="B123" i="6"/>
  <c r="F121" i="6"/>
  <c r="D120" i="6"/>
  <c r="B119" i="6"/>
  <c r="F117" i="6"/>
  <c r="D116" i="6"/>
  <c r="B115" i="6"/>
  <c r="F113" i="6"/>
  <c r="D112" i="6"/>
  <c r="B111" i="6"/>
  <c r="F109" i="6"/>
  <c r="D108" i="6"/>
  <c r="B107" i="6"/>
  <c r="F105" i="6"/>
  <c r="D104" i="6"/>
  <c r="B103" i="6"/>
  <c r="F101" i="6"/>
  <c r="D100" i="6"/>
  <c r="D122" i="6"/>
  <c r="F119" i="6"/>
  <c r="B117" i="6"/>
  <c r="D114" i="6"/>
  <c r="F111" i="6"/>
  <c r="B109" i="6"/>
  <c r="D106" i="6"/>
  <c r="F103" i="6"/>
  <c r="B101" i="6"/>
  <c r="B99" i="6"/>
  <c r="F97" i="6"/>
  <c r="D96" i="6"/>
  <c r="B95" i="6"/>
  <c r="F93" i="6"/>
  <c r="D92" i="6"/>
  <c r="B91" i="6"/>
  <c r="F89" i="6"/>
  <c r="D88" i="6"/>
  <c r="B87" i="6"/>
  <c r="F85" i="6"/>
  <c r="D84" i="6"/>
  <c r="B83" i="6"/>
  <c r="F81" i="6"/>
  <c r="D80" i="6"/>
  <c r="B79" i="6"/>
  <c r="F77" i="6"/>
  <c r="D76" i="6"/>
  <c r="B75" i="6"/>
  <c r="F73" i="6"/>
  <c r="D72" i="6"/>
  <c r="B71" i="6"/>
  <c r="F69" i="6"/>
  <c r="D68" i="6"/>
  <c r="B67" i="6"/>
  <c r="F65" i="6"/>
  <c r="D64" i="6"/>
  <c r="B63" i="6"/>
  <c r="F61" i="6"/>
  <c r="D60" i="6"/>
  <c r="B59" i="6"/>
  <c r="F57" i="6"/>
  <c r="D56" i="6"/>
  <c r="B55" i="6"/>
  <c r="F53" i="6"/>
  <c r="D52" i="6"/>
  <c r="B51" i="6"/>
  <c r="F49" i="6"/>
  <c r="D48" i="6"/>
  <c r="B47" i="6"/>
  <c r="F45" i="6"/>
  <c r="D44" i="6"/>
  <c r="B43" i="6"/>
  <c r="F41" i="6"/>
  <c r="D40" i="6"/>
  <c r="B39" i="6"/>
  <c r="F37" i="6"/>
  <c r="D36" i="6"/>
  <c r="B35" i="6"/>
  <c r="F33" i="6"/>
  <c r="D32" i="6"/>
  <c r="B31" i="6"/>
  <c r="F29" i="6"/>
  <c r="D28" i="6"/>
  <c r="B27" i="6"/>
  <c r="F25" i="6"/>
  <c r="D24" i="6"/>
  <c r="B23" i="6"/>
  <c r="F21" i="6"/>
  <c r="D20" i="6"/>
  <c r="B19" i="6"/>
  <c r="F17" i="6"/>
  <c r="D16" i="6"/>
  <c r="B15" i="6"/>
  <c r="F13" i="6"/>
  <c r="H13" i="6" s="1"/>
  <c r="D12" i="6"/>
  <c r="F123" i="6"/>
  <c r="B121" i="6"/>
  <c r="D118" i="6"/>
  <c r="F115" i="6"/>
  <c r="B113" i="6"/>
  <c r="D110" i="6"/>
  <c r="F107" i="6"/>
  <c r="B105" i="6"/>
  <c r="D102" i="6"/>
  <c r="F99" i="6"/>
  <c r="D98" i="6"/>
  <c r="B97" i="6"/>
  <c r="F95" i="6"/>
  <c r="D94" i="6"/>
  <c r="B93" i="6"/>
  <c r="F91" i="6"/>
  <c r="D90" i="6"/>
  <c r="B89" i="6"/>
  <c r="F87" i="6"/>
  <c r="D86" i="6"/>
  <c r="B85" i="6"/>
  <c r="F83" i="6"/>
  <c r="D82" i="6"/>
  <c r="B81" i="6"/>
  <c r="F79" i="6"/>
  <c r="D78" i="6"/>
  <c r="B77" i="6"/>
  <c r="F75" i="6"/>
  <c r="D74" i="6"/>
  <c r="B73" i="6"/>
  <c r="F71" i="6"/>
  <c r="D70" i="6"/>
  <c r="B69" i="6"/>
  <c r="F67" i="6"/>
  <c r="D66" i="6"/>
  <c r="B65" i="6"/>
  <c r="F63" i="6"/>
  <c r="D62" i="6"/>
  <c r="B61" i="6"/>
  <c r="F59" i="6"/>
  <c r="D58" i="6"/>
  <c r="B57" i="6"/>
  <c r="F55" i="6"/>
  <c r="D54" i="6"/>
  <c r="B53" i="6"/>
  <c r="F51" i="6"/>
  <c r="D50" i="6"/>
  <c r="B49" i="6"/>
  <c r="F47" i="6"/>
  <c r="D46" i="6"/>
  <c r="B45" i="6"/>
  <c r="F43" i="6"/>
  <c r="D42" i="6"/>
  <c r="B41" i="6"/>
  <c r="F39" i="6"/>
  <c r="D38" i="6"/>
  <c r="B37" i="6"/>
  <c r="F35" i="6"/>
  <c r="D34" i="6"/>
  <c r="B33" i="6"/>
  <c r="F31" i="6"/>
  <c r="D30" i="6"/>
  <c r="B29" i="6"/>
  <c r="F27" i="6"/>
  <c r="D26" i="6"/>
  <c r="B25" i="6"/>
  <c r="F23" i="6"/>
  <c r="D22" i="6"/>
  <c r="B21" i="6"/>
  <c r="F19" i="6"/>
  <c r="D18" i="6"/>
  <c r="B17" i="6"/>
  <c r="F15" i="6"/>
  <c r="D14" i="6"/>
  <c r="B13" i="6"/>
  <c r="D614" i="6"/>
  <c r="D618" i="6"/>
  <c r="F623" i="6"/>
  <c r="H623" i="6" s="1"/>
  <c r="F627" i="6"/>
  <c r="H627" i="6" s="1"/>
  <c r="F631" i="6"/>
  <c r="F635" i="6"/>
  <c r="F639" i="6"/>
  <c r="D644" i="6"/>
  <c r="B613" i="6"/>
  <c r="B615" i="6"/>
  <c r="B617" i="6"/>
  <c r="B619" i="6"/>
  <c r="D620" i="6"/>
  <c r="D622" i="6"/>
  <c r="D624" i="6"/>
  <c r="D626" i="6"/>
  <c r="D628" i="6"/>
  <c r="D630" i="6"/>
  <c r="D632" i="6"/>
  <c r="D634" i="6"/>
  <c r="D636" i="6"/>
  <c r="D638" i="6"/>
  <c r="D640" i="6"/>
  <c r="D642" i="6"/>
  <c r="F643" i="6"/>
  <c r="H643" i="6" s="1"/>
  <c r="F645" i="6"/>
  <c r="D616" i="6"/>
  <c r="F621" i="6"/>
  <c r="H621" i="6" s="1"/>
  <c r="F625" i="6"/>
  <c r="H625" i="6" s="1"/>
  <c r="F629" i="6"/>
  <c r="F633" i="6"/>
  <c r="F637" i="6"/>
  <c r="H637" i="6" s="1"/>
  <c r="F641" i="6"/>
  <c r="H641" i="6" s="1"/>
  <c r="D646" i="6"/>
  <c r="F613" i="6"/>
  <c r="H613" i="6" s="1"/>
  <c r="F615" i="6"/>
  <c r="F617" i="6"/>
  <c r="F619" i="6"/>
  <c r="B621" i="6"/>
  <c r="B623" i="6"/>
  <c r="B625" i="6"/>
  <c r="B627" i="6"/>
  <c r="B629" i="6"/>
  <c r="B631" i="6"/>
  <c r="B633" i="6"/>
  <c r="B635" i="6"/>
  <c r="B637" i="6"/>
  <c r="B639" i="6"/>
  <c r="B641" i="6"/>
  <c r="B643" i="6"/>
  <c r="B645" i="6"/>
  <c r="B188" i="16"/>
  <c r="D86" i="16"/>
  <c r="D150" i="16"/>
  <c r="G183" i="16"/>
  <c r="B129" i="16"/>
  <c r="C190" i="16"/>
  <c r="B186" i="16"/>
  <c r="D125" i="16"/>
  <c r="B219" i="16"/>
  <c r="F82" i="16"/>
  <c r="H82" i="16" s="1"/>
  <c r="F187" i="16"/>
  <c r="B104" i="16"/>
  <c r="E193" i="16"/>
  <c r="B115" i="16"/>
  <c r="B152" i="16"/>
  <c r="D166" i="16"/>
  <c r="D72" i="16"/>
  <c r="B215" i="16"/>
  <c r="C196" i="16"/>
  <c r="F93" i="16"/>
  <c r="H93" i="16" s="1"/>
  <c r="D153" i="16"/>
  <c r="D120" i="16"/>
  <c r="G164" i="16"/>
  <c r="H164" i="16" s="1"/>
  <c r="F174" i="16"/>
  <c r="E214" i="16"/>
  <c r="D98" i="16"/>
  <c r="G221" i="16"/>
  <c r="H221" i="16" s="1"/>
  <c r="G222" i="16"/>
  <c r="H222" i="16" s="1"/>
  <c r="C161" i="16"/>
  <c r="D155" i="16"/>
  <c r="D144" i="16"/>
  <c r="B77" i="16"/>
  <c r="B141" i="16"/>
  <c r="D73" i="16"/>
  <c r="F119" i="16"/>
  <c r="E171" i="16"/>
  <c r="D200" i="16"/>
  <c r="G174" i="16"/>
  <c r="F176" i="16"/>
  <c r="H176" i="16" s="1"/>
  <c r="C207" i="16"/>
  <c r="B116" i="16"/>
  <c r="G812" i="6"/>
  <c r="F94" i="16"/>
  <c r="H94" i="16" s="1"/>
  <c r="D141" i="16"/>
  <c r="E191" i="16"/>
  <c r="G808" i="6"/>
  <c r="H808" i="6" s="1"/>
  <c r="G212" i="16"/>
  <c r="E209" i="16"/>
  <c r="C671" i="6"/>
  <c r="C758" i="6"/>
  <c r="G796" i="6"/>
  <c r="E700" i="6"/>
  <c r="C688" i="6"/>
  <c r="E815" i="6"/>
  <c r="G659" i="6"/>
  <c r="G804" i="6"/>
  <c r="H804" i="6" s="1"/>
  <c r="E675" i="6"/>
  <c r="E698" i="6"/>
  <c r="C660" i="6"/>
  <c r="G126" i="16"/>
  <c r="H126" i="16" s="1"/>
  <c r="G722" i="6"/>
  <c r="E671" i="6"/>
  <c r="E713" i="6"/>
  <c r="G752" i="6"/>
  <c r="G786" i="6"/>
  <c r="H786" i="6" s="1"/>
  <c r="E748" i="6"/>
  <c r="G793" i="6"/>
  <c r="H793" i="6" s="1"/>
  <c r="G177" i="16"/>
  <c r="B710" i="6"/>
  <c r="C191" i="16"/>
  <c r="G169" i="16"/>
  <c r="H169" i="16" s="1"/>
  <c r="G798" i="6"/>
  <c r="H798" i="6" s="1"/>
  <c r="F663" i="6"/>
  <c r="H663" i="6" s="1"/>
  <c r="E709" i="6"/>
  <c r="C716" i="6"/>
  <c r="F732" i="6"/>
  <c r="G794" i="6"/>
  <c r="G785" i="6"/>
  <c r="D767" i="6"/>
  <c r="C59" i="9"/>
  <c r="F51" i="9" s="1"/>
  <c r="F659" i="6"/>
  <c r="H659" i="6" s="1"/>
  <c r="F728" i="6"/>
  <c r="H728" i="6" s="1"/>
  <c r="C175" i="16"/>
  <c r="E128" i="16"/>
  <c r="E801" i="6"/>
  <c r="F655" i="6"/>
  <c r="D710" i="6"/>
  <c r="E38" i="16"/>
  <c r="C749" i="6"/>
  <c r="F795" i="6"/>
  <c r="E800" i="6"/>
  <c r="D780" i="6"/>
  <c r="B667" i="6"/>
  <c r="B736" i="6"/>
  <c r="E173" i="16"/>
  <c r="G184" i="16"/>
  <c r="B157" i="16"/>
  <c r="D84" i="16"/>
  <c r="D165" i="16"/>
  <c r="E202" i="16"/>
  <c r="E682" i="6"/>
  <c r="E692" i="6"/>
  <c r="C656" i="6"/>
  <c r="G702" i="6"/>
  <c r="C738" i="6"/>
  <c r="C667" i="6"/>
  <c r="G800" i="6"/>
  <c r="C686" i="6"/>
  <c r="C722" i="6"/>
  <c r="C778" i="6"/>
  <c r="E739" i="6"/>
  <c r="G670" i="6"/>
  <c r="G732" i="6"/>
  <c r="E664" i="6"/>
  <c r="E795" i="6"/>
  <c r="C682" i="6"/>
  <c r="C808" i="6"/>
  <c r="C818" i="6"/>
  <c r="D662" i="6"/>
  <c r="C791" i="6"/>
  <c r="D731" i="6"/>
  <c r="G734" i="6"/>
  <c r="H734" i="6" s="1"/>
  <c r="F38" i="16"/>
  <c r="H38" i="16" s="1"/>
  <c r="F60" i="16"/>
  <c r="B685" i="6"/>
  <c r="F53" i="16"/>
  <c r="H53" i="16" s="1"/>
  <c r="B754" i="6"/>
  <c r="G730" i="6"/>
  <c r="C816" i="6"/>
  <c r="D55" i="16"/>
  <c r="B681" i="6"/>
  <c r="F45" i="16"/>
  <c r="B750" i="6"/>
  <c r="E737" i="6"/>
  <c r="B36" i="16"/>
  <c r="B50" i="16"/>
  <c r="B677" i="6"/>
  <c r="F662" i="6"/>
  <c r="G791" i="6"/>
  <c r="F731" i="6"/>
  <c r="B817" i="6"/>
  <c r="B82" i="16"/>
  <c r="D688" i="6"/>
  <c r="D60" i="16"/>
  <c r="D757" i="6"/>
  <c r="G59" i="16"/>
  <c r="H59" i="16" s="1"/>
  <c r="F40" i="16"/>
  <c r="G97" i="16"/>
  <c r="D90" i="16"/>
  <c r="H702" i="6"/>
  <c r="D178" i="16"/>
  <c r="F105" i="16"/>
  <c r="H105" i="16" s="1"/>
  <c r="D189" i="16"/>
  <c r="E702" i="6"/>
  <c r="C746" i="6"/>
  <c r="E723" i="6"/>
  <c r="G666" i="6"/>
  <c r="H666" i="6" s="1"/>
  <c r="C776" i="6"/>
  <c r="E674" i="6"/>
  <c r="E688" i="6"/>
  <c r="C654" i="6"/>
  <c r="C698" i="6"/>
  <c r="G683" i="6"/>
  <c r="G657" i="6"/>
  <c r="C782" i="6"/>
  <c r="E681" i="6"/>
  <c r="C669" i="6"/>
  <c r="G685" i="6"/>
  <c r="H685" i="6" s="1"/>
  <c r="C650" i="6"/>
  <c r="G692" i="6"/>
  <c r="H692" i="6" s="1"/>
  <c r="F42" i="16"/>
  <c r="H42" i="16" s="1"/>
  <c r="D59" i="16"/>
  <c r="F683" i="6"/>
  <c r="B51" i="16"/>
  <c r="F752" i="6"/>
  <c r="C756" i="6"/>
  <c r="F62" i="16"/>
  <c r="C112" i="16"/>
  <c r="E708" i="6"/>
  <c r="G124" i="16"/>
  <c r="D775" i="6"/>
  <c r="C752" i="6"/>
  <c r="D57" i="16"/>
  <c r="E101" i="16"/>
  <c r="D702" i="6"/>
  <c r="G108" i="16"/>
  <c r="D771" i="6"/>
  <c r="G758" i="6"/>
  <c r="B60" i="16"/>
  <c r="G90" i="16"/>
  <c r="H90" i="16" s="1"/>
  <c r="D698" i="6"/>
  <c r="B684" i="6"/>
  <c r="F51" i="16"/>
  <c r="H51" i="16" s="1"/>
  <c r="B753" i="6"/>
  <c r="E55" i="16"/>
  <c r="E181" i="16"/>
  <c r="C715" i="6"/>
  <c r="C138" i="16"/>
  <c r="F778" i="6"/>
  <c r="E94" i="16"/>
  <c r="E718" i="6"/>
  <c r="D795" i="6"/>
  <c r="F160" i="16"/>
  <c r="H160" i="16" s="1"/>
  <c r="D206" i="16"/>
  <c r="F149" i="16"/>
  <c r="E203" i="16"/>
  <c r="C673" i="6"/>
  <c r="G649" i="6"/>
  <c r="H649" i="6" s="1"/>
  <c r="C766" i="6"/>
  <c r="E677" i="6"/>
  <c r="C665" i="6"/>
  <c r="C730" i="6"/>
  <c r="E715" i="6"/>
  <c r="G664" i="6"/>
  <c r="C760" i="6"/>
  <c r="G655" i="6"/>
  <c r="C679" i="6"/>
  <c r="E649" i="6"/>
  <c r="C692" i="6"/>
  <c r="E719" i="6"/>
  <c r="C710" i="6"/>
  <c r="G660" i="6"/>
  <c r="H660" i="6" s="1"/>
  <c r="C728" i="6"/>
  <c r="C68" i="16"/>
  <c r="G106" i="16"/>
  <c r="H106" i="16" s="1"/>
  <c r="G705" i="6"/>
  <c r="E119" i="16"/>
  <c r="B774" i="6"/>
  <c r="E777" i="6"/>
  <c r="C116" i="16"/>
  <c r="C183" i="16"/>
  <c r="C751" i="6"/>
  <c r="D711" i="6"/>
  <c r="C696" i="6"/>
  <c r="E773" i="6"/>
  <c r="E105" i="16"/>
  <c r="G161" i="16"/>
  <c r="C743" i="6"/>
  <c r="D707" i="6"/>
  <c r="E699" i="6"/>
  <c r="C780" i="6"/>
  <c r="C108" i="16"/>
  <c r="G146" i="16"/>
  <c r="G92" i="16"/>
  <c r="H92" i="16" s="1"/>
  <c r="E706" i="6"/>
  <c r="G120" i="16"/>
  <c r="D774" i="6"/>
  <c r="G85" i="16"/>
  <c r="H85" i="16" s="1"/>
  <c r="G216" i="16"/>
  <c r="H216" i="16" s="1"/>
  <c r="G757" i="6"/>
  <c r="H757" i="6" s="1"/>
  <c r="F714" i="6"/>
  <c r="B800" i="6"/>
  <c r="C137" i="16"/>
  <c r="G144" i="16"/>
  <c r="G127" i="16"/>
  <c r="E707" i="6"/>
  <c r="C735" i="6"/>
  <c r="F210" i="16"/>
  <c r="H210" i="16" s="1"/>
  <c r="F788" i="6"/>
  <c r="H788" i="6" s="1"/>
  <c r="B668" i="6"/>
  <c r="D689" i="6"/>
  <c r="C717" i="6"/>
  <c r="G759" i="6"/>
  <c r="E802" i="6"/>
  <c r="D62" i="16"/>
  <c r="C142" i="16"/>
  <c r="F715" i="6"/>
  <c r="B737" i="6"/>
  <c r="D758" i="6"/>
  <c r="F779" i="6"/>
  <c r="H779" i="6" s="1"/>
  <c r="B801" i="6"/>
  <c r="E39" i="16"/>
  <c r="G60" i="16"/>
  <c r="E96" i="16"/>
  <c r="C139" i="16"/>
  <c r="D103" i="16"/>
  <c r="D160" i="16"/>
  <c r="B651" i="6"/>
  <c r="D672" i="6"/>
  <c r="F693" i="6"/>
  <c r="G725" i="6"/>
  <c r="H725" i="6" s="1"/>
  <c r="E768" i="6"/>
  <c r="C811" i="6"/>
  <c r="C74" i="16"/>
  <c r="G165" i="16"/>
  <c r="B720" i="6"/>
  <c r="D741" i="6"/>
  <c r="F762" i="6"/>
  <c r="H762" i="6" s="1"/>
  <c r="B784" i="6"/>
  <c r="D805" i="6"/>
  <c r="G43" i="16"/>
  <c r="C65" i="16"/>
  <c r="C105" i="16"/>
  <c r="G147" i="16"/>
  <c r="H147" i="16" s="1"/>
  <c r="F177" i="16"/>
  <c r="D647" i="6"/>
  <c r="C761" i="6"/>
  <c r="D716" i="6"/>
  <c r="F801" i="6"/>
  <c r="E140" i="16"/>
  <c r="F816" i="6"/>
  <c r="H816" i="6" s="1"/>
  <c r="F80" i="16"/>
  <c r="E220" i="16"/>
  <c r="C200" i="16"/>
  <c r="F208" i="16"/>
  <c r="C140" i="16"/>
  <c r="G777" i="6"/>
  <c r="H777" i="6" s="1"/>
  <c r="F724" i="6"/>
  <c r="H724" i="6" s="1"/>
  <c r="B652" i="6"/>
  <c r="D673" i="6"/>
  <c r="F694" i="6"/>
  <c r="H694" i="6" s="1"/>
  <c r="G727" i="6"/>
  <c r="E770" i="6"/>
  <c r="C813" i="6"/>
  <c r="C78" i="16"/>
  <c r="G173" i="16"/>
  <c r="H173" i="16" s="1"/>
  <c r="B721" i="6"/>
  <c r="D742" i="6"/>
  <c r="F763" i="6"/>
  <c r="B785" i="6"/>
  <c r="D806" i="6"/>
  <c r="G44" i="16"/>
  <c r="H44" i="16" s="1"/>
  <c r="C66" i="16"/>
  <c r="C107" i="16"/>
  <c r="G149" i="16"/>
  <c r="F124" i="16"/>
  <c r="H124" i="16" s="1"/>
  <c r="F181" i="16"/>
  <c r="H181" i="16" s="1"/>
  <c r="D656" i="6"/>
  <c r="F677" i="6"/>
  <c r="H677" i="6" s="1"/>
  <c r="B699" i="6"/>
  <c r="E736" i="6"/>
  <c r="C779" i="6"/>
  <c r="B39" i="16"/>
  <c r="E95" i="16"/>
  <c r="D221" i="16"/>
  <c r="D725" i="6"/>
  <c r="F746" i="6"/>
  <c r="H746" i="6" s="1"/>
  <c r="B768" i="6"/>
  <c r="D789" i="6"/>
  <c r="F810" i="6"/>
  <c r="H810" i="6" s="1"/>
  <c r="C49" i="16"/>
  <c r="C73" i="16"/>
  <c r="G115" i="16"/>
  <c r="H115" i="16" s="1"/>
  <c r="B78" i="16"/>
  <c r="G208" i="16"/>
  <c r="F668" i="6"/>
  <c r="H668" i="6" s="1"/>
  <c r="G803" i="6"/>
  <c r="F737" i="6"/>
  <c r="H737" i="6" s="1"/>
  <c r="C40" i="16"/>
  <c r="B106" i="16"/>
  <c r="C55" i="16"/>
  <c r="G178" i="16"/>
  <c r="D149" i="16"/>
  <c r="D134" i="16"/>
  <c r="C648" i="6"/>
  <c r="E721" i="6"/>
  <c r="H127" i="16"/>
  <c r="H184" i="16"/>
  <c r="F37" i="16"/>
  <c r="H37" i="16" s="1"/>
  <c r="B746" i="6"/>
  <c r="D657" i="6"/>
  <c r="F678" i="6"/>
  <c r="H678" i="6" s="1"/>
  <c r="B700" i="6"/>
  <c r="E738" i="6"/>
  <c r="C781" i="6"/>
  <c r="B41" i="16"/>
  <c r="E99" i="16"/>
  <c r="B705" i="6"/>
  <c r="D726" i="6"/>
  <c r="F747" i="6"/>
  <c r="H747" i="6" s="1"/>
  <c r="B769" i="6"/>
  <c r="D790" i="6"/>
  <c r="F811" i="6"/>
  <c r="H811" i="6" s="1"/>
  <c r="C50" i="16"/>
  <c r="C75" i="16"/>
  <c r="G117" i="16"/>
  <c r="H117" i="16" s="1"/>
  <c r="C181" i="16"/>
  <c r="B146" i="16"/>
  <c r="D210" i="16"/>
  <c r="F661" i="6"/>
  <c r="H661" i="6" s="1"/>
  <c r="B683" i="6"/>
  <c r="E704" i="6"/>
  <c r="C747" i="6"/>
  <c r="G789" i="6"/>
  <c r="H789" i="6" s="1"/>
  <c r="F49" i="16"/>
  <c r="G116" i="16"/>
  <c r="H116" i="16" s="1"/>
  <c r="D709" i="6"/>
  <c r="F730" i="6"/>
  <c r="H730" i="6" s="1"/>
  <c r="B752" i="6"/>
  <c r="D773" i="6"/>
  <c r="F794" i="6"/>
  <c r="H794" i="6" s="1"/>
  <c r="B816" i="6"/>
  <c r="E54" i="16"/>
  <c r="G83" i="16"/>
  <c r="H83" i="16" s="1"/>
  <c r="E126" i="16"/>
  <c r="F120" i="16"/>
  <c r="H120" i="16" s="1"/>
  <c r="G102" i="16"/>
  <c r="H102" i="16" s="1"/>
  <c r="B690" i="6"/>
  <c r="F63" i="16"/>
  <c r="H63" i="16" s="1"/>
  <c r="B759" i="6"/>
  <c r="E61" i="16"/>
  <c r="B163" i="16"/>
  <c r="C85" i="16"/>
  <c r="C214" i="16"/>
  <c r="F219" i="16"/>
  <c r="H219" i="16" s="1"/>
  <c r="B99" i="16"/>
  <c r="G768" i="6"/>
  <c r="H768" i="6" s="1"/>
  <c r="B765" i="6"/>
  <c r="H784" i="6"/>
  <c r="H670" i="6"/>
  <c r="H803" i="6"/>
  <c r="H137" i="16"/>
  <c r="H123" i="16"/>
  <c r="G98" i="16"/>
  <c r="H98" i="16" s="1"/>
  <c r="B658" i="6"/>
  <c r="D679" i="6"/>
  <c r="F700" i="6"/>
  <c r="H700" i="6" s="1"/>
  <c r="G739" i="6"/>
  <c r="H739" i="6" s="1"/>
  <c r="E782" i="6"/>
  <c r="D42" i="16"/>
  <c r="C102" i="16"/>
  <c r="F705" i="6"/>
  <c r="B727" i="6"/>
  <c r="D748" i="6"/>
  <c r="F769" i="6"/>
  <c r="H769" i="6" s="1"/>
  <c r="B791" i="6"/>
  <c r="D812" i="6"/>
  <c r="G50" i="16"/>
  <c r="H50" i="16" s="1"/>
  <c r="E76" i="16"/>
  <c r="C119" i="16"/>
  <c r="G191" i="16"/>
  <c r="H191" i="16" s="1"/>
  <c r="F148" i="16"/>
  <c r="H148" i="16" s="1"/>
  <c r="F215" i="16"/>
  <c r="H215" i="16" s="1"/>
  <c r="B806" i="6"/>
  <c r="E44" i="16"/>
  <c r="G65" i="16"/>
  <c r="H65" i="16" s="1"/>
  <c r="E106" i="16"/>
  <c r="C149" i="16"/>
  <c r="D123" i="16"/>
  <c r="D180" i="16"/>
  <c r="G187" i="16"/>
  <c r="D183" i="16"/>
  <c r="D101" i="16"/>
  <c r="F163" i="16"/>
  <c r="H163" i="16" s="1"/>
  <c r="F209" i="16"/>
  <c r="H209" i="16" s="1"/>
  <c r="B204" i="16"/>
  <c r="E217" i="16"/>
  <c r="D109" i="16"/>
  <c r="B127" i="16"/>
  <c r="E185" i="16"/>
  <c r="E650" i="6"/>
  <c r="C657" i="6"/>
  <c r="C649" i="6"/>
  <c r="C744" i="6"/>
  <c r="E804" i="6"/>
  <c r="B696" i="6"/>
  <c r="G107" i="16"/>
  <c r="H107" i="16" s="1"/>
  <c r="H151" i="16"/>
  <c r="H131" i="16"/>
  <c r="C169" i="16"/>
  <c r="B142" i="16"/>
  <c r="D202" i="16"/>
  <c r="E145" i="16"/>
  <c r="E141" i="16"/>
  <c r="D663" i="6"/>
  <c r="F684" i="6"/>
  <c r="G707" i="6"/>
  <c r="H707" i="6" s="1"/>
  <c r="E750" i="6"/>
  <c r="C793" i="6"/>
  <c r="B53" i="16"/>
  <c r="E123" i="16"/>
  <c r="B711" i="6"/>
  <c r="D732" i="6"/>
  <c r="F753" i="6"/>
  <c r="B775" i="6"/>
  <c r="D796" i="6"/>
  <c r="F817" i="6"/>
  <c r="H817" i="6" s="1"/>
  <c r="C56" i="16"/>
  <c r="C87" i="16"/>
  <c r="G129" i="16"/>
  <c r="F84" i="16"/>
  <c r="H84" i="16" s="1"/>
  <c r="G186" i="16"/>
  <c r="H186" i="16" s="1"/>
  <c r="C222" i="16"/>
  <c r="D811" i="6"/>
  <c r="G49" i="16"/>
  <c r="E74" i="16"/>
  <c r="C117" i="16"/>
  <c r="G175" i="16"/>
  <c r="H175" i="16" s="1"/>
  <c r="F144" i="16"/>
  <c r="F207" i="16"/>
  <c r="H207" i="16" s="1"/>
  <c r="B105" i="16"/>
  <c r="F213" i="16"/>
  <c r="F122" i="16"/>
  <c r="B185" i="16"/>
  <c r="C185" i="16"/>
  <c r="G158" i="16"/>
  <c r="D193" i="16"/>
  <c r="F171" i="16"/>
  <c r="H171" i="16" s="1"/>
  <c r="F103" i="16"/>
  <c r="H103" i="16" s="1"/>
  <c r="E223" i="16"/>
  <c r="E676" i="6"/>
  <c r="C651" i="6"/>
  <c r="C714" i="6"/>
  <c r="E648" i="6"/>
  <c r="D197" i="16"/>
  <c r="E83" i="16"/>
  <c r="B771" i="6"/>
  <c r="H802" i="6"/>
  <c r="H809" i="6"/>
  <c r="H205" i="16"/>
  <c r="D99" i="16"/>
  <c r="D156" i="16"/>
  <c r="B64" i="16"/>
  <c r="B62" i="16"/>
  <c r="F652" i="6"/>
  <c r="B674" i="6"/>
  <c r="D695" i="6"/>
  <c r="C729" i="6"/>
  <c r="G771" i="6"/>
  <c r="H771" i="6" s="1"/>
  <c r="E814" i="6"/>
  <c r="G80" i="16"/>
  <c r="C179" i="16"/>
  <c r="F721" i="6"/>
  <c r="H721" i="6" s="1"/>
  <c r="B743" i="6"/>
  <c r="D764" i="6"/>
  <c r="F785" i="6"/>
  <c r="H785" i="6" s="1"/>
  <c r="B807" i="6"/>
  <c r="E45" i="16"/>
  <c r="G66" i="16"/>
  <c r="E108" i="16"/>
  <c r="C151" i="16"/>
  <c r="D127" i="16"/>
  <c r="D184" i="16"/>
  <c r="F800" i="6"/>
  <c r="C39" i="16"/>
  <c r="E60" i="16"/>
  <c r="G95" i="16"/>
  <c r="H95" i="16" s="1"/>
  <c r="E138" i="16"/>
  <c r="B102" i="16"/>
  <c r="B159" i="16"/>
  <c r="E178" i="16"/>
  <c r="B162" i="16"/>
  <c r="B80" i="16"/>
  <c r="C188" i="16"/>
  <c r="D112" i="16"/>
  <c r="F200" i="16"/>
  <c r="H200" i="16" s="1"/>
  <c r="E175" i="16"/>
  <c r="D191" i="16"/>
  <c r="B180" i="16"/>
  <c r="F78" i="16"/>
  <c r="H78" i="16" s="1"/>
  <c r="E218" i="16"/>
  <c r="G690" i="6"/>
  <c r="C678" i="6"/>
  <c r="G662" i="6"/>
  <c r="H662" i="6" s="1"/>
  <c r="G718" i="6"/>
  <c r="H718" i="6" s="1"/>
  <c r="E788" i="6"/>
  <c r="F165" i="16"/>
  <c r="B196" i="16"/>
  <c r="B214" i="16"/>
  <c r="C217" i="16"/>
  <c r="B192" i="16"/>
  <c r="B133" i="16"/>
  <c r="B190" i="16"/>
  <c r="B108" i="16"/>
  <c r="D170" i="16"/>
  <c r="F97" i="16"/>
  <c r="H97" i="16" s="1"/>
  <c r="F178" i="16"/>
  <c r="E190" i="16"/>
  <c r="F91" i="16"/>
  <c r="H91" i="16" s="1"/>
  <c r="B206" i="16"/>
  <c r="F214" i="16"/>
  <c r="H214" i="16" s="1"/>
  <c r="E161" i="16"/>
  <c r="E201" i="16"/>
  <c r="C178" i="16"/>
  <c r="C216" i="16"/>
  <c r="E182" i="16"/>
  <c r="D146" i="16"/>
  <c r="B211" i="16"/>
  <c r="D121" i="16"/>
  <c r="F183" i="16"/>
  <c r="H183" i="16" s="1"/>
  <c r="B111" i="16"/>
  <c r="B207" i="16"/>
  <c r="E743" i="6"/>
  <c r="E767" i="6"/>
  <c r="C734" i="6"/>
  <c r="E669" i="6"/>
  <c r="C697" i="6"/>
  <c r="C685" i="6"/>
  <c r="G693" i="6"/>
  <c r="G656" i="6"/>
  <c r="H656" i="6" s="1"/>
  <c r="E703" i="6"/>
  <c r="C706" i="6"/>
  <c r="C663" i="6"/>
  <c r="G792" i="6"/>
  <c r="H792" i="6" s="1"/>
  <c r="C684" i="6"/>
  <c r="G679" i="6"/>
  <c r="H679" i="6" s="1"/>
  <c r="C674" i="6"/>
  <c r="C759" i="6"/>
  <c r="D39" i="16"/>
  <c r="G714" i="6"/>
  <c r="E796" i="6"/>
  <c r="F218" i="16"/>
  <c r="H218" i="16" s="1"/>
  <c r="D653" i="6"/>
  <c r="C773" i="6"/>
  <c r="D722" i="6"/>
  <c r="F807" i="6"/>
  <c r="H807" i="6" s="1"/>
  <c r="E176" i="16"/>
  <c r="B702" i="6"/>
  <c r="G196" i="16"/>
  <c r="H196" i="16" s="1"/>
  <c r="B91" i="16"/>
  <c r="B172" i="16"/>
  <c r="G223" i="16"/>
  <c r="H223" i="16" s="1"/>
  <c r="B69" i="16"/>
  <c r="E155" i="16"/>
  <c r="C197" i="16"/>
  <c r="D133" i="16"/>
  <c r="B193" i="16"/>
  <c r="B119" i="16"/>
  <c r="B223" i="16"/>
  <c r="F133" i="16"/>
  <c r="H133" i="16" s="1"/>
  <c r="B113" i="16"/>
  <c r="B170" i="16"/>
  <c r="B88" i="16"/>
  <c r="F212" i="16"/>
  <c r="F77" i="16"/>
  <c r="F158" i="16"/>
  <c r="C209" i="16"/>
  <c r="D82" i="16"/>
  <c r="C182" i="16"/>
  <c r="G217" i="16"/>
  <c r="H217" i="16" s="1"/>
  <c r="F146" i="16"/>
  <c r="B217" i="16"/>
  <c r="G156" i="16"/>
  <c r="H156" i="16" s="1"/>
  <c r="G213" i="16"/>
  <c r="E694" i="6"/>
  <c r="C655" i="6"/>
  <c r="G776" i="6"/>
  <c r="C680" i="6"/>
  <c r="E686" i="6"/>
  <c r="E751" i="6"/>
  <c r="C726" i="6"/>
  <c r="E667" i="6"/>
  <c r="E775" i="6"/>
  <c r="E666" i="6"/>
  <c r="E684" i="6"/>
  <c r="C652" i="6"/>
  <c r="E695" i="6"/>
  <c r="G740" i="6"/>
  <c r="H740" i="6" s="1"/>
  <c r="C792" i="6"/>
  <c r="D715" i="6"/>
  <c r="B669" i="6"/>
  <c r="C800" i="6"/>
  <c r="B734" i="6"/>
  <c r="B661" i="6"/>
  <c r="F674" i="6"/>
  <c r="H674" i="6" s="1"/>
  <c r="G815" i="6"/>
  <c r="H815" i="6" s="1"/>
  <c r="F743" i="6"/>
  <c r="H743" i="6" s="1"/>
  <c r="C62" i="16"/>
  <c r="D785" i="6"/>
  <c r="E107" i="16"/>
  <c r="C109" i="16"/>
  <c r="E159" i="16"/>
  <c r="E216" i="16"/>
  <c r="D132" i="16"/>
  <c r="F111" i="16"/>
  <c r="H111" i="16" s="1"/>
  <c r="F168" i="16"/>
  <c r="H168" i="16" s="1"/>
  <c r="F86" i="16"/>
  <c r="H86" i="16" s="1"/>
  <c r="D207" i="16"/>
  <c r="D76" i="16"/>
  <c r="D157" i="16"/>
  <c r="E210" i="16"/>
  <c r="D70" i="16"/>
  <c r="C158" i="16"/>
  <c r="E198" i="16"/>
  <c r="F134" i="16"/>
  <c r="H134" i="16" s="1"/>
  <c r="D194" i="16"/>
  <c r="F121" i="16"/>
  <c r="E196" i="16"/>
  <c r="D148" i="16"/>
  <c r="B125" i="16"/>
  <c r="B182" i="16"/>
  <c r="B100" i="16"/>
  <c r="D162" i="16"/>
  <c r="F89" i="16"/>
  <c r="F170" i="16"/>
  <c r="H170" i="16" s="1"/>
  <c r="E222" i="16"/>
  <c r="C693" i="6"/>
  <c r="G697" i="6"/>
  <c r="H697" i="6" s="1"/>
  <c r="G658" i="6"/>
  <c r="C712" i="6"/>
  <c r="G780" i="6"/>
  <c r="E672" i="6"/>
  <c r="E811" i="6"/>
  <c r="G688" i="6"/>
  <c r="H688" i="6" s="1"/>
  <c r="G764" i="6"/>
  <c r="H764" i="6" s="1"/>
  <c r="E799" i="6"/>
  <c r="C750" i="6"/>
  <c r="E673" i="6"/>
  <c r="C802" i="6"/>
  <c r="E763" i="6"/>
  <c r="D213" i="16"/>
  <c r="C804" i="6"/>
  <c r="B738" i="6"/>
  <c r="B665" i="6"/>
  <c r="G806" i="6"/>
  <c r="B730" i="6"/>
  <c r="E730" i="6"/>
  <c r="E184" i="16"/>
  <c r="D786" i="6"/>
  <c r="E728" i="6"/>
  <c r="E113" i="16"/>
  <c r="C79" i="16"/>
  <c r="H722" i="6"/>
  <c r="H47" i="16"/>
  <c r="H71" i="16"/>
  <c r="H129" i="16"/>
  <c r="G720" i="6"/>
  <c r="H720" i="6" s="1"/>
  <c r="E663" i="6"/>
  <c r="E749" i="6"/>
  <c r="C84" i="16"/>
  <c r="G122" i="16"/>
  <c r="E716" i="6"/>
  <c r="G140" i="16"/>
  <c r="H140" i="16" s="1"/>
  <c r="D779" i="6"/>
  <c r="G782" i="6"/>
  <c r="H782" i="6" s="1"/>
  <c r="E129" i="16"/>
  <c r="F647" i="6"/>
  <c r="H647" i="6" s="1"/>
  <c r="G761" i="6"/>
  <c r="H761" i="6" s="1"/>
  <c r="F716" i="6"/>
  <c r="H716" i="6" s="1"/>
  <c r="G698" i="6"/>
  <c r="H698" i="6" s="1"/>
  <c r="G778" i="6"/>
  <c r="G118" i="16"/>
  <c r="H118" i="16" s="1"/>
  <c r="E188" i="16"/>
  <c r="G753" i="6"/>
  <c r="F712" i="6"/>
  <c r="H712" i="6" s="1"/>
  <c r="C702" i="6"/>
  <c r="E785" i="6"/>
  <c r="E121" i="16"/>
  <c r="C167" i="16"/>
  <c r="G745" i="6"/>
  <c r="H745" i="6" s="1"/>
  <c r="F708" i="6"/>
  <c r="H708" i="6" s="1"/>
  <c r="B648" i="6"/>
  <c r="D669" i="6"/>
  <c r="F690" i="6"/>
  <c r="G719" i="6"/>
  <c r="H719" i="6" s="1"/>
  <c r="E762" i="6"/>
  <c r="C805" i="6"/>
  <c r="B65" i="16"/>
  <c r="E147" i="16"/>
  <c r="B717" i="6"/>
  <c r="D738" i="6"/>
  <c r="F759" i="6"/>
  <c r="B781" i="6"/>
  <c r="D802" i="6"/>
  <c r="G40" i="16"/>
  <c r="F108" i="16"/>
  <c r="B695" i="6"/>
  <c r="E79" i="16"/>
  <c r="B764" i="6"/>
  <c r="E66" i="16"/>
  <c r="B183" i="16"/>
  <c r="F680" i="6"/>
  <c r="H680" i="6" s="1"/>
  <c r="B45" i="16"/>
  <c r="F749" i="6"/>
  <c r="C52" i="16"/>
  <c r="G154" i="16"/>
  <c r="H154" i="16" s="1"/>
  <c r="C67" i="16"/>
  <c r="F185" i="16"/>
  <c r="H185" i="16" s="1"/>
  <c r="H64" i="16"/>
  <c r="H687" i="6"/>
  <c r="G669" i="6"/>
  <c r="H669" i="6" s="1"/>
  <c r="C806" i="6"/>
  <c r="G684" i="6"/>
  <c r="E813" i="6"/>
  <c r="B38" i="16"/>
  <c r="F667" i="6"/>
  <c r="H667" i="6" s="1"/>
  <c r="G801" i="6"/>
  <c r="F736" i="6"/>
  <c r="H736" i="6" s="1"/>
  <c r="C740" i="6"/>
  <c r="B44" i="16"/>
  <c r="E69" i="16"/>
  <c r="D690" i="6"/>
  <c r="D64" i="16"/>
  <c r="D759" i="6"/>
  <c r="C736" i="6"/>
  <c r="B40" i="16"/>
  <c r="D63" i="16"/>
  <c r="D686" i="6"/>
  <c r="D56" i="16"/>
  <c r="D755" i="6"/>
  <c r="G742" i="6"/>
  <c r="D41" i="16"/>
  <c r="B58" i="16"/>
  <c r="D682" i="6"/>
  <c r="D48" i="16"/>
  <c r="D751" i="6"/>
  <c r="F658" i="6"/>
  <c r="B680" i="6"/>
  <c r="D701" i="6"/>
  <c r="C741" i="6"/>
  <c r="G783" i="6"/>
  <c r="H783" i="6" s="1"/>
  <c r="F43" i="16"/>
  <c r="G104" i="16"/>
  <c r="D706" i="6"/>
  <c r="F727" i="6"/>
  <c r="B749" i="6"/>
  <c r="D770" i="6"/>
  <c r="F791" i="6"/>
  <c r="B813" i="6"/>
  <c r="C99" i="16"/>
  <c r="D652" i="6"/>
  <c r="C771" i="6"/>
  <c r="D721" i="6"/>
  <c r="F806" i="6"/>
  <c r="E150" i="16"/>
  <c r="E109" i="16"/>
  <c r="E742" i="6"/>
  <c r="B707" i="6"/>
  <c r="D792" i="6"/>
  <c r="G121" i="16"/>
  <c r="D807" i="6"/>
  <c r="E152" i="16"/>
  <c r="H54" i="16"/>
  <c r="H755" i="6"/>
  <c r="H110" i="16"/>
  <c r="C691" i="6"/>
  <c r="G652" i="6"/>
  <c r="G696" i="6"/>
  <c r="B48" i="16"/>
  <c r="B66" i="16"/>
  <c r="B689" i="6"/>
  <c r="F61" i="16"/>
  <c r="B758" i="6"/>
  <c r="E761" i="6"/>
  <c r="E73" i="16"/>
  <c r="E125" i="16"/>
  <c r="C719" i="6"/>
  <c r="C146" i="16"/>
  <c r="F780" i="6"/>
  <c r="E757" i="6"/>
  <c r="D65" i="16"/>
  <c r="G114" i="16"/>
  <c r="H114" i="16" s="1"/>
  <c r="C711" i="6"/>
  <c r="C130" i="16"/>
  <c r="F776" i="6"/>
  <c r="C764" i="6"/>
  <c r="F66" i="16"/>
  <c r="C104" i="16"/>
  <c r="F703" i="6"/>
  <c r="H703" i="6" s="1"/>
  <c r="C114" i="16"/>
  <c r="F772" i="6"/>
  <c r="H772" i="6" s="1"/>
  <c r="B664" i="6"/>
  <c r="D685" i="6"/>
  <c r="C709" i="6"/>
  <c r="G751" i="6"/>
  <c r="H751" i="6" s="1"/>
  <c r="E794" i="6"/>
  <c r="D54" i="16"/>
  <c r="C126" i="16"/>
  <c r="F711" i="6"/>
  <c r="H711" i="6" s="1"/>
  <c r="B733" i="6"/>
  <c r="D754" i="6"/>
  <c r="F775" i="6"/>
  <c r="H775" i="6" s="1"/>
  <c r="B797" i="6"/>
  <c r="D818" i="6"/>
  <c r="G141" i="16"/>
  <c r="H141" i="16" s="1"/>
  <c r="F673" i="6"/>
  <c r="H673" i="6" s="1"/>
  <c r="G813" i="6"/>
  <c r="F742" i="6"/>
  <c r="C45" i="16"/>
  <c r="B126" i="16"/>
  <c r="D659" i="6"/>
  <c r="C785" i="6"/>
  <c r="D728" i="6"/>
  <c r="F813" i="6"/>
  <c r="F68" i="16"/>
  <c r="H68" i="16" s="1"/>
  <c r="G45" i="16"/>
  <c r="F128" i="16"/>
  <c r="E102" i="7"/>
  <c r="E105" i="7" s="1"/>
  <c r="J51" i="7"/>
  <c r="J102" i="7" s="1"/>
  <c r="J104" i="7" s="1"/>
  <c r="J105" i="7" s="1"/>
  <c r="H73" i="16"/>
  <c r="C46" i="16"/>
  <c r="E67" i="16"/>
  <c r="G109" i="16"/>
  <c r="H109" i="16" s="1"/>
  <c r="C153" i="16"/>
  <c r="B130" i="16"/>
  <c r="B187" i="16"/>
  <c r="F657" i="6"/>
  <c r="B679" i="6"/>
  <c r="D700" i="6"/>
  <c r="C739" i="6"/>
  <c r="G781" i="6"/>
  <c r="F41" i="16"/>
  <c r="H41" i="16" s="1"/>
  <c r="G100" i="16"/>
  <c r="H100" i="16" s="1"/>
  <c r="D705" i="6"/>
  <c r="F726" i="6"/>
  <c r="H726" i="6" s="1"/>
  <c r="B748" i="6"/>
  <c r="D769" i="6"/>
  <c r="F790" i="6"/>
  <c r="H790" i="6" s="1"/>
  <c r="B812" i="6"/>
  <c r="E50" i="16"/>
  <c r="G75" i="16"/>
  <c r="H75" i="16" s="1"/>
  <c r="E118" i="16"/>
  <c r="E186" i="16"/>
  <c r="D147" i="16"/>
  <c r="B213" i="16"/>
  <c r="C159" i="16"/>
  <c r="C152" i="16"/>
  <c r="F664" i="6"/>
  <c r="B686" i="6"/>
  <c r="E710" i="6"/>
  <c r="C753" i="6"/>
  <c r="G795" i="6"/>
  <c r="F55" i="16"/>
  <c r="G128" i="16"/>
  <c r="D712" i="6"/>
  <c r="F733" i="6"/>
  <c r="H733" i="6" s="1"/>
  <c r="B755" i="6"/>
  <c r="D776" i="6"/>
  <c r="F797" i="6"/>
  <c r="C36" i="16"/>
  <c r="E57" i="16"/>
  <c r="G89" i="16"/>
  <c r="E132" i="16"/>
  <c r="B90" i="16"/>
  <c r="D199" i="16"/>
  <c r="D791" i="6"/>
  <c r="F812" i="6"/>
  <c r="C51" i="16"/>
  <c r="C77" i="16"/>
  <c r="G119" i="16"/>
  <c r="F198" i="16"/>
  <c r="H198" i="16" s="1"/>
  <c r="B150" i="16"/>
  <c r="D218" i="16"/>
  <c r="E51" i="16"/>
  <c r="G77" i="16"/>
  <c r="E120" i="16"/>
  <c r="D209" i="16"/>
  <c r="D151" i="16"/>
  <c r="B221" i="16"/>
  <c r="B663" i="6"/>
  <c r="D684" i="6"/>
  <c r="C707" i="6"/>
  <c r="G749" i="6"/>
  <c r="E792" i="6"/>
  <c r="D52" i="16"/>
  <c r="C122" i="16"/>
  <c r="F710" i="6"/>
  <c r="H710" i="6" s="1"/>
  <c r="B732" i="6"/>
  <c r="D753" i="6"/>
  <c r="F774" i="6"/>
  <c r="H774" i="6" s="1"/>
  <c r="B796" i="6"/>
  <c r="D817" i="6"/>
  <c r="G55" i="16"/>
  <c r="E86" i="16"/>
  <c r="C129" i="16"/>
  <c r="D83" i="16"/>
  <c r="C184" i="16"/>
  <c r="E219" i="16"/>
  <c r="B46" i="16"/>
  <c r="F648" i="6"/>
  <c r="H648" i="6" s="1"/>
  <c r="B670" i="6"/>
  <c r="D691" i="6"/>
  <c r="C721" i="6"/>
  <c r="G763" i="6"/>
  <c r="E806" i="6"/>
  <c r="D66" i="16"/>
  <c r="C150" i="16"/>
  <c r="F717" i="6"/>
  <c r="B739" i="6"/>
  <c r="D760" i="6"/>
  <c r="F781" i="6"/>
  <c r="B803" i="6"/>
  <c r="E41" i="16"/>
  <c r="G62" i="16"/>
  <c r="E100" i="16"/>
  <c r="C143" i="16"/>
  <c r="D111" i="16"/>
  <c r="D168" i="16"/>
  <c r="F796" i="6"/>
  <c r="B818" i="6"/>
  <c r="E56" i="16"/>
  <c r="G87" i="16"/>
  <c r="H87" i="16" s="1"/>
  <c r="E130" i="16"/>
  <c r="B86" i="16"/>
  <c r="E189" i="16"/>
  <c r="G56" i="16"/>
  <c r="H56" i="16" s="1"/>
  <c r="E88" i="16"/>
  <c r="C131" i="16"/>
  <c r="D87" i="16"/>
  <c r="C192" i="16"/>
  <c r="B647" i="6"/>
  <c r="D668" i="6"/>
  <c r="F689" i="6"/>
  <c r="H689" i="6" s="1"/>
  <c r="G717" i="6"/>
  <c r="E760" i="6"/>
  <c r="C803" i="6"/>
  <c r="B63" i="16"/>
  <c r="E143" i="16"/>
  <c r="B716" i="6"/>
  <c r="D737" i="6"/>
  <c r="F758" i="6"/>
  <c r="B780" i="6"/>
  <c r="D801" i="6"/>
  <c r="G39" i="16"/>
  <c r="H39" i="16" s="1"/>
  <c r="C61" i="16"/>
  <c r="C97" i="16"/>
  <c r="G139" i="16"/>
  <c r="H139" i="16" s="1"/>
  <c r="F104" i="16"/>
  <c r="F161" i="16"/>
  <c r="G70" i="16"/>
  <c r="H70" i="16" s="1"/>
  <c r="D67" i="16"/>
  <c r="B654" i="6"/>
  <c r="D675" i="6"/>
  <c r="F696" i="6"/>
  <c r="G731" i="6"/>
  <c r="E774" i="6"/>
  <c r="C817" i="6"/>
  <c r="C86" i="16"/>
  <c r="G189" i="16"/>
  <c r="B723" i="6"/>
  <c r="D744" i="6"/>
  <c r="F765" i="6"/>
  <c r="H765" i="6" s="1"/>
  <c r="B787" i="6"/>
  <c r="D808" i="6"/>
  <c r="G46" i="16"/>
  <c r="H46" i="16" s="1"/>
  <c r="E68" i="16"/>
  <c r="C111" i="16"/>
  <c r="C157" i="16"/>
  <c r="F132" i="16"/>
  <c r="H132" i="16" s="1"/>
  <c r="F189" i="16"/>
  <c r="B802" i="6"/>
  <c r="E40" i="16"/>
  <c r="G61" i="16"/>
  <c r="E98" i="16"/>
  <c r="C141" i="16"/>
  <c r="D107" i="16"/>
  <c r="D164" i="16"/>
  <c r="H180" i="16"/>
  <c r="H197" i="16"/>
  <c r="H651" i="6"/>
  <c r="H723" i="6"/>
  <c r="H787" i="6"/>
  <c r="H701" i="6"/>
  <c r="H81" i="16"/>
  <c r="H738" i="6"/>
  <c r="H193" i="16"/>
  <c r="H138" i="16"/>
  <c r="H36" i="16"/>
  <c r="H220" i="16"/>
  <c r="H182" i="16"/>
  <c r="H188" i="16"/>
  <c r="H203" i="16"/>
  <c r="H754" i="6"/>
  <c r="H204" i="16"/>
  <c r="H155" i="16"/>
  <c r="H202" i="16"/>
  <c r="H653" i="6"/>
  <c r="H729" i="6"/>
  <c r="H172" i="16"/>
  <c r="H79" i="16"/>
  <c r="H211" i="16"/>
  <c r="H195" i="16"/>
  <c r="H699" i="6"/>
  <c r="H735" i="6"/>
  <c r="H799" i="6"/>
  <c r="H145" i="16"/>
  <c r="H166" i="16"/>
  <c r="H150" i="16"/>
  <c r="H654" i="6"/>
  <c r="H770" i="6"/>
  <c r="H152" i="16"/>
  <c r="H713" i="6"/>
  <c r="H101" i="16"/>
  <c r="H201" i="16"/>
  <c r="H206" i="16"/>
  <c r="H704" i="6"/>
  <c r="H650" i="6"/>
  <c r="H766" i="6"/>
  <c r="H136" i="16"/>
  <c r="H709" i="6"/>
  <c r="H179" i="16"/>
  <c r="H194" i="16"/>
  <c r="H69" i="16"/>
  <c r="H695" i="6"/>
  <c r="H760" i="6"/>
  <c r="H818" i="6"/>
  <c r="H88" i="16"/>
  <c r="H159" i="16"/>
  <c r="H748" i="6"/>
  <c r="H675" i="6"/>
  <c r="H744" i="6"/>
  <c r="H671" i="6"/>
  <c r="H767" i="6"/>
  <c r="H199" i="16"/>
  <c r="H681" i="6"/>
  <c r="H814" i="6"/>
  <c r="H72" i="16"/>
  <c r="H157" i="16"/>
  <c r="H142" i="16"/>
  <c r="H686" i="6"/>
  <c r="H676" i="6"/>
  <c r="H112" i="16"/>
  <c r="H143" i="16"/>
  <c r="H192" i="16"/>
  <c r="H52" i="16"/>
  <c r="H682" i="6"/>
  <c r="H76" i="16"/>
  <c r="H665" i="6"/>
  <c r="H57" i="16"/>
  <c r="H58" i="16"/>
  <c r="H672" i="6"/>
  <c r="H741" i="6"/>
  <c r="H805" i="6"/>
  <c r="H96" i="16"/>
  <c r="H153" i="16"/>
  <c r="H99" i="16"/>
  <c r="H74" i="16"/>
  <c r="H113" i="16"/>
  <c r="H27" i="5"/>
  <c r="F28" i="5"/>
  <c r="B28" i="5"/>
  <c r="A29" i="5"/>
  <c r="E28" i="5"/>
  <c r="G28" i="5"/>
  <c r="C28" i="5"/>
  <c r="D28" i="5"/>
  <c r="H773" i="6" l="1"/>
  <c r="H750" i="6"/>
  <c r="H797" i="6"/>
  <c r="H715" i="6"/>
  <c r="H119" i="16"/>
  <c r="H791" i="6"/>
  <c r="H731" i="6"/>
  <c r="H758" i="6"/>
  <c r="H144" i="16"/>
  <c r="H759" i="6"/>
  <c r="H146" i="16"/>
  <c r="H165" i="16"/>
  <c r="H683" i="6"/>
  <c r="H33" i="6"/>
  <c r="H49" i="6"/>
  <c r="H65" i="6"/>
  <c r="H81" i="6"/>
  <c r="H97" i="6"/>
  <c r="H101" i="6"/>
  <c r="H117" i="6"/>
  <c r="H133" i="6"/>
  <c r="H149" i="6"/>
  <c r="H165" i="6"/>
  <c r="H181" i="6"/>
  <c r="H197" i="6"/>
  <c r="H205" i="6"/>
  <c r="H221" i="6"/>
  <c r="H229" i="6"/>
  <c r="H245" i="6"/>
  <c r="H261" i="6"/>
  <c r="H277" i="6"/>
  <c r="H292" i="6"/>
  <c r="H308" i="6"/>
  <c r="H356" i="6"/>
  <c r="H289" i="6"/>
  <c r="H305" i="6"/>
  <c r="H321" i="6"/>
  <c r="H337" i="6"/>
  <c r="H353" i="6"/>
  <c r="H40" i="6"/>
  <c r="H48" i="6"/>
  <c r="H72" i="6"/>
  <c r="H88" i="6"/>
  <c r="H104" i="6"/>
  <c r="H120" i="6"/>
  <c r="H136" i="6"/>
  <c r="H144" i="6"/>
  <c r="H168" i="6"/>
  <c r="H176" i="6"/>
  <c r="H200" i="6"/>
  <c r="H216" i="6"/>
  <c r="H232" i="6"/>
  <c r="H248" i="6"/>
  <c r="H264" i="6"/>
  <c r="H304" i="6"/>
  <c r="H336" i="6"/>
  <c r="H25" i="6"/>
  <c r="H41" i="6"/>
  <c r="H57" i="6"/>
  <c r="H73" i="6"/>
  <c r="H89" i="6"/>
  <c r="H109" i="6"/>
  <c r="H125" i="6"/>
  <c r="H141" i="6"/>
  <c r="H157" i="6"/>
  <c r="H173" i="6"/>
  <c r="H189" i="6"/>
  <c r="H213" i="6"/>
  <c r="H237" i="6"/>
  <c r="H253" i="6"/>
  <c r="H269" i="6"/>
  <c r="H324" i="6"/>
  <c r="H340" i="6"/>
  <c r="H281" i="6"/>
  <c r="H297" i="6"/>
  <c r="H313" i="6"/>
  <c r="H329" i="6"/>
  <c r="H345" i="6"/>
  <c r="H361" i="6"/>
  <c r="H24" i="6"/>
  <c r="H32" i="6"/>
  <c r="H56" i="6"/>
  <c r="H64" i="6"/>
  <c r="H80" i="6"/>
  <c r="H96" i="6"/>
  <c r="H112" i="6"/>
  <c r="H128" i="6"/>
  <c r="H152" i="6"/>
  <c r="H160" i="6"/>
  <c r="H184" i="6"/>
  <c r="H192" i="6"/>
  <c r="H208" i="6"/>
  <c r="H224" i="6"/>
  <c r="H240" i="6"/>
  <c r="H256" i="6"/>
  <c r="H272" i="6"/>
  <c r="H288" i="6"/>
  <c r="H320" i="6"/>
  <c r="H352" i="6"/>
  <c r="H23" i="6"/>
  <c r="H31" i="6"/>
  <c r="H39" i="6"/>
  <c r="H47" i="6"/>
  <c r="H55" i="6"/>
  <c r="H63" i="6"/>
  <c r="H71" i="6"/>
  <c r="H79" i="6"/>
  <c r="H87" i="6"/>
  <c r="H95" i="6"/>
  <c r="H107" i="6"/>
  <c r="H123" i="6"/>
  <c r="H103" i="6"/>
  <c r="H119" i="6"/>
  <c r="H290" i="6"/>
  <c r="H306" i="6"/>
  <c r="H322" i="6"/>
  <c r="H338" i="6"/>
  <c r="H354" i="6"/>
  <c r="H22" i="6"/>
  <c r="H30" i="6"/>
  <c r="H38" i="6"/>
  <c r="H46" i="6"/>
  <c r="H54" i="6"/>
  <c r="H62" i="6"/>
  <c r="H70" i="6"/>
  <c r="H78" i="6"/>
  <c r="H86" i="6"/>
  <c r="H94" i="6"/>
  <c r="H102" i="6"/>
  <c r="H110" i="6"/>
  <c r="H118" i="6"/>
  <c r="H126" i="6"/>
  <c r="H134" i="6"/>
  <c r="H142" i="6"/>
  <c r="H150" i="6"/>
  <c r="H158" i="6"/>
  <c r="H166" i="6"/>
  <c r="H174" i="6"/>
  <c r="H182" i="6"/>
  <c r="H190" i="6"/>
  <c r="H198" i="6"/>
  <c r="H206" i="6"/>
  <c r="H214" i="6"/>
  <c r="H222" i="6"/>
  <c r="H230" i="6"/>
  <c r="H238" i="6"/>
  <c r="H246" i="6"/>
  <c r="H254" i="6"/>
  <c r="H262" i="6"/>
  <c r="H270" i="6"/>
  <c r="H316" i="6"/>
  <c r="H332" i="6"/>
  <c r="H348" i="6"/>
  <c r="H127" i="6"/>
  <c r="H135" i="6"/>
  <c r="H143" i="6"/>
  <c r="H151" i="6"/>
  <c r="H159" i="6"/>
  <c r="H167" i="6"/>
  <c r="H175" i="6"/>
  <c r="H183" i="6"/>
  <c r="H191" i="6"/>
  <c r="H199" i="6"/>
  <c r="H207" i="6"/>
  <c r="H215" i="6"/>
  <c r="H223" i="6"/>
  <c r="H231" i="6"/>
  <c r="H239" i="6"/>
  <c r="H247" i="6"/>
  <c r="H255" i="6"/>
  <c r="H263" i="6"/>
  <c r="H271" i="6"/>
  <c r="H286" i="6"/>
  <c r="H302" i="6"/>
  <c r="H318" i="6"/>
  <c r="H334" i="6"/>
  <c r="H350" i="6"/>
  <c r="H283" i="6"/>
  <c r="H291" i="6"/>
  <c r="H299" i="6"/>
  <c r="H307" i="6"/>
  <c r="H315" i="6"/>
  <c r="H323" i="6"/>
  <c r="H331" i="6"/>
  <c r="H339" i="6"/>
  <c r="H347" i="6"/>
  <c r="H355" i="6"/>
  <c r="H249" i="6"/>
  <c r="H257" i="6"/>
  <c r="H265" i="6"/>
  <c r="H273" i="6"/>
  <c r="H284" i="6"/>
  <c r="H300" i="6"/>
  <c r="H282" i="6"/>
  <c r="H298" i="6"/>
  <c r="H314" i="6"/>
  <c r="H330" i="6"/>
  <c r="H346" i="6"/>
  <c r="H362" i="6"/>
  <c r="H250" i="6"/>
  <c r="H258" i="6"/>
  <c r="H266" i="6"/>
  <c r="H274" i="6"/>
  <c r="H17" i="6"/>
  <c r="H153" i="6"/>
  <c r="H161" i="6"/>
  <c r="H169" i="6"/>
  <c r="H177" i="6"/>
  <c r="H185" i="6"/>
  <c r="H193" i="6"/>
  <c r="H201" i="6"/>
  <c r="H209" i="6"/>
  <c r="H217" i="6"/>
  <c r="H225" i="6"/>
  <c r="H233" i="6"/>
  <c r="H241" i="6"/>
  <c r="H285" i="6"/>
  <c r="H293" i="6"/>
  <c r="H301" i="6"/>
  <c r="H309" i="6"/>
  <c r="H317" i="6"/>
  <c r="H325" i="6"/>
  <c r="H333" i="6"/>
  <c r="H341" i="6"/>
  <c r="H349" i="6"/>
  <c r="H357" i="6"/>
  <c r="H268" i="6"/>
  <c r="H276" i="6"/>
  <c r="H280" i="6"/>
  <c r="H296" i="6"/>
  <c r="H312" i="6"/>
  <c r="H328" i="6"/>
  <c r="H344" i="6"/>
  <c r="H360" i="6"/>
  <c r="H18" i="6"/>
  <c r="H26" i="6"/>
  <c r="H34" i="6"/>
  <c r="H42" i="6"/>
  <c r="H50" i="6"/>
  <c r="H58" i="6"/>
  <c r="H66" i="6"/>
  <c r="H74" i="6"/>
  <c r="H82" i="6"/>
  <c r="H90" i="6"/>
  <c r="H98" i="6"/>
  <c r="H106" i="6"/>
  <c r="H114" i="6"/>
  <c r="H122" i="6"/>
  <c r="H130" i="6"/>
  <c r="H138" i="6"/>
  <c r="H146" i="6"/>
  <c r="H154" i="6"/>
  <c r="H162" i="6"/>
  <c r="H170" i="6"/>
  <c r="H178" i="6"/>
  <c r="H186" i="6"/>
  <c r="H194" i="6"/>
  <c r="H202" i="6"/>
  <c r="H210" i="6"/>
  <c r="H218" i="6"/>
  <c r="H226" i="6"/>
  <c r="H234" i="6"/>
  <c r="H242" i="6"/>
  <c r="H278" i="6"/>
  <c r="H294" i="6"/>
  <c r="H310" i="6"/>
  <c r="H326" i="6"/>
  <c r="H342" i="6"/>
  <c r="H358" i="6"/>
  <c r="H617" i="6"/>
  <c r="H633" i="6"/>
  <c r="H631" i="6"/>
  <c r="H19" i="6"/>
  <c r="H27" i="6"/>
  <c r="H35" i="6"/>
  <c r="H43" i="6"/>
  <c r="H51" i="6"/>
  <c r="H59" i="6"/>
  <c r="H67" i="6"/>
  <c r="H75" i="6"/>
  <c r="H83" i="6"/>
  <c r="H91" i="6"/>
  <c r="H99" i="6"/>
  <c r="H115" i="6"/>
  <c r="H111" i="6"/>
  <c r="H619" i="6"/>
  <c r="H615" i="6"/>
  <c r="H21" i="6"/>
  <c r="H29" i="6"/>
  <c r="H37" i="6"/>
  <c r="H45" i="6"/>
  <c r="H53" i="6"/>
  <c r="H61" i="6"/>
  <c r="H69" i="6"/>
  <c r="H77" i="6"/>
  <c r="H85" i="6"/>
  <c r="H93" i="6"/>
  <c r="H105" i="6"/>
  <c r="H113" i="6"/>
  <c r="H121" i="6"/>
  <c r="H129" i="6"/>
  <c r="H137" i="6"/>
  <c r="H145" i="6"/>
  <c r="H244" i="6"/>
  <c r="H252" i="6"/>
  <c r="H260" i="6"/>
  <c r="H796" i="6"/>
  <c r="H179" i="6"/>
  <c r="H187" i="6"/>
  <c r="H195" i="6"/>
  <c r="H203" i="6"/>
  <c r="H211" i="6"/>
  <c r="H219" i="6"/>
  <c r="H227" i="6"/>
  <c r="H235" i="6"/>
  <c r="H243" i="6"/>
  <c r="H251" i="6"/>
  <c r="H259" i="6"/>
  <c r="H267" i="6"/>
  <c r="H275" i="6"/>
  <c r="H279" i="6"/>
  <c r="H287" i="6"/>
  <c r="H295" i="6"/>
  <c r="H303" i="6"/>
  <c r="H311" i="6"/>
  <c r="H319" i="6"/>
  <c r="H327" i="6"/>
  <c r="H335" i="6"/>
  <c r="H343" i="6"/>
  <c r="H351" i="6"/>
  <c r="H359" i="6"/>
  <c r="H629" i="6"/>
  <c r="H645" i="6"/>
  <c r="H635" i="6"/>
  <c r="H15" i="6"/>
  <c r="H14" i="6"/>
  <c r="H20" i="6"/>
  <c r="H28" i="6"/>
  <c r="H36" i="6"/>
  <c r="H44" i="6"/>
  <c r="H52" i="6"/>
  <c r="H60" i="6"/>
  <c r="H68" i="6"/>
  <c r="H76" i="6"/>
  <c r="H84" i="6"/>
  <c r="H92" i="6"/>
  <c r="H100" i="6"/>
  <c r="H108" i="6"/>
  <c r="H116" i="6"/>
  <c r="H124" i="6"/>
  <c r="H132" i="6"/>
  <c r="H140" i="6"/>
  <c r="H148" i="6"/>
  <c r="H156" i="6"/>
  <c r="H164" i="6"/>
  <c r="H172" i="6"/>
  <c r="H180" i="6"/>
  <c r="H188" i="6"/>
  <c r="H196" i="6"/>
  <c r="H204" i="6"/>
  <c r="H212" i="6"/>
  <c r="H220" i="6"/>
  <c r="H228" i="6"/>
  <c r="H236" i="6"/>
  <c r="H174" i="16"/>
  <c r="H639" i="6"/>
  <c r="H131" i="6"/>
  <c r="H139" i="6"/>
  <c r="H147" i="6"/>
  <c r="H155" i="6"/>
  <c r="H163" i="6"/>
  <c r="H171" i="6"/>
  <c r="H16" i="6"/>
  <c r="H60" i="16"/>
  <c r="H161" i="16"/>
  <c r="H62" i="16"/>
  <c r="H763" i="6"/>
  <c r="H208" i="16"/>
  <c r="H40" i="16"/>
  <c r="H778" i="6"/>
  <c r="H212" i="16"/>
  <c r="H801" i="6"/>
  <c r="H800" i="6"/>
  <c r="H187" i="16"/>
  <c r="H684" i="6"/>
  <c r="H664" i="6"/>
  <c r="H89" i="16"/>
  <c r="H658" i="6"/>
  <c r="H158" i="16"/>
  <c r="H213" i="16"/>
  <c r="H149" i="16"/>
  <c r="H806" i="6"/>
  <c r="H43" i="16"/>
  <c r="H753" i="6"/>
  <c r="H714" i="6"/>
  <c r="H749" i="6"/>
  <c r="H776" i="6"/>
  <c r="H365" i="6"/>
  <c r="H369" i="6"/>
  <c r="H373" i="6"/>
  <c r="H377" i="6"/>
  <c r="H381" i="6"/>
  <c r="H385" i="6"/>
  <c r="H389" i="6"/>
  <c r="H393" i="6"/>
  <c r="H397" i="6"/>
  <c r="H401" i="6"/>
  <c r="H405" i="6"/>
  <c r="H409" i="6"/>
  <c r="H413" i="6"/>
  <c r="H417" i="6"/>
  <c r="H421" i="6"/>
  <c r="H425" i="6"/>
  <c r="H429" i="6"/>
  <c r="H433" i="6"/>
  <c r="H437" i="6"/>
  <c r="H441" i="6"/>
  <c r="H366" i="6"/>
  <c r="H370" i="6"/>
  <c r="H374" i="6"/>
  <c r="H378" i="6"/>
  <c r="H382" i="6"/>
  <c r="H386" i="6"/>
  <c r="H390" i="6"/>
  <c r="H394" i="6"/>
  <c r="H398" i="6"/>
  <c r="H402" i="6"/>
  <c r="H406" i="6"/>
  <c r="H410" i="6"/>
  <c r="H414" i="6"/>
  <c r="H418" i="6"/>
  <c r="H422" i="6"/>
  <c r="H426" i="6"/>
  <c r="H430" i="6"/>
  <c r="H434" i="6"/>
  <c r="H438" i="6"/>
  <c r="H445" i="6"/>
  <c r="H449" i="6"/>
  <c r="H453" i="6"/>
  <c r="H457" i="6"/>
  <c r="H461" i="6"/>
  <c r="H465" i="6"/>
  <c r="H469" i="6"/>
  <c r="H473" i="6"/>
  <c r="H477" i="6"/>
  <c r="H481" i="6"/>
  <c r="H485" i="6"/>
  <c r="H489" i="6"/>
  <c r="H493" i="6"/>
  <c r="H497" i="6"/>
  <c r="H501" i="6"/>
  <c r="H505" i="6"/>
  <c r="H509" i="6"/>
  <c r="H513" i="6"/>
  <c r="H517" i="6"/>
  <c r="H521" i="6"/>
  <c r="H525" i="6"/>
  <c r="H529" i="6"/>
  <c r="H533" i="6"/>
  <c r="H537" i="6"/>
  <c r="H541" i="6"/>
  <c r="H545" i="6"/>
  <c r="H552" i="6"/>
  <c r="H560" i="6"/>
  <c r="H446" i="6"/>
  <c r="H450" i="6"/>
  <c r="H454" i="6"/>
  <c r="H458" i="6"/>
  <c r="H462" i="6"/>
  <c r="H466" i="6"/>
  <c r="H470" i="6"/>
  <c r="H474" i="6"/>
  <c r="H478" i="6"/>
  <c r="H482" i="6"/>
  <c r="H486" i="6"/>
  <c r="H490" i="6"/>
  <c r="H494" i="6"/>
  <c r="H498" i="6"/>
  <c r="H502" i="6"/>
  <c r="H506" i="6"/>
  <c r="H510" i="6"/>
  <c r="H514" i="6"/>
  <c r="H518" i="6"/>
  <c r="H522" i="6"/>
  <c r="H526" i="6"/>
  <c r="H530" i="6"/>
  <c r="H534" i="6"/>
  <c r="H538" i="6"/>
  <c r="H542" i="6"/>
  <c r="H546" i="6"/>
  <c r="H554" i="6"/>
  <c r="H564" i="6"/>
  <c r="H568" i="6"/>
  <c r="H572" i="6"/>
  <c r="H576" i="6"/>
  <c r="H580" i="6"/>
  <c r="H584" i="6"/>
  <c r="H588" i="6"/>
  <c r="H592" i="6"/>
  <c r="H600" i="6"/>
  <c r="H608" i="6"/>
  <c r="H616" i="6"/>
  <c r="H549" i="6"/>
  <c r="H553" i="6"/>
  <c r="H557" i="6"/>
  <c r="H561" i="6"/>
  <c r="H565" i="6"/>
  <c r="H569" i="6"/>
  <c r="H573" i="6"/>
  <c r="H577" i="6"/>
  <c r="H581" i="6"/>
  <c r="H585" i="6"/>
  <c r="H589" i="6"/>
  <c r="H594" i="6"/>
  <c r="H602" i="6"/>
  <c r="H610" i="6"/>
  <c r="H618" i="6"/>
  <c r="H626" i="6"/>
  <c r="H630" i="6"/>
  <c r="H634" i="6"/>
  <c r="H638" i="6"/>
  <c r="H642" i="6"/>
  <c r="H646" i="6"/>
  <c r="H593" i="6"/>
  <c r="H597" i="6"/>
  <c r="H601" i="6"/>
  <c r="H605" i="6"/>
  <c r="H609" i="6"/>
  <c r="H363" i="6"/>
  <c r="H367" i="6"/>
  <c r="H371" i="6"/>
  <c r="H375" i="6"/>
  <c r="H379" i="6"/>
  <c r="H383" i="6"/>
  <c r="H387" i="6"/>
  <c r="H391" i="6"/>
  <c r="H395" i="6"/>
  <c r="H399" i="6"/>
  <c r="H403" i="6"/>
  <c r="H407" i="6"/>
  <c r="H411" i="6"/>
  <c r="H415" i="6"/>
  <c r="H419" i="6"/>
  <c r="H423" i="6"/>
  <c r="H427" i="6"/>
  <c r="H431" i="6"/>
  <c r="H435" i="6"/>
  <c r="H439" i="6"/>
  <c r="H442" i="6"/>
  <c r="H364" i="6"/>
  <c r="H368" i="6"/>
  <c r="H372" i="6"/>
  <c r="H376" i="6"/>
  <c r="H380" i="6"/>
  <c r="H384" i="6"/>
  <c r="H388" i="6"/>
  <c r="H392" i="6"/>
  <c r="H396" i="6"/>
  <c r="H400" i="6"/>
  <c r="H404" i="6"/>
  <c r="H408" i="6"/>
  <c r="H412" i="6"/>
  <c r="H416" i="6"/>
  <c r="H420" i="6"/>
  <c r="H424" i="6"/>
  <c r="H428" i="6"/>
  <c r="H432" i="6"/>
  <c r="H436" i="6"/>
  <c r="H440" i="6"/>
  <c r="H443" i="6"/>
  <c r="H447" i="6"/>
  <c r="H451" i="6"/>
  <c r="H455" i="6"/>
  <c r="H459" i="6"/>
  <c r="H463" i="6"/>
  <c r="H467" i="6"/>
  <c r="H471" i="6"/>
  <c r="H475" i="6"/>
  <c r="H479" i="6"/>
  <c r="H483" i="6"/>
  <c r="H487" i="6"/>
  <c r="H491" i="6"/>
  <c r="H495" i="6"/>
  <c r="H499" i="6"/>
  <c r="H503" i="6"/>
  <c r="H507" i="6"/>
  <c r="H511" i="6"/>
  <c r="H515" i="6"/>
  <c r="H519" i="6"/>
  <c r="H523" i="6"/>
  <c r="H527" i="6"/>
  <c r="H531" i="6"/>
  <c r="H535" i="6"/>
  <c r="H539" i="6"/>
  <c r="H543" i="6"/>
  <c r="H547" i="6"/>
  <c r="H556" i="6"/>
  <c r="H444" i="6"/>
  <c r="H448" i="6"/>
  <c r="H452" i="6"/>
  <c r="H456" i="6"/>
  <c r="H460" i="6"/>
  <c r="H464" i="6"/>
  <c r="H468" i="6"/>
  <c r="H472" i="6"/>
  <c r="H476" i="6"/>
  <c r="H480" i="6"/>
  <c r="H484" i="6"/>
  <c r="H488" i="6"/>
  <c r="H492" i="6"/>
  <c r="H496" i="6"/>
  <c r="H500" i="6"/>
  <c r="H504" i="6"/>
  <c r="H508" i="6"/>
  <c r="H512" i="6"/>
  <c r="H516" i="6"/>
  <c r="H520" i="6"/>
  <c r="H524" i="6"/>
  <c r="H528" i="6"/>
  <c r="H532" i="6"/>
  <c r="H536" i="6"/>
  <c r="H540" i="6"/>
  <c r="H544" i="6"/>
  <c r="H548" i="6"/>
  <c r="H550" i="6"/>
  <c r="H558" i="6"/>
  <c r="H562" i="6"/>
  <c r="H566" i="6"/>
  <c r="H570" i="6"/>
  <c r="H574" i="6"/>
  <c r="H578" i="6"/>
  <c r="H582" i="6"/>
  <c r="H586" i="6"/>
  <c r="H596" i="6"/>
  <c r="H604" i="6"/>
  <c r="H612" i="6"/>
  <c r="H620" i="6"/>
  <c r="H551" i="6"/>
  <c r="H555" i="6"/>
  <c r="H559" i="6"/>
  <c r="H563" i="6"/>
  <c r="H567" i="6"/>
  <c r="H571" i="6"/>
  <c r="H575" i="6"/>
  <c r="H579" i="6"/>
  <c r="H583" i="6"/>
  <c r="H587" i="6"/>
  <c r="H590" i="6"/>
  <c r="H598" i="6"/>
  <c r="H606" i="6"/>
  <c r="H614" i="6"/>
  <c r="H622" i="6"/>
  <c r="H624" i="6"/>
  <c r="H628" i="6"/>
  <c r="H632" i="6"/>
  <c r="H636" i="6"/>
  <c r="H640" i="6"/>
  <c r="H644" i="6"/>
  <c r="H591" i="6"/>
  <c r="H595" i="6"/>
  <c r="H599" i="6"/>
  <c r="H603" i="6"/>
  <c r="H607" i="6"/>
  <c r="H611" i="6"/>
  <c r="H717" i="6"/>
  <c r="H128" i="16"/>
  <c r="H657" i="6"/>
  <c r="H812" i="6"/>
  <c r="H727" i="6"/>
  <c r="H813" i="6"/>
  <c r="H742" i="6"/>
  <c r="H49" i="16"/>
  <c r="H61" i="16"/>
  <c r="H690" i="6"/>
  <c r="H108" i="16"/>
  <c r="H732" i="6"/>
  <c r="H104" i="16"/>
  <c r="H178" i="16"/>
  <c r="H122" i="16"/>
  <c r="H80" i="16"/>
  <c r="H693" i="6"/>
  <c r="H705" i="6"/>
  <c r="H45" i="16"/>
  <c r="H795" i="6"/>
  <c r="H655" i="6"/>
  <c r="H177" i="16"/>
  <c r="H752" i="6"/>
  <c r="H780" i="6"/>
  <c r="H121" i="16"/>
  <c r="H66" i="16"/>
  <c r="H696" i="6"/>
  <c r="H781" i="6"/>
  <c r="H77" i="16"/>
  <c r="H652" i="6"/>
  <c r="H55" i="16"/>
  <c r="D63" i="9"/>
  <c r="F59" i="9"/>
  <c r="D17" i="13"/>
  <c r="H189" i="16"/>
  <c r="H28" i="5"/>
  <c r="F29" i="5"/>
  <c r="B29" i="5"/>
  <c r="A30" i="5"/>
  <c r="E29" i="5"/>
  <c r="G29" i="5"/>
  <c r="C29" i="5"/>
  <c r="D29" i="5"/>
  <c r="H29" i="5" l="1"/>
  <c r="D65" i="9"/>
  <c r="E65" i="9" s="1"/>
  <c r="F30" i="5"/>
  <c r="B30" i="5"/>
  <c r="A31" i="5"/>
  <c r="E30" i="5"/>
  <c r="C30" i="5"/>
  <c r="D30" i="5"/>
  <c r="H30" i="5" l="1"/>
  <c r="F31" i="5"/>
  <c r="B31" i="5"/>
  <c r="A32" i="5"/>
  <c r="E31" i="5"/>
  <c r="G31" i="5"/>
  <c r="C31" i="5"/>
  <c r="D31" i="5"/>
  <c r="H31" i="5" l="1"/>
  <c r="F32" i="5"/>
  <c r="B32" i="5"/>
  <c r="A33" i="5"/>
  <c r="E32" i="5"/>
  <c r="G32" i="5"/>
  <c r="C32" i="5"/>
  <c r="D32" i="5"/>
  <c r="H32" i="5" l="1"/>
  <c r="F33" i="5"/>
  <c r="B33" i="5"/>
  <c r="A34" i="5"/>
  <c r="E33" i="5"/>
  <c r="G33" i="5"/>
  <c r="C33" i="5"/>
  <c r="D33" i="5"/>
  <c r="H33" i="5" l="1"/>
  <c r="F34" i="5"/>
  <c r="B34" i="5"/>
  <c r="A35" i="5"/>
  <c r="E34" i="5"/>
  <c r="G34" i="5"/>
  <c r="C34" i="5"/>
  <c r="D34" i="5"/>
  <c r="H34" i="5" l="1"/>
  <c r="F35" i="5"/>
  <c r="B35" i="5"/>
  <c r="A36" i="5"/>
  <c r="E35" i="5"/>
  <c r="G35" i="5"/>
  <c r="C35" i="5"/>
  <c r="D35" i="5"/>
  <c r="H35" i="5" l="1"/>
  <c r="F36" i="5"/>
  <c r="B36" i="5"/>
  <c r="A37" i="5"/>
  <c r="E36" i="5"/>
  <c r="G36" i="5"/>
  <c r="C36" i="5"/>
  <c r="D36" i="5"/>
  <c r="H36" i="5" l="1"/>
  <c r="F37" i="5"/>
  <c r="B37" i="5"/>
  <c r="A38" i="5"/>
  <c r="E37" i="5"/>
  <c r="G37" i="5"/>
  <c r="C37" i="5"/>
  <c r="D37" i="5"/>
  <c r="H37" i="5" l="1"/>
  <c r="F38" i="5"/>
  <c r="B38" i="5"/>
  <c r="A39" i="5"/>
  <c r="E38" i="5"/>
  <c r="G38" i="5"/>
  <c r="C38" i="5"/>
  <c r="D38" i="5"/>
  <c r="H38" i="5" l="1"/>
  <c r="F39" i="5"/>
  <c r="B39" i="5"/>
  <c r="A40" i="5"/>
  <c r="E39" i="5"/>
  <c r="G39" i="5"/>
  <c r="C39" i="5"/>
  <c r="D39" i="5"/>
  <c r="H39" i="5" l="1"/>
  <c r="F40" i="5"/>
  <c r="B40" i="5"/>
  <c r="A41" i="5"/>
  <c r="E40" i="5"/>
  <c r="G40" i="5"/>
  <c r="C40" i="5"/>
  <c r="D40" i="5"/>
  <c r="H40" i="5" l="1"/>
  <c r="F41" i="5"/>
  <c r="B41" i="5"/>
  <c r="A42" i="5"/>
  <c r="E41" i="5"/>
  <c r="G41" i="5"/>
  <c r="C41" i="5"/>
  <c r="D41" i="5"/>
  <c r="H41" i="5" l="1"/>
  <c r="F42" i="5"/>
  <c r="B42" i="5"/>
  <c r="A43" i="5"/>
  <c r="E42" i="5"/>
  <c r="G42" i="5"/>
  <c r="C42" i="5"/>
  <c r="D42" i="5"/>
  <c r="H42" i="5" l="1"/>
  <c r="F43" i="5"/>
  <c r="B43" i="5"/>
  <c r="A44" i="5"/>
  <c r="E43" i="5"/>
  <c r="G43" i="5"/>
  <c r="C43" i="5"/>
  <c r="D43" i="5"/>
  <c r="H43" i="5" l="1"/>
  <c r="F44" i="5"/>
  <c r="B44" i="5"/>
  <c r="A45" i="5"/>
  <c r="E44" i="5"/>
  <c r="G44" i="5"/>
  <c r="C44" i="5"/>
  <c r="D44" i="5"/>
  <c r="H44" i="5" l="1"/>
  <c r="F45" i="5"/>
  <c r="B45" i="5"/>
  <c r="A46" i="5"/>
  <c r="E45" i="5"/>
  <c r="G45" i="5"/>
  <c r="C45" i="5"/>
  <c r="D45" i="5"/>
  <c r="H45" i="5" l="1"/>
  <c r="F46" i="5"/>
  <c r="B46" i="5"/>
  <c r="A47" i="5"/>
  <c r="E46" i="5"/>
  <c r="G46" i="5"/>
  <c r="C46" i="5"/>
  <c r="D46" i="5"/>
  <c r="H46" i="5" l="1"/>
  <c r="F47" i="5"/>
  <c r="B47" i="5"/>
  <c r="A48" i="5"/>
  <c r="E47" i="5"/>
  <c r="G47" i="5"/>
  <c r="C47" i="5"/>
  <c r="D47" i="5"/>
  <c r="H47" i="5" l="1"/>
  <c r="F48" i="5"/>
  <c r="B48" i="5"/>
  <c r="A49" i="5"/>
  <c r="E48" i="5"/>
  <c r="G48" i="5"/>
  <c r="C48" i="5"/>
  <c r="D48" i="5"/>
  <c r="H48" i="5" l="1"/>
  <c r="F49" i="5"/>
  <c r="B49" i="5"/>
  <c r="A50" i="5"/>
  <c r="E49" i="5"/>
  <c r="G49" i="5"/>
  <c r="C49" i="5"/>
  <c r="D49" i="5"/>
  <c r="H49" i="5" l="1"/>
  <c r="F50" i="5"/>
  <c r="B50" i="5"/>
  <c r="A51" i="5"/>
  <c r="E50" i="5"/>
  <c r="G50" i="5"/>
  <c r="C50" i="5"/>
  <c r="D50" i="5"/>
  <c r="H50" i="5" l="1"/>
  <c r="F51" i="5"/>
  <c r="B51" i="5"/>
  <c r="A52" i="5"/>
  <c r="E51" i="5"/>
  <c r="G51" i="5"/>
  <c r="C51" i="5"/>
  <c r="D51" i="5"/>
  <c r="H51" i="5" l="1"/>
  <c r="F52" i="5"/>
  <c r="B52" i="5"/>
  <c r="A53" i="5"/>
  <c r="E52" i="5"/>
  <c r="G52" i="5"/>
  <c r="C52" i="5"/>
  <c r="D52" i="5"/>
  <c r="H52" i="5" l="1"/>
  <c r="F53" i="5"/>
  <c r="B53" i="5"/>
  <c r="A54" i="5"/>
  <c r="E53" i="5"/>
  <c r="G53" i="5"/>
  <c r="C53" i="5"/>
  <c r="D53" i="5"/>
  <c r="H53" i="5" l="1"/>
  <c r="F54" i="5"/>
  <c r="B54" i="5"/>
  <c r="A55" i="5"/>
  <c r="E54" i="5"/>
  <c r="G54" i="5"/>
  <c r="C54" i="5"/>
  <c r="D54" i="5"/>
  <c r="H54" i="5" l="1"/>
  <c r="F55" i="5"/>
  <c r="B55" i="5"/>
  <c r="A56" i="5"/>
  <c r="E55" i="5"/>
  <c r="G55" i="5"/>
  <c r="C55" i="5"/>
  <c r="D55" i="5"/>
  <c r="H55" i="5" l="1"/>
  <c r="F56" i="5"/>
  <c r="B56" i="5"/>
  <c r="A57" i="5"/>
  <c r="E56" i="5"/>
  <c r="G56" i="5"/>
  <c r="C56" i="5"/>
  <c r="D56" i="5"/>
  <c r="H56" i="5" l="1"/>
  <c r="F57" i="5"/>
  <c r="B57" i="5"/>
  <c r="A58" i="5"/>
  <c r="E57" i="5"/>
  <c r="G57" i="5"/>
  <c r="C57" i="5"/>
  <c r="D57" i="5"/>
  <c r="H57" i="5" l="1"/>
  <c r="F58" i="5"/>
  <c r="B58" i="5"/>
  <c r="A59" i="5"/>
  <c r="E58" i="5"/>
  <c r="G58" i="5"/>
  <c r="C58" i="5"/>
  <c r="D58" i="5"/>
  <c r="H58" i="5" l="1"/>
  <c r="F59" i="5"/>
  <c r="B59" i="5"/>
  <c r="A60" i="5"/>
  <c r="E59" i="5"/>
  <c r="G59" i="5"/>
  <c r="C59" i="5"/>
  <c r="D59" i="5"/>
  <c r="H59" i="5" l="1"/>
  <c r="F60" i="5"/>
  <c r="B60" i="5"/>
  <c r="A61" i="5"/>
  <c r="E60" i="5"/>
  <c r="G60" i="5"/>
  <c r="C60" i="5"/>
  <c r="D60" i="5"/>
  <c r="H60" i="5" l="1"/>
  <c r="F61" i="5"/>
  <c r="B61" i="5"/>
  <c r="A62" i="5"/>
  <c r="E61" i="5"/>
  <c r="G61" i="5"/>
  <c r="C61" i="5"/>
  <c r="D61" i="5"/>
  <c r="H61" i="5" l="1"/>
  <c r="F62" i="5"/>
  <c r="B62" i="5"/>
  <c r="A63" i="5"/>
  <c r="E62" i="5"/>
  <c r="G62" i="5"/>
  <c r="C62" i="5"/>
  <c r="D62" i="5"/>
  <c r="H62" i="5" l="1"/>
  <c r="F63" i="5"/>
  <c r="B63" i="5"/>
  <c r="A64" i="5"/>
  <c r="E63" i="5"/>
  <c r="G63" i="5"/>
  <c r="C63" i="5"/>
  <c r="D63" i="5"/>
  <c r="H63" i="5" l="1"/>
  <c r="F64" i="5"/>
  <c r="B64" i="5"/>
  <c r="A65" i="5"/>
  <c r="E64" i="5"/>
  <c r="G64" i="5"/>
  <c r="C64" i="5"/>
  <c r="D64" i="5"/>
  <c r="H64" i="5" l="1"/>
  <c r="F65" i="5"/>
  <c r="B65" i="5"/>
  <c r="A66" i="5"/>
  <c r="E65" i="5"/>
  <c r="G65" i="5"/>
  <c r="C65" i="5"/>
  <c r="D65" i="5"/>
  <c r="H65" i="5" l="1"/>
  <c r="F66" i="5"/>
  <c r="B66" i="5"/>
  <c r="A67" i="5"/>
  <c r="E66" i="5"/>
  <c r="G66" i="5"/>
  <c r="C66" i="5"/>
  <c r="D66" i="5"/>
  <c r="H66" i="5" l="1"/>
  <c r="F67" i="5"/>
  <c r="B67" i="5"/>
  <c r="A68" i="5"/>
  <c r="E67" i="5"/>
  <c r="G67" i="5"/>
  <c r="C67" i="5"/>
  <c r="D67" i="5"/>
  <c r="H67" i="5" l="1"/>
  <c r="F68" i="5"/>
  <c r="B68" i="5"/>
  <c r="A69" i="5"/>
  <c r="E68" i="5"/>
  <c r="G68" i="5"/>
  <c r="C68" i="5"/>
  <c r="D68" i="5"/>
  <c r="H68" i="5" l="1"/>
  <c r="F69" i="5"/>
  <c r="B69" i="5"/>
  <c r="A70" i="5"/>
  <c r="E69" i="5"/>
  <c r="G69" i="5"/>
  <c r="C69" i="5"/>
  <c r="D69" i="5"/>
  <c r="H69" i="5" l="1"/>
  <c r="F70" i="5"/>
  <c r="B70" i="5"/>
  <c r="A71" i="5"/>
  <c r="E70" i="5"/>
  <c r="G70" i="5"/>
  <c r="C70" i="5"/>
  <c r="D70" i="5"/>
  <c r="H70" i="5" l="1"/>
  <c r="F71" i="5"/>
  <c r="B71" i="5"/>
  <c r="A72" i="5"/>
  <c r="E71" i="5"/>
  <c r="G71" i="5"/>
  <c r="C71" i="5"/>
  <c r="D71" i="5"/>
  <c r="H71" i="5" l="1"/>
  <c r="F72" i="5"/>
  <c r="B72" i="5"/>
  <c r="A73" i="5"/>
  <c r="E72" i="5"/>
  <c r="G72" i="5"/>
  <c r="C72" i="5"/>
  <c r="D72" i="5"/>
  <c r="H72" i="5" l="1"/>
  <c r="F73" i="5"/>
  <c r="B73" i="5"/>
  <c r="A74" i="5"/>
  <c r="E73" i="5"/>
  <c r="G73" i="5"/>
  <c r="C73" i="5"/>
  <c r="D73" i="5"/>
  <c r="H73" i="5" l="1"/>
  <c r="F74" i="5"/>
  <c r="B74" i="5"/>
  <c r="A75" i="5"/>
  <c r="E74" i="5"/>
  <c r="G74" i="5"/>
  <c r="C74" i="5"/>
  <c r="D74" i="5"/>
  <c r="H74" i="5" l="1"/>
  <c r="F75" i="5"/>
  <c r="B75" i="5"/>
  <c r="A76" i="5"/>
  <c r="E75" i="5"/>
  <c r="G75" i="5"/>
  <c r="C75" i="5"/>
  <c r="D75" i="5"/>
  <c r="H75" i="5" l="1"/>
  <c r="F76" i="5"/>
  <c r="B76" i="5"/>
  <c r="A77" i="5"/>
  <c r="E76" i="5"/>
  <c r="G76" i="5"/>
  <c r="C76" i="5"/>
  <c r="D76" i="5"/>
  <c r="H76" i="5" l="1"/>
  <c r="F77" i="5"/>
  <c r="B77" i="5"/>
  <c r="A78" i="5"/>
  <c r="E77" i="5"/>
  <c r="G77" i="5"/>
  <c r="C77" i="5"/>
  <c r="D77" i="5"/>
  <c r="H77" i="5" l="1"/>
  <c r="F78" i="5"/>
  <c r="B78" i="5"/>
  <c r="A79" i="5"/>
  <c r="E78" i="5"/>
  <c r="G78" i="5"/>
  <c r="C78" i="5"/>
  <c r="D78" i="5"/>
  <c r="H78" i="5" l="1"/>
  <c r="F79" i="5"/>
  <c r="B79" i="5"/>
  <c r="A80" i="5"/>
  <c r="E79" i="5"/>
  <c r="G79" i="5"/>
  <c r="C79" i="5"/>
  <c r="D79" i="5"/>
  <c r="H79" i="5" l="1"/>
  <c r="F80" i="5"/>
  <c r="B80" i="5"/>
  <c r="A81" i="5"/>
  <c r="E80" i="5"/>
  <c r="G80" i="5"/>
  <c r="C80" i="5"/>
  <c r="D80" i="5"/>
  <c r="H80" i="5" l="1"/>
  <c r="F81" i="5"/>
  <c r="B81" i="5"/>
  <c r="A82" i="5"/>
  <c r="E81" i="5"/>
  <c r="G81" i="5"/>
  <c r="C81" i="5"/>
  <c r="D81" i="5"/>
  <c r="H81" i="5" l="1"/>
  <c r="F82" i="5"/>
  <c r="B82" i="5"/>
  <c r="A83" i="5"/>
  <c r="E82" i="5"/>
  <c r="G82" i="5"/>
  <c r="C82" i="5"/>
  <c r="D82" i="5"/>
  <c r="H82" i="5" l="1"/>
  <c r="F83" i="5"/>
  <c r="B83" i="5"/>
  <c r="A84" i="5"/>
  <c r="E83" i="5"/>
  <c r="G83" i="5"/>
  <c r="C83" i="5"/>
  <c r="D83" i="5"/>
  <c r="H83" i="5" l="1"/>
  <c r="F84" i="5"/>
  <c r="B84" i="5"/>
  <c r="A85" i="5"/>
  <c r="E84" i="5"/>
  <c r="G84" i="5"/>
  <c r="C84" i="5"/>
  <c r="D84" i="5"/>
  <c r="H84" i="5" l="1"/>
  <c r="F85" i="5"/>
  <c r="B85" i="5"/>
  <c r="A86" i="5"/>
  <c r="E85" i="5"/>
  <c r="G85" i="5"/>
  <c r="C85" i="5"/>
  <c r="D85" i="5"/>
  <c r="H85" i="5" l="1"/>
  <c r="F86" i="5"/>
  <c r="B86" i="5"/>
  <c r="A87" i="5"/>
  <c r="E86" i="5"/>
  <c r="G86" i="5"/>
  <c r="C86" i="5"/>
  <c r="D86" i="5"/>
  <c r="H86" i="5" l="1"/>
  <c r="F87" i="5"/>
  <c r="B87" i="5"/>
  <c r="A88" i="5"/>
  <c r="E87" i="5"/>
  <c r="G87" i="5"/>
  <c r="C87" i="5"/>
  <c r="D87" i="5"/>
  <c r="H87" i="5" l="1"/>
  <c r="F88" i="5"/>
  <c r="B88" i="5"/>
  <c r="A89" i="5"/>
  <c r="E88" i="5"/>
  <c r="G88" i="5"/>
  <c r="C88" i="5"/>
  <c r="D88" i="5"/>
  <c r="H88" i="5" l="1"/>
  <c r="F89" i="5"/>
  <c r="B89" i="5"/>
  <c r="A90" i="5"/>
  <c r="E89" i="5"/>
  <c r="G89" i="5"/>
  <c r="C89" i="5"/>
  <c r="D89" i="5"/>
  <c r="H89" i="5" l="1"/>
  <c r="F90" i="5"/>
  <c r="B90" i="5"/>
  <c r="A91" i="5"/>
  <c r="E90" i="5"/>
  <c r="G90" i="5"/>
  <c r="C90" i="5"/>
  <c r="D90" i="5"/>
  <c r="H90" i="5" l="1"/>
  <c r="F91" i="5"/>
  <c r="B91" i="5"/>
  <c r="A92" i="5"/>
  <c r="E91" i="5"/>
  <c r="G91" i="5"/>
  <c r="C91" i="5"/>
  <c r="D91" i="5"/>
  <c r="H91" i="5" l="1"/>
  <c r="F92" i="5"/>
  <c r="B92" i="5"/>
  <c r="A93" i="5"/>
  <c r="E92" i="5"/>
  <c r="G92" i="5"/>
  <c r="C92" i="5"/>
  <c r="D92" i="5"/>
  <c r="H92" i="5" l="1"/>
  <c r="F93" i="5"/>
  <c r="B93" i="5"/>
  <c r="A94" i="5"/>
  <c r="E93" i="5"/>
  <c r="G93" i="5"/>
  <c r="C93" i="5"/>
  <c r="D93" i="5"/>
  <c r="H93" i="5" l="1"/>
  <c r="F94" i="5"/>
  <c r="B94" i="5"/>
  <c r="A95" i="5"/>
  <c r="E94" i="5"/>
  <c r="G94" i="5"/>
  <c r="C94" i="5"/>
  <c r="D94" i="5"/>
  <c r="H94" i="5" l="1"/>
  <c r="F95" i="5"/>
  <c r="B95" i="5"/>
  <c r="A96" i="5"/>
  <c r="E95" i="5"/>
  <c r="G95" i="5"/>
  <c r="C95" i="5"/>
  <c r="D95" i="5"/>
  <c r="H95" i="5" l="1"/>
  <c r="F96" i="5"/>
  <c r="B96" i="5"/>
  <c r="A97" i="5"/>
  <c r="E96" i="5"/>
  <c r="G96" i="5"/>
  <c r="C96" i="5"/>
  <c r="D96" i="5"/>
  <c r="H96" i="5" l="1"/>
  <c r="F97" i="5"/>
  <c r="B97" i="5"/>
  <c r="A98" i="5"/>
  <c r="E97" i="5"/>
  <c r="G97" i="5"/>
  <c r="C97" i="5"/>
  <c r="D97" i="5"/>
  <c r="H97" i="5" l="1"/>
  <c r="F98" i="5"/>
  <c r="B98" i="5"/>
  <c r="A99" i="5"/>
  <c r="E98" i="5"/>
  <c r="G98" i="5"/>
  <c r="C98" i="5"/>
  <c r="D98" i="5"/>
  <c r="H98" i="5" l="1"/>
  <c r="F99" i="5"/>
  <c r="B99" i="5"/>
  <c r="A100" i="5"/>
  <c r="E99" i="5"/>
  <c r="G99" i="5"/>
  <c r="C99" i="5"/>
  <c r="D99" i="5"/>
  <c r="H99" i="5" l="1"/>
  <c r="F100" i="5"/>
  <c r="B100" i="5"/>
  <c r="A101" i="5"/>
  <c r="E100" i="5"/>
  <c r="G100" i="5"/>
  <c r="C100" i="5"/>
  <c r="D100" i="5"/>
  <c r="H100" i="5" l="1"/>
  <c r="F101" i="5"/>
  <c r="B101" i="5"/>
  <c r="A102" i="5"/>
  <c r="E101" i="5"/>
  <c r="G101" i="5"/>
  <c r="C101" i="5"/>
  <c r="D101" i="5"/>
  <c r="H101" i="5" l="1"/>
  <c r="F102" i="5"/>
  <c r="B102" i="5"/>
  <c r="A103" i="5"/>
  <c r="E102" i="5"/>
  <c r="G102" i="5"/>
  <c r="C102" i="5"/>
  <c r="D102" i="5"/>
  <c r="H102" i="5" l="1"/>
  <c r="F103" i="5"/>
  <c r="B103" i="5"/>
  <c r="A104" i="5"/>
  <c r="E103" i="5"/>
  <c r="G103" i="5"/>
  <c r="C103" i="5"/>
  <c r="D103" i="5"/>
  <c r="H103" i="5" l="1"/>
  <c r="F104" i="5"/>
  <c r="B104" i="5"/>
  <c r="A105" i="5"/>
  <c r="E104" i="5"/>
  <c r="G104" i="5"/>
  <c r="C104" i="5"/>
  <c r="D104" i="5"/>
  <c r="H104" i="5" l="1"/>
  <c r="F105" i="5"/>
  <c r="B105" i="5"/>
  <c r="A106" i="5"/>
  <c r="E105" i="5"/>
  <c r="G105" i="5"/>
  <c r="C105" i="5"/>
  <c r="D105" i="5"/>
  <c r="H105" i="5" l="1"/>
  <c r="F106" i="5"/>
  <c r="B106" i="5"/>
  <c r="A107" i="5"/>
  <c r="E106" i="5"/>
  <c r="G106" i="5"/>
  <c r="C106" i="5"/>
  <c r="D106" i="5"/>
  <c r="H106" i="5" l="1"/>
  <c r="F107" i="5"/>
  <c r="B107" i="5"/>
  <c r="A108" i="5"/>
  <c r="E107" i="5"/>
  <c r="G107" i="5"/>
  <c r="C107" i="5"/>
  <c r="D107" i="5"/>
  <c r="H107" i="5" l="1"/>
  <c r="F108" i="5"/>
  <c r="B108" i="5"/>
  <c r="A109" i="5"/>
  <c r="E108" i="5"/>
  <c r="G108" i="5"/>
  <c r="C108" i="5"/>
  <c r="D108" i="5"/>
  <c r="H108" i="5" l="1"/>
  <c r="F109" i="5"/>
  <c r="B109" i="5"/>
  <c r="A110" i="5"/>
  <c r="E109" i="5"/>
  <c r="G109" i="5"/>
  <c r="C109" i="5"/>
  <c r="D109" i="5"/>
  <c r="H109" i="5" l="1"/>
  <c r="F110" i="5"/>
  <c r="B110" i="5"/>
  <c r="A111" i="5"/>
  <c r="E110" i="5"/>
  <c r="G110" i="5"/>
  <c r="C110" i="5"/>
  <c r="D110" i="5"/>
  <c r="H110" i="5" l="1"/>
  <c r="F111" i="5"/>
  <c r="B111" i="5"/>
  <c r="A112" i="5"/>
  <c r="E111" i="5"/>
  <c r="G111" i="5"/>
  <c r="C111" i="5"/>
  <c r="D111" i="5"/>
  <c r="H111" i="5" l="1"/>
  <c r="F112" i="5"/>
  <c r="B112" i="5"/>
  <c r="A113" i="5"/>
  <c r="E112" i="5"/>
  <c r="G112" i="5"/>
  <c r="C112" i="5"/>
  <c r="D112" i="5"/>
  <c r="H112" i="5" l="1"/>
  <c r="F113" i="5"/>
  <c r="B113" i="5"/>
  <c r="A114" i="5"/>
  <c r="E113" i="5"/>
  <c r="G113" i="5"/>
  <c r="C113" i="5"/>
  <c r="D113" i="5"/>
  <c r="H113" i="5" l="1"/>
  <c r="F114" i="5"/>
  <c r="B114" i="5"/>
  <c r="A115" i="5"/>
  <c r="E114" i="5"/>
  <c r="G114" i="5"/>
  <c r="C114" i="5"/>
  <c r="D114" i="5"/>
  <c r="H114" i="5" l="1"/>
  <c r="F115" i="5"/>
  <c r="B115" i="5"/>
  <c r="A116" i="5"/>
  <c r="E115" i="5"/>
  <c r="G115" i="5"/>
  <c r="C115" i="5"/>
  <c r="D115" i="5"/>
  <c r="H115" i="5" l="1"/>
  <c r="F116" i="5"/>
  <c r="B116" i="5"/>
  <c r="A117" i="5"/>
  <c r="E116" i="5"/>
  <c r="G116" i="5"/>
  <c r="C116" i="5"/>
  <c r="D116" i="5"/>
  <c r="H116" i="5" l="1"/>
  <c r="F117" i="5"/>
  <c r="B117" i="5"/>
  <c r="A118" i="5"/>
  <c r="E117" i="5"/>
  <c r="G117" i="5"/>
  <c r="C117" i="5"/>
  <c r="D117" i="5"/>
  <c r="H117" i="5" l="1"/>
  <c r="F118" i="5"/>
  <c r="B118" i="5"/>
  <c r="A119" i="5"/>
  <c r="E118" i="5"/>
  <c r="G118" i="5"/>
  <c r="C118" i="5"/>
  <c r="D118" i="5"/>
  <c r="H118" i="5" l="1"/>
  <c r="F119" i="5"/>
  <c r="B119" i="5"/>
  <c r="A120" i="5"/>
  <c r="E119" i="5"/>
  <c r="G119" i="5"/>
  <c r="C119" i="5"/>
  <c r="D119" i="5"/>
  <c r="H119" i="5" l="1"/>
  <c r="F120" i="5"/>
  <c r="B120" i="5"/>
  <c r="A121" i="5"/>
  <c r="E120" i="5"/>
  <c r="G120" i="5"/>
  <c r="C120" i="5"/>
  <c r="D120" i="5"/>
  <c r="H120" i="5" l="1"/>
  <c r="F121" i="5"/>
  <c r="B121" i="5"/>
  <c r="A122" i="5"/>
  <c r="E121" i="5"/>
  <c r="G121" i="5"/>
  <c r="C121" i="5"/>
  <c r="D121" i="5"/>
  <c r="H121" i="5" l="1"/>
  <c r="F122" i="5"/>
  <c r="B122" i="5"/>
  <c r="A123" i="5"/>
  <c r="E122" i="5"/>
  <c r="G122" i="5"/>
  <c r="C122" i="5"/>
  <c r="D122" i="5"/>
  <c r="H122" i="5" l="1"/>
  <c r="F123" i="5"/>
  <c r="B123" i="5"/>
  <c r="A124" i="5"/>
  <c r="E123" i="5"/>
  <c r="G123" i="5"/>
  <c r="C123" i="5"/>
  <c r="D123" i="5"/>
  <c r="H123" i="5" l="1"/>
  <c r="F124" i="5"/>
  <c r="B124" i="5"/>
  <c r="A125" i="5"/>
  <c r="E124" i="5"/>
  <c r="G124" i="5"/>
  <c r="C124" i="5"/>
  <c r="D124" i="5"/>
  <c r="H124" i="5" l="1"/>
  <c r="F125" i="5"/>
  <c r="B125" i="5"/>
  <c r="A126" i="5"/>
  <c r="E125" i="5"/>
  <c r="G125" i="5"/>
  <c r="C125" i="5"/>
  <c r="D125" i="5"/>
  <c r="H125" i="5" l="1"/>
  <c r="F126" i="5"/>
  <c r="B126" i="5"/>
  <c r="A127" i="5"/>
  <c r="E126" i="5"/>
  <c r="G126" i="5"/>
  <c r="C126" i="5"/>
  <c r="D126" i="5"/>
  <c r="H126" i="5" l="1"/>
  <c r="F127" i="5"/>
  <c r="B127" i="5"/>
  <c r="A128" i="5"/>
  <c r="E127" i="5"/>
  <c r="G127" i="5"/>
  <c r="C127" i="5"/>
  <c r="D127" i="5"/>
  <c r="H127" i="5" l="1"/>
  <c r="F128" i="5"/>
  <c r="B128" i="5"/>
  <c r="A129" i="5"/>
  <c r="E128" i="5"/>
  <c r="G128" i="5"/>
  <c r="C128" i="5"/>
  <c r="D128" i="5"/>
  <c r="H128" i="5" l="1"/>
  <c r="F129" i="5"/>
  <c r="B129" i="5"/>
  <c r="A130" i="5"/>
  <c r="E129" i="5"/>
  <c r="G129" i="5"/>
  <c r="C129" i="5"/>
  <c r="D129" i="5"/>
  <c r="H129" i="5" l="1"/>
  <c r="F130" i="5"/>
  <c r="B130" i="5"/>
  <c r="A131" i="5"/>
  <c r="E130" i="5"/>
  <c r="G130" i="5"/>
  <c r="C130" i="5"/>
  <c r="D130" i="5"/>
  <c r="H130" i="5" l="1"/>
  <c r="F131" i="5"/>
  <c r="B131" i="5"/>
  <c r="A132" i="5"/>
  <c r="E131" i="5"/>
  <c r="G131" i="5"/>
  <c r="C131" i="5"/>
  <c r="D131" i="5"/>
  <c r="H131" i="5" l="1"/>
  <c r="F132" i="5"/>
  <c r="B132" i="5"/>
  <c r="A133" i="5"/>
  <c r="E132" i="5"/>
  <c r="G132" i="5"/>
  <c r="C132" i="5"/>
  <c r="D132" i="5"/>
  <c r="H132" i="5" l="1"/>
  <c r="F133" i="5"/>
  <c r="B133" i="5"/>
  <c r="A134" i="5"/>
  <c r="E133" i="5"/>
  <c r="G133" i="5"/>
  <c r="C133" i="5"/>
  <c r="D133" i="5"/>
  <c r="H133" i="5" l="1"/>
  <c r="F134" i="5"/>
  <c r="B134" i="5"/>
  <c r="A135" i="5"/>
  <c r="E134" i="5"/>
  <c r="G134" i="5"/>
  <c r="C134" i="5"/>
  <c r="D134" i="5"/>
  <c r="H134" i="5" l="1"/>
  <c r="F135" i="5"/>
  <c r="B135" i="5"/>
  <c r="A136" i="5"/>
  <c r="E135" i="5"/>
  <c r="G135" i="5"/>
  <c r="C135" i="5"/>
  <c r="D135" i="5"/>
  <c r="H135" i="5" l="1"/>
  <c r="F136" i="5"/>
  <c r="B136" i="5"/>
  <c r="A137" i="5"/>
  <c r="E136" i="5"/>
  <c r="G136" i="5"/>
  <c r="C136" i="5"/>
  <c r="D136" i="5"/>
  <c r="H136" i="5" l="1"/>
  <c r="F137" i="5"/>
  <c r="B137" i="5"/>
  <c r="A138" i="5"/>
  <c r="E137" i="5"/>
  <c r="G137" i="5"/>
  <c r="C137" i="5"/>
  <c r="D137" i="5"/>
  <c r="H137" i="5" l="1"/>
  <c r="F138" i="5"/>
  <c r="B138" i="5"/>
  <c r="A139" i="5"/>
  <c r="E138" i="5"/>
  <c r="G138" i="5"/>
  <c r="C138" i="5"/>
  <c r="D138" i="5"/>
  <c r="H138" i="5" l="1"/>
  <c r="F139" i="5"/>
  <c r="B139" i="5"/>
  <c r="A140" i="5"/>
  <c r="E139" i="5"/>
  <c r="G139" i="5"/>
  <c r="C139" i="5"/>
  <c r="D139" i="5"/>
  <c r="H139" i="5" l="1"/>
  <c r="F140" i="5"/>
  <c r="B140" i="5"/>
  <c r="A141" i="5"/>
  <c r="E140" i="5"/>
  <c r="G140" i="5"/>
  <c r="C140" i="5"/>
  <c r="D140" i="5"/>
  <c r="H140" i="5" l="1"/>
  <c r="F141" i="5"/>
  <c r="B141" i="5"/>
  <c r="A142" i="5"/>
  <c r="E141" i="5"/>
  <c r="G141" i="5"/>
  <c r="C141" i="5"/>
  <c r="D141" i="5"/>
  <c r="H141" i="5" l="1"/>
  <c r="F142" i="5"/>
  <c r="B142" i="5"/>
  <c r="A143" i="5"/>
  <c r="E142" i="5"/>
  <c r="G142" i="5"/>
  <c r="C142" i="5"/>
  <c r="D142" i="5"/>
  <c r="H142" i="5" l="1"/>
  <c r="F143" i="5"/>
  <c r="B143" i="5"/>
  <c r="A144" i="5"/>
  <c r="E143" i="5"/>
  <c r="G143" i="5"/>
  <c r="C143" i="5"/>
  <c r="D143" i="5"/>
  <c r="H143" i="5" l="1"/>
  <c r="F144" i="5"/>
  <c r="B144" i="5"/>
  <c r="A145" i="5"/>
  <c r="E144" i="5"/>
  <c r="G144" i="5"/>
  <c r="C144" i="5"/>
  <c r="D144" i="5"/>
  <c r="H144" i="5" l="1"/>
  <c r="F145" i="5"/>
  <c r="B145" i="5"/>
  <c r="A146" i="5"/>
  <c r="E145" i="5"/>
  <c r="G145" i="5"/>
  <c r="C145" i="5"/>
  <c r="D145" i="5"/>
  <c r="H145" i="5" l="1"/>
  <c r="F146" i="5"/>
  <c r="B146" i="5"/>
  <c r="A147" i="5"/>
  <c r="E146" i="5"/>
  <c r="G146" i="5"/>
  <c r="C146" i="5"/>
  <c r="D146" i="5"/>
  <c r="H146" i="5" l="1"/>
  <c r="F147" i="5"/>
  <c r="B147" i="5"/>
  <c r="A148" i="5"/>
  <c r="E147" i="5"/>
  <c r="G147" i="5"/>
  <c r="C147" i="5"/>
  <c r="D147" i="5"/>
  <c r="H147" i="5" l="1"/>
  <c r="F148" i="5"/>
  <c r="B148" i="5"/>
  <c r="A149" i="5"/>
  <c r="E148" i="5"/>
  <c r="G148" i="5"/>
  <c r="C148" i="5"/>
  <c r="D148" i="5"/>
  <c r="H148" i="5" l="1"/>
  <c r="F149" i="5"/>
  <c r="B149" i="5"/>
  <c r="A150" i="5"/>
  <c r="E149" i="5"/>
  <c r="G149" i="5"/>
  <c r="C149" i="5"/>
  <c r="D149" i="5"/>
  <c r="H149" i="5" l="1"/>
  <c r="F150" i="5"/>
  <c r="B150" i="5"/>
  <c r="A151" i="5"/>
  <c r="E150" i="5"/>
  <c r="G150" i="5"/>
  <c r="C150" i="5"/>
  <c r="D150" i="5"/>
  <c r="H150" i="5" l="1"/>
  <c r="F151" i="5"/>
  <c r="B151" i="5"/>
  <c r="A152" i="5"/>
  <c r="E151" i="5"/>
  <c r="G151" i="5"/>
  <c r="C151" i="5"/>
  <c r="D151" i="5"/>
  <c r="H151" i="5" l="1"/>
  <c r="F152" i="5"/>
  <c r="B152" i="5"/>
  <c r="A153" i="5"/>
  <c r="E152" i="5"/>
  <c r="G152" i="5"/>
  <c r="C152" i="5"/>
  <c r="D152" i="5"/>
  <c r="H152" i="5" l="1"/>
  <c r="F153" i="5"/>
  <c r="B153" i="5"/>
  <c r="A154" i="5"/>
  <c r="E153" i="5"/>
  <c r="G153" i="5"/>
  <c r="C153" i="5"/>
  <c r="D153" i="5"/>
  <c r="H153" i="5" l="1"/>
  <c r="F154" i="5"/>
  <c r="B154" i="5"/>
  <c r="A155" i="5"/>
  <c r="E154" i="5"/>
  <c r="G154" i="5"/>
  <c r="C154" i="5"/>
  <c r="D154" i="5"/>
  <c r="H154" i="5" l="1"/>
  <c r="F155" i="5"/>
  <c r="B155" i="5"/>
  <c r="A156" i="5"/>
  <c r="E155" i="5"/>
  <c r="G155" i="5"/>
  <c r="C155" i="5"/>
  <c r="D155" i="5"/>
  <c r="H155" i="5" l="1"/>
  <c r="F156" i="5"/>
  <c r="B156" i="5"/>
  <c r="A157" i="5"/>
  <c r="E156" i="5"/>
  <c r="G156" i="5"/>
  <c r="C156" i="5"/>
  <c r="D156" i="5"/>
  <c r="H156" i="5" l="1"/>
  <c r="F157" i="5"/>
  <c r="B157" i="5"/>
  <c r="A158" i="5"/>
  <c r="E157" i="5"/>
  <c r="G157" i="5"/>
  <c r="C157" i="5"/>
  <c r="D157" i="5"/>
  <c r="H157" i="5" l="1"/>
  <c r="F158" i="5"/>
  <c r="B158" i="5"/>
  <c r="A159" i="5"/>
  <c r="E158" i="5"/>
  <c r="G158" i="5"/>
  <c r="C158" i="5"/>
  <c r="D158" i="5"/>
  <c r="H158" i="5" l="1"/>
  <c r="F159" i="5"/>
  <c r="B159" i="5"/>
  <c r="A160" i="5"/>
  <c r="E159" i="5"/>
  <c r="G159" i="5"/>
  <c r="C159" i="5"/>
  <c r="D159" i="5"/>
  <c r="H159" i="5" l="1"/>
  <c r="F160" i="5"/>
  <c r="B160" i="5"/>
  <c r="A161" i="5"/>
  <c r="E160" i="5"/>
  <c r="G160" i="5"/>
  <c r="C160" i="5"/>
  <c r="D160" i="5"/>
  <c r="H160" i="5" l="1"/>
  <c r="F161" i="5"/>
  <c r="B161" i="5"/>
  <c r="A162" i="5"/>
  <c r="E161" i="5"/>
  <c r="G161" i="5"/>
  <c r="C161" i="5"/>
  <c r="D161" i="5"/>
  <c r="H161" i="5" l="1"/>
  <c r="F162" i="5"/>
  <c r="B162" i="5"/>
  <c r="A163" i="5"/>
  <c r="E162" i="5"/>
  <c r="G162" i="5"/>
  <c r="C162" i="5"/>
  <c r="D162" i="5"/>
  <c r="H162" i="5" l="1"/>
  <c r="F163" i="5"/>
  <c r="B163" i="5"/>
  <c r="A164" i="5"/>
  <c r="E163" i="5"/>
  <c r="G163" i="5"/>
  <c r="C163" i="5"/>
  <c r="D163" i="5"/>
  <c r="H163" i="5" l="1"/>
  <c r="F164" i="5"/>
  <c r="B164" i="5"/>
  <c r="A165" i="5"/>
  <c r="E164" i="5"/>
  <c r="G164" i="5"/>
  <c r="C164" i="5"/>
  <c r="D164" i="5"/>
  <c r="H164" i="5" l="1"/>
  <c r="F165" i="5"/>
  <c r="B165" i="5"/>
  <c r="A166" i="5"/>
  <c r="E165" i="5"/>
  <c r="G165" i="5"/>
  <c r="C165" i="5"/>
  <c r="D165" i="5"/>
  <c r="H165" i="5" l="1"/>
  <c r="F166" i="5"/>
  <c r="B166" i="5"/>
  <c r="A167" i="5"/>
  <c r="E166" i="5"/>
  <c r="G166" i="5"/>
  <c r="C166" i="5"/>
  <c r="D166" i="5"/>
  <c r="H166" i="5" l="1"/>
  <c r="F167" i="5"/>
  <c r="B167" i="5"/>
  <c r="A168" i="5"/>
  <c r="E167" i="5"/>
  <c r="G167" i="5"/>
  <c r="C167" i="5"/>
  <c r="D167" i="5"/>
  <c r="H167" i="5" l="1"/>
  <c r="F168" i="5"/>
  <c r="B168" i="5"/>
  <c r="A169" i="5"/>
  <c r="E168" i="5"/>
  <c r="G168" i="5"/>
  <c r="C168" i="5"/>
  <c r="D168" i="5"/>
  <c r="H168" i="5" l="1"/>
  <c r="F169" i="5"/>
  <c r="B169" i="5"/>
  <c r="A170" i="5"/>
  <c r="E169" i="5"/>
  <c r="G169" i="5"/>
  <c r="C169" i="5"/>
  <c r="D169" i="5"/>
  <c r="H169" i="5" l="1"/>
  <c r="F170" i="5"/>
  <c r="B170" i="5"/>
  <c r="A171" i="5"/>
  <c r="E170" i="5"/>
  <c r="G170" i="5"/>
  <c r="C170" i="5"/>
  <c r="D170" i="5"/>
  <c r="H170" i="5" l="1"/>
  <c r="F171" i="5"/>
  <c r="B171" i="5"/>
  <c r="A172" i="5"/>
  <c r="E171" i="5"/>
  <c r="G171" i="5"/>
  <c r="C171" i="5"/>
  <c r="D171" i="5"/>
  <c r="H171" i="5" l="1"/>
  <c r="F172" i="5"/>
  <c r="B172" i="5"/>
  <c r="A173" i="5"/>
  <c r="E172" i="5"/>
  <c r="G172" i="5"/>
  <c r="C172" i="5"/>
  <c r="D172" i="5"/>
  <c r="H172" i="5" l="1"/>
  <c r="F173" i="5"/>
  <c r="B173" i="5"/>
  <c r="A174" i="5"/>
  <c r="E173" i="5"/>
  <c r="G173" i="5"/>
  <c r="C173" i="5"/>
  <c r="D173" i="5"/>
  <c r="H173" i="5" l="1"/>
  <c r="F174" i="5"/>
  <c r="B174" i="5"/>
  <c r="A175" i="5"/>
  <c r="E174" i="5"/>
  <c r="G174" i="5"/>
  <c r="C174" i="5"/>
  <c r="D174" i="5"/>
  <c r="H174" i="5" l="1"/>
  <c r="F175" i="5"/>
  <c r="B175" i="5"/>
  <c r="A176" i="5"/>
  <c r="E175" i="5"/>
  <c r="G175" i="5"/>
  <c r="C175" i="5"/>
  <c r="D175" i="5"/>
  <c r="H175" i="5" l="1"/>
  <c r="F176" i="5"/>
  <c r="B176" i="5"/>
  <c r="A177" i="5"/>
  <c r="E176" i="5"/>
  <c r="G176" i="5"/>
  <c r="C176" i="5"/>
  <c r="D176" i="5"/>
  <c r="H176" i="5" l="1"/>
  <c r="F177" i="5"/>
  <c r="B177" i="5"/>
  <c r="A178" i="5"/>
  <c r="E177" i="5"/>
  <c r="G177" i="5"/>
  <c r="C177" i="5"/>
  <c r="D177" i="5"/>
  <c r="H177" i="5" l="1"/>
  <c r="F178" i="5"/>
  <c r="B178" i="5"/>
  <c r="A179" i="5"/>
  <c r="E178" i="5"/>
  <c r="G178" i="5"/>
  <c r="C178" i="5"/>
  <c r="D178" i="5"/>
  <c r="H178" i="5" l="1"/>
  <c r="F179" i="5"/>
  <c r="B179" i="5"/>
  <c r="A180" i="5"/>
  <c r="E179" i="5"/>
  <c r="G179" i="5"/>
  <c r="C179" i="5"/>
  <c r="D179" i="5"/>
  <c r="H179" i="5" l="1"/>
  <c r="F180" i="5"/>
  <c r="B180" i="5"/>
  <c r="A181" i="5"/>
  <c r="E180" i="5"/>
  <c r="G180" i="5"/>
  <c r="C180" i="5"/>
  <c r="D180" i="5"/>
  <c r="H180" i="5" l="1"/>
  <c r="F181" i="5"/>
  <c r="B181" i="5"/>
  <c r="A182" i="5"/>
  <c r="E181" i="5"/>
  <c r="G181" i="5"/>
  <c r="C181" i="5"/>
  <c r="D181" i="5"/>
  <c r="H181" i="5" l="1"/>
  <c r="F182" i="5"/>
  <c r="B182" i="5"/>
  <c r="A183" i="5"/>
  <c r="E182" i="5"/>
  <c r="G182" i="5"/>
  <c r="C182" i="5"/>
  <c r="D182" i="5"/>
  <c r="H182" i="5" l="1"/>
  <c r="F183" i="5"/>
  <c r="B183" i="5"/>
  <c r="A184" i="5"/>
  <c r="E183" i="5"/>
  <c r="G183" i="5"/>
  <c r="C183" i="5"/>
  <c r="D183" i="5"/>
  <c r="H183" i="5" l="1"/>
  <c r="F184" i="5"/>
  <c r="B184" i="5"/>
  <c r="A185" i="5"/>
  <c r="E184" i="5"/>
  <c r="G184" i="5"/>
  <c r="C184" i="5"/>
  <c r="D184" i="5"/>
  <c r="H184" i="5" l="1"/>
  <c r="F185" i="5"/>
  <c r="B185" i="5"/>
  <c r="A186" i="5"/>
  <c r="E185" i="5"/>
  <c r="G185" i="5"/>
  <c r="C185" i="5"/>
  <c r="D185" i="5"/>
  <c r="H185" i="5" l="1"/>
  <c r="F186" i="5"/>
  <c r="B186" i="5"/>
  <c r="A187" i="5"/>
  <c r="E186" i="5"/>
  <c r="G186" i="5"/>
  <c r="C186" i="5"/>
  <c r="D186" i="5"/>
  <c r="H186" i="5" l="1"/>
  <c r="F187" i="5"/>
  <c r="B187" i="5"/>
  <c r="A188" i="5"/>
  <c r="E187" i="5"/>
  <c r="G187" i="5"/>
  <c r="C187" i="5"/>
  <c r="D187" i="5"/>
  <c r="H187" i="5" l="1"/>
  <c r="F188" i="5"/>
  <c r="B188" i="5"/>
  <c r="A189" i="5"/>
  <c r="E188" i="5"/>
  <c r="G188" i="5"/>
  <c r="C188" i="5"/>
  <c r="D188" i="5"/>
  <c r="H188" i="5" l="1"/>
  <c r="F189" i="5"/>
  <c r="B189" i="5"/>
  <c r="A190" i="5"/>
  <c r="E189" i="5"/>
  <c r="G189" i="5"/>
  <c r="C189" i="5"/>
  <c r="D189" i="5"/>
  <c r="H189" i="5" l="1"/>
  <c r="F190" i="5"/>
  <c r="B190" i="5"/>
  <c r="A191" i="5"/>
  <c r="E190" i="5"/>
  <c r="G190" i="5"/>
  <c r="C190" i="5"/>
  <c r="D190" i="5"/>
  <c r="H190" i="5" l="1"/>
  <c r="F191" i="5"/>
  <c r="B191" i="5"/>
  <c r="A192" i="5"/>
  <c r="E191" i="5"/>
  <c r="G191" i="5"/>
  <c r="C191" i="5"/>
  <c r="D191" i="5"/>
  <c r="H191" i="5" l="1"/>
  <c r="F192" i="5"/>
  <c r="B192" i="5"/>
  <c r="A193" i="5"/>
  <c r="E192" i="5"/>
  <c r="G192" i="5"/>
  <c r="C192" i="5"/>
  <c r="D192" i="5"/>
  <c r="H192" i="5" l="1"/>
  <c r="F193" i="5"/>
  <c r="B193" i="5"/>
  <c r="A194" i="5"/>
  <c r="E193" i="5"/>
  <c r="G193" i="5"/>
  <c r="C193" i="5"/>
  <c r="D193" i="5"/>
  <c r="H193" i="5" l="1"/>
  <c r="F194" i="5"/>
  <c r="B194" i="5"/>
  <c r="A195" i="5"/>
  <c r="E194" i="5"/>
  <c r="G194" i="5"/>
  <c r="C194" i="5"/>
  <c r="D194" i="5"/>
  <c r="H194" i="5" l="1"/>
  <c r="F195" i="5"/>
  <c r="B195" i="5"/>
  <c r="A196" i="5"/>
  <c r="E195" i="5"/>
  <c r="G195" i="5"/>
  <c r="C195" i="5"/>
  <c r="D195" i="5"/>
  <c r="H195" i="5" l="1"/>
  <c r="F196" i="5"/>
  <c r="B196" i="5"/>
  <c r="A197" i="5"/>
  <c r="E196" i="5"/>
  <c r="G196" i="5"/>
  <c r="C196" i="5"/>
  <c r="D196" i="5"/>
  <c r="H196" i="5" l="1"/>
  <c r="F197" i="5"/>
  <c r="B197" i="5"/>
  <c r="A198" i="5"/>
  <c r="E197" i="5"/>
  <c r="G197" i="5"/>
  <c r="C197" i="5"/>
  <c r="D197" i="5"/>
  <c r="H197" i="5" l="1"/>
  <c r="F198" i="5"/>
  <c r="B198" i="5"/>
  <c r="A199" i="5"/>
  <c r="E198" i="5"/>
  <c r="G198" i="5"/>
  <c r="C198" i="5"/>
  <c r="D198" i="5"/>
  <c r="H198" i="5" l="1"/>
  <c r="F199" i="5"/>
  <c r="B199" i="5"/>
  <c r="A200" i="5"/>
  <c r="E199" i="5"/>
  <c r="G199" i="5"/>
  <c r="C199" i="5"/>
  <c r="D199" i="5"/>
  <c r="H199" i="5" l="1"/>
  <c r="F200" i="5"/>
  <c r="B200" i="5"/>
  <c r="A201" i="5"/>
  <c r="E200" i="5"/>
  <c r="G200" i="5"/>
  <c r="C200" i="5"/>
  <c r="D200" i="5"/>
  <c r="H200" i="5" l="1"/>
  <c r="F201" i="5"/>
  <c r="B201" i="5"/>
  <c r="A202" i="5"/>
  <c r="E201" i="5"/>
  <c r="G201" i="5"/>
  <c r="C201" i="5"/>
  <c r="D201" i="5"/>
  <c r="H201" i="5" l="1"/>
  <c r="F202" i="5"/>
  <c r="B202" i="5"/>
  <c r="A203" i="5"/>
  <c r="E202" i="5"/>
  <c r="G202" i="5"/>
  <c r="C202" i="5"/>
  <c r="D202" i="5"/>
  <c r="H202" i="5" l="1"/>
  <c r="F203" i="5"/>
  <c r="B203" i="5"/>
  <c r="A204" i="5"/>
  <c r="E203" i="5"/>
  <c r="G203" i="5"/>
  <c r="C203" i="5"/>
  <c r="D203" i="5"/>
  <c r="H203" i="5" l="1"/>
  <c r="F204" i="5"/>
  <c r="B204" i="5"/>
  <c r="A205" i="5"/>
  <c r="E204" i="5"/>
  <c r="G204" i="5"/>
  <c r="C204" i="5"/>
  <c r="D204" i="5"/>
  <c r="H204" i="5" l="1"/>
  <c r="F205" i="5"/>
  <c r="B205" i="5"/>
  <c r="A206" i="5"/>
  <c r="E205" i="5"/>
  <c r="G205" i="5"/>
  <c r="C205" i="5"/>
  <c r="D205" i="5"/>
  <c r="H205" i="5" l="1"/>
  <c r="F206" i="5"/>
  <c r="B206" i="5"/>
  <c r="A207" i="5"/>
  <c r="E206" i="5"/>
  <c r="G206" i="5"/>
  <c r="C206" i="5"/>
  <c r="D206" i="5"/>
  <c r="H206" i="5" l="1"/>
  <c r="F207" i="5"/>
  <c r="B207" i="5"/>
  <c r="A208" i="5"/>
  <c r="E207" i="5"/>
  <c r="G207" i="5"/>
  <c r="C207" i="5"/>
  <c r="D207" i="5"/>
  <c r="H207" i="5" l="1"/>
  <c r="F208" i="5"/>
  <c r="B208" i="5"/>
  <c r="A209" i="5"/>
  <c r="E208" i="5"/>
  <c r="G208" i="5"/>
  <c r="C208" i="5"/>
  <c r="D208" i="5"/>
  <c r="H208" i="5" l="1"/>
  <c r="F209" i="5"/>
  <c r="B209" i="5"/>
  <c r="A210" i="5"/>
  <c r="E209" i="5"/>
  <c r="G209" i="5"/>
  <c r="C209" i="5"/>
  <c r="D209" i="5"/>
  <c r="H209" i="5" l="1"/>
  <c r="F210" i="5"/>
  <c r="B210" i="5"/>
  <c r="A211" i="5"/>
  <c r="E210" i="5"/>
  <c r="G210" i="5"/>
  <c r="C210" i="5"/>
  <c r="D210" i="5"/>
  <c r="H210" i="5" l="1"/>
  <c r="F211" i="5"/>
  <c r="B211" i="5"/>
  <c r="A212" i="5"/>
  <c r="E211" i="5"/>
  <c r="G211" i="5"/>
  <c r="C211" i="5"/>
  <c r="D211" i="5"/>
  <c r="H211" i="5" l="1"/>
  <c r="F212" i="5"/>
  <c r="B212" i="5"/>
  <c r="A213" i="5"/>
  <c r="E212" i="5"/>
  <c r="G212" i="5"/>
  <c r="C212" i="5"/>
  <c r="D212" i="5"/>
  <c r="H212" i="5" l="1"/>
  <c r="F213" i="5"/>
  <c r="B213" i="5"/>
  <c r="A214" i="5"/>
  <c r="E213" i="5"/>
  <c r="G213" i="5"/>
  <c r="C213" i="5"/>
  <c r="D213" i="5"/>
  <c r="H213" i="5" l="1"/>
  <c r="F214" i="5"/>
  <c r="B214" i="5"/>
  <c r="A215" i="5"/>
  <c r="E214" i="5"/>
  <c r="G214" i="5"/>
  <c r="C214" i="5"/>
  <c r="D214" i="5"/>
  <c r="H214" i="5" l="1"/>
  <c r="F215" i="5"/>
  <c r="B215" i="5"/>
  <c r="A216" i="5"/>
  <c r="E215" i="5"/>
  <c r="G215" i="5"/>
  <c r="C215" i="5"/>
  <c r="D215" i="5"/>
  <c r="H215" i="5" l="1"/>
  <c r="F216" i="5"/>
  <c r="B216" i="5"/>
  <c r="A217" i="5"/>
  <c r="E216" i="5"/>
  <c r="G216" i="5"/>
  <c r="C216" i="5"/>
  <c r="D216" i="5"/>
  <c r="H216" i="5" l="1"/>
  <c r="F217" i="5"/>
  <c r="B217" i="5"/>
  <c r="A218" i="5"/>
  <c r="E217" i="5"/>
  <c r="G217" i="5"/>
  <c r="C217" i="5"/>
  <c r="D217" i="5"/>
  <c r="H217" i="5" l="1"/>
  <c r="F218" i="5"/>
  <c r="B218" i="5"/>
  <c r="A219" i="5"/>
  <c r="E218" i="5"/>
  <c r="G218" i="5"/>
  <c r="C218" i="5"/>
  <c r="D218" i="5"/>
  <c r="H218" i="5" l="1"/>
  <c r="F219" i="5"/>
  <c r="B219" i="5"/>
  <c r="A220" i="5"/>
  <c r="E219" i="5"/>
  <c r="G219" i="5"/>
  <c r="C219" i="5"/>
  <c r="D219" i="5"/>
  <c r="H219" i="5" l="1"/>
  <c r="F220" i="5"/>
  <c r="B220" i="5"/>
  <c r="A221" i="5"/>
  <c r="E220" i="5"/>
  <c r="G220" i="5"/>
  <c r="C220" i="5"/>
  <c r="D220" i="5"/>
  <c r="H220" i="5" l="1"/>
  <c r="F221" i="5"/>
  <c r="B221" i="5"/>
  <c r="A222" i="5"/>
  <c r="E221" i="5"/>
  <c r="G221" i="5"/>
  <c r="C221" i="5"/>
  <c r="D221" i="5"/>
  <c r="H221" i="5" l="1"/>
  <c r="F222" i="5"/>
  <c r="B222" i="5"/>
  <c r="A223" i="5"/>
  <c r="E222" i="5"/>
  <c r="G222" i="5"/>
  <c r="C222" i="5"/>
  <c r="D222" i="5"/>
  <c r="H222" i="5" l="1"/>
  <c r="F223" i="5"/>
  <c r="B223" i="5"/>
  <c r="A224" i="5"/>
  <c r="E223" i="5"/>
  <c r="G223" i="5"/>
  <c r="C223" i="5"/>
  <c r="D223" i="5"/>
  <c r="H223" i="5" l="1"/>
  <c r="F224" i="5"/>
  <c r="B224" i="5"/>
  <c r="A225" i="5"/>
  <c r="E224" i="5"/>
  <c r="G224" i="5"/>
  <c r="C224" i="5"/>
  <c r="D224" i="5"/>
  <c r="H224" i="5" l="1"/>
  <c r="F225" i="5"/>
  <c r="B225" i="5"/>
  <c r="A226" i="5"/>
  <c r="E225" i="5"/>
  <c r="G225" i="5"/>
  <c r="C225" i="5"/>
  <c r="D225" i="5"/>
  <c r="H225" i="5" l="1"/>
  <c r="F226" i="5"/>
  <c r="B226" i="5"/>
  <c r="A227" i="5"/>
  <c r="E226" i="5"/>
  <c r="G226" i="5"/>
  <c r="C226" i="5"/>
  <c r="D226" i="5"/>
  <c r="H226" i="5" l="1"/>
  <c r="F227" i="5"/>
  <c r="B227" i="5"/>
  <c r="A228" i="5"/>
  <c r="E227" i="5"/>
  <c r="G227" i="5"/>
  <c r="C227" i="5"/>
  <c r="D227" i="5"/>
  <c r="H227" i="5" l="1"/>
  <c r="F228" i="5"/>
  <c r="B228" i="5"/>
  <c r="A229" i="5"/>
  <c r="E228" i="5"/>
  <c r="G228" i="5"/>
  <c r="C228" i="5"/>
  <c r="D228" i="5"/>
  <c r="H228" i="5" l="1"/>
  <c r="F229" i="5"/>
  <c r="B229" i="5"/>
  <c r="A230" i="5"/>
  <c r="E229" i="5"/>
  <c r="G229" i="5"/>
  <c r="C229" i="5"/>
  <c r="D229" i="5"/>
  <c r="H229" i="5" l="1"/>
  <c r="F230" i="5"/>
  <c r="B230" i="5"/>
  <c r="A231" i="5"/>
  <c r="E230" i="5"/>
  <c r="G230" i="5"/>
  <c r="C230" i="5"/>
  <c r="D230" i="5"/>
  <c r="H230" i="5" l="1"/>
  <c r="F231" i="5"/>
  <c r="B231" i="5"/>
  <c r="A232" i="5"/>
  <c r="E231" i="5"/>
  <c r="G231" i="5"/>
  <c r="C231" i="5"/>
  <c r="D231" i="5"/>
  <c r="H231" i="5" l="1"/>
  <c r="F232" i="5"/>
  <c r="B232" i="5"/>
  <c r="A233" i="5"/>
  <c r="E232" i="5"/>
  <c r="G232" i="5"/>
  <c r="C232" i="5"/>
  <c r="D232" i="5"/>
  <c r="H232" i="5" l="1"/>
  <c r="F233" i="5"/>
  <c r="B233" i="5"/>
  <c r="A234" i="5"/>
  <c r="E233" i="5"/>
  <c r="G233" i="5"/>
  <c r="C233" i="5"/>
  <c r="D233" i="5"/>
  <c r="H233" i="5" l="1"/>
  <c r="F234" i="5"/>
  <c r="B234" i="5"/>
  <c r="A235" i="5"/>
  <c r="E234" i="5"/>
  <c r="G234" i="5"/>
  <c r="C234" i="5"/>
  <c r="D234" i="5"/>
  <c r="H234" i="5" l="1"/>
  <c r="F235" i="5"/>
  <c r="B235" i="5"/>
  <c r="A236" i="5"/>
  <c r="E235" i="5"/>
  <c r="G235" i="5"/>
  <c r="C235" i="5"/>
  <c r="D235" i="5"/>
  <c r="H235" i="5" l="1"/>
  <c r="F236" i="5"/>
  <c r="B236" i="5"/>
  <c r="A237" i="5"/>
  <c r="E236" i="5"/>
  <c r="G236" i="5"/>
  <c r="C236" i="5"/>
  <c r="D236" i="5"/>
  <c r="H236" i="5" l="1"/>
  <c r="F237" i="5"/>
  <c r="B237" i="5"/>
  <c r="A238" i="5"/>
  <c r="E237" i="5"/>
  <c r="G237" i="5"/>
  <c r="C237" i="5"/>
  <c r="D237" i="5"/>
  <c r="H237" i="5" l="1"/>
  <c r="F238" i="5"/>
  <c r="B238" i="5"/>
  <c r="A239" i="5"/>
  <c r="E238" i="5"/>
  <c r="G238" i="5"/>
  <c r="C238" i="5"/>
  <c r="D238" i="5"/>
  <c r="H238" i="5" l="1"/>
  <c r="F239" i="5"/>
  <c r="B239" i="5"/>
  <c r="A240" i="5"/>
  <c r="E239" i="5"/>
  <c r="G239" i="5"/>
  <c r="C239" i="5"/>
  <c r="D239" i="5"/>
  <c r="H239" i="5" l="1"/>
  <c r="F240" i="5"/>
  <c r="B240" i="5"/>
  <c r="A241" i="5"/>
  <c r="E240" i="5"/>
  <c r="G240" i="5"/>
  <c r="C240" i="5"/>
  <c r="D240" i="5"/>
  <c r="H240" i="5" l="1"/>
  <c r="F241" i="5"/>
  <c r="B241" i="5"/>
  <c r="A242" i="5"/>
  <c r="E241" i="5"/>
  <c r="G241" i="5"/>
  <c r="C241" i="5"/>
  <c r="D241" i="5"/>
  <c r="H241" i="5" l="1"/>
  <c r="F242" i="5"/>
  <c r="B242" i="5"/>
  <c r="A243" i="5"/>
  <c r="E242" i="5"/>
  <c r="G242" i="5"/>
  <c r="C242" i="5"/>
  <c r="D242" i="5"/>
  <c r="H242" i="5" l="1"/>
  <c r="F243" i="5"/>
  <c r="B243" i="5"/>
  <c r="A244" i="5"/>
  <c r="E243" i="5"/>
  <c r="G243" i="5"/>
  <c r="C243" i="5"/>
  <c r="D243" i="5"/>
  <c r="H243" i="5" l="1"/>
  <c r="F244" i="5"/>
  <c r="B244" i="5"/>
  <c r="A245" i="5"/>
  <c r="E244" i="5"/>
  <c r="G244" i="5"/>
  <c r="C244" i="5"/>
  <c r="D244" i="5"/>
  <c r="H244" i="5" l="1"/>
  <c r="F245" i="5"/>
  <c r="B245" i="5"/>
  <c r="A246" i="5"/>
  <c r="E245" i="5"/>
  <c r="G245" i="5"/>
  <c r="C245" i="5"/>
  <c r="D245" i="5"/>
  <c r="H245" i="5" l="1"/>
  <c r="F246" i="5"/>
  <c r="B246" i="5"/>
  <c r="A247" i="5"/>
  <c r="E246" i="5"/>
  <c r="G246" i="5"/>
  <c r="C246" i="5"/>
  <c r="D246" i="5"/>
  <c r="H246" i="5" l="1"/>
  <c r="F247" i="5"/>
  <c r="B247" i="5"/>
  <c r="A248" i="5"/>
  <c r="E247" i="5"/>
  <c r="G247" i="5"/>
  <c r="C247" i="5"/>
  <c r="D247" i="5"/>
  <c r="H247" i="5" l="1"/>
  <c r="F248" i="5"/>
  <c r="B248" i="5"/>
  <c r="A249" i="5"/>
  <c r="E248" i="5"/>
  <c r="G248" i="5"/>
  <c r="C248" i="5"/>
  <c r="D248" i="5"/>
  <c r="H248" i="5" l="1"/>
  <c r="F249" i="5"/>
  <c r="B249" i="5"/>
  <c r="A250" i="5"/>
  <c r="E249" i="5"/>
  <c r="G249" i="5"/>
  <c r="C249" i="5"/>
  <c r="D249" i="5"/>
  <c r="H249" i="5" l="1"/>
  <c r="F250" i="5"/>
  <c r="B250" i="5"/>
  <c r="A251" i="5"/>
  <c r="E250" i="5"/>
  <c r="G250" i="5"/>
  <c r="C250" i="5"/>
  <c r="D250" i="5"/>
  <c r="H250" i="5" l="1"/>
  <c r="F251" i="5"/>
  <c r="B251" i="5"/>
  <c r="A252" i="5"/>
  <c r="E251" i="5"/>
  <c r="G251" i="5"/>
  <c r="C251" i="5"/>
  <c r="D251" i="5"/>
  <c r="H251" i="5" l="1"/>
  <c r="F252" i="5"/>
  <c r="B252" i="5"/>
  <c r="A253" i="5"/>
  <c r="E252" i="5"/>
  <c r="G252" i="5"/>
  <c r="C252" i="5"/>
  <c r="D252" i="5"/>
  <c r="H252" i="5" l="1"/>
  <c r="F253" i="5"/>
  <c r="B253" i="5"/>
  <c r="A254" i="5"/>
  <c r="E253" i="5"/>
  <c r="G253" i="5"/>
  <c r="C253" i="5"/>
  <c r="D253" i="5"/>
  <c r="H253" i="5" l="1"/>
  <c r="F254" i="5"/>
  <c r="B254" i="5"/>
  <c r="A255" i="5"/>
  <c r="E254" i="5"/>
  <c r="G254" i="5"/>
  <c r="C254" i="5"/>
  <c r="D254" i="5"/>
  <c r="H254" i="5" l="1"/>
  <c r="F255" i="5"/>
  <c r="B255" i="5"/>
  <c r="A256" i="5"/>
  <c r="E255" i="5"/>
  <c r="G255" i="5"/>
  <c r="C255" i="5"/>
  <c r="D255" i="5"/>
  <c r="H255" i="5" l="1"/>
  <c r="F256" i="5"/>
  <c r="B256" i="5"/>
  <c r="A257" i="5"/>
  <c r="E256" i="5"/>
  <c r="G256" i="5"/>
  <c r="C256" i="5"/>
  <c r="D256" i="5"/>
  <c r="H256" i="5" l="1"/>
  <c r="F257" i="5"/>
  <c r="B257" i="5"/>
  <c r="A258" i="5"/>
  <c r="E257" i="5"/>
  <c r="G257" i="5"/>
  <c r="C257" i="5"/>
  <c r="D257" i="5"/>
  <c r="H257" i="5" l="1"/>
  <c r="F258" i="5"/>
  <c r="B258" i="5"/>
  <c r="A259" i="5"/>
  <c r="E258" i="5"/>
  <c r="G258" i="5"/>
  <c r="C258" i="5"/>
  <c r="D258" i="5"/>
  <c r="H258" i="5" l="1"/>
  <c r="F259" i="5"/>
  <c r="B259" i="5"/>
  <c r="A260" i="5"/>
  <c r="E259" i="5"/>
  <c r="G259" i="5"/>
  <c r="C259" i="5"/>
  <c r="D259" i="5"/>
  <c r="H259" i="5" l="1"/>
  <c r="F260" i="5"/>
  <c r="B260" i="5"/>
  <c r="A261" i="5"/>
  <c r="E260" i="5"/>
  <c r="G260" i="5"/>
  <c r="C260" i="5"/>
  <c r="D260" i="5"/>
  <c r="H260" i="5" l="1"/>
  <c r="F261" i="5"/>
  <c r="B261" i="5"/>
  <c r="A262" i="5"/>
  <c r="E261" i="5"/>
  <c r="G261" i="5"/>
  <c r="C261" i="5"/>
  <c r="D261" i="5"/>
  <c r="H261" i="5" l="1"/>
  <c r="F262" i="5"/>
  <c r="B262" i="5"/>
  <c r="A263" i="5"/>
  <c r="E262" i="5"/>
  <c r="G262" i="5"/>
  <c r="C262" i="5"/>
  <c r="D262" i="5"/>
  <c r="H262" i="5" l="1"/>
  <c r="F263" i="5"/>
  <c r="B263" i="5"/>
  <c r="A264" i="5"/>
  <c r="E263" i="5"/>
  <c r="G263" i="5"/>
  <c r="C263" i="5"/>
  <c r="D263" i="5"/>
  <c r="H263" i="5" l="1"/>
  <c r="F264" i="5"/>
  <c r="B264" i="5"/>
  <c r="A265" i="5"/>
  <c r="E264" i="5"/>
  <c r="G264" i="5"/>
  <c r="C264" i="5"/>
  <c r="D264" i="5"/>
  <c r="H264" i="5" l="1"/>
  <c r="F265" i="5"/>
  <c r="B265" i="5"/>
  <c r="A266" i="5"/>
  <c r="E265" i="5"/>
  <c r="G265" i="5"/>
  <c r="C265" i="5"/>
  <c r="D265" i="5"/>
  <c r="H265" i="5" l="1"/>
  <c r="F266" i="5"/>
  <c r="B266" i="5"/>
  <c r="A267" i="5"/>
  <c r="E266" i="5"/>
  <c r="G266" i="5"/>
  <c r="C266" i="5"/>
  <c r="D266" i="5"/>
  <c r="H266" i="5" l="1"/>
  <c r="F267" i="5"/>
  <c r="B267" i="5"/>
  <c r="A268" i="5"/>
  <c r="E267" i="5"/>
  <c r="G267" i="5"/>
  <c r="C267" i="5"/>
  <c r="D267" i="5"/>
  <c r="H267" i="5" l="1"/>
  <c r="F268" i="5"/>
  <c r="B268" i="5"/>
  <c r="A269" i="5"/>
  <c r="E268" i="5"/>
  <c r="G268" i="5"/>
  <c r="C268" i="5"/>
  <c r="D268" i="5"/>
  <c r="H268" i="5" l="1"/>
  <c r="F269" i="5"/>
  <c r="B269" i="5"/>
  <c r="A270" i="5"/>
  <c r="E269" i="5"/>
  <c r="G269" i="5"/>
  <c r="C269" i="5"/>
  <c r="D269" i="5"/>
  <c r="H269" i="5" l="1"/>
  <c r="F270" i="5"/>
  <c r="B270" i="5"/>
  <c r="A271" i="5"/>
  <c r="E270" i="5"/>
  <c r="G270" i="5"/>
  <c r="C270" i="5"/>
  <c r="D270" i="5"/>
  <c r="H270" i="5" l="1"/>
  <c r="F271" i="5"/>
  <c r="B271" i="5"/>
  <c r="A272" i="5"/>
  <c r="E271" i="5"/>
  <c r="G271" i="5"/>
  <c r="C271" i="5"/>
  <c r="D271" i="5"/>
  <c r="H271" i="5" l="1"/>
  <c r="F272" i="5"/>
  <c r="B272" i="5"/>
  <c r="A273" i="5"/>
  <c r="E272" i="5"/>
  <c r="G272" i="5"/>
  <c r="C272" i="5"/>
  <c r="D272" i="5"/>
  <c r="H272" i="5" l="1"/>
  <c r="F273" i="5"/>
  <c r="B273" i="5"/>
  <c r="A274" i="5"/>
  <c r="E273" i="5"/>
  <c r="G273" i="5"/>
  <c r="C273" i="5"/>
  <c r="D273" i="5"/>
  <c r="H273" i="5" l="1"/>
  <c r="F274" i="5"/>
  <c r="B274" i="5"/>
  <c r="A275" i="5"/>
  <c r="E274" i="5"/>
  <c r="G274" i="5"/>
  <c r="C274" i="5"/>
  <c r="D274" i="5"/>
  <c r="H274" i="5" l="1"/>
  <c r="F275" i="5"/>
  <c r="B275" i="5"/>
  <c r="A276" i="5"/>
  <c r="E275" i="5"/>
  <c r="G275" i="5"/>
  <c r="C275" i="5"/>
  <c r="D275" i="5"/>
  <c r="H275" i="5" l="1"/>
  <c r="F276" i="5"/>
  <c r="B276" i="5"/>
  <c r="A277" i="5"/>
  <c r="E276" i="5"/>
  <c r="G276" i="5"/>
  <c r="C276" i="5"/>
  <c r="D276" i="5"/>
  <c r="H276" i="5" l="1"/>
  <c r="F277" i="5"/>
  <c r="B277" i="5"/>
  <c r="A278" i="5"/>
  <c r="E277" i="5"/>
  <c r="G277" i="5"/>
  <c r="C277" i="5"/>
  <c r="D277" i="5"/>
  <c r="H277" i="5" l="1"/>
  <c r="F278" i="5"/>
  <c r="B278" i="5"/>
  <c r="A279" i="5"/>
  <c r="E278" i="5"/>
  <c r="G278" i="5"/>
  <c r="C278" i="5"/>
  <c r="D278" i="5"/>
  <c r="H278" i="5" l="1"/>
  <c r="F279" i="5"/>
  <c r="B279" i="5"/>
  <c r="A280" i="5"/>
  <c r="E279" i="5"/>
  <c r="G279" i="5"/>
  <c r="C279" i="5"/>
  <c r="D279" i="5"/>
  <c r="H279" i="5" l="1"/>
  <c r="F280" i="5"/>
  <c r="B280" i="5"/>
  <c r="A281" i="5"/>
  <c r="E280" i="5"/>
  <c r="G280" i="5"/>
  <c r="C280" i="5"/>
  <c r="D280" i="5"/>
  <c r="H280" i="5" l="1"/>
  <c r="F281" i="5"/>
  <c r="B281" i="5"/>
  <c r="A282" i="5"/>
  <c r="E281" i="5"/>
  <c r="G281" i="5"/>
  <c r="C281" i="5"/>
  <c r="D281" i="5"/>
  <c r="H281" i="5" l="1"/>
  <c r="F282" i="5"/>
  <c r="B282" i="5"/>
  <c r="A283" i="5"/>
  <c r="E282" i="5"/>
  <c r="G282" i="5"/>
  <c r="C282" i="5"/>
  <c r="D282" i="5"/>
  <c r="H282" i="5" l="1"/>
  <c r="F283" i="5"/>
  <c r="B283" i="5"/>
  <c r="A284" i="5"/>
  <c r="E283" i="5"/>
  <c r="G283" i="5"/>
  <c r="C283" i="5"/>
  <c r="D283" i="5"/>
  <c r="H283" i="5" l="1"/>
  <c r="F284" i="5"/>
  <c r="B284" i="5"/>
  <c r="A285" i="5"/>
  <c r="E284" i="5"/>
  <c r="G284" i="5"/>
  <c r="C284" i="5"/>
  <c r="D284" i="5"/>
  <c r="H284" i="5" l="1"/>
  <c r="F285" i="5"/>
  <c r="B285" i="5"/>
  <c r="A286" i="5"/>
  <c r="E285" i="5"/>
  <c r="G285" i="5"/>
  <c r="C285" i="5"/>
  <c r="D285" i="5"/>
  <c r="H285" i="5" l="1"/>
  <c r="F286" i="5"/>
  <c r="B286" i="5"/>
  <c r="A287" i="5"/>
  <c r="E286" i="5"/>
  <c r="G286" i="5"/>
  <c r="C286" i="5"/>
  <c r="D286" i="5"/>
  <c r="H286" i="5" l="1"/>
  <c r="F287" i="5"/>
  <c r="B287" i="5"/>
  <c r="A288" i="5"/>
  <c r="E287" i="5"/>
  <c r="G287" i="5"/>
  <c r="C287" i="5"/>
  <c r="D287" i="5"/>
  <c r="H287" i="5" l="1"/>
  <c r="F288" i="5"/>
  <c r="B288" i="5"/>
  <c r="A289" i="5"/>
  <c r="E288" i="5"/>
  <c r="G288" i="5"/>
  <c r="C288" i="5"/>
  <c r="D288" i="5"/>
  <c r="H288" i="5" l="1"/>
  <c r="F289" i="5"/>
  <c r="B289" i="5"/>
  <c r="A290" i="5"/>
  <c r="E289" i="5"/>
  <c r="G289" i="5"/>
  <c r="C289" i="5"/>
  <c r="D289" i="5"/>
  <c r="H289" i="5" l="1"/>
  <c r="F290" i="5"/>
  <c r="B290" i="5"/>
  <c r="A291" i="5"/>
  <c r="E290" i="5"/>
  <c r="G290" i="5"/>
  <c r="C290" i="5"/>
  <c r="D290" i="5"/>
  <c r="H290" i="5" l="1"/>
  <c r="F291" i="5"/>
  <c r="B291" i="5"/>
  <c r="A292" i="5"/>
  <c r="E291" i="5"/>
  <c r="G291" i="5"/>
  <c r="C291" i="5"/>
  <c r="D291" i="5"/>
  <c r="H291" i="5" l="1"/>
  <c r="F292" i="5"/>
  <c r="B292" i="5"/>
  <c r="A293" i="5"/>
  <c r="E292" i="5"/>
  <c r="G292" i="5"/>
  <c r="C292" i="5"/>
  <c r="D292" i="5"/>
  <c r="H292" i="5" l="1"/>
  <c r="F293" i="5"/>
  <c r="B293" i="5"/>
  <c r="A294" i="5"/>
  <c r="E293" i="5"/>
  <c r="G293" i="5"/>
  <c r="C293" i="5"/>
  <c r="D293" i="5"/>
  <c r="H293" i="5" l="1"/>
  <c r="F294" i="5"/>
  <c r="B294" i="5"/>
  <c r="A295" i="5"/>
  <c r="E294" i="5"/>
  <c r="G294" i="5"/>
  <c r="C294" i="5"/>
  <c r="D294" i="5"/>
  <c r="H294" i="5" l="1"/>
  <c r="F295" i="5"/>
  <c r="B295" i="5"/>
  <c r="A296" i="5"/>
  <c r="E295" i="5"/>
  <c r="G295" i="5"/>
  <c r="C295" i="5"/>
  <c r="D295" i="5"/>
  <c r="H295" i="5" l="1"/>
  <c r="F296" i="5"/>
  <c r="B296" i="5"/>
  <c r="A297" i="5"/>
  <c r="E296" i="5"/>
  <c r="G296" i="5"/>
  <c r="C296" i="5"/>
  <c r="D296" i="5"/>
  <c r="H296" i="5" l="1"/>
  <c r="F297" i="5"/>
  <c r="B297" i="5"/>
  <c r="A298" i="5"/>
  <c r="E297" i="5"/>
  <c r="G297" i="5"/>
  <c r="C297" i="5"/>
  <c r="D297" i="5"/>
  <c r="H297" i="5" l="1"/>
  <c r="F298" i="5"/>
  <c r="B298" i="5"/>
  <c r="A299" i="5"/>
  <c r="E298" i="5"/>
  <c r="G298" i="5"/>
  <c r="C298" i="5"/>
  <c r="D298" i="5"/>
  <c r="H298" i="5" l="1"/>
  <c r="F299" i="5"/>
  <c r="B299" i="5"/>
  <c r="A300" i="5"/>
  <c r="E299" i="5"/>
  <c r="G299" i="5"/>
  <c r="C299" i="5"/>
  <c r="D299" i="5"/>
  <c r="H299" i="5" l="1"/>
  <c r="F300" i="5"/>
  <c r="B300" i="5"/>
  <c r="A301" i="5"/>
  <c r="E300" i="5"/>
  <c r="G300" i="5"/>
  <c r="C300" i="5"/>
  <c r="D300" i="5"/>
  <c r="H300" i="5" l="1"/>
  <c r="F301" i="5"/>
  <c r="B301" i="5"/>
  <c r="A302" i="5"/>
  <c r="E301" i="5"/>
  <c r="G301" i="5"/>
  <c r="C301" i="5"/>
  <c r="D301" i="5"/>
  <c r="H301" i="5" l="1"/>
  <c r="F302" i="5"/>
  <c r="B302" i="5"/>
  <c r="A303" i="5"/>
  <c r="E302" i="5"/>
  <c r="G302" i="5"/>
  <c r="C302" i="5"/>
  <c r="D302" i="5"/>
  <c r="H302" i="5" l="1"/>
  <c r="F303" i="5"/>
  <c r="B303" i="5"/>
  <c r="A304" i="5"/>
  <c r="E303" i="5"/>
  <c r="G303" i="5"/>
  <c r="C303" i="5"/>
  <c r="D303" i="5"/>
  <c r="H303" i="5" l="1"/>
  <c r="F304" i="5"/>
  <c r="B304" i="5"/>
  <c r="A305" i="5"/>
  <c r="E304" i="5"/>
  <c r="G304" i="5"/>
  <c r="C304" i="5"/>
  <c r="D304" i="5"/>
  <c r="H304" i="5" l="1"/>
  <c r="F305" i="5"/>
  <c r="B305" i="5"/>
  <c r="A306" i="5"/>
  <c r="E305" i="5"/>
  <c r="G305" i="5"/>
  <c r="C305" i="5"/>
  <c r="D305" i="5"/>
  <c r="H305" i="5" l="1"/>
  <c r="F306" i="5"/>
  <c r="B306" i="5"/>
  <c r="A307" i="5"/>
  <c r="E306" i="5"/>
  <c r="G306" i="5"/>
  <c r="C306" i="5"/>
  <c r="D306" i="5"/>
  <c r="H306" i="5" l="1"/>
  <c r="F307" i="5"/>
  <c r="B307" i="5"/>
  <c r="A308" i="5"/>
  <c r="E307" i="5"/>
  <c r="G307" i="5"/>
  <c r="C307" i="5"/>
  <c r="D307" i="5"/>
  <c r="H307" i="5" l="1"/>
  <c r="F308" i="5"/>
  <c r="B308" i="5"/>
  <c r="A309" i="5"/>
  <c r="E308" i="5"/>
  <c r="G308" i="5"/>
  <c r="C308" i="5"/>
  <c r="D308" i="5"/>
  <c r="H308" i="5" l="1"/>
  <c r="F309" i="5"/>
  <c r="B309" i="5"/>
  <c r="A310" i="5"/>
  <c r="E309" i="5"/>
  <c r="G309" i="5"/>
  <c r="C309" i="5"/>
  <c r="D309" i="5"/>
  <c r="H309" i="5" l="1"/>
  <c r="F310" i="5"/>
  <c r="B310" i="5"/>
  <c r="A311" i="5"/>
  <c r="E310" i="5"/>
  <c r="G310" i="5"/>
  <c r="C310" i="5"/>
  <c r="D310" i="5"/>
  <c r="H310" i="5" l="1"/>
  <c r="F311" i="5"/>
  <c r="B311" i="5"/>
  <c r="A312" i="5"/>
  <c r="E311" i="5"/>
  <c r="G311" i="5"/>
  <c r="C311" i="5"/>
  <c r="D311" i="5"/>
  <c r="H311" i="5" l="1"/>
  <c r="F312" i="5"/>
  <c r="B312" i="5"/>
  <c r="A313" i="5"/>
  <c r="E312" i="5"/>
  <c r="G312" i="5"/>
  <c r="C312" i="5"/>
  <c r="D312" i="5"/>
  <c r="H312" i="5" l="1"/>
  <c r="F313" i="5"/>
  <c r="B313" i="5"/>
  <c r="A314" i="5"/>
  <c r="E313" i="5"/>
  <c r="G313" i="5"/>
  <c r="C313" i="5"/>
  <c r="D313" i="5"/>
  <c r="H313" i="5" l="1"/>
  <c r="F314" i="5"/>
  <c r="B314" i="5"/>
  <c r="A315" i="5"/>
  <c r="E314" i="5"/>
  <c r="G314" i="5"/>
  <c r="C314" i="5"/>
  <c r="D314" i="5"/>
  <c r="H314" i="5" l="1"/>
  <c r="F315" i="5"/>
  <c r="B315" i="5"/>
  <c r="A316" i="5"/>
  <c r="E315" i="5"/>
  <c r="G315" i="5"/>
  <c r="C315" i="5"/>
  <c r="D315" i="5"/>
  <c r="H315" i="5" l="1"/>
  <c r="F316" i="5"/>
  <c r="B316" i="5"/>
  <c r="A317" i="5"/>
  <c r="E316" i="5"/>
  <c r="G316" i="5"/>
  <c r="C316" i="5"/>
  <c r="D316" i="5"/>
  <c r="H316" i="5" l="1"/>
  <c r="F317" i="5"/>
  <c r="B317" i="5"/>
  <c r="A318" i="5"/>
  <c r="E317" i="5"/>
  <c r="G317" i="5"/>
  <c r="C317" i="5"/>
  <c r="D317" i="5"/>
  <c r="H317" i="5" l="1"/>
  <c r="F318" i="5"/>
  <c r="B318" i="5"/>
  <c r="A319" i="5"/>
  <c r="E318" i="5"/>
  <c r="G318" i="5"/>
  <c r="C318" i="5"/>
  <c r="D318" i="5"/>
  <c r="H318" i="5" l="1"/>
  <c r="F319" i="5"/>
  <c r="B319" i="5"/>
  <c r="A320" i="5"/>
  <c r="E319" i="5"/>
  <c r="G319" i="5"/>
  <c r="C319" i="5"/>
  <c r="D319" i="5"/>
  <c r="H319" i="5" l="1"/>
  <c r="F320" i="5"/>
  <c r="B320" i="5"/>
  <c r="A321" i="5"/>
  <c r="E320" i="5"/>
  <c r="G320" i="5"/>
  <c r="C320" i="5"/>
  <c r="D320" i="5"/>
  <c r="H320" i="5" l="1"/>
  <c r="F321" i="5"/>
  <c r="B321" i="5"/>
  <c r="A322" i="5"/>
  <c r="E321" i="5"/>
  <c r="G321" i="5"/>
  <c r="C321" i="5"/>
  <c r="D321" i="5"/>
  <c r="H321" i="5" l="1"/>
  <c r="F322" i="5"/>
  <c r="B322" i="5"/>
  <c r="A323" i="5"/>
  <c r="E322" i="5"/>
  <c r="G322" i="5"/>
  <c r="C322" i="5"/>
  <c r="D322" i="5"/>
  <c r="H322" i="5" l="1"/>
  <c r="F323" i="5"/>
  <c r="B323" i="5"/>
  <c r="A324" i="5"/>
  <c r="E323" i="5"/>
  <c r="G323" i="5"/>
  <c r="C323" i="5"/>
  <c r="D323" i="5"/>
  <c r="H323" i="5" l="1"/>
  <c r="F324" i="5"/>
  <c r="B324" i="5"/>
  <c r="A325" i="5"/>
  <c r="E324" i="5"/>
  <c r="G324" i="5"/>
  <c r="C324" i="5"/>
  <c r="D324" i="5"/>
  <c r="H324" i="5" l="1"/>
  <c r="F325" i="5"/>
  <c r="B325" i="5"/>
  <c r="A326" i="5"/>
  <c r="E325" i="5"/>
  <c r="G325" i="5"/>
  <c r="C325" i="5"/>
  <c r="D325" i="5"/>
  <c r="H325" i="5" l="1"/>
  <c r="F326" i="5"/>
  <c r="B326" i="5"/>
  <c r="A327" i="5"/>
  <c r="E326" i="5"/>
  <c r="G326" i="5"/>
  <c r="C326" i="5"/>
  <c r="D326" i="5"/>
  <c r="H326" i="5" l="1"/>
  <c r="F327" i="5"/>
  <c r="B327" i="5"/>
  <c r="A328" i="5"/>
  <c r="E327" i="5"/>
  <c r="G327" i="5"/>
  <c r="C327" i="5"/>
  <c r="D327" i="5"/>
  <c r="H327" i="5" l="1"/>
  <c r="F328" i="5"/>
  <c r="B328" i="5"/>
  <c r="A329" i="5"/>
  <c r="E328" i="5"/>
  <c r="G328" i="5"/>
  <c r="C328" i="5"/>
  <c r="D328" i="5"/>
  <c r="H328" i="5" l="1"/>
  <c r="F329" i="5"/>
  <c r="B329" i="5"/>
  <c r="A330" i="5"/>
  <c r="E329" i="5"/>
  <c r="G329" i="5"/>
  <c r="C329" i="5"/>
  <c r="D329" i="5"/>
  <c r="H329" i="5" l="1"/>
  <c r="F330" i="5"/>
  <c r="B330" i="5"/>
  <c r="A331" i="5"/>
  <c r="E330" i="5"/>
  <c r="G330" i="5"/>
  <c r="C330" i="5"/>
  <c r="D330" i="5"/>
  <c r="H330" i="5" l="1"/>
  <c r="F331" i="5"/>
  <c r="B331" i="5"/>
  <c r="A332" i="5"/>
  <c r="E331" i="5"/>
  <c r="G331" i="5"/>
  <c r="C331" i="5"/>
  <c r="D331" i="5"/>
  <c r="H331" i="5" l="1"/>
  <c r="F332" i="5"/>
  <c r="B332" i="5"/>
  <c r="A333" i="5"/>
  <c r="E332" i="5"/>
  <c r="G332" i="5"/>
  <c r="C332" i="5"/>
  <c r="D332" i="5"/>
  <c r="H332" i="5" l="1"/>
  <c r="F333" i="5"/>
  <c r="B333" i="5"/>
  <c r="A334" i="5"/>
  <c r="E333" i="5"/>
  <c r="G333" i="5"/>
  <c r="C333" i="5"/>
  <c r="D333" i="5"/>
  <c r="H333" i="5" l="1"/>
  <c r="F334" i="5"/>
  <c r="B334" i="5"/>
  <c r="A335" i="5"/>
  <c r="E334" i="5"/>
  <c r="G334" i="5"/>
  <c r="C334" i="5"/>
  <c r="D334" i="5"/>
  <c r="H334" i="5" l="1"/>
  <c r="F335" i="5"/>
  <c r="B335" i="5"/>
  <c r="A336" i="5"/>
  <c r="E335" i="5"/>
  <c r="G335" i="5"/>
  <c r="C335" i="5"/>
  <c r="D335" i="5"/>
  <c r="H335" i="5" l="1"/>
  <c r="F336" i="5"/>
  <c r="B336" i="5"/>
  <c r="A337" i="5"/>
  <c r="E336" i="5"/>
  <c r="G336" i="5"/>
  <c r="C336" i="5"/>
  <c r="D336" i="5"/>
  <c r="H336" i="5" l="1"/>
  <c r="F337" i="5"/>
  <c r="B337" i="5"/>
  <c r="A338" i="5"/>
  <c r="E337" i="5"/>
  <c r="G337" i="5"/>
  <c r="C337" i="5"/>
  <c r="D337" i="5"/>
  <c r="H337" i="5" l="1"/>
  <c r="F338" i="5"/>
  <c r="B338" i="5"/>
  <c r="A339" i="5"/>
  <c r="E338" i="5"/>
  <c r="G338" i="5"/>
  <c r="C338" i="5"/>
  <c r="D338" i="5"/>
  <c r="H338" i="5" l="1"/>
  <c r="F339" i="5"/>
  <c r="B339" i="5"/>
  <c r="A340" i="5"/>
  <c r="E339" i="5"/>
  <c r="G339" i="5"/>
  <c r="C339" i="5"/>
  <c r="D339" i="5"/>
  <c r="H339" i="5" l="1"/>
  <c r="F340" i="5"/>
  <c r="B340" i="5"/>
  <c r="A341" i="5"/>
  <c r="E340" i="5"/>
  <c r="G340" i="5"/>
  <c r="C340" i="5"/>
  <c r="D340" i="5"/>
  <c r="H340" i="5" l="1"/>
  <c r="F341" i="5"/>
  <c r="B341" i="5"/>
  <c r="A342" i="5"/>
  <c r="E341" i="5"/>
  <c r="G341" i="5"/>
  <c r="C341" i="5"/>
  <c r="D341" i="5"/>
  <c r="H341" i="5" l="1"/>
  <c r="F342" i="5"/>
  <c r="B342" i="5"/>
  <c r="A343" i="5"/>
  <c r="E342" i="5"/>
  <c r="G342" i="5"/>
  <c r="C342" i="5"/>
  <c r="D342" i="5"/>
  <c r="H342" i="5" l="1"/>
  <c r="F343" i="5"/>
  <c r="B343" i="5"/>
  <c r="A344" i="5"/>
  <c r="E343" i="5"/>
  <c r="G343" i="5"/>
  <c r="C343" i="5"/>
  <c r="D343" i="5"/>
  <c r="H343" i="5" l="1"/>
  <c r="F344" i="5"/>
  <c r="B344" i="5"/>
  <c r="A345" i="5"/>
  <c r="E344" i="5"/>
  <c r="G344" i="5"/>
  <c r="C344" i="5"/>
  <c r="D344" i="5"/>
  <c r="H344" i="5" l="1"/>
  <c r="F345" i="5"/>
  <c r="B345" i="5"/>
  <c r="A346" i="5"/>
  <c r="E345" i="5"/>
  <c r="G345" i="5"/>
  <c r="C345" i="5"/>
  <c r="D345" i="5"/>
  <c r="H345" i="5" l="1"/>
  <c r="F346" i="5"/>
  <c r="B346" i="5"/>
  <c r="A347" i="5"/>
  <c r="E346" i="5"/>
  <c r="G346" i="5"/>
  <c r="C346" i="5"/>
  <c r="D346" i="5"/>
  <c r="H346" i="5" l="1"/>
  <c r="F347" i="5"/>
  <c r="B347" i="5"/>
  <c r="A348" i="5"/>
  <c r="E347" i="5"/>
  <c r="G347" i="5"/>
  <c r="C347" i="5"/>
  <c r="D347" i="5"/>
  <c r="H347" i="5" l="1"/>
  <c r="F348" i="5"/>
  <c r="B348" i="5"/>
  <c r="A349" i="5"/>
  <c r="E348" i="5"/>
  <c r="G348" i="5"/>
  <c r="C348" i="5"/>
  <c r="D348" i="5"/>
  <c r="H348" i="5" l="1"/>
  <c r="F349" i="5"/>
  <c r="B349" i="5"/>
  <c r="A350" i="5"/>
  <c r="E349" i="5"/>
  <c r="G349" i="5"/>
  <c r="C349" i="5"/>
  <c r="D349" i="5"/>
  <c r="H349" i="5" l="1"/>
  <c r="F350" i="5"/>
  <c r="B350" i="5"/>
  <c r="A351" i="5"/>
  <c r="E350" i="5"/>
  <c r="G350" i="5"/>
  <c r="C350" i="5"/>
  <c r="D350" i="5"/>
  <c r="H350" i="5" l="1"/>
  <c r="F351" i="5"/>
  <c r="B351" i="5"/>
  <c r="A352" i="5"/>
  <c r="E351" i="5"/>
  <c r="G351" i="5"/>
  <c r="C351" i="5"/>
  <c r="D351" i="5"/>
  <c r="H351" i="5" l="1"/>
  <c r="F352" i="5"/>
  <c r="B352" i="5"/>
  <c r="A353" i="5"/>
  <c r="E352" i="5"/>
  <c r="G352" i="5"/>
  <c r="C352" i="5"/>
  <c r="D352" i="5"/>
  <c r="H352" i="5" l="1"/>
  <c r="F353" i="5"/>
  <c r="B353" i="5"/>
  <c r="A354" i="5"/>
  <c r="E353" i="5"/>
  <c r="G353" i="5"/>
  <c r="C353" i="5"/>
  <c r="D353" i="5"/>
  <c r="H353" i="5" l="1"/>
  <c r="F354" i="5"/>
  <c r="B354" i="5"/>
  <c r="A355" i="5"/>
  <c r="E354" i="5"/>
  <c r="G354" i="5"/>
  <c r="C354" i="5"/>
  <c r="D354" i="5"/>
  <c r="H354" i="5" l="1"/>
  <c r="F355" i="5"/>
  <c r="B355" i="5"/>
  <c r="A356" i="5"/>
  <c r="E355" i="5"/>
  <c r="G355" i="5"/>
  <c r="C355" i="5"/>
  <c r="D355" i="5"/>
  <c r="H355" i="5" l="1"/>
  <c r="F356" i="5"/>
  <c r="B356" i="5"/>
  <c r="A357" i="5"/>
  <c r="E356" i="5"/>
  <c r="G356" i="5"/>
  <c r="C356" i="5"/>
  <c r="D356" i="5"/>
  <c r="H356" i="5" l="1"/>
  <c r="F357" i="5"/>
  <c r="B357" i="5"/>
  <c r="A358" i="5"/>
  <c r="E357" i="5"/>
  <c r="G357" i="5"/>
  <c r="C357" i="5"/>
  <c r="D357" i="5"/>
  <c r="H357" i="5" l="1"/>
  <c r="F358" i="5"/>
  <c r="B358" i="5"/>
  <c r="A359" i="5"/>
  <c r="E358" i="5"/>
  <c r="G358" i="5"/>
  <c r="C358" i="5"/>
  <c r="D358" i="5"/>
  <c r="H358" i="5" l="1"/>
  <c r="F359" i="5"/>
  <c r="B359" i="5"/>
  <c r="A360" i="5"/>
  <c r="E359" i="5"/>
  <c r="G359" i="5"/>
  <c r="C359" i="5"/>
  <c r="D359" i="5"/>
  <c r="H359" i="5" l="1"/>
  <c r="F360" i="5"/>
  <c r="B360" i="5"/>
  <c r="A361" i="5"/>
  <c r="E360" i="5"/>
  <c r="G360" i="5"/>
  <c r="C360" i="5"/>
  <c r="D360" i="5"/>
  <c r="H360" i="5" l="1"/>
  <c r="F361" i="5"/>
  <c r="B361" i="5"/>
  <c r="A362" i="5"/>
  <c r="E361" i="5"/>
  <c r="G361" i="5"/>
  <c r="C361" i="5"/>
  <c r="D361" i="5"/>
  <c r="H361" i="5" l="1"/>
  <c r="F362" i="5"/>
  <c r="B362" i="5"/>
  <c r="A363" i="5"/>
  <c r="E362" i="5"/>
  <c r="G362" i="5"/>
  <c r="C362" i="5"/>
  <c r="D362" i="5"/>
  <c r="H362" i="5" l="1"/>
  <c r="F363" i="5"/>
  <c r="B363" i="5"/>
  <c r="A364" i="5"/>
  <c r="E363" i="5"/>
  <c r="G363" i="5"/>
  <c r="C363" i="5"/>
  <c r="D363" i="5"/>
  <c r="H363" i="5" l="1"/>
  <c r="F364" i="5"/>
  <c r="B364" i="5"/>
  <c r="A365" i="5"/>
  <c r="E364" i="5"/>
  <c r="G364" i="5"/>
  <c r="C364" i="5"/>
  <c r="D364" i="5"/>
  <c r="H364" i="5" l="1"/>
  <c r="F365" i="5"/>
  <c r="B365" i="5"/>
  <c r="A366" i="5"/>
  <c r="E365" i="5"/>
  <c r="G365" i="5"/>
  <c r="C365" i="5"/>
  <c r="D365" i="5"/>
  <c r="H365" i="5" l="1"/>
  <c r="F366" i="5"/>
  <c r="B366" i="5"/>
  <c r="A367" i="5"/>
  <c r="E366" i="5"/>
  <c r="G366" i="5"/>
  <c r="C366" i="5"/>
  <c r="D366" i="5"/>
  <c r="H366" i="5" l="1"/>
  <c r="F367" i="5"/>
  <c r="B367" i="5"/>
  <c r="A368" i="5"/>
  <c r="E367" i="5"/>
  <c r="G367" i="5"/>
  <c r="C367" i="5"/>
  <c r="D367" i="5"/>
  <c r="H367" i="5" l="1"/>
  <c r="F368" i="5"/>
  <c r="B368" i="5"/>
  <c r="A369" i="5"/>
  <c r="E368" i="5"/>
  <c r="G368" i="5"/>
  <c r="C368" i="5"/>
  <c r="D368" i="5"/>
  <c r="H368" i="5" l="1"/>
  <c r="F369" i="5"/>
  <c r="B369" i="5"/>
  <c r="A370" i="5"/>
  <c r="E369" i="5"/>
  <c r="G369" i="5"/>
  <c r="C369" i="5"/>
  <c r="D369" i="5"/>
  <c r="H369" i="5" l="1"/>
  <c r="F370" i="5"/>
  <c r="B370" i="5"/>
  <c r="A371" i="5"/>
  <c r="E370" i="5"/>
  <c r="G370" i="5"/>
  <c r="C370" i="5"/>
  <c r="D370" i="5"/>
  <c r="H370" i="5" l="1"/>
  <c r="F371" i="5"/>
  <c r="B371" i="5"/>
  <c r="A372" i="5"/>
  <c r="E371" i="5"/>
  <c r="G371" i="5"/>
  <c r="C371" i="5"/>
  <c r="D371" i="5"/>
  <c r="H371" i="5" l="1"/>
  <c r="F372" i="5"/>
  <c r="B372" i="5"/>
  <c r="A373" i="5"/>
  <c r="E372" i="5"/>
  <c r="G372" i="5"/>
  <c r="C372" i="5"/>
  <c r="D372" i="5"/>
  <c r="H372" i="5" l="1"/>
  <c r="F373" i="5"/>
  <c r="B373" i="5"/>
  <c r="A374" i="5"/>
  <c r="E373" i="5"/>
  <c r="G373" i="5"/>
  <c r="C373" i="5"/>
  <c r="D373" i="5"/>
  <c r="H373" i="5" l="1"/>
  <c r="F374" i="5"/>
  <c r="B374" i="5"/>
  <c r="A375" i="5"/>
  <c r="E374" i="5"/>
  <c r="G374" i="5"/>
  <c r="C374" i="5"/>
  <c r="D374" i="5"/>
  <c r="H374" i="5" l="1"/>
  <c r="F375" i="5"/>
  <c r="B375" i="5"/>
  <c r="A376" i="5"/>
  <c r="E375" i="5"/>
  <c r="G375" i="5"/>
  <c r="C375" i="5"/>
  <c r="D375" i="5"/>
  <c r="H375" i="5" l="1"/>
  <c r="F376" i="5"/>
  <c r="B376" i="5"/>
  <c r="A377" i="5"/>
  <c r="E376" i="5"/>
  <c r="G376" i="5"/>
  <c r="C376" i="5"/>
  <c r="D376" i="5"/>
  <c r="H376" i="5" l="1"/>
  <c r="F377" i="5"/>
  <c r="B377" i="5"/>
  <c r="A378" i="5"/>
  <c r="E377" i="5"/>
  <c r="G377" i="5"/>
  <c r="C377" i="5"/>
  <c r="D377" i="5"/>
  <c r="H377" i="5" l="1"/>
  <c r="F378" i="5"/>
  <c r="B378" i="5"/>
  <c r="A379" i="5"/>
  <c r="E378" i="5"/>
  <c r="G378" i="5"/>
  <c r="C378" i="5"/>
  <c r="D378" i="5"/>
  <c r="H378" i="5" l="1"/>
  <c r="F379" i="5"/>
  <c r="B379" i="5"/>
  <c r="A380" i="5"/>
  <c r="E379" i="5"/>
  <c r="G379" i="5"/>
  <c r="C379" i="5"/>
  <c r="D379" i="5"/>
  <c r="H379" i="5" l="1"/>
  <c r="F380" i="5"/>
  <c r="B380" i="5"/>
  <c r="A381" i="5"/>
  <c r="E380" i="5"/>
  <c r="G380" i="5"/>
  <c r="C380" i="5"/>
  <c r="D380" i="5"/>
  <c r="H380" i="5" l="1"/>
  <c r="F381" i="5"/>
  <c r="B381" i="5"/>
  <c r="A382" i="5"/>
  <c r="E381" i="5"/>
  <c r="G381" i="5"/>
  <c r="C381" i="5"/>
  <c r="D381" i="5"/>
  <c r="H381" i="5" l="1"/>
  <c r="F382" i="5"/>
  <c r="B382" i="5"/>
  <c r="A383" i="5"/>
  <c r="E382" i="5"/>
  <c r="G382" i="5"/>
  <c r="C382" i="5"/>
  <c r="D382" i="5"/>
  <c r="H382" i="5" l="1"/>
  <c r="F383" i="5"/>
  <c r="B383" i="5"/>
  <c r="A384" i="5"/>
  <c r="E383" i="5"/>
  <c r="G383" i="5"/>
  <c r="C383" i="5"/>
  <c r="D383" i="5"/>
  <c r="H383" i="5" l="1"/>
  <c r="F384" i="5"/>
  <c r="B384" i="5"/>
  <c r="A385" i="5"/>
  <c r="E384" i="5"/>
  <c r="G384" i="5"/>
  <c r="C384" i="5"/>
  <c r="D384" i="5"/>
  <c r="H384" i="5" l="1"/>
  <c r="F385" i="5"/>
  <c r="B385" i="5"/>
  <c r="A386" i="5"/>
  <c r="E385" i="5"/>
  <c r="G385" i="5"/>
  <c r="C385" i="5"/>
  <c r="D385" i="5"/>
  <c r="H385" i="5" l="1"/>
  <c r="F386" i="5"/>
  <c r="B386" i="5"/>
  <c r="A387" i="5"/>
  <c r="E386" i="5"/>
  <c r="G386" i="5"/>
  <c r="C386" i="5"/>
  <c r="D386" i="5"/>
  <c r="H386" i="5" l="1"/>
  <c r="F387" i="5"/>
  <c r="B387" i="5"/>
  <c r="A388" i="5"/>
  <c r="E387" i="5"/>
  <c r="G387" i="5"/>
  <c r="C387" i="5"/>
  <c r="D387" i="5"/>
  <c r="H387" i="5" l="1"/>
  <c r="F388" i="5"/>
  <c r="B388" i="5"/>
  <c r="A389" i="5"/>
  <c r="E388" i="5"/>
  <c r="G388" i="5"/>
  <c r="C388" i="5"/>
  <c r="D388" i="5"/>
  <c r="H388" i="5" l="1"/>
  <c r="F389" i="5"/>
  <c r="B389" i="5"/>
  <c r="A390" i="5"/>
  <c r="E389" i="5"/>
  <c r="G389" i="5"/>
  <c r="C389" i="5"/>
  <c r="D389" i="5"/>
  <c r="H389" i="5" l="1"/>
  <c r="F390" i="5"/>
  <c r="B390" i="5"/>
  <c r="A391" i="5"/>
  <c r="E390" i="5"/>
  <c r="G390" i="5"/>
  <c r="C390" i="5"/>
  <c r="D390" i="5"/>
  <c r="H390" i="5" l="1"/>
  <c r="F391" i="5"/>
  <c r="B391" i="5"/>
  <c r="A392" i="5"/>
  <c r="E391" i="5"/>
  <c r="G391" i="5"/>
  <c r="C391" i="5"/>
  <c r="D391" i="5"/>
  <c r="H391" i="5" l="1"/>
  <c r="F392" i="5"/>
  <c r="B392" i="5"/>
  <c r="A393" i="5"/>
  <c r="E392" i="5"/>
  <c r="G392" i="5"/>
  <c r="C392" i="5"/>
  <c r="D392" i="5"/>
  <c r="H392" i="5" l="1"/>
  <c r="F393" i="5"/>
  <c r="B393" i="5"/>
  <c r="A394" i="5"/>
  <c r="E393" i="5"/>
  <c r="G393" i="5"/>
  <c r="C393" i="5"/>
  <c r="D393" i="5"/>
  <c r="H393" i="5" l="1"/>
  <c r="F394" i="5"/>
  <c r="B394" i="5"/>
  <c r="A395" i="5"/>
  <c r="E394" i="5"/>
  <c r="G394" i="5"/>
  <c r="C394" i="5"/>
  <c r="D394" i="5"/>
  <c r="H394" i="5" l="1"/>
  <c r="F395" i="5"/>
  <c r="B395" i="5"/>
  <c r="A396" i="5"/>
  <c r="E395" i="5"/>
  <c r="G395" i="5"/>
  <c r="C395" i="5"/>
  <c r="D395" i="5"/>
  <c r="H395" i="5" l="1"/>
  <c r="F396" i="5"/>
  <c r="B396" i="5"/>
  <c r="A397" i="5"/>
  <c r="E396" i="5"/>
  <c r="G396" i="5"/>
  <c r="C396" i="5"/>
  <c r="D396" i="5"/>
  <c r="H396" i="5" l="1"/>
  <c r="F397" i="5"/>
  <c r="B397" i="5"/>
  <c r="A398" i="5"/>
  <c r="E397" i="5"/>
  <c r="G397" i="5"/>
  <c r="C397" i="5"/>
  <c r="D397" i="5"/>
  <c r="H397" i="5" l="1"/>
  <c r="F398" i="5"/>
  <c r="B398" i="5"/>
  <c r="A399" i="5"/>
  <c r="E398" i="5"/>
  <c r="G398" i="5"/>
  <c r="C398" i="5"/>
  <c r="D398" i="5"/>
  <c r="H398" i="5" l="1"/>
  <c r="F399" i="5"/>
  <c r="B399" i="5"/>
  <c r="A400" i="5"/>
  <c r="E399" i="5"/>
  <c r="G399" i="5"/>
  <c r="C399" i="5"/>
  <c r="D399" i="5"/>
  <c r="H399" i="5" l="1"/>
  <c r="F400" i="5"/>
  <c r="B400" i="5"/>
  <c r="A401" i="5"/>
  <c r="E400" i="5"/>
  <c r="G400" i="5"/>
  <c r="C400" i="5"/>
  <c r="D400" i="5"/>
  <c r="H400" i="5" l="1"/>
  <c r="F401" i="5"/>
  <c r="B401" i="5"/>
  <c r="A402" i="5"/>
  <c r="E401" i="5"/>
  <c r="G401" i="5"/>
  <c r="C401" i="5"/>
  <c r="D401" i="5"/>
  <c r="H401" i="5" l="1"/>
  <c r="F402" i="5"/>
  <c r="B402" i="5"/>
  <c r="A403" i="5"/>
  <c r="E402" i="5"/>
  <c r="G402" i="5"/>
  <c r="C402" i="5"/>
  <c r="D402" i="5"/>
  <c r="H402" i="5" l="1"/>
  <c r="F403" i="5"/>
  <c r="B403" i="5"/>
  <c r="A404" i="5"/>
  <c r="E403" i="5"/>
  <c r="G403" i="5"/>
  <c r="C403" i="5"/>
  <c r="D403" i="5"/>
  <c r="H403" i="5" l="1"/>
  <c r="F404" i="5"/>
  <c r="B404" i="5"/>
  <c r="A405" i="5"/>
  <c r="E404" i="5"/>
  <c r="G404" i="5"/>
  <c r="C404" i="5"/>
  <c r="D404" i="5"/>
  <c r="H404" i="5" l="1"/>
  <c r="F405" i="5"/>
  <c r="B405" i="5"/>
  <c r="A406" i="5"/>
  <c r="E405" i="5"/>
  <c r="G405" i="5"/>
  <c r="C405" i="5"/>
  <c r="D405" i="5"/>
  <c r="H405" i="5" l="1"/>
  <c r="F406" i="5"/>
  <c r="B406" i="5"/>
  <c r="A407" i="5"/>
  <c r="E406" i="5"/>
  <c r="G406" i="5"/>
  <c r="C406" i="5"/>
  <c r="D406" i="5"/>
  <c r="H406" i="5" l="1"/>
  <c r="F407" i="5"/>
  <c r="B407" i="5"/>
  <c r="A408" i="5"/>
  <c r="E407" i="5"/>
  <c r="G407" i="5"/>
  <c r="C407" i="5"/>
  <c r="D407" i="5"/>
  <c r="H407" i="5" l="1"/>
  <c r="F408" i="5"/>
  <c r="B408" i="5"/>
  <c r="A409" i="5"/>
  <c r="E408" i="5"/>
  <c r="G408" i="5"/>
  <c r="C408" i="5"/>
  <c r="D408" i="5"/>
  <c r="H408" i="5" l="1"/>
  <c r="F409" i="5"/>
  <c r="B409" i="5"/>
  <c r="A410" i="5"/>
  <c r="E409" i="5"/>
  <c r="G409" i="5"/>
  <c r="C409" i="5"/>
  <c r="D409" i="5"/>
  <c r="H409" i="5" l="1"/>
  <c r="F410" i="5"/>
  <c r="B410" i="5"/>
  <c r="A411" i="5"/>
  <c r="E410" i="5"/>
  <c r="G410" i="5"/>
  <c r="C410" i="5"/>
  <c r="D410" i="5"/>
  <c r="H410" i="5" l="1"/>
  <c r="F411" i="5"/>
  <c r="B411" i="5"/>
  <c r="A412" i="5"/>
  <c r="E411" i="5"/>
  <c r="G411" i="5"/>
  <c r="C411" i="5"/>
  <c r="D411" i="5"/>
  <c r="H411" i="5" l="1"/>
  <c r="F412" i="5"/>
  <c r="B412" i="5"/>
  <c r="A413" i="5"/>
  <c r="E412" i="5"/>
  <c r="G412" i="5"/>
  <c r="C412" i="5"/>
  <c r="D412" i="5"/>
  <c r="H412" i="5" l="1"/>
  <c r="F413" i="5"/>
  <c r="B413" i="5"/>
  <c r="A414" i="5"/>
  <c r="E413" i="5"/>
  <c r="G413" i="5"/>
  <c r="C413" i="5"/>
  <c r="D413" i="5"/>
  <c r="H413" i="5" l="1"/>
  <c r="F414" i="5"/>
  <c r="B414" i="5"/>
  <c r="A415" i="5"/>
  <c r="E414" i="5"/>
  <c r="G414" i="5"/>
  <c r="C414" i="5"/>
  <c r="D414" i="5"/>
  <c r="H414" i="5" l="1"/>
  <c r="F415" i="5"/>
  <c r="B415" i="5"/>
  <c r="A416" i="5"/>
  <c r="E415" i="5"/>
  <c r="G415" i="5"/>
  <c r="C415" i="5"/>
  <c r="D415" i="5"/>
  <c r="H415" i="5" l="1"/>
  <c r="F416" i="5"/>
  <c r="B416" i="5"/>
  <c r="A417" i="5"/>
  <c r="E416" i="5"/>
  <c r="G416" i="5"/>
  <c r="C416" i="5"/>
  <c r="D416" i="5"/>
  <c r="H416" i="5" l="1"/>
  <c r="F417" i="5"/>
  <c r="B417" i="5"/>
  <c r="A418" i="5"/>
  <c r="E417" i="5"/>
  <c r="G417" i="5"/>
  <c r="C417" i="5"/>
  <c r="D417" i="5"/>
  <c r="H417" i="5" l="1"/>
  <c r="F418" i="5"/>
  <c r="B418" i="5"/>
  <c r="A419" i="5"/>
  <c r="E418" i="5"/>
  <c r="G418" i="5"/>
  <c r="C418" i="5"/>
  <c r="D418" i="5"/>
  <c r="H418" i="5" l="1"/>
  <c r="F419" i="5"/>
  <c r="B419" i="5"/>
  <c r="A420" i="5"/>
  <c r="E419" i="5"/>
  <c r="G419" i="5"/>
  <c r="C419" i="5"/>
  <c r="D419" i="5"/>
  <c r="H419" i="5" l="1"/>
  <c r="F420" i="5"/>
  <c r="B420" i="5"/>
  <c r="A421" i="5"/>
  <c r="E420" i="5"/>
  <c r="G420" i="5"/>
  <c r="C420" i="5"/>
  <c r="D420" i="5"/>
  <c r="H420" i="5" l="1"/>
  <c r="F421" i="5"/>
  <c r="B421" i="5"/>
  <c r="A422" i="5"/>
  <c r="E421" i="5"/>
  <c r="G421" i="5"/>
  <c r="C421" i="5"/>
  <c r="D421" i="5"/>
  <c r="H421" i="5" l="1"/>
  <c r="F422" i="5"/>
  <c r="B422" i="5"/>
  <c r="A423" i="5"/>
  <c r="E422" i="5"/>
  <c r="G422" i="5"/>
  <c r="C422" i="5"/>
  <c r="D422" i="5"/>
  <c r="H422" i="5" l="1"/>
  <c r="F423" i="5"/>
  <c r="B423" i="5"/>
  <c r="A424" i="5"/>
  <c r="E423" i="5"/>
  <c r="G423" i="5"/>
  <c r="C423" i="5"/>
  <c r="D423" i="5"/>
  <c r="H423" i="5" l="1"/>
  <c r="F424" i="5"/>
  <c r="B424" i="5"/>
  <c r="A425" i="5"/>
  <c r="E424" i="5"/>
  <c r="G424" i="5"/>
  <c r="C424" i="5"/>
  <c r="D424" i="5"/>
  <c r="H424" i="5" l="1"/>
  <c r="F425" i="5"/>
  <c r="B425" i="5"/>
  <c r="A426" i="5"/>
  <c r="E425" i="5"/>
  <c r="G425" i="5"/>
  <c r="C425" i="5"/>
  <c r="D425" i="5"/>
  <c r="H425" i="5" l="1"/>
  <c r="F426" i="5"/>
  <c r="B426" i="5"/>
  <c r="A427" i="5"/>
  <c r="E426" i="5"/>
  <c r="G426" i="5"/>
  <c r="C426" i="5"/>
  <c r="D426" i="5"/>
  <c r="H426" i="5" l="1"/>
  <c r="F427" i="5"/>
  <c r="B427" i="5"/>
  <c r="A428" i="5"/>
  <c r="E427" i="5"/>
  <c r="G427" i="5"/>
  <c r="C427" i="5"/>
  <c r="D427" i="5"/>
  <c r="H427" i="5" l="1"/>
  <c r="F428" i="5"/>
  <c r="B428" i="5"/>
  <c r="A429" i="5"/>
  <c r="E428" i="5"/>
  <c r="G428" i="5"/>
  <c r="C428" i="5"/>
  <c r="D428" i="5"/>
  <c r="H428" i="5" l="1"/>
  <c r="F429" i="5"/>
  <c r="B429" i="5"/>
  <c r="A430" i="5"/>
  <c r="E429" i="5"/>
  <c r="G429" i="5"/>
  <c r="C429" i="5"/>
  <c r="D429" i="5"/>
  <c r="H429" i="5" l="1"/>
  <c r="F430" i="5"/>
  <c r="B430" i="5"/>
  <c r="A431" i="5"/>
  <c r="E430" i="5"/>
  <c r="G430" i="5"/>
  <c r="C430" i="5"/>
  <c r="D430" i="5"/>
  <c r="H430" i="5" l="1"/>
  <c r="F431" i="5"/>
  <c r="B431" i="5"/>
  <c r="A432" i="5"/>
  <c r="E431" i="5"/>
  <c r="G431" i="5"/>
  <c r="C431" i="5"/>
  <c r="D431" i="5"/>
  <c r="H431" i="5" l="1"/>
  <c r="F432" i="5"/>
  <c r="B432" i="5"/>
  <c r="A433" i="5"/>
  <c r="E432" i="5"/>
  <c r="G432" i="5"/>
  <c r="C432" i="5"/>
  <c r="D432" i="5"/>
  <c r="H432" i="5" l="1"/>
  <c r="F433" i="5"/>
  <c r="B433" i="5"/>
  <c r="A434" i="5"/>
  <c r="E433" i="5"/>
  <c r="G433" i="5"/>
  <c r="C433" i="5"/>
  <c r="D433" i="5"/>
  <c r="H433" i="5" l="1"/>
  <c r="F434" i="5"/>
  <c r="B434" i="5"/>
  <c r="A435" i="5"/>
  <c r="E434" i="5"/>
  <c r="G434" i="5"/>
  <c r="C434" i="5"/>
  <c r="D434" i="5"/>
  <c r="H434" i="5" l="1"/>
  <c r="F435" i="5"/>
  <c r="B435" i="5"/>
  <c r="A436" i="5"/>
  <c r="E435" i="5"/>
  <c r="G435" i="5"/>
  <c r="C435" i="5"/>
  <c r="D435" i="5"/>
  <c r="H435" i="5" l="1"/>
  <c r="F436" i="5"/>
  <c r="B436" i="5"/>
  <c r="A437" i="5"/>
  <c r="E436" i="5"/>
  <c r="G436" i="5"/>
  <c r="C436" i="5"/>
  <c r="D436" i="5"/>
  <c r="H436" i="5" l="1"/>
  <c r="F437" i="5"/>
  <c r="B437" i="5"/>
  <c r="A438" i="5"/>
  <c r="E437" i="5"/>
  <c r="G437" i="5"/>
  <c r="C437" i="5"/>
  <c r="D437" i="5"/>
  <c r="H437" i="5" l="1"/>
  <c r="F438" i="5"/>
  <c r="B438" i="5"/>
  <c r="A439" i="5"/>
  <c r="E438" i="5"/>
  <c r="G438" i="5"/>
  <c r="C438" i="5"/>
  <c r="D438" i="5"/>
  <c r="H438" i="5" l="1"/>
  <c r="F439" i="5"/>
  <c r="B439" i="5"/>
  <c r="A440" i="5"/>
  <c r="E439" i="5"/>
  <c r="G439" i="5"/>
  <c r="C439" i="5"/>
  <c r="D439" i="5"/>
  <c r="H439" i="5" l="1"/>
  <c r="F440" i="5"/>
  <c r="B440" i="5"/>
  <c r="A441" i="5"/>
  <c r="E440" i="5"/>
  <c r="G440" i="5"/>
  <c r="C440" i="5"/>
  <c r="D440" i="5"/>
  <c r="H440" i="5" l="1"/>
  <c r="F441" i="5"/>
  <c r="B441" i="5"/>
  <c r="A442" i="5"/>
  <c r="E441" i="5"/>
  <c r="G441" i="5"/>
  <c r="C441" i="5"/>
  <c r="D441" i="5"/>
  <c r="H441" i="5" l="1"/>
  <c r="F442" i="5"/>
  <c r="B442" i="5"/>
  <c r="A443" i="5"/>
  <c r="E442" i="5"/>
  <c r="G442" i="5"/>
  <c r="C442" i="5"/>
  <c r="D442" i="5"/>
  <c r="H442" i="5" l="1"/>
  <c r="F443" i="5"/>
  <c r="B443" i="5"/>
  <c r="A444" i="5"/>
  <c r="E443" i="5"/>
  <c r="G443" i="5"/>
  <c r="C443" i="5"/>
  <c r="D443" i="5"/>
  <c r="H443" i="5" l="1"/>
  <c r="F444" i="5"/>
  <c r="B444" i="5"/>
  <c r="A445" i="5"/>
  <c r="E444" i="5"/>
  <c r="G444" i="5"/>
  <c r="C444" i="5"/>
  <c r="D444" i="5"/>
  <c r="H444" i="5" l="1"/>
  <c r="F445" i="5"/>
  <c r="B445" i="5"/>
  <c r="A446" i="5"/>
  <c r="E445" i="5"/>
  <c r="G445" i="5"/>
  <c r="C445" i="5"/>
  <c r="D445" i="5"/>
  <c r="H445" i="5" l="1"/>
  <c r="F446" i="5"/>
  <c r="B446" i="5"/>
  <c r="A447" i="5"/>
  <c r="E446" i="5"/>
  <c r="G446" i="5"/>
  <c r="C446" i="5"/>
  <c r="D446" i="5"/>
  <c r="H446" i="5" l="1"/>
  <c r="F447" i="5"/>
  <c r="B447" i="5"/>
  <c r="A448" i="5"/>
  <c r="E447" i="5"/>
  <c r="G447" i="5"/>
  <c r="C447" i="5"/>
  <c r="D447" i="5"/>
  <c r="H447" i="5" l="1"/>
  <c r="F448" i="5"/>
  <c r="B448" i="5"/>
  <c r="A449" i="5"/>
  <c r="E448" i="5"/>
  <c r="G448" i="5"/>
  <c r="C448" i="5"/>
  <c r="D448" i="5"/>
  <c r="H448" i="5" l="1"/>
  <c r="F449" i="5"/>
  <c r="B449" i="5"/>
  <c r="A450" i="5"/>
  <c r="E449" i="5"/>
  <c r="G449" i="5"/>
  <c r="C449" i="5"/>
  <c r="D449" i="5"/>
  <c r="H449" i="5" l="1"/>
  <c r="F450" i="5"/>
  <c r="B450" i="5"/>
  <c r="A451" i="5"/>
  <c r="E450" i="5"/>
  <c r="G450" i="5"/>
  <c r="C450" i="5"/>
  <c r="D450" i="5"/>
  <c r="H450" i="5" l="1"/>
  <c r="F451" i="5"/>
  <c r="B451" i="5"/>
  <c r="A452" i="5"/>
  <c r="E451" i="5"/>
  <c r="G451" i="5"/>
  <c r="C451" i="5"/>
  <c r="D451" i="5"/>
  <c r="H451" i="5" l="1"/>
  <c r="F452" i="5"/>
  <c r="B452" i="5"/>
  <c r="A453" i="5"/>
  <c r="E452" i="5"/>
  <c r="G452" i="5"/>
  <c r="C452" i="5"/>
  <c r="D452" i="5"/>
  <c r="H452" i="5" l="1"/>
  <c r="F453" i="5"/>
  <c r="B453" i="5"/>
  <c r="A454" i="5"/>
  <c r="E453" i="5"/>
  <c r="G453" i="5"/>
  <c r="C453" i="5"/>
  <c r="D453" i="5"/>
  <c r="H453" i="5" l="1"/>
  <c r="F454" i="5"/>
  <c r="B454" i="5"/>
  <c r="A455" i="5"/>
  <c r="E454" i="5"/>
  <c r="G454" i="5"/>
  <c r="C454" i="5"/>
  <c r="D454" i="5"/>
  <c r="H454" i="5" l="1"/>
  <c r="F455" i="5"/>
  <c r="B455" i="5"/>
  <c r="A456" i="5"/>
  <c r="E455" i="5"/>
  <c r="G455" i="5"/>
  <c r="C455" i="5"/>
  <c r="D455" i="5"/>
  <c r="H455" i="5" l="1"/>
  <c r="F456" i="5"/>
  <c r="B456" i="5"/>
  <c r="A457" i="5"/>
  <c r="E456" i="5"/>
  <c r="G456" i="5"/>
  <c r="C456" i="5"/>
  <c r="D456" i="5"/>
  <c r="H456" i="5" l="1"/>
  <c r="F457" i="5"/>
  <c r="B457" i="5"/>
  <c r="A458" i="5"/>
  <c r="E457" i="5"/>
  <c r="G457" i="5"/>
  <c r="C457" i="5"/>
  <c r="D457" i="5"/>
  <c r="H457" i="5" l="1"/>
  <c r="F458" i="5"/>
  <c r="B458" i="5"/>
  <c r="A459" i="5"/>
  <c r="E458" i="5"/>
  <c r="G458" i="5"/>
  <c r="C458" i="5"/>
  <c r="D458" i="5"/>
  <c r="H458" i="5" l="1"/>
  <c r="F459" i="5"/>
  <c r="B459" i="5"/>
  <c r="A460" i="5"/>
  <c r="E459" i="5"/>
  <c r="G459" i="5"/>
  <c r="C459" i="5"/>
  <c r="D459" i="5"/>
  <c r="H459" i="5" l="1"/>
  <c r="F460" i="5"/>
  <c r="B460" i="5"/>
  <c r="A461" i="5"/>
  <c r="E460" i="5"/>
  <c r="G460" i="5"/>
  <c r="C460" i="5"/>
  <c r="D460" i="5"/>
  <c r="H460" i="5" l="1"/>
  <c r="F461" i="5"/>
  <c r="B461" i="5"/>
  <c r="A462" i="5"/>
  <c r="E461" i="5"/>
  <c r="G461" i="5"/>
  <c r="C461" i="5"/>
  <c r="D461" i="5"/>
  <c r="H461" i="5" l="1"/>
  <c r="F462" i="5"/>
  <c r="B462" i="5"/>
  <c r="A463" i="5"/>
  <c r="E462" i="5"/>
  <c r="G462" i="5"/>
  <c r="C462" i="5"/>
  <c r="D462" i="5"/>
  <c r="H462" i="5" l="1"/>
  <c r="F463" i="5"/>
  <c r="B463" i="5"/>
  <c r="A464" i="5"/>
  <c r="E463" i="5"/>
  <c r="G463" i="5"/>
  <c r="C463" i="5"/>
  <c r="D463" i="5"/>
  <c r="H463" i="5" l="1"/>
  <c r="F464" i="5"/>
  <c r="B464" i="5"/>
  <c r="A465" i="5"/>
  <c r="E464" i="5"/>
  <c r="G464" i="5"/>
  <c r="C464" i="5"/>
  <c r="D464" i="5"/>
  <c r="H464" i="5" l="1"/>
  <c r="F465" i="5"/>
  <c r="B465" i="5"/>
  <c r="A466" i="5"/>
  <c r="E465" i="5"/>
  <c r="G465" i="5"/>
  <c r="C465" i="5"/>
  <c r="D465" i="5"/>
  <c r="H465" i="5" l="1"/>
  <c r="F466" i="5"/>
  <c r="B466" i="5"/>
  <c r="A467" i="5"/>
  <c r="E466" i="5"/>
  <c r="G466" i="5"/>
  <c r="C466" i="5"/>
  <c r="D466" i="5"/>
  <c r="H466" i="5" l="1"/>
  <c r="F467" i="5"/>
  <c r="B467" i="5"/>
  <c r="A468" i="5"/>
  <c r="E467" i="5"/>
  <c r="G467" i="5"/>
  <c r="C467" i="5"/>
  <c r="D467" i="5"/>
  <c r="H467" i="5" l="1"/>
  <c r="F468" i="5"/>
  <c r="B468" i="5"/>
  <c r="A469" i="5"/>
  <c r="E468" i="5"/>
  <c r="G468" i="5"/>
  <c r="C468" i="5"/>
  <c r="D468" i="5"/>
  <c r="H468" i="5" l="1"/>
  <c r="F469" i="5"/>
  <c r="B469" i="5"/>
  <c r="A470" i="5"/>
  <c r="E469" i="5"/>
  <c r="G469" i="5"/>
  <c r="C469" i="5"/>
  <c r="D469" i="5"/>
  <c r="H469" i="5" l="1"/>
  <c r="F470" i="5"/>
  <c r="B470" i="5"/>
  <c r="A471" i="5"/>
  <c r="E470" i="5"/>
  <c r="G470" i="5"/>
  <c r="C470" i="5"/>
  <c r="D470" i="5"/>
  <c r="H470" i="5" l="1"/>
  <c r="F471" i="5"/>
  <c r="B471" i="5"/>
  <c r="A472" i="5"/>
  <c r="E471" i="5"/>
  <c r="G471" i="5"/>
  <c r="C471" i="5"/>
  <c r="D471" i="5"/>
  <c r="H471" i="5" l="1"/>
  <c r="F472" i="5"/>
  <c r="B472" i="5"/>
  <c r="A473" i="5"/>
  <c r="E472" i="5"/>
  <c r="G472" i="5"/>
  <c r="C472" i="5"/>
  <c r="D472" i="5"/>
  <c r="H472" i="5" l="1"/>
  <c r="F473" i="5"/>
  <c r="B473" i="5"/>
  <c r="A474" i="5"/>
  <c r="E473" i="5"/>
  <c r="G473" i="5"/>
  <c r="C473" i="5"/>
  <c r="D473" i="5"/>
  <c r="H473" i="5" l="1"/>
  <c r="F474" i="5"/>
  <c r="B474" i="5"/>
  <c r="A475" i="5"/>
  <c r="E474" i="5"/>
  <c r="G474" i="5"/>
  <c r="C474" i="5"/>
  <c r="D474" i="5"/>
  <c r="H474" i="5" l="1"/>
  <c r="F475" i="5"/>
  <c r="B475" i="5"/>
  <c r="A476" i="5"/>
  <c r="E475" i="5"/>
  <c r="G475" i="5"/>
  <c r="C475" i="5"/>
  <c r="D475" i="5"/>
  <c r="H475" i="5" l="1"/>
  <c r="F476" i="5"/>
  <c r="B476" i="5"/>
  <c r="A477" i="5"/>
  <c r="E476" i="5"/>
  <c r="G476" i="5"/>
  <c r="C476" i="5"/>
  <c r="D476" i="5"/>
  <c r="H476" i="5" l="1"/>
  <c r="F477" i="5"/>
  <c r="B477" i="5"/>
  <c r="A478" i="5"/>
  <c r="E477" i="5"/>
  <c r="G477" i="5"/>
  <c r="C477" i="5"/>
  <c r="D477" i="5"/>
  <c r="H477" i="5" l="1"/>
  <c r="F478" i="5"/>
  <c r="B478" i="5"/>
  <c r="A479" i="5"/>
  <c r="E478" i="5"/>
  <c r="G478" i="5"/>
  <c r="C478" i="5"/>
  <c r="D478" i="5"/>
  <c r="H478" i="5" l="1"/>
  <c r="F479" i="5"/>
  <c r="B479" i="5"/>
  <c r="A480" i="5"/>
  <c r="E479" i="5"/>
  <c r="G479" i="5"/>
  <c r="C479" i="5"/>
  <c r="D479" i="5"/>
  <c r="H479" i="5" l="1"/>
  <c r="F480" i="5"/>
  <c r="B480" i="5"/>
  <c r="A481" i="5"/>
  <c r="E480" i="5"/>
  <c r="G480" i="5"/>
  <c r="C480" i="5"/>
  <c r="D480" i="5"/>
  <c r="H480" i="5" l="1"/>
  <c r="F481" i="5"/>
  <c r="B481" i="5"/>
  <c r="A482" i="5"/>
  <c r="E481" i="5"/>
  <c r="G481" i="5"/>
  <c r="C481" i="5"/>
  <c r="D481" i="5"/>
  <c r="H481" i="5" l="1"/>
  <c r="F482" i="5"/>
  <c r="B482" i="5"/>
  <c r="A483" i="5"/>
  <c r="E482" i="5"/>
  <c r="G482" i="5"/>
  <c r="C482" i="5"/>
  <c r="D482" i="5"/>
  <c r="H482" i="5" l="1"/>
  <c r="F483" i="5"/>
  <c r="B483" i="5"/>
  <c r="A484" i="5"/>
  <c r="E483" i="5"/>
  <c r="G483" i="5"/>
  <c r="C483" i="5"/>
  <c r="D483" i="5"/>
  <c r="H483" i="5" l="1"/>
  <c r="F484" i="5"/>
  <c r="B484" i="5"/>
  <c r="A485" i="5"/>
  <c r="E484" i="5"/>
  <c r="G484" i="5"/>
  <c r="C484" i="5"/>
  <c r="D484" i="5"/>
  <c r="H484" i="5" l="1"/>
  <c r="F485" i="5"/>
  <c r="B485" i="5"/>
  <c r="A486" i="5"/>
  <c r="E485" i="5"/>
  <c r="G485" i="5"/>
  <c r="C485" i="5"/>
  <c r="D485" i="5"/>
  <c r="H485" i="5" l="1"/>
  <c r="F486" i="5"/>
  <c r="B486" i="5"/>
  <c r="A487" i="5"/>
  <c r="E486" i="5"/>
  <c r="G486" i="5"/>
  <c r="C486" i="5"/>
  <c r="D486" i="5"/>
  <c r="H486" i="5" l="1"/>
  <c r="F487" i="5"/>
  <c r="B487" i="5"/>
  <c r="A488" i="5"/>
  <c r="E487" i="5"/>
  <c r="G487" i="5"/>
  <c r="C487" i="5"/>
  <c r="D487" i="5"/>
  <c r="H487" i="5" l="1"/>
  <c r="F488" i="5"/>
  <c r="B488" i="5"/>
  <c r="A489" i="5"/>
  <c r="E488" i="5"/>
  <c r="G488" i="5"/>
  <c r="C488" i="5"/>
  <c r="D488" i="5"/>
  <c r="H488" i="5" l="1"/>
  <c r="F489" i="5"/>
  <c r="B489" i="5"/>
  <c r="A490" i="5"/>
  <c r="E489" i="5"/>
  <c r="G489" i="5"/>
  <c r="C489" i="5"/>
  <c r="D489" i="5"/>
  <c r="H489" i="5" l="1"/>
  <c r="F490" i="5"/>
  <c r="B490" i="5"/>
  <c r="A491" i="5"/>
  <c r="E490" i="5"/>
  <c r="G490" i="5"/>
  <c r="C490" i="5"/>
  <c r="D490" i="5"/>
  <c r="H490" i="5" l="1"/>
  <c r="F491" i="5"/>
  <c r="B491" i="5"/>
  <c r="A492" i="5"/>
  <c r="E491" i="5"/>
  <c r="G491" i="5"/>
  <c r="C491" i="5"/>
  <c r="D491" i="5"/>
  <c r="H491" i="5" l="1"/>
  <c r="F492" i="5"/>
  <c r="B492" i="5"/>
  <c r="A493" i="5"/>
  <c r="E492" i="5"/>
  <c r="G492" i="5"/>
  <c r="C492" i="5"/>
  <c r="D492" i="5"/>
  <c r="H492" i="5" l="1"/>
  <c r="F493" i="5"/>
  <c r="B493" i="5"/>
  <c r="A494" i="5"/>
  <c r="E493" i="5"/>
  <c r="G493" i="5"/>
  <c r="C493" i="5"/>
  <c r="D493" i="5"/>
  <c r="H493" i="5" l="1"/>
  <c r="F494" i="5"/>
  <c r="B494" i="5"/>
  <c r="A495" i="5"/>
  <c r="E494" i="5"/>
  <c r="G494" i="5"/>
  <c r="C494" i="5"/>
  <c r="D494" i="5"/>
  <c r="H494" i="5" l="1"/>
  <c r="F495" i="5"/>
  <c r="B495" i="5"/>
  <c r="A496" i="5"/>
  <c r="E495" i="5"/>
  <c r="G495" i="5"/>
  <c r="C495" i="5"/>
  <c r="D495" i="5"/>
  <c r="H495" i="5" l="1"/>
  <c r="F496" i="5"/>
  <c r="B496" i="5"/>
  <c r="A497" i="5"/>
  <c r="E496" i="5"/>
  <c r="G496" i="5"/>
  <c r="C496" i="5"/>
  <c r="D496" i="5"/>
  <c r="H496" i="5" l="1"/>
  <c r="F497" i="5"/>
  <c r="B497" i="5"/>
  <c r="A498" i="5"/>
  <c r="E497" i="5"/>
  <c r="G497" i="5"/>
  <c r="C497" i="5"/>
  <c r="D497" i="5"/>
  <c r="H497" i="5" l="1"/>
  <c r="F498" i="5"/>
  <c r="B498" i="5"/>
  <c r="A499" i="5"/>
  <c r="E498" i="5"/>
  <c r="G498" i="5"/>
  <c r="C498" i="5"/>
  <c r="D498" i="5"/>
  <c r="H498" i="5" l="1"/>
  <c r="F499" i="5"/>
  <c r="B499" i="5"/>
  <c r="A500" i="5"/>
  <c r="E499" i="5"/>
  <c r="G499" i="5"/>
  <c r="C499" i="5"/>
  <c r="D499" i="5"/>
  <c r="H499" i="5" l="1"/>
  <c r="F500" i="5"/>
  <c r="B500" i="5"/>
  <c r="A501" i="5"/>
  <c r="E500" i="5"/>
  <c r="G500" i="5"/>
  <c r="C500" i="5"/>
  <c r="D500" i="5"/>
  <c r="H500" i="5" l="1"/>
  <c r="F501" i="5"/>
  <c r="B501" i="5"/>
  <c r="A502" i="5"/>
  <c r="E501" i="5"/>
  <c r="G501" i="5"/>
  <c r="C501" i="5"/>
  <c r="D501" i="5"/>
  <c r="H501" i="5" l="1"/>
  <c r="F502" i="5"/>
  <c r="B502" i="5"/>
  <c r="A503" i="5"/>
  <c r="E502" i="5"/>
  <c r="G502" i="5"/>
  <c r="C502" i="5"/>
  <c r="D502" i="5"/>
  <c r="H502" i="5" l="1"/>
  <c r="F503" i="5"/>
  <c r="B503" i="5"/>
  <c r="A504" i="5"/>
  <c r="E503" i="5"/>
  <c r="G503" i="5"/>
  <c r="C503" i="5"/>
  <c r="D503" i="5"/>
  <c r="H503" i="5" l="1"/>
  <c r="F504" i="5"/>
  <c r="B504" i="5"/>
  <c r="A505" i="5"/>
  <c r="E504" i="5"/>
  <c r="G504" i="5"/>
  <c r="C504" i="5"/>
  <c r="D504" i="5"/>
  <c r="H504" i="5" l="1"/>
  <c r="F505" i="5"/>
  <c r="B505" i="5"/>
  <c r="A506" i="5"/>
  <c r="E505" i="5"/>
  <c r="G505" i="5"/>
  <c r="C505" i="5"/>
  <c r="D505" i="5"/>
  <c r="H505" i="5" l="1"/>
  <c r="F506" i="5"/>
  <c r="B506" i="5"/>
  <c r="A507" i="5"/>
  <c r="E506" i="5"/>
  <c r="G506" i="5"/>
  <c r="C506" i="5"/>
  <c r="D506" i="5"/>
  <c r="H506" i="5" l="1"/>
  <c r="F507" i="5"/>
  <c r="B507" i="5"/>
  <c r="A508" i="5"/>
  <c r="E507" i="5"/>
  <c r="G507" i="5"/>
  <c r="C507" i="5"/>
  <c r="D507" i="5"/>
  <c r="H507" i="5" l="1"/>
  <c r="F508" i="5"/>
  <c r="B508" i="5"/>
  <c r="A509" i="5"/>
  <c r="E508" i="5"/>
  <c r="G508" i="5"/>
  <c r="C508" i="5"/>
  <c r="D508" i="5"/>
  <c r="H508" i="5" l="1"/>
  <c r="F509" i="5"/>
  <c r="B509" i="5"/>
  <c r="A510" i="5"/>
  <c r="E509" i="5"/>
  <c r="G509" i="5"/>
  <c r="C509" i="5"/>
  <c r="D509" i="5"/>
  <c r="H509" i="5" l="1"/>
  <c r="F510" i="5"/>
  <c r="B510" i="5"/>
  <c r="A511" i="5"/>
  <c r="E510" i="5"/>
  <c r="G510" i="5"/>
  <c r="C510" i="5"/>
  <c r="D510" i="5"/>
  <c r="H510" i="5" l="1"/>
  <c r="F511" i="5"/>
  <c r="B511" i="5"/>
  <c r="A512" i="5"/>
  <c r="E511" i="5"/>
  <c r="G511" i="5"/>
  <c r="C511" i="5"/>
  <c r="D511" i="5"/>
  <c r="H511" i="5" l="1"/>
  <c r="F512" i="5"/>
  <c r="B512" i="5"/>
  <c r="A513" i="5"/>
  <c r="E512" i="5"/>
  <c r="G512" i="5"/>
  <c r="C512" i="5"/>
  <c r="D512" i="5"/>
  <c r="H512" i="5" l="1"/>
  <c r="F513" i="5"/>
  <c r="B513" i="5"/>
  <c r="A514" i="5"/>
  <c r="E513" i="5"/>
  <c r="G513" i="5"/>
  <c r="C513" i="5"/>
  <c r="D513" i="5"/>
  <c r="H513" i="5" l="1"/>
  <c r="F514" i="5"/>
  <c r="B514" i="5"/>
  <c r="A515" i="5"/>
  <c r="E514" i="5"/>
  <c r="G514" i="5"/>
  <c r="C514" i="5"/>
  <c r="D514" i="5"/>
  <c r="H514" i="5" l="1"/>
  <c r="F515" i="5"/>
  <c r="B515" i="5"/>
  <c r="A516" i="5"/>
  <c r="E515" i="5"/>
  <c r="G515" i="5"/>
  <c r="C515" i="5"/>
  <c r="D515" i="5"/>
  <c r="H515" i="5" l="1"/>
  <c r="F516" i="5"/>
  <c r="B516" i="5"/>
  <c r="A517" i="5"/>
  <c r="E516" i="5"/>
  <c r="G516" i="5"/>
  <c r="C516" i="5"/>
  <c r="D516" i="5"/>
  <c r="H516" i="5" l="1"/>
  <c r="F517" i="5"/>
  <c r="B517" i="5"/>
  <c r="A518" i="5"/>
  <c r="E517" i="5"/>
  <c r="G517" i="5"/>
  <c r="C517" i="5"/>
  <c r="D517" i="5"/>
  <c r="H517" i="5" l="1"/>
  <c r="F518" i="5"/>
  <c r="B518" i="5"/>
  <c r="A519" i="5"/>
  <c r="E518" i="5"/>
  <c r="G518" i="5"/>
  <c r="C518" i="5"/>
  <c r="D518" i="5"/>
  <c r="H518" i="5" l="1"/>
  <c r="F519" i="5"/>
  <c r="B519" i="5"/>
  <c r="A520" i="5"/>
  <c r="E519" i="5"/>
  <c r="G519" i="5"/>
  <c r="C519" i="5"/>
  <c r="D519" i="5"/>
  <c r="H519" i="5" l="1"/>
  <c r="F520" i="5"/>
  <c r="B520" i="5"/>
  <c r="A521" i="5"/>
  <c r="E520" i="5"/>
  <c r="G520" i="5"/>
  <c r="C520" i="5"/>
  <c r="D520" i="5"/>
  <c r="H520" i="5" l="1"/>
  <c r="F521" i="5"/>
  <c r="B521" i="5"/>
  <c r="A522" i="5"/>
  <c r="E521" i="5"/>
  <c r="G521" i="5"/>
  <c r="C521" i="5"/>
  <c r="D521" i="5"/>
  <c r="H521" i="5" l="1"/>
  <c r="F522" i="5"/>
  <c r="B522" i="5"/>
  <c r="A523" i="5"/>
  <c r="E522" i="5"/>
  <c r="G522" i="5"/>
  <c r="C522" i="5"/>
  <c r="D522" i="5"/>
  <c r="H522" i="5" l="1"/>
  <c r="F523" i="5"/>
  <c r="B523" i="5"/>
  <c r="A524" i="5"/>
  <c r="E523" i="5"/>
  <c r="G523" i="5"/>
  <c r="C523" i="5"/>
  <c r="D523" i="5"/>
  <c r="H523" i="5" l="1"/>
  <c r="F524" i="5"/>
  <c r="B524" i="5"/>
  <c r="A525" i="5"/>
  <c r="E524" i="5"/>
  <c r="G524" i="5"/>
  <c r="C524" i="5"/>
  <c r="D524" i="5"/>
  <c r="H524" i="5" l="1"/>
  <c r="F525" i="5"/>
  <c r="B525" i="5"/>
  <c r="A526" i="5"/>
  <c r="E525" i="5"/>
  <c r="G525" i="5"/>
  <c r="C525" i="5"/>
  <c r="D525" i="5"/>
  <c r="H525" i="5" l="1"/>
  <c r="F526" i="5"/>
  <c r="B526" i="5"/>
  <c r="A527" i="5"/>
  <c r="E526" i="5"/>
  <c r="G526" i="5"/>
  <c r="C526" i="5"/>
  <c r="D526" i="5"/>
  <c r="H526" i="5" l="1"/>
  <c r="F527" i="5"/>
  <c r="B527" i="5"/>
  <c r="A528" i="5"/>
  <c r="E527" i="5"/>
  <c r="G527" i="5"/>
  <c r="C527" i="5"/>
  <c r="D527" i="5"/>
  <c r="H527" i="5" l="1"/>
  <c r="F528" i="5"/>
  <c r="B528" i="5"/>
  <c r="A529" i="5"/>
  <c r="E528" i="5"/>
  <c r="G528" i="5"/>
  <c r="C528" i="5"/>
  <c r="D528" i="5"/>
  <c r="H528" i="5" l="1"/>
  <c r="F529" i="5"/>
  <c r="B529" i="5"/>
  <c r="A530" i="5"/>
  <c r="E529" i="5"/>
  <c r="G529" i="5"/>
  <c r="C529" i="5"/>
  <c r="D529" i="5"/>
  <c r="H529" i="5" l="1"/>
  <c r="F530" i="5"/>
  <c r="B530" i="5"/>
  <c r="A531" i="5"/>
  <c r="E530" i="5"/>
  <c r="G530" i="5"/>
  <c r="C530" i="5"/>
  <c r="D530" i="5"/>
  <c r="H530" i="5" l="1"/>
  <c r="F531" i="5"/>
  <c r="B531" i="5"/>
  <c r="A532" i="5"/>
  <c r="E531" i="5"/>
  <c r="G531" i="5"/>
  <c r="C531" i="5"/>
  <c r="D531" i="5"/>
  <c r="H531" i="5" l="1"/>
  <c r="F532" i="5"/>
  <c r="B532" i="5"/>
  <c r="A533" i="5"/>
  <c r="E532" i="5"/>
  <c r="G532" i="5"/>
  <c r="C532" i="5"/>
  <c r="D532" i="5"/>
  <c r="H532" i="5" l="1"/>
  <c r="F533" i="5"/>
  <c r="B533" i="5"/>
  <c r="A534" i="5"/>
  <c r="E533" i="5"/>
  <c r="G533" i="5"/>
  <c r="C533" i="5"/>
  <c r="D533" i="5"/>
  <c r="H533" i="5" l="1"/>
  <c r="F534" i="5"/>
  <c r="B534" i="5"/>
  <c r="A535" i="5"/>
  <c r="E534" i="5"/>
  <c r="G534" i="5"/>
  <c r="C534" i="5"/>
  <c r="D534" i="5"/>
  <c r="H534" i="5" l="1"/>
  <c r="F535" i="5"/>
  <c r="B535" i="5"/>
  <c r="A536" i="5"/>
  <c r="E535" i="5"/>
  <c r="G535" i="5"/>
  <c r="C535" i="5"/>
  <c r="D535" i="5"/>
  <c r="H535" i="5" l="1"/>
  <c r="F536" i="5"/>
  <c r="B536" i="5"/>
  <c r="A537" i="5"/>
  <c r="E536" i="5"/>
  <c r="G536" i="5"/>
  <c r="C536" i="5"/>
  <c r="D536" i="5"/>
  <c r="H536" i="5" l="1"/>
  <c r="F537" i="5"/>
  <c r="B537" i="5"/>
  <c r="A538" i="5"/>
  <c r="E537" i="5"/>
  <c r="G537" i="5"/>
  <c r="C537" i="5"/>
  <c r="D537" i="5"/>
  <c r="H537" i="5" l="1"/>
  <c r="F538" i="5"/>
  <c r="B538" i="5"/>
  <c r="A539" i="5"/>
  <c r="E538" i="5"/>
  <c r="G538" i="5"/>
  <c r="C538" i="5"/>
  <c r="D538" i="5"/>
  <c r="H538" i="5" l="1"/>
  <c r="F539" i="5"/>
  <c r="B539" i="5"/>
  <c r="A540" i="5"/>
  <c r="E539" i="5"/>
  <c r="G539" i="5"/>
  <c r="C539" i="5"/>
  <c r="D539" i="5"/>
  <c r="H539" i="5" l="1"/>
  <c r="F540" i="5"/>
  <c r="B540" i="5"/>
  <c r="A541" i="5"/>
  <c r="E540" i="5"/>
  <c r="G540" i="5"/>
  <c r="C540" i="5"/>
  <c r="D540" i="5"/>
  <c r="H540" i="5" l="1"/>
  <c r="F541" i="5"/>
  <c r="B541" i="5"/>
  <c r="A542" i="5"/>
  <c r="E541" i="5"/>
  <c r="G541" i="5"/>
  <c r="C541" i="5"/>
  <c r="D541" i="5"/>
  <c r="H541" i="5" l="1"/>
  <c r="F542" i="5"/>
  <c r="B542" i="5"/>
  <c r="A543" i="5"/>
  <c r="E542" i="5"/>
  <c r="G542" i="5"/>
  <c r="C542" i="5"/>
  <c r="D542" i="5"/>
  <c r="H542" i="5" l="1"/>
  <c r="F543" i="5"/>
  <c r="B543" i="5"/>
  <c r="A544" i="5"/>
  <c r="E543" i="5"/>
  <c r="G543" i="5"/>
  <c r="C543" i="5"/>
  <c r="D543" i="5"/>
  <c r="H543" i="5" l="1"/>
  <c r="F544" i="5"/>
  <c r="B544" i="5"/>
  <c r="A545" i="5"/>
  <c r="E544" i="5"/>
  <c r="G544" i="5"/>
  <c r="C544" i="5"/>
  <c r="D544" i="5"/>
  <c r="H544" i="5" l="1"/>
  <c r="F545" i="5"/>
  <c r="B545" i="5"/>
  <c r="A546" i="5"/>
  <c r="E545" i="5"/>
  <c r="G545" i="5"/>
  <c r="C545" i="5"/>
  <c r="D545" i="5"/>
  <c r="H545" i="5" l="1"/>
  <c r="F546" i="5"/>
  <c r="B546" i="5"/>
  <c r="A547" i="5"/>
  <c r="E546" i="5"/>
  <c r="G546" i="5"/>
  <c r="C546" i="5"/>
  <c r="D546" i="5"/>
  <c r="H546" i="5" l="1"/>
  <c r="F547" i="5"/>
  <c r="B547" i="5"/>
  <c r="A548" i="5"/>
  <c r="E547" i="5"/>
  <c r="G547" i="5"/>
  <c r="C547" i="5"/>
  <c r="D547" i="5"/>
  <c r="H547" i="5" l="1"/>
  <c r="F548" i="5"/>
  <c r="B548" i="5"/>
  <c r="A549" i="5"/>
  <c r="E548" i="5"/>
  <c r="G548" i="5"/>
  <c r="C548" i="5"/>
  <c r="D548" i="5"/>
  <c r="H548" i="5" l="1"/>
  <c r="F549" i="5"/>
  <c r="B549" i="5"/>
  <c r="A550" i="5"/>
  <c r="E549" i="5"/>
  <c r="G549" i="5"/>
  <c r="C549" i="5"/>
  <c r="D549" i="5"/>
  <c r="H549" i="5" l="1"/>
  <c r="F550" i="5"/>
  <c r="B550" i="5"/>
  <c r="A551" i="5"/>
  <c r="E550" i="5"/>
  <c r="G550" i="5"/>
  <c r="C550" i="5"/>
  <c r="D550" i="5"/>
  <c r="H550" i="5" l="1"/>
  <c r="F551" i="5"/>
  <c r="B551" i="5"/>
  <c r="A552" i="5"/>
  <c r="E551" i="5"/>
  <c r="G551" i="5"/>
  <c r="C551" i="5"/>
  <c r="D551" i="5"/>
  <c r="H551" i="5" l="1"/>
  <c r="F552" i="5"/>
  <c r="B552" i="5"/>
  <c r="A553" i="5"/>
  <c r="E552" i="5"/>
  <c r="G552" i="5"/>
  <c r="C552" i="5"/>
  <c r="D552" i="5"/>
  <c r="H552" i="5" l="1"/>
  <c r="F553" i="5"/>
  <c r="B553" i="5"/>
  <c r="A554" i="5"/>
  <c r="E553" i="5"/>
  <c r="G553" i="5"/>
  <c r="C553" i="5"/>
  <c r="D553" i="5"/>
  <c r="H553" i="5" l="1"/>
  <c r="F554" i="5"/>
  <c r="B554" i="5"/>
  <c r="A555" i="5"/>
  <c r="E554" i="5"/>
  <c r="G554" i="5"/>
  <c r="C554" i="5"/>
  <c r="D554" i="5"/>
  <c r="H554" i="5" l="1"/>
  <c r="F555" i="5"/>
  <c r="B555" i="5"/>
  <c r="A556" i="5"/>
  <c r="E555" i="5"/>
  <c r="G555" i="5"/>
  <c r="C555" i="5"/>
  <c r="D555" i="5"/>
  <c r="H555" i="5" l="1"/>
  <c r="F556" i="5"/>
  <c r="B556" i="5"/>
  <c r="A557" i="5"/>
  <c r="E556" i="5"/>
  <c r="G556" i="5"/>
  <c r="C556" i="5"/>
  <c r="D556" i="5"/>
  <c r="H556" i="5" l="1"/>
  <c r="F557" i="5"/>
  <c r="B557" i="5"/>
  <c r="A558" i="5"/>
  <c r="E557" i="5"/>
  <c r="G557" i="5"/>
  <c r="C557" i="5"/>
  <c r="D557" i="5"/>
  <c r="H557" i="5" l="1"/>
  <c r="F558" i="5"/>
  <c r="B558" i="5"/>
  <c r="A559" i="5"/>
  <c r="E558" i="5"/>
  <c r="G558" i="5"/>
  <c r="C558" i="5"/>
  <c r="D558" i="5"/>
  <c r="H558" i="5" l="1"/>
  <c r="F559" i="5"/>
  <c r="B559" i="5"/>
  <c r="A560" i="5"/>
  <c r="E559" i="5"/>
  <c r="G559" i="5"/>
  <c r="C559" i="5"/>
  <c r="D559" i="5"/>
  <c r="H559" i="5" l="1"/>
  <c r="F560" i="5"/>
  <c r="B560" i="5"/>
  <c r="A561" i="5"/>
  <c r="E560" i="5"/>
  <c r="G560" i="5"/>
  <c r="C560" i="5"/>
  <c r="D560" i="5"/>
  <c r="H560" i="5" l="1"/>
  <c r="F561" i="5"/>
  <c r="B561" i="5"/>
  <c r="A562" i="5"/>
  <c r="E561" i="5"/>
  <c r="G561" i="5"/>
  <c r="C561" i="5"/>
  <c r="D561" i="5"/>
  <c r="H561" i="5" l="1"/>
  <c r="F562" i="5"/>
  <c r="B562" i="5"/>
  <c r="A563" i="5"/>
  <c r="E562" i="5"/>
  <c r="G562" i="5"/>
  <c r="C562" i="5"/>
  <c r="D562" i="5"/>
  <c r="H562" i="5" l="1"/>
  <c r="F563" i="5"/>
  <c r="B563" i="5"/>
  <c r="A564" i="5"/>
  <c r="E563" i="5"/>
  <c r="G563" i="5"/>
  <c r="C563" i="5"/>
  <c r="D563" i="5"/>
  <c r="H563" i="5" l="1"/>
  <c r="F564" i="5"/>
  <c r="B564" i="5"/>
  <c r="A565" i="5"/>
  <c r="E564" i="5"/>
  <c r="G564" i="5"/>
  <c r="C564" i="5"/>
  <c r="D564" i="5"/>
  <c r="H564" i="5" l="1"/>
  <c r="F565" i="5"/>
  <c r="B565" i="5"/>
  <c r="A566" i="5"/>
  <c r="E565" i="5"/>
  <c r="G565" i="5"/>
  <c r="C565" i="5"/>
  <c r="D565" i="5"/>
  <c r="H565" i="5" l="1"/>
  <c r="F566" i="5"/>
  <c r="B566" i="5"/>
  <c r="A567" i="5"/>
  <c r="E566" i="5"/>
  <c r="G566" i="5"/>
  <c r="C566" i="5"/>
  <c r="D566" i="5"/>
  <c r="H566" i="5" l="1"/>
  <c r="F567" i="5"/>
  <c r="B567" i="5"/>
  <c r="A568" i="5"/>
  <c r="E567" i="5"/>
  <c r="G567" i="5"/>
  <c r="C567" i="5"/>
  <c r="D567" i="5"/>
  <c r="H567" i="5" l="1"/>
  <c r="F568" i="5"/>
  <c r="B568" i="5"/>
  <c r="A569" i="5"/>
  <c r="E568" i="5"/>
  <c r="G568" i="5"/>
  <c r="C568" i="5"/>
  <c r="D568" i="5"/>
  <c r="H568" i="5" l="1"/>
  <c r="F569" i="5"/>
  <c r="B569" i="5"/>
  <c r="A570" i="5"/>
  <c r="E569" i="5"/>
  <c r="G569" i="5"/>
  <c r="C569" i="5"/>
  <c r="D569" i="5"/>
  <c r="H569" i="5" l="1"/>
  <c r="F570" i="5"/>
  <c r="B570" i="5"/>
  <c r="A571" i="5"/>
  <c r="E570" i="5"/>
  <c r="G570" i="5"/>
  <c r="C570" i="5"/>
  <c r="D570" i="5"/>
  <c r="H570" i="5" l="1"/>
  <c r="F571" i="5"/>
  <c r="B571" i="5"/>
  <c r="A572" i="5"/>
  <c r="E571" i="5"/>
  <c r="G571" i="5"/>
  <c r="C571" i="5"/>
  <c r="D571" i="5"/>
  <c r="H571" i="5" l="1"/>
  <c r="F572" i="5"/>
  <c r="B572" i="5"/>
  <c r="A573" i="5"/>
  <c r="E572" i="5"/>
  <c r="G572" i="5"/>
  <c r="C572" i="5"/>
  <c r="D572" i="5"/>
  <c r="H572" i="5" l="1"/>
  <c r="F573" i="5"/>
  <c r="B573" i="5"/>
  <c r="A574" i="5"/>
  <c r="E573" i="5"/>
  <c r="G573" i="5"/>
  <c r="C573" i="5"/>
  <c r="D573" i="5"/>
  <c r="H573" i="5" l="1"/>
  <c r="F574" i="5"/>
  <c r="B574" i="5"/>
  <c r="A575" i="5"/>
  <c r="E574" i="5"/>
  <c r="G574" i="5"/>
  <c r="C574" i="5"/>
  <c r="D574" i="5"/>
  <c r="H574" i="5" l="1"/>
  <c r="F575" i="5"/>
  <c r="B575" i="5"/>
  <c r="A576" i="5"/>
  <c r="E575" i="5"/>
  <c r="G575" i="5"/>
  <c r="C575" i="5"/>
  <c r="D575" i="5"/>
  <c r="H575" i="5" l="1"/>
  <c r="F576" i="5"/>
  <c r="B576" i="5"/>
  <c r="A577" i="5"/>
  <c r="E576" i="5"/>
  <c r="G576" i="5"/>
  <c r="C576" i="5"/>
  <c r="D576" i="5"/>
  <c r="H576" i="5" l="1"/>
  <c r="F577" i="5"/>
  <c r="B577" i="5"/>
  <c r="A578" i="5"/>
  <c r="E577" i="5"/>
  <c r="G577" i="5"/>
  <c r="C577" i="5"/>
  <c r="D577" i="5"/>
  <c r="H577" i="5" l="1"/>
  <c r="F578" i="5"/>
  <c r="B578" i="5"/>
  <c r="A579" i="5"/>
  <c r="E578" i="5"/>
  <c r="G578" i="5"/>
  <c r="C578" i="5"/>
  <c r="D578" i="5"/>
  <c r="H578" i="5" l="1"/>
  <c r="F579" i="5"/>
  <c r="B579" i="5"/>
  <c r="A580" i="5"/>
  <c r="E579" i="5"/>
  <c r="G579" i="5"/>
  <c r="C579" i="5"/>
  <c r="D579" i="5"/>
  <c r="H579" i="5" l="1"/>
  <c r="F580" i="5"/>
  <c r="B580" i="5"/>
  <c r="A581" i="5"/>
  <c r="E580" i="5"/>
  <c r="G580" i="5"/>
  <c r="C580" i="5"/>
  <c r="D580" i="5"/>
  <c r="H580" i="5" l="1"/>
  <c r="F581" i="5"/>
  <c r="B581" i="5"/>
  <c r="A582" i="5"/>
  <c r="E581" i="5"/>
  <c r="G581" i="5"/>
  <c r="C581" i="5"/>
  <c r="D581" i="5"/>
  <c r="H581" i="5" l="1"/>
  <c r="F582" i="5"/>
  <c r="B582" i="5"/>
  <c r="A583" i="5"/>
  <c r="E582" i="5"/>
  <c r="G582" i="5"/>
  <c r="C582" i="5"/>
  <c r="D582" i="5"/>
  <c r="H582" i="5" l="1"/>
  <c r="F583" i="5"/>
  <c r="B583" i="5"/>
  <c r="A584" i="5"/>
  <c r="E583" i="5"/>
  <c r="G583" i="5"/>
  <c r="C583" i="5"/>
  <c r="D583" i="5"/>
  <c r="H583" i="5" l="1"/>
  <c r="F584" i="5"/>
  <c r="B584" i="5"/>
  <c r="A585" i="5"/>
  <c r="E584" i="5"/>
  <c r="G584" i="5"/>
  <c r="C584" i="5"/>
  <c r="D584" i="5"/>
  <c r="H584" i="5" l="1"/>
  <c r="F585" i="5"/>
  <c r="B585" i="5"/>
  <c r="A586" i="5"/>
  <c r="E585" i="5"/>
  <c r="G585" i="5"/>
  <c r="C585" i="5"/>
  <c r="D585" i="5"/>
  <c r="H585" i="5" l="1"/>
  <c r="F586" i="5"/>
  <c r="B586" i="5"/>
  <c r="A587" i="5"/>
  <c r="E586" i="5"/>
  <c r="G586" i="5"/>
  <c r="C586" i="5"/>
  <c r="D586" i="5"/>
  <c r="H586" i="5" l="1"/>
  <c r="F587" i="5"/>
  <c r="B587" i="5"/>
  <c r="A588" i="5"/>
  <c r="E587" i="5"/>
  <c r="G587" i="5"/>
  <c r="C587" i="5"/>
  <c r="D587" i="5"/>
  <c r="H587" i="5" l="1"/>
  <c r="F588" i="5"/>
  <c r="B588" i="5"/>
  <c r="A589" i="5"/>
  <c r="E588" i="5"/>
  <c r="G588" i="5"/>
  <c r="C588" i="5"/>
  <c r="D588" i="5"/>
  <c r="H588" i="5" l="1"/>
  <c r="F589" i="5"/>
  <c r="B589" i="5"/>
  <c r="A590" i="5"/>
  <c r="E589" i="5"/>
  <c r="G589" i="5"/>
  <c r="C589" i="5"/>
  <c r="D589" i="5"/>
  <c r="H589" i="5" l="1"/>
  <c r="F590" i="5"/>
  <c r="B590" i="5"/>
  <c r="A591" i="5"/>
  <c r="E590" i="5"/>
  <c r="G590" i="5"/>
  <c r="C590" i="5"/>
  <c r="D590" i="5"/>
  <c r="H590" i="5" l="1"/>
  <c r="F591" i="5"/>
  <c r="B591" i="5"/>
  <c r="A592" i="5"/>
  <c r="E591" i="5"/>
  <c r="G591" i="5"/>
  <c r="C591" i="5"/>
  <c r="D591" i="5"/>
  <c r="H591" i="5" l="1"/>
  <c r="F592" i="5"/>
  <c r="B592" i="5"/>
  <c r="A593" i="5"/>
  <c r="E592" i="5"/>
  <c r="G592" i="5"/>
  <c r="C592" i="5"/>
  <c r="D592" i="5"/>
  <c r="H592" i="5" l="1"/>
  <c r="F593" i="5"/>
  <c r="B593" i="5"/>
  <c r="A594" i="5"/>
  <c r="E593" i="5"/>
  <c r="G593" i="5"/>
  <c r="C593" i="5"/>
  <c r="D593" i="5"/>
  <c r="H593" i="5" l="1"/>
  <c r="F594" i="5"/>
  <c r="B594" i="5"/>
  <c r="A595" i="5"/>
  <c r="E594" i="5"/>
  <c r="G594" i="5"/>
  <c r="C594" i="5"/>
  <c r="D594" i="5"/>
  <c r="H594" i="5" l="1"/>
  <c r="F595" i="5"/>
  <c r="B595" i="5"/>
  <c r="A596" i="5"/>
  <c r="E595" i="5"/>
  <c r="G595" i="5"/>
  <c r="C595" i="5"/>
  <c r="D595" i="5"/>
  <c r="H595" i="5" l="1"/>
  <c r="F596" i="5"/>
  <c r="B596" i="5"/>
  <c r="A597" i="5"/>
  <c r="E596" i="5"/>
  <c r="G596" i="5"/>
  <c r="C596" i="5"/>
  <c r="D596" i="5"/>
  <c r="H596" i="5" l="1"/>
  <c r="F597" i="5"/>
  <c r="B597" i="5"/>
  <c r="A598" i="5"/>
  <c r="E597" i="5"/>
  <c r="G597" i="5"/>
  <c r="C597" i="5"/>
  <c r="D597" i="5"/>
  <c r="H597" i="5" l="1"/>
  <c r="F598" i="5"/>
  <c r="B598" i="5"/>
  <c r="A599" i="5"/>
  <c r="E598" i="5"/>
  <c r="G598" i="5"/>
  <c r="C598" i="5"/>
  <c r="D598" i="5"/>
  <c r="H598" i="5" l="1"/>
  <c r="F599" i="5"/>
  <c r="B599" i="5"/>
  <c r="A600" i="5"/>
  <c r="E599" i="5"/>
  <c r="G599" i="5"/>
  <c r="C599" i="5"/>
  <c r="D599" i="5"/>
  <c r="H599" i="5" l="1"/>
  <c r="F600" i="5"/>
  <c r="B600" i="5"/>
  <c r="A601" i="5"/>
  <c r="E600" i="5"/>
  <c r="G600" i="5"/>
  <c r="C600" i="5"/>
  <c r="D600" i="5"/>
  <c r="H600" i="5" l="1"/>
  <c r="F601" i="5"/>
  <c r="B601" i="5"/>
  <c r="A602" i="5"/>
  <c r="E601" i="5"/>
  <c r="G601" i="5"/>
  <c r="C601" i="5"/>
  <c r="D601" i="5"/>
  <c r="H601" i="5" l="1"/>
  <c r="F602" i="5"/>
  <c r="B602" i="5"/>
  <c r="A603" i="5"/>
  <c r="E602" i="5"/>
  <c r="G602" i="5"/>
  <c r="C602" i="5"/>
  <c r="D602" i="5"/>
  <c r="H602" i="5" l="1"/>
  <c r="F603" i="5"/>
  <c r="B603" i="5"/>
  <c r="A604" i="5"/>
  <c r="E603" i="5"/>
  <c r="G603" i="5"/>
  <c r="C603" i="5"/>
  <c r="D603" i="5"/>
  <c r="H603" i="5" l="1"/>
  <c r="F604" i="5"/>
  <c r="B604" i="5"/>
  <c r="A605" i="5"/>
  <c r="E604" i="5"/>
  <c r="G604" i="5"/>
  <c r="C604" i="5"/>
  <c r="D604" i="5"/>
  <c r="H604" i="5" l="1"/>
  <c r="F605" i="5"/>
  <c r="B605" i="5"/>
  <c r="A606" i="5"/>
  <c r="E605" i="5"/>
  <c r="G605" i="5"/>
  <c r="C605" i="5"/>
  <c r="D605" i="5"/>
  <c r="H605" i="5" l="1"/>
  <c r="F606" i="5"/>
  <c r="B606" i="5"/>
  <c r="A607" i="5"/>
  <c r="E606" i="5"/>
  <c r="G606" i="5"/>
  <c r="C606" i="5"/>
  <c r="D606" i="5"/>
  <c r="H606" i="5" l="1"/>
  <c r="F607" i="5"/>
  <c r="B607" i="5"/>
  <c r="A608" i="5"/>
  <c r="E607" i="5"/>
  <c r="G607" i="5"/>
  <c r="C607" i="5"/>
  <c r="D607" i="5"/>
  <c r="H607" i="5" l="1"/>
  <c r="F608" i="5"/>
  <c r="B608" i="5"/>
  <c r="A609" i="5"/>
  <c r="E608" i="5"/>
  <c r="G608" i="5"/>
  <c r="C608" i="5"/>
  <c r="D608" i="5"/>
  <c r="H608" i="5" l="1"/>
  <c r="F609" i="5"/>
  <c r="B609" i="5"/>
  <c r="A610" i="5"/>
  <c r="E609" i="5"/>
  <c r="G609" i="5"/>
  <c r="C609" i="5"/>
  <c r="D609" i="5"/>
  <c r="H609" i="5" l="1"/>
  <c r="F610" i="5"/>
  <c r="B610" i="5"/>
  <c r="A611" i="5"/>
  <c r="E610" i="5"/>
  <c r="G610" i="5"/>
  <c r="C610" i="5"/>
  <c r="D610" i="5"/>
  <c r="H610" i="5" l="1"/>
  <c r="F611" i="5"/>
  <c r="B611" i="5"/>
  <c r="A612" i="5"/>
  <c r="E611" i="5"/>
  <c r="G611" i="5"/>
  <c r="C611" i="5"/>
  <c r="D611" i="5"/>
  <c r="H611" i="5" l="1"/>
  <c r="F612" i="5"/>
  <c r="B612" i="5"/>
  <c r="A613" i="5"/>
  <c r="E612" i="5"/>
  <c r="G612" i="5"/>
  <c r="C612" i="5"/>
  <c r="D612" i="5"/>
  <c r="H612" i="5" l="1"/>
  <c r="F613" i="5"/>
  <c r="B613" i="5"/>
  <c r="A614" i="5"/>
  <c r="E613" i="5"/>
  <c r="G613" i="5"/>
  <c r="C613" i="5"/>
  <c r="D613" i="5"/>
  <c r="H613" i="5" l="1"/>
  <c r="F614" i="5"/>
  <c r="B614" i="5"/>
  <c r="A615" i="5"/>
  <c r="E614" i="5"/>
  <c r="G614" i="5"/>
  <c r="C614" i="5"/>
  <c r="D614" i="5"/>
  <c r="H614" i="5" l="1"/>
  <c r="F615" i="5"/>
  <c r="B615" i="5"/>
  <c r="A616" i="5"/>
  <c r="E615" i="5"/>
  <c r="G615" i="5"/>
  <c r="C615" i="5"/>
  <c r="D615" i="5"/>
  <c r="H615" i="5" l="1"/>
  <c r="F616" i="5"/>
  <c r="B616" i="5"/>
  <c r="A617" i="5"/>
  <c r="E616" i="5"/>
  <c r="G616" i="5"/>
  <c r="C616" i="5"/>
  <c r="D616" i="5"/>
  <c r="H616" i="5" l="1"/>
  <c r="F617" i="5"/>
  <c r="B617" i="5"/>
  <c r="A618" i="5"/>
  <c r="E617" i="5"/>
  <c r="G617" i="5"/>
  <c r="C617" i="5"/>
  <c r="D617" i="5"/>
  <c r="H617" i="5" l="1"/>
  <c r="F618" i="5"/>
  <c r="B618" i="5"/>
  <c r="A619" i="5"/>
  <c r="E618" i="5"/>
  <c r="G618" i="5"/>
  <c r="C618" i="5"/>
  <c r="D618" i="5"/>
  <c r="H618" i="5" l="1"/>
  <c r="F619" i="5"/>
  <c r="B619" i="5"/>
  <c r="A620" i="5"/>
  <c r="E619" i="5"/>
  <c r="G619" i="5"/>
  <c r="C619" i="5"/>
  <c r="D619" i="5"/>
  <c r="H619" i="5" l="1"/>
  <c r="F620" i="5"/>
  <c r="B620" i="5"/>
  <c r="A621" i="5"/>
  <c r="E620" i="5"/>
  <c r="G620" i="5"/>
  <c r="C620" i="5"/>
  <c r="D620" i="5"/>
  <c r="H620" i="5" l="1"/>
  <c r="F621" i="5"/>
  <c r="B621" i="5"/>
  <c r="A622" i="5"/>
  <c r="E621" i="5"/>
  <c r="G621" i="5"/>
  <c r="C621" i="5"/>
  <c r="D621" i="5"/>
  <c r="H621" i="5" l="1"/>
  <c r="F622" i="5"/>
  <c r="B622" i="5"/>
  <c r="A623" i="5"/>
  <c r="E622" i="5"/>
  <c r="G622" i="5"/>
  <c r="C622" i="5"/>
  <c r="D622" i="5"/>
  <c r="H622" i="5" l="1"/>
  <c r="F623" i="5"/>
  <c r="B623" i="5"/>
  <c r="A624" i="5"/>
  <c r="E623" i="5"/>
  <c r="G623" i="5"/>
  <c r="C623" i="5"/>
  <c r="D623" i="5"/>
  <c r="H623" i="5" l="1"/>
  <c r="F624" i="5"/>
  <c r="B624" i="5"/>
  <c r="A625" i="5"/>
  <c r="E624" i="5"/>
  <c r="G624" i="5"/>
  <c r="C624" i="5"/>
  <c r="D624" i="5"/>
  <c r="H624" i="5" l="1"/>
  <c r="F625" i="5"/>
  <c r="B625" i="5"/>
  <c r="A626" i="5"/>
  <c r="E625" i="5"/>
  <c r="G625" i="5"/>
  <c r="C625" i="5"/>
  <c r="D625" i="5"/>
  <c r="H625" i="5" l="1"/>
  <c r="F626" i="5"/>
  <c r="B626" i="5"/>
  <c r="A627" i="5"/>
  <c r="E626" i="5"/>
  <c r="G626" i="5"/>
  <c r="C626" i="5"/>
  <c r="D626" i="5"/>
  <c r="H626" i="5" l="1"/>
  <c r="F627" i="5"/>
  <c r="B627" i="5"/>
  <c r="A628" i="5"/>
  <c r="E627" i="5"/>
  <c r="G627" i="5"/>
  <c r="C627" i="5"/>
  <c r="D627" i="5"/>
  <c r="H627" i="5" l="1"/>
  <c r="F628" i="5"/>
  <c r="B628" i="5"/>
  <c r="A629" i="5"/>
  <c r="E628" i="5"/>
  <c r="G628" i="5"/>
  <c r="C628" i="5"/>
  <c r="D628" i="5"/>
  <c r="H628" i="5" l="1"/>
  <c r="F629" i="5"/>
  <c r="B629" i="5"/>
  <c r="A630" i="5"/>
  <c r="E629" i="5"/>
  <c r="G629" i="5"/>
  <c r="C629" i="5"/>
  <c r="D629" i="5"/>
  <c r="H629" i="5" l="1"/>
  <c r="F630" i="5"/>
  <c r="B630" i="5"/>
  <c r="A631" i="5"/>
  <c r="E630" i="5"/>
  <c r="G630" i="5"/>
  <c r="C630" i="5"/>
  <c r="D630" i="5"/>
  <c r="H630" i="5" l="1"/>
  <c r="F631" i="5"/>
  <c r="B631" i="5"/>
  <c r="A632" i="5"/>
  <c r="E631" i="5"/>
  <c r="G631" i="5"/>
  <c r="C631" i="5"/>
  <c r="D631" i="5"/>
  <c r="H631" i="5" l="1"/>
  <c r="F632" i="5"/>
  <c r="B632" i="5"/>
  <c r="A633" i="5"/>
  <c r="E632" i="5"/>
  <c r="G632" i="5"/>
  <c r="C632" i="5"/>
  <c r="D632" i="5"/>
  <c r="H632" i="5" l="1"/>
  <c r="F633" i="5"/>
  <c r="B633" i="5"/>
  <c r="A634" i="5"/>
  <c r="E633" i="5"/>
  <c r="G633" i="5"/>
  <c r="C633" i="5"/>
  <c r="D633" i="5"/>
  <c r="H633" i="5" l="1"/>
  <c r="F634" i="5"/>
  <c r="B634" i="5"/>
  <c r="A635" i="5"/>
  <c r="E634" i="5"/>
  <c r="G634" i="5"/>
  <c r="C634" i="5"/>
  <c r="D634" i="5"/>
  <c r="H634" i="5" l="1"/>
  <c r="F635" i="5"/>
  <c r="B635" i="5"/>
  <c r="A636" i="5"/>
  <c r="E635" i="5"/>
  <c r="G635" i="5"/>
  <c r="C635" i="5"/>
  <c r="D635" i="5"/>
  <c r="H635" i="5" l="1"/>
  <c r="F636" i="5"/>
  <c r="B636" i="5"/>
  <c r="A637" i="5"/>
  <c r="E636" i="5"/>
  <c r="G636" i="5"/>
  <c r="C636" i="5"/>
  <c r="D636" i="5"/>
  <c r="H636" i="5" l="1"/>
  <c r="F637" i="5"/>
  <c r="B637" i="5"/>
  <c r="A638" i="5"/>
  <c r="E637" i="5"/>
  <c r="G637" i="5"/>
  <c r="C637" i="5"/>
  <c r="D637" i="5"/>
  <c r="H637" i="5" l="1"/>
  <c r="F638" i="5"/>
  <c r="B638" i="5"/>
  <c r="A639" i="5"/>
  <c r="E638" i="5"/>
  <c r="G638" i="5"/>
  <c r="C638" i="5"/>
  <c r="D638" i="5"/>
  <c r="H638" i="5" l="1"/>
  <c r="F639" i="5"/>
  <c r="B639" i="5"/>
  <c r="A640" i="5"/>
  <c r="E639" i="5"/>
  <c r="G639" i="5"/>
  <c r="C639" i="5"/>
  <c r="D639" i="5"/>
  <c r="H639" i="5" l="1"/>
  <c r="F640" i="5"/>
  <c r="B640" i="5"/>
  <c r="A641" i="5"/>
  <c r="E640" i="5"/>
  <c r="G640" i="5"/>
  <c r="C640" i="5"/>
  <c r="D640" i="5"/>
  <c r="H640" i="5" l="1"/>
  <c r="F641" i="5"/>
  <c r="B641" i="5"/>
  <c r="A642" i="5"/>
  <c r="E641" i="5"/>
  <c r="G641" i="5"/>
  <c r="C641" i="5"/>
  <c r="D641" i="5"/>
  <c r="H641" i="5" l="1"/>
  <c r="F642" i="5"/>
  <c r="B642" i="5"/>
  <c r="A643" i="5"/>
  <c r="E642" i="5"/>
  <c r="G642" i="5"/>
  <c r="C642" i="5"/>
  <c r="D642" i="5"/>
  <c r="H642" i="5" l="1"/>
  <c r="F643" i="5"/>
  <c r="B643" i="5"/>
  <c r="A644" i="5"/>
  <c r="E643" i="5"/>
  <c r="G643" i="5"/>
  <c r="C643" i="5"/>
  <c r="D643" i="5"/>
  <c r="H643" i="5" l="1"/>
  <c r="F644" i="5"/>
  <c r="B644" i="5"/>
  <c r="A645" i="5"/>
  <c r="E644" i="5"/>
  <c r="G644" i="5"/>
  <c r="C644" i="5"/>
  <c r="D644" i="5"/>
  <c r="H644" i="5" l="1"/>
  <c r="F645" i="5"/>
  <c r="B645" i="5"/>
  <c r="A646" i="5"/>
  <c r="E645" i="5"/>
  <c r="G645" i="5"/>
  <c r="C645" i="5"/>
  <c r="D645" i="5"/>
  <c r="H645" i="5" l="1"/>
  <c r="F646" i="5"/>
  <c r="B646" i="5"/>
  <c r="A647" i="5"/>
  <c r="E646" i="5"/>
  <c r="G646" i="5"/>
  <c r="C646" i="5"/>
  <c r="D646" i="5"/>
  <c r="H646" i="5" l="1"/>
  <c r="F647" i="5"/>
  <c r="B647" i="5"/>
  <c r="A648" i="5"/>
  <c r="E647" i="5"/>
  <c r="G647" i="5"/>
  <c r="C647" i="5"/>
  <c r="D647" i="5"/>
  <c r="H647" i="5" l="1"/>
  <c r="F648" i="5"/>
  <c r="B648" i="5"/>
  <c r="A649" i="5"/>
  <c r="E648" i="5"/>
  <c r="G648" i="5"/>
  <c r="C648" i="5"/>
  <c r="D648" i="5"/>
  <c r="H648" i="5" l="1"/>
  <c r="F649" i="5"/>
  <c r="B649" i="5"/>
  <c r="A650" i="5"/>
  <c r="E649" i="5"/>
  <c r="G649" i="5"/>
  <c r="C649" i="5"/>
  <c r="D649" i="5"/>
  <c r="H649" i="5" l="1"/>
  <c r="F650" i="5"/>
  <c r="B650" i="5"/>
  <c r="A651" i="5"/>
  <c r="E650" i="5"/>
  <c r="G650" i="5"/>
  <c r="C650" i="5"/>
  <c r="D650" i="5"/>
  <c r="H650" i="5" l="1"/>
  <c r="F651" i="5"/>
  <c r="B651" i="5"/>
  <c r="A652" i="5"/>
  <c r="E651" i="5"/>
  <c r="G651" i="5"/>
  <c r="C651" i="5"/>
  <c r="D651" i="5"/>
  <c r="H651" i="5" l="1"/>
  <c r="F652" i="5"/>
  <c r="B652" i="5"/>
  <c r="A653" i="5"/>
  <c r="E652" i="5"/>
  <c r="G652" i="5"/>
  <c r="C652" i="5"/>
  <c r="D652" i="5"/>
  <c r="H652" i="5" l="1"/>
  <c r="F653" i="5"/>
  <c r="B653" i="5"/>
  <c r="A654" i="5"/>
  <c r="E653" i="5"/>
  <c r="G653" i="5"/>
  <c r="C653" i="5"/>
  <c r="D653" i="5"/>
  <c r="H653" i="5" l="1"/>
  <c r="F654" i="5"/>
  <c r="B654" i="5"/>
  <c r="A655" i="5"/>
  <c r="E654" i="5"/>
  <c r="G654" i="5"/>
  <c r="C654" i="5"/>
  <c r="D654" i="5"/>
  <c r="H654" i="5" l="1"/>
  <c r="F655" i="5"/>
  <c r="B655" i="5"/>
  <c r="A656" i="5"/>
  <c r="E655" i="5"/>
  <c r="G655" i="5"/>
  <c r="C655" i="5"/>
  <c r="D655" i="5"/>
  <c r="H655" i="5" l="1"/>
  <c r="F656" i="5"/>
  <c r="B656" i="5"/>
  <c r="A657" i="5"/>
  <c r="E656" i="5"/>
  <c r="G656" i="5"/>
  <c r="C656" i="5"/>
  <c r="D656" i="5"/>
  <c r="H656" i="5" l="1"/>
  <c r="F657" i="5"/>
  <c r="B657" i="5"/>
  <c r="A658" i="5"/>
  <c r="E657" i="5"/>
  <c r="G657" i="5"/>
  <c r="C657" i="5"/>
  <c r="D657" i="5"/>
  <c r="H657" i="5" l="1"/>
  <c r="F658" i="5"/>
  <c r="B658" i="5"/>
  <c r="A659" i="5"/>
  <c r="E658" i="5"/>
  <c r="G658" i="5"/>
  <c r="C658" i="5"/>
  <c r="D658" i="5"/>
  <c r="H658" i="5" l="1"/>
  <c r="F659" i="5"/>
  <c r="B659" i="5"/>
  <c r="A660" i="5"/>
  <c r="E659" i="5"/>
  <c r="G659" i="5"/>
  <c r="C659" i="5"/>
  <c r="D659" i="5"/>
  <c r="H659" i="5" l="1"/>
  <c r="F660" i="5"/>
  <c r="B660" i="5"/>
  <c r="A661" i="5"/>
  <c r="E660" i="5"/>
  <c r="G660" i="5"/>
  <c r="C660" i="5"/>
  <c r="D660" i="5"/>
  <c r="H660" i="5" l="1"/>
  <c r="F661" i="5"/>
  <c r="B661" i="5"/>
  <c r="A662" i="5"/>
  <c r="E661" i="5"/>
  <c r="G661" i="5"/>
  <c r="C661" i="5"/>
  <c r="D661" i="5"/>
  <c r="H661" i="5" l="1"/>
  <c r="F662" i="5"/>
  <c r="B662" i="5"/>
  <c r="A663" i="5"/>
  <c r="E662" i="5"/>
  <c r="G662" i="5"/>
  <c r="C662" i="5"/>
  <c r="D662" i="5"/>
  <c r="H662" i="5" l="1"/>
  <c r="F663" i="5"/>
  <c r="B663" i="5"/>
  <c r="A664" i="5"/>
  <c r="E663" i="5"/>
  <c r="G663" i="5"/>
  <c r="C663" i="5"/>
  <c r="D663" i="5"/>
  <c r="H663" i="5" l="1"/>
  <c r="F664" i="5"/>
  <c r="B664" i="5"/>
  <c r="A665" i="5"/>
  <c r="E664" i="5"/>
  <c r="G664" i="5"/>
  <c r="C664" i="5"/>
  <c r="D664" i="5"/>
  <c r="H664" i="5" l="1"/>
  <c r="F665" i="5"/>
  <c r="B665" i="5"/>
  <c r="A666" i="5"/>
  <c r="E665" i="5"/>
  <c r="G665" i="5"/>
  <c r="C665" i="5"/>
  <c r="D665" i="5"/>
  <c r="H665" i="5" l="1"/>
  <c r="F666" i="5"/>
  <c r="B666" i="5"/>
  <c r="A667" i="5"/>
  <c r="E666" i="5"/>
  <c r="G666" i="5"/>
  <c r="C666" i="5"/>
  <c r="D666" i="5"/>
  <c r="H666" i="5" l="1"/>
  <c r="F667" i="5"/>
  <c r="B667" i="5"/>
  <c r="A668" i="5"/>
  <c r="E667" i="5"/>
  <c r="G667" i="5"/>
  <c r="C667" i="5"/>
  <c r="D667" i="5"/>
  <c r="H667" i="5" l="1"/>
  <c r="F668" i="5"/>
  <c r="B668" i="5"/>
  <c r="A669" i="5"/>
  <c r="E668" i="5"/>
  <c r="G668" i="5"/>
  <c r="C668" i="5"/>
  <c r="D668" i="5"/>
  <c r="H668" i="5" l="1"/>
  <c r="F669" i="5"/>
  <c r="B669" i="5"/>
  <c r="A670" i="5"/>
  <c r="E669" i="5"/>
  <c r="G669" i="5"/>
  <c r="C669" i="5"/>
  <c r="D669" i="5"/>
  <c r="H669" i="5" l="1"/>
  <c r="F670" i="5"/>
  <c r="B670" i="5"/>
  <c r="A671" i="5"/>
  <c r="E670" i="5"/>
  <c r="G670" i="5"/>
  <c r="C670" i="5"/>
  <c r="D670" i="5"/>
  <c r="H670" i="5" l="1"/>
  <c r="F671" i="5"/>
  <c r="B671" i="5"/>
  <c r="A672" i="5"/>
  <c r="E671" i="5"/>
  <c r="G671" i="5"/>
  <c r="C671" i="5"/>
  <c r="D671" i="5"/>
  <c r="H671" i="5" l="1"/>
  <c r="F672" i="5"/>
  <c r="B672" i="5"/>
  <c r="A673" i="5"/>
  <c r="E672" i="5"/>
  <c r="G672" i="5"/>
  <c r="C672" i="5"/>
  <c r="D672" i="5"/>
  <c r="H672" i="5" l="1"/>
  <c r="F673" i="5"/>
  <c r="B673" i="5"/>
  <c r="A674" i="5"/>
  <c r="E673" i="5"/>
  <c r="G673" i="5"/>
  <c r="C673" i="5"/>
  <c r="D673" i="5"/>
  <c r="H673" i="5" l="1"/>
  <c r="F674" i="5"/>
  <c r="B674" i="5"/>
  <c r="A675" i="5"/>
  <c r="E674" i="5"/>
  <c r="G674" i="5"/>
  <c r="C674" i="5"/>
  <c r="D674" i="5"/>
  <c r="H674" i="5" l="1"/>
  <c r="F675" i="5"/>
  <c r="B675" i="5"/>
  <c r="A676" i="5"/>
  <c r="E675" i="5"/>
  <c r="G675" i="5"/>
  <c r="C675" i="5"/>
  <c r="D675" i="5"/>
  <c r="H675" i="5" l="1"/>
  <c r="F676" i="5"/>
  <c r="B676" i="5"/>
  <c r="A677" i="5"/>
  <c r="E676" i="5"/>
  <c r="G676" i="5"/>
  <c r="C676" i="5"/>
  <c r="D676" i="5"/>
  <c r="H676" i="5" l="1"/>
  <c r="F677" i="5"/>
  <c r="B677" i="5"/>
  <c r="A678" i="5"/>
  <c r="E677" i="5"/>
  <c r="G677" i="5"/>
  <c r="C677" i="5"/>
  <c r="D677" i="5"/>
  <c r="H677" i="5" l="1"/>
  <c r="F678" i="5"/>
  <c r="B678" i="5"/>
  <c r="A679" i="5"/>
  <c r="E678" i="5"/>
  <c r="G678" i="5"/>
  <c r="C678" i="5"/>
  <c r="D678" i="5"/>
  <c r="H678" i="5" l="1"/>
  <c r="F679" i="5"/>
  <c r="B679" i="5"/>
  <c r="A680" i="5"/>
  <c r="E679" i="5"/>
  <c r="G679" i="5"/>
  <c r="C679" i="5"/>
  <c r="D679" i="5"/>
  <c r="H679" i="5" l="1"/>
  <c r="F680" i="5"/>
  <c r="B680" i="5"/>
  <c r="A681" i="5"/>
  <c r="E680" i="5"/>
  <c r="G680" i="5"/>
  <c r="C680" i="5"/>
  <c r="D680" i="5"/>
  <c r="H680" i="5" l="1"/>
  <c r="F681" i="5"/>
  <c r="B681" i="5"/>
  <c r="A682" i="5"/>
  <c r="E681" i="5"/>
  <c r="G681" i="5"/>
  <c r="C681" i="5"/>
  <c r="D681" i="5"/>
  <c r="H681" i="5" l="1"/>
  <c r="F682" i="5"/>
  <c r="B682" i="5"/>
  <c r="A683" i="5"/>
  <c r="E682" i="5"/>
  <c r="G682" i="5"/>
  <c r="C682" i="5"/>
  <c r="D682" i="5"/>
  <c r="H682" i="5" l="1"/>
  <c r="F683" i="5"/>
  <c r="B683" i="5"/>
  <c r="A684" i="5"/>
  <c r="E683" i="5"/>
  <c r="G683" i="5"/>
  <c r="C683" i="5"/>
  <c r="D683" i="5"/>
  <c r="H683" i="5" l="1"/>
  <c r="F684" i="5"/>
  <c r="B684" i="5"/>
  <c r="A685" i="5"/>
  <c r="E684" i="5"/>
  <c r="G684" i="5"/>
  <c r="C684" i="5"/>
  <c r="D684" i="5"/>
  <c r="H684" i="5" l="1"/>
  <c r="F685" i="5"/>
  <c r="B685" i="5"/>
  <c r="A686" i="5"/>
  <c r="E685" i="5"/>
  <c r="G685" i="5"/>
  <c r="C685" i="5"/>
  <c r="D685" i="5"/>
  <c r="H685" i="5" l="1"/>
  <c r="F686" i="5"/>
  <c r="B686" i="5"/>
  <c r="A687" i="5"/>
  <c r="E686" i="5"/>
  <c r="G686" i="5"/>
  <c r="C686" i="5"/>
  <c r="D686" i="5"/>
  <c r="H686" i="5" l="1"/>
  <c r="F687" i="5"/>
  <c r="B687" i="5"/>
  <c r="A688" i="5"/>
  <c r="E687" i="5"/>
  <c r="G687" i="5"/>
  <c r="C687" i="5"/>
  <c r="D687" i="5"/>
  <c r="H687" i="5" l="1"/>
  <c r="F688" i="5"/>
  <c r="B688" i="5"/>
  <c r="A689" i="5"/>
  <c r="E688" i="5"/>
  <c r="G688" i="5"/>
  <c r="C688" i="5"/>
  <c r="D688" i="5"/>
  <c r="H688" i="5" l="1"/>
  <c r="F689" i="5"/>
  <c r="B689" i="5"/>
  <c r="A690" i="5"/>
  <c r="E689" i="5"/>
  <c r="G689" i="5"/>
  <c r="C689" i="5"/>
  <c r="D689" i="5"/>
  <c r="H689" i="5" l="1"/>
  <c r="F690" i="5"/>
  <c r="B690" i="5"/>
  <c r="A691" i="5"/>
  <c r="E690" i="5"/>
  <c r="G690" i="5"/>
  <c r="C690" i="5"/>
  <c r="D690" i="5"/>
  <c r="H690" i="5" l="1"/>
  <c r="F691" i="5"/>
  <c r="B691" i="5"/>
  <c r="A692" i="5"/>
  <c r="E691" i="5"/>
  <c r="G691" i="5"/>
  <c r="C691" i="5"/>
  <c r="D691" i="5"/>
  <c r="H691" i="5" l="1"/>
  <c r="F692" i="5"/>
  <c r="B692" i="5"/>
  <c r="A693" i="5"/>
  <c r="E692" i="5"/>
  <c r="G692" i="5"/>
  <c r="C692" i="5"/>
  <c r="D692" i="5"/>
  <c r="H692" i="5" l="1"/>
  <c r="F693" i="5"/>
  <c r="B693" i="5"/>
  <c r="A694" i="5"/>
  <c r="E693" i="5"/>
  <c r="G693" i="5"/>
  <c r="C693" i="5"/>
  <c r="D693" i="5"/>
  <c r="H693" i="5" l="1"/>
  <c r="F694" i="5"/>
  <c r="B694" i="5"/>
  <c r="A695" i="5"/>
  <c r="E694" i="5"/>
  <c r="G694" i="5"/>
  <c r="C694" i="5"/>
  <c r="D694" i="5"/>
  <c r="H694" i="5" l="1"/>
  <c r="F695" i="5"/>
  <c r="B695" i="5"/>
  <c r="A696" i="5"/>
  <c r="E695" i="5"/>
  <c r="G695" i="5"/>
  <c r="C695" i="5"/>
  <c r="D695" i="5"/>
  <c r="H695" i="5" l="1"/>
  <c r="F696" i="5"/>
  <c r="B696" i="5"/>
  <c r="A697" i="5"/>
  <c r="E696" i="5"/>
  <c r="G696" i="5"/>
  <c r="C696" i="5"/>
  <c r="D696" i="5"/>
  <c r="H696" i="5" l="1"/>
  <c r="F697" i="5"/>
  <c r="B697" i="5"/>
  <c r="A698" i="5"/>
  <c r="E697" i="5"/>
  <c r="G697" i="5"/>
  <c r="C697" i="5"/>
  <c r="D697" i="5"/>
  <c r="H697" i="5" l="1"/>
  <c r="F698" i="5"/>
  <c r="B698" i="5"/>
  <c r="A699" i="5"/>
  <c r="E698" i="5"/>
  <c r="G698" i="5"/>
  <c r="C698" i="5"/>
  <c r="D698" i="5"/>
  <c r="H698" i="5" l="1"/>
  <c r="F699" i="5"/>
  <c r="B699" i="5"/>
  <c r="A700" i="5"/>
  <c r="E699" i="5"/>
  <c r="G699" i="5"/>
  <c r="C699" i="5"/>
  <c r="D699" i="5"/>
  <c r="H699" i="5" l="1"/>
  <c r="F700" i="5"/>
  <c r="B700" i="5"/>
  <c r="A701" i="5"/>
  <c r="E700" i="5"/>
  <c r="G700" i="5"/>
  <c r="C700" i="5"/>
  <c r="D700" i="5"/>
  <c r="H700" i="5" l="1"/>
  <c r="F701" i="5"/>
  <c r="B701" i="5"/>
  <c r="A702" i="5"/>
  <c r="E701" i="5"/>
  <c r="G701" i="5"/>
  <c r="C701" i="5"/>
  <c r="D701" i="5"/>
  <c r="H701" i="5" l="1"/>
  <c r="F702" i="5"/>
  <c r="B702" i="5"/>
  <c r="A703" i="5"/>
  <c r="E702" i="5"/>
  <c r="G702" i="5"/>
  <c r="C702" i="5"/>
  <c r="D702" i="5"/>
  <c r="H702" i="5" l="1"/>
  <c r="F703" i="5"/>
  <c r="B703" i="5"/>
  <c r="A704" i="5"/>
  <c r="E703" i="5"/>
  <c r="G703" i="5"/>
  <c r="C703" i="5"/>
  <c r="D703" i="5"/>
  <c r="H703" i="5" l="1"/>
  <c r="F704" i="5"/>
  <c r="B704" i="5"/>
  <c r="A705" i="5"/>
  <c r="E704" i="5"/>
  <c r="G704" i="5"/>
  <c r="C704" i="5"/>
  <c r="D704" i="5"/>
  <c r="H704" i="5" l="1"/>
  <c r="F705" i="5"/>
  <c r="B705" i="5"/>
  <c r="A706" i="5"/>
  <c r="E705" i="5"/>
  <c r="G705" i="5"/>
  <c r="C705" i="5"/>
  <c r="D705" i="5"/>
  <c r="H705" i="5" l="1"/>
  <c r="F706" i="5"/>
  <c r="B706" i="5"/>
  <c r="A707" i="5"/>
  <c r="E706" i="5"/>
  <c r="G706" i="5"/>
  <c r="C706" i="5"/>
  <c r="D706" i="5"/>
  <c r="H706" i="5" l="1"/>
  <c r="F707" i="5"/>
  <c r="B707" i="5"/>
  <c r="A708" i="5"/>
  <c r="E707" i="5"/>
  <c r="G707" i="5"/>
  <c r="C707" i="5"/>
  <c r="D707" i="5"/>
  <c r="H707" i="5" l="1"/>
  <c r="F708" i="5"/>
  <c r="B708" i="5"/>
  <c r="A709" i="5"/>
  <c r="E708" i="5"/>
  <c r="G708" i="5"/>
  <c r="C708" i="5"/>
  <c r="D708" i="5"/>
  <c r="H708" i="5" l="1"/>
  <c r="F709" i="5"/>
  <c r="B709" i="5"/>
  <c r="A710" i="5"/>
  <c r="E709" i="5"/>
  <c r="G709" i="5"/>
  <c r="C709" i="5"/>
  <c r="D709" i="5"/>
  <c r="H709" i="5" l="1"/>
  <c r="F710" i="5"/>
  <c r="B710" i="5"/>
  <c r="A711" i="5"/>
  <c r="E710" i="5"/>
  <c r="G710" i="5"/>
  <c r="C710" i="5"/>
  <c r="D710" i="5"/>
  <c r="H710" i="5" l="1"/>
  <c r="F711" i="5"/>
  <c r="B711" i="5"/>
  <c r="A712" i="5"/>
  <c r="E711" i="5"/>
  <c r="G711" i="5"/>
  <c r="C711" i="5"/>
  <c r="D711" i="5"/>
  <c r="H711" i="5" l="1"/>
  <c r="F712" i="5"/>
  <c r="B712" i="5"/>
  <c r="A713" i="5"/>
  <c r="E712" i="5"/>
  <c r="G712" i="5"/>
  <c r="C712" i="5"/>
  <c r="D712" i="5"/>
  <c r="H712" i="5" l="1"/>
  <c r="F713" i="5"/>
  <c r="B713" i="5"/>
  <c r="A714" i="5"/>
  <c r="E713" i="5"/>
  <c r="G713" i="5"/>
  <c r="C713" i="5"/>
  <c r="D713" i="5"/>
  <c r="H713" i="5" l="1"/>
  <c r="F714" i="5"/>
  <c r="B714" i="5"/>
  <c r="A715" i="5"/>
  <c r="E714" i="5"/>
  <c r="G714" i="5"/>
  <c r="C714" i="5"/>
  <c r="D714" i="5"/>
  <c r="H714" i="5" l="1"/>
  <c r="F715" i="5"/>
  <c r="B715" i="5"/>
  <c r="A716" i="5"/>
  <c r="E715" i="5"/>
  <c r="G715" i="5"/>
  <c r="C715" i="5"/>
  <c r="D715" i="5"/>
  <c r="H715" i="5" l="1"/>
  <c r="F716" i="5"/>
  <c r="B716" i="5"/>
  <c r="A717" i="5"/>
  <c r="E716" i="5"/>
  <c r="G716" i="5"/>
  <c r="C716" i="5"/>
  <c r="D716" i="5"/>
  <c r="H716" i="5" l="1"/>
  <c r="F717" i="5"/>
  <c r="B717" i="5"/>
  <c r="A718" i="5"/>
  <c r="E717" i="5"/>
  <c r="G717" i="5"/>
  <c r="C717" i="5"/>
  <c r="D717" i="5"/>
  <c r="H717" i="5" l="1"/>
  <c r="F718" i="5"/>
  <c r="B718" i="5"/>
  <c r="A719" i="5"/>
  <c r="E718" i="5"/>
  <c r="G718" i="5"/>
  <c r="C718" i="5"/>
  <c r="D718" i="5"/>
  <c r="H718" i="5" l="1"/>
  <c r="F719" i="5"/>
  <c r="B719" i="5"/>
  <c r="A720" i="5"/>
  <c r="E719" i="5"/>
  <c r="G719" i="5"/>
  <c r="C719" i="5"/>
  <c r="D719" i="5"/>
  <c r="H719" i="5" l="1"/>
  <c r="F720" i="5"/>
  <c r="B720" i="5"/>
  <c r="A721" i="5"/>
  <c r="E720" i="5"/>
  <c r="G720" i="5"/>
  <c r="C720" i="5"/>
  <c r="D720" i="5"/>
  <c r="H720" i="5" l="1"/>
  <c r="F721" i="5"/>
  <c r="B721" i="5"/>
  <c r="A722" i="5"/>
  <c r="E721" i="5"/>
  <c r="G721" i="5"/>
  <c r="C721" i="5"/>
  <c r="D721" i="5"/>
  <c r="H721" i="5" l="1"/>
  <c r="F722" i="5"/>
  <c r="B722" i="5"/>
  <c r="A723" i="5"/>
  <c r="E722" i="5"/>
  <c r="G722" i="5"/>
  <c r="C722" i="5"/>
  <c r="D722" i="5"/>
  <c r="H722" i="5" l="1"/>
  <c r="F723" i="5"/>
  <c r="B723" i="5"/>
  <c r="A724" i="5"/>
  <c r="E723" i="5"/>
  <c r="G723" i="5"/>
  <c r="C723" i="5"/>
  <c r="D723" i="5"/>
  <c r="H723" i="5" l="1"/>
  <c r="F724" i="5"/>
  <c r="B724" i="5"/>
  <c r="A725" i="5"/>
  <c r="E724" i="5"/>
  <c r="G724" i="5"/>
  <c r="C724" i="5"/>
  <c r="D724" i="5"/>
  <c r="H724" i="5" l="1"/>
  <c r="F725" i="5"/>
  <c r="B725" i="5"/>
  <c r="A726" i="5"/>
  <c r="E725" i="5"/>
  <c r="G725" i="5"/>
  <c r="C725" i="5"/>
  <c r="D725" i="5"/>
  <c r="H725" i="5" l="1"/>
  <c r="F726" i="5"/>
  <c r="B726" i="5"/>
  <c r="A727" i="5"/>
  <c r="E726" i="5"/>
  <c r="G726" i="5"/>
  <c r="C726" i="5"/>
  <c r="D726" i="5"/>
  <c r="H726" i="5" l="1"/>
  <c r="F727" i="5"/>
  <c r="B727" i="5"/>
  <c r="A728" i="5"/>
  <c r="E727" i="5"/>
  <c r="G727" i="5"/>
  <c r="C727" i="5"/>
  <c r="D727" i="5"/>
  <c r="H727" i="5" l="1"/>
  <c r="F728" i="5"/>
  <c r="B728" i="5"/>
  <c r="A729" i="5"/>
  <c r="E728" i="5"/>
  <c r="G728" i="5"/>
  <c r="C728" i="5"/>
  <c r="D728" i="5"/>
  <c r="H728" i="5" l="1"/>
  <c r="F729" i="5"/>
  <c r="B729" i="5"/>
  <c r="A730" i="5"/>
  <c r="E729" i="5"/>
  <c r="G729" i="5"/>
  <c r="C729" i="5"/>
  <c r="D729" i="5"/>
  <c r="H729" i="5" l="1"/>
  <c r="F730" i="5"/>
  <c r="B730" i="5"/>
  <c r="A731" i="5"/>
  <c r="E730" i="5"/>
  <c r="G730" i="5"/>
  <c r="C730" i="5"/>
  <c r="D730" i="5"/>
  <c r="H730" i="5" l="1"/>
  <c r="F731" i="5"/>
  <c r="B731" i="5"/>
  <c r="A732" i="5"/>
  <c r="E731" i="5"/>
  <c r="G731" i="5"/>
  <c r="C731" i="5"/>
  <c r="D731" i="5"/>
  <c r="H731" i="5" l="1"/>
  <c r="F732" i="5"/>
  <c r="B732" i="5"/>
  <c r="A733" i="5"/>
  <c r="E732" i="5"/>
  <c r="G732" i="5"/>
  <c r="C732" i="5"/>
  <c r="D732" i="5"/>
  <c r="H732" i="5" l="1"/>
  <c r="F733" i="5"/>
  <c r="B733" i="5"/>
  <c r="A734" i="5"/>
  <c r="E733" i="5"/>
  <c r="G733" i="5"/>
  <c r="C733" i="5"/>
  <c r="D733" i="5"/>
  <c r="H733" i="5" l="1"/>
  <c r="F734" i="5"/>
  <c r="B734" i="5"/>
  <c r="A735" i="5"/>
  <c r="E734" i="5"/>
  <c r="G734" i="5"/>
  <c r="C734" i="5"/>
  <c r="D734" i="5"/>
  <c r="H734" i="5" l="1"/>
  <c r="F735" i="5"/>
  <c r="B735" i="5"/>
  <c r="A736" i="5"/>
  <c r="E735" i="5"/>
  <c r="G735" i="5"/>
  <c r="C735" i="5"/>
  <c r="D735" i="5"/>
  <c r="H735" i="5" l="1"/>
  <c r="F736" i="5"/>
  <c r="B736" i="5"/>
  <c r="A737" i="5"/>
  <c r="E736" i="5"/>
  <c r="G736" i="5"/>
  <c r="C736" i="5"/>
  <c r="D736" i="5"/>
  <c r="H736" i="5" l="1"/>
  <c r="F737" i="5"/>
  <c r="B737" i="5"/>
  <c r="A738" i="5"/>
  <c r="E737" i="5"/>
  <c r="G737" i="5"/>
  <c r="C737" i="5"/>
  <c r="D737" i="5"/>
  <c r="H737" i="5" l="1"/>
  <c r="F738" i="5"/>
  <c r="B738" i="5"/>
  <c r="A739" i="5"/>
  <c r="E738" i="5"/>
  <c r="G738" i="5"/>
  <c r="C738" i="5"/>
  <c r="D738" i="5"/>
  <c r="H738" i="5" l="1"/>
  <c r="F739" i="5"/>
  <c r="B739" i="5"/>
  <c r="A740" i="5"/>
  <c r="E739" i="5"/>
  <c r="G739" i="5"/>
  <c r="C739" i="5"/>
  <c r="D739" i="5"/>
  <c r="H739" i="5" l="1"/>
  <c r="F740" i="5"/>
  <c r="B740" i="5"/>
  <c r="A741" i="5"/>
  <c r="E740" i="5"/>
  <c r="G740" i="5"/>
  <c r="C740" i="5"/>
  <c r="D740" i="5"/>
  <c r="H740" i="5" l="1"/>
  <c r="F741" i="5"/>
  <c r="B741" i="5"/>
  <c r="A742" i="5"/>
  <c r="E741" i="5"/>
  <c r="G741" i="5"/>
  <c r="C741" i="5"/>
  <c r="D741" i="5"/>
  <c r="H741" i="5" l="1"/>
  <c r="F742" i="5"/>
  <c r="B742" i="5"/>
  <c r="A743" i="5"/>
  <c r="E742" i="5"/>
  <c r="G742" i="5"/>
  <c r="C742" i="5"/>
  <c r="D742" i="5"/>
  <c r="H742" i="5" l="1"/>
  <c r="F743" i="5"/>
  <c r="B743" i="5"/>
  <c r="A744" i="5"/>
  <c r="E743" i="5"/>
  <c r="G743" i="5"/>
  <c r="C743" i="5"/>
  <c r="D743" i="5"/>
  <c r="H743" i="5" l="1"/>
  <c r="F744" i="5"/>
  <c r="B744" i="5"/>
  <c r="A745" i="5"/>
  <c r="E744" i="5"/>
  <c r="G744" i="5"/>
  <c r="C744" i="5"/>
  <c r="D744" i="5"/>
  <c r="H744" i="5" l="1"/>
  <c r="F745" i="5"/>
  <c r="B745" i="5"/>
  <c r="A746" i="5"/>
  <c r="E745" i="5"/>
  <c r="G745" i="5"/>
  <c r="C745" i="5"/>
  <c r="D745" i="5"/>
  <c r="H745" i="5" l="1"/>
  <c r="F746" i="5"/>
  <c r="B746" i="5"/>
  <c r="A747" i="5"/>
  <c r="E746" i="5"/>
  <c r="G746" i="5"/>
  <c r="C746" i="5"/>
  <c r="D746" i="5"/>
  <c r="H746" i="5" l="1"/>
  <c r="F747" i="5"/>
  <c r="B747" i="5"/>
  <c r="A748" i="5"/>
  <c r="E747" i="5"/>
  <c r="G747" i="5"/>
  <c r="C747" i="5"/>
  <c r="D747" i="5"/>
  <c r="H747" i="5" l="1"/>
  <c r="F748" i="5"/>
  <c r="B748" i="5"/>
  <c r="A749" i="5"/>
  <c r="E748" i="5"/>
  <c r="G748" i="5"/>
  <c r="C748" i="5"/>
  <c r="D748" i="5"/>
  <c r="H748" i="5" l="1"/>
  <c r="F749" i="5"/>
  <c r="B749" i="5"/>
  <c r="A750" i="5"/>
  <c r="E749" i="5"/>
  <c r="G749" i="5"/>
  <c r="C749" i="5"/>
  <c r="D749" i="5"/>
  <c r="H749" i="5" l="1"/>
  <c r="F750" i="5"/>
  <c r="B750" i="5"/>
  <c r="A751" i="5"/>
  <c r="E750" i="5"/>
  <c r="G750" i="5"/>
  <c r="C750" i="5"/>
  <c r="D750" i="5"/>
  <c r="H750" i="5" l="1"/>
  <c r="F751" i="5"/>
  <c r="B751" i="5"/>
  <c r="A752" i="5"/>
  <c r="E751" i="5"/>
  <c r="G751" i="5"/>
  <c r="C751" i="5"/>
  <c r="D751" i="5"/>
  <c r="H751" i="5" l="1"/>
  <c r="F752" i="5"/>
  <c r="B752" i="5"/>
  <c r="A753" i="5"/>
  <c r="E752" i="5"/>
  <c r="G752" i="5"/>
  <c r="C752" i="5"/>
  <c r="D752" i="5"/>
  <c r="H752" i="5" l="1"/>
  <c r="F753" i="5"/>
  <c r="B753" i="5"/>
  <c r="A754" i="5"/>
  <c r="E753" i="5"/>
  <c r="G753" i="5"/>
  <c r="C753" i="5"/>
  <c r="D753" i="5"/>
  <c r="H753" i="5" l="1"/>
  <c r="F754" i="5"/>
  <c r="B754" i="5"/>
  <c r="A755" i="5"/>
  <c r="E754" i="5"/>
  <c r="G754" i="5"/>
  <c r="C754" i="5"/>
  <c r="D754" i="5"/>
  <c r="H754" i="5" l="1"/>
  <c r="F755" i="5"/>
  <c r="B755" i="5"/>
  <c r="A756" i="5"/>
  <c r="E755" i="5"/>
  <c r="G755" i="5"/>
  <c r="C755" i="5"/>
  <c r="D755" i="5"/>
  <c r="H755" i="5" l="1"/>
  <c r="F756" i="5"/>
  <c r="B756" i="5"/>
  <c r="A757" i="5"/>
  <c r="E756" i="5"/>
  <c r="G756" i="5"/>
  <c r="C756" i="5"/>
  <c r="D756" i="5"/>
  <c r="H756" i="5" l="1"/>
  <c r="F757" i="5"/>
  <c r="B757" i="5"/>
  <c r="A758" i="5"/>
  <c r="E757" i="5"/>
  <c r="G757" i="5"/>
  <c r="C757" i="5"/>
  <c r="D757" i="5"/>
  <c r="H757" i="5" l="1"/>
  <c r="F758" i="5"/>
  <c r="B758" i="5"/>
  <c r="A759" i="5"/>
  <c r="E758" i="5"/>
  <c r="G758" i="5"/>
  <c r="C758" i="5"/>
  <c r="D758" i="5"/>
  <c r="H758" i="5" l="1"/>
  <c r="F759" i="5"/>
  <c r="B759" i="5"/>
  <c r="A760" i="5"/>
  <c r="E759" i="5"/>
  <c r="G759" i="5"/>
  <c r="C759" i="5"/>
  <c r="D759" i="5"/>
  <c r="H759" i="5" l="1"/>
  <c r="F760" i="5"/>
  <c r="B760" i="5"/>
  <c r="A761" i="5"/>
  <c r="E760" i="5"/>
  <c r="G760" i="5"/>
  <c r="C760" i="5"/>
  <c r="D760" i="5"/>
  <c r="H760" i="5" l="1"/>
  <c r="F761" i="5"/>
  <c r="B761" i="5"/>
  <c r="A762" i="5"/>
  <c r="E761" i="5"/>
  <c r="G761" i="5"/>
  <c r="C761" i="5"/>
  <c r="D761" i="5"/>
  <c r="H761" i="5" l="1"/>
  <c r="F762" i="5"/>
  <c r="B762" i="5"/>
  <c r="A763" i="5"/>
  <c r="E762" i="5"/>
  <c r="G762" i="5"/>
  <c r="C762" i="5"/>
  <c r="D762" i="5"/>
  <c r="H762" i="5" l="1"/>
  <c r="F763" i="5"/>
  <c r="B763" i="5"/>
  <c r="A764" i="5"/>
  <c r="E763" i="5"/>
  <c r="G763" i="5"/>
  <c r="C763" i="5"/>
  <c r="D763" i="5"/>
  <c r="H763" i="5" l="1"/>
  <c r="F764" i="5"/>
  <c r="B764" i="5"/>
  <c r="A765" i="5"/>
  <c r="E764" i="5"/>
  <c r="G764" i="5"/>
  <c r="C764" i="5"/>
  <c r="D764" i="5"/>
  <c r="H764" i="5" l="1"/>
  <c r="F765" i="5"/>
  <c r="B765" i="5"/>
  <c r="A766" i="5"/>
  <c r="E765" i="5"/>
  <c r="G765" i="5"/>
  <c r="C765" i="5"/>
  <c r="D765" i="5"/>
  <c r="H765" i="5" l="1"/>
  <c r="F766" i="5"/>
  <c r="B766" i="5"/>
  <c r="A767" i="5"/>
  <c r="E766" i="5"/>
  <c r="G766" i="5"/>
  <c r="C766" i="5"/>
  <c r="D766" i="5"/>
  <c r="H766" i="5" l="1"/>
  <c r="F767" i="5"/>
  <c r="B767" i="5"/>
  <c r="A768" i="5"/>
  <c r="E767" i="5"/>
  <c r="G767" i="5"/>
  <c r="C767" i="5"/>
  <c r="D767" i="5"/>
  <c r="H767" i="5" l="1"/>
  <c r="F768" i="5"/>
  <c r="B768" i="5"/>
  <c r="A769" i="5"/>
  <c r="E768" i="5"/>
  <c r="G768" i="5"/>
  <c r="C768" i="5"/>
  <c r="D768" i="5"/>
  <c r="H768" i="5" l="1"/>
  <c r="F769" i="5"/>
  <c r="B769" i="5"/>
  <c r="A770" i="5"/>
  <c r="E769" i="5"/>
  <c r="G769" i="5"/>
  <c r="C769" i="5"/>
  <c r="D769" i="5"/>
  <c r="H769" i="5" l="1"/>
  <c r="F770" i="5"/>
  <c r="B770" i="5"/>
  <c r="A771" i="5"/>
  <c r="E770" i="5"/>
  <c r="G770" i="5"/>
  <c r="C770" i="5"/>
  <c r="D770" i="5"/>
  <c r="H770" i="5" l="1"/>
  <c r="F771" i="5"/>
  <c r="B771" i="5"/>
  <c r="A772" i="5"/>
  <c r="E771" i="5"/>
  <c r="G771" i="5"/>
  <c r="C771" i="5"/>
  <c r="D771" i="5"/>
  <c r="H771" i="5" l="1"/>
  <c r="F772" i="5"/>
  <c r="B772" i="5"/>
  <c r="A773" i="5"/>
  <c r="E772" i="5"/>
  <c r="G772" i="5"/>
  <c r="C772" i="5"/>
  <c r="D772" i="5"/>
  <c r="H772" i="5" l="1"/>
  <c r="F773" i="5"/>
  <c r="B773" i="5"/>
  <c r="A774" i="5"/>
  <c r="E773" i="5"/>
  <c r="G773" i="5"/>
  <c r="C773" i="5"/>
  <c r="D773" i="5"/>
  <c r="H773" i="5" l="1"/>
  <c r="F774" i="5"/>
  <c r="B774" i="5"/>
  <c r="A775" i="5"/>
  <c r="E774" i="5"/>
  <c r="G774" i="5"/>
  <c r="C774" i="5"/>
  <c r="D774" i="5"/>
  <c r="H774" i="5" l="1"/>
  <c r="F775" i="5"/>
  <c r="B775" i="5"/>
  <c r="A776" i="5"/>
  <c r="E775" i="5"/>
  <c r="G775" i="5"/>
  <c r="C775" i="5"/>
  <c r="D775" i="5"/>
  <c r="H775" i="5" l="1"/>
  <c r="F776" i="5"/>
  <c r="B776" i="5"/>
  <c r="A777" i="5"/>
  <c r="E776" i="5"/>
  <c r="G776" i="5"/>
  <c r="C776" i="5"/>
  <c r="D776" i="5"/>
  <c r="H776" i="5" l="1"/>
  <c r="F777" i="5"/>
  <c r="B777" i="5"/>
  <c r="A778" i="5"/>
  <c r="E777" i="5"/>
  <c r="G777" i="5"/>
  <c r="C777" i="5"/>
  <c r="D777" i="5"/>
  <c r="H777" i="5" l="1"/>
  <c r="F778" i="5"/>
  <c r="B778" i="5"/>
  <c r="A779" i="5"/>
  <c r="E778" i="5"/>
  <c r="G778" i="5"/>
  <c r="C778" i="5"/>
  <c r="D778" i="5"/>
  <c r="H778" i="5" l="1"/>
  <c r="F779" i="5"/>
  <c r="B779" i="5"/>
  <c r="A780" i="5"/>
  <c r="E779" i="5"/>
  <c r="G779" i="5"/>
  <c r="C779" i="5"/>
  <c r="D779" i="5"/>
  <c r="H779" i="5" l="1"/>
  <c r="F780" i="5"/>
  <c r="B780" i="5"/>
  <c r="A781" i="5"/>
  <c r="E780" i="5"/>
  <c r="G780" i="5"/>
  <c r="C780" i="5"/>
  <c r="D780" i="5"/>
  <c r="H780" i="5" l="1"/>
  <c r="F781" i="5"/>
  <c r="B781" i="5"/>
  <c r="A782" i="5"/>
  <c r="E781" i="5"/>
  <c r="G781" i="5"/>
  <c r="C781" i="5"/>
  <c r="D781" i="5"/>
  <c r="H781" i="5" l="1"/>
  <c r="F782" i="5"/>
  <c r="B782" i="5"/>
  <c r="A783" i="5"/>
  <c r="E782" i="5"/>
  <c r="G782" i="5"/>
  <c r="C782" i="5"/>
  <c r="D782" i="5"/>
  <c r="H782" i="5" l="1"/>
  <c r="F783" i="5"/>
  <c r="B783" i="5"/>
  <c r="A784" i="5"/>
  <c r="E783" i="5"/>
  <c r="G783" i="5"/>
  <c r="C783" i="5"/>
  <c r="D783" i="5"/>
  <c r="H783" i="5" l="1"/>
  <c r="F784" i="5"/>
  <c r="B784" i="5"/>
  <c r="A785" i="5"/>
  <c r="E784" i="5"/>
  <c r="G784" i="5"/>
  <c r="C784" i="5"/>
  <c r="D784" i="5"/>
  <c r="H784" i="5" l="1"/>
  <c r="F785" i="5"/>
  <c r="B785" i="5"/>
  <c r="A786" i="5"/>
  <c r="E785" i="5"/>
  <c r="G785" i="5"/>
  <c r="C785" i="5"/>
  <c r="D785" i="5"/>
  <c r="H785" i="5" l="1"/>
  <c r="F786" i="5"/>
  <c r="B786" i="5"/>
  <c r="A787" i="5"/>
  <c r="E786" i="5"/>
  <c r="G786" i="5"/>
  <c r="C786" i="5"/>
  <c r="D786" i="5"/>
  <c r="H786" i="5" l="1"/>
  <c r="F787" i="5"/>
  <c r="B787" i="5"/>
  <c r="A788" i="5"/>
  <c r="E787" i="5"/>
  <c r="G787" i="5"/>
  <c r="C787" i="5"/>
  <c r="D787" i="5"/>
  <c r="H787" i="5" l="1"/>
  <c r="F788" i="5"/>
  <c r="B788" i="5"/>
  <c r="A789" i="5"/>
  <c r="E788" i="5"/>
  <c r="G788" i="5"/>
  <c r="C788" i="5"/>
  <c r="D788" i="5"/>
  <c r="H788" i="5" l="1"/>
  <c r="F789" i="5"/>
  <c r="B789" i="5"/>
  <c r="A790" i="5"/>
  <c r="E789" i="5"/>
  <c r="G789" i="5"/>
  <c r="C789" i="5"/>
  <c r="D789" i="5"/>
  <c r="H789" i="5" l="1"/>
  <c r="F790" i="5"/>
  <c r="B790" i="5"/>
  <c r="A791" i="5"/>
  <c r="E790" i="5"/>
  <c r="G790" i="5"/>
  <c r="C790" i="5"/>
  <c r="D790" i="5"/>
  <c r="H790" i="5" l="1"/>
  <c r="F791" i="5"/>
  <c r="B791" i="5"/>
  <c r="A792" i="5"/>
  <c r="E791" i="5"/>
  <c r="G791" i="5"/>
  <c r="C791" i="5"/>
  <c r="D791" i="5"/>
  <c r="H791" i="5" l="1"/>
  <c r="F792" i="5"/>
  <c r="B792" i="5"/>
  <c r="A793" i="5"/>
  <c r="E792" i="5"/>
  <c r="G792" i="5"/>
  <c r="C792" i="5"/>
  <c r="D792" i="5"/>
  <c r="H792" i="5" l="1"/>
  <c r="F793" i="5"/>
  <c r="B793" i="5"/>
  <c r="A794" i="5"/>
  <c r="E793" i="5"/>
  <c r="G793" i="5"/>
  <c r="C793" i="5"/>
  <c r="D793" i="5"/>
  <c r="H793" i="5" l="1"/>
  <c r="F794" i="5"/>
  <c r="B794" i="5"/>
  <c r="A795" i="5"/>
  <c r="E794" i="5"/>
  <c r="G794" i="5"/>
  <c r="C794" i="5"/>
  <c r="D794" i="5"/>
  <c r="H794" i="5" l="1"/>
  <c r="F795" i="5"/>
  <c r="B795" i="5"/>
  <c r="A796" i="5"/>
  <c r="E795" i="5"/>
  <c r="G795" i="5"/>
  <c r="C795" i="5"/>
  <c r="D795" i="5"/>
  <c r="H795" i="5" l="1"/>
  <c r="F796" i="5"/>
  <c r="B796" i="5"/>
  <c r="A797" i="5"/>
  <c r="E796" i="5"/>
  <c r="G796" i="5"/>
  <c r="C796" i="5"/>
  <c r="D796" i="5"/>
  <c r="H796" i="5" l="1"/>
  <c r="F797" i="5"/>
  <c r="B797" i="5"/>
  <c r="A798" i="5"/>
  <c r="E797" i="5"/>
  <c r="G797" i="5"/>
  <c r="C797" i="5"/>
  <c r="D797" i="5"/>
  <c r="H797" i="5" l="1"/>
  <c r="F798" i="5"/>
  <c r="B798" i="5"/>
  <c r="A799" i="5"/>
  <c r="E798" i="5"/>
  <c r="G798" i="5"/>
  <c r="C798" i="5"/>
  <c r="D798" i="5"/>
  <c r="H798" i="5" l="1"/>
  <c r="F799" i="5"/>
  <c r="B799" i="5"/>
  <c r="A800" i="5"/>
  <c r="E799" i="5"/>
  <c r="G799" i="5"/>
  <c r="C799" i="5"/>
  <c r="D799" i="5"/>
  <c r="H799" i="5" l="1"/>
  <c r="F800" i="5"/>
  <c r="B800" i="5"/>
  <c r="A801" i="5"/>
  <c r="E800" i="5"/>
  <c r="G800" i="5"/>
  <c r="C800" i="5"/>
  <c r="D800" i="5"/>
  <c r="H800" i="5" l="1"/>
  <c r="F801" i="5"/>
  <c r="B801" i="5"/>
  <c r="A802" i="5"/>
  <c r="E801" i="5"/>
  <c r="G801" i="5"/>
  <c r="C801" i="5"/>
  <c r="D801" i="5"/>
  <c r="H801" i="5" l="1"/>
  <c r="F802" i="5"/>
  <c r="B802" i="5"/>
  <c r="A803" i="5"/>
  <c r="E802" i="5"/>
  <c r="G802" i="5"/>
  <c r="C802" i="5"/>
  <c r="D802" i="5"/>
  <c r="H802" i="5" l="1"/>
  <c r="F803" i="5"/>
  <c r="B803" i="5"/>
  <c r="A804" i="5"/>
  <c r="E803" i="5"/>
  <c r="G803" i="5"/>
  <c r="C803" i="5"/>
  <c r="D803" i="5"/>
  <c r="H803" i="5" l="1"/>
  <c r="F804" i="5"/>
  <c r="B804" i="5"/>
  <c r="A805" i="5"/>
  <c r="E804" i="5"/>
  <c r="G804" i="5"/>
  <c r="C804" i="5"/>
  <c r="D804" i="5"/>
  <c r="H804" i="5" l="1"/>
  <c r="F805" i="5"/>
  <c r="B805" i="5"/>
  <c r="A806" i="5"/>
  <c r="E805" i="5"/>
  <c r="G805" i="5"/>
  <c r="C805" i="5"/>
  <c r="D805" i="5"/>
  <c r="H805" i="5" l="1"/>
  <c r="F806" i="5"/>
  <c r="B806" i="5"/>
  <c r="A807" i="5"/>
  <c r="E806" i="5"/>
  <c r="G806" i="5"/>
  <c r="C806" i="5"/>
  <c r="D806" i="5"/>
  <c r="H806" i="5" l="1"/>
  <c r="F807" i="5"/>
  <c r="B807" i="5"/>
  <c r="A808" i="5"/>
  <c r="E807" i="5"/>
  <c r="G807" i="5"/>
  <c r="C807" i="5"/>
  <c r="D807" i="5"/>
  <c r="H807" i="5" l="1"/>
  <c r="F808" i="5"/>
  <c r="B808" i="5"/>
  <c r="A809" i="5"/>
  <c r="E808" i="5"/>
  <c r="G808" i="5"/>
  <c r="C808" i="5"/>
  <c r="D808" i="5"/>
  <c r="H808" i="5" l="1"/>
  <c r="F809" i="5"/>
  <c r="B809" i="5"/>
  <c r="A810" i="5"/>
  <c r="E809" i="5"/>
  <c r="G809" i="5"/>
  <c r="C809" i="5"/>
  <c r="D809" i="5"/>
  <c r="H809" i="5" l="1"/>
  <c r="F810" i="5"/>
  <c r="B810" i="5"/>
  <c r="A811" i="5"/>
  <c r="E810" i="5"/>
  <c r="G810" i="5"/>
  <c r="C810" i="5"/>
  <c r="D810" i="5"/>
  <c r="H810" i="5" l="1"/>
  <c r="F811" i="5"/>
  <c r="B811" i="5"/>
  <c r="A812" i="5"/>
  <c r="E811" i="5"/>
  <c r="G811" i="5"/>
  <c r="C811" i="5"/>
  <c r="D811" i="5"/>
  <c r="H811" i="5" l="1"/>
  <c r="F812" i="5"/>
  <c r="B812" i="5"/>
  <c r="A813" i="5"/>
  <c r="E812" i="5"/>
  <c r="G812" i="5"/>
  <c r="C812" i="5"/>
  <c r="D812" i="5"/>
  <c r="H812" i="5" l="1"/>
  <c r="F813" i="5"/>
  <c r="B813" i="5"/>
  <c r="A814" i="5"/>
  <c r="E813" i="5"/>
  <c r="G813" i="5"/>
  <c r="C813" i="5"/>
  <c r="D813" i="5"/>
  <c r="H813" i="5" l="1"/>
  <c r="F814" i="5"/>
  <c r="B814" i="5"/>
  <c r="A815" i="5"/>
  <c r="E814" i="5"/>
  <c r="G814" i="5"/>
  <c r="C814" i="5"/>
  <c r="D814" i="5"/>
  <c r="H814" i="5" l="1"/>
  <c r="F815" i="5"/>
  <c r="B815" i="5"/>
  <c r="A816" i="5"/>
  <c r="E815" i="5"/>
  <c r="G815" i="5"/>
  <c r="C815" i="5"/>
  <c r="D815" i="5"/>
  <c r="H815" i="5" l="1"/>
  <c r="F816" i="5"/>
  <c r="B816" i="5"/>
  <c r="A817" i="5"/>
  <c r="E816" i="5"/>
  <c r="G816" i="5"/>
  <c r="C816" i="5"/>
  <c r="D816" i="5"/>
  <c r="H816" i="5" l="1"/>
  <c r="F817" i="5"/>
  <c r="B817" i="5"/>
  <c r="A818" i="5"/>
  <c r="E817" i="5"/>
  <c r="G817" i="5"/>
  <c r="C817" i="5"/>
  <c r="D817" i="5"/>
  <c r="H817" i="5" l="1"/>
  <c r="F818" i="5"/>
  <c r="B818" i="5"/>
  <c r="A819" i="5"/>
  <c r="E818" i="5"/>
  <c r="G818" i="5"/>
  <c r="C818" i="5"/>
  <c r="D818" i="5"/>
  <c r="H818" i="5" l="1"/>
  <c r="F819" i="5"/>
  <c r="B819" i="5"/>
  <c r="A820" i="5"/>
  <c r="E819" i="5"/>
  <c r="G819" i="5"/>
  <c r="C819" i="5"/>
  <c r="D819" i="5"/>
  <c r="H819" i="5" l="1"/>
  <c r="F820" i="5"/>
  <c r="B820" i="5"/>
  <c r="A821" i="5"/>
  <c r="E820" i="5"/>
  <c r="G820" i="5"/>
  <c r="C820" i="5"/>
  <c r="D820" i="5"/>
  <c r="H820" i="5" l="1"/>
  <c r="F821" i="5"/>
  <c r="B821" i="5"/>
  <c r="A822" i="5"/>
  <c r="E821" i="5"/>
  <c r="G821" i="5"/>
  <c r="C821" i="5"/>
  <c r="D821" i="5"/>
  <c r="H821" i="5" l="1"/>
  <c r="F822" i="5"/>
  <c r="B822" i="5"/>
  <c r="A823" i="5"/>
  <c r="E822" i="5"/>
  <c r="G822" i="5"/>
  <c r="C822" i="5"/>
  <c r="D822" i="5"/>
  <c r="H822" i="5" l="1"/>
  <c r="F823" i="5"/>
  <c r="B823" i="5"/>
  <c r="A824" i="5"/>
  <c r="E823" i="5"/>
  <c r="G823" i="5"/>
  <c r="C823" i="5"/>
  <c r="D823" i="5"/>
  <c r="H823" i="5" l="1"/>
  <c r="F824" i="5"/>
  <c r="B824" i="5"/>
  <c r="A825" i="5"/>
  <c r="E824" i="5"/>
  <c r="G824" i="5"/>
  <c r="C824" i="5"/>
  <c r="D824" i="5"/>
  <c r="H824" i="5" l="1"/>
  <c r="F825" i="5"/>
  <c r="B825" i="5"/>
  <c r="A826" i="5"/>
  <c r="E825" i="5"/>
  <c r="G825" i="5"/>
  <c r="C825" i="5"/>
  <c r="D825" i="5"/>
  <c r="H825" i="5" l="1"/>
  <c r="F826" i="5"/>
  <c r="B826" i="5"/>
  <c r="A827" i="5"/>
  <c r="E826" i="5"/>
  <c r="G826" i="5"/>
  <c r="C826" i="5"/>
  <c r="D826" i="5"/>
  <c r="H826" i="5" l="1"/>
  <c r="F827" i="5"/>
  <c r="B827" i="5"/>
  <c r="A828" i="5"/>
  <c r="E827" i="5"/>
  <c r="G827" i="5"/>
  <c r="C827" i="5"/>
  <c r="D827" i="5"/>
  <c r="H827" i="5" l="1"/>
  <c r="F828" i="5"/>
  <c r="B828" i="5"/>
  <c r="A829" i="5"/>
  <c r="E828" i="5"/>
  <c r="G828" i="5"/>
  <c r="C828" i="5"/>
  <c r="D828" i="5"/>
  <c r="H828" i="5" l="1"/>
  <c r="F829" i="5"/>
  <c r="B829" i="5"/>
  <c r="A830" i="5"/>
  <c r="E829" i="5"/>
  <c r="G829" i="5"/>
  <c r="C829" i="5"/>
  <c r="D829" i="5"/>
  <c r="H829" i="5" l="1"/>
  <c r="F830" i="5"/>
  <c r="B830" i="5"/>
  <c r="A831" i="5"/>
  <c r="E830" i="5"/>
  <c r="G830" i="5"/>
  <c r="C830" i="5"/>
  <c r="D830" i="5"/>
  <c r="H830" i="5" l="1"/>
  <c r="F831" i="5"/>
  <c r="B831" i="5"/>
  <c r="A832" i="5"/>
  <c r="E831" i="5"/>
  <c r="G831" i="5"/>
  <c r="C831" i="5"/>
  <c r="D831" i="5"/>
  <c r="H831" i="5" l="1"/>
  <c r="F832" i="5"/>
  <c r="B832" i="5"/>
  <c r="A833" i="5"/>
  <c r="E832" i="5"/>
  <c r="G832" i="5"/>
  <c r="C832" i="5"/>
  <c r="D832" i="5"/>
  <c r="H832" i="5" l="1"/>
  <c r="F833" i="5"/>
  <c r="B833" i="5"/>
  <c r="A834" i="5"/>
  <c r="E833" i="5"/>
  <c r="G833" i="5"/>
  <c r="C833" i="5"/>
  <c r="D833" i="5"/>
  <c r="H833" i="5" l="1"/>
  <c r="F834" i="5"/>
  <c r="B834" i="5"/>
  <c r="A835" i="5"/>
  <c r="E834" i="5"/>
  <c r="G834" i="5"/>
  <c r="C834" i="5"/>
  <c r="D834" i="5"/>
  <c r="H834" i="5" l="1"/>
  <c r="F835" i="5"/>
  <c r="B835" i="5"/>
  <c r="A836" i="5"/>
  <c r="E835" i="5"/>
  <c r="G835" i="5"/>
  <c r="C835" i="5"/>
  <c r="D835" i="5"/>
  <c r="H835" i="5" l="1"/>
  <c r="F836" i="5"/>
  <c r="B836" i="5"/>
  <c r="A837" i="5"/>
  <c r="E836" i="5"/>
  <c r="G836" i="5"/>
  <c r="C836" i="5"/>
  <c r="D836" i="5"/>
  <c r="H836" i="5" l="1"/>
  <c r="F837" i="5"/>
  <c r="B837" i="5"/>
  <c r="A838" i="5"/>
  <c r="E837" i="5"/>
  <c r="G837" i="5"/>
  <c r="C837" i="5"/>
  <c r="D837" i="5"/>
  <c r="H837" i="5" l="1"/>
  <c r="F838" i="5"/>
  <c r="B838" i="5"/>
  <c r="A839" i="5"/>
  <c r="E838" i="5"/>
  <c r="G838" i="5"/>
  <c r="C838" i="5"/>
  <c r="D838" i="5"/>
  <c r="H838" i="5" l="1"/>
  <c r="F839" i="5"/>
  <c r="B839" i="5"/>
  <c r="A840" i="5"/>
  <c r="E839" i="5"/>
  <c r="G839" i="5"/>
  <c r="C839" i="5"/>
  <c r="D839" i="5"/>
  <c r="H839" i="5" l="1"/>
  <c r="F840" i="5"/>
  <c r="B840" i="5"/>
  <c r="A841" i="5"/>
  <c r="E840" i="5"/>
  <c r="G840" i="5"/>
  <c r="C840" i="5"/>
  <c r="D840" i="5"/>
  <c r="H840" i="5" l="1"/>
  <c r="F841" i="5"/>
  <c r="B841" i="5"/>
  <c r="A842" i="5"/>
  <c r="E841" i="5"/>
  <c r="G841" i="5"/>
  <c r="C841" i="5"/>
  <c r="D841" i="5"/>
  <c r="H841" i="5" l="1"/>
  <c r="F842" i="5"/>
  <c r="B842" i="5"/>
  <c r="A843" i="5"/>
  <c r="E842" i="5"/>
  <c r="G842" i="5"/>
  <c r="C842" i="5"/>
  <c r="D842" i="5"/>
  <c r="H842" i="5" l="1"/>
  <c r="F843" i="5"/>
  <c r="B843" i="5"/>
  <c r="A844" i="5"/>
  <c r="E843" i="5"/>
  <c r="G843" i="5"/>
  <c r="C843" i="5"/>
  <c r="D843" i="5"/>
  <c r="H843" i="5" l="1"/>
  <c r="F844" i="5"/>
  <c r="B844" i="5"/>
  <c r="A845" i="5"/>
  <c r="E844" i="5"/>
  <c r="G844" i="5"/>
  <c r="C844" i="5"/>
  <c r="D844" i="5"/>
  <c r="H844" i="5" l="1"/>
  <c r="F845" i="5"/>
  <c r="B845" i="5"/>
  <c r="A846" i="5"/>
  <c r="E845" i="5"/>
  <c r="G845" i="5"/>
  <c r="C845" i="5"/>
  <c r="D845" i="5"/>
  <c r="H845" i="5" l="1"/>
  <c r="F846" i="5"/>
  <c r="B846" i="5"/>
  <c r="A847" i="5"/>
  <c r="E846" i="5"/>
  <c r="G846" i="5"/>
  <c r="C846" i="5"/>
  <c r="D846" i="5"/>
  <c r="H846" i="5" l="1"/>
  <c r="F847" i="5"/>
  <c r="B847" i="5"/>
  <c r="A848" i="5"/>
  <c r="E847" i="5"/>
  <c r="G847" i="5"/>
  <c r="C847" i="5"/>
  <c r="D847" i="5"/>
  <c r="H847" i="5" l="1"/>
  <c r="F848" i="5"/>
  <c r="B848" i="5"/>
  <c r="A849" i="5"/>
  <c r="E848" i="5"/>
  <c r="G848" i="5"/>
  <c r="C848" i="5"/>
  <c r="D848" i="5"/>
  <c r="H848" i="5" l="1"/>
  <c r="F849" i="5"/>
  <c r="B849" i="5"/>
  <c r="A850" i="5"/>
  <c r="E849" i="5"/>
  <c r="G849" i="5"/>
  <c r="C849" i="5"/>
  <c r="D849" i="5"/>
  <c r="H849" i="5" l="1"/>
  <c r="F850" i="5"/>
  <c r="B850" i="5"/>
  <c r="A851" i="5"/>
  <c r="E850" i="5"/>
  <c r="G850" i="5"/>
  <c r="C850" i="5"/>
  <c r="D850" i="5"/>
  <c r="H850" i="5" l="1"/>
  <c r="F851" i="5"/>
  <c r="B851" i="5"/>
  <c r="A852" i="5"/>
  <c r="E851" i="5"/>
  <c r="G851" i="5"/>
  <c r="C851" i="5"/>
  <c r="D851" i="5"/>
  <c r="H851" i="5" l="1"/>
  <c r="F852" i="5"/>
  <c r="B852" i="5"/>
  <c r="A853" i="5"/>
  <c r="E852" i="5"/>
  <c r="G852" i="5"/>
  <c r="C852" i="5"/>
  <c r="D852" i="5"/>
  <c r="H852" i="5" l="1"/>
  <c r="F853" i="5"/>
  <c r="B853" i="5"/>
  <c r="A854" i="5"/>
  <c r="E853" i="5"/>
  <c r="G853" i="5"/>
  <c r="C853" i="5"/>
  <c r="D853" i="5"/>
  <c r="H853" i="5" l="1"/>
  <c r="F854" i="5"/>
  <c r="B854" i="5"/>
  <c r="A855" i="5"/>
  <c r="E854" i="5"/>
  <c r="G854" i="5"/>
  <c r="C854" i="5"/>
  <c r="D854" i="5"/>
  <c r="H854" i="5" l="1"/>
  <c r="F855" i="5"/>
  <c r="B855" i="5"/>
  <c r="A856" i="5"/>
  <c r="E855" i="5"/>
  <c r="G855" i="5"/>
  <c r="C855" i="5"/>
  <c r="D855" i="5"/>
  <c r="H855" i="5" l="1"/>
  <c r="F856" i="5"/>
  <c r="B856" i="5"/>
  <c r="A857" i="5"/>
  <c r="E856" i="5"/>
  <c r="G856" i="5"/>
  <c r="C856" i="5"/>
  <c r="D856" i="5"/>
  <c r="H856" i="5" l="1"/>
  <c r="F857" i="5"/>
  <c r="B857" i="5"/>
  <c r="A858" i="5"/>
  <c r="E857" i="5"/>
  <c r="G857" i="5"/>
  <c r="C857" i="5"/>
  <c r="D857" i="5"/>
  <c r="H857" i="5" l="1"/>
  <c r="F858" i="5"/>
  <c r="B858" i="5"/>
  <c r="A859" i="5"/>
  <c r="E858" i="5"/>
  <c r="G858" i="5"/>
  <c r="C858" i="5"/>
  <c r="D858" i="5"/>
  <c r="H858" i="5" l="1"/>
  <c r="F859" i="5"/>
  <c r="B859" i="5"/>
  <c r="A860" i="5"/>
  <c r="E859" i="5"/>
  <c r="G859" i="5"/>
  <c r="C859" i="5"/>
  <c r="D859" i="5"/>
  <c r="H859" i="5" l="1"/>
  <c r="F860" i="5"/>
  <c r="B860" i="5"/>
  <c r="A861" i="5"/>
  <c r="E860" i="5"/>
  <c r="G860" i="5"/>
  <c r="C860" i="5"/>
  <c r="D860" i="5"/>
  <c r="H860" i="5" l="1"/>
  <c r="F861" i="5"/>
  <c r="B861" i="5"/>
  <c r="A862" i="5"/>
  <c r="E861" i="5"/>
  <c r="G861" i="5"/>
  <c r="C861" i="5"/>
  <c r="D861" i="5"/>
  <c r="H861" i="5" l="1"/>
  <c r="F862" i="5"/>
  <c r="B862" i="5"/>
  <c r="A863" i="5"/>
  <c r="E862" i="5"/>
  <c r="G862" i="5"/>
  <c r="C862" i="5"/>
  <c r="D862" i="5"/>
  <c r="H862" i="5" l="1"/>
  <c r="F863" i="5"/>
  <c r="B863" i="5"/>
  <c r="A864" i="5"/>
  <c r="E863" i="5"/>
  <c r="G863" i="5"/>
  <c r="C863" i="5"/>
  <c r="D863" i="5"/>
  <c r="H863" i="5" l="1"/>
  <c r="F864" i="5"/>
  <c r="B864" i="5"/>
  <c r="A865" i="5"/>
  <c r="E864" i="5"/>
  <c r="G864" i="5"/>
  <c r="C864" i="5"/>
  <c r="D864" i="5"/>
  <c r="H864" i="5" l="1"/>
  <c r="F865" i="5"/>
  <c r="B865" i="5"/>
  <c r="A866" i="5"/>
  <c r="E865" i="5"/>
  <c r="G865" i="5"/>
  <c r="C865" i="5"/>
  <c r="D865" i="5"/>
  <c r="H865" i="5" l="1"/>
  <c r="F866" i="5"/>
  <c r="B866" i="5"/>
  <c r="A867" i="5"/>
  <c r="E866" i="5"/>
  <c r="G866" i="5"/>
  <c r="C866" i="5"/>
  <c r="D866" i="5"/>
  <c r="H866" i="5" l="1"/>
  <c r="F867" i="5"/>
  <c r="B867" i="5"/>
  <c r="A868" i="5"/>
  <c r="E867" i="5"/>
  <c r="G867" i="5"/>
  <c r="C867" i="5"/>
  <c r="D867" i="5"/>
  <c r="H867" i="5" l="1"/>
  <c r="F868" i="5"/>
  <c r="B868" i="5"/>
  <c r="A869" i="5"/>
  <c r="E868" i="5"/>
  <c r="G868" i="5"/>
  <c r="C868" i="5"/>
  <c r="D868" i="5"/>
  <c r="H868" i="5" l="1"/>
  <c r="F869" i="5"/>
  <c r="B869" i="5"/>
  <c r="A870" i="5"/>
  <c r="E869" i="5"/>
  <c r="G869" i="5"/>
  <c r="C869" i="5"/>
  <c r="D869" i="5"/>
  <c r="H869" i="5" l="1"/>
  <c r="F870" i="5"/>
  <c r="B870" i="5"/>
  <c r="A871" i="5"/>
  <c r="E870" i="5"/>
  <c r="G870" i="5"/>
  <c r="C870" i="5"/>
  <c r="D870" i="5"/>
  <c r="H870" i="5" l="1"/>
  <c r="F871" i="5"/>
  <c r="B871" i="5"/>
  <c r="A872" i="5"/>
  <c r="E871" i="5"/>
  <c r="G871" i="5"/>
  <c r="C871" i="5"/>
  <c r="D871" i="5"/>
  <c r="H871" i="5" l="1"/>
  <c r="F872" i="5"/>
  <c r="B872" i="5"/>
  <c r="A873" i="5"/>
  <c r="E872" i="5"/>
  <c r="G872" i="5"/>
  <c r="C872" i="5"/>
  <c r="D872" i="5"/>
  <c r="H872" i="5" l="1"/>
  <c r="F873" i="5"/>
  <c r="B873" i="5"/>
  <c r="A874" i="5"/>
  <c r="E873" i="5"/>
  <c r="G873" i="5"/>
  <c r="C873" i="5"/>
  <c r="D873" i="5"/>
  <c r="H873" i="5" l="1"/>
  <c r="F874" i="5"/>
  <c r="B874" i="5"/>
  <c r="A875" i="5"/>
  <c r="E874" i="5"/>
  <c r="G874" i="5"/>
  <c r="C874" i="5"/>
  <c r="D874" i="5"/>
  <c r="H874" i="5" l="1"/>
  <c r="F875" i="5"/>
  <c r="B875" i="5"/>
  <c r="A876" i="5"/>
  <c r="E875" i="5"/>
  <c r="G875" i="5"/>
  <c r="C875" i="5"/>
  <c r="D875" i="5"/>
  <c r="H875" i="5" l="1"/>
  <c r="F876" i="5"/>
  <c r="B876" i="5"/>
  <c r="A877" i="5"/>
  <c r="E876" i="5"/>
  <c r="G876" i="5"/>
  <c r="C876" i="5"/>
  <c r="D876" i="5"/>
  <c r="H876" i="5" l="1"/>
  <c r="F877" i="5"/>
  <c r="B877" i="5"/>
  <c r="A878" i="5"/>
  <c r="E877" i="5"/>
  <c r="G877" i="5"/>
  <c r="C877" i="5"/>
  <c r="D877" i="5"/>
  <c r="H877" i="5" l="1"/>
  <c r="F878" i="5"/>
  <c r="B878" i="5"/>
  <c r="A879" i="5"/>
  <c r="E878" i="5"/>
  <c r="G878" i="5"/>
  <c r="C878" i="5"/>
  <c r="D878" i="5"/>
  <c r="H878" i="5" l="1"/>
  <c r="F879" i="5"/>
  <c r="B879" i="5"/>
  <c r="A880" i="5"/>
  <c r="E879" i="5"/>
  <c r="G879" i="5"/>
  <c r="C879" i="5"/>
  <c r="D879" i="5"/>
  <c r="H879" i="5" l="1"/>
  <c r="F880" i="5"/>
  <c r="B880" i="5"/>
  <c r="A881" i="5"/>
  <c r="E880" i="5"/>
  <c r="G880" i="5"/>
  <c r="C880" i="5"/>
  <c r="D880" i="5"/>
  <c r="H880" i="5" l="1"/>
  <c r="F881" i="5"/>
  <c r="B881" i="5"/>
  <c r="A882" i="5"/>
  <c r="E881" i="5"/>
  <c r="G881" i="5"/>
  <c r="C881" i="5"/>
  <c r="D881" i="5"/>
  <c r="H881" i="5" l="1"/>
  <c r="F882" i="5"/>
  <c r="B882" i="5"/>
  <c r="A883" i="5"/>
  <c r="E882" i="5"/>
  <c r="G882" i="5"/>
  <c r="C882" i="5"/>
  <c r="D882" i="5"/>
  <c r="H882" i="5" l="1"/>
  <c r="F883" i="5"/>
  <c r="B883" i="5"/>
  <c r="A884" i="5"/>
  <c r="E883" i="5"/>
  <c r="G883" i="5"/>
  <c r="C883" i="5"/>
  <c r="D883" i="5"/>
  <c r="H883" i="5" l="1"/>
  <c r="F884" i="5"/>
  <c r="B884" i="5"/>
  <c r="A885" i="5"/>
  <c r="E884" i="5"/>
  <c r="G884" i="5"/>
  <c r="C884" i="5"/>
  <c r="D884" i="5"/>
  <c r="H884" i="5" l="1"/>
  <c r="F885" i="5"/>
  <c r="B885" i="5"/>
  <c r="A886" i="5"/>
  <c r="E885" i="5"/>
  <c r="G885" i="5"/>
  <c r="C885" i="5"/>
  <c r="D885" i="5"/>
  <c r="H885" i="5" l="1"/>
  <c r="F886" i="5"/>
  <c r="B886" i="5"/>
  <c r="A887" i="5"/>
  <c r="E886" i="5"/>
  <c r="G886" i="5"/>
  <c r="C886" i="5"/>
  <c r="D886" i="5"/>
  <c r="H886" i="5" l="1"/>
  <c r="F887" i="5"/>
  <c r="B887" i="5"/>
  <c r="A888" i="5"/>
  <c r="E887" i="5"/>
  <c r="G887" i="5"/>
  <c r="C887" i="5"/>
  <c r="D887" i="5"/>
  <c r="H887" i="5" l="1"/>
  <c r="F888" i="5"/>
  <c r="B888" i="5"/>
  <c r="A889" i="5"/>
  <c r="E888" i="5"/>
  <c r="G888" i="5"/>
  <c r="C888" i="5"/>
  <c r="D888" i="5"/>
  <c r="H888" i="5" l="1"/>
  <c r="F889" i="5"/>
  <c r="B889" i="5"/>
  <c r="A890" i="5"/>
  <c r="E889" i="5"/>
  <c r="G889" i="5"/>
  <c r="C889" i="5"/>
  <c r="D889" i="5"/>
  <c r="H889" i="5" l="1"/>
  <c r="F890" i="5"/>
  <c r="B890" i="5"/>
  <c r="A891" i="5"/>
  <c r="E890" i="5"/>
  <c r="G890" i="5"/>
  <c r="C890" i="5"/>
  <c r="D890" i="5"/>
  <c r="H890" i="5" l="1"/>
  <c r="F891" i="5"/>
  <c r="B891" i="5"/>
  <c r="A892" i="5"/>
  <c r="E891" i="5"/>
  <c r="G891" i="5"/>
  <c r="C891" i="5"/>
  <c r="D891" i="5"/>
  <c r="H891" i="5" l="1"/>
  <c r="F892" i="5"/>
  <c r="B892" i="5"/>
  <c r="A893" i="5"/>
  <c r="E892" i="5"/>
  <c r="G892" i="5"/>
  <c r="C892" i="5"/>
  <c r="D892" i="5"/>
  <c r="H892" i="5" l="1"/>
  <c r="F893" i="5"/>
  <c r="B893" i="5"/>
  <c r="A894" i="5"/>
  <c r="E893" i="5"/>
  <c r="G893" i="5"/>
  <c r="C893" i="5"/>
  <c r="D893" i="5"/>
  <c r="H893" i="5" l="1"/>
  <c r="F894" i="5"/>
  <c r="B894" i="5"/>
  <c r="A895" i="5"/>
  <c r="E894" i="5"/>
  <c r="G894" i="5"/>
  <c r="C894" i="5"/>
  <c r="D894" i="5"/>
  <c r="H894" i="5" l="1"/>
  <c r="F895" i="5"/>
  <c r="B895" i="5"/>
  <c r="A896" i="5"/>
  <c r="E895" i="5"/>
  <c r="G895" i="5"/>
  <c r="C895" i="5"/>
  <c r="D895" i="5"/>
  <c r="H895" i="5" l="1"/>
  <c r="F896" i="5"/>
  <c r="B896" i="5"/>
  <c r="A897" i="5"/>
  <c r="E896" i="5"/>
  <c r="G896" i="5"/>
  <c r="C896" i="5"/>
  <c r="D896" i="5"/>
  <c r="H896" i="5" l="1"/>
  <c r="F897" i="5"/>
  <c r="B897" i="5"/>
  <c r="A898" i="5"/>
  <c r="E897" i="5"/>
  <c r="G897" i="5"/>
  <c r="C897" i="5"/>
  <c r="D897" i="5"/>
  <c r="H897" i="5" l="1"/>
  <c r="F898" i="5"/>
  <c r="B898" i="5"/>
  <c r="A899" i="5"/>
  <c r="E898" i="5"/>
  <c r="G898" i="5"/>
  <c r="C898" i="5"/>
  <c r="D898" i="5"/>
  <c r="H898" i="5" l="1"/>
  <c r="F899" i="5"/>
  <c r="B899" i="5"/>
  <c r="A900" i="5"/>
  <c r="E899" i="5"/>
  <c r="G899" i="5"/>
  <c r="C899" i="5"/>
  <c r="D899" i="5"/>
  <c r="H899" i="5" l="1"/>
  <c r="F900" i="5"/>
  <c r="B900" i="5"/>
  <c r="A901" i="5"/>
  <c r="E900" i="5"/>
  <c r="G900" i="5"/>
  <c r="C900" i="5"/>
  <c r="D900" i="5"/>
  <c r="H900" i="5" l="1"/>
  <c r="F901" i="5"/>
  <c r="B901" i="5"/>
  <c r="A902" i="5"/>
  <c r="E901" i="5"/>
  <c r="G901" i="5"/>
  <c r="C901" i="5"/>
  <c r="D901" i="5"/>
  <c r="H901" i="5" l="1"/>
  <c r="F902" i="5"/>
  <c r="B902" i="5"/>
  <c r="A903" i="5"/>
  <c r="E902" i="5"/>
  <c r="G902" i="5"/>
  <c r="C902" i="5"/>
  <c r="D902" i="5"/>
  <c r="H902" i="5" l="1"/>
  <c r="F903" i="5"/>
  <c r="B903" i="5"/>
  <c r="A904" i="5"/>
  <c r="E903" i="5"/>
  <c r="G903" i="5"/>
  <c r="C903" i="5"/>
  <c r="D903" i="5"/>
  <c r="H903" i="5" l="1"/>
  <c r="F904" i="5"/>
  <c r="B904" i="5"/>
  <c r="A905" i="5"/>
  <c r="E904" i="5"/>
  <c r="G904" i="5"/>
  <c r="C904" i="5"/>
  <c r="D904" i="5"/>
  <c r="H904" i="5" l="1"/>
  <c r="F905" i="5"/>
  <c r="B905" i="5"/>
  <c r="A906" i="5"/>
  <c r="E905" i="5"/>
  <c r="G905" i="5"/>
  <c r="C905" i="5"/>
  <c r="D905" i="5"/>
  <c r="H905" i="5" l="1"/>
  <c r="F906" i="5"/>
  <c r="B906" i="5"/>
  <c r="A907" i="5"/>
  <c r="E906" i="5"/>
  <c r="G906" i="5"/>
  <c r="C906" i="5"/>
  <c r="D906" i="5"/>
  <c r="H906" i="5" l="1"/>
  <c r="F907" i="5"/>
  <c r="B907" i="5"/>
  <c r="A908" i="5"/>
  <c r="E907" i="5"/>
  <c r="G907" i="5"/>
  <c r="C907" i="5"/>
  <c r="D907" i="5"/>
  <c r="H907" i="5" l="1"/>
  <c r="F908" i="5"/>
  <c r="B908" i="5"/>
  <c r="A909" i="5"/>
  <c r="E908" i="5"/>
  <c r="G908" i="5"/>
  <c r="C908" i="5"/>
  <c r="D908" i="5"/>
  <c r="H908" i="5" l="1"/>
  <c r="F909" i="5"/>
  <c r="B909" i="5"/>
  <c r="A910" i="5"/>
  <c r="E909" i="5"/>
  <c r="G909" i="5"/>
  <c r="C909" i="5"/>
  <c r="D909" i="5"/>
  <c r="H909" i="5" l="1"/>
  <c r="F910" i="5"/>
  <c r="B910" i="5"/>
  <c r="A911" i="5"/>
  <c r="E910" i="5"/>
  <c r="G910" i="5"/>
  <c r="C910" i="5"/>
  <c r="D910" i="5"/>
  <c r="H910" i="5" l="1"/>
  <c r="F911" i="5"/>
  <c r="B911" i="5"/>
  <c r="A912" i="5"/>
  <c r="E911" i="5"/>
  <c r="G911" i="5"/>
  <c r="C911" i="5"/>
  <c r="D911" i="5"/>
  <c r="H911" i="5" l="1"/>
  <c r="F912" i="5"/>
  <c r="B912" i="5"/>
  <c r="A913" i="5"/>
  <c r="E912" i="5"/>
  <c r="G912" i="5"/>
  <c r="C912" i="5"/>
  <c r="D912" i="5"/>
  <c r="H912" i="5" l="1"/>
  <c r="F913" i="5"/>
  <c r="B913" i="5"/>
  <c r="A914" i="5"/>
  <c r="E913" i="5"/>
  <c r="G913" i="5"/>
  <c r="C913" i="5"/>
  <c r="D913" i="5"/>
  <c r="H913" i="5" l="1"/>
  <c r="F914" i="5"/>
  <c r="B914" i="5"/>
  <c r="A915" i="5"/>
  <c r="E914" i="5"/>
  <c r="G914" i="5"/>
  <c r="C914" i="5"/>
  <c r="D914" i="5"/>
  <c r="H914" i="5" l="1"/>
  <c r="F915" i="5"/>
  <c r="B915" i="5"/>
  <c r="A916" i="5"/>
  <c r="E915" i="5"/>
  <c r="G915" i="5"/>
  <c r="C915" i="5"/>
  <c r="D915" i="5"/>
  <c r="H915" i="5" l="1"/>
  <c r="F916" i="5"/>
  <c r="B916" i="5"/>
  <c r="A917" i="5"/>
  <c r="E916" i="5"/>
  <c r="G916" i="5"/>
  <c r="C916" i="5"/>
  <c r="D916" i="5"/>
  <c r="H916" i="5" l="1"/>
  <c r="F917" i="5"/>
  <c r="B917" i="5"/>
  <c r="A918" i="5"/>
  <c r="E917" i="5"/>
  <c r="G917" i="5"/>
  <c r="C917" i="5"/>
  <c r="D917" i="5"/>
  <c r="H917" i="5" l="1"/>
  <c r="F918" i="5"/>
  <c r="B918" i="5"/>
  <c r="A919" i="5"/>
  <c r="E918" i="5"/>
  <c r="G918" i="5"/>
  <c r="C918" i="5"/>
  <c r="D918" i="5"/>
  <c r="H918" i="5" l="1"/>
  <c r="F919" i="5"/>
  <c r="B919" i="5"/>
  <c r="A920" i="5"/>
  <c r="E919" i="5"/>
  <c r="G919" i="5"/>
  <c r="C919" i="5"/>
  <c r="D919" i="5"/>
  <c r="H919" i="5" l="1"/>
  <c r="F920" i="5"/>
  <c r="B920" i="5"/>
  <c r="A921" i="5"/>
  <c r="E920" i="5"/>
  <c r="G920" i="5"/>
  <c r="C920" i="5"/>
  <c r="D920" i="5"/>
  <c r="H920" i="5" l="1"/>
  <c r="F921" i="5"/>
  <c r="B921" i="5"/>
  <c r="A922" i="5"/>
  <c r="E921" i="5"/>
  <c r="G921" i="5"/>
  <c r="C921" i="5"/>
  <c r="D921" i="5"/>
  <c r="H921" i="5" l="1"/>
  <c r="F922" i="5"/>
  <c r="B922" i="5"/>
  <c r="A923" i="5"/>
  <c r="E922" i="5"/>
  <c r="G922" i="5"/>
  <c r="C922" i="5"/>
  <c r="D922" i="5"/>
  <c r="H922" i="5" l="1"/>
  <c r="F923" i="5"/>
  <c r="B923" i="5"/>
  <c r="A924" i="5"/>
  <c r="E923" i="5"/>
  <c r="G923" i="5"/>
  <c r="C923" i="5"/>
  <c r="D923" i="5"/>
  <c r="H923" i="5" l="1"/>
  <c r="F924" i="5"/>
  <c r="B924" i="5"/>
  <c r="A925" i="5"/>
  <c r="E924" i="5"/>
  <c r="G924" i="5"/>
  <c r="C924" i="5"/>
  <c r="D924" i="5"/>
  <c r="H924" i="5" l="1"/>
  <c r="F925" i="5"/>
  <c r="B925" i="5"/>
  <c r="A926" i="5"/>
  <c r="E925" i="5"/>
  <c r="G925" i="5"/>
  <c r="C925" i="5"/>
  <c r="D925" i="5"/>
  <c r="H925" i="5" l="1"/>
  <c r="F926" i="5"/>
  <c r="B926" i="5"/>
  <c r="A927" i="5"/>
  <c r="E926" i="5"/>
  <c r="G926" i="5"/>
  <c r="C926" i="5"/>
  <c r="D926" i="5"/>
  <c r="H926" i="5" l="1"/>
  <c r="F927" i="5"/>
  <c r="B927" i="5"/>
  <c r="A928" i="5"/>
  <c r="E927" i="5"/>
  <c r="G927" i="5"/>
  <c r="C927" i="5"/>
  <c r="D927" i="5"/>
  <c r="H927" i="5" l="1"/>
  <c r="F928" i="5"/>
  <c r="B928" i="5"/>
  <c r="A929" i="5"/>
  <c r="E928" i="5"/>
  <c r="G928" i="5"/>
  <c r="C928" i="5"/>
  <c r="D928" i="5"/>
  <c r="H928" i="5" l="1"/>
  <c r="F929" i="5"/>
  <c r="B929" i="5"/>
  <c r="A930" i="5"/>
  <c r="E929" i="5"/>
  <c r="G929" i="5"/>
  <c r="C929" i="5"/>
  <c r="D929" i="5"/>
  <c r="H929" i="5" l="1"/>
  <c r="F930" i="5"/>
  <c r="B930" i="5"/>
  <c r="A931" i="5"/>
  <c r="E930" i="5"/>
  <c r="G930" i="5"/>
  <c r="C930" i="5"/>
  <c r="D930" i="5"/>
  <c r="H930" i="5" l="1"/>
  <c r="F931" i="5"/>
  <c r="B931" i="5"/>
  <c r="A932" i="5"/>
  <c r="E931" i="5"/>
  <c r="G931" i="5"/>
  <c r="C931" i="5"/>
  <c r="D931" i="5"/>
  <c r="H931" i="5" l="1"/>
  <c r="F932" i="5"/>
  <c r="B932" i="5"/>
  <c r="A933" i="5"/>
  <c r="E932" i="5"/>
  <c r="G932" i="5"/>
  <c r="C932" i="5"/>
  <c r="D932" i="5"/>
  <c r="H932" i="5" l="1"/>
  <c r="F933" i="5"/>
  <c r="B933" i="5"/>
  <c r="A934" i="5"/>
  <c r="E933" i="5"/>
  <c r="G933" i="5"/>
  <c r="C933" i="5"/>
  <c r="D933" i="5"/>
  <c r="H933" i="5" l="1"/>
  <c r="F934" i="5"/>
  <c r="B934" i="5"/>
  <c r="A935" i="5"/>
  <c r="E934" i="5"/>
  <c r="G934" i="5"/>
  <c r="C934" i="5"/>
  <c r="D934" i="5"/>
  <c r="H934" i="5" l="1"/>
  <c r="F935" i="5"/>
  <c r="B935" i="5"/>
  <c r="A936" i="5"/>
  <c r="E935" i="5"/>
  <c r="G935" i="5"/>
  <c r="C935" i="5"/>
  <c r="D935" i="5"/>
  <c r="H935" i="5" l="1"/>
  <c r="F936" i="5"/>
  <c r="B936" i="5"/>
  <c r="A937" i="5"/>
  <c r="E936" i="5"/>
  <c r="G936" i="5"/>
  <c r="C936" i="5"/>
  <c r="D936" i="5"/>
  <c r="H936" i="5" l="1"/>
  <c r="F937" i="5"/>
  <c r="B937" i="5"/>
  <c r="A938" i="5"/>
  <c r="E937" i="5"/>
  <c r="G937" i="5"/>
  <c r="C937" i="5"/>
  <c r="D937" i="5"/>
  <c r="H937" i="5" l="1"/>
  <c r="F938" i="5"/>
  <c r="B938" i="5"/>
  <c r="A939" i="5"/>
  <c r="E938" i="5"/>
  <c r="G938" i="5"/>
  <c r="C938" i="5"/>
  <c r="D938" i="5"/>
  <c r="H938" i="5" l="1"/>
  <c r="F939" i="5"/>
  <c r="B939" i="5"/>
  <c r="A940" i="5"/>
  <c r="E939" i="5"/>
  <c r="G939" i="5"/>
  <c r="C939" i="5"/>
  <c r="D939" i="5"/>
  <c r="H939" i="5" l="1"/>
  <c r="F940" i="5"/>
  <c r="B940" i="5"/>
  <c r="A941" i="5"/>
  <c r="E940" i="5"/>
  <c r="G940" i="5"/>
  <c r="C940" i="5"/>
  <c r="D940" i="5"/>
  <c r="H940" i="5" l="1"/>
  <c r="F941" i="5"/>
  <c r="B941" i="5"/>
  <c r="A942" i="5"/>
  <c r="E941" i="5"/>
  <c r="G941" i="5"/>
  <c r="C941" i="5"/>
  <c r="D941" i="5"/>
  <c r="H941" i="5" l="1"/>
  <c r="F942" i="5"/>
  <c r="B942" i="5"/>
  <c r="A943" i="5"/>
  <c r="E942" i="5"/>
  <c r="G942" i="5"/>
  <c r="C942" i="5"/>
  <c r="D942" i="5"/>
  <c r="H942" i="5" l="1"/>
  <c r="F943" i="5"/>
  <c r="B943" i="5"/>
  <c r="A944" i="5"/>
  <c r="E943" i="5"/>
  <c r="G943" i="5"/>
  <c r="C943" i="5"/>
  <c r="D943" i="5"/>
  <c r="H943" i="5" l="1"/>
  <c r="F944" i="5"/>
  <c r="B944" i="5"/>
  <c r="A945" i="5"/>
  <c r="E944" i="5"/>
  <c r="G944" i="5"/>
  <c r="C944" i="5"/>
  <c r="D944" i="5"/>
  <c r="H944" i="5" l="1"/>
  <c r="F945" i="5"/>
  <c r="B945" i="5"/>
  <c r="A946" i="5"/>
  <c r="E945" i="5"/>
  <c r="G945" i="5"/>
  <c r="C945" i="5"/>
  <c r="D945" i="5"/>
  <c r="H945" i="5" l="1"/>
  <c r="F946" i="5"/>
  <c r="B946" i="5"/>
  <c r="A947" i="5"/>
  <c r="E946" i="5"/>
  <c r="G946" i="5"/>
  <c r="C946" i="5"/>
  <c r="D946" i="5"/>
  <c r="H946" i="5" l="1"/>
  <c r="F947" i="5"/>
  <c r="B947" i="5"/>
  <c r="A948" i="5"/>
  <c r="E947" i="5"/>
  <c r="G947" i="5"/>
  <c r="C947" i="5"/>
  <c r="D947" i="5"/>
  <c r="H947" i="5" l="1"/>
  <c r="F948" i="5"/>
  <c r="B948" i="5"/>
  <c r="A949" i="5"/>
  <c r="E948" i="5"/>
  <c r="G948" i="5"/>
  <c r="C948" i="5"/>
  <c r="D948" i="5"/>
  <c r="H948" i="5" l="1"/>
  <c r="F949" i="5"/>
  <c r="B949" i="5"/>
  <c r="A950" i="5"/>
  <c r="E949" i="5"/>
  <c r="G949" i="5"/>
  <c r="C949" i="5"/>
  <c r="D949" i="5"/>
  <c r="H949" i="5" l="1"/>
  <c r="F950" i="5"/>
  <c r="B950" i="5"/>
  <c r="A951" i="5"/>
  <c r="E950" i="5"/>
  <c r="G950" i="5"/>
  <c r="C950" i="5"/>
  <c r="D950" i="5"/>
  <c r="H950" i="5" l="1"/>
  <c r="F951" i="5"/>
  <c r="B951" i="5"/>
  <c r="A952" i="5"/>
  <c r="E951" i="5"/>
  <c r="G951" i="5"/>
  <c r="C951" i="5"/>
  <c r="D951" i="5"/>
  <c r="H951" i="5" l="1"/>
  <c r="F952" i="5"/>
  <c r="B952" i="5"/>
  <c r="A953" i="5"/>
  <c r="E952" i="5"/>
  <c r="G952" i="5"/>
  <c r="C952" i="5"/>
  <c r="D952" i="5"/>
  <c r="H952" i="5" l="1"/>
  <c r="F953" i="5"/>
  <c r="B953" i="5"/>
  <c r="A954" i="5"/>
  <c r="E953" i="5"/>
  <c r="G953" i="5"/>
  <c r="C953" i="5"/>
  <c r="D953" i="5"/>
  <c r="H953" i="5" l="1"/>
  <c r="F954" i="5"/>
  <c r="B954" i="5"/>
  <c r="A955" i="5"/>
  <c r="E954" i="5"/>
  <c r="G954" i="5"/>
  <c r="C954" i="5"/>
  <c r="D954" i="5"/>
  <c r="H954" i="5" l="1"/>
  <c r="F955" i="5"/>
  <c r="B955" i="5"/>
  <c r="A956" i="5"/>
  <c r="E955" i="5"/>
  <c r="G955" i="5"/>
  <c r="C955" i="5"/>
  <c r="D955" i="5"/>
  <c r="H955" i="5" l="1"/>
  <c r="F956" i="5"/>
  <c r="B956" i="5"/>
  <c r="A957" i="5"/>
  <c r="E956" i="5"/>
  <c r="G956" i="5"/>
  <c r="C956" i="5"/>
  <c r="D956" i="5"/>
  <c r="H956" i="5" l="1"/>
  <c r="F957" i="5"/>
  <c r="B957" i="5"/>
  <c r="A958" i="5"/>
  <c r="E957" i="5"/>
  <c r="G957" i="5"/>
  <c r="C957" i="5"/>
  <c r="D957" i="5"/>
  <c r="H957" i="5" l="1"/>
  <c r="F958" i="5"/>
  <c r="B958" i="5"/>
  <c r="A959" i="5"/>
  <c r="E958" i="5"/>
  <c r="G958" i="5"/>
  <c r="C958" i="5"/>
  <c r="D958" i="5"/>
  <c r="H958" i="5" l="1"/>
  <c r="F959" i="5"/>
  <c r="B959" i="5"/>
  <c r="A960" i="5"/>
  <c r="E959" i="5"/>
  <c r="G959" i="5"/>
  <c r="C959" i="5"/>
  <c r="D959" i="5"/>
  <c r="H959" i="5" l="1"/>
  <c r="F960" i="5"/>
  <c r="B960" i="5"/>
  <c r="A961" i="5"/>
  <c r="E960" i="5"/>
  <c r="G960" i="5"/>
  <c r="C960" i="5"/>
  <c r="D960" i="5"/>
  <c r="H960" i="5" l="1"/>
  <c r="F961" i="5"/>
  <c r="B961" i="5"/>
  <c r="A962" i="5"/>
  <c r="E961" i="5"/>
  <c r="G961" i="5"/>
  <c r="C961" i="5"/>
  <c r="D961" i="5"/>
  <c r="H961" i="5" l="1"/>
  <c r="F962" i="5"/>
  <c r="B962" i="5"/>
  <c r="A963" i="5"/>
  <c r="E962" i="5"/>
  <c r="G962" i="5"/>
  <c r="C962" i="5"/>
  <c r="D962" i="5"/>
  <c r="H962" i="5" l="1"/>
  <c r="F963" i="5"/>
  <c r="B963" i="5"/>
  <c r="A964" i="5"/>
  <c r="E963" i="5"/>
  <c r="G963" i="5"/>
  <c r="C963" i="5"/>
  <c r="D963" i="5"/>
  <c r="H963" i="5" l="1"/>
  <c r="F964" i="5"/>
  <c r="B964" i="5"/>
  <c r="A965" i="5"/>
  <c r="E964" i="5"/>
  <c r="G964" i="5"/>
  <c r="C964" i="5"/>
  <c r="D964" i="5"/>
  <c r="H964" i="5" l="1"/>
  <c r="F965" i="5"/>
  <c r="B965" i="5"/>
  <c r="A966" i="5"/>
  <c r="E965" i="5"/>
  <c r="G965" i="5"/>
  <c r="C965" i="5"/>
  <c r="D965" i="5"/>
  <c r="H965" i="5" l="1"/>
  <c r="F966" i="5"/>
  <c r="B966" i="5"/>
  <c r="A967" i="5"/>
  <c r="E966" i="5"/>
  <c r="G966" i="5"/>
  <c r="C966" i="5"/>
  <c r="D966" i="5"/>
  <c r="H966" i="5" l="1"/>
  <c r="F967" i="5"/>
  <c r="B967" i="5"/>
  <c r="A968" i="5"/>
  <c r="E967" i="5"/>
  <c r="G967" i="5"/>
  <c r="C967" i="5"/>
  <c r="D967" i="5"/>
  <c r="H967" i="5" l="1"/>
  <c r="F968" i="5"/>
  <c r="B968" i="5"/>
  <c r="A969" i="5"/>
  <c r="E968" i="5"/>
  <c r="G968" i="5"/>
  <c r="C968" i="5"/>
  <c r="D968" i="5"/>
  <c r="H968" i="5" l="1"/>
  <c r="F969" i="5"/>
  <c r="B969" i="5"/>
  <c r="A970" i="5"/>
  <c r="E969" i="5"/>
  <c r="G969" i="5"/>
  <c r="C969" i="5"/>
  <c r="D969" i="5"/>
  <c r="H969" i="5" l="1"/>
  <c r="F970" i="5"/>
  <c r="B970" i="5"/>
  <c r="A971" i="5"/>
  <c r="E970" i="5"/>
  <c r="G970" i="5"/>
  <c r="C970" i="5"/>
  <c r="D970" i="5"/>
  <c r="H970" i="5" l="1"/>
  <c r="F971" i="5"/>
  <c r="B971" i="5"/>
  <c r="A972" i="5"/>
  <c r="E971" i="5"/>
  <c r="G971" i="5"/>
  <c r="C971" i="5"/>
  <c r="D971" i="5"/>
  <c r="H971" i="5" l="1"/>
  <c r="F972" i="5"/>
  <c r="B972" i="5"/>
  <c r="A973" i="5"/>
  <c r="E972" i="5"/>
  <c r="G972" i="5"/>
  <c r="C972" i="5"/>
  <c r="D972" i="5"/>
  <c r="H972" i="5" l="1"/>
  <c r="F973" i="5"/>
  <c r="B973" i="5"/>
  <c r="A974" i="5"/>
  <c r="E973" i="5"/>
  <c r="G973" i="5"/>
  <c r="C973" i="5"/>
  <c r="D973" i="5"/>
  <c r="H973" i="5" l="1"/>
  <c r="F974" i="5"/>
  <c r="B974" i="5"/>
  <c r="A975" i="5"/>
  <c r="E974" i="5"/>
  <c r="G974" i="5"/>
  <c r="C974" i="5"/>
  <c r="D974" i="5"/>
  <c r="H974" i="5" l="1"/>
  <c r="F975" i="5"/>
  <c r="B975" i="5"/>
  <c r="A976" i="5"/>
  <c r="E975" i="5"/>
  <c r="G975" i="5"/>
  <c r="C975" i="5"/>
  <c r="D975" i="5"/>
  <c r="H975" i="5" l="1"/>
  <c r="F976" i="5"/>
  <c r="B976" i="5"/>
  <c r="A977" i="5"/>
  <c r="E976" i="5"/>
  <c r="G976" i="5"/>
  <c r="C976" i="5"/>
  <c r="D976" i="5"/>
  <c r="H976" i="5" l="1"/>
  <c r="F977" i="5"/>
  <c r="B977" i="5"/>
  <c r="A978" i="5"/>
  <c r="E977" i="5"/>
  <c r="G977" i="5"/>
  <c r="C977" i="5"/>
  <c r="D977" i="5"/>
  <c r="H977" i="5" l="1"/>
  <c r="F978" i="5"/>
  <c r="B978" i="5"/>
  <c r="A979" i="5"/>
  <c r="E978" i="5"/>
  <c r="G978" i="5"/>
  <c r="C978" i="5"/>
  <c r="D978" i="5"/>
  <c r="H978" i="5" l="1"/>
  <c r="F979" i="5"/>
  <c r="B979" i="5"/>
  <c r="A980" i="5"/>
  <c r="E979" i="5"/>
  <c r="G979" i="5"/>
  <c r="C979" i="5"/>
  <c r="D979" i="5"/>
  <c r="H979" i="5" l="1"/>
  <c r="F980" i="5"/>
  <c r="B980" i="5"/>
  <c r="A981" i="5"/>
  <c r="E980" i="5"/>
  <c r="G980" i="5"/>
  <c r="C980" i="5"/>
  <c r="D980" i="5"/>
  <c r="H980" i="5" l="1"/>
  <c r="F981" i="5"/>
  <c r="B981" i="5"/>
  <c r="A982" i="5"/>
  <c r="E981" i="5"/>
  <c r="G981" i="5"/>
  <c r="C981" i="5"/>
  <c r="D981" i="5"/>
  <c r="H981" i="5" l="1"/>
  <c r="F982" i="5"/>
  <c r="B982" i="5"/>
  <c r="A983" i="5"/>
  <c r="E982" i="5"/>
  <c r="G982" i="5"/>
  <c r="C982" i="5"/>
  <c r="D982" i="5"/>
  <c r="H982" i="5" l="1"/>
  <c r="F983" i="5"/>
  <c r="B983" i="5"/>
  <c r="A984" i="5"/>
  <c r="E983" i="5"/>
  <c r="G983" i="5"/>
  <c r="C983" i="5"/>
  <c r="D983" i="5"/>
  <c r="H983" i="5" l="1"/>
  <c r="F984" i="5"/>
  <c r="B984" i="5"/>
  <c r="A985" i="5"/>
  <c r="E984" i="5"/>
  <c r="G984" i="5"/>
  <c r="C984" i="5"/>
  <c r="D984" i="5"/>
  <c r="H984" i="5" l="1"/>
  <c r="F985" i="5"/>
  <c r="B985" i="5"/>
  <c r="A986" i="5"/>
  <c r="E985" i="5"/>
  <c r="G985" i="5"/>
  <c r="C985" i="5"/>
  <c r="D985" i="5"/>
  <c r="H985" i="5" l="1"/>
  <c r="F986" i="5"/>
  <c r="B986" i="5"/>
  <c r="A987" i="5"/>
  <c r="E986" i="5"/>
  <c r="G986" i="5"/>
  <c r="C986" i="5"/>
  <c r="D986" i="5"/>
  <c r="H986" i="5" l="1"/>
  <c r="F987" i="5"/>
  <c r="B987" i="5"/>
  <c r="A988" i="5"/>
  <c r="E987" i="5"/>
  <c r="G987" i="5"/>
  <c r="C987" i="5"/>
  <c r="D987" i="5"/>
  <c r="H987" i="5" l="1"/>
  <c r="F988" i="5"/>
  <c r="B988" i="5"/>
  <c r="A989" i="5"/>
  <c r="E988" i="5"/>
  <c r="G988" i="5"/>
  <c r="C988" i="5"/>
  <c r="D988" i="5"/>
  <c r="H988" i="5" l="1"/>
  <c r="F989" i="5"/>
  <c r="B989" i="5"/>
  <c r="A990" i="5"/>
  <c r="E989" i="5"/>
  <c r="G989" i="5"/>
  <c r="C989" i="5"/>
  <c r="D989" i="5"/>
  <c r="H989" i="5" l="1"/>
  <c r="F990" i="5"/>
  <c r="B990" i="5"/>
  <c r="A991" i="5"/>
  <c r="E990" i="5"/>
  <c r="G990" i="5"/>
  <c r="C990" i="5"/>
  <c r="D990" i="5"/>
  <c r="H990" i="5" l="1"/>
  <c r="F991" i="5"/>
  <c r="B991" i="5"/>
  <c r="A992" i="5"/>
  <c r="E991" i="5"/>
  <c r="G991" i="5"/>
  <c r="C991" i="5"/>
  <c r="D991" i="5"/>
  <c r="H991" i="5" l="1"/>
  <c r="F992" i="5"/>
  <c r="B992" i="5"/>
  <c r="A993" i="5"/>
  <c r="E992" i="5"/>
  <c r="G992" i="5"/>
  <c r="C992" i="5"/>
  <c r="D992" i="5"/>
  <c r="H992" i="5" l="1"/>
  <c r="F993" i="5"/>
  <c r="B993" i="5"/>
  <c r="A994" i="5"/>
  <c r="E993" i="5"/>
  <c r="G993" i="5"/>
  <c r="C993" i="5"/>
  <c r="D993" i="5"/>
  <c r="H993" i="5" l="1"/>
  <c r="F994" i="5"/>
  <c r="B994" i="5"/>
  <c r="A995" i="5"/>
  <c r="E994" i="5"/>
  <c r="G994" i="5"/>
  <c r="C994" i="5"/>
  <c r="D994" i="5"/>
  <c r="H994" i="5" l="1"/>
  <c r="F995" i="5"/>
  <c r="B995" i="5"/>
  <c r="A996" i="5"/>
  <c r="E995" i="5"/>
  <c r="G995" i="5"/>
  <c r="C995" i="5"/>
  <c r="D995" i="5"/>
  <c r="H995" i="5" l="1"/>
  <c r="F996" i="5"/>
  <c r="B996" i="5"/>
  <c r="A997" i="5"/>
  <c r="E996" i="5"/>
  <c r="G996" i="5"/>
  <c r="C996" i="5"/>
  <c r="D996" i="5"/>
  <c r="H996" i="5" l="1"/>
  <c r="F997" i="5"/>
  <c r="B997" i="5"/>
  <c r="A998" i="5"/>
  <c r="E997" i="5"/>
  <c r="G997" i="5"/>
  <c r="C997" i="5"/>
  <c r="D997" i="5"/>
  <c r="H997" i="5" l="1"/>
  <c r="F998" i="5"/>
  <c r="B998" i="5"/>
  <c r="A999" i="5"/>
  <c r="E998" i="5"/>
  <c r="G998" i="5"/>
  <c r="C998" i="5"/>
  <c r="D998" i="5"/>
  <c r="H998" i="5" l="1"/>
  <c r="F999" i="5"/>
  <c r="B999" i="5"/>
  <c r="A1000" i="5"/>
  <c r="E999" i="5"/>
  <c r="G999" i="5"/>
  <c r="C999" i="5"/>
  <c r="D999" i="5"/>
  <c r="H999" i="5" l="1"/>
  <c r="F1000" i="5"/>
  <c r="B1000" i="5"/>
  <c r="A1001" i="5"/>
  <c r="E1000" i="5"/>
  <c r="G1000" i="5"/>
  <c r="C1000" i="5"/>
  <c r="D1000" i="5"/>
  <c r="H1000" i="5" l="1"/>
  <c r="F1001" i="5"/>
  <c r="B1001" i="5"/>
  <c r="A1002" i="5"/>
  <c r="E1001" i="5"/>
  <c r="G1001" i="5"/>
  <c r="C1001" i="5"/>
  <c r="D1001" i="5"/>
  <c r="H1001" i="5" l="1"/>
  <c r="F1002" i="5"/>
  <c r="B1002" i="5"/>
  <c r="A1003" i="5"/>
  <c r="E1002" i="5"/>
  <c r="G1002" i="5"/>
  <c r="C1002" i="5"/>
  <c r="D1002" i="5"/>
  <c r="H1002" i="5" l="1"/>
  <c r="F1003" i="5"/>
  <c r="B1003" i="5"/>
  <c r="A1004" i="5"/>
  <c r="E1003" i="5"/>
  <c r="G1003" i="5"/>
  <c r="C1003" i="5"/>
  <c r="D1003" i="5"/>
  <c r="H1003" i="5" l="1"/>
  <c r="F1004" i="5"/>
  <c r="B1004" i="5"/>
  <c r="A1005" i="5"/>
  <c r="E1004" i="5"/>
  <c r="G1004" i="5"/>
  <c r="C1004" i="5"/>
  <c r="D1004" i="5"/>
  <c r="H1004" i="5" l="1"/>
  <c r="F1005" i="5"/>
  <c r="B1005" i="5"/>
  <c r="A1006" i="5"/>
  <c r="E1005" i="5"/>
  <c r="G1005" i="5"/>
  <c r="C1005" i="5"/>
  <c r="D1005" i="5"/>
  <c r="H1005" i="5" l="1"/>
  <c r="F1006" i="5"/>
  <c r="B1006" i="5"/>
  <c r="A1007" i="5"/>
  <c r="E1006" i="5"/>
  <c r="G1006" i="5"/>
  <c r="C1006" i="5"/>
  <c r="D1006" i="5"/>
  <c r="H1006" i="5" l="1"/>
  <c r="F1007" i="5"/>
  <c r="B1007" i="5"/>
  <c r="A1008" i="5"/>
  <c r="E1007" i="5"/>
  <c r="G1007" i="5"/>
  <c r="C1007" i="5"/>
  <c r="D1007" i="5"/>
  <c r="H1007" i="5" l="1"/>
  <c r="F1008" i="5"/>
  <c r="B1008" i="5"/>
  <c r="A1009" i="5"/>
  <c r="E1008" i="5"/>
  <c r="G1008" i="5"/>
  <c r="C1008" i="5"/>
  <c r="D1008" i="5"/>
  <c r="H1008" i="5" l="1"/>
  <c r="F1009" i="5"/>
  <c r="B1009" i="5"/>
  <c r="A1010" i="5"/>
  <c r="E1009" i="5"/>
  <c r="G1009" i="5"/>
  <c r="C1009" i="5"/>
  <c r="D1009" i="5"/>
  <c r="H1009" i="5" l="1"/>
  <c r="F1010" i="5"/>
  <c r="B1010" i="5"/>
  <c r="A1011" i="5"/>
  <c r="E1010" i="5"/>
  <c r="G1010" i="5"/>
  <c r="C1010" i="5"/>
  <c r="D1010" i="5"/>
  <c r="H1010" i="5" l="1"/>
  <c r="F1011" i="5"/>
  <c r="B1011" i="5"/>
  <c r="A1012" i="5"/>
  <c r="E1011" i="5"/>
  <c r="G1011" i="5"/>
  <c r="C1011" i="5"/>
  <c r="D1011" i="5"/>
  <c r="H1011" i="5" l="1"/>
  <c r="F1012" i="5"/>
  <c r="B1012" i="5"/>
  <c r="A1013" i="5"/>
  <c r="E1012" i="5"/>
  <c r="G1012" i="5"/>
  <c r="C1012" i="5"/>
  <c r="D1012" i="5"/>
  <c r="H1012" i="5" l="1"/>
  <c r="F1013" i="5"/>
  <c r="B1013" i="5"/>
  <c r="A1014" i="5"/>
  <c r="E1013" i="5"/>
  <c r="G1013" i="5"/>
  <c r="C1013" i="5"/>
  <c r="D1013" i="5"/>
  <c r="H1013" i="5" l="1"/>
  <c r="F1014" i="5"/>
  <c r="B1014" i="5"/>
  <c r="A1015" i="5"/>
  <c r="E1014" i="5"/>
  <c r="G1014" i="5"/>
  <c r="C1014" i="5"/>
  <c r="D1014" i="5"/>
  <c r="H1014" i="5" l="1"/>
  <c r="F1015" i="5"/>
  <c r="B1015" i="5"/>
  <c r="A1016" i="5"/>
  <c r="E1015" i="5"/>
  <c r="G1015" i="5"/>
  <c r="C1015" i="5"/>
  <c r="D1015" i="5"/>
  <c r="H1015" i="5" l="1"/>
  <c r="F1016" i="5"/>
  <c r="B1016" i="5"/>
  <c r="A1017" i="5"/>
  <c r="E1016" i="5"/>
  <c r="G1016" i="5"/>
  <c r="C1016" i="5"/>
  <c r="D1016" i="5"/>
  <c r="H1016" i="5" l="1"/>
  <c r="F1017" i="5"/>
  <c r="B1017" i="5"/>
  <c r="A1018" i="5"/>
  <c r="E1017" i="5"/>
  <c r="G1017" i="5"/>
  <c r="C1017" i="5"/>
  <c r="D1017" i="5"/>
  <c r="H1017" i="5" l="1"/>
  <c r="F1018" i="5"/>
  <c r="B1018" i="5"/>
  <c r="A1019" i="5"/>
  <c r="E1018" i="5"/>
  <c r="G1018" i="5"/>
  <c r="C1018" i="5"/>
  <c r="D1018" i="5"/>
  <c r="H1018" i="5" l="1"/>
  <c r="F1019" i="5"/>
  <c r="B1019" i="5"/>
  <c r="A1020" i="5"/>
  <c r="E1019" i="5"/>
  <c r="G1019" i="5"/>
  <c r="C1019" i="5"/>
  <c r="D1019" i="5"/>
  <c r="H1019" i="5" l="1"/>
  <c r="F1020" i="5"/>
  <c r="B1020" i="5"/>
  <c r="A1021" i="5"/>
  <c r="E1020" i="5"/>
  <c r="G1020" i="5"/>
  <c r="C1020" i="5"/>
  <c r="D1020" i="5"/>
  <c r="H1020" i="5" l="1"/>
  <c r="F1021" i="5"/>
  <c r="B1021" i="5"/>
  <c r="A1022" i="5"/>
  <c r="E1021" i="5"/>
  <c r="G1021" i="5"/>
  <c r="C1021" i="5"/>
  <c r="D1021" i="5"/>
  <c r="H1021" i="5" l="1"/>
  <c r="F1022" i="5"/>
  <c r="B1022" i="5"/>
  <c r="A1023" i="5"/>
  <c r="E1022" i="5"/>
  <c r="G1022" i="5"/>
  <c r="C1022" i="5"/>
  <c r="D1022" i="5"/>
  <c r="H1022" i="5" l="1"/>
  <c r="F1023" i="5"/>
  <c r="B1023" i="5"/>
  <c r="A1024" i="5"/>
  <c r="E1023" i="5"/>
  <c r="G1023" i="5"/>
  <c r="C1023" i="5"/>
  <c r="D1023" i="5"/>
  <c r="H1023" i="5" l="1"/>
  <c r="F1024" i="5"/>
  <c r="B1024" i="5"/>
  <c r="A1025" i="5"/>
  <c r="E1024" i="5"/>
  <c r="G1024" i="5"/>
  <c r="C1024" i="5"/>
  <c r="D1024" i="5"/>
  <c r="H1024" i="5" l="1"/>
  <c r="F1025" i="5"/>
  <c r="B1025" i="5"/>
  <c r="A1026" i="5"/>
  <c r="E1025" i="5"/>
  <c r="G1025" i="5"/>
  <c r="C1025" i="5"/>
  <c r="D1025" i="5"/>
  <c r="H1025" i="5" l="1"/>
  <c r="F1026" i="5"/>
  <c r="B1026" i="5"/>
  <c r="A1027" i="5"/>
  <c r="E1026" i="5"/>
  <c r="G1026" i="5"/>
  <c r="C1026" i="5"/>
  <c r="D1026" i="5"/>
  <c r="H1026" i="5" l="1"/>
  <c r="F1027" i="5"/>
  <c r="B1027" i="5"/>
  <c r="A1028" i="5"/>
  <c r="E1027" i="5"/>
  <c r="G1027" i="5"/>
  <c r="C1027" i="5"/>
  <c r="D1027" i="5"/>
  <c r="H1027" i="5" l="1"/>
  <c r="F1028" i="5"/>
  <c r="B1028" i="5"/>
  <c r="A1029" i="5"/>
  <c r="E1028" i="5"/>
  <c r="G1028" i="5"/>
  <c r="C1028" i="5"/>
  <c r="D1028" i="5"/>
  <c r="H1028" i="5" l="1"/>
  <c r="F1029" i="5"/>
  <c r="B1029" i="5"/>
  <c r="A1030" i="5"/>
  <c r="E1029" i="5"/>
  <c r="G1029" i="5"/>
  <c r="C1029" i="5"/>
  <c r="D1029" i="5"/>
  <c r="H1029" i="5" l="1"/>
  <c r="F1030" i="5"/>
  <c r="B1030" i="5"/>
  <c r="A1031" i="5"/>
  <c r="E1030" i="5"/>
  <c r="G1030" i="5"/>
  <c r="C1030" i="5"/>
  <c r="D1030" i="5"/>
  <c r="H1030" i="5" l="1"/>
  <c r="F1031" i="5"/>
  <c r="B1031" i="5"/>
  <c r="A1032" i="5"/>
  <c r="E1031" i="5"/>
  <c r="G1031" i="5"/>
  <c r="C1031" i="5"/>
  <c r="D1031" i="5"/>
  <c r="H1031" i="5" l="1"/>
  <c r="F1032" i="5"/>
  <c r="B1032" i="5"/>
  <c r="A1033" i="5"/>
  <c r="E1032" i="5"/>
  <c r="G1032" i="5"/>
  <c r="C1032" i="5"/>
  <c r="D1032" i="5"/>
  <c r="H1032" i="5" l="1"/>
  <c r="F1033" i="5"/>
  <c r="B1033" i="5"/>
  <c r="A1034" i="5"/>
  <c r="E1033" i="5"/>
  <c r="G1033" i="5"/>
  <c r="C1033" i="5"/>
  <c r="D1033" i="5"/>
  <c r="H1033" i="5" l="1"/>
  <c r="F1034" i="5"/>
  <c r="B1034" i="5"/>
  <c r="A1035" i="5"/>
  <c r="E1034" i="5"/>
  <c r="G1034" i="5"/>
  <c r="C1034" i="5"/>
  <c r="D1034" i="5"/>
  <c r="H1034" i="5" l="1"/>
  <c r="F1035" i="5"/>
  <c r="B1035" i="5"/>
  <c r="A1036" i="5"/>
  <c r="E1035" i="5"/>
  <c r="G1035" i="5"/>
  <c r="C1035" i="5"/>
  <c r="D1035" i="5"/>
  <c r="H1035" i="5" l="1"/>
  <c r="F1036" i="5"/>
  <c r="B1036" i="5"/>
  <c r="A1037" i="5"/>
  <c r="E1036" i="5"/>
  <c r="G1036" i="5"/>
  <c r="C1036" i="5"/>
  <c r="D1036" i="5"/>
  <c r="H1036" i="5" l="1"/>
  <c r="F1037" i="5"/>
  <c r="B1037" i="5"/>
  <c r="A1038" i="5"/>
  <c r="E1037" i="5"/>
  <c r="G1037" i="5"/>
  <c r="C1037" i="5"/>
  <c r="D1037" i="5"/>
  <c r="H1037" i="5" l="1"/>
  <c r="F1038" i="5"/>
  <c r="B1038" i="5"/>
  <c r="A1039" i="5"/>
  <c r="E1038" i="5"/>
  <c r="G1038" i="5"/>
  <c r="C1038" i="5"/>
  <c r="D1038" i="5"/>
  <c r="H1038" i="5" l="1"/>
  <c r="F1039" i="5"/>
  <c r="B1039" i="5"/>
  <c r="A1040" i="5"/>
  <c r="E1039" i="5"/>
  <c r="G1039" i="5"/>
  <c r="C1039" i="5"/>
  <c r="D1039" i="5"/>
  <c r="H1039" i="5" l="1"/>
  <c r="F1040" i="5"/>
  <c r="B1040" i="5"/>
  <c r="A1041" i="5"/>
  <c r="E1040" i="5"/>
  <c r="G1040" i="5"/>
  <c r="C1040" i="5"/>
  <c r="D1040" i="5"/>
  <c r="H1040" i="5" l="1"/>
  <c r="F1041" i="5"/>
  <c r="B1041" i="5"/>
  <c r="A1042" i="5"/>
  <c r="E1041" i="5"/>
  <c r="G1041" i="5"/>
  <c r="C1041" i="5"/>
  <c r="D1041" i="5"/>
  <c r="H1041" i="5" l="1"/>
  <c r="F1042" i="5"/>
  <c r="B1042" i="5"/>
  <c r="A1043" i="5"/>
  <c r="E1042" i="5"/>
  <c r="G1042" i="5"/>
  <c r="C1042" i="5"/>
  <c r="D1042" i="5"/>
  <c r="H1042" i="5" l="1"/>
  <c r="F1043" i="5"/>
  <c r="B1043" i="5"/>
  <c r="A1044" i="5"/>
  <c r="E1043" i="5"/>
  <c r="G1043" i="5"/>
  <c r="C1043" i="5"/>
  <c r="D1043" i="5"/>
  <c r="H1043" i="5" l="1"/>
  <c r="F1044" i="5"/>
  <c r="B1044" i="5"/>
  <c r="A1045" i="5"/>
  <c r="E1044" i="5"/>
  <c r="G1044" i="5"/>
  <c r="C1044" i="5"/>
  <c r="D1044" i="5"/>
  <c r="H1044" i="5" l="1"/>
  <c r="F1045" i="5"/>
  <c r="B1045" i="5"/>
  <c r="A1046" i="5"/>
  <c r="E1045" i="5"/>
  <c r="G1045" i="5"/>
  <c r="C1045" i="5"/>
  <c r="D1045" i="5"/>
  <c r="H1045" i="5" l="1"/>
  <c r="F1046" i="5"/>
  <c r="B1046" i="5"/>
  <c r="A1047" i="5"/>
  <c r="E1046" i="5"/>
  <c r="G1046" i="5"/>
  <c r="C1046" i="5"/>
  <c r="D1046" i="5"/>
  <c r="H1046" i="5" l="1"/>
  <c r="F1047" i="5"/>
  <c r="B1047" i="5"/>
  <c r="A1048" i="5"/>
  <c r="E1047" i="5"/>
  <c r="G1047" i="5"/>
  <c r="C1047" i="5"/>
  <c r="D1047" i="5"/>
  <c r="H1047" i="5" l="1"/>
  <c r="F1048" i="5"/>
  <c r="B1048" i="5"/>
  <c r="A1049" i="5"/>
  <c r="E1048" i="5"/>
  <c r="G1048" i="5"/>
  <c r="C1048" i="5"/>
  <c r="D1048" i="5"/>
  <c r="H1048" i="5" l="1"/>
  <c r="F1049" i="5"/>
  <c r="B1049" i="5"/>
  <c r="A1050" i="5"/>
  <c r="E1049" i="5"/>
  <c r="G1049" i="5"/>
  <c r="C1049" i="5"/>
  <c r="D1049" i="5"/>
  <c r="H1049" i="5" l="1"/>
  <c r="F1050" i="5"/>
  <c r="B1050" i="5"/>
  <c r="A1051" i="5"/>
  <c r="E1050" i="5"/>
  <c r="G1050" i="5"/>
  <c r="C1050" i="5"/>
  <c r="D1050" i="5"/>
  <c r="H1050" i="5" l="1"/>
  <c r="F1051" i="5"/>
  <c r="B1051" i="5"/>
  <c r="A1052" i="5"/>
  <c r="E1051" i="5"/>
  <c r="G1051" i="5"/>
  <c r="C1051" i="5"/>
  <c r="D1051" i="5"/>
  <c r="H1051" i="5" l="1"/>
  <c r="F1052" i="5"/>
  <c r="B1052" i="5"/>
  <c r="A1053" i="5"/>
  <c r="E1052" i="5"/>
  <c r="G1052" i="5"/>
  <c r="C1052" i="5"/>
  <c r="D1052" i="5"/>
  <c r="H1052" i="5" l="1"/>
  <c r="F1053" i="5"/>
  <c r="B1053" i="5"/>
  <c r="A1054" i="5"/>
  <c r="E1053" i="5"/>
  <c r="G1053" i="5"/>
  <c r="C1053" i="5"/>
  <c r="D1053" i="5"/>
  <c r="H1053" i="5" l="1"/>
  <c r="F1054" i="5"/>
  <c r="B1054" i="5"/>
  <c r="A1055" i="5"/>
  <c r="E1054" i="5"/>
  <c r="G1054" i="5"/>
  <c r="C1054" i="5"/>
  <c r="D1054" i="5"/>
  <c r="H1054" i="5" l="1"/>
  <c r="F1055" i="5"/>
  <c r="B1055" i="5"/>
  <c r="A1056" i="5"/>
  <c r="E1055" i="5"/>
  <c r="G1055" i="5"/>
  <c r="C1055" i="5"/>
  <c r="D1055" i="5"/>
  <c r="H1055" i="5" l="1"/>
  <c r="F1056" i="5"/>
  <c r="B1056" i="5"/>
  <c r="A1057" i="5"/>
  <c r="E1056" i="5"/>
  <c r="G1056" i="5"/>
  <c r="C1056" i="5"/>
  <c r="D1056" i="5"/>
  <c r="H1056" i="5" l="1"/>
  <c r="F1057" i="5"/>
  <c r="B1057" i="5"/>
  <c r="A1058" i="5"/>
  <c r="E1057" i="5"/>
  <c r="G1057" i="5"/>
  <c r="C1057" i="5"/>
  <c r="D1057" i="5"/>
  <c r="H1057" i="5" l="1"/>
  <c r="F1058" i="5"/>
  <c r="B1058" i="5"/>
  <c r="A1059" i="5"/>
  <c r="E1058" i="5"/>
  <c r="G1058" i="5"/>
  <c r="C1058" i="5"/>
  <c r="D1058" i="5"/>
  <c r="H1058" i="5" l="1"/>
  <c r="F1059" i="5"/>
  <c r="B1059" i="5"/>
  <c r="A1060" i="5"/>
  <c r="E1059" i="5"/>
  <c r="G1059" i="5"/>
  <c r="C1059" i="5"/>
  <c r="D1059" i="5"/>
  <c r="H1059" i="5" l="1"/>
  <c r="F1060" i="5"/>
  <c r="B1060" i="5"/>
  <c r="A1061" i="5"/>
  <c r="E1060" i="5"/>
  <c r="G1060" i="5"/>
  <c r="C1060" i="5"/>
  <c r="D1060" i="5"/>
  <c r="H1060" i="5" l="1"/>
  <c r="F1061" i="5"/>
  <c r="B1061" i="5"/>
  <c r="A1062" i="5"/>
  <c r="E1061" i="5"/>
  <c r="G1061" i="5"/>
  <c r="C1061" i="5"/>
  <c r="D1061" i="5"/>
  <c r="H1061" i="5" l="1"/>
  <c r="F1062" i="5"/>
  <c r="B1062" i="5"/>
  <c r="A1063" i="5"/>
  <c r="E1062" i="5"/>
  <c r="G1062" i="5"/>
  <c r="C1062" i="5"/>
  <c r="D1062" i="5"/>
  <c r="H1062" i="5" l="1"/>
  <c r="F1063" i="5"/>
  <c r="B1063" i="5"/>
  <c r="A1064" i="5"/>
  <c r="E1063" i="5"/>
  <c r="G1063" i="5"/>
  <c r="C1063" i="5"/>
  <c r="D1063" i="5"/>
  <c r="H1063" i="5" l="1"/>
  <c r="F1064" i="5"/>
  <c r="B1064" i="5"/>
  <c r="A1065" i="5"/>
  <c r="E1064" i="5"/>
  <c r="G1064" i="5"/>
  <c r="C1064" i="5"/>
  <c r="D1064" i="5"/>
  <c r="H1064" i="5" l="1"/>
  <c r="F1065" i="5"/>
  <c r="B1065" i="5"/>
  <c r="A1066" i="5"/>
  <c r="E1065" i="5"/>
  <c r="G1065" i="5"/>
  <c r="C1065" i="5"/>
  <c r="D1065" i="5"/>
  <c r="H1065" i="5" l="1"/>
  <c r="F1066" i="5"/>
  <c r="B1066" i="5"/>
  <c r="A1067" i="5"/>
  <c r="E1066" i="5"/>
  <c r="G1066" i="5"/>
  <c r="C1066" i="5"/>
  <c r="D1066" i="5"/>
  <c r="H1066" i="5" l="1"/>
  <c r="F1067" i="5"/>
  <c r="B1067" i="5"/>
  <c r="A1068" i="5"/>
  <c r="E1067" i="5"/>
  <c r="G1067" i="5"/>
  <c r="C1067" i="5"/>
  <c r="D1067" i="5"/>
  <c r="H1067" i="5" l="1"/>
  <c r="F1068" i="5"/>
  <c r="B1068" i="5"/>
  <c r="A1069" i="5"/>
  <c r="E1068" i="5"/>
  <c r="G1068" i="5"/>
  <c r="C1068" i="5"/>
  <c r="D1068" i="5"/>
  <c r="H1068" i="5" l="1"/>
  <c r="F1069" i="5"/>
  <c r="B1069" i="5"/>
  <c r="A1070" i="5"/>
  <c r="E1069" i="5"/>
  <c r="G1069" i="5"/>
  <c r="C1069" i="5"/>
  <c r="D1069" i="5"/>
  <c r="H1069" i="5" l="1"/>
  <c r="F1070" i="5"/>
  <c r="B1070" i="5"/>
  <c r="A1071" i="5"/>
  <c r="E1070" i="5"/>
  <c r="G1070" i="5"/>
  <c r="C1070" i="5"/>
  <c r="D1070" i="5"/>
  <c r="H1070" i="5" l="1"/>
  <c r="F1071" i="5"/>
  <c r="B1071" i="5"/>
  <c r="A1072" i="5"/>
  <c r="E1071" i="5"/>
  <c r="G1071" i="5"/>
  <c r="C1071" i="5"/>
  <c r="D1071" i="5"/>
  <c r="H1071" i="5" l="1"/>
  <c r="F1072" i="5"/>
  <c r="B1072" i="5"/>
  <c r="A1073" i="5"/>
  <c r="E1072" i="5"/>
  <c r="G1072" i="5"/>
  <c r="C1072" i="5"/>
  <c r="D1072" i="5"/>
  <c r="H1072" i="5" l="1"/>
  <c r="F1073" i="5"/>
  <c r="B1073" i="5"/>
  <c r="A1074" i="5"/>
  <c r="E1073" i="5"/>
  <c r="G1073" i="5"/>
  <c r="C1073" i="5"/>
  <c r="D1073" i="5"/>
  <c r="H1073" i="5" l="1"/>
  <c r="F1074" i="5"/>
  <c r="B1074" i="5"/>
  <c r="A1075" i="5"/>
  <c r="E1074" i="5"/>
  <c r="G1074" i="5"/>
  <c r="C1074" i="5"/>
  <c r="D1074" i="5"/>
  <c r="H1074" i="5" l="1"/>
  <c r="F1075" i="5"/>
  <c r="B1075" i="5"/>
  <c r="A1076" i="5"/>
  <c r="E1075" i="5"/>
  <c r="G1075" i="5"/>
  <c r="C1075" i="5"/>
  <c r="D1075" i="5"/>
  <c r="H1075" i="5" l="1"/>
  <c r="F1076" i="5"/>
  <c r="B1076" i="5"/>
  <c r="A1077" i="5"/>
  <c r="E1076" i="5"/>
  <c r="G1076" i="5"/>
  <c r="C1076" i="5"/>
  <c r="D1076" i="5"/>
  <c r="H1076" i="5" l="1"/>
  <c r="F1077" i="5"/>
  <c r="B1077" i="5"/>
  <c r="A1078" i="5"/>
  <c r="E1077" i="5"/>
  <c r="G1077" i="5"/>
  <c r="C1077" i="5"/>
  <c r="D1077" i="5"/>
  <c r="H1077" i="5" l="1"/>
  <c r="F1078" i="5"/>
  <c r="B1078" i="5"/>
  <c r="A1079" i="5"/>
  <c r="E1078" i="5"/>
  <c r="G1078" i="5"/>
  <c r="C1078" i="5"/>
  <c r="D1078" i="5"/>
  <c r="H1078" i="5" l="1"/>
  <c r="F1079" i="5"/>
  <c r="B1079" i="5"/>
  <c r="A1080" i="5"/>
  <c r="E1079" i="5"/>
  <c r="G1079" i="5"/>
  <c r="C1079" i="5"/>
  <c r="D1079" i="5"/>
  <c r="H1079" i="5" l="1"/>
  <c r="F1080" i="5"/>
  <c r="B1080" i="5"/>
  <c r="A1081" i="5"/>
  <c r="E1080" i="5"/>
  <c r="G1080" i="5"/>
  <c r="C1080" i="5"/>
  <c r="D1080" i="5"/>
  <c r="H1080" i="5" l="1"/>
  <c r="F1081" i="5"/>
  <c r="B1081" i="5"/>
  <c r="A1082" i="5"/>
  <c r="E1081" i="5"/>
  <c r="G1081" i="5"/>
  <c r="C1081" i="5"/>
  <c r="D1081" i="5"/>
  <c r="H1081" i="5" l="1"/>
  <c r="F1082" i="5"/>
  <c r="B1082" i="5"/>
  <c r="A1083" i="5"/>
  <c r="E1082" i="5"/>
  <c r="G1082" i="5"/>
  <c r="C1082" i="5"/>
  <c r="D1082" i="5"/>
  <c r="H1082" i="5" l="1"/>
  <c r="F1083" i="5"/>
  <c r="B1083" i="5"/>
  <c r="A1084" i="5"/>
  <c r="E1083" i="5"/>
  <c r="G1083" i="5"/>
  <c r="C1083" i="5"/>
  <c r="D1083" i="5"/>
  <c r="H1083" i="5" l="1"/>
  <c r="F1084" i="5"/>
  <c r="B1084" i="5"/>
  <c r="A1085" i="5"/>
  <c r="E1084" i="5"/>
  <c r="G1084" i="5"/>
  <c r="C1084" i="5"/>
  <c r="D1084" i="5"/>
  <c r="H1084" i="5" l="1"/>
  <c r="F1085" i="5"/>
  <c r="B1085" i="5"/>
  <c r="A1086" i="5"/>
  <c r="E1085" i="5"/>
  <c r="G1085" i="5"/>
  <c r="C1085" i="5"/>
  <c r="D1085" i="5"/>
  <c r="H1085" i="5" l="1"/>
  <c r="F1086" i="5"/>
  <c r="B1086" i="5"/>
  <c r="A1087" i="5"/>
  <c r="E1086" i="5"/>
  <c r="G1086" i="5"/>
  <c r="C1086" i="5"/>
  <c r="D1086" i="5"/>
  <c r="H1086" i="5" l="1"/>
  <c r="F1087" i="5"/>
  <c r="B1087" i="5"/>
  <c r="A1088" i="5"/>
  <c r="E1087" i="5"/>
  <c r="G1087" i="5"/>
  <c r="C1087" i="5"/>
  <c r="D1087" i="5"/>
  <c r="H1087" i="5" l="1"/>
  <c r="F1088" i="5"/>
  <c r="B1088" i="5"/>
  <c r="A1089" i="5"/>
  <c r="E1088" i="5"/>
  <c r="G1088" i="5"/>
  <c r="C1088" i="5"/>
  <c r="D1088" i="5"/>
  <c r="H1088" i="5" l="1"/>
  <c r="F1089" i="5"/>
  <c r="B1089" i="5"/>
  <c r="A1090" i="5"/>
  <c r="E1089" i="5"/>
  <c r="G1089" i="5"/>
  <c r="C1089" i="5"/>
  <c r="D1089" i="5"/>
  <c r="H1089" i="5" l="1"/>
  <c r="F1090" i="5"/>
  <c r="B1090" i="5"/>
  <c r="A1091" i="5"/>
  <c r="E1090" i="5"/>
  <c r="G1090" i="5"/>
  <c r="C1090" i="5"/>
  <c r="D1090" i="5"/>
  <c r="H1090" i="5" l="1"/>
  <c r="F1091" i="5"/>
  <c r="B1091" i="5"/>
  <c r="A1092" i="5"/>
  <c r="E1091" i="5"/>
  <c r="G1091" i="5"/>
  <c r="C1091" i="5"/>
  <c r="D1091" i="5"/>
  <c r="H1091" i="5" l="1"/>
  <c r="F1092" i="5"/>
  <c r="B1092" i="5"/>
  <c r="A1093" i="5"/>
  <c r="E1092" i="5"/>
  <c r="G1092" i="5"/>
  <c r="C1092" i="5"/>
  <c r="D1092" i="5"/>
  <c r="H1092" i="5" l="1"/>
  <c r="F1093" i="5"/>
  <c r="B1093" i="5"/>
  <c r="A1094" i="5"/>
  <c r="E1093" i="5"/>
  <c r="G1093" i="5"/>
  <c r="C1093" i="5"/>
  <c r="D1093" i="5"/>
  <c r="H1093" i="5" l="1"/>
  <c r="F1094" i="5"/>
  <c r="B1094" i="5"/>
  <c r="A1095" i="5"/>
  <c r="E1094" i="5"/>
  <c r="G1094" i="5"/>
  <c r="C1094" i="5"/>
  <c r="D1094" i="5"/>
  <c r="H1094" i="5" l="1"/>
  <c r="F1095" i="5"/>
  <c r="B1095" i="5"/>
  <c r="A1096" i="5"/>
  <c r="E1095" i="5"/>
  <c r="G1095" i="5"/>
  <c r="C1095" i="5"/>
  <c r="D1095" i="5"/>
  <c r="H1095" i="5" l="1"/>
  <c r="F1096" i="5"/>
  <c r="B1096" i="5"/>
  <c r="A1097" i="5"/>
  <c r="E1096" i="5"/>
  <c r="G1096" i="5"/>
  <c r="C1096" i="5"/>
  <c r="D1096" i="5"/>
  <c r="H1096" i="5" l="1"/>
  <c r="F1097" i="5"/>
  <c r="B1097" i="5"/>
  <c r="A1098" i="5"/>
  <c r="E1097" i="5"/>
  <c r="G1097" i="5"/>
  <c r="C1097" i="5"/>
  <c r="D1097" i="5"/>
  <c r="H1097" i="5" l="1"/>
  <c r="F1098" i="5"/>
  <c r="B1098" i="5"/>
  <c r="A1099" i="5"/>
  <c r="E1098" i="5"/>
  <c r="G1098" i="5"/>
  <c r="C1098" i="5"/>
  <c r="D1098" i="5"/>
  <c r="H1098" i="5" l="1"/>
  <c r="F1099" i="5"/>
  <c r="B1099" i="5"/>
  <c r="A1100" i="5"/>
  <c r="E1099" i="5"/>
  <c r="G1099" i="5"/>
  <c r="C1099" i="5"/>
  <c r="D1099" i="5"/>
  <c r="H1099" i="5" l="1"/>
  <c r="F1100" i="5"/>
  <c r="B1100" i="5"/>
  <c r="A1101" i="5"/>
  <c r="E1100" i="5"/>
  <c r="G1100" i="5"/>
  <c r="C1100" i="5"/>
  <c r="D1100" i="5"/>
  <c r="H1100" i="5" l="1"/>
  <c r="F1101" i="5"/>
  <c r="B1101" i="5"/>
  <c r="A1102" i="5"/>
  <c r="E1101" i="5"/>
  <c r="G1101" i="5"/>
  <c r="C1101" i="5"/>
  <c r="D1101" i="5"/>
  <c r="H1101" i="5" l="1"/>
  <c r="F1102" i="5"/>
  <c r="B1102" i="5"/>
  <c r="A1103" i="5"/>
  <c r="E1102" i="5"/>
  <c r="G1102" i="5"/>
  <c r="C1102" i="5"/>
  <c r="D1102" i="5"/>
  <c r="H1102" i="5" l="1"/>
  <c r="F1103" i="5"/>
  <c r="B1103" i="5"/>
  <c r="A1104" i="5"/>
  <c r="E1103" i="5"/>
  <c r="G1103" i="5"/>
  <c r="C1103" i="5"/>
  <c r="D1103" i="5"/>
  <c r="H1103" i="5" l="1"/>
  <c r="F1104" i="5"/>
  <c r="B1104" i="5"/>
  <c r="A1105" i="5"/>
  <c r="E1104" i="5"/>
  <c r="G1104" i="5"/>
  <c r="C1104" i="5"/>
  <c r="D1104" i="5"/>
  <c r="H1104" i="5" l="1"/>
  <c r="F1105" i="5"/>
  <c r="B1105" i="5"/>
  <c r="A1106" i="5"/>
  <c r="E1105" i="5"/>
  <c r="G1105" i="5"/>
  <c r="C1105" i="5"/>
  <c r="D1105" i="5"/>
  <c r="H1105" i="5" l="1"/>
  <c r="F1106" i="5"/>
  <c r="B1106" i="5"/>
  <c r="A1107" i="5"/>
  <c r="E1106" i="5"/>
  <c r="G1106" i="5"/>
  <c r="C1106" i="5"/>
  <c r="D1106" i="5"/>
  <c r="H1106" i="5" l="1"/>
  <c r="F1107" i="5"/>
  <c r="B1107" i="5"/>
  <c r="A1108" i="5"/>
  <c r="E1107" i="5"/>
  <c r="G1107" i="5"/>
  <c r="C1107" i="5"/>
  <c r="D1107" i="5"/>
  <c r="H1107" i="5" l="1"/>
  <c r="F1108" i="5"/>
  <c r="B1108" i="5"/>
  <c r="A1109" i="5"/>
  <c r="E1108" i="5"/>
  <c r="G1108" i="5"/>
  <c r="C1108" i="5"/>
  <c r="D1108" i="5"/>
  <c r="H1108" i="5" l="1"/>
  <c r="F1109" i="5"/>
  <c r="B1109" i="5"/>
  <c r="A1110" i="5"/>
  <c r="E1109" i="5"/>
  <c r="G1109" i="5"/>
  <c r="C1109" i="5"/>
  <c r="D1109" i="5"/>
  <c r="H1109" i="5" l="1"/>
  <c r="F1110" i="5"/>
  <c r="B1110" i="5"/>
  <c r="A1111" i="5"/>
  <c r="E1110" i="5"/>
  <c r="G1110" i="5"/>
  <c r="C1110" i="5"/>
  <c r="D1110" i="5"/>
  <c r="H1110" i="5" l="1"/>
  <c r="F1111" i="5"/>
  <c r="B1111" i="5"/>
  <c r="A1112" i="5"/>
  <c r="E1111" i="5"/>
  <c r="G1111" i="5"/>
  <c r="C1111" i="5"/>
  <c r="D1111" i="5"/>
  <c r="H1111" i="5" l="1"/>
  <c r="F1112" i="5"/>
  <c r="B1112" i="5"/>
  <c r="A1113" i="5"/>
  <c r="E1112" i="5"/>
  <c r="G1112" i="5"/>
  <c r="C1112" i="5"/>
  <c r="D1112" i="5"/>
  <c r="H1112" i="5" l="1"/>
  <c r="F1113" i="5"/>
  <c r="B1113" i="5"/>
  <c r="A1114" i="5"/>
  <c r="E1113" i="5"/>
  <c r="G1113" i="5"/>
  <c r="C1113" i="5"/>
  <c r="D1113" i="5"/>
  <c r="H1113" i="5" l="1"/>
  <c r="F1114" i="5"/>
  <c r="B1114" i="5"/>
  <c r="A1115" i="5"/>
  <c r="E1114" i="5"/>
  <c r="G1114" i="5"/>
  <c r="C1114" i="5"/>
  <c r="D1114" i="5"/>
  <c r="H1114" i="5" l="1"/>
  <c r="F1115" i="5"/>
  <c r="B1115" i="5"/>
  <c r="A1116" i="5"/>
  <c r="E1115" i="5"/>
  <c r="G1115" i="5"/>
  <c r="C1115" i="5"/>
  <c r="D1115" i="5"/>
  <c r="H1115" i="5" l="1"/>
  <c r="F1116" i="5"/>
  <c r="B1116" i="5"/>
  <c r="A1117" i="5"/>
  <c r="E1116" i="5"/>
  <c r="G1116" i="5"/>
  <c r="C1116" i="5"/>
  <c r="D1116" i="5"/>
  <c r="H1116" i="5" l="1"/>
  <c r="F1117" i="5"/>
  <c r="B1117" i="5"/>
  <c r="A1118" i="5"/>
  <c r="E1117" i="5"/>
  <c r="G1117" i="5"/>
  <c r="C1117" i="5"/>
  <c r="D1117" i="5"/>
  <c r="H1117" i="5" l="1"/>
  <c r="F1118" i="5"/>
  <c r="B1118" i="5"/>
  <c r="A1119" i="5"/>
  <c r="E1118" i="5"/>
  <c r="G1118" i="5"/>
  <c r="C1118" i="5"/>
  <c r="D1118" i="5"/>
  <c r="H1118" i="5" l="1"/>
  <c r="F1119" i="5"/>
  <c r="B1119" i="5"/>
  <c r="A1120" i="5"/>
  <c r="E1119" i="5"/>
  <c r="G1119" i="5"/>
  <c r="C1119" i="5"/>
  <c r="D1119" i="5"/>
  <c r="H1119" i="5" l="1"/>
  <c r="F1120" i="5"/>
  <c r="B1120" i="5"/>
  <c r="A1121" i="5"/>
  <c r="E1120" i="5"/>
  <c r="G1120" i="5"/>
  <c r="C1120" i="5"/>
  <c r="D1120" i="5"/>
  <c r="H1120" i="5" l="1"/>
  <c r="F1121" i="5"/>
  <c r="B1121" i="5"/>
  <c r="A1122" i="5"/>
  <c r="E1121" i="5"/>
  <c r="G1121" i="5"/>
  <c r="C1121" i="5"/>
  <c r="D1121" i="5"/>
  <c r="H1121" i="5" l="1"/>
  <c r="F1122" i="5"/>
  <c r="B1122" i="5"/>
  <c r="A1123" i="5"/>
  <c r="E1122" i="5"/>
  <c r="G1122" i="5"/>
  <c r="C1122" i="5"/>
  <c r="D1122" i="5"/>
  <c r="H1122" i="5" l="1"/>
  <c r="F1123" i="5"/>
  <c r="B1123" i="5"/>
  <c r="A1124" i="5"/>
  <c r="E1123" i="5"/>
  <c r="G1123" i="5"/>
  <c r="C1123" i="5"/>
  <c r="D1123" i="5"/>
  <c r="H1123" i="5" l="1"/>
  <c r="F1124" i="5"/>
  <c r="B1124" i="5"/>
  <c r="A1125" i="5"/>
  <c r="E1124" i="5"/>
  <c r="G1124" i="5"/>
  <c r="C1124" i="5"/>
  <c r="D1124" i="5"/>
  <c r="H1124" i="5" l="1"/>
  <c r="F1125" i="5"/>
  <c r="B1125" i="5"/>
  <c r="A1126" i="5"/>
  <c r="E1125" i="5"/>
  <c r="G1125" i="5"/>
  <c r="C1125" i="5"/>
  <c r="D1125" i="5"/>
  <c r="H1125" i="5" l="1"/>
  <c r="F1126" i="5"/>
  <c r="B1126" i="5"/>
  <c r="A1127" i="5"/>
  <c r="E1126" i="5"/>
  <c r="G1126" i="5"/>
  <c r="C1126" i="5"/>
  <c r="D1126" i="5"/>
  <c r="H1126" i="5" l="1"/>
  <c r="F1127" i="5"/>
  <c r="B1127" i="5"/>
  <c r="A1128" i="5"/>
  <c r="E1127" i="5"/>
  <c r="G1127" i="5"/>
  <c r="C1127" i="5"/>
  <c r="D1127" i="5"/>
  <c r="H1127" i="5" l="1"/>
  <c r="F1128" i="5"/>
  <c r="B1128" i="5"/>
  <c r="A1129" i="5"/>
  <c r="E1128" i="5"/>
  <c r="G1128" i="5"/>
  <c r="C1128" i="5"/>
  <c r="D1128" i="5"/>
  <c r="H1128" i="5" l="1"/>
  <c r="F1129" i="5"/>
  <c r="B1129" i="5"/>
  <c r="A1130" i="5"/>
  <c r="E1129" i="5"/>
  <c r="G1129" i="5"/>
  <c r="C1129" i="5"/>
  <c r="D1129" i="5"/>
  <c r="H1129" i="5" l="1"/>
  <c r="F1130" i="5"/>
  <c r="B1130" i="5"/>
  <c r="A1131" i="5"/>
  <c r="E1130" i="5"/>
  <c r="G1130" i="5"/>
  <c r="C1130" i="5"/>
  <c r="D1130" i="5"/>
  <c r="H1130" i="5" l="1"/>
  <c r="F1131" i="5"/>
  <c r="B1131" i="5"/>
  <c r="A1132" i="5"/>
  <c r="E1131" i="5"/>
  <c r="G1131" i="5"/>
  <c r="C1131" i="5"/>
  <c r="D1131" i="5"/>
  <c r="H1131" i="5" l="1"/>
  <c r="F1132" i="5"/>
  <c r="B1132" i="5"/>
  <c r="A1133" i="5"/>
  <c r="E1132" i="5"/>
  <c r="G1132" i="5"/>
  <c r="C1132" i="5"/>
  <c r="D1132" i="5"/>
  <c r="H1132" i="5" l="1"/>
  <c r="F1133" i="5"/>
  <c r="B1133" i="5"/>
  <c r="A1134" i="5"/>
  <c r="E1133" i="5"/>
  <c r="G1133" i="5"/>
  <c r="C1133" i="5"/>
  <c r="D1133" i="5"/>
  <c r="H1133" i="5" l="1"/>
  <c r="F1134" i="5"/>
  <c r="B1134" i="5"/>
  <c r="A1135" i="5"/>
  <c r="E1134" i="5"/>
  <c r="G1134" i="5"/>
  <c r="C1134" i="5"/>
  <c r="D1134" i="5"/>
  <c r="H1134" i="5" l="1"/>
  <c r="F1135" i="5"/>
  <c r="B1135" i="5"/>
  <c r="A1136" i="5"/>
  <c r="E1135" i="5"/>
  <c r="G1135" i="5"/>
  <c r="C1135" i="5"/>
  <c r="D1135" i="5"/>
  <c r="H1135" i="5" l="1"/>
  <c r="F1136" i="5"/>
  <c r="B1136" i="5"/>
  <c r="A1137" i="5"/>
  <c r="E1136" i="5"/>
  <c r="G1136" i="5"/>
  <c r="C1136" i="5"/>
  <c r="D1136" i="5"/>
  <c r="H1136" i="5" l="1"/>
  <c r="F1137" i="5"/>
  <c r="B1137" i="5"/>
  <c r="A1138" i="5"/>
  <c r="E1137" i="5"/>
  <c r="G1137" i="5"/>
  <c r="C1137" i="5"/>
  <c r="D1137" i="5"/>
  <c r="H1137" i="5" l="1"/>
  <c r="F1138" i="5"/>
  <c r="B1138" i="5"/>
  <c r="A1139" i="5"/>
  <c r="E1138" i="5"/>
  <c r="G1138" i="5"/>
  <c r="C1138" i="5"/>
  <c r="D1138" i="5"/>
  <c r="H1138" i="5" l="1"/>
  <c r="F1139" i="5"/>
  <c r="B1139" i="5"/>
  <c r="A1140" i="5"/>
  <c r="E1139" i="5"/>
  <c r="G1139" i="5"/>
  <c r="C1139" i="5"/>
  <c r="D1139" i="5"/>
  <c r="H1139" i="5" l="1"/>
  <c r="F1140" i="5"/>
  <c r="B1140" i="5"/>
  <c r="A1141" i="5"/>
  <c r="E1140" i="5"/>
  <c r="G1140" i="5"/>
  <c r="C1140" i="5"/>
  <c r="D1140" i="5"/>
  <c r="H1140" i="5" l="1"/>
  <c r="F1141" i="5"/>
  <c r="B1141" i="5"/>
  <c r="A1142" i="5"/>
  <c r="E1141" i="5"/>
  <c r="G1141" i="5"/>
  <c r="C1141" i="5"/>
  <c r="D1141" i="5"/>
  <c r="H1141" i="5" l="1"/>
  <c r="F1142" i="5"/>
  <c r="B1142" i="5"/>
  <c r="A1143" i="5"/>
  <c r="E1142" i="5"/>
  <c r="G1142" i="5"/>
  <c r="C1142" i="5"/>
  <c r="D1142" i="5"/>
  <c r="H1142" i="5" l="1"/>
  <c r="F1143" i="5"/>
  <c r="B1143" i="5"/>
  <c r="A1144" i="5"/>
  <c r="E1143" i="5"/>
  <c r="G1143" i="5"/>
  <c r="C1143" i="5"/>
  <c r="D1143" i="5"/>
  <c r="H1143" i="5" l="1"/>
  <c r="F1144" i="5"/>
  <c r="B1144" i="5"/>
  <c r="A1145" i="5"/>
  <c r="E1144" i="5"/>
  <c r="G1144" i="5"/>
  <c r="C1144" i="5"/>
  <c r="D1144" i="5"/>
  <c r="H1144" i="5" l="1"/>
  <c r="F1145" i="5"/>
  <c r="B1145" i="5"/>
  <c r="A1146" i="5"/>
  <c r="E1145" i="5"/>
  <c r="G1145" i="5"/>
  <c r="C1145" i="5"/>
  <c r="D1145" i="5"/>
  <c r="H1145" i="5" l="1"/>
  <c r="F1146" i="5"/>
  <c r="B1146" i="5"/>
  <c r="A1147" i="5"/>
  <c r="E1146" i="5"/>
  <c r="G1146" i="5"/>
  <c r="C1146" i="5"/>
  <c r="D1146" i="5"/>
  <c r="H1146" i="5" l="1"/>
  <c r="F1147" i="5"/>
  <c r="B1147" i="5"/>
  <c r="A1148" i="5"/>
  <c r="E1147" i="5"/>
  <c r="G1147" i="5"/>
  <c r="C1147" i="5"/>
  <c r="D1147" i="5"/>
  <c r="H1147" i="5" l="1"/>
  <c r="F1148" i="5"/>
  <c r="B1148" i="5"/>
  <c r="A1149" i="5"/>
  <c r="E1148" i="5"/>
  <c r="G1148" i="5"/>
  <c r="C1148" i="5"/>
  <c r="D1148" i="5"/>
  <c r="H1148" i="5" l="1"/>
  <c r="F1149" i="5"/>
  <c r="B1149" i="5"/>
  <c r="A1150" i="5"/>
  <c r="E1149" i="5"/>
  <c r="G1149" i="5"/>
  <c r="C1149" i="5"/>
  <c r="D1149" i="5"/>
  <c r="H1149" i="5" l="1"/>
  <c r="F1150" i="5"/>
  <c r="B1150" i="5"/>
  <c r="A1151" i="5"/>
  <c r="E1150" i="5"/>
  <c r="G1150" i="5"/>
  <c r="C1150" i="5"/>
  <c r="D1150" i="5"/>
  <c r="H1150" i="5" l="1"/>
  <c r="F1151" i="5"/>
  <c r="B1151" i="5"/>
  <c r="A1152" i="5"/>
  <c r="E1151" i="5"/>
  <c r="G1151" i="5"/>
  <c r="C1151" i="5"/>
  <c r="D1151" i="5"/>
  <c r="H1151" i="5" l="1"/>
  <c r="F1152" i="5"/>
  <c r="B1152" i="5"/>
  <c r="A1153" i="5"/>
  <c r="E1152" i="5"/>
  <c r="G1152" i="5"/>
  <c r="C1152" i="5"/>
  <c r="D1152" i="5"/>
  <c r="H1152" i="5" l="1"/>
  <c r="F1153" i="5"/>
  <c r="B1153" i="5"/>
  <c r="A1154" i="5"/>
  <c r="E1153" i="5"/>
  <c r="G1153" i="5"/>
  <c r="C1153" i="5"/>
  <c r="D1153" i="5"/>
  <c r="H1153" i="5" l="1"/>
  <c r="F1154" i="5"/>
  <c r="B1154" i="5"/>
  <c r="A1155" i="5"/>
  <c r="E1154" i="5"/>
  <c r="G1154" i="5"/>
  <c r="C1154" i="5"/>
  <c r="D1154" i="5"/>
  <c r="H1154" i="5" l="1"/>
  <c r="F1155" i="5"/>
  <c r="B1155" i="5"/>
  <c r="A1156" i="5"/>
  <c r="E1155" i="5"/>
  <c r="G1155" i="5"/>
  <c r="C1155" i="5"/>
  <c r="D1155" i="5"/>
  <c r="H1155" i="5" l="1"/>
  <c r="F1156" i="5"/>
  <c r="B1156" i="5"/>
  <c r="A1157" i="5"/>
  <c r="E1156" i="5"/>
  <c r="G1156" i="5"/>
  <c r="C1156" i="5"/>
  <c r="D1156" i="5"/>
  <c r="H1156" i="5" l="1"/>
  <c r="F1157" i="5"/>
  <c r="B1157" i="5"/>
  <c r="A1158" i="5"/>
  <c r="E1157" i="5"/>
  <c r="G1157" i="5"/>
  <c r="C1157" i="5"/>
  <c r="D1157" i="5"/>
  <c r="H1157" i="5" l="1"/>
  <c r="F1158" i="5"/>
  <c r="B1158" i="5"/>
  <c r="A1159" i="5"/>
  <c r="E1158" i="5"/>
  <c r="G1158" i="5"/>
  <c r="C1158" i="5"/>
  <c r="D1158" i="5"/>
  <c r="H1158" i="5" l="1"/>
  <c r="F1159" i="5"/>
  <c r="B1159" i="5"/>
  <c r="A1160" i="5"/>
  <c r="E1159" i="5"/>
  <c r="G1159" i="5"/>
  <c r="C1159" i="5"/>
  <c r="D1159" i="5"/>
  <c r="H1159" i="5" l="1"/>
  <c r="F1160" i="5"/>
  <c r="B1160" i="5"/>
  <c r="A1161" i="5"/>
  <c r="E1160" i="5"/>
  <c r="G1160" i="5"/>
  <c r="C1160" i="5"/>
  <c r="D1160" i="5"/>
  <c r="H1160" i="5" l="1"/>
  <c r="F1161" i="5"/>
  <c r="B1161" i="5"/>
  <c r="A1162" i="5"/>
  <c r="E1161" i="5"/>
  <c r="G1161" i="5"/>
  <c r="C1161" i="5"/>
  <c r="D1161" i="5"/>
  <c r="H1161" i="5" l="1"/>
  <c r="F1162" i="5"/>
  <c r="B1162" i="5"/>
  <c r="A1163" i="5"/>
  <c r="E1162" i="5"/>
  <c r="G1162" i="5"/>
  <c r="C1162" i="5"/>
  <c r="D1162" i="5"/>
  <c r="H1162" i="5" l="1"/>
  <c r="F1163" i="5"/>
  <c r="B1163" i="5"/>
  <c r="A1164" i="5"/>
  <c r="E1163" i="5"/>
  <c r="G1163" i="5"/>
  <c r="C1163" i="5"/>
  <c r="D1163" i="5"/>
  <c r="H1163" i="5" l="1"/>
  <c r="F1164" i="5"/>
  <c r="B1164" i="5"/>
  <c r="A1165" i="5"/>
  <c r="E1164" i="5"/>
  <c r="G1164" i="5"/>
  <c r="C1164" i="5"/>
  <c r="D1164" i="5"/>
  <c r="H1164" i="5" l="1"/>
  <c r="F1165" i="5"/>
  <c r="B1165" i="5"/>
  <c r="A1166" i="5"/>
  <c r="E1165" i="5"/>
  <c r="G1165" i="5"/>
  <c r="C1165" i="5"/>
  <c r="D1165" i="5"/>
  <c r="H1165" i="5" l="1"/>
  <c r="F1166" i="5"/>
  <c r="B1166" i="5"/>
  <c r="A1167" i="5"/>
  <c r="E1166" i="5"/>
  <c r="G1166" i="5"/>
  <c r="C1166" i="5"/>
  <c r="D1166" i="5"/>
  <c r="H1166" i="5" l="1"/>
  <c r="F1167" i="5"/>
  <c r="B1167" i="5"/>
  <c r="A1168" i="5"/>
  <c r="E1167" i="5"/>
  <c r="G1167" i="5"/>
  <c r="C1167" i="5"/>
  <c r="D1167" i="5"/>
  <c r="H1167" i="5" l="1"/>
  <c r="F1168" i="5"/>
  <c r="B1168" i="5"/>
  <c r="A1169" i="5"/>
  <c r="E1168" i="5"/>
  <c r="G1168" i="5"/>
  <c r="C1168" i="5"/>
  <c r="D1168" i="5"/>
  <c r="H1168" i="5" l="1"/>
  <c r="F1169" i="5"/>
  <c r="B1169" i="5"/>
  <c r="A1170" i="5"/>
  <c r="E1169" i="5"/>
  <c r="G1169" i="5"/>
  <c r="C1169" i="5"/>
  <c r="D1169" i="5"/>
  <c r="H1169" i="5" l="1"/>
  <c r="F1170" i="5"/>
  <c r="B1170" i="5"/>
  <c r="A1171" i="5"/>
  <c r="E1170" i="5"/>
  <c r="G1170" i="5"/>
  <c r="C1170" i="5"/>
  <c r="D1170" i="5"/>
  <c r="H1170" i="5" l="1"/>
  <c r="F1171" i="5"/>
  <c r="B1171" i="5"/>
  <c r="A1172" i="5"/>
  <c r="E1171" i="5"/>
  <c r="G1171" i="5"/>
  <c r="C1171" i="5"/>
  <c r="D1171" i="5"/>
  <c r="H1171" i="5" l="1"/>
  <c r="F1172" i="5"/>
  <c r="B1172" i="5"/>
  <c r="A1173" i="5"/>
  <c r="E1172" i="5"/>
  <c r="G1172" i="5"/>
  <c r="C1172" i="5"/>
  <c r="D1172" i="5"/>
  <c r="H1172" i="5" l="1"/>
  <c r="F1173" i="5"/>
  <c r="B1173" i="5"/>
  <c r="A1174" i="5"/>
  <c r="E1173" i="5"/>
  <c r="G1173" i="5"/>
  <c r="C1173" i="5"/>
  <c r="D1173" i="5"/>
  <c r="H1173" i="5" l="1"/>
  <c r="F1174" i="5"/>
  <c r="B1174" i="5"/>
  <c r="A1175" i="5"/>
  <c r="E1174" i="5"/>
  <c r="G1174" i="5"/>
  <c r="C1174" i="5"/>
  <c r="D1174" i="5"/>
  <c r="H1174" i="5" l="1"/>
  <c r="F1175" i="5"/>
  <c r="B1175" i="5"/>
  <c r="A1176" i="5"/>
  <c r="E1175" i="5"/>
  <c r="G1175" i="5"/>
  <c r="C1175" i="5"/>
  <c r="D1175" i="5"/>
  <c r="H1175" i="5" l="1"/>
  <c r="F1176" i="5"/>
  <c r="B1176" i="5"/>
  <c r="A1177" i="5"/>
  <c r="E1176" i="5"/>
  <c r="G1176" i="5"/>
  <c r="C1176" i="5"/>
  <c r="D1176" i="5"/>
  <c r="H1176" i="5" l="1"/>
  <c r="F1177" i="5"/>
  <c r="B1177" i="5"/>
  <c r="A1178" i="5"/>
  <c r="E1177" i="5"/>
  <c r="G1177" i="5"/>
  <c r="C1177" i="5"/>
  <c r="D1177" i="5"/>
  <c r="H1177" i="5" l="1"/>
  <c r="F1178" i="5"/>
  <c r="B1178" i="5"/>
  <c r="A1179" i="5"/>
  <c r="E1178" i="5"/>
  <c r="G1178" i="5"/>
  <c r="C1178" i="5"/>
  <c r="D1178" i="5"/>
  <c r="H1178" i="5" l="1"/>
  <c r="F1179" i="5"/>
  <c r="B1179" i="5"/>
  <c r="A1180" i="5"/>
  <c r="E1179" i="5"/>
  <c r="G1179" i="5"/>
  <c r="C1179" i="5"/>
  <c r="D1179" i="5"/>
  <c r="H1179" i="5" l="1"/>
  <c r="F1180" i="5"/>
  <c r="B1180" i="5"/>
  <c r="A1181" i="5"/>
  <c r="E1180" i="5"/>
  <c r="G1180" i="5"/>
  <c r="C1180" i="5"/>
  <c r="D1180" i="5"/>
  <c r="H1180" i="5" l="1"/>
  <c r="F1181" i="5"/>
  <c r="B1181" i="5"/>
  <c r="A1182" i="5"/>
  <c r="E1181" i="5"/>
  <c r="G1181" i="5"/>
  <c r="C1181" i="5"/>
  <c r="D1181" i="5"/>
  <c r="H1181" i="5" l="1"/>
  <c r="F1182" i="5"/>
  <c r="B1182" i="5"/>
  <c r="A1183" i="5"/>
  <c r="E1182" i="5"/>
  <c r="G1182" i="5"/>
  <c r="C1182" i="5"/>
  <c r="D1182" i="5"/>
  <c r="H1182" i="5" l="1"/>
  <c r="F1183" i="5"/>
  <c r="B1183" i="5"/>
  <c r="A1184" i="5"/>
  <c r="E1183" i="5"/>
  <c r="G1183" i="5"/>
  <c r="C1183" i="5"/>
  <c r="D1183" i="5"/>
  <c r="H1183" i="5" l="1"/>
  <c r="F1184" i="5"/>
  <c r="B1184" i="5"/>
  <c r="A1185" i="5"/>
  <c r="E1184" i="5"/>
  <c r="G1184" i="5"/>
  <c r="C1184" i="5"/>
  <c r="D1184" i="5"/>
  <c r="H1184" i="5" l="1"/>
  <c r="F1185" i="5"/>
  <c r="B1185" i="5"/>
  <c r="A1186" i="5"/>
  <c r="E1185" i="5"/>
  <c r="G1185" i="5"/>
  <c r="C1185" i="5"/>
  <c r="D1185" i="5"/>
  <c r="H1185" i="5" l="1"/>
  <c r="F1186" i="5"/>
  <c r="B1186" i="5"/>
  <c r="A1187" i="5"/>
  <c r="E1186" i="5"/>
  <c r="G1186" i="5"/>
  <c r="C1186" i="5"/>
  <c r="D1186" i="5"/>
  <c r="H1186" i="5" l="1"/>
  <c r="F1187" i="5"/>
  <c r="B1187" i="5"/>
  <c r="A1188" i="5"/>
  <c r="E1187" i="5"/>
  <c r="G1187" i="5"/>
  <c r="C1187" i="5"/>
  <c r="D1187" i="5"/>
  <c r="H1187" i="5" l="1"/>
  <c r="F1188" i="5"/>
  <c r="B1188" i="5"/>
  <c r="A1189" i="5"/>
  <c r="E1188" i="5"/>
  <c r="G1188" i="5"/>
  <c r="C1188" i="5"/>
  <c r="D1188" i="5"/>
  <c r="H1188" i="5" l="1"/>
  <c r="F1189" i="5"/>
  <c r="B1189" i="5"/>
  <c r="A1190" i="5"/>
  <c r="E1189" i="5"/>
  <c r="G1189" i="5"/>
  <c r="C1189" i="5"/>
  <c r="D1189" i="5"/>
  <c r="H1189" i="5" l="1"/>
  <c r="F1190" i="5"/>
  <c r="B1190" i="5"/>
  <c r="A1191" i="5"/>
  <c r="E1190" i="5"/>
  <c r="G1190" i="5"/>
  <c r="C1190" i="5"/>
  <c r="D1190" i="5"/>
  <c r="H1190" i="5" l="1"/>
  <c r="F1191" i="5"/>
  <c r="B1191" i="5"/>
  <c r="A1192" i="5"/>
  <c r="E1191" i="5"/>
  <c r="G1191" i="5"/>
  <c r="C1191" i="5"/>
  <c r="D1191" i="5"/>
  <c r="H1191" i="5" l="1"/>
  <c r="F1192" i="5"/>
  <c r="B1192" i="5"/>
  <c r="A1193" i="5"/>
  <c r="E1192" i="5"/>
  <c r="G1192" i="5"/>
  <c r="C1192" i="5"/>
  <c r="D1192" i="5"/>
  <c r="H1192" i="5" l="1"/>
  <c r="F1193" i="5"/>
  <c r="B1193" i="5"/>
  <c r="A1194" i="5"/>
  <c r="E1193" i="5"/>
  <c r="G1193" i="5"/>
  <c r="C1193" i="5"/>
  <c r="D1193" i="5"/>
  <c r="H1193" i="5" l="1"/>
  <c r="F1194" i="5"/>
  <c r="B1194" i="5"/>
  <c r="A1195" i="5"/>
  <c r="E1194" i="5"/>
  <c r="G1194" i="5"/>
  <c r="C1194" i="5"/>
  <c r="D1194" i="5"/>
  <c r="H1194" i="5" l="1"/>
  <c r="F1195" i="5"/>
  <c r="B1195" i="5"/>
  <c r="A1196" i="5"/>
  <c r="E1195" i="5"/>
  <c r="G1195" i="5"/>
  <c r="C1195" i="5"/>
  <c r="D1195" i="5"/>
  <c r="H1195" i="5" l="1"/>
  <c r="F1196" i="5"/>
  <c r="B1196" i="5"/>
  <c r="A1197" i="5"/>
  <c r="E1196" i="5"/>
  <c r="G1196" i="5"/>
  <c r="C1196" i="5"/>
  <c r="D1196" i="5"/>
  <c r="H1196" i="5" l="1"/>
  <c r="F1197" i="5"/>
  <c r="B1197" i="5"/>
  <c r="A1198" i="5"/>
  <c r="E1197" i="5"/>
  <c r="G1197" i="5"/>
  <c r="C1197" i="5"/>
  <c r="D1197" i="5"/>
  <c r="H1197" i="5" l="1"/>
  <c r="F1198" i="5"/>
  <c r="B1198" i="5"/>
  <c r="A1199" i="5"/>
  <c r="E1198" i="5"/>
  <c r="G1198" i="5"/>
  <c r="C1198" i="5"/>
  <c r="D1198" i="5"/>
  <c r="H1198" i="5" l="1"/>
  <c r="F1199" i="5"/>
  <c r="B1199" i="5"/>
  <c r="A1200" i="5"/>
  <c r="E1199" i="5"/>
  <c r="G1199" i="5"/>
  <c r="C1199" i="5"/>
  <c r="D1199" i="5"/>
  <c r="H1199" i="5" l="1"/>
  <c r="F1200" i="5"/>
  <c r="B1200" i="5"/>
  <c r="A1201" i="5"/>
  <c r="E1200" i="5"/>
  <c r="G1200" i="5"/>
  <c r="C1200" i="5"/>
  <c r="D1200" i="5"/>
  <c r="H1200" i="5" l="1"/>
  <c r="F1201" i="5"/>
  <c r="B1201" i="5"/>
  <c r="A1202" i="5"/>
  <c r="E1201" i="5"/>
  <c r="G1201" i="5"/>
  <c r="C1201" i="5"/>
  <c r="D1201" i="5"/>
  <c r="H1201" i="5" l="1"/>
  <c r="F1202" i="5"/>
  <c r="B1202" i="5"/>
  <c r="A1203" i="5"/>
  <c r="E1202" i="5"/>
  <c r="G1202" i="5"/>
  <c r="C1202" i="5"/>
  <c r="D1202" i="5"/>
  <c r="H1202" i="5" l="1"/>
  <c r="F1203" i="5"/>
  <c r="B1203" i="5"/>
  <c r="A1204" i="5"/>
  <c r="E1203" i="5"/>
  <c r="G1203" i="5"/>
  <c r="C1203" i="5"/>
  <c r="D1203" i="5"/>
  <c r="H1203" i="5" l="1"/>
  <c r="F1204" i="5"/>
  <c r="B1204" i="5"/>
  <c r="A1205" i="5"/>
  <c r="E1204" i="5"/>
  <c r="G1204" i="5"/>
  <c r="C1204" i="5"/>
  <c r="D1204" i="5"/>
  <c r="H1204" i="5" l="1"/>
  <c r="F1205" i="5"/>
  <c r="B1205" i="5"/>
  <c r="A1206" i="5"/>
  <c r="E1205" i="5"/>
  <c r="G1205" i="5"/>
  <c r="C1205" i="5"/>
  <c r="D1205" i="5"/>
  <c r="H1205" i="5" l="1"/>
  <c r="F1206" i="5"/>
  <c r="B1206" i="5"/>
  <c r="A1207" i="5"/>
  <c r="E1206" i="5"/>
  <c r="G1206" i="5"/>
  <c r="C1206" i="5"/>
  <c r="D1206" i="5"/>
  <c r="H1206" i="5" l="1"/>
  <c r="F1207" i="5"/>
  <c r="B1207" i="5"/>
  <c r="A1208" i="5"/>
  <c r="E1207" i="5"/>
  <c r="G1207" i="5"/>
  <c r="C1207" i="5"/>
  <c r="D1207" i="5"/>
  <c r="H1207" i="5" l="1"/>
  <c r="F1208" i="5"/>
  <c r="B1208" i="5"/>
  <c r="A1209" i="5"/>
  <c r="E1208" i="5"/>
  <c r="G1208" i="5"/>
  <c r="C1208" i="5"/>
  <c r="D1208" i="5"/>
  <c r="H1208" i="5" l="1"/>
  <c r="F1209" i="5"/>
  <c r="B1209" i="5"/>
  <c r="A1210" i="5"/>
  <c r="E1209" i="5"/>
  <c r="G1209" i="5"/>
  <c r="C1209" i="5"/>
  <c r="D1209" i="5"/>
  <c r="H1209" i="5" l="1"/>
  <c r="F1210" i="5"/>
  <c r="B1210" i="5"/>
  <c r="A1211" i="5"/>
  <c r="E1210" i="5"/>
  <c r="G1210" i="5"/>
  <c r="C1210" i="5"/>
  <c r="D1210" i="5"/>
  <c r="H1210" i="5" l="1"/>
  <c r="F1211" i="5"/>
  <c r="B1211" i="5"/>
  <c r="A1212" i="5"/>
  <c r="E1211" i="5"/>
  <c r="G1211" i="5"/>
  <c r="C1211" i="5"/>
  <c r="D1211" i="5"/>
  <c r="H1211" i="5" l="1"/>
  <c r="F1212" i="5"/>
  <c r="B1212" i="5"/>
  <c r="A1213" i="5"/>
  <c r="E1212" i="5"/>
  <c r="G1212" i="5"/>
  <c r="C1212" i="5"/>
  <c r="D1212" i="5"/>
  <c r="H1212" i="5" l="1"/>
  <c r="F1213" i="5"/>
  <c r="B1213" i="5"/>
  <c r="A1214" i="5"/>
  <c r="E1213" i="5"/>
  <c r="G1213" i="5"/>
  <c r="C1213" i="5"/>
  <c r="D1213" i="5"/>
  <c r="H1213" i="5" l="1"/>
  <c r="F1214" i="5"/>
  <c r="B1214" i="5"/>
  <c r="A1215" i="5"/>
  <c r="E1214" i="5"/>
  <c r="G1214" i="5"/>
  <c r="C1214" i="5"/>
  <c r="D1214" i="5"/>
  <c r="H1214" i="5" l="1"/>
  <c r="F1215" i="5"/>
  <c r="B1215" i="5"/>
  <c r="A1216" i="5"/>
  <c r="E1215" i="5"/>
  <c r="G1215" i="5"/>
  <c r="C1215" i="5"/>
  <c r="D1215" i="5"/>
  <c r="H1215" i="5" l="1"/>
  <c r="F1216" i="5"/>
  <c r="B1216" i="5"/>
  <c r="A1217" i="5"/>
  <c r="E1216" i="5"/>
  <c r="G1216" i="5"/>
  <c r="C1216" i="5"/>
  <c r="D1216" i="5"/>
  <c r="H1216" i="5" l="1"/>
  <c r="F1217" i="5"/>
  <c r="B1217" i="5"/>
  <c r="A1218" i="5"/>
  <c r="E1217" i="5"/>
  <c r="G1217" i="5"/>
  <c r="C1217" i="5"/>
  <c r="D1217" i="5"/>
  <c r="H1217" i="5" l="1"/>
  <c r="F1218" i="5"/>
  <c r="B1218" i="5"/>
  <c r="A1219" i="5"/>
  <c r="E1218" i="5"/>
  <c r="G1218" i="5"/>
  <c r="C1218" i="5"/>
  <c r="D1218" i="5"/>
  <c r="H1218" i="5" l="1"/>
  <c r="F1219" i="5"/>
  <c r="B1219" i="5"/>
  <c r="A1220" i="5"/>
  <c r="E1219" i="5"/>
  <c r="G1219" i="5"/>
  <c r="C1219" i="5"/>
  <c r="D1219" i="5"/>
  <c r="H1219" i="5" l="1"/>
  <c r="F1220" i="5"/>
  <c r="B1220" i="5"/>
  <c r="A1221" i="5"/>
  <c r="E1220" i="5"/>
  <c r="G1220" i="5"/>
  <c r="C1220" i="5"/>
  <c r="D1220" i="5"/>
  <c r="H1220" i="5" l="1"/>
  <c r="F1221" i="5"/>
  <c r="B1221" i="5"/>
  <c r="A1222" i="5"/>
  <c r="E1221" i="5"/>
  <c r="G1221" i="5"/>
  <c r="C1221" i="5"/>
  <c r="D1221" i="5"/>
  <c r="H1221" i="5" l="1"/>
  <c r="F1222" i="5"/>
  <c r="B1222" i="5"/>
  <c r="A1223" i="5"/>
  <c r="E1222" i="5"/>
  <c r="G1222" i="5"/>
  <c r="C1222" i="5"/>
  <c r="D1222" i="5"/>
  <c r="H1222" i="5" l="1"/>
  <c r="F1223" i="5"/>
  <c r="B1223" i="5"/>
  <c r="A1224" i="5"/>
  <c r="E1223" i="5"/>
  <c r="G1223" i="5"/>
  <c r="C1223" i="5"/>
  <c r="D1223" i="5"/>
  <c r="H1223" i="5" l="1"/>
  <c r="F1224" i="5"/>
  <c r="B1224" i="5"/>
  <c r="A1225" i="5"/>
  <c r="E1224" i="5"/>
  <c r="G1224" i="5"/>
  <c r="C1224" i="5"/>
  <c r="D1224" i="5"/>
  <c r="H1224" i="5" l="1"/>
  <c r="F1225" i="5"/>
  <c r="B1225" i="5"/>
  <c r="A1226" i="5"/>
  <c r="E1225" i="5"/>
  <c r="G1225" i="5"/>
  <c r="C1225" i="5"/>
  <c r="D1225" i="5"/>
  <c r="H1225" i="5" l="1"/>
  <c r="F1226" i="5"/>
  <c r="B1226" i="5"/>
  <c r="A1227" i="5"/>
  <c r="E1226" i="5"/>
  <c r="G1226" i="5"/>
  <c r="C1226" i="5"/>
  <c r="D1226" i="5"/>
  <c r="H1226" i="5" l="1"/>
  <c r="F1227" i="5"/>
  <c r="B1227" i="5"/>
  <c r="A1228" i="5"/>
  <c r="E1227" i="5"/>
  <c r="G1227" i="5"/>
  <c r="C1227" i="5"/>
  <c r="D1227" i="5"/>
  <c r="H1227" i="5" l="1"/>
  <c r="F1228" i="5"/>
  <c r="B1228" i="5"/>
  <c r="A1229" i="5"/>
  <c r="E1228" i="5"/>
  <c r="G1228" i="5"/>
  <c r="C1228" i="5"/>
  <c r="D1228" i="5"/>
  <c r="H1228" i="5" l="1"/>
  <c r="F1229" i="5"/>
  <c r="B1229" i="5"/>
  <c r="A1230" i="5"/>
  <c r="E1229" i="5"/>
  <c r="G1229" i="5"/>
  <c r="C1229" i="5"/>
  <c r="D1229" i="5"/>
  <c r="H1229" i="5" l="1"/>
  <c r="F1230" i="5"/>
  <c r="B1230" i="5"/>
  <c r="A1231" i="5"/>
  <c r="E1230" i="5"/>
  <c r="G1230" i="5"/>
  <c r="C1230" i="5"/>
  <c r="D1230" i="5"/>
  <c r="H1230" i="5" l="1"/>
  <c r="F1231" i="5"/>
  <c r="B1231" i="5"/>
  <c r="A1232" i="5"/>
  <c r="E1231" i="5"/>
  <c r="G1231" i="5"/>
  <c r="C1231" i="5"/>
  <c r="D1231" i="5"/>
  <c r="H1231" i="5" l="1"/>
  <c r="F1232" i="5"/>
  <c r="B1232" i="5"/>
  <c r="A1233" i="5"/>
  <c r="E1232" i="5"/>
  <c r="G1232" i="5"/>
  <c r="C1232" i="5"/>
  <c r="D1232" i="5"/>
  <c r="H1232" i="5" l="1"/>
  <c r="F1233" i="5"/>
  <c r="B1233" i="5"/>
  <c r="A1234" i="5"/>
  <c r="E1233" i="5"/>
  <c r="G1233" i="5"/>
  <c r="C1233" i="5"/>
  <c r="D1233" i="5"/>
  <c r="H1233" i="5" l="1"/>
  <c r="F1234" i="5"/>
  <c r="B1234" i="5"/>
  <c r="A1235" i="5"/>
  <c r="E1234" i="5"/>
  <c r="G1234" i="5"/>
  <c r="C1234" i="5"/>
  <c r="D1234" i="5"/>
  <c r="H1234" i="5" l="1"/>
  <c r="F1235" i="5"/>
  <c r="B1235" i="5"/>
  <c r="A1236" i="5"/>
  <c r="E1235" i="5"/>
  <c r="G1235" i="5"/>
  <c r="C1235" i="5"/>
  <c r="D1235" i="5"/>
  <c r="H1235" i="5" l="1"/>
  <c r="F1236" i="5"/>
  <c r="B1236" i="5"/>
  <c r="A1237" i="5"/>
  <c r="E1236" i="5"/>
  <c r="G1236" i="5"/>
  <c r="C1236" i="5"/>
  <c r="D1236" i="5"/>
  <c r="H1236" i="5" l="1"/>
  <c r="F1237" i="5"/>
  <c r="B1237" i="5"/>
  <c r="A1238" i="5"/>
  <c r="E1237" i="5"/>
  <c r="G1237" i="5"/>
  <c r="C1237" i="5"/>
  <c r="D1237" i="5"/>
  <c r="H1237" i="5" l="1"/>
  <c r="F1238" i="5"/>
  <c r="B1238" i="5"/>
  <c r="A1239" i="5"/>
  <c r="E1238" i="5"/>
  <c r="G1238" i="5"/>
  <c r="C1238" i="5"/>
  <c r="D1238" i="5"/>
  <c r="H1238" i="5" l="1"/>
  <c r="F1239" i="5"/>
  <c r="B1239" i="5"/>
  <c r="A1240" i="5"/>
  <c r="E1239" i="5"/>
  <c r="G1239" i="5"/>
  <c r="C1239" i="5"/>
  <c r="D1239" i="5"/>
  <c r="H1239" i="5" l="1"/>
  <c r="F1240" i="5"/>
  <c r="B1240" i="5"/>
  <c r="A1241" i="5"/>
  <c r="E1240" i="5"/>
  <c r="G1240" i="5"/>
  <c r="C1240" i="5"/>
  <c r="D1240" i="5"/>
  <c r="H1240" i="5" l="1"/>
  <c r="F1241" i="5"/>
  <c r="B1241" i="5"/>
  <c r="A1242" i="5"/>
  <c r="E1241" i="5"/>
  <c r="G1241" i="5"/>
  <c r="C1241" i="5"/>
  <c r="D1241" i="5"/>
  <c r="H1241" i="5" l="1"/>
  <c r="F1242" i="5"/>
  <c r="B1242" i="5"/>
  <c r="A1243" i="5"/>
  <c r="E1242" i="5"/>
  <c r="G1242" i="5"/>
  <c r="C1242" i="5"/>
  <c r="D1242" i="5"/>
  <c r="H1242" i="5" l="1"/>
  <c r="F1243" i="5"/>
  <c r="B1243" i="5"/>
  <c r="A1244" i="5"/>
  <c r="E1243" i="5"/>
  <c r="G1243" i="5"/>
  <c r="C1243" i="5"/>
  <c r="D1243" i="5"/>
  <c r="H1243" i="5" l="1"/>
  <c r="F1244" i="5"/>
  <c r="B1244" i="5"/>
  <c r="A1245" i="5"/>
  <c r="E1244" i="5"/>
  <c r="G1244" i="5"/>
  <c r="C1244" i="5"/>
  <c r="D1244" i="5"/>
  <c r="H1244" i="5" l="1"/>
  <c r="F1245" i="5"/>
  <c r="B1245" i="5"/>
  <c r="A1246" i="5"/>
  <c r="E1245" i="5"/>
  <c r="G1245" i="5"/>
  <c r="C1245" i="5"/>
  <c r="D1245" i="5"/>
  <c r="H1245" i="5" l="1"/>
  <c r="F1246" i="5"/>
  <c r="B1246" i="5"/>
  <c r="A1247" i="5"/>
  <c r="E1246" i="5"/>
  <c r="G1246" i="5"/>
  <c r="C1246" i="5"/>
  <c r="D1246" i="5"/>
  <c r="H1246" i="5" l="1"/>
  <c r="F1247" i="5"/>
  <c r="B1247" i="5"/>
  <c r="A1248" i="5"/>
  <c r="E1247" i="5"/>
  <c r="G1247" i="5"/>
  <c r="C1247" i="5"/>
  <c r="D1247" i="5"/>
  <c r="H1247" i="5" l="1"/>
  <c r="F1248" i="5"/>
  <c r="B1248" i="5"/>
  <c r="A1249" i="5"/>
  <c r="E1248" i="5"/>
  <c r="G1248" i="5"/>
  <c r="C1248" i="5"/>
  <c r="D1248" i="5"/>
  <c r="H1248" i="5" l="1"/>
  <c r="F1249" i="5"/>
  <c r="B1249" i="5"/>
  <c r="A1250" i="5"/>
  <c r="E1249" i="5"/>
  <c r="G1249" i="5"/>
  <c r="C1249" i="5"/>
  <c r="D1249" i="5"/>
  <c r="H1249" i="5" l="1"/>
  <c r="F1250" i="5"/>
  <c r="B1250" i="5"/>
  <c r="A1251" i="5"/>
  <c r="E1250" i="5"/>
  <c r="G1250" i="5"/>
  <c r="C1250" i="5"/>
  <c r="D1250" i="5"/>
  <c r="H1250" i="5" l="1"/>
  <c r="F1251" i="5"/>
  <c r="B1251" i="5"/>
  <c r="A1252" i="5"/>
  <c r="E1251" i="5"/>
  <c r="G1251" i="5"/>
  <c r="C1251" i="5"/>
  <c r="D1251" i="5"/>
  <c r="H1251" i="5" l="1"/>
  <c r="F1252" i="5"/>
  <c r="B1252" i="5"/>
  <c r="A1253" i="5"/>
  <c r="E1252" i="5"/>
  <c r="G1252" i="5"/>
  <c r="C1252" i="5"/>
  <c r="D1252" i="5"/>
  <c r="H1252" i="5" l="1"/>
  <c r="F1253" i="5"/>
  <c r="B1253" i="5"/>
  <c r="A1254" i="5"/>
  <c r="E1253" i="5"/>
  <c r="G1253" i="5"/>
  <c r="C1253" i="5"/>
  <c r="D1253" i="5"/>
  <c r="H1253" i="5" l="1"/>
  <c r="F1254" i="5"/>
  <c r="B1254" i="5"/>
  <c r="A1255" i="5"/>
  <c r="E1254" i="5"/>
  <c r="G1254" i="5"/>
  <c r="C1254" i="5"/>
  <c r="D1254" i="5"/>
  <c r="H1254" i="5" l="1"/>
  <c r="F1255" i="5"/>
  <c r="B1255" i="5"/>
  <c r="A1256" i="5"/>
  <c r="E1255" i="5"/>
  <c r="G1255" i="5"/>
  <c r="C1255" i="5"/>
  <c r="D1255" i="5"/>
  <c r="H1255" i="5" l="1"/>
  <c r="F1256" i="5"/>
  <c r="B1256" i="5"/>
  <c r="A1257" i="5"/>
  <c r="E1256" i="5"/>
  <c r="G1256" i="5"/>
  <c r="C1256" i="5"/>
  <c r="D1256" i="5"/>
  <c r="H1256" i="5" l="1"/>
  <c r="F1257" i="5"/>
  <c r="B1257" i="5"/>
  <c r="A1258" i="5"/>
  <c r="E1257" i="5"/>
  <c r="G1257" i="5"/>
  <c r="C1257" i="5"/>
  <c r="D1257" i="5"/>
  <c r="H1257" i="5" l="1"/>
  <c r="F1258" i="5"/>
  <c r="B1258" i="5"/>
  <c r="A1259" i="5"/>
  <c r="E1258" i="5"/>
  <c r="G1258" i="5"/>
  <c r="C1258" i="5"/>
  <c r="D1258" i="5"/>
  <c r="H1258" i="5" l="1"/>
  <c r="F1259" i="5"/>
  <c r="B1259" i="5"/>
  <c r="A1260" i="5"/>
  <c r="E1259" i="5"/>
  <c r="G1259" i="5"/>
  <c r="C1259" i="5"/>
  <c r="D1259" i="5"/>
  <c r="H1259" i="5" l="1"/>
  <c r="F1260" i="5"/>
  <c r="B1260" i="5"/>
  <c r="A1261" i="5"/>
  <c r="E1260" i="5"/>
  <c r="G1260" i="5"/>
  <c r="C1260" i="5"/>
  <c r="D1260" i="5"/>
  <c r="H1260" i="5" l="1"/>
  <c r="F1261" i="5"/>
  <c r="B1261" i="5"/>
  <c r="A1262" i="5"/>
  <c r="E1261" i="5"/>
  <c r="G1261" i="5"/>
  <c r="C1261" i="5"/>
  <c r="D1261" i="5"/>
  <c r="H1261" i="5" l="1"/>
  <c r="F1262" i="5"/>
  <c r="B1262" i="5"/>
  <c r="A1263" i="5"/>
  <c r="E1262" i="5"/>
  <c r="G1262" i="5"/>
  <c r="C1262" i="5"/>
  <c r="D1262" i="5"/>
  <c r="H1262" i="5" l="1"/>
  <c r="F1263" i="5"/>
  <c r="B1263" i="5"/>
  <c r="A1264" i="5"/>
  <c r="E1263" i="5"/>
  <c r="G1263" i="5"/>
  <c r="C1263" i="5"/>
  <c r="D1263" i="5"/>
  <c r="H1263" i="5" l="1"/>
  <c r="F1264" i="5"/>
  <c r="B1264" i="5"/>
  <c r="A1265" i="5"/>
  <c r="E1264" i="5"/>
  <c r="G1264" i="5"/>
  <c r="C1264" i="5"/>
  <c r="D1264" i="5"/>
  <c r="H1264" i="5" l="1"/>
  <c r="F1265" i="5"/>
  <c r="B1265" i="5"/>
  <c r="A1266" i="5"/>
  <c r="E1265" i="5"/>
  <c r="G1265" i="5"/>
  <c r="C1265" i="5"/>
  <c r="D1265" i="5"/>
  <c r="H1265" i="5" l="1"/>
  <c r="F1266" i="5"/>
  <c r="B1266" i="5"/>
  <c r="A1267" i="5"/>
  <c r="E1266" i="5"/>
  <c r="G1266" i="5"/>
  <c r="C1266" i="5"/>
  <c r="D1266" i="5"/>
  <c r="H1266" i="5" l="1"/>
  <c r="F1267" i="5"/>
  <c r="B1267" i="5"/>
  <c r="A1268" i="5"/>
  <c r="E1267" i="5"/>
  <c r="G1267" i="5"/>
  <c r="C1267" i="5"/>
  <c r="D1267" i="5"/>
  <c r="H1267" i="5" l="1"/>
  <c r="F1268" i="5"/>
  <c r="B1268" i="5"/>
  <c r="A1269" i="5"/>
  <c r="E1268" i="5"/>
  <c r="G1268" i="5"/>
  <c r="C1268" i="5"/>
  <c r="D1268" i="5"/>
  <c r="H1268" i="5" l="1"/>
  <c r="F1269" i="5"/>
  <c r="B1269" i="5"/>
  <c r="A1270" i="5"/>
  <c r="E1269" i="5"/>
  <c r="G1269" i="5"/>
  <c r="C1269" i="5"/>
  <c r="D1269" i="5"/>
  <c r="H1269" i="5" l="1"/>
  <c r="F1270" i="5"/>
  <c r="B1270" i="5"/>
  <c r="A1271" i="5"/>
  <c r="E1270" i="5"/>
  <c r="G1270" i="5"/>
  <c r="C1270" i="5"/>
  <c r="D1270" i="5"/>
  <c r="H1270" i="5" l="1"/>
  <c r="F1271" i="5"/>
  <c r="B1271" i="5"/>
  <c r="A1272" i="5"/>
  <c r="E1271" i="5"/>
  <c r="G1271" i="5"/>
  <c r="C1271" i="5"/>
  <c r="D1271" i="5"/>
  <c r="H1271" i="5" l="1"/>
  <c r="F1272" i="5"/>
  <c r="B1272" i="5"/>
  <c r="A1273" i="5"/>
  <c r="E1272" i="5"/>
  <c r="G1272" i="5"/>
  <c r="C1272" i="5"/>
  <c r="D1272" i="5"/>
  <c r="H1272" i="5" l="1"/>
  <c r="F1273" i="5"/>
  <c r="B1273" i="5"/>
  <c r="A1274" i="5"/>
  <c r="E1273" i="5"/>
  <c r="G1273" i="5"/>
  <c r="C1273" i="5"/>
  <c r="D1273" i="5"/>
  <c r="H1273" i="5" l="1"/>
  <c r="F1274" i="5"/>
  <c r="B1274" i="5"/>
  <c r="A1275" i="5"/>
  <c r="E1274" i="5"/>
  <c r="G1274" i="5"/>
  <c r="C1274" i="5"/>
  <c r="D1274" i="5"/>
  <c r="H1274" i="5" l="1"/>
  <c r="F1275" i="5"/>
  <c r="B1275" i="5"/>
  <c r="A1276" i="5"/>
  <c r="E1275" i="5"/>
  <c r="G1275" i="5"/>
  <c r="C1275" i="5"/>
  <c r="D1275" i="5"/>
  <c r="H1275" i="5" l="1"/>
  <c r="F1276" i="5"/>
  <c r="B1276" i="5"/>
  <c r="A1277" i="5"/>
  <c r="E1276" i="5"/>
  <c r="G1276" i="5"/>
  <c r="C1276" i="5"/>
  <c r="D1276" i="5"/>
  <c r="H1276" i="5" l="1"/>
  <c r="F1277" i="5"/>
  <c r="B1277" i="5"/>
  <c r="A1278" i="5"/>
  <c r="E1277" i="5"/>
  <c r="G1277" i="5"/>
  <c r="C1277" i="5"/>
  <c r="D1277" i="5"/>
  <c r="H1277" i="5" l="1"/>
  <c r="F1278" i="5"/>
  <c r="B1278" i="5"/>
  <c r="A1279" i="5"/>
  <c r="E1278" i="5"/>
  <c r="G1278" i="5"/>
  <c r="C1278" i="5"/>
  <c r="D1278" i="5"/>
  <c r="H1278" i="5" l="1"/>
  <c r="F1279" i="5"/>
  <c r="B1279" i="5"/>
  <c r="A1280" i="5"/>
  <c r="E1279" i="5"/>
  <c r="G1279" i="5"/>
  <c r="C1279" i="5"/>
  <c r="D1279" i="5"/>
  <c r="H1279" i="5" l="1"/>
  <c r="F1280" i="5"/>
  <c r="B1280" i="5"/>
  <c r="A1281" i="5"/>
  <c r="E1280" i="5"/>
  <c r="G1280" i="5"/>
  <c r="C1280" i="5"/>
  <c r="D1280" i="5"/>
  <c r="H1280" i="5" l="1"/>
  <c r="F1281" i="5"/>
  <c r="B1281" i="5"/>
  <c r="A1282" i="5"/>
  <c r="E1281" i="5"/>
  <c r="G1281" i="5"/>
  <c r="C1281" i="5"/>
  <c r="D1281" i="5"/>
  <c r="H1281" i="5" l="1"/>
  <c r="F1282" i="5"/>
  <c r="B1282" i="5"/>
  <c r="A1283" i="5"/>
  <c r="E1282" i="5"/>
  <c r="G1282" i="5"/>
  <c r="C1282" i="5"/>
  <c r="D1282" i="5"/>
  <c r="H1282" i="5" l="1"/>
  <c r="F1283" i="5"/>
  <c r="B1283" i="5"/>
  <c r="A1284" i="5"/>
  <c r="E1283" i="5"/>
  <c r="G1283" i="5"/>
  <c r="C1283" i="5"/>
  <c r="D1283" i="5"/>
  <c r="H1283" i="5" l="1"/>
  <c r="F1284" i="5"/>
  <c r="B1284" i="5"/>
  <c r="A1285" i="5"/>
  <c r="E1284" i="5"/>
  <c r="G1284" i="5"/>
  <c r="C1284" i="5"/>
  <c r="D1284" i="5"/>
  <c r="H1284" i="5" l="1"/>
  <c r="F1285" i="5"/>
  <c r="B1285" i="5"/>
  <c r="A1286" i="5"/>
  <c r="E1285" i="5"/>
  <c r="G1285" i="5"/>
  <c r="C1285" i="5"/>
  <c r="D1285" i="5"/>
  <c r="H1285" i="5" l="1"/>
  <c r="F1286" i="5"/>
  <c r="B1286" i="5"/>
  <c r="A1287" i="5"/>
  <c r="E1286" i="5"/>
  <c r="G1286" i="5"/>
  <c r="C1286" i="5"/>
  <c r="D1286" i="5"/>
  <c r="H1286" i="5" l="1"/>
  <c r="F1287" i="5"/>
  <c r="B1287" i="5"/>
  <c r="A1288" i="5"/>
  <c r="E1287" i="5"/>
  <c r="G1287" i="5"/>
  <c r="C1287" i="5"/>
  <c r="D1287" i="5"/>
  <c r="H1287" i="5" l="1"/>
  <c r="F1288" i="5"/>
  <c r="B1288" i="5"/>
  <c r="A1289" i="5"/>
  <c r="E1288" i="5"/>
  <c r="G1288" i="5"/>
  <c r="C1288" i="5"/>
  <c r="D1288" i="5"/>
  <c r="H1288" i="5" l="1"/>
  <c r="F1289" i="5"/>
  <c r="B1289" i="5"/>
  <c r="A1290" i="5"/>
  <c r="E1289" i="5"/>
  <c r="G1289" i="5"/>
  <c r="C1289" i="5"/>
  <c r="D1289" i="5"/>
  <c r="H1289" i="5" l="1"/>
  <c r="F1290" i="5"/>
  <c r="B1290" i="5"/>
  <c r="A1291" i="5"/>
  <c r="E1290" i="5"/>
  <c r="G1290" i="5"/>
  <c r="C1290" i="5"/>
  <c r="D1290" i="5"/>
  <c r="H1290" i="5" l="1"/>
  <c r="F1291" i="5"/>
  <c r="B1291" i="5"/>
  <c r="A1292" i="5"/>
  <c r="E1291" i="5"/>
  <c r="G1291" i="5"/>
  <c r="C1291" i="5"/>
  <c r="D1291" i="5"/>
  <c r="H1291" i="5" l="1"/>
  <c r="F1292" i="5"/>
  <c r="B1292" i="5"/>
  <c r="A1293" i="5"/>
  <c r="E1292" i="5"/>
  <c r="G1292" i="5"/>
  <c r="C1292" i="5"/>
  <c r="D1292" i="5"/>
  <c r="H1292" i="5" l="1"/>
  <c r="F1293" i="5"/>
  <c r="B1293" i="5"/>
  <c r="A1294" i="5"/>
  <c r="E1293" i="5"/>
  <c r="G1293" i="5"/>
  <c r="C1293" i="5"/>
  <c r="D1293" i="5"/>
  <c r="H1293" i="5" l="1"/>
  <c r="F1294" i="5"/>
  <c r="B1294" i="5"/>
  <c r="A1295" i="5"/>
  <c r="E1294" i="5"/>
  <c r="G1294" i="5"/>
  <c r="C1294" i="5"/>
  <c r="D1294" i="5"/>
  <c r="H1294" i="5" l="1"/>
  <c r="F1295" i="5"/>
  <c r="B1295" i="5"/>
  <c r="A1296" i="5"/>
  <c r="E1295" i="5"/>
  <c r="G1295" i="5"/>
  <c r="C1295" i="5"/>
  <c r="D1295" i="5"/>
  <c r="H1295" i="5" l="1"/>
  <c r="F1296" i="5"/>
  <c r="B1296" i="5"/>
  <c r="A1297" i="5"/>
  <c r="E1296" i="5"/>
  <c r="G1296" i="5"/>
  <c r="C1296" i="5"/>
  <c r="D1296" i="5"/>
  <c r="H1296" i="5" l="1"/>
  <c r="F1297" i="5"/>
  <c r="B1297" i="5"/>
  <c r="A1298" i="5"/>
  <c r="E1297" i="5"/>
  <c r="G1297" i="5"/>
  <c r="C1297" i="5"/>
  <c r="D1297" i="5"/>
  <c r="H1297" i="5" l="1"/>
  <c r="F1298" i="5"/>
  <c r="B1298" i="5"/>
  <c r="A1299" i="5"/>
  <c r="E1298" i="5"/>
  <c r="G1298" i="5"/>
  <c r="C1298" i="5"/>
  <c r="D1298" i="5"/>
  <c r="H1298" i="5" l="1"/>
  <c r="F1299" i="5"/>
  <c r="B1299" i="5"/>
  <c r="A1300" i="5"/>
  <c r="E1299" i="5"/>
  <c r="G1299" i="5"/>
  <c r="C1299" i="5"/>
  <c r="D1299" i="5"/>
  <c r="H1299" i="5" l="1"/>
  <c r="F1300" i="5"/>
  <c r="B1300" i="5"/>
  <c r="A1301" i="5"/>
  <c r="E1300" i="5"/>
  <c r="G1300" i="5"/>
  <c r="C1300" i="5"/>
  <c r="D1300" i="5"/>
  <c r="H1300" i="5" l="1"/>
  <c r="F1301" i="5"/>
  <c r="B1301" i="5"/>
  <c r="A1302" i="5"/>
  <c r="E1301" i="5"/>
  <c r="G1301" i="5"/>
  <c r="C1301" i="5"/>
  <c r="D1301" i="5"/>
  <c r="H1301" i="5" l="1"/>
  <c r="F1302" i="5"/>
  <c r="B1302" i="5"/>
  <c r="A1303" i="5"/>
  <c r="E1302" i="5"/>
  <c r="G1302" i="5"/>
  <c r="C1302" i="5"/>
  <c r="D1302" i="5"/>
  <c r="H1302" i="5" l="1"/>
  <c r="F1303" i="5"/>
  <c r="B1303" i="5"/>
  <c r="A1304" i="5"/>
  <c r="E1303" i="5"/>
  <c r="G1303" i="5"/>
  <c r="C1303" i="5"/>
  <c r="D1303" i="5"/>
  <c r="H1303" i="5" l="1"/>
  <c r="F1304" i="5"/>
  <c r="B1304" i="5"/>
  <c r="A1305" i="5"/>
  <c r="E1304" i="5"/>
  <c r="G1304" i="5"/>
  <c r="C1304" i="5"/>
  <c r="D1304" i="5"/>
  <c r="H1304" i="5" l="1"/>
  <c r="F1305" i="5"/>
  <c r="B1305" i="5"/>
  <c r="A1306" i="5"/>
  <c r="E1305" i="5"/>
  <c r="G1305" i="5"/>
  <c r="C1305" i="5"/>
  <c r="D1305" i="5"/>
  <c r="H1305" i="5" l="1"/>
  <c r="F1306" i="5"/>
  <c r="B1306" i="5"/>
  <c r="A1307" i="5"/>
  <c r="E1306" i="5"/>
  <c r="G1306" i="5"/>
  <c r="C1306" i="5"/>
  <c r="D1306" i="5"/>
  <c r="H1306" i="5" l="1"/>
  <c r="F1307" i="5"/>
  <c r="B1307" i="5"/>
  <c r="A1308" i="5"/>
  <c r="E1307" i="5"/>
  <c r="G1307" i="5"/>
  <c r="C1307" i="5"/>
  <c r="D1307" i="5"/>
  <c r="H1307" i="5" l="1"/>
  <c r="F1308" i="5"/>
  <c r="B1308" i="5"/>
  <c r="A1309" i="5"/>
  <c r="E1308" i="5"/>
  <c r="G1308" i="5"/>
  <c r="C1308" i="5"/>
  <c r="D1308" i="5"/>
  <c r="H1308" i="5" l="1"/>
  <c r="F1309" i="5"/>
  <c r="B1309" i="5"/>
  <c r="A1310" i="5"/>
  <c r="E1309" i="5"/>
  <c r="G1309" i="5"/>
  <c r="C1309" i="5"/>
  <c r="D1309" i="5"/>
  <c r="H1309" i="5" l="1"/>
  <c r="F1310" i="5"/>
  <c r="B1310" i="5"/>
  <c r="A1311" i="5"/>
  <c r="E1310" i="5"/>
  <c r="G1310" i="5"/>
  <c r="C1310" i="5"/>
  <c r="D1310" i="5"/>
  <c r="H1310" i="5" l="1"/>
  <c r="F1311" i="5"/>
  <c r="B1311" i="5"/>
  <c r="A1312" i="5"/>
  <c r="E1311" i="5"/>
  <c r="G1311" i="5"/>
  <c r="C1311" i="5"/>
  <c r="D1311" i="5"/>
  <c r="H1311" i="5" l="1"/>
  <c r="F1312" i="5"/>
  <c r="B1312" i="5"/>
  <c r="A1313" i="5"/>
  <c r="E1312" i="5"/>
  <c r="G1312" i="5"/>
  <c r="C1312" i="5"/>
  <c r="D1312" i="5"/>
  <c r="H1312" i="5" l="1"/>
  <c r="F1313" i="5"/>
  <c r="B1313" i="5"/>
  <c r="A1314" i="5"/>
  <c r="E1313" i="5"/>
  <c r="G1313" i="5"/>
  <c r="C1313" i="5"/>
  <c r="D1313" i="5"/>
  <c r="H1313" i="5" l="1"/>
  <c r="F1314" i="5"/>
  <c r="B1314" i="5"/>
  <c r="A1315" i="5"/>
  <c r="E1314" i="5"/>
  <c r="G1314" i="5"/>
  <c r="C1314" i="5"/>
  <c r="D1314" i="5"/>
  <c r="H1314" i="5" l="1"/>
  <c r="F1315" i="5"/>
  <c r="B1315" i="5"/>
  <c r="A1316" i="5"/>
  <c r="E1315" i="5"/>
  <c r="G1315" i="5"/>
  <c r="C1315" i="5"/>
  <c r="D1315" i="5"/>
  <c r="H1315" i="5" l="1"/>
  <c r="F1316" i="5"/>
  <c r="B1316" i="5"/>
  <c r="A1317" i="5"/>
  <c r="E1316" i="5"/>
  <c r="G1316" i="5"/>
  <c r="C1316" i="5"/>
  <c r="D1316" i="5"/>
  <c r="H1316" i="5" l="1"/>
  <c r="F1317" i="5"/>
  <c r="B1317" i="5"/>
  <c r="A1318" i="5"/>
  <c r="E1317" i="5"/>
  <c r="G1317" i="5"/>
  <c r="C1317" i="5"/>
  <c r="D1317" i="5"/>
  <c r="H1317" i="5" l="1"/>
  <c r="F1318" i="5"/>
  <c r="B1318" i="5"/>
  <c r="A1319" i="5"/>
  <c r="E1318" i="5"/>
  <c r="G1318" i="5"/>
  <c r="C1318" i="5"/>
  <c r="D1318" i="5"/>
  <c r="H1318" i="5" l="1"/>
  <c r="F1319" i="5"/>
  <c r="B1319" i="5"/>
  <c r="A1320" i="5"/>
  <c r="E1319" i="5"/>
  <c r="G1319" i="5"/>
  <c r="C1319" i="5"/>
  <c r="D1319" i="5"/>
  <c r="H1319" i="5" l="1"/>
  <c r="F1320" i="5"/>
  <c r="B1320" i="5"/>
  <c r="A1321" i="5"/>
  <c r="E1320" i="5"/>
  <c r="G1320" i="5"/>
  <c r="C1320" i="5"/>
  <c r="D1320" i="5"/>
  <c r="H1320" i="5" l="1"/>
  <c r="F1321" i="5"/>
  <c r="B1321" i="5"/>
  <c r="A1322" i="5"/>
  <c r="E1321" i="5"/>
  <c r="G1321" i="5"/>
  <c r="C1321" i="5"/>
  <c r="D1321" i="5"/>
  <c r="H1321" i="5" l="1"/>
  <c r="F1322" i="5"/>
  <c r="B1322" i="5"/>
  <c r="A1323" i="5"/>
  <c r="E1322" i="5"/>
  <c r="G1322" i="5"/>
  <c r="C1322" i="5"/>
  <c r="D1322" i="5"/>
  <c r="H1322" i="5" l="1"/>
  <c r="F1323" i="5"/>
  <c r="B1323" i="5"/>
  <c r="A1324" i="5"/>
  <c r="E1323" i="5"/>
  <c r="G1323" i="5"/>
  <c r="C1323" i="5"/>
  <c r="D1323" i="5"/>
  <c r="H1323" i="5" l="1"/>
  <c r="F1324" i="5"/>
  <c r="B1324" i="5"/>
  <c r="A1325" i="5"/>
  <c r="E1324" i="5"/>
  <c r="G1324" i="5"/>
  <c r="C1324" i="5"/>
  <c r="D1324" i="5"/>
  <c r="H1324" i="5" l="1"/>
  <c r="F1325" i="5"/>
  <c r="B1325" i="5"/>
  <c r="A1326" i="5"/>
  <c r="E1325" i="5"/>
  <c r="G1325" i="5"/>
  <c r="C1325" i="5"/>
  <c r="D1325" i="5"/>
  <c r="H1325" i="5" l="1"/>
  <c r="F1326" i="5"/>
  <c r="B1326" i="5"/>
  <c r="A1327" i="5"/>
  <c r="E1326" i="5"/>
  <c r="G1326" i="5"/>
  <c r="C1326" i="5"/>
  <c r="D1326" i="5"/>
  <c r="H1326" i="5" l="1"/>
  <c r="F1327" i="5"/>
  <c r="B1327" i="5"/>
  <c r="A1328" i="5"/>
  <c r="E1327" i="5"/>
  <c r="G1327" i="5"/>
  <c r="C1327" i="5"/>
  <c r="D1327" i="5"/>
  <c r="H1327" i="5" l="1"/>
  <c r="F1328" i="5"/>
  <c r="B1328" i="5"/>
  <c r="A1329" i="5"/>
  <c r="E1328" i="5"/>
  <c r="G1328" i="5"/>
  <c r="C1328" i="5"/>
  <c r="D1328" i="5"/>
  <c r="H1328" i="5" l="1"/>
  <c r="F1329" i="5"/>
  <c r="B1329" i="5"/>
  <c r="A1330" i="5"/>
  <c r="E1329" i="5"/>
  <c r="G1329" i="5"/>
  <c r="C1329" i="5"/>
  <c r="D1329" i="5"/>
  <c r="H1329" i="5" l="1"/>
  <c r="F1330" i="5"/>
  <c r="B1330" i="5"/>
  <c r="A1331" i="5"/>
  <c r="E1330" i="5"/>
  <c r="G1330" i="5"/>
  <c r="C1330" i="5"/>
  <c r="D1330" i="5"/>
  <c r="H1330" i="5" l="1"/>
  <c r="F1331" i="5"/>
  <c r="B1331" i="5"/>
  <c r="A1332" i="5"/>
  <c r="E1331" i="5"/>
  <c r="G1331" i="5"/>
  <c r="C1331" i="5"/>
  <c r="D1331" i="5"/>
  <c r="H1331" i="5" l="1"/>
  <c r="F1332" i="5"/>
  <c r="B1332" i="5"/>
  <c r="A1333" i="5"/>
  <c r="E1332" i="5"/>
  <c r="G1332" i="5"/>
  <c r="C1332" i="5"/>
  <c r="D1332" i="5"/>
  <c r="H1332" i="5" l="1"/>
  <c r="F1333" i="5"/>
  <c r="B1333" i="5"/>
  <c r="A1334" i="5"/>
  <c r="E1333" i="5"/>
  <c r="G1333" i="5"/>
  <c r="C1333" i="5"/>
  <c r="D1333" i="5"/>
  <c r="H1333" i="5" l="1"/>
  <c r="F1334" i="5"/>
  <c r="B1334" i="5"/>
  <c r="A1335" i="5"/>
  <c r="E1334" i="5"/>
  <c r="G1334" i="5"/>
  <c r="C1334" i="5"/>
  <c r="D1334" i="5"/>
  <c r="H1334" i="5" l="1"/>
  <c r="F1335" i="5"/>
  <c r="B1335" i="5"/>
  <c r="A1336" i="5"/>
  <c r="E1335" i="5"/>
  <c r="G1335" i="5"/>
  <c r="C1335" i="5"/>
  <c r="D1335" i="5"/>
  <c r="H1335" i="5" l="1"/>
  <c r="F1336" i="5"/>
  <c r="B1336" i="5"/>
  <c r="A1337" i="5"/>
  <c r="E1336" i="5"/>
  <c r="G1336" i="5"/>
  <c r="C1336" i="5"/>
  <c r="D1336" i="5"/>
  <c r="H1336" i="5" l="1"/>
  <c r="F1337" i="5"/>
  <c r="B1337" i="5"/>
  <c r="A1338" i="5"/>
  <c r="E1337" i="5"/>
  <c r="G1337" i="5"/>
  <c r="C1337" i="5"/>
  <c r="D1337" i="5"/>
  <c r="H1337" i="5" l="1"/>
  <c r="F1338" i="5"/>
  <c r="B1338" i="5"/>
  <c r="A1339" i="5"/>
  <c r="E1338" i="5"/>
  <c r="G1338" i="5"/>
  <c r="C1338" i="5"/>
  <c r="D1338" i="5"/>
  <c r="H1338" i="5" l="1"/>
  <c r="F1339" i="5"/>
  <c r="B1339" i="5"/>
  <c r="A1340" i="5"/>
  <c r="E1339" i="5"/>
  <c r="G1339" i="5"/>
  <c r="C1339" i="5"/>
  <c r="D1339" i="5"/>
  <c r="H1339" i="5" l="1"/>
  <c r="F1340" i="5"/>
  <c r="B1340" i="5"/>
  <c r="A1341" i="5"/>
  <c r="E1340" i="5"/>
  <c r="G1340" i="5"/>
  <c r="C1340" i="5"/>
  <c r="D1340" i="5"/>
  <c r="H1340" i="5" l="1"/>
  <c r="F1341" i="5"/>
  <c r="B1341" i="5"/>
  <c r="A1342" i="5"/>
  <c r="E1341" i="5"/>
  <c r="G1341" i="5"/>
  <c r="C1341" i="5"/>
  <c r="D1341" i="5"/>
  <c r="H1341" i="5" l="1"/>
  <c r="F1342" i="5"/>
  <c r="B1342" i="5"/>
  <c r="A1343" i="5"/>
  <c r="E1342" i="5"/>
  <c r="G1342" i="5"/>
  <c r="C1342" i="5"/>
  <c r="D1342" i="5"/>
  <c r="H1342" i="5" l="1"/>
  <c r="F1343" i="5"/>
  <c r="B1343" i="5"/>
  <c r="A1344" i="5"/>
  <c r="E1343" i="5"/>
  <c r="G1343" i="5"/>
  <c r="C1343" i="5"/>
  <c r="D1343" i="5"/>
  <c r="H1343" i="5" l="1"/>
  <c r="F1344" i="5"/>
  <c r="B1344" i="5"/>
  <c r="A1345" i="5"/>
  <c r="E1344" i="5"/>
  <c r="G1344" i="5"/>
  <c r="C1344" i="5"/>
  <c r="D1344" i="5"/>
  <c r="H1344" i="5" l="1"/>
  <c r="F1345" i="5"/>
  <c r="B1345" i="5"/>
  <c r="A1346" i="5"/>
  <c r="E1345" i="5"/>
  <c r="G1345" i="5"/>
  <c r="C1345" i="5"/>
  <c r="D1345" i="5"/>
  <c r="H1345" i="5" l="1"/>
  <c r="F1346" i="5"/>
  <c r="B1346" i="5"/>
  <c r="A1347" i="5"/>
  <c r="E1346" i="5"/>
  <c r="G1346" i="5"/>
  <c r="C1346" i="5"/>
  <c r="D1346" i="5"/>
  <c r="H1346" i="5" l="1"/>
  <c r="F1347" i="5"/>
  <c r="B1347" i="5"/>
  <c r="A1348" i="5"/>
  <c r="E1347" i="5"/>
  <c r="G1347" i="5"/>
  <c r="C1347" i="5"/>
  <c r="D1347" i="5"/>
  <c r="H1347" i="5" l="1"/>
  <c r="F1348" i="5"/>
  <c r="B1348" i="5"/>
  <c r="A1349" i="5"/>
  <c r="E1348" i="5"/>
  <c r="G1348" i="5"/>
  <c r="C1348" i="5"/>
  <c r="D1348" i="5"/>
  <c r="H1348" i="5" l="1"/>
  <c r="F1349" i="5"/>
  <c r="B1349" i="5"/>
  <c r="A1350" i="5"/>
  <c r="E1349" i="5"/>
  <c r="G1349" i="5"/>
  <c r="C1349" i="5"/>
  <c r="D1349" i="5"/>
  <c r="H1349" i="5" l="1"/>
  <c r="F1350" i="5"/>
  <c r="B1350" i="5"/>
  <c r="A1351" i="5"/>
  <c r="E1350" i="5"/>
  <c r="G1350" i="5"/>
  <c r="C1350" i="5"/>
  <c r="D1350" i="5"/>
  <c r="H1350" i="5" l="1"/>
  <c r="F1351" i="5"/>
  <c r="B1351" i="5"/>
  <c r="A1352" i="5"/>
  <c r="E1351" i="5"/>
  <c r="G1351" i="5"/>
  <c r="C1351" i="5"/>
  <c r="D1351" i="5"/>
  <c r="H1351" i="5" l="1"/>
  <c r="F1352" i="5"/>
  <c r="B1352" i="5"/>
  <c r="A1353" i="5"/>
  <c r="E1352" i="5"/>
  <c r="G1352" i="5"/>
  <c r="C1352" i="5"/>
  <c r="D1352" i="5"/>
  <c r="H1352" i="5" l="1"/>
  <c r="F1353" i="5"/>
  <c r="B1353" i="5"/>
  <c r="A1354" i="5"/>
  <c r="E1353" i="5"/>
  <c r="G1353" i="5"/>
  <c r="C1353" i="5"/>
  <c r="D1353" i="5"/>
  <c r="H1353" i="5" l="1"/>
  <c r="F1354" i="5"/>
  <c r="B1354" i="5"/>
  <c r="A1355" i="5"/>
  <c r="E1354" i="5"/>
  <c r="G1354" i="5"/>
  <c r="C1354" i="5"/>
  <c r="D1354" i="5"/>
  <c r="H1354" i="5" l="1"/>
  <c r="F1355" i="5"/>
  <c r="B1355" i="5"/>
  <c r="A1356" i="5"/>
  <c r="E1355" i="5"/>
  <c r="G1355" i="5"/>
  <c r="C1355" i="5"/>
  <c r="D1355" i="5"/>
  <c r="H1355" i="5" l="1"/>
  <c r="F1356" i="5"/>
  <c r="B1356" i="5"/>
  <c r="A1357" i="5"/>
  <c r="E1356" i="5"/>
  <c r="G1356" i="5"/>
  <c r="C1356" i="5"/>
  <c r="D1356" i="5"/>
  <c r="H1356" i="5" l="1"/>
  <c r="F1357" i="5"/>
  <c r="B1357" i="5"/>
  <c r="A1358" i="5"/>
  <c r="E1357" i="5"/>
  <c r="G1357" i="5"/>
  <c r="C1357" i="5"/>
  <c r="D1357" i="5"/>
  <c r="H1357" i="5" l="1"/>
  <c r="F1358" i="5"/>
  <c r="B1358" i="5"/>
  <c r="A1359" i="5"/>
  <c r="E1358" i="5"/>
  <c r="G1358" i="5"/>
  <c r="C1358" i="5"/>
  <c r="D1358" i="5"/>
  <c r="H1358" i="5" l="1"/>
  <c r="F1359" i="5"/>
  <c r="B1359" i="5"/>
  <c r="A1360" i="5"/>
  <c r="E1359" i="5"/>
  <c r="G1359" i="5"/>
  <c r="C1359" i="5"/>
  <c r="D1359" i="5"/>
  <c r="H1359" i="5" l="1"/>
  <c r="F1360" i="5"/>
  <c r="B1360" i="5"/>
  <c r="A1361" i="5"/>
  <c r="E1360" i="5"/>
  <c r="G1360" i="5"/>
  <c r="C1360" i="5"/>
  <c r="D1360" i="5"/>
  <c r="H1360" i="5" l="1"/>
  <c r="F1361" i="5"/>
  <c r="B1361" i="5"/>
  <c r="A1362" i="5"/>
  <c r="E1361" i="5"/>
  <c r="G1361" i="5"/>
  <c r="C1361" i="5"/>
  <c r="D1361" i="5"/>
  <c r="H1361" i="5" l="1"/>
  <c r="F1362" i="5"/>
  <c r="B1362" i="5"/>
  <c r="A1363" i="5"/>
  <c r="E1362" i="5"/>
  <c r="G1362" i="5"/>
  <c r="C1362" i="5"/>
  <c r="D1362" i="5"/>
  <c r="H1362" i="5" l="1"/>
  <c r="F1363" i="5"/>
  <c r="B1363" i="5"/>
  <c r="A1364" i="5"/>
  <c r="E1363" i="5"/>
  <c r="G1363" i="5"/>
  <c r="C1363" i="5"/>
  <c r="D1363" i="5"/>
  <c r="H1363" i="5" l="1"/>
  <c r="F1364" i="5"/>
  <c r="B1364" i="5"/>
  <c r="A1365" i="5"/>
  <c r="E1364" i="5"/>
  <c r="G1364" i="5"/>
  <c r="C1364" i="5"/>
  <c r="D1364" i="5"/>
  <c r="H1364" i="5" l="1"/>
  <c r="F1365" i="5"/>
  <c r="B1365" i="5"/>
  <c r="A1366" i="5"/>
  <c r="E1365" i="5"/>
  <c r="G1365" i="5"/>
  <c r="C1365" i="5"/>
  <c r="D1365" i="5"/>
  <c r="H1365" i="5" l="1"/>
  <c r="F1366" i="5"/>
  <c r="B1366" i="5"/>
  <c r="A1367" i="5"/>
  <c r="E1366" i="5"/>
  <c r="G1366" i="5"/>
  <c r="C1366" i="5"/>
  <c r="D1366" i="5"/>
  <c r="H1366" i="5" l="1"/>
  <c r="F1367" i="5"/>
  <c r="B1367" i="5"/>
  <c r="A1368" i="5"/>
  <c r="E1367" i="5"/>
  <c r="G1367" i="5"/>
  <c r="C1367" i="5"/>
  <c r="D1367" i="5"/>
  <c r="H1367" i="5" l="1"/>
  <c r="F1368" i="5"/>
  <c r="B1368" i="5"/>
  <c r="A1369" i="5"/>
  <c r="E1368" i="5"/>
  <c r="G1368" i="5"/>
  <c r="C1368" i="5"/>
  <c r="D1368" i="5"/>
  <c r="H1368" i="5" l="1"/>
  <c r="F1369" i="5"/>
  <c r="B1369" i="5"/>
  <c r="A1370" i="5"/>
  <c r="E1369" i="5"/>
  <c r="G1369" i="5"/>
  <c r="C1369" i="5"/>
  <c r="D1369" i="5"/>
  <c r="H1369" i="5" l="1"/>
  <c r="F1370" i="5"/>
  <c r="B1370" i="5"/>
  <c r="A1371" i="5"/>
  <c r="E1370" i="5"/>
  <c r="G1370" i="5"/>
  <c r="C1370" i="5"/>
  <c r="D1370" i="5"/>
  <c r="H1370" i="5" l="1"/>
  <c r="F1371" i="5"/>
  <c r="B1371" i="5"/>
  <c r="A1372" i="5"/>
  <c r="E1371" i="5"/>
  <c r="G1371" i="5"/>
  <c r="C1371" i="5"/>
  <c r="D1371" i="5"/>
  <c r="H1371" i="5" l="1"/>
  <c r="F1372" i="5"/>
  <c r="B1372" i="5"/>
  <c r="A1373" i="5"/>
  <c r="E1372" i="5"/>
  <c r="G1372" i="5"/>
  <c r="C1372" i="5"/>
  <c r="D1372" i="5"/>
  <c r="H1372" i="5" l="1"/>
  <c r="F1373" i="5"/>
  <c r="B1373" i="5"/>
  <c r="A1374" i="5"/>
  <c r="E1373" i="5"/>
  <c r="G1373" i="5"/>
  <c r="C1373" i="5"/>
  <c r="D1373" i="5"/>
  <c r="H1373" i="5" l="1"/>
  <c r="F1374" i="5"/>
  <c r="B1374" i="5"/>
  <c r="A1375" i="5"/>
  <c r="E1374" i="5"/>
  <c r="G1374" i="5"/>
  <c r="C1374" i="5"/>
  <c r="D1374" i="5"/>
  <c r="H1374" i="5" l="1"/>
  <c r="F1375" i="5"/>
  <c r="B1375" i="5"/>
  <c r="A1376" i="5"/>
  <c r="E1375" i="5"/>
  <c r="G1375" i="5"/>
  <c r="C1375" i="5"/>
  <c r="D1375" i="5"/>
  <c r="H1375" i="5" l="1"/>
  <c r="F1376" i="5"/>
  <c r="B1376" i="5"/>
  <c r="A1377" i="5"/>
  <c r="E1376" i="5"/>
  <c r="G1376" i="5"/>
  <c r="C1376" i="5"/>
  <c r="D1376" i="5"/>
  <c r="H1376" i="5" l="1"/>
  <c r="F1377" i="5"/>
  <c r="B1377" i="5"/>
  <c r="A1378" i="5"/>
  <c r="E1377" i="5"/>
  <c r="G1377" i="5"/>
  <c r="C1377" i="5"/>
  <c r="D1377" i="5"/>
  <c r="H1377" i="5" l="1"/>
  <c r="F1378" i="5"/>
  <c r="B1378" i="5"/>
  <c r="A1379" i="5"/>
  <c r="E1378" i="5"/>
  <c r="G1378" i="5"/>
  <c r="C1378" i="5"/>
  <c r="D1378" i="5"/>
  <c r="H1378" i="5" l="1"/>
  <c r="F1379" i="5"/>
  <c r="B1379" i="5"/>
  <c r="A1380" i="5"/>
  <c r="E1379" i="5"/>
  <c r="G1379" i="5"/>
  <c r="C1379" i="5"/>
  <c r="D1379" i="5"/>
  <c r="H1379" i="5" l="1"/>
  <c r="F1380" i="5"/>
  <c r="B1380" i="5"/>
  <c r="A1381" i="5"/>
  <c r="E1380" i="5"/>
  <c r="G1380" i="5"/>
  <c r="C1380" i="5"/>
  <c r="D1380" i="5"/>
  <c r="H1380" i="5" l="1"/>
  <c r="F1381" i="5"/>
  <c r="B1381" i="5"/>
  <c r="A1382" i="5"/>
  <c r="E1381" i="5"/>
  <c r="G1381" i="5"/>
  <c r="C1381" i="5"/>
  <c r="D1381" i="5"/>
  <c r="H1381" i="5" l="1"/>
  <c r="F1382" i="5"/>
  <c r="B1382" i="5"/>
  <c r="A1383" i="5"/>
  <c r="E1382" i="5"/>
  <c r="G1382" i="5"/>
  <c r="C1382" i="5"/>
  <c r="D1382" i="5"/>
  <c r="H1382" i="5" l="1"/>
  <c r="F1383" i="5"/>
  <c r="B1383" i="5"/>
  <c r="A1384" i="5"/>
  <c r="E1383" i="5"/>
  <c r="G1383" i="5"/>
  <c r="C1383" i="5"/>
  <c r="D1383" i="5"/>
  <c r="H1383" i="5" l="1"/>
  <c r="F1384" i="5"/>
  <c r="B1384" i="5"/>
  <c r="A1385" i="5"/>
  <c r="E1384" i="5"/>
  <c r="G1384" i="5"/>
  <c r="C1384" i="5"/>
  <c r="D1384" i="5"/>
  <c r="H1384" i="5" l="1"/>
  <c r="F1385" i="5"/>
  <c r="B1385" i="5"/>
  <c r="A1386" i="5"/>
  <c r="E1385" i="5"/>
  <c r="G1385" i="5"/>
  <c r="C1385" i="5"/>
  <c r="D1385" i="5"/>
  <c r="H1385" i="5" l="1"/>
  <c r="F1386" i="5"/>
  <c r="B1386" i="5"/>
  <c r="A1387" i="5"/>
  <c r="E1386" i="5"/>
  <c r="G1386" i="5"/>
  <c r="C1386" i="5"/>
  <c r="D1386" i="5"/>
  <c r="H1386" i="5" l="1"/>
  <c r="F1387" i="5"/>
  <c r="B1387" i="5"/>
  <c r="A1388" i="5"/>
  <c r="E1387" i="5"/>
  <c r="G1387" i="5"/>
  <c r="C1387" i="5"/>
  <c r="D1387" i="5"/>
  <c r="H1387" i="5" l="1"/>
  <c r="F1388" i="5"/>
  <c r="B1388" i="5"/>
  <c r="A1389" i="5"/>
  <c r="E1388" i="5"/>
  <c r="G1388" i="5"/>
  <c r="C1388" i="5"/>
  <c r="D1388" i="5"/>
  <c r="H1388" i="5" l="1"/>
  <c r="F1389" i="5"/>
  <c r="B1389" i="5"/>
  <c r="A1390" i="5"/>
  <c r="E1389" i="5"/>
  <c r="G1389" i="5"/>
  <c r="C1389" i="5"/>
  <c r="D1389" i="5"/>
  <c r="H1389" i="5" l="1"/>
  <c r="F1390" i="5"/>
  <c r="B1390" i="5"/>
  <c r="A1391" i="5"/>
  <c r="E1390" i="5"/>
  <c r="G1390" i="5"/>
  <c r="C1390" i="5"/>
  <c r="D1390" i="5"/>
  <c r="H1390" i="5" l="1"/>
  <c r="F1391" i="5"/>
  <c r="B1391" i="5"/>
  <c r="A1392" i="5"/>
  <c r="E1391" i="5"/>
  <c r="G1391" i="5"/>
  <c r="C1391" i="5"/>
  <c r="D1391" i="5"/>
  <c r="H1391" i="5" l="1"/>
  <c r="F1392" i="5"/>
  <c r="B1392" i="5"/>
  <c r="A1393" i="5"/>
  <c r="E1392" i="5"/>
  <c r="G1392" i="5"/>
  <c r="C1392" i="5"/>
  <c r="D1392" i="5"/>
  <c r="H1392" i="5" l="1"/>
  <c r="F1393" i="5"/>
  <c r="B1393" i="5"/>
  <c r="A1394" i="5"/>
  <c r="E1393" i="5"/>
  <c r="G1393" i="5"/>
  <c r="C1393" i="5"/>
  <c r="D1393" i="5"/>
  <c r="H1393" i="5" l="1"/>
  <c r="F1394" i="5"/>
  <c r="B1394" i="5"/>
  <c r="A1395" i="5"/>
  <c r="E1394" i="5"/>
  <c r="G1394" i="5"/>
  <c r="C1394" i="5"/>
  <c r="D1394" i="5"/>
  <c r="H1394" i="5" l="1"/>
  <c r="F1395" i="5"/>
  <c r="B1395" i="5"/>
  <c r="A1396" i="5"/>
  <c r="E1395" i="5"/>
  <c r="G1395" i="5"/>
  <c r="C1395" i="5"/>
  <c r="D1395" i="5"/>
  <c r="H1395" i="5" l="1"/>
  <c r="F1396" i="5"/>
  <c r="B1396" i="5"/>
  <c r="A1397" i="5"/>
  <c r="E1396" i="5"/>
  <c r="G1396" i="5"/>
  <c r="C1396" i="5"/>
  <c r="D1396" i="5"/>
  <c r="H1396" i="5" l="1"/>
  <c r="F1397" i="5"/>
  <c r="B1397" i="5"/>
  <c r="A1398" i="5"/>
  <c r="E1397" i="5"/>
  <c r="G1397" i="5"/>
  <c r="C1397" i="5"/>
  <c r="D1397" i="5"/>
  <c r="H1397" i="5" l="1"/>
  <c r="F1398" i="5"/>
  <c r="B1398" i="5"/>
  <c r="A1399" i="5"/>
  <c r="E1398" i="5"/>
  <c r="G1398" i="5"/>
  <c r="C1398" i="5"/>
  <c r="D1398" i="5"/>
  <c r="H1398" i="5" l="1"/>
  <c r="F1399" i="5"/>
  <c r="B1399" i="5"/>
  <c r="A1400" i="5"/>
  <c r="E1399" i="5"/>
  <c r="G1399" i="5"/>
  <c r="C1399" i="5"/>
  <c r="D1399" i="5"/>
  <c r="H1399" i="5" l="1"/>
  <c r="F1400" i="5"/>
  <c r="B1400" i="5"/>
  <c r="A1401" i="5"/>
  <c r="E1400" i="5"/>
  <c r="G1400" i="5"/>
  <c r="C1400" i="5"/>
  <c r="D1400" i="5"/>
  <c r="H1400" i="5" l="1"/>
  <c r="F1401" i="5"/>
  <c r="B1401" i="5"/>
  <c r="A1402" i="5"/>
  <c r="E1401" i="5"/>
  <c r="G1401" i="5"/>
  <c r="C1401" i="5"/>
  <c r="D1401" i="5"/>
  <c r="H1401" i="5" l="1"/>
  <c r="F1402" i="5"/>
  <c r="B1402" i="5"/>
  <c r="A1403" i="5"/>
  <c r="E1402" i="5"/>
  <c r="G1402" i="5"/>
  <c r="C1402" i="5"/>
  <c r="D1402" i="5"/>
  <c r="H1402" i="5" l="1"/>
  <c r="F1403" i="5"/>
  <c r="B1403" i="5"/>
  <c r="A1404" i="5"/>
  <c r="E1403" i="5"/>
  <c r="G1403" i="5"/>
  <c r="C1403" i="5"/>
  <c r="D1403" i="5"/>
  <c r="H1403" i="5" l="1"/>
  <c r="F1404" i="5"/>
  <c r="B1404" i="5"/>
  <c r="A1405" i="5"/>
  <c r="E1404" i="5"/>
  <c r="G1404" i="5"/>
  <c r="C1404" i="5"/>
  <c r="D1404" i="5"/>
  <c r="H1404" i="5" l="1"/>
  <c r="F1405" i="5"/>
  <c r="B1405" i="5"/>
  <c r="A1406" i="5"/>
  <c r="E1405" i="5"/>
  <c r="G1405" i="5"/>
  <c r="C1405" i="5"/>
  <c r="D1405" i="5"/>
  <c r="H1405" i="5" l="1"/>
  <c r="F1406" i="5"/>
  <c r="B1406" i="5"/>
  <c r="A1407" i="5"/>
  <c r="E1406" i="5"/>
  <c r="G1406" i="5"/>
  <c r="C1406" i="5"/>
  <c r="D1406" i="5"/>
  <c r="H1406" i="5" l="1"/>
  <c r="F1407" i="5"/>
  <c r="B1407" i="5"/>
  <c r="A1408" i="5"/>
  <c r="E1407" i="5"/>
  <c r="G1407" i="5"/>
  <c r="C1407" i="5"/>
  <c r="D1407" i="5"/>
  <c r="H1407" i="5" l="1"/>
  <c r="F1408" i="5"/>
  <c r="B1408" i="5"/>
  <c r="A1409" i="5"/>
  <c r="E1408" i="5"/>
  <c r="G1408" i="5"/>
  <c r="C1408" i="5"/>
  <c r="D1408" i="5"/>
  <c r="H1408" i="5" l="1"/>
  <c r="F1409" i="5"/>
  <c r="B1409" i="5"/>
  <c r="A1410" i="5"/>
  <c r="E1409" i="5"/>
  <c r="G1409" i="5"/>
  <c r="C1409" i="5"/>
  <c r="D1409" i="5"/>
  <c r="H1409" i="5" l="1"/>
  <c r="F1410" i="5"/>
  <c r="B1410" i="5"/>
  <c r="A1411" i="5"/>
  <c r="E1410" i="5"/>
  <c r="G1410" i="5"/>
  <c r="C1410" i="5"/>
  <c r="D1410" i="5"/>
  <c r="H1410" i="5" l="1"/>
  <c r="F1411" i="5"/>
  <c r="B1411" i="5"/>
  <c r="A1412" i="5"/>
  <c r="E1411" i="5"/>
  <c r="G1411" i="5"/>
  <c r="C1411" i="5"/>
  <c r="D1411" i="5"/>
  <c r="H1411" i="5" l="1"/>
  <c r="F1412" i="5"/>
  <c r="B1412" i="5"/>
  <c r="A1413" i="5"/>
  <c r="E1412" i="5"/>
  <c r="G1412" i="5"/>
  <c r="C1412" i="5"/>
  <c r="D1412" i="5"/>
  <c r="H1412" i="5" l="1"/>
  <c r="F1413" i="5"/>
  <c r="B1413" i="5"/>
  <c r="A1414" i="5"/>
  <c r="E1413" i="5"/>
  <c r="G1413" i="5"/>
  <c r="C1413" i="5"/>
  <c r="D1413" i="5"/>
  <c r="H1413" i="5" l="1"/>
  <c r="F1414" i="5"/>
  <c r="B1414" i="5"/>
  <c r="A1415" i="5"/>
  <c r="E1414" i="5"/>
  <c r="G1414" i="5"/>
  <c r="C1414" i="5"/>
  <c r="D1414" i="5"/>
  <c r="H1414" i="5" l="1"/>
  <c r="F1415" i="5"/>
  <c r="B1415" i="5"/>
  <c r="A1416" i="5"/>
  <c r="E1415" i="5"/>
  <c r="G1415" i="5"/>
  <c r="C1415" i="5"/>
  <c r="D1415" i="5"/>
  <c r="H1415" i="5" l="1"/>
  <c r="F1416" i="5"/>
  <c r="B1416" i="5"/>
  <c r="A1417" i="5"/>
  <c r="E1416" i="5"/>
  <c r="G1416" i="5"/>
  <c r="C1416" i="5"/>
  <c r="D1416" i="5"/>
  <c r="H1416" i="5" l="1"/>
  <c r="F1417" i="5"/>
  <c r="B1417" i="5"/>
  <c r="A1418" i="5"/>
  <c r="E1417" i="5"/>
  <c r="G1417" i="5"/>
  <c r="C1417" i="5"/>
  <c r="D1417" i="5"/>
  <c r="H1417" i="5" l="1"/>
  <c r="F1418" i="5"/>
  <c r="B1418" i="5"/>
  <c r="A1419" i="5"/>
  <c r="E1418" i="5"/>
  <c r="G1418" i="5"/>
  <c r="C1418" i="5"/>
  <c r="D1418" i="5"/>
  <c r="H1418" i="5" l="1"/>
  <c r="F1419" i="5"/>
  <c r="B1419" i="5"/>
  <c r="A1420" i="5"/>
  <c r="E1419" i="5"/>
  <c r="G1419" i="5"/>
  <c r="C1419" i="5"/>
  <c r="D1419" i="5"/>
  <c r="H1419" i="5" l="1"/>
  <c r="F1420" i="5"/>
  <c r="B1420" i="5"/>
  <c r="A1421" i="5"/>
  <c r="E1420" i="5"/>
  <c r="G1420" i="5"/>
  <c r="C1420" i="5"/>
  <c r="D1420" i="5"/>
  <c r="H1420" i="5" l="1"/>
  <c r="F1421" i="5"/>
  <c r="B1421" i="5"/>
  <c r="A1422" i="5"/>
  <c r="E1421" i="5"/>
  <c r="G1421" i="5"/>
  <c r="C1421" i="5"/>
  <c r="D1421" i="5"/>
  <c r="H1421" i="5" l="1"/>
  <c r="F1422" i="5"/>
  <c r="B1422" i="5"/>
  <c r="A1423" i="5"/>
  <c r="E1422" i="5"/>
  <c r="G1422" i="5"/>
  <c r="C1422" i="5"/>
  <c r="D1422" i="5"/>
  <c r="H1422" i="5" l="1"/>
  <c r="F1423" i="5"/>
  <c r="B1423" i="5"/>
  <c r="A1424" i="5"/>
  <c r="E1423" i="5"/>
  <c r="G1423" i="5"/>
  <c r="C1423" i="5"/>
  <c r="D1423" i="5"/>
  <c r="H1423" i="5" l="1"/>
  <c r="F1424" i="5"/>
  <c r="B1424" i="5"/>
  <c r="A1425" i="5"/>
  <c r="E1424" i="5"/>
  <c r="G1424" i="5"/>
  <c r="C1424" i="5"/>
  <c r="D1424" i="5"/>
  <c r="H1424" i="5" l="1"/>
  <c r="F1425" i="5"/>
  <c r="B1425" i="5"/>
  <c r="A1426" i="5"/>
  <c r="E1425" i="5"/>
  <c r="G1425" i="5"/>
  <c r="C1425" i="5"/>
  <c r="D1425" i="5"/>
  <c r="H1425" i="5" l="1"/>
  <c r="F1426" i="5"/>
  <c r="B1426" i="5"/>
  <c r="A1427" i="5"/>
  <c r="E1426" i="5"/>
  <c r="G1426" i="5"/>
  <c r="C1426" i="5"/>
  <c r="D1426" i="5"/>
  <c r="H1426" i="5" l="1"/>
  <c r="F1427" i="5"/>
  <c r="B1427" i="5"/>
  <c r="A1428" i="5"/>
  <c r="E1427" i="5"/>
  <c r="G1427" i="5"/>
  <c r="C1427" i="5"/>
  <c r="D1427" i="5"/>
  <c r="H1427" i="5" l="1"/>
  <c r="F1428" i="5"/>
  <c r="B1428" i="5"/>
  <c r="A1429" i="5"/>
  <c r="E1428" i="5"/>
  <c r="G1428" i="5"/>
  <c r="C1428" i="5"/>
  <c r="D1428" i="5"/>
  <c r="H1428" i="5" l="1"/>
  <c r="F1429" i="5"/>
  <c r="B1429" i="5"/>
  <c r="A1430" i="5"/>
  <c r="E1429" i="5"/>
  <c r="G1429" i="5"/>
  <c r="C1429" i="5"/>
  <c r="D1429" i="5"/>
  <c r="H1429" i="5" l="1"/>
  <c r="F1430" i="5"/>
  <c r="B1430" i="5"/>
  <c r="A1431" i="5"/>
  <c r="E1430" i="5"/>
  <c r="G1430" i="5"/>
  <c r="C1430" i="5"/>
  <c r="D1430" i="5"/>
  <c r="H1430" i="5" l="1"/>
  <c r="F1431" i="5"/>
  <c r="B1431" i="5"/>
  <c r="A1432" i="5"/>
  <c r="E1431" i="5"/>
  <c r="G1431" i="5"/>
  <c r="C1431" i="5"/>
  <c r="D1431" i="5"/>
  <c r="H1431" i="5" l="1"/>
  <c r="F1432" i="5"/>
  <c r="B1432" i="5"/>
  <c r="A1433" i="5"/>
  <c r="E1432" i="5"/>
  <c r="G1432" i="5"/>
  <c r="C1432" i="5"/>
  <c r="D1432" i="5"/>
  <c r="H1432" i="5" l="1"/>
  <c r="F1433" i="5"/>
  <c r="B1433" i="5"/>
  <c r="A1434" i="5"/>
  <c r="E1433" i="5"/>
  <c r="G1433" i="5"/>
  <c r="C1433" i="5"/>
  <c r="D1433" i="5"/>
  <c r="H1433" i="5" l="1"/>
  <c r="F1434" i="5"/>
  <c r="B1434" i="5"/>
  <c r="A1435" i="5"/>
  <c r="E1434" i="5"/>
  <c r="G1434" i="5"/>
  <c r="C1434" i="5"/>
  <c r="D1434" i="5"/>
  <c r="H1434" i="5" l="1"/>
  <c r="F1435" i="5"/>
  <c r="B1435" i="5"/>
  <c r="A1436" i="5"/>
  <c r="E1435" i="5"/>
  <c r="G1435" i="5"/>
  <c r="C1435" i="5"/>
  <c r="D1435" i="5"/>
  <c r="H1435" i="5" l="1"/>
  <c r="F1436" i="5"/>
  <c r="B1436" i="5"/>
  <c r="A1437" i="5"/>
  <c r="E1436" i="5"/>
  <c r="G1436" i="5"/>
  <c r="C1436" i="5"/>
  <c r="D1436" i="5"/>
  <c r="H1436" i="5" l="1"/>
  <c r="F1437" i="5"/>
  <c r="B1437" i="5"/>
  <c r="A1438" i="5"/>
  <c r="E1437" i="5"/>
  <c r="G1437" i="5"/>
  <c r="C1437" i="5"/>
  <c r="D1437" i="5"/>
  <c r="H1437" i="5" l="1"/>
  <c r="F1438" i="5"/>
  <c r="B1438" i="5"/>
  <c r="A1439" i="5"/>
  <c r="E1438" i="5"/>
  <c r="G1438" i="5"/>
  <c r="C1438" i="5"/>
  <c r="D1438" i="5"/>
  <c r="H1438" i="5" l="1"/>
  <c r="F1439" i="5"/>
  <c r="B1439" i="5"/>
  <c r="A1440" i="5"/>
  <c r="E1439" i="5"/>
  <c r="G1439" i="5"/>
  <c r="C1439" i="5"/>
  <c r="D1439" i="5"/>
  <c r="H1439" i="5" l="1"/>
  <c r="F1440" i="5"/>
  <c r="B1440" i="5"/>
  <c r="A1441" i="5"/>
  <c r="E1440" i="5"/>
  <c r="G1440" i="5"/>
  <c r="C1440" i="5"/>
  <c r="D1440" i="5"/>
  <c r="H1440" i="5" l="1"/>
  <c r="F1441" i="5"/>
  <c r="B1441" i="5"/>
  <c r="A1442" i="5"/>
  <c r="E1441" i="5"/>
  <c r="G1441" i="5"/>
  <c r="C1441" i="5"/>
  <c r="D1441" i="5"/>
  <c r="H1441" i="5" l="1"/>
  <c r="F1442" i="5"/>
  <c r="B1442" i="5"/>
  <c r="A1443" i="5"/>
  <c r="E1442" i="5"/>
  <c r="G1442" i="5"/>
  <c r="C1442" i="5"/>
  <c r="D1442" i="5"/>
  <c r="H1442" i="5" l="1"/>
  <c r="F1443" i="5"/>
  <c r="B1443" i="5"/>
  <c r="A1444" i="5"/>
  <c r="E1443" i="5"/>
  <c r="G1443" i="5"/>
  <c r="C1443" i="5"/>
  <c r="D1443" i="5"/>
  <c r="H1443" i="5" l="1"/>
  <c r="F1444" i="5"/>
  <c r="B1444" i="5"/>
  <c r="A1445" i="5"/>
  <c r="E1444" i="5"/>
  <c r="G1444" i="5"/>
  <c r="C1444" i="5"/>
  <c r="D1444" i="5"/>
  <c r="H1444" i="5" l="1"/>
  <c r="F1445" i="5"/>
  <c r="B1445" i="5"/>
  <c r="A1446" i="5"/>
  <c r="E1445" i="5"/>
  <c r="G1445" i="5"/>
  <c r="C1445" i="5"/>
  <c r="D1445" i="5"/>
  <c r="H1445" i="5" l="1"/>
  <c r="F1446" i="5"/>
  <c r="B1446" i="5"/>
  <c r="A1447" i="5"/>
  <c r="E1446" i="5"/>
  <c r="G1446" i="5"/>
  <c r="C1446" i="5"/>
  <c r="D1446" i="5"/>
  <c r="H1446" i="5" l="1"/>
  <c r="F1447" i="5"/>
  <c r="B1447" i="5"/>
  <c r="A1448" i="5"/>
  <c r="E1447" i="5"/>
  <c r="G1447" i="5"/>
  <c r="C1447" i="5"/>
  <c r="D1447" i="5"/>
  <c r="H1447" i="5" l="1"/>
  <c r="F1448" i="5"/>
  <c r="B1448" i="5"/>
  <c r="A1449" i="5"/>
  <c r="E1448" i="5"/>
  <c r="G1448" i="5"/>
  <c r="C1448" i="5"/>
  <c r="D1448" i="5"/>
  <c r="H1448" i="5" l="1"/>
  <c r="F1449" i="5"/>
  <c r="B1449" i="5"/>
  <c r="A1450" i="5"/>
  <c r="E1449" i="5"/>
  <c r="G1449" i="5"/>
  <c r="C1449" i="5"/>
  <c r="D1449" i="5"/>
  <c r="H1449" i="5" l="1"/>
  <c r="F1450" i="5"/>
  <c r="B1450" i="5"/>
  <c r="A1451" i="5"/>
  <c r="E1450" i="5"/>
  <c r="G1450" i="5"/>
  <c r="C1450" i="5"/>
  <c r="D1450" i="5"/>
  <c r="H1450" i="5" l="1"/>
  <c r="F1451" i="5"/>
  <c r="B1451" i="5"/>
  <c r="A1452" i="5"/>
  <c r="E1451" i="5"/>
  <c r="G1451" i="5"/>
  <c r="C1451" i="5"/>
  <c r="D1451" i="5"/>
  <c r="H1451" i="5" l="1"/>
  <c r="F1452" i="5"/>
  <c r="B1452" i="5"/>
  <c r="A1453" i="5"/>
  <c r="E1452" i="5"/>
  <c r="G1452" i="5"/>
  <c r="C1452" i="5"/>
  <c r="D1452" i="5"/>
  <c r="H1452" i="5" l="1"/>
  <c r="F1453" i="5"/>
  <c r="B1453" i="5"/>
  <c r="A1454" i="5"/>
  <c r="E1453" i="5"/>
  <c r="G1453" i="5"/>
  <c r="C1453" i="5"/>
  <c r="D1453" i="5"/>
  <c r="H1453" i="5" l="1"/>
  <c r="F1454" i="5"/>
  <c r="B1454" i="5"/>
  <c r="A1455" i="5"/>
  <c r="E1454" i="5"/>
  <c r="G1454" i="5"/>
  <c r="C1454" i="5"/>
  <c r="D1454" i="5"/>
  <c r="H1454" i="5" l="1"/>
  <c r="F1455" i="5"/>
  <c r="B1455" i="5"/>
  <c r="A1456" i="5"/>
  <c r="E1455" i="5"/>
  <c r="G1455" i="5"/>
  <c r="C1455" i="5"/>
  <c r="D1455" i="5"/>
  <c r="H1455" i="5" l="1"/>
  <c r="F1456" i="5"/>
  <c r="B1456" i="5"/>
  <c r="A1457" i="5"/>
  <c r="E1456" i="5"/>
  <c r="G1456" i="5"/>
  <c r="C1456" i="5"/>
  <c r="D1456" i="5"/>
  <c r="H1456" i="5" l="1"/>
  <c r="F1457" i="5"/>
  <c r="B1457" i="5"/>
  <c r="A1458" i="5"/>
  <c r="E1457" i="5"/>
  <c r="G1457" i="5"/>
  <c r="C1457" i="5"/>
  <c r="D1457" i="5"/>
  <c r="H1457" i="5" l="1"/>
  <c r="F1458" i="5"/>
  <c r="B1458" i="5"/>
  <c r="A1459" i="5"/>
  <c r="E1458" i="5"/>
  <c r="G1458" i="5"/>
  <c r="C1458" i="5"/>
  <c r="D1458" i="5"/>
  <c r="H1458" i="5" l="1"/>
  <c r="F1459" i="5"/>
  <c r="B1459" i="5"/>
  <c r="A1460" i="5"/>
  <c r="E1459" i="5"/>
  <c r="G1459" i="5"/>
  <c r="C1459" i="5"/>
  <c r="D1459" i="5"/>
  <c r="H1459" i="5" l="1"/>
  <c r="F1460" i="5"/>
  <c r="B1460" i="5"/>
  <c r="A1461" i="5"/>
  <c r="E1460" i="5"/>
  <c r="G1460" i="5"/>
  <c r="C1460" i="5"/>
  <c r="D1460" i="5"/>
  <c r="H1460" i="5" l="1"/>
  <c r="F1461" i="5"/>
  <c r="B1461" i="5"/>
  <c r="A1462" i="5"/>
  <c r="E1461" i="5"/>
  <c r="G1461" i="5"/>
  <c r="C1461" i="5"/>
  <c r="D1461" i="5"/>
  <c r="H1461" i="5" l="1"/>
  <c r="F1462" i="5"/>
  <c r="B1462" i="5"/>
  <c r="A1463" i="5"/>
  <c r="E1462" i="5"/>
  <c r="G1462" i="5"/>
  <c r="C1462" i="5"/>
  <c r="D1462" i="5"/>
  <c r="H1462" i="5" l="1"/>
  <c r="F1463" i="5"/>
  <c r="B1463" i="5"/>
  <c r="A1464" i="5"/>
  <c r="E1463" i="5"/>
  <c r="G1463" i="5"/>
  <c r="C1463" i="5"/>
  <c r="D1463" i="5"/>
  <c r="H1463" i="5" l="1"/>
  <c r="F1464" i="5"/>
  <c r="B1464" i="5"/>
  <c r="A1465" i="5"/>
  <c r="E1464" i="5"/>
  <c r="G1464" i="5"/>
  <c r="C1464" i="5"/>
  <c r="D1464" i="5"/>
  <c r="H1464" i="5" l="1"/>
  <c r="F1465" i="5"/>
  <c r="B1465" i="5"/>
  <c r="A1466" i="5"/>
  <c r="E1465" i="5"/>
  <c r="G1465" i="5"/>
  <c r="C1465" i="5"/>
  <c r="D1465" i="5"/>
  <c r="H1465" i="5" l="1"/>
  <c r="F1466" i="5"/>
  <c r="B1466" i="5"/>
  <c r="A1467" i="5"/>
  <c r="E1466" i="5"/>
  <c r="G1466" i="5"/>
  <c r="C1466" i="5"/>
  <c r="D1466" i="5"/>
  <c r="H1466" i="5" l="1"/>
  <c r="F1467" i="5"/>
  <c r="B1467" i="5"/>
  <c r="A1468" i="5"/>
  <c r="E1467" i="5"/>
  <c r="G1467" i="5"/>
  <c r="C1467" i="5"/>
  <c r="D1467" i="5"/>
  <c r="H1467" i="5" l="1"/>
  <c r="F1468" i="5"/>
  <c r="B1468" i="5"/>
  <c r="A1469" i="5"/>
  <c r="E1468" i="5"/>
  <c r="G1468" i="5"/>
  <c r="C1468" i="5"/>
  <c r="D1468" i="5"/>
  <c r="H1468" i="5" l="1"/>
  <c r="F1469" i="5"/>
  <c r="B1469" i="5"/>
  <c r="A1470" i="5"/>
  <c r="E1469" i="5"/>
  <c r="G1469" i="5"/>
  <c r="C1469" i="5"/>
  <c r="D1469" i="5"/>
  <c r="H1469" i="5" l="1"/>
  <c r="F1470" i="5"/>
  <c r="B1470" i="5"/>
  <c r="A1471" i="5"/>
  <c r="E1470" i="5"/>
  <c r="G1470" i="5"/>
  <c r="C1470" i="5"/>
  <c r="D1470" i="5"/>
  <c r="H1470" i="5" l="1"/>
  <c r="F1471" i="5"/>
  <c r="B1471" i="5"/>
  <c r="A1472" i="5"/>
  <c r="E1471" i="5"/>
  <c r="G1471" i="5"/>
  <c r="C1471" i="5"/>
  <c r="D1471" i="5"/>
  <c r="H1471" i="5" l="1"/>
  <c r="F1472" i="5"/>
  <c r="B1472" i="5"/>
  <c r="A1473" i="5"/>
  <c r="E1472" i="5"/>
  <c r="G1472" i="5"/>
  <c r="C1472" i="5"/>
  <c r="D1472" i="5"/>
  <c r="H1472" i="5" l="1"/>
  <c r="F1473" i="5"/>
  <c r="B1473" i="5"/>
  <c r="A1474" i="5"/>
  <c r="E1473" i="5"/>
  <c r="G1473" i="5"/>
  <c r="C1473" i="5"/>
  <c r="D1473" i="5"/>
  <c r="H1473" i="5" l="1"/>
  <c r="F1474" i="5"/>
  <c r="B1474" i="5"/>
  <c r="A1475" i="5"/>
  <c r="E1474" i="5"/>
  <c r="G1474" i="5"/>
  <c r="C1474" i="5"/>
  <c r="D1474" i="5"/>
  <c r="H1474" i="5" l="1"/>
  <c r="F1475" i="5"/>
  <c r="B1475" i="5"/>
  <c r="A1476" i="5"/>
  <c r="E1475" i="5"/>
  <c r="G1475" i="5"/>
  <c r="C1475" i="5"/>
  <c r="D1475" i="5"/>
  <c r="H1475" i="5" l="1"/>
  <c r="F1476" i="5"/>
  <c r="B1476" i="5"/>
  <c r="A1477" i="5"/>
  <c r="E1476" i="5"/>
  <c r="G1476" i="5"/>
  <c r="C1476" i="5"/>
  <c r="D1476" i="5"/>
  <c r="H1476" i="5" l="1"/>
  <c r="F1477" i="5"/>
  <c r="B1477" i="5"/>
  <c r="A1478" i="5"/>
  <c r="E1477" i="5"/>
  <c r="G1477" i="5"/>
  <c r="C1477" i="5"/>
  <c r="D1477" i="5"/>
  <c r="H1477" i="5" l="1"/>
  <c r="F1478" i="5"/>
  <c r="B1478" i="5"/>
  <c r="A1479" i="5"/>
  <c r="E1478" i="5"/>
  <c r="G1478" i="5"/>
  <c r="C1478" i="5"/>
  <c r="D1478" i="5"/>
  <c r="H1478" i="5" l="1"/>
  <c r="F1479" i="5"/>
  <c r="B1479" i="5"/>
  <c r="A1480" i="5"/>
  <c r="E1479" i="5"/>
  <c r="G1479" i="5"/>
  <c r="C1479" i="5"/>
  <c r="D1479" i="5"/>
  <c r="H1479" i="5" l="1"/>
  <c r="F1480" i="5"/>
  <c r="B1480" i="5"/>
  <c r="A1481" i="5"/>
  <c r="E1480" i="5"/>
  <c r="G1480" i="5"/>
  <c r="C1480" i="5"/>
  <c r="D1480" i="5"/>
  <c r="H1480" i="5" l="1"/>
  <c r="F1481" i="5"/>
  <c r="B1481" i="5"/>
  <c r="A1482" i="5"/>
  <c r="E1481" i="5"/>
  <c r="G1481" i="5"/>
  <c r="C1481" i="5"/>
  <c r="D1481" i="5"/>
  <c r="H1481" i="5" l="1"/>
  <c r="F1482" i="5"/>
  <c r="B1482" i="5"/>
  <c r="A1483" i="5"/>
  <c r="E1482" i="5"/>
  <c r="G1482" i="5"/>
  <c r="C1482" i="5"/>
  <c r="D1482" i="5"/>
  <c r="H1482" i="5" l="1"/>
  <c r="F1483" i="5"/>
  <c r="B1483" i="5"/>
  <c r="A1484" i="5"/>
  <c r="E1483" i="5"/>
  <c r="G1483" i="5"/>
  <c r="C1483" i="5"/>
  <c r="D1483" i="5"/>
  <c r="H1483" i="5" l="1"/>
  <c r="F1484" i="5"/>
  <c r="B1484" i="5"/>
  <c r="A1485" i="5"/>
  <c r="E1484" i="5"/>
  <c r="G1484" i="5"/>
  <c r="C1484" i="5"/>
  <c r="D1484" i="5"/>
  <c r="H1484" i="5" l="1"/>
  <c r="F1485" i="5"/>
  <c r="B1485" i="5"/>
  <c r="A1486" i="5"/>
  <c r="E1485" i="5"/>
  <c r="G1485" i="5"/>
  <c r="C1485" i="5"/>
  <c r="D1485" i="5"/>
  <c r="H1485" i="5" l="1"/>
  <c r="F1486" i="5"/>
  <c r="B1486" i="5"/>
  <c r="A1487" i="5"/>
  <c r="E1486" i="5"/>
  <c r="G1486" i="5"/>
  <c r="C1486" i="5"/>
  <c r="D1486" i="5"/>
  <c r="H1486" i="5" l="1"/>
  <c r="F1487" i="5"/>
  <c r="B1487" i="5"/>
  <c r="A1488" i="5"/>
  <c r="E1487" i="5"/>
  <c r="G1487" i="5"/>
  <c r="C1487" i="5"/>
  <c r="D1487" i="5"/>
  <c r="H1487" i="5" l="1"/>
  <c r="F1488" i="5"/>
  <c r="B1488" i="5"/>
  <c r="A1489" i="5"/>
  <c r="E1488" i="5"/>
  <c r="G1488" i="5"/>
  <c r="C1488" i="5"/>
  <c r="D1488" i="5"/>
  <c r="H1488" i="5" l="1"/>
  <c r="F1489" i="5"/>
  <c r="B1489" i="5"/>
  <c r="A1490" i="5"/>
  <c r="E1489" i="5"/>
  <c r="G1489" i="5"/>
  <c r="C1489" i="5"/>
  <c r="D1489" i="5"/>
  <c r="H1489" i="5" l="1"/>
  <c r="F1490" i="5"/>
  <c r="B1490" i="5"/>
  <c r="A1491" i="5"/>
  <c r="E1490" i="5"/>
  <c r="G1490" i="5"/>
  <c r="C1490" i="5"/>
  <c r="D1490" i="5"/>
  <c r="H1490" i="5" l="1"/>
  <c r="F1491" i="5"/>
  <c r="B1491" i="5"/>
  <c r="A1492" i="5"/>
  <c r="E1491" i="5"/>
  <c r="G1491" i="5"/>
  <c r="C1491" i="5"/>
  <c r="D1491" i="5"/>
  <c r="H1491" i="5" l="1"/>
  <c r="F1492" i="5"/>
  <c r="B1492" i="5"/>
  <c r="A1493" i="5"/>
  <c r="E1492" i="5"/>
  <c r="G1492" i="5"/>
  <c r="C1492" i="5"/>
  <c r="D1492" i="5"/>
  <c r="H1492" i="5" l="1"/>
  <c r="F1493" i="5"/>
  <c r="B1493" i="5"/>
  <c r="A1494" i="5"/>
  <c r="E1493" i="5"/>
  <c r="G1493" i="5"/>
  <c r="C1493" i="5"/>
  <c r="D1493" i="5"/>
  <c r="H1493" i="5" l="1"/>
  <c r="F1494" i="5"/>
  <c r="B1494" i="5"/>
  <c r="A1495" i="5"/>
  <c r="E1494" i="5"/>
  <c r="G1494" i="5"/>
  <c r="C1494" i="5"/>
  <c r="D1494" i="5"/>
  <c r="H1494" i="5" l="1"/>
  <c r="F1495" i="5"/>
  <c r="B1495" i="5"/>
  <c r="A1496" i="5"/>
  <c r="E1495" i="5"/>
  <c r="G1495" i="5"/>
  <c r="C1495" i="5"/>
  <c r="D1495" i="5"/>
  <c r="H1495" i="5" l="1"/>
  <c r="F1496" i="5"/>
  <c r="B1496" i="5"/>
  <c r="A1497" i="5"/>
  <c r="E1496" i="5"/>
  <c r="G1496" i="5"/>
  <c r="C1496" i="5"/>
  <c r="D1496" i="5"/>
  <c r="H1496" i="5" l="1"/>
  <c r="F1497" i="5"/>
  <c r="B1497" i="5"/>
  <c r="A1498" i="5"/>
  <c r="E1497" i="5"/>
  <c r="G1497" i="5"/>
  <c r="C1497" i="5"/>
  <c r="D1497" i="5"/>
  <c r="H1497" i="5" l="1"/>
  <c r="F1498" i="5"/>
  <c r="B1498" i="5"/>
  <c r="A1499" i="5"/>
  <c r="E1498" i="5"/>
  <c r="G1498" i="5"/>
  <c r="C1498" i="5"/>
  <c r="D1498" i="5"/>
  <c r="H1498" i="5" l="1"/>
  <c r="F1499" i="5"/>
  <c r="B1499" i="5"/>
  <c r="A1500" i="5"/>
  <c r="E1499" i="5"/>
  <c r="G1499" i="5"/>
  <c r="C1499" i="5"/>
  <c r="D1499" i="5"/>
  <c r="H1499" i="5" l="1"/>
  <c r="F1500" i="5"/>
  <c r="B1500" i="5"/>
  <c r="A1501" i="5"/>
  <c r="E1500" i="5"/>
  <c r="G1500" i="5"/>
  <c r="C1500" i="5"/>
  <c r="D1500" i="5"/>
  <c r="H1500" i="5" l="1"/>
  <c r="F1501" i="5"/>
  <c r="B1501" i="5"/>
  <c r="A1502" i="5"/>
  <c r="E1501" i="5"/>
  <c r="G1501" i="5"/>
  <c r="C1501" i="5"/>
  <c r="D1501" i="5"/>
  <c r="H1501" i="5" l="1"/>
  <c r="F1502" i="5"/>
  <c r="B1502" i="5"/>
  <c r="A1503" i="5"/>
  <c r="E1502" i="5"/>
  <c r="G1502" i="5"/>
  <c r="C1502" i="5"/>
  <c r="D1502" i="5"/>
  <c r="H1502" i="5" l="1"/>
  <c r="F1503" i="5"/>
  <c r="B1503" i="5"/>
  <c r="A1504" i="5"/>
  <c r="E1503" i="5"/>
  <c r="G1503" i="5"/>
  <c r="C1503" i="5"/>
  <c r="D1503" i="5"/>
  <c r="H1503" i="5" l="1"/>
  <c r="F1504" i="5"/>
  <c r="B1504" i="5"/>
  <c r="A1505" i="5"/>
  <c r="E1504" i="5"/>
  <c r="G1504" i="5"/>
  <c r="C1504" i="5"/>
  <c r="D1504" i="5"/>
  <c r="H1504" i="5" l="1"/>
  <c r="F1505" i="5"/>
  <c r="B1505" i="5"/>
  <c r="A1506" i="5"/>
  <c r="E1505" i="5"/>
  <c r="G1505" i="5"/>
  <c r="C1505" i="5"/>
  <c r="D1505" i="5"/>
  <c r="H1505" i="5" l="1"/>
  <c r="F1506" i="5"/>
  <c r="B1506" i="5"/>
  <c r="A1507" i="5"/>
  <c r="E1506" i="5"/>
  <c r="G1506" i="5"/>
  <c r="C1506" i="5"/>
  <c r="D1506" i="5"/>
  <c r="H1506" i="5" l="1"/>
  <c r="F1507" i="5"/>
  <c r="B1507" i="5"/>
  <c r="A1508" i="5"/>
  <c r="E1507" i="5"/>
  <c r="G1507" i="5"/>
  <c r="C1507" i="5"/>
  <c r="D1507" i="5"/>
  <c r="H1507" i="5" l="1"/>
  <c r="F1508" i="5"/>
  <c r="B1508" i="5"/>
  <c r="A1509" i="5"/>
  <c r="E1508" i="5"/>
  <c r="G1508" i="5"/>
  <c r="C1508" i="5"/>
  <c r="D1508" i="5"/>
  <c r="H1508" i="5" l="1"/>
  <c r="F1509" i="5"/>
  <c r="B1509" i="5"/>
  <c r="A1510" i="5"/>
  <c r="E1509" i="5"/>
  <c r="G1509" i="5"/>
  <c r="C1509" i="5"/>
  <c r="D1509" i="5"/>
  <c r="H1509" i="5" l="1"/>
  <c r="F1510" i="5"/>
  <c r="B1510" i="5"/>
  <c r="A1511" i="5"/>
  <c r="E1510" i="5"/>
  <c r="G1510" i="5"/>
  <c r="C1510" i="5"/>
  <c r="D1510" i="5"/>
  <c r="H1510" i="5" l="1"/>
  <c r="F1511" i="5"/>
  <c r="B1511" i="5"/>
  <c r="A1512" i="5"/>
  <c r="E1511" i="5"/>
  <c r="G1511" i="5"/>
  <c r="C1511" i="5"/>
  <c r="D1511" i="5"/>
  <c r="H1511" i="5" l="1"/>
  <c r="F1512" i="5"/>
  <c r="B1512" i="5"/>
  <c r="A1513" i="5"/>
  <c r="E1512" i="5"/>
  <c r="G1512" i="5"/>
  <c r="C1512" i="5"/>
  <c r="D1512" i="5"/>
  <c r="H1512" i="5" l="1"/>
  <c r="F1513" i="5"/>
  <c r="B1513" i="5"/>
  <c r="A1514" i="5"/>
  <c r="E1513" i="5"/>
  <c r="G1513" i="5"/>
  <c r="C1513" i="5"/>
  <c r="D1513" i="5"/>
  <c r="H1513" i="5" l="1"/>
  <c r="F1514" i="5"/>
  <c r="B1514" i="5"/>
  <c r="A1515" i="5"/>
  <c r="E1514" i="5"/>
  <c r="G1514" i="5"/>
  <c r="C1514" i="5"/>
  <c r="D1514" i="5"/>
  <c r="H1514" i="5" l="1"/>
  <c r="F1515" i="5"/>
  <c r="B1515" i="5"/>
  <c r="A1516" i="5"/>
  <c r="E1515" i="5"/>
  <c r="G1515" i="5"/>
  <c r="C1515" i="5"/>
  <c r="D1515" i="5"/>
  <c r="H1515" i="5" l="1"/>
  <c r="F1516" i="5"/>
  <c r="B1516" i="5"/>
  <c r="A1517" i="5"/>
  <c r="E1516" i="5"/>
  <c r="G1516" i="5"/>
  <c r="C1516" i="5"/>
  <c r="D1516" i="5"/>
  <c r="H1516" i="5" l="1"/>
  <c r="F1517" i="5"/>
  <c r="B1517" i="5"/>
  <c r="A1518" i="5"/>
  <c r="E1517" i="5"/>
  <c r="G1517" i="5"/>
  <c r="C1517" i="5"/>
  <c r="D1517" i="5"/>
  <c r="H1517" i="5" l="1"/>
  <c r="F1518" i="5"/>
  <c r="B1518" i="5"/>
  <c r="A1519" i="5"/>
  <c r="E1518" i="5"/>
  <c r="G1518" i="5"/>
  <c r="C1518" i="5"/>
  <c r="D1518" i="5"/>
  <c r="H1518" i="5" l="1"/>
  <c r="F1519" i="5"/>
  <c r="B1519" i="5"/>
  <c r="A1520" i="5"/>
  <c r="E1519" i="5"/>
  <c r="G1519" i="5"/>
  <c r="C1519" i="5"/>
  <c r="D1519" i="5"/>
  <c r="H1519" i="5" l="1"/>
  <c r="F1520" i="5"/>
  <c r="B1520" i="5"/>
  <c r="A1521" i="5"/>
  <c r="E1520" i="5"/>
  <c r="G1520" i="5"/>
  <c r="C1520" i="5"/>
  <c r="D1520" i="5"/>
  <c r="H1520" i="5" l="1"/>
  <c r="F1521" i="5"/>
  <c r="B1521" i="5"/>
  <c r="A1522" i="5"/>
  <c r="E1521" i="5"/>
  <c r="G1521" i="5"/>
  <c r="C1521" i="5"/>
  <c r="D1521" i="5"/>
  <c r="H1521" i="5" l="1"/>
  <c r="F1522" i="5"/>
  <c r="B1522" i="5"/>
  <c r="A1523" i="5"/>
  <c r="E1522" i="5"/>
  <c r="G1522" i="5"/>
  <c r="C1522" i="5"/>
  <c r="D1522" i="5"/>
  <c r="H1522" i="5" l="1"/>
  <c r="F1523" i="5"/>
  <c r="B1523" i="5"/>
  <c r="A1524" i="5"/>
  <c r="E1523" i="5"/>
  <c r="G1523" i="5"/>
  <c r="C1523" i="5"/>
  <c r="D1523" i="5"/>
  <c r="H1523" i="5" l="1"/>
  <c r="F1524" i="5"/>
  <c r="B1524" i="5"/>
  <c r="A1525" i="5"/>
  <c r="E1524" i="5"/>
  <c r="G1524" i="5"/>
  <c r="C1524" i="5"/>
  <c r="D1524" i="5"/>
  <c r="H1524" i="5" l="1"/>
  <c r="F1525" i="5"/>
  <c r="B1525" i="5"/>
  <c r="A1526" i="5"/>
  <c r="E1525" i="5"/>
  <c r="G1525" i="5"/>
  <c r="C1525" i="5"/>
  <c r="D1525" i="5"/>
  <c r="H1525" i="5" l="1"/>
  <c r="F1526" i="5"/>
  <c r="B1526" i="5"/>
  <c r="A1527" i="5"/>
  <c r="E1526" i="5"/>
  <c r="G1526" i="5"/>
  <c r="C1526" i="5"/>
  <c r="D1526" i="5"/>
  <c r="H1526" i="5" l="1"/>
  <c r="F1527" i="5"/>
  <c r="B1527" i="5"/>
  <c r="A1528" i="5"/>
  <c r="E1527" i="5"/>
  <c r="G1527" i="5"/>
  <c r="C1527" i="5"/>
  <c r="D1527" i="5"/>
  <c r="H1527" i="5" l="1"/>
  <c r="F1528" i="5"/>
  <c r="B1528" i="5"/>
  <c r="A1529" i="5"/>
  <c r="E1528" i="5"/>
  <c r="G1528" i="5"/>
  <c r="C1528" i="5"/>
  <c r="D1528" i="5"/>
  <c r="H1528" i="5" l="1"/>
  <c r="F1529" i="5"/>
  <c r="B1529" i="5"/>
  <c r="A1530" i="5"/>
  <c r="E1529" i="5"/>
  <c r="G1529" i="5"/>
  <c r="C1529" i="5"/>
  <c r="D1529" i="5"/>
  <c r="H1529" i="5" l="1"/>
  <c r="F1530" i="5"/>
  <c r="B1530" i="5"/>
  <c r="A1531" i="5"/>
  <c r="E1530" i="5"/>
  <c r="G1530" i="5"/>
  <c r="C1530" i="5"/>
  <c r="D1530" i="5"/>
  <c r="H1530" i="5" l="1"/>
  <c r="F1531" i="5"/>
  <c r="B1531" i="5"/>
  <c r="A1532" i="5"/>
  <c r="E1531" i="5"/>
  <c r="G1531" i="5"/>
  <c r="C1531" i="5"/>
  <c r="D1531" i="5"/>
  <c r="H1531" i="5" l="1"/>
  <c r="F1532" i="5"/>
  <c r="B1532" i="5"/>
  <c r="A1533" i="5"/>
  <c r="E1532" i="5"/>
  <c r="G1532" i="5"/>
  <c r="C1532" i="5"/>
  <c r="D1532" i="5"/>
  <c r="H1532" i="5" l="1"/>
  <c r="F1533" i="5"/>
  <c r="B1533" i="5"/>
  <c r="A1534" i="5"/>
  <c r="E1533" i="5"/>
  <c r="G1533" i="5"/>
  <c r="C1533" i="5"/>
  <c r="D1533" i="5"/>
  <c r="H1533" i="5" l="1"/>
  <c r="F1534" i="5"/>
  <c r="B1534" i="5"/>
  <c r="A1535" i="5"/>
  <c r="E1534" i="5"/>
  <c r="G1534" i="5"/>
  <c r="C1534" i="5"/>
  <c r="D1534" i="5"/>
  <c r="H1534" i="5" l="1"/>
  <c r="F1535" i="5"/>
  <c r="B1535" i="5"/>
  <c r="A1536" i="5"/>
  <c r="E1535" i="5"/>
  <c r="G1535" i="5"/>
  <c r="C1535" i="5"/>
  <c r="D1535" i="5"/>
  <c r="H1535" i="5" l="1"/>
  <c r="F1536" i="5"/>
  <c r="B1536" i="5"/>
  <c r="A1537" i="5"/>
  <c r="E1536" i="5"/>
  <c r="G1536" i="5"/>
  <c r="C1536" i="5"/>
  <c r="D1536" i="5"/>
  <c r="H1536" i="5" l="1"/>
  <c r="F1537" i="5"/>
  <c r="B1537" i="5"/>
  <c r="A1538" i="5"/>
  <c r="E1537" i="5"/>
  <c r="G1537" i="5"/>
  <c r="C1537" i="5"/>
  <c r="D1537" i="5"/>
  <c r="H1537" i="5" l="1"/>
  <c r="F1538" i="5"/>
  <c r="B1538" i="5"/>
  <c r="A1539" i="5"/>
  <c r="E1538" i="5"/>
  <c r="G1538" i="5"/>
  <c r="C1538" i="5"/>
  <c r="D1538" i="5"/>
  <c r="H1538" i="5" l="1"/>
  <c r="F1539" i="5"/>
  <c r="B1539" i="5"/>
  <c r="A1540" i="5"/>
  <c r="E1539" i="5"/>
  <c r="G1539" i="5"/>
  <c r="C1539" i="5"/>
  <c r="D1539" i="5"/>
  <c r="H1539" i="5" l="1"/>
  <c r="F1540" i="5"/>
  <c r="B1540" i="5"/>
  <c r="A1541" i="5"/>
  <c r="E1540" i="5"/>
  <c r="G1540" i="5"/>
  <c r="C1540" i="5"/>
  <c r="D1540" i="5"/>
  <c r="H1540" i="5" l="1"/>
  <c r="F1541" i="5"/>
  <c r="B1541" i="5"/>
  <c r="A1542" i="5"/>
  <c r="E1541" i="5"/>
  <c r="G1541" i="5"/>
  <c r="C1541" i="5"/>
  <c r="D1541" i="5"/>
  <c r="H1541" i="5" l="1"/>
  <c r="F1542" i="5"/>
  <c r="B1542" i="5"/>
  <c r="A1543" i="5"/>
  <c r="E1542" i="5"/>
  <c r="G1542" i="5"/>
  <c r="C1542" i="5"/>
  <c r="D1542" i="5"/>
  <c r="H1542" i="5" l="1"/>
  <c r="F1543" i="5"/>
  <c r="B1543" i="5"/>
  <c r="A1544" i="5"/>
  <c r="E1543" i="5"/>
  <c r="G1543" i="5"/>
  <c r="C1543" i="5"/>
  <c r="D1543" i="5"/>
  <c r="H1543" i="5" l="1"/>
  <c r="F1544" i="5"/>
  <c r="B1544" i="5"/>
  <c r="A1545" i="5"/>
  <c r="E1544" i="5"/>
  <c r="G1544" i="5"/>
  <c r="C1544" i="5"/>
  <c r="D1544" i="5"/>
  <c r="H1544" i="5" l="1"/>
  <c r="F1545" i="5"/>
  <c r="B1545" i="5"/>
  <c r="A1546" i="5"/>
  <c r="E1545" i="5"/>
  <c r="G1545" i="5"/>
  <c r="C1545" i="5"/>
  <c r="D1545" i="5"/>
  <c r="H1545" i="5" l="1"/>
  <c r="F1546" i="5"/>
  <c r="B1546" i="5"/>
  <c r="A1547" i="5"/>
  <c r="E1546" i="5"/>
  <c r="G1546" i="5"/>
  <c r="C1546" i="5"/>
  <c r="D1546" i="5"/>
  <c r="H1546" i="5" l="1"/>
  <c r="F1547" i="5"/>
  <c r="B1547" i="5"/>
  <c r="A1548" i="5"/>
  <c r="E1547" i="5"/>
  <c r="G1547" i="5"/>
  <c r="C1547" i="5"/>
  <c r="D1547" i="5"/>
  <c r="H1547" i="5" l="1"/>
  <c r="F1548" i="5"/>
  <c r="B1548" i="5"/>
  <c r="A1549" i="5"/>
  <c r="E1548" i="5"/>
  <c r="G1548" i="5"/>
  <c r="C1548" i="5"/>
  <c r="D1548" i="5"/>
  <c r="H1548" i="5" l="1"/>
  <c r="F1549" i="5"/>
  <c r="B1549" i="5"/>
  <c r="A1550" i="5"/>
  <c r="E1549" i="5"/>
  <c r="G1549" i="5"/>
  <c r="C1549" i="5"/>
  <c r="D1549" i="5"/>
  <c r="H1549" i="5" l="1"/>
  <c r="F1550" i="5"/>
  <c r="B1550" i="5"/>
  <c r="A1551" i="5"/>
  <c r="E1550" i="5"/>
  <c r="G1550" i="5"/>
  <c r="C1550" i="5"/>
  <c r="D1550" i="5"/>
  <c r="H1550" i="5" l="1"/>
  <c r="F1551" i="5"/>
  <c r="B1551" i="5"/>
  <c r="A1552" i="5"/>
  <c r="E1551" i="5"/>
  <c r="G1551" i="5"/>
  <c r="C1551" i="5"/>
  <c r="D1551" i="5"/>
  <c r="H1551" i="5" l="1"/>
  <c r="F1552" i="5"/>
  <c r="B1552" i="5"/>
  <c r="A1553" i="5"/>
  <c r="E1552" i="5"/>
  <c r="G1552" i="5"/>
  <c r="C1552" i="5"/>
  <c r="D1552" i="5"/>
  <c r="H1552" i="5" l="1"/>
  <c r="F1553" i="5"/>
  <c r="B1553" i="5"/>
  <c r="A1554" i="5"/>
  <c r="E1553" i="5"/>
  <c r="G1553" i="5"/>
  <c r="C1553" i="5"/>
  <c r="D1553" i="5"/>
  <c r="H1553" i="5" l="1"/>
  <c r="F1554" i="5"/>
  <c r="B1554" i="5"/>
  <c r="A1555" i="5"/>
  <c r="E1554" i="5"/>
  <c r="G1554" i="5"/>
  <c r="C1554" i="5"/>
  <c r="D1554" i="5"/>
  <c r="H1554" i="5" l="1"/>
  <c r="F1555" i="5"/>
  <c r="B1555" i="5"/>
  <c r="A1556" i="5"/>
  <c r="E1555" i="5"/>
  <c r="G1555" i="5"/>
  <c r="C1555" i="5"/>
  <c r="D1555" i="5"/>
  <c r="H1555" i="5" l="1"/>
  <c r="F1556" i="5"/>
  <c r="B1556" i="5"/>
  <c r="A1557" i="5"/>
  <c r="E1556" i="5"/>
  <c r="G1556" i="5"/>
  <c r="C1556" i="5"/>
  <c r="D1556" i="5"/>
  <c r="H1556" i="5" l="1"/>
  <c r="F1557" i="5"/>
  <c r="B1557" i="5"/>
  <c r="A1558" i="5"/>
  <c r="E1557" i="5"/>
  <c r="G1557" i="5"/>
  <c r="C1557" i="5"/>
  <c r="D1557" i="5"/>
  <c r="H1557" i="5" l="1"/>
  <c r="F1558" i="5"/>
  <c r="B1558" i="5"/>
  <c r="A1559" i="5"/>
  <c r="E1558" i="5"/>
  <c r="G1558" i="5"/>
  <c r="C1558" i="5"/>
  <c r="D1558" i="5"/>
  <c r="H1558" i="5" l="1"/>
  <c r="F1559" i="5"/>
  <c r="B1559" i="5"/>
  <c r="A1560" i="5"/>
  <c r="E1559" i="5"/>
  <c r="G1559" i="5"/>
  <c r="C1559" i="5"/>
  <c r="D1559" i="5"/>
  <c r="H1559" i="5" l="1"/>
  <c r="F1560" i="5"/>
  <c r="B1560" i="5"/>
  <c r="A1561" i="5"/>
  <c r="E1560" i="5"/>
  <c r="G1560" i="5"/>
  <c r="C1560" i="5"/>
  <c r="D1560" i="5"/>
  <c r="H1560" i="5" l="1"/>
  <c r="F1561" i="5"/>
  <c r="B1561" i="5"/>
  <c r="A1562" i="5"/>
  <c r="E1561" i="5"/>
  <c r="G1561" i="5"/>
  <c r="C1561" i="5"/>
  <c r="D1561" i="5"/>
  <c r="H1561" i="5" l="1"/>
  <c r="F1562" i="5"/>
  <c r="B1562" i="5"/>
  <c r="A1563" i="5"/>
  <c r="E1562" i="5"/>
  <c r="G1562" i="5"/>
  <c r="C1562" i="5"/>
  <c r="D1562" i="5"/>
  <c r="H1562" i="5" l="1"/>
  <c r="F1563" i="5"/>
  <c r="B1563" i="5"/>
  <c r="A1564" i="5"/>
  <c r="E1563" i="5"/>
  <c r="G1563" i="5"/>
  <c r="C1563" i="5"/>
  <c r="D1563" i="5"/>
  <c r="H1563" i="5" l="1"/>
  <c r="F1564" i="5"/>
  <c r="B1564" i="5"/>
  <c r="A1565" i="5"/>
  <c r="E1564" i="5"/>
  <c r="G1564" i="5"/>
  <c r="C1564" i="5"/>
  <c r="D1564" i="5"/>
  <c r="H1564" i="5" l="1"/>
  <c r="F1565" i="5"/>
  <c r="B1565" i="5"/>
  <c r="A1566" i="5"/>
  <c r="E1565" i="5"/>
  <c r="G1565" i="5"/>
  <c r="C1565" i="5"/>
  <c r="D1565" i="5"/>
  <c r="H1565" i="5" l="1"/>
  <c r="F1566" i="5"/>
  <c r="B1566" i="5"/>
  <c r="A1567" i="5"/>
  <c r="E1566" i="5"/>
  <c r="G1566" i="5"/>
  <c r="C1566" i="5"/>
  <c r="D1566" i="5"/>
  <c r="H1566" i="5" l="1"/>
  <c r="F1567" i="5"/>
  <c r="B1567" i="5"/>
  <c r="A1568" i="5"/>
  <c r="E1567" i="5"/>
  <c r="G1567" i="5"/>
  <c r="C1567" i="5"/>
  <c r="D1567" i="5"/>
  <c r="H1567" i="5" l="1"/>
  <c r="F1568" i="5"/>
  <c r="B1568" i="5"/>
  <c r="A1569" i="5"/>
  <c r="E1568" i="5"/>
  <c r="G1568" i="5"/>
  <c r="C1568" i="5"/>
  <c r="D1568" i="5"/>
  <c r="H1568" i="5" l="1"/>
  <c r="F1569" i="5"/>
  <c r="B1569" i="5"/>
  <c r="A1570" i="5"/>
  <c r="E1569" i="5"/>
  <c r="G1569" i="5"/>
  <c r="C1569" i="5"/>
  <c r="D1569" i="5"/>
  <c r="H1569" i="5" l="1"/>
  <c r="F1570" i="5"/>
  <c r="B1570" i="5"/>
  <c r="A1571" i="5"/>
  <c r="E1570" i="5"/>
  <c r="G1570" i="5"/>
  <c r="C1570" i="5"/>
  <c r="D1570" i="5"/>
  <c r="H1570" i="5" l="1"/>
  <c r="F1571" i="5"/>
  <c r="B1571" i="5"/>
  <c r="A1572" i="5"/>
  <c r="E1571" i="5"/>
  <c r="G1571" i="5"/>
  <c r="C1571" i="5"/>
  <c r="D1571" i="5"/>
  <c r="H1571" i="5" l="1"/>
  <c r="F1572" i="5"/>
  <c r="B1572" i="5"/>
  <c r="A1573" i="5"/>
  <c r="E1572" i="5"/>
  <c r="G1572" i="5"/>
  <c r="C1572" i="5"/>
  <c r="D1572" i="5"/>
  <c r="H1572" i="5" l="1"/>
  <c r="F1573" i="5"/>
  <c r="B1573" i="5"/>
  <c r="A1574" i="5"/>
  <c r="E1573" i="5"/>
  <c r="G1573" i="5"/>
  <c r="C1573" i="5"/>
  <c r="D1573" i="5"/>
  <c r="H1573" i="5" l="1"/>
  <c r="F1574" i="5"/>
  <c r="B1574" i="5"/>
  <c r="A1575" i="5"/>
  <c r="E1574" i="5"/>
  <c r="G1574" i="5"/>
  <c r="C1574" i="5"/>
  <c r="D1574" i="5"/>
  <c r="H1574" i="5" l="1"/>
  <c r="F1575" i="5"/>
  <c r="B1575" i="5"/>
  <c r="A1576" i="5"/>
  <c r="E1575" i="5"/>
  <c r="G1575" i="5"/>
  <c r="C1575" i="5"/>
  <c r="D1575" i="5"/>
  <c r="H1575" i="5" l="1"/>
  <c r="F1576" i="5"/>
  <c r="B1576" i="5"/>
  <c r="A1577" i="5"/>
  <c r="E1576" i="5"/>
  <c r="G1576" i="5"/>
  <c r="C1576" i="5"/>
  <c r="D1576" i="5"/>
  <c r="H1576" i="5" l="1"/>
  <c r="F1577" i="5"/>
  <c r="B1577" i="5"/>
  <c r="A1578" i="5"/>
  <c r="E1577" i="5"/>
  <c r="G1577" i="5"/>
  <c r="C1577" i="5"/>
  <c r="D1577" i="5"/>
  <c r="H1577" i="5" l="1"/>
  <c r="F1578" i="5"/>
  <c r="B1578" i="5"/>
  <c r="A1579" i="5"/>
  <c r="E1578" i="5"/>
  <c r="G1578" i="5"/>
  <c r="C1578" i="5"/>
  <c r="D1578" i="5"/>
  <c r="H1578" i="5" l="1"/>
  <c r="F1579" i="5"/>
  <c r="B1579" i="5"/>
  <c r="A1580" i="5"/>
  <c r="E1579" i="5"/>
  <c r="G1579" i="5"/>
  <c r="C1579" i="5"/>
  <c r="D1579" i="5"/>
  <c r="H1579" i="5" l="1"/>
  <c r="F1580" i="5"/>
  <c r="B1580" i="5"/>
  <c r="A1581" i="5"/>
  <c r="E1580" i="5"/>
  <c r="G1580" i="5"/>
  <c r="C1580" i="5"/>
  <c r="D1580" i="5"/>
  <c r="H1580" i="5" l="1"/>
  <c r="F1581" i="5"/>
  <c r="B1581" i="5"/>
  <c r="A1582" i="5"/>
  <c r="E1581" i="5"/>
  <c r="G1581" i="5"/>
  <c r="C1581" i="5"/>
  <c r="D1581" i="5"/>
  <c r="H1581" i="5" l="1"/>
  <c r="F1582" i="5"/>
  <c r="B1582" i="5"/>
  <c r="A1583" i="5"/>
  <c r="E1582" i="5"/>
  <c r="G1582" i="5"/>
  <c r="C1582" i="5"/>
  <c r="D1582" i="5"/>
  <c r="H1582" i="5" l="1"/>
  <c r="F1583" i="5"/>
  <c r="B1583" i="5"/>
  <c r="A1584" i="5"/>
  <c r="E1583" i="5"/>
  <c r="G1583" i="5"/>
  <c r="C1583" i="5"/>
  <c r="D1583" i="5"/>
  <c r="H1583" i="5" l="1"/>
  <c r="F1584" i="5"/>
  <c r="B1584" i="5"/>
  <c r="A1585" i="5"/>
  <c r="E1584" i="5"/>
  <c r="G1584" i="5"/>
  <c r="C1584" i="5"/>
  <c r="D1584" i="5"/>
  <c r="H1584" i="5" l="1"/>
  <c r="F1585" i="5"/>
  <c r="B1585" i="5"/>
  <c r="A1586" i="5"/>
  <c r="E1585" i="5"/>
  <c r="G1585" i="5"/>
  <c r="C1585" i="5"/>
  <c r="D1585" i="5"/>
  <c r="H1585" i="5" l="1"/>
  <c r="F1586" i="5"/>
  <c r="B1586" i="5"/>
  <c r="A1587" i="5"/>
  <c r="E1586" i="5"/>
  <c r="G1586" i="5"/>
  <c r="C1586" i="5"/>
  <c r="D1586" i="5"/>
  <c r="H1586" i="5" l="1"/>
  <c r="F1587" i="5"/>
  <c r="B1587" i="5"/>
  <c r="A1588" i="5"/>
  <c r="E1587" i="5"/>
  <c r="G1587" i="5"/>
  <c r="C1587" i="5"/>
  <c r="D1587" i="5"/>
  <c r="H1587" i="5" l="1"/>
  <c r="F1588" i="5"/>
  <c r="B1588" i="5"/>
  <c r="A1589" i="5"/>
  <c r="E1588" i="5"/>
  <c r="G1588" i="5"/>
  <c r="C1588" i="5"/>
  <c r="D1588" i="5"/>
  <c r="H1588" i="5" l="1"/>
  <c r="F1589" i="5"/>
  <c r="B1589" i="5"/>
  <c r="A1590" i="5"/>
  <c r="E1589" i="5"/>
  <c r="G1589" i="5"/>
  <c r="C1589" i="5"/>
  <c r="D1589" i="5"/>
  <c r="H1589" i="5" l="1"/>
  <c r="F1590" i="5"/>
  <c r="B1590" i="5"/>
  <c r="A1591" i="5"/>
  <c r="E1590" i="5"/>
  <c r="G1590" i="5"/>
  <c r="C1590" i="5"/>
  <c r="D1590" i="5"/>
  <c r="H1590" i="5" l="1"/>
  <c r="F1591" i="5"/>
  <c r="B1591" i="5"/>
  <c r="A1592" i="5"/>
  <c r="E1591" i="5"/>
  <c r="G1591" i="5"/>
  <c r="C1591" i="5"/>
  <c r="D1591" i="5"/>
  <c r="H1591" i="5" l="1"/>
  <c r="F1592" i="5"/>
  <c r="B1592" i="5"/>
  <c r="A1593" i="5"/>
  <c r="E1592" i="5"/>
  <c r="G1592" i="5"/>
  <c r="C1592" i="5"/>
  <c r="D1592" i="5"/>
  <c r="H1592" i="5" l="1"/>
  <c r="F1593" i="5"/>
  <c r="B1593" i="5"/>
  <c r="A1594" i="5"/>
  <c r="E1593" i="5"/>
  <c r="G1593" i="5"/>
  <c r="C1593" i="5"/>
  <c r="D1593" i="5"/>
  <c r="H1593" i="5" l="1"/>
  <c r="F1594" i="5"/>
  <c r="B1594" i="5"/>
  <c r="A1595" i="5"/>
  <c r="E1594" i="5"/>
  <c r="G1594" i="5"/>
  <c r="C1594" i="5"/>
  <c r="D1594" i="5"/>
  <c r="H1594" i="5" l="1"/>
  <c r="F1595" i="5"/>
  <c r="B1595" i="5"/>
  <c r="A1596" i="5"/>
  <c r="E1595" i="5"/>
  <c r="G1595" i="5"/>
  <c r="C1595" i="5"/>
  <c r="D1595" i="5"/>
  <c r="H1595" i="5" l="1"/>
  <c r="F1596" i="5"/>
  <c r="B1596" i="5"/>
  <c r="A1597" i="5"/>
  <c r="E1596" i="5"/>
  <c r="G1596" i="5"/>
  <c r="C1596" i="5"/>
  <c r="D1596" i="5"/>
  <c r="H1596" i="5" l="1"/>
  <c r="F1597" i="5"/>
  <c r="B1597" i="5"/>
  <c r="A1598" i="5"/>
  <c r="E1597" i="5"/>
  <c r="G1597" i="5"/>
  <c r="C1597" i="5"/>
  <c r="D1597" i="5"/>
  <c r="H1597" i="5" l="1"/>
  <c r="F1598" i="5"/>
  <c r="B1598" i="5"/>
  <c r="A1599" i="5"/>
  <c r="E1598" i="5"/>
  <c r="G1598" i="5"/>
  <c r="C1598" i="5"/>
  <c r="D1598" i="5"/>
  <c r="H1598" i="5" l="1"/>
  <c r="F1599" i="5"/>
  <c r="B1599" i="5"/>
  <c r="A1600" i="5"/>
  <c r="E1599" i="5"/>
  <c r="G1599" i="5"/>
  <c r="C1599" i="5"/>
  <c r="D1599" i="5"/>
  <c r="H1599" i="5" l="1"/>
  <c r="F1600" i="5"/>
  <c r="B1600" i="5"/>
  <c r="A1601" i="5"/>
  <c r="E1600" i="5"/>
  <c r="G1600" i="5"/>
  <c r="C1600" i="5"/>
  <c r="D1600" i="5"/>
  <c r="H1600" i="5" l="1"/>
  <c r="F1601" i="5"/>
  <c r="B1601" i="5"/>
  <c r="A1602" i="5"/>
  <c r="E1601" i="5"/>
  <c r="G1601" i="5"/>
  <c r="C1601" i="5"/>
  <c r="D1601" i="5"/>
  <c r="H1601" i="5" l="1"/>
  <c r="F1602" i="5"/>
  <c r="B1602" i="5"/>
  <c r="A1603" i="5"/>
  <c r="E1602" i="5"/>
  <c r="G1602" i="5"/>
  <c r="C1602" i="5"/>
  <c r="D1602" i="5"/>
  <c r="H1602" i="5" l="1"/>
  <c r="F1603" i="5"/>
  <c r="B1603" i="5"/>
  <c r="A1604" i="5"/>
  <c r="E1603" i="5"/>
  <c r="G1603" i="5"/>
  <c r="C1603" i="5"/>
  <c r="D1603" i="5"/>
  <c r="H1603" i="5" l="1"/>
  <c r="F1604" i="5"/>
  <c r="B1604" i="5"/>
  <c r="A1605" i="5"/>
  <c r="E1604" i="5"/>
  <c r="G1604" i="5"/>
  <c r="C1604" i="5"/>
  <c r="D1604" i="5"/>
  <c r="H1604" i="5" l="1"/>
  <c r="F1605" i="5"/>
  <c r="B1605" i="5"/>
  <c r="A1606" i="5"/>
  <c r="E1605" i="5"/>
  <c r="G1605" i="5"/>
  <c r="C1605" i="5"/>
  <c r="D1605" i="5"/>
  <c r="H1605" i="5" l="1"/>
  <c r="F1606" i="5"/>
  <c r="B1606" i="5"/>
  <c r="A1607" i="5"/>
  <c r="E1606" i="5"/>
  <c r="G1606" i="5"/>
  <c r="C1606" i="5"/>
  <c r="D1606" i="5"/>
  <c r="H1606" i="5" l="1"/>
  <c r="F1607" i="5"/>
  <c r="B1607" i="5"/>
  <c r="A1608" i="5"/>
  <c r="E1607" i="5"/>
  <c r="G1607" i="5"/>
  <c r="C1607" i="5"/>
  <c r="D1607" i="5"/>
  <c r="H1607" i="5" l="1"/>
  <c r="F1608" i="5"/>
  <c r="B1608" i="5"/>
  <c r="A1609" i="5"/>
  <c r="E1608" i="5"/>
  <c r="G1608" i="5"/>
  <c r="C1608" i="5"/>
  <c r="D1608" i="5"/>
  <c r="H1608" i="5" l="1"/>
  <c r="F1609" i="5"/>
  <c r="B1609" i="5"/>
  <c r="A1610" i="5"/>
  <c r="E1609" i="5"/>
  <c r="G1609" i="5"/>
  <c r="C1609" i="5"/>
  <c r="D1609" i="5"/>
  <c r="H1609" i="5" l="1"/>
  <c r="F1610" i="5"/>
  <c r="B1610" i="5"/>
  <c r="A1611" i="5"/>
  <c r="E1610" i="5"/>
  <c r="G1610" i="5"/>
  <c r="C1610" i="5"/>
  <c r="D1610" i="5"/>
  <c r="H1610" i="5" l="1"/>
  <c r="F1611" i="5"/>
  <c r="B1611" i="5"/>
  <c r="A1612" i="5"/>
  <c r="E1611" i="5"/>
  <c r="G1611" i="5"/>
  <c r="C1611" i="5"/>
  <c r="D1611" i="5"/>
  <c r="H1611" i="5" l="1"/>
  <c r="F1612" i="5"/>
  <c r="B1612" i="5"/>
  <c r="A1613" i="5"/>
  <c r="E1612" i="5"/>
  <c r="G1612" i="5"/>
  <c r="C1612" i="5"/>
  <c r="D1612" i="5"/>
  <c r="H1612" i="5" l="1"/>
  <c r="F1613" i="5"/>
  <c r="B1613" i="5"/>
  <c r="A1614" i="5"/>
  <c r="E1613" i="5"/>
  <c r="G1613" i="5"/>
  <c r="C1613" i="5"/>
  <c r="D1613" i="5"/>
  <c r="H1613" i="5" l="1"/>
  <c r="F1614" i="5"/>
  <c r="B1614" i="5"/>
  <c r="A1615" i="5"/>
  <c r="E1614" i="5"/>
  <c r="G1614" i="5"/>
  <c r="C1614" i="5"/>
  <c r="D1614" i="5"/>
  <c r="H1614" i="5" l="1"/>
  <c r="F1615" i="5"/>
  <c r="B1615" i="5"/>
  <c r="A1616" i="5"/>
  <c r="E1615" i="5"/>
  <c r="G1615" i="5"/>
  <c r="C1615" i="5"/>
  <c r="D1615" i="5"/>
  <c r="H1615" i="5" l="1"/>
  <c r="F1616" i="5"/>
  <c r="B1616" i="5"/>
  <c r="A1617" i="5"/>
  <c r="E1616" i="5"/>
  <c r="G1616" i="5"/>
  <c r="C1616" i="5"/>
  <c r="D1616" i="5"/>
  <c r="H1616" i="5" l="1"/>
  <c r="F1617" i="5"/>
  <c r="B1617" i="5"/>
  <c r="A1618" i="5"/>
  <c r="E1617" i="5"/>
  <c r="G1617" i="5"/>
  <c r="C1617" i="5"/>
  <c r="D1617" i="5"/>
  <c r="H1617" i="5" l="1"/>
  <c r="F1618" i="5"/>
  <c r="B1618" i="5"/>
  <c r="A1619" i="5"/>
  <c r="E1618" i="5"/>
  <c r="G1618" i="5"/>
  <c r="C1618" i="5"/>
  <c r="D1618" i="5"/>
  <c r="H1618" i="5" l="1"/>
  <c r="F1619" i="5"/>
  <c r="B1619" i="5"/>
  <c r="A1620" i="5"/>
  <c r="E1619" i="5"/>
  <c r="G1619" i="5"/>
  <c r="C1619" i="5"/>
  <c r="D1619" i="5"/>
  <c r="H1619" i="5" l="1"/>
  <c r="F1620" i="5"/>
  <c r="B1620" i="5"/>
  <c r="A1621" i="5"/>
  <c r="E1620" i="5"/>
  <c r="G1620" i="5"/>
  <c r="C1620" i="5"/>
  <c r="D1620" i="5"/>
  <c r="H1620" i="5" l="1"/>
  <c r="F1621" i="5"/>
  <c r="B1621" i="5"/>
  <c r="A1622" i="5"/>
  <c r="E1621" i="5"/>
  <c r="G1621" i="5"/>
  <c r="C1621" i="5"/>
  <c r="D1621" i="5"/>
  <c r="H1621" i="5" l="1"/>
  <c r="F1622" i="5"/>
  <c r="B1622" i="5"/>
  <c r="A1623" i="5"/>
  <c r="E1622" i="5"/>
  <c r="G1622" i="5"/>
  <c r="C1622" i="5"/>
  <c r="D1622" i="5"/>
  <c r="H1622" i="5" l="1"/>
  <c r="F1623" i="5"/>
  <c r="B1623" i="5"/>
  <c r="A1624" i="5"/>
  <c r="E1623" i="5"/>
  <c r="G1623" i="5"/>
  <c r="C1623" i="5"/>
  <c r="D1623" i="5"/>
  <c r="H1623" i="5" l="1"/>
  <c r="F1624" i="5"/>
  <c r="B1624" i="5"/>
  <c r="A1625" i="5"/>
  <c r="E1624" i="5"/>
  <c r="G1624" i="5"/>
  <c r="C1624" i="5"/>
  <c r="D1624" i="5"/>
  <c r="H1624" i="5" l="1"/>
  <c r="F1625" i="5"/>
  <c r="B1625" i="5"/>
  <c r="A1626" i="5"/>
  <c r="E1625" i="5"/>
  <c r="G1625" i="5"/>
  <c r="C1625" i="5"/>
  <c r="D1625" i="5"/>
  <c r="H1625" i="5" l="1"/>
  <c r="F1626" i="5"/>
  <c r="B1626" i="5"/>
  <c r="A1627" i="5"/>
  <c r="E1626" i="5"/>
  <c r="G1626" i="5"/>
  <c r="C1626" i="5"/>
  <c r="D1626" i="5"/>
  <c r="H1626" i="5" l="1"/>
  <c r="F1627" i="5"/>
  <c r="B1627" i="5"/>
  <c r="A1628" i="5"/>
  <c r="E1627" i="5"/>
  <c r="G1627" i="5"/>
  <c r="C1627" i="5"/>
  <c r="D1627" i="5"/>
  <c r="H1627" i="5" l="1"/>
  <c r="F1628" i="5"/>
  <c r="B1628" i="5"/>
  <c r="A1629" i="5"/>
  <c r="E1628" i="5"/>
  <c r="G1628" i="5"/>
  <c r="C1628" i="5"/>
  <c r="D1628" i="5"/>
  <c r="H1628" i="5" l="1"/>
  <c r="F1629" i="5"/>
  <c r="B1629" i="5"/>
  <c r="A1630" i="5"/>
  <c r="E1629" i="5"/>
  <c r="G1629" i="5"/>
  <c r="C1629" i="5"/>
  <c r="D1629" i="5"/>
  <c r="H1629" i="5" l="1"/>
  <c r="F1630" i="5"/>
  <c r="B1630" i="5"/>
  <c r="A1631" i="5"/>
  <c r="E1630" i="5"/>
  <c r="G1630" i="5"/>
  <c r="C1630" i="5"/>
  <c r="D1630" i="5"/>
  <c r="H1630" i="5" l="1"/>
  <c r="F1631" i="5"/>
  <c r="B1631" i="5"/>
  <c r="A1632" i="5"/>
  <c r="E1631" i="5"/>
  <c r="G1631" i="5"/>
  <c r="C1631" i="5"/>
  <c r="D1631" i="5"/>
  <c r="H1631" i="5" l="1"/>
  <c r="F1632" i="5"/>
  <c r="B1632" i="5"/>
  <c r="A1633" i="5"/>
  <c r="E1632" i="5"/>
  <c r="G1632" i="5"/>
  <c r="C1632" i="5"/>
  <c r="D1632" i="5"/>
  <c r="H1632" i="5" l="1"/>
  <c r="F1633" i="5"/>
  <c r="B1633" i="5"/>
  <c r="A1634" i="5"/>
  <c r="E1633" i="5"/>
  <c r="G1633" i="5"/>
  <c r="C1633" i="5"/>
  <c r="D1633" i="5"/>
  <c r="H1633" i="5" l="1"/>
  <c r="F1634" i="5"/>
  <c r="B1634" i="5"/>
  <c r="A1635" i="5"/>
  <c r="E1634" i="5"/>
  <c r="G1634" i="5"/>
  <c r="C1634" i="5"/>
  <c r="D1634" i="5"/>
  <c r="H1634" i="5" l="1"/>
  <c r="F1635" i="5"/>
  <c r="B1635" i="5"/>
  <c r="A1636" i="5"/>
  <c r="E1635" i="5"/>
  <c r="G1635" i="5"/>
  <c r="C1635" i="5"/>
  <c r="D1635" i="5"/>
  <c r="H1635" i="5" l="1"/>
  <c r="F1636" i="5"/>
  <c r="B1636" i="5"/>
  <c r="A1637" i="5"/>
  <c r="E1636" i="5"/>
  <c r="G1636" i="5"/>
  <c r="C1636" i="5"/>
  <c r="D1636" i="5"/>
  <c r="H1636" i="5" l="1"/>
  <c r="F1637" i="5"/>
  <c r="B1637" i="5"/>
  <c r="A1638" i="5"/>
  <c r="E1637" i="5"/>
  <c r="G1637" i="5"/>
  <c r="C1637" i="5"/>
  <c r="D1637" i="5"/>
  <c r="H1637" i="5" l="1"/>
  <c r="F1638" i="5"/>
  <c r="B1638" i="5"/>
  <c r="A1639" i="5"/>
  <c r="E1638" i="5"/>
  <c r="G1638" i="5"/>
  <c r="C1638" i="5"/>
  <c r="D1638" i="5"/>
  <c r="H1638" i="5" l="1"/>
  <c r="F1639" i="5"/>
  <c r="B1639" i="5"/>
  <c r="A1640" i="5"/>
  <c r="E1639" i="5"/>
  <c r="G1639" i="5"/>
  <c r="C1639" i="5"/>
  <c r="D1639" i="5"/>
  <c r="H1639" i="5" l="1"/>
  <c r="F1640" i="5"/>
  <c r="B1640" i="5"/>
  <c r="A1641" i="5"/>
  <c r="E1640" i="5"/>
  <c r="G1640" i="5"/>
  <c r="C1640" i="5"/>
  <c r="D1640" i="5"/>
  <c r="H1640" i="5" l="1"/>
  <c r="F1641" i="5"/>
  <c r="B1641" i="5"/>
  <c r="A1642" i="5"/>
  <c r="E1641" i="5"/>
  <c r="G1641" i="5"/>
  <c r="C1641" i="5"/>
  <c r="D1641" i="5"/>
  <c r="H1641" i="5" l="1"/>
  <c r="F1642" i="5"/>
  <c r="B1642" i="5"/>
  <c r="A1643" i="5"/>
  <c r="E1642" i="5"/>
  <c r="G1642" i="5"/>
  <c r="C1642" i="5"/>
  <c r="D1642" i="5"/>
  <c r="H1642" i="5" l="1"/>
  <c r="F1643" i="5"/>
  <c r="B1643" i="5"/>
  <c r="A1644" i="5"/>
  <c r="E1643" i="5"/>
  <c r="G1643" i="5"/>
  <c r="C1643" i="5"/>
  <c r="D1643" i="5"/>
  <c r="H1643" i="5" l="1"/>
  <c r="F1644" i="5"/>
  <c r="B1644" i="5"/>
  <c r="A1645" i="5"/>
  <c r="E1644" i="5"/>
  <c r="G1644" i="5"/>
  <c r="C1644" i="5"/>
  <c r="D1644" i="5"/>
  <c r="H1644" i="5" l="1"/>
  <c r="F1645" i="5"/>
  <c r="B1645" i="5"/>
  <c r="A1646" i="5"/>
  <c r="E1645" i="5"/>
  <c r="G1645" i="5"/>
  <c r="C1645" i="5"/>
  <c r="D1645" i="5"/>
  <c r="H1645" i="5" l="1"/>
  <c r="F1646" i="5"/>
  <c r="B1646" i="5"/>
  <c r="A1647" i="5"/>
  <c r="E1646" i="5"/>
  <c r="G1646" i="5"/>
  <c r="C1646" i="5"/>
  <c r="D1646" i="5"/>
  <c r="H1646" i="5" l="1"/>
  <c r="F1647" i="5"/>
  <c r="B1647" i="5"/>
  <c r="A1648" i="5"/>
  <c r="E1647" i="5"/>
  <c r="G1647" i="5"/>
  <c r="C1647" i="5"/>
  <c r="D1647" i="5"/>
  <c r="H1647" i="5" l="1"/>
  <c r="F1648" i="5"/>
  <c r="B1648" i="5"/>
  <c r="A1649" i="5"/>
  <c r="E1648" i="5"/>
  <c r="G1648" i="5"/>
  <c r="C1648" i="5"/>
  <c r="D1648" i="5"/>
  <c r="H1648" i="5" l="1"/>
  <c r="F1649" i="5"/>
  <c r="B1649" i="5"/>
  <c r="A1650" i="5"/>
  <c r="E1649" i="5"/>
  <c r="G1649" i="5"/>
  <c r="C1649" i="5"/>
  <c r="D1649" i="5"/>
  <c r="H1649" i="5" l="1"/>
  <c r="F1650" i="5"/>
  <c r="B1650" i="5"/>
  <c r="A1651" i="5"/>
  <c r="E1650" i="5"/>
  <c r="G1650" i="5"/>
  <c r="C1650" i="5"/>
  <c r="D1650" i="5"/>
  <c r="H1650" i="5" l="1"/>
  <c r="F1651" i="5"/>
  <c r="B1651" i="5"/>
  <c r="A1652" i="5"/>
  <c r="E1651" i="5"/>
  <c r="G1651" i="5"/>
  <c r="C1651" i="5"/>
  <c r="D1651" i="5"/>
  <c r="H1651" i="5" l="1"/>
  <c r="F1652" i="5"/>
  <c r="B1652" i="5"/>
  <c r="A1653" i="5"/>
  <c r="E1652" i="5"/>
  <c r="G1652" i="5"/>
  <c r="C1652" i="5"/>
  <c r="D1652" i="5"/>
  <c r="H1652" i="5" l="1"/>
  <c r="F1653" i="5"/>
  <c r="B1653" i="5"/>
  <c r="A1654" i="5"/>
  <c r="E1653" i="5"/>
  <c r="G1653" i="5"/>
  <c r="C1653" i="5"/>
  <c r="D1653" i="5"/>
  <c r="H1653" i="5" l="1"/>
  <c r="F1654" i="5"/>
  <c r="B1654" i="5"/>
  <c r="A1655" i="5"/>
  <c r="E1654" i="5"/>
  <c r="G1654" i="5"/>
  <c r="C1654" i="5"/>
  <c r="D1654" i="5"/>
  <c r="H1654" i="5" l="1"/>
  <c r="F1655" i="5"/>
  <c r="B1655" i="5"/>
  <c r="A1656" i="5"/>
  <c r="E1655" i="5"/>
  <c r="G1655" i="5"/>
  <c r="C1655" i="5"/>
  <c r="D1655" i="5"/>
  <c r="H1655" i="5" l="1"/>
  <c r="F1656" i="5"/>
  <c r="B1656" i="5"/>
  <c r="A1657" i="5"/>
  <c r="E1656" i="5"/>
  <c r="G1656" i="5"/>
  <c r="C1656" i="5"/>
  <c r="D1656" i="5"/>
  <c r="H1656" i="5" l="1"/>
  <c r="F1657" i="5"/>
  <c r="B1657" i="5"/>
  <c r="A1658" i="5"/>
  <c r="E1657" i="5"/>
  <c r="G1657" i="5"/>
  <c r="C1657" i="5"/>
  <c r="D1657" i="5"/>
  <c r="H1657" i="5" l="1"/>
  <c r="F1658" i="5"/>
  <c r="B1658" i="5"/>
  <c r="A1659" i="5"/>
  <c r="E1658" i="5"/>
  <c r="G1658" i="5"/>
  <c r="C1658" i="5"/>
  <c r="D1658" i="5"/>
  <c r="H1658" i="5" l="1"/>
  <c r="F1659" i="5"/>
  <c r="B1659" i="5"/>
  <c r="A1660" i="5"/>
  <c r="E1659" i="5"/>
  <c r="G1659" i="5"/>
  <c r="C1659" i="5"/>
  <c r="D1659" i="5"/>
  <c r="H1659" i="5" l="1"/>
  <c r="F1660" i="5"/>
  <c r="B1660" i="5"/>
  <c r="A1661" i="5"/>
  <c r="E1660" i="5"/>
  <c r="G1660" i="5"/>
  <c r="C1660" i="5"/>
  <c r="D1660" i="5"/>
  <c r="H1660" i="5" l="1"/>
  <c r="F1661" i="5"/>
  <c r="B1661" i="5"/>
  <c r="A1662" i="5"/>
  <c r="E1661" i="5"/>
  <c r="G1661" i="5"/>
  <c r="C1661" i="5"/>
  <c r="D1661" i="5"/>
  <c r="H1661" i="5" l="1"/>
  <c r="F1662" i="5"/>
  <c r="B1662" i="5"/>
  <c r="A1663" i="5"/>
  <c r="E1662" i="5"/>
  <c r="G1662" i="5"/>
  <c r="C1662" i="5"/>
  <c r="D1662" i="5"/>
  <c r="H1662" i="5" l="1"/>
  <c r="F1663" i="5"/>
  <c r="B1663" i="5"/>
  <c r="A1664" i="5"/>
  <c r="E1663" i="5"/>
  <c r="G1663" i="5"/>
  <c r="C1663" i="5"/>
  <c r="D1663" i="5"/>
  <c r="H1663" i="5" l="1"/>
  <c r="F1664" i="5"/>
  <c r="B1664" i="5"/>
  <c r="A1665" i="5"/>
  <c r="E1664" i="5"/>
  <c r="G1664" i="5"/>
  <c r="C1664" i="5"/>
  <c r="D1664" i="5"/>
  <c r="H1664" i="5" l="1"/>
  <c r="F1665" i="5"/>
  <c r="B1665" i="5"/>
  <c r="A1666" i="5"/>
  <c r="E1665" i="5"/>
  <c r="G1665" i="5"/>
  <c r="C1665" i="5"/>
  <c r="D1665" i="5"/>
  <c r="H1665" i="5" l="1"/>
  <c r="F1666" i="5"/>
  <c r="B1666" i="5"/>
  <c r="A1667" i="5"/>
  <c r="E1666" i="5"/>
  <c r="G1666" i="5"/>
  <c r="C1666" i="5"/>
  <c r="D1666" i="5"/>
  <c r="H1666" i="5" l="1"/>
  <c r="F1667" i="5"/>
  <c r="B1667" i="5"/>
  <c r="A1668" i="5"/>
  <c r="E1667" i="5"/>
  <c r="G1667" i="5"/>
  <c r="C1667" i="5"/>
  <c r="D1667" i="5"/>
  <c r="H1667" i="5" l="1"/>
  <c r="F1668" i="5"/>
  <c r="B1668" i="5"/>
  <c r="A1669" i="5"/>
  <c r="E1668" i="5"/>
  <c r="G1668" i="5"/>
  <c r="C1668" i="5"/>
  <c r="D1668" i="5"/>
  <c r="H1668" i="5" l="1"/>
  <c r="F1669" i="5"/>
  <c r="B1669" i="5"/>
  <c r="A1670" i="5"/>
  <c r="E1669" i="5"/>
  <c r="G1669" i="5"/>
  <c r="C1669" i="5"/>
  <c r="D1669" i="5"/>
  <c r="H1669" i="5" l="1"/>
  <c r="F1670" i="5"/>
  <c r="B1670" i="5"/>
  <c r="A1671" i="5"/>
  <c r="E1670" i="5"/>
  <c r="G1670" i="5"/>
  <c r="C1670" i="5"/>
  <c r="D1670" i="5"/>
  <c r="H1670" i="5" l="1"/>
  <c r="F1671" i="5"/>
  <c r="B1671" i="5"/>
  <c r="A1672" i="5"/>
  <c r="E1671" i="5"/>
  <c r="G1671" i="5"/>
  <c r="C1671" i="5"/>
  <c r="D1671" i="5"/>
  <c r="H1671" i="5" l="1"/>
  <c r="F1672" i="5"/>
  <c r="B1672" i="5"/>
  <c r="A1673" i="5"/>
  <c r="E1672" i="5"/>
  <c r="G1672" i="5"/>
  <c r="C1672" i="5"/>
  <c r="D1672" i="5"/>
  <c r="H1672" i="5" l="1"/>
  <c r="F1673" i="5"/>
  <c r="B1673" i="5"/>
  <c r="A1674" i="5"/>
  <c r="E1673" i="5"/>
  <c r="G1673" i="5"/>
  <c r="C1673" i="5"/>
  <c r="D1673" i="5"/>
  <c r="H1673" i="5" l="1"/>
  <c r="F1674" i="5"/>
  <c r="B1674" i="5"/>
  <c r="A1675" i="5"/>
  <c r="E1674" i="5"/>
  <c r="G1674" i="5"/>
  <c r="C1674" i="5"/>
  <c r="D1674" i="5"/>
  <c r="H1674" i="5" l="1"/>
  <c r="F1675" i="5"/>
  <c r="B1675" i="5"/>
  <c r="A1676" i="5"/>
  <c r="E1675" i="5"/>
  <c r="G1675" i="5"/>
  <c r="C1675" i="5"/>
  <c r="D1675" i="5"/>
  <c r="H1675" i="5" l="1"/>
  <c r="F1676" i="5"/>
  <c r="B1676" i="5"/>
  <c r="A1677" i="5"/>
  <c r="E1676" i="5"/>
  <c r="G1676" i="5"/>
  <c r="C1676" i="5"/>
  <c r="D1676" i="5"/>
  <c r="H1676" i="5" l="1"/>
  <c r="F1677" i="5"/>
  <c r="B1677" i="5"/>
  <c r="A1678" i="5"/>
  <c r="E1677" i="5"/>
  <c r="G1677" i="5"/>
  <c r="C1677" i="5"/>
  <c r="D1677" i="5"/>
  <c r="H1677" i="5" l="1"/>
  <c r="F1678" i="5"/>
  <c r="B1678" i="5"/>
  <c r="A1679" i="5"/>
  <c r="E1678" i="5"/>
  <c r="G1678" i="5"/>
  <c r="C1678" i="5"/>
  <c r="D1678" i="5"/>
  <c r="H1678" i="5" l="1"/>
  <c r="F1679" i="5"/>
  <c r="B1679" i="5"/>
  <c r="A1680" i="5"/>
  <c r="E1679" i="5"/>
  <c r="G1679" i="5"/>
  <c r="C1679" i="5"/>
  <c r="D1679" i="5"/>
  <c r="H1679" i="5" l="1"/>
  <c r="F1680" i="5"/>
  <c r="B1680" i="5"/>
  <c r="A1681" i="5"/>
  <c r="E1680" i="5"/>
  <c r="G1680" i="5"/>
  <c r="C1680" i="5"/>
  <c r="D1680" i="5"/>
  <c r="H1680" i="5" l="1"/>
  <c r="F1681" i="5"/>
  <c r="B1681" i="5"/>
  <c r="A1682" i="5"/>
  <c r="E1681" i="5"/>
  <c r="G1681" i="5"/>
  <c r="C1681" i="5"/>
  <c r="D1681" i="5"/>
  <c r="H1681" i="5" l="1"/>
  <c r="F1682" i="5"/>
  <c r="B1682" i="5"/>
  <c r="A1683" i="5"/>
  <c r="E1682" i="5"/>
  <c r="G1682" i="5"/>
  <c r="C1682" i="5"/>
  <c r="D1682" i="5"/>
  <c r="H1682" i="5" l="1"/>
  <c r="F1683" i="5"/>
  <c r="B1683" i="5"/>
  <c r="A1684" i="5"/>
  <c r="E1683" i="5"/>
  <c r="G1683" i="5"/>
  <c r="C1683" i="5"/>
  <c r="D1683" i="5"/>
  <c r="H1683" i="5" l="1"/>
  <c r="F1684" i="5"/>
  <c r="B1684" i="5"/>
  <c r="A1685" i="5"/>
  <c r="E1684" i="5"/>
  <c r="G1684" i="5"/>
  <c r="C1684" i="5"/>
  <c r="D1684" i="5"/>
  <c r="H1684" i="5" l="1"/>
  <c r="F1685" i="5"/>
  <c r="B1685" i="5"/>
  <c r="A1686" i="5"/>
  <c r="E1685" i="5"/>
  <c r="G1685" i="5"/>
  <c r="C1685" i="5"/>
  <c r="D1685" i="5"/>
  <c r="H1685" i="5" l="1"/>
  <c r="F1686" i="5"/>
  <c r="B1686" i="5"/>
  <c r="A1687" i="5"/>
  <c r="E1686" i="5"/>
  <c r="G1686" i="5"/>
  <c r="C1686" i="5"/>
  <c r="D1686" i="5"/>
  <c r="H1686" i="5" l="1"/>
  <c r="F1687" i="5"/>
  <c r="B1687" i="5"/>
  <c r="A1688" i="5"/>
  <c r="E1687" i="5"/>
  <c r="G1687" i="5"/>
  <c r="C1687" i="5"/>
  <c r="D1687" i="5"/>
  <c r="H1687" i="5" l="1"/>
  <c r="F1688" i="5"/>
  <c r="B1688" i="5"/>
  <c r="A1689" i="5"/>
  <c r="E1688" i="5"/>
  <c r="G1688" i="5"/>
  <c r="C1688" i="5"/>
  <c r="D1688" i="5"/>
  <c r="H1688" i="5" l="1"/>
  <c r="F1689" i="5"/>
  <c r="B1689" i="5"/>
  <c r="A1690" i="5"/>
  <c r="E1689" i="5"/>
  <c r="G1689" i="5"/>
  <c r="C1689" i="5"/>
  <c r="D1689" i="5"/>
  <c r="H1689" i="5" l="1"/>
  <c r="F1690" i="5"/>
  <c r="B1690" i="5"/>
  <c r="A1691" i="5"/>
  <c r="E1690" i="5"/>
  <c r="G1690" i="5"/>
  <c r="C1690" i="5"/>
  <c r="D1690" i="5"/>
  <c r="H1690" i="5" l="1"/>
  <c r="F1691" i="5"/>
  <c r="B1691" i="5"/>
  <c r="A1692" i="5"/>
  <c r="E1691" i="5"/>
  <c r="G1691" i="5"/>
  <c r="C1691" i="5"/>
  <c r="D1691" i="5"/>
  <c r="H1691" i="5" l="1"/>
  <c r="F1692" i="5"/>
  <c r="B1692" i="5"/>
  <c r="A1693" i="5"/>
  <c r="E1692" i="5"/>
  <c r="G1692" i="5"/>
  <c r="C1692" i="5"/>
  <c r="D1692" i="5"/>
  <c r="H1692" i="5" l="1"/>
  <c r="F1693" i="5"/>
  <c r="B1693" i="5"/>
  <c r="A1694" i="5"/>
  <c r="E1693" i="5"/>
  <c r="G1693" i="5"/>
  <c r="C1693" i="5"/>
  <c r="D1693" i="5"/>
  <c r="H1693" i="5" l="1"/>
  <c r="F1694" i="5"/>
  <c r="B1694" i="5"/>
  <c r="A1695" i="5"/>
  <c r="E1694" i="5"/>
  <c r="G1694" i="5"/>
  <c r="C1694" i="5"/>
  <c r="D1694" i="5"/>
  <c r="H1694" i="5" l="1"/>
  <c r="F1695" i="5"/>
  <c r="B1695" i="5"/>
  <c r="A1696" i="5"/>
  <c r="E1695" i="5"/>
  <c r="G1695" i="5"/>
  <c r="C1695" i="5"/>
  <c r="D1695" i="5"/>
  <c r="H1695" i="5" l="1"/>
  <c r="F1696" i="5"/>
  <c r="B1696" i="5"/>
  <c r="A1697" i="5"/>
  <c r="E1696" i="5"/>
  <c r="G1696" i="5"/>
  <c r="C1696" i="5"/>
  <c r="D1696" i="5"/>
  <c r="H1696" i="5" l="1"/>
  <c r="F1697" i="5"/>
  <c r="B1697" i="5"/>
  <c r="A1698" i="5"/>
  <c r="E1697" i="5"/>
  <c r="G1697" i="5"/>
  <c r="C1697" i="5"/>
  <c r="D1697" i="5"/>
  <c r="H1697" i="5" l="1"/>
  <c r="F1698" i="5"/>
  <c r="B1698" i="5"/>
  <c r="A1699" i="5"/>
  <c r="E1698" i="5"/>
  <c r="G1698" i="5"/>
  <c r="C1698" i="5"/>
  <c r="D1698" i="5"/>
  <c r="H1698" i="5" l="1"/>
  <c r="F1699" i="5"/>
  <c r="B1699" i="5"/>
  <c r="A1700" i="5"/>
  <c r="E1699" i="5"/>
  <c r="G1699" i="5"/>
  <c r="C1699" i="5"/>
  <c r="D1699" i="5"/>
  <c r="H1699" i="5" l="1"/>
  <c r="F1700" i="5"/>
  <c r="B1700" i="5"/>
  <c r="A1701" i="5"/>
  <c r="E1700" i="5"/>
  <c r="G1700" i="5"/>
  <c r="C1700" i="5"/>
  <c r="D1700" i="5"/>
  <c r="H1700" i="5" l="1"/>
  <c r="F1701" i="5"/>
  <c r="B1701" i="5"/>
  <c r="A1702" i="5"/>
  <c r="E1701" i="5"/>
  <c r="G1701" i="5"/>
  <c r="C1701" i="5"/>
  <c r="D1701" i="5"/>
  <c r="H1701" i="5" l="1"/>
  <c r="F1702" i="5"/>
  <c r="B1702" i="5"/>
  <c r="A1703" i="5"/>
  <c r="E1702" i="5"/>
  <c r="G1702" i="5"/>
  <c r="C1702" i="5"/>
  <c r="D1702" i="5"/>
  <c r="H1702" i="5" l="1"/>
  <c r="F1703" i="5"/>
  <c r="B1703" i="5"/>
  <c r="A1704" i="5"/>
  <c r="E1703" i="5"/>
  <c r="G1703" i="5"/>
  <c r="C1703" i="5"/>
  <c r="D1703" i="5"/>
  <c r="H1703" i="5" l="1"/>
  <c r="F1704" i="5"/>
  <c r="B1704" i="5"/>
  <c r="A1705" i="5"/>
  <c r="E1704" i="5"/>
  <c r="G1704" i="5"/>
  <c r="C1704" i="5"/>
  <c r="D1704" i="5"/>
  <c r="H1704" i="5" l="1"/>
  <c r="F1705" i="5"/>
  <c r="B1705" i="5"/>
  <c r="A1706" i="5"/>
  <c r="E1705" i="5"/>
  <c r="G1705" i="5"/>
  <c r="C1705" i="5"/>
  <c r="D1705" i="5"/>
  <c r="H1705" i="5" l="1"/>
  <c r="F1706" i="5"/>
  <c r="B1706" i="5"/>
  <c r="A1707" i="5"/>
  <c r="E1706" i="5"/>
  <c r="G1706" i="5"/>
  <c r="C1706" i="5"/>
  <c r="D1706" i="5"/>
  <c r="H1706" i="5" l="1"/>
  <c r="F1707" i="5"/>
  <c r="B1707" i="5"/>
  <c r="A1708" i="5"/>
  <c r="E1707" i="5"/>
  <c r="G1707" i="5"/>
  <c r="C1707" i="5"/>
  <c r="D1707" i="5"/>
  <c r="H1707" i="5" l="1"/>
  <c r="F1708" i="5"/>
  <c r="B1708" i="5"/>
  <c r="A1709" i="5"/>
  <c r="E1708" i="5"/>
  <c r="G1708" i="5"/>
  <c r="C1708" i="5"/>
  <c r="D1708" i="5"/>
  <c r="H1708" i="5" l="1"/>
  <c r="F1709" i="5"/>
  <c r="B1709" i="5"/>
  <c r="A1710" i="5"/>
  <c r="E1709" i="5"/>
  <c r="G1709" i="5"/>
  <c r="C1709" i="5"/>
  <c r="D1709" i="5"/>
  <c r="H1709" i="5" l="1"/>
  <c r="F1710" i="5"/>
  <c r="B1710" i="5"/>
  <c r="A1711" i="5"/>
  <c r="E1710" i="5"/>
  <c r="G1710" i="5"/>
  <c r="C1710" i="5"/>
  <c r="D1710" i="5"/>
  <c r="H1710" i="5" l="1"/>
  <c r="F1711" i="5"/>
  <c r="B1711" i="5"/>
  <c r="A1712" i="5"/>
  <c r="E1711" i="5"/>
  <c r="G1711" i="5"/>
  <c r="C1711" i="5"/>
  <c r="D1711" i="5"/>
  <c r="H1711" i="5" l="1"/>
  <c r="F1712" i="5"/>
  <c r="B1712" i="5"/>
  <c r="A1713" i="5"/>
  <c r="E1712" i="5"/>
  <c r="G1712" i="5"/>
  <c r="C1712" i="5"/>
  <c r="D1712" i="5"/>
  <c r="H1712" i="5" l="1"/>
  <c r="F1713" i="5"/>
  <c r="B1713" i="5"/>
  <c r="A1714" i="5"/>
  <c r="E1713" i="5"/>
  <c r="G1713" i="5"/>
  <c r="C1713" i="5"/>
  <c r="D1713" i="5"/>
  <c r="H1713" i="5" l="1"/>
  <c r="F1714" i="5"/>
  <c r="B1714" i="5"/>
  <c r="A1715" i="5"/>
  <c r="E1714" i="5"/>
  <c r="G1714" i="5"/>
  <c r="C1714" i="5"/>
  <c r="D1714" i="5"/>
  <c r="H1714" i="5" l="1"/>
  <c r="F1715" i="5"/>
  <c r="B1715" i="5"/>
  <c r="A1716" i="5"/>
  <c r="E1715" i="5"/>
  <c r="G1715" i="5"/>
  <c r="C1715" i="5"/>
  <c r="D1715" i="5"/>
  <c r="H1715" i="5" l="1"/>
  <c r="F1716" i="5"/>
  <c r="B1716" i="5"/>
  <c r="A1717" i="5"/>
  <c r="E1716" i="5"/>
  <c r="G1716" i="5"/>
  <c r="C1716" i="5"/>
  <c r="D1716" i="5"/>
  <c r="H1716" i="5" l="1"/>
  <c r="F1717" i="5"/>
  <c r="B1717" i="5"/>
  <c r="A1718" i="5"/>
  <c r="E1717" i="5"/>
  <c r="G1717" i="5"/>
  <c r="C1717" i="5"/>
  <c r="D1717" i="5"/>
  <c r="H1717" i="5" l="1"/>
  <c r="F1718" i="5"/>
  <c r="B1718" i="5"/>
  <c r="A1719" i="5"/>
  <c r="E1718" i="5"/>
  <c r="G1718" i="5"/>
  <c r="C1718" i="5"/>
  <c r="D1718" i="5"/>
  <c r="H1718" i="5" l="1"/>
  <c r="F1719" i="5"/>
  <c r="B1719" i="5"/>
  <c r="A1720" i="5"/>
  <c r="E1719" i="5"/>
  <c r="G1719" i="5"/>
  <c r="C1719" i="5"/>
  <c r="D1719" i="5"/>
  <c r="H1719" i="5" l="1"/>
  <c r="F1720" i="5"/>
  <c r="B1720" i="5"/>
  <c r="A1721" i="5"/>
  <c r="E1720" i="5"/>
  <c r="G1720" i="5"/>
  <c r="C1720" i="5"/>
  <c r="D1720" i="5"/>
  <c r="H1720" i="5" l="1"/>
  <c r="F1721" i="5"/>
  <c r="B1721" i="5"/>
  <c r="A1722" i="5"/>
  <c r="E1721" i="5"/>
  <c r="G1721" i="5"/>
  <c r="C1721" i="5"/>
  <c r="D1721" i="5"/>
  <c r="H1721" i="5" l="1"/>
  <c r="F1722" i="5"/>
  <c r="B1722" i="5"/>
  <c r="A1723" i="5"/>
  <c r="E1722" i="5"/>
  <c r="G1722" i="5"/>
  <c r="C1722" i="5"/>
  <c r="D1722" i="5"/>
  <c r="H1722" i="5" l="1"/>
  <c r="F1723" i="5"/>
  <c r="B1723" i="5"/>
  <c r="A1724" i="5"/>
  <c r="E1723" i="5"/>
  <c r="G1723" i="5"/>
  <c r="C1723" i="5"/>
  <c r="D1723" i="5"/>
  <c r="H1723" i="5" l="1"/>
  <c r="F1724" i="5"/>
  <c r="B1724" i="5"/>
  <c r="A1725" i="5"/>
  <c r="E1724" i="5"/>
  <c r="G1724" i="5"/>
  <c r="C1724" i="5"/>
  <c r="D1724" i="5"/>
  <c r="H1724" i="5" l="1"/>
  <c r="F1725" i="5"/>
  <c r="B1725" i="5"/>
  <c r="A1726" i="5"/>
  <c r="E1725" i="5"/>
  <c r="G1725" i="5"/>
  <c r="C1725" i="5"/>
  <c r="D1725" i="5"/>
  <c r="H1725" i="5" l="1"/>
  <c r="F1726" i="5"/>
  <c r="B1726" i="5"/>
  <c r="A1727" i="5"/>
  <c r="E1726" i="5"/>
  <c r="G1726" i="5"/>
  <c r="C1726" i="5"/>
  <c r="D1726" i="5"/>
  <c r="H1726" i="5" l="1"/>
  <c r="F1727" i="5"/>
  <c r="B1727" i="5"/>
  <c r="A1728" i="5"/>
  <c r="E1727" i="5"/>
  <c r="G1727" i="5"/>
  <c r="C1727" i="5"/>
  <c r="D1727" i="5"/>
  <c r="H1727" i="5" l="1"/>
  <c r="F1728" i="5"/>
  <c r="B1728" i="5"/>
  <c r="A1729" i="5"/>
  <c r="E1728" i="5"/>
  <c r="G1728" i="5"/>
  <c r="C1728" i="5"/>
  <c r="D1728" i="5"/>
  <c r="H1728" i="5" l="1"/>
  <c r="F1729" i="5"/>
  <c r="B1729" i="5"/>
  <c r="A1730" i="5"/>
  <c r="E1729" i="5"/>
  <c r="G1729" i="5"/>
  <c r="C1729" i="5"/>
  <c r="D1729" i="5"/>
  <c r="H1729" i="5" l="1"/>
  <c r="F1730" i="5"/>
  <c r="B1730" i="5"/>
  <c r="A1731" i="5"/>
  <c r="E1730" i="5"/>
  <c r="G1730" i="5"/>
  <c r="C1730" i="5"/>
  <c r="D1730" i="5"/>
  <c r="H1730" i="5" l="1"/>
  <c r="F1731" i="5"/>
  <c r="B1731" i="5"/>
  <c r="A1732" i="5"/>
  <c r="E1731" i="5"/>
  <c r="G1731" i="5"/>
  <c r="C1731" i="5"/>
  <c r="D1731" i="5"/>
  <c r="H1731" i="5" l="1"/>
  <c r="F1732" i="5"/>
  <c r="B1732" i="5"/>
  <c r="A1733" i="5"/>
  <c r="E1732" i="5"/>
  <c r="G1732" i="5"/>
  <c r="C1732" i="5"/>
  <c r="D1732" i="5"/>
  <c r="H1732" i="5" l="1"/>
  <c r="F1733" i="5"/>
  <c r="B1733" i="5"/>
  <c r="A1734" i="5"/>
  <c r="E1733" i="5"/>
  <c r="G1733" i="5"/>
  <c r="C1733" i="5"/>
  <c r="D1733" i="5"/>
  <c r="H1733" i="5" l="1"/>
  <c r="F1734" i="5"/>
  <c r="B1734" i="5"/>
  <c r="A1735" i="5"/>
  <c r="E1734" i="5"/>
  <c r="G1734" i="5"/>
  <c r="C1734" i="5"/>
  <c r="D1734" i="5"/>
  <c r="H1734" i="5" l="1"/>
  <c r="F1735" i="5"/>
  <c r="B1735" i="5"/>
  <c r="A1736" i="5"/>
  <c r="E1735" i="5"/>
  <c r="G1735" i="5"/>
  <c r="C1735" i="5"/>
  <c r="D1735" i="5"/>
  <c r="H1735" i="5" l="1"/>
  <c r="F1736" i="5"/>
  <c r="B1736" i="5"/>
  <c r="A1737" i="5"/>
  <c r="E1736" i="5"/>
  <c r="G1736" i="5"/>
  <c r="C1736" i="5"/>
  <c r="D1736" i="5"/>
  <c r="H1736" i="5" l="1"/>
  <c r="F1737" i="5"/>
  <c r="B1737" i="5"/>
  <c r="A1738" i="5"/>
  <c r="E1737" i="5"/>
  <c r="G1737" i="5"/>
  <c r="C1737" i="5"/>
  <c r="D1737" i="5"/>
  <c r="H1737" i="5" l="1"/>
  <c r="F1738" i="5"/>
  <c r="B1738" i="5"/>
  <c r="A1739" i="5"/>
  <c r="E1738" i="5"/>
  <c r="G1738" i="5"/>
  <c r="C1738" i="5"/>
  <c r="D1738" i="5"/>
  <c r="H1738" i="5" l="1"/>
  <c r="F1739" i="5"/>
  <c r="B1739" i="5"/>
  <c r="A1740" i="5"/>
  <c r="E1739" i="5"/>
  <c r="G1739" i="5"/>
  <c r="C1739" i="5"/>
  <c r="D1739" i="5"/>
  <c r="H1739" i="5" l="1"/>
  <c r="F1740" i="5"/>
  <c r="B1740" i="5"/>
  <c r="A1741" i="5"/>
  <c r="E1740" i="5"/>
  <c r="G1740" i="5"/>
  <c r="C1740" i="5"/>
  <c r="D1740" i="5"/>
  <c r="H1740" i="5" l="1"/>
  <c r="F1741" i="5"/>
  <c r="B1741" i="5"/>
  <c r="A1742" i="5"/>
  <c r="E1741" i="5"/>
  <c r="G1741" i="5"/>
  <c r="C1741" i="5"/>
  <c r="D1741" i="5"/>
  <c r="H1741" i="5" l="1"/>
  <c r="F1742" i="5"/>
  <c r="B1742" i="5"/>
  <c r="A1743" i="5"/>
  <c r="E1742" i="5"/>
  <c r="G1742" i="5"/>
  <c r="C1742" i="5"/>
  <c r="D1742" i="5"/>
  <c r="H1742" i="5" l="1"/>
  <c r="F1743" i="5"/>
  <c r="B1743" i="5"/>
  <c r="A1744" i="5"/>
  <c r="E1743" i="5"/>
  <c r="G1743" i="5"/>
  <c r="C1743" i="5"/>
  <c r="D1743" i="5"/>
  <c r="H1743" i="5" l="1"/>
  <c r="F1744" i="5"/>
  <c r="B1744" i="5"/>
  <c r="A1745" i="5"/>
  <c r="E1744" i="5"/>
  <c r="G1744" i="5"/>
  <c r="C1744" i="5"/>
  <c r="D1744" i="5"/>
  <c r="H1744" i="5" l="1"/>
  <c r="F1745" i="5"/>
  <c r="B1745" i="5"/>
  <c r="A1746" i="5"/>
  <c r="E1745" i="5"/>
  <c r="G1745" i="5"/>
  <c r="C1745" i="5"/>
  <c r="D1745" i="5"/>
  <c r="H1745" i="5" l="1"/>
  <c r="F1746" i="5"/>
  <c r="B1746" i="5"/>
  <c r="A1747" i="5"/>
  <c r="E1746" i="5"/>
  <c r="G1746" i="5"/>
  <c r="C1746" i="5"/>
  <c r="D1746" i="5"/>
  <c r="H1746" i="5" l="1"/>
  <c r="F1747" i="5"/>
  <c r="B1747" i="5"/>
  <c r="A1748" i="5"/>
  <c r="E1747" i="5"/>
  <c r="G1747" i="5"/>
  <c r="C1747" i="5"/>
  <c r="D1747" i="5"/>
  <c r="H1747" i="5" l="1"/>
  <c r="F1748" i="5"/>
  <c r="B1748" i="5"/>
  <c r="A1749" i="5"/>
  <c r="E1748" i="5"/>
  <c r="G1748" i="5"/>
  <c r="C1748" i="5"/>
  <c r="D1748" i="5"/>
  <c r="H1748" i="5" l="1"/>
  <c r="F1749" i="5"/>
  <c r="B1749" i="5"/>
  <c r="A1750" i="5"/>
  <c r="E1749" i="5"/>
  <c r="G1749" i="5"/>
  <c r="C1749" i="5"/>
  <c r="D1749" i="5"/>
  <c r="H1749" i="5" l="1"/>
  <c r="F1750" i="5"/>
  <c r="B1750" i="5"/>
  <c r="A1751" i="5"/>
  <c r="E1750" i="5"/>
  <c r="G1750" i="5"/>
  <c r="C1750" i="5"/>
  <c r="D1750" i="5"/>
  <c r="H1750" i="5" l="1"/>
  <c r="F1751" i="5"/>
  <c r="B1751" i="5"/>
  <c r="A1752" i="5"/>
  <c r="E1751" i="5"/>
  <c r="G1751" i="5"/>
  <c r="C1751" i="5"/>
  <c r="D1751" i="5"/>
  <c r="H1751" i="5" l="1"/>
  <c r="F1752" i="5"/>
  <c r="B1752" i="5"/>
  <c r="A1753" i="5"/>
  <c r="E1752" i="5"/>
  <c r="G1752" i="5"/>
  <c r="C1752" i="5"/>
  <c r="D1752" i="5"/>
  <c r="H1752" i="5" l="1"/>
  <c r="F1753" i="5"/>
  <c r="B1753" i="5"/>
  <c r="A1754" i="5"/>
  <c r="E1753" i="5"/>
  <c r="G1753" i="5"/>
  <c r="C1753" i="5"/>
  <c r="D1753" i="5"/>
  <c r="H1753" i="5" l="1"/>
  <c r="F1754" i="5"/>
  <c r="B1754" i="5"/>
  <c r="A1755" i="5"/>
  <c r="E1754" i="5"/>
  <c r="G1754" i="5"/>
  <c r="C1754" i="5"/>
  <c r="D1754" i="5"/>
  <c r="H1754" i="5" l="1"/>
  <c r="F1755" i="5"/>
  <c r="B1755" i="5"/>
  <c r="A1756" i="5"/>
  <c r="E1755" i="5"/>
  <c r="G1755" i="5"/>
  <c r="C1755" i="5"/>
  <c r="D1755" i="5"/>
  <c r="H1755" i="5" l="1"/>
  <c r="F1756" i="5"/>
  <c r="B1756" i="5"/>
  <c r="A1757" i="5"/>
  <c r="E1756" i="5"/>
  <c r="G1756" i="5"/>
  <c r="C1756" i="5"/>
  <c r="D1756" i="5"/>
  <c r="H1756" i="5" l="1"/>
  <c r="F1757" i="5"/>
  <c r="B1757" i="5"/>
  <c r="A1758" i="5"/>
  <c r="E1757" i="5"/>
  <c r="G1757" i="5"/>
  <c r="C1757" i="5"/>
  <c r="D1757" i="5"/>
  <c r="H1757" i="5" l="1"/>
  <c r="F1758" i="5"/>
  <c r="B1758" i="5"/>
  <c r="A1759" i="5"/>
  <c r="E1758" i="5"/>
  <c r="G1758" i="5"/>
  <c r="C1758" i="5"/>
  <c r="D1758" i="5"/>
  <c r="H1758" i="5" l="1"/>
  <c r="F1759" i="5"/>
  <c r="B1759" i="5"/>
  <c r="A1760" i="5"/>
  <c r="E1759" i="5"/>
  <c r="G1759" i="5"/>
  <c r="C1759" i="5"/>
  <c r="D1759" i="5"/>
  <c r="H1759" i="5" l="1"/>
  <c r="F1760" i="5"/>
  <c r="B1760" i="5"/>
  <c r="A1761" i="5"/>
  <c r="E1760" i="5"/>
  <c r="G1760" i="5"/>
  <c r="C1760" i="5"/>
  <c r="D1760" i="5"/>
  <c r="H1760" i="5" l="1"/>
  <c r="F1761" i="5"/>
  <c r="B1761" i="5"/>
  <c r="A1762" i="5"/>
  <c r="E1761" i="5"/>
  <c r="G1761" i="5"/>
  <c r="C1761" i="5"/>
  <c r="D1761" i="5"/>
  <c r="H1761" i="5" l="1"/>
  <c r="F1762" i="5"/>
  <c r="B1762" i="5"/>
  <c r="A1763" i="5"/>
  <c r="E1762" i="5"/>
  <c r="G1762" i="5"/>
  <c r="C1762" i="5"/>
  <c r="D1762" i="5"/>
  <c r="H1762" i="5" l="1"/>
  <c r="F1763" i="5"/>
  <c r="B1763" i="5"/>
  <c r="A1764" i="5"/>
  <c r="E1763" i="5"/>
  <c r="G1763" i="5"/>
  <c r="C1763" i="5"/>
  <c r="D1763" i="5"/>
  <c r="H1763" i="5" l="1"/>
  <c r="F1764" i="5"/>
  <c r="B1764" i="5"/>
  <c r="A1765" i="5"/>
  <c r="E1764" i="5"/>
  <c r="G1764" i="5"/>
  <c r="C1764" i="5"/>
  <c r="D1764" i="5"/>
  <c r="H1764" i="5" l="1"/>
  <c r="F1765" i="5"/>
  <c r="B1765" i="5"/>
  <c r="A1766" i="5"/>
  <c r="E1765" i="5"/>
  <c r="G1765" i="5"/>
  <c r="C1765" i="5"/>
  <c r="D1765" i="5"/>
  <c r="H1765" i="5" l="1"/>
  <c r="F1766" i="5"/>
  <c r="B1766" i="5"/>
  <c r="A1767" i="5"/>
  <c r="E1766" i="5"/>
  <c r="G1766" i="5"/>
  <c r="C1766" i="5"/>
  <c r="D1766" i="5"/>
  <c r="H1766" i="5" l="1"/>
  <c r="F1767" i="5"/>
  <c r="B1767" i="5"/>
  <c r="A1768" i="5"/>
  <c r="E1767" i="5"/>
  <c r="G1767" i="5"/>
  <c r="C1767" i="5"/>
  <c r="D1767" i="5"/>
  <c r="H1767" i="5" l="1"/>
  <c r="F1768" i="5"/>
  <c r="B1768" i="5"/>
  <c r="A1769" i="5"/>
  <c r="E1768" i="5"/>
  <c r="G1768" i="5"/>
  <c r="C1768" i="5"/>
  <c r="D1768" i="5"/>
  <c r="H1768" i="5" l="1"/>
  <c r="F1769" i="5"/>
  <c r="B1769" i="5"/>
  <c r="A1770" i="5"/>
  <c r="E1769" i="5"/>
  <c r="G1769" i="5"/>
  <c r="C1769" i="5"/>
  <c r="D1769" i="5"/>
  <c r="H1769" i="5" l="1"/>
  <c r="F1770" i="5"/>
  <c r="B1770" i="5"/>
  <c r="A1771" i="5"/>
  <c r="E1770" i="5"/>
  <c r="G1770" i="5"/>
  <c r="C1770" i="5"/>
  <c r="D1770" i="5"/>
  <c r="H1770" i="5" l="1"/>
  <c r="F1771" i="5"/>
  <c r="B1771" i="5"/>
  <c r="A1772" i="5"/>
  <c r="E1771" i="5"/>
  <c r="G1771" i="5"/>
  <c r="C1771" i="5"/>
  <c r="D1771" i="5"/>
  <c r="H1771" i="5" l="1"/>
  <c r="F1772" i="5"/>
  <c r="B1772" i="5"/>
  <c r="A1773" i="5"/>
  <c r="E1772" i="5"/>
  <c r="G1772" i="5"/>
  <c r="C1772" i="5"/>
  <c r="D1772" i="5"/>
  <c r="H1772" i="5" l="1"/>
  <c r="F1773" i="5"/>
  <c r="B1773" i="5"/>
  <c r="A1774" i="5"/>
  <c r="E1773" i="5"/>
  <c r="G1773" i="5"/>
  <c r="C1773" i="5"/>
  <c r="D1773" i="5"/>
  <c r="H1773" i="5" l="1"/>
  <c r="F1774" i="5"/>
  <c r="B1774" i="5"/>
  <c r="A1775" i="5"/>
  <c r="E1774" i="5"/>
  <c r="G1774" i="5"/>
  <c r="C1774" i="5"/>
  <c r="D1774" i="5"/>
  <c r="H1774" i="5" l="1"/>
  <c r="F1775" i="5"/>
  <c r="B1775" i="5"/>
  <c r="A1776" i="5"/>
  <c r="E1775" i="5"/>
  <c r="G1775" i="5"/>
  <c r="C1775" i="5"/>
  <c r="D1775" i="5"/>
  <c r="H1775" i="5" l="1"/>
  <c r="F1776" i="5"/>
  <c r="B1776" i="5"/>
  <c r="A1777" i="5"/>
  <c r="E1776" i="5"/>
  <c r="G1776" i="5"/>
  <c r="C1776" i="5"/>
  <c r="D1776" i="5"/>
  <c r="H1776" i="5" l="1"/>
  <c r="F1777" i="5"/>
  <c r="B1777" i="5"/>
  <c r="A1778" i="5"/>
  <c r="E1777" i="5"/>
  <c r="G1777" i="5"/>
  <c r="C1777" i="5"/>
  <c r="D1777" i="5"/>
  <c r="H1777" i="5" l="1"/>
  <c r="F1778" i="5"/>
  <c r="B1778" i="5"/>
  <c r="A1779" i="5"/>
  <c r="E1778" i="5"/>
  <c r="G1778" i="5"/>
  <c r="C1778" i="5"/>
  <c r="D1778" i="5"/>
  <c r="H1778" i="5" l="1"/>
  <c r="F1779" i="5"/>
  <c r="B1779" i="5"/>
  <c r="A1780" i="5"/>
  <c r="E1779" i="5"/>
  <c r="G1779" i="5"/>
  <c r="C1779" i="5"/>
  <c r="D1779" i="5"/>
  <c r="H1779" i="5" l="1"/>
  <c r="F1780" i="5"/>
  <c r="B1780" i="5"/>
  <c r="A1781" i="5"/>
  <c r="E1780" i="5"/>
  <c r="G1780" i="5"/>
  <c r="C1780" i="5"/>
  <c r="D1780" i="5"/>
  <c r="H1780" i="5" l="1"/>
  <c r="F1781" i="5"/>
  <c r="B1781" i="5"/>
  <c r="A1782" i="5"/>
  <c r="E1781" i="5"/>
  <c r="G1781" i="5"/>
  <c r="C1781" i="5"/>
  <c r="D1781" i="5"/>
  <c r="H1781" i="5" l="1"/>
  <c r="F1782" i="5"/>
  <c r="B1782" i="5"/>
  <c r="A1783" i="5"/>
  <c r="E1782" i="5"/>
  <c r="G1782" i="5"/>
  <c r="C1782" i="5"/>
  <c r="D1782" i="5"/>
  <c r="H1782" i="5" l="1"/>
  <c r="F1783" i="5"/>
  <c r="B1783" i="5"/>
  <c r="A1784" i="5"/>
  <c r="E1783" i="5"/>
  <c r="G1783" i="5"/>
  <c r="C1783" i="5"/>
  <c r="D1783" i="5"/>
  <c r="H1783" i="5" l="1"/>
  <c r="F1784" i="5"/>
  <c r="B1784" i="5"/>
  <c r="A1785" i="5"/>
  <c r="E1784" i="5"/>
  <c r="G1784" i="5"/>
  <c r="C1784" i="5"/>
  <c r="D1784" i="5"/>
  <c r="H1784" i="5" l="1"/>
  <c r="F1785" i="5"/>
  <c r="B1785" i="5"/>
  <c r="A1786" i="5"/>
  <c r="E1785" i="5"/>
  <c r="G1785" i="5"/>
  <c r="C1785" i="5"/>
  <c r="D1785" i="5"/>
  <c r="H1785" i="5" l="1"/>
  <c r="F1786" i="5"/>
  <c r="B1786" i="5"/>
  <c r="A1787" i="5"/>
  <c r="E1786" i="5"/>
  <c r="G1786" i="5"/>
  <c r="C1786" i="5"/>
  <c r="D1786" i="5"/>
  <c r="H1786" i="5" l="1"/>
  <c r="F1787" i="5"/>
  <c r="B1787" i="5"/>
  <c r="A1788" i="5"/>
  <c r="E1787" i="5"/>
  <c r="G1787" i="5"/>
  <c r="C1787" i="5"/>
  <c r="D1787" i="5"/>
  <c r="H1787" i="5" l="1"/>
  <c r="F1788" i="5"/>
  <c r="B1788" i="5"/>
  <c r="A1789" i="5"/>
  <c r="E1788" i="5"/>
  <c r="G1788" i="5"/>
  <c r="C1788" i="5"/>
  <c r="D1788" i="5"/>
  <c r="H1788" i="5" l="1"/>
  <c r="F1789" i="5"/>
  <c r="B1789" i="5"/>
  <c r="A1790" i="5"/>
  <c r="E1789" i="5"/>
  <c r="G1789" i="5"/>
  <c r="C1789" i="5"/>
  <c r="D1789" i="5"/>
  <c r="H1789" i="5" l="1"/>
  <c r="F1790" i="5"/>
  <c r="B1790" i="5"/>
  <c r="A1791" i="5"/>
  <c r="E1790" i="5"/>
  <c r="G1790" i="5"/>
  <c r="C1790" i="5"/>
  <c r="D1790" i="5"/>
  <c r="H1790" i="5" l="1"/>
  <c r="F1791" i="5"/>
  <c r="B1791" i="5"/>
  <c r="A1792" i="5"/>
  <c r="E1791" i="5"/>
  <c r="G1791" i="5"/>
  <c r="C1791" i="5"/>
  <c r="D1791" i="5"/>
  <c r="H1791" i="5" l="1"/>
  <c r="F1792" i="5"/>
  <c r="B1792" i="5"/>
  <c r="A1793" i="5"/>
  <c r="E1792" i="5"/>
  <c r="G1792" i="5"/>
  <c r="C1792" i="5"/>
  <c r="D1792" i="5"/>
  <c r="H1792" i="5" l="1"/>
  <c r="F1793" i="5"/>
  <c r="B1793" i="5"/>
  <c r="A1794" i="5"/>
  <c r="E1793" i="5"/>
  <c r="G1793" i="5"/>
  <c r="C1793" i="5"/>
  <c r="D1793" i="5"/>
  <c r="H1793" i="5" l="1"/>
  <c r="F1794" i="5"/>
  <c r="B1794" i="5"/>
  <c r="A1795" i="5"/>
  <c r="E1794" i="5"/>
  <c r="G1794" i="5"/>
  <c r="C1794" i="5"/>
  <c r="D1794" i="5"/>
  <c r="H1794" i="5" l="1"/>
  <c r="F1795" i="5"/>
  <c r="B1795" i="5"/>
  <c r="A1796" i="5"/>
  <c r="E1795" i="5"/>
  <c r="G1795" i="5"/>
  <c r="C1795" i="5"/>
  <c r="D1795" i="5"/>
  <c r="H1795" i="5" l="1"/>
  <c r="F1796" i="5"/>
  <c r="B1796" i="5"/>
  <c r="A1797" i="5"/>
  <c r="E1796" i="5"/>
  <c r="G1796" i="5"/>
  <c r="C1796" i="5"/>
  <c r="D1796" i="5"/>
  <c r="H1796" i="5" l="1"/>
  <c r="F1797" i="5"/>
  <c r="B1797" i="5"/>
  <c r="A1798" i="5"/>
  <c r="E1797" i="5"/>
  <c r="G1797" i="5"/>
  <c r="C1797" i="5"/>
  <c r="D1797" i="5"/>
  <c r="H1797" i="5" l="1"/>
  <c r="F1798" i="5"/>
  <c r="B1798" i="5"/>
  <c r="A1799" i="5"/>
  <c r="E1798" i="5"/>
  <c r="G1798" i="5"/>
  <c r="C1798" i="5"/>
  <c r="D1798" i="5"/>
  <c r="H1798" i="5" l="1"/>
  <c r="F1799" i="5"/>
  <c r="B1799" i="5"/>
  <c r="A1800" i="5"/>
  <c r="E1799" i="5"/>
  <c r="G1799" i="5"/>
  <c r="C1799" i="5"/>
  <c r="D1799" i="5"/>
  <c r="H1799" i="5" l="1"/>
  <c r="F1800" i="5"/>
  <c r="B1800" i="5"/>
  <c r="A1801" i="5"/>
  <c r="E1800" i="5"/>
  <c r="G1800" i="5"/>
  <c r="C1800" i="5"/>
  <c r="D1800" i="5"/>
  <c r="H1800" i="5" l="1"/>
  <c r="F1801" i="5"/>
  <c r="B1801" i="5"/>
  <c r="A1802" i="5"/>
  <c r="E1801" i="5"/>
  <c r="G1801" i="5"/>
  <c r="C1801" i="5"/>
  <c r="D1801" i="5"/>
  <c r="H1801" i="5" l="1"/>
  <c r="F1802" i="5"/>
  <c r="B1802" i="5"/>
  <c r="A1803" i="5"/>
  <c r="E1802" i="5"/>
  <c r="G1802" i="5"/>
  <c r="C1802" i="5"/>
  <c r="D1802" i="5"/>
  <c r="H1802" i="5" l="1"/>
  <c r="F1803" i="5"/>
  <c r="B1803" i="5"/>
  <c r="A1804" i="5"/>
  <c r="E1803" i="5"/>
  <c r="G1803" i="5"/>
  <c r="C1803" i="5"/>
  <c r="D1803" i="5"/>
  <c r="H1803" i="5" l="1"/>
  <c r="F1804" i="5"/>
  <c r="B1804" i="5"/>
  <c r="A1805" i="5"/>
  <c r="E1804" i="5"/>
  <c r="G1804" i="5"/>
  <c r="C1804" i="5"/>
  <c r="D1804" i="5"/>
  <c r="H1804" i="5" l="1"/>
  <c r="F1805" i="5"/>
  <c r="B1805" i="5"/>
  <c r="A1806" i="5"/>
  <c r="E1805" i="5"/>
  <c r="G1805" i="5"/>
  <c r="C1805" i="5"/>
  <c r="D1805" i="5"/>
  <c r="H1805" i="5" l="1"/>
  <c r="F1806" i="5"/>
  <c r="B1806" i="5"/>
  <c r="A1807" i="5"/>
  <c r="E1806" i="5"/>
  <c r="G1806" i="5"/>
  <c r="C1806" i="5"/>
  <c r="D1806" i="5"/>
  <c r="H1806" i="5" l="1"/>
  <c r="F1807" i="5"/>
  <c r="B1807" i="5"/>
  <c r="A1808" i="5"/>
  <c r="E1807" i="5"/>
  <c r="G1807" i="5"/>
  <c r="C1807" i="5"/>
  <c r="D1807" i="5"/>
  <c r="H1807" i="5" l="1"/>
  <c r="F1808" i="5"/>
  <c r="B1808" i="5"/>
  <c r="A1809" i="5"/>
  <c r="E1808" i="5"/>
  <c r="G1808" i="5"/>
  <c r="C1808" i="5"/>
  <c r="D1808" i="5"/>
  <c r="H1808" i="5" l="1"/>
  <c r="F1809" i="5"/>
  <c r="B1809" i="5"/>
  <c r="A1810" i="5"/>
  <c r="E1809" i="5"/>
  <c r="G1809" i="5"/>
  <c r="C1809" i="5"/>
  <c r="D1809" i="5"/>
  <c r="H1809" i="5" l="1"/>
  <c r="F1810" i="5"/>
  <c r="B1810" i="5"/>
  <c r="A1811" i="5"/>
  <c r="E1810" i="5"/>
  <c r="G1810" i="5"/>
  <c r="C1810" i="5"/>
  <c r="D1810" i="5"/>
  <c r="H1810" i="5" l="1"/>
  <c r="F1811" i="5"/>
  <c r="B1811" i="5"/>
  <c r="A1812" i="5"/>
  <c r="E1811" i="5"/>
  <c r="G1811" i="5"/>
  <c r="C1811" i="5"/>
  <c r="D1811" i="5"/>
  <c r="H1811" i="5" l="1"/>
  <c r="F1812" i="5"/>
  <c r="B1812" i="5"/>
  <c r="A1813" i="5"/>
  <c r="E1812" i="5"/>
  <c r="G1812" i="5"/>
  <c r="C1812" i="5"/>
  <c r="D1812" i="5"/>
  <c r="H1812" i="5" l="1"/>
  <c r="F1813" i="5"/>
  <c r="B1813" i="5"/>
  <c r="A1814" i="5"/>
  <c r="E1813" i="5"/>
  <c r="G1813" i="5"/>
  <c r="C1813" i="5"/>
  <c r="D1813" i="5"/>
  <c r="H1813" i="5" l="1"/>
  <c r="F1814" i="5"/>
  <c r="B1814" i="5"/>
  <c r="A1815" i="5"/>
  <c r="E1814" i="5"/>
  <c r="G1814" i="5"/>
  <c r="C1814" i="5"/>
  <c r="D1814" i="5"/>
  <c r="H1814" i="5" l="1"/>
  <c r="F1815" i="5"/>
  <c r="B1815" i="5"/>
  <c r="A1816" i="5"/>
  <c r="E1815" i="5"/>
  <c r="G1815" i="5"/>
  <c r="C1815" i="5"/>
  <c r="D1815" i="5"/>
  <c r="H1815" i="5" l="1"/>
  <c r="F1816" i="5"/>
  <c r="B1816" i="5"/>
  <c r="A1817" i="5"/>
  <c r="E1816" i="5"/>
  <c r="G1816" i="5"/>
  <c r="C1816" i="5"/>
  <c r="D1816" i="5"/>
  <c r="H1816" i="5" l="1"/>
  <c r="F1817" i="5"/>
  <c r="B1817" i="5"/>
  <c r="A1818" i="5"/>
  <c r="E1817" i="5"/>
  <c r="G1817" i="5"/>
  <c r="C1817" i="5"/>
  <c r="D1817" i="5"/>
  <c r="H1817" i="5" l="1"/>
  <c r="F1818" i="5"/>
  <c r="B1818" i="5"/>
  <c r="A1819" i="5"/>
  <c r="E1818" i="5"/>
  <c r="G1818" i="5"/>
  <c r="C1818" i="5"/>
  <c r="D1818" i="5"/>
  <c r="H1818" i="5" l="1"/>
  <c r="F1819" i="5"/>
  <c r="B1819" i="5"/>
  <c r="A1820" i="5"/>
  <c r="E1819" i="5"/>
  <c r="G1819" i="5"/>
  <c r="C1819" i="5"/>
  <c r="D1819" i="5"/>
  <c r="H1819" i="5" l="1"/>
  <c r="F1820" i="5"/>
  <c r="B1820" i="5"/>
  <c r="A1821" i="5"/>
  <c r="E1820" i="5"/>
  <c r="G1820" i="5"/>
  <c r="C1820" i="5"/>
  <c r="D1820" i="5"/>
  <c r="H1820" i="5" l="1"/>
  <c r="F1821" i="5"/>
  <c r="B1821" i="5"/>
  <c r="A1822" i="5"/>
  <c r="E1821" i="5"/>
  <c r="G1821" i="5"/>
  <c r="C1821" i="5"/>
  <c r="D1821" i="5"/>
  <c r="H1821" i="5" l="1"/>
  <c r="F1822" i="5"/>
  <c r="B1822" i="5"/>
  <c r="A1823" i="5"/>
  <c r="E1822" i="5"/>
  <c r="G1822" i="5"/>
  <c r="C1822" i="5"/>
  <c r="D1822" i="5"/>
  <c r="H1822" i="5" l="1"/>
  <c r="F1823" i="5"/>
  <c r="B1823" i="5"/>
  <c r="A1824" i="5"/>
  <c r="E1823" i="5"/>
  <c r="G1823" i="5"/>
  <c r="C1823" i="5"/>
  <c r="D1823" i="5"/>
  <c r="H1823" i="5" l="1"/>
  <c r="F1824" i="5"/>
  <c r="B1824" i="5"/>
  <c r="A1825" i="5"/>
  <c r="E1824" i="5"/>
  <c r="G1824" i="5"/>
  <c r="C1824" i="5"/>
  <c r="D1824" i="5"/>
  <c r="H1824" i="5" l="1"/>
  <c r="F1825" i="5"/>
  <c r="B1825" i="5"/>
  <c r="A1826" i="5"/>
  <c r="E1825" i="5"/>
  <c r="G1825" i="5"/>
  <c r="C1825" i="5"/>
  <c r="D1825" i="5"/>
  <c r="H1825" i="5" l="1"/>
  <c r="F1826" i="5"/>
  <c r="B1826" i="5"/>
  <c r="A1827" i="5"/>
  <c r="E1826" i="5"/>
  <c r="G1826" i="5"/>
  <c r="C1826" i="5"/>
  <c r="D1826" i="5"/>
  <c r="H1826" i="5" l="1"/>
  <c r="F1827" i="5"/>
  <c r="B1827" i="5"/>
  <c r="A1828" i="5"/>
  <c r="E1827" i="5"/>
  <c r="G1827" i="5"/>
  <c r="C1827" i="5"/>
  <c r="D1827" i="5"/>
  <c r="H1827" i="5" l="1"/>
  <c r="F1828" i="5"/>
  <c r="B1828" i="5"/>
  <c r="A1829" i="5"/>
  <c r="E1828" i="5"/>
  <c r="G1828" i="5"/>
  <c r="C1828" i="5"/>
  <c r="D1828" i="5"/>
  <c r="H1828" i="5" l="1"/>
  <c r="F1829" i="5"/>
  <c r="B1829" i="5"/>
  <c r="A1830" i="5"/>
  <c r="E1829" i="5"/>
  <c r="G1829" i="5"/>
  <c r="C1829" i="5"/>
  <c r="D1829" i="5"/>
  <c r="H1829" i="5" l="1"/>
  <c r="F1830" i="5"/>
  <c r="B1830" i="5"/>
  <c r="A1831" i="5"/>
  <c r="E1830" i="5"/>
  <c r="G1830" i="5"/>
  <c r="C1830" i="5"/>
  <c r="D1830" i="5"/>
  <c r="H1830" i="5" l="1"/>
  <c r="F1831" i="5"/>
  <c r="B1831" i="5"/>
  <c r="A1832" i="5"/>
  <c r="E1831" i="5"/>
  <c r="G1831" i="5"/>
  <c r="C1831" i="5"/>
  <c r="D1831" i="5"/>
  <c r="H1831" i="5" l="1"/>
  <c r="F1832" i="5"/>
  <c r="B1832" i="5"/>
  <c r="A1833" i="5"/>
  <c r="E1832" i="5"/>
  <c r="G1832" i="5"/>
  <c r="C1832" i="5"/>
  <c r="D1832" i="5"/>
  <c r="H1832" i="5" l="1"/>
  <c r="F1833" i="5"/>
  <c r="B1833" i="5"/>
  <c r="A1834" i="5"/>
  <c r="E1833" i="5"/>
  <c r="G1833" i="5"/>
  <c r="C1833" i="5"/>
  <c r="D1833" i="5"/>
  <c r="H1833" i="5" l="1"/>
  <c r="F1834" i="5"/>
  <c r="B1834" i="5"/>
  <c r="A1835" i="5"/>
  <c r="E1834" i="5"/>
  <c r="G1834" i="5"/>
  <c r="C1834" i="5"/>
  <c r="D1834" i="5"/>
  <c r="H1834" i="5" l="1"/>
  <c r="F1835" i="5"/>
  <c r="B1835" i="5"/>
  <c r="A1836" i="5"/>
  <c r="E1835" i="5"/>
  <c r="G1835" i="5"/>
  <c r="C1835" i="5"/>
  <c r="D1835" i="5"/>
  <c r="H1835" i="5" l="1"/>
  <c r="F1836" i="5"/>
  <c r="B1836" i="5"/>
  <c r="A1837" i="5"/>
  <c r="E1836" i="5"/>
  <c r="G1836" i="5"/>
  <c r="C1836" i="5"/>
  <c r="D1836" i="5"/>
  <c r="H1836" i="5" l="1"/>
  <c r="F1837" i="5"/>
  <c r="B1837" i="5"/>
  <c r="A1838" i="5"/>
  <c r="E1837" i="5"/>
  <c r="G1837" i="5"/>
  <c r="C1837" i="5"/>
  <c r="D1837" i="5"/>
  <c r="H1837" i="5" l="1"/>
  <c r="F1838" i="5"/>
  <c r="B1838" i="5"/>
  <c r="A1839" i="5"/>
  <c r="E1838" i="5"/>
  <c r="G1838" i="5"/>
  <c r="C1838" i="5"/>
  <c r="D1838" i="5"/>
  <c r="H1838" i="5" l="1"/>
  <c r="F1839" i="5"/>
  <c r="B1839" i="5"/>
  <c r="A1840" i="5"/>
  <c r="E1839" i="5"/>
  <c r="G1839" i="5"/>
  <c r="C1839" i="5"/>
  <c r="D1839" i="5"/>
  <c r="H1839" i="5" l="1"/>
  <c r="F1840" i="5"/>
  <c r="B1840" i="5"/>
  <c r="A1841" i="5"/>
  <c r="E1840" i="5"/>
  <c r="G1840" i="5"/>
  <c r="C1840" i="5"/>
  <c r="D1840" i="5"/>
  <c r="H1840" i="5" l="1"/>
  <c r="F1841" i="5"/>
  <c r="B1841" i="5"/>
  <c r="A1842" i="5"/>
  <c r="E1841" i="5"/>
  <c r="G1841" i="5"/>
  <c r="C1841" i="5"/>
  <c r="D1841" i="5"/>
  <c r="H1841" i="5" l="1"/>
  <c r="F1842" i="5"/>
  <c r="B1842" i="5"/>
  <c r="A1843" i="5"/>
  <c r="E1842" i="5"/>
  <c r="G1842" i="5"/>
  <c r="C1842" i="5"/>
  <c r="D1842" i="5"/>
  <c r="H1842" i="5" l="1"/>
  <c r="F1843" i="5"/>
  <c r="B1843" i="5"/>
  <c r="A1844" i="5"/>
  <c r="E1843" i="5"/>
  <c r="G1843" i="5"/>
  <c r="C1843" i="5"/>
  <c r="D1843" i="5"/>
  <c r="H1843" i="5" l="1"/>
  <c r="F1844" i="5"/>
  <c r="B1844" i="5"/>
  <c r="A1845" i="5"/>
  <c r="E1844" i="5"/>
  <c r="G1844" i="5"/>
  <c r="C1844" i="5"/>
  <c r="D1844" i="5"/>
  <c r="H1844" i="5" l="1"/>
  <c r="F1845" i="5"/>
  <c r="B1845" i="5"/>
  <c r="A1846" i="5"/>
  <c r="E1845" i="5"/>
  <c r="G1845" i="5"/>
  <c r="C1845" i="5"/>
  <c r="D1845" i="5"/>
  <c r="H1845" i="5" l="1"/>
  <c r="F1846" i="5"/>
  <c r="B1846" i="5"/>
  <c r="A1847" i="5"/>
  <c r="E1846" i="5"/>
  <c r="G1846" i="5"/>
  <c r="C1846" i="5"/>
  <c r="D1846" i="5"/>
  <c r="H1846" i="5" l="1"/>
  <c r="F1847" i="5"/>
  <c r="B1847" i="5"/>
  <c r="A1848" i="5"/>
  <c r="E1847" i="5"/>
  <c r="G1847" i="5"/>
  <c r="C1847" i="5"/>
  <c r="D1847" i="5"/>
  <c r="H1847" i="5" l="1"/>
  <c r="F1848" i="5"/>
  <c r="B1848" i="5"/>
  <c r="A1849" i="5"/>
  <c r="E1848" i="5"/>
  <c r="G1848" i="5"/>
  <c r="C1848" i="5"/>
  <c r="D1848" i="5"/>
  <c r="H1848" i="5" l="1"/>
  <c r="F1849" i="5"/>
  <c r="B1849" i="5"/>
  <c r="A1850" i="5"/>
  <c r="E1849" i="5"/>
  <c r="G1849" i="5"/>
  <c r="C1849" i="5"/>
  <c r="D1849" i="5"/>
  <c r="H1849" i="5" l="1"/>
  <c r="F1850" i="5"/>
  <c r="B1850" i="5"/>
  <c r="A1851" i="5"/>
  <c r="E1850" i="5"/>
  <c r="G1850" i="5"/>
  <c r="C1850" i="5"/>
  <c r="D1850" i="5"/>
  <c r="H1850" i="5" l="1"/>
  <c r="F1851" i="5"/>
  <c r="B1851" i="5"/>
  <c r="A1852" i="5"/>
  <c r="E1851" i="5"/>
  <c r="G1851" i="5"/>
  <c r="C1851" i="5"/>
  <c r="D1851" i="5"/>
  <c r="H1851" i="5" l="1"/>
  <c r="F1852" i="5"/>
  <c r="B1852" i="5"/>
  <c r="A1853" i="5"/>
  <c r="E1852" i="5"/>
  <c r="G1852" i="5"/>
  <c r="C1852" i="5"/>
  <c r="D1852" i="5"/>
  <c r="H1852" i="5" l="1"/>
  <c r="F1853" i="5"/>
  <c r="B1853" i="5"/>
  <c r="A1854" i="5"/>
  <c r="E1853" i="5"/>
  <c r="G1853" i="5"/>
  <c r="C1853" i="5"/>
  <c r="D1853" i="5"/>
  <c r="H1853" i="5" l="1"/>
  <c r="F1854" i="5"/>
  <c r="B1854" i="5"/>
  <c r="A1855" i="5"/>
  <c r="E1854" i="5"/>
  <c r="G1854" i="5"/>
  <c r="C1854" i="5"/>
  <c r="D1854" i="5"/>
  <c r="H1854" i="5" l="1"/>
  <c r="F1855" i="5"/>
  <c r="B1855" i="5"/>
  <c r="A1856" i="5"/>
  <c r="E1855" i="5"/>
  <c r="G1855" i="5"/>
  <c r="C1855" i="5"/>
  <c r="D1855" i="5"/>
  <c r="H1855" i="5" l="1"/>
  <c r="F1856" i="5"/>
  <c r="B1856" i="5"/>
  <c r="A1857" i="5"/>
  <c r="E1856" i="5"/>
  <c r="G1856" i="5"/>
  <c r="C1856" i="5"/>
  <c r="D1856" i="5"/>
  <c r="H1856" i="5" l="1"/>
  <c r="F1857" i="5"/>
  <c r="B1857" i="5"/>
  <c r="A1858" i="5"/>
  <c r="E1857" i="5"/>
  <c r="G1857" i="5"/>
  <c r="C1857" i="5"/>
  <c r="D1857" i="5"/>
  <c r="H1857" i="5" l="1"/>
  <c r="F1858" i="5"/>
  <c r="B1858" i="5"/>
  <c r="A1859" i="5"/>
  <c r="E1858" i="5"/>
  <c r="G1858" i="5"/>
  <c r="C1858" i="5"/>
  <c r="D1858" i="5"/>
  <c r="H1858" i="5" l="1"/>
  <c r="F1859" i="5"/>
  <c r="B1859" i="5"/>
  <c r="A1860" i="5"/>
  <c r="E1859" i="5"/>
  <c r="G1859" i="5"/>
  <c r="C1859" i="5"/>
  <c r="D1859" i="5"/>
  <c r="H1859" i="5" l="1"/>
  <c r="F1860" i="5"/>
  <c r="B1860" i="5"/>
  <c r="A1861" i="5"/>
  <c r="E1860" i="5"/>
  <c r="G1860" i="5"/>
  <c r="C1860" i="5"/>
  <c r="D1860" i="5"/>
  <c r="H1860" i="5" l="1"/>
  <c r="F1861" i="5"/>
  <c r="B1861" i="5"/>
  <c r="A1862" i="5"/>
  <c r="E1861" i="5"/>
  <c r="G1861" i="5"/>
  <c r="C1861" i="5"/>
  <c r="D1861" i="5"/>
  <c r="H1861" i="5" l="1"/>
  <c r="F1862" i="5"/>
  <c r="B1862" i="5"/>
  <c r="A1863" i="5"/>
  <c r="E1862" i="5"/>
  <c r="G1862" i="5"/>
  <c r="C1862" i="5"/>
  <c r="D1862" i="5"/>
  <c r="H1862" i="5" l="1"/>
  <c r="F1863" i="5"/>
  <c r="B1863" i="5"/>
  <c r="A1864" i="5"/>
  <c r="E1863" i="5"/>
  <c r="G1863" i="5"/>
  <c r="C1863" i="5"/>
  <c r="D1863" i="5"/>
  <c r="H1863" i="5" l="1"/>
  <c r="F1864" i="5"/>
  <c r="B1864" i="5"/>
  <c r="A1865" i="5"/>
  <c r="E1864" i="5"/>
  <c r="G1864" i="5"/>
  <c r="C1864" i="5"/>
  <c r="D1864" i="5"/>
  <c r="H1864" i="5" l="1"/>
  <c r="F1865" i="5"/>
  <c r="B1865" i="5"/>
  <c r="A1866" i="5"/>
  <c r="E1865" i="5"/>
  <c r="G1865" i="5"/>
  <c r="C1865" i="5"/>
  <c r="D1865" i="5"/>
  <c r="H1865" i="5" l="1"/>
  <c r="F1866" i="5"/>
  <c r="B1866" i="5"/>
  <c r="A1867" i="5"/>
  <c r="E1866" i="5"/>
  <c r="G1866" i="5"/>
  <c r="C1866" i="5"/>
  <c r="D1866" i="5"/>
  <c r="H1866" i="5" l="1"/>
  <c r="F1867" i="5"/>
  <c r="B1867" i="5"/>
  <c r="A1868" i="5"/>
  <c r="E1867" i="5"/>
  <c r="G1867" i="5"/>
  <c r="C1867" i="5"/>
  <c r="D1867" i="5"/>
  <c r="H1867" i="5" l="1"/>
  <c r="F1868" i="5"/>
  <c r="B1868" i="5"/>
  <c r="A1869" i="5"/>
  <c r="E1868" i="5"/>
  <c r="G1868" i="5"/>
  <c r="C1868" i="5"/>
  <c r="D1868" i="5"/>
  <c r="H1868" i="5" l="1"/>
  <c r="F1869" i="5"/>
  <c r="B1869" i="5"/>
  <c r="A1870" i="5"/>
  <c r="E1869" i="5"/>
  <c r="G1869" i="5"/>
  <c r="C1869" i="5"/>
  <c r="D1869" i="5"/>
  <c r="H1869" i="5" l="1"/>
  <c r="F1870" i="5"/>
  <c r="B1870" i="5"/>
  <c r="A1871" i="5"/>
  <c r="E1870" i="5"/>
  <c r="G1870" i="5"/>
  <c r="C1870" i="5"/>
  <c r="D1870" i="5"/>
  <c r="H1870" i="5" l="1"/>
  <c r="F1871" i="5"/>
  <c r="B1871" i="5"/>
  <c r="A1872" i="5"/>
  <c r="E1871" i="5"/>
  <c r="G1871" i="5"/>
  <c r="C1871" i="5"/>
  <c r="D1871" i="5"/>
  <c r="H1871" i="5" l="1"/>
  <c r="F1872" i="5"/>
  <c r="B1872" i="5"/>
  <c r="A1873" i="5"/>
  <c r="E1872" i="5"/>
  <c r="G1872" i="5"/>
  <c r="C1872" i="5"/>
  <c r="D1872" i="5"/>
  <c r="H1872" i="5" l="1"/>
  <c r="F1873" i="5"/>
  <c r="B1873" i="5"/>
  <c r="A1874" i="5"/>
  <c r="E1873" i="5"/>
  <c r="G1873" i="5"/>
  <c r="C1873" i="5"/>
  <c r="D1873" i="5"/>
  <c r="H1873" i="5" l="1"/>
  <c r="F1874" i="5"/>
  <c r="B1874" i="5"/>
  <c r="A1875" i="5"/>
  <c r="E1874" i="5"/>
  <c r="G1874" i="5"/>
  <c r="C1874" i="5"/>
  <c r="D1874" i="5"/>
  <c r="H1874" i="5" l="1"/>
  <c r="F1875" i="5"/>
  <c r="B1875" i="5"/>
  <c r="A1876" i="5"/>
  <c r="E1875" i="5"/>
  <c r="G1875" i="5"/>
  <c r="C1875" i="5"/>
  <c r="D1875" i="5"/>
  <c r="H1875" i="5" l="1"/>
  <c r="F1876" i="5"/>
  <c r="B1876" i="5"/>
  <c r="A1877" i="5"/>
  <c r="E1876" i="5"/>
  <c r="G1876" i="5"/>
  <c r="C1876" i="5"/>
  <c r="D1876" i="5"/>
  <c r="H1876" i="5" l="1"/>
  <c r="F1877" i="5"/>
  <c r="B1877" i="5"/>
  <c r="A1878" i="5"/>
  <c r="E1877" i="5"/>
  <c r="G1877" i="5"/>
  <c r="C1877" i="5"/>
  <c r="D1877" i="5"/>
  <c r="H1877" i="5" l="1"/>
  <c r="F1878" i="5"/>
  <c r="B1878" i="5"/>
  <c r="A1879" i="5"/>
  <c r="E1878" i="5"/>
  <c r="G1878" i="5"/>
  <c r="C1878" i="5"/>
  <c r="D1878" i="5"/>
  <c r="H1878" i="5" l="1"/>
  <c r="F1879" i="5"/>
  <c r="B1879" i="5"/>
  <c r="A1880" i="5"/>
  <c r="E1879" i="5"/>
  <c r="G1879" i="5"/>
  <c r="C1879" i="5"/>
  <c r="D1879" i="5"/>
  <c r="H1879" i="5" l="1"/>
  <c r="F1880" i="5"/>
  <c r="B1880" i="5"/>
  <c r="A1881" i="5"/>
  <c r="E1880" i="5"/>
  <c r="G1880" i="5"/>
  <c r="C1880" i="5"/>
  <c r="D1880" i="5"/>
  <c r="H1880" i="5" l="1"/>
  <c r="F1881" i="5"/>
  <c r="B1881" i="5"/>
  <c r="A1882" i="5"/>
  <c r="E1881" i="5"/>
  <c r="G1881" i="5"/>
  <c r="C1881" i="5"/>
  <c r="D1881" i="5"/>
  <c r="H1881" i="5" l="1"/>
  <c r="F1882" i="5"/>
  <c r="B1882" i="5"/>
  <c r="A1883" i="5"/>
  <c r="E1882" i="5"/>
  <c r="G1882" i="5"/>
  <c r="C1882" i="5"/>
  <c r="D1882" i="5"/>
  <c r="H1882" i="5" l="1"/>
  <c r="F1883" i="5"/>
  <c r="B1883" i="5"/>
  <c r="A1884" i="5"/>
  <c r="E1883" i="5"/>
  <c r="G1883" i="5"/>
  <c r="C1883" i="5"/>
  <c r="D1883" i="5"/>
  <c r="H1883" i="5" l="1"/>
  <c r="F1884" i="5"/>
  <c r="B1884" i="5"/>
  <c r="A1885" i="5"/>
  <c r="E1884" i="5"/>
  <c r="G1884" i="5"/>
  <c r="C1884" i="5"/>
  <c r="D1884" i="5"/>
  <c r="H1884" i="5" l="1"/>
  <c r="F1885" i="5"/>
  <c r="B1885" i="5"/>
  <c r="A1886" i="5"/>
  <c r="E1885" i="5"/>
  <c r="G1885" i="5"/>
  <c r="C1885" i="5"/>
  <c r="D1885" i="5"/>
  <c r="H1885" i="5" l="1"/>
  <c r="F1886" i="5"/>
  <c r="B1886" i="5"/>
  <c r="A1887" i="5"/>
  <c r="E1886" i="5"/>
  <c r="G1886" i="5"/>
  <c r="C1886" i="5"/>
  <c r="D1886" i="5"/>
  <c r="H1886" i="5" l="1"/>
  <c r="F1887" i="5"/>
  <c r="B1887" i="5"/>
  <c r="A1888" i="5"/>
  <c r="E1887" i="5"/>
  <c r="G1887" i="5"/>
  <c r="C1887" i="5"/>
  <c r="D1887" i="5"/>
  <c r="H1887" i="5" l="1"/>
  <c r="F1888" i="5"/>
  <c r="B1888" i="5"/>
  <c r="A1889" i="5"/>
  <c r="E1888" i="5"/>
  <c r="G1888" i="5"/>
  <c r="C1888" i="5"/>
  <c r="D1888" i="5"/>
  <c r="H1888" i="5" l="1"/>
  <c r="F1889" i="5"/>
  <c r="B1889" i="5"/>
  <c r="A1890" i="5"/>
  <c r="E1889" i="5"/>
  <c r="G1889" i="5"/>
  <c r="C1889" i="5"/>
  <c r="D1889" i="5"/>
  <c r="H1889" i="5" l="1"/>
  <c r="F1890" i="5"/>
  <c r="B1890" i="5"/>
  <c r="A1891" i="5"/>
  <c r="E1890" i="5"/>
  <c r="G1890" i="5"/>
  <c r="C1890" i="5"/>
  <c r="D1890" i="5"/>
  <c r="H1890" i="5" l="1"/>
  <c r="F1891" i="5"/>
  <c r="B1891" i="5"/>
  <c r="A1892" i="5"/>
  <c r="E1891" i="5"/>
  <c r="G1891" i="5"/>
  <c r="C1891" i="5"/>
  <c r="D1891" i="5"/>
  <c r="H1891" i="5" l="1"/>
  <c r="F1892" i="5"/>
  <c r="B1892" i="5"/>
  <c r="A1893" i="5"/>
  <c r="E1892" i="5"/>
  <c r="G1892" i="5"/>
  <c r="C1892" i="5"/>
  <c r="D1892" i="5"/>
  <c r="H1892" i="5" l="1"/>
  <c r="F1893" i="5"/>
  <c r="B1893" i="5"/>
  <c r="A1894" i="5"/>
  <c r="E1893" i="5"/>
  <c r="G1893" i="5"/>
  <c r="C1893" i="5"/>
  <c r="D1893" i="5"/>
  <c r="H1893" i="5" l="1"/>
  <c r="F1894" i="5"/>
  <c r="B1894" i="5"/>
  <c r="A1895" i="5"/>
  <c r="E1894" i="5"/>
  <c r="G1894" i="5"/>
  <c r="C1894" i="5"/>
  <c r="D1894" i="5"/>
  <c r="H1894" i="5" l="1"/>
  <c r="F1895" i="5"/>
  <c r="B1895" i="5"/>
  <c r="A1896" i="5"/>
  <c r="E1895" i="5"/>
  <c r="G1895" i="5"/>
  <c r="C1895" i="5"/>
  <c r="D1895" i="5"/>
  <c r="H1895" i="5" l="1"/>
  <c r="F1896" i="5"/>
  <c r="B1896" i="5"/>
  <c r="A1897" i="5"/>
  <c r="E1896" i="5"/>
  <c r="G1896" i="5"/>
  <c r="C1896" i="5"/>
  <c r="D1896" i="5"/>
  <c r="H1896" i="5" l="1"/>
  <c r="F1897" i="5"/>
  <c r="B1897" i="5"/>
  <c r="A1898" i="5"/>
  <c r="E1897" i="5"/>
  <c r="G1897" i="5"/>
  <c r="C1897" i="5"/>
  <c r="D1897" i="5"/>
  <c r="H1897" i="5" l="1"/>
  <c r="F1898" i="5"/>
  <c r="B1898" i="5"/>
  <c r="A1899" i="5"/>
  <c r="E1898" i="5"/>
  <c r="G1898" i="5"/>
  <c r="C1898" i="5"/>
  <c r="D1898" i="5"/>
  <c r="H1898" i="5" l="1"/>
  <c r="F1899" i="5"/>
  <c r="B1899" i="5"/>
  <c r="A1900" i="5"/>
  <c r="E1899" i="5"/>
  <c r="G1899" i="5"/>
  <c r="C1899" i="5"/>
  <c r="D1899" i="5"/>
  <c r="H1899" i="5" l="1"/>
  <c r="F1900" i="5"/>
  <c r="B1900" i="5"/>
  <c r="A1901" i="5"/>
  <c r="E1900" i="5"/>
  <c r="G1900" i="5"/>
  <c r="C1900" i="5"/>
  <c r="D1900" i="5"/>
  <c r="H1900" i="5" l="1"/>
  <c r="F1901" i="5"/>
  <c r="B1901" i="5"/>
  <c r="A1902" i="5"/>
  <c r="E1901" i="5"/>
  <c r="G1901" i="5"/>
  <c r="C1901" i="5"/>
  <c r="D1901" i="5"/>
  <c r="H1901" i="5" l="1"/>
  <c r="F1902" i="5"/>
  <c r="B1902" i="5"/>
  <c r="A1903" i="5"/>
  <c r="E1902" i="5"/>
  <c r="G1902" i="5"/>
  <c r="C1902" i="5"/>
  <c r="D1902" i="5"/>
  <c r="H1902" i="5" l="1"/>
  <c r="F1903" i="5"/>
  <c r="B1903" i="5"/>
  <c r="A1904" i="5"/>
  <c r="E1903" i="5"/>
  <c r="G1903" i="5"/>
  <c r="C1903" i="5"/>
  <c r="D1903" i="5"/>
  <c r="H1903" i="5" l="1"/>
  <c r="F1904" i="5"/>
  <c r="B1904" i="5"/>
  <c r="A1905" i="5"/>
  <c r="E1904" i="5"/>
  <c r="G1904" i="5"/>
  <c r="C1904" i="5"/>
  <c r="D1904" i="5"/>
  <c r="H1904" i="5" l="1"/>
  <c r="F1905" i="5"/>
  <c r="B1905" i="5"/>
  <c r="A1906" i="5"/>
  <c r="E1905" i="5"/>
  <c r="G1905" i="5"/>
  <c r="C1905" i="5"/>
  <c r="D1905" i="5"/>
  <c r="H1905" i="5" l="1"/>
  <c r="F1906" i="5"/>
  <c r="B1906" i="5"/>
  <c r="A1907" i="5"/>
  <c r="E1906" i="5"/>
  <c r="G1906" i="5"/>
  <c r="C1906" i="5"/>
  <c r="D1906" i="5"/>
  <c r="H1906" i="5" l="1"/>
  <c r="F1907" i="5"/>
  <c r="B1907" i="5"/>
  <c r="A1908" i="5"/>
  <c r="E1907" i="5"/>
  <c r="G1907" i="5"/>
  <c r="C1907" i="5"/>
  <c r="D1907" i="5"/>
  <c r="H1907" i="5" l="1"/>
  <c r="F1908" i="5"/>
  <c r="B1908" i="5"/>
  <c r="A1909" i="5"/>
  <c r="E1908" i="5"/>
  <c r="G1908" i="5"/>
  <c r="C1908" i="5"/>
  <c r="D1908" i="5"/>
  <c r="H1908" i="5" l="1"/>
  <c r="F1909" i="5"/>
  <c r="B1909" i="5"/>
  <c r="A1910" i="5"/>
  <c r="E1909" i="5"/>
  <c r="G1909" i="5"/>
  <c r="C1909" i="5"/>
  <c r="D1909" i="5"/>
  <c r="H1909" i="5" l="1"/>
  <c r="F1910" i="5"/>
  <c r="B1910" i="5"/>
  <c r="A1911" i="5"/>
  <c r="E1910" i="5"/>
  <c r="G1910" i="5"/>
  <c r="C1910" i="5"/>
  <c r="D1910" i="5"/>
  <c r="H1910" i="5" l="1"/>
  <c r="F1911" i="5"/>
  <c r="B1911" i="5"/>
  <c r="A1912" i="5"/>
  <c r="E1911" i="5"/>
  <c r="G1911" i="5"/>
  <c r="C1911" i="5"/>
  <c r="D1911" i="5"/>
  <c r="H1911" i="5" l="1"/>
  <c r="F1912" i="5"/>
  <c r="B1912" i="5"/>
  <c r="A1913" i="5"/>
  <c r="E1912" i="5"/>
  <c r="G1912" i="5"/>
  <c r="C1912" i="5"/>
  <c r="D1912" i="5"/>
  <c r="H1912" i="5" l="1"/>
  <c r="F1913" i="5"/>
  <c r="B1913" i="5"/>
  <c r="A1914" i="5"/>
  <c r="E1913" i="5"/>
  <c r="G1913" i="5"/>
  <c r="C1913" i="5"/>
  <c r="D1913" i="5"/>
  <c r="H1913" i="5" l="1"/>
  <c r="F1914" i="5"/>
  <c r="B1914" i="5"/>
  <c r="A1915" i="5"/>
  <c r="E1914" i="5"/>
  <c r="G1914" i="5"/>
  <c r="C1914" i="5"/>
  <c r="D1914" i="5"/>
  <c r="H1914" i="5" l="1"/>
  <c r="F1915" i="5"/>
  <c r="B1915" i="5"/>
  <c r="A1916" i="5"/>
  <c r="E1915" i="5"/>
  <c r="G1915" i="5"/>
  <c r="C1915" i="5"/>
  <c r="D1915" i="5"/>
  <c r="H1915" i="5" l="1"/>
  <c r="F1916" i="5"/>
  <c r="B1916" i="5"/>
  <c r="A1917" i="5"/>
  <c r="E1916" i="5"/>
  <c r="G1916" i="5"/>
  <c r="C1916" i="5"/>
  <c r="D1916" i="5"/>
  <c r="H1916" i="5" l="1"/>
  <c r="F1917" i="5"/>
  <c r="B1917" i="5"/>
  <c r="A1918" i="5"/>
  <c r="E1917" i="5"/>
  <c r="G1917" i="5"/>
  <c r="C1917" i="5"/>
  <c r="D1917" i="5"/>
  <c r="H1917" i="5" l="1"/>
  <c r="F1918" i="5"/>
  <c r="B1918" i="5"/>
  <c r="A1919" i="5"/>
  <c r="E1918" i="5"/>
  <c r="G1918" i="5"/>
  <c r="C1918" i="5"/>
  <c r="D1918" i="5"/>
  <c r="H1918" i="5" l="1"/>
  <c r="F1919" i="5"/>
  <c r="B1919" i="5"/>
  <c r="A1920" i="5"/>
  <c r="E1919" i="5"/>
  <c r="G1919" i="5"/>
  <c r="C1919" i="5"/>
  <c r="D1919" i="5"/>
  <c r="H1919" i="5" l="1"/>
  <c r="F1920" i="5"/>
  <c r="B1920" i="5"/>
  <c r="A1921" i="5"/>
  <c r="E1920" i="5"/>
  <c r="G1920" i="5"/>
  <c r="C1920" i="5"/>
  <c r="D1920" i="5"/>
  <c r="H1920" i="5" l="1"/>
  <c r="F1921" i="5"/>
  <c r="B1921" i="5"/>
  <c r="A1922" i="5"/>
  <c r="E1921" i="5"/>
  <c r="G1921" i="5"/>
  <c r="C1921" i="5"/>
  <c r="D1921" i="5"/>
  <c r="H1921" i="5" l="1"/>
  <c r="F1922" i="5"/>
  <c r="B1922" i="5"/>
  <c r="A1923" i="5"/>
  <c r="E1922" i="5"/>
  <c r="G1922" i="5"/>
  <c r="C1922" i="5"/>
  <c r="D1922" i="5"/>
  <c r="H1922" i="5" l="1"/>
  <c r="F1923" i="5"/>
  <c r="B1923" i="5"/>
  <c r="A1924" i="5"/>
  <c r="E1923" i="5"/>
  <c r="G1923" i="5"/>
  <c r="C1923" i="5"/>
  <c r="D1923" i="5"/>
  <c r="H1923" i="5" l="1"/>
  <c r="F1924" i="5"/>
  <c r="B1924" i="5"/>
  <c r="A1925" i="5"/>
  <c r="E1924" i="5"/>
  <c r="G1924" i="5"/>
  <c r="C1924" i="5"/>
  <c r="D1924" i="5"/>
  <c r="H1924" i="5" l="1"/>
  <c r="F1925" i="5"/>
  <c r="B1925" i="5"/>
  <c r="A1926" i="5"/>
  <c r="E1925" i="5"/>
  <c r="G1925" i="5"/>
  <c r="C1925" i="5"/>
  <c r="D1925" i="5"/>
  <c r="H1925" i="5" l="1"/>
  <c r="F1926" i="5"/>
  <c r="B1926" i="5"/>
  <c r="A1927" i="5"/>
  <c r="E1926" i="5"/>
  <c r="G1926" i="5"/>
  <c r="C1926" i="5"/>
  <c r="D1926" i="5"/>
  <c r="H1926" i="5" l="1"/>
  <c r="F1927" i="5"/>
  <c r="B1927" i="5"/>
  <c r="A1928" i="5"/>
  <c r="E1927" i="5"/>
  <c r="G1927" i="5"/>
  <c r="C1927" i="5"/>
  <c r="D1927" i="5"/>
  <c r="H1927" i="5" l="1"/>
  <c r="F1928" i="5"/>
  <c r="B1928" i="5"/>
  <c r="A1929" i="5"/>
  <c r="E1928" i="5"/>
  <c r="G1928" i="5"/>
  <c r="C1928" i="5"/>
  <c r="D1928" i="5"/>
  <c r="H1928" i="5" l="1"/>
  <c r="F1929" i="5"/>
  <c r="B1929" i="5"/>
  <c r="A1930" i="5"/>
  <c r="E1929" i="5"/>
  <c r="G1929" i="5"/>
  <c r="C1929" i="5"/>
  <c r="D1929" i="5"/>
  <c r="H1929" i="5" l="1"/>
  <c r="F1930" i="5"/>
  <c r="B1930" i="5"/>
  <c r="A1931" i="5"/>
  <c r="E1930" i="5"/>
  <c r="G1930" i="5"/>
  <c r="C1930" i="5"/>
  <c r="D1930" i="5"/>
  <c r="H1930" i="5" l="1"/>
  <c r="F1931" i="5"/>
  <c r="B1931" i="5"/>
  <c r="A1932" i="5"/>
  <c r="E1931" i="5"/>
  <c r="G1931" i="5"/>
  <c r="C1931" i="5"/>
  <c r="D1931" i="5"/>
  <c r="H1931" i="5" l="1"/>
  <c r="F1932" i="5"/>
  <c r="B1932" i="5"/>
  <c r="A1933" i="5"/>
  <c r="E1932" i="5"/>
  <c r="G1932" i="5"/>
  <c r="C1932" i="5"/>
  <c r="D1932" i="5"/>
  <c r="H1932" i="5" l="1"/>
  <c r="F1933" i="5"/>
  <c r="B1933" i="5"/>
  <c r="A1934" i="5"/>
  <c r="E1933" i="5"/>
  <c r="G1933" i="5"/>
  <c r="C1933" i="5"/>
  <c r="D1933" i="5"/>
  <c r="H1933" i="5" l="1"/>
  <c r="F1934" i="5"/>
  <c r="B1934" i="5"/>
  <c r="A1935" i="5"/>
  <c r="E1934" i="5"/>
  <c r="G1934" i="5"/>
  <c r="C1934" i="5"/>
  <c r="D1934" i="5"/>
  <c r="H1934" i="5" l="1"/>
  <c r="F1935" i="5"/>
  <c r="B1935" i="5"/>
  <c r="A1936" i="5"/>
  <c r="E1935" i="5"/>
  <c r="G1935" i="5"/>
  <c r="C1935" i="5"/>
  <c r="D1935" i="5"/>
  <c r="H1935" i="5" l="1"/>
  <c r="F1936" i="5"/>
  <c r="B1936" i="5"/>
  <c r="A1937" i="5"/>
  <c r="E1936" i="5"/>
  <c r="G1936" i="5"/>
  <c r="C1936" i="5"/>
  <c r="D1936" i="5"/>
  <c r="H1936" i="5" l="1"/>
  <c r="F1937" i="5"/>
  <c r="B1937" i="5"/>
  <c r="A1938" i="5"/>
  <c r="E1937" i="5"/>
  <c r="G1937" i="5"/>
  <c r="C1937" i="5"/>
  <c r="D1937" i="5"/>
  <c r="H1937" i="5" l="1"/>
  <c r="F1938" i="5"/>
  <c r="B1938" i="5"/>
  <c r="A1939" i="5"/>
  <c r="E1938" i="5"/>
  <c r="G1938" i="5"/>
  <c r="C1938" i="5"/>
  <c r="D1938" i="5"/>
  <c r="H1938" i="5" l="1"/>
  <c r="F1939" i="5"/>
  <c r="B1939" i="5"/>
  <c r="A1940" i="5"/>
  <c r="E1939" i="5"/>
  <c r="G1939" i="5"/>
  <c r="C1939" i="5"/>
  <c r="D1939" i="5"/>
  <c r="H1939" i="5" l="1"/>
  <c r="F1940" i="5"/>
  <c r="B1940" i="5"/>
  <c r="A1941" i="5"/>
  <c r="E1940" i="5"/>
  <c r="G1940" i="5"/>
  <c r="C1940" i="5"/>
  <c r="D1940" i="5"/>
  <c r="H1940" i="5" l="1"/>
  <c r="F1941" i="5"/>
  <c r="B1941" i="5"/>
  <c r="A1942" i="5"/>
  <c r="E1941" i="5"/>
  <c r="G1941" i="5"/>
  <c r="C1941" i="5"/>
  <c r="D1941" i="5"/>
  <c r="H1941" i="5" l="1"/>
  <c r="F1942" i="5"/>
  <c r="B1942" i="5"/>
  <c r="A1943" i="5"/>
  <c r="E1942" i="5"/>
  <c r="G1942" i="5"/>
  <c r="C1942" i="5"/>
  <c r="D1942" i="5"/>
  <c r="H1942" i="5" l="1"/>
  <c r="F1943" i="5"/>
  <c r="B1943" i="5"/>
  <c r="A1944" i="5"/>
  <c r="E1943" i="5"/>
  <c r="G1943" i="5"/>
  <c r="C1943" i="5"/>
  <c r="D1943" i="5"/>
  <c r="H1943" i="5" l="1"/>
  <c r="F1944" i="5"/>
  <c r="B1944" i="5"/>
  <c r="A1945" i="5"/>
  <c r="E1944" i="5"/>
  <c r="G1944" i="5"/>
  <c r="C1944" i="5"/>
  <c r="D1944" i="5"/>
  <c r="H1944" i="5" l="1"/>
  <c r="F1945" i="5"/>
  <c r="B1945" i="5"/>
  <c r="A1946" i="5"/>
  <c r="E1945" i="5"/>
  <c r="G1945" i="5"/>
  <c r="C1945" i="5"/>
  <c r="D1945" i="5"/>
  <c r="H1945" i="5" l="1"/>
  <c r="F1946" i="5"/>
  <c r="B1946" i="5"/>
  <c r="A1947" i="5"/>
  <c r="E1946" i="5"/>
  <c r="G1946" i="5"/>
  <c r="C1946" i="5"/>
  <c r="D1946" i="5"/>
  <c r="H1946" i="5" l="1"/>
  <c r="F1947" i="5"/>
  <c r="B1947" i="5"/>
  <c r="A1948" i="5"/>
  <c r="E1947" i="5"/>
  <c r="G1947" i="5"/>
  <c r="C1947" i="5"/>
  <c r="D1947" i="5"/>
  <c r="H1947" i="5" l="1"/>
  <c r="F1948" i="5"/>
  <c r="B1948" i="5"/>
  <c r="A1949" i="5"/>
  <c r="E1948" i="5"/>
  <c r="G1948" i="5"/>
  <c r="C1948" i="5"/>
  <c r="D1948" i="5"/>
  <c r="H1948" i="5" l="1"/>
  <c r="F1949" i="5"/>
  <c r="B1949" i="5"/>
  <c r="A1950" i="5"/>
  <c r="E1949" i="5"/>
  <c r="G1949" i="5"/>
  <c r="C1949" i="5"/>
  <c r="D1949" i="5"/>
  <c r="H1949" i="5" l="1"/>
  <c r="F1950" i="5"/>
  <c r="B1950" i="5"/>
  <c r="A1951" i="5"/>
  <c r="E1950" i="5"/>
  <c r="G1950" i="5"/>
  <c r="C1950" i="5"/>
  <c r="D1950" i="5"/>
  <c r="H1950" i="5" l="1"/>
  <c r="F1951" i="5"/>
  <c r="B1951" i="5"/>
  <c r="A1952" i="5"/>
  <c r="E1951" i="5"/>
  <c r="G1951" i="5"/>
  <c r="C1951" i="5"/>
  <c r="D1951" i="5"/>
  <c r="H1951" i="5" l="1"/>
  <c r="F1952" i="5"/>
  <c r="B1952" i="5"/>
  <c r="A1953" i="5"/>
  <c r="E1952" i="5"/>
  <c r="G1952" i="5"/>
  <c r="C1952" i="5"/>
  <c r="D1952" i="5"/>
  <c r="H1952" i="5" l="1"/>
  <c r="F1953" i="5"/>
  <c r="B1953" i="5"/>
  <c r="A1954" i="5"/>
  <c r="E1953" i="5"/>
  <c r="G1953" i="5"/>
  <c r="C1953" i="5"/>
  <c r="D1953" i="5"/>
  <c r="H1953" i="5" l="1"/>
  <c r="F1954" i="5"/>
  <c r="B1954" i="5"/>
  <c r="A1955" i="5"/>
  <c r="E1954" i="5"/>
  <c r="G1954" i="5"/>
  <c r="C1954" i="5"/>
  <c r="D1954" i="5"/>
  <c r="H1954" i="5" l="1"/>
  <c r="F1955" i="5"/>
  <c r="B1955" i="5"/>
  <c r="A1956" i="5"/>
  <c r="E1955" i="5"/>
  <c r="G1955" i="5"/>
  <c r="C1955" i="5"/>
  <c r="D1955" i="5"/>
  <c r="H1955" i="5" l="1"/>
  <c r="F1956" i="5"/>
  <c r="B1956" i="5"/>
  <c r="A1957" i="5"/>
  <c r="E1956" i="5"/>
  <c r="G1956" i="5"/>
  <c r="C1956" i="5"/>
  <c r="D1956" i="5"/>
  <c r="H1956" i="5" l="1"/>
  <c r="F1957" i="5"/>
  <c r="B1957" i="5"/>
  <c r="A1958" i="5"/>
  <c r="E1957" i="5"/>
  <c r="G1957" i="5"/>
  <c r="C1957" i="5"/>
  <c r="D1957" i="5"/>
  <c r="H1957" i="5" l="1"/>
  <c r="F1958" i="5"/>
  <c r="B1958" i="5"/>
  <c r="A1959" i="5"/>
  <c r="E1958" i="5"/>
  <c r="G1958" i="5"/>
  <c r="C1958" i="5"/>
  <c r="D1958" i="5"/>
  <c r="H1958" i="5" l="1"/>
  <c r="F1959" i="5"/>
  <c r="B1959" i="5"/>
  <c r="A1960" i="5"/>
  <c r="E1959" i="5"/>
  <c r="G1959" i="5"/>
  <c r="C1959" i="5"/>
  <c r="D1959" i="5"/>
  <c r="H1959" i="5" l="1"/>
  <c r="F1960" i="5"/>
  <c r="B1960" i="5"/>
  <c r="A1961" i="5"/>
  <c r="E1960" i="5"/>
  <c r="G1960" i="5"/>
  <c r="C1960" i="5"/>
  <c r="D1960" i="5"/>
  <c r="H1960" i="5" l="1"/>
  <c r="F1961" i="5"/>
  <c r="B1961" i="5"/>
  <c r="A1962" i="5"/>
  <c r="E1961" i="5"/>
  <c r="G1961" i="5"/>
  <c r="C1961" i="5"/>
  <c r="D1961" i="5"/>
  <c r="H1961" i="5" l="1"/>
  <c r="F1962" i="5"/>
  <c r="B1962" i="5"/>
  <c r="A1963" i="5"/>
  <c r="E1962" i="5"/>
  <c r="G1962" i="5"/>
  <c r="C1962" i="5"/>
  <c r="D1962" i="5"/>
  <c r="H1962" i="5" l="1"/>
  <c r="F1963" i="5"/>
  <c r="B1963" i="5"/>
  <c r="A1964" i="5"/>
  <c r="E1963" i="5"/>
  <c r="G1963" i="5"/>
  <c r="C1963" i="5"/>
  <c r="D1963" i="5"/>
  <c r="H1963" i="5" l="1"/>
  <c r="F1964" i="5"/>
  <c r="B1964" i="5"/>
  <c r="A1965" i="5"/>
  <c r="E1964" i="5"/>
  <c r="G1964" i="5"/>
  <c r="C1964" i="5"/>
  <c r="D1964" i="5"/>
  <c r="H1964" i="5" l="1"/>
  <c r="F1965" i="5"/>
  <c r="B1965" i="5"/>
  <c r="A1966" i="5"/>
  <c r="E1965" i="5"/>
  <c r="G1965" i="5"/>
  <c r="C1965" i="5"/>
  <c r="D1965" i="5"/>
  <c r="H1965" i="5" l="1"/>
  <c r="F1966" i="5"/>
  <c r="B1966" i="5"/>
  <c r="A1967" i="5"/>
  <c r="E1966" i="5"/>
  <c r="G1966" i="5"/>
  <c r="C1966" i="5"/>
  <c r="D1966" i="5"/>
  <c r="H1966" i="5" l="1"/>
  <c r="F1967" i="5"/>
  <c r="B1967" i="5"/>
  <c r="A1968" i="5"/>
  <c r="E1967" i="5"/>
  <c r="G1967" i="5"/>
  <c r="C1967" i="5"/>
  <c r="D1967" i="5"/>
  <c r="H1967" i="5" l="1"/>
  <c r="F1968" i="5"/>
  <c r="B1968" i="5"/>
  <c r="A1969" i="5"/>
  <c r="E1968" i="5"/>
  <c r="G1968" i="5"/>
  <c r="C1968" i="5"/>
  <c r="D1968" i="5"/>
  <c r="H1968" i="5" l="1"/>
  <c r="F1969" i="5"/>
  <c r="B1969" i="5"/>
  <c r="A1970" i="5"/>
  <c r="E1969" i="5"/>
  <c r="G1969" i="5"/>
  <c r="C1969" i="5"/>
  <c r="D1969" i="5"/>
  <c r="H1969" i="5" l="1"/>
  <c r="F1970" i="5"/>
  <c r="B1970" i="5"/>
  <c r="A1971" i="5"/>
  <c r="E1970" i="5"/>
  <c r="G1970" i="5"/>
  <c r="C1970" i="5"/>
  <c r="D1970" i="5"/>
  <c r="H1970" i="5" l="1"/>
  <c r="F1971" i="5"/>
  <c r="B1971" i="5"/>
  <c r="A1972" i="5"/>
  <c r="E1971" i="5"/>
  <c r="G1971" i="5"/>
  <c r="C1971" i="5"/>
  <c r="D1971" i="5"/>
  <c r="H1971" i="5" l="1"/>
  <c r="F1972" i="5"/>
  <c r="B1972" i="5"/>
  <c r="A1973" i="5"/>
  <c r="E1972" i="5"/>
  <c r="G1972" i="5"/>
  <c r="C1972" i="5"/>
  <c r="D1972" i="5"/>
  <c r="H1972" i="5" l="1"/>
  <c r="F1973" i="5"/>
  <c r="B1973" i="5"/>
  <c r="A1974" i="5"/>
  <c r="E1973" i="5"/>
  <c r="G1973" i="5"/>
  <c r="C1973" i="5"/>
  <c r="D1973" i="5"/>
  <c r="H1973" i="5" l="1"/>
  <c r="F1974" i="5"/>
  <c r="B1974" i="5"/>
  <c r="A1975" i="5"/>
  <c r="E1974" i="5"/>
  <c r="G1974" i="5"/>
  <c r="C1974" i="5"/>
  <c r="D1974" i="5"/>
  <c r="H1974" i="5" l="1"/>
  <c r="F1975" i="5"/>
  <c r="B1975" i="5"/>
  <c r="A1976" i="5"/>
  <c r="E1975" i="5"/>
  <c r="G1975" i="5"/>
  <c r="C1975" i="5"/>
  <c r="D1975" i="5"/>
  <c r="H1975" i="5" l="1"/>
  <c r="F1976" i="5"/>
  <c r="B1976" i="5"/>
  <c r="A1977" i="5"/>
  <c r="E1976" i="5"/>
  <c r="G1976" i="5"/>
  <c r="C1976" i="5"/>
  <c r="D1976" i="5"/>
  <c r="H1976" i="5" l="1"/>
  <c r="F1977" i="5"/>
  <c r="B1977" i="5"/>
  <c r="A1978" i="5"/>
  <c r="E1977" i="5"/>
  <c r="G1977" i="5"/>
  <c r="C1977" i="5"/>
  <c r="D1977" i="5"/>
  <c r="H1977" i="5" l="1"/>
  <c r="F1978" i="5"/>
  <c r="B1978" i="5"/>
  <c r="A1979" i="5"/>
  <c r="E1978" i="5"/>
  <c r="G1978" i="5"/>
  <c r="C1978" i="5"/>
  <c r="D1978" i="5"/>
  <c r="H1978" i="5" l="1"/>
  <c r="F1979" i="5"/>
  <c r="B1979" i="5"/>
  <c r="A1980" i="5"/>
  <c r="E1979" i="5"/>
  <c r="G1979" i="5"/>
  <c r="C1979" i="5"/>
  <c r="D1979" i="5"/>
  <c r="H1979" i="5" l="1"/>
  <c r="F1980" i="5"/>
  <c r="B1980" i="5"/>
  <c r="A1981" i="5"/>
  <c r="E1980" i="5"/>
  <c r="G1980" i="5"/>
  <c r="C1980" i="5"/>
  <c r="D1980" i="5"/>
  <c r="H1980" i="5" l="1"/>
  <c r="F1981" i="5"/>
  <c r="B1981" i="5"/>
  <c r="A1982" i="5"/>
  <c r="E1981" i="5"/>
  <c r="G1981" i="5"/>
  <c r="C1981" i="5"/>
  <c r="D1981" i="5"/>
  <c r="H1981" i="5" l="1"/>
  <c r="F1982" i="5"/>
  <c r="B1982" i="5"/>
  <c r="A1983" i="5"/>
  <c r="E1982" i="5"/>
  <c r="G1982" i="5"/>
  <c r="C1982" i="5"/>
  <c r="D1982" i="5"/>
  <c r="H1982" i="5" l="1"/>
  <c r="F1983" i="5"/>
  <c r="B1983" i="5"/>
  <c r="A1984" i="5"/>
  <c r="E1983" i="5"/>
  <c r="G1983" i="5"/>
  <c r="C1983" i="5"/>
  <c r="D1983" i="5"/>
  <c r="H1983" i="5" l="1"/>
  <c r="F1984" i="5"/>
  <c r="B1984" i="5"/>
  <c r="A1985" i="5"/>
  <c r="E1984" i="5"/>
  <c r="G1984" i="5"/>
  <c r="C1984" i="5"/>
  <c r="D1984" i="5"/>
  <c r="H1984" i="5" l="1"/>
  <c r="F1985" i="5"/>
  <c r="B1985" i="5"/>
  <c r="A1986" i="5"/>
  <c r="E1985" i="5"/>
  <c r="G1985" i="5"/>
  <c r="C1985" i="5"/>
  <c r="D1985" i="5"/>
  <c r="H1985" i="5" l="1"/>
  <c r="F1986" i="5"/>
  <c r="B1986" i="5"/>
  <c r="A1987" i="5"/>
  <c r="E1986" i="5"/>
  <c r="G1986" i="5"/>
  <c r="C1986" i="5"/>
  <c r="D1986" i="5"/>
  <c r="H1986" i="5" l="1"/>
  <c r="F1987" i="5"/>
  <c r="B1987" i="5"/>
  <c r="A1988" i="5"/>
  <c r="E1987" i="5"/>
  <c r="G1987" i="5"/>
  <c r="C1987" i="5"/>
  <c r="D1987" i="5"/>
  <c r="H1987" i="5" l="1"/>
  <c r="F1988" i="5"/>
  <c r="B1988" i="5"/>
  <c r="A1989" i="5"/>
  <c r="E1988" i="5"/>
  <c r="G1988" i="5"/>
  <c r="C1988" i="5"/>
  <c r="D1988" i="5"/>
  <c r="H1988" i="5" l="1"/>
  <c r="F1989" i="5"/>
  <c r="B1989" i="5"/>
  <c r="A1990" i="5"/>
  <c r="E1989" i="5"/>
  <c r="G1989" i="5"/>
  <c r="C1989" i="5"/>
  <c r="D1989" i="5"/>
  <c r="H1989" i="5" l="1"/>
  <c r="F1990" i="5"/>
  <c r="B1990" i="5"/>
  <c r="A1991" i="5"/>
  <c r="E1990" i="5"/>
  <c r="G1990" i="5"/>
  <c r="C1990" i="5"/>
  <c r="D1990" i="5"/>
  <c r="H1990" i="5" l="1"/>
  <c r="F1991" i="5"/>
  <c r="B1991" i="5"/>
  <c r="A1992" i="5"/>
  <c r="E1991" i="5"/>
  <c r="G1991" i="5"/>
  <c r="C1991" i="5"/>
  <c r="D1991" i="5"/>
  <c r="H1991" i="5" l="1"/>
  <c r="F1992" i="5"/>
  <c r="B1992" i="5"/>
  <c r="A1993" i="5"/>
  <c r="E1992" i="5"/>
  <c r="G1992" i="5"/>
  <c r="C1992" i="5"/>
  <c r="D1992" i="5"/>
  <c r="H1992" i="5" l="1"/>
  <c r="F1993" i="5"/>
  <c r="B1993" i="5"/>
  <c r="A1994" i="5"/>
  <c r="E1993" i="5"/>
  <c r="G1993" i="5"/>
  <c r="C1993" i="5"/>
  <c r="D1993" i="5"/>
  <c r="H1993" i="5" l="1"/>
  <c r="F1994" i="5"/>
  <c r="B1994" i="5"/>
  <c r="A1995" i="5"/>
  <c r="E1994" i="5"/>
  <c r="G1994" i="5"/>
  <c r="C1994" i="5"/>
  <c r="D1994" i="5"/>
  <c r="H1994" i="5" l="1"/>
  <c r="F1995" i="5"/>
  <c r="B1995" i="5"/>
  <c r="A1996" i="5"/>
  <c r="E1995" i="5"/>
  <c r="G1995" i="5"/>
  <c r="C1995" i="5"/>
  <c r="D1995" i="5"/>
  <c r="H1995" i="5" l="1"/>
  <c r="F1996" i="5"/>
  <c r="B1996" i="5"/>
  <c r="A1997" i="5"/>
  <c r="E1996" i="5"/>
  <c r="G1996" i="5"/>
  <c r="C1996" i="5"/>
  <c r="D1996" i="5"/>
  <c r="H1996" i="5" l="1"/>
  <c r="F1997" i="5"/>
  <c r="B1997" i="5"/>
  <c r="A1998" i="5"/>
  <c r="E1997" i="5"/>
  <c r="G1997" i="5"/>
  <c r="C1997" i="5"/>
  <c r="D1997" i="5"/>
  <c r="H1997" i="5" l="1"/>
  <c r="F1998" i="5"/>
  <c r="B1998" i="5"/>
  <c r="A1999" i="5"/>
  <c r="E1998" i="5"/>
  <c r="G1998" i="5"/>
  <c r="C1998" i="5"/>
  <c r="D1998" i="5"/>
  <c r="H1998" i="5" l="1"/>
  <c r="F1999" i="5"/>
  <c r="B1999" i="5"/>
  <c r="A2000" i="5"/>
  <c r="E1999" i="5"/>
  <c r="G1999" i="5"/>
  <c r="C1999" i="5"/>
  <c r="D1999" i="5"/>
  <c r="H1999" i="5" l="1"/>
  <c r="F2000" i="5"/>
  <c r="B2000" i="5"/>
  <c r="A2001" i="5"/>
  <c r="E2000" i="5"/>
  <c r="G2000" i="5"/>
  <c r="C2000" i="5"/>
  <c r="D2000" i="5"/>
  <c r="H2000" i="5" l="1"/>
  <c r="F2001" i="5"/>
  <c r="B2001" i="5"/>
  <c r="A2002" i="5"/>
  <c r="E2001" i="5"/>
  <c r="G2001" i="5"/>
  <c r="C2001" i="5"/>
  <c r="D2001" i="5"/>
  <c r="H2001" i="5" l="1"/>
  <c r="F2002" i="5"/>
  <c r="B2002" i="5"/>
  <c r="A2003" i="5"/>
  <c r="E2002" i="5"/>
  <c r="G2002" i="5"/>
  <c r="C2002" i="5"/>
  <c r="D2002" i="5"/>
  <c r="H2002" i="5" l="1"/>
  <c r="F2003" i="5"/>
  <c r="B2003" i="5"/>
  <c r="A2004" i="5"/>
  <c r="E2003" i="5"/>
  <c r="G2003" i="5"/>
  <c r="C2003" i="5"/>
  <c r="D2003" i="5"/>
  <c r="H2003" i="5" l="1"/>
  <c r="F2004" i="5"/>
  <c r="B2004" i="5"/>
  <c r="A2005" i="5"/>
  <c r="E2004" i="5"/>
  <c r="G2004" i="5"/>
  <c r="C2004" i="5"/>
  <c r="D2004" i="5"/>
  <c r="H2004" i="5" l="1"/>
  <c r="F2005" i="5"/>
  <c r="B2005" i="5"/>
  <c r="A2006" i="5"/>
  <c r="E2005" i="5"/>
  <c r="G2005" i="5"/>
  <c r="C2005" i="5"/>
  <c r="D2005" i="5"/>
  <c r="H2005" i="5" l="1"/>
  <c r="F2006" i="5"/>
  <c r="B2006" i="5"/>
  <c r="A2007" i="5"/>
  <c r="E2006" i="5"/>
  <c r="G2006" i="5"/>
  <c r="C2006" i="5"/>
  <c r="D2006" i="5"/>
  <c r="H2006" i="5" l="1"/>
  <c r="F2007" i="5"/>
  <c r="B2007" i="5"/>
  <c r="A2008" i="5"/>
  <c r="E2007" i="5"/>
  <c r="G2007" i="5"/>
  <c r="C2007" i="5"/>
  <c r="D2007" i="5"/>
  <c r="H2007" i="5" l="1"/>
  <c r="F2008" i="5"/>
  <c r="B2008" i="5"/>
  <c r="A2009" i="5"/>
  <c r="E2008" i="5"/>
  <c r="G2008" i="5"/>
  <c r="C2008" i="5"/>
  <c r="D2008" i="5"/>
  <c r="H2008" i="5" l="1"/>
  <c r="F2009" i="5"/>
  <c r="B2009" i="5"/>
  <c r="A2010" i="5"/>
  <c r="E2009" i="5"/>
  <c r="G2009" i="5"/>
  <c r="C2009" i="5"/>
  <c r="D2009" i="5"/>
  <c r="H2009" i="5" l="1"/>
  <c r="F2010" i="5"/>
  <c r="B2010" i="5"/>
  <c r="A2011" i="5"/>
  <c r="E2010" i="5"/>
  <c r="G2010" i="5"/>
  <c r="C2010" i="5"/>
  <c r="D2010" i="5"/>
  <c r="H2010" i="5" l="1"/>
  <c r="F2011" i="5"/>
  <c r="B2011" i="5"/>
  <c r="A2012" i="5"/>
  <c r="E2011" i="5"/>
  <c r="G2011" i="5"/>
  <c r="C2011" i="5"/>
  <c r="D2011" i="5"/>
  <c r="H2011" i="5" l="1"/>
  <c r="F2012" i="5"/>
  <c r="B2012" i="5"/>
  <c r="A2013" i="5"/>
  <c r="E2012" i="5"/>
  <c r="G2012" i="5"/>
  <c r="C2012" i="5"/>
  <c r="D2012" i="5"/>
  <c r="H2012" i="5" l="1"/>
  <c r="F2013" i="5"/>
  <c r="B2013" i="5"/>
  <c r="A2014" i="5"/>
  <c r="E2013" i="5"/>
  <c r="G2013" i="5"/>
  <c r="C2013" i="5"/>
  <c r="D2013" i="5"/>
  <c r="H2013" i="5" l="1"/>
  <c r="F2014" i="5"/>
  <c r="B2014" i="5"/>
  <c r="A2015" i="5"/>
  <c r="E2014" i="5"/>
  <c r="G2014" i="5"/>
  <c r="C2014" i="5"/>
  <c r="D2014" i="5"/>
  <c r="H2014" i="5" l="1"/>
  <c r="F2015" i="5"/>
  <c r="B2015" i="5"/>
  <c r="A2016" i="5"/>
  <c r="E2015" i="5"/>
  <c r="G2015" i="5"/>
  <c r="C2015" i="5"/>
  <c r="D2015" i="5"/>
  <c r="H2015" i="5" l="1"/>
  <c r="F2016" i="5"/>
  <c r="B2016" i="5"/>
  <c r="A2017" i="5"/>
  <c r="E2016" i="5"/>
  <c r="G2016" i="5"/>
  <c r="C2016" i="5"/>
  <c r="D2016" i="5"/>
  <c r="H2016" i="5" l="1"/>
  <c r="F2017" i="5"/>
  <c r="B2017" i="5"/>
  <c r="A2018" i="5"/>
  <c r="E2017" i="5"/>
  <c r="G2017" i="5"/>
  <c r="C2017" i="5"/>
  <c r="D2017" i="5"/>
  <c r="H2017" i="5" l="1"/>
  <c r="F2018" i="5"/>
  <c r="B2018" i="5"/>
  <c r="A2019" i="5"/>
  <c r="E2018" i="5"/>
  <c r="G2018" i="5"/>
  <c r="C2018" i="5"/>
  <c r="D2018" i="5"/>
  <c r="H2018" i="5" l="1"/>
  <c r="F2019" i="5"/>
  <c r="B2019" i="5"/>
  <c r="A2020" i="5"/>
  <c r="E2019" i="5"/>
  <c r="G2019" i="5"/>
  <c r="C2019" i="5"/>
  <c r="D2019" i="5"/>
  <c r="H2019" i="5" l="1"/>
  <c r="F2020" i="5"/>
  <c r="B2020" i="5"/>
  <c r="A2021" i="5"/>
  <c r="E2020" i="5"/>
  <c r="G2020" i="5"/>
  <c r="C2020" i="5"/>
  <c r="D2020" i="5"/>
  <c r="H2020" i="5" l="1"/>
  <c r="F2021" i="5"/>
  <c r="B2021" i="5"/>
  <c r="A2022" i="5"/>
  <c r="E2021" i="5"/>
  <c r="G2021" i="5"/>
  <c r="C2021" i="5"/>
  <c r="D2021" i="5"/>
  <c r="H2021" i="5" l="1"/>
  <c r="F2022" i="5"/>
  <c r="B2022" i="5"/>
  <c r="A2023" i="5"/>
  <c r="E2022" i="5"/>
  <c r="G2022" i="5"/>
  <c r="C2022" i="5"/>
  <c r="D2022" i="5"/>
  <c r="H2022" i="5" l="1"/>
  <c r="F2023" i="5"/>
  <c r="B2023" i="5"/>
  <c r="A2024" i="5"/>
  <c r="E2023" i="5"/>
  <c r="G2023" i="5"/>
  <c r="C2023" i="5"/>
  <c r="D2023" i="5"/>
  <c r="H2023" i="5" l="1"/>
  <c r="F2024" i="5"/>
  <c r="B2024" i="5"/>
  <c r="A2025" i="5"/>
  <c r="E2024" i="5"/>
  <c r="G2024" i="5"/>
  <c r="C2024" i="5"/>
  <c r="D2024" i="5"/>
  <c r="H2024" i="5" l="1"/>
  <c r="F2025" i="5"/>
  <c r="B2025" i="5"/>
  <c r="A2026" i="5"/>
  <c r="E2025" i="5"/>
  <c r="G2025" i="5"/>
  <c r="C2025" i="5"/>
  <c r="D2025" i="5"/>
  <c r="H2025" i="5" l="1"/>
  <c r="F2026" i="5"/>
  <c r="B2026" i="5"/>
  <c r="A2027" i="5"/>
  <c r="E2026" i="5"/>
  <c r="G2026" i="5"/>
  <c r="C2026" i="5"/>
  <c r="D2026" i="5"/>
  <c r="H2026" i="5" l="1"/>
  <c r="F2027" i="5"/>
  <c r="B2027" i="5"/>
  <c r="A2028" i="5"/>
  <c r="E2027" i="5"/>
  <c r="G2027" i="5"/>
  <c r="C2027" i="5"/>
  <c r="D2027" i="5"/>
  <c r="H2027" i="5" l="1"/>
  <c r="F2028" i="5"/>
  <c r="B2028" i="5"/>
  <c r="A2029" i="5"/>
  <c r="E2028" i="5"/>
  <c r="G2028" i="5"/>
  <c r="C2028" i="5"/>
  <c r="D2028" i="5"/>
  <c r="H2028" i="5" l="1"/>
  <c r="F2029" i="5"/>
  <c r="B2029" i="5"/>
  <c r="A2030" i="5"/>
  <c r="E2029" i="5"/>
  <c r="G2029" i="5"/>
  <c r="C2029" i="5"/>
  <c r="D2029" i="5"/>
  <c r="H2029" i="5" l="1"/>
  <c r="F2030" i="5"/>
  <c r="B2030" i="5"/>
  <c r="A2031" i="5"/>
  <c r="E2030" i="5"/>
  <c r="G2030" i="5"/>
  <c r="C2030" i="5"/>
  <c r="D2030" i="5"/>
  <c r="H2030" i="5" l="1"/>
  <c r="F2031" i="5"/>
  <c r="B2031" i="5"/>
  <c r="A2032" i="5"/>
  <c r="E2031" i="5"/>
  <c r="G2031" i="5"/>
  <c r="C2031" i="5"/>
  <c r="D2031" i="5"/>
  <c r="H2031" i="5" l="1"/>
  <c r="F2032" i="5"/>
  <c r="B2032" i="5"/>
  <c r="A2033" i="5"/>
  <c r="E2032" i="5"/>
  <c r="G2032" i="5"/>
  <c r="C2032" i="5"/>
  <c r="D2032" i="5"/>
  <c r="H2032" i="5" l="1"/>
  <c r="F2033" i="5"/>
  <c r="B2033" i="5"/>
  <c r="A2034" i="5"/>
  <c r="E2033" i="5"/>
  <c r="G2033" i="5"/>
  <c r="C2033" i="5"/>
  <c r="D2033" i="5"/>
  <c r="H2033" i="5" l="1"/>
  <c r="F2034" i="5"/>
  <c r="B2034" i="5"/>
  <c r="A2035" i="5"/>
  <c r="E2034" i="5"/>
  <c r="G2034" i="5"/>
  <c r="C2034" i="5"/>
  <c r="D2034" i="5"/>
  <c r="H2034" i="5" l="1"/>
  <c r="F2035" i="5"/>
  <c r="B2035" i="5"/>
  <c r="A2036" i="5"/>
  <c r="E2035" i="5"/>
  <c r="G2035" i="5"/>
  <c r="C2035" i="5"/>
  <c r="D2035" i="5"/>
  <c r="H2035" i="5" l="1"/>
  <c r="F2036" i="5"/>
  <c r="B2036" i="5"/>
  <c r="A2037" i="5"/>
  <c r="E2036" i="5"/>
  <c r="G2036" i="5"/>
  <c r="C2036" i="5"/>
  <c r="D2036" i="5"/>
  <c r="H2036" i="5" l="1"/>
  <c r="F2037" i="5"/>
  <c r="B2037" i="5"/>
  <c r="A2038" i="5"/>
  <c r="E2037" i="5"/>
  <c r="G2037" i="5"/>
  <c r="C2037" i="5"/>
  <c r="D2037" i="5"/>
  <c r="H2037" i="5" l="1"/>
  <c r="F2038" i="5"/>
  <c r="B2038" i="5"/>
  <c r="A2039" i="5"/>
  <c r="E2038" i="5"/>
  <c r="G2038" i="5"/>
  <c r="C2038" i="5"/>
  <c r="D2038" i="5"/>
  <c r="H2038" i="5" l="1"/>
  <c r="F2039" i="5"/>
  <c r="B2039" i="5"/>
  <c r="A2040" i="5"/>
  <c r="E2039" i="5"/>
  <c r="G2039" i="5"/>
  <c r="C2039" i="5"/>
  <c r="D2039" i="5"/>
  <c r="H2039" i="5" l="1"/>
  <c r="F2040" i="5"/>
  <c r="B2040" i="5"/>
  <c r="A2041" i="5"/>
  <c r="E2040" i="5"/>
  <c r="G2040" i="5"/>
  <c r="C2040" i="5"/>
  <c r="D2040" i="5"/>
  <c r="H2040" i="5" l="1"/>
  <c r="F2041" i="5"/>
  <c r="B2041" i="5"/>
  <c r="A2042" i="5"/>
  <c r="E2041" i="5"/>
  <c r="G2041" i="5"/>
  <c r="C2041" i="5"/>
  <c r="D2041" i="5"/>
  <c r="H2041" i="5" l="1"/>
  <c r="F2042" i="5"/>
  <c r="B2042" i="5"/>
  <c r="A2043" i="5"/>
  <c r="E2042" i="5"/>
  <c r="G2042" i="5"/>
  <c r="C2042" i="5"/>
  <c r="D2042" i="5"/>
  <c r="H2042" i="5" l="1"/>
  <c r="F2043" i="5"/>
  <c r="B2043" i="5"/>
  <c r="A2044" i="5"/>
  <c r="E2043" i="5"/>
  <c r="G2043" i="5"/>
  <c r="C2043" i="5"/>
  <c r="D2043" i="5"/>
  <c r="H2043" i="5" l="1"/>
  <c r="F2044" i="5"/>
  <c r="B2044" i="5"/>
  <c r="A2045" i="5"/>
  <c r="E2044" i="5"/>
  <c r="G2044" i="5"/>
  <c r="C2044" i="5"/>
  <c r="D2044" i="5"/>
  <c r="H2044" i="5" l="1"/>
  <c r="F2045" i="5"/>
  <c r="B2045" i="5"/>
  <c r="A2046" i="5"/>
  <c r="E2045" i="5"/>
  <c r="G2045" i="5"/>
  <c r="C2045" i="5"/>
  <c r="D2045" i="5"/>
  <c r="H2045" i="5" l="1"/>
  <c r="F2046" i="5"/>
  <c r="B2046" i="5"/>
  <c r="A2047" i="5"/>
  <c r="E2046" i="5"/>
  <c r="G2046" i="5"/>
  <c r="C2046" i="5"/>
  <c r="D2046" i="5"/>
  <c r="H2046" i="5" l="1"/>
  <c r="F2047" i="5"/>
  <c r="B2047" i="5"/>
  <c r="A2048" i="5"/>
  <c r="E2047" i="5"/>
  <c r="G2047" i="5"/>
  <c r="C2047" i="5"/>
  <c r="D2047" i="5"/>
  <c r="H2047" i="5" l="1"/>
  <c r="F2048" i="5"/>
  <c r="B2048" i="5"/>
  <c r="A2049" i="5"/>
  <c r="E2048" i="5"/>
  <c r="G2048" i="5"/>
  <c r="C2048" i="5"/>
  <c r="D2048" i="5"/>
  <c r="H2048" i="5" l="1"/>
  <c r="F2049" i="5"/>
  <c r="B2049" i="5"/>
  <c r="A2050" i="5"/>
  <c r="E2049" i="5"/>
  <c r="G2049" i="5"/>
  <c r="C2049" i="5"/>
  <c r="D2049" i="5"/>
  <c r="H2049" i="5" l="1"/>
  <c r="F2050" i="5"/>
  <c r="B2050" i="5"/>
  <c r="A2051" i="5"/>
  <c r="E2050" i="5"/>
  <c r="G2050" i="5"/>
  <c r="C2050" i="5"/>
  <c r="D2050" i="5"/>
  <c r="H2050" i="5" l="1"/>
  <c r="F2051" i="5"/>
  <c r="B2051" i="5"/>
  <c r="A2052" i="5"/>
  <c r="E2051" i="5"/>
  <c r="G2051" i="5"/>
  <c r="C2051" i="5"/>
  <c r="D2051" i="5"/>
  <c r="H2051" i="5" l="1"/>
  <c r="F2052" i="5"/>
  <c r="B2052" i="5"/>
  <c r="A2053" i="5"/>
  <c r="E2052" i="5"/>
  <c r="G2052" i="5"/>
  <c r="C2052" i="5"/>
  <c r="D2052" i="5"/>
  <c r="H2052" i="5" l="1"/>
  <c r="F2053" i="5"/>
  <c r="B2053" i="5"/>
  <c r="A2054" i="5"/>
  <c r="E2053" i="5"/>
  <c r="G2053" i="5"/>
  <c r="C2053" i="5"/>
  <c r="D2053" i="5"/>
  <c r="H2053" i="5" l="1"/>
  <c r="F2054" i="5"/>
  <c r="B2054" i="5"/>
  <c r="A2055" i="5"/>
  <c r="E2054" i="5"/>
  <c r="G2054" i="5"/>
  <c r="C2054" i="5"/>
  <c r="D2054" i="5"/>
  <c r="H2054" i="5" l="1"/>
  <c r="F2055" i="5"/>
  <c r="B2055" i="5"/>
  <c r="A2056" i="5"/>
  <c r="E2055" i="5"/>
  <c r="G2055" i="5"/>
  <c r="C2055" i="5"/>
  <c r="D2055" i="5"/>
  <c r="H2055" i="5" l="1"/>
  <c r="F2056" i="5"/>
  <c r="B2056" i="5"/>
  <c r="A2057" i="5"/>
  <c r="E2056" i="5"/>
  <c r="G2056" i="5"/>
  <c r="C2056" i="5"/>
  <c r="D2056" i="5"/>
  <c r="H2056" i="5" l="1"/>
  <c r="F2057" i="5"/>
  <c r="B2057" i="5"/>
  <c r="A2058" i="5"/>
  <c r="E2057" i="5"/>
  <c r="G2057" i="5"/>
  <c r="C2057" i="5"/>
  <c r="D2057" i="5"/>
  <c r="H2057" i="5" l="1"/>
  <c r="F2058" i="5"/>
  <c r="B2058" i="5"/>
  <c r="A2059" i="5"/>
  <c r="E2058" i="5"/>
  <c r="G2058" i="5"/>
  <c r="C2058" i="5"/>
  <c r="D2058" i="5"/>
  <c r="H2058" i="5" l="1"/>
  <c r="F2059" i="5"/>
  <c r="B2059" i="5"/>
  <c r="A2060" i="5"/>
  <c r="E2059" i="5"/>
  <c r="G2059" i="5"/>
  <c r="C2059" i="5"/>
  <c r="D2059" i="5"/>
  <c r="H2059" i="5" l="1"/>
  <c r="F2060" i="5"/>
  <c r="B2060" i="5"/>
  <c r="A2061" i="5"/>
  <c r="E2060" i="5"/>
  <c r="G2060" i="5"/>
  <c r="C2060" i="5"/>
  <c r="D2060" i="5"/>
  <c r="H2060" i="5" l="1"/>
  <c r="F2061" i="5"/>
  <c r="B2061" i="5"/>
  <c r="A2062" i="5"/>
  <c r="E2061" i="5"/>
  <c r="G2061" i="5"/>
  <c r="C2061" i="5"/>
  <c r="D2061" i="5"/>
  <c r="H2061" i="5" l="1"/>
  <c r="F2062" i="5"/>
  <c r="B2062" i="5"/>
  <c r="A2063" i="5"/>
  <c r="E2062" i="5"/>
  <c r="G2062" i="5"/>
  <c r="C2062" i="5"/>
  <c r="D2062" i="5"/>
  <c r="H2062" i="5" l="1"/>
  <c r="F2063" i="5"/>
  <c r="B2063" i="5"/>
  <c r="A2064" i="5"/>
  <c r="E2063" i="5"/>
  <c r="G2063" i="5"/>
  <c r="C2063" i="5"/>
  <c r="D2063" i="5"/>
  <c r="H2063" i="5" l="1"/>
  <c r="F2064" i="5"/>
  <c r="B2064" i="5"/>
  <c r="A2065" i="5"/>
  <c r="E2064" i="5"/>
  <c r="G2064" i="5"/>
  <c r="C2064" i="5"/>
  <c r="D2064" i="5"/>
  <c r="H2064" i="5" l="1"/>
  <c r="F2065" i="5"/>
  <c r="B2065" i="5"/>
  <c r="A2066" i="5"/>
  <c r="E2065" i="5"/>
  <c r="G2065" i="5"/>
  <c r="C2065" i="5"/>
  <c r="D2065" i="5"/>
  <c r="H2065" i="5" l="1"/>
  <c r="F2066" i="5"/>
  <c r="B2066" i="5"/>
  <c r="A2067" i="5"/>
  <c r="E2066" i="5"/>
  <c r="G2066" i="5"/>
  <c r="C2066" i="5"/>
  <c r="D2066" i="5"/>
  <c r="H2066" i="5" l="1"/>
  <c r="F2067" i="5"/>
  <c r="B2067" i="5"/>
  <c r="A2068" i="5"/>
  <c r="E2067" i="5"/>
  <c r="G2067" i="5"/>
  <c r="C2067" i="5"/>
  <c r="D2067" i="5"/>
  <c r="H2067" i="5" l="1"/>
  <c r="F2068" i="5"/>
  <c r="B2068" i="5"/>
  <c r="A2069" i="5"/>
  <c r="E2068" i="5"/>
  <c r="G2068" i="5"/>
  <c r="C2068" i="5"/>
  <c r="D2068" i="5"/>
  <c r="H2068" i="5" l="1"/>
  <c r="F2069" i="5"/>
  <c r="B2069" i="5"/>
  <c r="A2070" i="5"/>
  <c r="E2069" i="5"/>
  <c r="G2069" i="5"/>
  <c r="C2069" i="5"/>
  <c r="D2069" i="5"/>
  <c r="H2069" i="5" l="1"/>
  <c r="F2070" i="5"/>
  <c r="B2070" i="5"/>
  <c r="A2071" i="5"/>
  <c r="E2070" i="5"/>
  <c r="G2070" i="5"/>
  <c r="C2070" i="5"/>
  <c r="D2070" i="5"/>
  <c r="H2070" i="5" l="1"/>
  <c r="F2071" i="5"/>
  <c r="B2071" i="5"/>
  <c r="A2072" i="5"/>
  <c r="E2071" i="5"/>
  <c r="G2071" i="5"/>
  <c r="C2071" i="5"/>
  <c r="D2071" i="5"/>
  <c r="H2071" i="5" l="1"/>
  <c r="F2072" i="5"/>
  <c r="B2072" i="5"/>
  <c r="A2073" i="5"/>
  <c r="E2072" i="5"/>
  <c r="G2072" i="5"/>
  <c r="C2072" i="5"/>
  <c r="D2072" i="5"/>
  <c r="H2072" i="5" l="1"/>
  <c r="F2073" i="5"/>
  <c r="B2073" i="5"/>
  <c r="A2074" i="5"/>
  <c r="E2073" i="5"/>
  <c r="G2073" i="5"/>
  <c r="C2073" i="5"/>
  <c r="D2073" i="5"/>
  <c r="H2073" i="5" l="1"/>
  <c r="F2074" i="5"/>
  <c r="B2074" i="5"/>
  <c r="A2075" i="5"/>
  <c r="E2074" i="5"/>
  <c r="G2074" i="5"/>
  <c r="C2074" i="5"/>
  <c r="D2074" i="5"/>
  <c r="H2074" i="5" l="1"/>
  <c r="F2075" i="5"/>
  <c r="B2075" i="5"/>
  <c r="A2076" i="5"/>
  <c r="E2075" i="5"/>
  <c r="G2075" i="5"/>
  <c r="C2075" i="5"/>
  <c r="D2075" i="5"/>
  <c r="H2075" i="5" l="1"/>
  <c r="F2076" i="5"/>
  <c r="B2076" i="5"/>
  <c r="A2077" i="5"/>
  <c r="E2076" i="5"/>
  <c r="G2076" i="5"/>
  <c r="C2076" i="5"/>
  <c r="D2076" i="5"/>
  <c r="H2076" i="5" l="1"/>
  <c r="F2077" i="5"/>
  <c r="B2077" i="5"/>
  <c r="A2078" i="5"/>
  <c r="E2077" i="5"/>
  <c r="G2077" i="5"/>
  <c r="C2077" i="5"/>
  <c r="D2077" i="5"/>
  <c r="H2077" i="5" l="1"/>
  <c r="F2078" i="5"/>
  <c r="B2078" i="5"/>
  <c r="A2079" i="5"/>
  <c r="E2078" i="5"/>
  <c r="G2078" i="5"/>
  <c r="C2078" i="5"/>
  <c r="D2078" i="5"/>
  <c r="H2078" i="5" l="1"/>
  <c r="F2079" i="5"/>
  <c r="B2079" i="5"/>
  <c r="A2080" i="5"/>
  <c r="E2079" i="5"/>
  <c r="G2079" i="5"/>
  <c r="C2079" i="5"/>
  <c r="D2079" i="5"/>
  <c r="H2079" i="5" l="1"/>
  <c r="F2080" i="5"/>
  <c r="B2080" i="5"/>
  <c r="A2081" i="5"/>
  <c r="E2080" i="5"/>
  <c r="G2080" i="5"/>
  <c r="C2080" i="5"/>
  <c r="D2080" i="5"/>
  <c r="H2080" i="5" l="1"/>
  <c r="F2081" i="5"/>
  <c r="B2081" i="5"/>
  <c r="A2082" i="5"/>
  <c r="E2081" i="5"/>
  <c r="G2081" i="5"/>
  <c r="C2081" i="5"/>
  <c r="D2081" i="5"/>
  <c r="H2081" i="5" l="1"/>
  <c r="F2082" i="5"/>
  <c r="B2082" i="5"/>
  <c r="A2083" i="5"/>
  <c r="E2082" i="5"/>
  <c r="G2082" i="5"/>
  <c r="C2082" i="5"/>
  <c r="D2082" i="5"/>
  <c r="H2082" i="5" l="1"/>
  <c r="F2083" i="5"/>
  <c r="B2083" i="5"/>
  <c r="A2084" i="5"/>
  <c r="E2083" i="5"/>
  <c r="G2083" i="5"/>
  <c r="C2083" i="5"/>
  <c r="D2083" i="5"/>
  <c r="H2083" i="5" l="1"/>
  <c r="F2084" i="5"/>
  <c r="B2084" i="5"/>
  <c r="A2085" i="5"/>
  <c r="E2084" i="5"/>
  <c r="G2084" i="5"/>
  <c r="C2084" i="5"/>
  <c r="D2084" i="5"/>
  <c r="H2084" i="5" l="1"/>
  <c r="F2085" i="5"/>
  <c r="B2085" i="5"/>
  <c r="A2086" i="5"/>
  <c r="E2085" i="5"/>
  <c r="G2085" i="5"/>
  <c r="C2085" i="5"/>
  <c r="D2085" i="5"/>
  <c r="H2085" i="5" l="1"/>
  <c r="F2086" i="5"/>
  <c r="B2086" i="5"/>
  <c r="A2087" i="5"/>
  <c r="E2086" i="5"/>
  <c r="G2086" i="5"/>
  <c r="C2086" i="5"/>
  <c r="D2086" i="5"/>
  <c r="H2086" i="5" l="1"/>
  <c r="F2087" i="5"/>
  <c r="B2087" i="5"/>
  <c r="A2088" i="5"/>
  <c r="E2087" i="5"/>
  <c r="G2087" i="5"/>
  <c r="C2087" i="5"/>
  <c r="D2087" i="5"/>
  <c r="H2087" i="5" l="1"/>
  <c r="F2088" i="5"/>
  <c r="B2088" i="5"/>
  <c r="A2089" i="5"/>
  <c r="E2088" i="5"/>
  <c r="G2088" i="5"/>
  <c r="C2088" i="5"/>
  <c r="D2088" i="5"/>
  <c r="H2088" i="5" l="1"/>
  <c r="F2089" i="5"/>
  <c r="B2089" i="5"/>
  <c r="A2090" i="5"/>
  <c r="E2089" i="5"/>
  <c r="G2089" i="5"/>
  <c r="C2089" i="5"/>
  <c r="D2089" i="5"/>
  <c r="H2089" i="5" l="1"/>
  <c r="F2090" i="5"/>
  <c r="B2090" i="5"/>
  <c r="A2091" i="5"/>
  <c r="E2090" i="5"/>
  <c r="G2090" i="5"/>
  <c r="C2090" i="5"/>
  <c r="D2090" i="5"/>
  <c r="H2090" i="5" l="1"/>
  <c r="F2091" i="5"/>
  <c r="B2091" i="5"/>
  <c r="A2092" i="5"/>
  <c r="E2091" i="5"/>
  <c r="G2091" i="5"/>
  <c r="C2091" i="5"/>
  <c r="D2091" i="5"/>
  <c r="H2091" i="5" l="1"/>
  <c r="F2092" i="5"/>
  <c r="B2092" i="5"/>
  <c r="A2093" i="5"/>
  <c r="E2092" i="5"/>
  <c r="G2092" i="5"/>
  <c r="C2092" i="5"/>
  <c r="D2092" i="5"/>
  <c r="H2092" i="5" l="1"/>
  <c r="F2093" i="5"/>
  <c r="B2093" i="5"/>
  <c r="A2094" i="5"/>
  <c r="E2093" i="5"/>
  <c r="G2093" i="5"/>
  <c r="C2093" i="5"/>
  <c r="D2093" i="5"/>
  <c r="H2093" i="5" l="1"/>
  <c r="F2094" i="5"/>
  <c r="B2094" i="5"/>
  <c r="A2095" i="5"/>
  <c r="E2094" i="5"/>
  <c r="G2094" i="5"/>
  <c r="C2094" i="5"/>
  <c r="D2094" i="5"/>
  <c r="H2094" i="5" l="1"/>
  <c r="F2095" i="5"/>
  <c r="B2095" i="5"/>
  <c r="A2096" i="5"/>
  <c r="E2095" i="5"/>
  <c r="G2095" i="5"/>
  <c r="C2095" i="5"/>
  <c r="D2095" i="5"/>
  <c r="H2095" i="5" l="1"/>
  <c r="F2096" i="5"/>
  <c r="B2096" i="5"/>
  <c r="A2097" i="5"/>
  <c r="E2096" i="5"/>
  <c r="G2096" i="5"/>
  <c r="C2096" i="5"/>
  <c r="D2096" i="5"/>
  <c r="H2096" i="5" l="1"/>
  <c r="F2097" i="5"/>
  <c r="B2097" i="5"/>
  <c r="A2098" i="5"/>
  <c r="E2097" i="5"/>
  <c r="G2097" i="5"/>
  <c r="C2097" i="5"/>
  <c r="D2097" i="5"/>
  <c r="H2097" i="5" l="1"/>
  <c r="F2098" i="5"/>
  <c r="B2098" i="5"/>
  <c r="A2099" i="5"/>
  <c r="E2098" i="5"/>
  <c r="G2098" i="5"/>
  <c r="C2098" i="5"/>
  <c r="D2098" i="5"/>
  <c r="H2098" i="5" l="1"/>
  <c r="F2099" i="5"/>
  <c r="B2099" i="5"/>
  <c r="A2100" i="5"/>
  <c r="E2099" i="5"/>
  <c r="G2099" i="5"/>
  <c r="C2099" i="5"/>
  <c r="D2099" i="5"/>
  <c r="H2099" i="5" l="1"/>
  <c r="F2100" i="5"/>
  <c r="B2100" i="5"/>
  <c r="A2101" i="5"/>
  <c r="E2100" i="5"/>
  <c r="G2100" i="5"/>
  <c r="C2100" i="5"/>
  <c r="D2100" i="5"/>
  <c r="H2100" i="5" l="1"/>
  <c r="F2101" i="5"/>
  <c r="B2101" i="5"/>
  <c r="A2102" i="5"/>
  <c r="E2101" i="5"/>
  <c r="G2101" i="5"/>
  <c r="C2101" i="5"/>
  <c r="D2101" i="5"/>
  <c r="H2101" i="5" l="1"/>
  <c r="F2102" i="5"/>
  <c r="B2102" i="5"/>
  <c r="A2103" i="5"/>
  <c r="E2102" i="5"/>
  <c r="G2102" i="5"/>
  <c r="C2102" i="5"/>
  <c r="D2102" i="5"/>
  <c r="H2102" i="5" l="1"/>
  <c r="F2103" i="5"/>
  <c r="B2103" i="5"/>
  <c r="A2104" i="5"/>
  <c r="E2103" i="5"/>
  <c r="G2103" i="5"/>
  <c r="C2103" i="5"/>
  <c r="D2103" i="5"/>
  <c r="H2103" i="5" l="1"/>
  <c r="F2104" i="5"/>
  <c r="B2104" i="5"/>
  <c r="A2105" i="5"/>
  <c r="E2104" i="5"/>
  <c r="G2104" i="5"/>
  <c r="C2104" i="5"/>
  <c r="D2104" i="5"/>
  <c r="H2104" i="5" l="1"/>
  <c r="F2105" i="5"/>
  <c r="B2105" i="5"/>
  <c r="A2106" i="5"/>
  <c r="E2105" i="5"/>
  <c r="G2105" i="5"/>
  <c r="C2105" i="5"/>
  <c r="D2105" i="5"/>
  <c r="H2105" i="5" l="1"/>
  <c r="F2106" i="5"/>
  <c r="B2106" i="5"/>
  <c r="A2107" i="5"/>
  <c r="E2106" i="5"/>
  <c r="G2106" i="5"/>
  <c r="C2106" i="5"/>
  <c r="D2106" i="5"/>
  <c r="H2106" i="5" l="1"/>
  <c r="F2107" i="5"/>
  <c r="B2107" i="5"/>
  <c r="A2108" i="5"/>
  <c r="E2107" i="5"/>
  <c r="G2107" i="5"/>
  <c r="C2107" i="5"/>
  <c r="D2107" i="5"/>
  <c r="H2107" i="5" l="1"/>
  <c r="F2108" i="5"/>
  <c r="B2108" i="5"/>
  <c r="A2109" i="5"/>
  <c r="E2108" i="5"/>
  <c r="G2108" i="5"/>
  <c r="C2108" i="5"/>
  <c r="D2108" i="5"/>
  <c r="H2108" i="5" l="1"/>
  <c r="F2109" i="5"/>
  <c r="B2109" i="5"/>
  <c r="A2110" i="5"/>
  <c r="E2109" i="5"/>
  <c r="G2109" i="5"/>
  <c r="C2109" i="5"/>
  <c r="D2109" i="5"/>
  <c r="H2109" i="5" l="1"/>
  <c r="F2110" i="5"/>
  <c r="B2110" i="5"/>
  <c r="A2111" i="5"/>
  <c r="E2110" i="5"/>
  <c r="G2110" i="5"/>
  <c r="C2110" i="5"/>
  <c r="D2110" i="5"/>
  <c r="H2110" i="5" l="1"/>
  <c r="F2111" i="5"/>
  <c r="B2111" i="5"/>
  <c r="A2112" i="5"/>
  <c r="E2111" i="5"/>
  <c r="G2111" i="5"/>
  <c r="C2111" i="5"/>
  <c r="D2111" i="5"/>
  <c r="H2111" i="5" l="1"/>
  <c r="F2112" i="5"/>
  <c r="B2112" i="5"/>
  <c r="A2113" i="5"/>
  <c r="E2112" i="5"/>
  <c r="G2112" i="5"/>
  <c r="C2112" i="5"/>
  <c r="D2112" i="5"/>
  <c r="H2112" i="5" l="1"/>
  <c r="F2113" i="5"/>
  <c r="B2113" i="5"/>
  <c r="A2114" i="5"/>
  <c r="E2113" i="5"/>
  <c r="G2113" i="5"/>
  <c r="C2113" i="5"/>
  <c r="D2113" i="5"/>
  <c r="H2113" i="5" l="1"/>
  <c r="F2114" i="5"/>
  <c r="B2114" i="5"/>
  <c r="A2115" i="5"/>
  <c r="E2114" i="5"/>
  <c r="G2114" i="5"/>
  <c r="C2114" i="5"/>
  <c r="D2114" i="5"/>
  <c r="H2114" i="5" l="1"/>
  <c r="F2115" i="5"/>
  <c r="B2115" i="5"/>
  <c r="A2116" i="5"/>
  <c r="E2115" i="5"/>
  <c r="G2115" i="5"/>
  <c r="C2115" i="5"/>
  <c r="D2115" i="5"/>
  <c r="H2115" i="5" l="1"/>
  <c r="F2116" i="5"/>
  <c r="B2116" i="5"/>
  <c r="A2117" i="5"/>
  <c r="E2116" i="5"/>
  <c r="G2116" i="5"/>
  <c r="C2116" i="5"/>
  <c r="D2116" i="5"/>
  <c r="H2116" i="5" l="1"/>
  <c r="F2117" i="5"/>
  <c r="B2117" i="5"/>
  <c r="A2118" i="5"/>
  <c r="E2117" i="5"/>
  <c r="G2117" i="5"/>
  <c r="C2117" i="5"/>
  <c r="D2117" i="5"/>
  <c r="H2117" i="5" l="1"/>
  <c r="F2118" i="5"/>
  <c r="B2118" i="5"/>
  <c r="A2119" i="5"/>
  <c r="E2118" i="5"/>
  <c r="G2118" i="5"/>
  <c r="C2118" i="5"/>
  <c r="D2118" i="5"/>
  <c r="H2118" i="5" l="1"/>
  <c r="F2119" i="5"/>
  <c r="B2119" i="5"/>
  <c r="A2120" i="5"/>
  <c r="E2119" i="5"/>
  <c r="G2119" i="5"/>
  <c r="C2119" i="5"/>
  <c r="D2119" i="5"/>
  <c r="H2119" i="5" l="1"/>
  <c r="F2120" i="5"/>
  <c r="B2120" i="5"/>
  <c r="A2121" i="5"/>
  <c r="E2120" i="5"/>
  <c r="G2120" i="5"/>
  <c r="C2120" i="5"/>
  <c r="D2120" i="5"/>
  <c r="H2120" i="5" l="1"/>
  <c r="F2121" i="5"/>
  <c r="B2121" i="5"/>
  <c r="A2122" i="5"/>
  <c r="E2121" i="5"/>
  <c r="G2121" i="5"/>
  <c r="C2121" i="5"/>
  <c r="D2121" i="5"/>
  <c r="H2121" i="5" l="1"/>
  <c r="F2122" i="5"/>
  <c r="B2122" i="5"/>
  <c r="A2123" i="5"/>
  <c r="E2122" i="5"/>
  <c r="G2122" i="5"/>
  <c r="C2122" i="5"/>
  <c r="D2122" i="5"/>
  <c r="H2122" i="5" l="1"/>
  <c r="F2123" i="5"/>
  <c r="B2123" i="5"/>
  <c r="A2124" i="5"/>
  <c r="E2123" i="5"/>
  <c r="G2123" i="5"/>
  <c r="C2123" i="5"/>
  <c r="D2123" i="5"/>
  <c r="H2123" i="5" l="1"/>
  <c r="F2124" i="5"/>
  <c r="B2124" i="5"/>
  <c r="A2125" i="5"/>
  <c r="E2124" i="5"/>
  <c r="G2124" i="5"/>
  <c r="C2124" i="5"/>
  <c r="D2124" i="5"/>
  <c r="H2124" i="5" l="1"/>
  <c r="F2125" i="5"/>
  <c r="B2125" i="5"/>
  <c r="A2126" i="5"/>
  <c r="E2125" i="5"/>
  <c r="G2125" i="5"/>
  <c r="C2125" i="5"/>
  <c r="D2125" i="5"/>
  <c r="H2125" i="5" l="1"/>
  <c r="F2126" i="5"/>
  <c r="B2126" i="5"/>
  <c r="A2127" i="5"/>
  <c r="E2126" i="5"/>
  <c r="G2126" i="5"/>
  <c r="C2126" i="5"/>
  <c r="D2126" i="5"/>
  <c r="H2126" i="5" l="1"/>
  <c r="F2127" i="5"/>
  <c r="B2127" i="5"/>
  <c r="A2128" i="5"/>
  <c r="E2127" i="5"/>
  <c r="G2127" i="5"/>
  <c r="C2127" i="5"/>
  <c r="D2127" i="5"/>
  <c r="H2127" i="5" l="1"/>
  <c r="F2128" i="5"/>
  <c r="B2128" i="5"/>
  <c r="A2129" i="5"/>
  <c r="E2128" i="5"/>
  <c r="G2128" i="5"/>
  <c r="C2128" i="5"/>
  <c r="D2128" i="5"/>
  <c r="H2128" i="5" l="1"/>
  <c r="F2129" i="5"/>
  <c r="B2129" i="5"/>
  <c r="A2130" i="5"/>
  <c r="E2129" i="5"/>
  <c r="G2129" i="5"/>
  <c r="C2129" i="5"/>
  <c r="D2129" i="5"/>
  <c r="H2129" i="5" l="1"/>
  <c r="F2130" i="5"/>
  <c r="B2130" i="5"/>
  <c r="A2131" i="5"/>
  <c r="E2130" i="5"/>
  <c r="G2130" i="5"/>
  <c r="C2130" i="5"/>
  <c r="D2130" i="5"/>
  <c r="H2130" i="5" l="1"/>
  <c r="F2131" i="5"/>
  <c r="B2131" i="5"/>
  <c r="A2132" i="5"/>
  <c r="E2131" i="5"/>
  <c r="G2131" i="5"/>
  <c r="C2131" i="5"/>
  <c r="D2131" i="5"/>
  <c r="H2131" i="5" l="1"/>
  <c r="F2132" i="5"/>
  <c r="B2132" i="5"/>
  <c r="A2133" i="5"/>
  <c r="E2132" i="5"/>
  <c r="G2132" i="5"/>
  <c r="C2132" i="5"/>
  <c r="D2132" i="5"/>
  <c r="H2132" i="5" l="1"/>
  <c r="F2133" i="5"/>
  <c r="B2133" i="5"/>
  <c r="A2134" i="5"/>
  <c r="E2133" i="5"/>
  <c r="G2133" i="5"/>
  <c r="C2133" i="5"/>
  <c r="D2133" i="5"/>
  <c r="H2133" i="5" l="1"/>
  <c r="F2134" i="5"/>
  <c r="B2134" i="5"/>
  <c r="A2135" i="5"/>
  <c r="E2134" i="5"/>
  <c r="G2134" i="5"/>
  <c r="C2134" i="5"/>
  <c r="D2134" i="5"/>
  <c r="H2134" i="5" l="1"/>
  <c r="F2135" i="5"/>
  <c r="B2135" i="5"/>
  <c r="A2136" i="5"/>
  <c r="E2135" i="5"/>
  <c r="G2135" i="5"/>
  <c r="C2135" i="5"/>
  <c r="D2135" i="5"/>
  <c r="H2135" i="5" l="1"/>
  <c r="F2136" i="5"/>
  <c r="B2136" i="5"/>
  <c r="A2137" i="5"/>
  <c r="E2136" i="5"/>
  <c r="G2136" i="5"/>
  <c r="C2136" i="5"/>
  <c r="D2136" i="5"/>
  <c r="H2136" i="5" l="1"/>
  <c r="F2137" i="5"/>
  <c r="B2137" i="5"/>
  <c r="A2138" i="5"/>
  <c r="E2137" i="5"/>
  <c r="G2137" i="5"/>
  <c r="C2137" i="5"/>
  <c r="D2137" i="5"/>
  <c r="H2137" i="5" l="1"/>
  <c r="F2138" i="5"/>
  <c r="B2138" i="5"/>
  <c r="A2139" i="5"/>
  <c r="E2138" i="5"/>
  <c r="G2138" i="5"/>
  <c r="C2138" i="5"/>
  <c r="D2138" i="5"/>
  <c r="H2138" i="5" l="1"/>
  <c r="F2139" i="5"/>
  <c r="B2139" i="5"/>
  <c r="A2140" i="5"/>
  <c r="E2139" i="5"/>
  <c r="G2139" i="5"/>
  <c r="C2139" i="5"/>
  <c r="D2139" i="5"/>
  <c r="H2139" i="5" l="1"/>
  <c r="F2140" i="5"/>
  <c r="B2140" i="5"/>
  <c r="A2141" i="5"/>
  <c r="E2140" i="5"/>
  <c r="G2140" i="5"/>
  <c r="C2140" i="5"/>
  <c r="D2140" i="5"/>
  <c r="H2140" i="5" l="1"/>
  <c r="F2141" i="5"/>
  <c r="B2141" i="5"/>
  <c r="A2142" i="5"/>
  <c r="E2141" i="5"/>
  <c r="G2141" i="5"/>
  <c r="C2141" i="5"/>
  <c r="D2141" i="5"/>
  <c r="H2141" i="5" l="1"/>
  <c r="F2142" i="5"/>
  <c r="B2142" i="5"/>
  <c r="A2143" i="5"/>
  <c r="E2142" i="5"/>
  <c r="G2142" i="5"/>
  <c r="C2142" i="5"/>
  <c r="D2142" i="5"/>
  <c r="H2142" i="5" l="1"/>
  <c r="F2143" i="5"/>
  <c r="B2143" i="5"/>
  <c r="A2144" i="5"/>
  <c r="E2143" i="5"/>
  <c r="G2143" i="5"/>
  <c r="C2143" i="5"/>
  <c r="D2143" i="5"/>
  <c r="H2143" i="5" l="1"/>
  <c r="F2144" i="5"/>
  <c r="B2144" i="5"/>
  <c r="A2145" i="5"/>
  <c r="E2144" i="5"/>
  <c r="G2144" i="5"/>
  <c r="C2144" i="5"/>
  <c r="D2144" i="5"/>
  <c r="H2144" i="5" l="1"/>
  <c r="F2145" i="5"/>
  <c r="B2145" i="5"/>
  <c r="A2146" i="5"/>
  <c r="E2145" i="5"/>
  <c r="G2145" i="5"/>
  <c r="C2145" i="5"/>
  <c r="D2145" i="5"/>
  <c r="H2145" i="5" l="1"/>
  <c r="F2146" i="5"/>
  <c r="B2146" i="5"/>
  <c r="A2147" i="5"/>
  <c r="E2146" i="5"/>
  <c r="G2146" i="5"/>
  <c r="C2146" i="5"/>
  <c r="D2146" i="5"/>
  <c r="H2146" i="5" l="1"/>
  <c r="F2147" i="5"/>
  <c r="B2147" i="5"/>
  <c r="A2148" i="5"/>
  <c r="E2147" i="5"/>
  <c r="G2147" i="5"/>
  <c r="C2147" i="5"/>
  <c r="D2147" i="5"/>
  <c r="H2147" i="5" l="1"/>
  <c r="F2148" i="5"/>
  <c r="B2148" i="5"/>
  <c r="A2149" i="5"/>
  <c r="E2148" i="5"/>
  <c r="G2148" i="5"/>
  <c r="C2148" i="5"/>
  <c r="D2148" i="5"/>
  <c r="H2148" i="5" l="1"/>
  <c r="F2149" i="5"/>
  <c r="B2149" i="5"/>
  <c r="A2150" i="5"/>
  <c r="E2149" i="5"/>
  <c r="G2149" i="5"/>
  <c r="C2149" i="5"/>
  <c r="D2149" i="5"/>
  <c r="H2149" i="5" l="1"/>
  <c r="F2150" i="5"/>
  <c r="B2150" i="5"/>
  <c r="A2151" i="5"/>
  <c r="E2150" i="5"/>
  <c r="G2150" i="5"/>
  <c r="C2150" i="5"/>
  <c r="D2150" i="5"/>
  <c r="H2150" i="5" l="1"/>
  <c r="F2151" i="5"/>
  <c r="B2151" i="5"/>
  <c r="A2152" i="5"/>
  <c r="E2151" i="5"/>
  <c r="G2151" i="5"/>
  <c r="C2151" i="5"/>
  <c r="D2151" i="5"/>
  <c r="H2151" i="5" l="1"/>
  <c r="F2152" i="5"/>
  <c r="B2152" i="5"/>
  <c r="A2153" i="5"/>
  <c r="E2152" i="5"/>
  <c r="G2152" i="5"/>
  <c r="C2152" i="5"/>
  <c r="D2152" i="5"/>
  <c r="H2152" i="5" l="1"/>
  <c r="F2153" i="5"/>
  <c r="B2153" i="5"/>
  <c r="A2154" i="5"/>
  <c r="E2153" i="5"/>
  <c r="G2153" i="5"/>
  <c r="C2153" i="5"/>
  <c r="D2153" i="5"/>
  <c r="H2153" i="5" l="1"/>
  <c r="F2154" i="5"/>
  <c r="B2154" i="5"/>
  <c r="A2155" i="5"/>
  <c r="E2154" i="5"/>
  <c r="G2154" i="5"/>
  <c r="C2154" i="5"/>
  <c r="D2154" i="5"/>
  <c r="H2154" i="5" l="1"/>
  <c r="F2155" i="5"/>
  <c r="B2155" i="5"/>
  <c r="A2156" i="5"/>
  <c r="E2155" i="5"/>
  <c r="G2155" i="5"/>
  <c r="C2155" i="5"/>
  <c r="D2155" i="5"/>
  <c r="H2155" i="5" l="1"/>
  <c r="F2156" i="5"/>
  <c r="B2156" i="5"/>
  <c r="A2157" i="5"/>
  <c r="E2156" i="5"/>
  <c r="G2156" i="5"/>
  <c r="C2156" i="5"/>
  <c r="D2156" i="5"/>
  <c r="H2156" i="5" l="1"/>
  <c r="F2157" i="5"/>
  <c r="B2157" i="5"/>
  <c r="A2158" i="5"/>
  <c r="E2157" i="5"/>
  <c r="G2157" i="5"/>
  <c r="C2157" i="5"/>
  <c r="D2157" i="5"/>
  <c r="H2157" i="5" l="1"/>
  <c r="F2158" i="5"/>
  <c r="B2158" i="5"/>
  <c r="A2159" i="5"/>
  <c r="E2158" i="5"/>
  <c r="G2158" i="5"/>
  <c r="C2158" i="5"/>
  <c r="D2158" i="5"/>
  <c r="H2158" i="5" l="1"/>
  <c r="F2159" i="5"/>
  <c r="B2159" i="5"/>
  <c r="A2160" i="5"/>
  <c r="E2159" i="5"/>
  <c r="G2159" i="5"/>
  <c r="C2159" i="5"/>
  <c r="D2159" i="5"/>
  <c r="H2159" i="5" l="1"/>
  <c r="F2160" i="5"/>
  <c r="B2160" i="5"/>
  <c r="A2161" i="5"/>
  <c r="E2160" i="5"/>
  <c r="G2160" i="5"/>
  <c r="C2160" i="5"/>
  <c r="D2160" i="5"/>
  <c r="H2160" i="5" l="1"/>
  <c r="F2161" i="5"/>
  <c r="B2161" i="5"/>
  <c r="A2162" i="5"/>
  <c r="E2161" i="5"/>
  <c r="G2161" i="5"/>
  <c r="C2161" i="5"/>
  <c r="D2161" i="5"/>
  <c r="H2161" i="5" l="1"/>
  <c r="F2162" i="5"/>
  <c r="B2162" i="5"/>
  <c r="A2163" i="5"/>
  <c r="E2162" i="5"/>
  <c r="G2162" i="5"/>
  <c r="C2162" i="5"/>
  <c r="D2162" i="5"/>
  <c r="H2162" i="5" l="1"/>
  <c r="F2163" i="5"/>
  <c r="B2163" i="5"/>
  <c r="A2164" i="5"/>
  <c r="E2163" i="5"/>
  <c r="G2163" i="5"/>
  <c r="C2163" i="5"/>
  <c r="D2163" i="5"/>
  <c r="H2163" i="5" l="1"/>
  <c r="F2164" i="5"/>
  <c r="B2164" i="5"/>
  <c r="A2165" i="5"/>
  <c r="E2164" i="5"/>
  <c r="G2164" i="5"/>
  <c r="C2164" i="5"/>
  <c r="D2164" i="5"/>
  <c r="H2164" i="5" l="1"/>
  <c r="F2165" i="5"/>
  <c r="B2165" i="5"/>
  <c r="A2166" i="5"/>
  <c r="E2165" i="5"/>
  <c r="G2165" i="5"/>
  <c r="C2165" i="5"/>
  <c r="D2165" i="5"/>
  <c r="H2165" i="5" l="1"/>
  <c r="F2166" i="5"/>
  <c r="B2166" i="5"/>
  <c r="A2167" i="5"/>
  <c r="E2166" i="5"/>
  <c r="G2166" i="5"/>
  <c r="C2166" i="5"/>
  <c r="D2166" i="5"/>
  <c r="H2166" i="5" l="1"/>
  <c r="F2167" i="5"/>
  <c r="B2167" i="5"/>
  <c r="A2168" i="5"/>
  <c r="E2167" i="5"/>
  <c r="G2167" i="5"/>
  <c r="C2167" i="5"/>
  <c r="D2167" i="5"/>
  <c r="H2167" i="5" l="1"/>
  <c r="F2168" i="5"/>
  <c r="B2168" i="5"/>
  <c r="A2169" i="5"/>
  <c r="E2168" i="5"/>
  <c r="G2168" i="5"/>
  <c r="C2168" i="5"/>
  <c r="D2168" i="5"/>
  <c r="H2168" i="5" l="1"/>
  <c r="F2169" i="5"/>
  <c r="B2169" i="5"/>
  <c r="A2170" i="5"/>
  <c r="E2169" i="5"/>
  <c r="G2169" i="5"/>
  <c r="C2169" i="5"/>
  <c r="D2169" i="5"/>
  <c r="H2169" i="5" l="1"/>
  <c r="F2170" i="5"/>
  <c r="B2170" i="5"/>
  <c r="A2171" i="5"/>
  <c r="E2170" i="5"/>
  <c r="G2170" i="5"/>
  <c r="C2170" i="5"/>
  <c r="D2170" i="5"/>
  <c r="H2170" i="5" l="1"/>
  <c r="F2171" i="5"/>
  <c r="B2171" i="5"/>
  <c r="A2172" i="5"/>
  <c r="E2171" i="5"/>
  <c r="G2171" i="5"/>
  <c r="C2171" i="5"/>
  <c r="D2171" i="5"/>
  <c r="H2171" i="5" l="1"/>
  <c r="F2172" i="5"/>
  <c r="B2172" i="5"/>
  <c r="A2173" i="5"/>
  <c r="E2172" i="5"/>
  <c r="G2172" i="5"/>
  <c r="C2172" i="5"/>
  <c r="D2172" i="5"/>
  <c r="H2172" i="5" l="1"/>
  <c r="F2173" i="5"/>
  <c r="B2173" i="5"/>
  <c r="A2174" i="5"/>
  <c r="E2173" i="5"/>
  <c r="G2173" i="5"/>
  <c r="C2173" i="5"/>
  <c r="D2173" i="5"/>
  <c r="H2173" i="5" l="1"/>
  <c r="F2174" i="5"/>
  <c r="B2174" i="5"/>
  <c r="A2175" i="5"/>
  <c r="E2174" i="5"/>
  <c r="G2174" i="5"/>
  <c r="C2174" i="5"/>
  <c r="D2174" i="5"/>
  <c r="H2174" i="5" l="1"/>
  <c r="F2175" i="5"/>
  <c r="B2175" i="5"/>
  <c r="A2176" i="5"/>
  <c r="E2175" i="5"/>
  <c r="G2175" i="5"/>
  <c r="C2175" i="5"/>
  <c r="D2175" i="5"/>
  <c r="H2175" i="5" l="1"/>
  <c r="F2176" i="5"/>
  <c r="B2176" i="5"/>
  <c r="A2177" i="5"/>
  <c r="E2176" i="5"/>
  <c r="G2176" i="5"/>
  <c r="C2176" i="5"/>
  <c r="D2176" i="5"/>
  <c r="H2176" i="5" l="1"/>
  <c r="F2177" i="5"/>
  <c r="B2177" i="5"/>
  <c r="A2178" i="5"/>
  <c r="E2177" i="5"/>
  <c r="G2177" i="5"/>
  <c r="C2177" i="5"/>
  <c r="D2177" i="5"/>
  <c r="H2177" i="5" l="1"/>
  <c r="F2178" i="5"/>
  <c r="B2178" i="5"/>
  <c r="A2179" i="5"/>
  <c r="E2178" i="5"/>
  <c r="G2178" i="5"/>
  <c r="C2178" i="5"/>
  <c r="D2178" i="5"/>
  <c r="H2178" i="5" l="1"/>
  <c r="F2179" i="5"/>
  <c r="B2179" i="5"/>
  <c r="A2180" i="5"/>
  <c r="E2179" i="5"/>
  <c r="G2179" i="5"/>
  <c r="C2179" i="5"/>
  <c r="D2179" i="5"/>
  <c r="H2179" i="5" l="1"/>
  <c r="F2180" i="5"/>
  <c r="B2180" i="5"/>
  <c r="A2181" i="5"/>
  <c r="E2180" i="5"/>
  <c r="G2180" i="5"/>
  <c r="C2180" i="5"/>
  <c r="D2180" i="5"/>
  <c r="H2180" i="5" l="1"/>
  <c r="F2181" i="5"/>
  <c r="B2181" i="5"/>
  <c r="A2182" i="5"/>
  <c r="E2181" i="5"/>
  <c r="G2181" i="5"/>
  <c r="C2181" i="5"/>
  <c r="D2181" i="5"/>
  <c r="H2181" i="5" l="1"/>
  <c r="F2182" i="5"/>
  <c r="B2182" i="5"/>
  <c r="A2183" i="5"/>
  <c r="E2182" i="5"/>
  <c r="G2182" i="5"/>
  <c r="C2182" i="5"/>
  <c r="D2182" i="5"/>
  <c r="H2182" i="5" l="1"/>
  <c r="F2183" i="5"/>
  <c r="B2183" i="5"/>
  <c r="A2184" i="5"/>
  <c r="E2183" i="5"/>
  <c r="G2183" i="5"/>
  <c r="C2183" i="5"/>
  <c r="D2183" i="5"/>
  <c r="H2183" i="5" l="1"/>
  <c r="F2184" i="5"/>
  <c r="B2184" i="5"/>
  <c r="A2185" i="5"/>
  <c r="E2184" i="5"/>
  <c r="G2184" i="5"/>
  <c r="C2184" i="5"/>
  <c r="D2184" i="5"/>
  <c r="H2184" i="5" l="1"/>
  <c r="F2185" i="5"/>
  <c r="B2185" i="5"/>
  <c r="A2186" i="5"/>
  <c r="E2185" i="5"/>
  <c r="G2185" i="5"/>
  <c r="C2185" i="5"/>
  <c r="D2185" i="5"/>
  <c r="H2185" i="5" l="1"/>
  <c r="F2186" i="5"/>
  <c r="B2186" i="5"/>
  <c r="A2187" i="5"/>
  <c r="E2186" i="5"/>
  <c r="G2186" i="5"/>
  <c r="C2186" i="5"/>
  <c r="D2186" i="5"/>
  <c r="H2186" i="5" l="1"/>
  <c r="F2187" i="5"/>
  <c r="B2187" i="5"/>
  <c r="A2188" i="5"/>
  <c r="E2187" i="5"/>
  <c r="G2187" i="5"/>
  <c r="C2187" i="5"/>
  <c r="D2187" i="5"/>
  <c r="H2187" i="5" l="1"/>
  <c r="F2188" i="5"/>
  <c r="B2188" i="5"/>
  <c r="A2189" i="5"/>
  <c r="E2188" i="5"/>
  <c r="G2188" i="5"/>
  <c r="C2188" i="5"/>
  <c r="D2188" i="5"/>
  <c r="H2188" i="5" l="1"/>
  <c r="F2189" i="5"/>
  <c r="B2189" i="5"/>
  <c r="A2190" i="5"/>
  <c r="E2189" i="5"/>
  <c r="G2189" i="5"/>
  <c r="C2189" i="5"/>
  <c r="D2189" i="5"/>
  <c r="H2189" i="5" l="1"/>
  <c r="F2190" i="5"/>
  <c r="B2190" i="5"/>
  <c r="A2191" i="5"/>
  <c r="E2190" i="5"/>
  <c r="G2190" i="5"/>
  <c r="C2190" i="5"/>
  <c r="D2190" i="5"/>
  <c r="H2190" i="5" l="1"/>
  <c r="F2191" i="5"/>
  <c r="B2191" i="5"/>
  <c r="A2192" i="5"/>
  <c r="E2191" i="5"/>
  <c r="G2191" i="5"/>
  <c r="C2191" i="5"/>
  <c r="D2191" i="5"/>
  <c r="H2191" i="5" l="1"/>
  <c r="F2192" i="5"/>
  <c r="B2192" i="5"/>
  <c r="A2193" i="5"/>
  <c r="E2192" i="5"/>
  <c r="G2192" i="5"/>
  <c r="C2192" i="5"/>
  <c r="D2192" i="5"/>
  <c r="H2192" i="5" l="1"/>
  <c r="F2193" i="5"/>
  <c r="B2193" i="5"/>
  <c r="A2194" i="5"/>
  <c r="E2193" i="5"/>
  <c r="G2193" i="5"/>
  <c r="C2193" i="5"/>
  <c r="D2193" i="5"/>
  <c r="H2193" i="5" l="1"/>
  <c r="F2194" i="5"/>
  <c r="B2194" i="5"/>
  <c r="A2195" i="5"/>
  <c r="E2194" i="5"/>
  <c r="G2194" i="5"/>
  <c r="C2194" i="5"/>
  <c r="D2194" i="5"/>
  <c r="H2194" i="5" l="1"/>
  <c r="F2195" i="5"/>
  <c r="B2195" i="5"/>
  <c r="A2196" i="5"/>
  <c r="E2195" i="5"/>
  <c r="G2195" i="5"/>
  <c r="C2195" i="5"/>
  <c r="D2195" i="5"/>
  <c r="H2195" i="5" l="1"/>
  <c r="F2196" i="5"/>
  <c r="B2196" i="5"/>
  <c r="A2197" i="5"/>
  <c r="E2196" i="5"/>
  <c r="G2196" i="5"/>
  <c r="C2196" i="5"/>
  <c r="D2196" i="5"/>
  <c r="H2196" i="5" l="1"/>
  <c r="F2197" i="5"/>
  <c r="B2197" i="5"/>
  <c r="A2198" i="5"/>
  <c r="E2197" i="5"/>
  <c r="G2197" i="5"/>
  <c r="C2197" i="5"/>
  <c r="D2197" i="5"/>
  <c r="H2197" i="5" l="1"/>
  <c r="F2198" i="5"/>
  <c r="B2198" i="5"/>
  <c r="A2199" i="5"/>
  <c r="E2198" i="5"/>
  <c r="G2198" i="5"/>
  <c r="C2198" i="5"/>
  <c r="D2198" i="5"/>
  <c r="H2198" i="5" l="1"/>
  <c r="F2199" i="5"/>
  <c r="B2199" i="5"/>
  <c r="A2200" i="5"/>
  <c r="E2199" i="5"/>
  <c r="G2199" i="5"/>
  <c r="C2199" i="5"/>
  <c r="D2199" i="5"/>
  <c r="H2199" i="5" l="1"/>
  <c r="F2200" i="5"/>
  <c r="B2200" i="5"/>
  <c r="A2201" i="5"/>
  <c r="E2200" i="5"/>
  <c r="G2200" i="5"/>
  <c r="C2200" i="5"/>
  <c r="D2200" i="5"/>
  <c r="H2200" i="5" l="1"/>
  <c r="F2201" i="5"/>
  <c r="B2201" i="5"/>
  <c r="A2202" i="5"/>
  <c r="E2201" i="5"/>
  <c r="G2201" i="5"/>
  <c r="C2201" i="5"/>
  <c r="D2201" i="5"/>
  <c r="H2201" i="5" l="1"/>
  <c r="F2202" i="5"/>
  <c r="B2202" i="5"/>
  <c r="A2203" i="5"/>
  <c r="E2202" i="5"/>
  <c r="G2202" i="5"/>
  <c r="C2202" i="5"/>
  <c r="D2202" i="5"/>
  <c r="H2202" i="5" l="1"/>
  <c r="F2203" i="5"/>
  <c r="B2203" i="5"/>
  <c r="A2204" i="5"/>
  <c r="E2203" i="5"/>
  <c r="G2203" i="5"/>
  <c r="C2203" i="5"/>
  <c r="D2203" i="5"/>
  <c r="H2203" i="5" l="1"/>
  <c r="F2204" i="5"/>
  <c r="B2204" i="5"/>
  <c r="A2205" i="5"/>
  <c r="E2204" i="5"/>
  <c r="G2204" i="5"/>
  <c r="C2204" i="5"/>
  <c r="D2204" i="5"/>
  <c r="H2204" i="5" l="1"/>
  <c r="F2205" i="5"/>
  <c r="B2205" i="5"/>
  <c r="A2206" i="5"/>
  <c r="E2205" i="5"/>
  <c r="G2205" i="5"/>
  <c r="C2205" i="5"/>
  <c r="D2205" i="5"/>
  <c r="H2205" i="5" l="1"/>
  <c r="F2206" i="5"/>
  <c r="B2206" i="5"/>
  <c r="A2207" i="5"/>
  <c r="E2206" i="5"/>
  <c r="G2206" i="5"/>
  <c r="C2206" i="5"/>
  <c r="D2206" i="5"/>
  <c r="H2206" i="5" l="1"/>
  <c r="F2207" i="5"/>
  <c r="B2207" i="5"/>
  <c r="A2208" i="5"/>
  <c r="E2207" i="5"/>
  <c r="G2207" i="5"/>
  <c r="C2207" i="5"/>
  <c r="D2207" i="5"/>
  <c r="H2207" i="5" l="1"/>
  <c r="F2208" i="5"/>
  <c r="B2208" i="5"/>
  <c r="A2209" i="5"/>
  <c r="E2208" i="5"/>
  <c r="G2208" i="5"/>
  <c r="C2208" i="5"/>
  <c r="D2208" i="5"/>
  <c r="H2208" i="5" l="1"/>
  <c r="F2209" i="5"/>
  <c r="B2209" i="5"/>
  <c r="A2210" i="5"/>
  <c r="E2209" i="5"/>
  <c r="G2209" i="5"/>
  <c r="C2209" i="5"/>
  <c r="D2209" i="5"/>
  <c r="H2209" i="5" l="1"/>
  <c r="F2210" i="5"/>
  <c r="B2210" i="5"/>
  <c r="A2211" i="5"/>
  <c r="E2210" i="5"/>
  <c r="G2210" i="5"/>
  <c r="C2210" i="5"/>
  <c r="D2210" i="5"/>
  <c r="H2210" i="5" l="1"/>
  <c r="F2211" i="5"/>
  <c r="B2211" i="5"/>
  <c r="A2212" i="5"/>
  <c r="E2211" i="5"/>
  <c r="G2211" i="5"/>
  <c r="C2211" i="5"/>
  <c r="D2211" i="5"/>
  <c r="H2211" i="5" l="1"/>
  <c r="F2212" i="5"/>
  <c r="B2212" i="5"/>
  <c r="A2213" i="5"/>
  <c r="E2212" i="5"/>
  <c r="G2212" i="5"/>
  <c r="C2212" i="5"/>
  <c r="D2212" i="5"/>
  <c r="H2212" i="5" l="1"/>
  <c r="F2213" i="5"/>
  <c r="B2213" i="5"/>
  <c r="A2214" i="5"/>
  <c r="E2213" i="5"/>
  <c r="G2213" i="5"/>
  <c r="C2213" i="5"/>
  <c r="D2213" i="5"/>
  <c r="H2213" i="5" l="1"/>
  <c r="F2214" i="5"/>
  <c r="B2214" i="5"/>
  <c r="A2215" i="5"/>
  <c r="E2214" i="5"/>
  <c r="G2214" i="5"/>
  <c r="C2214" i="5"/>
  <c r="D2214" i="5"/>
  <c r="H2214" i="5" l="1"/>
  <c r="F2215" i="5"/>
  <c r="B2215" i="5"/>
  <c r="A2216" i="5"/>
  <c r="E2215" i="5"/>
  <c r="G2215" i="5"/>
  <c r="C2215" i="5"/>
  <c r="D2215" i="5"/>
  <c r="H2215" i="5" l="1"/>
  <c r="F2216" i="5"/>
  <c r="B2216" i="5"/>
  <c r="A2217" i="5"/>
  <c r="E2216" i="5"/>
  <c r="G2216" i="5"/>
  <c r="C2216" i="5"/>
  <c r="D2216" i="5"/>
  <c r="H2216" i="5" l="1"/>
  <c r="F2217" i="5"/>
  <c r="B2217" i="5"/>
  <c r="A2218" i="5"/>
  <c r="E2217" i="5"/>
  <c r="G2217" i="5"/>
  <c r="C2217" i="5"/>
  <c r="D2217" i="5"/>
  <c r="H2217" i="5" l="1"/>
  <c r="F2218" i="5"/>
  <c r="B2218" i="5"/>
  <c r="A2219" i="5"/>
  <c r="E2218" i="5"/>
  <c r="G2218" i="5"/>
  <c r="C2218" i="5"/>
  <c r="D2218" i="5"/>
  <c r="H2218" i="5" l="1"/>
  <c r="F2219" i="5"/>
  <c r="B2219" i="5"/>
  <c r="A2220" i="5"/>
  <c r="E2219" i="5"/>
  <c r="G2219" i="5"/>
  <c r="C2219" i="5"/>
  <c r="D2219" i="5"/>
  <c r="H2219" i="5" l="1"/>
  <c r="F2220" i="5"/>
  <c r="B2220" i="5"/>
  <c r="A2221" i="5"/>
  <c r="E2220" i="5"/>
  <c r="G2220" i="5"/>
  <c r="C2220" i="5"/>
  <c r="D2220" i="5"/>
  <c r="H2220" i="5" l="1"/>
  <c r="F2221" i="5"/>
  <c r="B2221" i="5"/>
  <c r="A2222" i="5"/>
  <c r="E2221" i="5"/>
  <c r="G2221" i="5"/>
  <c r="C2221" i="5"/>
  <c r="D2221" i="5"/>
  <c r="H2221" i="5" l="1"/>
  <c r="F2222" i="5"/>
  <c r="B2222" i="5"/>
  <c r="A2223" i="5"/>
  <c r="E2222" i="5"/>
  <c r="G2222" i="5"/>
  <c r="C2222" i="5"/>
  <c r="D2222" i="5"/>
  <c r="H2222" i="5" l="1"/>
  <c r="F2223" i="5"/>
  <c r="B2223" i="5"/>
  <c r="A2224" i="5"/>
  <c r="E2223" i="5"/>
  <c r="G2223" i="5"/>
  <c r="C2223" i="5"/>
  <c r="D2223" i="5"/>
  <c r="H2223" i="5" l="1"/>
  <c r="F2224" i="5"/>
  <c r="B2224" i="5"/>
  <c r="A2225" i="5"/>
  <c r="E2224" i="5"/>
  <c r="G2224" i="5"/>
  <c r="C2224" i="5"/>
  <c r="D2224" i="5"/>
  <c r="H2224" i="5" l="1"/>
  <c r="F2225" i="5"/>
  <c r="B2225" i="5"/>
  <c r="A2226" i="5"/>
  <c r="E2225" i="5"/>
  <c r="G2225" i="5"/>
  <c r="C2225" i="5"/>
  <c r="D2225" i="5"/>
  <c r="H2225" i="5" l="1"/>
  <c r="F2226" i="5"/>
  <c r="B2226" i="5"/>
  <c r="A2227" i="5"/>
  <c r="E2226" i="5"/>
  <c r="G2226" i="5"/>
  <c r="C2226" i="5"/>
  <c r="D2226" i="5"/>
  <c r="H2226" i="5" l="1"/>
  <c r="F2227" i="5"/>
  <c r="B2227" i="5"/>
  <c r="A2228" i="5"/>
  <c r="E2227" i="5"/>
  <c r="G2227" i="5"/>
  <c r="C2227" i="5"/>
  <c r="D2227" i="5"/>
  <c r="H2227" i="5" l="1"/>
  <c r="F2228" i="5"/>
  <c r="B2228" i="5"/>
  <c r="A2229" i="5"/>
  <c r="E2228" i="5"/>
  <c r="G2228" i="5"/>
  <c r="C2228" i="5"/>
  <c r="D2228" i="5"/>
  <c r="H2228" i="5" l="1"/>
  <c r="F2229" i="5"/>
  <c r="B2229" i="5"/>
  <c r="A2230" i="5"/>
  <c r="E2229" i="5"/>
  <c r="G2229" i="5"/>
  <c r="C2229" i="5"/>
  <c r="D2229" i="5"/>
  <c r="H2229" i="5" l="1"/>
  <c r="F2230" i="5"/>
  <c r="B2230" i="5"/>
  <c r="A2231" i="5"/>
  <c r="E2230" i="5"/>
  <c r="G2230" i="5"/>
  <c r="C2230" i="5"/>
  <c r="D2230" i="5"/>
  <c r="H2230" i="5" l="1"/>
  <c r="F2231" i="5"/>
  <c r="B2231" i="5"/>
  <c r="A2232" i="5"/>
  <c r="E2231" i="5"/>
  <c r="G2231" i="5"/>
  <c r="C2231" i="5"/>
  <c r="D2231" i="5"/>
  <c r="H2231" i="5" l="1"/>
  <c r="F2232" i="5"/>
  <c r="B2232" i="5"/>
  <c r="A2233" i="5"/>
  <c r="E2232" i="5"/>
  <c r="G2232" i="5"/>
  <c r="C2232" i="5"/>
  <c r="D2232" i="5"/>
  <c r="H2232" i="5" l="1"/>
  <c r="F2233" i="5"/>
  <c r="B2233" i="5"/>
  <c r="A2234" i="5"/>
  <c r="E2233" i="5"/>
  <c r="G2233" i="5"/>
  <c r="C2233" i="5"/>
  <c r="D2233" i="5"/>
  <c r="H2233" i="5" l="1"/>
  <c r="F2234" i="5"/>
  <c r="B2234" i="5"/>
  <c r="A2235" i="5"/>
  <c r="E2234" i="5"/>
  <c r="G2234" i="5"/>
  <c r="C2234" i="5"/>
  <c r="D2234" i="5"/>
  <c r="H2234" i="5" l="1"/>
  <c r="F2235" i="5"/>
  <c r="B2235" i="5"/>
  <c r="A2236" i="5"/>
  <c r="E2235" i="5"/>
  <c r="G2235" i="5"/>
  <c r="C2235" i="5"/>
  <c r="D2235" i="5"/>
  <c r="H2235" i="5" l="1"/>
  <c r="F2236" i="5"/>
  <c r="B2236" i="5"/>
  <c r="A2237" i="5"/>
  <c r="E2236" i="5"/>
  <c r="G2236" i="5"/>
  <c r="C2236" i="5"/>
  <c r="D2236" i="5"/>
  <c r="H2236" i="5" l="1"/>
  <c r="F2237" i="5"/>
  <c r="B2237" i="5"/>
  <c r="A2238" i="5"/>
  <c r="E2237" i="5"/>
  <c r="G2237" i="5"/>
  <c r="C2237" i="5"/>
  <c r="D2237" i="5"/>
  <c r="H2237" i="5" l="1"/>
  <c r="F2238" i="5"/>
  <c r="B2238" i="5"/>
  <c r="A2239" i="5"/>
  <c r="E2238" i="5"/>
  <c r="G2238" i="5"/>
  <c r="C2238" i="5"/>
  <c r="D2238" i="5"/>
  <c r="H2238" i="5" l="1"/>
  <c r="F2239" i="5"/>
  <c r="B2239" i="5"/>
  <c r="A2240" i="5"/>
  <c r="E2239" i="5"/>
  <c r="G2239" i="5"/>
  <c r="C2239" i="5"/>
  <c r="D2239" i="5"/>
  <c r="H2239" i="5" l="1"/>
  <c r="F2240" i="5"/>
  <c r="B2240" i="5"/>
  <c r="A2241" i="5"/>
  <c r="E2240" i="5"/>
  <c r="G2240" i="5"/>
  <c r="C2240" i="5"/>
  <c r="D2240" i="5"/>
  <c r="H2240" i="5" l="1"/>
  <c r="F2241" i="5"/>
  <c r="B2241" i="5"/>
  <c r="A2242" i="5"/>
  <c r="E2241" i="5"/>
  <c r="G2241" i="5"/>
  <c r="C2241" i="5"/>
  <c r="D2241" i="5"/>
  <c r="H2241" i="5" l="1"/>
  <c r="F2242" i="5"/>
  <c r="B2242" i="5"/>
  <c r="A2243" i="5"/>
  <c r="E2242" i="5"/>
  <c r="G2242" i="5"/>
  <c r="C2242" i="5"/>
  <c r="D2242" i="5"/>
  <c r="H2242" i="5" l="1"/>
  <c r="F2243" i="5"/>
  <c r="B2243" i="5"/>
  <c r="A2244" i="5"/>
  <c r="E2243" i="5"/>
  <c r="G2243" i="5"/>
  <c r="C2243" i="5"/>
  <c r="D2243" i="5"/>
  <c r="H2243" i="5" l="1"/>
  <c r="F2244" i="5"/>
  <c r="B2244" i="5"/>
  <c r="A2245" i="5"/>
  <c r="E2244" i="5"/>
  <c r="G2244" i="5"/>
  <c r="C2244" i="5"/>
  <c r="D2244" i="5"/>
  <c r="H2244" i="5" l="1"/>
  <c r="F2245" i="5"/>
  <c r="B2245" i="5"/>
  <c r="A2246" i="5"/>
  <c r="E2245" i="5"/>
  <c r="G2245" i="5"/>
  <c r="C2245" i="5"/>
  <c r="D2245" i="5"/>
  <c r="H2245" i="5" l="1"/>
  <c r="F2246" i="5"/>
  <c r="B2246" i="5"/>
  <c r="A2247" i="5"/>
  <c r="E2246" i="5"/>
  <c r="G2246" i="5"/>
  <c r="C2246" i="5"/>
  <c r="D2246" i="5"/>
  <c r="H2246" i="5" l="1"/>
  <c r="F2247" i="5"/>
  <c r="B2247" i="5"/>
  <c r="A2248" i="5"/>
  <c r="E2247" i="5"/>
  <c r="G2247" i="5"/>
  <c r="C2247" i="5"/>
  <c r="D2247" i="5"/>
  <c r="H2247" i="5" l="1"/>
  <c r="F2248" i="5"/>
  <c r="B2248" i="5"/>
  <c r="A2249" i="5"/>
  <c r="E2248" i="5"/>
  <c r="G2248" i="5"/>
  <c r="C2248" i="5"/>
  <c r="D2248" i="5"/>
  <c r="H2248" i="5" l="1"/>
  <c r="F2249" i="5"/>
  <c r="B2249" i="5"/>
  <c r="A2250" i="5"/>
  <c r="E2249" i="5"/>
  <c r="G2249" i="5"/>
  <c r="C2249" i="5"/>
  <c r="D2249" i="5"/>
  <c r="H2249" i="5" l="1"/>
  <c r="F2250" i="5"/>
  <c r="B2250" i="5"/>
  <c r="A2251" i="5"/>
  <c r="E2250" i="5"/>
  <c r="G2250" i="5"/>
  <c r="C2250" i="5"/>
  <c r="D2250" i="5"/>
  <c r="H2250" i="5" l="1"/>
  <c r="F2251" i="5"/>
  <c r="B2251" i="5"/>
  <c r="A2252" i="5"/>
  <c r="E2251" i="5"/>
  <c r="G2251" i="5"/>
  <c r="C2251" i="5"/>
  <c r="D2251" i="5"/>
  <c r="H2251" i="5" l="1"/>
  <c r="F2252" i="5"/>
  <c r="B2252" i="5"/>
  <c r="A2253" i="5"/>
  <c r="E2252" i="5"/>
  <c r="G2252" i="5"/>
  <c r="C2252" i="5"/>
  <c r="D2252" i="5"/>
  <c r="H2252" i="5" l="1"/>
  <c r="F2253" i="5"/>
  <c r="B2253" i="5"/>
  <c r="A2254" i="5"/>
  <c r="E2253" i="5"/>
  <c r="G2253" i="5"/>
  <c r="C2253" i="5"/>
  <c r="D2253" i="5"/>
  <c r="H2253" i="5" l="1"/>
  <c r="F2254" i="5"/>
  <c r="B2254" i="5"/>
  <c r="A2255" i="5"/>
  <c r="E2254" i="5"/>
  <c r="G2254" i="5"/>
  <c r="C2254" i="5"/>
  <c r="D2254" i="5"/>
  <c r="H2254" i="5" l="1"/>
  <c r="F2255" i="5"/>
  <c r="B2255" i="5"/>
  <c r="A2256" i="5"/>
  <c r="E2255" i="5"/>
  <c r="G2255" i="5"/>
  <c r="C2255" i="5"/>
  <c r="D2255" i="5"/>
  <c r="H2255" i="5" l="1"/>
  <c r="F2256" i="5"/>
  <c r="B2256" i="5"/>
  <c r="A2257" i="5"/>
  <c r="E2256" i="5"/>
  <c r="G2256" i="5"/>
  <c r="C2256" i="5"/>
  <c r="D2256" i="5"/>
  <c r="H2256" i="5" l="1"/>
  <c r="F2257" i="5"/>
  <c r="B2257" i="5"/>
  <c r="A2258" i="5"/>
  <c r="E2257" i="5"/>
  <c r="G2257" i="5"/>
  <c r="C2257" i="5"/>
  <c r="D2257" i="5"/>
  <c r="H2257" i="5" l="1"/>
  <c r="F2258" i="5"/>
  <c r="B2258" i="5"/>
  <c r="A2259" i="5"/>
  <c r="E2258" i="5"/>
  <c r="G2258" i="5"/>
  <c r="C2258" i="5"/>
  <c r="D2258" i="5"/>
  <c r="H2258" i="5" l="1"/>
  <c r="F2259" i="5"/>
  <c r="B2259" i="5"/>
  <c r="A2260" i="5"/>
  <c r="E2259" i="5"/>
  <c r="G2259" i="5"/>
  <c r="C2259" i="5"/>
  <c r="D2259" i="5"/>
  <c r="H2259" i="5" l="1"/>
  <c r="F2260" i="5"/>
  <c r="B2260" i="5"/>
  <c r="A2261" i="5"/>
  <c r="E2260" i="5"/>
  <c r="G2260" i="5"/>
  <c r="C2260" i="5"/>
  <c r="D2260" i="5"/>
  <c r="H2260" i="5" l="1"/>
  <c r="F2261" i="5"/>
  <c r="B2261" i="5"/>
  <c r="A2262" i="5"/>
  <c r="E2261" i="5"/>
  <c r="G2261" i="5"/>
  <c r="C2261" i="5"/>
  <c r="D2261" i="5"/>
  <c r="H2261" i="5" l="1"/>
  <c r="F2262" i="5"/>
  <c r="B2262" i="5"/>
  <c r="A2263" i="5"/>
  <c r="E2262" i="5"/>
  <c r="G2262" i="5"/>
  <c r="C2262" i="5"/>
  <c r="D2262" i="5"/>
  <c r="H2262" i="5" l="1"/>
  <c r="F2263" i="5"/>
  <c r="B2263" i="5"/>
  <c r="A2264" i="5"/>
  <c r="E2263" i="5"/>
  <c r="G2263" i="5"/>
  <c r="C2263" i="5"/>
  <c r="D2263" i="5"/>
  <c r="H2263" i="5" l="1"/>
  <c r="F2264" i="5"/>
  <c r="B2264" i="5"/>
  <c r="A2265" i="5"/>
  <c r="E2264" i="5"/>
  <c r="G2264" i="5"/>
  <c r="C2264" i="5"/>
  <c r="D2264" i="5"/>
  <c r="H2264" i="5" l="1"/>
  <c r="F2265" i="5"/>
  <c r="B2265" i="5"/>
  <c r="A2266" i="5"/>
  <c r="E2265" i="5"/>
  <c r="G2265" i="5"/>
  <c r="C2265" i="5"/>
  <c r="D2265" i="5"/>
  <c r="H2265" i="5" l="1"/>
  <c r="F2266" i="5"/>
  <c r="B2266" i="5"/>
  <c r="A2267" i="5"/>
  <c r="E2266" i="5"/>
  <c r="G2266" i="5"/>
  <c r="C2266" i="5"/>
  <c r="D2266" i="5"/>
  <c r="H2266" i="5" l="1"/>
  <c r="F2267" i="5"/>
  <c r="B2267" i="5"/>
  <c r="A2268" i="5"/>
  <c r="E2267" i="5"/>
  <c r="G2267" i="5"/>
  <c r="C2267" i="5"/>
  <c r="D2267" i="5"/>
  <c r="H2267" i="5" l="1"/>
  <c r="F2268" i="5"/>
  <c r="B2268" i="5"/>
  <c r="A2269" i="5"/>
  <c r="E2268" i="5"/>
  <c r="G2268" i="5"/>
  <c r="C2268" i="5"/>
  <c r="D2268" i="5"/>
  <c r="H2268" i="5" l="1"/>
  <c r="F2269" i="5"/>
  <c r="B2269" i="5"/>
  <c r="A2270" i="5"/>
  <c r="E2269" i="5"/>
  <c r="G2269" i="5"/>
  <c r="C2269" i="5"/>
  <c r="D2269" i="5"/>
  <c r="H2269" i="5" l="1"/>
  <c r="F2270" i="5"/>
  <c r="B2270" i="5"/>
  <c r="A2271" i="5"/>
  <c r="E2270" i="5"/>
  <c r="G2270" i="5"/>
  <c r="C2270" i="5"/>
  <c r="D2270" i="5"/>
  <c r="H2270" i="5" l="1"/>
  <c r="F2271" i="5"/>
  <c r="B2271" i="5"/>
  <c r="A2272" i="5"/>
  <c r="E2271" i="5"/>
  <c r="G2271" i="5"/>
  <c r="C2271" i="5"/>
  <c r="D2271" i="5"/>
  <c r="H2271" i="5" l="1"/>
  <c r="F2272" i="5"/>
  <c r="B2272" i="5"/>
  <c r="A2273" i="5"/>
  <c r="E2272" i="5"/>
  <c r="G2272" i="5"/>
  <c r="C2272" i="5"/>
  <c r="D2272" i="5"/>
  <c r="H2272" i="5" l="1"/>
  <c r="F2273" i="5"/>
  <c r="B2273" i="5"/>
  <c r="A2274" i="5"/>
  <c r="E2273" i="5"/>
  <c r="G2273" i="5"/>
  <c r="C2273" i="5"/>
  <c r="D2273" i="5"/>
  <c r="H2273" i="5" l="1"/>
  <c r="F2274" i="5"/>
  <c r="B2274" i="5"/>
  <c r="A2275" i="5"/>
  <c r="E2274" i="5"/>
  <c r="G2274" i="5"/>
  <c r="C2274" i="5"/>
  <c r="D2274" i="5"/>
  <c r="H2274" i="5" l="1"/>
  <c r="F2275" i="5"/>
  <c r="B2275" i="5"/>
  <c r="A2276" i="5"/>
  <c r="E2275" i="5"/>
  <c r="G2275" i="5"/>
  <c r="C2275" i="5"/>
  <c r="D2275" i="5"/>
  <c r="H2275" i="5" l="1"/>
  <c r="F2276" i="5"/>
  <c r="B2276" i="5"/>
  <c r="A2277" i="5"/>
  <c r="E2276" i="5"/>
  <c r="G2276" i="5"/>
  <c r="C2276" i="5"/>
  <c r="D2276" i="5"/>
  <c r="H2276" i="5" l="1"/>
  <c r="F2277" i="5"/>
  <c r="B2277" i="5"/>
  <c r="A2278" i="5"/>
  <c r="E2277" i="5"/>
  <c r="G2277" i="5"/>
  <c r="C2277" i="5"/>
  <c r="D2277" i="5"/>
  <c r="H2277" i="5" l="1"/>
  <c r="F2278" i="5"/>
  <c r="B2278" i="5"/>
  <c r="A2279" i="5"/>
  <c r="E2278" i="5"/>
  <c r="G2278" i="5"/>
  <c r="C2278" i="5"/>
  <c r="D2278" i="5"/>
  <c r="H2278" i="5" l="1"/>
  <c r="F2279" i="5"/>
  <c r="B2279" i="5"/>
  <c r="A2280" i="5"/>
  <c r="E2279" i="5"/>
  <c r="G2279" i="5"/>
  <c r="C2279" i="5"/>
  <c r="D2279" i="5"/>
  <c r="H2279" i="5" l="1"/>
  <c r="F2280" i="5"/>
  <c r="B2280" i="5"/>
  <c r="A2281" i="5"/>
  <c r="E2280" i="5"/>
  <c r="G2280" i="5"/>
  <c r="C2280" i="5"/>
  <c r="D2280" i="5"/>
  <c r="H2280" i="5" l="1"/>
  <c r="F2281" i="5"/>
  <c r="B2281" i="5"/>
  <c r="A2282" i="5"/>
  <c r="E2281" i="5"/>
  <c r="G2281" i="5"/>
  <c r="C2281" i="5"/>
  <c r="D2281" i="5"/>
  <c r="H2281" i="5" l="1"/>
  <c r="F2282" i="5"/>
  <c r="B2282" i="5"/>
  <c r="A2283" i="5"/>
  <c r="E2282" i="5"/>
  <c r="G2282" i="5"/>
  <c r="C2282" i="5"/>
  <c r="D2282" i="5"/>
  <c r="H2282" i="5" l="1"/>
  <c r="F2283" i="5"/>
  <c r="B2283" i="5"/>
  <c r="A2284" i="5"/>
  <c r="E2283" i="5"/>
  <c r="G2283" i="5"/>
  <c r="C2283" i="5"/>
  <c r="D2283" i="5"/>
  <c r="H2283" i="5" l="1"/>
  <c r="F2284" i="5"/>
  <c r="B2284" i="5"/>
  <c r="A2285" i="5"/>
  <c r="E2284" i="5"/>
  <c r="G2284" i="5"/>
  <c r="C2284" i="5"/>
  <c r="D2284" i="5"/>
  <c r="H2284" i="5" l="1"/>
  <c r="F2285" i="5"/>
  <c r="B2285" i="5"/>
  <c r="A2286" i="5"/>
  <c r="E2285" i="5"/>
  <c r="G2285" i="5"/>
  <c r="C2285" i="5"/>
  <c r="D2285" i="5"/>
  <c r="H2285" i="5" l="1"/>
  <c r="F2286" i="5"/>
  <c r="B2286" i="5"/>
  <c r="A2287" i="5"/>
  <c r="E2286" i="5"/>
  <c r="G2286" i="5"/>
  <c r="C2286" i="5"/>
  <c r="D2286" i="5"/>
  <c r="H2286" i="5" l="1"/>
  <c r="F2287" i="5"/>
  <c r="B2287" i="5"/>
  <c r="A2288" i="5"/>
  <c r="E2287" i="5"/>
  <c r="G2287" i="5"/>
  <c r="C2287" i="5"/>
  <c r="D2287" i="5"/>
  <c r="H2287" i="5" l="1"/>
  <c r="F2288" i="5"/>
  <c r="B2288" i="5"/>
  <c r="A2289" i="5"/>
  <c r="E2288" i="5"/>
  <c r="G2288" i="5"/>
  <c r="C2288" i="5"/>
  <c r="D2288" i="5"/>
  <c r="H2288" i="5" l="1"/>
  <c r="F2289" i="5"/>
  <c r="B2289" i="5"/>
  <c r="A2290" i="5"/>
  <c r="E2289" i="5"/>
  <c r="G2289" i="5"/>
  <c r="C2289" i="5"/>
  <c r="D2289" i="5"/>
  <c r="H2289" i="5" l="1"/>
  <c r="F2290" i="5"/>
  <c r="B2290" i="5"/>
  <c r="A2291" i="5"/>
  <c r="E2290" i="5"/>
  <c r="G2290" i="5"/>
  <c r="C2290" i="5"/>
  <c r="D2290" i="5"/>
  <c r="H2290" i="5" l="1"/>
  <c r="F2291" i="5"/>
  <c r="B2291" i="5"/>
  <c r="A2292" i="5"/>
  <c r="E2291" i="5"/>
  <c r="G2291" i="5"/>
  <c r="C2291" i="5"/>
  <c r="D2291" i="5"/>
  <c r="H2291" i="5" l="1"/>
  <c r="F2292" i="5"/>
  <c r="B2292" i="5"/>
  <c r="A2293" i="5"/>
  <c r="E2292" i="5"/>
  <c r="G2292" i="5"/>
  <c r="C2292" i="5"/>
  <c r="D2292" i="5"/>
  <c r="H2292" i="5" l="1"/>
  <c r="F2293" i="5"/>
  <c r="B2293" i="5"/>
  <c r="A2294" i="5"/>
  <c r="E2293" i="5"/>
  <c r="G2293" i="5"/>
  <c r="C2293" i="5"/>
  <c r="D2293" i="5"/>
  <c r="H2293" i="5" l="1"/>
  <c r="F2294" i="5"/>
  <c r="B2294" i="5"/>
  <c r="A2295" i="5"/>
  <c r="E2294" i="5"/>
  <c r="G2294" i="5"/>
  <c r="C2294" i="5"/>
  <c r="D2294" i="5"/>
  <c r="H2294" i="5" l="1"/>
  <c r="F2295" i="5"/>
  <c r="B2295" i="5"/>
  <c r="A2296" i="5"/>
  <c r="E2295" i="5"/>
  <c r="G2295" i="5"/>
  <c r="C2295" i="5"/>
  <c r="D2295" i="5"/>
  <c r="H2295" i="5" l="1"/>
  <c r="F2296" i="5"/>
  <c r="B2296" i="5"/>
  <c r="A2297" i="5"/>
  <c r="E2296" i="5"/>
  <c r="G2296" i="5"/>
  <c r="C2296" i="5"/>
  <c r="D2296" i="5"/>
  <c r="H2296" i="5" l="1"/>
  <c r="F2297" i="5"/>
  <c r="B2297" i="5"/>
  <c r="A2298" i="5"/>
  <c r="E2297" i="5"/>
  <c r="G2297" i="5"/>
  <c r="C2297" i="5"/>
  <c r="D2297" i="5"/>
  <c r="H2297" i="5" l="1"/>
  <c r="F2298" i="5"/>
  <c r="B2298" i="5"/>
  <c r="A2299" i="5"/>
  <c r="E2298" i="5"/>
  <c r="G2298" i="5"/>
  <c r="C2298" i="5"/>
  <c r="D2298" i="5"/>
  <c r="H2298" i="5" l="1"/>
  <c r="F2299" i="5"/>
  <c r="B2299" i="5"/>
  <c r="A2300" i="5"/>
  <c r="E2299" i="5"/>
  <c r="G2299" i="5"/>
  <c r="C2299" i="5"/>
  <c r="D2299" i="5"/>
  <c r="H2299" i="5" l="1"/>
  <c r="F2300" i="5"/>
  <c r="B2300" i="5"/>
  <c r="A2301" i="5"/>
  <c r="E2300" i="5"/>
  <c r="G2300" i="5"/>
  <c r="C2300" i="5"/>
  <c r="D2300" i="5"/>
  <c r="H2300" i="5" l="1"/>
  <c r="F2301" i="5"/>
  <c r="B2301" i="5"/>
  <c r="A2302" i="5"/>
  <c r="E2301" i="5"/>
  <c r="G2301" i="5"/>
  <c r="C2301" i="5"/>
  <c r="D2301" i="5"/>
  <c r="H2301" i="5" l="1"/>
  <c r="F2302" i="5"/>
  <c r="B2302" i="5"/>
  <c r="A2303" i="5"/>
  <c r="E2302" i="5"/>
  <c r="G2302" i="5"/>
  <c r="C2302" i="5"/>
  <c r="D2302" i="5"/>
  <c r="H2302" i="5" l="1"/>
  <c r="F2303" i="5"/>
  <c r="B2303" i="5"/>
  <c r="A2304" i="5"/>
  <c r="E2303" i="5"/>
  <c r="G2303" i="5"/>
  <c r="C2303" i="5"/>
  <c r="D2303" i="5"/>
  <c r="H2303" i="5" l="1"/>
  <c r="F2304" i="5"/>
  <c r="B2304" i="5"/>
  <c r="A2305" i="5"/>
  <c r="E2304" i="5"/>
  <c r="G2304" i="5"/>
  <c r="C2304" i="5"/>
  <c r="D2304" i="5"/>
  <c r="H2304" i="5" l="1"/>
  <c r="F2305" i="5"/>
  <c r="B2305" i="5"/>
  <c r="A2306" i="5"/>
  <c r="E2305" i="5"/>
  <c r="G2305" i="5"/>
  <c r="C2305" i="5"/>
  <c r="D2305" i="5"/>
  <c r="H2305" i="5" l="1"/>
  <c r="F2306" i="5"/>
  <c r="B2306" i="5"/>
  <c r="A2307" i="5"/>
  <c r="E2306" i="5"/>
  <c r="G2306" i="5"/>
  <c r="C2306" i="5"/>
  <c r="D2306" i="5"/>
  <c r="H2306" i="5" l="1"/>
  <c r="F2307" i="5"/>
  <c r="B2307" i="5"/>
  <c r="A2308" i="5"/>
  <c r="E2307" i="5"/>
  <c r="G2307" i="5"/>
  <c r="C2307" i="5"/>
  <c r="D2307" i="5"/>
  <c r="H2307" i="5" l="1"/>
  <c r="F2308" i="5"/>
  <c r="B2308" i="5"/>
  <c r="A2309" i="5"/>
  <c r="E2308" i="5"/>
  <c r="G2308" i="5"/>
  <c r="C2308" i="5"/>
  <c r="D2308" i="5"/>
  <c r="H2308" i="5" l="1"/>
  <c r="F2309" i="5"/>
  <c r="B2309" i="5"/>
  <c r="A2310" i="5"/>
  <c r="E2309" i="5"/>
  <c r="G2309" i="5"/>
  <c r="C2309" i="5"/>
  <c r="D2309" i="5"/>
  <c r="H2309" i="5" l="1"/>
  <c r="F2310" i="5"/>
  <c r="B2310" i="5"/>
  <c r="A2311" i="5"/>
  <c r="E2310" i="5"/>
  <c r="G2310" i="5"/>
  <c r="C2310" i="5"/>
  <c r="D2310" i="5"/>
  <c r="H2310" i="5" l="1"/>
  <c r="F2311" i="5"/>
  <c r="B2311" i="5"/>
  <c r="A2312" i="5"/>
  <c r="E2311" i="5"/>
  <c r="G2311" i="5"/>
  <c r="C2311" i="5"/>
  <c r="D2311" i="5"/>
  <c r="H2311" i="5" l="1"/>
  <c r="F2312" i="5"/>
  <c r="B2312" i="5"/>
  <c r="A2313" i="5"/>
  <c r="E2312" i="5"/>
  <c r="G2312" i="5"/>
  <c r="C2312" i="5"/>
  <c r="D2312" i="5"/>
  <c r="H2312" i="5" l="1"/>
  <c r="F2313" i="5"/>
  <c r="B2313" i="5"/>
  <c r="A2314" i="5"/>
  <c r="E2313" i="5"/>
  <c r="G2313" i="5"/>
  <c r="C2313" i="5"/>
  <c r="D2313" i="5"/>
  <c r="H2313" i="5" l="1"/>
  <c r="F2314" i="5"/>
  <c r="B2314" i="5"/>
  <c r="A2315" i="5"/>
  <c r="E2314" i="5"/>
  <c r="G2314" i="5"/>
  <c r="C2314" i="5"/>
  <c r="D2314" i="5"/>
  <c r="H2314" i="5" l="1"/>
  <c r="F2315" i="5"/>
  <c r="B2315" i="5"/>
  <c r="A2316" i="5"/>
  <c r="E2315" i="5"/>
  <c r="G2315" i="5"/>
  <c r="C2315" i="5"/>
  <c r="D2315" i="5"/>
  <c r="H2315" i="5" l="1"/>
  <c r="F2316" i="5"/>
  <c r="B2316" i="5"/>
  <c r="A2317" i="5"/>
  <c r="E2316" i="5"/>
  <c r="G2316" i="5"/>
  <c r="C2316" i="5"/>
  <c r="D2316" i="5"/>
  <c r="H2316" i="5" l="1"/>
  <c r="F2317" i="5"/>
  <c r="B2317" i="5"/>
  <c r="A2318" i="5"/>
  <c r="E2317" i="5"/>
  <c r="G2317" i="5"/>
  <c r="C2317" i="5"/>
  <c r="D2317" i="5"/>
  <c r="H2317" i="5" l="1"/>
  <c r="F2318" i="5"/>
  <c r="B2318" i="5"/>
  <c r="A2319" i="5"/>
  <c r="E2318" i="5"/>
  <c r="G2318" i="5"/>
  <c r="C2318" i="5"/>
  <c r="D2318" i="5"/>
  <c r="H2318" i="5" l="1"/>
  <c r="F2319" i="5"/>
  <c r="B2319" i="5"/>
  <c r="A2320" i="5"/>
  <c r="E2319" i="5"/>
  <c r="G2319" i="5"/>
  <c r="C2319" i="5"/>
  <c r="D2319" i="5"/>
  <c r="H2319" i="5" l="1"/>
  <c r="F2320" i="5"/>
  <c r="B2320" i="5"/>
  <c r="A2321" i="5"/>
  <c r="E2320" i="5"/>
  <c r="G2320" i="5"/>
  <c r="C2320" i="5"/>
  <c r="D2320" i="5"/>
  <c r="H2320" i="5" l="1"/>
  <c r="F2321" i="5"/>
  <c r="B2321" i="5"/>
  <c r="A2322" i="5"/>
  <c r="E2321" i="5"/>
  <c r="G2321" i="5"/>
  <c r="C2321" i="5"/>
  <c r="D2321" i="5"/>
  <c r="H2321" i="5" l="1"/>
  <c r="F2322" i="5"/>
  <c r="B2322" i="5"/>
  <c r="A2323" i="5"/>
  <c r="E2322" i="5"/>
  <c r="G2322" i="5"/>
  <c r="C2322" i="5"/>
  <c r="D2322" i="5"/>
  <c r="H2322" i="5" l="1"/>
  <c r="F2323" i="5"/>
  <c r="B2323" i="5"/>
  <c r="A2324" i="5"/>
  <c r="E2323" i="5"/>
  <c r="G2323" i="5"/>
  <c r="C2323" i="5"/>
  <c r="D2323" i="5"/>
  <c r="H2323" i="5" l="1"/>
  <c r="F2324" i="5"/>
  <c r="B2324" i="5"/>
  <c r="A2325" i="5"/>
  <c r="E2324" i="5"/>
  <c r="G2324" i="5"/>
  <c r="C2324" i="5"/>
  <c r="D2324" i="5"/>
  <c r="H2324" i="5" l="1"/>
  <c r="F2325" i="5"/>
  <c r="B2325" i="5"/>
  <c r="A2326" i="5"/>
  <c r="E2325" i="5"/>
  <c r="G2325" i="5"/>
  <c r="C2325" i="5"/>
  <c r="D2325" i="5"/>
  <c r="H2325" i="5" l="1"/>
  <c r="F2326" i="5"/>
  <c r="B2326" i="5"/>
  <c r="A2327" i="5"/>
  <c r="E2326" i="5"/>
  <c r="G2326" i="5"/>
  <c r="C2326" i="5"/>
  <c r="D2326" i="5"/>
  <c r="H2326" i="5" l="1"/>
  <c r="F2327" i="5"/>
  <c r="B2327" i="5"/>
  <c r="A2328" i="5"/>
  <c r="E2327" i="5"/>
  <c r="G2327" i="5"/>
  <c r="C2327" i="5"/>
  <c r="D2327" i="5"/>
  <c r="H2327" i="5" l="1"/>
  <c r="F2328" i="5"/>
  <c r="B2328" i="5"/>
  <c r="A2329" i="5"/>
  <c r="E2328" i="5"/>
  <c r="G2328" i="5"/>
  <c r="C2328" i="5"/>
  <c r="D2328" i="5"/>
  <c r="H2328" i="5" l="1"/>
  <c r="F2329" i="5"/>
  <c r="B2329" i="5"/>
  <c r="A2330" i="5"/>
  <c r="E2329" i="5"/>
  <c r="G2329" i="5"/>
  <c r="C2329" i="5"/>
  <c r="D2329" i="5"/>
  <c r="H2329" i="5" l="1"/>
  <c r="F2330" i="5"/>
  <c r="B2330" i="5"/>
  <c r="A2331" i="5"/>
  <c r="E2330" i="5"/>
  <c r="G2330" i="5"/>
  <c r="C2330" i="5"/>
  <c r="D2330" i="5"/>
  <c r="H2330" i="5" l="1"/>
  <c r="F2331" i="5"/>
  <c r="B2331" i="5"/>
  <c r="A2332" i="5"/>
  <c r="E2331" i="5"/>
  <c r="G2331" i="5"/>
  <c r="C2331" i="5"/>
  <c r="D2331" i="5"/>
  <c r="H2331" i="5" l="1"/>
  <c r="F2332" i="5"/>
  <c r="B2332" i="5"/>
  <c r="A2333" i="5"/>
  <c r="E2332" i="5"/>
  <c r="G2332" i="5"/>
  <c r="C2332" i="5"/>
  <c r="D2332" i="5"/>
  <c r="H2332" i="5" l="1"/>
  <c r="F2333" i="5"/>
  <c r="B2333" i="5"/>
  <c r="A2334" i="5"/>
  <c r="E2333" i="5"/>
  <c r="G2333" i="5"/>
  <c r="C2333" i="5"/>
  <c r="D2333" i="5"/>
  <c r="H2333" i="5" l="1"/>
  <c r="F2334" i="5"/>
  <c r="B2334" i="5"/>
  <c r="A2335" i="5"/>
  <c r="E2334" i="5"/>
  <c r="G2334" i="5"/>
  <c r="C2334" i="5"/>
  <c r="D2334" i="5"/>
  <c r="H2334" i="5" l="1"/>
  <c r="F2335" i="5"/>
  <c r="B2335" i="5"/>
  <c r="A2336" i="5"/>
  <c r="E2335" i="5"/>
  <c r="G2335" i="5"/>
  <c r="C2335" i="5"/>
  <c r="D2335" i="5"/>
  <c r="H2335" i="5" l="1"/>
  <c r="F2336" i="5"/>
  <c r="B2336" i="5"/>
  <c r="A2337" i="5"/>
  <c r="E2336" i="5"/>
  <c r="G2336" i="5"/>
  <c r="C2336" i="5"/>
  <c r="D2336" i="5"/>
  <c r="H2336" i="5" l="1"/>
  <c r="F2337" i="5"/>
  <c r="B2337" i="5"/>
  <c r="A2338" i="5"/>
  <c r="E2337" i="5"/>
  <c r="G2337" i="5"/>
  <c r="C2337" i="5"/>
  <c r="D2337" i="5"/>
  <c r="H2337" i="5" l="1"/>
  <c r="F2338" i="5"/>
  <c r="B2338" i="5"/>
  <c r="A2339" i="5"/>
  <c r="E2338" i="5"/>
  <c r="G2338" i="5"/>
  <c r="C2338" i="5"/>
  <c r="D2338" i="5"/>
  <c r="H2338" i="5" l="1"/>
  <c r="F2339" i="5"/>
  <c r="B2339" i="5"/>
  <c r="A2340" i="5"/>
  <c r="E2339" i="5"/>
  <c r="G2339" i="5"/>
  <c r="C2339" i="5"/>
  <c r="D2339" i="5"/>
  <c r="H2339" i="5" l="1"/>
  <c r="F2340" i="5"/>
  <c r="B2340" i="5"/>
  <c r="A2341" i="5"/>
  <c r="E2340" i="5"/>
  <c r="G2340" i="5"/>
  <c r="C2340" i="5"/>
  <c r="D2340" i="5"/>
  <c r="H2340" i="5" l="1"/>
  <c r="F2341" i="5"/>
  <c r="B2341" i="5"/>
  <c r="A2342" i="5"/>
  <c r="E2341" i="5"/>
  <c r="G2341" i="5"/>
  <c r="C2341" i="5"/>
  <c r="D2341" i="5"/>
  <c r="H2341" i="5" l="1"/>
  <c r="F2342" i="5"/>
  <c r="B2342" i="5"/>
  <c r="A2343" i="5"/>
  <c r="E2342" i="5"/>
  <c r="G2342" i="5"/>
  <c r="C2342" i="5"/>
  <c r="D2342" i="5"/>
  <c r="H2342" i="5" l="1"/>
  <c r="F2343" i="5"/>
  <c r="B2343" i="5"/>
  <c r="A2344" i="5"/>
  <c r="E2343" i="5"/>
  <c r="G2343" i="5"/>
  <c r="C2343" i="5"/>
  <c r="D2343" i="5"/>
  <c r="H2343" i="5" l="1"/>
  <c r="F2344" i="5"/>
  <c r="B2344" i="5"/>
  <c r="A2345" i="5"/>
  <c r="E2344" i="5"/>
  <c r="G2344" i="5"/>
  <c r="C2344" i="5"/>
  <c r="D2344" i="5"/>
  <c r="H2344" i="5" l="1"/>
  <c r="F2345" i="5"/>
  <c r="B2345" i="5"/>
  <c r="A2346" i="5"/>
  <c r="E2345" i="5"/>
  <c r="G2345" i="5"/>
  <c r="C2345" i="5"/>
  <c r="D2345" i="5"/>
  <c r="H2345" i="5" l="1"/>
  <c r="F2346" i="5"/>
  <c r="B2346" i="5"/>
  <c r="A2347" i="5"/>
  <c r="E2346" i="5"/>
  <c r="G2346" i="5"/>
  <c r="C2346" i="5"/>
  <c r="D2346" i="5"/>
  <c r="H2346" i="5" l="1"/>
  <c r="F2347" i="5"/>
  <c r="B2347" i="5"/>
  <c r="A2348" i="5"/>
  <c r="E2347" i="5"/>
  <c r="G2347" i="5"/>
  <c r="C2347" i="5"/>
  <c r="D2347" i="5"/>
  <c r="H2347" i="5" l="1"/>
  <c r="F2348" i="5"/>
  <c r="B2348" i="5"/>
  <c r="A2349" i="5"/>
  <c r="E2348" i="5"/>
  <c r="G2348" i="5"/>
  <c r="C2348" i="5"/>
  <c r="D2348" i="5"/>
  <c r="H2348" i="5" l="1"/>
  <c r="F2349" i="5"/>
  <c r="B2349" i="5"/>
  <c r="A2350" i="5"/>
  <c r="E2349" i="5"/>
  <c r="G2349" i="5"/>
  <c r="C2349" i="5"/>
  <c r="D2349" i="5"/>
  <c r="H2349" i="5" l="1"/>
  <c r="F2350" i="5"/>
  <c r="B2350" i="5"/>
  <c r="A2351" i="5"/>
  <c r="E2350" i="5"/>
  <c r="G2350" i="5"/>
  <c r="C2350" i="5"/>
  <c r="D2350" i="5"/>
  <c r="H2350" i="5" l="1"/>
  <c r="F2351" i="5"/>
  <c r="B2351" i="5"/>
  <c r="A2352" i="5"/>
  <c r="E2351" i="5"/>
  <c r="G2351" i="5"/>
  <c r="C2351" i="5"/>
  <c r="D2351" i="5"/>
  <c r="H2351" i="5" l="1"/>
  <c r="F2352" i="5"/>
  <c r="B2352" i="5"/>
  <c r="A2353" i="5"/>
  <c r="E2352" i="5"/>
  <c r="G2352" i="5"/>
  <c r="C2352" i="5"/>
  <c r="D2352" i="5"/>
  <c r="H2352" i="5" l="1"/>
  <c r="F2353" i="5"/>
  <c r="B2353" i="5"/>
  <c r="A2354" i="5"/>
  <c r="E2353" i="5"/>
  <c r="G2353" i="5"/>
  <c r="C2353" i="5"/>
  <c r="D2353" i="5"/>
  <c r="H2353" i="5" l="1"/>
  <c r="F2354" i="5"/>
  <c r="B2354" i="5"/>
  <c r="A2355" i="5"/>
  <c r="E2354" i="5"/>
  <c r="G2354" i="5"/>
  <c r="C2354" i="5"/>
  <c r="D2354" i="5"/>
  <c r="H2354" i="5" l="1"/>
  <c r="F2355" i="5"/>
  <c r="B2355" i="5"/>
  <c r="A2356" i="5"/>
  <c r="E2355" i="5"/>
  <c r="G2355" i="5"/>
  <c r="C2355" i="5"/>
  <c r="D2355" i="5"/>
  <c r="H2355" i="5" l="1"/>
  <c r="F2356" i="5"/>
  <c r="B2356" i="5"/>
  <c r="A2357" i="5"/>
  <c r="E2356" i="5"/>
  <c r="G2356" i="5"/>
  <c r="C2356" i="5"/>
  <c r="D2356" i="5"/>
  <c r="H2356" i="5" l="1"/>
  <c r="F2357" i="5"/>
  <c r="B2357" i="5"/>
  <c r="A2358" i="5"/>
  <c r="E2357" i="5"/>
  <c r="G2357" i="5"/>
  <c r="C2357" i="5"/>
  <c r="D2357" i="5"/>
  <c r="H2357" i="5" l="1"/>
  <c r="F2358" i="5"/>
  <c r="B2358" i="5"/>
  <c r="A2359" i="5"/>
  <c r="E2358" i="5"/>
  <c r="G2358" i="5"/>
  <c r="C2358" i="5"/>
  <c r="D2358" i="5"/>
  <c r="H2358" i="5" l="1"/>
  <c r="F2359" i="5"/>
  <c r="B2359" i="5"/>
  <c r="A2360" i="5"/>
  <c r="E2359" i="5"/>
  <c r="G2359" i="5"/>
  <c r="C2359" i="5"/>
  <c r="D2359" i="5"/>
  <c r="H2359" i="5" l="1"/>
  <c r="F2360" i="5"/>
  <c r="B2360" i="5"/>
  <c r="A2361" i="5"/>
  <c r="E2360" i="5"/>
  <c r="G2360" i="5"/>
  <c r="C2360" i="5"/>
  <c r="D2360" i="5"/>
  <c r="H2360" i="5" l="1"/>
  <c r="F2361" i="5"/>
  <c r="B2361" i="5"/>
  <c r="A2362" i="5"/>
  <c r="E2361" i="5"/>
  <c r="G2361" i="5"/>
  <c r="C2361" i="5"/>
  <c r="D2361" i="5"/>
  <c r="H2361" i="5" l="1"/>
  <c r="F2362" i="5"/>
  <c r="B2362" i="5"/>
  <c r="A2363" i="5"/>
  <c r="E2362" i="5"/>
  <c r="G2362" i="5"/>
  <c r="C2362" i="5"/>
  <c r="D2362" i="5"/>
  <c r="H2362" i="5" l="1"/>
  <c r="F2363" i="5"/>
  <c r="B2363" i="5"/>
  <c r="A2364" i="5"/>
  <c r="E2363" i="5"/>
  <c r="G2363" i="5"/>
  <c r="C2363" i="5"/>
  <c r="D2363" i="5"/>
  <c r="H2363" i="5" l="1"/>
  <c r="F2364" i="5"/>
  <c r="B2364" i="5"/>
  <c r="A2365" i="5"/>
  <c r="E2364" i="5"/>
  <c r="G2364" i="5"/>
  <c r="C2364" i="5"/>
  <c r="D2364" i="5"/>
  <c r="H2364" i="5" l="1"/>
  <c r="F2365" i="5"/>
  <c r="B2365" i="5"/>
  <c r="A2366" i="5"/>
  <c r="E2365" i="5"/>
  <c r="G2365" i="5"/>
  <c r="C2365" i="5"/>
  <c r="D2365" i="5"/>
  <c r="H2365" i="5" l="1"/>
  <c r="F2366" i="5"/>
  <c r="B2366" i="5"/>
  <c r="A2367" i="5"/>
  <c r="E2366" i="5"/>
  <c r="G2366" i="5"/>
  <c r="C2366" i="5"/>
  <c r="D2366" i="5"/>
  <c r="H2366" i="5" l="1"/>
  <c r="F2367" i="5"/>
  <c r="B2367" i="5"/>
  <c r="A2368" i="5"/>
  <c r="E2367" i="5"/>
  <c r="G2367" i="5"/>
  <c r="C2367" i="5"/>
  <c r="D2367" i="5"/>
  <c r="H2367" i="5" l="1"/>
  <c r="F2368" i="5"/>
  <c r="B2368" i="5"/>
  <c r="A2369" i="5"/>
  <c r="E2368" i="5"/>
  <c r="G2368" i="5"/>
  <c r="C2368" i="5"/>
  <c r="D2368" i="5"/>
  <c r="H2368" i="5" l="1"/>
  <c r="F2369" i="5"/>
  <c r="B2369" i="5"/>
  <c r="A2370" i="5"/>
  <c r="E2369" i="5"/>
  <c r="G2369" i="5"/>
  <c r="C2369" i="5"/>
  <c r="D2369" i="5"/>
  <c r="H2369" i="5" l="1"/>
  <c r="F2370" i="5"/>
  <c r="B2370" i="5"/>
  <c r="A2371" i="5"/>
  <c r="E2370" i="5"/>
  <c r="G2370" i="5"/>
  <c r="C2370" i="5"/>
  <c r="D2370" i="5"/>
  <c r="H2370" i="5" l="1"/>
  <c r="F2371" i="5"/>
  <c r="B2371" i="5"/>
  <c r="A2372" i="5"/>
  <c r="E2371" i="5"/>
  <c r="G2371" i="5"/>
  <c r="C2371" i="5"/>
  <c r="D2371" i="5"/>
  <c r="H2371" i="5" l="1"/>
  <c r="F2372" i="5"/>
  <c r="B2372" i="5"/>
  <c r="A2373" i="5"/>
  <c r="E2372" i="5"/>
  <c r="G2372" i="5"/>
  <c r="C2372" i="5"/>
  <c r="D2372" i="5"/>
  <c r="H2372" i="5" l="1"/>
  <c r="F2373" i="5"/>
  <c r="B2373" i="5"/>
  <c r="A2374" i="5"/>
  <c r="E2373" i="5"/>
  <c r="G2373" i="5"/>
  <c r="C2373" i="5"/>
  <c r="D2373" i="5"/>
  <c r="H2373" i="5" l="1"/>
  <c r="F2374" i="5"/>
  <c r="B2374" i="5"/>
  <c r="A2375" i="5"/>
  <c r="E2374" i="5"/>
  <c r="G2374" i="5"/>
  <c r="C2374" i="5"/>
  <c r="D2374" i="5"/>
  <c r="H2374" i="5" l="1"/>
  <c r="F2375" i="5"/>
  <c r="B2375" i="5"/>
  <c r="A2376" i="5"/>
  <c r="E2375" i="5"/>
  <c r="G2375" i="5"/>
  <c r="C2375" i="5"/>
  <c r="D2375" i="5"/>
  <c r="H2375" i="5" l="1"/>
  <c r="F2376" i="5"/>
  <c r="B2376" i="5"/>
  <c r="A2377" i="5"/>
  <c r="E2376" i="5"/>
  <c r="G2376" i="5"/>
  <c r="C2376" i="5"/>
  <c r="D2376" i="5"/>
  <c r="H2376" i="5" l="1"/>
  <c r="F2377" i="5"/>
  <c r="B2377" i="5"/>
  <c r="A2378" i="5"/>
  <c r="E2377" i="5"/>
  <c r="G2377" i="5"/>
  <c r="C2377" i="5"/>
  <c r="D2377" i="5"/>
  <c r="H2377" i="5" l="1"/>
  <c r="F2378" i="5"/>
  <c r="B2378" i="5"/>
  <c r="A2379" i="5"/>
  <c r="E2378" i="5"/>
  <c r="G2378" i="5"/>
  <c r="C2378" i="5"/>
  <c r="D2378" i="5"/>
  <c r="H2378" i="5" l="1"/>
  <c r="F2379" i="5"/>
  <c r="B2379" i="5"/>
  <c r="A2380" i="5"/>
  <c r="E2379" i="5"/>
  <c r="G2379" i="5"/>
  <c r="C2379" i="5"/>
  <c r="D2379" i="5"/>
  <c r="H2379" i="5" l="1"/>
  <c r="F2380" i="5"/>
  <c r="B2380" i="5"/>
  <c r="A2381" i="5"/>
  <c r="E2380" i="5"/>
  <c r="G2380" i="5"/>
  <c r="C2380" i="5"/>
  <c r="D2380" i="5"/>
  <c r="H2380" i="5" l="1"/>
  <c r="F2381" i="5"/>
  <c r="B2381" i="5"/>
  <c r="A2382" i="5"/>
  <c r="E2381" i="5"/>
  <c r="G2381" i="5"/>
  <c r="C2381" i="5"/>
  <c r="D2381" i="5"/>
  <c r="H2381" i="5" l="1"/>
  <c r="F2382" i="5"/>
  <c r="B2382" i="5"/>
  <c r="A2383" i="5"/>
  <c r="E2382" i="5"/>
  <c r="G2382" i="5"/>
  <c r="C2382" i="5"/>
  <c r="D2382" i="5"/>
  <c r="H2382" i="5" l="1"/>
  <c r="F2383" i="5"/>
  <c r="B2383" i="5"/>
  <c r="A2384" i="5"/>
  <c r="E2383" i="5"/>
  <c r="G2383" i="5"/>
  <c r="C2383" i="5"/>
  <c r="D2383" i="5"/>
  <c r="H2383" i="5" l="1"/>
  <c r="F2384" i="5"/>
  <c r="B2384" i="5"/>
  <c r="A2385" i="5"/>
  <c r="E2384" i="5"/>
  <c r="G2384" i="5"/>
  <c r="C2384" i="5"/>
  <c r="D2384" i="5"/>
  <c r="H2384" i="5" l="1"/>
  <c r="F2385" i="5"/>
  <c r="B2385" i="5"/>
  <c r="A2386" i="5"/>
  <c r="E2385" i="5"/>
  <c r="G2385" i="5"/>
  <c r="C2385" i="5"/>
  <c r="D2385" i="5"/>
  <c r="H2385" i="5" l="1"/>
  <c r="F2386" i="5"/>
  <c r="B2386" i="5"/>
  <c r="A2387" i="5"/>
  <c r="E2386" i="5"/>
  <c r="G2386" i="5"/>
  <c r="C2386" i="5"/>
  <c r="D2386" i="5"/>
  <c r="H2386" i="5" l="1"/>
  <c r="F2387" i="5"/>
  <c r="B2387" i="5"/>
  <c r="A2388" i="5"/>
  <c r="E2387" i="5"/>
  <c r="G2387" i="5"/>
  <c r="C2387" i="5"/>
  <c r="D2387" i="5"/>
  <c r="H2387" i="5" l="1"/>
  <c r="F2388" i="5"/>
  <c r="B2388" i="5"/>
  <c r="A2389" i="5"/>
  <c r="E2388" i="5"/>
  <c r="G2388" i="5"/>
  <c r="C2388" i="5"/>
  <c r="D2388" i="5"/>
  <c r="H2388" i="5" l="1"/>
  <c r="F2389" i="5"/>
  <c r="B2389" i="5"/>
  <c r="A2390" i="5"/>
  <c r="E2389" i="5"/>
  <c r="G2389" i="5"/>
  <c r="C2389" i="5"/>
  <c r="D2389" i="5"/>
  <c r="H2389" i="5" l="1"/>
  <c r="F2390" i="5"/>
  <c r="B2390" i="5"/>
  <c r="A2391" i="5"/>
  <c r="E2390" i="5"/>
  <c r="G2390" i="5"/>
  <c r="C2390" i="5"/>
  <c r="D2390" i="5"/>
  <c r="H2390" i="5" l="1"/>
  <c r="F2391" i="5"/>
  <c r="B2391" i="5"/>
  <c r="A2392" i="5"/>
  <c r="E2391" i="5"/>
  <c r="G2391" i="5"/>
  <c r="C2391" i="5"/>
  <c r="D2391" i="5"/>
  <c r="H2391" i="5" l="1"/>
  <c r="F2392" i="5"/>
  <c r="B2392" i="5"/>
  <c r="A2393" i="5"/>
  <c r="E2392" i="5"/>
  <c r="G2392" i="5"/>
  <c r="C2392" i="5"/>
  <c r="D2392" i="5"/>
  <c r="H2392" i="5" l="1"/>
  <c r="F2393" i="5"/>
  <c r="B2393" i="5"/>
  <c r="A2394" i="5"/>
  <c r="E2393" i="5"/>
  <c r="G2393" i="5"/>
  <c r="C2393" i="5"/>
  <c r="D2393" i="5"/>
  <c r="H2393" i="5" l="1"/>
  <c r="F2394" i="5"/>
  <c r="B2394" i="5"/>
  <c r="A2395" i="5"/>
  <c r="E2394" i="5"/>
  <c r="G2394" i="5"/>
  <c r="C2394" i="5"/>
  <c r="D2394" i="5"/>
  <c r="H2394" i="5" l="1"/>
  <c r="F2395" i="5"/>
  <c r="B2395" i="5"/>
  <c r="A2396" i="5"/>
  <c r="E2395" i="5"/>
  <c r="G2395" i="5"/>
  <c r="C2395" i="5"/>
  <c r="D2395" i="5"/>
  <c r="H2395" i="5" l="1"/>
  <c r="F2396" i="5"/>
  <c r="B2396" i="5"/>
  <c r="A2397" i="5"/>
  <c r="E2396" i="5"/>
  <c r="G2396" i="5"/>
  <c r="C2396" i="5"/>
  <c r="D2396" i="5"/>
  <c r="H2396" i="5" l="1"/>
  <c r="F2397" i="5"/>
  <c r="B2397" i="5"/>
  <c r="A2398" i="5"/>
  <c r="E2397" i="5"/>
  <c r="G2397" i="5"/>
  <c r="C2397" i="5"/>
  <c r="D2397" i="5"/>
  <c r="H2397" i="5" l="1"/>
  <c r="F2398" i="5"/>
  <c r="B2398" i="5"/>
  <c r="A2399" i="5"/>
  <c r="E2398" i="5"/>
  <c r="G2398" i="5"/>
  <c r="C2398" i="5"/>
  <c r="D2398" i="5"/>
  <c r="H2398" i="5" l="1"/>
  <c r="F2399" i="5"/>
  <c r="B2399" i="5"/>
  <c r="A2400" i="5"/>
  <c r="E2399" i="5"/>
  <c r="G2399" i="5"/>
  <c r="C2399" i="5"/>
  <c r="D2399" i="5"/>
  <c r="H2399" i="5" l="1"/>
  <c r="F2400" i="5"/>
  <c r="B2400" i="5"/>
  <c r="A2401" i="5"/>
  <c r="E2400" i="5"/>
  <c r="G2400" i="5"/>
  <c r="C2400" i="5"/>
  <c r="D2400" i="5"/>
  <c r="H2400" i="5" l="1"/>
  <c r="F2401" i="5"/>
  <c r="B2401" i="5"/>
  <c r="A2402" i="5"/>
  <c r="E2401" i="5"/>
  <c r="G2401" i="5"/>
  <c r="C2401" i="5"/>
  <c r="D2401" i="5"/>
  <c r="H2401" i="5" l="1"/>
  <c r="F2402" i="5"/>
  <c r="B2402" i="5"/>
  <c r="A2403" i="5"/>
  <c r="E2402" i="5"/>
  <c r="G2402" i="5"/>
  <c r="C2402" i="5"/>
  <c r="D2402" i="5"/>
  <c r="H2402" i="5" l="1"/>
  <c r="F2403" i="5"/>
  <c r="B2403" i="5"/>
  <c r="A2404" i="5"/>
  <c r="E2403" i="5"/>
  <c r="G2403" i="5"/>
  <c r="C2403" i="5"/>
  <c r="D2403" i="5"/>
  <c r="H2403" i="5" l="1"/>
  <c r="F2404" i="5"/>
  <c r="B2404" i="5"/>
  <c r="A2405" i="5"/>
  <c r="E2404" i="5"/>
  <c r="G2404" i="5"/>
  <c r="C2404" i="5"/>
  <c r="D2404" i="5"/>
  <c r="H2404" i="5" l="1"/>
  <c r="F2405" i="5"/>
  <c r="B2405" i="5"/>
  <c r="A2406" i="5"/>
  <c r="E2405" i="5"/>
  <c r="G2405" i="5"/>
  <c r="C2405" i="5"/>
  <c r="D2405" i="5"/>
  <c r="H2405" i="5" l="1"/>
  <c r="F2406" i="5"/>
  <c r="B2406" i="5"/>
  <c r="A2407" i="5"/>
  <c r="E2406" i="5"/>
  <c r="G2406" i="5"/>
  <c r="C2406" i="5"/>
  <c r="D2406" i="5"/>
  <c r="H2406" i="5" l="1"/>
  <c r="F2407" i="5"/>
  <c r="B2407" i="5"/>
  <c r="A2408" i="5"/>
  <c r="E2407" i="5"/>
  <c r="G2407" i="5"/>
  <c r="C2407" i="5"/>
  <c r="D2407" i="5"/>
  <c r="H2407" i="5" l="1"/>
  <c r="F2408" i="5"/>
  <c r="B2408" i="5"/>
  <c r="A2409" i="5"/>
  <c r="E2408" i="5"/>
  <c r="G2408" i="5"/>
  <c r="C2408" i="5"/>
  <c r="D2408" i="5"/>
  <c r="H2408" i="5" l="1"/>
  <c r="F2409" i="5"/>
  <c r="B2409" i="5"/>
  <c r="A2410" i="5"/>
  <c r="E2409" i="5"/>
  <c r="G2409" i="5"/>
  <c r="C2409" i="5"/>
  <c r="D2409" i="5"/>
  <c r="H2409" i="5" l="1"/>
  <c r="F2410" i="5"/>
  <c r="B2410" i="5"/>
  <c r="A2411" i="5"/>
  <c r="E2410" i="5"/>
  <c r="G2410" i="5"/>
  <c r="C2410" i="5"/>
  <c r="D2410" i="5"/>
  <c r="H2410" i="5" l="1"/>
  <c r="F2411" i="5"/>
  <c r="B2411" i="5"/>
  <c r="A2412" i="5"/>
  <c r="E2411" i="5"/>
  <c r="G2411" i="5"/>
  <c r="C2411" i="5"/>
  <c r="D2411" i="5"/>
  <c r="H2411" i="5" l="1"/>
  <c r="F2412" i="5"/>
  <c r="B2412" i="5"/>
  <c r="A2413" i="5"/>
  <c r="E2412" i="5"/>
  <c r="G2412" i="5"/>
  <c r="C2412" i="5"/>
  <c r="D2412" i="5"/>
  <c r="H2412" i="5" l="1"/>
  <c r="F2413" i="5"/>
  <c r="B2413" i="5"/>
  <c r="A2414" i="5"/>
  <c r="E2413" i="5"/>
  <c r="G2413" i="5"/>
  <c r="C2413" i="5"/>
  <c r="D2413" i="5"/>
  <c r="H2413" i="5" l="1"/>
  <c r="F2414" i="5"/>
  <c r="B2414" i="5"/>
  <c r="A2415" i="5"/>
  <c r="E2414" i="5"/>
  <c r="G2414" i="5"/>
  <c r="C2414" i="5"/>
  <c r="D2414" i="5"/>
  <c r="H2414" i="5" l="1"/>
  <c r="F2415" i="5"/>
  <c r="B2415" i="5"/>
  <c r="A2416" i="5"/>
  <c r="E2415" i="5"/>
  <c r="G2415" i="5"/>
  <c r="C2415" i="5"/>
  <c r="D2415" i="5"/>
  <c r="H2415" i="5" l="1"/>
  <c r="F2416" i="5"/>
  <c r="B2416" i="5"/>
  <c r="A2417" i="5"/>
  <c r="E2416" i="5"/>
  <c r="G2416" i="5"/>
  <c r="C2416" i="5"/>
  <c r="D2416" i="5"/>
  <c r="H2416" i="5" l="1"/>
  <c r="F2417" i="5"/>
  <c r="B2417" i="5"/>
  <c r="A2418" i="5"/>
  <c r="E2417" i="5"/>
  <c r="G2417" i="5"/>
  <c r="C2417" i="5"/>
  <c r="D2417" i="5"/>
  <c r="H2417" i="5" l="1"/>
  <c r="F2418" i="5"/>
  <c r="B2418" i="5"/>
  <c r="A2419" i="5"/>
  <c r="E2418" i="5"/>
  <c r="G2418" i="5"/>
  <c r="C2418" i="5"/>
  <c r="D2418" i="5"/>
  <c r="H2418" i="5" l="1"/>
  <c r="F2419" i="5"/>
  <c r="B2419" i="5"/>
  <c r="A2420" i="5"/>
  <c r="E2419" i="5"/>
  <c r="G2419" i="5"/>
  <c r="C2419" i="5"/>
  <c r="D2419" i="5"/>
  <c r="H2419" i="5" l="1"/>
  <c r="F2420" i="5"/>
  <c r="B2420" i="5"/>
  <c r="A2421" i="5"/>
  <c r="E2420" i="5"/>
  <c r="G2420" i="5"/>
  <c r="C2420" i="5"/>
  <c r="D2420" i="5"/>
  <c r="H2420" i="5" l="1"/>
  <c r="F2421" i="5"/>
  <c r="B2421" i="5"/>
  <c r="A2422" i="5"/>
  <c r="E2421" i="5"/>
  <c r="G2421" i="5"/>
  <c r="C2421" i="5"/>
  <c r="D2421" i="5"/>
  <c r="H2421" i="5" l="1"/>
  <c r="F2422" i="5"/>
  <c r="B2422" i="5"/>
  <c r="A2423" i="5"/>
  <c r="E2422" i="5"/>
  <c r="G2422" i="5"/>
  <c r="C2422" i="5"/>
  <c r="D2422" i="5"/>
  <c r="H2422" i="5" l="1"/>
  <c r="F2423" i="5"/>
  <c r="B2423" i="5"/>
  <c r="A2424" i="5"/>
  <c r="E2423" i="5"/>
  <c r="G2423" i="5"/>
  <c r="C2423" i="5"/>
  <c r="D2423" i="5"/>
  <c r="H2423" i="5" l="1"/>
  <c r="F2424" i="5"/>
  <c r="B2424" i="5"/>
  <c r="A2425" i="5"/>
  <c r="E2424" i="5"/>
  <c r="G2424" i="5"/>
  <c r="C2424" i="5"/>
  <c r="D2424" i="5"/>
  <c r="H2424" i="5" l="1"/>
  <c r="F2425" i="5"/>
  <c r="B2425" i="5"/>
  <c r="A2426" i="5"/>
  <c r="E2425" i="5"/>
  <c r="G2425" i="5"/>
  <c r="C2425" i="5"/>
  <c r="D2425" i="5"/>
  <c r="H2425" i="5" l="1"/>
  <c r="F2426" i="5"/>
  <c r="B2426" i="5"/>
  <c r="A2427" i="5"/>
  <c r="E2426" i="5"/>
  <c r="G2426" i="5"/>
  <c r="C2426" i="5"/>
  <c r="D2426" i="5"/>
  <c r="H2426" i="5" l="1"/>
  <c r="F2427" i="5"/>
  <c r="B2427" i="5"/>
  <c r="A2428" i="5"/>
  <c r="E2427" i="5"/>
  <c r="G2427" i="5"/>
  <c r="C2427" i="5"/>
  <c r="D2427" i="5"/>
  <c r="H2427" i="5" l="1"/>
  <c r="F2428" i="5"/>
  <c r="B2428" i="5"/>
  <c r="A2429" i="5"/>
  <c r="E2428" i="5"/>
  <c r="G2428" i="5"/>
  <c r="C2428" i="5"/>
  <c r="D2428" i="5"/>
  <c r="H2428" i="5" l="1"/>
  <c r="F2429" i="5"/>
  <c r="B2429" i="5"/>
  <c r="A2430" i="5"/>
  <c r="E2429" i="5"/>
  <c r="G2429" i="5"/>
  <c r="C2429" i="5"/>
  <c r="D2429" i="5"/>
  <c r="H2429" i="5" l="1"/>
  <c r="F2430" i="5"/>
  <c r="B2430" i="5"/>
  <c r="A2431" i="5"/>
  <c r="E2430" i="5"/>
  <c r="G2430" i="5"/>
  <c r="C2430" i="5"/>
  <c r="D2430" i="5"/>
  <c r="H2430" i="5" l="1"/>
  <c r="F2431" i="5"/>
  <c r="B2431" i="5"/>
  <c r="A2432" i="5"/>
  <c r="E2431" i="5"/>
  <c r="G2431" i="5"/>
  <c r="C2431" i="5"/>
  <c r="D2431" i="5"/>
  <c r="H2431" i="5" l="1"/>
  <c r="F2432" i="5"/>
  <c r="B2432" i="5"/>
  <c r="A2433" i="5"/>
  <c r="E2432" i="5"/>
  <c r="G2432" i="5"/>
  <c r="C2432" i="5"/>
  <c r="D2432" i="5"/>
  <c r="H2432" i="5" l="1"/>
  <c r="F2433" i="5"/>
  <c r="B2433" i="5"/>
  <c r="A2434" i="5"/>
  <c r="E2433" i="5"/>
  <c r="G2433" i="5"/>
  <c r="C2433" i="5"/>
  <c r="D2433" i="5"/>
  <c r="H2433" i="5" l="1"/>
  <c r="F2434" i="5"/>
  <c r="B2434" i="5"/>
  <c r="A2435" i="5"/>
  <c r="E2434" i="5"/>
  <c r="G2434" i="5"/>
  <c r="C2434" i="5"/>
  <c r="D2434" i="5"/>
  <c r="H2434" i="5" l="1"/>
  <c r="F2435" i="5"/>
  <c r="B2435" i="5"/>
  <c r="A2436" i="5"/>
  <c r="E2435" i="5"/>
  <c r="G2435" i="5"/>
  <c r="C2435" i="5"/>
  <c r="D2435" i="5"/>
  <c r="H2435" i="5" l="1"/>
  <c r="F2436" i="5"/>
  <c r="B2436" i="5"/>
  <c r="A2437" i="5"/>
  <c r="E2436" i="5"/>
  <c r="G2436" i="5"/>
  <c r="C2436" i="5"/>
  <c r="D2436" i="5"/>
  <c r="H2436" i="5" l="1"/>
  <c r="F2437" i="5"/>
  <c r="B2437" i="5"/>
  <c r="A2438" i="5"/>
  <c r="E2437" i="5"/>
  <c r="G2437" i="5"/>
  <c r="C2437" i="5"/>
  <c r="D2437" i="5"/>
  <c r="H2437" i="5" l="1"/>
  <c r="F2438" i="5"/>
  <c r="B2438" i="5"/>
  <c r="A2439" i="5"/>
  <c r="E2438" i="5"/>
  <c r="G2438" i="5"/>
  <c r="C2438" i="5"/>
  <c r="D2438" i="5"/>
  <c r="H2438" i="5" l="1"/>
  <c r="F2439" i="5"/>
  <c r="B2439" i="5"/>
  <c r="A2440" i="5"/>
  <c r="E2439" i="5"/>
  <c r="G2439" i="5"/>
  <c r="C2439" i="5"/>
  <c r="D2439" i="5"/>
  <c r="H2439" i="5" l="1"/>
  <c r="F2440" i="5"/>
  <c r="B2440" i="5"/>
  <c r="A2441" i="5"/>
  <c r="E2440" i="5"/>
  <c r="G2440" i="5"/>
  <c r="C2440" i="5"/>
  <c r="D2440" i="5"/>
  <c r="H2440" i="5" l="1"/>
  <c r="F2441" i="5"/>
  <c r="B2441" i="5"/>
  <c r="A2442" i="5"/>
  <c r="E2441" i="5"/>
  <c r="G2441" i="5"/>
  <c r="C2441" i="5"/>
  <c r="D2441" i="5"/>
  <c r="H2441" i="5" l="1"/>
  <c r="F2442" i="5"/>
  <c r="B2442" i="5"/>
  <c r="A2443" i="5"/>
  <c r="E2442" i="5"/>
  <c r="G2442" i="5"/>
  <c r="C2442" i="5"/>
  <c r="D2442" i="5"/>
  <c r="H2442" i="5" l="1"/>
  <c r="F2443" i="5"/>
  <c r="B2443" i="5"/>
  <c r="A2444" i="5"/>
  <c r="E2443" i="5"/>
  <c r="G2443" i="5"/>
  <c r="C2443" i="5"/>
  <c r="D2443" i="5"/>
  <c r="H2443" i="5" l="1"/>
  <c r="F2444" i="5"/>
  <c r="B2444" i="5"/>
  <c r="A2445" i="5"/>
  <c r="E2444" i="5"/>
  <c r="G2444" i="5"/>
  <c r="C2444" i="5"/>
  <c r="D2444" i="5"/>
  <c r="H2444" i="5" l="1"/>
  <c r="F2445" i="5"/>
  <c r="B2445" i="5"/>
  <c r="A2446" i="5"/>
  <c r="E2445" i="5"/>
  <c r="G2445" i="5"/>
  <c r="C2445" i="5"/>
  <c r="D2445" i="5"/>
  <c r="H2445" i="5" l="1"/>
  <c r="F2446" i="5"/>
  <c r="B2446" i="5"/>
  <c r="A2447" i="5"/>
  <c r="E2446" i="5"/>
  <c r="G2446" i="5"/>
  <c r="C2446" i="5"/>
  <c r="D2446" i="5"/>
  <c r="H2446" i="5" l="1"/>
  <c r="F2447" i="5"/>
  <c r="B2447" i="5"/>
  <c r="A2448" i="5"/>
  <c r="E2447" i="5"/>
  <c r="G2447" i="5"/>
  <c r="C2447" i="5"/>
  <c r="D2447" i="5"/>
  <c r="H2447" i="5" l="1"/>
  <c r="F2448" i="5"/>
  <c r="B2448" i="5"/>
  <c r="A2449" i="5"/>
  <c r="E2448" i="5"/>
  <c r="G2448" i="5"/>
  <c r="C2448" i="5"/>
  <c r="D2448" i="5"/>
  <c r="H2448" i="5" l="1"/>
  <c r="F2449" i="5"/>
  <c r="B2449" i="5"/>
  <c r="A2450" i="5"/>
  <c r="E2449" i="5"/>
  <c r="G2449" i="5"/>
  <c r="C2449" i="5"/>
  <c r="D2449" i="5"/>
  <c r="H2449" i="5" l="1"/>
  <c r="F2450" i="5"/>
  <c r="B2450" i="5"/>
  <c r="A2451" i="5"/>
  <c r="E2450" i="5"/>
  <c r="G2450" i="5"/>
  <c r="C2450" i="5"/>
  <c r="D2450" i="5"/>
  <c r="H2450" i="5" l="1"/>
  <c r="F2451" i="5"/>
  <c r="B2451" i="5"/>
  <c r="A2452" i="5"/>
  <c r="E2451" i="5"/>
  <c r="G2451" i="5"/>
  <c r="C2451" i="5"/>
  <c r="D2451" i="5"/>
  <c r="H2451" i="5" l="1"/>
  <c r="F2452" i="5"/>
  <c r="B2452" i="5"/>
  <c r="A2453" i="5"/>
  <c r="E2452" i="5"/>
  <c r="G2452" i="5"/>
  <c r="C2452" i="5"/>
  <c r="D2452" i="5"/>
  <c r="H2452" i="5" l="1"/>
  <c r="F2453" i="5"/>
  <c r="B2453" i="5"/>
  <c r="A2454" i="5"/>
  <c r="E2453" i="5"/>
  <c r="G2453" i="5"/>
  <c r="C2453" i="5"/>
  <c r="D2453" i="5"/>
  <c r="H2453" i="5" l="1"/>
  <c r="F2454" i="5"/>
  <c r="B2454" i="5"/>
  <c r="A2455" i="5"/>
  <c r="E2454" i="5"/>
  <c r="G2454" i="5"/>
  <c r="C2454" i="5"/>
  <c r="D2454" i="5"/>
  <c r="H2454" i="5" l="1"/>
  <c r="F2455" i="5"/>
  <c r="B2455" i="5"/>
  <c r="A2456" i="5"/>
  <c r="E2455" i="5"/>
  <c r="G2455" i="5"/>
  <c r="C2455" i="5"/>
  <c r="D2455" i="5"/>
  <c r="H2455" i="5" l="1"/>
  <c r="F2456" i="5"/>
  <c r="B2456" i="5"/>
  <c r="A2457" i="5"/>
  <c r="E2456" i="5"/>
  <c r="G2456" i="5"/>
  <c r="C2456" i="5"/>
  <c r="D2456" i="5"/>
  <c r="H2456" i="5" l="1"/>
  <c r="F2457" i="5"/>
  <c r="B2457" i="5"/>
  <c r="A2458" i="5"/>
  <c r="E2457" i="5"/>
  <c r="G2457" i="5"/>
  <c r="C2457" i="5"/>
  <c r="D2457" i="5"/>
  <c r="H2457" i="5" l="1"/>
  <c r="F2458" i="5"/>
  <c r="B2458" i="5"/>
  <c r="A2459" i="5"/>
  <c r="E2458" i="5"/>
  <c r="G2458" i="5"/>
  <c r="C2458" i="5"/>
  <c r="D2458" i="5"/>
  <c r="H2458" i="5" l="1"/>
  <c r="F2459" i="5"/>
  <c r="B2459" i="5"/>
  <c r="A2460" i="5"/>
  <c r="E2459" i="5"/>
  <c r="G2459" i="5"/>
  <c r="C2459" i="5"/>
  <c r="D2459" i="5"/>
  <c r="H2459" i="5" l="1"/>
  <c r="F2460" i="5"/>
  <c r="B2460" i="5"/>
  <c r="A2461" i="5"/>
  <c r="E2460" i="5"/>
  <c r="G2460" i="5"/>
  <c r="C2460" i="5"/>
  <c r="D2460" i="5"/>
  <c r="H2460" i="5" l="1"/>
  <c r="F2461" i="5"/>
  <c r="B2461" i="5"/>
  <c r="A2462" i="5"/>
  <c r="E2461" i="5"/>
  <c r="G2461" i="5"/>
  <c r="C2461" i="5"/>
  <c r="D2461" i="5"/>
  <c r="H2461" i="5" l="1"/>
  <c r="F2462" i="5"/>
  <c r="B2462" i="5"/>
  <c r="A2463" i="5"/>
  <c r="E2462" i="5"/>
  <c r="G2462" i="5"/>
  <c r="C2462" i="5"/>
  <c r="D2462" i="5"/>
  <c r="H2462" i="5" l="1"/>
  <c r="F2463" i="5"/>
  <c r="B2463" i="5"/>
  <c r="A2464" i="5"/>
  <c r="E2463" i="5"/>
  <c r="G2463" i="5"/>
  <c r="C2463" i="5"/>
  <c r="D2463" i="5"/>
  <c r="H2463" i="5" l="1"/>
  <c r="F2464" i="5"/>
  <c r="B2464" i="5"/>
  <c r="A2465" i="5"/>
  <c r="E2464" i="5"/>
  <c r="G2464" i="5"/>
  <c r="C2464" i="5"/>
  <c r="D2464" i="5"/>
  <c r="H2464" i="5" l="1"/>
  <c r="F2465" i="5"/>
  <c r="B2465" i="5"/>
  <c r="A2466" i="5"/>
  <c r="E2465" i="5"/>
  <c r="G2465" i="5"/>
  <c r="C2465" i="5"/>
  <c r="D2465" i="5"/>
  <c r="H2465" i="5" l="1"/>
  <c r="F2466" i="5"/>
  <c r="B2466" i="5"/>
  <c r="A2467" i="5"/>
  <c r="E2466" i="5"/>
  <c r="G2466" i="5"/>
  <c r="C2466" i="5"/>
  <c r="D2466" i="5"/>
  <c r="H2466" i="5" l="1"/>
  <c r="F2467" i="5"/>
  <c r="B2467" i="5"/>
  <c r="A2468" i="5"/>
  <c r="E2467" i="5"/>
  <c r="G2467" i="5"/>
  <c r="C2467" i="5"/>
  <c r="D2467" i="5"/>
  <c r="H2467" i="5" l="1"/>
  <c r="F2468" i="5"/>
  <c r="B2468" i="5"/>
  <c r="A2469" i="5"/>
  <c r="E2468" i="5"/>
  <c r="G2468" i="5"/>
  <c r="C2468" i="5"/>
  <c r="D2468" i="5"/>
  <c r="H2468" i="5" l="1"/>
  <c r="F2469" i="5"/>
  <c r="B2469" i="5"/>
  <c r="A2470" i="5"/>
  <c r="E2469" i="5"/>
  <c r="G2469" i="5"/>
  <c r="C2469" i="5"/>
  <c r="D2469" i="5"/>
  <c r="H2469" i="5" l="1"/>
  <c r="F2470" i="5"/>
  <c r="B2470" i="5"/>
  <c r="A2471" i="5"/>
  <c r="E2470" i="5"/>
  <c r="G2470" i="5"/>
  <c r="C2470" i="5"/>
  <c r="D2470" i="5"/>
  <c r="H2470" i="5" l="1"/>
  <c r="F2471" i="5"/>
  <c r="B2471" i="5"/>
  <c r="A2472" i="5"/>
  <c r="E2471" i="5"/>
  <c r="G2471" i="5"/>
  <c r="C2471" i="5"/>
  <c r="D2471" i="5"/>
  <c r="H2471" i="5" l="1"/>
  <c r="F2472" i="5"/>
  <c r="B2472" i="5"/>
  <c r="A2473" i="5"/>
  <c r="E2472" i="5"/>
  <c r="G2472" i="5"/>
  <c r="C2472" i="5"/>
  <c r="D2472" i="5"/>
  <c r="H2472" i="5" l="1"/>
  <c r="F2473" i="5"/>
  <c r="B2473" i="5"/>
  <c r="A2474" i="5"/>
  <c r="E2473" i="5"/>
  <c r="G2473" i="5"/>
  <c r="C2473" i="5"/>
  <c r="D2473" i="5"/>
  <c r="H2473" i="5" l="1"/>
  <c r="F2474" i="5"/>
  <c r="B2474" i="5"/>
  <c r="A2475" i="5"/>
  <c r="E2474" i="5"/>
  <c r="G2474" i="5"/>
  <c r="C2474" i="5"/>
  <c r="D2474" i="5"/>
  <c r="H2474" i="5" l="1"/>
  <c r="F2475" i="5"/>
  <c r="B2475" i="5"/>
  <c r="A2476" i="5"/>
  <c r="E2475" i="5"/>
  <c r="G2475" i="5"/>
  <c r="C2475" i="5"/>
  <c r="D2475" i="5"/>
  <c r="H2475" i="5" l="1"/>
  <c r="F2476" i="5"/>
  <c r="B2476" i="5"/>
  <c r="A2477" i="5"/>
  <c r="E2476" i="5"/>
  <c r="G2476" i="5"/>
  <c r="C2476" i="5"/>
  <c r="D2476" i="5"/>
  <c r="H2476" i="5" l="1"/>
  <c r="F2477" i="5"/>
  <c r="B2477" i="5"/>
  <c r="A2478" i="5"/>
  <c r="E2477" i="5"/>
  <c r="G2477" i="5"/>
  <c r="C2477" i="5"/>
  <c r="D2477" i="5"/>
  <c r="H2477" i="5" l="1"/>
  <c r="F2478" i="5"/>
  <c r="B2478" i="5"/>
  <c r="A2479" i="5"/>
  <c r="E2478" i="5"/>
  <c r="G2478" i="5"/>
  <c r="C2478" i="5"/>
  <c r="D2478" i="5"/>
  <c r="H2478" i="5" l="1"/>
  <c r="F2479" i="5"/>
  <c r="B2479" i="5"/>
  <c r="A2480" i="5"/>
  <c r="E2479" i="5"/>
  <c r="G2479" i="5"/>
  <c r="C2479" i="5"/>
  <c r="D2479" i="5"/>
  <c r="H2479" i="5" l="1"/>
  <c r="F2480" i="5"/>
  <c r="B2480" i="5"/>
  <c r="A2481" i="5"/>
  <c r="E2480" i="5"/>
  <c r="G2480" i="5"/>
  <c r="C2480" i="5"/>
  <c r="D2480" i="5"/>
  <c r="H2480" i="5" l="1"/>
  <c r="F2481" i="5"/>
  <c r="B2481" i="5"/>
  <c r="A2482" i="5"/>
  <c r="E2481" i="5"/>
  <c r="G2481" i="5"/>
  <c r="C2481" i="5"/>
  <c r="D2481" i="5"/>
  <c r="H2481" i="5" l="1"/>
  <c r="F2482" i="5"/>
  <c r="B2482" i="5"/>
  <c r="A2483" i="5"/>
  <c r="E2482" i="5"/>
  <c r="G2482" i="5"/>
  <c r="C2482" i="5"/>
  <c r="D2482" i="5"/>
  <c r="H2482" i="5" l="1"/>
  <c r="F2483" i="5"/>
  <c r="B2483" i="5"/>
  <c r="A2484" i="5"/>
  <c r="E2483" i="5"/>
  <c r="G2483" i="5"/>
  <c r="C2483" i="5"/>
  <c r="D2483" i="5"/>
  <c r="H2483" i="5" l="1"/>
  <c r="F2484" i="5"/>
  <c r="B2484" i="5"/>
  <c r="A2485" i="5"/>
  <c r="E2484" i="5"/>
  <c r="G2484" i="5"/>
  <c r="C2484" i="5"/>
  <c r="D2484" i="5"/>
  <c r="H2484" i="5" l="1"/>
  <c r="F2485" i="5"/>
  <c r="B2485" i="5"/>
  <c r="A2486" i="5"/>
  <c r="E2485" i="5"/>
  <c r="G2485" i="5"/>
  <c r="C2485" i="5"/>
  <c r="D2485" i="5"/>
  <c r="H2485" i="5" l="1"/>
  <c r="F2486" i="5"/>
  <c r="B2486" i="5"/>
  <c r="A2487" i="5"/>
  <c r="E2486" i="5"/>
  <c r="G2486" i="5"/>
  <c r="C2486" i="5"/>
  <c r="D2486" i="5"/>
  <c r="H2486" i="5" l="1"/>
  <c r="F2487" i="5"/>
  <c r="B2487" i="5"/>
  <c r="A2488" i="5"/>
  <c r="E2487" i="5"/>
  <c r="G2487" i="5"/>
  <c r="C2487" i="5"/>
  <c r="D2487" i="5"/>
  <c r="H2487" i="5" l="1"/>
  <c r="F2488" i="5"/>
  <c r="B2488" i="5"/>
  <c r="A2489" i="5"/>
  <c r="E2488" i="5"/>
  <c r="G2488" i="5"/>
  <c r="C2488" i="5"/>
  <c r="D2488" i="5"/>
  <c r="H2488" i="5" l="1"/>
  <c r="F2489" i="5"/>
  <c r="B2489" i="5"/>
  <c r="A2490" i="5"/>
  <c r="E2489" i="5"/>
  <c r="G2489" i="5"/>
  <c r="C2489" i="5"/>
  <c r="D2489" i="5"/>
  <c r="H2489" i="5" l="1"/>
  <c r="F2490" i="5"/>
  <c r="B2490" i="5"/>
  <c r="A2491" i="5"/>
  <c r="E2490" i="5"/>
  <c r="G2490" i="5"/>
  <c r="C2490" i="5"/>
  <c r="D2490" i="5"/>
  <c r="H2490" i="5" l="1"/>
  <c r="F2491" i="5"/>
  <c r="B2491" i="5"/>
  <c r="A2492" i="5"/>
  <c r="E2491" i="5"/>
  <c r="G2491" i="5"/>
  <c r="C2491" i="5"/>
  <c r="D2491" i="5"/>
  <c r="H2491" i="5" l="1"/>
  <c r="F2492" i="5"/>
  <c r="B2492" i="5"/>
  <c r="A2493" i="5"/>
  <c r="E2492" i="5"/>
  <c r="G2492" i="5"/>
  <c r="C2492" i="5"/>
  <c r="D2492" i="5"/>
  <c r="H2492" i="5" l="1"/>
  <c r="F2493" i="5"/>
  <c r="B2493" i="5"/>
  <c r="A2494" i="5"/>
  <c r="E2493" i="5"/>
  <c r="G2493" i="5"/>
  <c r="C2493" i="5"/>
  <c r="D2493" i="5"/>
  <c r="H2493" i="5" l="1"/>
  <c r="F2494" i="5"/>
  <c r="B2494" i="5"/>
  <c r="A2495" i="5"/>
  <c r="E2494" i="5"/>
  <c r="G2494" i="5"/>
  <c r="C2494" i="5"/>
  <c r="D2494" i="5"/>
  <c r="H2494" i="5" l="1"/>
  <c r="F2495" i="5"/>
  <c r="B2495" i="5"/>
  <c r="A2496" i="5"/>
  <c r="E2495" i="5"/>
  <c r="G2495" i="5"/>
  <c r="C2495" i="5"/>
  <c r="D2495" i="5"/>
  <c r="H2495" i="5" l="1"/>
  <c r="F2496" i="5"/>
  <c r="B2496" i="5"/>
  <c r="A2497" i="5"/>
  <c r="E2496" i="5"/>
  <c r="G2496" i="5"/>
  <c r="C2496" i="5"/>
  <c r="D2496" i="5"/>
  <c r="H2496" i="5" l="1"/>
  <c r="F2497" i="5"/>
  <c r="B2497" i="5"/>
  <c r="A2498" i="5"/>
  <c r="E2497" i="5"/>
  <c r="G2497" i="5"/>
  <c r="C2497" i="5"/>
  <c r="D2497" i="5"/>
  <c r="H2497" i="5" l="1"/>
  <c r="F2498" i="5"/>
  <c r="B2498" i="5"/>
  <c r="A2499" i="5"/>
  <c r="E2498" i="5"/>
  <c r="G2498" i="5"/>
  <c r="C2498" i="5"/>
  <c r="D2498" i="5"/>
  <c r="H2498" i="5" l="1"/>
  <c r="F2499" i="5"/>
  <c r="B2499" i="5"/>
  <c r="A2500" i="5"/>
  <c r="E2499" i="5"/>
  <c r="G2499" i="5"/>
  <c r="C2499" i="5"/>
  <c r="D2499" i="5"/>
  <c r="H2499" i="5" l="1"/>
  <c r="F2500" i="5"/>
  <c r="B2500" i="5"/>
  <c r="A2501" i="5"/>
  <c r="E2500" i="5"/>
  <c r="G2500" i="5"/>
  <c r="C2500" i="5"/>
  <c r="D2500" i="5"/>
  <c r="H2500" i="5" l="1"/>
  <c r="F2501" i="5"/>
  <c r="B2501" i="5"/>
  <c r="A2502" i="5"/>
  <c r="E2501" i="5"/>
  <c r="G2501" i="5"/>
  <c r="C2501" i="5"/>
  <c r="D2501" i="5"/>
  <c r="H2501" i="5" l="1"/>
  <c r="F2502" i="5"/>
  <c r="B2502" i="5"/>
  <c r="A2503" i="5"/>
  <c r="E2502" i="5"/>
  <c r="G2502" i="5"/>
  <c r="C2502" i="5"/>
  <c r="D2502" i="5"/>
  <c r="H2502" i="5" l="1"/>
  <c r="F2503" i="5"/>
  <c r="B2503" i="5"/>
  <c r="A2504" i="5"/>
  <c r="E2503" i="5"/>
  <c r="G2503" i="5"/>
  <c r="C2503" i="5"/>
  <c r="D2503" i="5"/>
  <c r="H2503" i="5" l="1"/>
  <c r="F2504" i="5"/>
  <c r="B2504" i="5"/>
  <c r="A2505" i="5"/>
  <c r="E2504" i="5"/>
  <c r="G2504" i="5"/>
  <c r="C2504" i="5"/>
  <c r="D2504" i="5"/>
  <c r="H2504" i="5" l="1"/>
  <c r="F2505" i="5"/>
  <c r="B2505" i="5"/>
  <c r="A2506" i="5"/>
  <c r="E2505" i="5"/>
  <c r="G2505" i="5"/>
  <c r="C2505" i="5"/>
  <c r="D2505" i="5"/>
  <c r="H2505" i="5" l="1"/>
  <c r="F2506" i="5"/>
  <c r="B2506" i="5"/>
  <c r="A2507" i="5"/>
  <c r="E2506" i="5"/>
  <c r="G2506" i="5"/>
  <c r="C2506" i="5"/>
  <c r="D2506" i="5"/>
  <c r="H2506" i="5" l="1"/>
  <c r="F2507" i="5"/>
  <c r="B2507" i="5"/>
  <c r="A2508" i="5"/>
  <c r="E2507" i="5"/>
  <c r="G2507" i="5"/>
  <c r="C2507" i="5"/>
  <c r="D2507" i="5"/>
  <c r="H2507" i="5" l="1"/>
  <c r="F2508" i="5"/>
  <c r="B2508" i="5"/>
  <c r="A2509" i="5"/>
  <c r="E2508" i="5"/>
  <c r="G2508" i="5"/>
  <c r="C2508" i="5"/>
  <c r="D2508" i="5"/>
  <c r="H2508" i="5" l="1"/>
  <c r="F2509" i="5"/>
  <c r="B2509" i="5"/>
  <c r="A2510" i="5"/>
  <c r="E2509" i="5"/>
  <c r="G2509" i="5"/>
  <c r="C2509" i="5"/>
  <c r="D2509" i="5"/>
  <c r="H2509" i="5" l="1"/>
  <c r="F2510" i="5"/>
  <c r="B2510" i="5"/>
  <c r="A2511" i="5"/>
  <c r="E2510" i="5"/>
  <c r="G2510" i="5"/>
  <c r="C2510" i="5"/>
  <c r="D2510" i="5"/>
  <c r="H2510" i="5" l="1"/>
  <c r="F2511" i="5"/>
  <c r="B2511" i="5"/>
  <c r="A2512" i="5"/>
  <c r="E2511" i="5"/>
  <c r="G2511" i="5"/>
  <c r="C2511" i="5"/>
  <c r="D2511" i="5"/>
  <c r="H2511" i="5" l="1"/>
  <c r="F2512" i="5"/>
  <c r="B2512" i="5"/>
  <c r="A2513" i="5"/>
  <c r="E2512" i="5"/>
  <c r="G2512" i="5"/>
  <c r="C2512" i="5"/>
  <c r="D2512" i="5"/>
  <c r="H2512" i="5" l="1"/>
  <c r="F2513" i="5"/>
  <c r="B2513" i="5"/>
  <c r="A2514" i="5"/>
  <c r="E2513" i="5"/>
  <c r="G2513" i="5"/>
  <c r="C2513" i="5"/>
  <c r="D2513" i="5"/>
  <c r="H2513" i="5" l="1"/>
  <c r="F2514" i="5"/>
  <c r="B2514" i="5"/>
  <c r="A2515" i="5"/>
  <c r="E2514" i="5"/>
  <c r="G2514" i="5"/>
  <c r="C2514" i="5"/>
  <c r="D2514" i="5"/>
  <c r="H2514" i="5" l="1"/>
  <c r="F2515" i="5"/>
  <c r="B2515" i="5"/>
  <c r="A2516" i="5"/>
  <c r="E2515" i="5"/>
  <c r="G2515" i="5"/>
  <c r="C2515" i="5"/>
  <c r="D2515" i="5"/>
  <c r="H2515" i="5" l="1"/>
  <c r="F2516" i="5"/>
  <c r="B2516" i="5"/>
  <c r="A2517" i="5"/>
  <c r="E2516" i="5"/>
  <c r="G2516" i="5"/>
  <c r="C2516" i="5"/>
  <c r="D2516" i="5"/>
  <c r="H2516" i="5" l="1"/>
  <c r="F2517" i="5"/>
  <c r="B2517" i="5"/>
  <c r="A2518" i="5"/>
  <c r="E2517" i="5"/>
  <c r="G2517" i="5"/>
  <c r="C2517" i="5"/>
  <c r="D2517" i="5"/>
  <c r="H2517" i="5" l="1"/>
  <c r="F2518" i="5"/>
  <c r="B2518" i="5"/>
  <c r="A2519" i="5"/>
  <c r="E2518" i="5"/>
  <c r="G2518" i="5"/>
  <c r="C2518" i="5"/>
  <c r="D2518" i="5"/>
  <c r="H2518" i="5" l="1"/>
  <c r="F2519" i="5"/>
  <c r="B2519" i="5"/>
  <c r="A2520" i="5"/>
  <c r="E2519" i="5"/>
  <c r="G2519" i="5"/>
  <c r="C2519" i="5"/>
  <c r="D2519" i="5"/>
  <c r="H2519" i="5" l="1"/>
  <c r="F2520" i="5"/>
  <c r="B2520" i="5"/>
  <c r="A2521" i="5"/>
  <c r="E2520" i="5"/>
  <c r="G2520" i="5"/>
  <c r="C2520" i="5"/>
  <c r="D2520" i="5"/>
  <c r="H2520" i="5" l="1"/>
  <c r="F2521" i="5"/>
  <c r="B2521" i="5"/>
  <c r="A2522" i="5"/>
  <c r="E2521" i="5"/>
  <c r="G2521" i="5"/>
  <c r="C2521" i="5"/>
  <c r="D2521" i="5"/>
  <c r="H2521" i="5" l="1"/>
  <c r="F2522" i="5"/>
  <c r="B2522" i="5"/>
  <c r="A2523" i="5"/>
  <c r="E2522" i="5"/>
  <c r="G2522" i="5"/>
  <c r="C2522" i="5"/>
  <c r="D2522" i="5"/>
  <c r="H2522" i="5" l="1"/>
  <c r="F2523" i="5"/>
  <c r="B2523" i="5"/>
  <c r="A2524" i="5"/>
  <c r="E2523" i="5"/>
  <c r="G2523" i="5"/>
  <c r="C2523" i="5"/>
  <c r="D2523" i="5"/>
  <c r="H2523" i="5" l="1"/>
  <c r="F2524" i="5"/>
  <c r="B2524" i="5"/>
  <c r="A2525" i="5"/>
  <c r="E2524" i="5"/>
  <c r="G2524" i="5"/>
  <c r="C2524" i="5"/>
  <c r="D2524" i="5"/>
  <c r="H2524" i="5" l="1"/>
  <c r="F2525" i="5"/>
  <c r="B2525" i="5"/>
  <c r="A2526" i="5"/>
  <c r="E2525" i="5"/>
  <c r="G2525" i="5"/>
  <c r="C2525" i="5"/>
  <c r="D2525" i="5"/>
  <c r="H2525" i="5" l="1"/>
  <c r="F2526" i="5"/>
  <c r="B2526" i="5"/>
  <c r="A2527" i="5"/>
  <c r="E2526" i="5"/>
  <c r="G2526" i="5"/>
  <c r="C2526" i="5"/>
  <c r="D2526" i="5"/>
  <c r="H2526" i="5" l="1"/>
  <c r="F2527" i="5"/>
  <c r="B2527" i="5"/>
  <c r="A2528" i="5"/>
  <c r="E2527" i="5"/>
  <c r="G2527" i="5"/>
  <c r="C2527" i="5"/>
  <c r="D2527" i="5"/>
  <c r="H2527" i="5" l="1"/>
  <c r="F2528" i="5"/>
  <c r="B2528" i="5"/>
  <c r="A2529" i="5"/>
  <c r="E2528" i="5"/>
  <c r="G2528" i="5"/>
  <c r="C2528" i="5"/>
  <c r="D2528" i="5"/>
  <c r="H2528" i="5" l="1"/>
  <c r="F2529" i="5"/>
  <c r="B2529" i="5"/>
  <c r="A2530" i="5"/>
  <c r="E2529" i="5"/>
  <c r="G2529" i="5"/>
  <c r="C2529" i="5"/>
  <c r="D2529" i="5"/>
  <c r="H2529" i="5" l="1"/>
  <c r="F2530" i="5"/>
  <c r="B2530" i="5"/>
  <c r="A2531" i="5"/>
  <c r="E2530" i="5"/>
  <c r="G2530" i="5"/>
  <c r="C2530" i="5"/>
  <c r="D2530" i="5"/>
  <c r="H2530" i="5" l="1"/>
  <c r="F2531" i="5"/>
  <c r="B2531" i="5"/>
  <c r="A2532" i="5"/>
  <c r="E2531" i="5"/>
  <c r="G2531" i="5"/>
  <c r="C2531" i="5"/>
  <c r="D2531" i="5"/>
  <c r="H2531" i="5" l="1"/>
  <c r="F2532" i="5"/>
  <c r="B2532" i="5"/>
  <c r="A2533" i="5"/>
  <c r="E2532" i="5"/>
  <c r="G2532" i="5"/>
  <c r="C2532" i="5"/>
  <c r="D2532" i="5"/>
  <c r="H2532" i="5" l="1"/>
  <c r="F2533" i="5"/>
  <c r="B2533" i="5"/>
  <c r="A2534" i="5"/>
  <c r="E2533" i="5"/>
  <c r="G2533" i="5"/>
  <c r="C2533" i="5"/>
  <c r="D2533" i="5"/>
  <c r="H2533" i="5" l="1"/>
  <c r="F2534" i="5"/>
  <c r="B2534" i="5"/>
  <c r="A2535" i="5"/>
  <c r="E2534" i="5"/>
  <c r="G2534" i="5"/>
  <c r="C2534" i="5"/>
  <c r="D2534" i="5"/>
  <c r="H2534" i="5" l="1"/>
  <c r="F2535" i="5"/>
  <c r="B2535" i="5"/>
  <c r="A2536" i="5"/>
  <c r="E2535" i="5"/>
  <c r="G2535" i="5"/>
  <c r="C2535" i="5"/>
  <c r="D2535" i="5"/>
  <c r="H2535" i="5" l="1"/>
  <c r="F2536" i="5"/>
  <c r="B2536" i="5"/>
  <c r="A2537" i="5"/>
  <c r="E2536" i="5"/>
  <c r="G2536" i="5"/>
  <c r="C2536" i="5"/>
  <c r="D2536" i="5"/>
  <c r="H2536" i="5" l="1"/>
  <c r="F2537" i="5"/>
  <c r="B2537" i="5"/>
  <c r="A2538" i="5"/>
  <c r="E2537" i="5"/>
  <c r="G2537" i="5"/>
  <c r="C2537" i="5"/>
  <c r="D2537" i="5"/>
  <c r="H2537" i="5" l="1"/>
  <c r="F2538" i="5"/>
  <c r="B2538" i="5"/>
  <c r="A2539" i="5"/>
  <c r="E2538" i="5"/>
  <c r="G2538" i="5"/>
  <c r="C2538" i="5"/>
  <c r="D2538" i="5"/>
  <c r="H2538" i="5" l="1"/>
  <c r="F2539" i="5"/>
  <c r="B2539" i="5"/>
  <c r="A2540" i="5"/>
  <c r="E2539" i="5"/>
  <c r="G2539" i="5"/>
  <c r="C2539" i="5"/>
  <c r="D2539" i="5"/>
  <c r="H2539" i="5" l="1"/>
  <c r="F2540" i="5"/>
  <c r="B2540" i="5"/>
  <c r="A2541" i="5"/>
  <c r="E2540" i="5"/>
  <c r="G2540" i="5"/>
  <c r="C2540" i="5"/>
  <c r="D2540" i="5"/>
  <c r="H2540" i="5" l="1"/>
  <c r="F2541" i="5"/>
  <c r="B2541" i="5"/>
  <c r="A2542" i="5"/>
  <c r="E2541" i="5"/>
  <c r="G2541" i="5"/>
  <c r="C2541" i="5"/>
  <c r="D2541" i="5"/>
  <c r="H2541" i="5" l="1"/>
  <c r="F2542" i="5"/>
  <c r="B2542" i="5"/>
  <c r="A2543" i="5"/>
  <c r="E2542" i="5"/>
  <c r="G2542" i="5"/>
  <c r="C2542" i="5"/>
  <c r="D2542" i="5"/>
  <c r="H2542" i="5" l="1"/>
  <c r="F2543" i="5"/>
  <c r="B2543" i="5"/>
  <c r="A2544" i="5"/>
  <c r="E2543" i="5"/>
  <c r="G2543" i="5"/>
  <c r="C2543" i="5"/>
  <c r="D2543" i="5"/>
  <c r="H2543" i="5" l="1"/>
  <c r="F2544" i="5"/>
  <c r="B2544" i="5"/>
  <c r="A2545" i="5"/>
  <c r="E2544" i="5"/>
  <c r="G2544" i="5"/>
  <c r="C2544" i="5"/>
  <c r="D2544" i="5"/>
  <c r="H2544" i="5" l="1"/>
  <c r="F2545" i="5"/>
  <c r="B2545" i="5"/>
  <c r="A2546" i="5"/>
  <c r="E2545" i="5"/>
  <c r="G2545" i="5"/>
  <c r="C2545" i="5"/>
  <c r="D2545" i="5"/>
  <c r="H2545" i="5" l="1"/>
  <c r="F2546" i="5"/>
  <c r="B2546" i="5"/>
  <c r="A2547" i="5"/>
  <c r="E2546" i="5"/>
  <c r="G2546" i="5"/>
  <c r="C2546" i="5"/>
  <c r="D2546" i="5"/>
  <c r="H2546" i="5" l="1"/>
  <c r="F2547" i="5"/>
  <c r="B2547" i="5"/>
  <c r="A2548" i="5"/>
  <c r="E2547" i="5"/>
  <c r="G2547" i="5"/>
  <c r="C2547" i="5"/>
  <c r="D2547" i="5"/>
  <c r="H2547" i="5" l="1"/>
  <c r="F2548" i="5"/>
  <c r="B2548" i="5"/>
  <c r="A2549" i="5"/>
  <c r="E2548" i="5"/>
  <c r="G2548" i="5"/>
  <c r="C2548" i="5"/>
  <c r="D2548" i="5"/>
  <c r="H2548" i="5" l="1"/>
  <c r="F2549" i="5"/>
  <c r="B2549" i="5"/>
  <c r="A2550" i="5"/>
  <c r="E2549" i="5"/>
  <c r="G2549" i="5"/>
  <c r="C2549" i="5"/>
  <c r="D2549" i="5"/>
  <c r="H2549" i="5" l="1"/>
  <c r="F2550" i="5"/>
  <c r="B2550" i="5"/>
  <c r="A2551" i="5"/>
  <c r="E2550" i="5"/>
  <c r="G2550" i="5"/>
  <c r="C2550" i="5"/>
  <c r="D2550" i="5"/>
  <c r="H2550" i="5" l="1"/>
  <c r="F2551" i="5"/>
  <c r="B2551" i="5"/>
  <c r="A2552" i="5"/>
  <c r="E2551" i="5"/>
  <c r="G2551" i="5"/>
  <c r="C2551" i="5"/>
  <c r="D2551" i="5"/>
  <c r="H2551" i="5" l="1"/>
  <c r="F2552" i="5"/>
  <c r="B2552" i="5"/>
  <c r="A2553" i="5"/>
  <c r="E2552" i="5"/>
  <c r="G2552" i="5"/>
  <c r="C2552" i="5"/>
  <c r="D2552" i="5"/>
  <c r="H2552" i="5" l="1"/>
  <c r="F2553" i="5"/>
  <c r="B2553" i="5"/>
  <c r="A2554" i="5"/>
  <c r="E2553" i="5"/>
  <c r="G2553" i="5"/>
  <c r="C2553" i="5"/>
  <c r="D2553" i="5"/>
  <c r="H2553" i="5" l="1"/>
  <c r="F2554" i="5"/>
  <c r="B2554" i="5"/>
  <c r="A2555" i="5"/>
  <c r="E2554" i="5"/>
  <c r="G2554" i="5"/>
  <c r="C2554" i="5"/>
  <c r="D2554" i="5"/>
  <c r="H2554" i="5" l="1"/>
  <c r="F2555" i="5"/>
  <c r="B2555" i="5"/>
  <c r="A2556" i="5"/>
  <c r="E2555" i="5"/>
  <c r="G2555" i="5"/>
  <c r="C2555" i="5"/>
  <c r="D2555" i="5"/>
  <c r="H2555" i="5" l="1"/>
  <c r="F2556" i="5"/>
  <c r="B2556" i="5"/>
  <c r="A2557" i="5"/>
  <c r="E2556" i="5"/>
  <c r="G2556" i="5"/>
  <c r="C2556" i="5"/>
  <c r="D2556" i="5"/>
  <c r="H2556" i="5" l="1"/>
  <c r="F2557" i="5"/>
  <c r="B2557" i="5"/>
  <c r="A2558" i="5"/>
  <c r="E2557" i="5"/>
  <c r="G2557" i="5"/>
  <c r="C2557" i="5"/>
  <c r="D2557" i="5"/>
  <c r="H2557" i="5" l="1"/>
  <c r="F2558" i="5"/>
  <c r="B2558" i="5"/>
  <c r="A2559" i="5"/>
  <c r="E2558" i="5"/>
  <c r="G2558" i="5"/>
  <c r="C2558" i="5"/>
  <c r="D2558" i="5"/>
  <c r="H2558" i="5" l="1"/>
  <c r="F2559" i="5"/>
  <c r="B2559" i="5"/>
  <c r="A2560" i="5"/>
  <c r="E2559" i="5"/>
  <c r="G2559" i="5"/>
  <c r="C2559" i="5"/>
  <c r="D2559" i="5"/>
  <c r="H2559" i="5" l="1"/>
  <c r="F2560" i="5"/>
  <c r="B2560" i="5"/>
  <c r="A2561" i="5"/>
  <c r="E2560" i="5"/>
  <c r="G2560" i="5"/>
  <c r="C2560" i="5"/>
  <c r="D2560" i="5"/>
  <c r="H2560" i="5" l="1"/>
  <c r="F2561" i="5"/>
  <c r="B2561" i="5"/>
  <c r="A2562" i="5"/>
  <c r="E2561" i="5"/>
  <c r="G2561" i="5"/>
  <c r="C2561" i="5"/>
  <c r="D2561" i="5"/>
  <c r="H2561" i="5" l="1"/>
  <c r="F2562" i="5"/>
  <c r="B2562" i="5"/>
  <c r="A2563" i="5"/>
  <c r="E2562" i="5"/>
  <c r="G2562" i="5"/>
  <c r="C2562" i="5"/>
  <c r="D2562" i="5"/>
  <c r="H2562" i="5" l="1"/>
  <c r="F2563" i="5"/>
  <c r="B2563" i="5"/>
  <c r="A2564" i="5"/>
  <c r="E2563" i="5"/>
  <c r="G2563" i="5"/>
  <c r="C2563" i="5"/>
  <c r="D2563" i="5"/>
  <c r="H2563" i="5" l="1"/>
  <c r="F2564" i="5"/>
  <c r="B2564" i="5"/>
  <c r="A2565" i="5"/>
  <c r="E2564" i="5"/>
  <c r="G2564" i="5"/>
  <c r="C2564" i="5"/>
  <c r="D2564" i="5"/>
  <c r="H2564" i="5" l="1"/>
  <c r="F2565" i="5"/>
  <c r="B2565" i="5"/>
  <c r="A2566" i="5"/>
  <c r="E2565" i="5"/>
  <c r="G2565" i="5"/>
  <c r="C2565" i="5"/>
  <c r="D2565" i="5"/>
  <c r="H2565" i="5" l="1"/>
  <c r="F2566" i="5"/>
  <c r="B2566" i="5"/>
  <c r="A2567" i="5"/>
  <c r="E2566" i="5"/>
  <c r="G2566" i="5"/>
  <c r="C2566" i="5"/>
  <c r="D2566" i="5"/>
  <c r="H2566" i="5" l="1"/>
  <c r="F2567" i="5"/>
  <c r="B2567" i="5"/>
  <c r="A2568" i="5"/>
  <c r="E2567" i="5"/>
  <c r="G2567" i="5"/>
  <c r="C2567" i="5"/>
  <c r="D2567" i="5"/>
  <c r="H2567" i="5" l="1"/>
  <c r="F2568" i="5"/>
  <c r="B2568" i="5"/>
  <c r="A2569" i="5"/>
  <c r="E2568" i="5"/>
  <c r="G2568" i="5"/>
  <c r="C2568" i="5"/>
  <c r="D2568" i="5"/>
  <c r="H2568" i="5" l="1"/>
  <c r="F2569" i="5"/>
  <c r="B2569" i="5"/>
  <c r="A2570" i="5"/>
  <c r="E2569" i="5"/>
  <c r="G2569" i="5"/>
  <c r="C2569" i="5"/>
  <c r="D2569" i="5"/>
  <c r="H2569" i="5" l="1"/>
  <c r="F2570" i="5"/>
  <c r="B2570" i="5"/>
  <c r="A2571" i="5"/>
  <c r="E2570" i="5"/>
  <c r="G2570" i="5"/>
  <c r="C2570" i="5"/>
  <c r="D2570" i="5"/>
  <c r="H2570" i="5" l="1"/>
  <c r="F2571" i="5"/>
  <c r="B2571" i="5"/>
  <c r="A2572" i="5"/>
  <c r="E2571" i="5"/>
  <c r="G2571" i="5"/>
  <c r="C2571" i="5"/>
  <c r="D2571" i="5"/>
  <c r="H2571" i="5" l="1"/>
  <c r="F2572" i="5"/>
  <c r="B2572" i="5"/>
  <c r="A2573" i="5"/>
  <c r="E2572" i="5"/>
  <c r="G2572" i="5"/>
  <c r="C2572" i="5"/>
  <c r="D2572" i="5"/>
  <c r="H2572" i="5" l="1"/>
  <c r="F2573" i="5"/>
  <c r="B2573" i="5"/>
  <c r="A2574" i="5"/>
  <c r="E2573" i="5"/>
  <c r="G2573" i="5"/>
  <c r="C2573" i="5"/>
  <c r="D2573" i="5"/>
  <c r="H2573" i="5" l="1"/>
  <c r="F2574" i="5"/>
  <c r="B2574" i="5"/>
  <c r="A2575" i="5"/>
  <c r="E2574" i="5"/>
  <c r="G2574" i="5"/>
  <c r="C2574" i="5"/>
  <c r="D2574" i="5"/>
  <c r="H2574" i="5" l="1"/>
  <c r="F2575" i="5"/>
  <c r="B2575" i="5"/>
  <c r="A2576" i="5"/>
  <c r="E2575" i="5"/>
  <c r="G2575" i="5"/>
  <c r="C2575" i="5"/>
  <c r="D2575" i="5"/>
  <c r="H2575" i="5" l="1"/>
  <c r="F2576" i="5"/>
  <c r="B2576" i="5"/>
  <c r="A2577" i="5"/>
  <c r="E2576" i="5"/>
  <c r="G2576" i="5"/>
  <c r="C2576" i="5"/>
  <c r="D2576" i="5"/>
  <c r="H2576" i="5" l="1"/>
  <c r="F2577" i="5"/>
  <c r="B2577" i="5"/>
  <c r="A2578" i="5"/>
  <c r="E2577" i="5"/>
  <c r="G2577" i="5"/>
  <c r="C2577" i="5"/>
  <c r="D2577" i="5"/>
  <c r="H2577" i="5" l="1"/>
  <c r="F2578" i="5"/>
  <c r="B2578" i="5"/>
  <c r="A2579" i="5"/>
  <c r="E2578" i="5"/>
  <c r="G2578" i="5"/>
  <c r="C2578" i="5"/>
  <c r="D2578" i="5"/>
  <c r="H2578" i="5" l="1"/>
  <c r="F2579" i="5"/>
  <c r="B2579" i="5"/>
  <c r="A2580" i="5"/>
  <c r="E2579" i="5"/>
  <c r="G2579" i="5"/>
  <c r="C2579" i="5"/>
  <c r="D2579" i="5"/>
  <c r="H2579" i="5" l="1"/>
  <c r="F2580" i="5"/>
  <c r="B2580" i="5"/>
  <c r="A2581" i="5"/>
  <c r="E2580" i="5"/>
  <c r="G2580" i="5"/>
  <c r="C2580" i="5"/>
  <c r="D2580" i="5"/>
  <c r="H2580" i="5" l="1"/>
  <c r="F2581" i="5"/>
  <c r="B2581" i="5"/>
  <c r="A2582" i="5"/>
  <c r="E2581" i="5"/>
  <c r="G2581" i="5"/>
  <c r="C2581" i="5"/>
  <c r="D2581" i="5"/>
  <c r="H2581" i="5" l="1"/>
  <c r="F2582" i="5"/>
  <c r="B2582" i="5"/>
  <c r="A2583" i="5"/>
  <c r="E2582" i="5"/>
  <c r="G2582" i="5"/>
  <c r="C2582" i="5"/>
  <c r="D2582" i="5"/>
  <c r="H2582" i="5" l="1"/>
  <c r="F2583" i="5"/>
  <c r="B2583" i="5"/>
  <c r="A2584" i="5"/>
  <c r="E2583" i="5"/>
  <c r="G2583" i="5"/>
  <c r="C2583" i="5"/>
  <c r="D2583" i="5"/>
  <c r="H2583" i="5" l="1"/>
  <c r="F2584" i="5"/>
  <c r="B2584" i="5"/>
  <c r="A2585" i="5"/>
  <c r="E2584" i="5"/>
  <c r="G2584" i="5"/>
  <c r="C2584" i="5"/>
  <c r="D2584" i="5"/>
  <c r="H2584" i="5" l="1"/>
  <c r="F2585" i="5"/>
  <c r="B2585" i="5"/>
  <c r="A2586" i="5"/>
  <c r="E2585" i="5"/>
  <c r="G2585" i="5"/>
  <c r="C2585" i="5"/>
  <c r="D2585" i="5"/>
  <c r="H2585" i="5" l="1"/>
  <c r="F2586" i="5"/>
  <c r="B2586" i="5"/>
  <c r="A2587" i="5"/>
  <c r="E2586" i="5"/>
  <c r="G2586" i="5"/>
  <c r="C2586" i="5"/>
  <c r="D2586" i="5"/>
  <c r="H2586" i="5" l="1"/>
  <c r="F2587" i="5"/>
  <c r="B2587" i="5"/>
  <c r="A2588" i="5"/>
  <c r="E2587" i="5"/>
  <c r="G2587" i="5"/>
  <c r="C2587" i="5"/>
  <c r="D2587" i="5"/>
  <c r="H2587" i="5" l="1"/>
  <c r="F2588" i="5"/>
  <c r="B2588" i="5"/>
  <c r="A2589" i="5"/>
  <c r="E2588" i="5"/>
  <c r="G2588" i="5"/>
  <c r="C2588" i="5"/>
  <c r="D2588" i="5"/>
  <c r="H2588" i="5" l="1"/>
  <c r="F2589" i="5"/>
  <c r="B2589" i="5"/>
  <c r="A2590" i="5"/>
  <c r="E2589" i="5"/>
  <c r="G2589" i="5"/>
  <c r="C2589" i="5"/>
  <c r="D2589" i="5"/>
  <c r="H2589" i="5" l="1"/>
  <c r="F2590" i="5"/>
  <c r="B2590" i="5"/>
  <c r="A2591" i="5"/>
  <c r="E2590" i="5"/>
  <c r="G2590" i="5"/>
  <c r="C2590" i="5"/>
  <c r="D2590" i="5"/>
  <c r="H2590" i="5" l="1"/>
  <c r="F2591" i="5"/>
  <c r="B2591" i="5"/>
  <c r="A2592" i="5"/>
  <c r="E2591" i="5"/>
  <c r="G2591" i="5"/>
  <c r="C2591" i="5"/>
  <c r="D2591" i="5"/>
  <c r="H2591" i="5" l="1"/>
  <c r="F2592" i="5"/>
  <c r="B2592" i="5"/>
  <c r="A2593" i="5"/>
  <c r="E2592" i="5"/>
  <c r="G2592" i="5"/>
  <c r="C2592" i="5"/>
  <c r="D2592" i="5"/>
  <c r="H2592" i="5" l="1"/>
  <c r="F2593" i="5"/>
  <c r="B2593" i="5"/>
  <c r="A2594" i="5"/>
  <c r="E2593" i="5"/>
  <c r="G2593" i="5"/>
  <c r="C2593" i="5"/>
  <c r="D2593" i="5"/>
  <c r="H2593" i="5" l="1"/>
  <c r="F2594" i="5"/>
  <c r="B2594" i="5"/>
  <c r="A2595" i="5"/>
  <c r="E2594" i="5"/>
  <c r="G2594" i="5"/>
  <c r="C2594" i="5"/>
  <c r="D2594" i="5"/>
  <c r="H2594" i="5" l="1"/>
  <c r="F2595" i="5"/>
  <c r="B2595" i="5"/>
  <c r="A2596" i="5"/>
  <c r="E2595" i="5"/>
  <c r="G2595" i="5"/>
  <c r="C2595" i="5"/>
  <c r="D2595" i="5"/>
  <c r="H2595" i="5" l="1"/>
  <c r="F2596" i="5"/>
  <c r="B2596" i="5"/>
  <c r="A2597" i="5"/>
  <c r="E2596" i="5"/>
  <c r="G2596" i="5"/>
  <c r="C2596" i="5"/>
  <c r="D2596" i="5"/>
  <c r="H2596" i="5" l="1"/>
  <c r="F2597" i="5"/>
  <c r="B2597" i="5"/>
  <c r="A2598" i="5"/>
  <c r="E2597" i="5"/>
  <c r="G2597" i="5"/>
  <c r="C2597" i="5"/>
  <c r="D2597" i="5"/>
  <c r="H2597" i="5" l="1"/>
  <c r="F2598" i="5"/>
  <c r="B2598" i="5"/>
  <c r="A2599" i="5"/>
  <c r="E2598" i="5"/>
  <c r="G2598" i="5"/>
  <c r="C2598" i="5"/>
  <c r="D2598" i="5"/>
  <c r="H2598" i="5" l="1"/>
  <c r="F2599" i="5"/>
  <c r="B2599" i="5"/>
  <c r="A2600" i="5"/>
  <c r="E2599" i="5"/>
  <c r="G2599" i="5"/>
  <c r="C2599" i="5"/>
  <c r="D2599" i="5"/>
  <c r="H2599" i="5" l="1"/>
  <c r="F2600" i="5"/>
  <c r="B2600" i="5"/>
  <c r="A2601" i="5"/>
  <c r="E2600" i="5"/>
  <c r="G2600" i="5"/>
  <c r="C2600" i="5"/>
  <c r="D2600" i="5"/>
  <c r="H2600" i="5" l="1"/>
  <c r="F2601" i="5"/>
  <c r="B2601" i="5"/>
  <c r="A2602" i="5"/>
  <c r="E2601" i="5"/>
  <c r="G2601" i="5"/>
  <c r="C2601" i="5"/>
  <c r="D2601" i="5"/>
  <c r="H2601" i="5" l="1"/>
  <c r="F2602" i="5"/>
  <c r="B2602" i="5"/>
  <c r="A2603" i="5"/>
  <c r="E2602" i="5"/>
  <c r="G2602" i="5"/>
  <c r="C2602" i="5"/>
  <c r="D2602" i="5"/>
  <c r="H2602" i="5" l="1"/>
  <c r="F2603" i="5"/>
  <c r="B2603" i="5"/>
  <c r="A2604" i="5"/>
  <c r="E2603" i="5"/>
  <c r="G2603" i="5"/>
  <c r="C2603" i="5"/>
  <c r="D2603" i="5"/>
  <c r="H2603" i="5" l="1"/>
  <c r="F2604" i="5"/>
  <c r="B2604" i="5"/>
  <c r="A2605" i="5"/>
  <c r="E2604" i="5"/>
  <c r="G2604" i="5"/>
  <c r="C2604" i="5"/>
  <c r="D2604" i="5"/>
  <c r="H2604" i="5" l="1"/>
  <c r="F2605" i="5"/>
  <c r="B2605" i="5"/>
  <c r="A2606" i="5"/>
  <c r="E2605" i="5"/>
  <c r="G2605" i="5"/>
  <c r="C2605" i="5"/>
  <c r="D2605" i="5"/>
  <c r="H2605" i="5" l="1"/>
  <c r="F2606" i="5"/>
  <c r="B2606" i="5"/>
  <c r="A2607" i="5"/>
  <c r="E2606" i="5"/>
  <c r="G2606" i="5"/>
  <c r="C2606" i="5"/>
  <c r="D2606" i="5"/>
  <c r="H2606" i="5" l="1"/>
  <c r="F2607" i="5"/>
  <c r="B2607" i="5"/>
  <c r="A2608" i="5"/>
  <c r="E2607" i="5"/>
  <c r="G2607" i="5"/>
  <c r="C2607" i="5"/>
  <c r="D2607" i="5"/>
  <c r="H2607" i="5" l="1"/>
  <c r="F2608" i="5"/>
  <c r="B2608" i="5"/>
  <c r="A2609" i="5"/>
  <c r="E2608" i="5"/>
  <c r="G2608" i="5"/>
  <c r="C2608" i="5"/>
  <c r="D2608" i="5"/>
  <c r="H2608" i="5" l="1"/>
  <c r="F2609" i="5"/>
  <c r="B2609" i="5"/>
  <c r="A2610" i="5"/>
  <c r="E2609" i="5"/>
  <c r="G2609" i="5"/>
  <c r="C2609" i="5"/>
  <c r="D2609" i="5"/>
  <c r="H2609" i="5" l="1"/>
  <c r="F2610" i="5"/>
  <c r="B2610" i="5"/>
  <c r="A2611" i="5"/>
  <c r="E2610" i="5"/>
  <c r="G2610" i="5"/>
  <c r="C2610" i="5"/>
  <c r="D2610" i="5"/>
  <c r="H2610" i="5" l="1"/>
  <c r="F2611" i="5"/>
  <c r="B2611" i="5"/>
  <c r="A2612" i="5"/>
  <c r="E2611" i="5"/>
  <c r="G2611" i="5"/>
  <c r="C2611" i="5"/>
  <c r="D2611" i="5"/>
  <c r="H2611" i="5" l="1"/>
  <c r="F2612" i="5"/>
  <c r="B2612" i="5"/>
  <c r="A2613" i="5"/>
  <c r="E2612" i="5"/>
  <c r="G2612" i="5"/>
  <c r="C2612" i="5"/>
  <c r="D2612" i="5"/>
  <c r="H2612" i="5" l="1"/>
  <c r="F2613" i="5"/>
  <c r="B2613" i="5"/>
  <c r="A2614" i="5"/>
  <c r="E2613" i="5"/>
  <c r="G2613" i="5"/>
  <c r="C2613" i="5"/>
  <c r="D2613" i="5"/>
  <c r="H2613" i="5" l="1"/>
  <c r="F2614" i="5"/>
  <c r="B2614" i="5"/>
  <c r="A2615" i="5"/>
  <c r="E2614" i="5"/>
  <c r="G2614" i="5"/>
  <c r="C2614" i="5"/>
  <c r="D2614" i="5"/>
  <c r="H2614" i="5" l="1"/>
  <c r="F2615" i="5"/>
  <c r="B2615" i="5"/>
  <c r="A2616" i="5"/>
  <c r="E2615" i="5"/>
  <c r="G2615" i="5"/>
  <c r="C2615" i="5"/>
  <c r="D2615" i="5"/>
  <c r="H2615" i="5" l="1"/>
  <c r="F2616" i="5"/>
  <c r="B2616" i="5"/>
  <c r="A2617" i="5"/>
  <c r="E2616" i="5"/>
  <c r="G2616" i="5"/>
  <c r="C2616" i="5"/>
  <c r="D2616" i="5"/>
  <c r="H2616" i="5" l="1"/>
  <c r="F2617" i="5"/>
  <c r="B2617" i="5"/>
  <c r="A2618" i="5"/>
  <c r="E2617" i="5"/>
  <c r="G2617" i="5"/>
  <c r="C2617" i="5"/>
  <c r="D2617" i="5"/>
  <c r="H2617" i="5" l="1"/>
  <c r="F2618" i="5"/>
  <c r="B2618" i="5"/>
  <c r="A2619" i="5"/>
  <c r="E2618" i="5"/>
  <c r="G2618" i="5"/>
  <c r="C2618" i="5"/>
  <c r="D2618" i="5"/>
  <c r="H2618" i="5" l="1"/>
  <c r="F2619" i="5"/>
  <c r="B2619" i="5"/>
  <c r="A2620" i="5"/>
  <c r="E2619" i="5"/>
  <c r="G2619" i="5"/>
  <c r="C2619" i="5"/>
  <c r="D2619" i="5"/>
  <c r="H2619" i="5" l="1"/>
  <c r="F2620" i="5"/>
  <c r="B2620" i="5"/>
  <c r="A2621" i="5"/>
  <c r="E2620" i="5"/>
  <c r="G2620" i="5"/>
  <c r="C2620" i="5"/>
  <c r="D2620" i="5"/>
  <c r="H2620" i="5" l="1"/>
  <c r="F2621" i="5"/>
  <c r="B2621" i="5"/>
  <c r="A2622" i="5"/>
  <c r="E2621" i="5"/>
  <c r="G2621" i="5"/>
  <c r="C2621" i="5"/>
  <c r="D2621" i="5"/>
  <c r="H2621" i="5" l="1"/>
  <c r="F2622" i="5"/>
  <c r="B2622" i="5"/>
  <c r="A2623" i="5"/>
  <c r="E2622" i="5"/>
  <c r="G2622" i="5"/>
  <c r="C2622" i="5"/>
  <c r="D2622" i="5"/>
  <c r="H2622" i="5" l="1"/>
  <c r="F2623" i="5"/>
  <c r="B2623" i="5"/>
  <c r="A2624" i="5"/>
  <c r="E2623" i="5"/>
  <c r="G2623" i="5"/>
  <c r="C2623" i="5"/>
  <c r="D2623" i="5"/>
  <c r="H2623" i="5" l="1"/>
  <c r="F2624" i="5"/>
  <c r="B2624" i="5"/>
  <c r="A2625" i="5"/>
  <c r="E2624" i="5"/>
  <c r="G2624" i="5"/>
  <c r="C2624" i="5"/>
  <c r="D2624" i="5"/>
  <c r="H2624" i="5" l="1"/>
  <c r="F2625" i="5"/>
  <c r="B2625" i="5"/>
  <c r="A2626" i="5"/>
  <c r="E2625" i="5"/>
  <c r="G2625" i="5"/>
  <c r="C2625" i="5"/>
  <c r="D2625" i="5"/>
  <c r="H2625" i="5" l="1"/>
  <c r="F2626" i="5"/>
  <c r="B2626" i="5"/>
  <c r="A2627" i="5"/>
  <c r="E2626" i="5"/>
  <c r="G2626" i="5"/>
  <c r="C2626" i="5"/>
  <c r="D2626" i="5"/>
  <c r="H2626" i="5" l="1"/>
  <c r="F2627" i="5"/>
  <c r="B2627" i="5"/>
  <c r="A2628" i="5"/>
  <c r="E2627" i="5"/>
  <c r="G2627" i="5"/>
  <c r="C2627" i="5"/>
  <c r="D2627" i="5"/>
  <c r="H2627" i="5" l="1"/>
  <c r="F2628" i="5"/>
  <c r="B2628" i="5"/>
  <c r="A2629" i="5"/>
  <c r="E2628" i="5"/>
  <c r="G2628" i="5"/>
  <c r="C2628" i="5"/>
  <c r="D2628" i="5"/>
  <c r="H2628" i="5" l="1"/>
  <c r="F2629" i="5"/>
  <c r="B2629" i="5"/>
  <c r="A2630" i="5"/>
  <c r="E2629" i="5"/>
  <c r="G2629" i="5"/>
  <c r="C2629" i="5"/>
  <c r="D2629" i="5"/>
  <c r="H2629" i="5" l="1"/>
  <c r="F2630" i="5"/>
  <c r="B2630" i="5"/>
  <c r="A2631" i="5"/>
  <c r="E2630" i="5"/>
  <c r="G2630" i="5"/>
  <c r="C2630" i="5"/>
  <c r="D2630" i="5"/>
  <c r="H2630" i="5" l="1"/>
  <c r="F2631" i="5"/>
  <c r="B2631" i="5"/>
  <c r="A2632" i="5"/>
  <c r="E2631" i="5"/>
  <c r="G2631" i="5"/>
  <c r="C2631" i="5"/>
  <c r="D2631" i="5"/>
  <c r="H2631" i="5" l="1"/>
  <c r="F2632" i="5"/>
  <c r="B2632" i="5"/>
  <c r="A2633" i="5"/>
  <c r="E2632" i="5"/>
  <c r="G2632" i="5"/>
  <c r="C2632" i="5"/>
  <c r="D2632" i="5"/>
  <c r="H2632" i="5" l="1"/>
  <c r="F2633" i="5"/>
  <c r="B2633" i="5"/>
  <c r="A2634" i="5"/>
  <c r="E2633" i="5"/>
  <c r="G2633" i="5"/>
  <c r="C2633" i="5"/>
  <c r="D2633" i="5"/>
  <c r="H2633" i="5" l="1"/>
  <c r="F2634" i="5"/>
  <c r="B2634" i="5"/>
  <c r="A2635" i="5"/>
  <c r="E2634" i="5"/>
  <c r="G2634" i="5"/>
  <c r="C2634" i="5"/>
  <c r="D2634" i="5"/>
  <c r="H2634" i="5" l="1"/>
  <c r="F2635" i="5"/>
  <c r="B2635" i="5"/>
  <c r="A2636" i="5"/>
  <c r="E2635" i="5"/>
  <c r="G2635" i="5"/>
  <c r="C2635" i="5"/>
  <c r="D2635" i="5"/>
  <c r="H2635" i="5" l="1"/>
  <c r="F2636" i="5"/>
  <c r="B2636" i="5"/>
  <c r="A2637" i="5"/>
  <c r="E2636" i="5"/>
  <c r="G2636" i="5"/>
  <c r="C2636" i="5"/>
  <c r="D2636" i="5"/>
  <c r="H2636" i="5" l="1"/>
  <c r="F2637" i="5"/>
  <c r="B2637" i="5"/>
  <c r="A2638" i="5"/>
  <c r="E2637" i="5"/>
  <c r="G2637" i="5"/>
  <c r="C2637" i="5"/>
  <c r="D2637" i="5"/>
  <c r="H2637" i="5" l="1"/>
  <c r="F2638" i="5"/>
  <c r="B2638" i="5"/>
  <c r="A2639" i="5"/>
  <c r="E2638" i="5"/>
  <c r="G2638" i="5"/>
  <c r="C2638" i="5"/>
  <c r="D2638" i="5"/>
  <c r="H2638" i="5" l="1"/>
  <c r="F2639" i="5"/>
  <c r="B2639" i="5"/>
  <c r="A2640" i="5"/>
  <c r="E2639" i="5"/>
  <c r="G2639" i="5"/>
  <c r="C2639" i="5"/>
  <c r="D2639" i="5"/>
  <c r="H2639" i="5" l="1"/>
  <c r="F2640" i="5"/>
  <c r="B2640" i="5"/>
  <c r="A2641" i="5"/>
  <c r="E2640" i="5"/>
  <c r="G2640" i="5"/>
  <c r="C2640" i="5"/>
  <c r="D2640" i="5"/>
  <c r="H2640" i="5" l="1"/>
  <c r="F2641" i="5"/>
  <c r="B2641" i="5"/>
  <c r="A2642" i="5"/>
  <c r="E2641" i="5"/>
  <c r="G2641" i="5"/>
  <c r="C2641" i="5"/>
  <c r="D2641" i="5"/>
  <c r="H2641" i="5" l="1"/>
  <c r="F2642" i="5"/>
  <c r="B2642" i="5"/>
  <c r="A2643" i="5"/>
  <c r="E2642" i="5"/>
  <c r="G2642" i="5"/>
  <c r="C2642" i="5"/>
  <c r="D2642" i="5"/>
  <c r="H2642" i="5" l="1"/>
  <c r="F2643" i="5"/>
  <c r="B2643" i="5"/>
  <c r="A2644" i="5"/>
  <c r="E2643" i="5"/>
  <c r="G2643" i="5"/>
  <c r="C2643" i="5"/>
  <c r="D2643" i="5"/>
  <c r="H2643" i="5" l="1"/>
  <c r="F2644" i="5"/>
  <c r="B2644" i="5"/>
  <c r="A2645" i="5"/>
  <c r="E2644" i="5"/>
  <c r="G2644" i="5"/>
  <c r="C2644" i="5"/>
  <c r="D2644" i="5"/>
  <c r="H2644" i="5" l="1"/>
  <c r="F2645" i="5"/>
  <c r="B2645" i="5"/>
  <c r="A2646" i="5"/>
  <c r="E2645" i="5"/>
  <c r="G2645" i="5"/>
  <c r="C2645" i="5"/>
  <c r="D2645" i="5"/>
  <c r="H2645" i="5" l="1"/>
  <c r="F2646" i="5"/>
  <c r="B2646" i="5"/>
  <c r="A2647" i="5"/>
  <c r="E2646" i="5"/>
  <c r="G2646" i="5"/>
  <c r="C2646" i="5"/>
  <c r="D2646" i="5"/>
  <c r="H2646" i="5" l="1"/>
  <c r="F2647" i="5"/>
  <c r="B2647" i="5"/>
  <c r="A2648" i="5"/>
  <c r="E2647" i="5"/>
  <c r="G2647" i="5"/>
  <c r="C2647" i="5"/>
  <c r="D2647" i="5"/>
  <c r="H2647" i="5" l="1"/>
  <c r="F2648" i="5"/>
  <c r="B2648" i="5"/>
  <c r="A2649" i="5"/>
  <c r="E2648" i="5"/>
  <c r="G2648" i="5"/>
  <c r="C2648" i="5"/>
  <c r="D2648" i="5"/>
  <c r="H2648" i="5" l="1"/>
  <c r="F2649" i="5"/>
  <c r="B2649" i="5"/>
  <c r="A2650" i="5"/>
  <c r="E2649" i="5"/>
  <c r="G2649" i="5"/>
  <c r="C2649" i="5"/>
  <c r="D2649" i="5"/>
  <c r="H2649" i="5" l="1"/>
  <c r="F2650" i="5"/>
  <c r="B2650" i="5"/>
  <c r="A2651" i="5"/>
  <c r="E2650" i="5"/>
  <c r="G2650" i="5"/>
  <c r="C2650" i="5"/>
  <c r="D2650" i="5"/>
  <c r="H2650" i="5" l="1"/>
  <c r="F2651" i="5"/>
  <c r="B2651" i="5"/>
  <c r="A2652" i="5"/>
  <c r="E2651" i="5"/>
  <c r="G2651" i="5"/>
  <c r="C2651" i="5"/>
  <c r="D2651" i="5"/>
  <c r="H2651" i="5" l="1"/>
  <c r="F2652" i="5"/>
  <c r="B2652" i="5"/>
  <c r="A2653" i="5"/>
  <c r="E2652" i="5"/>
  <c r="G2652" i="5"/>
  <c r="C2652" i="5"/>
  <c r="D2652" i="5"/>
  <c r="H2652" i="5" l="1"/>
  <c r="F2653" i="5"/>
  <c r="B2653" i="5"/>
  <c r="A2654" i="5"/>
  <c r="E2653" i="5"/>
  <c r="G2653" i="5"/>
  <c r="C2653" i="5"/>
  <c r="D2653" i="5"/>
  <c r="H2653" i="5" l="1"/>
  <c r="F2654" i="5"/>
  <c r="B2654" i="5"/>
  <c r="A2655" i="5"/>
  <c r="E2654" i="5"/>
  <c r="G2654" i="5"/>
  <c r="C2654" i="5"/>
  <c r="D2654" i="5"/>
  <c r="H2654" i="5" l="1"/>
  <c r="F2655" i="5"/>
  <c r="B2655" i="5"/>
  <c r="A2656" i="5"/>
  <c r="E2655" i="5"/>
  <c r="G2655" i="5"/>
  <c r="C2655" i="5"/>
  <c r="D2655" i="5"/>
  <c r="H2655" i="5" l="1"/>
  <c r="F2656" i="5"/>
  <c r="B2656" i="5"/>
  <c r="A2657" i="5"/>
  <c r="E2656" i="5"/>
  <c r="G2656" i="5"/>
  <c r="C2656" i="5"/>
  <c r="D2656" i="5"/>
  <c r="H2656" i="5" l="1"/>
  <c r="F2657" i="5"/>
  <c r="B2657" i="5"/>
  <c r="A2658" i="5"/>
  <c r="E2657" i="5"/>
  <c r="G2657" i="5"/>
  <c r="C2657" i="5"/>
  <c r="D2657" i="5"/>
  <c r="H2657" i="5" l="1"/>
  <c r="F2658" i="5"/>
  <c r="B2658" i="5"/>
  <c r="A2659" i="5"/>
  <c r="E2658" i="5"/>
  <c r="G2658" i="5"/>
  <c r="C2658" i="5"/>
  <c r="D2658" i="5"/>
  <c r="H2658" i="5" l="1"/>
  <c r="F2659" i="5"/>
  <c r="B2659" i="5"/>
  <c r="A2660" i="5"/>
  <c r="E2659" i="5"/>
  <c r="G2659" i="5"/>
  <c r="C2659" i="5"/>
  <c r="D2659" i="5"/>
  <c r="H2659" i="5" l="1"/>
  <c r="F2660" i="5"/>
  <c r="B2660" i="5"/>
  <c r="A2661" i="5"/>
  <c r="E2660" i="5"/>
  <c r="G2660" i="5"/>
  <c r="C2660" i="5"/>
  <c r="D2660" i="5"/>
  <c r="H2660" i="5" l="1"/>
  <c r="F2661" i="5"/>
  <c r="B2661" i="5"/>
  <c r="A2662" i="5"/>
  <c r="E2661" i="5"/>
  <c r="G2661" i="5"/>
  <c r="C2661" i="5"/>
  <c r="D2661" i="5"/>
  <c r="H2661" i="5" l="1"/>
  <c r="F2662" i="5"/>
  <c r="B2662" i="5"/>
  <c r="A2663" i="5"/>
  <c r="E2662" i="5"/>
  <c r="G2662" i="5"/>
  <c r="C2662" i="5"/>
  <c r="D2662" i="5"/>
  <c r="H2662" i="5" l="1"/>
  <c r="F2663" i="5"/>
  <c r="B2663" i="5"/>
  <c r="A2664" i="5"/>
  <c r="E2663" i="5"/>
  <c r="G2663" i="5"/>
  <c r="C2663" i="5"/>
  <c r="D2663" i="5"/>
  <c r="H2663" i="5" l="1"/>
  <c r="F2664" i="5"/>
  <c r="B2664" i="5"/>
  <c r="A2665" i="5"/>
  <c r="E2664" i="5"/>
  <c r="G2664" i="5"/>
  <c r="C2664" i="5"/>
  <c r="D2664" i="5"/>
  <c r="H2664" i="5" l="1"/>
  <c r="F2665" i="5"/>
  <c r="B2665" i="5"/>
  <c r="A2666" i="5"/>
  <c r="E2665" i="5"/>
  <c r="G2665" i="5"/>
  <c r="C2665" i="5"/>
  <c r="D2665" i="5"/>
  <c r="H2665" i="5" l="1"/>
  <c r="F2666" i="5"/>
  <c r="B2666" i="5"/>
  <c r="A2667" i="5"/>
  <c r="E2666" i="5"/>
  <c r="G2666" i="5"/>
  <c r="C2666" i="5"/>
  <c r="D2666" i="5"/>
  <c r="H2666" i="5" l="1"/>
  <c r="F2667" i="5"/>
  <c r="B2667" i="5"/>
  <c r="A2668" i="5"/>
  <c r="E2667" i="5"/>
  <c r="G2667" i="5"/>
  <c r="C2667" i="5"/>
  <c r="D2667" i="5"/>
  <c r="H2667" i="5" l="1"/>
  <c r="F2668" i="5"/>
  <c r="B2668" i="5"/>
  <c r="A2669" i="5"/>
  <c r="E2668" i="5"/>
  <c r="G2668" i="5"/>
  <c r="C2668" i="5"/>
  <c r="D2668" i="5"/>
  <c r="H2668" i="5" l="1"/>
  <c r="F2669" i="5"/>
  <c r="B2669" i="5"/>
  <c r="A2670" i="5"/>
  <c r="E2669" i="5"/>
  <c r="G2669" i="5"/>
  <c r="C2669" i="5"/>
  <c r="D2669" i="5"/>
  <c r="H2669" i="5" l="1"/>
  <c r="F2670" i="5"/>
  <c r="B2670" i="5"/>
  <c r="A2671" i="5"/>
  <c r="E2670" i="5"/>
  <c r="G2670" i="5"/>
  <c r="C2670" i="5"/>
  <c r="D2670" i="5"/>
  <c r="H2670" i="5" l="1"/>
  <c r="F2671" i="5"/>
  <c r="B2671" i="5"/>
  <c r="A2672" i="5"/>
  <c r="E2671" i="5"/>
  <c r="G2671" i="5"/>
  <c r="C2671" i="5"/>
  <c r="D2671" i="5"/>
  <c r="H2671" i="5" l="1"/>
  <c r="F2672" i="5"/>
  <c r="B2672" i="5"/>
  <c r="A2673" i="5"/>
  <c r="E2672" i="5"/>
  <c r="G2672" i="5"/>
  <c r="C2672" i="5"/>
  <c r="D2672" i="5"/>
  <c r="H2672" i="5" l="1"/>
  <c r="F2673" i="5"/>
  <c r="B2673" i="5"/>
  <c r="A2674" i="5"/>
  <c r="E2673" i="5"/>
  <c r="G2673" i="5"/>
  <c r="C2673" i="5"/>
  <c r="D2673" i="5"/>
  <c r="H2673" i="5" l="1"/>
  <c r="F2674" i="5"/>
  <c r="B2674" i="5"/>
  <c r="A2675" i="5"/>
  <c r="E2674" i="5"/>
  <c r="G2674" i="5"/>
  <c r="C2674" i="5"/>
  <c r="D2674" i="5"/>
  <c r="H2674" i="5" l="1"/>
  <c r="F2675" i="5"/>
  <c r="B2675" i="5"/>
  <c r="A2676" i="5"/>
  <c r="E2675" i="5"/>
  <c r="G2675" i="5"/>
  <c r="C2675" i="5"/>
  <c r="D2675" i="5"/>
  <c r="H2675" i="5" l="1"/>
  <c r="F2676" i="5"/>
  <c r="B2676" i="5"/>
  <c r="A2677" i="5"/>
  <c r="E2676" i="5"/>
  <c r="G2676" i="5"/>
  <c r="C2676" i="5"/>
  <c r="D2676" i="5"/>
  <c r="H2676" i="5" l="1"/>
  <c r="F2677" i="5"/>
  <c r="B2677" i="5"/>
  <c r="A2678" i="5"/>
  <c r="E2677" i="5"/>
  <c r="G2677" i="5"/>
  <c r="C2677" i="5"/>
  <c r="D2677" i="5"/>
  <c r="H2677" i="5" l="1"/>
  <c r="F2678" i="5"/>
  <c r="B2678" i="5"/>
  <c r="A2679" i="5"/>
  <c r="E2678" i="5"/>
  <c r="G2678" i="5"/>
  <c r="C2678" i="5"/>
  <c r="D2678" i="5"/>
  <c r="H2678" i="5" l="1"/>
  <c r="F2679" i="5"/>
  <c r="B2679" i="5"/>
  <c r="A2680" i="5"/>
  <c r="E2679" i="5"/>
  <c r="G2679" i="5"/>
  <c r="C2679" i="5"/>
  <c r="D2679" i="5"/>
  <c r="H2679" i="5" l="1"/>
  <c r="F2680" i="5"/>
  <c r="B2680" i="5"/>
  <c r="A2681" i="5"/>
  <c r="E2680" i="5"/>
  <c r="G2680" i="5"/>
  <c r="C2680" i="5"/>
  <c r="D2680" i="5"/>
  <c r="H2680" i="5" l="1"/>
  <c r="F2681" i="5"/>
  <c r="B2681" i="5"/>
  <c r="A2682" i="5"/>
  <c r="E2681" i="5"/>
  <c r="G2681" i="5"/>
  <c r="C2681" i="5"/>
  <c r="D2681" i="5"/>
  <c r="H2681" i="5" l="1"/>
  <c r="F2682" i="5"/>
  <c r="B2682" i="5"/>
  <c r="A2683" i="5"/>
  <c r="E2682" i="5"/>
  <c r="G2682" i="5"/>
  <c r="C2682" i="5"/>
  <c r="D2682" i="5"/>
  <c r="H2682" i="5" l="1"/>
  <c r="F2683" i="5"/>
  <c r="B2683" i="5"/>
  <c r="A2684" i="5"/>
  <c r="E2683" i="5"/>
  <c r="G2683" i="5"/>
  <c r="C2683" i="5"/>
  <c r="D2683" i="5"/>
  <c r="H2683" i="5" l="1"/>
  <c r="F2684" i="5"/>
  <c r="B2684" i="5"/>
  <c r="A2685" i="5"/>
  <c r="E2684" i="5"/>
  <c r="G2684" i="5"/>
  <c r="C2684" i="5"/>
  <c r="D2684" i="5"/>
  <c r="H2684" i="5" l="1"/>
  <c r="F2685" i="5"/>
  <c r="B2685" i="5"/>
  <c r="A2686" i="5"/>
  <c r="E2685" i="5"/>
  <c r="G2685" i="5"/>
  <c r="C2685" i="5"/>
  <c r="D2685" i="5"/>
  <c r="H2685" i="5" l="1"/>
  <c r="F2686" i="5"/>
  <c r="B2686" i="5"/>
  <c r="A2687" i="5"/>
  <c r="E2686" i="5"/>
  <c r="G2686" i="5"/>
  <c r="C2686" i="5"/>
  <c r="D2686" i="5"/>
  <c r="H2686" i="5" l="1"/>
  <c r="F2687" i="5"/>
  <c r="B2687" i="5"/>
  <c r="A2688" i="5"/>
  <c r="E2687" i="5"/>
  <c r="G2687" i="5"/>
  <c r="C2687" i="5"/>
  <c r="D2687" i="5"/>
  <c r="H2687" i="5" l="1"/>
  <c r="F2688" i="5"/>
  <c r="B2688" i="5"/>
  <c r="A2689" i="5"/>
  <c r="E2688" i="5"/>
  <c r="G2688" i="5"/>
  <c r="C2688" i="5"/>
  <c r="D2688" i="5"/>
  <c r="H2688" i="5" l="1"/>
  <c r="F2689" i="5"/>
  <c r="B2689" i="5"/>
  <c r="A2690" i="5"/>
  <c r="E2689" i="5"/>
  <c r="G2689" i="5"/>
  <c r="C2689" i="5"/>
  <c r="D2689" i="5"/>
  <c r="H2689" i="5" l="1"/>
  <c r="F2690" i="5"/>
  <c r="B2690" i="5"/>
  <c r="A2691" i="5"/>
  <c r="E2690" i="5"/>
  <c r="G2690" i="5"/>
  <c r="C2690" i="5"/>
  <c r="D2690" i="5"/>
  <c r="H2690" i="5" l="1"/>
  <c r="F2691" i="5"/>
  <c r="B2691" i="5"/>
  <c r="A2692" i="5"/>
  <c r="E2691" i="5"/>
  <c r="G2691" i="5"/>
  <c r="C2691" i="5"/>
  <c r="D2691" i="5"/>
  <c r="H2691" i="5" l="1"/>
  <c r="F2692" i="5"/>
  <c r="B2692" i="5"/>
  <c r="A2693" i="5"/>
  <c r="E2692" i="5"/>
  <c r="G2692" i="5"/>
  <c r="C2692" i="5"/>
  <c r="D2692" i="5"/>
  <c r="H2692" i="5" l="1"/>
  <c r="F2693" i="5"/>
  <c r="B2693" i="5"/>
  <c r="A2694" i="5"/>
  <c r="E2693" i="5"/>
  <c r="G2693" i="5"/>
  <c r="C2693" i="5"/>
  <c r="D2693" i="5"/>
  <c r="H2693" i="5" l="1"/>
  <c r="F2694" i="5"/>
  <c r="B2694" i="5"/>
  <c r="A2695" i="5"/>
  <c r="E2694" i="5"/>
  <c r="G2694" i="5"/>
  <c r="C2694" i="5"/>
  <c r="D2694" i="5"/>
  <c r="H2694" i="5" l="1"/>
  <c r="F2695" i="5"/>
  <c r="B2695" i="5"/>
  <c r="A2696" i="5"/>
  <c r="E2695" i="5"/>
  <c r="G2695" i="5"/>
  <c r="C2695" i="5"/>
  <c r="D2695" i="5"/>
  <c r="H2695" i="5" l="1"/>
  <c r="F2696" i="5"/>
  <c r="B2696" i="5"/>
  <c r="A2697" i="5"/>
  <c r="E2696" i="5"/>
  <c r="G2696" i="5"/>
  <c r="C2696" i="5"/>
  <c r="D2696" i="5"/>
  <c r="H2696" i="5" l="1"/>
  <c r="F2697" i="5"/>
  <c r="B2697" i="5"/>
  <c r="A2698" i="5"/>
  <c r="E2697" i="5"/>
  <c r="G2697" i="5"/>
  <c r="C2697" i="5"/>
  <c r="D2697" i="5"/>
  <c r="H2697" i="5" l="1"/>
  <c r="F2698" i="5"/>
  <c r="B2698" i="5"/>
  <c r="A2699" i="5"/>
  <c r="E2698" i="5"/>
  <c r="G2698" i="5"/>
  <c r="C2698" i="5"/>
  <c r="D2698" i="5"/>
  <c r="H2698" i="5" l="1"/>
  <c r="F2699" i="5"/>
  <c r="B2699" i="5"/>
  <c r="A2700" i="5"/>
  <c r="E2699" i="5"/>
  <c r="G2699" i="5"/>
  <c r="C2699" i="5"/>
  <c r="D2699" i="5"/>
  <c r="H2699" i="5" l="1"/>
  <c r="F2700" i="5"/>
  <c r="B2700" i="5"/>
  <c r="A2701" i="5"/>
  <c r="E2700" i="5"/>
  <c r="G2700" i="5"/>
  <c r="C2700" i="5"/>
  <c r="D2700" i="5"/>
  <c r="H2700" i="5" l="1"/>
  <c r="F2701" i="5"/>
  <c r="B2701" i="5"/>
  <c r="A2702" i="5"/>
  <c r="E2701" i="5"/>
  <c r="G2701" i="5"/>
  <c r="C2701" i="5"/>
  <c r="D2701" i="5"/>
  <c r="H2701" i="5" l="1"/>
  <c r="F2702" i="5"/>
  <c r="B2702" i="5"/>
  <c r="A2703" i="5"/>
  <c r="E2702" i="5"/>
  <c r="G2702" i="5"/>
  <c r="C2702" i="5"/>
  <c r="D2702" i="5"/>
  <c r="H2702" i="5" l="1"/>
  <c r="F2703" i="5"/>
  <c r="B2703" i="5"/>
  <c r="A2704" i="5"/>
  <c r="E2703" i="5"/>
  <c r="G2703" i="5"/>
  <c r="C2703" i="5"/>
  <c r="D2703" i="5"/>
  <c r="H2703" i="5" l="1"/>
  <c r="F2704" i="5"/>
  <c r="B2704" i="5"/>
  <c r="A2705" i="5"/>
  <c r="E2704" i="5"/>
  <c r="G2704" i="5"/>
  <c r="C2704" i="5"/>
  <c r="D2704" i="5"/>
  <c r="H2704" i="5" l="1"/>
  <c r="F2705" i="5"/>
  <c r="B2705" i="5"/>
  <c r="A2706" i="5"/>
  <c r="E2705" i="5"/>
  <c r="G2705" i="5"/>
  <c r="C2705" i="5"/>
  <c r="D2705" i="5"/>
  <c r="H2705" i="5" l="1"/>
  <c r="F2706" i="5"/>
  <c r="B2706" i="5"/>
  <c r="A2707" i="5"/>
  <c r="E2706" i="5"/>
  <c r="G2706" i="5"/>
  <c r="C2706" i="5"/>
  <c r="D2706" i="5"/>
  <c r="H2706" i="5" l="1"/>
  <c r="F2707" i="5"/>
  <c r="B2707" i="5"/>
  <c r="A2708" i="5"/>
  <c r="E2707" i="5"/>
  <c r="G2707" i="5"/>
  <c r="C2707" i="5"/>
  <c r="D2707" i="5"/>
  <c r="H2707" i="5" l="1"/>
  <c r="F2708" i="5"/>
  <c r="B2708" i="5"/>
  <c r="A2709" i="5"/>
  <c r="E2708" i="5"/>
  <c r="G2708" i="5"/>
  <c r="C2708" i="5"/>
  <c r="D2708" i="5"/>
  <c r="H2708" i="5" l="1"/>
  <c r="F2709" i="5"/>
  <c r="B2709" i="5"/>
  <c r="A2710" i="5"/>
  <c r="E2709" i="5"/>
  <c r="G2709" i="5"/>
  <c r="C2709" i="5"/>
  <c r="D2709" i="5"/>
  <c r="H2709" i="5" l="1"/>
  <c r="F2710" i="5"/>
  <c r="B2710" i="5"/>
  <c r="A2711" i="5"/>
  <c r="E2710" i="5"/>
  <c r="G2710" i="5"/>
  <c r="C2710" i="5"/>
  <c r="D2710" i="5"/>
  <c r="H2710" i="5" l="1"/>
  <c r="F2711" i="5"/>
  <c r="B2711" i="5"/>
  <c r="A2712" i="5"/>
  <c r="E2711" i="5"/>
  <c r="G2711" i="5"/>
  <c r="C2711" i="5"/>
  <c r="D2711" i="5"/>
  <c r="H2711" i="5" l="1"/>
  <c r="F2712" i="5"/>
  <c r="B2712" i="5"/>
  <c r="A2713" i="5"/>
  <c r="E2712" i="5"/>
  <c r="G2712" i="5"/>
  <c r="C2712" i="5"/>
  <c r="D2712" i="5"/>
  <c r="H2712" i="5" l="1"/>
  <c r="F2713" i="5"/>
  <c r="B2713" i="5"/>
  <c r="A2714" i="5"/>
  <c r="E2713" i="5"/>
  <c r="G2713" i="5"/>
  <c r="C2713" i="5"/>
  <c r="D2713" i="5"/>
  <c r="H2713" i="5" l="1"/>
  <c r="F2714" i="5"/>
  <c r="B2714" i="5"/>
  <c r="A2715" i="5"/>
  <c r="E2714" i="5"/>
  <c r="G2714" i="5"/>
  <c r="C2714" i="5"/>
  <c r="D2714" i="5"/>
  <c r="H2714" i="5" l="1"/>
  <c r="F2715" i="5"/>
  <c r="B2715" i="5"/>
  <c r="A2716" i="5"/>
  <c r="E2715" i="5"/>
  <c r="G2715" i="5"/>
  <c r="C2715" i="5"/>
  <c r="D2715" i="5"/>
  <c r="H2715" i="5" l="1"/>
  <c r="F2716" i="5"/>
  <c r="B2716" i="5"/>
  <c r="A2717" i="5"/>
  <c r="E2716" i="5"/>
  <c r="G2716" i="5"/>
  <c r="C2716" i="5"/>
  <c r="D2716" i="5"/>
  <c r="H2716" i="5" l="1"/>
  <c r="F2717" i="5"/>
  <c r="B2717" i="5"/>
  <c r="A2718" i="5"/>
  <c r="E2717" i="5"/>
  <c r="G2717" i="5"/>
  <c r="C2717" i="5"/>
  <c r="D2717" i="5"/>
  <c r="H2717" i="5" l="1"/>
  <c r="F2718" i="5"/>
  <c r="B2718" i="5"/>
  <c r="A2719" i="5"/>
  <c r="E2718" i="5"/>
  <c r="G2718" i="5"/>
  <c r="C2718" i="5"/>
  <c r="D2718" i="5"/>
  <c r="H2718" i="5" l="1"/>
  <c r="F2719" i="5"/>
  <c r="B2719" i="5"/>
  <c r="A2720" i="5"/>
  <c r="E2719" i="5"/>
  <c r="G2719" i="5"/>
  <c r="C2719" i="5"/>
  <c r="D2719" i="5"/>
  <c r="H2719" i="5" l="1"/>
  <c r="F2720" i="5"/>
  <c r="B2720" i="5"/>
  <c r="A2721" i="5"/>
  <c r="E2720" i="5"/>
  <c r="G2720" i="5"/>
  <c r="C2720" i="5"/>
  <c r="D2720" i="5"/>
  <c r="H2720" i="5" l="1"/>
  <c r="F2721" i="5"/>
  <c r="B2721" i="5"/>
  <c r="A2722" i="5"/>
  <c r="E2721" i="5"/>
  <c r="G2721" i="5"/>
  <c r="C2721" i="5"/>
  <c r="D2721" i="5"/>
  <c r="H2721" i="5" l="1"/>
  <c r="F2722" i="5"/>
  <c r="B2722" i="5"/>
  <c r="A2723" i="5"/>
  <c r="E2722" i="5"/>
  <c r="G2722" i="5"/>
  <c r="C2722" i="5"/>
  <c r="D2722" i="5"/>
  <c r="H2722" i="5" l="1"/>
  <c r="F2723" i="5"/>
  <c r="B2723" i="5"/>
  <c r="A2724" i="5"/>
  <c r="E2723" i="5"/>
  <c r="G2723" i="5"/>
  <c r="C2723" i="5"/>
  <c r="D2723" i="5"/>
  <c r="H2723" i="5" l="1"/>
  <c r="F2724" i="5"/>
  <c r="B2724" i="5"/>
  <c r="A2725" i="5"/>
  <c r="E2724" i="5"/>
  <c r="G2724" i="5"/>
  <c r="C2724" i="5"/>
  <c r="D2724" i="5"/>
  <c r="H2724" i="5" l="1"/>
  <c r="F2725" i="5"/>
  <c r="B2725" i="5"/>
  <c r="A2726" i="5"/>
  <c r="E2725" i="5"/>
  <c r="G2725" i="5"/>
  <c r="C2725" i="5"/>
  <c r="D2725" i="5"/>
  <c r="H2725" i="5" l="1"/>
  <c r="F2726" i="5"/>
  <c r="B2726" i="5"/>
  <c r="A2727" i="5"/>
  <c r="E2726" i="5"/>
  <c r="G2726" i="5"/>
  <c r="C2726" i="5"/>
  <c r="D2726" i="5"/>
  <c r="H2726" i="5" l="1"/>
  <c r="F2727" i="5"/>
  <c r="B2727" i="5"/>
  <c r="A2728" i="5"/>
  <c r="E2727" i="5"/>
  <c r="G2727" i="5"/>
  <c r="C2727" i="5"/>
  <c r="D2727" i="5"/>
  <c r="H2727" i="5" l="1"/>
  <c r="F2728" i="5"/>
  <c r="B2728" i="5"/>
  <c r="A2729" i="5"/>
  <c r="E2728" i="5"/>
  <c r="G2728" i="5"/>
  <c r="C2728" i="5"/>
  <c r="D2728" i="5"/>
  <c r="H2728" i="5" l="1"/>
  <c r="F2729" i="5"/>
  <c r="B2729" i="5"/>
  <c r="A2730" i="5"/>
  <c r="E2729" i="5"/>
  <c r="G2729" i="5"/>
  <c r="C2729" i="5"/>
  <c r="D2729" i="5"/>
  <c r="H2729" i="5" l="1"/>
  <c r="F2730" i="5"/>
  <c r="B2730" i="5"/>
  <c r="A2731" i="5"/>
  <c r="E2730" i="5"/>
  <c r="G2730" i="5"/>
  <c r="C2730" i="5"/>
  <c r="D2730" i="5"/>
  <c r="H2730" i="5" l="1"/>
  <c r="F2731" i="5"/>
  <c r="B2731" i="5"/>
  <c r="A2732" i="5"/>
  <c r="E2731" i="5"/>
  <c r="G2731" i="5"/>
  <c r="C2731" i="5"/>
  <c r="D2731" i="5"/>
  <c r="H2731" i="5" l="1"/>
  <c r="F2732" i="5"/>
  <c r="B2732" i="5"/>
  <c r="A2733" i="5"/>
  <c r="E2732" i="5"/>
  <c r="G2732" i="5"/>
  <c r="C2732" i="5"/>
  <c r="D2732" i="5"/>
  <c r="H2732" i="5" l="1"/>
  <c r="F2733" i="5"/>
  <c r="B2733" i="5"/>
  <c r="A2734" i="5"/>
  <c r="E2733" i="5"/>
  <c r="G2733" i="5"/>
  <c r="C2733" i="5"/>
  <c r="D2733" i="5"/>
  <c r="H2733" i="5" l="1"/>
  <c r="F2734" i="5"/>
  <c r="B2734" i="5"/>
  <c r="A2735" i="5"/>
  <c r="E2734" i="5"/>
  <c r="G2734" i="5"/>
  <c r="C2734" i="5"/>
  <c r="D2734" i="5"/>
  <c r="H2734" i="5" l="1"/>
  <c r="F2735" i="5"/>
  <c r="B2735" i="5"/>
  <c r="A2736" i="5"/>
  <c r="E2735" i="5"/>
  <c r="G2735" i="5"/>
  <c r="C2735" i="5"/>
  <c r="D2735" i="5"/>
  <c r="H2735" i="5" l="1"/>
  <c r="F2736" i="5"/>
  <c r="B2736" i="5"/>
  <c r="A2737" i="5"/>
  <c r="E2736" i="5"/>
  <c r="G2736" i="5"/>
  <c r="C2736" i="5"/>
  <c r="D2736" i="5"/>
  <c r="H2736" i="5" l="1"/>
  <c r="F2737" i="5"/>
  <c r="B2737" i="5"/>
  <c r="A2738" i="5"/>
  <c r="E2737" i="5"/>
  <c r="G2737" i="5"/>
  <c r="C2737" i="5"/>
  <c r="D2737" i="5"/>
  <c r="H2737" i="5" l="1"/>
  <c r="F2738" i="5"/>
  <c r="B2738" i="5"/>
  <c r="A2739" i="5"/>
  <c r="E2738" i="5"/>
  <c r="G2738" i="5"/>
  <c r="C2738" i="5"/>
  <c r="D2738" i="5"/>
  <c r="H2738" i="5" l="1"/>
  <c r="F2739" i="5"/>
  <c r="B2739" i="5"/>
  <c r="A2740" i="5"/>
  <c r="E2739" i="5"/>
  <c r="G2739" i="5"/>
  <c r="C2739" i="5"/>
  <c r="D2739" i="5"/>
  <c r="H2739" i="5" l="1"/>
  <c r="F2740" i="5"/>
  <c r="B2740" i="5"/>
  <c r="A2741" i="5"/>
  <c r="E2740" i="5"/>
  <c r="G2740" i="5"/>
  <c r="C2740" i="5"/>
  <c r="D2740" i="5"/>
  <c r="H2740" i="5" l="1"/>
  <c r="F2741" i="5"/>
  <c r="B2741" i="5"/>
  <c r="A2742" i="5"/>
  <c r="E2741" i="5"/>
  <c r="G2741" i="5"/>
  <c r="C2741" i="5"/>
  <c r="D2741" i="5"/>
  <c r="H2741" i="5" l="1"/>
  <c r="F2742" i="5"/>
  <c r="B2742" i="5"/>
  <c r="A2743" i="5"/>
  <c r="E2742" i="5"/>
  <c r="G2742" i="5"/>
  <c r="C2742" i="5"/>
  <c r="D2742" i="5"/>
  <c r="H2742" i="5" l="1"/>
  <c r="F2743" i="5"/>
  <c r="B2743" i="5"/>
  <c r="A2744" i="5"/>
  <c r="E2743" i="5"/>
  <c r="G2743" i="5"/>
  <c r="C2743" i="5"/>
  <c r="D2743" i="5"/>
  <c r="H2743" i="5" l="1"/>
  <c r="F2744" i="5"/>
  <c r="B2744" i="5"/>
  <c r="A2745" i="5"/>
  <c r="E2744" i="5"/>
  <c r="G2744" i="5"/>
  <c r="C2744" i="5"/>
  <c r="D2744" i="5"/>
  <c r="H2744" i="5" l="1"/>
  <c r="F2745" i="5"/>
  <c r="B2745" i="5"/>
  <c r="A2746" i="5"/>
  <c r="E2745" i="5"/>
  <c r="G2745" i="5"/>
  <c r="C2745" i="5"/>
  <c r="D2745" i="5"/>
  <c r="H2745" i="5" l="1"/>
  <c r="F2746" i="5"/>
  <c r="B2746" i="5"/>
  <c r="A2747" i="5"/>
  <c r="E2746" i="5"/>
  <c r="G2746" i="5"/>
  <c r="C2746" i="5"/>
  <c r="D2746" i="5"/>
  <c r="H2746" i="5" l="1"/>
  <c r="F2747" i="5"/>
  <c r="B2747" i="5"/>
  <c r="A2748" i="5"/>
  <c r="E2747" i="5"/>
  <c r="G2747" i="5"/>
  <c r="C2747" i="5"/>
  <c r="D2747" i="5"/>
  <c r="H2747" i="5" l="1"/>
  <c r="F2748" i="5"/>
  <c r="B2748" i="5"/>
  <c r="A2749" i="5"/>
  <c r="E2748" i="5"/>
  <c r="G2748" i="5"/>
  <c r="C2748" i="5"/>
  <c r="D2748" i="5"/>
  <c r="H2748" i="5" l="1"/>
  <c r="F2749" i="5"/>
  <c r="B2749" i="5"/>
  <c r="A2750" i="5"/>
  <c r="E2749" i="5"/>
  <c r="G2749" i="5"/>
  <c r="C2749" i="5"/>
  <c r="D2749" i="5"/>
  <c r="H2749" i="5" l="1"/>
  <c r="F2750" i="5"/>
  <c r="B2750" i="5"/>
  <c r="A2751" i="5"/>
  <c r="E2750" i="5"/>
  <c r="G2750" i="5"/>
  <c r="C2750" i="5"/>
  <c r="D2750" i="5"/>
  <c r="H2750" i="5" l="1"/>
  <c r="F2751" i="5"/>
  <c r="B2751" i="5"/>
  <c r="A2752" i="5"/>
  <c r="E2751" i="5"/>
  <c r="G2751" i="5"/>
  <c r="C2751" i="5"/>
  <c r="D2751" i="5"/>
  <c r="H2751" i="5" l="1"/>
  <c r="F2752" i="5"/>
  <c r="B2752" i="5"/>
  <c r="A2753" i="5"/>
  <c r="E2752" i="5"/>
  <c r="G2752" i="5"/>
  <c r="C2752" i="5"/>
  <c r="D2752" i="5"/>
  <c r="H2752" i="5" l="1"/>
  <c r="F2753" i="5"/>
  <c r="B2753" i="5"/>
  <c r="A2754" i="5"/>
  <c r="E2753" i="5"/>
  <c r="G2753" i="5"/>
  <c r="C2753" i="5"/>
  <c r="D2753" i="5"/>
  <c r="H2753" i="5" l="1"/>
  <c r="F2754" i="5"/>
  <c r="B2754" i="5"/>
  <c r="A2755" i="5"/>
  <c r="E2754" i="5"/>
  <c r="G2754" i="5"/>
  <c r="C2754" i="5"/>
  <c r="D2754" i="5"/>
  <c r="H2754" i="5" l="1"/>
  <c r="F2755" i="5"/>
  <c r="B2755" i="5"/>
  <c r="A2756" i="5"/>
  <c r="E2755" i="5"/>
  <c r="G2755" i="5"/>
  <c r="C2755" i="5"/>
  <c r="D2755" i="5"/>
  <c r="H2755" i="5" l="1"/>
  <c r="F2756" i="5"/>
  <c r="B2756" i="5"/>
  <c r="A2757" i="5"/>
  <c r="E2756" i="5"/>
  <c r="G2756" i="5"/>
  <c r="C2756" i="5"/>
  <c r="D2756" i="5"/>
  <c r="H2756" i="5" l="1"/>
  <c r="F2757" i="5"/>
  <c r="B2757" i="5"/>
  <c r="A2758" i="5"/>
  <c r="E2757" i="5"/>
  <c r="G2757" i="5"/>
  <c r="C2757" i="5"/>
  <c r="D2757" i="5"/>
  <c r="H2757" i="5" l="1"/>
  <c r="F2758" i="5"/>
  <c r="B2758" i="5"/>
  <c r="A2759" i="5"/>
  <c r="E2758" i="5"/>
  <c r="G2758" i="5"/>
  <c r="C2758" i="5"/>
  <c r="D2758" i="5"/>
  <c r="H2758" i="5" l="1"/>
  <c r="F2759" i="5"/>
  <c r="B2759" i="5"/>
  <c r="A2760" i="5"/>
  <c r="E2759" i="5"/>
  <c r="G2759" i="5"/>
  <c r="C2759" i="5"/>
  <c r="D2759" i="5"/>
  <c r="H2759" i="5" l="1"/>
  <c r="F2760" i="5"/>
  <c r="B2760" i="5"/>
  <c r="A2761" i="5"/>
  <c r="E2760" i="5"/>
  <c r="G2760" i="5"/>
  <c r="C2760" i="5"/>
  <c r="D2760" i="5"/>
  <c r="H2760" i="5" l="1"/>
  <c r="F2761" i="5"/>
  <c r="B2761" i="5"/>
  <c r="A2762" i="5"/>
  <c r="E2761" i="5"/>
  <c r="G2761" i="5"/>
  <c r="C2761" i="5"/>
  <c r="D2761" i="5"/>
  <c r="H2761" i="5" l="1"/>
  <c r="F2762" i="5"/>
  <c r="B2762" i="5"/>
  <c r="A2763" i="5"/>
  <c r="E2762" i="5"/>
  <c r="G2762" i="5"/>
  <c r="C2762" i="5"/>
  <c r="D2762" i="5"/>
  <c r="H2762" i="5" l="1"/>
  <c r="F2763" i="5"/>
  <c r="B2763" i="5"/>
  <c r="A2764" i="5"/>
  <c r="E2763" i="5"/>
  <c r="G2763" i="5"/>
  <c r="C2763" i="5"/>
  <c r="D2763" i="5"/>
  <c r="H2763" i="5" l="1"/>
  <c r="F2764" i="5"/>
  <c r="B2764" i="5"/>
  <c r="A2765" i="5"/>
  <c r="E2764" i="5"/>
  <c r="G2764" i="5"/>
  <c r="C2764" i="5"/>
  <c r="D2764" i="5"/>
  <c r="H2764" i="5" l="1"/>
  <c r="F2765" i="5"/>
  <c r="B2765" i="5"/>
  <c r="A2766" i="5"/>
  <c r="E2765" i="5"/>
  <c r="G2765" i="5"/>
  <c r="C2765" i="5"/>
  <c r="D2765" i="5"/>
  <c r="H2765" i="5" l="1"/>
  <c r="F2766" i="5"/>
  <c r="B2766" i="5"/>
  <c r="A2767" i="5"/>
  <c r="E2766" i="5"/>
  <c r="G2766" i="5"/>
  <c r="C2766" i="5"/>
  <c r="D2766" i="5"/>
  <c r="H2766" i="5" l="1"/>
  <c r="F2767" i="5"/>
  <c r="B2767" i="5"/>
  <c r="A2768" i="5"/>
  <c r="E2767" i="5"/>
  <c r="G2767" i="5"/>
  <c r="C2767" i="5"/>
  <c r="D2767" i="5"/>
  <c r="H2767" i="5" l="1"/>
  <c r="F2768" i="5"/>
  <c r="B2768" i="5"/>
  <c r="A2769" i="5"/>
  <c r="E2768" i="5"/>
  <c r="G2768" i="5"/>
  <c r="C2768" i="5"/>
  <c r="D2768" i="5"/>
  <c r="H2768" i="5" l="1"/>
  <c r="F2769" i="5"/>
  <c r="B2769" i="5"/>
  <c r="A2770" i="5"/>
  <c r="E2769" i="5"/>
  <c r="G2769" i="5"/>
  <c r="C2769" i="5"/>
  <c r="D2769" i="5"/>
  <c r="H2769" i="5" l="1"/>
  <c r="F2770" i="5"/>
  <c r="B2770" i="5"/>
  <c r="A2771" i="5"/>
  <c r="E2770" i="5"/>
  <c r="G2770" i="5"/>
  <c r="C2770" i="5"/>
  <c r="D2770" i="5"/>
  <c r="H2770" i="5" l="1"/>
  <c r="F2771" i="5"/>
  <c r="B2771" i="5"/>
  <c r="A2772" i="5"/>
  <c r="E2771" i="5"/>
  <c r="G2771" i="5"/>
  <c r="C2771" i="5"/>
  <c r="D2771" i="5"/>
  <c r="H2771" i="5" l="1"/>
  <c r="F2772" i="5"/>
  <c r="B2772" i="5"/>
  <c r="A2773" i="5"/>
  <c r="E2772" i="5"/>
  <c r="G2772" i="5"/>
  <c r="C2772" i="5"/>
  <c r="D2772" i="5"/>
  <c r="H2772" i="5" l="1"/>
  <c r="F2773" i="5"/>
  <c r="B2773" i="5"/>
  <c r="A2774" i="5"/>
  <c r="E2773" i="5"/>
  <c r="G2773" i="5"/>
  <c r="C2773" i="5"/>
  <c r="D2773" i="5"/>
  <c r="H2773" i="5" l="1"/>
  <c r="F2774" i="5"/>
  <c r="B2774" i="5"/>
  <c r="A2775" i="5"/>
  <c r="E2774" i="5"/>
  <c r="G2774" i="5"/>
  <c r="C2774" i="5"/>
  <c r="D2774" i="5"/>
  <c r="H2774" i="5" l="1"/>
  <c r="F2775" i="5"/>
  <c r="B2775" i="5"/>
  <c r="A2776" i="5"/>
  <c r="E2775" i="5"/>
  <c r="G2775" i="5"/>
  <c r="C2775" i="5"/>
  <c r="D2775" i="5"/>
  <c r="H2775" i="5" l="1"/>
  <c r="F2776" i="5"/>
  <c r="B2776" i="5"/>
  <c r="A2777" i="5"/>
  <c r="E2776" i="5"/>
  <c r="G2776" i="5"/>
  <c r="C2776" i="5"/>
  <c r="D2776" i="5"/>
  <c r="H2776" i="5" l="1"/>
  <c r="F2777" i="5"/>
  <c r="B2777" i="5"/>
  <c r="A2778" i="5"/>
  <c r="E2777" i="5"/>
  <c r="G2777" i="5"/>
  <c r="C2777" i="5"/>
  <c r="D2777" i="5"/>
  <c r="H2777" i="5" l="1"/>
  <c r="F2778" i="5"/>
  <c r="B2778" i="5"/>
  <c r="A2779" i="5"/>
  <c r="E2778" i="5"/>
  <c r="G2778" i="5"/>
  <c r="C2778" i="5"/>
  <c r="D2778" i="5"/>
  <c r="H2778" i="5" l="1"/>
  <c r="F2779" i="5"/>
  <c r="B2779" i="5"/>
  <c r="A2780" i="5"/>
  <c r="E2779" i="5"/>
  <c r="G2779" i="5"/>
  <c r="C2779" i="5"/>
  <c r="D2779" i="5"/>
  <c r="H2779" i="5" l="1"/>
  <c r="F2780" i="5"/>
  <c r="B2780" i="5"/>
  <c r="A2781" i="5"/>
  <c r="E2780" i="5"/>
  <c r="G2780" i="5"/>
  <c r="C2780" i="5"/>
  <c r="D2780" i="5"/>
  <c r="H2780" i="5" l="1"/>
  <c r="F2781" i="5"/>
  <c r="B2781" i="5"/>
  <c r="A2782" i="5"/>
  <c r="E2781" i="5"/>
  <c r="G2781" i="5"/>
  <c r="C2781" i="5"/>
  <c r="D2781" i="5"/>
  <c r="H2781" i="5" l="1"/>
  <c r="F2782" i="5"/>
  <c r="B2782" i="5"/>
  <c r="A2783" i="5"/>
  <c r="E2782" i="5"/>
  <c r="G2782" i="5"/>
  <c r="C2782" i="5"/>
  <c r="D2782" i="5"/>
  <c r="H2782" i="5" l="1"/>
  <c r="F2783" i="5"/>
  <c r="B2783" i="5"/>
  <c r="A2784" i="5"/>
  <c r="E2783" i="5"/>
  <c r="G2783" i="5"/>
  <c r="C2783" i="5"/>
  <c r="D2783" i="5"/>
  <c r="H2783" i="5" l="1"/>
  <c r="F2784" i="5"/>
  <c r="B2784" i="5"/>
  <c r="A2785" i="5"/>
  <c r="E2784" i="5"/>
  <c r="G2784" i="5"/>
  <c r="C2784" i="5"/>
  <c r="D2784" i="5"/>
  <c r="H2784" i="5" l="1"/>
  <c r="F2785" i="5"/>
  <c r="B2785" i="5"/>
  <c r="A2786" i="5"/>
  <c r="E2785" i="5"/>
  <c r="G2785" i="5"/>
  <c r="C2785" i="5"/>
  <c r="D2785" i="5"/>
  <c r="H2785" i="5" l="1"/>
  <c r="F2786" i="5"/>
  <c r="B2786" i="5"/>
  <c r="A2787" i="5"/>
  <c r="E2786" i="5"/>
  <c r="G2786" i="5"/>
  <c r="C2786" i="5"/>
  <c r="D2786" i="5"/>
  <c r="H2786" i="5" l="1"/>
  <c r="F2787" i="5"/>
  <c r="B2787" i="5"/>
  <c r="A2788" i="5"/>
  <c r="E2787" i="5"/>
  <c r="G2787" i="5"/>
  <c r="C2787" i="5"/>
  <c r="D2787" i="5"/>
  <c r="H2787" i="5" l="1"/>
  <c r="F2788" i="5"/>
  <c r="B2788" i="5"/>
  <c r="A2789" i="5"/>
  <c r="E2788" i="5"/>
  <c r="G2788" i="5"/>
  <c r="C2788" i="5"/>
  <c r="D2788" i="5"/>
  <c r="H2788" i="5" l="1"/>
  <c r="F2789" i="5"/>
  <c r="B2789" i="5"/>
  <c r="A2790" i="5"/>
  <c r="E2789" i="5"/>
  <c r="G2789" i="5"/>
  <c r="C2789" i="5"/>
  <c r="D2789" i="5"/>
  <c r="H2789" i="5" l="1"/>
  <c r="F2790" i="5"/>
  <c r="B2790" i="5"/>
  <c r="A2791" i="5"/>
  <c r="E2790" i="5"/>
  <c r="G2790" i="5"/>
  <c r="C2790" i="5"/>
  <c r="D2790" i="5"/>
  <c r="H2790" i="5" l="1"/>
  <c r="F2791" i="5"/>
  <c r="B2791" i="5"/>
  <c r="A2792" i="5"/>
  <c r="E2791" i="5"/>
  <c r="G2791" i="5"/>
  <c r="C2791" i="5"/>
  <c r="D2791" i="5"/>
  <c r="H2791" i="5" l="1"/>
  <c r="F2792" i="5"/>
  <c r="B2792" i="5"/>
  <c r="A2793" i="5"/>
  <c r="E2792" i="5"/>
  <c r="G2792" i="5"/>
  <c r="C2792" i="5"/>
  <c r="D2792" i="5"/>
  <c r="H2792" i="5" l="1"/>
  <c r="F2793" i="5"/>
  <c r="B2793" i="5"/>
  <c r="A2794" i="5"/>
  <c r="E2793" i="5"/>
  <c r="G2793" i="5"/>
  <c r="C2793" i="5"/>
  <c r="D2793" i="5"/>
  <c r="H2793" i="5" l="1"/>
  <c r="F2794" i="5"/>
  <c r="B2794" i="5"/>
  <c r="A2795" i="5"/>
  <c r="E2794" i="5"/>
  <c r="G2794" i="5"/>
  <c r="C2794" i="5"/>
  <c r="D2794" i="5"/>
  <c r="H2794" i="5" l="1"/>
  <c r="F2795" i="5"/>
  <c r="B2795" i="5"/>
  <c r="A2796" i="5"/>
  <c r="E2795" i="5"/>
  <c r="G2795" i="5"/>
  <c r="C2795" i="5"/>
  <c r="D2795" i="5"/>
  <c r="H2795" i="5" l="1"/>
  <c r="F2796" i="5"/>
  <c r="B2796" i="5"/>
  <c r="A2797" i="5"/>
  <c r="E2796" i="5"/>
  <c r="G2796" i="5"/>
  <c r="C2796" i="5"/>
  <c r="D2796" i="5"/>
  <c r="H2796" i="5" l="1"/>
  <c r="F2797" i="5"/>
  <c r="B2797" i="5"/>
  <c r="A2798" i="5"/>
  <c r="E2797" i="5"/>
  <c r="G2797" i="5"/>
  <c r="C2797" i="5"/>
  <c r="D2797" i="5"/>
  <c r="H2797" i="5" l="1"/>
  <c r="F2798" i="5"/>
  <c r="B2798" i="5"/>
  <c r="A2799" i="5"/>
  <c r="E2798" i="5"/>
  <c r="G2798" i="5"/>
  <c r="C2798" i="5"/>
  <c r="D2798" i="5"/>
  <c r="H2798" i="5" l="1"/>
  <c r="F2799" i="5"/>
  <c r="B2799" i="5"/>
  <c r="A2800" i="5"/>
  <c r="E2799" i="5"/>
  <c r="G2799" i="5"/>
  <c r="C2799" i="5"/>
  <c r="D2799" i="5"/>
  <c r="H2799" i="5" l="1"/>
  <c r="F2800" i="5"/>
  <c r="B2800" i="5"/>
  <c r="A2801" i="5"/>
  <c r="E2800" i="5"/>
  <c r="G2800" i="5"/>
  <c r="C2800" i="5"/>
  <c r="D2800" i="5"/>
  <c r="H2800" i="5" l="1"/>
  <c r="F2801" i="5"/>
  <c r="B2801" i="5"/>
  <c r="A2802" i="5"/>
  <c r="E2801" i="5"/>
  <c r="G2801" i="5"/>
  <c r="C2801" i="5"/>
  <c r="D2801" i="5"/>
  <c r="H2801" i="5" l="1"/>
  <c r="F2802" i="5"/>
  <c r="B2802" i="5"/>
  <c r="A2803" i="5"/>
  <c r="E2802" i="5"/>
  <c r="G2802" i="5"/>
  <c r="C2802" i="5"/>
  <c r="D2802" i="5"/>
  <c r="H2802" i="5" l="1"/>
  <c r="F2803" i="5"/>
  <c r="B2803" i="5"/>
  <c r="A2804" i="5"/>
  <c r="E2803" i="5"/>
  <c r="G2803" i="5"/>
  <c r="C2803" i="5"/>
  <c r="D2803" i="5"/>
  <c r="H2803" i="5" l="1"/>
  <c r="F2804" i="5"/>
  <c r="B2804" i="5"/>
  <c r="A2805" i="5"/>
  <c r="E2804" i="5"/>
  <c r="G2804" i="5"/>
  <c r="C2804" i="5"/>
  <c r="D2804" i="5"/>
  <c r="H2804" i="5" l="1"/>
  <c r="F2805" i="5"/>
  <c r="B2805" i="5"/>
  <c r="A2806" i="5"/>
  <c r="E2805" i="5"/>
  <c r="G2805" i="5"/>
  <c r="C2805" i="5"/>
  <c r="D2805" i="5"/>
  <c r="H2805" i="5" l="1"/>
  <c r="F2806" i="5"/>
  <c r="B2806" i="5"/>
  <c r="A2807" i="5"/>
  <c r="E2806" i="5"/>
  <c r="G2806" i="5"/>
  <c r="C2806" i="5"/>
  <c r="D2806" i="5"/>
  <c r="H2806" i="5" l="1"/>
  <c r="F2807" i="5"/>
  <c r="B2807" i="5"/>
  <c r="A2808" i="5"/>
  <c r="E2807" i="5"/>
  <c r="G2807" i="5"/>
  <c r="C2807" i="5"/>
  <c r="D2807" i="5"/>
  <c r="H2807" i="5" l="1"/>
  <c r="F2808" i="5"/>
  <c r="B2808" i="5"/>
  <c r="A2809" i="5"/>
  <c r="E2808" i="5"/>
  <c r="G2808" i="5"/>
  <c r="C2808" i="5"/>
  <c r="D2808" i="5"/>
  <c r="H2808" i="5" l="1"/>
  <c r="F2809" i="5"/>
  <c r="B2809" i="5"/>
  <c r="A2810" i="5"/>
  <c r="E2809" i="5"/>
  <c r="G2809" i="5"/>
  <c r="C2809" i="5"/>
  <c r="D2809" i="5"/>
  <c r="H2809" i="5" l="1"/>
  <c r="F2810" i="5"/>
  <c r="B2810" i="5"/>
  <c r="A2811" i="5"/>
  <c r="E2810" i="5"/>
  <c r="G2810" i="5"/>
  <c r="C2810" i="5"/>
  <c r="D2810" i="5"/>
  <c r="H2810" i="5" l="1"/>
  <c r="F2811" i="5"/>
  <c r="B2811" i="5"/>
  <c r="A2812" i="5"/>
  <c r="E2811" i="5"/>
  <c r="G2811" i="5"/>
  <c r="C2811" i="5"/>
  <c r="D2811" i="5"/>
  <c r="H2811" i="5" l="1"/>
  <c r="F2812" i="5"/>
  <c r="B2812" i="5"/>
  <c r="A2813" i="5"/>
  <c r="E2812" i="5"/>
  <c r="G2812" i="5"/>
  <c r="C2812" i="5"/>
  <c r="D2812" i="5"/>
  <c r="H2812" i="5" l="1"/>
  <c r="F2813" i="5"/>
  <c r="B2813" i="5"/>
  <c r="A2814" i="5"/>
  <c r="E2813" i="5"/>
  <c r="G2813" i="5"/>
  <c r="C2813" i="5"/>
  <c r="D2813" i="5"/>
  <c r="H2813" i="5" l="1"/>
  <c r="F2814" i="5"/>
  <c r="B2814" i="5"/>
  <c r="A2815" i="5"/>
  <c r="E2814" i="5"/>
  <c r="G2814" i="5"/>
  <c r="C2814" i="5"/>
  <c r="D2814" i="5"/>
  <c r="H2814" i="5" l="1"/>
  <c r="F2815" i="5"/>
  <c r="B2815" i="5"/>
  <c r="A2816" i="5"/>
  <c r="E2815" i="5"/>
  <c r="G2815" i="5"/>
  <c r="C2815" i="5"/>
  <c r="D2815" i="5"/>
  <c r="H2815" i="5" l="1"/>
  <c r="F2816" i="5"/>
  <c r="B2816" i="5"/>
  <c r="A2817" i="5"/>
  <c r="E2816" i="5"/>
  <c r="G2816" i="5"/>
  <c r="C2816" i="5"/>
  <c r="D2816" i="5"/>
  <c r="H2816" i="5" l="1"/>
  <c r="F2817" i="5"/>
  <c r="B2817" i="5"/>
  <c r="A2818" i="5"/>
  <c r="E2817" i="5"/>
  <c r="G2817" i="5"/>
  <c r="C2817" i="5"/>
  <c r="D2817" i="5"/>
  <c r="H2817" i="5" l="1"/>
  <c r="F2818" i="5"/>
  <c r="B2818" i="5"/>
  <c r="A2819" i="5"/>
  <c r="E2818" i="5"/>
  <c r="G2818" i="5"/>
  <c r="C2818" i="5"/>
  <c r="D2818" i="5"/>
  <c r="H2818" i="5" l="1"/>
  <c r="F2819" i="5"/>
  <c r="B2819" i="5"/>
  <c r="A2820" i="5"/>
  <c r="E2819" i="5"/>
  <c r="G2819" i="5"/>
  <c r="C2819" i="5"/>
  <c r="D2819" i="5"/>
  <c r="H2819" i="5" l="1"/>
  <c r="F2820" i="5"/>
  <c r="B2820" i="5"/>
  <c r="A2821" i="5"/>
  <c r="E2820" i="5"/>
  <c r="G2820" i="5"/>
  <c r="C2820" i="5"/>
  <c r="D2820" i="5"/>
  <c r="H2820" i="5" l="1"/>
  <c r="F2821" i="5"/>
  <c r="B2821" i="5"/>
  <c r="A2822" i="5"/>
  <c r="E2821" i="5"/>
  <c r="G2821" i="5"/>
  <c r="C2821" i="5"/>
  <c r="D2821" i="5"/>
  <c r="H2821" i="5" l="1"/>
  <c r="F2822" i="5"/>
  <c r="B2822" i="5"/>
  <c r="A2823" i="5"/>
  <c r="E2822" i="5"/>
  <c r="G2822" i="5"/>
  <c r="C2822" i="5"/>
  <c r="D2822" i="5"/>
  <c r="H2822" i="5" l="1"/>
  <c r="F2823" i="5"/>
  <c r="B2823" i="5"/>
  <c r="A2824" i="5"/>
  <c r="E2823" i="5"/>
  <c r="G2823" i="5"/>
  <c r="C2823" i="5"/>
  <c r="D2823" i="5"/>
  <c r="H2823" i="5" l="1"/>
  <c r="F2824" i="5"/>
  <c r="B2824" i="5"/>
  <c r="A2825" i="5"/>
  <c r="E2824" i="5"/>
  <c r="G2824" i="5"/>
  <c r="C2824" i="5"/>
  <c r="D2824" i="5"/>
  <c r="H2824" i="5" l="1"/>
  <c r="F2825" i="5"/>
  <c r="B2825" i="5"/>
  <c r="A2826" i="5"/>
  <c r="E2825" i="5"/>
  <c r="G2825" i="5"/>
  <c r="C2825" i="5"/>
  <c r="D2825" i="5"/>
  <c r="H2825" i="5" l="1"/>
  <c r="F2826" i="5"/>
  <c r="B2826" i="5"/>
  <c r="A2827" i="5"/>
  <c r="E2826" i="5"/>
  <c r="G2826" i="5"/>
  <c r="C2826" i="5"/>
  <c r="D2826" i="5"/>
  <c r="H2826" i="5" l="1"/>
  <c r="F2827" i="5"/>
  <c r="B2827" i="5"/>
  <c r="A2828" i="5"/>
  <c r="E2827" i="5"/>
  <c r="G2827" i="5"/>
  <c r="C2827" i="5"/>
  <c r="D2827" i="5"/>
  <c r="H2827" i="5" l="1"/>
  <c r="F2828" i="5"/>
  <c r="B2828" i="5"/>
  <c r="A2829" i="5"/>
  <c r="E2828" i="5"/>
  <c r="G2828" i="5"/>
  <c r="C2828" i="5"/>
  <c r="D2828" i="5"/>
  <c r="H2828" i="5" l="1"/>
  <c r="F2829" i="5"/>
  <c r="B2829" i="5"/>
  <c r="A2830" i="5"/>
  <c r="E2829" i="5"/>
  <c r="G2829" i="5"/>
  <c r="C2829" i="5"/>
  <c r="D2829" i="5"/>
  <c r="H2829" i="5" l="1"/>
  <c r="F2830" i="5"/>
  <c r="B2830" i="5"/>
  <c r="A2831" i="5"/>
  <c r="E2830" i="5"/>
  <c r="G2830" i="5"/>
  <c r="C2830" i="5"/>
  <c r="D2830" i="5"/>
  <c r="H2830" i="5" l="1"/>
  <c r="F2831" i="5"/>
  <c r="B2831" i="5"/>
  <c r="A2832" i="5"/>
  <c r="E2831" i="5"/>
  <c r="G2831" i="5"/>
  <c r="C2831" i="5"/>
  <c r="D2831" i="5"/>
  <c r="H2831" i="5" l="1"/>
  <c r="F2832" i="5"/>
  <c r="B2832" i="5"/>
  <c r="A2833" i="5"/>
  <c r="E2832" i="5"/>
  <c r="G2832" i="5"/>
  <c r="C2832" i="5"/>
  <c r="D2832" i="5"/>
  <c r="H2832" i="5" l="1"/>
  <c r="F2833" i="5"/>
  <c r="B2833" i="5"/>
  <c r="A2834" i="5"/>
  <c r="E2833" i="5"/>
  <c r="G2833" i="5"/>
  <c r="C2833" i="5"/>
  <c r="D2833" i="5"/>
  <c r="H2833" i="5" l="1"/>
  <c r="F2834" i="5"/>
  <c r="B2834" i="5"/>
  <c r="A2835" i="5"/>
  <c r="E2834" i="5"/>
  <c r="G2834" i="5"/>
  <c r="C2834" i="5"/>
  <c r="D2834" i="5"/>
  <c r="H2834" i="5" l="1"/>
  <c r="F2835" i="5"/>
  <c r="B2835" i="5"/>
  <c r="A2836" i="5"/>
  <c r="E2835" i="5"/>
  <c r="G2835" i="5"/>
  <c r="C2835" i="5"/>
  <c r="D2835" i="5"/>
  <c r="H2835" i="5" l="1"/>
  <c r="F2836" i="5"/>
  <c r="B2836" i="5"/>
  <c r="A2837" i="5"/>
  <c r="E2836" i="5"/>
  <c r="G2836" i="5"/>
  <c r="C2836" i="5"/>
  <c r="D2836" i="5"/>
  <c r="H2836" i="5" l="1"/>
  <c r="F2837" i="5"/>
  <c r="B2837" i="5"/>
  <c r="A2838" i="5"/>
  <c r="E2837" i="5"/>
  <c r="G2837" i="5"/>
  <c r="C2837" i="5"/>
  <c r="D2837" i="5"/>
  <c r="H2837" i="5" l="1"/>
  <c r="F2838" i="5"/>
  <c r="B2838" i="5"/>
  <c r="A2839" i="5"/>
  <c r="E2838" i="5"/>
  <c r="G2838" i="5"/>
  <c r="C2838" i="5"/>
  <c r="D2838" i="5"/>
  <c r="H2838" i="5" l="1"/>
  <c r="F2839" i="5"/>
  <c r="B2839" i="5"/>
  <c r="A2840" i="5"/>
  <c r="E2839" i="5"/>
  <c r="G2839" i="5"/>
  <c r="C2839" i="5"/>
  <c r="D2839" i="5"/>
  <c r="H2839" i="5" l="1"/>
  <c r="F2840" i="5"/>
  <c r="B2840" i="5"/>
  <c r="A2841" i="5"/>
  <c r="E2840" i="5"/>
  <c r="G2840" i="5"/>
  <c r="C2840" i="5"/>
  <c r="D2840" i="5"/>
  <c r="H2840" i="5" l="1"/>
  <c r="F2841" i="5"/>
  <c r="B2841" i="5"/>
  <c r="A2842" i="5"/>
  <c r="E2841" i="5"/>
  <c r="G2841" i="5"/>
  <c r="C2841" i="5"/>
  <c r="D2841" i="5"/>
  <c r="H2841" i="5" l="1"/>
  <c r="F2842" i="5"/>
  <c r="B2842" i="5"/>
  <c r="A2843" i="5"/>
  <c r="E2842" i="5"/>
  <c r="G2842" i="5"/>
  <c r="C2842" i="5"/>
  <c r="D2842" i="5"/>
  <c r="H2842" i="5" l="1"/>
  <c r="F2843" i="5"/>
  <c r="B2843" i="5"/>
  <c r="A2844" i="5"/>
  <c r="E2843" i="5"/>
  <c r="G2843" i="5"/>
  <c r="C2843" i="5"/>
  <c r="D2843" i="5"/>
  <c r="H2843" i="5" l="1"/>
  <c r="F2844" i="5"/>
  <c r="B2844" i="5"/>
  <c r="A2845" i="5"/>
  <c r="E2844" i="5"/>
  <c r="G2844" i="5"/>
  <c r="C2844" i="5"/>
  <c r="D2844" i="5"/>
  <c r="H2844" i="5" l="1"/>
  <c r="F2845" i="5"/>
  <c r="B2845" i="5"/>
  <c r="A2846" i="5"/>
  <c r="E2845" i="5"/>
  <c r="G2845" i="5"/>
  <c r="C2845" i="5"/>
  <c r="D2845" i="5"/>
  <c r="H2845" i="5" l="1"/>
  <c r="F2846" i="5"/>
  <c r="B2846" i="5"/>
  <c r="A2847" i="5"/>
  <c r="E2846" i="5"/>
  <c r="G2846" i="5"/>
  <c r="C2846" i="5"/>
  <c r="D2846" i="5"/>
  <c r="H2846" i="5" l="1"/>
  <c r="F2847" i="5"/>
  <c r="B2847" i="5"/>
  <c r="A2848" i="5"/>
  <c r="E2847" i="5"/>
  <c r="G2847" i="5"/>
  <c r="C2847" i="5"/>
  <c r="D2847" i="5"/>
  <c r="H2847" i="5" l="1"/>
  <c r="F2848" i="5"/>
  <c r="B2848" i="5"/>
  <c r="A2849" i="5"/>
  <c r="E2848" i="5"/>
  <c r="G2848" i="5"/>
  <c r="C2848" i="5"/>
  <c r="D2848" i="5"/>
  <c r="H2848" i="5" l="1"/>
  <c r="F2849" i="5"/>
  <c r="B2849" i="5"/>
  <c r="A2850" i="5"/>
  <c r="E2849" i="5"/>
  <c r="G2849" i="5"/>
  <c r="C2849" i="5"/>
  <c r="D2849" i="5"/>
  <c r="H2849" i="5" l="1"/>
  <c r="F2850" i="5"/>
  <c r="B2850" i="5"/>
  <c r="A2851" i="5"/>
  <c r="E2850" i="5"/>
  <c r="G2850" i="5"/>
  <c r="C2850" i="5"/>
  <c r="D2850" i="5"/>
  <c r="H2850" i="5" l="1"/>
  <c r="F2851" i="5"/>
  <c r="B2851" i="5"/>
  <c r="A2852" i="5"/>
  <c r="E2851" i="5"/>
  <c r="G2851" i="5"/>
  <c r="C2851" i="5"/>
  <c r="D2851" i="5"/>
  <c r="H2851" i="5" l="1"/>
  <c r="F2852" i="5"/>
  <c r="B2852" i="5"/>
  <c r="A2853" i="5"/>
  <c r="E2852" i="5"/>
  <c r="G2852" i="5"/>
  <c r="C2852" i="5"/>
  <c r="D2852" i="5"/>
  <c r="H2852" i="5" l="1"/>
  <c r="F2853" i="5"/>
  <c r="B2853" i="5"/>
  <c r="A2854" i="5"/>
  <c r="E2853" i="5"/>
  <c r="G2853" i="5"/>
  <c r="C2853" i="5"/>
  <c r="D2853" i="5"/>
  <c r="H2853" i="5" l="1"/>
  <c r="F2854" i="5"/>
  <c r="B2854" i="5"/>
  <c r="A2855" i="5"/>
  <c r="E2854" i="5"/>
  <c r="G2854" i="5"/>
  <c r="C2854" i="5"/>
  <c r="D2854" i="5"/>
  <c r="H2854" i="5" l="1"/>
  <c r="F2855" i="5"/>
  <c r="B2855" i="5"/>
  <c r="A2856" i="5"/>
  <c r="E2855" i="5"/>
  <c r="G2855" i="5"/>
  <c r="C2855" i="5"/>
  <c r="D2855" i="5"/>
  <c r="H2855" i="5" l="1"/>
  <c r="F2856" i="5"/>
  <c r="B2856" i="5"/>
  <c r="A2857" i="5"/>
  <c r="E2856" i="5"/>
  <c r="G2856" i="5"/>
  <c r="C2856" i="5"/>
  <c r="D2856" i="5"/>
  <c r="H2856" i="5" l="1"/>
  <c r="F2857" i="5"/>
  <c r="B2857" i="5"/>
  <c r="A2858" i="5"/>
  <c r="E2857" i="5"/>
  <c r="G2857" i="5"/>
  <c r="C2857" i="5"/>
  <c r="D2857" i="5"/>
  <c r="H2857" i="5" l="1"/>
  <c r="F2858" i="5"/>
  <c r="B2858" i="5"/>
  <c r="A2859" i="5"/>
  <c r="E2858" i="5"/>
  <c r="G2858" i="5"/>
  <c r="C2858" i="5"/>
  <c r="D2858" i="5"/>
  <c r="H2858" i="5" l="1"/>
  <c r="F2859" i="5"/>
  <c r="B2859" i="5"/>
  <c r="A2860" i="5"/>
  <c r="E2859" i="5"/>
  <c r="G2859" i="5"/>
  <c r="C2859" i="5"/>
  <c r="D2859" i="5"/>
  <c r="H2859" i="5" l="1"/>
  <c r="F2860" i="5"/>
  <c r="B2860" i="5"/>
  <c r="A2861" i="5"/>
  <c r="E2860" i="5"/>
  <c r="G2860" i="5"/>
  <c r="C2860" i="5"/>
  <c r="D2860" i="5"/>
  <c r="H2860" i="5" l="1"/>
  <c r="F2861" i="5"/>
  <c r="B2861" i="5"/>
  <c r="A2862" i="5"/>
  <c r="E2861" i="5"/>
  <c r="G2861" i="5"/>
  <c r="C2861" i="5"/>
  <c r="D2861" i="5"/>
  <c r="H2861" i="5" l="1"/>
  <c r="F2862" i="5"/>
  <c r="B2862" i="5"/>
  <c r="A2863" i="5"/>
  <c r="E2862" i="5"/>
  <c r="G2862" i="5"/>
  <c r="C2862" i="5"/>
  <c r="D2862" i="5"/>
  <c r="H2862" i="5" l="1"/>
  <c r="F2863" i="5"/>
  <c r="B2863" i="5"/>
  <c r="A2864" i="5"/>
  <c r="E2863" i="5"/>
  <c r="G2863" i="5"/>
  <c r="C2863" i="5"/>
  <c r="D2863" i="5"/>
  <c r="H2863" i="5" l="1"/>
  <c r="F2864" i="5"/>
  <c r="B2864" i="5"/>
  <c r="A2865" i="5"/>
  <c r="E2864" i="5"/>
  <c r="G2864" i="5"/>
  <c r="C2864" i="5"/>
  <c r="D2864" i="5"/>
  <c r="H2864" i="5" l="1"/>
  <c r="F2865" i="5"/>
  <c r="B2865" i="5"/>
  <c r="A2866" i="5"/>
  <c r="E2865" i="5"/>
  <c r="G2865" i="5"/>
  <c r="C2865" i="5"/>
  <c r="D2865" i="5"/>
  <c r="H2865" i="5" l="1"/>
  <c r="F2866" i="5"/>
  <c r="B2866" i="5"/>
  <c r="A2867" i="5"/>
  <c r="E2866" i="5"/>
  <c r="G2866" i="5"/>
  <c r="C2866" i="5"/>
  <c r="D2866" i="5"/>
  <c r="H2866" i="5" l="1"/>
  <c r="F2867" i="5"/>
  <c r="B2867" i="5"/>
  <c r="A2868" i="5"/>
  <c r="E2867" i="5"/>
  <c r="G2867" i="5"/>
  <c r="C2867" i="5"/>
  <c r="D2867" i="5"/>
  <c r="H2867" i="5" l="1"/>
  <c r="F2868" i="5"/>
  <c r="B2868" i="5"/>
  <c r="A2869" i="5"/>
  <c r="E2868" i="5"/>
  <c r="G2868" i="5"/>
  <c r="C2868" i="5"/>
  <c r="D2868" i="5"/>
  <c r="H2868" i="5" l="1"/>
  <c r="F2869" i="5"/>
  <c r="B2869" i="5"/>
  <c r="A2870" i="5"/>
  <c r="E2869" i="5"/>
  <c r="G2869" i="5"/>
  <c r="C2869" i="5"/>
  <c r="D2869" i="5"/>
  <c r="H2869" i="5" l="1"/>
  <c r="F2870" i="5"/>
  <c r="B2870" i="5"/>
  <c r="A2871" i="5"/>
  <c r="E2870" i="5"/>
  <c r="G2870" i="5"/>
  <c r="C2870" i="5"/>
  <c r="D2870" i="5"/>
  <c r="H2870" i="5" l="1"/>
  <c r="F2871" i="5"/>
  <c r="B2871" i="5"/>
  <c r="A2872" i="5"/>
  <c r="E2871" i="5"/>
  <c r="G2871" i="5"/>
  <c r="C2871" i="5"/>
  <c r="D2871" i="5"/>
  <c r="H2871" i="5" l="1"/>
  <c r="F2872" i="5"/>
  <c r="B2872" i="5"/>
  <c r="A2873" i="5"/>
  <c r="E2872" i="5"/>
  <c r="G2872" i="5"/>
  <c r="C2872" i="5"/>
  <c r="D2872" i="5"/>
  <c r="H2872" i="5" l="1"/>
  <c r="F2873" i="5"/>
  <c r="B2873" i="5"/>
  <c r="A2874" i="5"/>
  <c r="E2873" i="5"/>
  <c r="G2873" i="5"/>
  <c r="C2873" i="5"/>
  <c r="D2873" i="5"/>
  <c r="H2873" i="5" l="1"/>
  <c r="F2874" i="5"/>
  <c r="B2874" i="5"/>
  <c r="A2875" i="5"/>
  <c r="E2874" i="5"/>
  <c r="G2874" i="5"/>
  <c r="C2874" i="5"/>
  <c r="D2874" i="5"/>
  <c r="H2874" i="5" l="1"/>
  <c r="F2875" i="5"/>
  <c r="B2875" i="5"/>
  <c r="A2876" i="5"/>
  <c r="E2875" i="5"/>
  <c r="G2875" i="5"/>
  <c r="C2875" i="5"/>
  <c r="D2875" i="5"/>
  <c r="H2875" i="5" l="1"/>
  <c r="F2876" i="5"/>
  <c r="B2876" i="5"/>
  <c r="A2877" i="5"/>
  <c r="E2876" i="5"/>
  <c r="G2876" i="5"/>
  <c r="C2876" i="5"/>
  <c r="D2876" i="5"/>
  <c r="H2876" i="5" l="1"/>
  <c r="F2877" i="5"/>
  <c r="B2877" i="5"/>
  <c r="A2878" i="5"/>
  <c r="E2877" i="5"/>
  <c r="G2877" i="5"/>
  <c r="C2877" i="5"/>
  <c r="D2877" i="5"/>
  <c r="H2877" i="5" l="1"/>
  <c r="F2878" i="5"/>
  <c r="B2878" i="5"/>
  <c r="A2879" i="5"/>
  <c r="E2878" i="5"/>
  <c r="G2878" i="5"/>
  <c r="C2878" i="5"/>
  <c r="D2878" i="5"/>
  <c r="H2878" i="5" l="1"/>
  <c r="F2879" i="5"/>
  <c r="B2879" i="5"/>
  <c r="A2880" i="5"/>
  <c r="E2879" i="5"/>
  <c r="G2879" i="5"/>
  <c r="C2879" i="5"/>
  <c r="D2879" i="5"/>
  <c r="H2879" i="5" l="1"/>
  <c r="F2880" i="5"/>
  <c r="B2880" i="5"/>
  <c r="A2881" i="5"/>
  <c r="E2880" i="5"/>
  <c r="G2880" i="5"/>
  <c r="C2880" i="5"/>
  <c r="D2880" i="5"/>
  <c r="H2880" i="5" l="1"/>
  <c r="F2881" i="5"/>
  <c r="B2881" i="5"/>
  <c r="A2882" i="5"/>
  <c r="E2881" i="5"/>
  <c r="G2881" i="5"/>
  <c r="C2881" i="5"/>
  <c r="D2881" i="5"/>
  <c r="H2881" i="5" l="1"/>
  <c r="F2882" i="5"/>
  <c r="B2882" i="5"/>
  <c r="A2883" i="5"/>
  <c r="E2882" i="5"/>
  <c r="G2882" i="5"/>
  <c r="C2882" i="5"/>
  <c r="D2882" i="5"/>
  <c r="H2882" i="5" l="1"/>
  <c r="F2883" i="5"/>
  <c r="B2883" i="5"/>
  <c r="A2884" i="5"/>
  <c r="E2883" i="5"/>
  <c r="G2883" i="5"/>
  <c r="C2883" i="5"/>
  <c r="D2883" i="5"/>
  <c r="H2883" i="5" l="1"/>
  <c r="F2884" i="5"/>
  <c r="B2884" i="5"/>
  <c r="A2885" i="5"/>
  <c r="E2884" i="5"/>
  <c r="G2884" i="5"/>
  <c r="C2884" i="5"/>
  <c r="D2884" i="5"/>
  <c r="H2884" i="5" l="1"/>
  <c r="F2885" i="5"/>
  <c r="B2885" i="5"/>
  <c r="A2886" i="5"/>
  <c r="E2885" i="5"/>
  <c r="G2885" i="5"/>
  <c r="C2885" i="5"/>
  <c r="D2885" i="5"/>
  <c r="H2885" i="5" l="1"/>
  <c r="F2886" i="5"/>
  <c r="B2886" i="5"/>
  <c r="A2887" i="5"/>
  <c r="E2886" i="5"/>
  <c r="G2886" i="5"/>
  <c r="C2886" i="5"/>
  <c r="D2886" i="5"/>
  <c r="H2886" i="5" l="1"/>
  <c r="F2887" i="5"/>
  <c r="B2887" i="5"/>
  <c r="A2888" i="5"/>
  <c r="E2887" i="5"/>
  <c r="G2887" i="5"/>
  <c r="C2887" i="5"/>
  <c r="D2887" i="5"/>
  <c r="H2887" i="5" l="1"/>
  <c r="F2888" i="5"/>
  <c r="B2888" i="5"/>
  <c r="A2889" i="5"/>
  <c r="E2888" i="5"/>
  <c r="G2888" i="5"/>
  <c r="C2888" i="5"/>
  <c r="D2888" i="5"/>
  <c r="H2888" i="5" l="1"/>
  <c r="F2889" i="5"/>
  <c r="B2889" i="5"/>
  <c r="A2890" i="5"/>
  <c r="E2889" i="5"/>
  <c r="G2889" i="5"/>
  <c r="C2889" i="5"/>
  <c r="D2889" i="5"/>
  <c r="H2889" i="5" l="1"/>
  <c r="F2890" i="5"/>
  <c r="B2890" i="5"/>
  <c r="A2891" i="5"/>
  <c r="E2890" i="5"/>
  <c r="G2890" i="5"/>
  <c r="C2890" i="5"/>
  <c r="D2890" i="5"/>
  <c r="H2890" i="5" l="1"/>
  <c r="F2891" i="5"/>
  <c r="B2891" i="5"/>
  <c r="A2892" i="5"/>
  <c r="E2891" i="5"/>
  <c r="G2891" i="5"/>
  <c r="C2891" i="5"/>
  <c r="D2891" i="5"/>
  <c r="H2891" i="5" l="1"/>
  <c r="F2892" i="5"/>
  <c r="B2892" i="5"/>
  <c r="A2893" i="5"/>
  <c r="E2892" i="5"/>
  <c r="G2892" i="5"/>
  <c r="C2892" i="5"/>
  <c r="D2892" i="5"/>
  <c r="H2892" i="5" l="1"/>
  <c r="F2893" i="5"/>
  <c r="B2893" i="5"/>
  <c r="A2894" i="5"/>
  <c r="E2893" i="5"/>
  <c r="G2893" i="5"/>
  <c r="C2893" i="5"/>
  <c r="D2893" i="5"/>
  <c r="H2893" i="5" l="1"/>
  <c r="F2894" i="5"/>
  <c r="B2894" i="5"/>
  <c r="A2895" i="5"/>
  <c r="E2894" i="5"/>
  <c r="G2894" i="5"/>
  <c r="C2894" i="5"/>
  <c r="D2894" i="5"/>
  <c r="H2894" i="5" l="1"/>
  <c r="F2895" i="5"/>
  <c r="B2895" i="5"/>
  <c r="A2896" i="5"/>
  <c r="E2895" i="5"/>
  <c r="G2895" i="5"/>
  <c r="C2895" i="5"/>
  <c r="D2895" i="5"/>
  <c r="H2895" i="5" l="1"/>
  <c r="F2896" i="5"/>
  <c r="B2896" i="5"/>
  <c r="A2897" i="5"/>
  <c r="E2896" i="5"/>
  <c r="G2896" i="5"/>
  <c r="C2896" i="5"/>
  <c r="D2896" i="5"/>
  <c r="H2896" i="5" l="1"/>
  <c r="F2897" i="5"/>
  <c r="B2897" i="5"/>
  <c r="A2898" i="5"/>
  <c r="E2897" i="5"/>
  <c r="G2897" i="5"/>
  <c r="C2897" i="5"/>
  <c r="D2897" i="5"/>
  <c r="H2897" i="5" l="1"/>
  <c r="F2898" i="5"/>
  <c r="B2898" i="5"/>
  <c r="A2899" i="5"/>
  <c r="E2898" i="5"/>
  <c r="G2898" i="5"/>
  <c r="C2898" i="5"/>
  <c r="D2898" i="5"/>
  <c r="H2898" i="5" l="1"/>
  <c r="F2899" i="5"/>
  <c r="B2899" i="5"/>
  <c r="A2900" i="5"/>
  <c r="E2899" i="5"/>
  <c r="G2899" i="5"/>
  <c r="C2899" i="5"/>
  <c r="D2899" i="5"/>
  <c r="H2899" i="5" l="1"/>
  <c r="F2900" i="5"/>
  <c r="B2900" i="5"/>
  <c r="A2901" i="5"/>
  <c r="E2900" i="5"/>
  <c r="G2900" i="5"/>
  <c r="C2900" i="5"/>
  <c r="D2900" i="5"/>
  <c r="H2900" i="5" l="1"/>
  <c r="F2901" i="5"/>
  <c r="B2901" i="5"/>
  <c r="A2902" i="5"/>
  <c r="E2901" i="5"/>
  <c r="G2901" i="5"/>
  <c r="C2901" i="5"/>
  <c r="D2901" i="5"/>
  <c r="H2901" i="5" l="1"/>
  <c r="F2902" i="5"/>
  <c r="B2902" i="5"/>
  <c r="A2903" i="5"/>
  <c r="E2902" i="5"/>
  <c r="G2902" i="5"/>
  <c r="C2902" i="5"/>
  <c r="D2902" i="5"/>
  <c r="H2902" i="5" l="1"/>
  <c r="F2903" i="5"/>
  <c r="B2903" i="5"/>
  <c r="A2904" i="5"/>
  <c r="E2903" i="5"/>
  <c r="G2903" i="5"/>
  <c r="C2903" i="5"/>
  <c r="D2903" i="5"/>
  <c r="H2903" i="5" l="1"/>
  <c r="F2904" i="5"/>
  <c r="B2904" i="5"/>
  <c r="A2905" i="5"/>
  <c r="E2904" i="5"/>
  <c r="G2904" i="5"/>
  <c r="C2904" i="5"/>
  <c r="D2904" i="5"/>
  <c r="H2904" i="5" l="1"/>
  <c r="F2905" i="5"/>
  <c r="B2905" i="5"/>
  <c r="A2906" i="5"/>
  <c r="E2905" i="5"/>
  <c r="G2905" i="5"/>
  <c r="C2905" i="5"/>
  <c r="D2905" i="5"/>
  <c r="H2905" i="5" l="1"/>
  <c r="F2906" i="5"/>
  <c r="B2906" i="5"/>
  <c r="A2907" i="5"/>
  <c r="E2906" i="5"/>
  <c r="G2906" i="5"/>
  <c r="C2906" i="5"/>
  <c r="D2906" i="5"/>
  <c r="H2906" i="5" l="1"/>
  <c r="F2907" i="5"/>
  <c r="B2907" i="5"/>
  <c r="A2908" i="5"/>
  <c r="E2907" i="5"/>
  <c r="G2907" i="5"/>
  <c r="C2907" i="5"/>
  <c r="D2907" i="5"/>
  <c r="H2907" i="5" l="1"/>
  <c r="F2908" i="5"/>
  <c r="B2908" i="5"/>
  <c r="A2909" i="5"/>
  <c r="E2908" i="5"/>
  <c r="G2908" i="5"/>
  <c r="C2908" i="5"/>
  <c r="D2908" i="5"/>
  <c r="H2908" i="5" l="1"/>
  <c r="F2909" i="5"/>
  <c r="B2909" i="5"/>
  <c r="A2910" i="5"/>
  <c r="E2909" i="5"/>
  <c r="G2909" i="5"/>
  <c r="C2909" i="5"/>
  <c r="D2909" i="5"/>
  <c r="H2909" i="5" l="1"/>
  <c r="F2910" i="5"/>
  <c r="B2910" i="5"/>
  <c r="A2911" i="5"/>
  <c r="E2910" i="5"/>
  <c r="G2910" i="5"/>
  <c r="C2910" i="5"/>
  <c r="D2910" i="5"/>
  <c r="H2910" i="5" l="1"/>
  <c r="F2911" i="5"/>
  <c r="B2911" i="5"/>
  <c r="A2912" i="5"/>
  <c r="E2911" i="5"/>
  <c r="G2911" i="5"/>
  <c r="C2911" i="5"/>
  <c r="D2911" i="5"/>
  <c r="H2911" i="5" l="1"/>
  <c r="F2912" i="5"/>
  <c r="B2912" i="5"/>
  <c r="A2913" i="5"/>
  <c r="E2912" i="5"/>
  <c r="G2912" i="5"/>
  <c r="C2912" i="5"/>
  <c r="D2912" i="5"/>
  <c r="H2912" i="5" l="1"/>
  <c r="F2913" i="5"/>
  <c r="B2913" i="5"/>
  <c r="A2914" i="5"/>
  <c r="E2913" i="5"/>
  <c r="G2913" i="5"/>
  <c r="C2913" i="5"/>
  <c r="D2913" i="5"/>
  <c r="H2913" i="5" l="1"/>
  <c r="F2914" i="5"/>
  <c r="B2914" i="5"/>
  <c r="A2915" i="5"/>
  <c r="E2914" i="5"/>
  <c r="G2914" i="5"/>
  <c r="C2914" i="5"/>
  <c r="D2914" i="5"/>
  <c r="H2914" i="5" l="1"/>
  <c r="F2915" i="5"/>
  <c r="B2915" i="5"/>
  <c r="A2916" i="5"/>
  <c r="E2915" i="5"/>
  <c r="G2915" i="5"/>
  <c r="C2915" i="5"/>
  <c r="D2915" i="5"/>
  <c r="H2915" i="5" l="1"/>
  <c r="F2916" i="5"/>
  <c r="B2916" i="5"/>
  <c r="A2917" i="5"/>
  <c r="E2916" i="5"/>
  <c r="G2916" i="5"/>
  <c r="C2916" i="5"/>
  <c r="D2916" i="5"/>
  <c r="H2916" i="5" l="1"/>
  <c r="F2917" i="5"/>
  <c r="B2917" i="5"/>
  <c r="A2918" i="5"/>
  <c r="E2917" i="5"/>
  <c r="G2917" i="5"/>
  <c r="C2917" i="5"/>
  <c r="D2917" i="5"/>
  <c r="H2917" i="5" l="1"/>
  <c r="F2918" i="5"/>
  <c r="B2918" i="5"/>
  <c r="A2919" i="5"/>
  <c r="E2918" i="5"/>
  <c r="G2918" i="5"/>
  <c r="C2918" i="5"/>
  <c r="D2918" i="5"/>
  <c r="H2918" i="5" l="1"/>
  <c r="F2919" i="5"/>
  <c r="B2919" i="5"/>
  <c r="A2920" i="5"/>
  <c r="E2919" i="5"/>
  <c r="G2919" i="5"/>
  <c r="C2919" i="5"/>
  <c r="D2919" i="5"/>
  <c r="H2919" i="5" l="1"/>
  <c r="F2920" i="5"/>
  <c r="B2920" i="5"/>
  <c r="A2921" i="5"/>
  <c r="E2920" i="5"/>
  <c r="G2920" i="5"/>
  <c r="C2920" i="5"/>
  <c r="D2920" i="5"/>
  <c r="H2920" i="5" l="1"/>
  <c r="F2921" i="5"/>
  <c r="B2921" i="5"/>
  <c r="A2922" i="5"/>
  <c r="E2921" i="5"/>
  <c r="G2921" i="5"/>
  <c r="C2921" i="5"/>
  <c r="D2921" i="5"/>
  <c r="H2921" i="5" l="1"/>
  <c r="F2922" i="5"/>
  <c r="B2922" i="5"/>
  <c r="A2923" i="5"/>
  <c r="E2922" i="5"/>
  <c r="G2922" i="5"/>
  <c r="C2922" i="5"/>
  <c r="D2922" i="5"/>
  <c r="H2922" i="5" l="1"/>
  <c r="F2923" i="5"/>
  <c r="B2923" i="5"/>
  <c r="A2924" i="5"/>
  <c r="E2923" i="5"/>
  <c r="G2923" i="5"/>
  <c r="C2923" i="5"/>
  <c r="D2923" i="5"/>
  <c r="H2923" i="5" l="1"/>
  <c r="F2924" i="5"/>
  <c r="B2924" i="5"/>
  <c r="A2925" i="5"/>
  <c r="E2924" i="5"/>
  <c r="G2924" i="5"/>
  <c r="C2924" i="5"/>
  <c r="D2924" i="5"/>
  <c r="H2924" i="5" l="1"/>
  <c r="F2925" i="5"/>
  <c r="B2925" i="5"/>
  <c r="A2926" i="5"/>
  <c r="E2925" i="5"/>
  <c r="G2925" i="5"/>
  <c r="C2925" i="5"/>
  <c r="D2925" i="5"/>
  <c r="H2925" i="5" l="1"/>
  <c r="F2926" i="5"/>
  <c r="B2926" i="5"/>
  <c r="A2927" i="5"/>
  <c r="E2926" i="5"/>
  <c r="G2926" i="5"/>
  <c r="C2926" i="5"/>
  <c r="D2926" i="5"/>
  <c r="H2926" i="5" l="1"/>
  <c r="F2927" i="5"/>
  <c r="B2927" i="5"/>
  <c r="A2928" i="5"/>
  <c r="E2927" i="5"/>
  <c r="G2927" i="5"/>
  <c r="C2927" i="5"/>
  <c r="D2927" i="5"/>
  <c r="H2927" i="5" l="1"/>
  <c r="F2928" i="5"/>
  <c r="B2928" i="5"/>
  <c r="A2929" i="5"/>
  <c r="E2928" i="5"/>
  <c r="G2928" i="5"/>
  <c r="C2928" i="5"/>
  <c r="D2928" i="5"/>
  <c r="H2928" i="5" l="1"/>
  <c r="F2929" i="5"/>
  <c r="B2929" i="5"/>
  <c r="A2930" i="5"/>
  <c r="E2929" i="5"/>
  <c r="G2929" i="5"/>
  <c r="C2929" i="5"/>
  <c r="D2929" i="5"/>
  <c r="H2929" i="5" l="1"/>
  <c r="F2930" i="5"/>
  <c r="B2930" i="5"/>
  <c r="A2931" i="5"/>
  <c r="E2930" i="5"/>
  <c r="G2930" i="5"/>
  <c r="C2930" i="5"/>
  <c r="D2930" i="5"/>
  <c r="H2930" i="5" l="1"/>
  <c r="F2931" i="5"/>
  <c r="B2931" i="5"/>
  <c r="A2932" i="5"/>
  <c r="E2931" i="5"/>
  <c r="G2931" i="5"/>
  <c r="C2931" i="5"/>
  <c r="D2931" i="5"/>
  <c r="H2931" i="5" l="1"/>
  <c r="F2932" i="5"/>
  <c r="B2932" i="5"/>
  <c r="A2933" i="5"/>
  <c r="E2932" i="5"/>
  <c r="G2932" i="5"/>
  <c r="C2932" i="5"/>
  <c r="D2932" i="5"/>
  <c r="H2932" i="5" l="1"/>
  <c r="F2933" i="5"/>
  <c r="B2933" i="5"/>
  <c r="A2934" i="5"/>
  <c r="E2933" i="5"/>
  <c r="G2933" i="5"/>
  <c r="C2933" i="5"/>
  <c r="D2933" i="5"/>
  <c r="H2933" i="5" l="1"/>
  <c r="F2934" i="5"/>
  <c r="B2934" i="5"/>
  <c r="A2935" i="5"/>
  <c r="E2934" i="5"/>
  <c r="G2934" i="5"/>
  <c r="C2934" i="5"/>
  <c r="D2934" i="5"/>
  <c r="H2934" i="5" l="1"/>
  <c r="F2935" i="5"/>
  <c r="B2935" i="5"/>
  <c r="A2936" i="5"/>
  <c r="E2935" i="5"/>
  <c r="G2935" i="5"/>
  <c r="C2935" i="5"/>
  <c r="D2935" i="5"/>
  <c r="H2935" i="5" l="1"/>
  <c r="F2936" i="5"/>
  <c r="B2936" i="5"/>
  <c r="A2937" i="5"/>
  <c r="E2936" i="5"/>
  <c r="G2936" i="5"/>
  <c r="C2936" i="5"/>
  <c r="D2936" i="5"/>
  <c r="H2936" i="5" l="1"/>
  <c r="F2937" i="5"/>
  <c r="B2937" i="5"/>
  <c r="A2938" i="5"/>
  <c r="E2937" i="5"/>
  <c r="G2937" i="5"/>
  <c r="C2937" i="5"/>
  <c r="D2937" i="5"/>
  <c r="H2937" i="5" l="1"/>
  <c r="F2938" i="5"/>
  <c r="B2938" i="5"/>
  <c r="A2939" i="5"/>
  <c r="E2938" i="5"/>
  <c r="G2938" i="5"/>
  <c r="C2938" i="5"/>
  <c r="D2938" i="5"/>
  <c r="H2938" i="5" l="1"/>
  <c r="F2939" i="5"/>
  <c r="B2939" i="5"/>
  <c r="A2940" i="5"/>
  <c r="E2939" i="5"/>
  <c r="G2939" i="5"/>
  <c r="C2939" i="5"/>
  <c r="D2939" i="5"/>
  <c r="H2939" i="5" l="1"/>
  <c r="F2940" i="5"/>
  <c r="B2940" i="5"/>
  <c r="A2941" i="5"/>
  <c r="E2940" i="5"/>
  <c r="G2940" i="5"/>
  <c r="C2940" i="5"/>
  <c r="D2940" i="5"/>
  <c r="H2940" i="5" l="1"/>
  <c r="F2941" i="5"/>
  <c r="B2941" i="5"/>
  <c r="A2942" i="5"/>
  <c r="E2941" i="5"/>
  <c r="G2941" i="5"/>
  <c r="C2941" i="5"/>
  <c r="D2941" i="5"/>
  <c r="H2941" i="5" l="1"/>
  <c r="F2942" i="5"/>
  <c r="B2942" i="5"/>
  <c r="A2943" i="5"/>
  <c r="E2942" i="5"/>
  <c r="G2942" i="5"/>
  <c r="C2942" i="5"/>
  <c r="D2942" i="5"/>
  <c r="H2942" i="5" l="1"/>
  <c r="F2943" i="5"/>
  <c r="B2943" i="5"/>
  <c r="A2944" i="5"/>
  <c r="E2943" i="5"/>
  <c r="G2943" i="5"/>
  <c r="C2943" i="5"/>
  <c r="D2943" i="5"/>
  <c r="H2943" i="5" l="1"/>
  <c r="F2944" i="5"/>
  <c r="B2944" i="5"/>
  <c r="A2945" i="5"/>
  <c r="E2944" i="5"/>
  <c r="G2944" i="5"/>
  <c r="C2944" i="5"/>
  <c r="D2944" i="5"/>
  <c r="H2944" i="5" l="1"/>
  <c r="F2945" i="5"/>
  <c r="B2945" i="5"/>
  <c r="A2946" i="5"/>
  <c r="E2945" i="5"/>
  <c r="G2945" i="5"/>
  <c r="C2945" i="5"/>
  <c r="D2945" i="5"/>
  <c r="H2945" i="5" l="1"/>
  <c r="F2946" i="5"/>
  <c r="B2946" i="5"/>
  <c r="A2947" i="5"/>
  <c r="E2946" i="5"/>
  <c r="G2946" i="5"/>
  <c r="C2946" i="5"/>
  <c r="D2946" i="5"/>
  <c r="H2946" i="5" l="1"/>
  <c r="F2947" i="5"/>
  <c r="B2947" i="5"/>
  <c r="A2948" i="5"/>
  <c r="E2947" i="5"/>
  <c r="G2947" i="5"/>
  <c r="C2947" i="5"/>
  <c r="D2947" i="5"/>
  <c r="H2947" i="5" l="1"/>
  <c r="F2948" i="5"/>
  <c r="B2948" i="5"/>
  <c r="A2949" i="5"/>
  <c r="E2948" i="5"/>
  <c r="G2948" i="5"/>
  <c r="C2948" i="5"/>
  <c r="D2948" i="5"/>
  <c r="H2948" i="5" l="1"/>
  <c r="F2949" i="5"/>
  <c r="B2949" i="5"/>
  <c r="A2950" i="5"/>
  <c r="E2949" i="5"/>
  <c r="G2949" i="5"/>
  <c r="C2949" i="5"/>
  <c r="D2949" i="5"/>
  <c r="H2949" i="5" l="1"/>
  <c r="F2950" i="5"/>
  <c r="B2950" i="5"/>
  <c r="A2951" i="5"/>
  <c r="E2950" i="5"/>
  <c r="G2950" i="5"/>
  <c r="C2950" i="5"/>
  <c r="D2950" i="5"/>
  <c r="H2950" i="5" l="1"/>
  <c r="F2951" i="5"/>
  <c r="B2951" i="5"/>
  <c r="A2952" i="5"/>
  <c r="E2951" i="5"/>
  <c r="G2951" i="5"/>
  <c r="C2951" i="5"/>
  <c r="D2951" i="5"/>
  <c r="H2951" i="5" l="1"/>
  <c r="F2952" i="5"/>
  <c r="B2952" i="5"/>
  <c r="A2953" i="5"/>
  <c r="E2952" i="5"/>
  <c r="G2952" i="5"/>
  <c r="C2952" i="5"/>
  <c r="D2952" i="5"/>
  <c r="H2952" i="5" l="1"/>
  <c r="F2953" i="5"/>
  <c r="B2953" i="5"/>
  <c r="A2954" i="5"/>
  <c r="E2953" i="5"/>
  <c r="G2953" i="5"/>
  <c r="C2953" i="5"/>
  <c r="D2953" i="5"/>
  <c r="H2953" i="5" l="1"/>
  <c r="F2954" i="5"/>
  <c r="B2954" i="5"/>
  <c r="A2955" i="5"/>
  <c r="E2954" i="5"/>
  <c r="G2954" i="5"/>
  <c r="C2954" i="5"/>
  <c r="D2954" i="5"/>
  <c r="H2954" i="5" l="1"/>
  <c r="F2955" i="5"/>
  <c r="B2955" i="5"/>
  <c r="A2956" i="5"/>
  <c r="E2955" i="5"/>
  <c r="G2955" i="5"/>
  <c r="C2955" i="5"/>
  <c r="D2955" i="5"/>
  <c r="H2955" i="5" l="1"/>
  <c r="F2956" i="5"/>
  <c r="B2956" i="5"/>
  <c r="A2957" i="5"/>
  <c r="E2956" i="5"/>
  <c r="G2956" i="5"/>
  <c r="C2956" i="5"/>
  <c r="D2956" i="5"/>
  <c r="H2956" i="5" l="1"/>
  <c r="F2957" i="5"/>
  <c r="B2957" i="5"/>
  <c r="A2958" i="5"/>
  <c r="E2957" i="5"/>
  <c r="G2957" i="5"/>
  <c r="C2957" i="5"/>
  <c r="D2957" i="5"/>
  <c r="H2957" i="5" l="1"/>
  <c r="F2958" i="5"/>
  <c r="B2958" i="5"/>
  <c r="A2959" i="5"/>
  <c r="E2958" i="5"/>
  <c r="G2958" i="5"/>
  <c r="C2958" i="5"/>
  <c r="D2958" i="5"/>
  <c r="H2958" i="5" l="1"/>
  <c r="F2959" i="5"/>
  <c r="B2959" i="5"/>
  <c r="A2960" i="5"/>
  <c r="E2959" i="5"/>
  <c r="G2959" i="5"/>
  <c r="C2959" i="5"/>
  <c r="D2959" i="5"/>
  <c r="H2959" i="5" l="1"/>
  <c r="F2960" i="5"/>
  <c r="B2960" i="5"/>
  <c r="A2961" i="5"/>
  <c r="E2960" i="5"/>
  <c r="G2960" i="5"/>
  <c r="C2960" i="5"/>
  <c r="D2960" i="5"/>
  <c r="H2960" i="5" l="1"/>
  <c r="F2961" i="5"/>
  <c r="B2961" i="5"/>
  <c r="A2962" i="5"/>
  <c r="E2961" i="5"/>
  <c r="G2961" i="5"/>
  <c r="C2961" i="5"/>
  <c r="D2961" i="5"/>
  <c r="H2961" i="5" l="1"/>
  <c r="F2962" i="5"/>
  <c r="B2962" i="5"/>
  <c r="A2963" i="5"/>
  <c r="E2962" i="5"/>
  <c r="G2962" i="5"/>
  <c r="C2962" i="5"/>
  <c r="D2962" i="5"/>
  <c r="H2962" i="5" l="1"/>
  <c r="F2963" i="5"/>
  <c r="B2963" i="5"/>
  <c r="A2964" i="5"/>
  <c r="E2963" i="5"/>
  <c r="G2963" i="5"/>
  <c r="C2963" i="5"/>
  <c r="D2963" i="5"/>
  <c r="H2963" i="5" l="1"/>
  <c r="F2964" i="5"/>
  <c r="B2964" i="5"/>
  <c r="A2965" i="5"/>
  <c r="E2964" i="5"/>
  <c r="G2964" i="5"/>
  <c r="C2964" i="5"/>
  <c r="D2964" i="5"/>
  <c r="H2964" i="5" l="1"/>
  <c r="F2965" i="5"/>
  <c r="B2965" i="5"/>
  <c r="A2966" i="5"/>
  <c r="E2965" i="5"/>
  <c r="G2965" i="5"/>
  <c r="C2965" i="5"/>
  <c r="D2965" i="5"/>
  <c r="H2965" i="5" l="1"/>
  <c r="F2966" i="5"/>
  <c r="B2966" i="5"/>
  <c r="A2967" i="5"/>
  <c r="E2966" i="5"/>
  <c r="G2966" i="5"/>
  <c r="C2966" i="5"/>
  <c r="D2966" i="5"/>
  <c r="H2966" i="5" l="1"/>
  <c r="F2967" i="5"/>
  <c r="B2967" i="5"/>
  <c r="A2968" i="5"/>
  <c r="E2967" i="5"/>
  <c r="G2967" i="5"/>
  <c r="C2967" i="5"/>
  <c r="D2967" i="5"/>
  <c r="H2967" i="5" l="1"/>
  <c r="F2968" i="5"/>
  <c r="B2968" i="5"/>
  <c r="A2969" i="5"/>
  <c r="E2968" i="5"/>
  <c r="G2968" i="5"/>
  <c r="C2968" i="5"/>
  <c r="D2968" i="5"/>
  <c r="H2968" i="5" l="1"/>
  <c r="F2969" i="5"/>
  <c r="B2969" i="5"/>
  <c r="A2970" i="5"/>
  <c r="E2969" i="5"/>
  <c r="G2969" i="5"/>
  <c r="C2969" i="5"/>
  <c r="D2969" i="5"/>
  <c r="H2969" i="5" l="1"/>
  <c r="F2970" i="5"/>
  <c r="B2970" i="5"/>
  <c r="A2971" i="5"/>
  <c r="E2970" i="5"/>
  <c r="G2970" i="5"/>
  <c r="C2970" i="5"/>
  <c r="D2970" i="5"/>
  <c r="H2970" i="5" l="1"/>
  <c r="F2971" i="5"/>
  <c r="B2971" i="5"/>
  <c r="A2972" i="5"/>
  <c r="E2971" i="5"/>
  <c r="G2971" i="5"/>
  <c r="C2971" i="5"/>
  <c r="D2971" i="5"/>
  <c r="H2971" i="5" l="1"/>
  <c r="F2972" i="5"/>
  <c r="B2972" i="5"/>
  <c r="A2973" i="5"/>
  <c r="E2972" i="5"/>
  <c r="G2972" i="5"/>
  <c r="C2972" i="5"/>
  <c r="D2972" i="5"/>
  <c r="H2972" i="5" l="1"/>
  <c r="F2973" i="5"/>
  <c r="B2973" i="5"/>
  <c r="A2974" i="5"/>
  <c r="E2973" i="5"/>
  <c r="G2973" i="5"/>
  <c r="C2973" i="5"/>
  <c r="D2973" i="5"/>
  <c r="H2973" i="5" l="1"/>
  <c r="F2974" i="5"/>
  <c r="B2974" i="5"/>
  <c r="A2975" i="5"/>
  <c r="E2974" i="5"/>
  <c r="G2974" i="5"/>
  <c r="C2974" i="5"/>
  <c r="D2974" i="5"/>
  <c r="H2974" i="5" l="1"/>
  <c r="F2975" i="5"/>
  <c r="B2975" i="5"/>
  <c r="A2976" i="5"/>
  <c r="E2975" i="5"/>
  <c r="G2975" i="5"/>
  <c r="C2975" i="5"/>
  <c r="D2975" i="5"/>
  <c r="H2975" i="5" l="1"/>
  <c r="F2976" i="5"/>
  <c r="B2976" i="5"/>
  <c r="A2977" i="5"/>
  <c r="E2976" i="5"/>
  <c r="G2976" i="5"/>
  <c r="C2976" i="5"/>
  <c r="D2976" i="5"/>
  <c r="H2976" i="5" l="1"/>
  <c r="F2977" i="5"/>
  <c r="B2977" i="5"/>
  <c r="A2978" i="5"/>
  <c r="E2977" i="5"/>
  <c r="G2977" i="5"/>
  <c r="C2977" i="5"/>
  <c r="D2977" i="5"/>
  <c r="H2977" i="5" l="1"/>
  <c r="F2978" i="5"/>
  <c r="B2978" i="5"/>
  <c r="A2979" i="5"/>
  <c r="E2978" i="5"/>
  <c r="G2978" i="5"/>
  <c r="C2978" i="5"/>
  <c r="D2978" i="5"/>
  <c r="H2978" i="5" l="1"/>
  <c r="F2979" i="5"/>
  <c r="B2979" i="5"/>
  <c r="A2980" i="5"/>
  <c r="E2979" i="5"/>
  <c r="G2979" i="5"/>
  <c r="C2979" i="5"/>
  <c r="D2979" i="5"/>
  <c r="H2979" i="5" l="1"/>
  <c r="F2980" i="5"/>
  <c r="B2980" i="5"/>
  <c r="A2981" i="5"/>
  <c r="E2980" i="5"/>
  <c r="G2980" i="5"/>
  <c r="C2980" i="5"/>
  <c r="D2980" i="5"/>
  <c r="H2980" i="5" l="1"/>
  <c r="F2981" i="5"/>
  <c r="B2981" i="5"/>
  <c r="A2982" i="5"/>
  <c r="E2981" i="5"/>
  <c r="G2981" i="5"/>
  <c r="C2981" i="5"/>
  <c r="D2981" i="5"/>
  <c r="H2981" i="5" l="1"/>
  <c r="F2982" i="5"/>
  <c r="B2982" i="5"/>
  <c r="A2983" i="5"/>
  <c r="E2982" i="5"/>
  <c r="G2982" i="5"/>
  <c r="C2982" i="5"/>
  <c r="D2982" i="5"/>
  <c r="H2982" i="5" l="1"/>
  <c r="F2983" i="5"/>
  <c r="B2983" i="5"/>
  <c r="A2984" i="5"/>
  <c r="E2983" i="5"/>
  <c r="G2983" i="5"/>
  <c r="C2983" i="5"/>
  <c r="D2983" i="5"/>
  <c r="H2983" i="5" l="1"/>
  <c r="F2984" i="5"/>
  <c r="B2984" i="5"/>
  <c r="A2985" i="5"/>
  <c r="E2984" i="5"/>
  <c r="G2984" i="5"/>
  <c r="C2984" i="5"/>
  <c r="D2984" i="5"/>
  <c r="H2984" i="5" l="1"/>
  <c r="F2985" i="5"/>
  <c r="B2985" i="5"/>
  <c r="A2986" i="5"/>
  <c r="E2985" i="5"/>
  <c r="G2985" i="5"/>
  <c r="C2985" i="5"/>
  <c r="D2985" i="5"/>
  <c r="H2985" i="5" l="1"/>
  <c r="F2986" i="5"/>
  <c r="B2986" i="5"/>
  <c r="A2987" i="5"/>
  <c r="E2986" i="5"/>
  <c r="G2986" i="5"/>
  <c r="C2986" i="5"/>
  <c r="D2986" i="5"/>
  <c r="H2986" i="5" l="1"/>
  <c r="F2987" i="5"/>
  <c r="B2987" i="5"/>
  <c r="A2988" i="5"/>
  <c r="E2987" i="5"/>
  <c r="G2987" i="5"/>
  <c r="C2987" i="5"/>
  <c r="D2987" i="5"/>
  <c r="H2987" i="5" l="1"/>
  <c r="F2988" i="5"/>
  <c r="B2988" i="5"/>
  <c r="A2989" i="5"/>
  <c r="E2988" i="5"/>
  <c r="G2988" i="5"/>
  <c r="C2988" i="5"/>
  <c r="D2988" i="5"/>
  <c r="H2988" i="5" l="1"/>
  <c r="F2989" i="5"/>
  <c r="B2989" i="5"/>
  <c r="A2990" i="5"/>
  <c r="E2989" i="5"/>
  <c r="G2989" i="5"/>
  <c r="C2989" i="5"/>
  <c r="D2989" i="5"/>
  <c r="H2989" i="5" l="1"/>
  <c r="F2990" i="5"/>
  <c r="B2990" i="5"/>
  <c r="A2991" i="5"/>
  <c r="E2990" i="5"/>
  <c r="G2990" i="5"/>
  <c r="C2990" i="5"/>
  <c r="D2990" i="5"/>
  <c r="H2990" i="5" l="1"/>
  <c r="F2991" i="5"/>
  <c r="B2991" i="5"/>
  <c r="A2992" i="5"/>
  <c r="E2991" i="5"/>
  <c r="G2991" i="5"/>
  <c r="C2991" i="5"/>
  <c r="D2991" i="5"/>
  <c r="H2991" i="5" l="1"/>
  <c r="F2992" i="5"/>
  <c r="B2992" i="5"/>
  <c r="A2993" i="5"/>
  <c r="E2992" i="5"/>
  <c r="G2992" i="5"/>
  <c r="C2992" i="5"/>
  <c r="D2992" i="5"/>
  <c r="H2992" i="5" l="1"/>
  <c r="F2993" i="5"/>
  <c r="B2993" i="5"/>
  <c r="A2994" i="5"/>
  <c r="E2993" i="5"/>
  <c r="G2993" i="5"/>
  <c r="C2993" i="5"/>
  <c r="D2993" i="5"/>
  <c r="H2993" i="5" l="1"/>
  <c r="F2994" i="5"/>
  <c r="B2994" i="5"/>
  <c r="A2995" i="5"/>
  <c r="E2994" i="5"/>
  <c r="G2994" i="5"/>
  <c r="C2994" i="5"/>
  <c r="D2994" i="5"/>
  <c r="H2994" i="5" l="1"/>
  <c r="F2995" i="5"/>
  <c r="B2995" i="5"/>
  <c r="A2996" i="5"/>
  <c r="E2995" i="5"/>
  <c r="G2995" i="5"/>
  <c r="C2995" i="5"/>
  <c r="D2995" i="5"/>
  <c r="H2995" i="5" l="1"/>
  <c r="F2996" i="5"/>
  <c r="B2996" i="5"/>
  <c r="A2997" i="5"/>
  <c r="E2996" i="5"/>
  <c r="G2996" i="5"/>
  <c r="C2996" i="5"/>
  <c r="D2996" i="5"/>
  <c r="H2996" i="5" l="1"/>
  <c r="F2997" i="5"/>
  <c r="B2997" i="5"/>
  <c r="A2998" i="5"/>
  <c r="E2997" i="5"/>
  <c r="G2997" i="5"/>
  <c r="C2997" i="5"/>
  <c r="D2997" i="5"/>
  <c r="H2997" i="5" l="1"/>
  <c r="F2998" i="5"/>
  <c r="B2998" i="5"/>
  <c r="A2999" i="5"/>
  <c r="E2998" i="5"/>
  <c r="G2998" i="5"/>
  <c r="C2998" i="5"/>
  <c r="D2998" i="5"/>
  <c r="H2998" i="5" l="1"/>
  <c r="F2999" i="5"/>
  <c r="B2999" i="5"/>
  <c r="A3000" i="5"/>
  <c r="E2999" i="5"/>
  <c r="G2999" i="5"/>
  <c r="C2999" i="5"/>
  <c r="D2999" i="5"/>
  <c r="H2999" i="5" l="1"/>
  <c r="F3000" i="5"/>
  <c r="B3000" i="5"/>
  <c r="A3001" i="5"/>
  <c r="E3000" i="5"/>
  <c r="G3000" i="5"/>
  <c r="C3000" i="5"/>
  <c r="D3000" i="5"/>
  <c r="H3000" i="5" l="1"/>
  <c r="F3001" i="5"/>
  <c r="B3001" i="5"/>
  <c r="A3002" i="5"/>
  <c r="E3001" i="5"/>
  <c r="G3001" i="5"/>
  <c r="C3001" i="5"/>
  <c r="D3001" i="5"/>
  <c r="H3001" i="5" l="1"/>
  <c r="F3002" i="5"/>
  <c r="B3002" i="5"/>
  <c r="A3003" i="5"/>
  <c r="E3002" i="5"/>
  <c r="G3002" i="5"/>
  <c r="C3002" i="5"/>
  <c r="D3002" i="5"/>
  <c r="H3002" i="5" l="1"/>
  <c r="F3003" i="5"/>
  <c r="B3003" i="5"/>
  <c r="A3004" i="5"/>
  <c r="E3003" i="5"/>
  <c r="G3003" i="5"/>
  <c r="C3003" i="5"/>
  <c r="D3003" i="5"/>
  <c r="H3003" i="5" l="1"/>
  <c r="F3004" i="5"/>
  <c r="B3004" i="5"/>
  <c r="A3005" i="5"/>
  <c r="E3004" i="5"/>
  <c r="G3004" i="5"/>
  <c r="C3004" i="5"/>
  <c r="D3004" i="5"/>
  <c r="H3004" i="5" l="1"/>
  <c r="F3005" i="5"/>
  <c r="B3005" i="5"/>
  <c r="A3006" i="5"/>
  <c r="E3005" i="5"/>
  <c r="G3005" i="5"/>
  <c r="C3005" i="5"/>
  <c r="D3005" i="5"/>
  <c r="H3005" i="5" l="1"/>
  <c r="F3006" i="5"/>
  <c r="B3006" i="5"/>
  <c r="A3007" i="5"/>
  <c r="E3006" i="5"/>
  <c r="G3006" i="5"/>
  <c r="C3006" i="5"/>
  <c r="D3006" i="5"/>
  <c r="H3006" i="5" l="1"/>
  <c r="F3007" i="5"/>
  <c r="B3007" i="5"/>
  <c r="A3008" i="5"/>
  <c r="E3007" i="5"/>
  <c r="G3007" i="5"/>
  <c r="C3007" i="5"/>
  <c r="D3007" i="5"/>
  <c r="H3007" i="5" l="1"/>
  <c r="F3008" i="5"/>
  <c r="B3008" i="5"/>
  <c r="A3009" i="5"/>
  <c r="E3008" i="5"/>
  <c r="G3008" i="5"/>
  <c r="C3008" i="5"/>
  <c r="D3008" i="5"/>
  <c r="H3008" i="5" l="1"/>
  <c r="F3009" i="5"/>
  <c r="B3009" i="5"/>
  <c r="A3010" i="5"/>
  <c r="E3009" i="5"/>
  <c r="G3009" i="5"/>
  <c r="C3009" i="5"/>
  <c r="D3009" i="5"/>
  <c r="H3009" i="5" l="1"/>
  <c r="F3010" i="5"/>
  <c r="B3010" i="5"/>
  <c r="A3011" i="5"/>
  <c r="E3010" i="5"/>
  <c r="G3010" i="5"/>
  <c r="C3010" i="5"/>
  <c r="D3010" i="5"/>
  <c r="H3010" i="5" l="1"/>
  <c r="F3011" i="5"/>
  <c r="B3011" i="5"/>
  <c r="A3012" i="5"/>
  <c r="E3011" i="5"/>
  <c r="G3011" i="5"/>
  <c r="C3011" i="5"/>
  <c r="D3011" i="5"/>
  <c r="H3011" i="5" l="1"/>
  <c r="F3012" i="5"/>
  <c r="B3012" i="5"/>
  <c r="A3013" i="5"/>
  <c r="E3012" i="5"/>
  <c r="G3012" i="5"/>
  <c r="C3012" i="5"/>
  <c r="D3012" i="5"/>
  <c r="H3012" i="5" l="1"/>
  <c r="F3013" i="5"/>
  <c r="B3013" i="5"/>
  <c r="A3014" i="5"/>
  <c r="E3013" i="5"/>
  <c r="G3013" i="5"/>
  <c r="C3013" i="5"/>
  <c r="D3013" i="5"/>
  <c r="H3013" i="5" l="1"/>
  <c r="F3014" i="5"/>
  <c r="B3014" i="5"/>
  <c r="A3015" i="5"/>
  <c r="E3014" i="5"/>
  <c r="G3014" i="5"/>
  <c r="C3014" i="5"/>
  <c r="D3014" i="5"/>
  <c r="H3014" i="5" l="1"/>
  <c r="F3015" i="5"/>
  <c r="B3015" i="5"/>
  <c r="A3016" i="5"/>
  <c r="E3015" i="5"/>
  <c r="G3015" i="5"/>
  <c r="C3015" i="5"/>
  <c r="D3015" i="5"/>
  <c r="H3015" i="5" l="1"/>
  <c r="F3016" i="5"/>
  <c r="B3016" i="5"/>
  <c r="A3017" i="5"/>
  <c r="E3016" i="5"/>
  <c r="G3016" i="5"/>
  <c r="C3016" i="5"/>
  <c r="D3016" i="5"/>
  <c r="H3016" i="5" l="1"/>
  <c r="F3017" i="5"/>
  <c r="B3017" i="5"/>
  <c r="A3018" i="5"/>
  <c r="E3017" i="5"/>
  <c r="G3017" i="5"/>
  <c r="C3017" i="5"/>
  <c r="D3017" i="5"/>
  <c r="H3017" i="5" l="1"/>
  <c r="F3018" i="5"/>
  <c r="B3018" i="5"/>
  <c r="A3019" i="5"/>
  <c r="E3018" i="5"/>
  <c r="G3018" i="5"/>
  <c r="C3018" i="5"/>
  <c r="D3018" i="5"/>
  <c r="H3018" i="5" l="1"/>
  <c r="F3019" i="5"/>
  <c r="B3019" i="5"/>
  <c r="A3020" i="5"/>
  <c r="E3019" i="5"/>
  <c r="G3019" i="5"/>
  <c r="C3019" i="5"/>
  <c r="D3019" i="5"/>
  <c r="H3019" i="5" l="1"/>
  <c r="F3020" i="5"/>
  <c r="B3020" i="5"/>
  <c r="A3021" i="5"/>
  <c r="E3020" i="5"/>
  <c r="G3020" i="5"/>
  <c r="C3020" i="5"/>
  <c r="D3020" i="5"/>
  <c r="H3020" i="5" l="1"/>
  <c r="F3021" i="5"/>
  <c r="B3021" i="5"/>
  <c r="A3022" i="5"/>
  <c r="E3021" i="5"/>
  <c r="G3021" i="5"/>
  <c r="C3021" i="5"/>
  <c r="D3021" i="5"/>
  <c r="H3021" i="5" l="1"/>
  <c r="F3022" i="5"/>
  <c r="B3022" i="5"/>
  <c r="A3023" i="5"/>
  <c r="E3022" i="5"/>
  <c r="G3022" i="5"/>
  <c r="C3022" i="5"/>
  <c r="D3022" i="5"/>
  <c r="H3022" i="5" l="1"/>
  <c r="F3023" i="5"/>
  <c r="B3023" i="5"/>
  <c r="A3024" i="5"/>
  <c r="E3023" i="5"/>
  <c r="G3023" i="5"/>
  <c r="C3023" i="5"/>
  <c r="D3023" i="5"/>
  <c r="H3023" i="5" l="1"/>
  <c r="F3024" i="5"/>
  <c r="B3024" i="5"/>
  <c r="A3025" i="5"/>
  <c r="E3024" i="5"/>
  <c r="G3024" i="5"/>
  <c r="C3024" i="5"/>
  <c r="D3024" i="5"/>
  <c r="H3024" i="5" l="1"/>
  <c r="F3025" i="5"/>
  <c r="B3025" i="5"/>
  <c r="A3026" i="5"/>
  <c r="E3025" i="5"/>
  <c r="G3025" i="5"/>
  <c r="C3025" i="5"/>
  <c r="D3025" i="5"/>
  <c r="H3025" i="5" l="1"/>
  <c r="F3026" i="5"/>
  <c r="B3026" i="5"/>
  <c r="A3027" i="5"/>
  <c r="E3026" i="5"/>
  <c r="G3026" i="5"/>
  <c r="C3026" i="5"/>
  <c r="D3026" i="5"/>
  <c r="H3026" i="5" l="1"/>
  <c r="F3027" i="5"/>
  <c r="B3027" i="5"/>
  <c r="A3028" i="5"/>
  <c r="E3027" i="5"/>
  <c r="G3027" i="5"/>
  <c r="C3027" i="5"/>
  <c r="D3027" i="5"/>
  <c r="H3027" i="5" l="1"/>
  <c r="F3028" i="5"/>
  <c r="B3028" i="5"/>
  <c r="A3029" i="5"/>
  <c r="E3028" i="5"/>
  <c r="G3028" i="5"/>
  <c r="C3028" i="5"/>
  <c r="D3028" i="5"/>
  <c r="H3028" i="5" l="1"/>
  <c r="F3029" i="5"/>
  <c r="B3029" i="5"/>
  <c r="A3030" i="5"/>
  <c r="E3029" i="5"/>
  <c r="G3029" i="5"/>
  <c r="C3029" i="5"/>
  <c r="D3029" i="5"/>
  <c r="H3029" i="5" l="1"/>
  <c r="F3030" i="5"/>
  <c r="B3030" i="5"/>
  <c r="A3031" i="5"/>
  <c r="E3030" i="5"/>
  <c r="G3030" i="5"/>
  <c r="C3030" i="5"/>
  <c r="D3030" i="5"/>
  <c r="H3030" i="5" l="1"/>
  <c r="F3031" i="5"/>
  <c r="B3031" i="5"/>
  <c r="A3032" i="5"/>
  <c r="E3031" i="5"/>
  <c r="G3031" i="5"/>
  <c r="C3031" i="5"/>
  <c r="D3031" i="5"/>
  <c r="H3031" i="5" l="1"/>
  <c r="F3032" i="5"/>
  <c r="B3032" i="5"/>
  <c r="A3033" i="5"/>
  <c r="E3032" i="5"/>
  <c r="G3032" i="5"/>
  <c r="C3032" i="5"/>
  <c r="D3032" i="5"/>
  <c r="H3032" i="5" l="1"/>
  <c r="F3033" i="5"/>
  <c r="B3033" i="5"/>
  <c r="A3034" i="5"/>
  <c r="E3033" i="5"/>
  <c r="G3033" i="5"/>
  <c r="C3033" i="5"/>
  <c r="D3033" i="5"/>
  <c r="H3033" i="5" l="1"/>
  <c r="F3034" i="5"/>
  <c r="B3034" i="5"/>
  <c r="A3035" i="5"/>
  <c r="E3034" i="5"/>
  <c r="G3034" i="5"/>
  <c r="C3034" i="5"/>
  <c r="D3034" i="5"/>
  <c r="H3034" i="5" l="1"/>
  <c r="F3035" i="5"/>
  <c r="B3035" i="5"/>
  <c r="A3036" i="5"/>
  <c r="E3035" i="5"/>
  <c r="G3035" i="5"/>
  <c r="C3035" i="5"/>
  <c r="D3035" i="5"/>
  <c r="H3035" i="5" l="1"/>
  <c r="F3036" i="5"/>
  <c r="B3036" i="5"/>
  <c r="A3037" i="5"/>
  <c r="E3036" i="5"/>
  <c r="G3036" i="5"/>
  <c r="C3036" i="5"/>
  <c r="D3036" i="5"/>
  <c r="H3036" i="5" l="1"/>
  <c r="F3037" i="5"/>
  <c r="B3037" i="5"/>
  <c r="A3038" i="5"/>
  <c r="E3037" i="5"/>
  <c r="G3037" i="5"/>
  <c r="C3037" i="5"/>
  <c r="D3037" i="5"/>
  <c r="H3037" i="5" l="1"/>
  <c r="F3038" i="5"/>
  <c r="B3038" i="5"/>
  <c r="A3039" i="5"/>
  <c r="E3038" i="5"/>
  <c r="G3038" i="5"/>
  <c r="C3038" i="5"/>
  <c r="D3038" i="5"/>
  <c r="H3038" i="5" l="1"/>
  <c r="F3039" i="5"/>
  <c r="B3039" i="5"/>
  <c r="A3040" i="5"/>
  <c r="E3039" i="5"/>
  <c r="G3039" i="5"/>
  <c r="C3039" i="5"/>
  <c r="D3039" i="5"/>
  <c r="H3039" i="5" l="1"/>
  <c r="F3040" i="5"/>
  <c r="B3040" i="5"/>
  <c r="A3041" i="5"/>
  <c r="E3040" i="5"/>
  <c r="G3040" i="5"/>
  <c r="C3040" i="5"/>
  <c r="D3040" i="5"/>
  <c r="H3040" i="5" l="1"/>
  <c r="F3041" i="5"/>
  <c r="B3041" i="5"/>
  <c r="A3042" i="5"/>
  <c r="E3041" i="5"/>
  <c r="G3041" i="5"/>
  <c r="C3041" i="5"/>
  <c r="D3041" i="5"/>
  <c r="H3041" i="5" l="1"/>
  <c r="F3042" i="5"/>
  <c r="B3042" i="5"/>
  <c r="A3043" i="5"/>
  <c r="E3042" i="5"/>
  <c r="G3042" i="5"/>
  <c r="C3042" i="5"/>
  <c r="D3042" i="5"/>
  <c r="H3042" i="5" l="1"/>
  <c r="F3043" i="5"/>
  <c r="B3043" i="5"/>
  <c r="A3044" i="5"/>
  <c r="E3043" i="5"/>
  <c r="G3043" i="5"/>
  <c r="C3043" i="5"/>
  <c r="D3043" i="5"/>
  <c r="H3043" i="5" l="1"/>
  <c r="F3044" i="5"/>
  <c r="B3044" i="5"/>
  <c r="A3045" i="5"/>
  <c r="E3044" i="5"/>
  <c r="G3044" i="5"/>
  <c r="C3044" i="5"/>
  <c r="D3044" i="5"/>
  <c r="H3044" i="5" l="1"/>
  <c r="F3045" i="5"/>
  <c r="B3045" i="5"/>
  <c r="A3046" i="5"/>
  <c r="E3045" i="5"/>
  <c r="G3045" i="5"/>
  <c r="C3045" i="5"/>
  <c r="D3045" i="5"/>
  <c r="H3045" i="5" l="1"/>
  <c r="F3046" i="5"/>
  <c r="B3046" i="5"/>
  <c r="A3047" i="5"/>
  <c r="E3046" i="5"/>
  <c r="G3046" i="5"/>
  <c r="C3046" i="5"/>
  <c r="D3046" i="5"/>
  <c r="H3046" i="5" l="1"/>
  <c r="F3047" i="5"/>
  <c r="B3047" i="5"/>
  <c r="A3048" i="5"/>
  <c r="E3047" i="5"/>
  <c r="G3047" i="5"/>
  <c r="C3047" i="5"/>
  <c r="D3047" i="5"/>
  <c r="H3047" i="5" l="1"/>
  <c r="F3048" i="5"/>
  <c r="B3048" i="5"/>
  <c r="A3049" i="5"/>
  <c r="E3048" i="5"/>
  <c r="G3048" i="5"/>
  <c r="C3048" i="5"/>
  <c r="D3048" i="5"/>
  <c r="H3048" i="5" l="1"/>
  <c r="F3049" i="5"/>
  <c r="B3049" i="5"/>
  <c r="A3050" i="5"/>
  <c r="E3049" i="5"/>
  <c r="G3049" i="5"/>
  <c r="C3049" i="5"/>
  <c r="D3049" i="5"/>
  <c r="H3049" i="5" l="1"/>
  <c r="F3050" i="5"/>
  <c r="B3050" i="5"/>
  <c r="A3051" i="5"/>
  <c r="E3050" i="5"/>
  <c r="G3050" i="5"/>
  <c r="C3050" i="5"/>
  <c r="D3050" i="5"/>
  <c r="H3050" i="5" l="1"/>
  <c r="F3051" i="5"/>
  <c r="B3051" i="5"/>
  <c r="A3052" i="5"/>
  <c r="E3051" i="5"/>
  <c r="G3051" i="5"/>
  <c r="C3051" i="5"/>
  <c r="D3051" i="5"/>
  <c r="H3051" i="5" l="1"/>
  <c r="F3052" i="5"/>
  <c r="B3052" i="5"/>
  <c r="A3053" i="5"/>
  <c r="E3052" i="5"/>
  <c r="G3052" i="5"/>
  <c r="C3052" i="5"/>
  <c r="D3052" i="5"/>
  <c r="H3052" i="5" l="1"/>
  <c r="F3053" i="5"/>
  <c r="B3053" i="5"/>
  <c r="A3054" i="5"/>
  <c r="E3053" i="5"/>
  <c r="G3053" i="5"/>
  <c r="C3053" i="5"/>
  <c r="D3053" i="5"/>
  <c r="H3053" i="5" l="1"/>
  <c r="F3054" i="5"/>
  <c r="B3054" i="5"/>
  <c r="A3055" i="5"/>
  <c r="E3054" i="5"/>
  <c r="G3054" i="5"/>
  <c r="C3054" i="5"/>
  <c r="D3054" i="5"/>
  <c r="H3054" i="5" l="1"/>
  <c r="F3055" i="5"/>
  <c r="B3055" i="5"/>
  <c r="A3056" i="5"/>
  <c r="E3055" i="5"/>
  <c r="G3055" i="5"/>
  <c r="C3055" i="5"/>
  <c r="D3055" i="5"/>
  <c r="H3055" i="5" l="1"/>
  <c r="F3056" i="5"/>
  <c r="B3056" i="5"/>
  <c r="A3057" i="5"/>
  <c r="E3056" i="5"/>
  <c r="G3056" i="5"/>
  <c r="C3056" i="5"/>
  <c r="D3056" i="5"/>
  <c r="H3056" i="5" l="1"/>
  <c r="F3057" i="5"/>
  <c r="B3057" i="5"/>
  <c r="A3058" i="5"/>
  <c r="E3057" i="5"/>
  <c r="G3057" i="5"/>
  <c r="C3057" i="5"/>
  <c r="D3057" i="5"/>
  <c r="H3057" i="5" l="1"/>
  <c r="F3058" i="5"/>
  <c r="B3058" i="5"/>
  <c r="A3059" i="5"/>
  <c r="E3058" i="5"/>
  <c r="G3058" i="5"/>
  <c r="C3058" i="5"/>
  <c r="D3058" i="5"/>
  <c r="H3058" i="5" l="1"/>
  <c r="F3059" i="5"/>
  <c r="B3059" i="5"/>
  <c r="A3060" i="5"/>
  <c r="E3059" i="5"/>
  <c r="G3059" i="5"/>
  <c r="C3059" i="5"/>
  <c r="D3059" i="5"/>
  <c r="H3059" i="5" l="1"/>
  <c r="F3060" i="5"/>
  <c r="B3060" i="5"/>
  <c r="A3061" i="5"/>
  <c r="E3060" i="5"/>
  <c r="G3060" i="5"/>
  <c r="C3060" i="5"/>
  <c r="D3060" i="5"/>
  <c r="H3060" i="5" l="1"/>
  <c r="F3061" i="5"/>
  <c r="B3061" i="5"/>
  <c r="A3062" i="5"/>
  <c r="E3061" i="5"/>
  <c r="G3061" i="5"/>
  <c r="C3061" i="5"/>
  <c r="D3061" i="5"/>
  <c r="H3061" i="5" l="1"/>
  <c r="F3062" i="5"/>
  <c r="B3062" i="5"/>
  <c r="A3063" i="5"/>
  <c r="E3062" i="5"/>
  <c r="G3062" i="5"/>
  <c r="C3062" i="5"/>
  <c r="D3062" i="5"/>
  <c r="H3062" i="5" l="1"/>
  <c r="F3063" i="5"/>
  <c r="B3063" i="5"/>
  <c r="A3064" i="5"/>
  <c r="E3063" i="5"/>
  <c r="G3063" i="5"/>
  <c r="C3063" i="5"/>
  <c r="D3063" i="5"/>
  <c r="H3063" i="5" l="1"/>
  <c r="F3064" i="5"/>
  <c r="B3064" i="5"/>
  <c r="A3065" i="5"/>
  <c r="E3064" i="5"/>
  <c r="G3064" i="5"/>
  <c r="C3064" i="5"/>
  <c r="D3064" i="5"/>
  <c r="H3064" i="5" l="1"/>
  <c r="F3065" i="5"/>
  <c r="B3065" i="5"/>
  <c r="A3066" i="5"/>
  <c r="E3065" i="5"/>
  <c r="G3065" i="5"/>
  <c r="C3065" i="5"/>
  <c r="D3065" i="5"/>
  <c r="H3065" i="5" l="1"/>
  <c r="F3066" i="5"/>
  <c r="B3066" i="5"/>
  <c r="A3067" i="5"/>
  <c r="E3066" i="5"/>
  <c r="G3066" i="5"/>
  <c r="C3066" i="5"/>
  <c r="D3066" i="5"/>
  <c r="H3066" i="5" l="1"/>
  <c r="F3067" i="5"/>
  <c r="B3067" i="5"/>
  <c r="A3068" i="5"/>
  <c r="E3067" i="5"/>
  <c r="G3067" i="5"/>
  <c r="C3067" i="5"/>
  <c r="D3067" i="5"/>
  <c r="H3067" i="5" l="1"/>
  <c r="F3068" i="5"/>
  <c r="B3068" i="5"/>
  <c r="A3069" i="5"/>
  <c r="E3068" i="5"/>
  <c r="G3068" i="5"/>
  <c r="C3068" i="5"/>
  <c r="D3068" i="5"/>
  <c r="H3068" i="5" l="1"/>
  <c r="F3069" i="5"/>
  <c r="B3069" i="5"/>
  <c r="A3070" i="5"/>
  <c r="E3069" i="5"/>
  <c r="G3069" i="5"/>
  <c r="C3069" i="5"/>
  <c r="D3069" i="5"/>
  <c r="H3069" i="5" l="1"/>
  <c r="F3070" i="5"/>
  <c r="B3070" i="5"/>
  <c r="A3071" i="5"/>
  <c r="E3070" i="5"/>
  <c r="G3070" i="5"/>
  <c r="C3070" i="5"/>
  <c r="D3070" i="5"/>
  <c r="H3070" i="5" l="1"/>
  <c r="F3071" i="5"/>
  <c r="B3071" i="5"/>
  <c r="A3072" i="5"/>
  <c r="E3071" i="5"/>
  <c r="G3071" i="5"/>
  <c r="C3071" i="5"/>
  <c r="D3071" i="5"/>
  <c r="H3071" i="5" l="1"/>
  <c r="F3072" i="5"/>
  <c r="B3072" i="5"/>
  <c r="A3073" i="5"/>
  <c r="E3072" i="5"/>
  <c r="G3072" i="5"/>
  <c r="C3072" i="5"/>
  <c r="D3072" i="5"/>
  <c r="H3072" i="5" l="1"/>
  <c r="F3073" i="5"/>
  <c r="B3073" i="5"/>
  <c r="A3074" i="5"/>
  <c r="E3073" i="5"/>
  <c r="G3073" i="5"/>
  <c r="C3073" i="5"/>
  <c r="D3073" i="5"/>
  <c r="H3073" i="5" l="1"/>
  <c r="F3074" i="5"/>
  <c r="B3074" i="5"/>
  <c r="A3075" i="5"/>
  <c r="E3074" i="5"/>
  <c r="G3074" i="5"/>
  <c r="C3074" i="5"/>
  <c r="D3074" i="5"/>
  <c r="H3074" i="5" l="1"/>
  <c r="F3075" i="5"/>
  <c r="B3075" i="5"/>
  <c r="A3076" i="5"/>
  <c r="E3075" i="5"/>
  <c r="G3075" i="5"/>
  <c r="C3075" i="5"/>
  <c r="D3075" i="5"/>
  <c r="H3075" i="5" l="1"/>
  <c r="F3076" i="5"/>
  <c r="B3076" i="5"/>
  <c r="A3077" i="5"/>
  <c r="E3076" i="5"/>
  <c r="G3076" i="5"/>
  <c r="C3076" i="5"/>
  <c r="D3076" i="5"/>
  <c r="H3076" i="5" l="1"/>
  <c r="F3077" i="5"/>
  <c r="B3077" i="5"/>
  <c r="A3078" i="5"/>
  <c r="E3077" i="5"/>
  <c r="G3077" i="5"/>
  <c r="C3077" i="5"/>
  <c r="D3077" i="5"/>
  <c r="H3077" i="5" l="1"/>
  <c r="F3078" i="5"/>
  <c r="B3078" i="5"/>
  <c r="A3079" i="5"/>
  <c r="E3078" i="5"/>
  <c r="G3078" i="5"/>
  <c r="C3078" i="5"/>
  <c r="D3078" i="5"/>
  <c r="H3078" i="5" l="1"/>
  <c r="F3079" i="5"/>
  <c r="B3079" i="5"/>
  <c r="A3080" i="5"/>
  <c r="E3079" i="5"/>
  <c r="G3079" i="5"/>
  <c r="C3079" i="5"/>
  <c r="D3079" i="5"/>
  <c r="H3079" i="5" l="1"/>
  <c r="F3080" i="5"/>
  <c r="B3080" i="5"/>
  <c r="A3081" i="5"/>
  <c r="E3080" i="5"/>
  <c r="G3080" i="5"/>
  <c r="C3080" i="5"/>
  <c r="D3080" i="5"/>
  <c r="H3080" i="5" l="1"/>
  <c r="F3081" i="5"/>
  <c r="B3081" i="5"/>
  <c r="A3082" i="5"/>
  <c r="E3081" i="5"/>
  <c r="G3081" i="5"/>
  <c r="C3081" i="5"/>
  <c r="D3081" i="5"/>
  <c r="H3081" i="5" l="1"/>
  <c r="F3082" i="5"/>
  <c r="B3082" i="5"/>
  <c r="A3083" i="5"/>
  <c r="E3082" i="5"/>
  <c r="G3082" i="5"/>
  <c r="C3082" i="5"/>
  <c r="D3082" i="5"/>
  <c r="H3082" i="5" l="1"/>
  <c r="F3083" i="5"/>
  <c r="B3083" i="5"/>
  <c r="A3084" i="5"/>
  <c r="E3083" i="5"/>
  <c r="G3083" i="5"/>
  <c r="C3083" i="5"/>
  <c r="D3083" i="5"/>
  <c r="H3083" i="5" l="1"/>
  <c r="F3084" i="5"/>
  <c r="B3084" i="5"/>
  <c r="A3085" i="5"/>
  <c r="E3084" i="5"/>
  <c r="G3084" i="5"/>
  <c r="C3084" i="5"/>
  <c r="D3084" i="5"/>
  <c r="H3084" i="5" l="1"/>
  <c r="F3085" i="5"/>
  <c r="B3085" i="5"/>
  <c r="A3086" i="5"/>
  <c r="E3085" i="5"/>
  <c r="G3085" i="5"/>
  <c r="C3085" i="5"/>
  <c r="D3085" i="5"/>
  <c r="H3085" i="5" l="1"/>
  <c r="F3086" i="5"/>
  <c r="B3086" i="5"/>
  <c r="A3087" i="5"/>
  <c r="E3086" i="5"/>
  <c r="G3086" i="5"/>
  <c r="C3086" i="5"/>
  <c r="D3086" i="5"/>
  <c r="H3086" i="5" l="1"/>
  <c r="F3087" i="5"/>
  <c r="B3087" i="5"/>
  <c r="A3088" i="5"/>
  <c r="E3087" i="5"/>
  <c r="G3087" i="5"/>
  <c r="C3087" i="5"/>
  <c r="D3087" i="5"/>
  <c r="H3087" i="5" l="1"/>
  <c r="F3088" i="5"/>
  <c r="B3088" i="5"/>
  <c r="A3089" i="5"/>
  <c r="E3088" i="5"/>
  <c r="G3088" i="5"/>
  <c r="C3088" i="5"/>
  <c r="D3088" i="5"/>
  <c r="H3088" i="5" l="1"/>
  <c r="F3089" i="5"/>
  <c r="B3089" i="5"/>
  <c r="A3090" i="5"/>
  <c r="E3089" i="5"/>
  <c r="G3089" i="5"/>
  <c r="C3089" i="5"/>
  <c r="D3089" i="5"/>
  <c r="H3089" i="5" l="1"/>
  <c r="F3090" i="5"/>
  <c r="B3090" i="5"/>
  <c r="A3091" i="5"/>
  <c r="E3090" i="5"/>
  <c r="G3090" i="5"/>
  <c r="C3090" i="5"/>
  <c r="D3090" i="5"/>
  <c r="H3090" i="5" l="1"/>
  <c r="F3091" i="5"/>
  <c r="B3091" i="5"/>
  <c r="A3092" i="5"/>
  <c r="E3091" i="5"/>
  <c r="G3091" i="5"/>
  <c r="C3091" i="5"/>
  <c r="D3091" i="5"/>
  <c r="H3091" i="5" l="1"/>
  <c r="F3092" i="5"/>
  <c r="B3092" i="5"/>
  <c r="A3093" i="5"/>
  <c r="E3092" i="5"/>
  <c r="G3092" i="5"/>
  <c r="C3092" i="5"/>
  <c r="D3092" i="5"/>
  <c r="H3092" i="5" l="1"/>
  <c r="F3093" i="5"/>
  <c r="B3093" i="5"/>
  <c r="A3094" i="5"/>
  <c r="E3093" i="5"/>
  <c r="G3093" i="5"/>
  <c r="C3093" i="5"/>
  <c r="D3093" i="5"/>
  <c r="H3093" i="5" l="1"/>
  <c r="F3094" i="5"/>
  <c r="B3094" i="5"/>
  <c r="A3095" i="5"/>
  <c r="E3094" i="5"/>
  <c r="G3094" i="5"/>
  <c r="C3094" i="5"/>
  <c r="D3094" i="5"/>
  <c r="H3094" i="5" l="1"/>
  <c r="F3095" i="5"/>
  <c r="B3095" i="5"/>
  <c r="A3096" i="5"/>
  <c r="E3095" i="5"/>
  <c r="G3095" i="5"/>
  <c r="C3095" i="5"/>
  <c r="D3095" i="5"/>
  <c r="H3095" i="5" l="1"/>
  <c r="F3096" i="5"/>
  <c r="B3096" i="5"/>
  <c r="A3097" i="5"/>
  <c r="E3096" i="5"/>
  <c r="G3096" i="5"/>
  <c r="C3096" i="5"/>
  <c r="D3096" i="5"/>
  <c r="H3096" i="5" l="1"/>
  <c r="F3097" i="5"/>
  <c r="B3097" i="5"/>
  <c r="A3098" i="5"/>
  <c r="E3097" i="5"/>
  <c r="G3097" i="5"/>
  <c r="C3097" i="5"/>
  <c r="D3097" i="5"/>
  <c r="H3097" i="5" l="1"/>
  <c r="F3098" i="5"/>
  <c r="B3098" i="5"/>
  <c r="A3099" i="5"/>
  <c r="E3098" i="5"/>
  <c r="G3098" i="5"/>
  <c r="C3098" i="5"/>
  <c r="D3098" i="5"/>
  <c r="H3098" i="5" l="1"/>
  <c r="F3099" i="5"/>
  <c r="B3099" i="5"/>
  <c r="A3100" i="5"/>
  <c r="E3099" i="5"/>
  <c r="G3099" i="5"/>
  <c r="C3099" i="5"/>
  <c r="D3099" i="5"/>
  <c r="H3099" i="5" l="1"/>
  <c r="F3100" i="5"/>
  <c r="B3100" i="5"/>
  <c r="A3101" i="5"/>
  <c r="E3100" i="5"/>
  <c r="G3100" i="5"/>
  <c r="C3100" i="5"/>
  <c r="D3100" i="5"/>
  <c r="H3100" i="5" l="1"/>
  <c r="F3101" i="5"/>
  <c r="B3101" i="5"/>
  <c r="A3102" i="5"/>
  <c r="E3101" i="5"/>
  <c r="G3101" i="5"/>
  <c r="C3101" i="5"/>
  <c r="D3101" i="5"/>
  <c r="H3101" i="5" l="1"/>
  <c r="F3102" i="5"/>
  <c r="B3102" i="5"/>
  <c r="A3103" i="5"/>
  <c r="E3102" i="5"/>
  <c r="G3102" i="5"/>
  <c r="C3102" i="5"/>
  <c r="D3102" i="5"/>
  <c r="H3102" i="5" l="1"/>
  <c r="F3103" i="5"/>
  <c r="B3103" i="5"/>
  <c r="A3104" i="5"/>
  <c r="E3103" i="5"/>
  <c r="G3103" i="5"/>
  <c r="C3103" i="5"/>
  <c r="D3103" i="5"/>
  <c r="H3103" i="5" l="1"/>
  <c r="F3104" i="5"/>
  <c r="B3104" i="5"/>
  <c r="A3105" i="5"/>
  <c r="E3104" i="5"/>
  <c r="G3104" i="5"/>
  <c r="C3104" i="5"/>
  <c r="D3104" i="5"/>
  <c r="H3104" i="5" l="1"/>
  <c r="F3105" i="5"/>
  <c r="B3105" i="5"/>
  <c r="A3106" i="5"/>
  <c r="E3105" i="5"/>
  <c r="G3105" i="5"/>
  <c r="C3105" i="5"/>
  <c r="D3105" i="5"/>
  <c r="H3105" i="5" l="1"/>
  <c r="F3106" i="5"/>
  <c r="B3106" i="5"/>
  <c r="A3107" i="5"/>
  <c r="E3106" i="5"/>
  <c r="G3106" i="5"/>
  <c r="C3106" i="5"/>
  <c r="D3106" i="5"/>
  <c r="H3106" i="5" l="1"/>
  <c r="F3107" i="5"/>
  <c r="B3107" i="5"/>
  <c r="A3108" i="5"/>
  <c r="E3107" i="5"/>
  <c r="G3107" i="5"/>
  <c r="C3107" i="5"/>
  <c r="D3107" i="5"/>
  <c r="H3107" i="5" l="1"/>
  <c r="F3108" i="5"/>
  <c r="B3108" i="5"/>
  <c r="A3109" i="5"/>
  <c r="E3108" i="5"/>
  <c r="G3108" i="5"/>
  <c r="C3108" i="5"/>
  <c r="D3108" i="5"/>
  <c r="H3108" i="5" l="1"/>
  <c r="F3109" i="5"/>
  <c r="B3109" i="5"/>
  <c r="A3110" i="5"/>
  <c r="E3109" i="5"/>
  <c r="G3109" i="5"/>
  <c r="C3109" i="5"/>
  <c r="D3109" i="5"/>
  <c r="H3109" i="5" l="1"/>
  <c r="F3110" i="5"/>
  <c r="B3110" i="5"/>
  <c r="A3111" i="5"/>
  <c r="E3110" i="5"/>
  <c r="G3110" i="5"/>
  <c r="C3110" i="5"/>
  <c r="D3110" i="5"/>
  <c r="H3110" i="5" l="1"/>
  <c r="F3111" i="5"/>
  <c r="B3111" i="5"/>
  <c r="A3112" i="5"/>
  <c r="E3111" i="5"/>
  <c r="G3111" i="5"/>
  <c r="C3111" i="5"/>
  <c r="D3111" i="5"/>
  <c r="H3111" i="5" l="1"/>
  <c r="F3112" i="5"/>
  <c r="B3112" i="5"/>
  <c r="A3113" i="5"/>
  <c r="E3112" i="5"/>
  <c r="G3112" i="5"/>
  <c r="C3112" i="5"/>
  <c r="D3112" i="5"/>
  <c r="H3112" i="5" l="1"/>
  <c r="F3113" i="5"/>
  <c r="B3113" i="5"/>
  <c r="A3114" i="5"/>
  <c r="E3113" i="5"/>
  <c r="G3113" i="5"/>
  <c r="C3113" i="5"/>
  <c r="D3113" i="5"/>
  <c r="H3113" i="5" l="1"/>
  <c r="F3114" i="5"/>
  <c r="B3114" i="5"/>
  <c r="A3115" i="5"/>
  <c r="E3114" i="5"/>
  <c r="G3114" i="5"/>
  <c r="C3114" i="5"/>
  <c r="D3114" i="5"/>
  <c r="H3114" i="5" l="1"/>
  <c r="F3115" i="5"/>
  <c r="B3115" i="5"/>
  <c r="A3116" i="5"/>
  <c r="E3115" i="5"/>
  <c r="G3115" i="5"/>
  <c r="C3115" i="5"/>
  <c r="D3115" i="5"/>
  <c r="H3115" i="5" l="1"/>
  <c r="F3116" i="5"/>
  <c r="B3116" i="5"/>
  <c r="A3117" i="5"/>
  <c r="E3116" i="5"/>
  <c r="G3116" i="5"/>
  <c r="C3116" i="5"/>
  <c r="D3116" i="5"/>
  <c r="H3116" i="5" l="1"/>
  <c r="F3117" i="5"/>
  <c r="B3117" i="5"/>
  <c r="A3118" i="5"/>
  <c r="E3117" i="5"/>
  <c r="G3117" i="5"/>
  <c r="C3117" i="5"/>
  <c r="D3117" i="5"/>
  <c r="H3117" i="5" l="1"/>
  <c r="F3118" i="5"/>
  <c r="B3118" i="5"/>
  <c r="A3119" i="5"/>
  <c r="E3118" i="5"/>
  <c r="G3118" i="5"/>
  <c r="C3118" i="5"/>
  <c r="D3118" i="5"/>
  <c r="H3118" i="5" l="1"/>
  <c r="F3119" i="5"/>
  <c r="B3119" i="5"/>
  <c r="A3120" i="5"/>
  <c r="E3119" i="5"/>
  <c r="G3119" i="5"/>
  <c r="C3119" i="5"/>
  <c r="D3119" i="5"/>
  <c r="H3119" i="5" l="1"/>
  <c r="F3120" i="5"/>
  <c r="B3120" i="5"/>
  <c r="A3121" i="5"/>
  <c r="E3120" i="5"/>
  <c r="G3120" i="5"/>
  <c r="C3120" i="5"/>
  <c r="D3120" i="5"/>
  <c r="H3120" i="5" l="1"/>
  <c r="F3121" i="5"/>
  <c r="B3121" i="5"/>
  <c r="A3122" i="5"/>
  <c r="E3121" i="5"/>
  <c r="G3121" i="5"/>
  <c r="C3121" i="5"/>
  <c r="D3121" i="5"/>
  <c r="H3121" i="5" l="1"/>
  <c r="F3122" i="5"/>
  <c r="B3122" i="5"/>
  <c r="A3123" i="5"/>
  <c r="E3122" i="5"/>
  <c r="G3122" i="5"/>
  <c r="C3122" i="5"/>
  <c r="D3122" i="5"/>
  <c r="H3122" i="5" l="1"/>
  <c r="F3123" i="5"/>
  <c r="B3123" i="5"/>
  <c r="A3124" i="5"/>
  <c r="E3123" i="5"/>
  <c r="G3123" i="5"/>
  <c r="C3123" i="5"/>
  <c r="D3123" i="5"/>
  <c r="H3123" i="5" l="1"/>
  <c r="F3124" i="5"/>
  <c r="B3124" i="5"/>
  <c r="A3125" i="5"/>
  <c r="E3124" i="5"/>
  <c r="G3124" i="5"/>
  <c r="C3124" i="5"/>
  <c r="D3124" i="5"/>
  <c r="H3124" i="5" l="1"/>
  <c r="F3125" i="5"/>
  <c r="B3125" i="5"/>
  <c r="A3126" i="5"/>
  <c r="E3125" i="5"/>
  <c r="G3125" i="5"/>
  <c r="C3125" i="5"/>
  <c r="D3125" i="5"/>
  <c r="H3125" i="5" l="1"/>
  <c r="F3126" i="5"/>
  <c r="B3126" i="5"/>
  <c r="A3127" i="5"/>
  <c r="E3126" i="5"/>
  <c r="G3126" i="5"/>
  <c r="C3126" i="5"/>
  <c r="D3126" i="5"/>
  <c r="H3126" i="5" l="1"/>
  <c r="F3127" i="5"/>
  <c r="B3127" i="5"/>
  <c r="A3128" i="5"/>
  <c r="E3127" i="5"/>
  <c r="G3127" i="5"/>
  <c r="C3127" i="5"/>
  <c r="D3127" i="5"/>
  <c r="H3127" i="5" l="1"/>
  <c r="F3128" i="5"/>
  <c r="B3128" i="5"/>
  <c r="A3129" i="5"/>
  <c r="E3128" i="5"/>
  <c r="G3128" i="5"/>
  <c r="C3128" i="5"/>
  <c r="D3128" i="5"/>
  <c r="H3128" i="5" l="1"/>
  <c r="F3129" i="5"/>
  <c r="B3129" i="5"/>
  <c r="A3130" i="5"/>
  <c r="E3129" i="5"/>
  <c r="G3129" i="5"/>
  <c r="C3129" i="5"/>
  <c r="D3129" i="5"/>
  <c r="H3129" i="5" l="1"/>
  <c r="F3130" i="5"/>
  <c r="B3130" i="5"/>
  <c r="A3131" i="5"/>
  <c r="E3130" i="5"/>
  <c r="G3130" i="5"/>
  <c r="C3130" i="5"/>
  <c r="D3130" i="5"/>
  <c r="H3130" i="5" l="1"/>
  <c r="F3131" i="5"/>
  <c r="B3131" i="5"/>
  <c r="A3132" i="5"/>
  <c r="E3131" i="5"/>
  <c r="G3131" i="5"/>
  <c r="C3131" i="5"/>
  <c r="D3131" i="5"/>
  <c r="H3131" i="5" l="1"/>
  <c r="F3132" i="5"/>
  <c r="B3132" i="5"/>
  <c r="A3133" i="5"/>
  <c r="E3132" i="5"/>
  <c r="G3132" i="5"/>
  <c r="C3132" i="5"/>
  <c r="D3132" i="5"/>
  <c r="H3132" i="5" l="1"/>
  <c r="F3133" i="5"/>
  <c r="B3133" i="5"/>
  <c r="A3134" i="5"/>
  <c r="E3133" i="5"/>
  <c r="G3133" i="5"/>
  <c r="C3133" i="5"/>
  <c r="D3133" i="5"/>
  <c r="H3133" i="5" l="1"/>
  <c r="F3134" i="5"/>
  <c r="B3134" i="5"/>
  <c r="A3135" i="5"/>
  <c r="E3134" i="5"/>
  <c r="G3134" i="5"/>
  <c r="C3134" i="5"/>
  <c r="D3134" i="5"/>
  <c r="H3134" i="5" l="1"/>
  <c r="F3135" i="5"/>
  <c r="B3135" i="5"/>
  <c r="A3136" i="5"/>
  <c r="E3135" i="5"/>
  <c r="G3135" i="5"/>
  <c r="C3135" i="5"/>
  <c r="D3135" i="5"/>
  <c r="H3135" i="5" l="1"/>
  <c r="F3136" i="5"/>
  <c r="B3136" i="5"/>
  <c r="A3137" i="5"/>
  <c r="E3136" i="5"/>
  <c r="G3136" i="5"/>
  <c r="C3136" i="5"/>
  <c r="D3136" i="5"/>
  <c r="H3136" i="5" l="1"/>
  <c r="F3137" i="5"/>
  <c r="B3137" i="5"/>
  <c r="A3138" i="5"/>
  <c r="E3137" i="5"/>
  <c r="G3137" i="5"/>
  <c r="C3137" i="5"/>
  <c r="D3137" i="5"/>
  <c r="H3137" i="5" l="1"/>
  <c r="F3138" i="5"/>
  <c r="B3138" i="5"/>
  <c r="A3139" i="5"/>
  <c r="E3138" i="5"/>
  <c r="G3138" i="5"/>
  <c r="C3138" i="5"/>
  <c r="D3138" i="5"/>
  <c r="H3138" i="5" l="1"/>
  <c r="F3139" i="5"/>
  <c r="B3139" i="5"/>
  <c r="A3140" i="5"/>
  <c r="E3139" i="5"/>
  <c r="G3139" i="5"/>
  <c r="C3139" i="5"/>
  <c r="D3139" i="5"/>
  <c r="H3139" i="5" l="1"/>
  <c r="F3140" i="5"/>
  <c r="B3140" i="5"/>
  <c r="A3141" i="5"/>
  <c r="E3140" i="5"/>
  <c r="G3140" i="5"/>
  <c r="C3140" i="5"/>
  <c r="D3140" i="5"/>
  <c r="H3140" i="5" l="1"/>
  <c r="F3141" i="5"/>
  <c r="B3141" i="5"/>
  <c r="A3142" i="5"/>
  <c r="E3141" i="5"/>
  <c r="G3141" i="5"/>
  <c r="C3141" i="5"/>
  <c r="D3141" i="5"/>
  <c r="H3141" i="5" l="1"/>
  <c r="F3142" i="5"/>
  <c r="B3142" i="5"/>
  <c r="A3143" i="5"/>
  <c r="E3142" i="5"/>
  <c r="G3142" i="5"/>
  <c r="C3142" i="5"/>
  <c r="D3142" i="5"/>
  <c r="H3142" i="5" l="1"/>
  <c r="F3143" i="5"/>
  <c r="B3143" i="5"/>
  <c r="A3144" i="5"/>
  <c r="E3143" i="5"/>
  <c r="G3143" i="5"/>
  <c r="C3143" i="5"/>
  <c r="D3143" i="5"/>
  <c r="H3143" i="5" l="1"/>
  <c r="F3144" i="5"/>
  <c r="B3144" i="5"/>
  <c r="A3145" i="5"/>
  <c r="E3144" i="5"/>
  <c r="G3144" i="5"/>
  <c r="C3144" i="5"/>
  <c r="D3144" i="5"/>
  <c r="H3144" i="5" l="1"/>
  <c r="F3145" i="5"/>
  <c r="B3145" i="5"/>
  <c r="A3146" i="5"/>
  <c r="E3145" i="5"/>
  <c r="G3145" i="5"/>
  <c r="C3145" i="5"/>
  <c r="D3145" i="5"/>
  <c r="H3145" i="5" l="1"/>
  <c r="F3146" i="5"/>
  <c r="B3146" i="5"/>
  <c r="A3147" i="5"/>
  <c r="E3146" i="5"/>
  <c r="G3146" i="5"/>
  <c r="C3146" i="5"/>
  <c r="D3146" i="5"/>
  <c r="H3146" i="5" l="1"/>
  <c r="F3147" i="5"/>
  <c r="B3147" i="5"/>
  <c r="A3148" i="5"/>
  <c r="E3147" i="5"/>
  <c r="G3147" i="5"/>
  <c r="C3147" i="5"/>
  <c r="D3147" i="5"/>
  <c r="H3147" i="5" l="1"/>
  <c r="F3148" i="5"/>
  <c r="B3148" i="5"/>
  <c r="A3149" i="5"/>
  <c r="E3148" i="5"/>
  <c r="G3148" i="5"/>
  <c r="C3148" i="5"/>
  <c r="D3148" i="5"/>
  <c r="H3148" i="5" l="1"/>
  <c r="F3149" i="5"/>
  <c r="B3149" i="5"/>
  <c r="A3150" i="5"/>
  <c r="E3149" i="5"/>
  <c r="G3149" i="5"/>
  <c r="C3149" i="5"/>
  <c r="D3149" i="5"/>
  <c r="H3149" i="5" l="1"/>
  <c r="F3150" i="5"/>
  <c r="B3150" i="5"/>
  <c r="A3151" i="5"/>
  <c r="E3150" i="5"/>
  <c r="G3150" i="5"/>
  <c r="C3150" i="5"/>
  <c r="D3150" i="5"/>
  <c r="H3150" i="5" l="1"/>
  <c r="F3151" i="5"/>
  <c r="B3151" i="5"/>
  <c r="A3152" i="5"/>
  <c r="E3151" i="5"/>
  <c r="G3151" i="5"/>
  <c r="C3151" i="5"/>
  <c r="D3151" i="5"/>
  <c r="H3151" i="5" l="1"/>
  <c r="F3152" i="5"/>
  <c r="B3152" i="5"/>
  <c r="A3153" i="5"/>
  <c r="E3152" i="5"/>
  <c r="G3152" i="5"/>
  <c r="C3152" i="5"/>
  <c r="D3152" i="5"/>
  <c r="H3152" i="5" l="1"/>
  <c r="F3153" i="5"/>
  <c r="B3153" i="5"/>
  <c r="A3154" i="5"/>
  <c r="E3153" i="5"/>
  <c r="G3153" i="5"/>
  <c r="C3153" i="5"/>
  <c r="D3153" i="5"/>
  <c r="H3153" i="5" l="1"/>
  <c r="F3154" i="5"/>
  <c r="B3154" i="5"/>
  <c r="A3155" i="5"/>
  <c r="E3154" i="5"/>
  <c r="G3154" i="5"/>
  <c r="C3154" i="5"/>
  <c r="D3154" i="5"/>
  <c r="H3154" i="5" l="1"/>
  <c r="F3155" i="5"/>
  <c r="B3155" i="5"/>
  <c r="A3156" i="5"/>
  <c r="E3155" i="5"/>
  <c r="G3155" i="5"/>
  <c r="C3155" i="5"/>
  <c r="D3155" i="5"/>
  <c r="H3155" i="5" l="1"/>
  <c r="F3156" i="5"/>
  <c r="B3156" i="5"/>
  <c r="A3157" i="5"/>
  <c r="E3156" i="5"/>
  <c r="G3156" i="5"/>
  <c r="C3156" i="5"/>
  <c r="D3156" i="5"/>
  <c r="H3156" i="5" l="1"/>
  <c r="F3157" i="5"/>
  <c r="B3157" i="5"/>
  <c r="A3158" i="5"/>
  <c r="E3157" i="5"/>
  <c r="G3157" i="5"/>
  <c r="C3157" i="5"/>
  <c r="D3157" i="5"/>
  <c r="H3157" i="5" l="1"/>
  <c r="F3158" i="5"/>
  <c r="B3158" i="5"/>
  <c r="A3159" i="5"/>
  <c r="E3158" i="5"/>
  <c r="G3158" i="5"/>
  <c r="C3158" i="5"/>
  <c r="D3158" i="5"/>
  <c r="H3158" i="5" l="1"/>
  <c r="F3159" i="5"/>
  <c r="B3159" i="5"/>
  <c r="A3160" i="5"/>
  <c r="E3159" i="5"/>
  <c r="G3159" i="5"/>
  <c r="C3159" i="5"/>
  <c r="D3159" i="5"/>
  <c r="H3159" i="5" l="1"/>
  <c r="F3160" i="5"/>
  <c r="B3160" i="5"/>
  <c r="A3161" i="5"/>
  <c r="E3160" i="5"/>
  <c r="G3160" i="5"/>
  <c r="C3160" i="5"/>
  <c r="D3160" i="5"/>
  <c r="H3160" i="5" l="1"/>
  <c r="F3161" i="5"/>
  <c r="B3161" i="5"/>
  <c r="A3162" i="5"/>
  <c r="E3161" i="5"/>
  <c r="G3161" i="5"/>
  <c r="C3161" i="5"/>
  <c r="D3161" i="5"/>
  <c r="H3161" i="5" l="1"/>
  <c r="F3162" i="5"/>
  <c r="B3162" i="5"/>
  <c r="A3163" i="5"/>
  <c r="E3162" i="5"/>
  <c r="G3162" i="5"/>
  <c r="C3162" i="5"/>
  <c r="D3162" i="5"/>
  <c r="H3162" i="5" l="1"/>
  <c r="F3163" i="5"/>
  <c r="B3163" i="5"/>
  <c r="A3164" i="5"/>
  <c r="E3163" i="5"/>
  <c r="G3163" i="5"/>
  <c r="C3163" i="5"/>
  <c r="D3163" i="5"/>
  <c r="H3163" i="5" l="1"/>
  <c r="F3164" i="5"/>
  <c r="B3164" i="5"/>
  <c r="A3165" i="5"/>
  <c r="E3164" i="5"/>
  <c r="G3164" i="5"/>
  <c r="C3164" i="5"/>
  <c r="D3164" i="5"/>
  <c r="H3164" i="5" l="1"/>
  <c r="F3165" i="5"/>
  <c r="B3165" i="5"/>
  <c r="A3166" i="5"/>
  <c r="E3165" i="5"/>
  <c r="G3165" i="5"/>
  <c r="C3165" i="5"/>
  <c r="D3165" i="5"/>
  <c r="H3165" i="5" l="1"/>
  <c r="F3166" i="5"/>
  <c r="B3166" i="5"/>
  <c r="A3167" i="5"/>
  <c r="E3166" i="5"/>
  <c r="G3166" i="5"/>
  <c r="C3166" i="5"/>
  <c r="D3166" i="5"/>
  <c r="H3166" i="5" l="1"/>
  <c r="F3167" i="5"/>
  <c r="B3167" i="5"/>
  <c r="A3168" i="5"/>
  <c r="E3167" i="5"/>
  <c r="G3167" i="5"/>
  <c r="C3167" i="5"/>
  <c r="D3167" i="5"/>
  <c r="H3167" i="5" l="1"/>
  <c r="F3168" i="5"/>
  <c r="B3168" i="5"/>
  <c r="A3169" i="5"/>
  <c r="E3168" i="5"/>
  <c r="G3168" i="5"/>
  <c r="C3168" i="5"/>
  <c r="D3168" i="5"/>
  <c r="H3168" i="5" l="1"/>
  <c r="F3169" i="5"/>
  <c r="B3169" i="5"/>
  <c r="A3170" i="5"/>
  <c r="E3169" i="5"/>
  <c r="G3169" i="5"/>
  <c r="C3169" i="5"/>
  <c r="D3169" i="5"/>
  <c r="H3169" i="5" l="1"/>
  <c r="F3170" i="5"/>
  <c r="B3170" i="5"/>
  <c r="A3171" i="5"/>
  <c r="E3170" i="5"/>
  <c r="G3170" i="5"/>
  <c r="C3170" i="5"/>
  <c r="D3170" i="5"/>
  <c r="H3170" i="5" l="1"/>
  <c r="F3171" i="5"/>
  <c r="B3171" i="5"/>
  <c r="A3172" i="5"/>
  <c r="E3171" i="5"/>
  <c r="G3171" i="5"/>
  <c r="C3171" i="5"/>
  <c r="D3171" i="5"/>
  <c r="H3171" i="5" l="1"/>
  <c r="F3172" i="5"/>
  <c r="B3172" i="5"/>
  <c r="A3173" i="5"/>
  <c r="E3172" i="5"/>
  <c r="G3172" i="5"/>
  <c r="C3172" i="5"/>
  <c r="D3172" i="5"/>
  <c r="H3172" i="5" l="1"/>
  <c r="F3173" i="5"/>
  <c r="B3173" i="5"/>
  <c r="A3174" i="5"/>
  <c r="E3173" i="5"/>
  <c r="G3173" i="5"/>
  <c r="C3173" i="5"/>
  <c r="D3173" i="5"/>
  <c r="H3173" i="5" l="1"/>
  <c r="F3174" i="5"/>
  <c r="B3174" i="5"/>
  <c r="A3175" i="5"/>
  <c r="E3174" i="5"/>
  <c r="G3174" i="5"/>
  <c r="C3174" i="5"/>
  <c r="D3174" i="5"/>
  <c r="H3174" i="5" l="1"/>
  <c r="F3175" i="5"/>
  <c r="B3175" i="5"/>
  <c r="A3176" i="5"/>
  <c r="E3175" i="5"/>
  <c r="G3175" i="5"/>
  <c r="C3175" i="5"/>
  <c r="D3175" i="5"/>
  <c r="H3175" i="5" l="1"/>
  <c r="F3176" i="5"/>
  <c r="B3176" i="5"/>
  <c r="A3177" i="5"/>
  <c r="E3176" i="5"/>
  <c r="G3176" i="5"/>
  <c r="C3176" i="5"/>
  <c r="D3176" i="5"/>
  <c r="H3176" i="5" l="1"/>
  <c r="F3177" i="5"/>
  <c r="B3177" i="5"/>
  <c r="A3178" i="5"/>
  <c r="E3177" i="5"/>
  <c r="G3177" i="5"/>
  <c r="C3177" i="5"/>
  <c r="D3177" i="5"/>
  <c r="H3177" i="5" l="1"/>
  <c r="F3178" i="5"/>
  <c r="B3178" i="5"/>
  <c r="A3179" i="5"/>
  <c r="E3178" i="5"/>
  <c r="G3178" i="5"/>
  <c r="C3178" i="5"/>
  <c r="D3178" i="5"/>
  <c r="H3178" i="5" l="1"/>
  <c r="F3179" i="5"/>
  <c r="B3179" i="5"/>
  <c r="A3180" i="5"/>
  <c r="E3179" i="5"/>
  <c r="G3179" i="5"/>
  <c r="C3179" i="5"/>
  <c r="D3179" i="5"/>
  <c r="H3179" i="5" l="1"/>
  <c r="F3180" i="5"/>
  <c r="B3180" i="5"/>
  <c r="A3181" i="5"/>
  <c r="E3180" i="5"/>
  <c r="G3180" i="5"/>
  <c r="C3180" i="5"/>
  <c r="D3180" i="5"/>
  <c r="H3180" i="5" l="1"/>
  <c r="F3181" i="5"/>
  <c r="B3181" i="5"/>
  <c r="A3182" i="5"/>
  <c r="E3181" i="5"/>
  <c r="G3181" i="5"/>
  <c r="C3181" i="5"/>
  <c r="D3181" i="5"/>
  <c r="H3181" i="5" l="1"/>
  <c r="F3182" i="5"/>
  <c r="B3182" i="5"/>
  <c r="A3183" i="5"/>
  <c r="E3182" i="5"/>
  <c r="G3182" i="5"/>
  <c r="C3182" i="5"/>
  <c r="D3182" i="5"/>
  <c r="H3182" i="5" l="1"/>
  <c r="F3183" i="5"/>
  <c r="B3183" i="5"/>
  <c r="A3184" i="5"/>
  <c r="E3183" i="5"/>
  <c r="G3183" i="5"/>
  <c r="C3183" i="5"/>
  <c r="D3183" i="5"/>
  <c r="H3183" i="5" l="1"/>
  <c r="F3184" i="5"/>
  <c r="B3184" i="5"/>
  <c r="A3185" i="5"/>
  <c r="E3184" i="5"/>
  <c r="G3184" i="5"/>
  <c r="C3184" i="5"/>
  <c r="D3184" i="5"/>
  <c r="H3184" i="5" l="1"/>
  <c r="F3185" i="5"/>
  <c r="B3185" i="5"/>
  <c r="A3186" i="5"/>
  <c r="E3185" i="5"/>
  <c r="G3185" i="5"/>
  <c r="C3185" i="5"/>
  <c r="D3185" i="5"/>
  <c r="H3185" i="5" l="1"/>
  <c r="F3186" i="5"/>
  <c r="B3186" i="5"/>
  <c r="A3187" i="5"/>
  <c r="E3186" i="5"/>
  <c r="G3186" i="5"/>
  <c r="C3186" i="5"/>
  <c r="D3186" i="5"/>
  <c r="H3186" i="5" l="1"/>
  <c r="F3187" i="5"/>
  <c r="B3187" i="5"/>
  <c r="A3188" i="5"/>
  <c r="E3187" i="5"/>
  <c r="G3187" i="5"/>
  <c r="C3187" i="5"/>
  <c r="D3187" i="5"/>
  <c r="H3187" i="5" l="1"/>
  <c r="F3188" i="5"/>
  <c r="B3188" i="5"/>
  <c r="A3189" i="5"/>
  <c r="E3188" i="5"/>
  <c r="G3188" i="5"/>
  <c r="C3188" i="5"/>
  <c r="D3188" i="5"/>
  <c r="H3188" i="5" l="1"/>
  <c r="F3189" i="5"/>
  <c r="B3189" i="5"/>
  <c r="A3190" i="5"/>
  <c r="E3189" i="5"/>
  <c r="G3189" i="5"/>
  <c r="C3189" i="5"/>
  <c r="D3189" i="5"/>
  <c r="H3189" i="5" l="1"/>
  <c r="F3190" i="5"/>
  <c r="B3190" i="5"/>
  <c r="A3191" i="5"/>
  <c r="E3190" i="5"/>
  <c r="G3190" i="5"/>
  <c r="C3190" i="5"/>
  <c r="D3190" i="5"/>
  <c r="H3190" i="5" l="1"/>
  <c r="F3191" i="5"/>
  <c r="B3191" i="5"/>
  <c r="A3192" i="5"/>
  <c r="E3191" i="5"/>
  <c r="G3191" i="5"/>
  <c r="C3191" i="5"/>
  <c r="D3191" i="5"/>
  <c r="H3191" i="5" l="1"/>
  <c r="F3192" i="5"/>
  <c r="B3192" i="5"/>
  <c r="A3193" i="5"/>
  <c r="E3192" i="5"/>
  <c r="G3192" i="5"/>
  <c r="C3192" i="5"/>
  <c r="D3192" i="5"/>
  <c r="H3192" i="5" l="1"/>
  <c r="F3193" i="5"/>
  <c r="B3193" i="5"/>
  <c r="A3194" i="5"/>
  <c r="E3193" i="5"/>
  <c r="G3193" i="5"/>
  <c r="C3193" i="5"/>
  <c r="D3193" i="5"/>
  <c r="H3193" i="5" l="1"/>
  <c r="F3194" i="5"/>
  <c r="B3194" i="5"/>
  <c r="A3195" i="5"/>
  <c r="E3194" i="5"/>
  <c r="G3194" i="5"/>
  <c r="C3194" i="5"/>
  <c r="D3194" i="5"/>
  <c r="H3194" i="5" l="1"/>
  <c r="F3195" i="5"/>
  <c r="B3195" i="5"/>
  <c r="A3196" i="5"/>
  <c r="E3195" i="5"/>
  <c r="G3195" i="5"/>
  <c r="C3195" i="5"/>
  <c r="D3195" i="5"/>
  <c r="H3195" i="5" l="1"/>
  <c r="F3196" i="5"/>
  <c r="B3196" i="5"/>
  <c r="A3197" i="5"/>
  <c r="E3196" i="5"/>
  <c r="G3196" i="5"/>
  <c r="C3196" i="5"/>
  <c r="D3196" i="5"/>
  <c r="H3196" i="5" l="1"/>
  <c r="F3197" i="5"/>
  <c r="B3197" i="5"/>
  <c r="A3198" i="5"/>
  <c r="E3197" i="5"/>
  <c r="G3197" i="5"/>
  <c r="C3197" i="5"/>
  <c r="D3197" i="5"/>
  <c r="H3197" i="5" l="1"/>
  <c r="F3198" i="5"/>
  <c r="B3198" i="5"/>
  <c r="A3199" i="5"/>
  <c r="E3198" i="5"/>
  <c r="G3198" i="5"/>
  <c r="C3198" i="5"/>
  <c r="D3198" i="5"/>
  <c r="H3198" i="5" l="1"/>
  <c r="F3199" i="5"/>
  <c r="B3199" i="5"/>
  <c r="A3200" i="5"/>
  <c r="E3199" i="5"/>
  <c r="G3199" i="5"/>
  <c r="C3199" i="5"/>
  <c r="D3199" i="5"/>
  <c r="H3199" i="5" l="1"/>
  <c r="F3200" i="5"/>
  <c r="B3200" i="5"/>
  <c r="A3201" i="5"/>
  <c r="E3200" i="5"/>
  <c r="G3200" i="5"/>
  <c r="C3200" i="5"/>
  <c r="D3200" i="5"/>
  <c r="H3200" i="5" l="1"/>
  <c r="F3201" i="5"/>
  <c r="B3201" i="5"/>
  <c r="A3202" i="5"/>
  <c r="E3201" i="5"/>
  <c r="G3201" i="5"/>
  <c r="C3201" i="5"/>
  <c r="D3201" i="5"/>
  <c r="H3201" i="5" l="1"/>
  <c r="F3202" i="5"/>
  <c r="B3202" i="5"/>
  <c r="A3203" i="5"/>
  <c r="E3202" i="5"/>
  <c r="G3202" i="5"/>
  <c r="C3202" i="5"/>
  <c r="D3202" i="5"/>
  <c r="H3202" i="5" l="1"/>
  <c r="F3203" i="5"/>
  <c r="B3203" i="5"/>
  <c r="A3204" i="5"/>
  <c r="E3203" i="5"/>
  <c r="G3203" i="5"/>
  <c r="C3203" i="5"/>
  <c r="D3203" i="5"/>
  <c r="H3203" i="5" l="1"/>
  <c r="F3204" i="5"/>
  <c r="B3204" i="5"/>
  <c r="A3205" i="5"/>
  <c r="E3204" i="5"/>
  <c r="G3204" i="5"/>
  <c r="C3204" i="5"/>
  <c r="D3204" i="5"/>
  <c r="H3204" i="5" l="1"/>
  <c r="F3205" i="5"/>
  <c r="B3205" i="5"/>
  <c r="A3206" i="5"/>
  <c r="E3205" i="5"/>
  <c r="G3205" i="5"/>
  <c r="C3205" i="5"/>
  <c r="D3205" i="5"/>
  <c r="H3205" i="5" l="1"/>
  <c r="F3206" i="5"/>
  <c r="B3206" i="5"/>
  <c r="A3207" i="5"/>
  <c r="E3206" i="5"/>
  <c r="G3206" i="5"/>
  <c r="C3206" i="5"/>
  <c r="D3206" i="5"/>
  <c r="H3206" i="5" l="1"/>
  <c r="F3207" i="5"/>
  <c r="B3207" i="5"/>
  <c r="A3208" i="5"/>
  <c r="E3207" i="5"/>
  <c r="G3207" i="5"/>
  <c r="C3207" i="5"/>
  <c r="D3207" i="5"/>
  <c r="H3207" i="5" l="1"/>
  <c r="F3208" i="5"/>
  <c r="B3208" i="5"/>
  <c r="A3209" i="5"/>
  <c r="E3208" i="5"/>
  <c r="G3208" i="5"/>
  <c r="C3208" i="5"/>
  <c r="D3208" i="5"/>
  <c r="H3208" i="5" l="1"/>
  <c r="F3209" i="5"/>
  <c r="B3209" i="5"/>
  <c r="A3210" i="5"/>
  <c r="E3209" i="5"/>
  <c r="G3209" i="5"/>
  <c r="C3209" i="5"/>
  <c r="D3209" i="5"/>
  <c r="H3209" i="5" l="1"/>
  <c r="F3210" i="5"/>
  <c r="B3210" i="5"/>
  <c r="A3211" i="5"/>
  <c r="E3210" i="5"/>
  <c r="G3210" i="5"/>
  <c r="C3210" i="5"/>
  <c r="D3210" i="5"/>
  <c r="H3210" i="5" l="1"/>
  <c r="F3211" i="5"/>
  <c r="B3211" i="5"/>
  <c r="A3212" i="5"/>
  <c r="E3211" i="5"/>
  <c r="G3211" i="5"/>
  <c r="C3211" i="5"/>
  <c r="D3211" i="5"/>
  <c r="H3211" i="5" l="1"/>
  <c r="F3212" i="5"/>
  <c r="B3212" i="5"/>
  <c r="A3213" i="5"/>
  <c r="E3212" i="5"/>
  <c r="G3212" i="5"/>
  <c r="C3212" i="5"/>
  <c r="D3212" i="5"/>
  <c r="H3212" i="5" l="1"/>
  <c r="F3213" i="5"/>
  <c r="B3213" i="5"/>
  <c r="A3214" i="5"/>
  <c r="E3213" i="5"/>
  <c r="G3213" i="5"/>
  <c r="C3213" i="5"/>
  <c r="D3213" i="5"/>
  <c r="H3213" i="5" l="1"/>
  <c r="F3214" i="5"/>
  <c r="B3214" i="5"/>
  <c r="A3215" i="5"/>
  <c r="E3214" i="5"/>
  <c r="G3214" i="5"/>
  <c r="C3214" i="5"/>
  <c r="D3214" i="5"/>
  <c r="H3214" i="5" l="1"/>
  <c r="F3215" i="5"/>
  <c r="B3215" i="5"/>
  <c r="A3216" i="5"/>
  <c r="E3215" i="5"/>
  <c r="G3215" i="5"/>
  <c r="C3215" i="5"/>
  <c r="D3215" i="5"/>
  <c r="H3215" i="5" l="1"/>
  <c r="F3216" i="5"/>
  <c r="B3216" i="5"/>
  <c r="A3217" i="5"/>
  <c r="E3216" i="5"/>
  <c r="G3216" i="5"/>
  <c r="C3216" i="5"/>
  <c r="D3216" i="5"/>
  <c r="H3216" i="5" l="1"/>
  <c r="F3217" i="5"/>
  <c r="B3217" i="5"/>
  <c r="A3218" i="5"/>
  <c r="E3217" i="5"/>
  <c r="G3217" i="5"/>
  <c r="C3217" i="5"/>
  <c r="D3217" i="5"/>
  <c r="H3217" i="5" l="1"/>
  <c r="F3218" i="5"/>
  <c r="B3218" i="5"/>
  <c r="A3219" i="5"/>
  <c r="E3218" i="5"/>
  <c r="G3218" i="5"/>
  <c r="C3218" i="5"/>
  <c r="D3218" i="5"/>
  <c r="H3218" i="5" l="1"/>
  <c r="F3219" i="5"/>
  <c r="B3219" i="5"/>
  <c r="A3220" i="5"/>
  <c r="E3219" i="5"/>
  <c r="G3219" i="5"/>
  <c r="C3219" i="5"/>
  <c r="D3219" i="5"/>
  <c r="H3219" i="5" l="1"/>
  <c r="F3220" i="5"/>
  <c r="B3220" i="5"/>
  <c r="A3221" i="5"/>
  <c r="E3220" i="5"/>
  <c r="G3220" i="5"/>
  <c r="C3220" i="5"/>
  <c r="D3220" i="5"/>
  <c r="H3220" i="5" l="1"/>
  <c r="F3221" i="5"/>
  <c r="B3221" i="5"/>
  <c r="A3222" i="5"/>
  <c r="E3221" i="5"/>
  <c r="G3221" i="5"/>
  <c r="C3221" i="5"/>
  <c r="D3221" i="5"/>
  <c r="H3221" i="5" l="1"/>
  <c r="F3222" i="5"/>
  <c r="B3222" i="5"/>
  <c r="A3223" i="5"/>
  <c r="E3222" i="5"/>
  <c r="G3222" i="5"/>
  <c r="C3222" i="5"/>
  <c r="D3222" i="5"/>
  <c r="H3222" i="5" l="1"/>
  <c r="F3223" i="5"/>
  <c r="B3223" i="5"/>
  <c r="A3224" i="5"/>
  <c r="E3223" i="5"/>
  <c r="G3223" i="5"/>
  <c r="C3223" i="5"/>
  <c r="D3223" i="5"/>
  <c r="H3223" i="5" l="1"/>
  <c r="F3224" i="5"/>
  <c r="B3224" i="5"/>
  <c r="A3225" i="5"/>
  <c r="E3224" i="5"/>
  <c r="G3224" i="5"/>
  <c r="C3224" i="5"/>
  <c r="D3224" i="5"/>
  <c r="H3224" i="5" l="1"/>
  <c r="F3225" i="5"/>
  <c r="B3225" i="5"/>
  <c r="A3226" i="5"/>
  <c r="E3225" i="5"/>
  <c r="G3225" i="5"/>
  <c r="C3225" i="5"/>
  <c r="D3225" i="5"/>
  <c r="H3225" i="5" l="1"/>
  <c r="F3226" i="5"/>
  <c r="B3226" i="5"/>
  <c r="A3227" i="5"/>
  <c r="E3226" i="5"/>
  <c r="G3226" i="5"/>
  <c r="C3226" i="5"/>
  <c r="D3226" i="5"/>
  <c r="H3226" i="5" l="1"/>
  <c r="F3227" i="5"/>
  <c r="B3227" i="5"/>
  <c r="A3228" i="5"/>
  <c r="E3227" i="5"/>
  <c r="G3227" i="5"/>
  <c r="C3227" i="5"/>
  <c r="D3227" i="5"/>
  <c r="H3227" i="5" l="1"/>
  <c r="F3228" i="5"/>
  <c r="B3228" i="5"/>
  <c r="A3229" i="5"/>
  <c r="E3228" i="5"/>
  <c r="G3228" i="5"/>
  <c r="C3228" i="5"/>
  <c r="D3228" i="5"/>
  <c r="H3228" i="5" l="1"/>
  <c r="F3229" i="5"/>
  <c r="B3229" i="5"/>
  <c r="A3230" i="5"/>
  <c r="E3229" i="5"/>
  <c r="G3229" i="5"/>
  <c r="C3229" i="5"/>
  <c r="D3229" i="5"/>
  <c r="H3229" i="5" l="1"/>
  <c r="F3230" i="5"/>
  <c r="B3230" i="5"/>
  <c r="A3231" i="5"/>
  <c r="E3230" i="5"/>
  <c r="G3230" i="5"/>
  <c r="C3230" i="5"/>
  <c r="D3230" i="5"/>
  <c r="H3230" i="5" l="1"/>
  <c r="F3231" i="5"/>
  <c r="B3231" i="5"/>
  <c r="A3232" i="5"/>
  <c r="E3231" i="5"/>
  <c r="G3231" i="5"/>
  <c r="C3231" i="5"/>
  <c r="D3231" i="5"/>
  <c r="H3231" i="5" l="1"/>
  <c r="F3232" i="5"/>
  <c r="B3232" i="5"/>
  <c r="A3233" i="5"/>
  <c r="E3232" i="5"/>
  <c r="G3232" i="5"/>
  <c r="C3232" i="5"/>
  <c r="D3232" i="5"/>
  <c r="H3232" i="5" l="1"/>
  <c r="F3233" i="5"/>
  <c r="B3233" i="5"/>
  <c r="A3234" i="5"/>
  <c r="E3233" i="5"/>
  <c r="G3233" i="5"/>
  <c r="C3233" i="5"/>
  <c r="D3233" i="5"/>
  <c r="H3233" i="5" l="1"/>
  <c r="F3234" i="5"/>
  <c r="B3234" i="5"/>
  <c r="A3235" i="5"/>
  <c r="E3234" i="5"/>
  <c r="G3234" i="5"/>
  <c r="C3234" i="5"/>
  <c r="D3234" i="5"/>
  <c r="H3234" i="5" l="1"/>
  <c r="F3235" i="5"/>
  <c r="B3235" i="5"/>
  <c r="A3236" i="5"/>
  <c r="E3235" i="5"/>
  <c r="G3235" i="5"/>
  <c r="C3235" i="5"/>
  <c r="D3235" i="5"/>
  <c r="H3235" i="5" l="1"/>
  <c r="F3236" i="5"/>
  <c r="B3236" i="5"/>
  <c r="A3237" i="5"/>
  <c r="E3236" i="5"/>
  <c r="G3236" i="5"/>
  <c r="C3236" i="5"/>
  <c r="D3236" i="5"/>
  <c r="H3236" i="5" l="1"/>
  <c r="F3237" i="5"/>
  <c r="B3237" i="5"/>
  <c r="A3238" i="5"/>
  <c r="E3237" i="5"/>
  <c r="G3237" i="5"/>
  <c r="C3237" i="5"/>
  <c r="D3237" i="5"/>
  <c r="H3237" i="5" l="1"/>
  <c r="F3238" i="5"/>
  <c r="B3238" i="5"/>
  <c r="A3239" i="5"/>
  <c r="E3238" i="5"/>
  <c r="G3238" i="5"/>
  <c r="C3238" i="5"/>
  <c r="D3238" i="5"/>
  <c r="H3238" i="5" l="1"/>
  <c r="F3239" i="5"/>
  <c r="B3239" i="5"/>
  <c r="A3240" i="5"/>
  <c r="E3239" i="5"/>
  <c r="G3239" i="5"/>
  <c r="C3239" i="5"/>
  <c r="D3239" i="5"/>
  <c r="H3239" i="5" l="1"/>
  <c r="F3240" i="5"/>
  <c r="B3240" i="5"/>
  <c r="A3241" i="5"/>
  <c r="E3240" i="5"/>
  <c r="G3240" i="5"/>
  <c r="C3240" i="5"/>
  <c r="D3240" i="5"/>
  <c r="H3240" i="5" l="1"/>
  <c r="F3241" i="5"/>
  <c r="B3241" i="5"/>
  <c r="A3242" i="5"/>
  <c r="E3241" i="5"/>
  <c r="G3241" i="5"/>
  <c r="C3241" i="5"/>
  <c r="D3241" i="5"/>
  <c r="H3241" i="5" l="1"/>
  <c r="F3242" i="5"/>
  <c r="B3242" i="5"/>
  <c r="A3243" i="5"/>
  <c r="E3242" i="5"/>
  <c r="G3242" i="5"/>
  <c r="C3242" i="5"/>
  <c r="D3242" i="5"/>
  <c r="H3242" i="5" l="1"/>
  <c r="F3243" i="5"/>
  <c r="B3243" i="5"/>
  <c r="A3244" i="5"/>
  <c r="E3243" i="5"/>
  <c r="G3243" i="5"/>
  <c r="C3243" i="5"/>
  <c r="D3243" i="5"/>
  <c r="H3243" i="5" l="1"/>
  <c r="F3244" i="5"/>
  <c r="B3244" i="5"/>
  <c r="A3245" i="5"/>
  <c r="E3244" i="5"/>
  <c r="G3244" i="5"/>
  <c r="C3244" i="5"/>
  <c r="D3244" i="5"/>
  <c r="H3244" i="5" l="1"/>
  <c r="F3245" i="5"/>
  <c r="B3245" i="5"/>
  <c r="A3246" i="5"/>
  <c r="E3245" i="5"/>
  <c r="G3245" i="5"/>
  <c r="C3245" i="5"/>
  <c r="D3245" i="5"/>
  <c r="H3245" i="5" l="1"/>
  <c r="F3246" i="5"/>
  <c r="B3246" i="5"/>
  <c r="A3247" i="5"/>
  <c r="E3246" i="5"/>
  <c r="G3246" i="5"/>
  <c r="C3246" i="5"/>
  <c r="D3246" i="5"/>
  <c r="H3246" i="5" l="1"/>
  <c r="F3247" i="5"/>
  <c r="B3247" i="5"/>
  <c r="A3248" i="5"/>
  <c r="E3247" i="5"/>
  <c r="G3247" i="5"/>
  <c r="C3247" i="5"/>
  <c r="D3247" i="5"/>
  <c r="H3247" i="5" l="1"/>
  <c r="F3248" i="5"/>
  <c r="B3248" i="5"/>
  <c r="A3249" i="5"/>
  <c r="E3248" i="5"/>
  <c r="G3248" i="5"/>
  <c r="C3248" i="5"/>
  <c r="D3248" i="5"/>
  <c r="H3248" i="5" l="1"/>
  <c r="F3249" i="5"/>
  <c r="B3249" i="5"/>
  <c r="A3250" i="5"/>
  <c r="E3249" i="5"/>
  <c r="G3249" i="5"/>
  <c r="C3249" i="5"/>
  <c r="D3249" i="5"/>
  <c r="H3249" i="5" l="1"/>
  <c r="F3250" i="5"/>
  <c r="B3250" i="5"/>
  <c r="A3251" i="5"/>
  <c r="E3250" i="5"/>
  <c r="G3250" i="5"/>
  <c r="C3250" i="5"/>
  <c r="D3250" i="5"/>
  <c r="H3250" i="5" l="1"/>
  <c r="F3251" i="5"/>
  <c r="B3251" i="5"/>
  <c r="A3252" i="5"/>
  <c r="E3251" i="5"/>
  <c r="G3251" i="5"/>
  <c r="C3251" i="5"/>
  <c r="D3251" i="5"/>
  <c r="H3251" i="5" l="1"/>
  <c r="F3252" i="5"/>
  <c r="B3252" i="5"/>
  <c r="A3253" i="5"/>
  <c r="E3252" i="5"/>
  <c r="G3252" i="5"/>
  <c r="C3252" i="5"/>
  <c r="D3252" i="5"/>
  <c r="H3252" i="5" l="1"/>
  <c r="F3253" i="5"/>
  <c r="B3253" i="5"/>
  <c r="A3254" i="5"/>
  <c r="E3253" i="5"/>
  <c r="G3253" i="5"/>
  <c r="C3253" i="5"/>
  <c r="D3253" i="5"/>
  <c r="H3253" i="5" l="1"/>
  <c r="F3254" i="5"/>
  <c r="B3254" i="5"/>
  <c r="A3255" i="5"/>
  <c r="E3254" i="5"/>
  <c r="G3254" i="5"/>
  <c r="C3254" i="5"/>
  <c r="D3254" i="5"/>
  <c r="H3254" i="5" l="1"/>
  <c r="F3255" i="5"/>
  <c r="B3255" i="5"/>
  <c r="A3256" i="5"/>
  <c r="E3255" i="5"/>
  <c r="G3255" i="5"/>
  <c r="C3255" i="5"/>
  <c r="D3255" i="5"/>
  <c r="H3255" i="5" l="1"/>
  <c r="F3256" i="5"/>
  <c r="B3256" i="5"/>
  <c r="A3257" i="5"/>
  <c r="E3256" i="5"/>
  <c r="G3256" i="5"/>
  <c r="C3256" i="5"/>
  <c r="D3256" i="5"/>
  <c r="H3256" i="5" l="1"/>
  <c r="F3257" i="5"/>
  <c r="B3257" i="5"/>
  <c r="A3258" i="5"/>
  <c r="E3257" i="5"/>
  <c r="G3257" i="5"/>
  <c r="C3257" i="5"/>
  <c r="D3257" i="5"/>
  <c r="H3257" i="5" l="1"/>
  <c r="F3258" i="5"/>
  <c r="B3258" i="5"/>
  <c r="A3259" i="5"/>
  <c r="E3258" i="5"/>
  <c r="G3258" i="5"/>
  <c r="C3258" i="5"/>
  <c r="D3258" i="5"/>
  <c r="H3258" i="5" l="1"/>
  <c r="F3259" i="5"/>
  <c r="B3259" i="5"/>
  <c r="A3260" i="5"/>
  <c r="E3259" i="5"/>
  <c r="G3259" i="5"/>
  <c r="C3259" i="5"/>
  <c r="D3259" i="5"/>
  <c r="H3259" i="5" l="1"/>
  <c r="F3260" i="5"/>
  <c r="B3260" i="5"/>
  <c r="A3261" i="5"/>
  <c r="E3260" i="5"/>
  <c r="G3260" i="5"/>
  <c r="C3260" i="5"/>
  <c r="D3260" i="5"/>
  <c r="H3260" i="5" l="1"/>
  <c r="F3261" i="5"/>
  <c r="B3261" i="5"/>
  <c r="A3262" i="5"/>
  <c r="E3261" i="5"/>
  <c r="G3261" i="5"/>
  <c r="C3261" i="5"/>
  <c r="D3261" i="5"/>
  <c r="H3261" i="5" l="1"/>
  <c r="F3262" i="5"/>
  <c r="B3262" i="5"/>
  <c r="A3263" i="5"/>
  <c r="E3262" i="5"/>
  <c r="G3262" i="5"/>
  <c r="C3262" i="5"/>
  <c r="D3262" i="5"/>
  <c r="H3262" i="5" l="1"/>
  <c r="F3263" i="5"/>
  <c r="B3263" i="5"/>
  <c r="A3264" i="5"/>
  <c r="E3263" i="5"/>
  <c r="G3263" i="5"/>
  <c r="C3263" i="5"/>
  <c r="D3263" i="5"/>
  <c r="H3263" i="5" l="1"/>
  <c r="F3264" i="5"/>
  <c r="B3264" i="5"/>
  <c r="A3265" i="5"/>
  <c r="E3264" i="5"/>
  <c r="G3264" i="5"/>
  <c r="C3264" i="5"/>
  <c r="D3264" i="5"/>
  <c r="H3264" i="5" l="1"/>
  <c r="F3265" i="5"/>
  <c r="B3265" i="5"/>
  <c r="A3266" i="5"/>
  <c r="E3265" i="5"/>
  <c r="G3265" i="5"/>
  <c r="C3265" i="5"/>
  <c r="D3265" i="5"/>
  <c r="H3265" i="5" l="1"/>
  <c r="F3266" i="5"/>
  <c r="B3266" i="5"/>
  <c r="A3267" i="5"/>
  <c r="E3266" i="5"/>
  <c r="G3266" i="5"/>
  <c r="C3266" i="5"/>
  <c r="D3266" i="5"/>
  <c r="H3266" i="5" l="1"/>
  <c r="F3267" i="5"/>
  <c r="B3267" i="5"/>
  <c r="A3268" i="5"/>
  <c r="E3267" i="5"/>
  <c r="G3267" i="5"/>
  <c r="C3267" i="5"/>
  <c r="D3267" i="5"/>
  <c r="H3267" i="5" l="1"/>
  <c r="F3268" i="5"/>
  <c r="B3268" i="5"/>
  <c r="A3269" i="5"/>
  <c r="E3268" i="5"/>
  <c r="G3268" i="5"/>
  <c r="C3268" i="5"/>
  <c r="D3268" i="5"/>
  <c r="H3268" i="5" l="1"/>
  <c r="F3269" i="5"/>
  <c r="B3269" i="5"/>
  <c r="A3270" i="5"/>
  <c r="E3269" i="5"/>
  <c r="G3269" i="5"/>
  <c r="C3269" i="5"/>
  <c r="D3269" i="5"/>
  <c r="H3269" i="5" l="1"/>
  <c r="F3270" i="5"/>
  <c r="B3270" i="5"/>
  <c r="A3271" i="5"/>
  <c r="E3270" i="5"/>
  <c r="G3270" i="5"/>
  <c r="C3270" i="5"/>
  <c r="D3270" i="5"/>
  <c r="H3270" i="5" l="1"/>
  <c r="F3271" i="5"/>
  <c r="B3271" i="5"/>
  <c r="A3272" i="5"/>
  <c r="E3271" i="5"/>
  <c r="G3271" i="5"/>
  <c r="C3271" i="5"/>
  <c r="D3271" i="5"/>
  <c r="H3271" i="5" l="1"/>
  <c r="F3272" i="5"/>
  <c r="B3272" i="5"/>
  <c r="A3273" i="5"/>
  <c r="E3272" i="5"/>
  <c r="G3272" i="5"/>
  <c r="C3272" i="5"/>
  <c r="D3272" i="5"/>
  <c r="H3272" i="5" l="1"/>
  <c r="F3273" i="5"/>
  <c r="B3273" i="5"/>
  <c r="A3274" i="5"/>
  <c r="E3273" i="5"/>
  <c r="G3273" i="5"/>
  <c r="C3273" i="5"/>
  <c r="D3273" i="5"/>
  <c r="H3273" i="5" l="1"/>
  <c r="F3274" i="5"/>
  <c r="B3274" i="5"/>
  <c r="A3275" i="5"/>
  <c r="E3274" i="5"/>
  <c r="G3274" i="5"/>
  <c r="C3274" i="5"/>
  <c r="D3274" i="5"/>
  <c r="H3274" i="5" l="1"/>
  <c r="F3275" i="5"/>
  <c r="B3275" i="5"/>
  <c r="A3276" i="5"/>
  <c r="E3275" i="5"/>
  <c r="G3275" i="5"/>
  <c r="C3275" i="5"/>
  <c r="D3275" i="5"/>
  <c r="H3275" i="5" l="1"/>
  <c r="F3276" i="5"/>
  <c r="B3276" i="5"/>
  <c r="A3277" i="5"/>
  <c r="E3276" i="5"/>
  <c r="G3276" i="5"/>
  <c r="C3276" i="5"/>
  <c r="D3276" i="5"/>
  <c r="H3276" i="5" l="1"/>
  <c r="F3277" i="5"/>
  <c r="B3277" i="5"/>
  <c r="A3278" i="5"/>
  <c r="E3277" i="5"/>
  <c r="G3277" i="5"/>
  <c r="C3277" i="5"/>
  <c r="D3277" i="5"/>
  <c r="H3277" i="5" l="1"/>
  <c r="F3278" i="5"/>
  <c r="B3278" i="5"/>
  <c r="A3279" i="5"/>
  <c r="E3278" i="5"/>
  <c r="G3278" i="5"/>
  <c r="C3278" i="5"/>
  <c r="D3278" i="5"/>
  <c r="H3278" i="5" l="1"/>
  <c r="F3279" i="5"/>
  <c r="B3279" i="5"/>
  <c r="A3280" i="5"/>
  <c r="E3279" i="5"/>
  <c r="G3279" i="5"/>
  <c r="C3279" i="5"/>
  <c r="D3279" i="5"/>
  <c r="H3279" i="5" l="1"/>
  <c r="F3280" i="5"/>
  <c r="B3280" i="5"/>
  <c r="A3281" i="5"/>
  <c r="E3280" i="5"/>
  <c r="G3280" i="5"/>
  <c r="C3280" i="5"/>
  <c r="D3280" i="5"/>
  <c r="H3280" i="5" l="1"/>
  <c r="F3281" i="5"/>
  <c r="B3281" i="5"/>
  <c r="A3282" i="5"/>
  <c r="E3281" i="5"/>
  <c r="G3281" i="5"/>
  <c r="C3281" i="5"/>
  <c r="D3281" i="5"/>
  <c r="H3281" i="5" l="1"/>
  <c r="F3282" i="5"/>
  <c r="B3282" i="5"/>
  <c r="A3283" i="5"/>
  <c r="E3282" i="5"/>
  <c r="G3282" i="5"/>
  <c r="C3282" i="5"/>
  <c r="D3282" i="5"/>
  <c r="H3282" i="5" l="1"/>
  <c r="F3283" i="5"/>
  <c r="B3283" i="5"/>
  <c r="A3284" i="5"/>
  <c r="E3283" i="5"/>
  <c r="G3283" i="5"/>
  <c r="C3283" i="5"/>
  <c r="D3283" i="5"/>
  <c r="H3283" i="5" l="1"/>
  <c r="F3284" i="5"/>
  <c r="B3284" i="5"/>
  <c r="A3285" i="5"/>
  <c r="E3284" i="5"/>
  <c r="G3284" i="5"/>
  <c r="C3284" i="5"/>
  <c r="D3284" i="5"/>
  <c r="H3284" i="5" l="1"/>
  <c r="F3285" i="5"/>
  <c r="B3285" i="5"/>
  <c r="A3286" i="5"/>
  <c r="E3285" i="5"/>
  <c r="G3285" i="5"/>
  <c r="C3285" i="5"/>
  <c r="D3285" i="5"/>
  <c r="H3285" i="5" l="1"/>
  <c r="F3286" i="5"/>
  <c r="B3286" i="5"/>
  <c r="A3287" i="5"/>
  <c r="E3286" i="5"/>
  <c r="G3286" i="5"/>
  <c r="C3286" i="5"/>
  <c r="D3286" i="5"/>
  <c r="H3286" i="5" l="1"/>
  <c r="F3287" i="5"/>
  <c r="B3287" i="5"/>
  <c r="A3288" i="5"/>
  <c r="E3287" i="5"/>
  <c r="G3287" i="5"/>
  <c r="C3287" i="5"/>
  <c r="D3287" i="5"/>
  <c r="H3287" i="5" l="1"/>
  <c r="F3288" i="5"/>
  <c r="B3288" i="5"/>
  <c r="A3289" i="5"/>
  <c r="E3288" i="5"/>
  <c r="G3288" i="5"/>
  <c r="C3288" i="5"/>
  <c r="D3288" i="5"/>
  <c r="H3288" i="5" l="1"/>
  <c r="F3289" i="5"/>
  <c r="B3289" i="5"/>
  <c r="A3290" i="5"/>
  <c r="E3289" i="5"/>
  <c r="G3289" i="5"/>
  <c r="C3289" i="5"/>
  <c r="D3289" i="5"/>
  <c r="H3289" i="5" l="1"/>
  <c r="F3290" i="5"/>
  <c r="B3290" i="5"/>
  <c r="A3291" i="5"/>
  <c r="E3290" i="5"/>
  <c r="G3290" i="5"/>
  <c r="C3290" i="5"/>
  <c r="D3290" i="5"/>
  <c r="H3290" i="5" l="1"/>
  <c r="F3291" i="5"/>
  <c r="B3291" i="5"/>
  <c r="A3292" i="5"/>
  <c r="E3291" i="5"/>
  <c r="G3291" i="5"/>
  <c r="C3291" i="5"/>
  <c r="D3291" i="5"/>
  <c r="H3291" i="5" l="1"/>
  <c r="F3292" i="5"/>
  <c r="B3292" i="5"/>
  <c r="A3293" i="5"/>
  <c r="E3292" i="5"/>
  <c r="G3292" i="5"/>
  <c r="C3292" i="5"/>
  <c r="D3292" i="5"/>
  <c r="H3292" i="5" l="1"/>
  <c r="F3293" i="5"/>
  <c r="B3293" i="5"/>
  <c r="A3294" i="5"/>
  <c r="E3293" i="5"/>
  <c r="G3293" i="5"/>
  <c r="C3293" i="5"/>
  <c r="D3293" i="5"/>
  <c r="H3293" i="5" l="1"/>
  <c r="F3294" i="5"/>
  <c r="B3294" i="5"/>
  <c r="A3295" i="5"/>
  <c r="E3294" i="5"/>
  <c r="G3294" i="5"/>
  <c r="C3294" i="5"/>
  <c r="D3294" i="5"/>
  <c r="H3294" i="5" l="1"/>
  <c r="F3295" i="5"/>
  <c r="B3295" i="5"/>
  <c r="A3296" i="5"/>
  <c r="E3295" i="5"/>
  <c r="G3295" i="5"/>
  <c r="C3295" i="5"/>
  <c r="D3295" i="5"/>
  <c r="H3295" i="5" l="1"/>
  <c r="F3296" i="5"/>
  <c r="B3296" i="5"/>
  <c r="A3297" i="5"/>
  <c r="E3296" i="5"/>
  <c r="G3296" i="5"/>
  <c r="C3296" i="5"/>
  <c r="D3296" i="5"/>
  <c r="H3296" i="5" l="1"/>
  <c r="F3297" i="5"/>
  <c r="B3297" i="5"/>
  <c r="A3298" i="5"/>
  <c r="E3297" i="5"/>
  <c r="G3297" i="5"/>
  <c r="C3297" i="5"/>
  <c r="D3297" i="5"/>
  <c r="H3297" i="5" l="1"/>
  <c r="F3298" i="5"/>
  <c r="B3298" i="5"/>
  <c r="A3299" i="5"/>
  <c r="E3298" i="5"/>
  <c r="G3298" i="5"/>
  <c r="C3298" i="5"/>
  <c r="D3298" i="5"/>
  <c r="H3298" i="5" l="1"/>
  <c r="F3299" i="5"/>
  <c r="B3299" i="5"/>
  <c r="A3300" i="5"/>
  <c r="E3299" i="5"/>
  <c r="G3299" i="5"/>
  <c r="C3299" i="5"/>
  <c r="D3299" i="5"/>
  <c r="H3299" i="5" l="1"/>
  <c r="F3300" i="5"/>
  <c r="B3300" i="5"/>
  <c r="A3301" i="5"/>
  <c r="E3300" i="5"/>
  <c r="G3300" i="5"/>
  <c r="C3300" i="5"/>
  <c r="D3300" i="5"/>
  <c r="H3300" i="5" l="1"/>
  <c r="F3301" i="5"/>
  <c r="B3301" i="5"/>
  <c r="A3302" i="5"/>
  <c r="E3301" i="5"/>
  <c r="G3301" i="5"/>
  <c r="C3301" i="5"/>
  <c r="D3301" i="5"/>
  <c r="H3301" i="5" l="1"/>
  <c r="F3302" i="5"/>
  <c r="B3302" i="5"/>
  <c r="A3303" i="5"/>
  <c r="E3302" i="5"/>
  <c r="G3302" i="5"/>
  <c r="C3302" i="5"/>
  <c r="D3302" i="5"/>
  <c r="H3302" i="5" l="1"/>
  <c r="F3303" i="5"/>
  <c r="B3303" i="5"/>
  <c r="A3304" i="5"/>
  <c r="E3303" i="5"/>
  <c r="G3303" i="5"/>
  <c r="C3303" i="5"/>
  <c r="D3303" i="5"/>
  <c r="H3303" i="5" l="1"/>
  <c r="F3304" i="5"/>
  <c r="B3304" i="5"/>
  <c r="A3305" i="5"/>
  <c r="E3304" i="5"/>
  <c r="G3304" i="5"/>
  <c r="C3304" i="5"/>
  <c r="D3304" i="5"/>
  <c r="H3304" i="5" l="1"/>
  <c r="F3305" i="5"/>
  <c r="B3305" i="5"/>
  <c r="A3306" i="5"/>
  <c r="E3305" i="5"/>
  <c r="G3305" i="5"/>
  <c r="C3305" i="5"/>
  <c r="D3305" i="5"/>
  <c r="H3305" i="5" l="1"/>
  <c r="F3306" i="5"/>
  <c r="B3306" i="5"/>
  <c r="A3307" i="5"/>
  <c r="E3306" i="5"/>
  <c r="G3306" i="5"/>
  <c r="C3306" i="5"/>
  <c r="D3306" i="5"/>
  <c r="H3306" i="5" l="1"/>
  <c r="F3307" i="5"/>
  <c r="B3307" i="5"/>
  <c r="A3308" i="5"/>
  <c r="E3307" i="5"/>
  <c r="G3307" i="5"/>
  <c r="C3307" i="5"/>
  <c r="D3307" i="5"/>
  <c r="H3307" i="5" l="1"/>
  <c r="F3308" i="5"/>
  <c r="B3308" i="5"/>
  <c r="A3309" i="5"/>
  <c r="E3308" i="5"/>
  <c r="G3308" i="5"/>
  <c r="C3308" i="5"/>
  <c r="D3308" i="5"/>
  <c r="H3308" i="5" l="1"/>
  <c r="F3309" i="5"/>
  <c r="B3309" i="5"/>
  <c r="A3310" i="5"/>
  <c r="E3309" i="5"/>
  <c r="G3309" i="5"/>
  <c r="C3309" i="5"/>
  <c r="D3309" i="5"/>
  <c r="H3309" i="5" l="1"/>
  <c r="F3310" i="5"/>
  <c r="B3310" i="5"/>
  <c r="A3311" i="5"/>
  <c r="E3310" i="5"/>
  <c r="G3310" i="5"/>
  <c r="C3310" i="5"/>
  <c r="D3310" i="5"/>
  <c r="H3310" i="5" l="1"/>
  <c r="F3311" i="5"/>
  <c r="B3311" i="5"/>
  <c r="A3312" i="5"/>
  <c r="E3311" i="5"/>
  <c r="G3311" i="5"/>
  <c r="C3311" i="5"/>
  <c r="D3311" i="5"/>
  <c r="H3311" i="5" l="1"/>
  <c r="F3312" i="5"/>
  <c r="B3312" i="5"/>
  <c r="A3313" i="5"/>
  <c r="E3312" i="5"/>
  <c r="G3312" i="5"/>
  <c r="C3312" i="5"/>
  <c r="D3312" i="5"/>
  <c r="H3312" i="5" l="1"/>
  <c r="F3313" i="5"/>
  <c r="B3313" i="5"/>
  <c r="A3314" i="5"/>
  <c r="E3313" i="5"/>
  <c r="G3313" i="5"/>
  <c r="C3313" i="5"/>
  <c r="D3313" i="5"/>
  <c r="H3313" i="5" l="1"/>
  <c r="F3314" i="5"/>
  <c r="B3314" i="5"/>
  <c r="A3315" i="5"/>
  <c r="E3314" i="5"/>
  <c r="G3314" i="5"/>
  <c r="C3314" i="5"/>
  <c r="D3314" i="5"/>
  <c r="H3314" i="5" l="1"/>
  <c r="F3315" i="5"/>
  <c r="B3315" i="5"/>
  <c r="A3316" i="5"/>
  <c r="E3315" i="5"/>
  <c r="G3315" i="5"/>
  <c r="C3315" i="5"/>
  <c r="D3315" i="5"/>
  <c r="H3315" i="5" l="1"/>
  <c r="F3316" i="5"/>
  <c r="B3316" i="5"/>
  <c r="A3317" i="5"/>
  <c r="E3316" i="5"/>
  <c r="G3316" i="5"/>
  <c r="C3316" i="5"/>
  <c r="D3316" i="5"/>
  <c r="H3316" i="5" l="1"/>
  <c r="F3317" i="5"/>
  <c r="B3317" i="5"/>
  <c r="A3318" i="5"/>
  <c r="E3317" i="5"/>
  <c r="G3317" i="5"/>
  <c r="C3317" i="5"/>
  <c r="D3317" i="5"/>
  <c r="H3317" i="5" l="1"/>
  <c r="F3318" i="5"/>
  <c r="B3318" i="5"/>
  <c r="A3319" i="5"/>
  <c r="E3318" i="5"/>
  <c r="G3318" i="5"/>
  <c r="C3318" i="5"/>
  <c r="D3318" i="5"/>
  <c r="H3318" i="5" l="1"/>
  <c r="F3319" i="5"/>
  <c r="B3319" i="5"/>
  <c r="A3320" i="5"/>
  <c r="E3319" i="5"/>
  <c r="G3319" i="5"/>
  <c r="C3319" i="5"/>
  <c r="D3319" i="5"/>
  <c r="H3319" i="5" l="1"/>
  <c r="F3320" i="5"/>
  <c r="B3320" i="5"/>
  <c r="A3321" i="5"/>
  <c r="E3320" i="5"/>
  <c r="G3320" i="5"/>
  <c r="C3320" i="5"/>
  <c r="D3320" i="5"/>
  <c r="H3320" i="5" l="1"/>
  <c r="F3321" i="5"/>
  <c r="B3321" i="5"/>
  <c r="A3322" i="5"/>
  <c r="E3321" i="5"/>
  <c r="G3321" i="5"/>
  <c r="C3321" i="5"/>
  <c r="D3321" i="5"/>
  <c r="H3321" i="5" l="1"/>
  <c r="F3322" i="5"/>
  <c r="B3322" i="5"/>
  <c r="A3323" i="5"/>
  <c r="E3322" i="5"/>
  <c r="G3322" i="5"/>
  <c r="C3322" i="5"/>
  <c r="D3322" i="5"/>
  <c r="H3322" i="5" l="1"/>
  <c r="F3323" i="5"/>
  <c r="B3323" i="5"/>
  <c r="A3324" i="5"/>
  <c r="E3323" i="5"/>
  <c r="G3323" i="5"/>
  <c r="C3323" i="5"/>
  <c r="D3323" i="5"/>
  <c r="H3323" i="5" l="1"/>
  <c r="F3324" i="5"/>
  <c r="B3324" i="5"/>
  <c r="A3325" i="5"/>
  <c r="E3324" i="5"/>
  <c r="G3324" i="5"/>
  <c r="C3324" i="5"/>
  <c r="D3324" i="5"/>
  <c r="H3324" i="5" l="1"/>
  <c r="F3325" i="5"/>
  <c r="B3325" i="5"/>
  <c r="A3326" i="5"/>
  <c r="E3325" i="5"/>
  <c r="G3325" i="5"/>
  <c r="C3325" i="5"/>
  <c r="D3325" i="5"/>
  <c r="H3325" i="5" l="1"/>
  <c r="F3326" i="5"/>
  <c r="B3326" i="5"/>
  <c r="A3327" i="5"/>
  <c r="E3326" i="5"/>
  <c r="G3326" i="5"/>
  <c r="C3326" i="5"/>
  <c r="D3326" i="5"/>
  <c r="H3326" i="5" l="1"/>
  <c r="F3327" i="5"/>
  <c r="B3327" i="5"/>
  <c r="A3328" i="5"/>
  <c r="E3327" i="5"/>
  <c r="G3327" i="5"/>
  <c r="C3327" i="5"/>
  <c r="D3327" i="5"/>
  <c r="H3327" i="5" l="1"/>
  <c r="F3328" i="5"/>
  <c r="B3328" i="5"/>
  <c r="A3329" i="5"/>
  <c r="E3328" i="5"/>
  <c r="G3328" i="5"/>
  <c r="C3328" i="5"/>
  <c r="D3328" i="5"/>
  <c r="H3328" i="5" l="1"/>
  <c r="F3329" i="5"/>
  <c r="B3329" i="5"/>
  <c r="A3330" i="5"/>
  <c r="E3329" i="5"/>
  <c r="G3329" i="5"/>
  <c r="C3329" i="5"/>
  <c r="D3329" i="5"/>
  <c r="H3329" i="5" l="1"/>
  <c r="F3330" i="5"/>
  <c r="B3330" i="5"/>
  <c r="A3331" i="5"/>
  <c r="E3330" i="5"/>
  <c r="G3330" i="5"/>
  <c r="C3330" i="5"/>
  <c r="D3330" i="5"/>
  <c r="H3330" i="5" l="1"/>
  <c r="F3331" i="5"/>
  <c r="B3331" i="5"/>
  <c r="A3332" i="5"/>
  <c r="E3331" i="5"/>
  <c r="G3331" i="5"/>
  <c r="C3331" i="5"/>
  <c r="D3331" i="5"/>
  <c r="H3331" i="5" l="1"/>
  <c r="F3332" i="5"/>
  <c r="B3332" i="5"/>
  <c r="A3333" i="5"/>
  <c r="E3332" i="5"/>
  <c r="G3332" i="5"/>
  <c r="C3332" i="5"/>
  <c r="D3332" i="5"/>
  <c r="H3332" i="5" l="1"/>
  <c r="F3333" i="5"/>
  <c r="B3333" i="5"/>
  <c r="A3334" i="5"/>
  <c r="E3333" i="5"/>
  <c r="G3333" i="5"/>
  <c r="C3333" i="5"/>
  <c r="D3333" i="5"/>
  <c r="H3333" i="5" l="1"/>
  <c r="F3334" i="5"/>
  <c r="B3334" i="5"/>
  <c r="A3335" i="5"/>
  <c r="E3334" i="5"/>
  <c r="G3334" i="5"/>
  <c r="C3334" i="5"/>
  <c r="D3334" i="5"/>
  <c r="H3334" i="5" l="1"/>
  <c r="F3335" i="5"/>
  <c r="B3335" i="5"/>
  <c r="A3336" i="5"/>
  <c r="E3335" i="5"/>
  <c r="G3335" i="5"/>
  <c r="C3335" i="5"/>
  <c r="D3335" i="5"/>
  <c r="H3335" i="5" l="1"/>
  <c r="F3336" i="5"/>
  <c r="B3336" i="5"/>
  <c r="A3337" i="5"/>
  <c r="E3336" i="5"/>
  <c r="G3336" i="5"/>
  <c r="C3336" i="5"/>
  <c r="D3336" i="5"/>
  <c r="H3336" i="5" l="1"/>
  <c r="F3337" i="5"/>
  <c r="B3337" i="5"/>
  <c r="A3338" i="5"/>
  <c r="E3337" i="5"/>
  <c r="G3337" i="5"/>
  <c r="C3337" i="5"/>
  <c r="D3337" i="5"/>
  <c r="H3337" i="5" l="1"/>
  <c r="F3338" i="5"/>
  <c r="B3338" i="5"/>
  <c r="A3339" i="5"/>
  <c r="E3338" i="5"/>
  <c r="G3338" i="5"/>
  <c r="C3338" i="5"/>
  <c r="D3338" i="5"/>
  <c r="H3338" i="5" l="1"/>
  <c r="F3339" i="5"/>
  <c r="B3339" i="5"/>
  <c r="A3340" i="5"/>
  <c r="E3339" i="5"/>
  <c r="G3339" i="5"/>
  <c r="C3339" i="5"/>
  <c r="D3339" i="5"/>
  <c r="H3339" i="5" l="1"/>
  <c r="F3340" i="5"/>
  <c r="B3340" i="5"/>
  <c r="A3341" i="5"/>
  <c r="E3340" i="5"/>
  <c r="G3340" i="5"/>
  <c r="C3340" i="5"/>
  <c r="D3340" i="5"/>
  <c r="H3340" i="5" l="1"/>
  <c r="F3341" i="5"/>
  <c r="B3341" i="5"/>
  <c r="A3342" i="5"/>
  <c r="E3341" i="5"/>
  <c r="G3341" i="5"/>
  <c r="C3341" i="5"/>
  <c r="D3341" i="5"/>
  <c r="H3341" i="5" l="1"/>
  <c r="F3342" i="5"/>
  <c r="B3342" i="5"/>
  <c r="A3343" i="5"/>
  <c r="E3342" i="5"/>
  <c r="G3342" i="5"/>
  <c r="C3342" i="5"/>
  <c r="D3342" i="5"/>
  <c r="H3342" i="5" l="1"/>
  <c r="F3343" i="5"/>
  <c r="B3343" i="5"/>
  <c r="A3344" i="5"/>
  <c r="E3343" i="5"/>
  <c r="G3343" i="5"/>
  <c r="C3343" i="5"/>
  <c r="D3343" i="5"/>
  <c r="H3343" i="5" l="1"/>
  <c r="F3344" i="5"/>
  <c r="B3344" i="5"/>
  <c r="A3345" i="5"/>
  <c r="E3344" i="5"/>
  <c r="G3344" i="5"/>
  <c r="C3344" i="5"/>
  <c r="D3344" i="5"/>
  <c r="H3344" i="5" l="1"/>
  <c r="F3345" i="5"/>
  <c r="B3345" i="5"/>
  <c r="A3346" i="5"/>
  <c r="E3345" i="5"/>
  <c r="G3345" i="5"/>
  <c r="C3345" i="5"/>
  <c r="D3345" i="5"/>
  <c r="H3345" i="5" l="1"/>
  <c r="F3346" i="5"/>
  <c r="B3346" i="5"/>
  <c r="A3347" i="5"/>
  <c r="E3346" i="5"/>
  <c r="G3346" i="5"/>
  <c r="C3346" i="5"/>
  <c r="D3346" i="5"/>
  <c r="H3346" i="5" l="1"/>
  <c r="F3347" i="5"/>
  <c r="B3347" i="5"/>
  <c r="A3348" i="5"/>
  <c r="E3347" i="5"/>
  <c r="G3347" i="5"/>
  <c r="C3347" i="5"/>
  <c r="D3347" i="5"/>
  <c r="H3347" i="5" l="1"/>
  <c r="F3348" i="5"/>
  <c r="B3348" i="5"/>
  <c r="A3349" i="5"/>
  <c r="E3348" i="5"/>
  <c r="G3348" i="5"/>
  <c r="C3348" i="5"/>
  <c r="D3348" i="5"/>
  <c r="H3348" i="5" l="1"/>
  <c r="F3349" i="5"/>
  <c r="B3349" i="5"/>
  <c r="A3350" i="5"/>
  <c r="E3349" i="5"/>
  <c r="G3349" i="5"/>
  <c r="C3349" i="5"/>
  <c r="D3349" i="5"/>
  <c r="H3349" i="5" l="1"/>
  <c r="F3350" i="5"/>
  <c r="B3350" i="5"/>
  <c r="A3351" i="5"/>
  <c r="E3350" i="5"/>
  <c r="G3350" i="5"/>
  <c r="C3350" i="5"/>
  <c r="D3350" i="5"/>
  <c r="H3350" i="5" l="1"/>
  <c r="F3351" i="5"/>
  <c r="B3351" i="5"/>
  <c r="A3352" i="5"/>
  <c r="E3351" i="5"/>
  <c r="G3351" i="5"/>
  <c r="C3351" i="5"/>
  <c r="D3351" i="5"/>
  <c r="H3351" i="5" l="1"/>
  <c r="F3352" i="5"/>
  <c r="B3352" i="5"/>
  <c r="A3353" i="5"/>
  <c r="E3352" i="5"/>
  <c r="G3352" i="5"/>
  <c r="C3352" i="5"/>
  <c r="D3352" i="5"/>
  <c r="H3352" i="5" l="1"/>
  <c r="F3353" i="5"/>
  <c r="B3353" i="5"/>
  <c r="A3354" i="5"/>
  <c r="E3353" i="5"/>
  <c r="G3353" i="5"/>
  <c r="C3353" i="5"/>
  <c r="D3353" i="5"/>
  <c r="H3353" i="5" l="1"/>
  <c r="F3354" i="5"/>
  <c r="B3354" i="5"/>
  <c r="A3355" i="5"/>
  <c r="E3354" i="5"/>
  <c r="G3354" i="5"/>
  <c r="C3354" i="5"/>
  <c r="D3354" i="5"/>
  <c r="H3354" i="5" l="1"/>
  <c r="F3355" i="5"/>
  <c r="B3355" i="5"/>
  <c r="A3356" i="5"/>
  <c r="E3355" i="5"/>
  <c r="G3355" i="5"/>
  <c r="C3355" i="5"/>
  <c r="D3355" i="5"/>
  <c r="H3355" i="5" l="1"/>
  <c r="F3356" i="5"/>
  <c r="B3356" i="5"/>
  <c r="A3357" i="5"/>
  <c r="E3356" i="5"/>
  <c r="G3356" i="5"/>
  <c r="C3356" i="5"/>
  <c r="D3356" i="5"/>
  <c r="H3356" i="5" l="1"/>
  <c r="F3357" i="5"/>
  <c r="B3357" i="5"/>
  <c r="A3358" i="5"/>
  <c r="E3357" i="5"/>
  <c r="G3357" i="5"/>
  <c r="C3357" i="5"/>
  <c r="D3357" i="5"/>
  <c r="H3357" i="5" l="1"/>
  <c r="F3358" i="5"/>
  <c r="B3358" i="5"/>
  <c r="A3359" i="5"/>
  <c r="E3358" i="5"/>
  <c r="G3358" i="5"/>
  <c r="C3358" i="5"/>
  <c r="D3358" i="5"/>
  <c r="H3358" i="5" l="1"/>
  <c r="F3359" i="5"/>
  <c r="B3359" i="5"/>
  <c r="A3360" i="5"/>
  <c r="E3359" i="5"/>
  <c r="G3359" i="5"/>
  <c r="C3359" i="5"/>
  <c r="D3359" i="5"/>
  <c r="H3359" i="5" l="1"/>
  <c r="F3360" i="5"/>
  <c r="B3360" i="5"/>
  <c r="A3361" i="5"/>
  <c r="E3360" i="5"/>
  <c r="G3360" i="5"/>
  <c r="C3360" i="5"/>
  <c r="D3360" i="5"/>
  <c r="H3360" i="5" l="1"/>
  <c r="F3361" i="5"/>
  <c r="B3361" i="5"/>
  <c r="A3362" i="5"/>
  <c r="E3361" i="5"/>
  <c r="G3361" i="5"/>
  <c r="C3361" i="5"/>
  <c r="D3361" i="5"/>
  <c r="H3361" i="5" l="1"/>
  <c r="F3362" i="5"/>
  <c r="B3362" i="5"/>
  <c r="A3363" i="5"/>
  <c r="E3362" i="5"/>
  <c r="G3362" i="5"/>
  <c r="C3362" i="5"/>
  <c r="D3362" i="5"/>
  <c r="H3362" i="5" l="1"/>
  <c r="F3363" i="5"/>
  <c r="B3363" i="5"/>
  <c r="A3364" i="5"/>
  <c r="E3363" i="5"/>
  <c r="G3363" i="5"/>
  <c r="C3363" i="5"/>
  <c r="D3363" i="5"/>
  <c r="H3363" i="5" l="1"/>
  <c r="F3364" i="5"/>
  <c r="B3364" i="5"/>
  <c r="A3365" i="5"/>
  <c r="E3364" i="5"/>
  <c r="G3364" i="5"/>
  <c r="C3364" i="5"/>
  <c r="D3364" i="5"/>
  <c r="H3364" i="5" l="1"/>
  <c r="F3365" i="5"/>
  <c r="B3365" i="5"/>
  <c r="A3366" i="5"/>
  <c r="E3365" i="5"/>
  <c r="G3365" i="5"/>
  <c r="C3365" i="5"/>
  <c r="D3365" i="5"/>
  <c r="H3365" i="5" l="1"/>
  <c r="F3366" i="5"/>
  <c r="B3366" i="5"/>
  <c r="A3367" i="5"/>
  <c r="E3366" i="5"/>
  <c r="G3366" i="5"/>
  <c r="C3366" i="5"/>
  <c r="D3366" i="5"/>
  <c r="H3366" i="5" l="1"/>
  <c r="F3367" i="5"/>
  <c r="B3367" i="5"/>
  <c r="A3368" i="5"/>
  <c r="E3367" i="5"/>
  <c r="G3367" i="5"/>
  <c r="C3367" i="5"/>
  <c r="D3367" i="5"/>
  <c r="H3367" i="5" l="1"/>
  <c r="F3368" i="5"/>
  <c r="B3368" i="5"/>
  <c r="A3369" i="5"/>
  <c r="E3368" i="5"/>
  <c r="G3368" i="5"/>
  <c r="C3368" i="5"/>
  <c r="D3368" i="5"/>
  <c r="H3368" i="5" l="1"/>
  <c r="F3369" i="5"/>
  <c r="B3369" i="5"/>
  <c r="A3370" i="5"/>
  <c r="E3369" i="5"/>
  <c r="G3369" i="5"/>
  <c r="C3369" i="5"/>
  <c r="D3369" i="5"/>
  <c r="H3369" i="5" l="1"/>
  <c r="F3370" i="5"/>
  <c r="B3370" i="5"/>
  <c r="A3371" i="5"/>
  <c r="E3370" i="5"/>
  <c r="G3370" i="5"/>
  <c r="C3370" i="5"/>
  <c r="D3370" i="5"/>
  <c r="H3370" i="5" l="1"/>
  <c r="F3371" i="5"/>
  <c r="B3371" i="5"/>
  <c r="A3372" i="5"/>
  <c r="E3371" i="5"/>
  <c r="G3371" i="5"/>
  <c r="C3371" i="5"/>
  <c r="D3371" i="5"/>
  <c r="H3371" i="5" l="1"/>
  <c r="F3372" i="5"/>
  <c r="B3372" i="5"/>
  <c r="A3373" i="5"/>
  <c r="E3372" i="5"/>
  <c r="G3372" i="5"/>
  <c r="C3372" i="5"/>
  <c r="D3372" i="5"/>
  <c r="H3372" i="5" l="1"/>
  <c r="F3373" i="5"/>
  <c r="B3373" i="5"/>
  <c r="A3374" i="5"/>
  <c r="E3373" i="5"/>
  <c r="G3373" i="5"/>
  <c r="C3373" i="5"/>
  <c r="D3373" i="5"/>
  <c r="H3373" i="5" l="1"/>
  <c r="F3374" i="5"/>
  <c r="B3374" i="5"/>
  <c r="A3375" i="5"/>
  <c r="E3374" i="5"/>
  <c r="G3374" i="5"/>
  <c r="C3374" i="5"/>
  <c r="D3374" i="5"/>
  <c r="H3374" i="5" l="1"/>
  <c r="F3375" i="5"/>
  <c r="B3375" i="5"/>
  <c r="A3376" i="5"/>
  <c r="E3375" i="5"/>
  <c r="G3375" i="5"/>
  <c r="C3375" i="5"/>
  <c r="D3375" i="5"/>
  <c r="H3375" i="5" l="1"/>
  <c r="F3376" i="5"/>
  <c r="B3376" i="5"/>
  <c r="A3377" i="5"/>
  <c r="E3376" i="5"/>
  <c r="G3376" i="5"/>
  <c r="C3376" i="5"/>
  <c r="D3376" i="5"/>
  <c r="H3376" i="5" l="1"/>
  <c r="F3377" i="5"/>
  <c r="B3377" i="5"/>
  <c r="A3378" i="5"/>
  <c r="E3377" i="5"/>
  <c r="G3377" i="5"/>
  <c r="C3377" i="5"/>
  <c r="D3377" i="5"/>
  <c r="H3377" i="5" l="1"/>
  <c r="F3378" i="5"/>
  <c r="B3378" i="5"/>
  <c r="A3379" i="5"/>
  <c r="E3378" i="5"/>
  <c r="G3378" i="5"/>
  <c r="C3378" i="5"/>
  <c r="D3378" i="5"/>
  <c r="H3378" i="5" l="1"/>
  <c r="F3379" i="5"/>
  <c r="B3379" i="5"/>
  <c r="A3380" i="5"/>
  <c r="E3379" i="5"/>
  <c r="G3379" i="5"/>
  <c r="C3379" i="5"/>
  <c r="D3379" i="5"/>
  <c r="H3379" i="5" l="1"/>
  <c r="F3380" i="5"/>
  <c r="B3380" i="5"/>
  <c r="A3381" i="5"/>
  <c r="E3380" i="5"/>
  <c r="G3380" i="5"/>
  <c r="C3380" i="5"/>
  <c r="D3380" i="5"/>
  <c r="H3380" i="5" l="1"/>
  <c r="F3381" i="5"/>
  <c r="B3381" i="5"/>
  <c r="A3382" i="5"/>
  <c r="E3381" i="5"/>
  <c r="G3381" i="5"/>
  <c r="C3381" i="5"/>
  <c r="D3381" i="5"/>
  <c r="H3381" i="5" l="1"/>
  <c r="F3382" i="5"/>
  <c r="B3382" i="5"/>
  <c r="A3383" i="5"/>
  <c r="E3382" i="5"/>
  <c r="G3382" i="5"/>
  <c r="C3382" i="5"/>
  <c r="D3382" i="5"/>
  <c r="H3382" i="5" l="1"/>
  <c r="F3383" i="5"/>
  <c r="B3383" i="5"/>
  <c r="A3384" i="5"/>
  <c r="E3383" i="5"/>
  <c r="G3383" i="5"/>
  <c r="C3383" i="5"/>
  <c r="D3383" i="5"/>
  <c r="H3383" i="5" l="1"/>
  <c r="F3384" i="5"/>
  <c r="B3384" i="5"/>
  <c r="A3385" i="5"/>
  <c r="E3384" i="5"/>
  <c r="G3384" i="5"/>
  <c r="C3384" i="5"/>
  <c r="D3384" i="5"/>
  <c r="H3384" i="5" l="1"/>
  <c r="F3385" i="5"/>
  <c r="B3385" i="5"/>
  <c r="A3386" i="5"/>
  <c r="E3385" i="5"/>
  <c r="G3385" i="5"/>
  <c r="C3385" i="5"/>
  <c r="D3385" i="5"/>
  <c r="H3385" i="5" l="1"/>
  <c r="F3386" i="5"/>
  <c r="B3386" i="5"/>
  <c r="A3387" i="5"/>
  <c r="E3386" i="5"/>
  <c r="G3386" i="5"/>
  <c r="C3386" i="5"/>
  <c r="D3386" i="5"/>
  <c r="H3386" i="5" l="1"/>
  <c r="F3387" i="5"/>
  <c r="B3387" i="5"/>
  <c r="A3388" i="5"/>
  <c r="E3387" i="5"/>
  <c r="G3387" i="5"/>
  <c r="C3387" i="5"/>
  <c r="D3387" i="5"/>
  <c r="H3387" i="5" l="1"/>
  <c r="F3388" i="5"/>
  <c r="B3388" i="5"/>
  <c r="A3389" i="5"/>
  <c r="E3388" i="5"/>
  <c r="G3388" i="5"/>
  <c r="C3388" i="5"/>
  <c r="D3388" i="5"/>
  <c r="H3388" i="5" l="1"/>
  <c r="F3389" i="5"/>
  <c r="B3389" i="5"/>
  <c r="A3390" i="5"/>
  <c r="E3389" i="5"/>
  <c r="G3389" i="5"/>
  <c r="C3389" i="5"/>
  <c r="D3389" i="5"/>
  <c r="H3389" i="5" l="1"/>
  <c r="F3390" i="5"/>
  <c r="B3390" i="5"/>
  <c r="A3391" i="5"/>
  <c r="E3390" i="5"/>
  <c r="G3390" i="5"/>
  <c r="C3390" i="5"/>
  <c r="D3390" i="5"/>
  <c r="H3390" i="5" l="1"/>
  <c r="F3391" i="5"/>
  <c r="B3391" i="5"/>
  <c r="A3392" i="5"/>
  <c r="E3391" i="5"/>
  <c r="G3391" i="5"/>
  <c r="C3391" i="5"/>
  <c r="D3391" i="5"/>
  <c r="H3391" i="5" l="1"/>
  <c r="F3392" i="5"/>
  <c r="B3392" i="5"/>
  <c r="A3393" i="5"/>
  <c r="E3392" i="5"/>
  <c r="G3392" i="5"/>
  <c r="C3392" i="5"/>
  <c r="D3392" i="5"/>
  <c r="H3392" i="5" l="1"/>
  <c r="F3393" i="5"/>
  <c r="B3393" i="5"/>
  <c r="A3394" i="5"/>
  <c r="E3393" i="5"/>
  <c r="G3393" i="5"/>
  <c r="C3393" i="5"/>
  <c r="D3393" i="5"/>
  <c r="H3393" i="5" l="1"/>
  <c r="F3394" i="5"/>
  <c r="B3394" i="5"/>
  <c r="A3395" i="5"/>
  <c r="E3394" i="5"/>
  <c r="G3394" i="5"/>
  <c r="C3394" i="5"/>
  <c r="D3394" i="5"/>
  <c r="H3394" i="5" l="1"/>
  <c r="F3395" i="5"/>
  <c r="B3395" i="5"/>
  <c r="A3396" i="5"/>
  <c r="E3395" i="5"/>
  <c r="G3395" i="5"/>
  <c r="C3395" i="5"/>
  <c r="D3395" i="5"/>
  <c r="H3395" i="5" l="1"/>
  <c r="F3396" i="5"/>
  <c r="B3396" i="5"/>
  <c r="A3397" i="5"/>
  <c r="E3396" i="5"/>
  <c r="G3396" i="5"/>
  <c r="C3396" i="5"/>
  <c r="D3396" i="5"/>
  <c r="H3396" i="5" l="1"/>
  <c r="F3397" i="5"/>
  <c r="B3397" i="5"/>
  <c r="A3398" i="5"/>
  <c r="E3397" i="5"/>
  <c r="G3397" i="5"/>
  <c r="C3397" i="5"/>
  <c r="D3397" i="5"/>
  <c r="H3397" i="5" l="1"/>
  <c r="F3398" i="5"/>
  <c r="B3398" i="5"/>
  <c r="A3399" i="5"/>
  <c r="E3398" i="5"/>
  <c r="G3398" i="5"/>
  <c r="C3398" i="5"/>
  <c r="D3398" i="5"/>
  <c r="H3398" i="5" l="1"/>
  <c r="F3399" i="5"/>
  <c r="B3399" i="5"/>
  <c r="A3400" i="5"/>
  <c r="E3399" i="5"/>
  <c r="G3399" i="5"/>
  <c r="C3399" i="5"/>
  <c r="D3399" i="5"/>
  <c r="H3399" i="5" l="1"/>
  <c r="F3400" i="5"/>
  <c r="B3400" i="5"/>
  <c r="A3401" i="5"/>
  <c r="E3400" i="5"/>
  <c r="G3400" i="5"/>
  <c r="C3400" i="5"/>
  <c r="D3400" i="5"/>
  <c r="H3400" i="5" l="1"/>
  <c r="F3401" i="5"/>
  <c r="B3401" i="5"/>
  <c r="A3402" i="5"/>
  <c r="E3401" i="5"/>
  <c r="G3401" i="5"/>
  <c r="C3401" i="5"/>
  <c r="D3401" i="5"/>
  <c r="H3401" i="5" l="1"/>
  <c r="F3402" i="5"/>
  <c r="B3402" i="5"/>
  <c r="A3403" i="5"/>
  <c r="E3402" i="5"/>
  <c r="G3402" i="5"/>
  <c r="C3402" i="5"/>
  <c r="D3402" i="5"/>
  <c r="H3402" i="5" l="1"/>
  <c r="F3403" i="5"/>
  <c r="B3403" i="5"/>
  <c r="A3404" i="5"/>
  <c r="E3403" i="5"/>
  <c r="G3403" i="5"/>
  <c r="C3403" i="5"/>
  <c r="D3403" i="5"/>
  <c r="H3403" i="5" l="1"/>
  <c r="F3404" i="5"/>
  <c r="B3404" i="5"/>
  <c r="A3405" i="5"/>
  <c r="E3404" i="5"/>
  <c r="G3404" i="5"/>
  <c r="C3404" i="5"/>
  <c r="D3404" i="5"/>
  <c r="H3404" i="5" l="1"/>
  <c r="F3405" i="5"/>
  <c r="B3405" i="5"/>
  <c r="A3406" i="5"/>
  <c r="E3405" i="5"/>
  <c r="G3405" i="5"/>
  <c r="C3405" i="5"/>
  <c r="D3405" i="5"/>
  <c r="H3405" i="5" l="1"/>
  <c r="F3406" i="5"/>
  <c r="B3406" i="5"/>
  <c r="A3407" i="5"/>
  <c r="E3406" i="5"/>
  <c r="G3406" i="5"/>
  <c r="C3406" i="5"/>
  <c r="D3406" i="5"/>
  <c r="H3406" i="5" l="1"/>
  <c r="F3407" i="5"/>
  <c r="B3407" i="5"/>
  <c r="A3408" i="5"/>
  <c r="E3407" i="5"/>
  <c r="G3407" i="5"/>
  <c r="C3407" i="5"/>
  <c r="D3407" i="5"/>
  <c r="H3407" i="5" l="1"/>
  <c r="F3408" i="5"/>
  <c r="B3408" i="5"/>
  <c r="A3409" i="5"/>
  <c r="E3408" i="5"/>
  <c r="G3408" i="5"/>
  <c r="C3408" i="5"/>
  <c r="D3408" i="5"/>
  <c r="H3408" i="5" l="1"/>
  <c r="F3409" i="5"/>
  <c r="B3409" i="5"/>
  <c r="A3410" i="5"/>
  <c r="E3409" i="5"/>
  <c r="G3409" i="5"/>
  <c r="C3409" i="5"/>
  <c r="D3409" i="5"/>
  <c r="H3409" i="5" l="1"/>
  <c r="F3410" i="5"/>
  <c r="B3410" i="5"/>
  <c r="A3411" i="5"/>
  <c r="E3410" i="5"/>
  <c r="G3410" i="5"/>
  <c r="C3410" i="5"/>
  <c r="D3410" i="5"/>
  <c r="H3410" i="5" l="1"/>
  <c r="F3411" i="5"/>
  <c r="B3411" i="5"/>
  <c r="A3412" i="5"/>
  <c r="E3411" i="5"/>
  <c r="G3411" i="5"/>
  <c r="C3411" i="5"/>
  <c r="D3411" i="5"/>
  <c r="H3411" i="5" l="1"/>
  <c r="F3412" i="5"/>
  <c r="B3412" i="5"/>
  <c r="A3413" i="5"/>
  <c r="E3412" i="5"/>
  <c r="G3412" i="5"/>
  <c r="C3412" i="5"/>
  <c r="D3412" i="5"/>
  <c r="H3412" i="5" l="1"/>
  <c r="F3413" i="5"/>
  <c r="B3413" i="5"/>
  <c r="A3414" i="5"/>
  <c r="E3413" i="5"/>
  <c r="G3413" i="5"/>
  <c r="C3413" i="5"/>
  <c r="D3413" i="5"/>
  <c r="H3413" i="5" l="1"/>
  <c r="F3414" i="5"/>
  <c r="B3414" i="5"/>
  <c r="A3415" i="5"/>
  <c r="E3414" i="5"/>
  <c r="G3414" i="5"/>
  <c r="C3414" i="5"/>
  <c r="D3414" i="5"/>
  <c r="H3414" i="5" l="1"/>
  <c r="F3415" i="5"/>
  <c r="B3415" i="5"/>
  <c r="A3416" i="5"/>
  <c r="E3415" i="5"/>
  <c r="G3415" i="5"/>
  <c r="C3415" i="5"/>
  <c r="D3415" i="5"/>
  <c r="H3415" i="5" l="1"/>
  <c r="F3416" i="5"/>
  <c r="B3416" i="5"/>
  <c r="A3417" i="5"/>
  <c r="E3416" i="5"/>
  <c r="G3416" i="5"/>
  <c r="C3416" i="5"/>
  <c r="D3416" i="5"/>
  <c r="H3416" i="5" l="1"/>
  <c r="F3417" i="5"/>
  <c r="B3417" i="5"/>
  <c r="A3418" i="5"/>
  <c r="E3417" i="5"/>
  <c r="G3417" i="5"/>
  <c r="C3417" i="5"/>
  <c r="D3417" i="5"/>
  <c r="H3417" i="5" l="1"/>
  <c r="F3418" i="5"/>
  <c r="B3418" i="5"/>
  <c r="A3419" i="5"/>
  <c r="E3418" i="5"/>
  <c r="G3418" i="5"/>
  <c r="C3418" i="5"/>
  <c r="D3418" i="5"/>
  <c r="H3418" i="5" l="1"/>
  <c r="F3419" i="5"/>
  <c r="B3419" i="5"/>
  <c r="A3420" i="5"/>
  <c r="E3419" i="5"/>
  <c r="G3419" i="5"/>
  <c r="C3419" i="5"/>
  <c r="D3419" i="5"/>
  <c r="H3419" i="5" l="1"/>
  <c r="F3420" i="5"/>
  <c r="B3420" i="5"/>
  <c r="A3421" i="5"/>
  <c r="E3420" i="5"/>
  <c r="G3420" i="5"/>
  <c r="C3420" i="5"/>
  <c r="D3420" i="5"/>
  <c r="H3420" i="5" l="1"/>
  <c r="F3421" i="5"/>
  <c r="B3421" i="5"/>
  <c r="A3422" i="5"/>
  <c r="E3421" i="5"/>
  <c r="G3421" i="5"/>
  <c r="C3421" i="5"/>
  <c r="D3421" i="5"/>
  <c r="H3421" i="5" l="1"/>
  <c r="F3422" i="5"/>
  <c r="B3422" i="5"/>
  <c r="A3423" i="5"/>
  <c r="E3422" i="5"/>
  <c r="G3422" i="5"/>
  <c r="C3422" i="5"/>
  <c r="D3422" i="5"/>
  <c r="H3422" i="5" l="1"/>
  <c r="F3423" i="5"/>
  <c r="B3423" i="5"/>
  <c r="A3424" i="5"/>
  <c r="E3423" i="5"/>
  <c r="G3423" i="5"/>
  <c r="C3423" i="5"/>
  <c r="D3423" i="5"/>
  <c r="H3423" i="5" l="1"/>
  <c r="F3424" i="5"/>
  <c r="B3424" i="5"/>
  <c r="A3425" i="5"/>
  <c r="E3424" i="5"/>
  <c r="G3424" i="5"/>
  <c r="C3424" i="5"/>
  <c r="D3424" i="5"/>
  <c r="H3424" i="5" l="1"/>
  <c r="F3425" i="5"/>
  <c r="B3425" i="5"/>
  <c r="A3426" i="5"/>
  <c r="E3425" i="5"/>
  <c r="G3425" i="5"/>
  <c r="C3425" i="5"/>
  <c r="D3425" i="5"/>
  <c r="H3425" i="5" l="1"/>
  <c r="F3426" i="5"/>
  <c r="B3426" i="5"/>
  <c r="A3427" i="5"/>
  <c r="E3426" i="5"/>
  <c r="G3426" i="5"/>
  <c r="C3426" i="5"/>
  <c r="D3426" i="5"/>
  <c r="H3426" i="5" l="1"/>
  <c r="F3427" i="5"/>
  <c r="B3427" i="5"/>
  <c r="A3428" i="5"/>
  <c r="E3427" i="5"/>
  <c r="G3427" i="5"/>
  <c r="C3427" i="5"/>
  <c r="D3427" i="5"/>
  <c r="H3427" i="5" l="1"/>
  <c r="F3428" i="5"/>
  <c r="B3428" i="5"/>
  <c r="A3429" i="5"/>
  <c r="E3428" i="5"/>
  <c r="G3428" i="5"/>
  <c r="C3428" i="5"/>
  <c r="D3428" i="5"/>
  <c r="H3428" i="5" l="1"/>
  <c r="F3429" i="5"/>
  <c r="B3429" i="5"/>
  <c r="A3430" i="5"/>
  <c r="E3429" i="5"/>
  <c r="G3429" i="5"/>
  <c r="C3429" i="5"/>
  <c r="D3429" i="5"/>
  <c r="H3429" i="5" l="1"/>
  <c r="F3430" i="5"/>
  <c r="B3430" i="5"/>
  <c r="A3431" i="5"/>
  <c r="E3430" i="5"/>
  <c r="G3430" i="5"/>
  <c r="C3430" i="5"/>
  <c r="D3430" i="5"/>
  <c r="H3430" i="5" l="1"/>
  <c r="F3431" i="5"/>
  <c r="B3431" i="5"/>
  <c r="A3432" i="5"/>
  <c r="E3431" i="5"/>
  <c r="G3431" i="5"/>
  <c r="C3431" i="5"/>
  <c r="D3431" i="5"/>
  <c r="H3431" i="5" l="1"/>
  <c r="F3432" i="5"/>
  <c r="B3432" i="5"/>
  <c r="A3433" i="5"/>
  <c r="E3432" i="5"/>
  <c r="G3432" i="5"/>
  <c r="C3432" i="5"/>
  <c r="D3432" i="5"/>
  <c r="H3432" i="5" l="1"/>
  <c r="F3433" i="5"/>
  <c r="B3433" i="5"/>
  <c r="A3434" i="5"/>
  <c r="E3433" i="5"/>
  <c r="G3433" i="5"/>
  <c r="C3433" i="5"/>
  <c r="D3433" i="5"/>
  <c r="H3433" i="5" l="1"/>
  <c r="F3434" i="5"/>
  <c r="B3434" i="5"/>
  <c r="A3435" i="5"/>
  <c r="E3434" i="5"/>
  <c r="G3434" i="5"/>
  <c r="C3434" i="5"/>
  <c r="D3434" i="5"/>
  <c r="H3434" i="5" l="1"/>
  <c r="F3435" i="5"/>
  <c r="B3435" i="5"/>
  <c r="A3436" i="5"/>
  <c r="E3435" i="5"/>
  <c r="G3435" i="5"/>
  <c r="C3435" i="5"/>
  <c r="D3435" i="5"/>
  <c r="H3435" i="5" l="1"/>
  <c r="F3436" i="5"/>
  <c r="B3436" i="5"/>
  <c r="A3437" i="5"/>
  <c r="E3436" i="5"/>
  <c r="G3436" i="5"/>
  <c r="C3436" i="5"/>
  <c r="D3436" i="5"/>
  <c r="H3436" i="5" l="1"/>
  <c r="F3437" i="5"/>
  <c r="B3437" i="5"/>
  <c r="A3438" i="5"/>
  <c r="E3437" i="5"/>
  <c r="G3437" i="5"/>
  <c r="C3437" i="5"/>
  <c r="D3437" i="5"/>
  <c r="H3437" i="5" l="1"/>
  <c r="F3438" i="5"/>
  <c r="B3438" i="5"/>
  <c r="A3439" i="5"/>
  <c r="E3438" i="5"/>
  <c r="G3438" i="5"/>
  <c r="C3438" i="5"/>
  <c r="D3438" i="5"/>
  <c r="H3438" i="5" l="1"/>
  <c r="F3439" i="5"/>
  <c r="B3439" i="5"/>
  <c r="A3440" i="5"/>
  <c r="E3439" i="5"/>
  <c r="G3439" i="5"/>
  <c r="C3439" i="5"/>
  <c r="D3439" i="5"/>
  <c r="H3439" i="5" l="1"/>
  <c r="F3440" i="5"/>
  <c r="B3440" i="5"/>
  <c r="A3441" i="5"/>
  <c r="E3440" i="5"/>
  <c r="G3440" i="5"/>
  <c r="C3440" i="5"/>
  <c r="D3440" i="5"/>
  <c r="H3440" i="5" l="1"/>
  <c r="F3441" i="5"/>
  <c r="B3441" i="5"/>
  <c r="A3442" i="5"/>
  <c r="E3441" i="5"/>
  <c r="G3441" i="5"/>
  <c r="C3441" i="5"/>
  <c r="D3441" i="5"/>
  <c r="H3441" i="5" l="1"/>
  <c r="F3442" i="5"/>
  <c r="B3442" i="5"/>
  <c r="A3443" i="5"/>
  <c r="E3442" i="5"/>
  <c r="G3442" i="5"/>
  <c r="C3442" i="5"/>
  <c r="D3442" i="5"/>
  <c r="H3442" i="5" l="1"/>
  <c r="F3443" i="5"/>
  <c r="B3443" i="5"/>
  <c r="A3444" i="5"/>
  <c r="E3443" i="5"/>
  <c r="G3443" i="5"/>
  <c r="C3443" i="5"/>
  <c r="D3443" i="5"/>
  <c r="H3443" i="5" l="1"/>
  <c r="F3444" i="5"/>
  <c r="B3444" i="5"/>
  <c r="A3445" i="5"/>
  <c r="E3444" i="5"/>
  <c r="G3444" i="5"/>
  <c r="C3444" i="5"/>
  <c r="D3444" i="5"/>
  <c r="H3444" i="5" l="1"/>
  <c r="F3445" i="5"/>
  <c r="B3445" i="5"/>
  <c r="A3446" i="5"/>
  <c r="E3445" i="5"/>
  <c r="G3445" i="5"/>
  <c r="C3445" i="5"/>
  <c r="D3445" i="5"/>
  <c r="H3445" i="5" l="1"/>
  <c r="F3446" i="5"/>
  <c r="B3446" i="5"/>
  <c r="A3447" i="5"/>
  <c r="E3446" i="5"/>
  <c r="G3446" i="5"/>
  <c r="C3446" i="5"/>
  <c r="D3446" i="5"/>
  <c r="H3446" i="5" l="1"/>
  <c r="F3447" i="5"/>
  <c r="B3447" i="5"/>
  <c r="A3448" i="5"/>
  <c r="E3447" i="5"/>
  <c r="G3447" i="5"/>
  <c r="C3447" i="5"/>
  <c r="D3447" i="5"/>
  <c r="H3447" i="5" l="1"/>
  <c r="F3448" i="5"/>
  <c r="B3448" i="5"/>
  <c r="A3449" i="5"/>
  <c r="E3448" i="5"/>
  <c r="G3448" i="5"/>
  <c r="C3448" i="5"/>
  <c r="D3448" i="5"/>
  <c r="H3448" i="5" l="1"/>
  <c r="F3449" i="5"/>
  <c r="B3449" i="5"/>
  <c r="A3450" i="5"/>
  <c r="E3449" i="5"/>
  <c r="G3449" i="5"/>
  <c r="C3449" i="5"/>
  <c r="D3449" i="5"/>
  <c r="H3449" i="5" l="1"/>
  <c r="F3450" i="5"/>
  <c r="B3450" i="5"/>
  <c r="A3451" i="5"/>
  <c r="E3450" i="5"/>
  <c r="G3450" i="5"/>
  <c r="C3450" i="5"/>
  <c r="D3450" i="5"/>
  <c r="H3450" i="5" l="1"/>
  <c r="F3451" i="5"/>
  <c r="B3451" i="5"/>
  <c r="A3452" i="5"/>
  <c r="E3451" i="5"/>
  <c r="G3451" i="5"/>
  <c r="C3451" i="5"/>
  <c r="D3451" i="5"/>
  <c r="H3451" i="5" l="1"/>
  <c r="F3452" i="5"/>
  <c r="B3452" i="5"/>
  <c r="A3453" i="5"/>
  <c r="E3452" i="5"/>
  <c r="G3452" i="5"/>
  <c r="C3452" i="5"/>
  <c r="D3452" i="5"/>
  <c r="H3452" i="5" l="1"/>
  <c r="F3453" i="5"/>
  <c r="B3453" i="5"/>
  <c r="A3454" i="5"/>
  <c r="E3453" i="5"/>
  <c r="G3453" i="5"/>
  <c r="C3453" i="5"/>
  <c r="D3453" i="5"/>
  <c r="H3453" i="5" l="1"/>
  <c r="F3454" i="5"/>
  <c r="B3454" i="5"/>
  <c r="A3455" i="5"/>
  <c r="E3454" i="5"/>
  <c r="G3454" i="5"/>
  <c r="C3454" i="5"/>
  <c r="D3454" i="5"/>
  <c r="H3454" i="5" l="1"/>
  <c r="F3455" i="5"/>
  <c r="B3455" i="5"/>
  <c r="A3456" i="5"/>
  <c r="E3455" i="5"/>
  <c r="G3455" i="5"/>
  <c r="C3455" i="5"/>
  <c r="D3455" i="5"/>
  <c r="H3455" i="5" l="1"/>
  <c r="F3456" i="5"/>
  <c r="B3456" i="5"/>
  <c r="A3457" i="5"/>
  <c r="E3456" i="5"/>
  <c r="G3456" i="5"/>
  <c r="C3456" i="5"/>
  <c r="D3456" i="5"/>
  <c r="H3456" i="5" l="1"/>
  <c r="F3457" i="5"/>
  <c r="B3457" i="5"/>
  <c r="A3458" i="5"/>
  <c r="E3457" i="5"/>
  <c r="G3457" i="5"/>
  <c r="C3457" i="5"/>
  <c r="D3457" i="5"/>
  <c r="H3457" i="5" l="1"/>
  <c r="F3458" i="5"/>
  <c r="B3458" i="5"/>
  <c r="A3459" i="5"/>
  <c r="E3458" i="5"/>
  <c r="G3458" i="5"/>
  <c r="C3458" i="5"/>
  <c r="D3458" i="5"/>
  <c r="H3458" i="5" l="1"/>
  <c r="F3459" i="5"/>
  <c r="B3459" i="5"/>
  <c r="A3460" i="5"/>
  <c r="E3459" i="5"/>
  <c r="G3459" i="5"/>
  <c r="C3459" i="5"/>
  <c r="D3459" i="5"/>
  <c r="H3459" i="5" l="1"/>
  <c r="F3460" i="5"/>
  <c r="B3460" i="5"/>
  <c r="A3461" i="5"/>
  <c r="E3460" i="5"/>
  <c r="G3460" i="5"/>
  <c r="C3460" i="5"/>
  <c r="D3460" i="5"/>
  <c r="H3460" i="5" l="1"/>
  <c r="F3461" i="5"/>
  <c r="B3461" i="5"/>
  <c r="A3462" i="5"/>
  <c r="E3461" i="5"/>
  <c r="G3461" i="5"/>
  <c r="C3461" i="5"/>
  <c r="D3461" i="5"/>
  <c r="H3461" i="5" l="1"/>
  <c r="F3462" i="5"/>
  <c r="B3462" i="5"/>
  <c r="A3463" i="5"/>
  <c r="E3462" i="5"/>
  <c r="G3462" i="5"/>
  <c r="C3462" i="5"/>
  <c r="D3462" i="5"/>
  <c r="H3462" i="5" l="1"/>
  <c r="F3463" i="5"/>
  <c r="B3463" i="5"/>
  <c r="A3464" i="5"/>
  <c r="E3463" i="5"/>
  <c r="G3463" i="5"/>
  <c r="C3463" i="5"/>
  <c r="D3463" i="5"/>
  <c r="H3463" i="5" l="1"/>
  <c r="F3464" i="5"/>
  <c r="B3464" i="5"/>
  <c r="A3465" i="5"/>
  <c r="E3464" i="5"/>
  <c r="G3464" i="5"/>
  <c r="C3464" i="5"/>
  <c r="D3464" i="5"/>
  <c r="H3464" i="5" l="1"/>
  <c r="F3465" i="5"/>
  <c r="B3465" i="5"/>
  <c r="A3466" i="5"/>
  <c r="E3465" i="5"/>
  <c r="G3465" i="5"/>
  <c r="C3465" i="5"/>
  <c r="D3465" i="5"/>
  <c r="H3465" i="5" l="1"/>
  <c r="F3466" i="5"/>
  <c r="B3466" i="5"/>
  <c r="A3467" i="5"/>
  <c r="E3466" i="5"/>
  <c r="G3466" i="5"/>
  <c r="C3466" i="5"/>
  <c r="D3466" i="5"/>
  <c r="H3466" i="5" l="1"/>
  <c r="F3467" i="5"/>
  <c r="B3467" i="5"/>
  <c r="A3468" i="5"/>
  <c r="E3467" i="5"/>
  <c r="G3467" i="5"/>
  <c r="C3467" i="5"/>
  <c r="D3467" i="5"/>
  <c r="H3467" i="5" l="1"/>
  <c r="F3468" i="5"/>
  <c r="B3468" i="5"/>
  <c r="A3469" i="5"/>
  <c r="E3468" i="5"/>
  <c r="G3468" i="5"/>
  <c r="C3468" i="5"/>
  <c r="D3468" i="5"/>
  <c r="H3468" i="5" l="1"/>
  <c r="F3469" i="5"/>
  <c r="B3469" i="5"/>
  <c r="A3470" i="5"/>
  <c r="E3469" i="5"/>
  <c r="G3469" i="5"/>
  <c r="C3469" i="5"/>
  <c r="D3469" i="5"/>
  <c r="H3469" i="5" l="1"/>
  <c r="F3470" i="5"/>
  <c r="B3470" i="5"/>
  <c r="A3471" i="5"/>
  <c r="E3470" i="5"/>
  <c r="G3470" i="5"/>
  <c r="C3470" i="5"/>
  <c r="D3470" i="5"/>
  <c r="H3470" i="5" l="1"/>
  <c r="F3471" i="5"/>
  <c r="B3471" i="5"/>
  <c r="A3472" i="5"/>
  <c r="E3471" i="5"/>
  <c r="G3471" i="5"/>
  <c r="C3471" i="5"/>
  <c r="D3471" i="5"/>
  <c r="H3471" i="5" l="1"/>
  <c r="F3472" i="5"/>
  <c r="B3472" i="5"/>
  <c r="A3473" i="5"/>
  <c r="E3472" i="5"/>
  <c r="G3472" i="5"/>
  <c r="C3472" i="5"/>
  <c r="D3472" i="5"/>
  <c r="H3472" i="5" l="1"/>
  <c r="F3473" i="5"/>
  <c r="B3473" i="5"/>
  <c r="A3474" i="5"/>
  <c r="E3473" i="5"/>
  <c r="G3473" i="5"/>
  <c r="C3473" i="5"/>
  <c r="D3473" i="5"/>
  <c r="H3473" i="5" l="1"/>
  <c r="F3474" i="5"/>
  <c r="B3474" i="5"/>
  <c r="A3475" i="5"/>
  <c r="E3474" i="5"/>
  <c r="G3474" i="5"/>
  <c r="C3474" i="5"/>
  <c r="D3474" i="5"/>
  <c r="H3474" i="5" l="1"/>
  <c r="F3475" i="5"/>
  <c r="B3475" i="5"/>
  <c r="A3476" i="5"/>
  <c r="E3475" i="5"/>
  <c r="G3475" i="5"/>
  <c r="C3475" i="5"/>
  <c r="D3475" i="5"/>
  <c r="H3475" i="5" l="1"/>
  <c r="F3476" i="5"/>
  <c r="B3476" i="5"/>
  <c r="A3477" i="5"/>
  <c r="E3476" i="5"/>
  <c r="G3476" i="5"/>
  <c r="C3476" i="5"/>
  <c r="D3476" i="5"/>
  <c r="H3476" i="5" l="1"/>
  <c r="F3477" i="5"/>
  <c r="B3477" i="5"/>
  <c r="A3478" i="5"/>
  <c r="E3477" i="5"/>
  <c r="G3477" i="5"/>
  <c r="C3477" i="5"/>
  <c r="D3477" i="5"/>
  <c r="H3477" i="5" l="1"/>
  <c r="F3478" i="5"/>
  <c r="B3478" i="5"/>
  <c r="A3479" i="5"/>
  <c r="E3478" i="5"/>
  <c r="G3478" i="5"/>
  <c r="C3478" i="5"/>
  <c r="D3478" i="5"/>
  <c r="H3478" i="5" l="1"/>
  <c r="F3479" i="5"/>
  <c r="B3479" i="5"/>
  <c r="A3480" i="5"/>
  <c r="E3479" i="5"/>
  <c r="G3479" i="5"/>
  <c r="C3479" i="5"/>
  <c r="D3479" i="5"/>
  <c r="H3479" i="5" l="1"/>
  <c r="F3480" i="5"/>
  <c r="B3480" i="5"/>
  <c r="A3481" i="5"/>
  <c r="E3480" i="5"/>
  <c r="G3480" i="5"/>
  <c r="C3480" i="5"/>
  <c r="D3480" i="5"/>
  <c r="H3480" i="5" l="1"/>
  <c r="F3481" i="5"/>
  <c r="B3481" i="5"/>
  <c r="A3482" i="5"/>
  <c r="E3481" i="5"/>
  <c r="G3481" i="5"/>
  <c r="C3481" i="5"/>
  <c r="D3481" i="5"/>
  <c r="H3481" i="5" l="1"/>
  <c r="F3482" i="5"/>
  <c r="B3482" i="5"/>
  <c r="A3483" i="5"/>
  <c r="E3482" i="5"/>
  <c r="G3482" i="5"/>
  <c r="C3482" i="5"/>
  <c r="D3482" i="5"/>
  <c r="H3482" i="5" l="1"/>
  <c r="F3483" i="5"/>
  <c r="B3483" i="5"/>
  <c r="A3484" i="5"/>
  <c r="E3483" i="5"/>
  <c r="G3483" i="5"/>
  <c r="C3483" i="5"/>
  <c r="D3483" i="5"/>
  <c r="H3483" i="5" l="1"/>
  <c r="F3484" i="5"/>
  <c r="B3484" i="5"/>
  <c r="A3485" i="5"/>
  <c r="E3484" i="5"/>
  <c r="G3484" i="5"/>
  <c r="C3484" i="5"/>
  <c r="D3484" i="5"/>
  <c r="H3484" i="5" l="1"/>
  <c r="F3485" i="5"/>
  <c r="B3485" i="5"/>
  <c r="A3486" i="5"/>
  <c r="E3485" i="5"/>
  <c r="G3485" i="5"/>
  <c r="C3485" i="5"/>
  <c r="D3485" i="5"/>
  <c r="H3485" i="5" l="1"/>
  <c r="F3486" i="5"/>
  <c r="B3486" i="5"/>
  <c r="A3487" i="5"/>
  <c r="E3486" i="5"/>
  <c r="G3486" i="5"/>
  <c r="C3486" i="5"/>
  <c r="D3486" i="5"/>
  <c r="H3486" i="5" l="1"/>
  <c r="F3487" i="5"/>
  <c r="B3487" i="5"/>
  <c r="A3488" i="5"/>
  <c r="E3487" i="5"/>
  <c r="G3487" i="5"/>
  <c r="C3487" i="5"/>
  <c r="D3487" i="5"/>
  <c r="H3487" i="5" l="1"/>
  <c r="F3488" i="5"/>
  <c r="B3488" i="5"/>
  <c r="A3489" i="5"/>
  <c r="E3488" i="5"/>
  <c r="G3488" i="5"/>
  <c r="C3488" i="5"/>
  <c r="D3488" i="5"/>
  <c r="H3488" i="5" l="1"/>
  <c r="F3489" i="5"/>
  <c r="B3489" i="5"/>
  <c r="A3490" i="5"/>
  <c r="E3489" i="5"/>
  <c r="G3489" i="5"/>
  <c r="C3489" i="5"/>
  <c r="D3489" i="5"/>
  <c r="H3489" i="5" l="1"/>
  <c r="F3490" i="5"/>
  <c r="B3490" i="5"/>
  <c r="A3491" i="5"/>
  <c r="E3490" i="5"/>
  <c r="G3490" i="5"/>
  <c r="C3490" i="5"/>
  <c r="D3490" i="5"/>
  <c r="H3490" i="5" l="1"/>
  <c r="F3491" i="5"/>
  <c r="B3491" i="5"/>
  <c r="A3492" i="5"/>
  <c r="E3491" i="5"/>
  <c r="G3491" i="5"/>
  <c r="C3491" i="5"/>
  <c r="D3491" i="5"/>
  <c r="H3491" i="5" l="1"/>
  <c r="F3492" i="5"/>
  <c r="B3492" i="5"/>
  <c r="A3493" i="5"/>
  <c r="E3492" i="5"/>
  <c r="G3492" i="5"/>
  <c r="C3492" i="5"/>
  <c r="D3492" i="5"/>
  <c r="H3492" i="5" l="1"/>
  <c r="F3493" i="5"/>
  <c r="B3493" i="5"/>
  <c r="A3494" i="5"/>
  <c r="E3493" i="5"/>
  <c r="G3493" i="5"/>
  <c r="C3493" i="5"/>
  <c r="D3493" i="5"/>
  <c r="H3493" i="5" l="1"/>
  <c r="F3494" i="5"/>
  <c r="B3494" i="5"/>
  <c r="A3495" i="5"/>
  <c r="E3494" i="5"/>
  <c r="G3494" i="5"/>
  <c r="C3494" i="5"/>
  <c r="D3494" i="5"/>
  <c r="H3494" i="5" l="1"/>
  <c r="F3495" i="5"/>
  <c r="B3495" i="5"/>
  <c r="A3496" i="5"/>
  <c r="E3495" i="5"/>
  <c r="G3495" i="5"/>
  <c r="C3495" i="5"/>
  <c r="D3495" i="5"/>
  <c r="H3495" i="5" l="1"/>
  <c r="F3496" i="5"/>
  <c r="B3496" i="5"/>
  <c r="A3497" i="5"/>
  <c r="E3496" i="5"/>
  <c r="G3496" i="5"/>
  <c r="C3496" i="5"/>
  <c r="D3496" i="5"/>
  <c r="H3496" i="5" l="1"/>
  <c r="F3497" i="5"/>
  <c r="B3497" i="5"/>
  <c r="A3498" i="5"/>
  <c r="E3497" i="5"/>
  <c r="G3497" i="5"/>
  <c r="C3497" i="5"/>
  <c r="D3497" i="5"/>
  <c r="H3497" i="5" l="1"/>
  <c r="F3498" i="5"/>
  <c r="B3498" i="5"/>
  <c r="A3499" i="5"/>
  <c r="E3498" i="5"/>
  <c r="G3498" i="5"/>
  <c r="C3498" i="5"/>
  <c r="D3498" i="5"/>
  <c r="H3498" i="5" l="1"/>
  <c r="F3499" i="5"/>
  <c r="B3499" i="5"/>
  <c r="A3500" i="5"/>
  <c r="E3499" i="5"/>
  <c r="G3499" i="5"/>
  <c r="C3499" i="5"/>
  <c r="D3499" i="5"/>
  <c r="H3499" i="5" l="1"/>
  <c r="F3500" i="5"/>
  <c r="B3500" i="5"/>
  <c r="A3501" i="5"/>
  <c r="E3500" i="5"/>
  <c r="G3500" i="5"/>
  <c r="C3500" i="5"/>
  <c r="D3500" i="5"/>
  <c r="H3500" i="5" l="1"/>
  <c r="F3501" i="5"/>
  <c r="B3501" i="5"/>
  <c r="A3502" i="5"/>
  <c r="E3501" i="5"/>
  <c r="G3501" i="5"/>
  <c r="C3501" i="5"/>
  <c r="D3501" i="5"/>
  <c r="H3501" i="5" l="1"/>
  <c r="F3502" i="5"/>
  <c r="B3502" i="5"/>
  <c r="A3503" i="5"/>
  <c r="E3502" i="5"/>
  <c r="G3502" i="5"/>
  <c r="C3502" i="5"/>
  <c r="D3502" i="5"/>
  <c r="H3502" i="5" l="1"/>
  <c r="F3503" i="5"/>
  <c r="B3503" i="5"/>
  <c r="A3504" i="5"/>
  <c r="E3503" i="5"/>
  <c r="G3503" i="5"/>
  <c r="C3503" i="5"/>
  <c r="D3503" i="5"/>
  <c r="H3503" i="5" l="1"/>
  <c r="F3504" i="5"/>
  <c r="B3504" i="5"/>
  <c r="A3505" i="5"/>
  <c r="E3504" i="5"/>
  <c r="G3504" i="5"/>
  <c r="C3504" i="5"/>
  <c r="D3504" i="5"/>
  <c r="H3504" i="5" l="1"/>
  <c r="F3505" i="5"/>
  <c r="B3505" i="5"/>
  <c r="A3506" i="5"/>
  <c r="E3505" i="5"/>
  <c r="G3505" i="5"/>
  <c r="C3505" i="5"/>
  <c r="D3505" i="5"/>
  <c r="H3505" i="5" l="1"/>
  <c r="F3506" i="5"/>
  <c r="B3506" i="5"/>
  <c r="A3507" i="5"/>
  <c r="E3506" i="5"/>
  <c r="G3506" i="5"/>
  <c r="C3506" i="5"/>
  <c r="D3506" i="5"/>
  <c r="H3506" i="5" l="1"/>
  <c r="F3507" i="5"/>
  <c r="B3507" i="5"/>
  <c r="A3508" i="5"/>
  <c r="E3507" i="5"/>
  <c r="G3507" i="5"/>
  <c r="C3507" i="5"/>
  <c r="D3507" i="5"/>
  <c r="H3507" i="5" l="1"/>
  <c r="F3508" i="5"/>
  <c r="B3508" i="5"/>
  <c r="A3509" i="5"/>
  <c r="E3508" i="5"/>
  <c r="G3508" i="5"/>
  <c r="C3508" i="5"/>
  <c r="D3508" i="5"/>
  <c r="H3508" i="5" l="1"/>
  <c r="F3509" i="5"/>
  <c r="B3509" i="5"/>
  <c r="A3510" i="5"/>
  <c r="E3509" i="5"/>
  <c r="G3509" i="5"/>
  <c r="C3509" i="5"/>
  <c r="D3509" i="5"/>
  <c r="H3509" i="5" l="1"/>
  <c r="F3510" i="5"/>
  <c r="B3510" i="5"/>
  <c r="A3511" i="5"/>
  <c r="E3510" i="5"/>
  <c r="G3510" i="5"/>
  <c r="C3510" i="5"/>
  <c r="D3510" i="5"/>
  <c r="H3510" i="5" l="1"/>
  <c r="F3511" i="5"/>
  <c r="B3511" i="5"/>
  <c r="A3512" i="5"/>
  <c r="E3511" i="5"/>
  <c r="G3511" i="5"/>
  <c r="C3511" i="5"/>
  <c r="D3511" i="5"/>
  <c r="H3511" i="5" l="1"/>
  <c r="F3512" i="5"/>
  <c r="B3512" i="5"/>
  <c r="A3513" i="5"/>
  <c r="E3512" i="5"/>
  <c r="G3512" i="5"/>
  <c r="C3512" i="5"/>
  <c r="D3512" i="5"/>
  <c r="H3512" i="5" l="1"/>
  <c r="F3513" i="5"/>
  <c r="B3513" i="5"/>
  <c r="A3514" i="5"/>
  <c r="E3513" i="5"/>
  <c r="G3513" i="5"/>
  <c r="C3513" i="5"/>
  <c r="D3513" i="5"/>
  <c r="H3513" i="5" l="1"/>
  <c r="F3514" i="5"/>
  <c r="B3514" i="5"/>
  <c r="A3515" i="5"/>
  <c r="E3514" i="5"/>
  <c r="G3514" i="5"/>
  <c r="C3514" i="5"/>
  <c r="D3514" i="5"/>
  <c r="H3514" i="5" l="1"/>
  <c r="F3515" i="5"/>
  <c r="B3515" i="5"/>
  <c r="A3516" i="5"/>
  <c r="E3515" i="5"/>
  <c r="G3515" i="5"/>
  <c r="C3515" i="5"/>
  <c r="D3515" i="5"/>
  <c r="H3515" i="5" l="1"/>
  <c r="F3516" i="5"/>
  <c r="B3516" i="5"/>
  <c r="A3517" i="5"/>
  <c r="E3516" i="5"/>
  <c r="G3516" i="5"/>
  <c r="C3516" i="5"/>
  <c r="D3516" i="5"/>
  <c r="H3516" i="5" l="1"/>
  <c r="F3517" i="5"/>
  <c r="B3517" i="5"/>
  <c r="A3518" i="5"/>
  <c r="E3517" i="5"/>
  <c r="G3517" i="5"/>
  <c r="C3517" i="5"/>
  <c r="D3517" i="5"/>
  <c r="H3517" i="5" l="1"/>
  <c r="F3518" i="5"/>
  <c r="B3518" i="5"/>
  <c r="A3519" i="5"/>
  <c r="E3518" i="5"/>
  <c r="G3518" i="5"/>
  <c r="C3518" i="5"/>
  <c r="D3518" i="5"/>
  <c r="H3518" i="5" l="1"/>
  <c r="F3519" i="5"/>
  <c r="B3519" i="5"/>
  <c r="A3520" i="5"/>
  <c r="E3519" i="5"/>
  <c r="G3519" i="5"/>
  <c r="C3519" i="5"/>
  <c r="D3519" i="5"/>
  <c r="H3519" i="5" l="1"/>
  <c r="F3520" i="5"/>
  <c r="B3520" i="5"/>
  <c r="A3521" i="5"/>
  <c r="E3520" i="5"/>
  <c r="G3520" i="5"/>
  <c r="C3520" i="5"/>
  <c r="D3520" i="5"/>
  <c r="H3520" i="5" l="1"/>
  <c r="F3521" i="5"/>
  <c r="B3521" i="5"/>
  <c r="A3522" i="5"/>
  <c r="E3521" i="5"/>
  <c r="G3521" i="5"/>
  <c r="C3521" i="5"/>
  <c r="D3521" i="5"/>
  <c r="H3521" i="5" l="1"/>
  <c r="F3522" i="5"/>
  <c r="B3522" i="5"/>
  <c r="A3523" i="5"/>
  <c r="E3522" i="5"/>
  <c r="G3522" i="5"/>
  <c r="C3522" i="5"/>
  <c r="D3522" i="5"/>
  <c r="H3522" i="5" l="1"/>
  <c r="F3523" i="5"/>
  <c r="B3523" i="5"/>
  <c r="A3524" i="5"/>
  <c r="E3523" i="5"/>
  <c r="G3523" i="5"/>
  <c r="C3523" i="5"/>
  <c r="D3523" i="5"/>
  <c r="H3523" i="5" l="1"/>
  <c r="F3524" i="5"/>
  <c r="B3524" i="5"/>
  <c r="A3525" i="5"/>
  <c r="E3524" i="5"/>
  <c r="G3524" i="5"/>
  <c r="C3524" i="5"/>
  <c r="D3524" i="5"/>
  <c r="H3524" i="5" l="1"/>
  <c r="F3525" i="5"/>
  <c r="B3525" i="5"/>
  <c r="A3526" i="5"/>
  <c r="E3525" i="5"/>
  <c r="G3525" i="5"/>
  <c r="C3525" i="5"/>
  <c r="D3525" i="5"/>
  <c r="H3525" i="5" l="1"/>
  <c r="F3526" i="5"/>
  <c r="B3526" i="5"/>
  <c r="A3527" i="5"/>
  <c r="E3526" i="5"/>
  <c r="G3526" i="5"/>
  <c r="C3526" i="5"/>
  <c r="D3526" i="5"/>
  <c r="H3526" i="5" l="1"/>
  <c r="F3527" i="5"/>
  <c r="B3527" i="5"/>
  <c r="A3528" i="5"/>
  <c r="E3527" i="5"/>
  <c r="G3527" i="5"/>
  <c r="C3527" i="5"/>
  <c r="D3527" i="5"/>
  <c r="H3527" i="5" l="1"/>
  <c r="F3528" i="5"/>
  <c r="B3528" i="5"/>
  <c r="A3529" i="5"/>
  <c r="E3528" i="5"/>
  <c r="G3528" i="5"/>
  <c r="C3528" i="5"/>
  <c r="D3528" i="5"/>
  <c r="H3528" i="5" l="1"/>
  <c r="F3529" i="5"/>
  <c r="B3529" i="5"/>
  <c r="A3530" i="5"/>
  <c r="E3529" i="5"/>
  <c r="G3529" i="5"/>
  <c r="C3529" i="5"/>
  <c r="D3529" i="5"/>
  <c r="H3529" i="5" l="1"/>
  <c r="F3530" i="5"/>
  <c r="B3530" i="5"/>
  <c r="A3531" i="5"/>
  <c r="E3530" i="5"/>
  <c r="G3530" i="5"/>
  <c r="C3530" i="5"/>
  <c r="D3530" i="5"/>
  <c r="H3530" i="5" l="1"/>
  <c r="F3531" i="5"/>
  <c r="B3531" i="5"/>
  <c r="A3532" i="5"/>
  <c r="E3531" i="5"/>
  <c r="G3531" i="5"/>
  <c r="C3531" i="5"/>
  <c r="D3531" i="5"/>
  <c r="H3531" i="5" l="1"/>
  <c r="F3532" i="5"/>
  <c r="B3532" i="5"/>
  <c r="A3533" i="5"/>
  <c r="E3532" i="5"/>
  <c r="G3532" i="5"/>
  <c r="C3532" i="5"/>
  <c r="D3532" i="5"/>
  <c r="H3532" i="5" l="1"/>
  <c r="F3533" i="5"/>
  <c r="B3533" i="5"/>
  <c r="A3534" i="5"/>
  <c r="E3533" i="5"/>
  <c r="G3533" i="5"/>
  <c r="C3533" i="5"/>
  <c r="D3533" i="5"/>
  <c r="H3533" i="5" l="1"/>
  <c r="F3534" i="5"/>
  <c r="B3534" i="5"/>
  <c r="A3535" i="5"/>
  <c r="E3534" i="5"/>
  <c r="G3534" i="5"/>
  <c r="C3534" i="5"/>
  <c r="D3534" i="5"/>
  <c r="H3534" i="5" l="1"/>
  <c r="F3535" i="5"/>
  <c r="B3535" i="5"/>
  <c r="A3536" i="5"/>
  <c r="E3535" i="5"/>
  <c r="G3535" i="5"/>
  <c r="C3535" i="5"/>
  <c r="D3535" i="5"/>
  <c r="H3535" i="5" l="1"/>
  <c r="F3536" i="5"/>
  <c r="B3536" i="5"/>
  <c r="A3537" i="5"/>
  <c r="E3536" i="5"/>
  <c r="G3536" i="5"/>
  <c r="C3536" i="5"/>
  <c r="D3536" i="5"/>
  <c r="H3536" i="5" l="1"/>
  <c r="F3537" i="5"/>
  <c r="B3537" i="5"/>
  <c r="A3538" i="5"/>
  <c r="E3537" i="5"/>
  <c r="G3537" i="5"/>
  <c r="C3537" i="5"/>
  <c r="D3537" i="5"/>
  <c r="H3537" i="5" l="1"/>
  <c r="F3538" i="5"/>
  <c r="B3538" i="5"/>
  <c r="A3539" i="5"/>
  <c r="E3538" i="5"/>
  <c r="G3538" i="5"/>
  <c r="C3538" i="5"/>
  <c r="D3538" i="5"/>
  <c r="H3538" i="5" l="1"/>
  <c r="F3539" i="5"/>
  <c r="B3539" i="5"/>
  <c r="A3540" i="5"/>
  <c r="E3539" i="5"/>
  <c r="G3539" i="5"/>
  <c r="C3539" i="5"/>
  <c r="D3539" i="5"/>
  <c r="H3539" i="5" l="1"/>
  <c r="F3540" i="5"/>
  <c r="B3540" i="5"/>
  <c r="A3541" i="5"/>
  <c r="E3540" i="5"/>
  <c r="G3540" i="5"/>
  <c r="C3540" i="5"/>
  <c r="D3540" i="5"/>
  <c r="H3540" i="5" l="1"/>
  <c r="F3541" i="5"/>
  <c r="B3541" i="5"/>
  <c r="A3542" i="5"/>
  <c r="E3541" i="5"/>
  <c r="G3541" i="5"/>
  <c r="C3541" i="5"/>
  <c r="D3541" i="5"/>
  <c r="H3541" i="5" l="1"/>
  <c r="F3542" i="5"/>
  <c r="B3542" i="5"/>
  <c r="A3543" i="5"/>
  <c r="E3542" i="5"/>
  <c r="G3542" i="5"/>
  <c r="C3542" i="5"/>
  <c r="D3542" i="5"/>
  <c r="H3542" i="5" l="1"/>
  <c r="F3543" i="5"/>
  <c r="B3543" i="5"/>
  <c r="A3544" i="5"/>
  <c r="E3543" i="5"/>
  <c r="G3543" i="5"/>
  <c r="C3543" i="5"/>
  <c r="D3543" i="5"/>
  <c r="H3543" i="5" l="1"/>
  <c r="F3544" i="5"/>
  <c r="B3544" i="5"/>
  <c r="A3545" i="5"/>
  <c r="E3544" i="5"/>
  <c r="G3544" i="5"/>
  <c r="C3544" i="5"/>
  <c r="D3544" i="5"/>
  <c r="H3544" i="5" l="1"/>
  <c r="F3545" i="5"/>
  <c r="B3545" i="5"/>
  <c r="A3546" i="5"/>
  <c r="E3545" i="5"/>
  <c r="G3545" i="5"/>
  <c r="C3545" i="5"/>
  <c r="D3545" i="5"/>
  <c r="H3545" i="5" l="1"/>
  <c r="F3546" i="5"/>
  <c r="B3546" i="5"/>
  <c r="A3547" i="5"/>
  <c r="E3546" i="5"/>
  <c r="G3546" i="5"/>
  <c r="C3546" i="5"/>
  <c r="D3546" i="5"/>
  <c r="H3546" i="5" l="1"/>
  <c r="F3547" i="5"/>
  <c r="B3547" i="5"/>
  <c r="A3548" i="5"/>
  <c r="E3547" i="5"/>
  <c r="G3547" i="5"/>
  <c r="C3547" i="5"/>
  <c r="D3547" i="5"/>
  <c r="H3547" i="5" l="1"/>
  <c r="F3548" i="5"/>
  <c r="B3548" i="5"/>
  <c r="A3549" i="5"/>
  <c r="E3548" i="5"/>
  <c r="G3548" i="5"/>
  <c r="C3548" i="5"/>
  <c r="D3548" i="5"/>
  <c r="H3548" i="5" l="1"/>
  <c r="F3549" i="5"/>
  <c r="B3549" i="5"/>
  <c r="A3550" i="5"/>
  <c r="E3549" i="5"/>
  <c r="G3549" i="5"/>
  <c r="C3549" i="5"/>
  <c r="D3549" i="5"/>
  <c r="H3549" i="5" l="1"/>
  <c r="F3550" i="5"/>
  <c r="B3550" i="5"/>
  <c r="A3551" i="5"/>
  <c r="E3550" i="5"/>
  <c r="G3550" i="5"/>
  <c r="C3550" i="5"/>
  <c r="D3550" i="5"/>
  <c r="H3550" i="5" l="1"/>
  <c r="F3551" i="5"/>
  <c r="B3551" i="5"/>
  <c r="A3552" i="5"/>
  <c r="E3551" i="5"/>
  <c r="G3551" i="5"/>
  <c r="C3551" i="5"/>
  <c r="D3551" i="5"/>
  <c r="H3551" i="5" l="1"/>
  <c r="F3552" i="5"/>
  <c r="B3552" i="5"/>
  <c r="A3553" i="5"/>
  <c r="E3552" i="5"/>
  <c r="G3552" i="5"/>
  <c r="C3552" i="5"/>
  <c r="D3552" i="5"/>
  <c r="H3552" i="5" l="1"/>
  <c r="F3553" i="5"/>
  <c r="B3553" i="5"/>
  <c r="A3554" i="5"/>
  <c r="E3553" i="5"/>
  <c r="G3553" i="5"/>
  <c r="C3553" i="5"/>
  <c r="D3553" i="5"/>
  <c r="H3553" i="5" l="1"/>
  <c r="F3554" i="5"/>
  <c r="B3554" i="5"/>
  <c r="A3555" i="5"/>
  <c r="E3554" i="5"/>
  <c r="G3554" i="5"/>
  <c r="C3554" i="5"/>
  <c r="D3554" i="5"/>
  <c r="H3554" i="5" l="1"/>
  <c r="F3555" i="5"/>
  <c r="B3555" i="5"/>
  <c r="A3556" i="5"/>
  <c r="E3555" i="5"/>
  <c r="G3555" i="5"/>
  <c r="C3555" i="5"/>
  <c r="D3555" i="5"/>
  <c r="H3555" i="5" l="1"/>
  <c r="F3556" i="5"/>
  <c r="B3556" i="5"/>
  <c r="A3557" i="5"/>
  <c r="E3556" i="5"/>
  <c r="G3556" i="5"/>
  <c r="C3556" i="5"/>
  <c r="D3556" i="5"/>
  <c r="H3556" i="5" l="1"/>
  <c r="F3557" i="5"/>
  <c r="B3557" i="5"/>
  <c r="A3558" i="5"/>
  <c r="E3557" i="5"/>
  <c r="G3557" i="5"/>
  <c r="C3557" i="5"/>
  <c r="D3557" i="5"/>
  <c r="H3557" i="5" l="1"/>
  <c r="F3558" i="5"/>
  <c r="B3558" i="5"/>
  <c r="A3559" i="5"/>
  <c r="E3558" i="5"/>
  <c r="G3558" i="5"/>
  <c r="C3558" i="5"/>
  <c r="D3558" i="5"/>
  <c r="H3558" i="5" l="1"/>
  <c r="F3559" i="5"/>
  <c r="B3559" i="5"/>
  <c r="A3560" i="5"/>
  <c r="E3559" i="5"/>
  <c r="G3559" i="5"/>
  <c r="C3559" i="5"/>
  <c r="D3559" i="5"/>
  <c r="H3559" i="5" l="1"/>
  <c r="F3560" i="5"/>
  <c r="B3560" i="5"/>
  <c r="A3561" i="5"/>
  <c r="E3560" i="5"/>
  <c r="G3560" i="5"/>
  <c r="C3560" i="5"/>
  <c r="D3560" i="5"/>
  <c r="H3560" i="5" l="1"/>
  <c r="F3561" i="5"/>
  <c r="B3561" i="5"/>
  <c r="A3562" i="5"/>
  <c r="E3561" i="5"/>
  <c r="G3561" i="5"/>
  <c r="C3561" i="5"/>
  <c r="D3561" i="5"/>
  <c r="H3561" i="5" l="1"/>
  <c r="F3562" i="5"/>
  <c r="B3562" i="5"/>
  <c r="A3563" i="5"/>
  <c r="E3562" i="5"/>
  <c r="G3562" i="5"/>
  <c r="C3562" i="5"/>
  <c r="D3562" i="5"/>
  <c r="H3562" i="5" l="1"/>
  <c r="F3563" i="5"/>
  <c r="B3563" i="5"/>
  <c r="A3564" i="5"/>
  <c r="E3563" i="5"/>
  <c r="G3563" i="5"/>
  <c r="C3563" i="5"/>
  <c r="D3563" i="5"/>
  <c r="H3563" i="5" l="1"/>
  <c r="F3564" i="5"/>
  <c r="B3564" i="5"/>
  <c r="A3565" i="5"/>
  <c r="E3564" i="5"/>
  <c r="G3564" i="5"/>
  <c r="C3564" i="5"/>
  <c r="D3564" i="5"/>
  <c r="H3564" i="5" l="1"/>
  <c r="F3565" i="5"/>
  <c r="B3565" i="5"/>
  <c r="A3566" i="5"/>
  <c r="E3565" i="5"/>
  <c r="G3565" i="5"/>
  <c r="C3565" i="5"/>
  <c r="D3565" i="5"/>
  <c r="H3565" i="5" l="1"/>
  <c r="F3566" i="5"/>
  <c r="B3566" i="5"/>
  <c r="A3567" i="5"/>
  <c r="E3566" i="5"/>
  <c r="G3566" i="5"/>
  <c r="C3566" i="5"/>
  <c r="D3566" i="5"/>
  <c r="H3566" i="5" l="1"/>
  <c r="F3567" i="5"/>
  <c r="B3567" i="5"/>
  <c r="A3568" i="5"/>
  <c r="E3567" i="5"/>
  <c r="G3567" i="5"/>
  <c r="C3567" i="5"/>
  <c r="D3567" i="5"/>
  <c r="H3567" i="5" l="1"/>
  <c r="F3568" i="5"/>
  <c r="B3568" i="5"/>
  <c r="A3569" i="5"/>
  <c r="E3568" i="5"/>
  <c r="G3568" i="5"/>
  <c r="C3568" i="5"/>
  <c r="D3568" i="5"/>
  <c r="H3568" i="5" l="1"/>
  <c r="F3569" i="5"/>
  <c r="B3569" i="5"/>
  <c r="A3570" i="5"/>
  <c r="E3569" i="5"/>
  <c r="G3569" i="5"/>
  <c r="C3569" i="5"/>
  <c r="D3569" i="5"/>
  <c r="H3569" i="5" l="1"/>
  <c r="F3570" i="5"/>
  <c r="B3570" i="5"/>
  <c r="A3571" i="5"/>
  <c r="E3570" i="5"/>
  <c r="G3570" i="5"/>
  <c r="C3570" i="5"/>
  <c r="D3570" i="5"/>
  <c r="H3570" i="5" l="1"/>
  <c r="F3571" i="5"/>
  <c r="B3571" i="5"/>
  <c r="A3572" i="5"/>
  <c r="E3571" i="5"/>
  <c r="G3571" i="5"/>
  <c r="C3571" i="5"/>
  <c r="D3571" i="5"/>
  <c r="H3571" i="5" l="1"/>
  <c r="F3572" i="5"/>
  <c r="B3572" i="5"/>
  <c r="A3573" i="5"/>
  <c r="E3572" i="5"/>
  <c r="G3572" i="5"/>
  <c r="C3572" i="5"/>
  <c r="D3572" i="5"/>
  <c r="H3572" i="5" l="1"/>
  <c r="F3573" i="5"/>
  <c r="B3573" i="5"/>
  <c r="A3574" i="5"/>
  <c r="E3573" i="5"/>
  <c r="G3573" i="5"/>
  <c r="C3573" i="5"/>
  <c r="D3573" i="5"/>
  <c r="H3573" i="5" l="1"/>
  <c r="F3574" i="5"/>
  <c r="B3574" i="5"/>
  <c r="A3575" i="5"/>
  <c r="E3574" i="5"/>
  <c r="G3574" i="5"/>
  <c r="C3574" i="5"/>
  <c r="D3574" i="5"/>
  <c r="H3574" i="5" l="1"/>
  <c r="F3575" i="5"/>
  <c r="B3575" i="5"/>
  <c r="A3576" i="5"/>
  <c r="E3575" i="5"/>
  <c r="G3575" i="5"/>
  <c r="C3575" i="5"/>
  <c r="D3575" i="5"/>
  <c r="H3575" i="5" l="1"/>
  <c r="F3576" i="5"/>
  <c r="B3576" i="5"/>
  <c r="A3577" i="5"/>
  <c r="E3576" i="5"/>
  <c r="G3576" i="5"/>
  <c r="C3576" i="5"/>
  <c r="D3576" i="5"/>
  <c r="H3576" i="5" l="1"/>
  <c r="F3577" i="5"/>
  <c r="B3577" i="5"/>
  <c r="A3578" i="5"/>
  <c r="E3577" i="5"/>
  <c r="G3577" i="5"/>
  <c r="C3577" i="5"/>
  <c r="D3577" i="5"/>
  <c r="H3577" i="5" l="1"/>
  <c r="F3578" i="5"/>
  <c r="B3578" i="5"/>
  <c r="A3579" i="5"/>
  <c r="E3578" i="5"/>
  <c r="G3578" i="5"/>
  <c r="C3578" i="5"/>
  <c r="D3578" i="5"/>
  <c r="H3578" i="5" l="1"/>
  <c r="F3579" i="5"/>
  <c r="B3579" i="5"/>
  <c r="A3580" i="5"/>
  <c r="E3579" i="5"/>
  <c r="G3579" i="5"/>
  <c r="C3579" i="5"/>
  <c r="D3579" i="5"/>
  <c r="H3579" i="5" l="1"/>
  <c r="F3580" i="5"/>
  <c r="B3580" i="5"/>
  <c r="A3581" i="5"/>
  <c r="E3580" i="5"/>
  <c r="G3580" i="5"/>
  <c r="C3580" i="5"/>
  <c r="D3580" i="5"/>
  <c r="H3580" i="5" l="1"/>
  <c r="F3581" i="5"/>
  <c r="B3581" i="5"/>
  <c r="A3582" i="5"/>
  <c r="E3581" i="5"/>
  <c r="G3581" i="5"/>
  <c r="C3581" i="5"/>
  <c r="D3581" i="5"/>
  <c r="H3581" i="5" l="1"/>
  <c r="F3582" i="5"/>
  <c r="B3582" i="5"/>
  <c r="A3583" i="5"/>
  <c r="E3582" i="5"/>
  <c r="G3582" i="5"/>
  <c r="C3582" i="5"/>
  <c r="D3582" i="5"/>
  <c r="H3582" i="5" l="1"/>
  <c r="F3583" i="5"/>
  <c r="B3583" i="5"/>
  <c r="A3584" i="5"/>
  <c r="E3583" i="5"/>
  <c r="G3583" i="5"/>
  <c r="C3583" i="5"/>
  <c r="D3583" i="5"/>
  <c r="H3583" i="5" l="1"/>
  <c r="F3584" i="5"/>
  <c r="B3584" i="5"/>
  <c r="A3585" i="5"/>
  <c r="E3584" i="5"/>
  <c r="G3584" i="5"/>
  <c r="C3584" i="5"/>
  <c r="D3584" i="5"/>
  <c r="H3584" i="5" l="1"/>
  <c r="F3585" i="5"/>
  <c r="B3585" i="5"/>
  <c r="A3586" i="5"/>
  <c r="E3585" i="5"/>
  <c r="G3585" i="5"/>
  <c r="C3585" i="5"/>
  <c r="D3585" i="5"/>
  <c r="H3585" i="5" l="1"/>
  <c r="F3586" i="5"/>
  <c r="B3586" i="5"/>
  <c r="A3587" i="5"/>
  <c r="E3586" i="5"/>
  <c r="G3586" i="5"/>
  <c r="C3586" i="5"/>
  <c r="D3586" i="5"/>
  <c r="H3586" i="5" l="1"/>
  <c r="F3587" i="5"/>
  <c r="B3587" i="5"/>
  <c r="A3588" i="5"/>
  <c r="E3587" i="5"/>
  <c r="G3587" i="5"/>
  <c r="C3587" i="5"/>
  <c r="D3587" i="5"/>
  <c r="H3587" i="5" l="1"/>
  <c r="F3588" i="5"/>
  <c r="B3588" i="5"/>
  <c r="A3589" i="5"/>
  <c r="E3588" i="5"/>
  <c r="G3588" i="5"/>
  <c r="C3588" i="5"/>
  <c r="D3588" i="5"/>
  <c r="H3588" i="5" l="1"/>
  <c r="F3589" i="5"/>
  <c r="B3589" i="5"/>
  <c r="A3590" i="5"/>
  <c r="E3589" i="5"/>
  <c r="G3589" i="5"/>
  <c r="C3589" i="5"/>
  <c r="D3589" i="5"/>
  <c r="H3589" i="5" l="1"/>
  <c r="F3590" i="5"/>
  <c r="B3590" i="5"/>
  <c r="A3591" i="5"/>
  <c r="E3590" i="5"/>
  <c r="G3590" i="5"/>
  <c r="C3590" i="5"/>
  <c r="D3590" i="5"/>
  <c r="H3590" i="5" l="1"/>
  <c r="F3591" i="5"/>
  <c r="B3591" i="5"/>
  <c r="A3592" i="5"/>
  <c r="E3591" i="5"/>
  <c r="G3591" i="5"/>
  <c r="C3591" i="5"/>
  <c r="D3591" i="5"/>
  <c r="H3591" i="5" l="1"/>
  <c r="F3592" i="5"/>
  <c r="B3592" i="5"/>
  <c r="A3593" i="5"/>
  <c r="E3592" i="5"/>
  <c r="G3592" i="5"/>
  <c r="C3592" i="5"/>
  <c r="D3592" i="5"/>
  <c r="H3592" i="5" l="1"/>
  <c r="F3593" i="5"/>
  <c r="B3593" i="5"/>
  <c r="A3594" i="5"/>
  <c r="E3593" i="5"/>
  <c r="G3593" i="5"/>
  <c r="C3593" i="5"/>
  <c r="D3593" i="5"/>
  <c r="H3593" i="5" l="1"/>
  <c r="F3594" i="5"/>
  <c r="B3594" i="5"/>
  <c r="A3595" i="5"/>
  <c r="E3594" i="5"/>
  <c r="G3594" i="5"/>
  <c r="C3594" i="5"/>
  <c r="D3594" i="5"/>
  <c r="H3594" i="5" l="1"/>
  <c r="F3595" i="5"/>
  <c r="B3595" i="5"/>
  <c r="A3596" i="5"/>
  <c r="E3595" i="5"/>
  <c r="G3595" i="5"/>
  <c r="C3595" i="5"/>
  <c r="D3595" i="5"/>
  <c r="H3595" i="5" l="1"/>
  <c r="F3596" i="5"/>
  <c r="B3596" i="5"/>
  <c r="A3597" i="5"/>
  <c r="E3596" i="5"/>
  <c r="G3596" i="5"/>
  <c r="C3596" i="5"/>
  <c r="D3596" i="5"/>
  <c r="H3596" i="5" l="1"/>
  <c r="F3597" i="5"/>
  <c r="B3597" i="5"/>
  <c r="A3598" i="5"/>
  <c r="E3597" i="5"/>
  <c r="G3597" i="5"/>
  <c r="C3597" i="5"/>
  <c r="D3597" i="5"/>
  <c r="H3597" i="5" l="1"/>
  <c r="F3598" i="5"/>
  <c r="B3598" i="5"/>
  <c r="A3599" i="5"/>
  <c r="E3598" i="5"/>
  <c r="G3598" i="5"/>
  <c r="C3598" i="5"/>
  <c r="D3598" i="5"/>
  <c r="H3598" i="5" l="1"/>
  <c r="F3599" i="5"/>
  <c r="B3599" i="5"/>
  <c r="A3600" i="5"/>
  <c r="E3599" i="5"/>
  <c r="G3599" i="5"/>
  <c r="C3599" i="5"/>
  <c r="D3599" i="5"/>
  <c r="H3599" i="5" l="1"/>
  <c r="F3600" i="5"/>
  <c r="B3600" i="5"/>
  <c r="A3601" i="5"/>
  <c r="E3600" i="5"/>
  <c r="G3600" i="5"/>
  <c r="C3600" i="5"/>
  <c r="D3600" i="5"/>
  <c r="H3600" i="5" l="1"/>
  <c r="F3601" i="5"/>
  <c r="B3601" i="5"/>
  <c r="A3602" i="5"/>
  <c r="E3601" i="5"/>
  <c r="G3601" i="5"/>
  <c r="C3601" i="5"/>
  <c r="D3601" i="5"/>
  <c r="H3601" i="5" l="1"/>
  <c r="F3602" i="5"/>
  <c r="B3602" i="5"/>
  <c r="A3603" i="5"/>
  <c r="E3602" i="5"/>
  <c r="G3602" i="5"/>
  <c r="C3602" i="5"/>
  <c r="D3602" i="5"/>
  <c r="H3602" i="5" l="1"/>
  <c r="F3603" i="5"/>
  <c r="B3603" i="5"/>
  <c r="A3604" i="5"/>
  <c r="E3603" i="5"/>
  <c r="G3603" i="5"/>
  <c r="C3603" i="5"/>
  <c r="D3603" i="5"/>
  <c r="H3603" i="5" l="1"/>
  <c r="F3604" i="5"/>
  <c r="B3604" i="5"/>
  <c r="A3605" i="5"/>
  <c r="E3604" i="5"/>
  <c r="G3604" i="5"/>
  <c r="C3604" i="5"/>
  <c r="D3604" i="5"/>
  <c r="H3604" i="5" l="1"/>
  <c r="F3605" i="5"/>
  <c r="B3605" i="5"/>
  <c r="A3606" i="5"/>
  <c r="E3605" i="5"/>
  <c r="G3605" i="5"/>
  <c r="C3605" i="5"/>
  <c r="D3605" i="5"/>
  <c r="H3605" i="5" l="1"/>
  <c r="F3606" i="5"/>
  <c r="B3606" i="5"/>
  <c r="A3607" i="5"/>
  <c r="E3606" i="5"/>
  <c r="G3606" i="5"/>
  <c r="C3606" i="5"/>
  <c r="D3606" i="5"/>
  <c r="H3606" i="5" l="1"/>
  <c r="F3607" i="5"/>
  <c r="B3607" i="5"/>
  <c r="A3608" i="5"/>
  <c r="E3607" i="5"/>
  <c r="G3607" i="5"/>
  <c r="C3607" i="5"/>
  <c r="D3607" i="5"/>
  <c r="H3607" i="5" l="1"/>
  <c r="F3608" i="5"/>
  <c r="B3608" i="5"/>
  <c r="A3609" i="5"/>
  <c r="E3608" i="5"/>
  <c r="G3608" i="5"/>
  <c r="C3608" i="5"/>
  <c r="D3608" i="5"/>
  <c r="H3608" i="5" l="1"/>
  <c r="F3609" i="5"/>
  <c r="B3609" i="5"/>
  <c r="A3610" i="5"/>
  <c r="E3609" i="5"/>
  <c r="G3609" i="5"/>
  <c r="C3609" i="5"/>
  <c r="D3609" i="5"/>
  <c r="H3609" i="5" l="1"/>
  <c r="F3610" i="5"/>
  <c r="B3610" i="5"/>
  <c r="A3611" i="5"/>
  <c r="E3610" i="5"/>
  <c r="G3610" i="5"/>
  <c r="C3610" i="5"/>
  <c r="D3610" i="5"/>
  <c r="H3610" i="5" l="1"/>
  <c r="F3611" i="5"/>
  <c r="B3611" i="5"/>
  <c r="A3612" i="5"/>
  <c r="E3611" i="5"/>
  <c r="G3611" i="5"/>
  <c r="C3611" i="5"/>
  <c r="D3611" i="5"/>
  <c r="H3611" i="5" l="1"/>
  <c r="F3612" i="5"/>
  <c r="B3612" i="5"/>
  <c r="A3613" i="5"/>
  <c r="E3612" i="5"/>
  <c r="G3612" i="5"/>
  <c r="C3612" i="5"/>
  <c r="D3612" i="5"/>
  <c r="H3612" i="5" l="1"/>
  <c r="F3613" i="5"/>
  <c r="B3613" i="5"/>
  <c r="A3614" i="5"/>
  <c r="E3613" i="5"/>
  <c r="G3613" i="5"/>
  <c r="C3613" i="5"/>
  <c r="D3613" i="5"/>
  <c r="H3613" i="5" l="1"/>
  <c r="F3614" i="5"/>
  <c r="B3614" i="5"/>
  <c r="A3615" i="5"/>
  <c r="E3614" i="5"/>
  <c r="G3614" i="5"/>
  <c r="C3614" i="5"/>
  <c r="D3614" i="5"/>
  <c r="H3614" i="5" l="1"/>
  <c r="F3615" i="5"/>
  <c r="B3615" i="5"/>
  <c r="A3616" i="5"/>
  <c r="E3615" i="5"/>
  <c r="G3615" i="5"/>
  <c r="C3615" i="5"/>
  <c r="D3615" i="5"/>
  <c r="H3615" i="5" l="1"/>
  <c r="F3616" i="5"/>
  <c r="B3616" i="5"/>
  <c r="A3617" i="5"/>
  <c r="E3616" i="5"/>
  <c r="G3616" i="5"/>
  <c r="C3616" i="5"/>
  <c r="D3616" i="5"/>
  <c r="H3616" i="5" l="1"/>
  <c r="F3617" i="5"/>
  <c r="B3617" i="5"/>
  <c r="A3618" i="5"/>
  <c r="E3617" i="5"/>
  <c r="G3617" i="5"/>
  <c r="C3617" i="5"/>
  <c r="D3617" i="5"/>
  <c r="H3617" i="5" l="1"/>
  <c r="F3618" i="5"/>
  <c r="B3618" i="5"/>
  <c r="A3619" i="5"/>
  <c r="E3618" i="5"/>
  <c r="G3618" i="5"/>
  <c r="C3618" i="5"/>
  <c r="D3618" i="5"/>
  <c r="H3618" i="5" l="1"/>
  <c r="F3619" i="5"/>
  <c r="B3619" i="5"/>
  <c r="A3620" i="5"/>
  <c r="E3619" i="5"/>
  <c r="G3619" i="5"/>
  <c r="C3619" i="5"/>
  <c r="D3619" i="5"/>
  <c r="H3619" i="5" l="1"/>
  <c r="F3620" i="5"/>
  <c r="B3620" i="5"/>
  <c r="A3621" i="5"/>
  <c r="E3620" i="5"/>
  <c r="G3620" i="5"/>
  <c r="C3620" i="5"/>
  <c r="D3620" i="5"/>
  <c r="H3620" i="5" l="1"/>
  <c r="F3621" i="5"/>
  <c r="B3621" i="5"/>
  <c r="A3622" i="5"/>
  <c r="E3621" i="5"/>
  <c r="G3621" i="5"/>
  <c r="C3621" i="5"/>
  <c r="D3621" i="5"/>
  <c r="H3621" i="5" l="1"/>
  <c r="F3622" i="5"/>
  <c r="B3622" i="5"/>
  <c r="A3623" i="5"/>
  <c r="E3622" i="5"/>
  <c r="G3622" i="5"/>
  <c r="C3622" i="5"/>
  <c r="D3622" i="5"/>
  <c r="H3622" i="5" l="1"/>
  <c r="F3623" i="5"/>
  <c r="B3623" i="5"/>
  <c r="A3624" i="5"/>
  <c r="E3623" i="5"/>
  <c r="G3623" i="5"/>
  <c r="C3623" i="5"/>
  <c r="D3623" i="5"/>
  <c r="H3623" i="5" l="1"/>
  <c r="F3624" i="5"/>
  <c r="B3624" i="5"/>
  <c r="A3625" i="5"/>
  <c r="E3624" i="5"/>
  <c r="G3624" i="5"/>
  <c r="C3624" i="5"/>
  <c r="D3624" i="5"/>
  <c r="H3624" i="5" l="1"/>
  <c r="F3625" i="5"/>
  <c r="B3625" i="5"/>
  <c r="A3626" i="5"/>
  <c r="E3625" i="5"/>
  <c r="G3625" i="5"/>
  <c r="C3625" i="5"/>
  <c r="D3625" i="5"/>
  <c r="H3625" i="5" l="1"/>
  <c r="F3626" i="5"/>
  <c r="B3626" i="5"/>
  <c r="A3627" i="5"/>
  <c r="E3626" i="5"/>
  <c r="G3626" i="5"/>
  <c r="C3626" i="5"/>
  <c r="D3626" i="5"/>
  <c r="H3626" i="5" l="1"/>
  <c r="F3627" i="5"/>
  <c r="B3627" i="5"/>
  <c r="A3628" i="5"/>
  <c r="E3627" i="5"/>
  <c r="G3627" i="5"/>
  <c r="C3627" i="5"/>
  <c r="D3627" i="5"/>
  <c r="H3627" i="5" l="1"/>
  <c r="F3628" i="5"/>
  <c r="B3628" i="5"/>
  <c r="A3629" i="5"/>
  <c r="E3628" i="5"/>
  <c r="G3628" i="5"/>
  <c r="C3628" i="5"/>
  <c r="D3628" i="5"/>
  <c r="H3628" i="5" l="1"/>
  <c r="F3629" i="5"/>
  <c r="B3629" i="5"/>
  <c r="A3630" i="5"/>
  <c r="E3629" i="5"/>
  <c r="G3629" i="5"/>
  <c r="C3629" i="5"/>
  <c r="D3629" i="5"/>
  <c r="H3629" i="5" l="1"/>
  <c r="F3630" i="5"/>
  <c r="B3630" i="5"/>
  <c r="A3631" i="5"/>
  <c r="E3630" i="5"/>
  <c r="G3630" i="5"/>
  <c r="C3630" i="5"/>
  <c r="D3630" i="5"/>
  <c r="H3630" i="5" l="1"/>
  <c r="F3631" i="5"/>
  <c r="B3631" i="5"/>
  <c r="A3632" i="5"/>
  <c r="E3631" i="5"/>
  <c r="G3631" i="5"/>
  <c r="C3631" i="5"/>
  <c r="D3631" i="5"/>
  <c r="H3631" i="5" l="1"/>
  <c r="F3632" i="5"/>
  <c r="B3632" i="5"/>
  <c r="A3633" i="5"/>
  <c r="E3632" i="5"/>
  <c r="G3632" i="5"/>
  <c r="C3632" i="5"/>
  <c r="D3632" i="5"/>
  <c r="H3632" i="5" l="1"/>
  <c r="F3633" i="5"/>
  <c r="B3633" i="5"/>
  <c r="A3634" i="5"/>
  <c r="E3633" i="5"/>
  <c r="G3633" i="5"/>
  <c r="C3633" i="5"/>
  <c r="D3633" i="5"/>
  <c r="H3633" i="5" l="1"/>
  <c r="F3634" i="5"/>
  <c r="B3634" i="5"/>
  <c r="A3635" i="5"/>
  <c r="E3634" i="5"/>
  <c r="G3634" i="5"/>
  <c r="C3634" i="5"/>
  <c r="D3634" i="5"/>
  <c r="H3634" i="5" l="1"/>
  <c r="F3635" i="5"/>
  <c r="B3635" i="5"/>
  <c r="A3636" i="5"/>
  <c r="E3635" i="5"/>
  <c r="G3635" i="5"/>
  <c r="C3635" i="5"/>
  <c r="D3635" i="5"/>
  <c r="H3635" i="5" l="1"/>
  <c r="F3636" i="5"/>
  <c r="B3636" i="5"/>
  <c r="A3637" i="5"/>
  <c r="E3636" i="5"/>
  <c r="G3636" i="5"/>
  <c r="C3636" i="5"/>
  <c r="D3636" i="5"/>
  <c r="H3636" i="5" l="1"/>
  <c r="F3637" i="5"/>
  <c r="B3637" i="5"/>
  <c r="A3638" i="5"/>
  <c r="E3637" i="5"/>
  <c r="G3637" i="5"/>
  <c r="C3637" i="5"/>
  <c r="D3637" i="5"/>
  <c r="H3637" i="5" l="1"/>
  <c r="F3638" i="5"/>
  <c r="B3638" i="5"/>
  <c r="A3639" i="5"/>
  <c r="E3638" i="5"/>
  <c r="G3638" i="5"/>
  <c r="C3638" i="5"/>
  <c r="D3638" i="5"/>
  <c r="H3638" i="5" l="1"/>
  <c r="F3639" i="5"/>
  <c r="B3639" i="5"/>
  <c r="A3640" i="5"/>
  <c r="E3639" i="5"/>
  <c r="G3639" i="5"/>
  <c r="C3639" i="5"/>
  <c r="D3639" i="5"/>
  <c r="H3639" i="5" l="1"/>
  <c r="F3640" i="5"/>
  <c r="B3640" i="5"/>
  <c r="A3641" i="5"/>
  <c r="E3640" i="5"/>
  <c r="G3640" i="5"/>
  <c r="C3640" i="5"/>
  <c r="D3640" i="5"/>
  <c r="H3640" i="5" l="1"/>
  <c r="F3641" i="5"/>
  <c r="B3641" i="5"/>
  <c r="A3642" i="5"/>
  <c r="E3641" i="5"/>
  <c r="G3641" i="5"/>
  <c r="C3641" i="5"/>
  <c r="D3641" i="5"/>
  <c r="H3641" i="5" l="1"/>
  <c r="F3642" i="5"/>
  <c r="B3642" i="5"/>
  <c r="A3643" i="5"/>
  <c r="E3642" i="5"/>
  <c r="G3642" i="5"/>
  <c r="C3642" i="5"/>
  <c r="D3642" i="5"/>
  <c r="H3642" i="5" l="1"/>
  <c r="F3643" i="5"/>
  <c r="B3643" i="5"/>
  <c r="A3644" i="5"/>
  <c r="E3643" i="5"/>
  <c r="G3643" i="5"/>
  <c r="C3643" i="5"/>
  <c r="D3643" i="5"/>
  <c r="H3643" i="5" l="1"/>
  <c r="F3644" i="5"/>
  <c r="B3644" i="5"/>
  <c r="A3645" i="5"/>
  <c r="E3644" i="5"/>
  <c r="G3644" i="5"/>
  <c r="C3644" i="5"/>
  <c r="D3644" i="5"/>
  <c r="H3644" i="5" l="1"/>
  <c r="F3645" i="5"/>
  <c r="B3645" i="5"/>
  <c r="A3646" i="5"/>
  <c r="E3645" i="5"/>
  <c r="G3645" i="5"/>
  <c r="C3645" i="5"/>
  <c r="D3645" i="5"/>
  <c r="H3645" i="5" l="1"/>
  <c r="F3646" i="5"/>
  <c r="B3646" i="5"/>
  <c r="A3647" i="5"/>
  <c r="E3646" i="5"/>
  <c r="G3646" i="5"/>
  <c r="C3646" i="5"/>
  <c r="D3646" i="5"/>
  <c r="H3646" i="5" l="1"/>
  <c r="F3647" i="5"/>
  <c r="B3647" i="5"/>
  <c r="A3648" i="5"/>
  <c r="E3647" i="5"/>
  <c r="G3647" i="5"/>
  <c r="C3647" i="5"/>
  <c r="D3647" i="5"/>
  <c r="H3647" i="5" l="1"/>
  <c r="F3648" i="5"/>
  <c r="B3648" i="5"/>
  <c r="A3649" i="5"/>
  <c r="E3648" i="5"/>
  <c r="G3648" i="5"/>
  <c r="C3648" i="5"/>
  <c r="D3648" i="5"/>
  <c r="H3648" i="5" l="1"/>
  <c r="F3649" i="5"/>
  <c r="B3649" i="5"/>
  <c r="A3650" i="5"/>
  <c r="E3649" i="5"/>
  <c r="G3649" i="5"/>
  <c r="C3649" i="5"/>
  <c r="D3649" i="5"/>
  <c r="H3649" i="5" l="1"/>
  <c r="F3650" i="5"/>
  <c r="B3650" i="5"/>
  <c r="A3651" i="5"/>
  <c r="E3650" i="5"/>
  <c r="G3650" i="5"/>
  <c r="C3650" i="5"/>
  <c r="D3650" i="5"/>
  <c r="H3650" i="5" l="1"/>
  <c r="F3651" i="5"/>
  <c r="B3651" i="5"/>
  <c r="A3652" i="5"/>
  <c r="E3651" i="5"/>
  <c r="G3651" i="5"/>
  <c r="C3651" i="5"/>
  <c r="D3651" i="5"/>
  <c r="H3651" i="5" l="1"/>
  <c r="F3652" i="5"/>
  <c r="B3652" i="5"/>
  <c r="A3653" i="5"/>
  <c r="E3652" i="5"/>
  <c r="G3652" i="5"/>
  <c r="C3652" i="5"/>
  <c r="D3652" i="5"/>
  <c r="H3652" i="5" l="1"/>
  <c r="F3653" i="5"/>
  <c r="B3653" i="5"/>
  <c r="A3654" i="5"/>
  <c r="E3653" i="5"/>
  <c r="G3653" i="5"/>
  <c r="C3653" i="5"/>
  <c r="D3653" i="5"/>
  <c r="H3653" i="5" l="1"/>
  <c r="F3654" i="5"/>
  <c r="B3654" i="5"/>
  <c r="A3655" i="5"/>
  <c r="E3654" i="5"/>
  <c r="G3654" i="5"/>
  <c r="C3654" i="5"/>
  <c r="D3654" i="5"/>
  <c r="H3654" i="5" l="1"/>
  <c r="F3655" i="5"/>
  <c r="B3655" i="5"/>
  <c r="A3656" i="5"/>
  <c r="E3655" i="5"/>
  <c r="G3655" i="5"/>
  <c r="C3655" i="5"/>
  <c r="D3655" i="5"/>
  <c r="H3655" i="5" l="1"/>
  <c r="F3656" i="5"/>
  <c r="B3656" i="5"/>
  <c r="A3657" i="5"/>
  <c r="E3656" i="5"/>
  <c r="G3656" i="5"/>
  <c r="C3656" i="5"/>
  <c r="D3656" i="5"/>
  <c r="H3656" i="5" l="1"/>
  <c r="F3657" i="5"/>
  <c r="B3657" i="5"/>
  <c r="A3658" i="5"/>
  <c r="E3657" i="5"/>
  <c r="G3657" i="5"/>
  <c r="C3657" i="5"/>
  <c r="D3657" i="5"/>
  <c r="H3657" i="5" l="1"/>
  <c r="F3658" i="5"/>
  <c r="B3658" i="5"/>
  <c r="A3659" i="5"/>
  <c r="E3658" i="5"/>
  <c r="G3658" i="5"/>
  <c r="C3658" i="5"/>
  <c r="D3658" i="5"/>
  <c r="H3658" i="5" l="1"/>
  <c r="F3659" i="5"/>
  <c r="B3659" i="5"/>
  <c r="A3660" i="5"/>
  <c r="E3659" i="5"/>
  <c r="G3659" i="5"/>
  <c r="C3659" i="5"/>
  <c r="D3659" i="5"/>
  <c r="H3659" i="5" l="1"/>
  <c r="F3660" i="5"/>
  <c r="B3660" i="5"/>
  <c r="A3661" i="5"/>
  <c r="E3660" i="5"/>
  <c r="G3660" i="5"/>
  <c r="C3660" i="5"/>
  <c r="D3660" i="5"/>
  <c r="H3660" i="5" l="1"/>
  <c r="F3661" i="5"/>
  <c r="B3661" i="5"/>
  <c r="A3662" i="5"/>
  <c r="E3661" i="5"/>
  <c r="G3661" i="5"/>
  <c r="C3661" i="5"/>
  <c r="D3661" i="5"/>
  <c r="H3661" i="5" l="1"/>
  <c r="F3662" i="5"/>
  <c r="B3662" i="5"/>
  <c r="A3663" i="5"/>
  <c r="E3662" i="5"/>
  <c r="G3662" i="5"/>
  <c r="C3662" i="5"/>
  <c r="D3662" i="5"/>
  <c r="H3662" i="5" l="1"/>
  <c r="F3663" i="5"/>
  <c r="B3663" i="5"/>
  <c r="A3664" i="5"/>
  <c r="E3663" i="5"/>
  <c r="G3663" i="5"/>
  <c r="C3663" i="5"/>
  <c r="D3663" i="5"/>
  <c r="H3663" i="5" l="1"/>
  <c r="F3664" i="5"/>
  <c r="B3664" i="5"/>
  <c r="A3665" i="5"/>
  <c r="E3664" i="5"/>
  <c r="G3664" i="5"/>
  <c r="C3664" i="5"/>
  <c r="D3664" i="5"/>
  <c r="H3664" i="5" l="1"/>
  <c r="F3665" i="5"/>
  <c r="B3665" i="5"/>
  <c r="A3666" i="5"/>
  <c r="E3665" i="5"/>
  <c r="G3665" i="5"/>
  <c r="C3665" i="5"/>
  <c r="D3665" i="5"/>
  <c r="H3665" i="5" l="1"/>
  <c r="F3666" i="5"/>
  <c r="B3666" i="5"/>
  <c r="A3667" i="5"/>
  <c r="E3666" i="5"/>
  <c r="G3666" i="5"/>
  <c r="C3666" i="5"/>
  <c r="D3666" i="5"/>
  <c r="H3666" i="5" l="1"/>
  <c r="F3667" i="5"/>
  <c r="B3667" i="5"/>
  <c r="A3668" i="5"/>
  <c r="E3667" i="5"/>
  <c r="G3667" i="5"/>
  <c r="C3667" i="5"/>
  <c r="D3667" i="5"/>
  <c r="H3667" i="5" l="1"/>
  <c r="F3668" i="5"/>
  <c r="B3668" i="5"/>
  <c r="A3669" i="5"/>
  <c r="E3668" i="5"/>
  <c r="G3668" i="5"/>
  <c r="C3668" i="5"/>
  <c r="D3668" i="5"/>
  <c r="H3668" i="5" l="1"/>
  <c r="F3669" i="5"/>
  <c r="B3669" i="5"/>
  <c r="A3670" i="5"/>
  <c r="E3669" i="5"/>
  <c r="G3669" i="5"/>
  <c r="C3669" i="5"/>
  <c r="D3669" i="5"/>
  <c r="H3669" i="5" l="1"/>
  <c r="F3670" i="5"/>
  <c r="B3670" i="5"/>
  <c r="A3671" i="5"/>
  <c r="E3670" i="5"/>
  <c r="G3670" i="5"/>
  <c r="C3670" i="5"/>
  <c r="D3670" i="5"/>
  <c r="H3670" i="5" l="1"/>
  <c r="F3671" i="5"/>
  <c r="B3671" i="5"/>
  <c r="A3672" i="5"/>
  <c r="E3671" i="5"/>
  <c r="G3671" i="5"/>
  <c r="C3671" i="5"/>
  <c r="D3671" i="5"/>
  <c r="H3671" i="5" l="1"/>
  <c r="F3672" i="5"/>
  <c r="B3672" i="5"/>
  <c r="A3673" i="5"/>
  <c r="E3672" i="5"/>
  <c r="G3672" i="5"/>
  <c r="C3672" i="5"/>
  <c r="D3672" i="5"/>
  <c r="H3672" i="5" l="1"/>
  <c r="F3673" i="5"/>
  <c r="B3673" i="5"/>
  <c r="A3674" i="5"/>
  <c r="E3673" i="5"/>
  <c r="G3673" i="5"/>
  <c r="C3673" i="5"/>
  <c r="D3673" i="5"/>
  <c r="H3673" i="5" l="1"/>
  <c r="F3674" i="5"/>
  <c r="B3674" i="5"/>
  <c r="A3675" i="5"/>
  <c r="E3674" i="5"/>
  <c r="G3674" i="5"/>
  <c r="C3674" i="5"/>
  <c r="D3674" i="5"/>
  <c r="H3674" i="5" l="1"/>
  <c r="F3675" i="5"/>
  <c r="B3675" i="5"/>
  <c r="A3676" i="5"/>
  <c r="E3675" i="5"/>
  <c r="G3675" i="5"/>
  <c r="C3675" i="5"/>
  <c r="D3675" i="5"/>
  <c r="H3675" i="5" l="1"/>
  <c r="F3676" i="5"/>
  <c r="B3676" i="5"/>
  <c r="A3677" i="5"/>
  <c r="E3676" i="5"/>
  <c r="G3676" i="5"/>
  <c r="C3676" i="5"/>
  <c r="D3676" i="5"/>
  <c r="H3676" i="5" l="1"/>
  <c r="F3677" i="5"/>
  <c r="B3677" i="5"/>
  <c r="A3678" i="5"/>
  <c r="E3677" i="5"/>
  <c r="G3677" i="5"/>
  <c r="C3677" i="5"/>
  <c r="D3677" i="5"/>
  <c r="H3677" i="5" l="1"/>
  <c r="F3678" i="5"/>
  <c r="B3678" i="5"/>
  <c r="A3679" i="5"/>
  <c r="E3678" i="5"/>
  <c r="G3678" i="5"/>
  <c r="C3678" i="5"/>
  <c r="D3678" i="5"/>
  <c r="H3678" i="5" l="1"/>
  <c r="F3679" i="5"/>
  <c r="B3679" i="5"/>
  <c r="A3680" i="5"/>
  <c r="E3679" i="5"/>
  <c r="G3679" i="5"/>
  <c r="C3679" i="5"/>
  <c r="D3679" i="5"/>
  <c r="H3679" i="5" l="1"/>
  <c r="F3680" i="5"/>
  <c r="B3680" i="5"/>
  <c r="A3681" i="5"/>
  <c r="E3680" i="5"/>
  <c r="G3680" i="5"/>
  <c r="C3680" i="5"/>
  <c r="D3680" i="5"/>
  <c r="H3680" i="5" l="1"/>
  <c r="F3681" i="5"/>
  <c r="B3681" i="5"/>
  <c r="A3682" i="5"/>
  <c r="E3681" i="5"/>
  <c r="G3681" i="5"/>
  <c r="C3681" i="5"/>
  <c r="D3681" i="5"/>
  <c r="H3681" i="5" l="1"/>
  <c r="F3682" i="5"/>
  <c r="B3682" i="5"/>
  <c r="A3683" i="5"/>
  <c r="E3682" i="5"/>
  <c r="G3682" i="5"/>
  <c r="C3682" i="5"/>
  <c r="D3682" i="5"/>
  <c r="H3682" i="5" l="1"/>
  <c r="F3683" i="5"/>
  <c r="B3683" i="5"/>
  <c r="A3684" i="5"/>
  <c r="E3683" i="5"/>
  <c r="G3683" i="5"/>
  <c r="C3683" i="5"/>
  <c r="D3683" i="5"/>
  <c r="H3683" i="5" l="1"/>
  <c r="F3684" i="5"/>
  <c r="B3684" i="5"/>
  <c r="A3685" i="5"/>
  <c r="E3684" i="5"/>
  <c r="G3684" i="5"/>
  <c r="C3684" i="5"/>
  <c r="D3684" i="5"/>
  <c r="H3684" i="5" l="1"/>
  <c r="F3685" i="5"/>
  <c r="B3685" i="5"/>
  <c r="A3686" i="5"/>
  <c r="E3685" i="5"/>
  <c r="G3685" i="5"/>
  <c r="C3685" i="5"/>
  <c r="D3685" i="5"/>
  <c r="H3685" i="5" l="1"/>
  <c r="F3686" i="5"/>
  <c r="B3686" i="5"/>
  <c r="A3687" i="5"/>
  <c r="E3686" i="5"/>
  <c r="G3686" i="5"/>
  <c r="C3686" i="5"/>
  <c r="D3686" i="5"/>
  <c r="H3686" i="5" l="1"/>
  <c r="F3687" i="5"/>
  <c r="B3687" i="5"/>
  <c r="A3688" i="5"/>
  <c r="E3687" i="5"/>
  <c r="G3687" i="5"/>
  <c r="C3687" i="5"/>
  <c r="D3687" i="5"/>
  <c r="H3687" i="5" l="1"/>
  <c r="F3688" i="5"/>
  <c r="B3688" i="5"/>
  <c r="A3689" i="5"/>
  <c r="E3688" i="5"/>
  <c r="G3688" i="5"/>
  <c r="C3688" i="5"/>
  <c r="D3688" i="5"/>
  <c r="H3688" i="5" l="1"/>
  <c r="F3689" i="5"/>
  <c r="B3689" i="5"/>
  <c r="A3690" i="5"/>
  <c r="E3689" i="5"/>
  <c r="G3689" i="5"/>
  <c r="C3689" i="5"/>
  <c r="D3689" i="5"/>
  <c r="H3689" i="5" l="1"/>
  <c r="F3690" i="5"/>
  <c r="B3690" i="5"/>
  <c r="A3691" i="5"/>
  <c r="E3690" i="5"/>
  <c r="G3690" i="5"/>
  <c r="C3690" i="5"/>
  <c r="D3690" i="5"/>
  <c r="H3690" i="5" l="1"/>
  <c r="F3691" i="5"/>
  <c r="B3691" i="5"/>
  <c r="A3692" i="5"/>
  <c r="E3691" i="5"/>
  <c r="G3691" i="5"/>
  <c r="C3691" i="5"/>
  <c r="D3691" i="5"/>
  <c r="H3691" i="5" l="1"/>
  <c r="F3692" i="5"/>
  <c r="B3692" i="5"/>
  <c r="A3693" i="5"/>
  <c r="E3692" i="5"/>
  <c r="G3692" i="5"/>
  <c r="C3692" i="5"/>
  <c r="D3692" i="5"/>
  <c r="H3692" i="5" l="1"/>
  <c r="F3693" i="5"/>
  <c r="B3693" i="5"/>
  <c r="A3694" i="5"/>
  <c r="E3693" i="5"/>
  <c r="G3693" i="5"/>
  <c r="C3693" i="5"/>
  <c r="D3693" i="5"/>
  <c r="H3693" i="5" l="1"/>
  <c r="F3694" i="5"/>
  <c r="B3694" i="5"/>
  <c r="A3695" i="5"/>
  <c r="E3694" i="5"/>
  <c r="G3694" i="5"/>
  <c r="C3694" i="5"/>
  <c r="D3694" i="5"/>
  <c r="H3694" i="5" l="1"/>
  <c r="F3695" i="5"/>
  <c r="B3695" i="5"/>
  <c r="A3696" i="5"/>
  <c r="E3695" i="5"/>
  <c r="G3695" i="5"/>
  <c r="C3695" i="5"/>
  <c r="D3695" i="5"/>
  <c r="H3695" i="5" l="1"/>
  <c r="F3696" i="5"/>
  <c r="B3696" i="5"/>
  <c r="A3697" i="5"/>
  <c r="E3696" i="5"/>
  <c r="G3696" i="5"/>
  <c r="C3696" i="5"/>
  <c r="D3696" i="5"/>
  <c r="H3696" i="5" l="1"/>
  <c r="F3697" i="5"/>
  <c r="B3697" i="5"/>
  <c r="A3698" i="5"/>
  <c r="E3697" i="5"/>
  <c r="G3697" i="5"/>
  <c r="C3697" i="5"/>
  <c r="D3697" i="5"/>
  <c r="H3697" i="5" l="1"/>
  <c r="F3698" i="5"/>
  <c r="B3698" i="5"/>
  <c r="A3699" i="5"/>
  <c r="E3698" i="5"/>
  <c r="G3698" i="5"/>
  <c r="C3698" i="5"/>
  <c r="D3698" i="5"/>
  <c r="H3698" i="5" l="1"/>
  <c r="F3699" i="5"/>
  <c r="B3699" i="5"/>
  <c r="A3700" i="5"/>
  <c r="E3699" i="5"/>
  <c r="G3699" i="5"/>
  <c r="C3699" i="5"/>
  <c r="D3699" i="5"/>
  <c r="H3699" i="5" l="1"/>
  <c r="F3700" i="5"/>
  <c r="B3700" i="5"/>
  <c r="A3701" i="5"/>
  <c r="E3700" i="5"/>
  <c r="G3700" i="5"/>
  <c r="C3700" i="5"/>
  <c r="D3700" i="5"/>
  <c r="H3700" i="5" l="1"/>
  <c r="F3701" i="5"/>
  <c r="B3701" i="5"/>
  <c r="A3702" i="5"/>
  <c r="E3701" i="5"/>
  <c r="G3701" i="5"/>
  <c r="C3701" i="5"/>
  <c r="D3701" i="5"/>
  <c r="H3701" i="5" l="1"/>
  <c r="F3702" i="5"/>
  <c r="B3702" i="5"/>
  <c r="A3703" i="5"/>
  <c r="E3702" i="5"/>
  <c r="G3702" i="5"/>
  <c r="C3702" i="5"/>
  <c r="D3702" i="5"/>
  <c r="H3702" i="5" l="1"/>
  <c r="F3703" i="5"/>
  <c r="B3703" i="5"/>
  <c r="A3704" i="5"/>
  <c r="E3703" i="5"/>
  <c r="G3703" i="5"/>
  <c r="C3703" i="5"/>
  <c r="D3703" i="5"/>
  <c r="H3703" i="5" l="1"/>
  <c r="F3704" i="5"/>
  <c r="B3704" i="5"/>
  <c r="A3705" i="5"/>
  <c r="E3704" i="5"/>
  <c r="G3704" i="5"/>
  <c r="C3704" i="5"/>
  <c r="D3704" i="5"/>
  <c r="H3704" i="5" l="1"/>
  <c r="F3705" i="5"/>
  <c r="B3705" i="5"/>
  <c r="A3706" i="5"/>
  <c r="E3705" i="5"/>
  <c r="G3705" i="5"/>
  <c r="C3705" i="5"/>
  <c r="D3705" i="5"/>
  <c r="H3705" i="5" l="1"/>
  <c r="F3706" i="5"/>
  <c r="B3706" i="5"/>
  <c r="A3707" i="5"/>
  <c r="E3706" i="5"/>
  <c r="G3706" i="5"/>
  <c r="C3706" i="5"/>
  <c r="D3706" i="5"/>
  <c r="H3706" i="5" l="1"/>
  <c r="F3707" i="5"/>
  <c r="B3707" i="5"/>
  <c r="A3708" i="5"/>
  <c r="E3707" i="5"/>
  <c r="G3707" i="5"/>
  <c r="C3707" i="5"/>
  <c r="D3707" i="5"/>
  <c r="H3707" i="5" l="1"/>
  <c r="F3708" i="5"/>
  <c r="B3708" i="5"/>
  <c r="A3709" i="5"/>
  <c r="E3708" i="5"/>
  <c r="G3708" i="5"/>
  <c r="C3708" i="5"/>
  <c r="D3708" i="5"/>
  <c r="H3708" i="5" l="1"/>
  <c r="F3709" i="5"/>
  <c r="B3709" i="5"/>
  <c r="A3710" i="5"/>
  <c r="E3709" i="5"/>
  <c r="G3709" i="5"/>
  <c r="C3709" i="5"/>
  <c r="D3709" i="5"/>
  <c r="H3709" i="5" l="1"/>
  <c r="F3710" i="5"/>
  <c r="B3710" i="5"/>
  <c r="A3711" i="5"/>
  <c r="E3710" i="5"/>
  <c r="G3710" i="5"/>
  <c r="C3710" i="5"/>
  <c r="D3710" i="5"/>
  <c r="H3710" i="5" l="1"/>
  <c r="F3711" i="5"/>
  <c r="B3711" i="5"/>
  <c r="A3712" i="5"/>
  <c r="E3711" i="5"/>
  <c r="G3711" i="5"/>
  <c r="C3711" i="5"/>
  <c r="D3711" i="5"/>
  <c r="H3711" i="5" l="1"/>
  <c r="F3712" i="5"/>
  <c r="B3712" i="5"/>
  <c r="A3713" i="5"/>
  <c r="E3712" i="5"/>
  <c r="G3712" i="5"/>
  <c r="C3712" i="5"/>
  <c r="D3712" i="5"/>
  <c r="H3712" i="5" l="1"/>
  <c r="F3713" i="5"/>
  <c r="B3713" i="5"/>
  <c r="A3714" i="5"/>
  <c r="E3713" i="5"/>
  <c r="G3713" i="5"/>
  <c r="C3713" i="5"/>
  <c r="D3713" i="5"/>
  <c r="H3713" i="5" l="1"/>
  <c r="F3714" i="5"/>
  <c r="B3714" i="5"/>
  <c r="A3715" i="5"/>
  <c r="E3714" i="5"/>
  <c r="G3714" i="5"/>
  <c r="C3714" i="5"/>
  <c r="D3714" i="5"/>
  <c r="H3714" i="5" l="1"/>
  <c r="F3715" i="5"/>
  <c r="B3715" i="5"/>
  <c r="A3716" i="5"/>
  <c r="E3715" i="5"/>
  <c r="G3715" i="5"/>
  <c r="C3715" i="5"/>
  <c r="D3715" i="5"/>
  <c r="H3715" i="5" l="1"/>
  <c r="F3716" i="5"/>
  <c r="B3716" i="5"/>
  <c r="A3717" i="5"/>
  <c r="E3716" i="5"/>
  <c r="G3716" i="5"/>
  <c r="C3716" i="5"/>
  <c r="D3716" i="5"/>
  <c r="H3716" i="5" l="1"/>
  <c r="F3717" i="5"/>
  <c r="B3717" i="5"/>
  <c r="A3718" i="5"/>
  <c r="E3717" i="5"/>
  <c r="G3717" i="5"/>
  <c r="C3717" i="5"/>
  <c r="D3717" i="5"/>
  <c r="H3717" i="5" l="1"/>
  <c r="F3718" i="5"/>
  <c r="B3718" i="5"/>
  <c r="A3719" i="5"/>
  <c r="E3718" i="5"/>
  <c r="G3718" i="5"/>
  <c r="C3718" i="5"/>
  <c r="D3718" i="5"/>
  <c r="H3718" i="5" l="1"/>
  <c r="F3719" i="5"/>
  <c r="B3719" i="5"/>
  <c r="A3720" i="5"/>
  <c r="E3719" i="5"/>
  <c r="G3719" i="5"/>
  <c r="C3719" i="5"/>
  <c r="D3719" i="5"/>
  <c r="H3719" i="5" l="1"/>
  <c r="F3720" i="5"/>
  <c r="B3720" i="5"/>
  <c r="A3721" i="5"/>
  <c r="E3720" i="5"/>
  <c r="G3720" i="5"/>
  <c r="C3720" i="5"/>
  <c r="D3720" i="5"/>
  <c r="H3720" i="5" l="1"/>
  <c r="F3721" i="5"/>
  <c r="B3721" i="5"/>
  <c r="A3722" i="5"/>
  <c r="E3721" i="5"/>
  <c r="G3721" i="5"/>
  <c r="C3721" i="5"/>
  <c r="D3721" i="5"/>
  <c r="H3721" i="5" l="1"/>
  <c r="F3722" i="5"/>
  <c r="B3722" i="5"/>
  <c r="A3723" i="5"/>
  <c r="E3722" i="5"/>
  <c r="G3722" i="5"/>
  <c r="C3722" i="5"/>
  <c r="D3722" i="5"/>
  <c r="H3722" i="5" l="1"/>
  <c r="F3723" i="5"/>
  <c r="B3723" i="5"/>
  <c r="A3724" i="5"/>
  <c r="E3723" i="5"/>
  <c r="G3723" i="5"/>
  <c r="C3723" i="5"/>
  <c r="D3723" i="5"/>
  <c r="H3723" i="5" l="1"/>
  <c r="F3724" i="5"/>
  <c r="B3724" i="5"/>
  <c r="A3725" i="5"/>
  <c r="E3724" i="5"/>
  <c r="G3724" i="5"/>
  <c r="C3724" i="5"/>
  <c r="D3724" i="5"/>
  <c r="H3724" i="5" l="1"/>
  <c r="F3725" i="5"/>
  <c r="B3725" i="5"/>
  <c r="A3726" i="5"/>
  <c r="E3725" i="5"/>
  <c r="G3725" i="5"/>
  <c r="C3725" i="5"/>
  <c r="D3725" i="5"/>
  <c r="H3725" i="5" l="1"/>
  <c r="F3726" i="5"/>
  <c r="B3726" i="5"/>
  <c r="A3727" i="5"/>
  <c r="E3726" i="5"/>
  <c r="G3726" i="5"/>
  <c r="C3726" i="5"/>
  <c r="D3726" i="5"/>
  <c r="H3726" i="5" l="1"/>
  <c r="F3727" i="5"/>
  <c r="B3727" i="5"/>
  <c r="A3728" i="5"/>
  <c r="E3727" i="5"/>
  <c r="G3727" i="5"/>
  <c r="C3727" i="5"/>
  <c r="D3727" i="5"/>
  <c r="H3727" i="5" l="1"/>
  <c r="F3728" i="5"/>
  <c r="B3728" i="5"/>
  <c r="A3729" i="5"/>
  <c r="E3728" i="5"/>
  <c r="G3728" i="5"/>
  <c r="C3728" i="5"/>
  <c r="D3728" i="5"/>
  <c r="H3728" i="5" l="1"/>
  <c r="F3729" i="5"/>
  <c r="B3729" i="5"/>
  <c r="A3730" i="5"/>
  <c r="E3729" i="5"/>
  <c r="G3729" i="5"/>
  <c r="C3729" i="5"/>
  <c r="D3729" i="5"/>
  <c r="H3729" i="5" l="1"/>
  <c r="F3730" i="5"/>
  <c r="B3730" i="5"/>
  <c r="A3731" i="5"/>
  <c r="E3730" i="5"/>
  <c r="G3730" i="5"/>
  <c r="C3730" i="5"/>
  <c r="D3730" i="5"/>
  <c r="H3730" i="5" l="1"/>
  <c r="F3731" i="5"/>
  <c r="B3731" i="5"/>
  <c r="A3732" i="5"/>
  <c r="E3731" i="5"/>
  <c r="G3731" i="5"/>
  <c r="C3731" i="5"/>
  <c r="D3731" i="5"/>
  <c r="H3731" i="5" l="1"/>
  <c r="F3732" i="5"/>
  <c r="B3732" i="5"/>
  <c r="A3733" i="5"/>
  <c r="E3732" i="5"/>
  <c r="G3732" i="5"/>
  <c r="C3732" i="5"/>
  <c r="D3732" i="5"/>
  <c r="H3732" i="5" l="1"/>
  <c r="F3733" i="5"/>
  <c r="B3733" i="5"/>
  <c r="A3734" i="5"/>
  <c r="E3733" i="5"/>
  <c r="G3733" i="5"/>
  <c r="C3733" i="5"/>
  <c r="D3733" i="5"/>
  <c r="H3733" i="5" l="1"/>
  <c r="F3734" i="5"/>
  <c r="B3734" i="5"/>
  <c r="A3735" i="5"/>
  <c r="E3734" i="5"/>
  <c r="G3734" i="5"/>
  <c r="C3734" i="5"/>
  <c r="D3734" i="5"/>
  <c r="H3734" i="5" l="1"/>
  <c r="F3735" i="5"/>
  <c r="B3735" i="5"/>
  <c r="A3736" i="5"/>
  <c r="E3735" i="5"/>
  <c r="G3735" i="5"/>
  <c r="C3735" i="5"/>
  <c r="D3735" i="5"/>
  <c r="H3735" i="5" l="1"/>
  <c r="F3736" i="5"/>
  <c r="B3736" i="5"/>
  <c r="A3737" i="5"/>
  <c r="E3736" i="5"/>
  <c r="G3736" i="5"/>
  <c r="C3736" i="5"/>
  <c r="D3736" i="5"/>
  <c r="H3736" i="5" l="1"/>
  <c r="F3737" i="5"/>
  <c r="B3737" i="5"/>
  <c r="A3738" i="5"/>
  <c r="E3737" i="5"/>
  <c r="G3737" i="5"/>
  <c r="C3737" i="5"/>
  <c r="D3737" i="5"/>
  <c r="H3737" i="5" l="1"/>
  <c r="F3738" i="5"/>
  <c r="B3738" i="5"/>
  <c r="A3739" i="5"/>
  <c r="E3738" i="5"/>
  <c r="G3738" i="5"/>
  <c r="C3738" i="5"/>
  <c r="D3738" i="5"/>
  <c r="H3738" i="5" l="1"/>
  <c r="F3739" i="5"/>
  <c r="B3739" i="5"/>
  <c r="A3740" i="5"/>
  <c r="E3739" i="5"/>
  <c r="G3739" i="5"/>
  <c r="C3739" i="5"/>
  <c r="D3739" i="5"/>
  <c r="H3739" i="5" l="1"/>
  <c r="F3740" i="5"/>
  <c r="B3740" i="5"/>
  <c r="A3741" i="5"/>
  <c r="E3740" i="5"/>
  <c r="G3740" i="5"/>
  <c r="C3740" i="5"/>
  <c r="D3740" i="5"/>
  <c r="H3740" i="5" l="1"/>
  <c r="F3741" i="5"/>
  <c r="B3741" i="5"/>
  <c r="A3742" i="5"/>
  <c r="E3741" i="5"/>
  <c r="G3741" i="5"/>
  <c r="C3741" i="5"/>
  <c r="D3741" i="5"/>
  <c r="H3741" i="5" l="1"/>
  <c r="F3742" i="5"/>
  <c r="B3742" i="5"/>
  <c r="A3743" i="5"/>
  <c r="E3742" i="5"/>
  <c r="G3742" i="5"/>
  <c r="C3742" i="5"/>
  <c r="D3742" i="5"/>
  <c r="H3742" i="5" l="1"/>
  <c r="F3743" i="5"/>
  <c r="B3743" i="5"/>
  <c r="A3744" i="5"/>
  <c r="E3743" i="5"/>
  <c r="G3743" i="5"/>
  <c r="C3743" i="5"/>
  <c r="D3743" i="5"/>
  <c r="H3743" i="5" l="1"/>
  <c r="F3744" i="5"/>
  <c r="B3744" i="5"/>
  <c r="A3745" i="5"/>
  <c r="E3744" i="5"/>
  <c r="G3744" i="5"/>
  <c r="C3744" i="5"/>
  <c r="D3744" i="5"/>
  <c r="H3744" i="5" l="1"/>
  <c r="F3745" i="5"/>
  <c r="B3745" i="5"/>
  <c r="A3746" i="5"/>
  <c r="E3745" i="5"/>
  <c r="G3745" i="5"/>
  <c r="C3745" i="5"/>
  <c r="D3745" i="5"/>
  <c r="H3745" i="5" l="1"/>
  <c r="F3746" i="5"/>
  <c r="B3746" i="5"/>
  <c r="A3747" i="5"/>
  <c r="E3746" i="5"/>
  <c r="G3746" i="5"/>
  <c r="C3746" i="5"/>
  <c r="D3746" i="5"/>
  <c r="H3746" i="5" l="1"/>
  <c r="F3747" i="5"/>
  <c r="B3747" i="5"/>
  <c r="A3748" i="5"/>
  <c r="E3747" i="5"/>
  <c r="G3747" i="5"/>
  <c r="C3747" i="5"/>
  <c r="D3747" i="5"/>
  <c r="H3747" i="5" l="1"/>
  <c r="F3748" i="5"/>
  <c r="B3748" i="5"/>
  <c r="A3749" i="5"/>
  <c r="E3748" i="5"/>
  <c r="G3748" i="5"/>
  <c r="C3748" i="5"/>
  <c r="D3748" i="5"/>
  <c r="H3748" i="5" l="1"/>
  <c r="F3749" i="5"/>
  <c r="B3749" i="5"/>
  <c r="A3750" i="5"/>
  <c r="E3749" i="5"/>
  <c r="G3749" i="5"/>
  <c r="C3749" i="5"/>
  <c r="D3749" i="5"/>
  <c r="H3749" i="5" l="1"/>
  <c r="F3750" i="5"/>
  <c r="B3750" i="5"/>
  <c r="A3751" i="5"/>
  <c r="E3750" i="5"/>
  <c r="G3750" i="5"/>
  <c r="C3750" i="5"/>
  <c r="D3750" i="5"/>
  <c r="H3750" i="5" l="1"/>
  <c r="F3751" i="5"/>
  <c r="B3751" i="5"/>
  <c r="A3752" i="5"/>
  <c r="E3751" i="5"/>
  <c r="G3751" i="5"/>
  <c r="C3751" i="5"/>
  <c r="D3751" i="5"/>
  <c r="H3751" i="5" l="1"/>
  <c r="F3752" i="5"/>
  <c r="B3752" i="5"/>
  <c r="A3753" i="5"/>
  <c r="E3752" i="5"/>
  <c r="G3752" i="5"/>
  <c r="C3752" i="5"/>
  <c r="D3752" i="5"/>
  <c r="H3752" i="5" l="1"/>
  <c r="F3753" i="5"/>
  <c r="B3753" i="5"/>
  <c r="A3754" i="5"/>
  <c r="E3753" i="5"/>
  <c r="G3753" i="5"/>
  <c r="C3753" i="5"/>
  <c r="D3753" i="5"/>
  <c r="H3753" i="5" l="1"/>
  <c r="F3754" i="5"/>
  <c r="B3754" i="5"/>
  <c r="A3755" i="5"/>
  <c r="E3754" i="5"/>
  <c r="G3754" i="5"/>
  <c r="C3754" i="5"/>
  <c r="D3754" i="5"/>
  <c r="H3754" i="5" l="1"/>
  <c r="F3755" i="5"/>
  <c r="B3755" i="5"/>
  <c r="A3756" i="5"/>
  <c r="E3755" i="5"/>
  <c r="G3755" i="5"/>
  <c r="C3755" i="5"/>
  <c r="D3755" i="5"/>
  <c r="H3755" i="5" l="1"/>
  <c r="F3756" i="5"/>
  <c r="B3756" i="5"/>
  <c r="A3757" i="5"/>
  <c r="E3756" i="5"/>
  <c r="G3756" i="5"/>
  <c r="C3756" i="5"/>
  <c r="D3756" i="5"/>
  <c r="H3756" i="5" l="1"/>
  <c r="F3757" i="5"/>
  <c r="B3757" i="5"/>
  <c r="A3758" i="5"/>
  <c r="E3757" i="5"/>
  <c r="G3757" i="5"/>
  <c r="C3757" i="5"/>
  <c r="D3757" i="5"/>
  <c r="H3757" i="5" l="1"/>
  <c r="F3758" i="5"/>
  <c r="B3758" i="5"/>
  <c r="A3759" i="5"/>
  <c r="E3758" i="5"/>
  <c r="G3758" i="5"/>
  <c r="C3758" i="5"/>
  <c r="D3758" i="5"/>
  <c r="H3758" i="5" l="1"/>
  <c r="F3759" i="5"/>
  <c r="B3759" i="5"/>
  <c r="A3760" i="5"/>
  <c r="E3759" i="5"/>
  <c r="G3759" i="5"/>
  <c r="C3759" i="5"/>
  <c r="D3759" i="5"/>
  <c r="H3759" i="5" l="1"/>
  <c r="F3760" i="5"/>
  <c r="B3760" i="5"/>
  <c r="A3761" i="5"/>
  <c r="E3760" i="5"/>
  <c r="G3760" i="5"/>
  <c r="C3760" i="5"/>
  <c r="D3760" i="5"/>
  <c r="H3760" i="5" l="1"/>
  <c r="F3761" i="5"/>
  <c r="B3761" i="5"/>
  <c r="A3762" i="5"/>
  <c r="E3761" i="5"/>
  <c r="G3761" i="5"/>
  <c r="C3761" i="5"/>
  <c r="D3761" i="5"/>
  <c r="H3761" i="5" l="1"/>
  <c r="F3762" i="5"/>
  <c r="B3762" i="5"/>
  <c r="A3763" i="5"/>
  <c r="E3762" i="5"/>
  <c r="G3762" i="5"/>
  <c r="C3762" i="5"/>
  <c r="D3762" i="5"/>
  <c r="H3762" i="5" l="1"/>
  <c r="F3763" i="5"/>
  <c r="B3763" i="5"/>
  <c r="A3764" i="5"/>
  <c r="E3763" i="5"/>
  <c r="G3763" i="5"/>
  <c r="C3763" i="5"/>
  <c r="D3763" i="5"/>
  <c r="H3763" i="5" l="1"/>
  <c r="F3764" i="5"/>
  <c r="B3764" i="5"/>
  <c r="A3765" i="5"/>
  <c r="E3764" i="5"/>
  <c r="G3764" i="5"/>
  <c r="C3764" i="5"/>
  <c r="D3764" i="5"/>
  <c r="H3764" i="5" l="1"/>
  <c r="F3765" i="5"/>
  <c r="B3765" i="5"/>
  <c r="A3766" i="5"/>
  <c r="E3765" i="5"/>
  <c r="G3765" i="5"/>
  <c r="C3765" i="5"/>
  <c r="D3765" i="5"/>
  <c r="H3765" i="5" l="1"/>
  <c r="F3766" i="5"/>
  <c r="B3766" i="5"/>
  <c r="A3767" i="5"/>
  <c r="E3766" i="5"/>
  <c r="G3766" i="5"/>
  <c r="C3766" i="5"/>
  <c r="D3766" i="5"/>
  <c r="H3766" i="5" l="1"/>
  <c r="F3767" i="5"/>
  <c r="B3767" i="5"/>
  <c r="A3768" i="5"/>
  <c r="E3767" i="5"/>
  <c r="G3767" i="5"/>
  <c r="C3767" i="5"/>
  <c r="D3767" i="5"/>
  <c r="H3767" i="5" l="1"/>
  <c r="F3768" i="5"/>
  <c r="B3768" i="5"/>
  <c r="A3769" i="5"/>
  <c r="E3768" i="5"/>
  <c r="G3768" i="5"/>
  <c r="C3768" i="5"/>
  <c r="D3768" i="5"/>
  <c r="H3768" i="5" l="1"/>
  <c r="F3769" i="5"/>
  <c r="B3769" i="5"/>
  <c r="A3770" i="5"/>
  <c r="E3769" i="5"/>
  <c r="G3769" i="5"/>
  <c r="C3769" i="5"/>
  <c r="D3769" i="5"/>
  <c r="H3769" i="5" l="1"/>
  <c r="F3770" i="5"/>
  <c r="B3770" i="5"/>
  <c r="A3771" i="5"/>
  <c r="E3770" i="5"/>
  <c r="G3770" i="5"/>
  <c r="C3770" i="5"/>
  <c r="D3770" i="5"/>
  <c r="H3770" i="5" l="1"/>
  <c r="F3771" i="5"/>
  <c r="B3771" i="5"/>
  <c r="A3772" i="5"/>
  <c r="E3771" i="5"/>
  <c r="G3771" i="5"/>
  <c r="C3771" i="5"/>
  <c r="D3771" i="5"/>
  <c r="H3771" i="5" l="1"/>
  <c r="F3772" i="5"/>
  <c r="B3772" i="5"/>
  <c r="A3773" i="5"/>
  <c r="E3772" i="5"/>
  <c r="G3772" i="5"/>
  <c r="C3772" i="5"/>
  <c r="D3772" i="5"/>
  <c r="H3772" i="5" l="1"/>
  <c r="F3773" i="5"/>
  <c r="B3773" i="5"/>
  <c r="A3774" i="5"/>
  <c r="E3773" i="5"/>
  <c r="G3773" i="5"/>
  <c r="C3773" i="5"/>
  <c r="D3773" i="5"/>
  <c r="H3773" i="5" l="1"/>
  <c r="F3774" i="5"/>
  <c r="B3774" i="5"/>
  <c r="A3775" i="5"/>
  <c r="E3774" i="5"/>
  <c r="G3774" i="5"/>
  <c r="C3774" i="5"/>
  <c r="D3774" i="5"/>
  <c r="H3774" i="5" l="1"/>
  <c r="F3775" i="5"/>
  <c r="B3775" i="5"/>
  <c r="A3776" i="5"/>
  <c r="E3775" i="5"/>
  <c r="G3775" i="5"/>
  <c r="C3775" i="5"/>
  <c r="D3775" i="5"/>
  <c r="H3775" i="5" l="1"/>
  <c r="F3776" i="5"/>
  <c r="B3776" i="5"/>
  <c r="A3777" i="5"/>
  <c r="E3776" i="5"/>
  <c r="G3776" i="5"/>
  <c r="C3776" i="5"/>
  <c r="D3776" i="5"/>
  <c r="H3776" i="5" l="1"/>
  <c r="F3777" i="5"/>
  <c r="B3777" i="5"/>
  <c r="A3778" i="5"/>
  <c r="E3777" i="5"/>
  <c r="G3777" i="5"/>
  <c r="C3777" i="5"/>
  <c r="D3777" i="5"/>
  <c r="H3777" i="5" l="1"/>
  <c r="F3778" i="5"/>
  <c r="B3778" i="5"/>
  <c r="A3779" i="5"/>
  <c r="E3778" i="5"/>
  <c r="G3778" i="5"/>
  <c r="C3778" i="5"/>
  <c r="D3778" i="5"/>
  <c r="H3778" i="5" l="1"/>
  <c r="F3779" i="5"/>
  <c r="B3779" i="5"/>
  <c r="A3780" i="5"/>
  <c r="E3779" i="5"/>
  <c r="G3779" i="5"/>
  <c r="C3779" i="5"/>
  <c r="D3779" i="5"/>
  <c r="H3779" i="5" l="1"/>
  <c r="F3780" i="5"/>
  <c r="B3780" i="5"/>
  <c r="A3781" i="5"/>
  <c r="E3780" i="5"/>
  <c r="G3780" i="5"/>
  <c r="C3780" i="5"/>
  <c r="D3780" i="5"/>
  <c r="H3780" i="5" l="1"/>
  <c r="F3781" i="5"/>
  <c r="B3781" i="5"/>
  <c r="A3782" i="5"/>
  <c r="E3781" i="5"/>
  <c r="G3781" i="5"/>
  <c r="C3781" i="5"/>
  <c r="D3781" i="5"/>
  <c r="H3781" i="5" l="1"/>
  <c r="F3782" i="5"/>
  <c r="B3782" i="5"/>
  <c r="A3783" i="5"/>
  <c r="E3782" i="5"/>
  <c r="G3782" i="5"/>
  <c r="C3782" i="5"/>
  <c r="D3782" i="5"/>
  <c r="H3782" i="5" l="1"/>
  <c r="F3783" i="5"/>
  <c r="B3783" i="5"/>
  <c r="A3784" i="5"/>
  <c r="E3783" i="5"/>
  <c r="G3783" i="5"/>
  <c r="C3783" i="5"/>
  <c r="D3783" i="5"/>
  <c r="H3783" i="5" l="1"/>
  <c r="F3784" i="5"/>
  <c r="B3784" i="5"/>
  <c r="A3785" i="5"/>
  <c r="E3784" i="5"/>
  <c r="G3784" i="5"/>
  <c r="C3784" i="5"/>
  <c r="D3784" i="5"/>
  <c r="H3784" i="5" l="1"/>
  <c r="F3785" i="5"/>
  <c r="B3785" i="5"/>
  <c r="A3786" i="5"/>
  <c r="E3785" i="5"/>
  <c r="G3785" i="5"/>
  <c r="C3785" i="5"/>
  <c r="D3785" i="5"/>
  <c r="H3785" i="5" l="1"/>
  <c r="F3786" i="5"/>
  <c r="B3786" i="5"/>
  <c r="A3787" i="5"/>
  <c r="E3786" i="5"/>
  <c r="G3786" i="5"/>
  <c r="C3786" i="5"/>
  <c r="D3786" i="5"/>
  <c r="H3786" i="5" l="1"/>
  <c r="F3787" i="5"/>
  <c r="B3787" i="5"/>
  <c r="A3788" i="5"/>
  <c r="E3787" i="5"/>
  <c r="G3787" i="5"/>
  <c r="C3787" i="5"/>
  <c r="D3787" i="5"/>
  <c r="H3787" i="5" l="1"/>
  <c r="F3788" i="5"/>
  <c r="B3788" i="5"/>
  <c r="A3789" i="5"/>
  <c r="E3788" i="5"/>
  <c r="G3788" i="5"/>
  <c r="C3788" i="5"/>
  <c r="D3788" i="5"/>
  <c r="H3788" i="5" l="1"/>
  <c r="F3789" i="5"/>
  <c r="B3789" i="5"/>
  <c r="A3790" i="5"/>
  <c r="E3789" i="5"/>
  <c r="G3789" i="5"/>
  <c r="C3789" i="5"/>
  <c r="D3789" i="5"/>
  <c r="H3789" i="5" l="1"/>
  <c r="F3790" i="5"/>
  <c r="B3790" i="5"/>
  <c r="A3791" i="5"/>
  <c r="E3790" i="5"/>
  <c r="G3790" i="5"/>
  <c r="C3790" i="5"/>
  <c r="D3790" i="5"/>
  <c r="H3790" i="5" l="1"/>
  <c r="F3791" i="5"/>
  <c r="B3791" i="5"/>
  <c r="A3792" i="5"/>
  <c r="E3791" i="5"/>
  <c r="G3791" i="5"/>
  <c r="C3791" i="5"/>
  <c r="D3791" i="5"/>
  <c r="H3791" i="5" l="1"/>
  <c r="F3792" i="5"/>
  <c r="B3792" i="5"/>
  <c r="A3793" i="5"/>
  <c r="E3792" i="5"/>
  <c r="G3792" i="5"/>
  <c r="C3792" i="5"/>
  <c r="D3792" i="5"/>
  <c r="H3792" i="5" l="1"/>
  <c r="F3793" i="5"/>
  <c r="B3793" i="5"/>
  <c r="A3794" i="5"/>
  <c r="E3793" i="5"/>
  <c r="G3793" i="5"/>
  <c r="C3793" i="5"/>
  <c r="D3793" i="5"/>
  <c r="H3793" i="5" l="1"/>
  <c r="G3794" i="5"/>
  <c r="F3794" i="5"/>
  <c r="B3794" i="5"/>
  <c r="E3794" i="5"/>
  <c r="C3794" i="5"/>
  <c r="A3795" i="5"/>
  <c r="D3794" i="5"/>
  <c r="H3794" i="5" l="1"/>
  <c r="G3795" i="5"/>
  <c r="C3795" i="5"/>
  <c r="A3796" i="5"/>
  <c r="D3795" i="5"/>
  <c r="B3795" i="5"/>
  <c r="E3795" i="5"/>
  <c r="F3795" i="5"/>
  <c r="H3795" i="5" l="1"/>
  <c r="G3796" i="5"/>
  <c r="C3796" i="5"/>
  <c r="F3796" i="5"/>
  <c r="E3796" i="5"/>
  <c r="A3797" i="5"/>
  <c r="B3796" i="5"/>
  <c r="D3796" i="5"/>
  <c r="H3796" i="5" l="1"/>
  <c r="G3797" i="5"/>
  <c r="C3797" i="5"/>
  <c r="F3797" i="5"/>
  <c r="B3797" i="5"/>
  <c r="E3797" i="5"/>
  <c r="A3798" i="5"/>
  <c r="D3797" i="5"/>
  <c r="H3797" i="5" l="1"/>
  <c r="G3798" i="5"/>
  <c r="C3798" i="5"/>
  <c r="F3798" i="5"/>
  <c r="B3798" i="5"/>
  <c r="E3798" i="5"/>
  <c r="A3799" i="5"/>
  <c r="D3798" i="5"/>
  <c r="H3798" i="5" l="1"/>
  <c r="G3799" i="5"/>
  <c r="C3799" i="5"/>
  <c r="F3799" i="5"/>
  <c r="B3799" i="5"/>
  <c r="E3799" i="5"/>
  <c r="A3800" i="5"/>
  <c r="D3799" i="5"/>
  <c r="H3799" i="5" l="1"/>
  <c r="G3800" i="5"/>
  <c r="C3800" i="5"/>
  <c r="F3800" i="5"/>
  <c r="B3800" i="5"/>
  <c r="E3800" i="5"/>
  <c r="A3801" i="5"/>
  <c r="D3800" i="5"/>
  <c r="H3800" i="5" l="1"/>
  <c r="G3801" i="5"/>
  <c r="C3801" i="5"/>
  <c r="F3801" i="5"/>
  <c r="B3801" i="5"/>
  <c r="E3801" i="5"/>
  <c r="A3802" i="5"/>
  <c r="D3801" i="5"/>
  <c r="H3801" i="5" l="1"/>
  <c r="G3802" i="5"/>
  <c r="C3802" i="5"/>
  <c r="F3802" i="5"/>
  <c r="B3802" i="5"/>
  <c r="E3802" i="5"/>
  <c r="A3803" i="5"/>
  <c r="D3802" i="5"/>
  <c r="H3802" i="5" l="1"/>
  <c r="G3803" i="5"/>
  <c r="C3803" i="5"/>
  <c r="F3803" i="5"/>
  <c r="B3803" i="5"/>
  <c r="E3803" i="5"/>
  <c r="A3804" i="5"/>
  <c r="D3803" i="5"/>
  <c r="H3803" i="5" l="1"/>
  <c r="G3804" i="5"/>
  <c r="C3804" i="5"/>
  <c r="F3804" i="5"/>
  <c r="B3804" i="5"/>
  <c r="E3804" i="5"/>
  <c r="A3805" i="5"/>
  <c r="D3804" i="5"/>
  <c r="H3804" i="5" l="1"/>
  <c r="G3805" i="5"/>
  <c r="C3805" i="5"/>
  <c r="F3805" i="5"/>
  <c r="B3805" i="5"/>
  <c r="E3805" i="5"/>
  <c r="A3806" i="5"/>
  <c r="D3805" i="5"/>
  <c r="H3805" i="5" l="1"/>
  <c r="G3806" i="5"/>
  <c r="C3806" i="5"/>
  <c r="F3806" i="5"/>
  <c r="B3806" i="5"/>
  <c r="E3806" i="5"/>
  <c r="A3807" i="5"/>
  <c r="D3806" i="5"/>
  <c r="H3806" i="5" l="1"/>
  <c r="G3807" i="5"/>
  <c r="C3807" i="5"/>
  <c r="F3807" i="5"/>
  <c r="B3807" i="5"/>
  <c r="E3807" i="5"/>
  <c r="A3808" i="5"/>
  <c r="D3807" i="5"/>
  <c r="H3807" i="5" l="1"/>
  <c r="G3808" i="5"/>
  <c r="C3808" i="5"/>
  <c r="F3808" i="5"/>
  <c r="B3808" i="5"/>
  <c r="E3808" i="5"/>
  <c r="A3809" i="5"/>
  <c r="D3808" i="5"/>
  <c r="H3808" i="5" l="1"/>
  <c r="G3809" i="5"/>
  <c r="C3809" i="5"/>
  <c r="F3809" i="5"/>
  <c r="B3809" i="5"/>
  <c r="E3809" i="5"/>
  <c r="A3810" i="5"/>
  <c r="D3809" i="5"/>
  <c r="H3809" i="5" l="1"/>
  <c r="G3810" i="5"/>
  <c r="C3810" i="5"/>
  <c r="F3810" i="5"/>
  <c r="B3810" i="5"/>
  <c r="E3810" i="5"/>
  <c r="A3811" i="5"/>
  <c r="D3810" i="5"/>
  <c r="H3810" i="5" l="1"/>
  <c r="G3811" i="5"/>
  <c r="C3811" i="5"/>
  <c r="F3811" i="5"/>
  <c r="B3811" i="5"/>
  <c r="E3811" i="5"/>
  <c r="A3812" i="5"/>
  <c r="D3811" i="5"/>
  <c r="H3811" i="5" l="1"/>
  <c r="G3812" i="5"/>
  <c r="C3812" i="5"/>
  <c r="F3812" i="5"/>
  <c r="B3812" i="5"/>
  <c r="E3812" i="5"/>
  <c r="A3813" i="5"/>
  <c r="D3812" i="5"/>
  <c r="H3812" i="5" l="1"/>
  <c r="G3813" i="5"/>
  <c r="C3813" i="5"/>
  <c r="F3813" i="5"/>
  <c r="B3813" i="5"/>
  <c r="E3813" i="5"/>
  <c r="A3814" i="5"/>
  <c r="D3813" i="5"/>
  <c r="H3813" i="5" l="1"/>
  <c r="G3814" i="5"/>
  <c r="C3814" i="5"/>
  <c r="F3814" i="5"/>
  <c r="B3814" i="5"/>
  <c r="E3814" i="5"/>
  <c r="A3815" i="5"/>
  <c r="D3814" i="5"/>
  <c r="H3814" i="5" l="1"/>
  <c r="G3815" i="5"/>
  <c r="C3815" i="5"/>
  <c r="F3815" i="5"/>
  <c r="B3815" i="5"/>
  <c r="E3815" i="5"/>
  <c r="A3816" i="5"/>
  <c r="D3815" i="5"/>
  <c r="H3815" i="5" l="1"/>
  <c r="G3816" i="5"/>
  <c r="C3816" i="5"/>
  <c r="F3816" i="5"/>
  <c r="B3816" i="5"/>
  <c r="E3816" i="5"/>
  <c r="A3817" i="5"/>
  <c r="D3816" i="5"/>
  <c r="H3816" i="5" l="1"/>
  <c r="G3817" i="5"/>
  <c r="C3817" i="5"/>
  <c r="F3817" i="5"/>
  <c r="B3817" i="5"/>
  <c r="E3817" i="5"/>
  <c r="A3818" i="5"/>
  <c r="D3817" i="5"/>
  <c r="H3817" i="5" l="1"/>
  <c r="G3818" i="5"/>
  <c r="C3818" i="5"/>
  <c r="F3818" i="5"/>
  <c r="B3818" i="5"/>
  <c r="E3818" i="5"/>
  <c r="A3819" i="5"/>
  <c r="D3818" i="5"/>
  <c r="H3818" i="5" l="1"/>
  <c r="G3819" i="5"/>
  <c r="C3819" i="5"/>
  <c r="F3819" i="5"/>
  <c r="B3819" i="5"/>
  <c r="E3819" i="5"/>
  <c r="A3820" i="5"/>
  <c r="D3819" i="5"/>
  <c r="H3819" i="5" l="1"/>
  <c r="G3820" i="5"/>
  <c r="C3820" i="5"/>
  <c r="F3820" i="5"/>
  <c r="B3820" i="5"/>
  <c r="E3820" i="5"/>
  <c r="A3821" i="5"/>
  <c r="D3820" i="5"/>
  <c r="H3820" i="5" l="1"/>
  <c r="G3821" i="5"/>
  <c r="C3821" i="5"/>
  <c r="F3821" i="5"/>
  <c r="B3821" i="5"/>
  <c r="E3821" i="5"/>
  <c r="A3822" i="5"/>
  <c r="D3821" i="5"/>
  <c r="H3821" i="5" l="1"/>
  <c r="G3822" i="5"/>
  <c r="C3822" i="5"/>
  <c r="F3822" i="5"/>
  <c r="B3822" i="5"/>
  <c r="E3822" i="5"/>
  <c r="A3823" i="5"/>
  <c r="D3822" i="5"/>
  <c r="H3822" i="5" l="1"/>
  <c r="G3823" i="5"/>
  <c r="C3823" i="5"/>
  <c r="F3823" i="5"/>
  <c r="B3823" i="5"/>
  <c r="E3823" i="5"/>
  <c r="A3824" i="5"/>
  <c r="D3823" i="5"/>
  <c r="H3823" i="5" l="1"/>
  <c r="G3824" i="5"/>
  <c r="C3824" i="5"/>
  <c r="F3824" i="5"/>
  <c r="B3824" i="5"/>
  <c r="E3824" i="5"/>
  <c r="A3825" i="5"/>
  <c r="D3824" i="5"/>
  <c r="H3824" i="5" l="1"/>
  <c r="G3825" i="5"/>
  <c r="C3825" i="5"/>
  <c r="F3825" i="5"/>
  <c r="B3825" i="5"/>
  <c r="E3825" i="5"/>
  <c r="A3826" i="5"/>
  <c r="D3825" i="5"/>
  <c r="H3825" i="5" l="1"/>
  <c r="G3826" i="5"/>
  <c r="C3826" i="5"/>
  <c r="F3826" i="5"/>
  <c r="B3826" i="5"/>
  <c r="E3826" i="5"/>
  <c r="A3827" i="5"/>
  <c r="D3826" i="5"/>
  <c r="H3826" i="5" l="1"/>
  <c r="G3827" i="5"/>
  <c r="C3827" i="5"/>
  <c r="F3827" i="5"/>
  <c r="B3827" i="5"/>
  <c r="E3827" i="5"/>
  <c r="A3828" i="5"/>
  <c r="D3827" i="5"/>
  <c r="H3827" i="5" l="1"/>
  <c r="G3828" i="5"/>
  <c r="C3828" i="5"/>
  <c r="F3828" i="5"/>
  <c r="B3828" i="5"/>
  <c r="E3828" i="5"/>
  <c r="A3829" i="5"/>
  <c r="D3828" i="5"/>
  <c r="H3828" i="5" l="1"/>
  <c r="G3829" i="5"/>
  <c r="C3829" i="5"/>
  <c r="F3829" i="5"/>
  <c r="B3829" i="5"/>
  <c r="E3829" i="5"/>
  <c r="A3830" i="5"/>
  <c r="D3829" i="5"/>
  <c r="H3829" i="5" l="1"/>
  <c r="G3830" i="5"/>
  <c r="C3830" i="5"/>
  <c r="F3830" i="5"/>
  <c r="B3830" i="5"/>
  <c r="E3830" i="5"/>
  <c r="A3831" i="5"/>
  <c r="D3830" i="5"/>
  <c r="H3830" i="5" l="1"/>
  <c r="G3831" i="5"/>
  <c r="C3831" i="5"/>
  <c r="F3831" i="5"/>
  <c r="B3831" i="5"/>
  <c r="E3831" i="5"/>
  <c r="A3832" i="5"/>
  <c r="D3831" i="5"/>
  <c r="H3831" i="5" l="1"/>
  <c r="G3832" i="5"/>
  <c r="C3832" i="5"/>
  <c r="F3832" i="5"/>
  <c r="B3832" i="5"/>
  <c r="E3832" i="5"/>
  <c r="A3833" i="5"/>
  <c r="D3832" i="5"/>
  <c r="H3832" i="5" l="1"/>
  <c r="G3833" i="5"/>
  <c r="C3833" i="5"/>
  <c r="F3833" i="5"/>
  <c r="B3833" i="5"/>
  <c r="E3833" i="5"/>
  <c r="A3834" i="5"/>
  <c r="D3833" i="5"/>
  <c r="H3833" i="5" l="1"/>
  <c r="G3834" i="5"/>
  <c r="C3834" i="5"/>
  <c r="F3834" i="5"/>
  <c r="B3834" i="5"/>
  <c r="E3834" i="5"/>
  <c r="A3835" i="5"/>
  <c r="D3834" i="5"/>
  <c r="H3834" i="5" l="1"/>
  <c r="G3835" i="5"/>
  <c r="C3835" i="5"/>
  <c r="F3835" i="5"/>
  <c r="B3835" i="5"/>
  <c r="E3835" i="5"/>
  <c r="A3836" i="5"/>
  <c r="D3835" i="5"/>
  <c r="H3835" i="5" l="1"/>
  <c r="G3836" i="5"/>
  <c r="C3836" i="5"/>
  <c r="F3836" i="5"/>
  <c r="B3836" i="5"/>
  <c r="E3836" i="5"/>
  <c r="A3837" i="5"/>
  <c r="D3836" i="5"/>
  <c r="H3836" i="5" l="1"/>
  <c r="G3837" i="5"/>
  <c r="C3837" i="5"/>
  <c r="F3837" i="5"/>
  <c r="B3837" i="5"/>
  <c r="E3837" i="5"/>
  <c r="A3838" i="5"/>
  <c r="D3837" i="5"/>
  <c r="H3837" i="5" l="1"/>
  <c r="G3838" i="5"/>
  <c r="C3838" i="5"/>
  <c r="F3838" i="5"/>
  <c r="B3838" i="5"/>
  <c r="E3838" i="5"/>
  <c r="A3839" i="5"/>
  <c r="D3838" i="5"/>
  <c r="H3838" i="5" l="1"/>
  <c r="G3839" i="5"/>
  <c r="C3839" i="5"/>
  <c r="F3839" i="5"/>
  <c r="B3839" i="5"/>
  <c r="E3839" i="5"/>
  <c r="A3840" i="5"/>
  <c r="D3839" i="5"/>
  <c r="H3839" i="5" l="1"/>
  <c r="G3840" i="5"/>
  <c r="C3840" i="5"/>
  <c r="F3840" i="5"/>
  <c r="B3840" i="5"/>
  <c r="E3840" i="5"/>
  <c r="A3841" i="5"/>
  <c r="D3840" i="5"/>
  <c r="H3840" i="5" l="1"/>
  <c r="G3841" i="5"/>
  <c r="C3841" i="5"/>
  <c r="F3841" i="5"/>
  <c r="B3841" i="5"/>
  <c r="E3841" i="5"/>
  <c r="A3842" i="5"/>
  <c r="D3841" i="5"/>
  <c r="H3841" i="5" l="1"/>
  <c r="G3842" i="5"/>
  <c r="C3842" i="5"/>
  <c r="F3842" i="5"/>
  <c r="B3842" i="5"/>
  <c r="E3842" i="5"/>
  <c r="A3843" i="5"/>
  <c r="D3842" i="5"/>
  <c r="H3842" i="5" l="1"/>
  <c r="G3843" i="5"/>
  <c r="C3843" i="5"/>
  <c r="F3843" i="5"/>
  <c r="B3843" i="5"/>
  <c r="E3843" i="5"/>
  <c r="A3844" i="5"/>
  <c r="D3843" i="5"/>
  <c r="H3843" i="5" l="1"/>
  <c r="G3844" i="5"/>
  <c r="C3844" i="5"/>
  <c r="F3844" i="5"/>
  <c r="B3844" i="5"/>
  <c r="E3844" i="5"/>
  <c r="A3845" i="5"/>
  <c r="D3844" i="5"/>
  <c r="H3844" i="5" l="1"/>
  <c r="G3845" i="5"/>
  <c r="C3845" i="5"/>
  <c r="F3845" i="5"/>
  <c r="B3845" i="5"/>
  <c r="E3845" i="5"/>
  <c r="A3846" i="5"/>
  <c r="D3845" i="5"/>
  <c r="H3845" i="5" l="1"/>
  <c r="G3846" i="5"/>
  <c r="C3846" i="5"/>
  <c r="F3846" i="5"/>
  <c r="B3846" i="5"/>
  <c r="E3846" i="5"/>
  <c r="A3847" i="5"/>
  <c r="D3846" i="5"/>
  <c r="H3846" i="5" l="1"/>
  <c r="G3847" i="5"/>
  <c r="C3847" i="5"/>
  <c r="F3847" i="5"/>
  <c r="B3847" i="5"/>
  <c r="E3847" i="5"/>
  <c r="A3848" i="5"/>
  <c r="D3847" i="5"/>
  <c r="H3847" i="5" l="1"/>
  <c r="G3848" i="5"/>
  <c r="C3848" i="5"/>
  <c r="F3848" i="5"/>
  <c r="B3848" i="5"/>
  <c r="E3848" i="5"/>
  <c r="A3849" i="5"/>
  <c r="D3848" i="5"/>
  <c r="H3848" i="5" l="1"/>
  <c r="G3849" i="5"/>
  <c r="C3849" i="5"/>
  <c r="F3849" i="5"/>
  <c r="B3849" i="5"/>
  <c r="E3849" i="5"/>
  <c r="A3850" i="5"/>
  <c r="D3849" i="5"/>
  <c r="H3849" i="5" l="1"/>
  <c r="G3850" i="5"/>
  <c r="C3850" i="5"/>
  <c r="F3850" i="5"/>
  <c r="B3850" i="5"/>
  <c r="E3850" i="5"/>
  <c r="A3851" i="5"/>
  <c r="D3850" i="5"/>
  <c r="H3850" i="5" l="1"/>
  <c r="G3851" i="5"/>
  <c r="C3851" i="5"/>
  <c r="F3851" i="5"/>
  <c r="B3851" i="5"/>
  <c r="E3851" i="5"/>
  <c r="A3852" i="5"/>
  <c r="D3851" i="5"/>
  <c r="H3851" i="5" l="1"/>
  <c r="G3852" i="5"/>
  <c r="C3852" i="5"/>
  <c r="F3852" i="5"/>
  <c r="B3852" i="5"/>
  <c r="E3852" i="5"/>
  <c r="A3853" i="5"/>
  <c r="D3852" i="5"/>
  <c r="H3852" i="5" l="1"/>
  <c r="G3853" i="5"/>
  <c r="C3853" i="5"/>
  <c r="F3853" i="5"/>
  <c r="B3853" i="5"/>
  <c r="E3853" i="5"/>
  <c r="A3854" i="5"/>
  <c r="D3853" i="5"/>
  <c r="H3853" i="5" l="1"/>
  <c r="G3854" i="5"/>
  <c r="C3854" i="5"/>
  <c r="F3854" i="5"/>
  <c r="B3854" i="5"/>
  <c r="E3854" i="5"/>
  <c r="A3855" i="5"/>
  <c r="D3854" i="5"/>
  <c r="H3854" i="5" l="1"/>
  <c r="G3855" i="5"/>
  <c r="C3855" i="5"/>
  <c r="F3855" i="5"/>
  <c r="B3855" i="5"/>
  <c r="E3855" i="5"/>
  <c r="A3856" i="5"/>
  <c r="D3855" i="5"/>
  <c r="H3855" i="5" l="1"/>
  <c r="G3856" i="5"/>
  <c r="C3856" i="5"/>
  <c r="F3856" i="5"/>
  <c r="B3856" i="5"/>
  <c r="E3856" i="5"/>
  <c r="A3857" i="5"/>
  <c r="D3856" i="5"/>
  <c r="H3856" i="5" l="1"/>
  <c r="G3857" i="5"/>
  <c r="C3857" i="5"/>
  <c r="F3857" i="5"/>
  <c r="B3857" i="5"/>
  <c r="E3857" i="5"/>
  <c r="A3858" i="5"/>
  <c r="D3857" i="5"/>
  <c r="H3857" i="5" l="1"/>
  <c r="G3858" i="5"/>
  <c r="C3858" i="5"/>
  <c r="F3858" i="5"/>
  <c r="B3858" i="5"/>
  <c r="E3858" i="5"/>
  <c r="A3859" i="5"/>
  <c r="D3858" i="5"/>
  <c r="H3858" i="5" l="1"/>
  <c r="G3859" i="5"/>
  <c r="C3859" i="5"/>
  <c r="F3859" i="5"/>
  <c r="B3859" i="5"/>
  <c r="E3859" i="5"/>
  <c r="A3860" i="5"/>
  <c r="D3859" i="5"/>
  <c r="H3859" i="5" l="1"/>
  <c r="G3860" i="5"/>
  <c r="C3860" i="5"/>
  <c r="F3860" i="5"/>
  <c r="B3860" i="5"/>
  <c r="E3860" i="5"/>
  <c r="A3861" i="5"/>
  <c r="D3860" i="5"/>
  <c r="H3860" i="5" l="1"/>
  <c r="G3861" i="5"/>
  <c r="C3861" i="5"/>
  <c r="F3861" i="5"/>
  <c r="B3861" i="5"/>
  <c r="E3861" i="5"/>
  <c r="A3862" i="5"/>
  <c r="D3861" i="5"/>
  <c r="H3861" i="5" l="1"/>
  <c r="G3862" i="5"/>
  <c r="C3862" i="5"/>
  <c r="F3862" i="5"/>
  <c r="B3862" i="5"/>
  <c r="E3862" i="5"/>
  <c r="A3863" i="5"/>
  <c r="D3862" i="5"/>
  <c r="H3862" i="5" l="1"/>
  <c r="G3863" i="5"/>
  <c r="C3863" i="5"/>
  <c r="F3863" i="5"/>
  <c r="B3863" i="5"/>
  <c r="E3863" i="5"/>
  <c r="A3864" i="5"/>
  <c r="D3863" i="5"/>
  <c r="H3863" i="5" l="1"/>
  <c r="G3864" i="5"/>
  <c r="C3864" i="5"/>
  <c r="F3864" i="5"/>
  <c r="B3864" i="5"/>
  <c r="E3864" i="5"/>
  <c r="A3865" i="5"/>
  <c r="D3864" i="5"/>
  <c r="H3864" i="5" l="1"/>
  <c r="G3865" i="5"/>
  <c r="C3865" i="5"/>
  <c r="F3865" i="5"/>
  <c r="B3865" i="5"/>
  <c r="E3865" i="5"/>
  <c r="A3866" i="5"/>
  <c r="D3865" i="5"/>
  <c r="H3865" i="5" l="1"/>
  <c r="G3866" i="5"/>
  <c r="C3866" i="5"/>
  <c r="F3866" i="5"/>
  <c r="B3866" i="5"/>
  <c r="E3866" i="5"/>
  <c r="A3867" i="5"/>
  <c r="D3866" i="5"/>
  <c r="H3866" i="5" l="1"/>
  <c r="G3867" i="5"/>
  <c r="C3867" i="5"/>
  <c r="F3867" i="5"/>
  <c r="B3867" i="5"/>
  <c r="E3867" i="5"/>
  <c r="A3868" i="5"/>
  <c r="D3867" i="5"/>
  <c r="H3867" i="5" l="1"/>
  <c r="G3868" i="5"/>
  <c r="C3868" i="5"/>
  <c r="F3868" i="5"/>
  <c r="B3868" i="5"/>
  <c r="E3868" i="5"/>
  <c r="A3869" i="5"/>
  <c r="D3868" i="5"/>
  <c r="H3868" i="5" l="1"/>
  <c r="G3869" i="5"/>
  <c r="C3869" i="5"/>
  <c r="F3869" i="5"/>
  <c r="B3869" i="5"/>
  <c r="E3869" i="5"/>
  <c r="A3870" i="5"/>
  <c r="D3869" i="5"/>
  <c r="H3869" i="5" l="1"/>
  <c r="G3870" i="5"/>
  <c r="C3870" i="5"/>
  <c r="F3870" i="5"/>
  <c r="B3870" i="5"/>
  <c r="E3870" i="5"/>
  <c r="A3871" i="5"/>
  <c r="D3870" i="5"/>
  <c r="H3870" i="5" l="1"/>
  <c r="G3871" i="5"/>
  <c r="C3871" i="5"/>
  <c r="F3871" i="5"/>
  <c r="B3871" i="5"/>
  <c r="E3871" i="5"/>
  <c r="A3872" i="5"/>
  <c r="D3871" i="5"/>
  <c r="H3871" i="5" l="1"/>
  <c r="G3872" i="5"/>
  <c r="C3872" i="5"/>
  <c r="F3872" i="5"/>
  <c r="B3872" i="5"/>
  <c r="E3872" i="5"/>
  <c r="A3873" i="5"/>
  <c r="D3872" i="5"/>
  <c r="H3872" i="5" l="1"/>
  <c r="G3873" i="5"/>
  <c r="C3873" i="5"/>
  <c r="F3873" i="5"/>
  <c r="B3873" i="5"/>
  <c r="E3873" i="5"/>
  <c r="A3874" i="5"/>
  <c r="D3873" i="5"/>
  <c r="H3873" i="5" l="1"/>
  <c r="G3874" i="5"/>
  <c r="C3874" i="5"/>
  <c r="F3874" i="5"/>
  <c r="B3874" i="5"/>
  <c r="E3874" i="5"/>
  <c r="A3875" i="5"/>
  <c r="D3874" i="5"/>
  <c r="H3874" i="5" l="1"/>
  <c r="G3875" i="5"/>
  <c r="C3875" i="5"/>
  <c r="F3875" i="5"/>
  <c r="B3875" i="5"/>
  <c r="E3875" i="5"/>
  <c r="A3876" i="5"/>
  <c r="D3875" i="5"/>
  <c r="H3875" i="5" l="1"/>
  <c r="G3876" i="5"/>
  <c r="C3876" i="5"/>
  <c r="F3876" i="5"/>
  <c r="B3876" i="5"/>
  <c r="E3876" i="5"/>
  <c r="A3877" i="5"/>
  <c r="D3876" i="5"/>
  <c r="H3876" i="5" l="1"/>
  <c r="G3877" i="5"/>
  <c r="C3877" i="5"/>
  <c r="F3877" i="5"/>
  <c r="B3877" i="5"/>
  <c r="E3877" i="5"/>
  <c r="A3878" i="5"/>
  <c r="D3877" i="5"/>
  <c r="H3877" i="5" l="1"/>
  <c r="G3878" i="5"/>
  <c r="C3878" i="5"/>
  <c r="F3878" i="5"/>
  <c r="B3878" i="5"/>
  <c r="E3878" i="5"/>
  <c r="A3879" i="5"/>
  <c r="D3878" i="5"/>
  <c r="H3878" i="5" l="1"/>
  <c r="G3879" i="5"/>
  <c r="C3879" i="5"/>
  <c r="F3879" i="5"/>
  <c r="B3879" i="5"/>
  <c r="E3879" i="5"/>
  <c r="A3880" i="5"/>
  <c r="D3879" i="5"/>
  <c r="H3879" i="5" l="1"/>
  <c r="G3880" i="5"/>
  <c r="C3880" i="5"/>
  <c r="F3880" i="5"/>
  <c r="B3880" i="5"/>
  <c r="E3880" i="5"/>
  <c r="A3881" i="5"/>
  <c r="D3880" i="5"/>
  <c r="H3880" i="5" l="1"/>
  <c r="G3881" i="5"/>
  <c r="C3881" i="5"/>
  <c r="F3881" i="5"/>
  <c r="B3881" i="5"/>
  <c r="E3881" i="5"/>
  <c r="A3882" i="5"/>
  <c r="D3881" i="5"/>
  <c r="H3881" i="5" l="1"/>
  <c r="G3882" i="5"/>
  <c r="C3882" i="5"/>
  <c r="F3882" i="5"/>
  <c r="B3882" i="5"/>
  <c r="E3882" i="5"/>
  <c r="A3883" i="5"/>
  <c r="D3882" i="5"/>
  <c r="H3882" i="5" l="1"/>
  <c r="G3883" i="5"/>
  <c r="C3883" i="5"/>
  <c r="F3883" i="5"/>
  <c r="B3883" i="5"/>
  <c r="E3883" i="5"/>
  <c r="A3884" i="5"/>
  <c r="D3883" i="5"/>
  <c r="H3883" i="5" l="1"/>
  <c r="G3884" i="5"/>
  <c r="C3884" i="5"/>
  <c r="F3884" i="5"/>
  <c r="B3884" i="5"/>
  <c r="E3884" i="5"/>
  <c r="A3885" i="5"/>
  <c r="D3884" i="5"/>
  <c r="H3884" i="5" l="1"/>
  <c r="G3885" i="5"/>
  <c r="C3885" i="5"/>
  <c r="F3885" i="5"/>
  <c r="B3885" i="5"/>
  <c r="E3885" i="5"/>
  <c r="A3886" i="5"/>
  <c r="D3885" i="5"/>
  <c r="H3885" i="5" l="1"/>
  <c r="G3886" i="5"/>
  <c r="C3886" i="5"/>
  <c r="F3886" i="5"/>
  <c r="B3886" i="5"/>
  <c r="E3886" i="5"/>
  <c r="A3887" i="5"/>
  <c r="D3886" i="5"/>
  <c r="H3886" i="5" l="1"/>
  <c r="G3887" i="5"/>
  <c r="C3887" i="5"/>
  <c r="F3887" i="5"/>
  <c r="B3887" i="5"/>
  <c r="E3887" i="5"/>
  <c r="A3888" i="5"/>
  <c r="D3887" i="5"/>
  <c r="H3887" i="5" l="1"/>
  <c r="G3888" i="5"/>
  <c r="C3888" i="5"/>
  <c r="F3888" i="5"/>
  <c r="B3888" i="5"/>
  <c r="E3888" i="5"/>
  <c r="A3889" i="5"/>
  <c r="D3888" i="5"/>
  <c r="H3888" i="5" l="1"/>
  <c r="G3889" i="5"/>
  <c r="C3889" i="5"/>
  <c r="F3889" i="5"/>
  <c r="B3889" i="5"/>
  <c r="E3889" i="5"/>
  <c r="A3890" i="5"/>
  <c r="D3889" i="5"/>
  <c r="H3889" i="5" l="1"/>
  <c r="G3890" i="5"/>
  <c r="C3890" i="5"/>
  <c r="F3890" i="5"/>
  <c r="B3890" i="5"/>
  <c r="E3890" i="5"/>
  <c r="A3891" i="5"/>
  <c r="D3890" i="5"/>
  <c r="H3890" i="5" l="1"/>
  <c r="G3891" i="5"/>
  <c r="C3891" i="5"/>
  <c r="F3891" i="5"/>
  <c r="B3891" i="5"/>
  <c r="E3891" i="5"/>
  <c r="A3892" i="5"/>
  <c r="D3891" i="5"/>
  <c r="H3891" i="5" l="1"/>
  <c r="G3892" i="5"/>
  <c r="C3892" i="5"/>
  <c r="F3892" i="5"/>
  <c r="B3892" i="5"/>
  <c r="E3892" i="5"/>
  <c r="A3893" i="5"/>
  <c r="D3892" i="5"/>
  <c r="H3892" i="5" l="1"/>
  <c r="G3893" i="5"/>
  <c r="C3893" i="5"/>
  <c r="F3893" i="5"/>
  <c r="B3893" i="5"/>
  <c r="E3893" i="5"/>
  <c r="A3894" i="5"/>
  <c r="D3893" i="5"/>
  <c r="H3893" i="5" l="1"/>
  <c r="G3894" i="5"/>
  <c r="C3894" i="5"/>
  <c r="F3894" i="5"/>
  <c r="B3894" i="5"/>
  <c r="E3894" i="5"/>
  <c r="A3895" i="5"/>
  <c r="D3894" i="5"/>
  <c r="H3894" i="5" l="1"/>
  <c r="G3895" i="5"/>
  <c r="C3895" i="5"/>
  <c r="F3895" i="5"/>
  <c r="B3895" i="5"/>
  <c r="E3895" i="5"/>
  <c r="A3896" i="5"/>
  <c r="D3895" i="5"/>
  <c r="H3895" i="5" l="1"/>
  <c r="G3896" i="5"/>
  <c r="C3896" i="5"/>
  <c r="F3896" i="5"/>
  <c r="B3896" i="5"/>
  <c r="E3896" i="5"/>
  <c r="A3897" i="5"/>
  <c r="D3896" i="5"/>
  <c r="H3896" i="5" l="1"/>
  <c r="G3897" i="5"/>
  <c r="C3897" i="5"/>
  <c r="F3897" i="5"/>
  <c r="B3897" i="5"/>
  <c r="E3897" i="5"/>
  <c r="A3898" i="5"/>
  <c r="D3897" i="5"/>
  <c r="H3897" i="5" l="1"/>
  <c r="G3898" i="5"/>
  <c r="C3898" i="5"/>
  <c r="F3898" i="5"/>
  <c r="B3898" i="5"/>
  <c r="E3898" i="5"/>
  <c r="A3899" i="5"/>
  <c r="D3898" i="5"/>
  <c r="H3898" i="5" l="1"/>
  <c r="G3899" i="5"/>
  <c r="C3899" i="5"/>
  <c r="F3899" i="5"/>
  <c r="B3899" i="5"/>
  <c r="E3899" i="5"/>
  <c r="A3900" i="5"/>
  <c r="D3899" i="5"/>
  <c r="H3899" i="5" l="1"/>
  <c r="G3900" i="5"/>
  <c r="C3900" i="5"/>
  <c r="F3900" i="5"/>
  <c r="B3900" i="5"/>
  <c r="E3900" i="5"/>
  <c r="A3901" i="5"/>
  <c r="D3900" i="5"/>
  <c r="H3900" i="5" l="1"/>
  <c r="G3901" i="5"/>
  <c r="C3901" i="5"/>
  <c r="F3901" i="5"/>
  <c r="B3901" i="5"/>
  <c r="E3901" i="5"/>
  <c r="A3902" i="5"/>
  <c r="D3901" i="5"/>
  <c r="H3901" i="5" l="1"/>
  <c r="G3902" i="5"/>
  <c r="C3902" i="5"/>
  <c r="F3902" i="5"/>
  <c r="B3902" i="5"/>
  <c r="E3902" i="5"/>
  <c r="A3903" i="5"/>
  <c r="D3902" i="5"/>
  <c r="H3902" i="5" l="1"/>
  <c r="G3903" i="5"/>
  <c r="C3903" i="5"/>
  <c r="F3903" i="5"/>
  <c r="B3903" i="5"/>
  <c r="E3903" i="5"/>
  <c r="A3904" i="5"/>
  <c r="D3903" i="5"/>
  <c r="H3903" i="5" l="1"/>
  <c r="G3904" i="5"/>
  <c r="C3904" i="5"/>
  <c r="F3904" i="5"/>
  <c r="B3904" i="5"/>
  <c r="E3904" i="5"/>
  <c r="A3905" i="5"/>
  <c r="D3904" i="5"/>
  <c r="H3904" i="5" l="1"/>
  <c r="G3905" i="5"/>
  <c r="C3905" i="5"/>
  <c r="F3905" i="5"/>
  <c r="B3905" i="5"/>
  <c r="E3905" i="5"/>
  <c r="A3906" i="5"/>
  <c r="D3905" i="5"/>
  <c r="H3905" i="5" l="1"/>
  <c r="G3906" i="5"/>
  <c r="C3906" i="5"/>
  <c r="F3906" i="5"/>
  <c r="B3906" i="5"/>
  <c r="E3906" i="5"/>
  <c r="A3907" i="5"/>
  <c r="D3906" i="5"/>
  <c r="H3906" i="5" l="1"/>
  <c r="G3907" i="5"/>
  <c r="C3907" i="5"/>
  <c r="F3907" i="5"/>
  <c r="B3907" i="5"/>
  <c r="E3907" i="5"/>
  <c r="A3908" i="5"/>
  <c r="D3907" i="5"/>
  <c r="H3907" i="5" l="1"/>
  <c r="G3908" i="5"/>
  <c r="C3908" i="5"/>
  <c r="F3908" i="5"/>
  <c r="B3908" i="5"/>
  <c r="E3908" i="5"/>
  <c r="A3909" i="5"/>
  <c r="D3908" i="5"/>
  <c r="H3908" i="5" l="1"/>
  <c r="G3909" i="5"/>
  <c r="C3909" i="5"/>
  <c r="F3909" i="5"/>
  <c r="B3909" i="5"/>
  <c r="E3909" i="5"/>
  <c r="A3910" i="5"/>
  <c r="D3909" i="5"/>
  <c r="H3909" i="5" l="1"/>
  <c r="G3910" i="5"/>
  <c r="C3910" i="5"/>
  <c r="F3910" i="5"/>
  <c r="B3910" i="5"/>
  <c r="E3910" i="5"/>
  <c r="A3911" i="5"/>
  <c r="D3910" i="5"/>
  <c r="H3910" i="5" l="1"/>
  <c r="G3911" i="5"/>
  <c r="C3911" i="5"/>
  <c r="F3911" i="5"/>
  <c r="B3911" i="5"/>
  <c r="E3911" i="5"/>
  <c r="A3912" i="5"/>
  <c r="D3911" i="5"/>
  <c r="H3911" i="5" l="1"/>
  <c r="G3912" i="5"/>
  <c r="C3912" i="5"/>
  <c r="F3912" i="5"/>
  <c r="B3912" i="5"/>
  <c r="E3912" i="5"/>
  <c r="A3913" i="5"/>
  <c r="D3912" i="5"/>
  <c r="H3912" i="5" l="1"/>
  <c r="G3913" i="5"/>
  <c r="C3913" i="5"/>
  <c r="F3913" i="5"/>
  <c r="B3913" i="5"/>
  <c r="E3913" i="5"/>
  <c r="A3914" i="5"/>
  <c r="D3913" i="5"/>
  <c r="H3913" i="5" l="1"/>
  <c r="G3914" i="5"/>
  <c r="C3914" i="5"/>
  <c r="F3914" i="5"/>
  <c r="B3914" i="5"/>
  <c r="E3914" i="5"/>
  <c r="A3915" i="5"/>
  <c r="D3914" i="5"/>
  <c r="H3914" i="5" l="1"/>
  <c r="G3915" i="5"/>
  <c r="C3915" i="5"/>
  <c r="F3915" i="5"/>
  <c r="B3915" i="5"/>
  <c r="E3915" i="5"/>
  <c r="A3916" i="5"/>
  <c r="D3915" i="5"/>
  <c r="H3915" i="5" l="1"/>
  <c r="G3916" i="5"/>
  <c r="C3916" i="5"/>
  <c r="F3916" i="5"/>
  <c r="B3916" i="5"/>
  <c r="E3916" i="5"/>
  <c r="A3917" i="5"/>
  <c r="D3916" i="5"/>
  <c r="H3916" i="5" l="1"/>
  <c r="G3917" i="5"/>
  <c r="C3917" i="5"/>
  <c r="F3917" i="5"/>
  <c r="B3917" i="5"/>
  <c r="E3917" i="5"/>
  <c r="A3918" i="5"/>
  <c r="D3917" i="5"/>
  <c r="H3917" i="5" l="1"/>
  <c r="G3918" i="5"/>
  <c r="C3918" i="5"/>
  <c r="F3918" i="5"/>
  <c r="B3918" i="5"/>
  <c r="E3918" i="5"/>
  <c r="A3919" i="5"/>
  <c r="D3918" i="5"/>
  <c r="H3918" i="5" l="1"/>
  <c r="G3919" i="5"/>
  <c r="C3919" i="5"/>
  <c r="F3919" i="5"/>
  <c r="B3919" i="5"/>
  <c r="E3919" i="5"/>
  <c r="A3920" i="5"/>
  <c r="D3919" i="5"/>
  <c r="H3919" i="5" l="1"/>
  <c r="G3920" i="5"/>
  <c r="C3920" i="5"/>
  <c r="F3920" i="5"/>
  <c r="B3920" i="5"/>
  <c r="E3920" i="5"/>
  <c r="A3921" i="5"/>
  <c r="D3920" i="5"/>
  <c r="H3920" i="5" l="1"/>
  <c r="G3921" i="5"/>
  <c r="C3921" i="5"/>
  <c r="F3921" i="5"/>
  <c r="B3921" i="5"/>
  <c r="E3921" i="5"/>
  <c r="A3922" i="5"/>
  <c r="D3921" i="5"/>
  <c r="H3921" i="5" l="1"/>
  <c r="G3922" i="5"/>
  <c r="C3922" i="5"/>
  <c r="F3922" i="5"/>
  <c r="B3922" i="5"/>
  <c r="E3922" i="5"/>
  <c r="A3923" i="5"/>
  <c r="D3922" i="5"/>
  <c r="H3922" i="5" l="1"/>
  <c r="G3923" i="5"/>
  <c r="C3923" i="5"/>
  <c r="F3923" i="5"/>
  <c r="B3923" i="5"/>
  <c r="E3923" i="5"/>
  <c r="A3924" i="5"/>
  <c r="D3923" i="5"/>
  <c r="H3923" i="5" l="1"/>
  <c r="G3924" i="5"/>
  <c r="C3924" i="5"/>
  <c r="F3924" i="5"/>
  <c r="B3924" i="5"/>
  <c r="E3924" i="5"/>
  <c r="A3925" i="5"/>
  <c r="D3924" i="5"/>
  <c r="H3924" i="5" l="1"/>
  <c r="G3925" i="5"/>
  <c r="C3925" i="5"/>
  <c r="F3925" i="5"/>
  <c r="B3925" i="5"/>
  <c r="E3925" i="5"/>
  <c r="A3926" i="5"/>
  <c r="D3925" i="5"/>
  <c r="H3925" i="5" l="1"/>
  <c r="G3926" i="5"/>
  <c r="C3926" i="5"/>
  <c r="F3926" i="5"/>
  <c r="B3926" i="5"/>
  <c r="E3926" i="5"/>
  <c r="A3927" i="5"/>
  <c r="D3926" i="5"/>
  <c r="H3926" i="5" l="1"/>
  <c r="G3927" i="5"/>
  <c r="C3927" i="5"/>
  <c r="F3927" i="5"/>
  <c r="B3927" i="5"/>
  <c r="E3927" i="5"/>
  <c r="A3928" i="5"/>
  <c r="D3927" i="5"/>
  <c r="H3927" i="5" l="1"/>
  <c r="G3928" i="5"/>
  <c r="C3928" i="5"/>
  <c r="F3928" i="5"/>
  <c r="B3928" i="5"/>
  <c r="E3928" i="5"/>
  <c r="A3929" i="5"/>
  <c r="D3928" i="5"/>
  <c r="H3928" i="5" l="1"/>
  <c r="G3929" i="5"/>
  <c r="C3929" i="5"/>
  <c r="F3929" i="5"/>
  <c r="B3929" i="5"/>
  <c r="E3929" i="5"/>
  <c r="A3930" i="5"/>
  <c r="D3929" i="5"/>
  <c r="H3929" i="5" l="1"/>
  <c r="G3930" i="5"/>
  <c r="C3930" i="5"/>
  <c r="F3930" i="5"/>
  <c r="B3930" i="5"/>
  <c r="E3930" i="5"/>
  <c r="A3931" i="5"/>
  <c r="D3930" i="5"/>
  <c r="H3930" i="5" l="1"/>
  <c r="G3931" i="5"/>
  <c r="C3931" i="5"/>
  <c r="F3931" i="5"/>
  <c r="B3931" i="5"/>
  <c r="E3931" i="5"/>
  <c r="A3932" i="5"/>
  <c r="D3931" i="5"/>
  <c r="H3931" i="5" l="1"/>
  <c r="G3932" i="5"/>
  <c r="C3932" i="5"/>
  <c r="F3932" i="5"/>
  <c r="B3932" i="5"/>
  <c r="E3932" i="5"/>
  <c r="A3933" i="5"/>
  <c r="D3932" i="5"/>
  <c r="H3932" i="5" l="1"/>
  <c r="G3933" i="5"/>
  <c r="C3933" i="5"/>
  <c r="F3933" i="5"/>
  <c r="B3933" i="5"/>
  <c r="E3933" i="5"/>
  <c r="A3934" i="5"/>
  <c r="D3933" i="5"/>
  <c r="H3933" i="5" l="1"/>
  <c r="G3934" i="5"/>
  <c r="C3934" i="5"/>
  <c r="F3934" i="5"/>
  <c r="B3934" i="5"/>
  <c r="E3934" i="5"/>
  <c r="A3935" i="5"/>
  <c r="D3934" i="5"/>
  <c r="H3934" i="5" l="1"/>
  <c r="G3935" i="5"/>
  <c r="C3935" i="5"/>
  <c r="F3935" i="5"/>
  <c r="B3935" i="5"/>
  <c r="E3935" i="5"/>
  <c r="A3936" i="5"/>
  <c r="D3935" i="5"/>
  <c r="H3935" i="5" l="1"/>
  <c r="G3936" i="5"/>
  <c r="C3936" i="5"/>
  <c r="F3936" i="5"/>
  <c r="B3936" i="5"/>
  <c r="E3936" i="5"/>
  <c r="A3937" i="5"/>
  <c r="D3936" i="5"/>
  <c r="H3936" i="5" l="1"/>
  <c r="G3937" i="5"/>
  <c r="C3937" i="5"/>
  <c r="F3937" i="5"/>
  <c r="B3937" i="5"/>
  <c r="E3937" i="5"/>
  <c r="A3938" i="5"/>
  <c r="D3937" i="5"/>
  <c r="H3937" i="5" l="1"/>
  <c r="G3938" i="5"/>
  <c r="C3938" i="5"/>
  <c r="F3938" i="5"/>
  <c r="B3938" i="5"/>
  <c r="E3938" i="5"/>
  <c r="A3939" i="5"/>
  <c r="D3938" i="5"/>
  <c r="H3938" i="5" l="1"/>
  <c r="G3939" i="5"/>
  <c r="C3939" i="5"/>
  <c r="F3939" i="5"/>
  <c r="B3939" i="5"/>
  <c r="E3939" i="5"/>
  <c r="A3940" i="5"/>
  <c r="D3939" i="5"/>
  <c r="H3939" i="5" l="1"/>
  <c r="G3940" i="5"/>
  <c r="C3940" i="5"/>
  <c r="F3940" i="5"/>
  <c r="B3940" i="5"/>
  <c r="E3940" i="5"/>
  <c r="A3941" i="5"/>
  <c r="D3940" i="5"/>
  <c r="H3940" i="5" l="1"/>
  <c r="G3941" i="5"/>
  <c r="C3941" i="5"/>
  <c r="F3941" i="5"/>
  <c r="B3941" i="5"/>
  <c r="E3941" i="5"/>
  <c r="A3942" i="5"/>
  <c r="D3941" i="5"/>
  <c r="H3941" i="5" l="1"/>
  <c r="G3942" i="5"/>
  <c r="C3942" i="5"/>
  <c r="F3942" i="5"/>
  <c r="B3942" i="5"/>
  <c r="E3942" i="5"/>
  <c r="A3943" i="5"/>
  <c r="D3942" i="5"/>
  <c r="H3942" i="5" l="1"/>
  <c r="G3943" i="5"/>
  <c r="C3943" i="5"/>
  <c r="F3943" i="5"/>
  <c r="B3943" i="5"/>
  <c r="E3943" i="5"/>
  <c r="A3944" i="5"/>
  <c r="D3943" i="5"/>
  <c r="H3943" i="5" l="1"/>
  <c r="G3944" i="5"/>
  <c r="C3944" i="5"/>
  <c r="F3944" i="5"/>
  <c r="B3944" i="5"/>
  <c r="E3944" i="5"/>
  <c r="A3945" i="5"/>
  <c r="D3944" i="5"/>
  <c r="H3944" i="5" l="1"/>
  <c r="G3945" i="5"/>
  <c r="C3945" i="5"/>
  <c r="F3945" i="5"/>
  <c r="B3945" i="5"/>
  <c r="E3945" i="5"/>
  <c r="A3946" i="5"/>
  <c r="D3945" i="5"/>
  <c r="H3945" i="5" l="1"/>
  <c r="G3946" i="5"/>
  <c r="C3946" i="5"/>
  <c r="F3946" i="5"/>
  <c r="B3946" i="5"/>
  <c r="E3946" i="5"/>
  <c r="A3947" i="5"/>
  <c r="D3946" i="5"/>
  <c r="H3946" i="5" l="1"/>
  <c r="G3947" i="5"/>
  <c r="C3947" i="5"/>
  <c r="F3947" i="5"/>
  <c r="B3947" i="5"/>
  <c r="E3947" i="5"/>
  <c r="A3948" i="5"/>
  <c r="D3947" i="5"/>
  <c r="H3947" i="5" l="1"/>
  <c r="G3948" i="5"/>
  <c r="C3948" i="5"/>
  <c r="F3948" i="5"/>
  <c r="B3948" i="5"/>
  <c r="E3948" i="5"/>
  <c r="A3949" i="5"/>
  <c r="D3948" i="5"/>
  <c r="H3948" i="5" l="1"/>
  <c r="G3949" i="5"/>
  <c r="C3949" i="5"/>
  <c r="F3949" i="5"/>
  <c r="B3949" i="5"/>
  <c r="E3949" i="5"/>
  <c r="A3950" i="5"/>
  <c r="D3949" i="5"/>
  <c r="H3949" i="5" l="1"/>
  <c r="G3950" i="5"/>
  <c r="C3950" i="5"/>
  <c r="F3950" i="5"/>
  <c r="B3950" i="5"/>
  <c r="E3950" i="5"/>
  <c r="A3951" i="5"/>
  <c r="D3950" i="5"/>
  <c r="H3950" i="5" l="1"/>
  <c r="G3951" i="5"/>
  <c r="C3951" i="5"/>
  <c r="F3951" i="5"/>
  <c r="B3951" i="5"/>
  <c r="E3951" i="5"/>
  <c r="A3952" i="5"/>
  <c r="D3951" i="5"/>
  <c r="H3951" i="5" l="1"/>
  <c r="G3952" i="5"/>
  <c r="C3952" i="5"/>
  <c r="F3952" i="5"/>
  <c r="B3952" i="5"/>
  <c r="E3952" i="5"/>
  <c r="A3953" i="5"/>
  <c r="D3952" i="5"/>
  <c r="H3952" i="5" l="1"/>
  <c r="G3953" i="5"/>
  <c r="C3953" i="5"/>
  <c r="F3953" i="5"/>
  <c r="B3953" i="5"/>
  <c r="E3953" i="5"/>
  <c r="A3954" i="5"/>
  <c r="D3953" i="5"/>
  <c r="H3953" i="5" l="1"/>
  <c r="G3954" i="5"/>
  <c r="C3954" i="5"/>
  <c r="F3954" i="5"/>
  <c r="B3954" i="5"/>
  <c r="E3954" i="5"/>
  <c r="A3955" i="5"/>
  <c r="D3954" i="5"/>
  <c r="H3954" i="5" l="1"/>
  <c r="G3955" i="5"/>
  <c r="C3955" i="5"/>
  <c r="F3955" i="5"/>
  <c r="B3955" i="5"/>
  <c r="E3955" i="5"/>
  <c r="A3956" i="5"/>
  <c r="D3955" i="5"/>
  <c r="H3955" i="5" l="1"/>
  <c r="G3956" i="5"/>
  <c r="C3956" i="5"/>
  <c r="F3956" i="5"/>
  <c r="B3956" i="5"/>
  <c r="E3956" i="5"/>
  <c r="A3957" i="5"/>
  <c r="D3956" i="5"/>
  <c r="H3956" i="5" l="1"/>
  <c r="G3957" i="5"/>
  <c r="C3957" i="5"/>
  <c r="F3957" i="5"/>
  <c r="B3957" i="5"/>
  <c r="E3957" i="5"/>
  <c r="A3958" i="5"/>
  <c r="D3957" i="5"/>
  <c r="H3957" i="5" l="1"/>
  <c r="G3958" i="5"/>
  <c r="C3958" i="5"/>
  <c r="F3958" i="5"/>
  <c r="B3958" i="5"/>
  <c r="E3958" i="5"/>
  <c r="A3959" i="5"/>
  <c r="D3958" i="5"/>
  <c r="H3958" i="5" l="1"/>
  <c r="G3959" i="5"/>
  <c r="C3959" i="5"/>
  <c r="F3959" i="5"/>
  <c r="B3959" i="5"/>
  <c r="E3959" i="5"/>
  <c r="A3960" i="5"/>
  <c r="D3959" i="5"/>
  <c r="H3959" i="5" l="1"/>
  <c r="G3960" i="5"/>
  <c r="C3960" i="5"/>
  <c r="F3960" i="5"/>
  <c r="B3960" i="5"/>
  <c r="E3960" i="5"/>
  <c r="A3961" i="5"/>
  <c r="D3960" i="5"/>
  <c r="H3960" i="5" l="1"/>
  <c r="G3961" i="5"/>
  <c r="C3961" i="5"/>
  <c r="F3961" i="5"/>
  <c r="B3961" i="5"/>
  <c r="E3961" i="5"/>
  <c r="A3962" i="5"/>
  <c r="D3961" i="5"/>
  <c r="H3961" i="5" l="1"/>
  <c r="G3962" i="5"/>
  <c r="C3962" i="5"/>
  <c r="F3962" i="5"/>
  <c r="B3962" i="5"/>
  <c r="E3962" i="5"/>
  <c r="A3963" i="5"/>
  <c r="D3962" i="5"/>
  <c r="H3962" i="5" l="1"/>
  <c r="G3963" i="5"/>
  <c r="C3963" i="5"/>
  <c r="F3963" i="5"/>
  <c r="B3963" i="5"/>
  <c r="E3963" i="5"/>
  <c r="A3964" i="5"/>
  <c r="D3963" i="5"/>
  <c r="H3963" i="5" l="1"/>
  <c r="G3964" i="5"/>
  <c r="C3964" i="5"/>
  <c r="F3964" i="5"/>
  <c r="B3964" i="5"/>
  <c r="E3964" i="5"/>
  <c r="A3965" i="5"/>
  <c r="D3964" i="5"/>
  <c r="H3964" i="5" l="1"/>
  <c r="G3965" i="5"/>
  <c r="C3965" i="5"/>
  <c r="F3965" i="5"/>
  <c r="B3965" i="5"/>
  <c r="E3965" i="5"/>
  <c r="A3966" i="5"/>
  <c r="D3965" i="5"/>
  <c r="H3965" i="5" l="1"/>
  <c r="G3966" i="5"/>
  <c r="C3966" i="5"/>
  <c r="F3966" i="5"/>
  <c r="B3966" i="5"/>
  <c r="E3966" i="5"/>
  <c r="A3967" i="5"/>
  <c r="D3966" i="5"/>
  <c r="H3966" i="5" l="1"/>
  <c r="G3967" i="5"/>
  <c r="C3967" i="5"/>
  <c r="F3967" i="5"/>
  <c r="B3967" i="5"/>
  <c r="E3967" i="5"/>
  <c r="A3968" i="5"/>
  <c r="D3967" i="5"/>
  <c r="H3967" i="5" l="1"/>
  <c r="G3968" i="5"/>
  <c r="C3968" i="5"/>
  <c r="F3968" i="5"/>
  <c r="B3968" i="5"/>
  <c r="E3968" i="5"/>
  <c r="A3969" i="5"/>
  <c r="D3968" i="5"/>
  <c r="H3968" i="5" l="1"/>
  <c r="G3969" i="5"/>
  <c r="C3969" i="5"/>
  <c r="F3969" i="5"/>
  <c r="B3969" i="5"/>
  <c r="E3969" i="5"/>
  <c r="A3970" i="5"/>
  <c r="D3969" i="5"/>
  <c r="H3969" i="5" l="1"/>
  <c r="G3970" i="5"/>
  <c r="C3970" i="5"/>
  <c r="F3970" i="5"/>
  <c r="B3970" i="5"/>
  <c r="E3970" i="5"/>
  <c r="A3971" i="5"/>
  <c r="D3970" i="5"/>
  <c r="H3970" i="5" l="1"/>
  <c r="G3971" i="5"/>
  <c r="C3971" i="5"/>
  <c r="F3971" i="5"/>
  <c r="B3971" i="5"/>
  <c r="E3971" i="5"/>
  <c r="A3972" i="5"/>
  <c r="D3971" i="5"/>
  <c r="H3971" i="5" l="1"/>
  <c r="G3972" i="5"/>
  <c r="C3972" i="5"/>
  <c r="F3972" i="5"/>
  <c r="B3972" i="5"/>
  <c r="E3972" i="5"/>
  <c r="A3973" i="5"/>
  <c r="D3972" i="5"/>
  <c r="H3972" i="5" l="1"/>
  <c r="G3973" i="5"/>
  <c r="C3973" i="5"/>
  <c r="F3973" i="5"/>
  <c r="B3973" i="5"/>
  <c r="E3973" i="5"/>
  <c r="A3974" i="5"/>
  <c r="D3973" i="5"/>
  <c r="H3973" i="5" l="1"/>
  <c r="G3974" i="5"/>
  <c r="C3974" i="5"/>
  <c r="F3974" i="5"/>
  <c r="B3974" i="5"/>
  <c r="E3974" i="5"/>
  <c r="A3975" i="5"/>
  <c r="D3974" i="5"/>
  <c r="H3974" i="5" l="1"/>
  <c r="G3975" i="5"/>
  <c r="C3975" i="5"/>
  <c r="F3975" i="5"/>
  <c r="B3975" i="5"/>
  <c r="E3975" i="5"/>
  <c r="A3976" i="5"/>
  <c r="D3975" i="5"/>
  <c r="H3975" i="5" l="1"/>
  <c r="G3976" i="5"/>
  <c r="C3976" i="5"/>
  <c r="F3976" i="5"/>
  <c r="B3976" i="5"/>
  <c r="E3976" i="5"/>
  <c r="A3977" i="5"/>
  <c r="D3976" i="5"/>
  <c r="H3976" i="5" l="1"/>
  <c r="G3977" i="5"/>
  <c r="C3977" i="5"/>
  <c r="F3977" i="5"/>
  <c r="B3977" i="5"/>
  <c r="E3977" i="5"/>
  <c r="A3978" i="5"/>
  <c r="D3977" i="5"/>
  <c r="H3977" i="5" l="1"/>
  <c r="G3978" i="5"/>
  <c r="C3978" i="5"/>
  <c r="F3978" i="5"/>
  <c r="B3978" i="5"/>
  <c r="E3978" i="5"/>
  <c r="A3979" i="5"/>
  <c r="D3978" i="5"/>
  <c r="H3978" i="5" l="1"/>
  <c r="G3979" i="5"/>
  <c r="C3979" i="5"/>
  <c r="F3979" i="5"/>
  <c r="B3979" i="5"/>
  <c r="E3979" i="5"/>
  <c r="A3980" i="5"/>
  <c r="D3979" i="5"/>
  <c r="H3979" i="5" l="1"/>
  <c r="G3980" i="5"/>
  <c r="C3980" i="5"/>
  <c r="F3980" i="5"/>
  <c r="B3980" i="5"/>
  <c r="E3980" i="5"/>
  <c r="A3981" i="5"/>
  <c r="D3980" i="5"/>
  <c r="H3980" i="5" l="1"/>
  <c r="G3981" i="5"/>
  <c r="C3981" i="5"/>
  <c r="F3981" i="5"/>
  <c r="B3981" i="5"/>
  <c r="E3981" i="5"/>
  <c r="A3982" i="5"/>
  <c r="D3981" i="5"/>
  <c r="H3981" i="5" l="1"/>
  <c r="G3982" i="5"/>
  <c r="C3982" i="5"/>
  <c r="F3982" i="5"/>
  <c r="B3982" i="5"/>
  <c r="E3982" i="5"/>
  <c r="A3983" i="5"/>
  <c r="D3982" i="5"/>
  <c r="H3982" i="5" l="1"/>
  <c r="G3983" i="5"/>
  <c r="C3983" i="5"/>
  <c r="F3983" i="5"/>
  <c r="B3983" i="5"/>
  <c r="E3983" i="5"/>
  <c r="A3984" i="5"/>
  <c r="D3983" i="5"/>
  <c r="H3983" i="5" l="1"/>
  <c r="G3984" i="5"/>
  <c r="C3984" i="5"/>
  <c r="F3984" i="5"/>
  <c r="B3984" i="5"/>
  <c r="E3984" i="5"/>
  <c r="A3985" i="5"/>
  <c r="D3984" i="5"/>
  <c r="H3984" i="5" l="1"/>
  <c r="G3985" i="5"/>
  <c r="C3985" i="5"/>
  <c r="F3985" i="5"/>
  <c r="B3985" i="5"/>
  <c r="E3985" i="5"/>
  <c r="A3986" i="5"/>
  <c r="D3985" i="5"/>
  <c r="H3985" i="5" l="1"/>
  <c r="G3986" i="5"/>
  <c r="C3986" i="5"/>
  <c r="F3986" i="5"/>
  <c r="B3986" i="5"/>
  <c r="E3986" i="5"/>
  <c r="A3987" i="5"/>
  <c r="D3986" i="5"/>
  <c r="H3986" i="5" l="1"/>
  <c r="G3987" i="5"/>
  <c r="C3987" i="5"/>
  <c r="F3987" i="5"/>
  <c r="B3987" i="5"/>
  <c r="E3987" i="5"/>
  <c r="A3988" i="5"/>
  <c r="D3987" i="5"/>
  <c r="H3987" i="5" l="1"/>
  <c r="G3988" i="5"/>
  <c r="C3988" i="5"/>
  <c r="F3988" i="5"/>
  <c r="B3988" i="5"/>
  <c r="E3988" i="5"/>
  <c r="A3989" i="5"/>
  <c r="D3988" i="5"/>
  <c r="H3988" i="5" l="1"/>
  <c r="G3989" i="5"/>
  <c r="C3989" i="5"/>
  <c r="F3989" i="5"/>
  <c r="B3989" i="5"/>
  <c r="E3989" i="5"/>
  <c r="A3990" i="5"/>
  <c r="D3989" i="5"/>
  <c r="H3989" i="5" l="1"/>
  <c r="G3990" i="5"/>
  <c r="C3990" i="5"/>
  <c r="F3990" i="5"/>
  <c r="B3990" i="5"/>
  <c r="E3990" i="5"/>
  <c r="A3991" i="5"/>
  <c r="D3990" i="5"/>
  <c r="H3990" i="5" l="1"/>
  <c r="G3991" i="5"/>
  <c r="C3991" i="5"/>
  <c r="F3991" i="5"/>
  <c r="B3991" i="5"/>
  <c r="E3991" i="5"/>
  <c r="A3992" i="5"/>
  <c r="D3991" i="5"/>
  <c r="H3991" i="5" l="1"/>
  <c r="G3992" i="5"/>
  <c r="C3992" i="5"/>
  <c r="F3992" i="5"/>
  <c r="B3992" i="5"/>
  <c r="E3992" i="5"/>
  <c r="A3993" i="5"/>
  <c r="D3992" i="5"/>
  <c r="H3992" i="5" l="1"/>
  <c r="G3993" i="5"/>
  <c r="C3993" i="5"/>
  <c r="F3993" i="5"/>
  <c r="B3993" i="5"/>
  <c r="E3993" i="5"/>
  <c r="A3994" i="5"/>
  <c r="D3993" i="5"/>
  <c r="H3993" i="5" l="1"/>
  <c r="G3994" i="5"/>
  <c r="C3994" i="5"/>
  <c r="F3994" i="5"/>
  <c r="B3994" i="5"/>
  <c r="E3994" i="5"/>
  <c r="A3995" i="5"/>
  <c r="D3994" i="5"/>
  <c r="H3994" i="5" l="1"/>
  <c r="G3995" i="5"/>
  <c r="C3995" i="5"/>
  <c r="F3995" i="5"/>
  <c r="B3995" i="5"/>
  <c r="E3995" i="5"/>
  <c r="A3996" i="5"/>
  <c r="D3995" i="5"/>
  <c r="H3995" i="5" l="1"/>
  <c r="G3996" i="5"/>
  <c r="C3996" i="5"/>
  <c r="F3996" i="5"/>
  <c r="B3996" i="5"/>
  <c r="E3996" i="5"/>
  <c r="A3997" i="5"/>
  <c r="D3996" i="5"/>
  <c r="H3996" i="5" l="1"/>
  <c r="G3997" i="5"/>
  <c r="C3997" i="5"/>
  <c r="F3997" i="5"/>
  <c r="B3997" i="5"/>
  <c r="E3997" i="5"/>
  <c r="A3998" i="5"/>
  <c r="D3997" i="5"/>
  <c r="H3997" i="5" l="1"/>
  <c r="G3998" i="5"/>
  <c r="C3998" i="5"/>
  <c r="F3998" i="5"/>
  <c r="B3998" i="5"/>
  <c r="E3998" i="5"/>
  <c r="A3999" i="5"/>
  <c r="D3998" i="5"/>
  <c r="H3998" i="5" l="1"/>
  <c r="G3999" i="5"/>
  <c r="C3999" i="5"/>
  <c r="F3999" i="5"/>
  <c r="B3999" i="5"/>
  <c r="E3999" i="5"/>
  <c r="A4000" i="5"/>
  <c r="D3999" i="5"/>
  <c r="H3999" i="5" l="1"/>
  <c r="G4000" i="5"/>
  <c r="C4000" i="5"/>
  <c r="F4000" i="5"/>
  <c r="B4000" i="5"/>
  <c r="E4000" i="5"/>
  <c r="A4001" i="5"/>
  <c r="D4000" i="5"/>
  <c r="H4000" i="5" l="1"/>
  <c r="G4001" i="5"/>
  <c r="C4001" i="5"/>
  <c r="F4001" i="5"/>
  <c r="B4001" i="5"/>
  <c r="E4001" i="5"/>
  <c r="A4002" i="5"/>
  <c r="D4001" i="5"/>
  <c r="H4001" i="5" l="1"/>
  <c r="G4002" i="5"/>
  <c r="C4002" i="5"/>
  <c r="F4002" i="5"/>
  <c r="B4002" i="5"/>
  <c r="E4002" i="5"/>
  <c r="A4003" i="5"/>
  <c r="D4002" i="5"/>
  <c r="H4002" i="5" l="1"/>
  <c r="G4003" i="5"/>
  <c r="C4003" i="5"/>
  <c r="F4003" i="5"/>
  <c r="B4003" i="5"/>
  <c r="E4003" i="5"/>
  <c r="A4004" i="5"/>
  <c r="D4003" i="5"/>
  <c r="H4003" i="5" l="1"/>
  <c r="G4004" i="5"/>
  <c r="C4004" i="5"/>
  <c r="F4004" i="5"/>
  <c r="B4004" i="5"/>
  <c r="E4004" i="5"/>
  <c r="A4005" i="5"/>
  <c r="D4004" i="5"/>
  <c r="H4004" i="5" l="1"/>
  <c r="G4005" i="5"/>
  <c r="C4005" i="5"/>
  <c r="F4005" i="5"/>
  <c r="B4005" i="5"/>
  <c r="E4005" i="5"/>
  <c r="A4006" i="5"/>
  <c r="D4005" i="5"/>
  <c r="H4005" i="5" l="1"/>
  <c r="G4006" i="5"/>
  <c r="C4006" i="5"/>
  <c r="F4006" i="5"/>
  <c r="B4006" i="5"/>
  <c r="E4006" i="5"/>
  <c r="A4007" i="5"/>
  <c r="D4006" i="5"/>
  <c r="H4006" i="5" l="1"/>
  <c r="G4007" i="5"/>
  <c r="C4007" i="5"/>
  <c r="F4007" i="5"/>
  <c r="B4007" i="5"/>
  <c r="E4007" i="5"/>
  <c r="A4008" i="5"/>
  <c r="D4007" i="5"/>
  <c r="H4007" i="5" l="1"/>
  <c r="G4008" i="5"/>
  <c r="C4008" i="5"/>
  <c r="F4008" i="5"/>
  <c r="B4008" i="5"/>
  <c r="E4008" i="5"/>
  <c r="A4009" i="5"/>
  <c r="D4008" i="5"/>
  <c r="H4008" i="5" l="1"/>
  <c r="G4009" i="5"/>
  <c r="C4009" i="5"/>
  <c r="F4009" i="5"/>
  <c r="B4009" i="5"/>
  <c r="E4009" i="5"/>
  <c r="A4010" i="5"/>
  <c r="D4009" i="5"/>
  <c r="H4009" i="5" l="1"/>
  <c r="G4010" i="5"/>
  <c r="C4010" i="5"/>
  <c r="F4010" i="5"/>
  <c r="B4010" i="5"/>
  <c r="E4010" i="5"/>
  <c r="A4011" i="5"/>
  <c r="D4010" i="5"/>
  <c r="H4010" i="5" l="1"/>
  <c r="G4011" i="5"/>
  <c r="C4011" i="5"/>
  <c r="F4011" i="5"/>
  <c r="B4011" i="5"/>
  <c r="E4011" i="5"/>
  <c r="A4012" i="5"/>
  <c r="D4011" i="5"/>
  <c r="H4011" i="5" l="1"/>
  <c r="G4012" i="5"/>
  <c r="C4012" i="5"/>
  <c r="F4012" i="5"/>
  <c r="B4012" i="5"/>
  <c r="E4012" i="5"/>
  <c r="A4013" i="5"/>
  <c r="D4012" i="5"/>
  <c r="H4012" i="5" l="1"/>
  <c r="G4013" i="5"/>
  <c r="C4013" i="5"/>
  <c r="F4013" i="5"/>
  <c r="B4013" i="5"/>
  <c r="E4013" i="5"/>
  <c r="A4014" i="5"/>
  <c r="D4013" i="5"/>
  <c r="H4013" i="5" l="1"/>
  <c r="G4014" i="5"/>
  <c r="C4014" i="5"/>
  <c r="F4014" i="5"/>
  <c r="B4014" i="5"/>
  <c r="E4014" i="5"/>
  <c r="A4015" i="5"/>
  <c r="D4014" i="5"/>
  <c r="H4014" i="5" l="1"/>
  <c r="G4015" i="5"/>
  <c r="C4015" i="5"/>
  <c r="F4015" i="5"/>
  <c r="B4015" i="5"/>
  <c r="E4015" i="5"/>
  <c r="A4016" i="5"/>
  <c r="D4015" i="5"/>
  <c r="H4015" i="5" l="1"/>
  <c r="G4016" i="5"/>
  <c r="C4016" i="5"/>
  <c r="F4016" i="5"/>
  <c r="B4016" i="5"/>
  <c r="E4016" i="5"/>
  <c r="A4017" i="5"/>
  <c r="D4016" i="5"/>
  <c r="H4016" i="5" l="1"/>
  <c r="G4017" i="5"/>
  <c r="C4017" i="5"/>
  <c r="F4017" i="5"/>
  <c r="B4017" i="5"/>
  <c r="E4017" i="5"/>
  <c r="A4018" i="5"/>
  <c r="D4017" i="5"/>
  <c r="H4017" i="5" l="1"/>
  <c r="G4018" i="5"/>
  <c r="C4018" i="5"/>
  <c r="F4018" i="5"/>
  <c r="B4018" i="5"/>
  <c r="E4018" i="5"/>
  <c r="A4019" i="5"/>
  <c r="D4018" i="5"/>
  <c r="H4018" i="5" l="1"/>
  <c r="G4019" i="5"/>
  <c r="C4019" i="5"/>
  <c r="F4019" i="5"/>
  <c r="B4019" i="5"/>
  <c r="E4019" i="5"/>
  <c r="A4020" i="5"/>
  <c r="D4019" i="5"/>
  <c r="H4019" i="5" l="1"/>
  <c r="G4020" i="5"/>
  <c r="C4020" i="5"/>
  <c r="F4020" i="5"/>
  <c r="B4020" i="5"/>
  <c r="E4020" i="5"/>
  <c r="A4021" i="5"/>
  <c r="D4020" i="5"/>
  <c r="H4020" i="5" l="1"/>
  <c r="G4021" i="5"/>
  <c r="C4021" i="5"/>
  <c r="F4021" i="5"/>
  <c r="B4021" i="5"/>
  <c r="E4021" i="5"/>
  <c r="A4022" i="5"/>
  <c r="D4021" i="5"/>
  <c r="H4021" i="5" l="1"/>
  <c r="G4022" i="5"/>
  <c r="C4022" i="5"/>
  <c r="F4022" i="5"/>
  <c r="B4022" i="5"/>
  <c r="E4022" i="5"/>
  <c r="A4023" i="5"/>
  <c r="D4022" i="5"/>
  <c r="H4022" i="5" l="1"/>
  <c r="G4023" i="5"/>
  <c r="C4023" i="5"/>
  <c r="F4023" i="5"/>
  <c r="B4023" i="5"/>
  <c r="E4023" i="5"/>
  <c r="A4024" i="5"/>
  <c r="D4023" i="5"/>
  <c r="H4023" i="5" l="1"/>
  <c r="G4024" i="5"/>
  <c r="C4024" i="5"/>
  <c r="F4024" i="5"/>
  <c r="B4024" i="5"/>
  <c r="E4024" i="5"/>
  <c r="A4025" i="5"/>
  <c r="D4024" i="5"/>
  <c r="H4024" i="5" l="1"/>
  <c r="G4025" i="5"/>
  <c r="C4025" i="5"/>
  <c r="F4025" i="5"/>
  <c r="B4025" i="5"/>
  <c r="E4025" i="5"/>
  <c r="A4026" i="5"/>
  <c r="D4025" i="5"/>
  <c r="H4025" i="5" l="1"/>
  <c r="G4026" i="5"/>
  <c r="C4026" i="5"/>
  <c r="F4026" i="5"/>
  <c r="B4026" i="5"/>
  <c r="E4026" i="5"/>
  <c r="A4027" i="5"/>
  <c r="D4026" i="5"/>
  <c r="H4026" i="5" l="1"/>
  <c r="G4027" i="5"/>
  <c r="C4027" i="5"/>
  <c r="F4027" i="5"/>
  <c r="B4027" i="5"/>
  <c r="E4027" i="5"/>
  <c r="A4028" i="5"/>
  <c r="D4027" i="5"/>
  <c r="H4027" i="5" l="1"/>
  <c r="G4028" i="5"/>
  <c r="C4028" i="5"/>
  <c r="F4028" i="5"/>
  <c r="B4028" i="5"/>
  <c r="E4028" i="5"/>
  <c r="A4029" i="5"/>
  <c r="D4028" i="5"/>
  <c r="H4028" i="5" l="1"/>
  <c r="G4029" i="5"/>
  <c r="C4029" i="5"/>
  <c r="F4029" i="5"/>
  <c r="B4029" i="5"/>
  <c r="E4029" i="5"/>
  <c r="A4030" i="5"/>
  <c r="D4029" i="5"/>
  <c r="H4029" i="5" l="1"/>
  <c r="G4030" i="5"/>
  <c r="C4030" i="5"/>
  <c r="F4030" i="5"/>
  <c r="B4030" i="5"/>
  <c r="E4030" i="5"/>
  <c r="A4031" i="5"/>
  <c r="D4030" i="5"/>
  <c r="H4030" i="5" l="1"/>
  <c r="G4031" i="5"/>
  <c r="C4031" i="5"/>
  <c r="F4031" i="5"/>
  <c r="B4031" i="5"/>
  <c r="E4031" i="5"/>
  <c r="A4032" i="5"/>
  <c r="D4031" i="5"/>
  <c r="H4031" i="5" l="1"/>
  <c r="G4032" i="5"/>
  <c r="C4032" i="5"/>
  <c r="F4032" i="5"/>
  <c r="B4032" i="5"/>
  <c r="E4032" i="5"/>
  <c r="A4033" i="5"/>
  <c r="D4032" i="5"/>
  <c r="H4032" i="5" l="1"/>
  <c r="G4033" i="5"/>
  <c r="C4033" i="5"/>
  <c r="F4033" i="5"/>
  <c r="B4033" i="5"/>
  <c r="E4033" i="5"/>
  <c r="A4034" i="5"/>
  <c r="D4033" i="5"/>
  <c r="H4033" i="5" l="1"/>
  <c r="G4034" i="5"/>
  <c r="C4034" i="5"/>
  <c r="F4034" i="5"/>
  <c r="B4034" i="5"/>
  <c r="E4034" i="5"/>
  <c r="A4035" i="5"/>
  <c r="D4034" i="5"/>
  <c r="H4034" i="5" l="1"/>
  <c r="G4035" i="5"/>
  <c r="C4035" i="5"/>
  <c r="F4035" i="5"/>
  <c r="B4035" i="5"/>
  <c r="E4035" i="5"/>
  <c r="A4036" i="5"/>
  <c r="D4035" i="5"/>
  <c r="H4035" i="5" l="1"/>
  <c r="G4036" i="5"/>
  <c r="C4036" i="5"/>
  <c r="F4036" i="5"/>
  <c r="B4036" i="5"/>
  <c r="E4036" i="5"/>
  <c r="A4037" i="5"/>
  <c r="D4036" i="5"/>
  <c r="H4036" i="5" l="1"/>
  <c r="G4037" i="5"/>
  <c r="C4037" i="5"/>
  <c r="F4037" i="5"/>
  <c r="B4037" i="5"/>
  <c r="E4037" i="5"/>
  <c r="A4038" i="5"/>
  <c r="D4037" i="5"/>
  <c r="H4037" i="5" l="1"/>
  <c r="G4038" i="5"/>
  <c r="C4038" i="5"/>
  <c r="F4038" i="5"/>
  <c r="B4038" i="5"/>
  <c r="E4038" i="5"/>
  <c r="A4039" i="5"/>
  <c r="D4038" i="5"/>
  <c r="H4038" i="5" l="1"/>
  <c r="G4039" i="5"/>
  <c r="C4039" i="5"/>
  <c r="F4039" i="5"/>
  <c r="B4039" i="5"/>
  <c r="E4039" i="5"/>
  <c r="A4040" i="5"/>
  <c r="D4039" i="5"/>
  <c r="H4039" i="5" l="1"/>
  <c r="G4040" i="5"/>
  <c r="C4040" i="5"/>
  <c r="F4040" i="5"/>
  <c r="B4040" i="5"/>
  <c r="E4040" i="5"/>
  <c r="A4041" i="5"/>
  <c r="D4040" i="5"/>
  <c r="H4040" i="5" l="1"/>
  <c r="G4041" i="5"/>
  <c r="C4041" i="5"/>
  <c r="F4041" i="5"/>
  <c r="B4041" i="5"/>
  <c r="E4041" i="5"/>
  <c r="A4042" i="5"/>
  <c r="D4041" i="5"/>
  <c r="H4041" i="5" l="1"/>
  <c r="G4042" i="5"/>
  <c r="C4042" i="5"/>
  <c r="F4042" i="5"/>
  <c r="B4042" i="5"/>
  <c r="E4042" i="5"/>
  <c r="A4043" i="5"/>
  <c r="D4042" i="5"/>
  <c r="H4042" i="5" l="1"/>
  <c r="G4043" i="5"/>
  <c r="C4043" i="5"/>
  <c r="F4043" i="5"/>
  <c r="B4043" i="5"/>
  <c r="E4043" i="5"/>
  <c r="A4044" i="5"/>
  <c r="D4043" i="5"/>
  <c r="H4043" i="5" l="1"/>
  <c r="G4044" i="5"/>
  <c r="C4044" i="5"/>
  <c r="F4044" i="5"/>
  <c r="B4044" i="5"/>
  <c r="E4044" i="5"/>
  <c r="A4045" i="5"/>
  <c r="D4044" i="5"/>
  <c r="H4044" i="5" l="1"/>
  <c r="G4045" i="5"/>
  <c r="C4045" i="5"/>
  <c r="F4045" i="5"/>
  <c r="B4045" i="5"/>
  <c r="E4045" i="5"/>
  <c r="A4046" i="5"/>
  <c r="D4045" i="5"/>
  <c r="H4045" i="5" l="1"/>
  <c r="G4046" i="5"/>
  <c r="C4046" i="5"/>
  <c r="F4046" i="5"/>
  <c r="B4046" i="5"/>
  <c r="E4046" i="5"/>
  <c r="A4047" i="5"/>
  <c r="D4046" i="5"/>
  <c r="H4046" i="5" l="1"/>
  <c r="G4047" i="5"/>
  <c r="C4047" i="5"/>
  <c r="F4047" i="5"/>
  <c r="B4047" i="5"/>
  <c r="E4047" i="5"/>
  <c r="A4048" i="5"/>
  <c r="D4047" i="5"/>
  <c r="H4047" i="5" l="1"/>
  <c r="G4048" i="5"/>
  <c r="C4048" i="5"/>
  <c r="F4048" i="5"/>
  <c r="B4048" i="5"/>
  <c r="E4048" i="5"/>
  <c r="A4049" i="5"/>
  <c r="D4048" i="5"/>
  <c r="H4048" i="5" l="1"/>
  <c r="G4049" i="5"/>
  <c r="C4049" i="5"/>
  <c r="F4049" i="5"/>
  <c r="B4049" i="5"/>
  <c r="E4049" i="5"/>
  <c r="A4050" i="5"/>
  <c r="D4049" i="5"/>
  <c r="H4049" i="5" l="1"/>
  <c r="G4050" i="5"/>
  <c r="C4050" i="5"/>
  <c r="F4050" i="5"/>
  <c r="B4050" i="5"/>
  <c r="E4050" i="5"/>
  <c r="A4051" i="5"/>
  <c r="D4050" i="5"/>
  <c r="H4050" i="5" l="1"/>
  <c r="G4051" i="5"/>
  <c r="C4051" i="5"/>
  <c r="F4051" i="5"/>
  <c r="B4051" i="5"/>
  <c r="E4051" i="5"/>
  <c r="A4052" i="5"/>
  <c r="D4051" i="5"/>
  <c r="H4051" i="5" l="1"/>
  <c r="G4052" i="5"/>
  <c r="C4052" i="5"/>
  <c r="F4052" i="5"/>
  <c r="B4052" i="5"/>
  <c r="E4052" i="5"/>
  <c r="A4053" i="5"/>
  <c r="D4052" i="5"/>
  <c r="H4052" i="5" l="1"/>
  <c r="G4053" i="5"/>
  <c r="C4053" i="5"/>
  <c r="F4053" i="5"/>
  <c r="B4053" i="5"/>
  <c r="E4053" i="5"/>
  <c r="A4054" i="5"/>
  <c r="D4053" i="5"/>
  <c r="H4053" i="5" l="1"/>
  <c r="G4054" i="5"/>
  <c r="C4054" i="5"/>
  <c r="F4054" i="5"/>
  <c r="B4054" i="5"/>
  <c r="E4054" i="5"/>
  <c r="A4055" i="5"/>
  <c r="D4054" i="5"/>
  <c r="H4054" i="5" l="1"/>
  <c r="G4055" i="5"/>
  <c r="C4055" i="5"/>
  <c r="F4055" i="5"/>
  <c r="B4055" i="5"/>
  <c r="E4055" i="5"/>
  <c r="A4056" i="5"/>
  <c r="D4055" i="5"/>
  <c r="H4055" i="5" l="1"/>
  <c r="G4056" i="5"/>
  <c r="C4056" i="5"/>
  <c r="F4056" i="5"/>
  <c r="B4056" i="5"/>
  <c r="E4056" i="5"/>
  <c r="A4057" i="5"/>
  <c r="D4056" i="5"/>
  <c r="H4056" i="5" l="1"/>
  <c r="G4057" i="5"/>
  <c r="C4057" i="5"/>
  <c r="F4057" i="5"/>
  <c r="B4057" i="5"/>
  <c r="E4057" i="5"/>
  <c r="A4058" i="5"/>
  <c r="D4057" i="5"/>
  <c r="H4057" i="5" l="1"/>
  <c r="G4058" i="5"/>
  <c r="C4058" i="5"/>
  <c r="F4058" i="5"/>
  <c r="B4058" i="5"/>
  <c r="E4058" i="5"/>
  <c r="A4059" i="5"/>
  <c r="D4058" i="5"/>
  <c r="H4058" i="5" l="1"/>
  <c r="G4059" i="5"/>
  <c r="C4059" i="5"/>
  <c r="F4059" i="5"/>
  <c r="B4059" i="5"/>
  <c r="E4059" i="5"/>
  <c r="A4060" i="5"/>
  <c r="D4059" i="5"/>
  <c r="H4059" i="5" l="1"/>
  <c r="G4060" i="5"/>
  <c r="C4060" i="5"/>
  <c r="F4060" i="5"/>
  <c r="B4060" i="5"/>
  <c r="E4060" i="5"/>
  <c r="A4061" i="5"/>
  <c r="D4060" i="5"/>
  <c r="H4060" i="5" l="1"/>
  <c r="G4061" i="5"/>
  <c r="C4061" i="5"/>
  <c r="F4061" i="5"/>
  <c r="B4061" i="5"/>
  <c r="E4061" i="5"/>
  <c r="A4062" i="5"/>
  <c r="D4061" i="5"/>
  <c r="H4061" i="5" l="1"/>
  <c r="G4062" i="5"/>
  <c r="C4062" i="5"/>
  <c r="F4062" i="5"/>
  <c r="B4062" i="5"/>
  <c r="E4062" i="5"/>
  <c r="A4063" i="5"/>
  <c r="D4062" i="5"/>
  <c r="H4062" i="5" l="1"/>
  <c r="G4063" i="5"/>
  <c r="C4063" i="5"/>
  <c r="F4063" i="5"/>
  <c r="B4063" i="5"/>
  <c r="E4063" i="5"/>
  <c r="A4064" i="5"/>
  <c r="D4063" i="5"/>
  <c r="H4063" i="5" l="1"/>
  <c r="G4064" i="5"/>
  <c r="C4064" i="5"/>
  <c r="F4064" i="5"/>
  <c r="B4064" i="5"/>
  <c r="E4064" i="5"/>
  <c r="A4065" i="5"/>
  <c r="D4064" i="5"/>
  <c r="H4064" i="5" l="1"/>
  <c r="G4065" i="5"/>
  <c r="C4065" i="5"/>
  <c r="F4065" i="5"/>
  <c r="B4065" i="5"/>
  <c r="E4065" i="5"/>
  <c r="A4066" i="5"/>
  <c r="D4065" i="5"/>
  <c r="H4065" i="5" l="1"/>
  <c r="G4066" i="5"/>
  <c r="C4066" i="5"/>
  <c r="F4066" i="5"/>
  <c r="B4066" i="5"/>
  <c r="E4066" i="5"/>
  <c r="A4067" i="5"/>
  <c r="D4066" i="5"/>
  <c r="H4066" i="5" l="1"/>
  <c r="G4067" i="5"/>
  <c r="C4067" i="5"/>
  <c r="F4067" i="5"/>
  <c r="B4067" i="5"/>
  <c r="E4067" i="5"/>
  <c r="A4068" i="5"/>
  <c r="D4067" i="5"/>
  <c r="H4067" i="5" l="1"/>
  <c r="G4068" i="5"/>
  <c r="C4068" i="5"/>
  <c r="F4068" i="5"/>
  <c r="B4068" i="5"/>
  <c r="E4068" i="5"/>
  <c r="A4069" i="5"/>
  <c r="D4068" i="5"/>
  <c r="H4068" i="5" l="1"/>
  <c r="G4069" i="5"/>
  <c r="C4069" i="5"/>
  <c r="F4069" i="5"/>
  <c r="B4069" i="5"/>
  <c r="E4069" i="5"/>
  <c r="A4070" i="5"/>
  <c r="D4069" i="5"/>
  <c r="H4069" i="5" l="1"/>
  <c r="G4070" i="5"/>
  <c r="C4070" i="5"/>
  <c r="F4070" i="5"/>
  <c r="B4070" i="5"/>
  <c r="E4070" i="5"/>
  <c r="A4071" i="5"/>
  <c r="D4070" i="5"/>
  <c r="H4070" i="5" l="1"/>
  <c r="G4071" i="5"/>
  <c r="C4071" i="5"/>
  <c r="F4071" i="5"/>
  <c r="B4071" i="5"/>
  <c r="E4071" i="5"/>
  <c r="A4072" i="5"/>
  <c r="D4071" i="5"/>
  <c r="H4071" i="5" l="1"/>
  <c r="G4072" i="5"/>
  <c r="C4072" i="5"/>
  <c r="F4072" i="5"/>
  <c r="B4072" i="5"/>
  <c r="E4072" i="5"/>
  <c r="A4073" i="5"/>
  <c r="D4072" i="5"/>
  <c r="H4072" i="5" l="1"/>
  <c r="G4073" i="5"/>
  <c r="C4073" i="5"/>
  <c r="F4073" i="5"/>
  <c r="B4073" i="5"/>
  <c r="E4073" i="5"/>
  <c r="A4074" i="5"/>
  <c r="D4073" i="5"/>
  <c r="H4073" i="5" l="1"/>
  <c r="G4074" i="5"/>
  <c r="C4074" i="5"/>
  <c r="F4074" i="5"/>
  <c r="B4074" i="5"/>
  <c r="E4074" i="5"/>
  <c r="A4075" i="5"/>
  <c r="D4074" i="5"/>
  <c r="H4074" i="5" l="1"/>
  <c r="G4075" i="5"/>
  <c r="C4075" i="5"/>
  <c r="F4075" i="5"/>
  <c r="B4075" i="5"/>
  <c r="E4075" i="5"/>
  <c r="A4076" i="5"/>
  <c r="D4075" i="5"/>
  <c r="H4075" i="5" l="1"/>
  <c r="G4076" i="5"/>
  <c r="C4076" i="5"/>
  <c r="F4076" i="5"/>
  <c r="B4076" i="5"/>
  <c r="E4076" i="5"/>
  <c r="A4077" i="5"/>
  <c r="D4076" i="5"/>
  <c r="H4076" i="5" l="1"/>
  <c r="G4077" i="5"/>
  <c r="C4077" i="5"/>
  <c r="F4077" i="5"/>
  <c r="B4077" i="5"/>
  <c r="E4077" i="5"/>
  <c r="A4078" i="5"/>
  <c r="D4077" i="5"/>
  <c r="H4077" i="5" l="1"/>
  <c r="G4078" i="5"/>
  <c r="C4078" i="5"/>
  <c r="F4078" i="5"/>
  <c r="B4078" i="5"/>
  <c r="E4078" i="5"/>
  <c r="A4079" i="5"/>
  <c r="D4078" i="5"/>
  <c r="H4078" i="5" l="1"/>
  <c r="G4079" i="5"/>
  <c r="C4079" i="5"/>
  <c r="F4079" i="5"/>
  <c r="B4079" i="5"/>
  <c r="E4079" i="5"/>
  <c r="A4080" i="5"/>
  <c r="D4079" i="5"/>
  <c r="H4079" i="5" l="1"/>
  <c r="G4080" i="5"/>
  <c r="C4080" i="5"/>
  <c r="F4080" i="5"/>
  <c r="B4080" i="5"/>
  <c r="E4080" i="5"/>
  <c r="A4081" i="5"/>
  <c r="D4080" i="5"/>
  <c r="H4080" i="5" l="1"/>
  <c r="G4081" i="5"/>
  <c r="C4081" i="5"/>
  <c r="F4081" i="5"/>
  <c r="B4081" i="5"/>
  <c r="E4081" i="5"/>
  <c r="A4082" i="5"/>
  <c r="D4081" i="5"/>
  <c r="H4081" i="5" l="1"/>
  <c r="G4082" i="5"/>
  <c r="C4082" i="5"/>
  <c r="F4082" i="5"/>
  <c r="B4082" i="5"/>
  <c r="E4082" i="5"/>
  <c r="A4083" i="5"/>
  <c r="D4082" i="5"/>
  <c r="H4082" i="5" l="1"/>
  <c r="G4083" i="5"/>
  <c r="C4083" i="5"/>
  <c r="F4083" i="5"/>
  <c r="B4083" i="5"/>
  <c r="E4083" i="5"/>
  <c r="A4084" i="5"/>
  <c r="D4083" i="5"/>
  <c r="H4083" i="5" l="1"/>
  <c r="G4084" i="5"/>
  <c r="C4084" i="5"/>
  <c r="F4084" i="5"/>
  <c r="B4084" i="5"/>
  <c r="E4084" i="5"/>
  <c r="A4085" i="5"/>
  <c r="D4084" i="5"/>
  <c r="H4084" i="5" l="1"/>
  <c r="G4085" i="5"/>
  <c r="C4085" i="5"/>
  <c r="F4085" i="5"/>
  <c r="B4085" i="5"/>
  <c r="E4085" i="5"/>
  <c r="A4086" i="5"/>
  <c r="D4085" i="5"/>
  <c r="H4085" i="5" l="1"/>
  <c r="G4086" i="5"/>
  <c r="C4086" i="5"/>
  <c r="F4086" i="5"/>
  <c r="B4086" i="5"/>
  <c r="E4086" i="5"/>
  <c r="A4087" i="5"/>
  <c r="D4086" i="5"/>
  <c r="H4086" i="5" l="1"/>
  <c r="G4087" i="5"/>
  <c r="C4087" i="5"/>
  <c r="F4087" i="5"/>
  <c r="B4087" i="5"/>
  <c r="E4087" i="5"/>
  <c r="A4088" i="5"/>
  <c r="D4087" i="5"/>
  <c r="H4087" i="5" l="1"/>
  <c r="G4088" i="5"/>
  <c r="C4088" i="5"/>
  <c r="F4088" i="5"/>
  <c r="B4088" i="5"/>
  <c r="E4088" i="5"/>
  <c r="A4089" i="5"/>
  <c r="D4088" i="5"/>
  <c r="H4088" i="5" l="1"/>
  <c r="G4089" i="5"/>
  <c r="C4089" i="5"/>
  <c r="F4089" i="5"/>
  <c r="B4089" i="5"/>
  <c r="E4089" i="5"/>
  <c r="A4090" i="5"/>
  <c r="D4089" i="5"/>
  <c r="H4089" i="5" l="1"/>
  <c r="G4090" i="5"/>
  <c r="C4090" i="5"/>
  <c r="F4090" i="5"/>
  <c r="B4090" i="5"/>
  <c r="E4090" i="5"/>
  <c r="A4091" i="5"/>
  <c r="D4090" i="5"/>
  <c r="H4090" i="5" l="1"/>
  <c r="G4091" i="5"/>
  <c r="C4091" i="5"/>
  <c r="F4091" i="5"/>
  <c r="B4091" i="5"/>
  <c r="E4091" i="5"/>
  <c r="A4092" i="5"/>
  <c r="D4091" i="5"/>
  <c r="H4091" i="5" l="1"/>
  <c r="G4092" i="5"/>
  <c r="C4092" i="5"/>
  <c r="F4092" i="5"/>
  <c r="B4092" i="5"/>
  <c r="E4092" i="5"/>
  <c r="A4093" i="5"/>
  <c r="D4092" i="5"/>
  <c r="H4092" i="5" l="1"/>
  <c r="G4093" i="5"/>
  <c r="C4093" i="5"/>
  <c r="F4093" i="5"/>
  <c r="B4093" i="5"/>
  <c r="E4093" i="5"/>
  <c r="A4094" i="5"/>
  <c r="D4093" i="5"/>
  <c r="H4093" i="5" l="1"/>
  <c r="G4094" i="5"/>
  <c r="C4094" i="5"/>
  <c r="F4094" i="5"/>
  <c r="B4094" i="5"/>
  <c r="E4094" i="5"/>
  <c r="A4095" i="5"/>
  <c r="D4094" i="5"/>
  <c r="H4094" i="5" l="1"/>
  <c r="G4095" i="5"/>
  <c r="C4095" i="5"/>
  <c r="F4095" i="5"/>
  <c r="B4095" i="5"/>
  <c r="E4095" i="5"/>
  <c r="A4096" i="5"/>
  <c r="D4095" i="5"/>
  <c r="H4095" i="5" l="1"/>
  <c r="G4096" i="5"/>
  <c r="C4096" i="5"/>
  <c r="F4096" i="5"/>
  <c r="B4096" i="5"/>
  <c r="E4096" i="5"/>
  <c r="A4097" i="5"/>
  <c r="D4096" i="5"/>
  <c r="H4096" i="5" l="1"/>
  <c r="G4097" i="5"/>
  <c r="C4097" i="5"/>
  <c r="F4097" i="5"/>
  <c r="B4097" i="5"/>
  <c r="E4097" i="5"/>
  <c r="A4098" i="5"/>
  <c r="D4097" i="5"/>
  <c r="H4097" i="5" l="1"/>
  <c r="G4098" i="5"/>
  <c r="C4098" i="5"/>
  <c r="F4098" i="5"/>
  <c r="B4098" i="5"/>
  <c r="E4098" i="5"/>
  <c r="A4099" i="5"/>
  <c r="D4098" i="5"/>
  <c r="H4098" i="5" l="1"/>
  <c r="G4099" i="5"/>
  <c r="C4099" i="5"/>
  <c r="F4099" i="5"/>
  <c r="B4099" i="5"/>
  <c r="E4099" i="5"/>
  <c r="A4100" i="5"/>
  <c r="D4099" i="5"/>
  <c r="H4099" i="5" l="1"/>
  <c r="G4100" i="5"/>
  <c r="C4100" i="5"/>
  <c r="F4100" i="5"/>
  <c r="B4100" i="5"/>
  <c r="E4100" i="5"/>
  <c r="A4101" i="5"/>
  <c r="D4100" i="5"/>
  <c r="H4100" i="5" l="1"/>
  <c r="G4101" i="5"/>
  <c r="C4101" i="5"/>
  <c r="F4101" i="5"/>
  <c r="B4101" i="5"/>
  <c r="E4101" i="5"/>
  <c r="A4102" i="5"/>
  <c r="D4101" i="5"/>
  <c r="H4101" i="5" l="1"/>
  <c r="G4102" i="5"/>
  <c r="C4102" i="5"/>
  <c r="F4102" i="5"/>
  <c r="B4102" i="5"/>
  <c r="E4102" i="5"/>
  <c r="A4103" i="5"/>
  <c r="D4102" i="5"/>
  <c r="H4102" i="5" l="1"/>
  <c r="G4103" i="5"/>
  <c r="C4103" i="5"/>
  <c r="F4103" i="5"/>
  <c r="B4103" i="5"/>
  <c r="E4103" i="5"/>
  <c r="A4104" i="5"/>
  <c r="D4103" i="5"/>
  <c r="H4103" i="5" l="1"/>
  <c r="G4104" i="5"/>
  <c r="C4104" i="5"/>
  <c r="F4104" i="5"/>
  <c r="B4104" i="5"/>
  <c r="E4104" i="5"/>
  <c r="A4105" i="5"/>
  <c r="D4104" i="5"/>
  <c r="H4104" i="5" l="1"/>
  <c r="G4105" i="5"/>
  <c r="C4105" i="5"/>
  <c r="F4105" i="5"/>
  <c r="B4105" i="5"/>
  <c r="E4105" i="5"/>
  <c r="A4106" i="5"/>
  <c r="D4105" i="5"/>
  <c r="H4105" i="5" l="1"/>
  <c r="G4106" i="5"/>
  <c r="C4106" i="5"/>
  <c r="F4106" i="5"/>
  <c r="B4106" i="5"/>
  <c r="E4106" i="5"/>
  <c r="A4107" i="5"/>
  <c r="D4106" i="5"/>
  <c r="H4106" i="5" l="1"/>
  <c r="G4107" i="5"/>
  <c r="C4107" i="5"/>
  <c r="F4107" i="5"/>
  <c r="B4107" i="5"/>
  <c r="E4107" i="5"/>
  <c r="A4108" i="5"/>
  <c r="D4107" i="5"/>
  <c r="H4107" i="5" l="1"/>
  <c r="G4108" i="5"/>
  <c r="C4108" i="5"/>
  <c r="F4108" i="5"/>
  <c r="B4108" i="5"/>
  <c r="E4108" i="5"/>
  <c r="A4109" i="5"/>
  <c r="D4108" i="5"/>
  <c r="H4108" i="5" l="1"/>
  <c r="G4109" i="5"/>
  <c r="C4109" i="5"/>
  <c r="F4109" i="5"/>
  <c r="B4109" i="5"/>
  <c r="E4109" i="5"/>
  <c r="A4110" i="5"/>
  <c r="D4109" i="5"/>
  <c r="H4109" i="5" l="1"/>
  <c r="G4110" i="5"/>
  <c r="C4110" i="5"/>
  <c r="F4110" i="5"/>
  <c r="B4110" i="5"/>
  <c r="E4110" i="5"/>
  <c r="A4111" i="5"/>
  <c r="D4110" i="5"/>
  <c r="H4110" i="5" l="1"/>
  <c r="G4111" i="5"/>
  <c r="C4111" i="5"/>
  <c r="F4111" i="5"/>
  <c r="B4111" i="5"/>
  <c r="E4111" i="5"/>
  <c r="A4112" i="5"/>
  <c r="D4111" i="5"/>
  <c r="H4111" i="5" l="1"/>
  <c r="G4112" i="5"/>
  <c r="C4112" i="5"/>
  <c r="F4112" i="5"/>
  <c r="B4112" i="5"/>
  <c r="E4112" i="5"/>
  <c r="A4113" i="5"/>
  <c r="D4112" i="5"/>
  <c r="H4112" i="5" l="1"/>
  <c r="G4113" i="5"/>
  <c r="C4113" i="5"/>
  <c r="F4113" i="5"/>
  <c r="B4113" i="5"/>
  <c r="E4113" i="5"/>
  <c r="A4114" i="5"/>
  <c r="D4113" i="5"/>
  <c r="H4113" i="5" l="1"/>
  <c r="G4114" i="5"/>
  <c r="C4114" i="5"/>
  <c r="F4114" i="5"/>
  <c r="B4114" i="5"/>
  <c r="E4114" i="5"/>
  <c r="A4115" i="5"/>
  <c r="D4114" i="5"/>
  <c r="H4114" i="5" l="1"/>
  <c r="G4115" i="5"/>
  <c r="C4115" i="5"/>
  <c r="F4115" i="5"/>
  <c r="B4115" i="5"/>
  <c r="E4115" i="5"/>
  <c r="A4116" i="5"/>
  <c r="D4115" i="5"/>
  <c r="H4115" i="5" l="1"/>
  <c r="G4116" i="5"/>
  <c r="C4116" i="5"/>
  <c r="F4116" i="5"/>
  <c r="B4116" i="5"/>
  <c r="E4116" i="5"/>
  <c r="A4117" i="5"/>
  <c r="D4116" i="5"/>
  <c r="H4116" i="5" l="1"/>
  <c r="G4117" i="5"/>
  <c r="C4117" i="5"/>
  <c r="F4117" i="5"/>
  <c r="B4117" i="5"/>
  <c r="E4117" i="5"/>
  <c r="A4118" i="5"/>
  <c r="D4117" i="5"/>
  <c r="H4117" i="5" l="1"/>
  <c r="G4118" i="5"/>
  <c r="C4118" i="5"/>
  <c r="F4118" i="5"/>
  <c r="B4118" i="5"/>
  <c r="E4118" i="5"/>
  <c r="A4119" i="5"/>
  <c r="D4118" i="5"/>
  <c r="H4118" i="5" l="1"/>
  <c r="G4119" i="5"/>
  <c r="C4119" i="5"/>
  <c r="F4119" i="5"/>
  <c r="B4119" i="5"/>
  <c r="E4119" i="5"/>
  <c r="A4120" i="5"/>
  <c r="D4119" i="5"/>
  <c r="H4119" i="5" l="1"/>
  <c r="G4120" i="5"/>
  <c r="C4120" i="5"/>
  <c r="F4120" i="5"/>
  <c r="B4120" i="5"/>
  <c r="E4120" i="5"/>
  <c r="A4121" i="5"/>
  <c r="D4120" i="5"/>
  <c r="H4120" i="5" l="1"/>
  <c r="G4121" i="5"/>
  <c r="C4121" i="5"/>
  <c r="F4121" i="5"/>
  <c r="B4121" i="5"/>
  <c r="E4121" i="5"/>
  <c r="A4122" i="5"/>
  <c r="D4121" i="5"/>
  <c r="H4121" i="5" l="1"/>
  <c r="G4122" i="5"/>
  <c r="C4122" i="5"/>
  <c r="F4122" i="5"/>
  <c r="B4122" i="5"/>
  <c r="E4122" i="5"/>
  <c r="A4123" i="5"/>
  <c r="D4122" i="5"/>
  <c r="H4122" i="5" l="1"/>
  <c r="G4123" i="5"/>
  <c r="C4123" i="5"/>
  <c r="F4123" i="5"/>
  <c r="B4123" i="5"/>
  <c r="E4123" i="5"/>
  <c r="A4124" i="5"/>
  <c r="D4123" i="5"/>
  <c r="H4123" i="5" l="1"/>
  <c r="G4124" i="5"/>
  <c r="C4124" i="5"/>
  <c r="F4124" i="5"/>
  <c r="B4124" i="5"/>
  <c r="E4124" i="5"/>
  <c r="A4125" i="5"/>
  <c r="D4124" i="5"/>
  <c r="H4124" i="5" l="1"/>
  <c r="G4125" i="5"/>
  <c r="C4125" i="5"/>
  <c r="F4125" i="5"/>
  <c r="B4125" i="5"/>
  <c r="E4125" i="5"/>
  <c r="A4126" i="5"/>
  <c r="D4125" i="5"/>
  <c r="H4125" i="5" l="1"/>
  <c r="G4126" i="5"/>
  <c r="C4126" i="5"/>
  <c r="F4126" i="5"/>
  <c r="B4126" i="5"/>
  <c r="E4126" i="5"/>
  <c r="A4127" i="5"/>
  <c r="D4126" i="5"/>
  <c r="H4126" i="5" l="1"/>
  <c r="G4127" i="5"/>
  <c r="C4127" i="5"/>
  <c r="F4127" i="5"/>
  <c r="B4127" i="5"/>
  <c r="E4127" i="5"/>
  <c r="A4128" i="5"/>
  <c r="D4127" i="5"/>
  <c r="H4127" i="5" l="1"/>
  <c r="G4128" i="5"/>
  <c r="C4128" i="5"/>
  <c r="F4128" i="5"/>
  <c r="B4128" i="5"/>
  <c r="E4128" i="5"/>
  <c r="A4129" i="5"/>
  <c r="D4128" i="5"/>
  <c r="H4128" i="5" l="1"/>
  <c r="G4129" i="5"/>
  <c r="C4129" i="5"/>
  <c r="F4129" i="5"/>
  <c r="B4129" i="5"/>
  <c r="E4129" i="5"/>
  <c r="A4130" i="5"/>
  <c r="D4129" i="5"/>
  <c r="H4129" i="5" l="1"/>
  <c r="G4130" i="5"/>
  <c r="C4130" i="5"/>
  <c r="F4130" i="5"/>
  <c r="B4130" i="5"/>
  <c r="E4130" i="5"/>
  <c r="A4131" i="5"/>
  <c r="D4130" i="5"/>
  <c r="H4130" i="5" l="1"/>
  <c r="G4131" i="5"/>
  <c r="C4131" i="5"/>
  <c r="F4131" i="5"/>
  <c r="B4131" i="5"/>
  <c r="E4131" i="5"/>
  <c r="A4132" i="5"/>
  <c r="D4131" i="5"/>
  <c r="H4131" i="5" l="1"/>
  <c r="G4132" i="5"/>
  <c r="C4132" i="5"/>
  <c r="F4132" i="5"/>
  <c r="B4132" i="5"/>
  <c r="E4132" i="5"/>
  <c r="A4133" i="5"/>
  <c r="D4132" i="5"/>
  <c r="H4132" i="5" l="1"/>
  <c r="G4133" i="5"/>
  <c r="C4133" i="5"/>
  <c r="F4133" i="5"/>
  <c r="B4133" i="5"/>
  <c r="E4133" i="5"/>
  <c r="A4134" i="5"/>
  <c r="D4133" i="5"/>
  <c r="H4133" i="5" l="1"/>
  <c r="G4134" i="5"/>
  <c r="C4134" i="5"/>
  <c r="F4134" i="5"/>
  <c r="B4134" i="5"/>
  <c r="E4134" i="5"/>
  <c r="A4135" i="5"/>
  <c r="D4134" i="5"/>
  <c r="H4134" i="5" l="1"/>
  <c r="G4135" i="5"/>
  <c r="C4135" i="5"/>
  <c r="F4135" i="5"/>
  <c r="B4135" i="5"/>
  <c r="E4135" i="5"/>
  <c r="A4136" i="5"/>
  <c r="D4135" i="5"/>
  <c r="H4135" i="5" l="1"/>
  <c r="G4136" i="5"/>
  <c r="C4136" i="5"/>
  <c r="F4136" i="5"/>
  <c r="B4136" i="5"/>
  <c r="E4136" i="5"/>
  <c r="A4137" i="5"/>
  <c r="D4136" i="5"/>
  <c r="H4136" i="5" l="1"/>
  <c r="G4137" i="5"/>
  <c r="C4137" i="5"/>
  <c r="F4137" i="5"/>
  <c r="B4137" i="5"/>
  <c r="E4137" i="5"/>
  <c r="A4138" i="5"/>
  <c r="D4137" i="5"/>
  <c r="H4137" i="5" l="1"/>
  <c r="G4138" i="5"/>
  <c r="C4138" i="5"/>
  <c r="F4138" i="5"/>
  <c r="B4138" i="5"/>
  <c r="E4138" i="5"/>
  <c r="A4139" i="5"/>
  <c r="D4138" i="5"/>
  <c r="H4138" i="5" l="1"/>
  <c r="G4139" i="5"/>
  <c r="C4139" i="5"/>
  <c r="F4139" i="5"/>
  <c r="B4139" i="5"/>
  <c r="E4139" i="5"/>
  <c r="A4140" i="5"/>
  <c r="D4139" i="5"/>
  <c r="H4139" i="5" l="1"/>
  <c r="G4140" i="5"/>
  <c r="C4140" i="5"/>
  <c r="F4140" i="5"/>
  <c r="B4140" i="5"/>
  <c r="E4140" i="5"/>
  <c r="A4141" i="5"/>
  <c r="D4140" i="5"/>
  <c r="H4140" i="5" l="1"/>
  <c r="G4141" i="5"/>
  <c r="C4141" i="5"/>
  <c r="F4141" i="5"/>
  <c r="B4141" i="5"/>
  <c r="E4141" i="5"/>
  <c r="A4142" i="5"/>
  <c r="D4141" i="5"/>
  <c r="H4141" i="5" l="1"/>
  <c r="G4142" i="5"/>
  <c r="C4142" i="5"/>
  <c r="F4142" i="5"/>
  <c r="B4142" i="5"/>
  <c r="E4142" i="5"/>
  <c r="A4143" i="5"/>
  <c r="D4142" i="5"/>
  <c r="H4142" i="5" l="1"/>
  <c r="G4143" i="5"/>
  <c r="C4143" i="5"/>
  <c r="F4143" i="5"/>
  <c r="B4143" i="5"/>
  <c r="E4143" i="5"/>
  <c r="A4144" i="5"/>
  <c r="D4143" i="5"/>
  <c r="H4143" i="5" l="1"/>
  <c r="G4144" i="5"/>
  <c r="C4144" i="5"/>
  <c r="F4144" i="5"/>
  <c r="B4144" i="5"/>
  <c r="E4144" i="5"/>
  <c r="A4145" i="5"/>
  <c r="D4144" i="5"/>
  <c r="H4144" i="5" l="1"/>
  <c r="G4145" i="5"/>
  <c r="C4145" i="5"/>
  <c r="F4145" i="5"/>
  <c r="B4145" i="5"/>
  <c r="E4145" i="5"/>
  <c r="A4146" i="5"/>
  <c r="D4145" i="5"/>
  <c r="H4145" i="5" l="1"/>
  <c r="G4146" i="5"/>
  <c r="C4146" i="5"/>
  <c r="F4146" i="5"/>
  <c r="B4146" i="5"/>
  <c r="E4146" i="5"/>
  <c r="A4147" i="5"/>
  <c r="D4146" i="5"/>
  <c r="H4146" i="5" l="1"/>
  <c r="G4147" i="5"/>
  <c r="C4147" i="5"/>
  <c r="F4147" i="5"/>
  <c r="B4147" i="5"/>
  <c r="E4147" i="5"/>
  <c r="A4148" i="5"/>
  <c r="D4147" i="5"/>
  <c r="H4147" i="5" l="1"/>
  <c r="G4148" i="5"/>
  <c r="C4148" i="5"/>
  <c r="F4148" i="5"/>
  <c r="B4148" i="5"/>
  <c r="E4148" i="5"/>
  <c r="A4149" i="5"/>
  <c r="D4148" i="5"/>
  <c r="H4148" i="5" l="1"/>
  <c r="G4149" i="5"/>
  <c r="C4149" i="5"/>
  <c r="F4149" i="5"/>
  <c r="B4149" i="5"/>
  <c r="E4149" i="5"/>
  <c r="A4150" i="5"/>
  <c r="D4149" i="5"/>
  <c r="H4149" i="5" l="1"/>
  <c r="G4150" i="5"/>
  <c r="C4150" i="5"/>
  <c r="F4150" i="5"/>
  <c r="B4150" i="5"/>
  <c r="E4150" i="5"/>
  <c r="A4151" i="5"/>
  <c r="D4150" i="5"/>
  <c r="H4150" i="5" l="1"/>
  <c r="G4151" i="5"/>
  <c r="C4151" i="5"/>
  <c r="F4151" i="5"/>
  <c r="B4151" i="5"/>
  <c r="E4151" i="5"/>
  <c r="A4152" i="5"/>
  <c r="D4151" i="5"/>
  <c r="H4151" i="5" l="1"/>
  <c r="G4152" i="5"/>
  <c r="C4152" i="5"/>
  <c r="F4152" i="5"/>
  <c r="B4152" i="5"/>
  <c r="E4152" i="5"/>
  <c r="A4153" i="5"/>
  <c r="D4152" i="5"/>
  <c r="H4152" i="5" l="1"/>
  <c r="G4153" i="5"/>
  <c r="C4153" i="5"/>
  <c r="F4153" i="5"/>
  <c r="B4153" i="5"/>
  <c r="E4153" i="5"/>
  <c r="A4154" i="5"/>
  <c r="D4153" i="5"/>
  <c r="H4153" i="5" l="1"/>
  <c r="G4154" i="5"/>
  <c r="C4154" i="5"/>
  <c r="F4154" i="5"/>
  <c r="B4154" i="5"/>
  <c r="E4154" i="5"/>
  <c r="A4155" i="5"/>
  <c r="D4154" i="5"/>
  <c r="H4154" i="5" l="1"/>
  <c r="G4155" i="5"/>
  <c r="C4155" i="5"/>
  <c r="F4155" i="5"/>
  <c r="B4155" i="5"/>
  <c r="E4155" i="5"/>
  <c r="A4156" i="5"/>
  <c r="D4155" i="5"/>
  <c r="H4155" i="5" l="1"/>
  <c r="G4156" i="5"/>
  <c r="C4156" i="5"/>
  <c r="F4156" i="5"/>
  <c r="B4156" i="5"/>
  <c r="E4156" i="5"/>
  <c r="A4157" i="5"/>
  <c r="D4156" i="5"/>
  <c r="H4156" i="5" l="1"/>
  <c r="G4157" i="5"/>
  <c r="C4157" i="5"/>
  <c r="F4157" i="5"/>
  <c r="B4157" i="5"/>
  <c r="E4157" i="5"/>
  <c r="A4158" i="5"/>
  <c r="D4157" i="5"/>
  <c r="H4157" i="5" l="1"/>
  <c r="G4158" i="5"/>
  <c r="C4158" i="5"/>
  <c r="F4158" i="5"/>
  <c r="B4158" i="5"/>
  <c r="E4158" i="5"/>
  <c r="A4159" i="5"/>
  <c r="D4158" i="5"/>
  <c r="H4158" i="5" l="1"/>
  <c r="G4159" i="5"/>
  <c r="C4159" i="5"/>
  <c r="F4159" i="5"/>
  <c r="B4159" i="5"/>
  <c r="E4159" i="5"/>
  <c r="A4160" i="5"/>
  <c r="D4159" i="5"/>
  <c r="H4159" i="5" l="1"/>
  <c r="G4160" i="5"/>
  <c r="C4160" i="5"/>
  <c r="F4160" i="5"/>
  <c r="B4160" i="5"/>
  <c r="E4160" i="5"/>
  <c r="A4161" i="5"/>
  <c r="D4160" i="5"/>
  <c r="H4160" i="5" l="1"/>
  <c r="G4161" i="5"/>
  <c r="C4161" i="5"/>
  <c r="F4161" i="5"/>
  <c r="B4161" i="5"/>
  <c r="E4161" i="5"/>
  <c r="A4162" i="5"/>
  <c r="D4161" i="5"/>
  <c r="H4161" i="5" l="1"/>
  <c r="G4162" i="5"/>
  <c r="C4162" i="5"/>
  <c r="F4162" i="5"/>
  <c r="B4162" i="5"/>
  <c r="E4162" i="5"/>
  <c r="A4163" i="5"/>
  <c r="D4162" i="5"/>
  <c r="H4162" i="5" l="1"/>
  <c r="G4163" i="5"/>
  <c r="C4163" i="5"/>
  <c r="F4163" i="5"/>
  <c r="B4163" i="5"/>
  <c r="E4163" i="5"/>
  <c r="A4164" i="5"/>
  <c r="D4163" i="5"/>
  <c r="H4163" i="5" l="1"/>
  <c r="G4164" i="5"/>
  <c r="C4164" i="5"/>
  <c r="F4164" i="5"/>
  <c r="B4164" i="5"/>
  <c r="E4164" i="5"/>
  <c r="A4165" i="5"/>
  <c r="D4164" i="5"/>
  <c r="H4164" i="5" l="1"/>
  <c r="G4165" i="5"/>
  <c r="C4165" i="5"/>
  <c r="F4165" i="5"/>
  <c r="B4165" i="5"/>
  <c r="E4165" i="5"/>
  <c r="A4166" i="5"/>
  <c r="D4165" i="5"/>
  <c r="H4165" i="5" l="1"/>
  <c r="G4166" i="5"/>
  <c r="C4166" i="5"/>
  <c r="F4166" i="5"/>
  <c r="B4166" i="5"/>
  <c r="E4166" i="5"/>
  <c r="A4167" i="5"/>
  <c r="D4166" i="5"/>
  <c r="H4166" i="5" l="1"/>
  <c r="G4167" i="5"/>
  <c r="C4167" i="5"/>
  <c r="F4167" i="5"/>
  <c r="B4167" i="5"/>
  <c r="E4167" i="5"/>
  <c r="A4168" i="5"/>
  <c r="D4167" i="5"/>
  <c r="H4167" i="5" l="1"/>
  <c r="G4168" i="5"/>
  <c r="C4168" i="5"/>
  <c r="F4168" i="5"/>
  <c r="B4168" i="5"/>
  <c r="E4168" i="5"/>
  <c r="A4169" i="5"/>
  <c r="D4168" i="5"/>
  <c r="H4168" i="5" l="1"/>
  <c r="G4169" i="5"/>
  <c r="C4169" i="5"/>
  <c r="F4169" i="5"/>
  <c r="B4169" i="5"/>
  <c r="E4169" i="5"/>
  <c r="A4170" i="5"/>
  <c r="D4169" i="5"/>
  <c r="H4169" i="5" l="1"/>
  <c r="G4170" i="5"/>
  <c r="C4170" i="5"/>
  <c r="F4170" i="5"/>
  <c r="B4170" i="5"/>
  <c r="E4170" i="5"/>
  <c r="A4171" i="5"/>
  <c r="D4170" i="5"/>
  <c r="H4170" i="5" l="1"/>
  <c r="G4171" i="5"/>
  <c r="C4171" i="5"/>
  <c r="F4171" i="5"/>
  <c r="B4171" i="5"/>
  <c r="E4171" i="5"/>
  <c r="A4172" i="5"/>
  <c r="D4171" i="5"/>
  <c r="H4171" i="5" l="1"/>
  <c r="G4172" i="5"/>
  <c r="C4172" i="5"/>
  <c r="F4172" i="5"/>
  <c r="B4172" i="5"/>
  <c r="E4172" i="5"/>
  <c r="A4173" i="5"/>
  <c r="D4172" i="5"/>
  <c r="H4172" i="5" l="1"/>
  <c r="G4173" i="5"/>
  <c r="C4173" i="5"/>
  <c r="F4173" i="5"/>
  <c r="B4173" i="5"/>
  <c r="E4173" i="5"/>
  <c r="A4174" i="5"/>
  <c r="D4173" i="5"/>
  <c r="H4173" i="5" l="1"/>
  <c r="G4174" i="5"/>
  <c r="C4174" i="5"/>
  <c r="F4174" i="5"/>
  <c r="B4174" i="5"/>
  <c r="E4174" i="5"/>
  <c r="A4175" i="5"/>
  <c r="D4174" i="5"/>
  <c r="H4174" i="5" l="1"/>
  <c r="G4175" i="5"/>
  <c r="C4175" i="5"/>
  <c r="F4175" i="5"/>
  <c r="B4175" i="5"/>
  <c r="E4175" i="5"/>
  <c r="A4176" i="5"/>
  <c r="D4175" i="5"/>
  <c r="H4175" i="5" l="1"/>
  <c r="G4176" i="5"/>
  <c r="C4176" i="5"/>
  <c r="F4176" i="5"/>
  <c r="B4176" i="5"/>
  <c r="E4176" i="5"/>
  <c r="A4177" i="5"/>
  <c r="D4176" i="5"/>
  <c r="H4176" i="5" l="1"/>
  <c r="G4177" i="5"/>
  <c r="C4177" i="5"/>
  <c r="F4177" i="5"/>
  <c r="B4177" i="5"/>
  <c r="E4177" i="5"/>
  <c r="A4178" i="5"/>
  <c r="D4177" i="5"/>
  <c r="H4177" i="5" l="1"/>
  <c r="G4178" i="5"/>
  <c r="C4178" i="5"/>
  <c r="F4178" i="5"/>
  <c r="B4178" i="5"/>
  <c r="E4178" i="5"/>
  <c r="A4179" i="5"/>
  <c r="D4178" i="5"/>
  <c r="H4178" i="5" l="1"/>
  <c r="G4179" i="5"/>
  <c r="C4179" i="5"/>
  <c r="F4179" i="5"/>
  <c r="B4179" i="5"/>
  <c r="E4179" i="5"/>
  <c r="A4180" i="5"/>
  <c r="D4179" i="5"/>
  <c r="H4179" i="5" l="1"/>
  <c r="G4180" i="5"/>
  <c r="C4180" i="5"/>
  <c r="F4180" i="5"/>
  <c r="B4180" i="5"/>
  <c r="E4180" i="5"/>
  <c r="A4181" i="5"/>
  <c r="D4180" i="5"/>
  <c r="H4180" i="5" l="1"/>
  <c r="G4181" i="5"/>
  <c r="C4181" i="5"/>
  <c r="F4181" i="5"/>
  <c r="B4181" i="5"/>
  <c r="E4181" i="5"/>
  <c r="A4182" i="5"/>
  <c r="D4181" i="5"/>
  <c r="H4181" i="5" l="1"/>
  <c r="G4182" i="5"/>
  <c r="C4182" i="5"/>
  <c r="F4182" i="5"/>
  <c r="B4182" i="5"/>
  <c r="E4182" i="5"/>
  <c r="A4183" i="5"/>
  <c r="D4182" i="5"/>
  <c r="H4182" i="5" l="1"/>
  <c r="G4183" i="5"/>
  <c r="C4183" i="5"/>
  <c r="F4183" i="5"/>
  <c r="B4183" i="5"/>
  <c r="E4183" i="5"/>
  <c r="A4184" i="5"/>
  <c r="D4183" i="5"/>
  <c r="H4183" i="5" l="1"/>
  <c r="G4184" i="5"/>
  <c r="C4184" i="5"/>
  <c r="F4184" i="5"/>
  <c r="B4184" i="5"/>
  <c r="E4184" i="5"/>
  <c r="A4185" i="5"/>
  <c r="D4184" i="5"/>
  <c r="H4184" i="5" l="1"/>
  <c r="G4185" i="5"/>
  <c r="C4185" i="5"/>
  <c r="F4185" i="5"/>
  <c r="B4185" i="5"/>
  <c r="E4185" i="5"/>
  <c r="A4186" i="5"/>
  <c r="D4185" i="5"/>
  <c r="H4185" i="5" l="1"/>
  <c r="G4186" i="5"/>
  <c r="C4186" i="5"/>
  <c r="F4186" i="5"/>
  <c r="B4186" i="5"/>
  <c r="E4186" i="5"/>
  <c r="A4187" i="5"/>
  <c r="D4186" i="5"/>
  <c r="H4186" i="5" l="1"/>
  <c r="G4187" i="5"/>
  <c r="C4187" i="5"/>
  <c r="F4187" i="5"/>
  <c r="B4187" i="5"/>
  <c r="E4187" i="5"/>
  <c r="A4188" i="5"/>
  <c r="D4187" i="5"/>
  <c r="H4187" i="5" l="1"/>
  <c r="G4188" i="5"/>
  <c r="C4188" i="5"/>
  <c r="F4188" i="5"/>
  <c r="B4188" i="5"/>
  <c r="E4188" i="5"/>
  <c r="A4189" i="5"/>
  <c r="D4188" i="5"/>
  <c r="H4188" i="5" l="1"/>
  <c r="G4189" i="5"/>
  <c r="C4189" i="5"/>
  <c r="F4189" i="5"/>
  <c r="B4189" i="5"/>
  <c r="E4189" i="5"/>
  <c r="A4190" i="5"/>
  <c r="D4189" i="5"/>
  <c r="H4189" i="5" l="1"/>
  <c r="G4190" i="5"/>
  <c r="C4190" i="5"/>
  <c r="F4190" i="5"/>
  <c r="B4190" i="5"/>
  <c r="E4190" i="5"/>
  <c r="A4191" i="5"/>
  <c r="D4190" i="5"/>
  <c r="H4190" i="5" l="1"/>
  <c r="G4191" i="5"/>
  <c r="C4191" i="5"/>
  <c r="F4191" i="5"/>
  <c r="B4191" i="5"/>
  <c r="E4191" i="5"/>
  <c r="A4192" i="5"/>
  <c r="D4191" i="5"/>
  <c r="H4191" i="5" l="1"/>
  <c r="G4192" i="5"/>
  <c r="C4192" i="5"/>
  <c r="F4192" i="5"/>
  <c r="B4192" i="5"/>
  <c r="E4192" i="5"/>
  <c r="A4193" i="5"/>
  <c r="D4192" i="5"/>
  <c r="H4192" i="5" l="1"/>
  <c r="G4193" i="5"/>
  <c r="C4193" i="5"/>
  <c r="F4193" i="5"/>
  <c r="B4193" i="5"/>
  <c r="E4193" i="5"/>
  <c r="A4194" i="5"/>
  <c r="D4193" i="5"/>
  <c r="H4193" i="5" l="1"/>
  <c r="G4194" i="5"/>
  <c r="C4194" i="5"/>
  <c r="F4194" i="5"/>
  <c r="B4194" i="5"/>
  <c r="E4194" i="5"/>
  <c r="A4195" i="5"/>
  <c r="D4194" i="5"/>
  <c r="H4194" i="5" l="1"/>
  <c r="G4195" i="5"/>
  <c r="C4195" i="5"/>
  <c r="F4195" i="5"/>
  <c r="B4195" i="5"/>
  <c r="E4195" i="5"/>
  <c r="A4196" i="5"/>
  <c r="D4195" i="5"/>
  <c r="H4195" i="5" l="1"/>
  <c r="G4196" i="5"/>
  <c r="C4196" i="5"/>
  <c r="F4196" i="5"/>
  <c r="B4196" i="5"/>
  <c r="E4196" i="5"/>
  <c r="A4197" i="5"/>
  <c r="D4196" i="5"/>
  <c r="H4196" i="5" l="1"/>
  <c r="G4197" i="5"/>
  <c r="C4197" i="5"/>
  <c r="F4197" i="5"/>
  <c r="B4197" i="5"/>
  <c r="E4197" i="5"/>
  <c r="A4198" i="5"/>
  <c r="D4197" i="5"/>
  <c r="H4197" i="5" l="1"/>
  <c r="G4198" i="5"/>
  <c r="C4198" i="5"/>
  <c r="F4198" i="5"/>
  <c r="B4198" i="5"/>
  <c r="E4198" i="5"/>
  <c r="A4199" i="5"/>
  <c r="D4198" i="5"/>
  <c r="H4198" i="5" l="1"/>
  <c r="G4199" i="5"/>
  <c r="C4199" i="5"/>
  <c r="F4199" i="5"/>
  <c r="B4199" i="5"/>
  <c r="E4199" i="5"/>
  <c r="A4200" i="5"/>
  <c r="D4199" i="5"/>
  <c r="H4199" i="5" l="1"/>
  <c r="G4200" i="5"/>
  <c r="C4200" i="5"/>
  <c r="F4200" i="5"/>
  <c r="B4200" i="5"/>
  <c r="E4200" i="5"/>
  <c r="A4201" i="5"/>
  <c r="D4200" i="5"/>
  <c r="H4200" i="5" l="1"/>
  <c r="G4201" i="5"/>
  <c r="C4201" i="5"/>
  <c r="F4201" i="5"/>
  <c r="B4201" i="5"/>
  <c r="E4201" i="5"/>
  <c r="A4202" i="5"/>
  <c r="D4201" i="5"/>
  <c r="H4201" i="5" l="1"/>
  <c r="G4202" i="5"/>
  <c r="C4202" i="5"/>
  <c r="F4202" i="5"/>
  <c r="B4202" i="5"/>
  <c r="E4202" i="5"/>
  <c r="A4203" i="5"/>
  <c r="D4202" i="5"/>
  <c r="H4202" i="5" l="1"/>
  <c r="G4203" i="5"/>
  <c r="C4203" i="5"/>
  <c r="F4203" i="5"/>
  <c r="B4203" i="5"/>
  <c r="E4203" i="5"/>
  <c r="A4204" i="5"/>
  <c r="D4203" i="5"/>
  <c r="H4203" i="5" l="1"/>
  <c r="G4204" i="5"/>
  <c r="C4204" i="5"/>
  <c r="F4204" i="5"/>
  <c r="B4204" i="5"/>
  <c r="E4204" i="5"/>
  <c r="A4205" i="5"/>
  <c r="D4204" i="5"/>
  <c r="H4204" i="5" l="1"/>
  <c r="G4205" i="5"/>
  <c r="C4205" i="5"/>
  <c r="F4205" i="5"/>
  <c r="B4205" i="5"/>
  <c r="E4205" i="5"/>
  <c r="A4206" i="5"/>
  <c r="D4205" i="5"/>
  <c r="H4205" i="5" l="1"/>
  <c r="G4206" i="5"/>
  <c r="C4206" i="5"/>
  <c r="F4206" i="5"/>
  <c r="B4206" i="5"/>
  <c r="E4206" i="5"/>
  <c r="A4207" i="5"/>
  <c r="D4206" i="5"/>
  <c r="H4206" i="5" l="1"/>
  <c r="G4207" i="5"/>
  <c r="C4207" i="5"/>
  <c r="F4207" i="5"/>
  <c r="B4207" i="5"/>
  <c r="E4207" i="5"/>
  <c r="A4208" i="5"/>
  <c r="D4207" i="5"/>
  <c r="H4207" i="5" l="1"/>
  <c r="G4208" i="5"/>
  <c r="C4208" i="5"/>
  <c r="F4208" i="5"/>
  <c r="B4208" i="5"/>
  <c r="E4208" i="5"/>
  <c r="A4209" i="5"/>
  <c r="D4208" i="5"/>
  <c r="H4208" i="5" l="1"/>
  <c r="G4209" i="5"/>
  <c r="C4209" i="5"/>
  <c r="F4209" i="5"/>
  <c r="B4209" i="5"/>
  <c r="E4209" i="5"/>
  <c r="A4210" i="5"/>
  <c r="D4209" i="5"/>
  <c r="H4209" i="5" l="1"/>
  <c r="G4210" i="5"/>
  <c r="C4210" i="5"/>
  <c r="F4210" i="5"/>
  <c r="B4210" i="5"/>
  <c r="E4210" i="5"/>
  <c r="A4211" i="5"/>
  <c r="D4210" i="5"/>
  <c r="H4210" i="5" l="1"/>
  <c r="G4211" i="5"/>
  <c r="C4211" i="5"/>
  <c r="F4211" i="5"/>
  <c r="B4211" i="5"/>
  <c r="E4211" i="5"/>
  <c r="A4212" i="5"/>
  <c r="D4211" i="5"/>
  <c r="H4211" i="5" l="1"/>
  <c r="G4212" i="5"/>
  <c r="C4212" i="5"/>
  <c r="F4212" i="5"/>
  <c r="B4212" i="5"/>
  <c r="E4212" i="5"/>
  <c r="A4213" i="5"/>
  <c r="D4212" i="5"/>
  <c r="H4212" i="5" l="1"/>
  <c r="G4213" i="5"/>
  <c r="C4213" i="5"/>
  <c r="F4213" i="5"/>
  <c r="B4213" i="5"/>
  <c r="E4213" i="5"/>
  <c r="A4214" i="5"/>
  <c r="D4213" i="5"/>
  <c r="H4213" i="5" l="1"/>
  <c r="G4214" i="5"/>
  <c r="C4214" i="5"/>
  <c r="F4214" i="5"/>
  <c r="B4214" i="5"/>
  <c r="E4214" i="5"/>
  <c r="A4215" i="5"/>
  <c r="D4214" i="5"/>
  <c r="H4214" i="5" l="1"/>
  <c r="G4215" i="5"/>
  <c r="C4215" i="5"/>
  <c r="F4215" i="5"/>
  <c r="B4215" i="5"/>
  <c r="E4215" i="5"/>
  <c r="A4216" i="5"/>
  <c r="D4215" i="5"/>
  <c r="H4215" i="5" l="1"/>
  <c r="G4216" i="5"/>
  <c r="C4216" i="5"/>
  <c r="F4216" i="5"/>
  <c r="B4216" i="5"/>
  <c r="E4216" i="5"/>
  <c r="A4217" i="5"/>
  <c r="D4216" i="5"/>
  <c r="H4216" i="5" l="1"/>
  <c r="G4217" i="5"/>
  <c r="C4217" i="5"/>
  <c r="F4217" i="5"/>
  <c r="B4217" i="5"/>
  <c r="E4217" i="5"/>
  <c r="A4218" i="5"/>
  <c r="D4217" i="5"/>
  <c r="H4217" i="5" l="1"/>
  <c r="G4218" i="5"/>
  <c r="C4218" i="5"/>
  <c r="F4218" i="5"/>
  <c r="B4218" i="5"/>
  <c r="E4218" i="5"/>
  <c r="A4219" i="5"/>
  <c r="D4218" i="5"/>
  <c r="H4218" i="5" l="1"/>
  <c r="G4219" i="5"/>
  <c r="C4219" i="5"/>
  <c r="F4219" i="5"/>
  <c r="B4219" i="5"/>
  <c r="E4219" i="5"/>
  <c r="A4220" i="5"/>
  <c r="D4219" i="5"/>
  <c r="H4219" i="5" l="1"/>
  <c r="G4220" i="5"/>
  <c r="C4220" i="5"/>
  <c r="F4220" i="5"/>
  <c r="B4220" i="5"/>
  <c r="E4220" i="5"/>
  <c r="A4221" i="5"/>
  <c r="D4220" i="5"/>
  <c r="H4220" i="5" l="1"/>
  <c r="G4221" i="5"/>
  <c r="C4221" i="5"/>
  <c r="F4221" i="5"/>
  <c r="B4221" i="5"/>
  <c r="E4221" i="5"/>
  <c r="A4222" i="5"/>
  <c r="D4221" i="5"/>
  <c r="H4221" i="5" l="1"/>
  <c r="G4222" i="5"/>
  <c r="C4222" i="5"/>
  <c r="F4222" i="5"/>
  <c r="B4222" i="5"/>
  <c r="E4222" i="5"/>
  <c r="A4223" i="5"/>
  <c r="D4222" i="5"/>
  <c r="H4222" i="5" l="1"/>
  <c r="G4223" i="5"/>
  <c r="C4223" i="5"/>
  <c r="F4223" i="5"/>
  <c r="B4223" i="5"/>
  <c r="E4223" i="5"/>
  <c r="A4224" i="5"/>
  <c r="D4223" i="5"/>
  <c r="H4223" i="5" l="1"/>
  <c r="G4224" i="5"/>
  <c r="C4224" i="5"/>
  <c r="F4224" i="5"/>
  <c r="B4224" i="5"/>
  <c r="E4224" i="5"/>
  <c r="A4225" i="5"/>
  <c r="D4224" i="5"/>
  <c r="H4224" i="5" l="1"/>
  <c r="G4225" i="5"/>
  <c r="C4225" i="5"/>
  <c r="F4225" i="5"/>
  <c r="B4225" i="5"/>
  <c r="E4225" i="5"/>
  <c r="A4226" i="5"/>
  <c r="D4225" i="5"/>
  <c r="H4225" i="5" l="1"/>
  <c r="G4226" i="5"/>
  <c r="C4226" i="5"/>
  <c r="F4226" i="5"/>
  <c r="B4226" i="5"/>
  <c r="E4226" i="5"/>
  <c r="A4227" i="5"/>
  <c r="D4226" i="5"/>
  <c r="H4226" i="5" l="1"/>
  <c r="G4227" i="5"/>
  <c r="C4227" i="5"/>
  <c r="F4227" i="5"/>
  <c r="B4227" i="5"/>
  <c r="E4227" i="5"/>
  <c r="A4228" i="5"/>
  <c r="D4227" i="5"/>
  <c r="H4227" i="5" l="1"/>
  <c r="G4228" i="5"/>
  <c r="C4228" i="5"/>
  <c r="F4228" i="5"/>
  <c r="B4228" i="5"/>
  <c r="E4228" i="5"/>
  <c r="A4229" i="5"/>
  <c r="D4228" i="5"/>
  <c r="H4228" i="5" l="1"/>
  <c r="G4229" i="5"/>
  <c r="C4229" i="5"/>
  <c r="F4229" i="5"/>
  <c r="B4229" i="5"/>
  <c r="E4229" i="5"/>
  <c r="A4230" i="5"/>
  <c r="D4229" i="5"/>
  <c r="H4229" i="5" l="1"/>
  <c r="G4230" i="5"/>
  <c r="C4230" i="5"/>
  <c r="F4230" i="5"/>
  <c r="B4230" i="5"/>
  <c r="E4230" i="5"/>
  <c r="A4231" i="5"/>
  <c r="D4230" i="5"/>
  <c r="H4230" i="5" l="1"/>
  <c r="G4231" i="5"/>
  <c r="C4231" i="5"/>
  <c r="F4231" i="5"/>
  <c r="B4231" i="5"/>
  <c r="E4231" i="5"/>
  <c r="A4232" i="5"/>
  <c r="D4231" i="5"/>
  <c r="H4231" i="5" l="1"/>
  <c r="G4232" i="5"/>
  <c r="C4232" i="5"/>
  <c r="F4232" i="5"/>
  <c r="B4232" i="5"/>
  <c r="E4232" i="5"/>
  <c r="A4233" i="5"/>
  <c r="D4232" i="5"/>
  <c r="H4232" i="5" l="1"/>
  <c r="G4233" i="5"/>
  <c r="C4233" i="5"/>
  <c r="F4233" i="5"/>
  <c r="B4233" i="5"/>
  <c r="E4233" i="5"/>
  <c r="A4234" i="5"/>
  <c r="D4233" i="5"/>
  <c r="H4233" i="5" l="1"/>
  <c r="G4234" i="5"/>
  <c r="C4234" i="5"/>
  <c r="F4234" i="5"/>
  <c r="B4234" i="5"/>
  <c r="E4234" i="5"/>
  <c r="A4235" i="5"/>
  <c r="D4234" i="5"/>
  <c r="H4234" i="5" l="1"/>
  <c r="G4235" i="5"/>
  <c r="C4235" i="5"/>
  <c r="F4235" i="5"/>
  <c r="B4235" i="5"/>
  <c r="E4235" i="5"/>
  <c r="A4236" i="5"/>
  <c r="D4235" i="5"/>
  <c r="H4235" i="5" l="1"/>
  <c r="G4236" i="5"/>
  <c r="C4236" i="5"/>
  <c r="F4236" i="5"/>
  <c r="B4236" i="5"/>
  <c r="E4236" i="5"/>
  <c r="A4237" i="5"/>
  <c r="D4236" i="5"/>
  <c r="H4236" i="5" l="1"/>
  <c r="G4237" i="5"/>
  <c r="C4237" i="5"/>
  <c r="F4237" i="5"/>
  <c r="B4237" i="5"/>
  <c r="E4237" i="5"/>
  <c r="A4238" i="5"/>
  <c r="D4237" i="5"/>
  <c r="H4237" i="5" l="1"/>
  <c r="G4238" i="5"/>
  <c r="C4238" i="5"/>
  <c r="F4238" i="5"/>
  <c r="B4238" i="5"/>
  <c r="E4238" i="5"/>
  <c r="A4239" i="5"/>
  <c r="D4238" i="5"/>
  <c r="H4238" i="5" l="1"/>
  <c r="G4239" i="5"/>
  <c r="C4239" i="5"/>
  <c r="F4239" i="5"/>
  <c r="B4239" i="5"/>
  <c r="E4239" i="5"/>
  <c r="A4240" i="5"/>
  <c r="D4239" i="5"/>
  <c r="H4239" i="5" l="1"/>
  <c r="G4240" i="5"/>
  <c r="C4240" i="5"/>
  <c r="F4240" i="5"/>
  <c r="B4240" i="5"/>
  <c r="E4240" i="5"/>
  <c r="A4241" i="5"/>
  <c r="D4240" i="5"/>
  <c r="H4240" i="5" l="1"/>
  <c r="G4241" i="5"/>
  <c r="C4241" i="5"/>
  <c r="F4241" i="5"/>
  <c r="B4241" i="5"/>
  <c r="E4241" i="5"/>
  <c r="A4242" i="5"/>
  <c r="D4241" i="5"/>
  <c r="H4241" i="5" l="1"/>
  <c r="G4242" i="5"/>
  <c r="C4242" i="5"/>
  <c r="F4242" i="5"/>
  <c r="B4242" i="5"/>
  <c r="E4242" i="5"/>
  <c r="A4243" i="5"/>
  <c r="D4242" i="5"/>
  <c r="H4242" i="5" l="1"/>
  <c r="G4243" i="5"/>
  <c r="C4243" i="5"/>
  <c r="F4243" i="5"/>
  <c r="B4243" i="5"/>
  <c r="E4243" i="5"/>
  <c r="A4244" i="5"/>
  <c r="D4243" i="5"/>
  <c r="H4243" i="5" l="1"/>
  <c r="G4244" i="5"/>
  <c r="C4244" i="5"/>
  <c r="F4244" i="5"/>
  <c r="B4244" i="5"/>
  <c r="E4244" i="5"/>
  <c r="A4245" i="5"/>
  <c r="D4244" i="5"/>
  <c r="H4244" i="5" l="1"/>
  <c r="G4245" i="5"/>
  <c r="C4245" i="5"/>
  <c r="F4245" i="5"/>
  <c r="B4245" i="5"/>
  <c r="E4245" i="5"/>
  <c r="A4246" i="5"/>
  <c r="D4245" i="5"/>
  <c r="H4245" i="5" l="1"/>
  <c r="G4246" i="5"/>
  <c r="C4246" i="5"/>
  <c r="F4246" i="5"/>
  <c r="B4246" i="5"/>
  <c r="E4246" i="5"/>
  <c r="A4247" i="5"/>
  <c r="D4246" i="5"/>
  <c r="H4246" i="5" l="1"/>
  <c r="G4247" i="5"/>
  <c r="C4247" i="5"/>
  <c r="F4247" i="5"/>
  <c r="B4247" i="5"/>
  <c r="E4247" i="5"/>
  <c r="A4248" i="5"/>
  <c r="D4247" i="5"/>
  <c r="H4247" i="5" l="1"/>
  <c r="G4248" i="5"/>
  <c r="C4248" i="5"/>
  <c r="F4248" i="5"/>
  <c r="B4248" i="5"/>
  <c r="E4248" i="5"/>
  <c r="A4249" i="5"/>
  <c r="D4248" i="5"/>
  <c r="H4248" i="5" l="1"/>
  <c r="G4249" i="5"/>
  <c r="C4249" i="5"/>
  <c r="F4249" i="5"/>
  <c r="B4249" i="5"/>
  <c r="E4249" i="5"/>
  <c r="A4250" i="5"/>
  <c r="D4249" i="5"/>
  <c r="H4249" i="5" l="1"/>
  <c r="G4250" i="5"/>
  <c r="C4250" i="5"/>
  <c r="F4250" i="5"/>
  <c r="B4250" i="5"/>
  <c r="E4250" i="5"/>
  <c r="A4251" i="5"/>
  <c r="D4250" i="5"/>
  <c r="H4250" i="5" l="1"/>
  <c r="G4251" i="5"/>
  <c r="C4251" i="5"/>
  <c r="F4251" i="5"/>
  <c r="B4251" i="5"/>
  <c r="E4251" i="5"/>
  <c r="A4252" i="5"/>
  <c r="D4251" i="5"/>
  <c r="H4251" i="5" l="1"/>
  <c r="G4252" i="5"/>
  <c r="C4252" i="5"/>
  <c r="F4252" i="5"/>
  <c r="B4252" i="5"/>
  <c r="E4252" i="5"/>
  <c r="A4253" i="5"/>
  <c r="D4252" i="5"/>
  <c r="H4252" i="5" l="1"/>
  <c r="G4253" i="5"/>
  <c r="C4253" i="5"/>
  <c r="F4253" i="5"/>
  <c r="B4253" i="5"/>
  <c r="E4253" i="5"/>
  <c r="A4254" i="5"/>
  <c r="D4253" i="5"/>
  <c r="H4253" i="5" l="1"/>
  <c r="G4254" i="5"/>
  <c r="C4254" i="5"/>
  <c r="F4254" i="5"/>
  <c r="B4254" i="5"/>
  <c r="E4254" i="5"/>
  <c r="A4255" i="5"/>
  <c r="D4254" i="5"/>
  <c r="H4254" i="5" l="1"/>
  <c r="G4255" i="5"/>
  <c r="C4255" i="5"/>
  <c r="F4255" i="5"/>
  <c r="B4255" i="5"/>
  <c r="E4255" i="5"/>
  <c r="A4256" i="5"/>
  <c r="D4255" i="5"/>
  <c r="H4255" i="5" l="1"/>
  <c r="G4256" i="5"/>
  <c r="C4256" i="5"/>
  <c r="F4256" i="5"/>
  <c r="B4256" i="5"/>
  <c r="E4256" i="5"/>
  <c r="A4257" i="5"/>
  <c r="D4256" i="5"/>
  <c r="H4256" i="5" l="1"/>
  <c r="G4257" i="5"/>
  <c r="C4257" i="5"/>
  <c r="F4257" i="5"/>
  <c r="B4257" i="5"/>
  <c r="E4257" i="5"/>
  <c r="A4258" i="5"/>
  <c r="D4257" i="5"/>
  <c r="H4257" i="5" l="1"/>
  <c r="G4258" i="5"/>
  <c r="C4258" i="5"/>
  <c r="F4258" i="5"/>
  <c r="B4258" i="5"/>
  <c r="E4258" i="5"/>
  <c r="A4259" i="5"/>
  <c r="D4258" i="5"/>
  <c r="H4258" i="5" l="1"/>
  <c r="G4259" i="5"/>
  <c r="C4259" i="5"/>
  <c r="F4259" i="5"/>
  <c r="B4259" i="5"/>
  <c r="E4259" i="5"/>
  <c r="A4260" i="5"/>
  <c r="D4259" i="5"/>
  <c r="H4259" i="5" l="1"/>
  <c r="G4260" i="5"/>
  <c r="C4260" i="5"/>
  <c r="F4260" i="5"/>
  <c r="B4260" i="5"/>
  <c r="E4260" i="5"/>
  <c r="A4261" i="5"/>
  <c r="D4260" i="5"/>
  <c r="H4260" i="5" l="1"/>
  <c r="G4261" i="5"/>
  <c r="C4261" i="5"/>
  <c r="F4261" i="5"/>
  <c r="B4261" i="5"/>
  <c r="E4261" i="5"/>
  <c r="A4262" i="5"/>
  <c r="D4261" i="5"/>
  <c r="H4261" i="5" l="1"/>
  <c r="G4262" i="5"/>
  <c r="C4262" i="5"/>
  <c r="F4262" i="5"/>
  <c r="B4262" i="5"/>
  <c r="E4262" i="5"/>
  <c r="A4263" i="5"/>
  <c r="D4262" i="5"/>
  <c r="H4262" i="5" l="1"/>
  <c r="G4263" i="5"/>
  <c r="C4263" i="5"/>
  <c r="F4263" i="5"/>
  <c r="B4263" i="5"/>
  <c r="E4263" i="5"/>
  <c r="A4264" i="5"/>
  <c r="D4263" i="5"/>
  <c r="H4263" i="5" l="1"/>
  <c r="G4264" i="5"/>
  <c r="C4264" i="5"/>
  <c r="F4264" i="5"/>
  <c r="B4264" i="5"/>
  <c r="E4264" i="5"/>
  <c r="A4265" i="5"/>
  <c r="D4264" i="5"/>
  <c r="H4264" i="5" l="1"/>
  <c r="G4265" i="5"/>
  <c r="C4265" i="5"/>
  <c r="F4265" i="5"/>
  <c r="B4265" i="5"/>
  <c r="E4265" i="5"/>
  <c r="A4266" i="5"/>
  <c r="D4265" i="5"/>
  <c r="H4265" i="5" l="1"/>
  <c r="G4266" i="5"/>
  <c r="C4266" i="5"/>
  <c r="F4266" i="5"/>
  <c r="B4266" i="5"/>
  <c r="E4266" i="5"/>
  <c r="A4267" i="5"/>
  <c r="D4266" i="5"/>
  <c r="H4266" i="5" l="1"/>
  <c r="G4267" i="5"/>
  <c r="C4267" i="5"/>
  <c r="F4267" i="5"/>
  <c r="B4267" i="5"/>
  <c r="E4267" i="5"/>
  <c r="A4268" i="5"/>
  <c r="D4267" i="5"/>
  <c r="H4267" i="5" l="1"/>
  <c r="G4268" i="5"/>
  <c r="C4268" i="5"/>
  <c r="F4268" i="5"/>
  <c r="B4268" i="5"/>
  <c r="E4268" i="5"/>
  <c r="A4269" i="5"/>
  <c r="D4268" i="5"/>
  <c r="H4268" i="5" l="1"/>
  <c r="G4269" i="5"/>
  <c r="C4269" i="5"/>
  <c r="F4269" i="5"/>
  <c r="B4269" i="5"/>
  <c r="E4269" i="5"/>
  <c r="A4270" i="5"/>
  <c r="D4269" i="5"/>
  <c r="H4269" i="5" l="1"/>
  <c r="G4270" i="5"/>
  <c r="C4270" i="5"/>
  <c r="F4270" i="5"/>
  <c r="B4270" i="5"/>
  <c r="E4270" i="5"/>
  <c r="A4271" i="5"/>
  <c r="D4270" i="5"/>
  <c r="H4270" i="5" l="1"/>
  <c r="G4271" i="5"/>
  <c r="C4271" i="5"/>
  <c r="F4271" i="5"/>
  <c r="B4271" i="5"/>
  <c r="E4271" i="5"/>
  <c r="A4272" i="5"/>
  <c r="D4271" i="5"/>
  <c r="H4271" i="5" l="1"/>
  <c r="G4272" i="5"/>
  <c r="C4272" i="5"/>
  <c r="F4272" i="5"/>
  <c r="B4272" i="5"/>
  <c r="E4272" i="5"/>
  <c r="A4273" i="5"/>
  <c r="D4272" i="5"/>
  <c r="H4272" i="5" l="1"/>
  <c r="G4273" i="5"/>
  <c r="C4273" i="5"/>
  <c r="F4273" i="5"/>
  <c r="B4273" i="5"/>
  <c r="E4273" i="5"/>
  <c r="A4274" i="5"/>
  <c r="D4273" i="5"/>
  <c r="H4273" i="5" l="1"/>
  <c r="G4274" i="5"/>
  <c r="C4274" i="5"/>
  <c r="F4274" i="5"/>
  <c r="B4274" i="5"/>
  <c r="E4274" i="5"/>
  <c r="A4275" i="5"/>
  <c r="D4274" i="5"/>
  <c r="H4274" i="5" l="1"/>
  <c r="G4275" i="5"/>
  <c r="C4275" i="5"/>
  <c r="F4275" i="5"/>
  <c r="B4275" i="5"/>
  <c r="E4275" i="5"/>
  <c r="A4276" i="5"/>
  <c r="D4275" i="5"/>
  <c r="H4275" i="5" l="1"/>
  <c r="G4276" i="5"/>
  <c r="C4276" i="5"/>
  <c r="F4276" i="5"/>
  <c r="B4276" i="5"/>
  <c r="E4276" i="5"/>
  <c r="A4277" i="5"/>
  <c r="D4276" i="5"/>
  <c r="H4276" i="5" l="1"/>
  <c r="G4277" i="5"/>
  <c r="C4277" i="5"/>
  <c r="F4277" i="5"/>
  <c r="B4277" i="5"/>
  <c r="E4277" i="5"/>
  <c r="A4278" i="5"/>
  <c r="D4277" i="5"/>
  <c r="H4277" i="5" l="1"/>
  <c r="G4278" i="5"/>
  <c r="C4278" i="5"/>
  <c r="F4278" i="5"/>
  <c r="B4278" i="5"/>
  <c r="E4278" i="5"/>
  <c r="A4279" i="5"/>
  <c r="D4278" i="5"/>
  <c r="H4278" i="5" l="1"/>
  <c r="G4279" i="5"/>
  <c r="C4279" i="5"/>
  <c r="F4279" i="5"/>
  <c r="B4279" i="5"/>
  <c r="E4279" i="5"/>
  <c r="A4280" i="5"/>
  <c r="D4279" i="5"/>
  <c r="H4279" i="5" l="1"/>
  <c r="G4280" i="5"/>
  <c r="C4280" i="5"/>
  <c r="F4280" i="5"/>
  <c r="B4280" i="5"/>
  <c r="E4280" i="5"/>
  <c r="A4281" i="5"/>
  <c r="D4280" i="5"/>
  <c r="H4280" i="5" l="1"/>
  <c r="G4281" i="5"/>
  <c r="C4281" i="5"/>
  <c r="F4281" i="5"/>
  <c r="B4281" i="5"/>
  <c r="E4281" i="5"/>
  <c r="A4282" i="5"/>
  <c r="D4281" i="5"/>
  <c r="H4281" i="5" l="1"/>
  <c r="G4282" i="5"/>
  <c r="C4282" i="5"/>
  <c r="F4282" i="5"/>
  <c r="B4282" i="5"/>
  <c r="E4282" i="5"/>
  <c r="A4283" i="5"/>
  <c r="D4282" i="5"/>
  <c r="H4282" i="5" l="1"/>
  <c r="G4283" i="5"/>
  <c r="C4283" i="5"/>
  <c r="F4283" i="5"/>
  <c r="B4283" i="5"/>
  <c r="E4283" i="5"/>
  <c r="A4284" i="5"/>
  <c r="D4283" i="5"/>
  <c r="H4283" i="5" l="1"/>
  <c r="G4284" i="5"/>
  <c r="C4284" i="5"/>
  <c r="F4284" i="5"/>
  <c r="B4284" i="5"/>
  <c r="E4284" i="5"/>
  <c r="A4285" i="5"/>
  <c r="D4284" i="5"/>
  <c r="H4284" i="5" l="1"/>
  <c r="G4285" i="5"/>
  <c r="C4285" i="5"/>
  <c r="F4285" i="5"/>
  <c r="B4285" i="5"/>
  <c r="E4285" i="5"/>
  <c r="A4286" i="5"/>
  <c r="D4285" i="5"/>
  <c r="H4285" i="5" l="1"/>
  <c r="G4286" i="5"/>
  <c r="C4286" i="5"/>
  <c r="F4286" i="5"/>
  <c r="B4286" i="5"/>
  <c r="E4286" i="5"/>
  <c r="A4287" i="5"/>
  <c r="D4286" i="5"/>
  <c r="H4286" i="5" l="1"/>
  <c r="G4287" i="5"/>
  <c r="C4287" i="5"/>
  <c r="F4287" i="5"/>
  <c r="B4287" i="5"/>
  <c r="E4287" i="5"/>
  <c r="A4288" i="5"/>
  <c r="D4287" i="5"/>
  <c r="H4287" i="5" l="1"/>
  <c r="G4288" i="5"/>
  <c r="C4288" i="5"/>
  <c r="F4288" i="5"/>
  <c r="B4288" i="5"/>
  <c r="E4288" i="5"/>
  <c r="A4289" i="5"/>
  <c r="D4288" i="5"/>
  <c r="H4288" i="5" l="1"/>
  <c r="G4289" i="5"/>
  <c r="C4289" i="5"/>
  <c r="F4289" i="5"/>
  <c r="B4289" i="5"/>
  <c r="E4289" i="5"/>
  <c r="A4290" i="5"/>
  <c r="D4289" i="5"/>
  <c r="H4289" i="5" l="1"/>
  <c r="G4290" i="5"/>
  <c r="C4290" i="5"/>
  <c r="F4290" i="5"/>
  <c r="B4290" i="5"/>
  <c r="E4290" i="5"/>
  <c r="A4291" i="5"/>
  <c r="D4290" i="5"/>
  <c r="H4290" i="5" l="1"/>
  <c r="G4291" i="5"/>
  <c r="C4291" i="5"/>
  <c r="F4291" i="5"/>
  <c r="B4291" i="5"/>
  <c r="E4291" i="5"/>
  <c r="A4292" i="5"/>
  <c r="D4291" i="5"/>
  <c r="H4291" i="5" l="1"/>
  <c r="G4292" i="5"/>
  <c r="C4292" i="5"/>
  <c r="F4292" i="5"/>
  <c r="B4292" i="5"/>
  <c r="E4292" i="5"/>
  <c r="A4293" i="5"/>
  <c r="D4292" i="5"/>
  <c r="H4292" i="5" l="1"/>
  <c r="G4293" i="5"/>
  <c r="C4293" i="5"/>
  <c r="F4293" i="5"/>
  <c r="B4293" i="5"/>
  <c r="E4293" i="5"/>
  <c r="A4294" i="5"/>
  <c r="D4293" i="5"/>
  <c r="H4293" i="5" l="1"/>
  <c r="G4294" i="5"/>
  <c r="C4294" i="5"/>
  <c r="F4294" i="5"/>
  <c r="B4294" i="5"/>
  <c r="E4294" i="5"/>
  <c r="A4295" i="5"/>
  <c r="D4294" i="5"/>
  <c r="H4294" i="5" l="1"/>
  <c r="G4295" i="5"/>
  <c r="C4295" i="5"/>
  <c r="F4295" i="5"/>
  <c r="B4295" i="5"/>
  <c r="E4295" i="5"/>
  <c r="A4296" i="5"/>
  <c r="D4295" i="5"/>
  <c r="H4295" i="5" l="1"/>
  <c r="G4296" i="5"/>
  <c r="C4296" i="5"/>
  <c r="F4296" i="5"/>
  <c r="B4296" i="5"/>
  <c r="E4296" i="5"/>
  <c r="A4297" i="5"/>
  <c r="D4296" i="5"/>
  <c r="H4296" i="5" l="1"/>
  <c r="G4297" i="5"/>
  <c r="C4297" i="5"/>
  <c r="F4297" i="5"/>
  <c r="B4297" i="5"/>
  <c r="E4297" i="5"/>
  <c r="A4298" i="5"/>
  <c r="D4297" i="5"/>
  <c r="H4297" i="5" l="1"/>
  <c r="G4298" i="5"/>
  <c r="C4298" i="5"/>
  <c r="F4298" i="5"/>
  <c r="B4298" i="5"/>
  <c r="E4298" i="5"/>
  <c r="A4299" i="5"/>
  <c r="D4298" i="5"/>
  <c r="H4298" i="5" l="1"/>
  <c r="G4299" i="5"/>
  <c r="C4299" i="5"/>
  <c r="F4299" i="5"/>
  <c r="B4299" i="5"/>
  <c r="E4299" i="5"/>
  <c r="A4300" i="5"/>
  <c r="D4299" i="5"/>
  <c r="H4299" i="5" l="1"/>
  <c r="G4300" i="5"/>
  <c r="C4300" i="5"/>
  <c r="F4300" i="5"/>
  <c r="B4300" i="5"/>
  <c r="E4300" i="5"/>
  <c r="A4301" i="5"/>
  <c r="D4300" i="5"/>
  <c r="H4300" i="5" l="1"/>
  <c r="G4301" i="5"/>
  <c r="C4301" i="5"/>
  <c r="F4301" i="5"/>
  <c r="B4301" i="5"/>
  <c r="E4301" i="5"/>
  <c r="A4302" i="5"/>
  <c r="D4301" i="5"/>
  <c r="H4301" i="5" l="1"/>
  <c r="G4302" i="5"/>
  <c r="C4302" i="5"/>
  <c r="F4302" i="5"/>
  <c r="B4302" i="5"/>
  <c r="E4302" i="5"/>
  <c r="A4303" i="5"/>
  <c r="D4302" i="5"/>
  <c r="H4302" i="5" l="1"/>
  <c r="G4303" i="5"/>
  <c r="C4303" i="5"/>
  <c r="F4303" i="5"/>
  <c r="B4303" i="5"/>
  <c r="E4303" i="5"/>
  <c r="A4304" i="5"/>
  <c r="D4303" i="5"/>
  <c r="H4303" i="5" l="1"/>
  <c r="G4304" i="5"/>
  <c r="C4304" i="5"/>
  <c r="F4304" i="5"/>
  <c r="B4304" i="5"/>
  <c r="E4304" i="5"/>
  <c r="A4305" i="5"/>
  <c r="D4304" i="5"/>
  <c r="H4304" i="5" l="1"/>
  <c r="G4305" i="5"/>
  <c r="C4305" i="5"/>
  <c r="F4305" i="5"/>
  <c r="B4305" i="5"/>
  <c r="E4305" i="5"/>
  <c r="A4306" i="5"/>
  <c r="D4305" i="5"/>
  <c r="H4305" i="5" l="1"/>
  <c r="G4306" i="5"/>
  <c r="C4306" i="5"/>
  <c r="F4306" i="5"/>
  <c r="B4306" i="5"/>
  <c r="E4306" i="5"/>
  <c r="A4307" i="5"/>
  <c r="D4306" i="5"/>
  <c r="H4306" i="5" l="1"/>
  <c r="G4307" i="5"/>
  <c r="C4307" i="5"/>
  <c r="F4307" i="5"/>
  <c r="B4307" i="5"/>
  <c r="E4307" i="5"/>
  <c r="A4308" i="5"/>
  <c r="D4307" i="5"/>
  <c r="H4307" i="5" l="1"/>
  <c r="G4308" i="5"/>
  <c r="C4308" i="5"/>
  <c r="F4308" i="5"/>
  <c r="B4308" i="5"/>
  <c r="E4308" i="5"/>
  <c r="A4309" i="5"/>
  <c r="D4308" i="5"/>
  <c r="H4308" i="5" l="1"/>
  <c r="G4309" i="5"/>
  <c r="C4309" i="5"/>
  <c r="F4309" i="5"/>
  <c r="B4309" i="5"/>
  <c r="E4309" i="5"/>
  <c r="A4310" i="5"/>
  <c r="D4309" i="5"/>
  <c r="H4309" i="5" l="1"/>
  <c r="G4310" i="5"/>
  <c r="C4310" i="5"/>
  <c r="F4310" i="5"/>
  <c r="B4310" i="5"/>
  <c r="E4310" i="5"/>
  <c r="A4311" i="5"/>
  <c r="D4310" i="5"/>
  <c r="H4310" i="5" l="1"/>
  <c r="G4311" i="5"/>
  <c r="C4311" i="5"/>
  <c r="F4311" i="5"/>
  <c r="B4311" i="5"/>
  <c r="E4311" i="5"/>
  <c r="A4312" i="5"/>
  <c r="D4311" i="5"/>
  <c r="H4311" i="5" l="1"/>
  <c r="G4312" i="5"/>
  <c r="C4312" i="5"/>
  <c r="F4312" i="5"/>
  <c r="B4312" i="5"/>
  <c r="E4312" i="5"/>
  <c r="A4313" i="5"/>
  <c r="D4312" i="5"/>
  <c r="H4312" i="5" l="1"/>
  <c r="G4313" i="5"/>
  <c r="C4313" i="5"/>
  <c r="F4313" i="5"/>
  <c r="B4313" i="5"/>
  <c r="E4313" i="5"/>
  <c r="A4314" i="5"/>
  <c r="D4313" i="5"/>
  <c r="H4313" i="5" l="1"/>
  <c r="G4314" i="5"/>
  <c r="C4314" i="5"/>
  <c r="F4314" i="5"/>
  <c r="B4314" i="5"/>
  <c r="E4314" i="5"/>
  <c r="A4315" i="5"/>
  <c r="D4314" i="5"/>
  <c r="H4314" i="5" l="1"/>
  <c r="G4315" i="5"/>
  <c r="C4315" i="5"/>
  <c r="F4315" i="5"/>
  <c r="B4315" i="5"/>
  <c r="E4315" i="5"/>
  <c r="A4316" i="5"/>
  <c r="D4315" i="5"/>
  <c r="H4315" i="5" l="1"/>
  <c r="G4316" i="5"/>
  <c r="C4316" i="5"/>
  <c r="F4316" i="5"/>
  <c r="B4316" i="5"/>
  <c r="E4316" i="5"/>
  <c r="A4317" i="5"/>
  <c r="D4316" i="5"/>
  <c r="H4316" i="5" l="1"/>
  <c r="G4317" i="5"/>
  <c r="C4317" i="5"/>
  <c r="F4317" i="5"/>
  <c r="B4317" i="5"/>
  <c r="E4317" i="5"/>
  <c r="A4318" i="5"/>
  <c r="D4317" i="5"/>
  <c r="H4317" i="5" l="1"/>
  <c r="G4318" i="5"/>
  <c r="C4318" i="5"/>
  <c r="F4318" i="5"/>
  <c r="B4318" i="5"/>
  <c r="E4318" i="5"/>
  <c r="A4319" i="5"/>
  <c r="D4318" i="5"/>
  <c r="H4318" i="5" l="1"/>
  <c r="G4319" i="5"/>
  <c r="C4319" i="5"/>
  <c r="F4319" i="5"/>
  <c r="B4319" i="5"/>
  <c r="E4319" i="5"/>
  <c r="A4320" i="5"/>
  <c r="D4319" i="5"/>
  <c r="H4319" i="5" l="1"/>
  <c r="G4320" i="5"/>
  <c r="C4320" i="5"/>
  <c r="F4320" i="5"/>
  <c r="B4320" i="5"/>
  <c r="E4320" i="5"/>
  <c r="A4321" i="5"/>
  <c r="D4320" i="5"/>
  <c r="H4320" i="5" l="1"/>
  <c r="G4321" i="5"/>
  <c r="C4321" i="5"/>
  <c r="F4321" i="5"/>
  <c r="B4321" i="5"/>
  <c r="E4321" i="5"/>
  <c r="A4322" i="5"/>
  <c r="D4321" i="5"/>
  <c r="H4321" i="5" l="1"/>
  <c r="G4322" i="5"/>
  <c r="C4322" i="5"/>
  <c r="F4322" i="5"/>
  <c r="B4322" i="5"/>
  <c r="E4322" i="5"/>
  <c r="A4323" i="5"/>
  <c r="D4322" i="5"/>
  <c r="H4322" i="5" l="1"/>
  <c r="G4323" i="5"/>
  <c r="C4323" i="5"/>
  <c r="F4323" i="5"/>
  <c r="B4323" i="5"/>
  <c r="E4323" i="5"/>
  <c r="A4324" i="5"/>
  <c r="D4323" i="5"/>
  <c r="H4323" i="5" l="1"/>
  <c r="G4324" i="5"/>
  <c r="C4324" i="5"/>
  <c r="F4324" i="5"/>
  <c r="B4324" i="5"/>
  <c r="E4324" i="5"/>
  <c r="A4325" i="5"/>
  <c r="D4324" i="5"/>
  <c r="H4324" i="5" l="1"/>
  <c r="G4325" i="5"/>
  <c r="C4325" i="5"/>
  <c r="F4325" i="5"/>
  <c r="B4325" i="5"/>
  <c r="E4325" i="5"/>
  <c r="A4326" i="5"/>
  <c r="D4325" i="5"/>
  <c r="H4325" i="5" l="1"/>
  <c r="G4326" i="5"/>
  <c r="C4326" i="5"/>
  <c r="F4326" i="5"/>
  <c r="B4326" i="5"/>
  <c r="E4326" i="5"/>
  <c r="A4327" i="5"/>
  <c r="D4326" i="5"/>
  <c r="H4326" i="5" l="1"/>
  <c r="G4327" i="5"/>
  <c r="C4327" i="5"/>
  <c r="F4327" i="5"/>
  <c r="B4327" i="5"/>
  <c r="E4327" i="5"/>
  <c r="A4328" i="5"/>
  <c r="D4327" i="5"/>
  <c r="H4327" i="5" l="1"/>
  <c r="G4328" i="5"/>
  <c r="C4328" i="5"/>
  <c r="F4328" i="5"/>
  <c r="B4328" i="5"/>
  <c r="E4328" i="5"/>
  <c r="A4329" i="5"/>
  <c r="D4328" i="5"/>
  <c r="H4328" i="5" l="1"/>
  <c r="G4329" i="5"/>
  <c r="C4329" i="5"/>
  <c r="F4329" i="5"/>
  <c r="B4329" i="5"/>
  <c r="E4329" i="5"/>
  <c r="A4330" i="5"/>
  <c r="D4329" i="5"/>
  <c r="H4329" i="5" l="1"/>
  <c r="G4330" i="5"/>
  <c r="C4330" i="5"/>
  <c r="F4330" i="5"/>
  <c r="B4330" i="5"/>
  <c r="E4330" i="5"/>
  <c r="A4331" i="5"/>
  <c r="D4330" i="5"/>
  <c r="H4330" i="5" l="1"/>
  <c r="G4331" i="5"/>
  <c r="C4331" i="5"/>
  <c r="F4331" i="5"/>
  <c r="B4331" i="5"/>
  <c r="E4331" i="5"/>
  <c r="A4332" i="5"/>
  <c r="D4331" i="5"/>
  <c r="H4331" i="5" l="1"/>
  <c r="G4332" i="5"/>
  <c r="C4332" i="5"/>
  <c r="F4332" i="5"/>
  <c r="B4332" i="5"/>
  <c r="E4332" i="5"/>
  <c r="A4333" i="5"/>
  <c r="D4332" i="5"/>
  <c r="H4332" i="5" l="1"/>
  <c r="G4333" i="5"/>
  <c r="C4333" i="5"/>
  <c r="F4333" i="5"/>
  <c r="B4333" i="5"/>
  <c r="E4333" i="5"/>
  <c r="A4334" i="5"/>
  <c r="D4333" i="5"/>
  <c r="H4333" i="5" l="1"/>
  <c r="G4334" i="5"/>
  <c r="C4334" i="5"/>
  <c r="F4334" i="5"/>
  <c r="B4334" i="5"/>
  <c r="E4334" i="5"/>
  <c r="A4335" i="5"/>
  <c r="D4334" i="5"/>
  <c r="H4334" i="5" l="1"/>
  <c r="G4335" i="5"/>
  <c r="C4335" i="5"/>
  <c r="F4335" i="5"/>
  <c r="B4335" i="5"/>
  <c r="E4335" i="5"/>
  <c r="A4336" i="5"/>
  <c r="D4335" i="5"/>
  <c r="H4335" i="5" l="1"/>
  <c r="G4336" i="5"/>
  <c r="C4336" i="5"/>
  <c r="F4336" i="5"/>
  <c r="B4336" i="5"/>
  <c r="E4336" i="5"/>
  <c r="A4337" i="5"/>
  <c r="D4336" i="5"/>
  <c r="H4336" i="5" l="1"/>
  <c r="G4337" i="5"/>
  <c r="C4337" i="5"/>
  <c r="F4337" i="5"/>
  <c r="B4337" i="5"/>
  <c r="E4337" i="5"/>
  <c r="A4338" i="5"/>
  <c r="D4337" i="5"/>
  <c r="H4337" i="5" l="1"/>
  <c r="G4338" i="5"/>
  <c r="C4338" i="5"/>
  <c r="F4338" i="5"/>
  <c r="B4338" i="5"/>
  <c r="E4338" i="5"/>
  <c r="A4339" i="5"/>
  <c r="D4338" i="5"/>
  <c r="H4338" i="5" l="1"/>
  <c r="G4339" i="5"/>
  <c r="C4339" i="5"/>
  <c r="F4339" i="5"/>
  <c r="B4339" i="5"/>
  <c r="E4339" i="5"/>
  <c r="A4340" i="5"/>
  <c r="D4339" i="5"/>
  <c r="H4339" i="5" l="1"/>
  <c r="G4340" i="5"/>
  <c r="C4340" i="5"/>
  <c r="F4340" i="5"/>
  <c r="B4340" i="5"/>
  <c r="E4340" i="5"/>
  <c r="A4341" i="5"/>
  <c r="D4340" i="5"/>
  <c r="H4340" i="5" l="1"/>
  <c r="G4341" i="5"/>
  <c r="C4341" i="5"/>
  <c r="F4341" i="5"/>
  <c r="B4341" i="5"/>
  <c r="E4341" i="5"/>
  <c r="A4342" i="5"/>
  <c r="D4341" i="5"/>
  <c r="H4341" i="5" l="1"/>
  <c r="G4342" i="5"/>
  <c r="C4342" i="5"/>
  <c r="F4342" i="5"/>
  <c r="B4342" i="5"/>
  <c r="E4342" i="5"/>
  <c r="A4343" i="5"/>
  <c r="D4342" i="5"/>
  <c r="H4342" i="5" l="1"/>
  <c r="G4343" i="5"/>
  <c r="C4343" i="5"/>
  <c r="F4343" i="5"/>
  <c r="B4343" i="5"/>
  <c r="E4343" i="5"/>
  <c r="A4344" i="5"/>
  <c r="D4343" i="5"/>
  <c r="H4343" i="5" l="1"/>
  <c r="G4344" i="5"/>
  <c r="C4344" i="5"/>
  <c r="F4344" i="5"/>
  <c r="B4344" i="5"/>
  <c r="E4344" i="5"/>
  <c r="A4345" i="5"/>
  <c r="D4344" i="5"/>
  <c r="H4344" i="5" l="1"/>
  <c r="G4345" i="5"/>
  <c r="C4345" i="5"/>
  <c r="F4345" i="5"/>
  <c r="B4345" i="5"/>
  <c r="E4345" i="5"/>
  <c r="A4346" i="5"/>
  <c r="D4345" i="5"/>
  <c r="H4345" i="5" l="1"/>
  <c r="G4346" i="5"/>
  <c r="C4346" i="5"/>
  <c r="F4346" i="5"/>
  <c r="B4346" i="5"/>
  <c r="E4346" i="5"/>
  <c r="A4347" i="5"/>
  <c r="D4346" i="5"/>
  <c r="H4346" i="5" l="1"/>
  <c r="G4347" i="5"/>
  <c r="C4347" i="5"/>
  <c r="F4347" i="5"/>
  <c r="B4347" i="5"/>
  <c r="E4347" i="5"/>
  <c r="A4348" i="5"/>
  <c r="D4347" i="5"/>
  <c r="H4347" i="5" l="1"/>
  <c r="G4348" i="5"/>
  <c r="C4348" i="5"/>
  <c r="F4348" i="5"/>
  <c r="B4348" i="5"/>
  <c r="E4348" i="5"/>
  <c r="A4349" i="5"/>
  <c r="D4348" i="5"/>
  <c r="H4348" i="5" l="1"/>
  <c r="G4349" i="5"/>
  <c r="C4349" i="5"/>
  <c r="F4349" i="5"/>
  <c r="B4349" i="5"/>
  <c r="E4349" i="5"/>
  <c r="A4350" i="5"/>
  <c r="D4349" i="5"/>
  <c r="H4349" i="5" l="1"/>
  <c r="G4350" i="5"/>
  <c r="C4350" i="5"/>
  <c r="F4350" i="5"/>
  <c r="B4350" i="5"/>
  <c r="E4350" i="5"/>
  <c r="A4351" i="5"/>
  <c r="D4350" i="5"/>
  <c r="H4350" i="5" l="1"/>
  <c r="G4351" i="5"/>
  <c r="C4351" i="5"/>
  <c r="F4351" i="5"/>
  <c r="B4351" i="5"/>
  <c r="E4351" i="5"/>
  <c r="A4352" i="5"/>
  <c r="D4351" i="5"/>
  <c r="H4351" i="5" l="1"/>
  <c r="G4352" i="5"/>
  <c r="C4352" i="5"/>
  <c r="F4352" i="5"/>
  <c r="B4352" i="5"/>
  <c r="E4352" i="5"/>
  <c r="A4353" i="5"/>
  <c r="D4352" i="5"/>
  <c r="H4352" i="5" l="1"/>
  <c r="G4353" i="5"/>
  <c r="C4353" i="5"/>
  <c r="F4353" i="5"/>
  <c r="B4353" i="5"/>
  <c r="E4353" i="5"/>
  <c r="A4354" i="5"/>
  <c r="D4353" i="5"/>
  <c r="H4353" i="5" l="1"/>
  <c r="G4354" i="5"/>
  <c r="C4354" i="5"/>
  <c r="F4354" i="5"/>
  <c r="B4354" i="5"/>
  <c r="E4354" i="5"/>
  <c r="A4355" i="5"/>
  <c r="D4354" i="5"/>
  <c r="H4354" i="5" l="1"/>
  <c r="G4355" i="5"/>
  <c r="C4355" i="5"/>
  <c r="F4355" i="5"/>
  <c r="B4355" i="5"/>
  <c r="E4355" i="5"/>
  <c r="A4356" i="5"/>
  <c r="D4355" i="5"/>
  <c r="H4355" i="5" l="1"/>
  <c r="G4356" i="5"/>
  <c r="C4356" i="5"/>
  <c r="F4356" i="5"/>
  <c r="B4356" i="5"/>
  <c r="E4356" i="5"/>
  <c r="A4357" i="5"/>
  <c r="D4356" i="5"/>
  <c r="H4356" i="5" l="1"/>
  <c r="G4357" i="5"/>
  <c r="C4357" i="5"/>
  <c r="F4357" i="5"/>
  <c r="B4357" i="5"/>
  <c r="E4357" i="5"/>
  <c r="A4358" i="5"/>
  <c r="D4357" i="5"/>
  <c r="H4357" i="5" l="1"/>
  <c r="G4358" i="5"/>
  <c r="C4358" i="5"/>
  <c r="F4358" i="5"/>
  <c r="B4358" i="5"/>
  <c r="E4358" i="5"/>
  <c r="A4359" i="5"/>
  <c r="D4358" i="5"/>
  <c r="H4358" i="5" l="1"/>
  <c r="G4359" i="5"/>
  <c r="C4359" i="5"/>
  <c r="F4359" i="5"/>
  <c r="B4359" i="5"/>
  <c r="E4359" i="5"/>
  <c r="A4360" i="5"/>
  <c r="D4359" i="5"/>
  <c r="H4359" i="5" l="1"/>
  <c r="G4360" i="5"/>
  <c r="C4360" i="5"/>
  <c r="F4360" i="5"/>
  <c r="B4360" i="5"/>
  <c r="E4360" i="5"/>
  <c r="A4361" i="5"/>
  <c r="D4360" i="5"/>
  <c r="H4360" i="5" l="1"/>
  <c r="G4361" i="5"/>
  <c r="C4361" i="5"/>
  <c r="F4361" i="5"/>
  <c r="B4361" i="5"/>
  <c r="E4361" i="5"/>
  <c r="A4362" i="5"/>
  <c r="D4361" i="5"/>
  <c r="H4361" i="5" l="1"/>
  <c r="G4362" i="5"/>
  <c r="C4362" i="5"/>
  <c r="F4362" i="5"/>
  <c r="B4362" i="5"/>
  <c r="E4362" i="5"/>
  <c r="A4363" i="5"/>
  <c r="D4362" i="5"/>
  <c r="H4362" i="5" l="1"/>
  <c r="G4363" i="5"/>
  <c r="C4363" i="5"/>
  <c r="F4363" i="5"/>
  <c r="B4363" i="5"/>
  <c r="E4363" i="5"/>
  <c r="A4364" i="5"/>
  <c r="D4363" i="5"/>
  <c r="H4363" i="5" l="1"/>
  <c r="G4364" i="5"/>
  <c r="C4364" i="5"/>
  <c r="F4364" i="5"/>
  <c r="B4364" i="5"/>
  <c r="E4364" i="5"/>
  <c r="A4365" i="5"/>
  <c r="D4364" i="5"/>
  <c r="H4364" i="5" l="1"/>
  <c r="G4365" i="5"/>
  <c r="C4365" i="5"/>
  <c r="F4365" i="5"/>
  <c r="B4365" i="5"/>
  <c r="E4365" i="5"/>
  <c r="A4366" i="5"/>
  <c r="D4365" i="5"/>
  <c r="H4365" i="5" l="1"/>
  <c r="G4366" i="5"/>
  <c r="C4366" i="5"/>
  <c r="F4366" i="5"/>
  <c r="B4366" i="5"/>
  <c r="E4366" i="5"/>
  <c r="A4367" i="5"/>
  <c r="D4366" i="5"/>
  <c r="H4366" i="5" l="1"/>
  <c r="G4367" i="5"/>
  <c r="C4367" i="5"/>
  <c r="F4367" i="5"/>
  <c r="B4367" i="5"/>
  <c r="E4367" i="5"/>
  <c r="A4368" i="5"/>
  <c r="D4367" i="5"/>
  <c r="H4367" i="5" l="1"/>
  <c r="G4368" i="5"/>
  <c r="C4368" i="5"/>
  <c r="F4368" i="5"/>
  <c r="B4368" i="5"/>
  <c r="E4368" i="5"/>
  <c r="A4369" i="5"/>
  <c r="D4368" i="5"/>
  <c r="H4368" i="5" l="1"/>
  <c r="G4369" i="5"/>
  <c r="C4369" i="5"/>
  <c r="F4369" i="5"/>
  <c r="B4369" i="5"/>
  <c r="E4369" i="5"/>
  <c r="A4370" i="5"/>
  <c r="D4369" i="5"/>
  <c r="H4369" i="5" l="1"/>
  <c r="G4370" i="5"/>
  <c r="C4370" i="5"/>
  <c r="F4370" i="5"/>
  <c r="B4370" i="5"/>
  <c r="E4370" i="5"/>
  <c r="A4371" i="5"/>
  <c r="D4370" i="5"/>
  <c r="H4370" i="5" l="1"/>
  <c r="G4371" i="5"/>
  <c r="C4371" i="5"/>
  <c r="F4371" i="5"/>
  <c r="B4371" i="5"/>
  <c r="E4371" i="5"/>
  <c r="A4372" i="5"/>
  <c r="D4371" i="5"/>
  <c r="H4371" i="5" l="1"/>
  <c r="G4372" i="5"/>
  <c r="C4372" i="5"/>
  <c r="F4372" i="5"/>
  <c r="B4372" i="5"/>
  <c r="E4372" i="5"/>
  <c r="A4373" i="5"/>
  <c r="D4372" i="5"/>
  <c r="H4372" i="5" l="1"/>
  <c r="G4373" i="5"/>
  <c r="C4373" i="5"/>
  <c r="F4373" i="5"/>
  <c r="B4373" i="5"/>
  <c r="E4373" i="5"/>
  <c r="A4374" i="5"/>
  <c r="D4373" i="5"/>
  <c r="H4373" i="5" l="1"/>
  <c r="G4374" i="5"/>
  <c r="C4374" i="5"/>
  <c r="F4374" i="5"/>
  <c r="B4374" i="5"/>
  <c r="E4374" i="5"/>
  <c r="A4375" i="5"/>
  <c r="D4374" i="5"/>
  <c r="H4374" i="5" l="1"/>
  <c r="G4375" i="5"/>
  <c r="C4375" i="5"/>
  <c r="F4375" i="5"/>
  <c r="B4375" i="5"/>
  <c r="E4375" i="5"/>
  <c r="A4376" i="5"/>
  <c r="D4375" i="5"/>
  <c r="H4375" i="5" l="1"/>
  <c r="G4376" i="5"/>
  <c r="C4376" i="5"/>
  <c r="F4376" i="5"/>
  <c r="B4376" i="5"/>
  <c r="E4376" i="5"/>
  <c r="A4377" i="5"/>
  <c r="D4376" i="5"/>
  <c r="H4376" i="5" l="1"/>
  <c r="G4377" i="5"/>
  <c r="C4377" i="5"/>
  <c r="F4377" i="5"/>
  <c r="B4377" i="5"/>
  <c r="E4377" i="5"/>
  <c r="A4378" i="5"/>
  <c r="D4377" i="5"/>
  <c r="H4377" i="5" l="1"/>
  <c r="G4378" i="5"/>
  <c r="C4378" i="5"/>
  <c r="F4378" i="5"/>
  <c r="B4378" i="5"/>
  <c r="E4378" i="5"/>
  <c r="A4379" i="5"/>
  <c r="D4378" i="5"/>
  <c r="H4378" i="5" l="1"/>
  <c r="G4379" i="5"/>
  <c r="C4379" i="5"/>
  <c r="F4379" i="5"/>
  <c r="B4379" i="5"/>
  <c r="E4379" i="5"/>
  <c r="A4380" i="5"/>
  <c r="D4379" i="5"/>
  <c r="H4379" i="5" l="1"/>
  <c r="G4380" i="5"/>
  <c r="C4380" i="5"/>
  <c r="F4380" i="5"/>
  <c r="B4380" i="5"/>
  <c r="E4380" i="5"/>
  <c r="A4381" i="5"/>
  <c r="D4380" i="5"/>
  <c r="H4380" i="5" l="1"/>
  <c r="G4381" i="5"/>
  <c r="C4381" i="5"/>
  <c r="F4381" i="5"/>
  <c r="B4381" i="5"/>
  <c r="E4381" i="5"/>
  <c r="A4382" i="5"/>
  <c r="D4381" i="5"/>
  <c r="H4381" i="5" l="1"/>
  <c r="G4382" i="5"/>
  <c r="C4382" i="5"/>
  <c r="F4382" i="5"/>
  <c r="B4382" i="5"/>
  <c r="E4382" i="5"/>
  <c r="A4383" i="5"/>
  <c r="D4382" i="5"/>
  <c r="H4382" i="5" l="1"/>
  <c r="G4383" i="5"/>
  <c r="C4383" i="5"/>
  <c r="F4383" i="5"/>
  <c r="B4383" i="5"/>
  <c r="E4383" i="5"/>
  <c r="A4384" i="5"/>
  <c r="D4383" i="5"/>
  <c r="H4383" i="5" l="1"/>
  <c r="G4384" i="5"/>
  <c r="C4384" i="5"/>
  <c r="F4384" i="5"/>
  <c r="B4384" i="5"/>
  <c r="E4384" i="5"/>
  <c r="A4385" i="5"/>
  <c r="D4384" i="5"/>
  <c r="H4384" i="5" l="1"/>
  <c r="G4385" i="5"/>
  <c r="C4385" i="5"/>
  <c r="F4385" i="5"/>
  <c r="B4385" i="5"/>
  <c r="E4385" i="5"/>
  <c r="A4386" i="5"/>
  <c r="D4385" i="5"/>
  <c r="H4385" i="5" l="1"/>
  <c r="G4386" i="5"/>
  <c r="C4386" i="5"/>
  <c r="F4386" i="5"/>
  <c r="B4386" i="5"/>
  <c r="E4386" i="5"/>
  <c r="A4387" i="5"/>
  <c r="D4386" i="5"/>
  <c r="H4386" i="5" l="1"/>
  <c r="G4387" i="5"/>
  <c r="C4387" i="5"/>
  <c r="F4387" i="5"/>
  <c r="B4387" i="5"/>
  <c r="E4387" i="5"/>
  <c r="A4388" i="5"/>
  <c r="D4387" i="5"/>
  <c r="H4387" i="5" l="1"/>
  <c r="G4388" i="5"/>
  <c r="C4388" i="5"/>
  <c r="F4388" i="5"/>
  <c r="B4388" i="5"/>
  <c r="E4388" i="5"/>
  <c r="A4389" i="5"/>
  <c r="D4388" i="5"/>
  <c r="H4388" i="5" l="1"/>
  <c r="G4389" i="5"/>
  <c r="C4389" i="5"/>
  <c r="F4389" i="5"/>
  <c r="B4389" i="5"/>
  <c r="E4389" i="5"/>
  <c r="A4390" i="5"/>
  <c r="D4389" i="5"/>
  <c r="H4389" i="5" l="1"/>
  <c r="G4390" i="5"/>
  <c r="C4390" i="5"/>
  <c r="F4390" i="5"/>
  <c r="B4390" i="5"/>
  <c r="E4390" i="5"/>
  <c r="A4391" i="5"/>
  <c r="D4390" i="5"/>
  <c r="H4390" i="5" l="1"/>
  <c r="G4391" i="5"/>
  <c r="C4391" i="5"/>
  <c r="F4391" i="5"/>
  <c r="B4391" i="5"/>
  <c r="E4391" i="5"/>
  <c r="A4392" i="5"/>
  <c r="D4391" i="5"/>
  <c r="H4391" i="5" l="1"/>
  <c r="G4392" i="5"/>
  <c r="C4392" i="5"/>
  <c r="F4392" i="5"/>
  <c r="B4392" i="5"/>
  <c r="E4392" i="5"/>
  <c r="A4393" i="5"/>
  <c r="D4392" i="5"/>
  <c r="H4392" i="5" l="1"/>
  <c r="G4393" i="5"/>
  <c r="C4393" i="5"/>
  <c r="F4393" i="5"/>
  <c r="B4393" i="5"/>
  <c r="E4393" i="5"/>
  <c r="A4394" i="5"/>
  <c r="D4393" i="5"/>
  <c r="H4393" i="5" l="1"/>
  <c r="G4394" i="5"/>
  <c r="C4394" i="5"/>
  <c r="F4394" i="5"/>
  <c r="B4394" i="5"/>
  <c r="E4394" i="5"/>
  <c r="A4395" i="5"/>
  <c r="D4394" i="5"/>
  <c r="H4394" i="5" l="1"/>
  <c r="G4395" i="5"/>
  <c r="C4395" i="5"/>
  <c r="F4395" i="5"/>
  <c r="B4395" i="5"/>
  <c r="E4395" i="5"/>
  <c r="A4396" i="5"/>
  <c r="D4395" i="5"/>
  <c r="H4395" i="5" l="1"/>
  <c r="G4396" i="5"/>
  <c r="C4396" i="5"/>
  <c r="F4396" i="5"/>
  <c r="B4396" i="5"/>
  <c r="E4396" i="5"/>
  <c r="A4397" i="5"/>
  <c r="D4396" i="5"/>
  <c r="H4396" i="5" l="1"/>
  <c r="G4397" i="5"/>
  <c r="C4397" i="5"/>
  <c r="F4397" i="5"/>
  <c r="B4397" i="5"/>
  <c r="E4397" i="5"/>
  <c r="A4398" i="5"/>
  <c r="D4397" i="5"/>
  <c r="H4397" i="5" l="1"/>
  <c r="G4398" i="5"/>
  <c r="C4398" i="5"/>
  <c r="F4398" i="5"/>
  <c r="B4398" i="5"/>
  <c r="E4398" i="5"/>
  <c r="A4399" i="5"/>
  <c r="D4398" i="5"/>
  <c r="H4398" i="5" l="1"/>
  <c r="G4399" i="5"/>
  <c r="C4399" i="5"/>
  <c r="F4399" i="5"/>
  <c r="B4399" i="5"/>
  <c r="E4399" i="5"/>
  <c r="A4400" i="5"/>
  <c r="D4399" i="5"/>
  <c r="H4399" i="5" l="1"/>
  <c r="G4400" i="5"/>
  <c r="C4400" i="5"/>
  <c r="F4400" i="5"/>
  <c r="B4400" i="5"/>
  <c r="E4400" i="5"/>
  <c r="A4401" i="5"/>
  <c r="D4400" i="5"/>
  <c r="H4400" i="5" l="1"/>
  <c r="G4401" i="5"/>
  <c r="C4401" i="5"/>
  <c r="F4401" i="5"/>
  <c r="B4401" i="5"/>
  <c r="E4401" i="5"/>
  <c r="A4402" i="5"/>
  <c r="D4401" i="5"/>
  <c r="H4401" i="5" l="1"/>
  <c r="G4402" i="5"/>
  <c r="C4402" i="5"/>
  <c r="F4402" i="5"/>
  <c r="B4402" i="5"/>
  <c r="E4402" i="5"/>
  <c r="A4403" i="5"/>
  <c r="D4402" i="5"/>
  <c r="H4402" i="5" l="1"/>
  <c r="G4403" i="5"/>
  <c r="C4403" i="5"/>
  <c r="F4403" i="5"/>
  <c r="B4403" i="5"/>
  <c r="E4403" i="5"/>
  <c r="A4404" i="5"/>
  <c r="D4403" i="5"/>
  <c r="H4403" i="5" l="1"/>
  <c r="G4404" i="5"/>
  <c r="C4404" i="5"/>
  <c r="F4404" i="5"/>
  <c r="B4404" i="5"/>
  <c r="E4404" i="5"/>
  <c r="A4405" i="5"/>
  <c r="D4404" i="5"/>
  <c r="H4404" i="5" l="1"/>
  <c r="G4405" i="5"/>
  <c r="C4405" i="5"/>
  <c r="F4405" i="5"/>
  <c r="B4405" i="5"/>
  <c r="E4405" i="5"/>
  <c r="A4406" i="5"/>
  <c r="D4405" i="5"/>
  <c r="H4405" i="5" l="1"/>
  <c r="G4406" i="5"/>
  <c r="C4406" i="5"/>
  <c r="F4406" i="5"/>
  <c r="B4406" i="5"/>
  <c r="E4406" i="5"/>
  <c r="A4407" i="5"/>
  <c r="D4406" i="5"/>
  <c r="H4406" i="5" l="1"/>
  <c r="G4407" i="5"/>
  <c r="C4407" i="5"/>
  <c r="F4407" i="5"/>
  <c r="B4407" i="5"/>
  <c r="E4407" i="5"/>
  <c r="A4408" i="5"/>
  <c r="D4407" i="5"/>
  <c r="H4407" i="5" l="1"/>
  <c r="G4408" i="5"/>
  <c r="C4408" i="5"/>
  <c r="F4408" i="5"/>
  <c r="B4408" i="5"/>
  <c r="E4408" i="5"/>
  <c r="A4409" i="5"/>
  <c r="D4408" i="5"/>
  <c r="H4408" i="5" l="1"/>
  <c r="G4409" i="5"/>
  <c r="C4409" i="5"/>
  <c r="F4409" i="5"/>
  <c r="B4409" i="5"/>
  <c r="E4409" i="5"/>
  <c r="A4410" i="5"/>
  <c r="D4409" i="5"/>
  <c r="H4409" i="5" l="1"/>
  <c r="G4410" i="5"/>
  <c r="C4410" i="5"/>
  <c r="F4410" i="5"/>
  <c r="B4410" i="5"/>
  <c r="E4410" i="5"/>
  <c r="A4411" i="5"/>
  <c r="D4410" i="5"/>
  <c r="H4410" i="5" l="1"/>
  <c r="G4411" i="5"/>
  <c r="C4411" i="5"/>
  <c r="F4411" i="5"/>
  <c r="B4411" i="5"/>
  <c r="E4411" i="5"/>
  <c r="A4412" i="5"/>
  <c r="D4411" i="5"/>
  <c r="H4411" i="5" l="1"/>
  <c r="G4412" i="5"/>
  <c r="C4412" i="5"/>
  <c r="F4412" i="5"/>
  <c r="B4412" i="5"/>
  <c r="E4412" i="5"/>
  <c r="A4413" i="5"/>
  <c r="D4412" i="5"/>
  <c r="H4412" i="5" l="1"/>
  <c r="G4413" i="5"/>
  <c r="C4413" i="5"/>
  <c r="F4413" i="5"/>
  <c r="B4413" i="5"/>
  <c r="E4413" i="5"/>
  <c r="A4414" i="5"/>
  <c r="D4413" i="5"/>
  <c r="H4413" i="5" l="1"/>
  <c r="G4414" i="5"/>
  <c r="C4414" i="5"/>
  <c r="F4414" i="5"/>
  <c r="B4414" i="5"/>
  <c r="E4414" i="5"/>
  <c r="A4415" i="5"/>
  <c r="D4414" i="5"/>
  <c r="H4414" i="5" l="1"/>
  <c r="G4415" i="5"/>
  <c r="C4415" i="5"/>
  <c r="F4415" i="5"/>
  <c r="B4415" i="5"/>
  <c r="E4415" i="5"/>
  <c r="A4416" i="5"/>
  <c r="D4415" i="5"/>
  <c r="H4415" i="5" l="1"/>
  <c r="G4416" i="5"/>
  <c r="C4416" i="5"/>
  <c r="F4416" i="5"/>
  <c r="B4416" i="5"/>
  <c r="E4416" i="5"/>
  <c r="A4417" i="5"/>
  <c r="D4416" i="5"/>
  <c r="H4416" i="5" l="1"/>
  <c r="G4417" i="5"/>
  <c r="C4417" i="5"/>
  <c r="F4417" i="5"/>
  <c r="B4417" i="5"/>
  <c r="E4417" i="5"/>
  <c r="A4418" i="5"/>
  <c r="D4417" i="5"/>
  <c r="H4417" i="5" l="1"/>
  <c r="G4418" i="5"/>
  <c r="C4418" i="5"/>
  <c r="F4418" i="5"/>
  <c r="B4418" i="5"/>
  <c r="E4418" i="5"/>
  <c r="A4419" i="5"/>
  <c r="D4418" i="5"/>
  <c r="H4418" i="5" l="1"/>
  <c r="G4419" i="5"/>
  <c r="C4419" i="5"/>
  <c r="F4419" i="5"/>
  <c r="B4419" i="5"/>
  <c r="E4419" i="5"/>
  <c r="A4420" i="5"/>
  <c r="D4419" i="5"/>
  <c r="H4419" i="5" l="1"/>
  <c r="G4420" i="5"/>
  <c r="C4420" i="5"/>
  <c r="F4420" i="5"/>
  <c r="B4420" i="5"/>
  <c r="E4420" i="5"/>
  <c r="A4421" i="5"/>
  <c r="D4420" i="5"/>
  <c r="H4420" i="5" l="1"/>
  <c r="G4421" i="5"/>
  <c r="C4421" i="5"/>
  <c r="F4421" i="5"/>
  <c r="B4421" i="5"/>
  <c r="E4421" i="5"/>
  <c r="A4422" i="5"/>
  <c r="D4421" i="5"/>
  <c r="H4421" i="5" l="1"/>
  <c r="G4422" i="5"/>
  <c r="C4422" i="5"/>
  <c r="F4422" i="5"/>
  <c r="B4422" i="5"/>
  <c r="E4422" i="5"/>
  <c r="A4423" i="5"/>
  <c r="D4422" i="5"/>
  <c r="H4422" i="5" l="1"/>
  <c r="G4423" i="5"/>
  <c r="C4423" i="5"/>
  <c r="F4423" i="5"/>
  <c r="B4423" i="5"/>
  <c r="E4423" i="5"/>
  <c r="A4424" i="5"/>
  <c r="D4423" i="5"/>
  <c r="H4423" i="5" l="1"/>
  <c r="G4424" i="5"/>
  <c r="C4424" i="5"/>
  <c r="F4424" i="5"/>
  <c r="B4424" i="5"/>
  <c r="E4424" i="5"/>
  <c r="A4425" i="5"/>
  <c r="D4424" i="5"/>
  <c r="H4424" i="5" l="1"/>
  <c r="G4425" i="5"/>
  <c r="C4425" i="5"/>
  <c r="F4425" i="5"/>
  <c r="B4425" i="5"/>
  <c r="E4425" i="5"/>
  <c r="A4426" i="5"/>
  <c r="D4425" i="5"/>
  <c r="H4425" i="5" l="1"/>
  <c r="G4426" i="5"/>
  <c r="C4426" i="5"/>
  <c r="F4426" i="5"/>
  <c r="B4426" i="5"/>
  <c r="E4426" i="5"/>
  <c r="A4427" i="5"/>
  <c r="D4426" i="5"/>
  <c r="H4426" i="5" l="1"/>
  <c r="G4427" i="5"/>
  <c r="C4427" i="5"/>
  <c r="F4427" i="5"/>
  <c r="B4427" i="5"/>
  <c r="E4427" i="5"/>
  <c r="A4428" i="5"/>
  <c r="D4427" i="5"/>
  <c r="H4427" i="5" l="1"/>
  <c r="G4428" i="5"/>
  <c r="C4428" i="5"/>
  <c r="F4428" i="5"/>
  <c r="B4428" i="5"/>
  <c r="E4428" i="5"/>
  <c r="A4429" i="5"/>
  <c r="D4428" i="5"/>
  <c r="H4428" i="5" l="1"/>
  <c r="G4429" i="5"/>
  <c r="C4429" i="5"/>
  <c r="F4429" i="5"/>
  <c r="B4429" i="5"/>
  <c r="E4429" i="5"/>
  <c r="A4430" i="5"/>
  <c r="D4429" i="5"/>
  <c r="H4429" i="5" l="1"/>
  <c r="G4430" i="5"/>
  <c r="C4430" i="5"/>
  <c r="F4430" i="5"/>
  <c r="B4430" i="5"/>
  <c r="E4430" i="5"/>
  <c r="A4431" i="5"/>
  <c r="D4430" i="5"/>
  <c r="H4430" i="5" l="1"/>
  <c r="G4431" i="5"/>
  <c r="C4431" i="5"/>
  <c r="F4431" i="5"/>
  <c r="B4431" i="5"/>
  <c r="E4431" i="5"/>
  <c r="A4432" i="5"/>
  <c r="D4431" i="5"/>
  <c r="H4431" i="5" l="1"/>
  <c r="G4432" i="5"/>
  <c r="C4432" i="5"/>
  <c r="F4432" i="5"/>
  <c r="B4432" i="5"/>
  <c r="E4432" i="5"/>
  <c r="A4433" i="5"/>
  <c r="D4432" i="5"/>
  <c r="H4432" i="5" l="1"/>
  <c r="G4433" i="5"/>
  <c r="C4433" i="5"/>
  <c r="F4433" i="5"/>
  <c r="B4433" i="5"/>
  <c r="E4433" i="5"/>
  <c r="A4434" i="5"/>
  <c r="D4433" i="5"/>
  <c r="H4433" i="5" l="1"/>
  <c r="G4434" i="5"/>
  <c r="C4434" i="5"/>
  <c r="F4434" i="5"/>
  <c r="B4434" i="5"/>
  <c r="E4434" i="5"/>
  <c r="A4435" i="5"/>
  <c r="D4434" i="5"/>
  <c r="H4434" i="5" l="1"/>
  <c r="G4435" i="5"/>
  <c r="C4435" i="5"/>
  <c r="F4435" i="5"/>
  <c r="B4435" i="5"/>
  <c r="E4435" i="5"/>
  <c r="A4436" i="5"/>
  <c r="D4435" i="5"/>
  <c r="H4435" i="5" l="1"/>
  <c r="G4436" i="5"/>
  <c r="C4436" i="5"/>
  <c r="F4436" i="5"/>
  <c r="B4436" i="5"/>
  <c r="E4436" i="5"/>
  <c r="A4437" i="5"/>
  <c r="D4436" i="5"/>
  <c r="H4436" i="5" l="1"/>
  <c r="G4437" i="5"/>
  <c r="C4437" i="5"/>
  <c r="F4437" i="5"/>
  <c r="B4437" i="5"/>
  <c r="E4437" i="5"/>
  <c r="A4438" i="5"/>
  <c r="D4437" i="5"/>
  <c r="H4437" i="5" l="1"/>
  <c r="G4438" i="5"/>
  <c r="C4438" i="5"/>
  <c r="F4438" i="5"/>
  <c r="B4438" i="5"/>
  <c r="E4438" i="5"/>
  <c r="A4439" i="5"/>
  <c r="D4438" i="5"/>
  <c r="H4438" i="5" l="1"/>
  <c r="G4439" i="5"/>
  <c r="C4439" i="5"/>
  <c r="F4439" i="5"/>
  <c r="B4439" i="5"/>
  <c r="E4439" i="5"/>
  <c r="A4440" i="5"/>
  <c r="D4439" i="5"/>
  <c r="H4439" i="5" l="1"/>
  <c r="G4440" i="5"/>
  <c r="C4440" i="5"/>
  <c r="F4440" i="5"/>
  <c r="B4440" i="5"/>
  <c r="E4440" i="5"/>
  <c r="A4441" i="5"/>
  <c r="D4440" i="5"/>
  <c r="H4440" i="5" l="1"/>
  <c r="G4441" i="5"/>
  <c r="C4441" i="5"/>
  <c r="F4441" i="5"/>
  <c r="B4441" i="5"/>
  <c r="E4441" i="5"/>
  <c r="A4442" i="5"/>
  <c r="D4441" i="5"/>
  <c r="H4441" i="5" l="1"/>
  <c r="G4442" i="5"/>
  <c r="C4442" i="5"/>
  <c r="F4442" i="5"/>
  <c r="B4442" i="5"/>
  <c r="E4442" i="5"/>
  <c r="A4443" i="5"/>
  <c r="D4442" i="5"/>
  <c r="H4442" i="5" l="1"/>
  <c r="G4443" i="5"/>
  <c r="C4443" i="5"/>
  <c r="F4443" i="5"/>
  <c r="B4443" i="5"/>
  <c r="E4443" i="5"/>
  <c r="A4444" i="5"/>
  <c r="D4443" i="5"/>
  <c r="H4443" i="5" l="1"/>
  <c r="G4444" i="5"/>
  <c r="C4444" i="5"/>
  <c r="F4444" i="5"/>
  <c r="B4444" i="5"/>
  <c r="E4444" i="5"/>
  <c r="A4445" i="5"/>
  <c r="D4444" i="5"/>
  <c r="H4444" i="5" l="1"/>
  <c r="G4445" i="5"/>
  <c r="C4445" i="5"/>
  <c r="F4445" i="5"/>
  <c r="B4445" i="5"/>
  <c r="E4445" i="5"/>
  <c r="A4446" i="5"/>
  <c r="D4445" i="5"/>
  <c r="H4445" i="5" l="1"/>
  <c r="G4446" i="5"/>
  <c r="C4446" i="5"/>
  <c r="F4446" i="5"/>
  <c r="B4446" i="5"/>
  <c r="E4446" i="5"/>
  <c r="A4447" i="5"/>
  <c r="D4446" i="5"/>
  <c r="H4446" i="5" l="1"/>
  <c r="G4447" i="5"/>
  <c r="C4447" i="5"/>
  <c r="F4447" i="5"/>
  <c r="B4447" i="5"/>
  <c r="E4447" i="5"/>
  <c r="A4448" i="5"/>
  <c r="D4447" i="5"/>
  <c r="H4447" i="5" l="1"/>
  <c r="G4448" i="5"/>
  <c r="C4448" i="5"/>
  <c r="F4448" i="5"/>
  <c r="B4448" i="5"/>
  <c r="E4448" i="5"/>
  <c r="A4449" i="5"/>
  <c r="D4448" i="5"/>
  <c r="H4448" i="5" l="1"/>
  <c r="G4449" i="5"/>
  <c r="C4449" i="5"/>
  <c r="F4449" i="5"/>
  <c r="B4449" i="5"/>
  <c r="E4449" i="5"/>
  <c r="A4450" i="5"/>
  <c r="D4449" i="5"/>
  <c r="H4449" i="5" l="1"/>
  <c r="G4450" i="5"/>
  <c r="C4450" i="5"/>
  <c r="F4450" i="5"/>
  <c r="B4450" i="5"/>
  <c r="E4450" i="5"/>
  <c r="A4451" i="5"/>
  <c r="D4450" i="5"/>
  <c r="H4450" i="5" l="1"/>
  <c r="G4451" i="5"/>
  <c r="C4451" i="5"/>
  <c r="F4451" i="5"/>
  <c r="B4451" i="5"/>
  <c r="E4451" i="5"/>
  <c r="A4452" i="5"/>
  <c r="D4451" i="5"/>
  <c r="H4451" i="5" l="1"/>
  <c r="G4452" i="5"/>
  <c r="C4452" i="5"/>
  <c r="F4452" i="5"/>
  <c r="B4452" i="5"/>
  <c r="E4452" i="5"/>
  <c r="A4453" i="5"/>
  <c r="D4452" i="5"/>
  <c r="H4452" i="5" l="1"/>
  <c r="G4453" i="5"/>
  <c r="C4453" i="5"/>
  <c r="F4453" i="5"/>
  <c r="B4453" i="5"/>
  <c r="E4453" i="5"/>
  <c r="A4454" i="5"/>
  <c r="D4453" i="5"/>
  <c r="H4453" i="5" l="1"/>
  <c r="G4454" i="5"/>
  <c r="C4454" i="5"/>
  <c r="F4454" i="5"/>
  <c r="B4454" i="5"/>
  <c r="E4454" i="5"/>
  <c r="A4455" i="5"/>
  <c r="D4454" i="5"/>
  <c r="H4454" i="5" l="1"/>
  <c r="G4455" i="5"/>
  <c r="C4455" i="5"/>
  <c r="F4455" i="5"/>
  <c r="B4455" i="5"/>
  <c r="E4455" i="5"/>
  <c r="A4456" i="5"/>
  <c r="D4455" i="5"/>
  <c r="H4455" i="5" l="1"/>
  <c r="G4456" i="5"/>
  <c r="C4456" i="5"/>
  <c r="F4456" i="5"/>
  <c r="B4456" i="5"/>
  <c r="E4456" i="5"/>
  <c r="A4457" i="5"/>
  <c r="D4456" i="5"/>
  <c r="H4456" i="5" l="1"/>
  <c r="G4457" i="5"/>
  <c r="C4457" i="5"/>
  <c r="F4457" i="5"/>
  <c r="B4457" i="5"/>
  <c r="E4457" i="5"/>
  <c r="A4458" i="5"/>
  <c r="D4457" i="5"/>
  <c r="H4457" i="5" l="1"/>
  <c r="G4458" i="5"/>
  <c r="C4458" i="5"/>
  <c r="F4458" i="5"/>
  <c r="B4458" i="5"/>
  <c r="E4458" i="5"/>
  <c r="A4459" i="5"/>
  <c r="D4458" i="5"/>
  <c r="H4458" i="5" l="1"/>
  <c r="G4459" i="5"/>
  <c r="C4459" i="5"/>
  <c r="F4459" i="5"/>
  <c r="B4459" i="5"/>
  <c r="E4459" i="5"/>
  <c r="A4460" i="5"/>
  <c r="D4459" i="5"/>
  <c r="H4459" i="5" l="1"/>
  <c r="G4460" i="5"/>
  <c r="C4460" i="5"/>
  <c r="F4460" i="5"/>
  <c r="B4460" i="5"/>
  <c r="E4460" i="5"/>
  <c r="A4461" i="5"/>
  <c r="D4460" i="5"/>
  <c r="H4460" i="5" l="1"/>
  <c r="G4461" i="5"/>
  <c r="C4461" i="5"/>
  <c r="F4461" i="5"/>
  <c r="B4461" i="5"/>
  <c r="E4461" i="5"/>
  <c r="A4462" i="5"/>
  <c r="D4461" i="5"/>
  <c r="H4461" i="5" l="1"/>
  <c r="G4462" i="5"/>
  <c r="C4462" i="5"/>
  <c r="F4462" i="5"/>
  <c r="B4462" i="5"/>
  <c r="E4462" i="5"/>
  <c r="A4463" i="5"/>
  <c r="D4462" i="5"/>
  <c r="H4462" i="5" l="1"/>
  <c r="G4463" i="5"/>
  <c r="C4463" i="5"/>
  <c r="F4463" i="5"/>
  <c r="B4463" i="5"/>
  <c r="E4463" i="5"/>
  <c r="A4464" i="5"/>
  <c r="D4463" i="5"/>
  <c r="H4463" i="5" l="1"/>
  <c r="G4464" i="5"/>
  <c r="C4464" i="5"/>
  <c r="F4464" i="5"/>
  <c r="B4464" i="5"/>
  <c r="E4464" i="5"/>
  <c r="A4465" i="5"/>
  <c r="D4464" i="5"/>
  <c r="H4464" i="5" l="1"/>
  <c r="G4465" i="5"/>
  <c r="C4465" i="5"/>
  <c r="F4465" i="5"/>
  <c r="B4465" i="5"/>
  <c r="E4465" i="5"/>
  <c r="A4466" i="5"/>
  <c r="D4465" i="5"/>
  <c r="H4465" i="5" l="1"/>
  <c r="G4466" i="5"/>
  <c r="C4466" i="5"/>
  <c r="F4466" i="5"/>
  <c r="B4466" i="5"/>
  <c r="E4466" i="5"/>
  <c r="A4467" i="5"/>
  <c r="D4466" i="5"/>
  <c r="H4466" i="5" l="1"/>
  <c r="G4467" i="5"/>
  <c r="C4467" i="5"/>
  <c r="F4467" i="5"/>
  <c r="B4467" i="5"/>
  <c r="E4467" i="5"/>
  <c r="A4468" i="5"/>
  <c r="D4467" i="5"/>
  <c r="H4467" i="5" l="1"/>
  <c r="G4468" i="5"/>
  <c r="C4468" i="5"/>
  <c r="F4468" i="5"/>
  <c r="B4468" i="5"/>
  <c r="E4468" i="5"/>
  <c r="A4469" i="5"/>
  <c r="D4468" i="5"/>
  <c r="H4468" i="5" l="1"/>
  <c r="G4469" i="5"/>
  <c r="C4469" i="5"/>
  <c r="F4469" i="5"/>
  <c r="B4469" i="5"/>
  <c r="E4469" i="5"/>
  <c r="A4470" i="5"/>
  <c r="D4469" i="5"/>
  <c r="H4469" i="5" l="1"/>
  <c r="G4470" i="5"/>
  <c r="C4470" i="5"/>
  <c r="F4470" i="5"/>
  <c r="B4470" i="5"/>
  <c r="E4470" i="5"/>
  <c r="A4471" i="5"/>
  <c r="D4470" i="5"/>
  <c r="H4470" i="5" l="1"/>
  <c r="G4471" i="5"/>
  <c r="C4471" i="5"/>
  <c r="F4471" i="5"/>
  <c r="B4471" i="5"/>
  <c r="E4471" i="5"/>
  <c r="A4472" i="5"/>
  <c r="D4471" i="5"/>
  <c r="H4471" i="5" l="1"/>
  <c r="G4472" i="5"/>
  <c r="C4472" i="5"/>
  <c r="F4472" i="5"/>
  <c r="B4472" i="5"/>
  <c r="E4472" i="5"/>
  <c r="A4473" i="5"/>
  <c r="D4472" i="5"/>
  <c r="H4472" i="5" l="1"/>
  <c r="G4473" i="5"/>
  <c r="C4473" i="5"/>
  <c r="F4473" i="5"/>
  <c r="B4473" i="5"/>
  <c r="E4473" i="5"/>
  <c r="A4474" i="5"/>
  <c r="D4473" i="5"/>
  <c r="H4473" i="5" l="1"/>
  <c r="G4474" i="5"/>
  <c r="C4474" i="5"/>
  <c r="F4474" i="5"/>
  <c r="B4474" i="5"/>
  <c r="E4474" i="5"/>
  <c r="A4475" i="5"/>
  <c r="D4474" i="5"/>
  <c r="H4474" i="5" l="1"/>
  <c r="G4475" i="5"/>
  <c r="C4475" i="5"/>
  <c r="F4475" i="5"/>
  <c r="B4475" i="5"/>
  <c r="E4475" i="5"/>
  <c r="A4476" i="5"/>
  <c r="D4475" i="5"/>
  <c r="H4475" i="5" l="1"/>
  <c r="G4476" i="5"/>
  <c r="C4476" i="5"/>
  <c r="F4476" i="5"/>
  <c r="B4476" i="5"/>
  <c r="E4476" i="5"/>
  <c r="A4477" i="5"/>
  <c r="D4476" i="5"/>
  <c r="H4476" i="5" l="1"/>
  <c r="G4477" i="5"/>
  <c r="C4477" i="5"/>
  <c r="F4477" i="5"/>
  <c r="B4477" i="5"/>
  <c r="E4477" i="5"/>
  <c r="A4478" i="5"/>
  <c r="D4477" i="5"/>
  <c r="H4477" i="5" l="1"/>
  <c r="G4478" i="5"/>
  <c r="C4478" i="5"/>
  <c r="F4478" i="5"/>
  <c r="B4478" i="5"/>
  <c r="E4478" i="5"/>
  <c r="A4479" i="5"/>
  <c r="D4478" i="5"/>
  <c r="H4478" i="5" l="1"/>
  <c r="G4479" i="5"/>
  <c r="C4479" i="5"/>
  <c r="F4479" i="5"/>
  <c r="B4479" i="5"/>
  <c r="E4479" i="5"/>
  <c r="A4480" i="5"/>
  <c r="D4479" i="5"/>
  <c r="H4479" i="5" l="1"/>
  <c r="G4480" i="5"/>
  <c r="C4480" i="5"/>
  <c r="F4480" i="5"/>
  <c r="B4480" i="5"/>
  <c r="E4480" i="5"/>
  <c r="A4481" i="5"/>
  <c r="D4480" i="5"/>
  <c r="H4480" i="5" l="1"/>
  <c r="G4481" i="5"/>
  <c r="C4481" i="5"/>
  <c r="F4481" i="5"/>
  <c r="B4481" i="5"/>
  <c r="E4481" i="5"/>
  <c r="A4482" i="5"/>
  <c r="D4481" i="5"/>
  <c r="H4481" i="5" l="1"/>
  <c r="G4482" i="5"/>
  <c r="C4482" i="5"/>
  <c r="F4482" i="5"/>
  <c r="B4482" i="5"/>
  <c r="E4482" i="5"/>
  <c r="A4483" i="5"/>
  <c r="D4482" i="5"/>
  <c r="H4482" i="5" l="1"/>
  <c r="G4483" i="5"/>
  <c r="C4483" i="5"/>
  <c r="F4483" i="5"/>
  <c r="B4483" i="5"/>
  <c r="E4483" i="5"/>
  <c r="A4484" i="5"/>
  <c r="D4483" i="5"/>
  <c r="H4483" i="5" l="1"/>
  <c r="G4484" i="5"/>
  <c r="C4484" i="5"/>
  <c r="F4484" i="5"/>
  <c r="B4484" i="5"/>
  <c r="E4484" i="5"/>
  <c r="A4485" i="5"/>
  <c r="D4484" i="5"/>
  <c r="H4484" i="5" l="1"/>
  <c r="G4485" i="5"/>
  <c r="C4485" i="5"/>
  <c r="F4485" i="5"/>
  <c r="B4485" i="5"/>
  <c r="E4485" i="5"/>
  <c r="A4486" i="5"/>
  <c r="D4485" i="5"/>
  <c r="H4485" i="5" l="1"/>
  <c r="G4486" i="5"/>
  <c r="C4486" i="5"/>
  <c r="F4486" i="5"/>
  <c r="B4486" i="5"/>
  <c r="E4486" i="5"/>
  <c r="A4487" i="5"/>
  <c r="D4486" i="5"/>
  <c r="H4486" i="5" l="1"/>
  <c r="G4487" i="5"/>
  <c r="C4487" i="5"/>
  <c r="F4487" i="5"/>
  <c r="B4487" i="5"/>
  <c r="E4487" i="5"/>
  <c r="A4488" i="5"/>
  <c r="D4487" i="5"/>
  <c r="H4487" i="5" l="1"/>
  <c r="G4488" i="5"/>
  <c r="C4488" i="5"/>
  <c r="F4488" i="5"/>
  <c r="B4488" i="5"/>
  <c r="E4488" i="5"/>
  <c r="A4489" i="5"/>
  <c r="D4488" i="5"/>
  <c r="H4488" i="5" l="1"/>
  <c r="G4489" i="5"/>
  <c r="C4489" i="5"/>
  <c r="F4489" i="5"/>
  <c r="B4489" i="5"/>
  <c r="E4489" i="5"/>
  <c r="A4490" i="5"/>
  <c r="D4489" i="5"/>
  <c r="H4489" i="5" l="1"/>
  <c r="G4490" i="5"/>
  <c r="C4490" i="5"/>
  <c r="F4490" i="5"/>
  <c r="B4490" i="5"/>
  <c r="E4490" i="5"/>
  <c r="A4491" i="5"/>
  <c r="D4490" i="5"/>
  <c r="H4490" i="5" l="1"/>
  <c r="G4491" i="5"/>
  <c r="C4491" i="5"/>
  <c r="F4491" i="5"/>
  <c r="B4491" i="5"/>
  <c r="E4491" i="5"/>
  <c r="A4492" i="5"/>
  <c r="D4491" i="5"/>
  <c r="H4491" i="5" l="1"/>
  <c r="G4492" i="5"/>
  <c r="C4492" i="5"/>
  <c r="F4492" i="5"/>
  <c r="B4492" i="5"/>
  <c r="E4492" i="5"/>
  <c r="A4493" i="5"/>
  <c r="D4492" i="5"/>
  <c r="H4492" i="5" l="1"/>
  <c r="G4493" i="5"/>
  <c r="C4493" i="5"/>
  <c r="F4493" i="5"/>
  <c r="B4493" i="5"/>
  <c r="E4493" i="5"/>
  <c r="A4494" i="5"/>
  <c r="D4493" i="5"/>
  <c r="H4493" i="5" l="1"/>
  <c r="G4494" i="5"/>
  <c r="C4494" i="5"/>
  <c r="F4494" i="5"/>
  <c r="B4494" i="5"/>
  <c r="E4494" i="5"/>
  <c r="A4495" i="5"/>
  <c r="D4494" i="5"/>
  <c r="H4494" i="5" l="1"/>
  <c r="G4495" i="5"/>
  <c r="C4495" i="5"/>
  <c r="F4495" i="5"/>
  <c r="B4495" i="5"/>
  <c r="E4495" i="5"/>
  <c r="A4496" i="5"/>
  <c r="D4495" i="5"/>
  <c r="H4495" i="5" l="1"/>
  <c r="G4496" i="5"/>
  <c r="C4496" i="5"/>
  <c r="F4496" i="5"/>
  <c r="B4496" i="5"/>
  <c r="E4496" i="5"/>
  <c r="A4497" i="5"/>
  <c r="D4496" i="5"/>
  <c r="H4496" i="5" l="1"/>
  <c r="G4497" i="5"/>
  <c r="C4497" i="5"/>
  <c r="F4497" i="5"/>
  <c r="B4497" i="5"/>
  <c r="E4497" i="5"/>
  <c r="A4498" i="5"/>
  <c r="D4497" i="5"/>
  <c r="H4497" i="5" l="1"/>
  <c r="G4498" i="5"/>
  <c r="C4498" i="5"/>
  <c r="F4498" i="5"/>
  <c r="B4498" i="5"/>
  <c r="E4498" i="5"/>
  <c r="A4499" i="5"/>
  <c r="D4498" i="5"/>
  <c r="H4498" i="5" l="1"/>
  <c r="G4499" i="5"/>
  <c r="C4499" i="5"/>
  <c r="F4499" i="5"/>
  <c r="B4499" i="5"/>
  <c r="E4499" i="5"/>
  <c r="A4500" i="5"/>
  <c r="D4499" i="5"/>
  <c r="H4499" i="5" l="1"/>
  <c r="G4500" i="5"/>
  <c r="C4500" i="5"/>
  <c r="F4500" i="5"/>
  <c r="B4500" i="5"/>
  <c r="E4500" i="5"/>
  <c r="A4501" i="5"/>
  <c r="D4500" i="5"/>
  <c r="H4500" i="5" l="1"/>
  <c r="G4501" i="5"/>
  <c r="C4501" i="5"/>
  <c r="F4501" i="5"/>
  <c r="B4501" i="5"/>
  <c r="E4501" i="5"/>
  <c r="A4502" i="5"/>
  <c r="D4501" i="5"/>
  <c r="H4501" i="5" l="1"/>
  <c r="G4502" i="5"/>
  <c r="C4502" i="5"/>
  <c r="F4502" i="5"/>
  <c r="B4502" i="5"/>
  <c r="E4502" i="5"/>
  <c r="A4503" i="5"/>
  <c r="D4502" i="5"/>
  <c r="H4502" i="5" l="1"/>
  <c r="G4503" i="5"/>
  <c r="C4503" i="5"/>
  <c r="F4503" i="5"/>
  <c r="B4503" i="5"/>
  <c r="E4503" i="5"/>
  <c r="A4504" i="5"/>
  <c r="D4503" i="5"/>
  <c r="H4503" i="5" l="1"/>
  <c r="G4504" i="5"/>
  <c r="C4504" i="5"/>
  <c r="F4504" i="5"/>
  <c r="B4504" i="5"/>
  <c r="E4504" i="5"/>
  <c r="A4505" i="5"/>
  <c r="D4504" i="5"/>
  <c r="H4504" i="5" l="1"/>
  <c r="G4505" i="5"/>
  <c r="C4505" i="5"/>
  <c r="F4505" i="5"/>
  <c r="B4505" i="5"/>
  <c r="E4505" i="5"/>
  <c r="A4506" i="5"/>
  <c r="D4505" i="5"/>
  <c r="H4505" i="5" l="1"/>
  <c r="G4506" i="5"/>
  <c r="C4506" i="5"/>
  <c r="F4506" i="5"/>
  <c r="B4506" i="5"/>
  <c r="E4506" i="5"/>
  <c r="A4507" i="5"/>
  <c r="D4506" i="5"/>
  <c r="H4506" i="5" l="1"/>
  <c r="G4507" i="5"/>
  <c r="C4507" i="5"/>
  <c r="F4507" i="5"/>
  <c r="B4507" i="5"/>
  <c r="E4507" i="5"/>
  <c r="A4508" i="5"/>
  <c r="D4507" i="5"/>
  <c r="H4507" i="5" l="1"/>
  <c r="G4508" i="5"/>
  <c r="C4508" i="5"/>
  <c r="F4508" i="5"/>
  <c r="B4508" i="5"/>
  <c r="E4508" i="5"/>
  <c r="A4509" i="5"/>
  <c r="D4508" i="5"/>
  <c r="H4508" i="5" l="1"/>
  <c r="G4509" i="5"/>
  <c r="C4509" i="5"/>
  <c r="F4509" i="5"/>
  <c r="B4509" i="5"/>
  <c r="E4509" i="5"/>
  <c r="A4510" i="5"/>
  <c r="D4509" i="5"/>
  <c r="H4509" i="5" l="1"/>
  <c r="G4510" i="5"/>
  <c r="C4510" i="5"/>
  <c r="F4510" i="5"/>
  <c r="B4510" i="5"/>
  <c r="E4510" i="5"/>
  <c r="A4511" i="5"/>
  <c r="D4510" i="5"/>
  <c r="H4510" i="5" l="1"/>
  <c r="G4511" i="5"/>
  <c r="C4511" i="5"/>
  <c r="F4511" i="5"/>
  <c r="B4511" i="5"/>
  <c r="E4511" i="5"/>
  <c r="A4512" i="5"/>
  <c r="D4511" i="5"/>
  <c r="H4511" i="5" l="1"/>
  <c r="G4512" i="5"/>
  <c r="C4512" i="5"/>
  <c r="F4512" i="5"/>
  <c r="B4512" i="5"/>
  <c r="E4512" i="5"/>
  <c r="A4513" i="5"/>
  <c r="D4512" i="5"/>
  <c r="H4512" i="5" l="1"/>
  <c r="G4513" i="5"/>
  <c r="C4513" i="5"/>
  <c r="F4513" i="5"/>
  <c r="B4513" i="5"/>
  <c r="E4513" i="5"/>
  <c r="A4514" i="5"/>
  <c r="D4513" i="5"/>
  <c r="H4513" i="5" l="1"/>
  <c r="G4514" i="5"/>
  <c r="C4514" i="5"/>
  <c r="F4514" i="5"/>
  <c r="B4514" i="5"/>
  <c r="E4514" i="5"/>
  <c r="A4515" i="5"/>
  <c r="D4514" i="5"/>
  <c r="H4514" i="5" l="1"/>
  <c r="G4515" i="5"/>
  <c r="C4515" i="5"/>
  <c r="F4515" i="5"/>
  <c r="B4515" i="5"/>
  <c r="E4515" i="5"/>
  <c r="A4516" i="5"/>
  <c r="D4515" i="5"/>
  <c r="H4515" i="5" l="1"/>
  <c r="G4516" i="5"/>
  <c r="C4516" i="5"/>
  <c r="F4516" i="5"/>
  <c r="B4516" i="5"/>
  <c r="E4516" i="5"/>
  <c r="A4517" i="5"/>
  <c r="D4516" i="5"/>
  <c r="H4516" i="5" l="1"/>
  <c r="G4517" i="5"/>
  <c r="C4517" i="5"/>
  <c r="F4517" i="5"/>
  <c r="B4517" i="5"/>
  <c r="E4517" i="5"/>
  <c r="A4518" i="5"/>
  <c r="D4517" i="5"/>
  <c r="H4517" i="5" l="1"/>
  <c r="G4518" i="5"/>
  <c r="C4518" i="5"/>
  <c r="F4518" i="5"/>
  <c r="B4518" i="5"/>
  <c r="E4518" i="5"/>
  <c r="A4519" i="5"/>
  <c r="D4518" i="5"/>
  <c r="H4518" i="5" l="1"/>
  <c r="G4519" i="5"/>
  <c r="C4519" i="5"/>
  <c r="F4519" i="5"/>
  <c r="B4519" i="5"/>
  <c r="E4519" i="5"/>
  <c r="A4520" i="5"/>
  <c r="D4519" i="5"/>
  <c r="H4519" i="5" l="1"/>
  <c r="G4520" i="5"/>
  <c r="C4520" i="5"/>
  <c r="F4520" i="5"/>
  <c r="B4520" i="5"/>
  <c r="E4520" i="5"/>
  <c r="A4521" i="5"/>
  <c r="D4520" i="5"/>
  <c r="H4520" i="5" l="1"/>
  <c r="G4521" i="5"/>
  <c r="C4521" i="5"/>
  <c r="F4521" i="5"/>
  <c r="B4521" i="5"/>
  <c r="E4521" i="5"/>
  <c r="A4522" i="5"/>
  <c r="D4521" i="5"/>
  <c r="H4521" i="5" l="1"/>
  <c r="G4522" i="5"/>
  <c r="C4522" i="5"/>
  <c r="F4522" i="5"/>
  <c r="B4522" i="5"/>
  <c r="E4522" i="5"/>
  <c r="A4523" i="5"/>
  <c r="D4522" i="5"/>
  <c r="H4522" i="5" l="1"/>
  <c r="G4523" i="5"/>
  <c r="C4523" i="5"/>
  <c r="F4523" i="5"/>
  <c r="B4523" i="5"/>
  <c r="E4523" i="5"/>
  <c r="A4524" i="5"/>
  <c r="D4523" i="5"/>
  <c r="H4523" i="5" l="1"/>
  <c r="G4524" i="5"/>
  <c r="C4524" i="5"/>
  <c r="F4524" i="5"/>
  <c r="B4524" i="5"/>
  <c r="E4524" i="5"/>
  <c r="A4525" i="5"/>
  <c r="D4524" i="5"/>
  <c r="H4524" i="5" l="1"/>
  <c r="G4525" i="5"/>
  <c r="C4525" i="5"/>
  <c r="F4525" i="5"/>
  <c r="B4525" i="5"/>
  <c r="E4525" i="5"/>
  <c r="A4526" i="5"/>
  <c r="D4525" i="5"/>
  <c r="H4525" i="5" l="1"/>
  <c r="G4526" i="5"/>
  <c r="C4526" i="5"/>
  <c r="F4526" i="5"/>
  <c r="B4526" i="5"/>
  <c r="E4526" i="5"/>
  <c r="A4527" i="5"/>
  <c r="D4526" i="5"/>
  <c r="H4526" i="5" l="1"/>
  <c r="G4527" i="5"/>
  <c r="C4527" i="5"/>
  <c r="F4527" i="5"/>
  <c r="B4527" i="5"/>
  <c r="E4527" i="5"/>
  <c r="A4528" i="5"/>
  <c r="D4527" i="5"/>
  <c r="H4527" i="5" l="1"/>
  <c r="G4528" i="5"/>
  <c r="C4528" i="5"/>
  <c r="F4528" i="5"/>
  <c r="B4528" i="5"/>
  <c r="E4528" i="5"/>
  <c r="A4529" i="5"/>
  <c r="D4528" i="5"/>
  <c r="H4528" i="5" l="1"/>
  <c r="G4529" i="5"/>
  <c r="C4529" i="5"/>
  <c r="F4529" i="5"/>
  <c r="B4529" i="5"/>
  <c r="E4529" i="5"/>
  <c r="A4530" i="5"/>
  <c r="D4529" i="5"/>
  <c r="H4529" i="5" l="1"/>
  <c r="G4530" i="5"/>
  <c r="C4530" i="5"/>
  <c r="F4530" i="5"/>
  <c r="B4530" i="5"/>
  <c r="E4530" i="5"/>
  <c r="A4531" i="5"/>
  <c r="D4530" i="5"/>
  <c r="H4530" i="5" l="1"/>
  <c r="G4531" i="5"/>
  <c r="C4531" i="5"/>
  <c r="F4531" i="5"/>
  <c r="B4531" i="5"/>
  <c r="E4531" i="5"/>
  <c r="A4532" i="5"/>
  <c r="D4531" i="5"/>
  <c r="H4531" i="5" l="1"/>
  <c r="G4532" i="5"/>
  <c r="C4532" i="5"/>
  <c r="F4532" i="5"/>
  <c r="B4532" i="5"/>
  <c r="E4532" i="5"/>
  <c r="A4533" i="5"/>
  <c r="D4532" i="5"/>
  <c r="H4532" i="5" l="1"/>
  <c r="G4533" i="5"/>
  <c r="C4533" i="5"/>
  <c r="F4533" i="5"/>
  <c r="B4533" i="5"/>
  <c r="E4533" i="5"/>
  <c r="A4534" i="5"/>
  <c r="D4533" i="5"/>
  <c r="H4533" i="5" l="1"/>
  <c r="G4534" i="5"/>
  <c r="C4534" i="5"/>
  <c r="F4534" i="5"/>
  <c r="B4534" i="5"/>
  <c r="E4534" i="5"/>
  <c r="A4535" i="5"/>
  <c r="D4534" i="5"/>
  <c r="H4534" i="5" l="1"/>
  <c r="G4535" i="5"/>
  <c r="C4535" i="5"/>
  <c r="F4535" i="5"/>
  <c r="B4535" i="5"/>
  <c r="E4535" i="5"/>
  <c r="A4536" i="5"/>
  <c r="D4535" i="5"/>
  <c r="H4535" i="5" l="1"/>
  <c r="G4536" i="5"/>
  <c r="C4536" i="5"/>
  <c r="F4536" i="5"/>
  <c r="B4536" i="5"/>
  <c r="E4536" i="5"/>
  <c r="A4537" i="5"/>
  <c r="D4536" i="5"/>
  <c r="H4536" i="5" l="1"/>
  <c r="G4537" i="5"/>
  <c r="C4537" i="5"/>
  <c r="F4537" i="5"/>
  <c r="B4537" i="5"/>
  <c r="E4537" i="5"/>
  <c r="A4538" i="5"/>
  <c r="D4537" i="5"/>
  <c r="H4537" i="5" l="1"/>
  <c r="G4538" i="5"/>
  <c r="C4538" i="5"/>
  <c r="F4538" i="5"/>
  <c r="B4538" i="5"/>
  <c r="E4538" i="5"/>
  <c r="A4539" i="5"/>
  <c r="D4538" i="5"/>
  <c r="H4538" i="5" l="1"/>
  <c r="G4539" i="5"/>
  <c r="C4539" i="5"/>
  <c r="F4539" i="5"/>
  <c r="B4539" i="5"/>
  <c r="E4539" i="5"/>
  <c r="A4540" i="5"/>
  <c r="D4539" i="5"/>
  <c r="H4539" i="5" l="1"/>
  <c r="G4540" i="5"/>
  <c r="C4540" i="5"/>
  <c r="F4540" i="5"/>
  <c r="B4540" i="5"/>
  <c r="E4540" i="5"/>
  <c r="A4541" i="5"/>
  <c r="D4540" i="5"/>
  <c r="H4540" i="5" l="1"/>
  <c r="G4541" i="5"/>
  <c r="C4541" i="5"/>
  <c r="F4541" i="5"/>
  <c r="B4541" i="5"/>
  <c r="E4541" i="5"/>
  <c r="A4542" i="5"/>
  <c r="D4541" i="5"/>
  <c r="H4541" i="5" l="1"/>
  <c r="G4542" i="5"/>
  <c r="C4542" i="5"/>
  <c r="F4542" i="5"/>
  <c r="B4542" i="5"/>
  <c r="E4542" i="5"/>
  <c r="A4543" i="5"/>
  <c r="D4542" i="5"/>
  <c r="H4542" i="5" l="1"/>
  <c r="G4543" i="5"/>
  <c r="C4543" i="5"/>
  <c r="F4543" i="5"/>
  <c r="B4543" i="5"/>
  <c r="E4543" i="5"/>
  <c r="A4544" i="5"/>
  <c r="D4543" i="5"/>
  <c r="H4543" i="5" l="1"/>
  <c r="G4544" i="5"/>
  <c r="C4544" i="5"/>
  <c r="F4544" i="5"/>
  <c r="B4544" i="5"/>
  <c r="E4544" i="5"/>
  <c r="A4545" i="5"/>
  <c r="D4544" i="5"/>
  <c r="H4544" i="5" l="1"/>
  <c r="G4545" i="5"/>
  <c r="C4545" i="5"/>
  <c r="F4545" i="5"/>
  <c r="B4545" i="5"/>
  <c r="E4545" i="5"/>
  <c r="A4546" i="5"/>
  <c r="D4545" i="5"/>
  <c r="H4545" i="5" l="1"/>
  <c r="G4546" i="5"/>
  <c r="C4546" i="5"/>
  <c r="F4546" i="5"/>
  <c r="B4546" i="5"/>
  <c r="E4546" i="5"/>
  <c r="A4547" i="5"/>
  <c r="D4546" i="5"/>
  <c r="H4546" i="5" l="1"/>
  <c r="G4547" i="5"/>
  <c r="C4547" i="5"/>
  <c r="F4547" i="5"/>
  <c r="B4547" i="5"/>
  <c r="E4547" i="5"/>
  <c r="A4548" i="5"/>
  <c r="D4547" i="5"/>
  <c r="H4547" i="5" l="1"/>
  <c r="G4548" i="5"/>
  <c r="C4548" i="5"/>
  <c r="F4548" i="5"/>
  <c r="B4548" i="5"/>
  <c r="E4548" i="5"/>
  <c r="A4549" i="5"/>
  <c r="D4548" i="5"/>
  <c r="H4548" i="5" l="1"/>
  <c r="G4549" i="5"/>
  <c r="C4549" i="5"/>
  <c r="F4549" i="5"/>
  <c r="B4549" i="5"/>
  <c r="E4549" i="5"/>
  <c r="A4550" i="5"/>
  <c r="D4549" i="5"/>
  <c r="H4549" i="5" l="1"/>
  <c r="G4550" i="5"/>
  <c r="C4550" i="5"/>
  <c r="F4550" i="5"/>
  <c r="B4550" i="5"/>
  <c r="E4550" i="5"/>
  <c r="A4551" i="5"/>
  <c r="D4550" i="5"/>
  <c r="H4550" i="5" l="1"/>
  <c r="G4551" i="5"/>
  <c r="C4551" i="5"/>
  <c r="F4551" i="5"/>
  <c r="B4551" i="5"/>
  <c r="E4551" i="5"/>
  <c r="A4552" i="5"/>
  <c r="D4551" i="5"/>
  <c r="H4551" i="5" l="1"/>
  <c r="G4552" i="5"/>
  <c r="C4552" i="5"/>
  <c r="F4552" i="5"/>
  <c r="B4552" i="5"/>
  <c r="E4552" i="5"/>
  <c r="A4553" i="5"/>
  <c r="D4552" i="5"/>
  <c r="H4552" i="5" l="1"/>
  <c r="G4553" i="5"/>
  <c r="C4553" i="5"/>
  <c r="F4553" i="5"/>
  <c r="B4553" i="5"/>
  <c r="E4553" i="5"/>
  <c r="A4554" i="5"/>
  <c r="D4553" i="5"/>
  <c r="H4553" i="5" l="1"/>
  <c r="G4554" i="5"/>
  <c r="C4554" i="5"/>
  <c r="F4554" i="5"/>
  <c r="B4554" i="5"/>
  <c r="E4554" i="5"/>
  <c r="A4555" i="5"/>
  <c r="D4554" i="5"/>
  <c r="H4554" i="5" l="1"/>
  <c r="G4555" i="5"/>
  <c r="C4555" i="5"/>
  <c r="F4555" i="5"/>
  <c r="B4555" i="5"/>
  <c r="E4555" i="5"/>
  <c r="A4556" i="5"/>
  <c r="D4555" i="5"/>
  <c r="H4555" i="5" l="1"/>
  <c r="G4556" i="5"/>
  <c r="C4556" i="5"/>
  <c r="F4556" i="5"/>
  <c r="B4556" i="5"/>
  <c r="E4556" i="5"/>
  <c r="A4557" i="5"/>
  <c r="D4556" i="5"/>
  <c r="H4556" i="5" l="1"/>
  <c r="G4557" i="5"/>
  <c r="C4557" i="5"/>
  <c r="F4557" i="5"/>
  <c r="B4557" i="5"/>
  <c r="E4557" i="5"/>
  <c r="A4558" i="5"/>
  <c r="D4557" i="5"/>
  <c r="H4557" i="5" l="1"/>
  <c r="G4558" i="5"/>
  <c r="C4558" i="5"/>
  <c r="F4558" i="5"/>
  <c r="B4558" i="5"/>
  <c r="E4558" i="5"/>
  <c r="A4559" i="5"/>
  <c r="D4558" i="5"/>
  <c r="H4558" i="5" l="1"/>
  <c r="G4559" i="5"/>
  <c r="C4559" i="5"/>
  <c r="F4559" i="5"/>
  <c r="B4559" i="5"/>
  <c r="E4559" i="5"/>
  <c r="A4560" i="5"/>
  <c r="D4559" i="5"/>
  <c r="H4559" i="5" l="1"/>
  <c r="G4560" i="5"/>
  <c r="C4560" i="5"/>
  <c r="F4560" i="5"/>
  <c r="B4560" i="5"/>
  <c r="E4560" i="5"/>
  <c r="A4561" i="5"/>
  <c r="D4560" i="5"/>
  <c r="H4560" i="5" l="1"/>
  <c r="G4561" i="5"/>
  <c r="C4561" i="5"/>
  <c r="F4561" i="5"/>
  <c r="B4561" i="5"/>
  <c r="E4561" i="5"/>
  <c r="A4562" i="5"/>
  <c r="D4561" i="5"/>
  <c r="H4561" i="5" l="1"/>
  <c r="G4562" i="5"/>
  <c r="C4562" i="5"/>
  <c r="F4562" i="5"/>
  <c r="B4562" i="5"/>
  <c r="E4562" i="5"/>
  <c r="A4563" i="5"/>
  <c r="D4562" i="5"/>
  <c r="H4562" i="5" l="1"/>
  <c r="G4563" i="5"/>
  <c r="C4563" i="5"/>
  <c r="F4563" i="5"/>
  <c r="B4563" i="5"/>
  <c r="E4563" i="5"/>
  <c r="A4564" i="5"/>
  <c r="D4563" i="5"/>
  <c r="H4563" i="5" l="1"/>
  <c r="G4564" i="5"/>
  <c r="C4564" i="5"/>
  <c r="F4564" i="5"/>
  <c r="B4564" i="5"/>
  <c r="E4564" i="5"/>
  <c r="A4565" i="5"/>
  <c r="D4564" i="5"/>
  <c r="H4564" i="5" l="1"/>
  <c r="G4565" i="5"/>
  <c r="C4565" i="5"/>
  <c r="F4565" i="5"/>
  <c r="B4565" i="5"/>
  <c r="E4565" i="5"/>
  <c r="A4566" i="5"/>
  <c r="D4565" i="5"/>
  <c r="H4565" i="5" l="1"/>
  <c r="G4566" i="5"/>
  <c r="C4566" i="5"/>
  <c r="F4566" i="5"/>
  <c r="B4566" i="5"/>
  <c r="E4566" i="5"/>
  <c r="A4567" i="5"/>
  <c r="D4566" i="5"/>
  <c r="H4566" i="5" l="1"/>
  <c r="G4567" i="5"/>
  <c r="C4567" i="5"/>
  <c r="F4567" i="5"/>
  <c r="B4567" i="5"/>
  <c r="E4567" i="5"/>
  <c r="A4568" i="5"/>
  <c r="D4567" i="5"/>
  <c r="H4567" i="5" l="1"/>
  <c r="G4568" i="5"/>
  <c r="C4568" i="5"/>
  <c r="F4568" i="5"/>
  <c r="B4568" i="5"/>
  <c r="E4568" i="5"/>
  <c r="A4569" i="5"/>
  <c r="D4568" i="5"/>
  <c r="H4568" i="5" l="1"/>
  <c r="G4569" i="5"/>
  <c r="C4569" i="5"/>
  <c r="F4569" i="5"/>
  <c r="B4569" i="5"/>
  <c r="E4569" i="5"/>
  <c r="A4570" i="5"/>
  <c r="D4569" i="5"/>
  <c r="H4569" i="5" l="1"/>
  <c r="G4570" i="5"/>
  <c r="C4570" i="5"/>
  <c r="F4570" i="5"/>
  <c r="B4570" i="5"/>
  <c r="E4570" i="5"/>
  <c r="A4571" i="5"/>
  <c r="D4570" i="5"/>
  <c r="H4570" i="5" l="1"/>
  <c r="G4571" i="5"/>
  <c r="C4571" i="5"/>
  <c r="F4571" i="5"/>
  <c r="B4571" i="5"/>
  <c r="E4571" i="5"/>
  <c r="A4572" i="5"/>
  <c r="D4571" i="5"/>
  <c r="H4571" i="5" l="1"/>
  <c r="G4572" i="5"/>
  <c r="C4572" i="5"/>
  <c r="F4572" i="5"/>
  <c r="B4572" i="5"/>
  <c r="E4572" i="5"/>
  <c r="A4573" i="5"/>
  <c r="D4572" i="5"/>
  <c r="H4572" i="5" l="1"/>
  <c r="G4573" i="5"/>
  <c r="C4573" i="5"/>
  <c r="F4573" i="5"/>
  <c r="B4573" i="5"/>
  <c r="E4573" i="5"/>
  <c r="A4574" i="5"/>
  <c r="D4573" i="5"/>
  <c r="H4573" i="5" l="1"/>
  <c r="G4574" i="5"/>
  <c r="C4574" i="5"/>
  <c r="F4574" i="5"/>
  <c r="B4574" i="5"/>
  <c r="E4574" i="5"/>
  <c r="A4575" i="5"/>
  <c r="D4574" i="5"/>
  <c r="H4574" i="5" l="1"/>
  <c r="G4575" i="5"/>
  <c r="C4575" i="5"/>
  <c r="F4575" i="5"/>
  <c r="B4575" i="5"/>
  <c r="E4575" i="5"/>
  <c r="A4576" i="5"/>
  <c r="D4575" i="5"/>
  <c r="H4575" i="5" l="1"/>
  <c r="G4576" i="5"/>
  <c r="C4576" i="5"/>
  <c r="F4576" i="5"/>
  <c r="B4576" i="5"/>
  <c r="E4576" i="5"/>
  <c r="A4577" i="5"/>
  <c r="D4576" i="5"/>
  <c r="H4576" i="5" l="1"/>
  <c r="G4577" i="5"/>
  <c r="C4577" i="5"/>
  <c r="F4577" i="5"/>
  <c r="B4577" i="5"/>
  <c r="E4577" i="5"/>
  <c r="A4578" i="5"/>
  <c r="D4577" i="5"/>
  <c r="H4577" i="5" l="1"/>
  <c r="G4578" i="5"/>
  <c r="C4578" i="5"/>
  <c r="F4578" i="5"/>
  <c r="B4578" i="5"/>
  <c r="E4578" i="5"/>
  <c r="A4579" i="5"/>
  <c r="D4578" i="5"/>
  <c r="H4578" i="5" l="1"/>
  <c r="G4579" i="5"/>
  <c r="C4579" i="5"/>
  <c r="F4579" i="5"/>
  <c r="B4579" i="5"/>
  <c r="E4579" i="5"/>
  <c r="A4580" i="5"/>
  <c r="D4579" i="5"/>
  <c r="H4579" i="5" l="1"/>
  <c r="G4580" i="5"/>
  <c r="C4580" i="5"/>
  <c r="F4580" i="5"/>
  <c r="B4580" i="5"/>
  <c r="E4580" i="5"/>
  <c r="A4581" i="5"/>
  <c r="D4580" i="5"/>
  <c r="H4580" i="5" l="1"/>
  <c r="G4581" i="5"/>
  <c r="C4581" i="5"/>
  <c r="F4581" i="5"/>
  <c r="B4581" i="5"/>
  <c r="E4581" i="5"/>
  <c r="A4582" i="5"/>
  <c r="D4581" i="5"/>
  <c r="H4581" i="5" l="1"/>
  <c r="G4582" i="5"/>
  <c r="C4582" i="5"/>
  <c r="F4582" i="5"/>
  <c r="B4582" i="5"/>
  <c r="E4582" i="5"/>
  <c r="A4583" i="5"/>
  <c r="D4582" i="5"/>
  <c r="H4582" i="5" l="1"/>
  <c r="G4583" i="5"/>
  <c r="C4583" i="5"/>
  <c r="F4583" i="5"/>
  <c r="B4583" i="5"/>
  <c r="E4583" i="5"/>
  <c r="A4584" i="5"/>
  <c r="D4583" i="5"/>
  <c r="H4583" i="5" l="1"/>
  <c r="G4584" i="5"/>
  <c r="C4584" i="5"/>
  <c r="F4584" i="5"/>
  <c r="B4584" i="5"/>
  <c r="E4584" i="5"/>
  <c r="A4585" i="5"/>
  <c r="D4584" i="5"/>
  <c r="H4584" i="5" l="1"/>
  <c r="G4585" i="5"/>
  <c r="C4585" i="5"/>
  <c r="F4585" i="5"/>
  <c r="B4585" i="5"/>
  <c r="E4585" i="5"/>
  <c r="A4586" i="5"/>
  <c r="D4585" i="5"/>
  <c r="H4585" i="5" l="1"/>
  <c r="G4586" i="5"/>
  <c r="C4586" i="5"/>
  <c r="F4586" i="5"/>
  <c r="B4586" i="5"/>
  <c r="E4586" i="5"/>
  <c r="A4587" i="5"/>
  <c r="D4586" i="5"/>
  <c r="H4586" i="5" l="1"/>
  <c r="G4587" i="5"/>
  <c r="C4587" i="5"/>
  <c r="F4587" i="5"/>
  <c r="B4587" i="5"/>
  <c r="E4587" i="5"/>
  <c r="A4588" i="5"/>
  <c r="D4587" i="5"/>
  <c r="H4587" i="5" l="1"/>
  <c r="G4588" i="5"/>
  <c r="C4588" i="5"/>
  <c r="F4588" i="5"/>
  <c r="B4588" i="5"/>
  <c r="E4588" i="5"/>
  <c r="A4589" i="5"/>
  <c r="D4588" i="5"/>
  <c r="H4588" i="5" l="1"/>
  <c r="G4589" i="5"/>
  <c r="C4589" i="5"/>
  <c r="F4589" i="5"/>
  <c r="B4589" i="5"/>
  <c r="E4589" i="5"/>
  <c r="A4590" i="5"/>
  <c r="D4589" i="5"/>
  <c r="H4589" i="5" l="1"/>
  <c r="G4590" i="5"/>
  <c r="C4590" i="5"/>
  <c r="F4590" i="5"/>
  <c r="B4590" i="5"/>
  <c r="E4590" i="5"/>
  <c r="A4591" i="5"/>
  <c r="D4590" i="5"/>
  <c r="H4590" i="5" l="1"/>
  <c r="G4591" i="5"/>
  <c r="C4591" i="5"/>
  <c r="F4591" i="5"/>
  <c r="B4591" i="5"/>
  <c r="E4591" i="5"/>
  <c r="A4592" i="5"/>
  <c r="D4591" i="5"/>
  <c r="H4591" i="5" l="1"/>
  <c r="G4592" i="5"/>
  <c r="C4592" i="5"/>
  <c r="F4592" i="5"/>
  <c r="B4592" i="5"/>
  <c r="E4592" i="5"/>
  <c r="A4593" i="5"/>
  <c r="D4592" i="5"/>
  <c r="H4592" i="5" l="1"/>
  <c r="G4593" i="5"/>
  <c r="C4593" i="5"/>
  <c r="F4593" i="5"/>
  <c r="B4593" i="5"/>
  <c r="E4593" i="5"/>
  <c r="A4594" i="5"/>
  <c r="D4593" i="5"/>
  <c r="H4593" i="5" l="1"/>
  <c r="G4594" i="5"/>
  <c r="C4594" i="5"/>
  <c r="F4594" i="5"/>
  <c r="B4594" i="5"/>
  <c r="E4594" i="5"/>
  <c r="A4595" i="5"/>
  <c r="D4594" i="5"/>
  <c r="H4594" i="5" l="1"/>
  <c r="G4595" i="5"/>
  <c r="C4595" i="5"/>
  <c r="F4595" i="5"/>
  <c r="B4595" i="5"/>
  <c r="E4595" i="5"/>
  <c r="A4596" i="5"/>
  <c r="D4595" i="5"/>
  <c r="H4595" i="5" l="1"/>
  <c r="G4596" i="5"/>
  <c r="C4596" i="5"/>
  <c r="F4596" i="5"/>
  <c r="B4596" i="5"/>
  <c r="E4596" i="5"/>
  <c r="A4597" i="5"/>
  <c r="D4596" i="5"/>
  <c r="H4596" i="5" l="1"/>
  <c r="G4597" i="5"/>
  <c r="C4597" i="5"/>
  <c r="F4597" i="5"/>
  <c r="B4597" i="5"/>
  <c r="E4597" i="5"/>
  <c r="A4598" i="5"/>
  <c r="D4597" i="5"/>
  <c r="H4597" i="5" l="1"/>
  <c r="G4598" i="5"/>
  <c r="C4598" i="5"/>
  <c r="F4598" i="5"/>
  <c r="B4598" i="5"/>
  <c r="E4598" i="5"/>
  <c r="A4599" i="5"/>
  <c r="D4598" i="5"/>
  <c r="H4598" i="5" l="1"/>
  <c r="G4599" i="5"/>
  <c r="C4599" i="5"/>
  <c r="F4599" i="5"/>
  <c r="B4599" i="5"/>
  <c r="E4599" i="5"/>
  <c r="A4600" i="5"/>
  <c r="D4599" i="5"/>
  <c r="H4599" i="5" l="1"/>
  <c r="G4600" i="5"/>
  <c r="C4600" i="5"/>
  <c r="F4600" i="5"/>
  <c r="B4600" i="5"/>
  <c r="E4600" i="5"/>
  <c r="A4601" i="5"/>
  <c r="D4600" i="5"/>
  <c r="H4600" i="5" l="1"/>
  <c r="G4601" i="5"/>
  <c r="C4601" i="5"/>
  <c r="F4601" i="5"/>
  <c r="B4601" i="5"/>
  <c r="E4601" i="5"/>
  <c r="A4602" i="5"/>
  <c r="D4601" i="5"/>
  <c r="H4601" i="5" l="1"/>
  <c r="G4602" i="5"/>
  <c r="C4602" i="5"/>
  <c r="F4602" i="5"/>
  <c r="B4602" i="5"/>
  <c r="E4602" i="5"/>
  <c r="A4603" i="5"/>
  <c r="D4602" i="5"/>
  <c r="H4602" i="5" l="1"/>
  <c r="G4603" i="5"/>
  <c r="C4603" i="5"/>
  <c r="F4603" i="5"/>
  <c r="B4603" i="5"/>
  <c r="E4603" i="5"/>
  <c r="A4604" i="5"/>
  <c r="D4603" i="5"/>
  <c r="H4603" i="5" l="1"/>
  <c r="G4604" i="5"/>
  <c r="C4604" i="5"/>
  <c r="F4604" i="5"/>
  <c r="B4604" i="5"/>
  <c r="E4604" i="5"/>
  <c r="A4605" i="5"/>
  <c r="D4604" i="5"/>
  <c r="H4604" i="5" l="1"/>
  <c r="G4605" i="5"/>
  <c r="C4605" i="5"/>
  <c r="F4605" i="5"/>
  <c r="B4605" i="5"/>
  <c r="E4605" i="5"/>
  <c r="A4606" i="5"/>
  <c r="D4605" i="5"/>
  <c r="H4605" i="5" l="1"/>
  <c r="G4606" i="5"/>
  <c r="C4606" i="5"/>
  <c r="F4606" i="5"/>
  <c r="B4606" i="5"/>
  <c r="E4606" i="5"/>
  <c r="A4607" i="5"/>
  <c r="D4606" i="5"/>
  <c r="H4606" i="5" l="1"/>
  <c r="G4607" i="5"/>
  <c r="C4607" i="5"/>
  <c r="F4607" i="5"/>
  <c r="B4607" i="5"/>
  <c r="E4607" i="5"/>
  <c r="A4608" i="5"/>
  <c r="D4607" i="5"/>
  <c r="H4607" i="5" l="1"/>
  <c r="G4608" i="5"/>
  <c r="C4608" i="5"/>
  <c r="F4608" i="5"/>
  <c r="B4608" i="5"/>
  <c r="E4608" i="5"/>
  <c r="A4609" i="5"/>
  <c r="D4608" i="5"/>
  <c r="H4608" i="5" l="1"/>
  <c r="G4609" i="5"/>
  <c r="C4609" i="5"/>
  <c r="F4609" i="5"/>
  <c r="B4609" i="5"/>
  <c r="E4609" i="5"/>
  <c r="A4610" i="5"/>
  <c r="D4609" i="5"/>
  <c r="H4609" i="5" l="1"/>
  <c r="G4610" i="5"/>
  <c r="C4610" i="5"/>
  <c r="F4610" i="5"/>
  <c r="B4610" i="5"/>
  <c r="E4610" i="5"/>
  <c r="A4611" i="5"/>
  <c r="D4610" i="5"/>
  <c r="H4610" i="5" l="1"/>
  <c r="G4611" i="5"/>
  <c r="C4611" i="5"/>
  <c r="F4611" i="5"/>
  <c r="B4611" i="5"/>
  <c r="E4611" i="5"/>
  <c r="A4612" i="5"/>
  <c r="D4611" i="5"/>
  <c r="H4611" i="5" l="1"/>
  <c r="G4612" i="5"/>
  <c r="C4612" i="5"/>
  <c r="F4612" i="5"/>
  <c r="B4612" i="5"/>
  <c r="E4612" i="5"/>
  <c r="A4613" i="5"/>
  <c r="D4612" i="5"/>
  <c r="H4612" i="5" l="1"/>
  <c r="G4613" i="5"/>
  <c r="C4613" i="5"/>
  <c r="F4613" i="5"/>
  <c r="B4613" i="5"/>
  <c r="E4613" i="5"/>
  <c r="A4614" i="5"/>
  <c r="D4613" i="5"/>
  <c r="H4613" i="5" l="1"/>
  <c r="G4614" i="5"/>
  <c r="C4614" i="5"/>
  <c r="F4614" i="5"/>
  <c r="B4614" i="5"/>
  <c r="E4614" i="5"/>
  <c r="A4615" i="5"/>
  <c r="D4614" i="5"/>
  <c r="H4614" i="5" l="1"/>
  <c r="G4615" i="5"/>
  <c r="C4615" i="5"/>
  <c r="F4615" i="5"/>
  <c r="B4615" i="5"/>
  <c r="E4615" i="5"/>
  <c r="A4616" i="5"/>
  <c r="D4615" i="5"/>
  <c r="H4615" i="5" l="1"/>
  <c r="G4616" i="5"/>
  <c r="C4616" i="5"/>
  <c r="F4616" i="5"/>
  <c r="B4616" i="5"/>
  <c r="E4616" i="5"/>
  <c r="A4617" i="5"/>
  <c r="D4616" i="5"/>
  <c r="H4616" i="5" l="1"/>
  <c r="G4617" i="5"/>
  <c r="C4617" i="5"/>
  <c r="F4617" i="5"/>
  <c r="B4617" i="5"/>
  <c r="E4617" i="5"/>
  <c r="A4618" i="5"/>
  <c r="D4617" i="5"/>
  <c r="H4617" i="5" l="1"/>
  <c r="G4618" i="5"/>
  <c r="C4618" i="5"/>
  <c r="F4618" i="5"/>
  <c r="B4618" i="5"/>
  <c r="E4618" i="5"/>
  <c r="A4619" i="5"/>
  <c r="D4618" i="5"/>
  <c r="H4618" i="5" l="1"/>
  <c r="G4619" i="5"/>
  <c r="C4619" i="5"/>
  <c r="F4619" i="5"/>
  <c r="B4619" i="5"/>
  <c r="E4619" i="5"/>
  <c r="A4620" i="5"/>
  <c r="D4619" i="5"/>
  <c r="H4619" i="5" l="1"/>
  <c r="G4620" i="5"/>
  <c r="C4620" i="5"/>
  <c r="F4620" i="5"/>
  <c r="B4620" i="5"/>
  <c r="E4620" i="5"/>
  <c r="A4621" i="5"/>
  <c r="D4620" i="5"/>
  <c r="H4620" i="5" l="1"/>
  <c r="G4621" i="5"/>
  <c r="C4621" i="5"/>
  <c r="F4621" i="5"/>
  <c r="B4621" i="5"/>
  <c r="E4621" i="5"/>
  <c r="A4622" i="5"/>
  <c r="D4621" i="5"/>
  <c r="H4621" i="5" l="1"/>
  <c r="G4622" i="5"/>
  <c r="C4622" i="5"/>
  <c r="F4622" i="5"/>
  <c r="B4622" i="5"/>
  <c r="E4622" i="5"/>
  <c r="A4623" i="5"/>
  <c r="D4622" i="5"/>
  <c r="H4622" i="5" l="1"/>
  <c r="G4623" i="5"/>
  <c r="C4623" i="5"/>
  <c r="F4623" i="5"/>
  <c r="B4623" i="5"/>
  <c r="E4623" i="5"/>
  <c r="A4624" i="5"/>
  <c r="D4623" i="5"/>
  <c r="H4623" i="5" l="1"/>
  <c r="G4624" i="5"/>
  <c r="C4624" i="5"/>
  <c r="F4624" i="5"/>
  <c r="B4624" i="5"/>
  <c r="E4624" i="5"/>
  <c r="A4625" i="5"/>
  <c r="D4624" i="5"/>
  <c r="H4624" i="5" l="1"/>
  <c r="G4625" i="5"/>
  <c r="C4625" i="5"/>
  <c r="F4625" i="5"/>
  <c r="B4625" i="5"/>
  <c r="E4625" i="5"/>
  <c r="A4626" i="5"/>
  <c r="D4625" i="5"/>
  <c r="H4625" i="5" l="1"/>
  <c r="G4626" i="5"/>
  <c r="C4626" i="5"/>
  <c r="F4626" i="5"/>
  <c r="B4626" i="5"/>
  <c r="E4626" i="5"/>
  <c r="A4627" i="5"/>
  <c r="D4626" i="5"/>
  <c r="H4626" i="5" l="1"/>
  <c r="G4627" i="5"/>
  <c r="C4627" i="5"/>
  <c r="F4627" i="5"/>
  <c r="B4627" i="5"/>
  <c r="E4627" i="5"/>
  <c r="A4628" i="5"/>
  <c r="D4627" i="5"/>
  <c r="H4627" i="5" l="1"/>
  <c r="G4628" i="5"/>
  <c r="C4628" i="5"/>
  <c r="F4628" i="5"/>
  <c r="B4628" i="5"/>
  <c r="E4628" i="5"/>
  <c r="A4629" i="5"/>
  <c r="D4628" i="5"/>
  <c r="H4628" i="5" l="1"/>
  <c r="G4629" i="5"/>
  <c r="C4629" i="5"/>
  <c r="F4629" i="5"/>
  <c r="B4629" i="5"/>
  <c r="E4629" i="5"/>
  <c r="A4630" i="5"/>
  <c r="D4629" i="5"/>
  <c r="H4629" i="5" l="1"/>
  <c r="G4630" i="5"/>
  <c r="C4630" i="5"/>
  <c r="F4630" i="5"/>
  <c r="B4630" i="5"/>
  <c r="E4630" i="5"/>
  <c r="A4631" i="5"/>
  <c r="D4630" i="5"/>
  <c r="H4630" i="5" l="1"/>
  <c r="G4631" i="5"/>
  <c r="C4631" i="5"/>
  <c r="F4631" i="5"/>
  <c r="B4631" i="5"/>
  <c r="E4631" i="5"/>
  <c r="A4632" i="5"/>
  <c r="D4631" i="5"/>
  <c r="H4631" i="5" l="1"/>
  <c r="G4632" i="5"/>
  <c r="C4632" i="5"/>
  <c r="F4632" i="5"/>
  <c r="B4632" i="5"/>
  <c r="E4632" i="5"/>
  <c r="A4633" i="5"/>
  <c r="D4632" i="5"/>
  <c r="H4632" i="5" l="1"/>
  <c r="G4633" i="5"/>
  <c r="C4633" i="5"/>
  <c r="F4633" i="5"/>
  <c r="B4633" i="5"/>
  <c r="E4633" i="5"/>
  <c r="A4634" i="5"/>
  <c r="D4633" i="5"/>
  <c r="H4633" i="5" l="1"/>
  <c r="G4634" i="5"/>
  <c r="C4634" i="5"/>
  <c r="F4634" i="5"/>
  <c r="B4634" i="5"/>
  <c r="E4634" i="5"/>
  <c r="A4635" i="5"/>
  <c r="D4634" i="5"/>
  <c r="H4634" i="5" l="1"/>
  <c r="G4635" i="5"/>
  <c r="C4635" i="5"/>
  <c r="F4635" i="5"/>
  <c r="B4635" i="5"/>
  <c r="E4635" i="5"/>
  <c r="A4636" i="5"/>
  <c r="D4635" i="5"/>
  <c r="H4635" i="5" l="1"/>
  <c r="G4636" i="5"/>
  <c r="C4636" i="5"/>
  <c r="F4636" i="5"/>
  <c r="B4636" i="5"/>
  <c r="E4636" i="5"/>
  <c r="A4637" i="5"/>
  <c r="D4636" i="5"/>
  <c r="H4636" i="5" l="1"/>
  <c r="G4637" i="5"/>
  <c r="C4637" i="5"/>
  <c r="F4637" i="5"/>
  <c r="B4637" i="5"/>
  <c r="E4637" i="5"/>
  <c r="A4638" i="5"/>
  <c r="D4637" i="5"/>
  <c r="H4637" i="5" l="1"/>
  <c r="G4638" i="5"/>
  <c r="C4638" i="5"/>
  <c r="F4638" i="5"/>
  <c r="B4638" i="5"/>
  <c r="E4638" i="5"/>
  <c r="A4639" i="5"/>
  <c r="D4638" i="5"/>
  <c r="H4638" i="5" l="1"/>
  <c r="G4639" i="5"/>
  <c r="C4639" i="5"/>
  <c r="F4639" i="5"/>
  <c r="B4639" i="5"/>
  <c r="E4639" i="5"/>
  <c r="A4640" i="5"/>
  <c r="D4639" i="5"/>
  <c r="H4639" i="5" l="1"/>
  <c r="G4640" i="5"/>
  <c r="C4640" i="5"/>
  <c r="F4640" i="5"/>
  <c r="B4640" i="5"/>
  <c r="E4640" i="5"/>
  <c r="A4641" i="5"/>
  <c r="D4640" i="5"/>
  <c r="H4640" i="5" l="1"/>
  <c r="G4641" i="5"/>
  <c r="C4641" i="5"/>
  <c r="F4641" i="5"/>
  <c r="B4641" i="5"/>
  <c r="E4641" i="5"/>
  <c r="A4642" i="5"/>
  <c r="D4641" i="5"/>
  <c r="H4641" i="5" l="1"/>
  <c r="G4642" i="5"/>
  <c r="C4642" i="5"/>
  <c r="F4642" i="5"/>
  <c r="B4642" i="5"/>
  <c r="E4642" i="5"/>
  <c r="A4643" i="5"/>
  <c r="D4642" i="5"/>
  <c r="H4642" i="5" l="1"/>
  <c r="G4643" i="5"/>
  <c r="C4643" i="5"/>
  <c r="F4643" i="5"/>
  <c r="B4643" i="5"/>
  <c r="E4643" i="5"/>
  <c r="A4644" i="5"/>
  <c r="D4643" i="5"/>
  <c r="H4643" i="5" l="1"/>
  <c r="G4644" i="5"/>
  <c r="C4644" i="5"/>
  <c r="F4644" i="5"/>
  <c r="B4644" i="5"/>
  <c r="E4644" i="5"/>
  <c r="A4645" i="5"/>
  <c r="D4644" i="5"/>
  <c r="H4644" i="5" l="1"/>
  <c r="G4645" i="5"/>
  <c r="C4645" i="5"/>
  <c r="F4645" i="5"/>
  <c r="B4645" i="5"/>
  <c r="E4645" i="5"/>
  <c r="A4646" i="5"/>
  <c r="D4645" i="5"/>
  <c r="H4645" i="5" l="1"/>
  <c r="G4646" i="5"/>
  <c r="C4646" i="5"/>
  <c r="F4646" i="5"/>
  <c r="B4646" i="5"/>
  <c r="E4646" i="5"/>
  <c r="A4647" i="5"/>
  <c r="D4646" i="5"/>
  <c r="H4646" i="5" l="1"/>
  <c r="G4647" i="5"/>
  <c r="C4647" i="5"/>
  <c r="F4647" i="5"/>
  <c r="B4647" i="5"/>
  <c r="E4647" i="5"/>
  <c r="A4648" i="5"/>
  <c r="D4647" i="5"/>
  <c r="H4647" i="5" l="1"/>
  <c r="G4648" i="5"/>
  <c r="C4648" i="5"/>
  <c r="F4648" i="5"/>
  <c r="B4648" i="5"/>
  <c r="E4648" i="5"/>
  <c r="A4649" i="5"/>
  <c r="D4648" i="5"/>
  <c r="H4648" i="5" l="1"/>
  <c r="G4649" i="5"/>
  <c r="C4649" i="5"/>
  <c r="F4649" i="5"/>
  <c r="B4649" i="5"/>
  <c r="E4649" i="5"/>
  <c r="A4650" i="5"/>
  <c r="D4649" i="5"/>
  <c r="H4649" i="5" l="1"/>
  <c r="G4650" i="5"/>
  <c r="C4650" i="5"/>
  <c r="F4650" i="5"/>
  <c r="B4650" i="5"/>
  <c r="E4650" i="5"/>
  <c r="A4651" i="5"/>
  <c r="D4650" i="5"/>
  <c r="H4650" i="5" l="1"/>
  <c r="G4651" i="5"/>
  <c r="C4651" i="5"/>
  <c r="F4651" i="5"/>
  <c r="B4651" i="5"/>
  <c r="E4651" i="5"/>
  <c r="A4652" i="5"/>
  <c r="D4651" i="5"/>
  <c r="H4651" i="5" l="1"/>
  <c r="G4652" i="5"/>
  <c r="C4652" i="5"/>
  <c r="F4652" i="5"/>
  <c r="B4652" i="5"/>
  <c r="E4652" i="5"/>
  <c r="A4653" i="5"/>
  <c r="D4652" i="5"/>
  <c r="H4652" i="5" l="1"/>
  <c r="G4653" i="5"/>
  <c r="C4653" i="5"/>
  <c r="F4653" i="5"/>
  <c r="B4653" i="5"/>
  <c r="E4653" i="5"/>
  <c r="A4654" i="5"/>
  <c r="D4653" i="5"/>
  <c r="H4653" i="5" l="1"/>
  <c r="G4654" i="5"/>
  <c r="C4654" i="5"/>
  <c r="F4654" i="5"/>
  <c r="B4654" i="5"/>
  <c r="E4654" i="5"/>
  <c r="A4655" i="5"/>
  <c r="D4654" i="5"/>
  <c r="H4654" i="5" l="1"/>
  <c r="G4655" i="5"/>
  <c r="C4655" i="5"/>
  <c r="F4655" i="5"/>
  <c r="B4655" i="5"/>
  <c r="E4655" i="5"/>
  <c r="A4656" i="5"/>
  <c r="D4655" i="5"/>
  <c r="H4655" i="5" l="1"/>
  <c r="G4656" i="5"/>
  <c r="C4656" i="5"/>
  <c r="F4656" i="5"/>
  <c r="B4656" i="5"/>
  <c r="E4656" i="5"/>
  <c r="A4657" i="5"/>
  <c r="D4656" i="5"/>
  <c r="H4656" i="5" l="1"/>
  <c r="G4657" i="5"/>
  <c r="C4657" i="5"/>
  <c r="F4657" i="5"/>
  <c r="B4657" i="5"/>
  <c r="E4657" i="5"/>
  <c r="A4658" i="5"/>
  <c r="D4657" i="5"/>
  <c r="H4657" i="5" l="1"/>
  <c r="G4658" i="5"/>
  <c r="C4658" i="5"/>
  <c r="F4658" i="5"/>
  <c r="B4658" i="5"/>
  <c r="E4658" i="5"/>
  <c r="A4659" i="5"/>
  <c r="D4658" i="5"/>
  <c r="H4658" i="5" l="1"/>
  <c r="G4659" i="5"/>
  <c r="C4659" i="5"/>
  <c r="F4659" i="5"/>
  <c r="B4659" i="5"/>
  <c r="E4659" i="5"/>
  <c r="A4660" i="5"/>
  <c r="D4659" i="5"/>
  <c r="H4659" i="5" l="1"/>
  <c r="G4660" i="5"/>
  <c r="C4660" i="5"/>
  <c r="F4660" i="5"/>
  <c r="B4660" i="5"/>
  <c r="E4660" i="5"/>
  <c r="A4661" i="5"/>
  <c r="D4660" i="5"/>
  <c r="H4660" i="5" l="1"/>
  <c r="G4661" i="5"/>
  <c r="C4661" i="5"/>
  <c r="F4661" i="5"/>
  <c r="B4661" i="5"/>
  <c r="E4661" i="5"/>
  <c r="A4662" i="5"/>
  <c r="D4661" i="5"/>
  <c r="H4661" i="5" l="1"/>
  <c r="G4662" i="5"/>
  <c r="C4662" i="5"/>
  <c r="F4662" i="5"/>
  <c r="B4662" i="5"/>
  <c r="E4662" i="5"/>
  <c r="A4663" i="5"/>
  <c r="D4662" i="5"/>
  <c r="H4662" i="5" l="1"/>
  <c r="G4663" i="5"/>
  <c r="C4663" i="5"/>
  <c r="F4663" i="5"/>
  <c r="B4663" i="5"/>
  <c r="E4663" i="5"/>
  <c r="A4664" i="5"/>
  <c r="D4663" i="5"/>
  <c r="H4663" i="5" l="1"/>
  <c r="G4664" i="5"/>
  <c r="C4664" i="5"/>
  <c r="F4664" i="5"/>
  <c r="B4664" i="5"/>
  <c r="E4664" i="5"/>
  <c r="A4665" i="5"/>
  <c r="D4664" i="5"/>
  <c r="H4664" i="5" l="1"/>
  <c r="G4665" i="5"/>
  <c r="C4665" i="5"/>
  <c r="F4665" i="5"/>
  <c r="B4665" i="5"/>
  <c r="E4665" i="5"/>
  <c r="A4666" i="5"/>
  <c r="D4665" i="5"/>
  <c r="H4665" i="5" l="1"/>
  <c r="G4666" i="5"/>
  <c r="C4666" i="5"/>
  <c r="F4666" i="5"/>
  <c r="B4666" i="5"/>
  <c r="E4666" i="5"/>
  <c r="A4667" i="5"/>
  <c r="D4666" i="5"/>
  <c r="H4666" i="5" l="1"/>
  <c r="G4667" i="5"/>
  <c r="C4667" i="5"/>
  <c r="F4667" i="5"/>
  <c r="B4667" i="5"/>
  <c r="E4667" i="5"/>
  <c r="A4668" i="5"/>
  <c r="D4667" i="5"/>
  <c r="H4667" i="5" l="1"/>
  <c r="G4668" i="5"/>
  <c r="C4668" i="5"/>
  <c r="F4668" i="5"/>
  <c r="B4668" i="5"/>
  <c r="E4668" i="5"/>
  <c r="A4669" i="5"/>
  <c r="D4668" i="5"/>
  <c r="H4668" i="5" l="1"/>
  <c r="G4669" i="5"/>
  <c r="C4669" i="5"/>
  <c r="F4669" i="5"/>
  <c r="B4669" i="5"/>
  <c r="E4669" i="5"/>
  <c r="A4670" i="5"/>
  <c r="D4669" i="5"/>
  <c r="H4669" i="5" l="1"/>
  <c r="G4670" i="5"/>
  <c r="C4670" i="5"/>
  <c r="F4670" i="5"/>
  <c r="B4670" i="5"/>
  <c r="E4670" i="5"/>
  <c r="A4671" i="5"/>
  <c r="D4670" i="5"/>
  <c r="H4670" i="5" l="1"/>
  <c r="G4671" i="5"/>
  <c r="C4671" i="5"/>
  <c r="F4671" i="5"/>
  <c r="B4671" i="5"/>
  <c r="E4671" i="5"/>
  <c r="A4672" i="5"/>
  <c r="D4671" i="5"/>
  <c r="H4671" i="5" l="1"/>
  <c r="G4672" i="5"/>
  <c r="C4672" i="5"/>
  <c r="F4672" i="5"/>
  <c r="B4672" i="5"/>
  <c r="E4672" i="5"/>
  <c r="A4673" i="5"/>
  <c r="D4672" i="5"/>
  <c r="H4672" i="5" l="1"/>
  <c r="G4673" i="5"/>
  <c r="C4673" i="5"/>
  <c r="F4673" i="5"/>
  <c r="B4673" i="5"/>
  <c r="E4673" i="5"/>
  <c r="A4674" i="5"/>
  <c r="D4673" i="5"/>
  <c r="H4673" i="5" l="1"/>
  <c r="G4674" i="5"/>
  <c r="C4674" i="5"/>
  <c r="F4674" i="5"/>
  <c r="B4674" i="5"/>
  <c r="E4674" i="5"/>
  <c r="A4675" i="5"/>
  <c r="D4674" i="5"/>
  <c r="H4674" i="5" l="1"/>
  <c r="G4675" i="5"/>
  <c r="C4675" i="5"/>
  <c r="F4675" i="5"/>
  <c r="B4675" i="5"/>
  <c r="E4675" i="5"/>
  <c r="A4676" i="5"/>
  <c r="D4675" i="5"/>
  <c r="H4675" i="5" l="1"/>
  <c r="G4676" i="5"/>
  <c r="C4676" i="5"/>
  <c r="F4676" i="5"/>
  <c r="B4676" i="5"/>
  <c r="E4676" i="5"/>
  <c r="A4677" i="5"/>
  <c r="D4676" i="5"/>
  <c r="H4676" i="5" l="1"/>
  <c r="G4677" i="5"/>
  <c r="C4677" i="5"/>
  <c r="F4677" i="5"/>
  <c r="B4677" i="5"/>
  <c r="E4677" i="5"/>
  <c r="A4678" i="5"/>
  <c r="D4677" i="5"/>
  <c r="H4677" i="5" l="1"/>
  <c r="G4678" i="5"/>
  <c r="C4678" i="5"/>
  <c r="F4678" i="5"/>
  <c r="B4678" i="5"/>
  <c r="E4678" i="5"/>
  <c r="A4679" i="5"/>
  <c r="D4678" i="5"/>
  <c r="H4678" i="5" l="1"/>
  <c r="G4679" i="5"/>
  <c r="C4679" i="5"/>
  <c r="F4679" i="5"/>
  <c r="B4679" i="5"/>
  <c r="E4679" i="5"/>
  <c r="A4680" i="5"/>
  <c r="D4679" i="5"/>
  <c r="H4679" i="5" l="1"/>
  <c r="G4680" i="5"/>
  <c r="C4680" i="5"/>
  <c r="F4680" i="5"/>
  <c r="B4680" i="5"/>
  <c r="E4680" i="5"/>
  <c r="A4681" i="5"/>
  <c r="D4680" i="5"/>
  <c r="H4680" i="5" l="1"/>
  <c r="G4681" i="5"/>
  <c r="C4681" i="5"/>
  <c r="F4681" i="5"/>
  <c r="B4681" i="5"/>
  <c r="E4681" i="5"/>
  <c r="A4682" i="5"/>
  <c r="D4681" i="5"/>
  <c r="H4681" i="5" l="1"/>
  <c r="G4682" i="5"/>
  <c r="C4682" i="5"/>
  <c r="F4682" i="5"/>
  <c r="B4682" i="5"/>
  <c r="E4682" i="5"/>
  <c r="A4683" i="5"/>
  <c r="D4682" i="5"/>
  <c r="H4682" i="5" l="1"/>
  <c r="G4683" i="5"/>
  <c r="C4683" i="5"/>
  <c r="F4683" i="5"/>
  <c r="B4683" i="5"/>
  <c r="E4683" i="5"/>
  <c r="A4684" i="5"/>
  <c r="D4683" i="5"/>
  <c r="H4683" i="5" l="1"/>
  <c r="G4684" i="5"/>
  <c r="C4684" i="5"/>
  <c r="F4684" i="5"/>
  <c r="B4684" i="5"/>
  <c r="E4684" i="5"/>
  <c r="A4685" i="5"/>
  <c r="D4684" i="5"/>
  <c r="H4684" i="5" l="1"/>
  <c r="G4685" i="5"/>
  <c r="C4685" i="5"/>
  <c r="F4685" i="5"/>
  <c r="B4685" i="5"/>
  <c r="E4685" i="5"/>
  <c r="A4686" i="5"/>
  <c r="D4685" i="5"/>
  <c r="H4685" i="5" l="1"/>
  <c r="G4686" i="5"/>
  <c r="C4686" i="5"/>
  <c r="F4686" i="5"/>
  <c r="B4686" i="5"/>
  <c r="E4686" i="5"/>
  <c r="A4687" i="5"/>
  <c r="D4686" i="5"/>
  <c r="H4686" i="5" l="1"/>
  <c r="G4687" i="5"/>
  <c r="C4687" i="5"/>
  <c r="F4687" i="5"/>
  <c r="B4687" i="5"/>
  <c r="E4687" i="5"/>
  <c r="A4688" i="5"/>
  <c r="D4687" i="5"/>
  <c r="H4687" i="5" l="1"/>
  <c r="G4688" i="5"/>
  <c r="C4688" i="5"/>
  <c r="F4688" i="5"/>
  <c r="B4688" i="5"/>
  <c r="E4688" i="5"/>
  <c r="A4689" i="5"/>
  <c r="D4688" i="5"/>
  <c r="H4688" i="5" l="1"/>
  <c r="G4689" i="5"/>
  <c r="C4689" i="5"/>
  <c r="F4689" i="5"/>
  <c r="B4689" i="5"/>
  <c r="E4689" i="5"/>
  <c r="A4690" i="5"/>
  <c r="D4689" i="5"/>
  <c r="H4689" i="5" l="1"/>
  <c r="G4690" i="5"/>
  <c r="C4690" i="5"/>
  <c r="F4690" i="5"/>
  <c r="B4690" i="5"/>
  <c r="E4690" i="5"/>
  <c r="A4691" i="5"/>
  <c r="D4690" i="5"/>
  <c r="H4690" i="5" l="1"/>
  <c r="G4691" i="5"/>
  <c r="C4691" i="5"/>
  <c r="F4691" i="5"/>
  <c r="B4691" i="5"/>
  <c r="E4691" i="5"/>
  <c r="A4692" i="5"/>
  <c r="D4691" i="5"/>
  <c r="H4691" i="5" l="1"/>
  <c r="G4692" i="5"/>
  <c r="C4692" i="5"/>
  <c r="F4692" i="5"/>
  <c r="B4692" i="5"/>
  <c r="E4692" i="5"/>
  <c r="A4693" i="5"/>
  <c r="D4692" i="5"/>
  <c r="H4692" i="5" l="1"/>
  <c r="G4693" i="5"/>
  <c r="C4693" i="5"/>
  <c r="F4693" i="5"/>
  <c r="B4693" i="5"/>
  <c r="E4693" i="5"/>
  <c r="A4694" i="5"/>
  <c r="D4693" i="5"/>
  <c r="H4693" i="5" l="1"/>
  <c r="G4694" i="5"/>
  <c r="C4694" i="5"/>
  <c r="F4694" i="5"/>
  <c r="B4694" i="5"/>
  <c r="E4694" i="5"/>
  <c r="A4695" i="5"/>
  <c r="D4694" i="5"/>
  <c r="H4694" i="5" l="1"/>
  <c r="G4695" i="5"/>
  <c r="C4695" i="5"/>
  <c r="F4695" i="5"/>
  <c r="B4695" i="5"/>
  <c r="E4695" i="5"/>
  <c r="A4696" i="5"/>
  <c r="D4695" i="5"/>
  <c r="H4695" i="5" l="1"/>
  <c r="G4696" i="5"/>
  <c r="C4696" i="5"/>
  <c r="F4696" i="5"/>
  <c r="B4696" i="5"/>
  <c r="E4696" i="5"/>
  <c r="A4697" i="5"/>
  <c r="D4696" i="5"/>
  <c r="H4696" i="5" l="1"/>
  <c r="G4697" i="5"/>
  <c r="C4697" i="5"/>
  <c r="F4697" i="5"/>
  <c r="B4697" i="5"/>
  <c r="E4697" i="5"/>
  <c r="A4698" i="5"/>
  <c r="D4697" i="5"/>
  <c r="H4697" i="5" l="1"/>
  <c r="G4698" i="5"/>
  <c r="C4698" i="5"/>
  <c r="F4698" i="5"/>
  <c r="B4698" i="5"/>
  <c r="E4698" i="5"/>
  <c r="A4699" i="5"/>
  <c r="D4698" i="5"/>
  <c r="H4698" i="5" l="1"/>
  <c r="G4699" i="5"/>
  <c r="C4699" i="5"/>
  <c r="F4699" i="5"/>
  <c r="B4699" i="5"/>
  <c r="E4699" i="5"/>
  <c r="A4700" i="5"/>
  <c r="D4699" i="5"/>
  <c r="H4699" i="5" l="1"/>
  <c r="G4700" i="5"/>
  <c r="C4700" i="5"/>
  <c r="F4700" i="5"/>
  <c r="B4700" i="5"/>
  <c r="E4700" i="5"/>
  <c r="A4701" i="5"/>
  <c r="D4700" i="5"/>
  <c r="H4700" i="5" l="1"/>
  <c r="G4701" i="5"/>
  <c r="C4701" i="5"/>
  <c r="F4701" i="5"/>
  <c r="B4701" i="5"/>
  <c r="E4701" i="5"/>
  <c r="A4702" i="5"/>
  <c r="D4701" i="5"/>
  <c r="H4701" i="5" l="1"/>
  <c r="G4702" i="5"/>
  <c r="C4702" i="5"/>
  <c r="F4702" i="5"/>
  <c r="B4702" i="5"/>
  <c r="E4702" i="5"/>
  <c r="A4703" i="5"/>
  <c r="D4702" i="5"/>
  <c r="H4702" i="5" l="1"/>
  <c r="G4703" i="5"/>
  <c r="C4703" i="5"/>
  <c r="F4703" i="5"/>
  <c r="B4703" i="5"/>
  <c r="E4703" i="5"/>
  <c r="A4704" i="5"/>
  <c r="D4703" i="5"/>
  <c r="H4703" i="5" l="1"/>
  <c r="G4704" i="5"/>
  <c r="C4704" i="5"/>
  <c r="F4704" i="5"/>
  <c r="B4704" i="5"/>
  <c r="E4704" i="5"/>
  <c r="A4705" i="5"/>
  <c r="D4704" i="5"/>
  <c r="H4704" i="5" l="1"/>
  <c r="G4705" i="5"/>
  <c r="C4705" i="5"/>
  <c r="F4705" i="5"/>
  <c r="B4705" i="5"/>
  <c r="E4705" i="5"/>
  <c r="A4706" i="5"/>
  <c r="D4705" i="5"/>
  <c r="H4705" i="5" l="1"/>
  <c r="G4706" i="5"/>
  <c r="C4706" i="5"/>
  <c r="F4706" i="5"/>
  <c r="B4706" i="5"/>
  <c r="E4706" i="5"/>
  <c r="A4707" i="5"/>
  <c r="D4706" i="5"/>
  <c r="H4706" i="5" l="1"/>
  <c r="G4707" i="5"/>
  <c r="C4707" i="5"/>
  <c r="F4707" i="5"/>
  <c r="B4707" i="5"/>
  <c r="E4707" i="5"/>
  <c r="A4708" i="5"/>
  <c r="D4707" i="5"/>
  <c r="H4707" i="5" l="1"/>
  <c r="G4708" i="5"/>
  <c r="C4708" i="5"/>
  <c r="F4708" i="5"/>
  <c r="B4708" i="5"/>
  <c r="E4708" i="5"/>
  <c r="A4709" i="5"/>
  <c r="D4708" i="5"/>
  <c r="H4708" i="5" l="1"/>
  <c r="G4709" i="5"/>
  <c r="C4709" i="5"/>
  <c r="F4709" i="5"/>
  <c r="B4709" i="5"/>
  <c r="E4709" i="5"/>
  <c r="A4710" i="5"/>
  <c r="D4709" i="5"/>
  <c r="H4709" i="5" l="1"/>
  <c r="G4710" i="5"/>
  <c r="C4710" i="5"/>
  <c r="F4710" i="5"/>
  <c r="B4710" i="5"/>
  <c r="E4710" i="5"/>
  <c r="A4711" i="5"/>
  <c r="D4710" i="5"/>
  <c r="H4710" i="5" l="1"/>
  <c r="G4711" i="5"/>
  <c r="C4711" i="5"/>
  <c r="F4711" i="5"/>
  <c r="B4711" i="5"/>
  <c r="E4711" i="5"/>
  <c r="A4712" i="5"/>
  <c r="D4711" i="5"/>
  <c r="H4711" i="5" l="1"/>
  <c r="G4712" i="5"/>
  <c r="C4712" i="5"/>
  <c r="F4712" i="5"/>
  <c r="B4712" i="5"/>
  <c r="E4712" i="5"/>
  <c r="A4713" i="5"/>
  <c r="D4712" i="5"/>
  <c r="H4712" i="5" l="1"/>
  <c r="G4713" i="5"/>
  <c r="C4713" i="5"/>
  <c r="F4713" i="5"/>
  <c r="B4713" i="5"/>
  <c r="E4713" i="5"/>
  <c r="A4714" i="5"/>
  <c r="D4713" i="5"/>
  <c r="H4713" i="5" l="1"/>
  <c r="G4714" i="5"/>
  <c r="C4714" i="5"/>
  <c r="F4714" i="5"/>
  <c r="B4714" i="5"/>
  <c r="E4714" i="5"/>
  <c r="A4715" i="5"/>
  <c r="D4714" i="5"/>
  <c r="H4714" i="5" l="1"/>
  <c r="G4715" i="5"/>
  <c r="C4715" i="5"/>
  <c r="F4715" i="5"/>
  <c r="B4715" i="5"/>
  <c r="E4715" i="5"/>
  <c r="A4716" i="5"/>
  <c r="D4715" i="5"/>
  <c r="H4715" i="5" l="1"/>
  <c r="G4716" i="5"/>
  <c r="C4716" i="5"/>
  <c r="F4716" i="5"/>
  <c r="B4716" i="5"/>
  <c r="E4716" i="5"/>
  <c r="A4717" i="5"/>
  <c r="D4716" i="5"/>
  <c r="H4716" i="5" l="1"/>
  <c r="G4717" i="5"/>
  <c r="C4717" i="5"/>
  <c r="F4717" i="5"/>
  <c r="B4717" i="5"/>
  <c r="E4717" i="5"/>
  <c r="A4718" i="5"/>
  <c r="D4717" i="5"/>
  <c r="H4717" i="5" l="1"/>
  <c r="G4718" i="5"/>
  <c r="C4718" i="5"/>
  <c r="F4718" i="5"/>
  <c r="B4718" i="5"/>
  <c r="E4718" i="5"/>
  <c r="A4719" i="5"/>
  <c r="D4718" i="5"/>
  <c r="H4718" i="5" l="1"/>
  <c r="G4719" i="5"/>
  <c r="C4719" i="5"/>
  <c r="F4719" i="5"/>
  <c r="B4719" i="5"/>
  <c r="E4719" i="5"/>
  <c r="A4720" i="5"/>
  <c r="D4719" i="5"/>
  <c r="H4719" i="5" l="1"/>
  <c r="G4720" i="5"/>
  <c r="C4720" i="5"/>
  <c r="F4720" i="5"/>
  <c r="B4720" i="5"/>
  <c r="E4720" i="5"/>
  <c r="A4721" i="5"/>
  <c r="D4720" i="5"/>
  <c r="H4720" i="5" l="1"/>
  <c r="G4721" i="5"/>
  <c r="C4721" i="5"/>
  <c r="F4721" i="5"/>
  <c r="B4721" i="5"/>
  <c r="E4721" i="5"/>
  <c r="A4722" i="5"/>
  <c r="D4721" i="5"/>
  <c r="H4721" i="5" l="1"/>
  <c r="G4722" i="5"/>
  <c r="C4722" i="5"/>
  <c r="F4722" i="5"/>
  <c r="B4722" i="5"/>
  <c r="E4722" i="5"/>
  <c r="A4723" i="5"/>
  <c r="D4722" i="5"/>
  <c r="H4722" i="5" l="1"/>
  <c r="G4723" i="5"/>
  <c r="C4723" i="5"/>
  <c r="F4723" i="5"/>
  <c r="B4723" i="5"/>
  <c r="E4723" i="5"/>
  <c r="A4724" i="5"/>
  <c r="D4723" i="5"/>
  <c r="H4723" i="5" l="1"/>
  <c r="G4724" i="5"/>
  <c r="C4724" i="5"/>
  <c r="F4724" i="5"/>
  <c r="B4724" i="5"/>
  <c r="E4724" i="5"/>
  <c r="A4725" i="5"/>
  <c r="D4724" i="5"/>
  <c r="H4724" i="5" l="1"/>
  <c r="G4725" i="5"/>
  <c r="C4725" i="5"/>
  <c r="F4725" i="5"/>
  <c r="B4725" i="5"/>
  <c r="E4725" i="5"/>
  <c r="A4726" i="5"/>
  <c r="D4725" i="5"/>
  <c r="H4725" i="5" l="1"/>
  <c r="G4726" i="5"/>
  <c r="C4726" i="5"/>
  <c r="F4726" i="5"/>
  <c r="B4726" i="5"/>
  <c r="E4726" i="5"/>
  <c r="A4727" i="5"/>
  <c r="D4726" i="5"/>
  <c r="H4726" i="5" l="1"/>
  <c r="G4727" i="5"/>
  <c r="C4727" i="5"/>
  <c r="F4727" i="5"/>
  <c r="B4727" i="5"/>
  <c r="E4727" i="5"/>
  <c r="A4728" i="5"/>
  <c r="D4727" i="5"/>
  <c r="H4727" i="5" l="1"/>
  <c r="G4728" i="5"/>
  <c r="C4728" i="5"/>
  <c r="F4728" i="5"/>
  <c r="B4728" i="5"/>
  <c r="E4728" i="5"/>
  <c r="A4729" i="5"/>
  <c r="D4728" i="5"/>
  <c r="H4728" i="5" l="1"/>
  <c r="G4729" i="5"/>
  <c r="C4729" i="5"/>
  <c r="F4729" i="5"/>
  <c r="B4729" i="5"/>
  <c r="E4729" i="5"/>
  <c r="A4730" i="5"/>
  <c r="D4729" i="5"/>
  <c r="H4729" i="5" l="1"/>
  <c r="G4730" i="5"/>
  <c r="C4730" i="5"/>
  <c r="F4730" i="5"/>
  <c r="B4730" i="5"/>
  <c r="E4730" i="5"/>
  <c r="A4731" i="5"/>
  <c r="D4730" i="5"/>
  <c r="H4730" i="5" l="1"/>
  <c r="G4731" i="5"/>
  <c r="C4731" i="5"/>
  <c r="F4731" i="5"/>
  <c r="B4731" i="5"/>
  <c r="E4731" i="5"/>
  <c r="A4732" i="5"/>
  <c r="D4731" i="5"/>
  <c r="H4731" i="5" l="1"/>
  <c r="G4732" i="5"/>
  <c r="C4732" i="5"/>
  <c r="F4732" i="5"/>
  <c r="B4732" i="5"/>
  <c r="E4732" i="5"/>
  <c r="A4733" i="5"/>
  <c r="D4732" i="5"/>
  <c r="H4732" i="5" l="1"/>
  <c r="G4733" i="5"/>
  <c r="C4733" i="5"/>
  <c r="F4733" i="5"/>
  <c r="B4733" i="5"/>
  <c r="E4733" i="5"/>
  <c r="A4734" i="5"/>
  <c r="D4733" i="5"/>
  <c r="H4733" i="5" l="1"/>
  <c r="G4734" i="5"/>
  <c r="C4734" i="5"/>
  <c r="F4734" i="5"/>
  <c r="B4734" i="5"/>
  <c r="E4734" i="5"/>
  <c r="A4735" i="5"/>
  <c r="D4734" i="5"/>
  <c r="H4734" i="5" l="1"/>
  <c r="G4735" i="5"/>
  <c r="C4735" i="5"/>
  <c r="F4735" i="5"/>
  <c r="B4735" i="5"/>
  <c r="E4735" i="5"/>
  <c r="A4736" i="5"/>
  <c r="D4735" i="5"/>
  <c r="H4735" i="5" l="1"/>
  <c r="G4736" i="5"/>
  <c r="C4736" i="5"/>
  <c r="F4736" i="5"/>
  <c r="B4736" i="5"/>
  <c r="E4736" i="5"/>
  <c r="A4737" i="5"/>
  <c r="D4736" i="5"/>
  <c r="H4736" i="5" l="1"/>
  <c r="G4737" i="5"/>
  <c r="C4737" i="5"/>
  <c r="F4737" i="5"/>
  <c r="B4737" i="5"/>
  <c r="E4737" i="5"/>
  <c r="A4738" i="5"/>
  <c r="D4737" i="5"/>
  <c r="H4737" i="5" l="1"/>
  <c r="G4738" i="5"/>
  <c r="C4738" i="5"/>
  <c r="F4738" i="5"/>
  <c r="B4738" i="5"/>
  <c r="E4738" i="5"/>
  <c r="A4739" i="5"/>
  <c r="D4738" i="5"/>
  <c r="H4738" i="5" l="1"/>
  <c r="G4739" i="5"/>
  <c r="C4739" i="5"/>
  <c r="F4739" i="5"/>
  <c r="B4739" i="5"/>
  <c r="E4739" i="5"/>
  <c r="A4740" i="5"/>
  <c r="D4739" i="5"/>
  <c r="H4739" i="5" l="1"/>
  <c r="G4740" i="5"/>
  <c r="C4740" i="5"/>
  <c r="F4740" i="5"/>
  <c r="B4740" i="5"/>
  <c r="E4740" i="5"/>
  <c r="A4741" i="5"/>
  <c r="D4740" i="5"/>
  <c r="H4740" i="5" l="1"/>
  <c r="G4741" i="5"/>
  <c r="C4741" i="5"/>
  <c r="F4741" i="5"/>
  <c r="B4741" i="5"/>
  <c r="E4741" i="5"/>
  <c r="A4742" i="5"/>
  <c r="D4741" i="5"/>
  <c r="H4741" i="5" l="1"/>
  <c r="G4742" i="5"/>
  <c r="C4742" i="5"/>
  <c r="F4742" i="5"/>
  <c r="B4742" i="5"/>
  <c r="E4742" i="5"/>
  <c r="A4743" i="5"/>
  <c r="D4742" i="5"/>
  <c r="H4742" i="5" l="1"/>
  <c r="G4743" i="5"/>
  <c r="C4743" i="5"/>
  <c r="F4743" i="5"/>
  <c r="B4743" i="5"/>
  <c r="E4743" i="5"/>
  <c r="A4744" i="5"/>
  <c r="D4743" i="5"/>
  <c r="H4743" i="5" l="1"/>
  <c r="G4744" i="5"/>
  <c r="C4744" i="5"/>
  <c r="F4744" i="5"/>
  <c r="B4744" i="5"/>
  <c r="E4744" i="5"/>
  <c r="A4745" i="5"/>
  <c r="D4744" i="5"/>
  <c r="H4744" i="5" l="1"/>
  <c r="G4745" i="5"/>
  <c r="C4745" i="5"/>
  <c r="F4745" i="5"/>
  <c r="B4745" i="5"/>
  <c r="E4745" i="5"/>
  <c r="A4746" i="5"/>
  <c r="D4745" i="5"/>
  <c r="H4745" i="5" l="1"/>
  <c r="G4746" i="5"/>
  <c r="C4746" i="5"/>
  <c r="F4746" i="5"/>
  <c r="B4746" i="5"/>
  <c r="E4746" i="5"/>
  <c r="A4747" i="5"/>
  <c r="D4746" i="5"/>
  <c r="H4746" i="5" l="1"/>
  <c r="G4747" i="5"/>
  <c r="C4747" i="5"/>
  <c r="F4747" i="5"/>
  <c r="B4747" i="5"/>
  <c r="E4747" i="5"/>
  <c r="A4748" i="5"/>
  <c r="D4747" i="5"/>
  <c r="H4747" i="5" l="1"/>
  <c r="G4748" i="5"/>
  <c r="C4748" i="5"/>
  <c r="F4748" i="5"/>
  <c r="B4748" i="5"/>
  <c r="E4748" i="5"/>
  <c r="A4749" i="5"/>
  <c r="D4748" i="5"/>
  <c r="H4748" i="5" l="1"/>
  <c r="G4749" i="5"/>
  <c r="C4749" i="5"/>
  <c r="F4749" i="5"/>
  <c r="B4749" i="5"/>
  <c r="E4749" i="5"/>
  <c r="A4750" i="5"/>
  <c r="D4749" i="5"/>
  <c r="H4749" i="5" l="1"/>
  <c r="G4750" i="5"/>
  <c r="C4750" i="5"/>
  <c r="F4750" i="5"/>
  <c r="B4750" i="5"/>
  <c r="E4750" i="5"/>
  <c r="A4751" i="5"/>
  <c r="D4750" i="5"/>
  <c r="H4750" i="5" l="1"/>
  <c r="G4751" i="5"/>
  <c r="C4751" i="5"/>
  <c r="F4751" i="5"/>
  <c r="B4751" i="5"/>
  <c r="E4751" i="5"/>
  <c r="A4752" i="5"/>
  <c r="D4751" i="5"/>
  <c r="H4751" i="5" l="1"/>
  <c r="G4752" i="5"/>
  <c r="C4752" i="5"/>
  <c r="F4752" i="5"/>
  <c r="B4752" i="5"/>
  <c r="E4752" i="5"/>
  <c r="A4753" i="5"/>
  <c r="D4752" i="5"/>
  <c r="H4752" i="5" l="1"/>
  <c r="G4753" i="5"/>
  <c r="C4753" i="5"/>
  <c r="F4753" i="5"/>
  <c r="B4753" i="5"/>
  <c r="E4753" i="5"/>
  <c r="A4754" i="5"/>
  <c r="D4753" i="5"/>
  <c r="H4753" i="5" l="1"/>
  <c r="G4754" i="5"/>
  <c r="C4754" i="5"/>
  <c r="F4754" i="5"/>
  <c r="B4754" i="5"/>
  <c r="E4754" i="5"/>
  <c r="A4755" i="5"/>
  <c r="D4754" i="5"/>
  <c r="H4754" i="5" l="1"/>
  <c r="G4755" i="5"/>
  <c r="C4755" i="5"/>
  <c r="F4755" i="5"/>
  <c r="B4755" i="5"/>
  <c r="E4755" i="5"/>
  <c r="A4756" i="5"/>
  <c r="D4755" i="5"/>
  <c r="H4755" i="5" l="1"/>
  <c r="G4756" i="5"/>
  <c r="C4756" i="5"/>
  <c r="F4756" i="5"/>
  <c r="B4756" i="5"/>
  <c r="E4756" i="5"/>
  <c r="A4757" i="5"/>
  <c r="D4756" i="5"/>
  <c r="H4756" i="5" l="1"/>
  <c r="G4757" i="5"/>
  <c r="C4757" i="5"/>
  <c r="F4757" i="5"/>
  <c r="B4757" i="5"/>
  <c r="E4757" i="5"/>
  <c r="A4758" i="5"/>
  <c r="D4757" i="5"/>
  <c r="H4757" i="5" l="1"/>
  <c r="G4758" i="5"/>
  <c r="C4758" i="5"/>
  <c r="F4758" i="5"/>
  <c r="B4758" i="5"/>
  <c r="E4758" i="5"/>
  <c r="A4759" i="5"/>
  <c r="D4758" i="5"/>
  <c r="H4758" i="5" l="1"/>
  <c r="G4759" i="5"/>
  <c r="C4759" i="5"/>
  <c r="F4759" i="5"/>
  <c r="B4759" i="5"/>
  <c r="E4759" i="5"/>
  <c r="A4760" i="5"/>
  <c r="D4759" i="5"/>
  <c r="H4759" i="5" l="1"/>
  <c r="G4760" i="5"/>
  <c r="C4760" i="5"/>
  <c r="F4760" i="5"/>
  <c r="B4760" i="5"/>
  <c r="E4760" i="5"/>
  <c r="A4761" i="5"/>
  <c r="D4760" i="5"/>
  <c r="H4760" i="5" l="1"/>
  <c r="G4761" i="5"/>
  <c r="C4761" i="5"/>
  <c r="F4761" i="5"/>
  <c r="B4761" i="5"/>
  <c r="E4761" i="5"/>
  <c r="A4762" i="5"/>
  <c r="D4761" i="5"/>
  <c r="H4761" i="5" l="1"/>
  <c r="G4762" i="5"/>
  <c r="C4762" i="5"/>
  <c r="F4762" i="5"/>
  <c r="B4762" i="5"/>
  <c r="E4762" i="5"/>
  <c r="A4763" i="5"/>
  <c r="D4762" i="5"/>
  <c r="H4762" i="5" l="1"/>
  <c r="G4763" i="5"/>
  <c r="C4763" i="5"/>
  <c r="F4763" i="5"/>
  <c r="B4763" i="5"/>
  <c r="E4763" i="5"/>
  <c r="A4764" i="5"/>
  <c r="D4763" i="5"/>
  <c r="H4763" i="5" l="1"/>
  <c r="G4764" i="5"/>
  <c r="C4764" i="5"/>
  <c r="F4764" i="5"/>
  <c r="B4764" i="5"/>
  <c r="E4764" i="5"/>
  <c r="A4765" i="5"/>
  <c r="D4764" i="5"/>
  <c r="H4764" i="5" l="1"/>
  <c r="G4765" i="5"/>
  <c r="C4765" i="5"/>
  <c r="F4765" i="5"/>
  <c r="B4765" i="5"/>
  <c r="E4765" i="5"/>
  <c r="A4766" i="5"/>
  <c r="D4765" i="5"/>
  <c r="H4765" i="5" l="1"/>
  <c r="G4766" i="5"/>
  <c r="C4766" i="5"/>
  <c r="F4766" i="5"/>
  <c r="B4766" i="5"/>
  <c r="E4766" i="5"/>
  <c r="A4767" i="5"/>
  <c r="D4766" i="5"/>
  <c r="H4766" i="5" l="1"/>
  <c r="G4767" i="5"/>
  <c r="C4767" i="5"/>
  <c r="F4767" i="5"/>
  <c r="B4767" i="5"/>
  <c r="E4767" i="5"/>
  <c r="A4768" i="5"/>
  <c r="D4767" i="5"/>
  <c r="H4767" i="5" l="1"/>
  <c r="G4768" i="5"/>
  <c r="C4768" i="5"/>
  <c r="F4768" i="5"/>
  <c r="B4768" i="5"/>
  <c r="E4768" i="5"/>
  <c r="A4769" i="5"/>
  <c r="D4768" i="5"/>
  <c r="H4768" i="5" l="1"/>
  <c r="G4769" i="5"/>
  <c r="C4769" i="5"/>
  <c r="F4769" i="5"/>
  <c r="B4769" i="5"/>
  <c r="E4769" i="5"/>
  <c r="A4770" i="5"/>
  <c r="D4769" i="5"/>
  <c r="H4769" i="5" l="1"/>
  <c r="G4770" i="5"/>
  <c r="C4770" i="5"/>
  <c r="F4770" i="5"/>
  <c r="B4770" i="5"/>
  <c r="E4770" i="5"/>
  <c r="A4771" i="5"/>
  <c r="D4770" i="5"/>
  <c r="H4770" i="5" l="1"/>
  <c r="G4771" i="5"/>
  <c r="C4771" i="5"/>
  <c r="F4771" i="5"/>
  <c r="B4771" i="5"/>
  <c r="E4771" i="5"/>
  <c r="A4772" i="5"/>
  <c r="D4771" i="5"/>
  <c r="H4771" i="5" l="1"/>
  <c r="G4772" i="5"/>
  <c r="C4772" i="5"/>
  <c r="F4772" i="5"/>
  <c r="B4772" i="5"/>
  <c r="E4772" i="5"/>
  <c r="A4773" i="5"/>
  <c r="D4772" i="5"/>
  <c r="H4772" i="5" l="1"/>
  <c r="G4773" i="5"/>
  <c r="C4773" i="5"/>
  <c r="F4773" i="5"/>
  <c r="B4773" i="5"/>
  <c r="E4773" i="5"/>
  <c r="A4774" i="5"/>
  <c r="D4773" i="5"/>
  <c r="H4773" i="5" l="1"/>
  <c r="G4774" i="5"/>
  <c r="C4774" i="5"/>
  <c r="F4774" i="5"/>
  <c r="B4774" i="5"/>
  <c r="E4774" i="5"/>
  <c r="A4775" i="5"/>
  <c r="D4774" i="5"/>
  <c r="H4774" i="5" l="1"/>
  <c r="G4775" i="5"/>
  <c r="C4775" i="5"/>
  <c r="F4775" i="5"/>
  <c r="B4775" i="5"/>
  <c r="E4775" i="5"/>
  <c r="A4776" i="5"/>
  <c r="D4775" i="5"/>
  <c r="H4775" i="5" l="1"/>
  <c r="G4776" i="5"/>
  <c r="C4776" i="5"/>
  <c r="F4776" i="5"/>
  <c r="B4776" i="5"/>
  <c r="E4776" i="5"/>
  <c r="A4777" i="5"/>
  <c r="D4776" i="5"/>
  <c r="H4776" i="5" l="1"/>
  <c r="G4777" i="5"/>
  <c r="C4777" i="5"/>
  <c r="F4777" i="5"/>
  <c r="B4777" i="5"/>
  <c r="E4777" i="5"/>
  <c r="A4778" i="5"/>
  <c r="D4777" i="5"/>
  <c r="H4777" i="5" l="1"/>
  <c r="G4778" i="5"/>
  <c r="C4778" i="5"/>
  <c r="F4778" i="5"/>
  <c r="B4778" i="5"/>
  <c r="E4778" i="5"/>
  <c r="A4779" i="5"/>
  <c r="D4778" i="5"/>
  <c r="H4778" i="5" l="1"/>
  <c r="G4779" i="5"/>
  <c r="C4779" i="5"/>
  <c r="F4779" i="5"/>
  <c r="B4779" i="5"/>
  <c r="E4779" i="5"/>
  <c r="A4780" i="5"/>
  <c r="D4779" i="5"/>
  <c r="H4779" i="5" l="1"/>
  <c r="G4780" i="5"/>
  <c r="C4780" i="5"/>
  <c r="F4780" i="5"/>
  <c r="B4780" i="5"/>
  <c r="E4780" i="5"/>
  <c r="A4781" i="5"/>
  <c r="D4780" i="5"/>
  <c r="H4780" i="5" l="1"/>
  <c r="G4781" i="5"/>
  <c r="C4781" i="5"/>
  <c r="F4781" i="5"/>
  <c r="B4781" i="5"/>
  <c r="E4781" i="5"/>
  <c r="A4782" i="5"/>
  <c r="D4781" i="5"/>
  <c r="H4781" i="5" l="1"/>
  <c r="G4782" i="5"/>
  <c r="C4782" i="5"/>
  <c r="F4782" i="5"/>
  <c r="B4782" i="5"/>
  <c r="E4782" i="5"/>
  <c r="A4783" i="5"/>
  <c r="D4782" i="5"/>
  <c r="H4782" i="5" l="1"/>
  <c r="G4783" i="5"/>
  <c r="C4783" i="5"/>
  <c r="F4783" i="5"/>
  <c r="B4783" i="5"/>
  <c r="E4783" i="5"/>
  <c r="A4784" i="5"/>
  <c r="D4783" i="5"/>
  <c r="H4783" i="5" l="1"/>
  <c r="G4784" i="5"/>
  <c r="C4784" i="5"/>
  <c r="F4784" i="5"/>
  <c r="B4784" i="5"/>
  <c r="E4784" i="5"/>
  <c r="A4785" i="5"/>
  <c r="D4784" i="5"/>
  <c r="H4784" i="5" l="1"/>
  <c r="G4785" i="5"/>
  <c r="C4785" i="5"/>
  <c r="F4785" i="5"/>
  <c r="B4785" i="5"/>
  <c r="E4785" i="5"/>
  <c r="A4786" i="5"/>
  <c r="D4785" i="5"/>
  <c r="H4785" i="5" l="1"/>
  <c r="G4786" i="5"/>
  <c r="C4786" i="5"/>
  <c r="F4786" i="5"/>
  <c r="B4786" i="5"/>
  <c r="E4786" i="5"/>
  <c r="A4787" i="5"/>
  <c r="D4786" i="5"/>
  <c r="H4786" i="5" l="1"/>
  <c r="G4787" i="5"/>
  <c r="C4787" i="5"/>
  <c r="F4787" i="5"/>
  <c r="B4787" i="5"/>
  <c r="E4787" i="5"/>
  <c r="A4788" i="5"/>
  <c r="D4787" i="5"/>
  <c r="H4787" i="5" l="1"/>
  <c r="G4788" i="5"/>
  <c r="C4788" i="5"/>
  <c r="F4788" i="5"/>
  <c r="B4788" i="5"/>
  <c r="E4788" i="5"/>
  <c r="A4789" i="5"/>
  <c r="D4788" i="5"/>
  <c r="H4788" i="5" l="1"/>
  <c r="G4789" i="5"/>
  <c r="C4789" i="5"/>
  <c r="F4789" i="5"/>
  <c r="B4789" i="5"/>
  <c r="E4789" i="5"/>
  <c r="A4790" i="5"/>
  <c r="D4789" i="5"/>
  <c r="H4789" i="5" l="1"/>
  <c r="G4790" i="5"/>
  <c r="C4790" i="5"/>
  <c r="F4790" i="5"/>
  <c r="B4790" i="5"/>
  <c r="E4790" i="5"/>
  <c r="A4791" i="5"/>
  <c r="D4790" i="5"/>
  <c r="H4790" i="5" l="1"/>
  <c r="G4791" i="5"/>
  <c r="C4791" i="5"/>
  <c r="F4791" i="5"/>
  <c r="B4791" i="5"/>
  <c r="E4791" i="5"/>
  <c r="A4792" i="5"/>
  <c r="D4791" i="5"/>
  <c r="H4791" i="5" l="1"/>
  <c r="G4792" i="5"/>
  <c r="C4792" i="5"/>
  <c r="F4792" i="5"/>
  <c r="B4792" i="5"/>
  <c r="E4792" i="5"/>
  <c r="A4793" i="5"/>
  <c r="D4792" i="5"/>
  <c r="H4792" i="5" l="1"/>
  <c r="G4793" i="5"/>
  <c r="C4793" i="5"/>
  <c r="F4793" i="5"/>
  <c r="B4793" i="5"/>
  <c r="E4793" i="5"/>
  <c r="A4794" i="5"/>
  <c r="D4793" i="5"/>
  <c r="H4793" i="5" l="1"/>
  <c r="G4794" i="5"/>
  <c r="C4794" i="5"/>
  <c r="F4794" i="5"/>
  <c r="B4794" i="5"/>
  <c r="E4794" i="5"/>
  <c r="A4795" i="5"/>
  <c r="D4794" i="5"/>
  <c r="H4794" i="5" l="1"/>
  <c r="G4795" i="5"/>
  <c r="C4795" i="5"/>
  <c r="F4795" i="5"/>
  <c r="B4795" i="5"/>
  <c r="E4795" i="5"/>
  <c r="A4796" i="5"/>
  <c r="D4795" i="5"/>
  <c r="H4795" i="5" l="1"/>
  <c r="G4796" i="5"/>
  <c r="C4796" i="5"/>
  <c r="F4796" i="5"/>
  <c r="B4796" i="5"/>
  <c r="E4796" i="5"/>
  <c r="A4797" i="5"/>
  <c r="D4796" i="5"/>
  <c r="H4796" i="5" l="1"/>
  <c r="G4797" i="5"/>
  <c r="C4797" i="5"/>
  <c r="F4797" i="5"/>
  <c r="B4797" i="5"/>
  <c r="E4797" i="5"/>
  <c r="A4798" i="5"/>
  <c r="D4797" i="5"/>
  <c r="H4797" i="5" l="1"/>
  <c r="G4798" i="5"/>
  <c r="C4798" i="5"/>
  <c r="F4798" i="5"/>
  <c r="B4798" i="5"/>
  <c r="E4798" i="5"/>
  <c r="A4799" i="5"/>
  <c r="D4798" i="5"/>
  <c r="H4798" i="5" l="1"/>
  <c r="G4799" i="5"/>
  <c r="C4799" i="5"/>
  <c r="F4799" i="5"/>
  <c r="B4799" i="5"/>
  <c r="E4799" i="5"/>
  <c r="A4800" i="5"/>
  <c r="D4799" i="5"/>
  <c r="H4799" i="5" l="1"/>
  <c r="G4800" i="5"/>
  <c r="C4800" i="5"/>
  <c r="F4800" i="5"/>
  <c r="B4800" i="5"/>
  <c r="E4800" i="5"/>
  <c r="A4801" i="5"/>
  <c r="D4800" i="5"/>
  <c r="H4800" i="5" l="1"/>
  <c r="G4801" i="5"/>
  <c r="C4801" i="5"/>
  <c r="F4801" i="5"/>
  <c r="B4801" i="5"/>
  <c r="E4801" i="5"/>
  <c r="A4802" i="5"/>
  <c r="D4801" i="5"/>
  <c r="H4801" i="5" l="1"/>
  <c r="G4802" i="5"/>
  <c r="C4802" i="5"/>
  <c r="F4802" i="5"/>
  <c r="B4802" i="5"/>
  <c r="E4802" i="5"/>
  <c r="A4803" i="5"/>
  <c r="D4802" i="5"/>
  <c r="H4802" i="5" l="1"/>
  <c r="G4803" i="5"/>
  <c r="C4803" i="5"/>
  <c r="F4803" i="5"/>
  <c r="B4803" i="5"/>
  <c r="E4803" i="5"/>
  <c r="A4804" i="5"/>
  <c r="D4803" i="5"/>
  <c r="H4803" i="5" l="1"/>
  <c r="G4804" i="5"/>
  <c r="C4804" i="5"/>
  <c r="F4804" i="5"/>
  <c r="B4804" i="5"/>
  <c r="E4804" i="5"/>
  <c r="A4805" i="5"/>
  <c r="D4804" i="5"/>
  <c r="H4804" i="5" l="1"/>
  <c r="G4805" i="5"/>
  <c r="C4805" i="5"/>
  <c r="F4805" i="5"/>
  <c r="B4805" i="5"/>
  <c r="E4805" i="5"/>
  <c r="A4806" i="5"/>
  <c r="D4805" i="5"/>
  <c r="H4805" i="5" l="1"/>
  <c r="G4806" i="5"/>
  <c r="C4806" i="5"/>
  <c r="F4806" i="5"/>
  <c r="B4806" i="5"/>
  <c r="E4806" i="5"/>
  <c r="A4807" i="5"/>
  <c r="D4806" i="5"/>
  <c r="H4806" i="5" l="1"/>
  <c r="G4807" i="5"/>
  <c r="C4807" i="5"/>
  <c r="F4807" i="5"/>
  <c r="B4807" i="5"/>
  <c r="E4807" i="5"/>
  <c r="A4808" i="5"/>
  <c r="D4807" i="5"/>
  <c r="H4807" i="5" l="1"/>
  <c r="G4808" i="5"/>
  <c r="C4808" i="5"/>
  <c r="F4808" i="5"/>
  <c r="B4808" i="5"/>
  <c r="E4808" i="5"/>
  <c r="A4809" i="5"/>
  <c r="D4808" i="5"/>
  <c r="H4808" i="5" l="1"/>
  <c r="G4809" i="5"/>
  <c r="C4809" i="5"/>
  <c r="F4809" i="5"/>
  <c r="B4809" i="5"/>
  <c r="E4809" i="5"/>
  <c r="A4810" i="5"/>
  <c r="D4809" i="5"/>
  <c r="H4809" i="5" l="1"/>
  <c r="G4810" i="5"/>
  <c r="C4810" i="5"/>
  <c r="F4810" i="5"/>
  <c r="B4810" i="5"/>
  <c r="E4810" i="5"/>
  <c r="A4811" i="5"/>
  <c r="D4810" i="5"/>
  <c r="H4810" i="5" l="1"/>
  <c r="G4811" i="5"/>
  <c r="C4811" i="5"/>
  <c r="F4811" i="5"/>
  <c r="B4811" i="5"/>
  <c r="E4811" i="5"/>
  <c r="A4812" i="5"/>
  <c r="D4811" i="5"/>
  <c r="H4811" i="5" l="1"/>
  <c r="G4812" i="5"/>
  <c r="C4812" i="5"/>
  <c r="F4812" i="5"/>
  <c r="B4812" i="5"/>
  <c r="E4812" i="5"/>
  <c r="A4813" i="5"/>
  <c r="D4812" i="5"/>
  <c r="H4812" i="5" l="1"/>
  <c r="G4813" i="5"/>
  <c r="C4813" i="5"/>
  <c r="F4813" i="5"/>
  <c r="B4813" i="5"/>
  <c r="E4813" i="5"/>
  <c r="A4814" i="5"/>
  <c r="D4813" i="5"/>
  <c r="H4813" i="5" l="1"/>
  <c r="G4814" i="5"/>
  <c r="C4814" i="5"/>
  <c r="F4814" i="5"/>
  <c r="B4814" i="5"/>
  <c r="E4814" i="5"/>
  <c r="A4815" i="5"/>
  <c r="D4814" i="5"/>
  <c r="H4814" i="5" l="1"/>
  <c r="G4815" i="5"/>
  <c r="C4815" i="5"/>
  <c r="F4815" i="5"/>
  <c r="B4815" i="5"/>
  <c r="E4815" i="5"/>
  <c r="A4816" i="5"/>
  <c r="D4815" i="5"/>
  <c r="H4815" i="5" l="1"/>
  <c r="G4816" i="5"/>
  <c r="C4816" i="5"/>
  <c r="F4816" i="5"/>
  <c r="B4816" i="5"/>
  <c r="E4816" i="5"/>
  <c r="A4817" i="5"/>
  <c r="D4816" i="5"/>
  <c r="H4816" i="5" l="1"/>
  <c r="G4817" i="5"/>
  <c r="C4817" i="5"/>
  <c r="F4817" i="5"/>
  <c r="B4817" i="5"/>
  <c r="E4817" i="5"/>
  <c r="A4818" i="5"/>
  <c r="D4817" i="5"/>
  <c r="H4817" i="5" l="1"/>
  <c r="G4818" i="5"/>
  <c r="C4818" i="5"/>
  <c r="F4818" i="5"/>
  <c r="B4818" i="5"/>
  <c r="E4818" i="5"/>
  <c r="A4819" i="5"/>
  <c r="D4818" i="5"/>
  <c r="H4818" i="5" l="1"/>
  <c r="G4819" i="5"/>
  <c r="C4819" i="5"/>
  <c r="F4819" i="5"/>
  <c r="B4819" i="5"/>
  <c r="E4819" i="5"/>
  <c r="A4820" i="5"/>
  <c r="D4819" i="5"/>
  <c r="H4819" i="5" l="1"/>
  <c r="G4820" i="5"/>
  <c r="C4820" i="5"/>
  <c r="F4820" i="5"/>
  <c r="B4820" i="5"/>
  <c r="E4820" i="5"/>
  <c r="A4821" i="5"/>
  <c r="D4820" i="5"/>
  <c r="H4820" i="5" l="1"/>
  <c r="G4821" i="5"/>
  <c r="C4821" i="5"/>
  <c r="F4821" i="5"/>
  <c r="B4821" i="5"/>
  <c r="E4821" i="5"/>
  <c r="A4822" i="5"/>
  <c r="D4821" i="5"/>
  <c r="H4821" i="5" l="1"/>
  <c r="G4822" i="5"/>
  <c r="C4822" i="5"/>
  <c r="F4822" i="5"/>
  <c r="B4822" i="5"/>
  <c r="E4822" i="5"/>
  <c r="A4823" i="5"/>
  <c r="D4822" i="5"/>
  <c r="H4822" i="5" l="1"/>
  <c r="G4823" i="5"/>
  <c r="C4823" i="5"/>
  <c r="F4823" i="5"/>
  <c r="B4823" i="5"/>
  <c r="E4823" i="5"/>
  <c r="A4824" i="5"/>
  <c r="D4823" i="5"/>
  <c r="H4823" i="5" l="1"/>
  <c r="G4824" i="5"/>
  <c r="C4824" i="5"/>
  <c r="F4824" i="5"/>
  <c r="B4824" i="5"/>
  <c r="E4824" i="5"/>
  <c r="A4825" i="5"/>
  <c r="D4824" i="5"/>
  <c r="H4824" i="5" l="1"/>
  <c r="G4825" i="5"/>
  <c r="C4825" i="5"/>
  <c r="F4825" i="5"/>
  <c r="B4825" i="5"/>
  <c r="E4825" i="5"/>
  <c r="A4826" i="5"/>
  <c r="D4825" i="5"/>
  <c r="H4825" i="5" l="1"/>
  <c r="G4826" i="5"/>
  <c r="C4826" i="5"/>
  <c r="F4826" i="5"/>
  <c r="B4826" i="5"/>
  <c r="E4826" i="5"/>
  <c r="A4827" i="5"/>
  <c r="D4826" i="5"/>
  <c r="H4826" i="5" l="1"/>
  <c r="G4827" i="5"/>
  <c r="C4827" i="5"/>
  <c r="F4827" i="5"/>
  <c r="B4827" i="5"/>
  <c r="E4827" i="5"/>
  <c r="A4828" i="5"/>
  <c r="D4827" i="5"/>
  <c r="H4827" i="5" l="1"/>
  <c r="G4828" i="5"/>
  <c r="C4828" i="5"/>
  <c r="F4828" i="5"/>
  <c r="B4828" i="5"/>
  <c r="E4828" i="5"/>
  <c r="A4829" i="5"/>
  <c r="D4828" i="5"/>
  <c r="H4828" i="5" l="1"/>
  <c r="G4829" i="5"/>
  <c r="C4829" i="5"/>
  <c r="F4829" i="5"/>
  <c r="B4829" i="5"/>
  <c r="E4829" i="5"/>
  <c r="A4830" i="5"/>
  <c r="D4829" i="5"/>
  <c r="H4829" i="5" l="1"/>
  <c r="G4830" i="5"/>
  <c r="C4830" i="5"/>
  <c r="F4830" i="5"/>
  <c r="B4830" i="5"/>
  <c r="E4830" i="5"/>
  <c r="A4831" i="5"/>
  <c r="D4830" i="5"/>
  <c r="H4830" i="5" l="1"/>
  <c r="G4831" i="5"/>
  <c r="C4831" i="5"/>
  <c r="F4831" i="5"/>
  <c r="B4831" i="5"/>
  <c r="E4831" i="5"/>
  <c r="A4832" i="5"/>
  <c r="D4831" i="5"/>
  <c r="H4831" i="5" l="1"/>
  <c r="G4832" i="5"/>
  <c r="C4832" i="5"/>
  <c r="F4832" i="5"/>
  <c r="B4832" i="5"/>
  <c r="E4832" i="5"/>
  <c r="A4833" i="5"/>
  <c r="D4832" i="5"/>
  <c r="H4832" i="5" l="1"/>
  <c r="G4833" i="5"/>
  <c r="C4833" i="5"/>
  <c r="F4833" i="5"/>
  <c r="B4833" i="5"/>
  <c r="E4833" i="5"/>
  <c r="A4834" i="5"/>
  <c r="D4833" i="5"/>
  <c r="H4833" i="5" l="1"/>
  <c r="G4834" i="5"/>
  <c r="C4834" i="5"/>
  <c r="F4834" i="5"/>
  <c r="B4834" i="5"/>
  <c r="E4834" i="5"/>
  <c r="A4835" i="5"/>
  <c r="D4834" i="5"/>
  <c r="H4834" i="5" l="1"/>
  <c r="G4835" i="5"/>
  <c r="C4835" i="5"/>
  <c r="F4835" i="5"/>
  <c r="B4835" i="5"/>
  <c r="E4835" i="5"/>
  <c r="A4836" i="5"/>
  <c r="D4835" i="5"/>
  <c r="H4835" i="5" l="1"/>
  <c r="G4836" i="5"/>
  <c r="C4836" i="5"/>
  <c r="F4836" i="5"/>
  <c r="B4836" i="5"/>
  <c r="E4836" i="5"/>
  <c r="A4837" i="5"/>
  <c r="D4836" i="5"/>
  <c r="H4836" i="5" l="1"/>
  <c r="G4837" i="5"/>
  <c r="C4837" i="5"/>
  <c r="F4837" i="5"/>
  <c r="B4837" i="5"/>
  <c r="E4837" i="5"/>
  <c r="A4838" i="5"/>
  <c r="D4837" i="5"/>
  <c r="H4837" i="5" l="1"/>
  <c r="G4838" i="5"/>
  <c r="C4838" i="5"/>
  <c r="F4838" i="5"/>
  <c r="B4838" i="5"/>
  <c r="E4838" i="5"/>
  <c r="A4839" i="5"/>
  <c r="D4838" i="5"/>
  <c r="H4838" i="5" l="1"/>
  <c r="G4839" i="5"/>
  <c r="C4839" i="5"/>
  <c r="F4839" i="5"/>
  <c r="B4839" i="5"/>
  <c r="E4839" i="5"/>
  <c r="A4840" i="5"/>
  <c r="D4839" i="5"/>
  <c r="H4839" i="5" l="1"/>
  <c r="G4840" i="5"/>
  <c r="C4840" i="5"/>
  <c r="F4840" i="5"/>
  <c r="B4840" i="5"/>
  <c r="E4840" i="5"/>
  <c r="A4841" i="5"/>
  <c r="D4840" i="5"/>
  <c r="H4840" i="5" l="1"/>
  <c r="G4841" i="5"/>
  <c r="C4841" i="5"/>
  <c r="F4841" i="5"/>
  <c r="B4841" i="5"/>
  <c r="E4841" i="5"/>
  <c r="A4842" i="5"/>
  <c r="D4841" i="5"/>
  <c r="H4841" i="5" l="1"/>
  <c r="G4842" i="5"/>
  <c r="C4842" i="5"/>
  <c r="F4842" i="5"/>
  <c r="B4842" i="5"/>
  <c r="E4842" i="5"/>
  <c r="A4843" i="5"/>
  <c r="D4842" i="5"/>
  <c r="H4842" i="5" l="1"/>
  <c r="G4843" i="5"/>
  <c r="C4843" i="5"/>
  <c r="F4843" i="5"/>
  <c r="B4843" i="5"/>
  <c r="E4843" i="5"/>
  <c r="A4844" i="5"/>
  <c r="D4843" i="5"/>
  <c r="H4843" i="5" l="1"/>
  <c r="G4844" i="5"/>
  <c r="C4844" i="5"/>
  <c r="F4844" i="5"/>
  <c r="B4844" i="5"/>
  <c r="E4844" i="5"/>
  <c r="A4845" i="5"/>
  <c r="D4844" i="5"/>
  <c r="H4844" i="5" l="1"/>
  <c r="G4845" i="5"/>
  <c r="C4845" i="5"/>
  <c r="F4845" i="5"/>
  <c r="B4845" i="5"/>
  <c r="E4845" i="5"/>
  <c r="A4846" i="5"/>
  <c r="D4845" i="5"/>
  <c r="H4845" i="5" l="1"/>
  <c r="G4846" i="5"/>
  <c r="C4846" i="5"/>
  <c r="F4846" i="5"/>
  <c r="B4846" i="5"/>
  <c r="E4846" i="5"/>
  <c r="A4847" i="5"/>
  <c r="D4846" i="5"/>
  <c r="H4846" i="5" l="1"/>
  <c r="G4847" i="5"/>
  <c r="C4847" i="5"/>
  <c r="F4847" i="5"/>
  <c r="B4847" i="5"/>
  <c r="E4847" i="5"/>
  <c r="A4848" i="5"/>
  <c r="D4847" i="5"/>
  <c r="H4847" i="5" l="1"/>
  <c r="G4848" i="5"/>
  <c r="C4848" i="5"/>
  <c r="F4848" i="5"/>
  <c r="B4848" i="5"/>
  <c r="E4848" i="5"/>
  <c r="A4849" i="5"/>
  <c r="D4848" i="5"/>
  <c r="H4848" i="5" l="1"/>
  <c r="G4849" i="5"/>
  <c r="C4849" i="5"/>
  <c r="F4849" i="5"/>
  <c r="B4849" i="5"/>
  <c r="E4849" i="5"/>
  <c r="A4850" i="5"/>
  <c r="D4849" i="5"/>
  <c r="H4849" i="5" l="1"/>
  <c r="G4850" i="5"/>
  <c r="C4850" i="5"/>
  <c r="F4850" i="5"/>
  <c r="B4850" i="5"/>
  <c r="E4850" i="5"/>
  <c r="A4851" i="5"/>
  <c r="D4850" i="5"/>
  <c r="H4850" i="5" l="1"/>
  <c r="G4851" i="5"/>
  <c r="C4851" i="5"/>
  <c r="F4851" i="5"/>
  <c r="B4851" i="5"/>
  <c r="E4851" i="5"/>
  <c r="A4852" i="5"/>
  <c r="D4851" i="5"/>
  <c r="H4851" i="5" l="1"/>
  <c r="G4852" i="5"/>
  <c r="C4852" i="5"/>
  <c r="F4852" i="5"/>
  <c r="B4852" i="5"/>
  <c r="E4852" i="5"/>
  <c r="A4853" i="5"/>
  <c r="D4852" i="5"/>
  <c r="H4852" i="5" l="1"/>
  <c r="G4853" i="5"/>
  <c r="C4853" i="5"/>
  <c r="F4853" i="5"/>
  <c r="B4853" i="5"/>
  <c r="E4853" i="5"/>
  <c r="A4854" i="5"/>
  <c r="D4853" i="5"/>
  <c r="H4853" i="5" l="1"/>
  <c r="G4854" i="5"/>
  <c r="C4854" i="5"/>
  <c r="F4854" i="5"/>
  <c r="B4854" i="5"/>
  <c r="E4854" i="5"/>
  <c r="A4855" i="5"/>
  <c r="D4854" i="5"/>
  <c r="H4854" i="5" l="1"/>
  <c r="G4855" i="5"/>
  <c r="C4855" i="5"/>
  <c r="F4855" i="5"/>
  <c r="B4855" i="5"/>
  <c r="E4855" i="5"/>
  <c r="A4856" i="5"/>
  <c r="D4855" i="5"/>
  <c r="H4855" i="5" l="1"/>
  <c r="G4856" i="5"/>
  <c r="C4856" i="5"/>
  <c r="F4856" i="5"/>
  <c r="B4856" i="5"/>
  <c r="E4856" i="5"/>
  <c r="A4857" i="5"/>
  <c r="D4856" i="5"/>
  <c r="H4856" i="5" l="1"/>
  <c r="G4857" i="5"/>
  <c r="C4857" i="5"/>
  <c r="F4857" i="5"/>
  <c r="B4857" i="5"/>
  <c r="E4857" i="5"/>
  <c r="A4858" i="5"/>
  <c r="D4857" i="5"/>
  <c r="H4857" i="5" l="1"/>
  <c r="G4858" i="5"/>
  <c r="C4858" i="5"/>
  <c r="F4858" i="5"/>
  <c r="B4858" i="5"/>
  <c r="E4858" i="5"/>
  <c r="A4859" i="5"/>
  <c r="D4858" i="5"/>
  <c r="H4858" i="5" l="1"/>
  <c r="G4859" i="5"/>
  <c r="C4859" i="5"/>
  <c r="F4859" i="5"/>
  <c r="B4859" i="5"/>
  <c r="E4859" i="5"/>
  <c r="A4860" i="5"/>
  <c r="D4859" i="5"/>
  <c r="H4859" i="5" l="1"/>
  <c r="G4860" i="5"/>
  <c r="C4860" i="5"/>
  <c r="F4860" i="5"/>
  <c r="B4860" i="5"/>
  <c r="E4860" i="5"/>
  <c r="A4861" i="5"/>
  <c r="D4860" i="5"/>
  <c r="H4860" i="5" l="1"/>
  <c r="G4861" i="5"/>
  <c r="C4861" i="5"/>
  <c r="F4861" i="5"/>
  <c r="B4861" i="5"/>
  <c r="E4861" i="5"/>
  <c r="A4862" i="5"/>
  <c r="D4861" i="5"/>
  <c r="H4861" i="5" l="1"/>
  <c r="G4862" i="5"/>
  <c r="C4862" i="5"/>
  <c r="F4862" i="5"/>
  <c r="B4862" i="5"/>
  <c r="E4862" i="5"/>
  <c r="A4863" i="5"/>
  <c r="D4862" i="5"/>
  <c r="H4862" i="5" l="1"/>
  <c r="G4863" i="5"/>
  <c r="C4863" i="5"/>
  <c r="F4863" i="5"/>
  <c r="B4863" i="5"/>
  <c r="E4863" i="5"/>
  <c r="A4864" i="5"/>
  <c r="D4863" i="5"/>
  <c r="H4863" i="5" l="1"/>
  <c r="G4864" i="5"/>
  <c r="C4864" i="5"/>
  <c r="F4864" i="5"/>
  <c r="B4864" i="5"/>
  <c r="E4864" i="5"/>
  <c r="A4865" i="5"/>
  <c r="D4864" i="5"/>
  <c r="H4864" i="5" l="1"/>
  <c r="G4865" i="5"/>
  <c r="C4865" i="5"/>
  <c r="F4865" i="5"/>
  <c r="B4865" i="5"/>
  <c r="E4865" i="5"/>
  <c r="A4866" i="5"/>
  <c r="D4865" i="5"/>
  <c r="H4865" i="5" l="1"/>
  <c r="G4866" i="5"/>
  <c r="C4866" i="5"/>
  <c r="F4866" i="5"/>
  <c r="B4866" i="5"/>
  <c r="E4866" i="5"/>
  <c r="A4867" i="5"/>
  <c r="D4866" i="5"/>
  <c r="H4866" i="5" l="1"/>
  <c r="G4867" i="5"/>
  <c r="C4867" i="5"/>
  <c r="F4867" i="5"/>
  <c r="B4867" i="5"/>
  <c r="E4867" i="5"/>
  <c r="A4868" i="5"/>
  <c r="D4867" i="5"/>
  <c r="H4867" i="5" l="1"/>
  <c r="G4868" i="5"/>
  <c r="C4868" i="5"/>
  <c r="F4868" i="5"/>
  <c r="B4868" i="5"/>
  <c r="E4868" i="5"/>
  <c r="A4869" i="5"/>
  <c r="D4868" i="5"/>
  <c r="H4868" i="5" l="1"/>
  <c r="G4869" i="5"/>
  <c r="C4869" i="5"/>
  <c r="F4869" i="5"/>
  <c r="B4869" i="5"/>
  <c r="E4869" i="5"/>
  <c r="A4870" i="5"/>
  <c r="D4869" i="5"/>
  <c r="H4869" i="5" l="1"/>
  <c r="G4870" i="5"/>
  <c r="C4870" i="5"/>
  <c r="F4870" i="5"/>
  <c r="B4870" i="5"/>
  <c r="E4870" i="5"/>
  <c r="A4871" i="5"/>
  <c r="D4870" i="5"/>
  <c r="H4870" i="5" l="1"/>
  <c r="G4871" i="5"/>
  <c r="C4871" i="5"/>
  <c r="F4871" i="5"/>
  <c r="B4871" i="5"/>
  <c r="E4871" i="5"/>
  <c r="A4872" i="5"/>
  <c r="D4871" i="5"/>
  <c r="H4871" i="5" l="1"/>
  <c r="G4872" i="5"/>
  <c r="C4872" i="5"/>
  <c r="F4872" i="5"/>
  <c r="B4872" i="5"/>
  <c r="E4872" i="5"/>
  <c r="A4873" i="5"/>
  <c r="D4872" i="5"/>
  <c r="H4872" i="5" l="1"/>
  <c r="G4873" i="5"/>
  <c r="C4873" i="5"/>
  <c r="F4873" i="5"/>
  <c r="B4873" i="5"/>
  <c r="E4873" i="5"/>
  <c r="A4874" i="5"/>
  <c r="D4873" i="5"/>
  <c r="H4873" i="5" l="1"/>
  <c r="G4874" i="5"/>
  <c r="C4874" i="5"/>
  <c r="F4874" i="5"/>
  <c r="B4874" i="5"/>
  <c r="E4874" i="5"/>
  <c r="A4875" i="5"/>
  <c r="D4874" i="5"/>
  <c r="H4874" i="5" l="1"/>
  <c r="G4875" i="5"/>
  <c r="C4875" i="5"/>
  <c r="F4875" i="5"/>
  <c r="B4875" i="5"/>
  <c r="E4875" i="5"/>
  <c r="A4876" i="5"/>
  <c r="D4875" i="5"/>
  <c r="H4875" i="5" l="1"/>
  <c r="G4876" i="5"/>
  <c r="C4876" i="5"/>
  <c r="F4876" i="5"/>
  <c r="B4876" i="5"/>
  <c r="E4876" i="5"/>
  <c r="A4877" i="5"/>
  <c r="D4876" i="5"/>
  <c r="H4876" i="5" l="1"/>
  <c r="G4877" i="5"/>
  <c r="C4877" i="5"/>
  <c r="F4877" i="5"/>
  <c r="B4877" i="5"/>
  <c r="E4877" i="5"/>
  <c r="A4878" i="5"/>
  <c r="D4877" i="5"/>
  <c r="H4877" i="5" l="1"/>
  <c r="G4878" i="5"/>
  <c r="C4878" i="5"/>
  <c r="F4878" i="5"/>
  <c r="B4878" i="5"/>
  <c r="E4878" i="5"/>
  <c r="A4879" i="5"/>
  <c r="D4878" i="5"/>
  <c r="H4878" i="5" l="1"/>
  <c r="G4879" i="5"/>
  <c r="C4879" i="5"/>
  <c r="F4879" i="5"/>
  <c r="B4879" i="5"/>
  <c r="E4879" i="5"/>
  <c r="A4880" i="5"/>
  <c r="D4879" i="5"/>
  <c r="H4879" i="5" l="1"/>
  <c r="G4880" i="5"/>
  <c r="C4880" i="5"/>
  <c r="F4880" i="5"/>
  <c r="B4880" i="5"/>
  <c r="E4880" i="5"/>
  <c r="A4881" i="5"/>
  <c r="D4880" i="5"/>
  <c r="H4880" i="5" l="1"/>
  <c r="G4881" i="5"/>
  <c r="C4881" i="5"/>
  <c r="F4881" i="5"/>
  <c r="B4881" i="5"/>
  <c r="E4881" i="5"/>
  <c r="A4882" i="5"/>
  <c r="D4881" i="5"/>
  <c r="H4881" i="5" l="1"/>
  <c r="G4882" i="5"/>
  <c r="C4882" i="5"/>
  <c r="F4882" i="5"/>
  <c r="B4882" i="5"/>
  <c r="E4882" i="5"/>
  <c r="A4883" i="5"/>
  <c r="D4882" i="5"/>
  <c r="H4882" i="5" l="1"/>
  <c r="G4883" i="5"/>
  <c r="C4883" i="5"/>
  <c r="F4883" i="5"/>
  <c r="B4883" i="5"/>
  <c r="E4883" i="5"/>
  <c r="A4884" i="5"/>
  <c r="D4883" i="5"/>
  <c r="H4883" i="5" l="1"/>
  <c r="G4884" i="5"/>
  <c r="C4884" i="5"/>
  <c r="F4884" i="5"/>
  <c r="B4884" i="5"/>
  <c r="E4884" i="5"/>
  <c r="A4885" i="5"/>
  <c r="D4884" i="5"/>
  <c r="H4884" i="5" l="1"/>
  <c r="G4885" i="5"/>
  <c r="C4885" i="5"/>
  <c r="F4885" i="5"/>
  <c r="B4885" i="5"/>
  <c r="E4885" i="5"/>
  <c r="A4886" i="5"/>
  <c r="D4885" i="5"/>
  <c r="H4885" i="5" l="1"/>
  <c r="G4886" i="5"/>
  <c r="C4886" i="5"/>
  <c r="F4886" i="5"/>
  <c r="B4886" i="5"/>
  <c r="E4886" i="5"/>
  <c r="A4887" i="5"/>
  <c r="D4886" i="5"/>
  <c r="H4886" i="5" l="1"/>
  <c r="G4887" i="5"/>
  <c r="C4887" i="5"/>
  <c r="F4887" i="5"/>
  <c r="B4887" i="5"/>
  <c r="E4887" i="5"/>
  <c r="A4888" i="5"/>
  <c r="D4887" i="5"/>
  <c r="H4887" i="5" l="1"/>
  <c r="G4888" i="5"/>
  <c r="C4888" i="5"/>
  <c r="F4888" i="5"/>
  <c r="B4888" i="5"/>
  <c r="E4888" i="5"/>
  <c r="A4889" i="5"/>
  <c r="D4888" i="5"/>
  <c r="H4888" i="5" l="1"/>
  <c r="G4889" i="5"/>
  <c r="C4889" i="5"/>
  <c r="F4889" i="5"/>
  <c r="B4889" i="5"/>
  <c r="E4889" i="5"/>
  <c r="A4890" i="5"/>
  <c r="D4889" i="5"/>
  <c r="H4889" i="5" l="1"/>
  <c r="G4890" i="5"/>
  <c r="C4890" i="5"/>
  <c r="F4890" i="5"/>
  <c r="B4890" i="5"/>
  <c r="E4890" i="5"/>
  <c r="A4891" i="5"/>
  <c r="D4890" i="5"/>
  <c r="H4890" i="5" l="1"/>
  <c r="G4891" i="5"/>
  <c r="C4891" i="5"/>
  <c r="F4891" i="5"/>
  <c r="B4891" i="5"/>
  <c r="E4891" i="5"/>
  <c r="A4892" i="5"/>
  <c r="D4891" i="5"/>
  <c r="H4891" i="5" l="1"/>
  <c r="G4892" i="5"/>
  <c r="C4892" i="5"/>
  <c r="F4892" i="5"/>
  <c r="B4892" i="5"/>
  <c r="E4892" i="5"/>
  <c r="A4893" i="5"/>
  <c r="D4892" i="5"/>
  <c r="H4892" i="5" l="1"/>
  <c r="G4893" i="5"/>
  <c r="C4893" i="5"/>
  <c r="F4893" i="5"/>
  <c r="B4893" i="5"/>
  <c r="E4893" i="5"/>
  <c r="A4894" i="5"/>
  <c r="D4893" i="5"/>
  <c r="H4893" i="5" l="1"/>
  <c r="G4894" i="5"/>
  <c r="C4894" i="5"/>
  <c r="F4894" i="5"/>
  <c r="B4894" i="5"/>
  <c r="E4894" i="5"/>
  <c r="A4895" i="5"/>
  <c r="D4894" i="5"/>
  <c r="H4894" i="5" l="1"/>
  <c r="G4895" i="5"/>
  <c r="C4895" i="5"/>
  <c r="F4895" i="5"/>
  <c r="B4895" i="5"/>
  <c r="E4895" i="5"/>
  <c r="A4896" i="5"/>
  <c r="D4895" i="5"/>
  <c r="H4895" i="5" l="1"/>
  <c r="G4896" i="5"/>
  <c r="C4896" i="5"/>
  <c r="F4896" i="5"/>
  <c r="B4896" i="5"/>
  <c r="E4896" i="5"/>
  <c r="A4897" i="5"/>
  <c r="D4896" i="5"/>
  <c r="H4896" i="5" l="1"/>
  <c r="G4897" i="5"/>
  <c r="C4897" i="5"/>
  <c r="F4897" i="5"/>
  <c r="B4897" i="5"/>
  <c r="E4897" i="5"/>
  <c r="A4898" i="5"/>
  <c r="D4897" i="5"/>
  <c r="H4897" i="5" l="1"/>
  <c r="G4898" i="5"/>
  <c r="C4898" i="5"/>
  <c r="F4898" i="5"/>
  <c r="B4898" i="5"/>
  <c r="E4898" i="5"/>
  <c r="A4899" i="5"/>
  <c r="D4898" i="5"/>
  <c r="H4898" i="5" l="1"/>
  <c r="G4899" i="5"/>
  <c r="C4899" i="5"/>
  <c r="F4899" i="5"/>
  <c r="B4899" i="5"/>
  <c r="E4899" i="5"/>
  <c r="A4900" i="5"/>
  <c r="D4899" i="5"/>
  <c r="H4899" i="5" l="1"/>
  <c r="G4900" i="5"/>
  <c r="C4900" i="5"/>
  <c r="F4900" i="5"/>
  <c r="B4900" i="5"/>
  <c r="E4900" i="5"/>
  <c r="A4901" i="5"/>
  <c r="D4900" i="5"/>
  <c r="H4900" i="5" l="1"/>
  <c r="G4901" i="5"/>
  <c r="C4901" i="5"/>
  <c r="F4901" i="5"/>
  <c r="B4901" i="5"/>
  <c r="E4901" i="5"/>
  <c r="A4902" i="5"/>
  <c r="D4901" i="5"/>
  <c r="H4901" i="5" l="1"/>
  <c r="G4902" i="5"/>
  <c r="C4902" i="5"/>
  <c r="F4902" i="5"/>
  <c r="B4902" i="5"/>
  <c r="E4902" i="5"/>
  <c r="A4903" i="5"/>
  <c r="D4902" i="5"/>
  <c r="H4902" i="5" l="1"/>
  <c r="G4903" i="5"/>
  <c r="C4903" i="5"/>
  <c r="F4903" i="5"/>
  <c r="B4903" i="5"/>
  <c r="E4903" i="5"/>
  <c r="A4904" i="5"/>
  <c r="D4903" i="5"/>
  <c r="H4903" i="5" l="1"/>
  <c r="G4904" i="5"/>
  <c r="C4904" i="5"/>
  <c r="F4904" i="5"/>
  <c r="B4904" i="5"/>
  <c r="E4904" i="5"/>
  <c r="A4905" i="5"/>
  <c r="D4904" i="5"/>
  <c r="H4904" i="5" l="1"/>
  <c r="G4905" i="5"/>
  <c r="C4905" i="5"/>
  <c r="F4905" i="5"/>
  <c r="B4905" i="5"/>
  <c r="E4905" i="5"/>
  <c r="A4906" i="5"/>
  <c r="D4905" i="5"/>
  <c r="H4905" i="5" l="1"/>
  <c r="G4906" i="5"/>
  <c r="C4906" i="5"/>
  <c r="F4906" i="5"/>
  <c r="B4906" i="5"/>
  <c r="E4906" i="5"/>
  <c r="A4907" i="5"/>
  <c r="D4906" i="5"/>
  <c r="H4906" i="5" l="1"/>
  <c r="G4907" i="5"/>
  <c r="C4907" i="5"/>
  <c r="F4907" i="5"/>
  <c r="B4907" i="5"/>
  <c r="E4907" i="5"/>
  <c r="A4908" i="5"/>
  <c r="D4907" i="5"/>
  <c r="H4907" i="5" l="1"/>
  <c r="G4908" i="5"/>
  <c r="C4908" i="5"/>
  <c r="F4908" i="5"/>
  <c r="B4908" i="5"/>
  <c r="E4908" i="5"/>
  <c r="A4909" i="5"/>
  <c r="D4908" i="5"/>
  <c r="H4908" i="5" l="1"/>
  <c r="G4909" i="5"/>
  <c r="C4909" i="5"/>
  <c r="F4909" i="5"/>
  <c r="B4909" i="5"/>
  <c r="E4909" i="5"/>
  <c r="A4910" i="5"/>
  <c r="D4909" i="5"/>
  <c r="H4909" i="5" l="1"/>
  <c r="G4910" i="5"/>
  <c r="C4910" i="5"/>
  <c r="F4910" i="5"/>
  <c r="B4910" i="5"/>
  <c r="E4910" i="5"/>
  <c r="A4911" i="5"/>
  <c r="D4910" i="5"/>
  <c r="H4910" i="5" l="1"/>
  <c r="G4911" i="5"/>
  <c r="C4911" i="5"/>
  <c r="F4911" i="5"/>
  <c r="B4911" i="5"/>
  <c r="E4911" i="5"/>
  <c r="A4912" i="5"/>
  <c r="D4911" i="5"/>
  <c r="H4911" i="5" l="1"/>
  <c r="G4912" i="5"/>
  <c r="C4912" i="5"/>
  <c r="F4912" i="5"/>
  <c r="B4912" i="5"/>
  <c r="E4912" i="5"/>
  <c r="A4913" i="5"/>
  <c r="D4912" i="5"/>
  <c r="H4912" i="5" l="1"/>
  <c r="G4913" i="5"/>
  <c r="C4913" i="5"/>
  <c r="F4913" i="5"/>
  <c r="B4913" i="5"/>
  <c r="E4913" i="5"/>
  <c r="A4914" i="5"/>
  <c r="D4913" i="5"/>
  <c r="H4913" i="5" l="1"/>
  <c r="G4914" i="5"/>
  <c r="C4914" i="5"/>
  <c r="F4914" i="5"/>
  <c r="B4914" i="5"/>
  <c r="E4914" i="5"/>
  <c r="A4915" i="5"/>
  <c r="D4914" i="5"/>
  <c r="H4914" i="5" l="1"/>
  <c r="G4915" i="5"/>
  <c r="C4915" i="5"/>
  <c r="F4915" i="5"/>
  <c r="B4915" i="5"/>
  <c r="E4915" i="5"/>
  <c r="A4916" i="5"/>
  <c r="D4915" i="5"/>
  <c r="H4915" i="5" l="1"/>
  <c r="G4916" i="5"/>
  <c r="C4916" i="5"/>
  <c r="F4916" i="5"/>
  <c r="B4916" i="5"/>
  <c r="E4916" i="5"/>
  <c r="A4917" i="5"/>
  <c r="D4916" i="5"/>
  <c r="H4916" i="5" l="1"/>
  <c r="G4917" i="5"/>
  <c r="C4917" i="5"/>
  <c r="F4917" i="5"/>
  <c r="B4917" i="5"/>
  <c r="E4917" i="5"/>
  <c r="A4918" i="5"/>
  <c r="D4917" i="5"/>
  <c r="H4917" i="5" l="1"/>
  <c r="G4918" i="5"/>
  <c r="C4918" i="5"/>
  <c r="F4918" i="5"/>
  <c r="B4918" i="5"/>
  <c r="E4918" i="5"/>
  <c r="A4919" i="5"/>
  <c r="D4918" i="5"/>
  <c r="H4918" i="5" l="1"/>
  <c r="G4919" i="5"/>
  <c r="C4919" i="5"/>
  <c r="F4919" i="5"/>
  <c r="B4919" i="5"/>
  <c r="E4919" i="5"/>
  <c r="A4920" i="5"/>
  <c r="D4919" i="5"/>
  <c r="H4919" i="5" l="1"/>
  <c r="G4920" i="5"/>
  <c r="C4920" i="5"/>
  <c r="F4920" i="5"/>
  <c r="B4920" i="5"/>
  <c r="E4920" i="5"/>
  <c r="A4921" i="5"/>
  <c r="D4920" i="5"/>
  <c r="H4920" i="5" l="1"/>
  <c r="G4921" i="5"/>
  <c r="C4921" i="5"/>
  <c r="F4921" i="5"/>
  <c r="B4921" i="5"/>
  <c r="E4921" i="5"/>
  <c r="A4922" i="5"/>
  <c r="D4921" i="5"/>
  <c r="H4921" i="5" l="1"/>
  <c r="G4922" i="5"/>
  <c r="C4922" i="5"/>
  <c r="F4922" i="5"/>
  <c r="B4922" i="5"/>
  <c r="E4922" i="5"/>
  <c r="A4923" i="5"/>
  <c r="D4922" i="5"/>
  <c r="H4922" i="5" l="1"/>
  <c r="G4923" i="5"/>
  <c r="C4923" i="5"/>
  <c r="F4923" i="5"/>
  <c r="B4923" i="5"/>
  <c r="E4923" i="5"/>
  <c r="A4924" i="5"/>
  <c r="D4923" i="5"/>
  <c r="H4923" i="5" l="1"/>
  <c r="G4924" i="5"/>
  <c r="C4924" i="5"/>
  <c r="F4924" i="5"/>
  <c r="B4924" i="5"/>
  <c r="E4924" i="5"/>
  <c r="A4925" i="5"/>
  <c r="D4924" i="5"/>
  <c r="H4924" i="5" l="1"/>
  <c r="G4925" i="5"/>
  <c r="C4925" i="5"/>
  <c r="F4925" i="5"/>
  <c r="B4925" i="5"/>
  <c r="E4925" i="5"/>
  <c r="A4926" i="5"/>
  <c r="D4925" i="5"/>
  <c r="H4925" i="5" l="1"/>
  <c r="G4926" i="5"/>
  <c r="C4926" i="5"/>
  <c r="F4926" i="5"/>
  <c r="B4926" i="5"/>
  <c r="E4926" i="5"/>
  <c r="A4927" i="5"/>
  <c r="D4926" i="5"/>
  <c r="H4926" i="5" l="1"/>
  <c r="G4927" i="5"/>
  <c r="C4927" i="5"/>
  <c r="F4927" i="5"/>
  <c r="B4927" i="5"/>
  <c r="E4927" i="5"/>
  <c r="A4928" i="5"/>
  <c r="D4927" i="5"/>
  <c r="H4927" i="5" l="1"/>
  <c r="G4928" i="5"/>
  <c r="C4928" i="5"/>
  <c r="F4928" i="5"/>
  <c r="B4928" i="5"/>
  <c r="E4928" i="5"/>
  <c r="A4929" i="5"/>
  <c r="D4928" i="5"/>
  <c r="H4928" i="5" l="1"/>
  <c r="G4929" i="5"/>
  <c r="C4929" i="5"/>
  <c r="F4929" i="5"/>
  <c r="B4929" i="5"/>
  <c r="E4929" i="5"/>
  <c r="A4930" i="5"/>
  <c r="D4929" i="5"/>
  <c r="H4929" i="5" l="1"/>
  <c r="G4930" i="5"/>
  <c r="C4930" i="5"/>
  <c r="F4930" i="5"/>
  <c r="B4930" i="5"/>
  <c r="E4930" i="5"/>
  <c r="A4931" i="5"/>
  <c r="D4930" i="5"/>
  <c r="H4930" i="5" l="1"/>
  <c r="G4931" i="5"/>
  <c r="C4931" i="5"/>
  <c r="F4931" i="5"/>
  <c r="B4931" i="5"/>
  <c r="E4931" i="5"/>
  <c r="A4932" i="5"/>
  <c r="D4931" i="5"/>
  <c r="H4931" i="5" l="1"/>
  <c r="G4932" i="5"/>
  <c r="C4932" i="5"/>
  <c r="F4932" i="5"/>
  <c r="B4932" i="5"/>
  <c r="E4932" i="5"/>
  <c r="A4933" i="5"/>
  <c r="D4932" i="5"/>
  <c r="H4932" i="5" l="1"/>
  <c r="G4933" i="5"/>
  <c r="C4933" i="5"/>
  <c r="F4933" i="5"/>
  <c r="B4933" i="5"/>
  <c r="E4933" i="5"/>
  <c r="A4934" i="5"/>
  <c r="D4933" i="5"/>
  <c r="H4933" i="5" l="1"/>
  <c r="G4934" i="5"/>
  <c r="C4934" i="5"/>
  <c r="F4934" i="5"/>
  <c r="B4934" i="5"/>
  <c r="E4934" i="5"/>
  <c r="A4935" i="5"/>
  <c r="D4934" i="5"/>
  <c r="H4934" i="5" l="1"/>
  <c r="G4935" i="5"/>
  <c r="C4935" i="5"/>
  <c r="F4935" i="5"/>
  <c r="B4935" i="5"/>
  <c r="E4935" i="5"/>
  <c r="A4936" i="5"/>
  <c r="D4935" i="5"/>
  <c r="H4935" i="5" l="1"/>
  <c r="G4936" i="5"/>
  <c r="C4936" i="5"/>
  <c r="F4936" i="5"/>
  <c r="B4936" i="5"/>
  <c r="E4936" i="5"/>
  <c r="A4937" i="5"/>
  <c r="D4936" i="5"/>
  <c r="H4936" i="5" l="1"/>
  <c r="G4937" i="5"/>
  <c r="C4937" i="5"/>
  <c r="F4937" i="5"/>
  <c r="B4937" i="5"/>
  <c r="E4937" i="5"/>
  <c r="A4938" i="5"/>
  <c r="D4937" i="5"/>
  <c r="H4937" i="5" l="1"/>
  <c r="G4938" i="5"/>
  <c r="C4938" i="5"/>
  <c r="F4938" i="5"/>
  <c r="B4938" i="5"/>
  <c r="E4938" i="5"/>
  <c r="A4939" i="5"/>
  <c r="D4938" i="5"/>
  <c r="H4938" i="5" l="1"/>
  <c r="G4939" i="5"/>
  <c r="C4939" i="5"/>
  <c r="F4939" i="5"/>
  <c r="B4939" i="5"/>
  <c r="E4939" i="5"/>
  <c r="A4940" i="5"/>
  <c r="D4939" i="5"/>
  <c r="H4939" i="5" l="1"/>
  <c r="G4940" i="5"/>
  <c r="C4940" i="5"/>
  <c r="F4940" i="5"/>
  <c r="B4940" i="5"/>
  <c r="E4940" i="5"/>
  <c r="A4941" i="5"/>
  <c r="D4940" i="5"/>
  <c r="H4940" i="5" l="1"/>
  <c r="G4941" i="5"/>
  <c r="C4941" i="5"/>
  <c r="F4941" i="5"/>
  <c r="B4941" i="5"/>
  <c r="E4941" i="5"/>
  <c r="A4942" i="5"/>
  <c r="D4941" i="5"/>
  <c r="H4941" i="5" l="1"/>
  <c r="G4942" i="5"/>
  <c r="C4942" i="5"/>
  <c r="F4942" i="5"/>
  <c r="B4942" i="5"/>
  <c r="E4942" i="5"/>
  <c r="A4943" i="5"/>
  <c r="D4942" i="5"/>
  <c r="H4942" i="5" l="1"/>
  <c r="G4943" i="5"/>
  <c r="C4943" i="5"/>
  <c r="F4943" i="5"/>
  <c r="B4943" i="5"/>
  <c r="E4943" i="5"/>
  <c r="A4944" i="5"/>
  <c r="D4943" i="5"/>
  <c r="H4943" i="5" l="1"/>
  <c r="G4944" i="5"/>
  <c r="C4944" i="5"/>
  <c r="F4944" i="5"/>
  <c r="B4944" i="5"/>
  <c r="E4944" i="5"/>
  <c r="A4945" i="5"/>
  <c r="D4944" i="5"/>
  <c r="H4944" i="5" l="1"/>
  <c r="G4945" i="5"/>
  <c r="C4945" i="5"/>
  <c r="F4945" i="5"/>
  <c r="B4945" i="5"/>
  <c r="E4945" i="5"/>
  <c r="A4946" i="5"/>
  <c r="D4945" i="5"/>
  <c r="H4945" i="5" l="1"/>
  <c r="G4946" i="5"/>
  <c r="C4946" i="5"/>
  <c r="F4946" i="5"/>
  <c r="B4946" i="5"/>
  <c r="E4946" i="5"/>
  <c r="A4947" i="5"/>
  <c r="D4946" i="5"/>
  <c r="H4946" i="5" l="1"/>
  <c r="G4947" i="5"/>
  <c r="C4947" i="5"/>
  <c r="F4947" i="5"/>
  <c r="B4947" i="5"/>
  <c r="E4947" i="5"/>
  <c r="A4948" i="5"/>
  <c r="D4947" i="5"/>
  <c r="H4947" i="5" l="1"/>
  <c r="G4948" i="5"/>
  <c r="C4948" i="5"/>
  <c r="F4948" i="5"/>
  <c r="B4948" i="5"/>
  <c r="E4948" i="5"/>
  <c r="A4949" i="5"/>
  <c r="D4948" i="5"/>
  <c r="H4948" i="5" l="1"/>
  <c r="G4949" i="5"/>
  <c r="C4949" i="5"/>
  <c r="F4949" i="5"/>
  <c r="B4949" i="5"/>
  <c r="E4949" i="5"/>
  <c r="A4950" i="5"/>
  <c r="D4949" i="5"/>
  <c r="H4949" i="5" l="1"/>
  <c r="G4950" i="5"/>
  <c r="C4950" i="5"/>
  <c r="F4950" i="5"/>
  <c r="B4950" i="5"/>
  <c r="E4950" i="5"/>
  <c r="A4951" i="5"/>
  <c r="D4950" i="5"/>
  <c r="H4950" i="5" l="1"/>
  <c r="G4951" i="5"/>
  <c r="C4951" i="5"/>
  <c r="F4951" i="5"/>
  <c r="B4951" i="5"/>
  <c r="E4951" i="5"/>
  <c r="A4952" i="5"/>
  <c r="D4951" i="5"/>
  <c r="H4951" i="5" l="1"/>
  <c r="G4952" i="5"/>
  <c r="C4952" i="5"/>
  <c r="F4952" i="5"/>
  <c r="B4952" i="5"/>
  <c r="E4952" i="5"/>
  <c r="A4953" i="5"/>
  <c r="D4952" i="5"/>
  <c r="H4952" i="5" l="1"/>
  <c r="G4953" i="5"/>
  <c r="C4953" i="5"/>
  <c r="F4953" i="5"/>
  <c r="B4953" i="5"/>
  <c r="E4953" i="5"/>
  <c r="A4954" i="5"/>
  <c r="D4953" i="5"/>
  <c r="H4953" i="5" l="1"/>
  <c r="G4954" i="5"/>
  <c r="C4954" i="5"/>
  <c r="F4954" i="5"/>
  <c r="B4954" i="5"/>
  <c r="E4954" i="5"/>
  <c r="A4955" i="5"/>
  <c r="D4954" i="5"/>
  <c r="H4954" i="5" l="1"/>
  <c r="G4955" i="5"/>
  <c r="C4955" i="5"/>
  <c r="F4955" i="5"/>
  <c r="B4955" i="5"/>
  <c r="E4955" i="5"/>
  <c r="A4956" i="5"/>
  <c r="D4955" i="5"/>
  <c r="H4955" i="5" l="1"/>
  <c r="G4956" i="5"/>
  <c r="C4956" i="5"/>
  <c r="F4956" i="5"/>
  <c r="B4956" i="5"/>
  <c r="E4956" i="5"/>
  <c r="A4957" i="5"/>
  <c r="D4956" i="5"/>
  <c r="H4956" i="5" l="1"/>
  <c r="G4957" i="5"/>
  <c r="C4957" i="5"/>
  <c r="F4957" i="5"/>
  <c r="B4957" i="5"/>
  <c r="E4957" i="5"/>
  <c r="A4958" i="5"/>
  <c r="D4957" i="5"/>
  <c r="H4957" i="5" l="1"/>
  <c r="G4958" i="5"/>
  <c r="C4958" i="5"/>
  <c r="F4958" i="5"/>
  <c r="B4958" i="5"/>
  <c r="E4958" i="5"/>
  <c r="A4959" i="5"/>
  <c r="D4958" i="5"/>
  <c r="H4958" i="5" l="1"/>
  <c r="G4959" i="5"/>
  <c r="C4959" i="5"/>
  <c r="F4959" i="5"/>
  <c r="B4959" i="5"/>
  <c r="E4959" i="5"/>
  <c r="A4960" i="5"/>
  <c r="D4959" i="5"/>
  <c r="H4959" i="5" l="1"/>
  <c r="G4960" i="5"/>
  <c r="C4960" i="5"/>
  <c r="F4960" i="5"/>
  <c r="B4960" i="5"/>
  <c r="E4960" i="5"/>
  <c r="A4961" i="5"/>
  <c r="D4960" i="5"/>
  <c r="H4960" i="5" l="1"/>
  <c r="G4961" i="5"/>
  <c r="C4961" i="5"/>
  <c r="F4961" i="5"/>
  <c r="B4961" i="5"/>
  <c r="E4961" i="5"/>
  <c r="A4962" i="5"/>
  <c r="D4961" i="5"/>
  <c r="H4961" i="5" l="1"/>
  <c r="G4962" i="5"/>
  <c r="C4962" i="5"/>
  <c r="F4962" i="5"/>
  <c r="B4962" i="5"/>
  <c r="E4962" i="5"/>
  <c r="A4963" i="5"/>
  <c r="D4962" i="5"/>
  <c r="H4962" i="5" l="1"/>
  <c r="G4963" i="5"/>
  <c r="C4963" i="5"/>
  <c r="F4963" i="5"/>
  <c r="B4963" i="5"/>
  <c r="E4963" i="5"/>
  <c r="A4964" i="5"/>
  <c r="D4963" i="5"/>
  <c r="H4963" i="5" l="1"/>
  <c r="G4964" i="5"/>
  <c r="C4964" i="5"/>
  <c r="F4964" i="5"/>
  <c r="B4964" i="5"/>
  <c r="E4964" i="5"/>
  <c r="A4965" i="5"/>
  <c r="D4964" i="5"/>
  <c r="H4964" i="5" l="1"/>
  <c r="G4965" i="5"/>
  <c r="C4965" i="5"/>
  <c r="F4965" i="5"/>
  <c r="B4965" i="5"/>
  <c r="E4965" i="5"/>
  <c r="A4966" i="5"/>
  <c r="D4965" i="5"/>
  <c r="H4965" i="5" l="1"/>
  <c r="G4966" i="5"/>
  <c r="C4966" i="5"/>
  <c r="F4966" i="5"/>
  <c r="B4966" i="5"/>
  <c r="E4966" i="5"/>
  <c r="A4967" i="5"/>
  <c r="D4966" i="5"/>
  <c r="H4966" i="5" l="1"/>
  <c r="G4967" i="5"/>
  <c r="C4967" i="5"/>
  <c r="F4967" i="5"/>
  <c r="B4967" i="5"/>
  <c r="E4967" i="5"/>
  <c r="A4968" i="5"/>
  <c r="D4967" i="5"/>
  <c r="H4967" i="5" l="1"/>
  <c r="G4968" i="5"/>
  <c r="C4968" i="5"/>
  <c r="F4968" i="5"/>
  <c r="B4968" i="5"/>
  <c r="E4968" i="5"/>
  <c r="A4969" i="5"/>
  <c r="D4968" i="5"/>
  <c r="H4968" i="5" l="1"/>
  <c r="G4969" i="5"/>
  <c r="C4969" i="5"/>
  <c r="F4969" i="5"/>
  <c r="B4969" i="5"/>
  <c r="E4969" i="5"/>
  <c r="A4970" i="5"/>
  <c r="D4969" i="5"/>
  <c r="H4969" i="5" l="1"/>
  <c r="G4970" i="5"/>
  <c r="C4970" i="5"/>
  <c r="F4970" i="5"/>
  <c r="B4970" i="5"/>
  <c r="E4970" i="5"/>
  <c r="A4971" i="5"/>
  <c r="D4970" i="5"/>
  <c r="H4970" i="5" l="1"/>
  <c r="G4971" i="5"/>
  <c r="C4971" i="5"/>
  <c r="F4971" i="5"/>
  <c r="B4971" i="5"/>
  <c r="E4971" i="5"/>
  <c r="A4972" i="5"/>
  <c r="D4971" i="5"/>
  <c r="H4971" i="5" l="1"/>
  <c r="G4972" i="5"/>
  <c r="C4972" i="5"/>
  <c r="F4972" i="5"/>
  <c r="B4972" i="5"/>
  <c r="E4972" i="5"/>
  <c r="A4973" i="5"/>
  <c r="D4972" i="5"/>
  <c r="H4972" i="5" l="1"/>
  <c r="G4973" i="5"/>
  <c r="C4973" i="5"/>
  <c r="F4973" i="5"/>
  <c r="B4973" i="5"/>
  <c r="E4973" i="5"/>
  <c r="A4974" i="5"/>
  <c r="D4973" i="5"/>
  <c r="H4973" i="5" l="1"/>
  <c r="G4974" i="5"/>
  <c r="C4974" i="5"/>
  <c r="F4974" i="5"/>
  <c r="B4974" i="5"/>
  <c r="E4974" i="5"/>
  <c r="A4975" i="5"/>
  <c r="D4974" i="5"/>
  <c r="H4974" i="5" l="1"/>
  <c r="G4975" i="5"/>
  <c r="C4975" i="5"/>
  <c r="F4975" i="5"/>
  <c r="B4975" i="5"/>
  <c r="E4975" i="5"/>
  <c r="A4976" i="5"/>
  <c r="D4975" i="5"/>
  <c r="H4975" i="5" l="1"/>
  <c r="G4976" i="5"/>
  <c r="C4976" i="5"/>
  <c r="F4976" i="5"/>
  <c r="B4976" i="5"/>
  <c r="E4976" i="5"/>
  <c r="A4977" i="5"/>
  <c r="D4976" i="5"/>
  <c r="H4976" i="5" l="1"/>
  <c r="G4977" i="5"/>
  <c r="C4977" i="5"/>
  <c r="F4977" i="5"/>
  <c r="B4977" i="5"/>
  <c r="E4977" i="5"/>
  <c r="A4978" i="5"/>
  <c r="D4977" i="5"/>
  <c r="H4977" i="5" l="1"/>
  <c r="G4978" i="5"/>
  <c r="C4978" i="5"/>
  <c r="F4978" i="5"/>
  <c r="B4978" i="5"/>
  <c r="E4978" i="5"/>
  <c r="A4979" i="5"/>
  <c r="D4978" i="5"/>
  <c r="H4978" i="5" l="1"/>
  <c r="G4979" i="5"/>
  <c r="C4979" i="5"/>
  <c r="F4979" i="5"/>
  <c r="B4979" i="5"/>
  <c r="E4979" i="5"/>
  <c r="A4980" i="5"/>
  <c r="D4979" i="5"/>
  <c r="H4979" i="5" l="1"/>
  <c r="G4980" i="5"/>
  <c r="C4980" i="5"/>
  <c r="F4980" i="5"/>
  <c r="B4980" i="5"/>
  <c r="E4980" i="5"/>
  <c r="A4981" i="5"/>
  <c r="D4980" i="5"/>
  <c r="H4980" i="5" l="1"/>
  <c r="G4981" i="5"/>
  <c r="C4981" i="5"/>
  <c r="F4981" i="5"/>
  <c r="B4981" i="5"/>
  <c r="E4981" i="5"/>
  <c r="A4982" i="5"/>
  <c r="D4981" i="5"/>
  <c r="H4981" i="5" l="1"/>
  <c r="G4982" i="5"/>
  <c r="C4982" i="5"/>
  <c r="F4982" i="5"/>
  <c r="B4982" i="5"/>
  <c r="E4982" i="5"/>
  <c r="A4983" i="5"/>
  <c r="D4982" i="5"/>
  <c r="H4982" i="5" l="1"/>
  <c r="G4983" i="5"/>
  <c r="C4983" i="5"/>
  <c r="F4983" i="5"/>
  <c r="B4983" i="5"/>
  <c r="E4983" i="5"/>
  <c r="A4984" i="5"/>
  <c r="D4983" i="5"/>
  <c r="H4983" i="5" l="1"/>
  <c r="G4984" i="5"/>
  <c r="C4984" i="5"/>
  <c r="F4984" i="5"/>
  <c r="B4984" i="5"/>
  <c r="E4984" i="5"/>
  <c r="A4985" i="5"/>
  <c r="D4984" i="5"/>
  <c r="H4984" i="5" l="1"/>
  <c r="G4985" i="5"/>
  <c r="C4985" i="5"/>
  <c r="F4985" i="5"/>
  <c r="B4985" i="5"/>
  <c r="E4985" i="5"/>
  <c r="A4986" i="5"/>
  <c r="D4985" i="5"/>
  <c r="H4985" i="5" l="1"/>
  <c r="G4986" i="5"/>
  <c r="C4986" i="5"/>
  <c r="F4986" i="5"/>
  <c r="B4986" i="5"/>
  <c r="E4986" i="5"/>
  <c r="A4987" i="5"/>
  <c r="D4986" i="5"/>
  <c r="H4986" i="5" l="1"/>
  <c r="G4987" i="5"/>
  <c r="C4987" i="5"/>
  <c r="F4987" i="5"/>
  <c r="B4987" i="5"/>
  <c r="E4987" i="5"/>
  <c r="A4988" i="5"/>
  <c r="D4987" i="5"/>
  <c r="H4987" i="5" l="1"/>
  <c r="G4988" i="5"/>
  <c r="C4988" i="5"/>
  <c r="F4988" i="5"/>
  <c r="B4988" i="5"/>
  <c r="E4988" i="5"/>
  <c r="A4989" i="5"/>
  <c r="D4988" i="5"/>
  <c r="H4988" i="5" l="1"/>
  <c r="G4989" i="5"/>
  <c r="C4989" i="5"/>
  <c r="F4989" i="5"/>
  <c r="B4989" i="5"/>
  <c r="E4989" i="5"/>
  <c r="A4990" i="5"/>
  <c r="D4989" i="5"/>
  <c r="H4989" i="5" l="1"/>
  <c r="G4990" i="5"/>
  <c r="C4990" i="5"/>
  <c r="F4990" i="5"/>
  <c r="B4990" i="5"/>
  <c r="E4990" i="5"/>
  <c r="A4991" i="5"/>
  <c r="D4990" i="5"/>
  <c r="H4990" i="5" l="1"/>
  <c r="G4991" i="5"/>
  <c r="C4991" i="5"/>
  <c r="F4991" i="5"/>
  <c r="B4991" i="5"/>
  <c r="E4991" i="5"/>
  <c r="A4992" i="5"/>
  <c r="D4991" i="5"/>
  <c r="H4991" i="5" l="1"/>
  <c r="G4992" i="5"/>
  <c r="C4992" i="5"/>
  <c r="F4992" i="5"/>
  <c r="B4992" i="5"/>
  <c r="E4992" i="5"/>
  <c r="A4993" i="5"/>
  <c r="D4992" i="5"/>
  <c r="H4992" i="5" l="1"/>
  <c r="G4993" i="5"/>
  <c r="C4993" i="5"/>
  <c r="F4993" i="5"/>
  <c r="B4993" i="5"/>
  <c r="E4993" i="5"/>
  <c r="A4994" i="5"/>
  <c r="D4993" i="5"/>
  <c r="H4993" i="5" l="1"/>
  <c r="G4994" i="5"/>
  <c r="C4994" i="5"/>
  <c r="F4994" i="5"/>
  <c r="B4994" i="5"/>
  <c r="E4994" i="5"/>
  <c r="A4995" i="5"/>
  <c r="D4994" i="5"/>
  <c r="H4994" i="5" l="1"/>
  <c r="G4995" i="5"/>
  <c r="C4995" i="5"/>
  <c r="F4995" i="5"/>
  <c r="B4995" i="5"/>
  <c r="E4995" i="5"/>
  <c r="A4996" i="5"/>
  <c r="D4995" i="5"/>
  <c r="H4995" i="5" l="1"/>
  <c r="G4996" i="5"/>
  <c r="C4996" i="5"/>
  <c r="F4996" i="5"/>
  <c r="B4996" i="5"/>
  <c r="E4996" i="5"/>
  <c r="A4997" i="5"/>
  <c r="D4996" i="5"/>
  <c r="H4996" i="5" l="1"/>
  <c r="G4997" i="5"/>
  <c r="C4997" i="5"/>
  <c r="F4997" i="5"/>
  <c r="B4997" i="5"/>
  <c r="E4997" i="5"/>
  <c r="A4998" i="5"/>
  <c r="D4997" i="5"/>
  <c r="H4997" i="5" l="1"/>
  <c r="G4998" i="5"/>
  <c r="C4998" i="5"/>
  <c r="F4998" i="5"/>
  <c r="B4998" i="5"/>
  <c r="E4998" i="5"/>
  <c r="A4999" i="5"/>
  <c r="D4998" i="5"/>
  <c r="H4998" i="5" l="1"/>
  <c r="G4999" i="5"/>
  <c r="C4999" i="5"/>
  <c r="F4999" i="5"/>
  <c r="B4999" i="5"/>
  <c r="E4999" i="5"/>
  <c r="A5000" i="5"/>
  <c r="D4999" i="5"/>
  <c r="H4999" i="5" l="1"/>
  <c r="G5000" i="5"/>
  <c r="C5000" i="5"/>
  <c r="F5000" i="5"/>
  <c r="B5000" i="5"/>
  <c r="E5000" i="5"/>
  <c r="A5001" i="5"/>
  <c r="D5000" i="5"/>
  <c r="H5000" i="5" l="1"/>
  <c r="G5001" i="5"/>
  <c r="C5001" i="5"/>
  <c r="F5001" i="5"/>
  <c r="B5001" i="5"/>
  <c r="E5001" i="5"/>
  <c r="A5002" i="5"/>
  <c r="D5001" i="5"/>
  <c r="H5001" i="5" l="1"/>
  <c r="G5002" i="5"/>
  <c r="C5002" i="5"/>
  <c r="F5002" i="5"/>
  <c r="B5002" i="5"/>
  <c r="E5002" i="5"/>
  <c r="A5003" i="5"/>
  <c r="D5002" i="5"/>
  <c r="H5002" i="5" l="1"/>
  <c r="G5003" i="5"/>
  <c r="C5003" i="5"/>
  <c r="F5003" i="5"/>
  <c r="B5003" i="5"/>
  <c r="E5003" i="5"/>
  <c r="A5004" i="5"/>
  <c r="D5003" i="5"/>
  <c r="H5003" i="5" l="1"/>
  <c r="G5004" i="5"/>
  <c r="C5004" i="5"/>
  <c r="F5004" i="5"/>
  <c r="B5004" i="5"/>
  <c r="E5004" i="5"/>
  <c r="A5005" i="5"/>
  <c r="D5004" i="5"/>
  <c r="H5004" i="5" l="1"/>
  <c r="G5005" i="5"/>
  <c r="C5005" i="5"/>
  <c r="F5005" i="5"/>
  <c r="B5005" i="5"/>
  <c r="E5005" i="5"/>
  <c r="A5006" i="5"/>
  <c r="D5005" i="5"/>
  <c r="H5005" i="5" l="1"/>
  <c r="G5006" i="5"/>
  <c r="C5006" i="5"/>
  <c r="F5006" i="5"/>
  <c r="B5006" i="5"/>
  <c r="E5006" i="5"/>
  <c r="A5007" i="5"/>
  <c r="D5006" i="5"/>
  <c r="H5006" i="5" l="1"/>
  <c r="G5007" i="5"/>
  <c r="C5007" i="5"/>
  <c r="F5007" i="5"/>
  <c r="B5007" i="5"/>
  <c r="E5007" i="5"/>
  <c r="A5008" i="5"/>
  <c r="D5007" i="5"/>
  <c r="H5007" i="5" l="1"/>
  <c r="G5008" i="5"/>
  <c r="C5008" i="5"/>
  <c r="F5008" i="5"/>
  <c r="B5008" i="5"/>
  <c r="E5008" i="5"/>
  <c r="A5009" i="5"/>
  <c r="D5008" i="5"/>
  <c r="H5008" i="5" l="1"/>
  <c r="G5009" i="5"/>
  <c r="C5009" i="5"/>
  <c r="F5009" i="5"/>
  <c r="B5009" i="5"/>
  <c r="E5009" i="5"/>
  <c r="A5010" i="5"/>
  <c r="D5009" i="5"/>
  <c r="H5009" i="5" l="1"/>
  <c r="G5010" i="5"/>
  <c r="C5010" i="5"/>
  <c r="F5010" i="5"/>
  <c r="B5010" i="5"/>
  <c r="E5010" i="5"/>
  <c r="A5011" i="5"/>
  <c r="D5010" i="5"/>
  <c r="H5010" i="5" l="1"/>
  <c r="G5011" i="5"/>
  <c r="C5011" i="5"/>
  <c r="F5011" i="5"/>
  <c r="B5011" i="5"/>
  <c r="E5011" i="5"/>
  <c r="A5012" i="5"/>
  <c r="D5011" i="5"/>
  <c r="H5011" i="5" l="1"/>
  <c r="G5012" i="5"/>
  <c r="C5012" i="5"/>
  <c r="F5012" i="5"/>
  <c r="B5012" i="5"/>
  <c r="E5012" i="5"/>
  <c r="A5013" i="5"/>
  <c r="D5012" i="5"/>
  <c r="H5012" i="5" l="1"/>
  <c r="G5013" i="5"/>
  <c r="C5013" i="5"/>
  <c r="F5013" i="5"/>
  <c r="B5013" i="5"/>
  <c r="E5013" i="5"/>
  <c r="A5014" i="5"/>
  <c r="D5013" i="5"/>
  <c r="H5013" i="5" l="1"/>
  <c r="G5014" i="5"/>
  <c r="C5014" i="5"/>
  <c r="F5014" i="5"/>
  <c r="B5014" i="5"/>
  <c r="E5014" i="5"/>
  <c r="A5015" i="5"/>
  <c r="D5014" i="5"/>
  <c r="H5014" i="5" l="1"/>
  <c r="G5015" i="5"/>
  <c r="C5015" i="5"/>
  <c r="F5015" i="5"/>
  <c r="B5015" i="5"/>
  <c r="E5015" i="5"/>
  <c r="A5016" i="5"/>
  <c r="D5015" i="5"/>
  <c r="H5015" i="5" l="1"/>
  <c r="G5016" i="5"/>
  <c r="C5016" i="5"/>
  <c r="F5016" i="5"/>
  <c r="B5016" i="5"/>
  <c r="E5016" i="5"/>
  <c r="A5017" i="5"/>
  <c r="D5016" i="5"/>
  <c r="H5016" i="5" l="1"/>
  <c r="G5017" i="5"/>
  <c r="C5017" i="5"/>
  <c r="F5017" i="5"/>
  <c r="B5017" i="5"/>
  <c r="E5017" i="5"/>
  <c r="A5018" i="5"/>
  <c r="D5017" i="5"/>
  <c r="H5017" i="5" l="1"/>
  <c r="G5018" i="5"/>
  <c r="C5018" i="5"/>
  <c r="F5018" i="5"/>
  <c r="B5018" i="5"/>
  <c r="E5018" i="5"/>
  <c r="A5019" i="5"/>
  <c r="D5018" i="5"/>
  <c r="H5018" i="5" l="1"/>
  <c r="G5019" i="5"/>
  <c r="C5019" i="5"/>
  <c r="F5019" i="5"/>
  <c r="B5019" i="5"/>
  <c r="E5019" i="5"/>
  <c r="A5020" i="5"/>
  <c r="D5019" i="5"/>
  <c r="H5019" i="5" l="1"/>
  <c r="G5020" i="5"/>
  <c r="C5020" i="5"/>
  <c r="F5020" i="5"/>
  <c r="B5020" i="5"/>
  <c r="E5020" i="5"/>
  <c r="A5021" i="5"/>
  <c r="D5020" i="5"/>
  <c r="H5020" i="5" l="1"/>
  <c r="G5021" i="5"/>
  <c r="C5021" i="5"/>
  <c r="F5021" i="5"/>
  <c r="B5021" i="5"/>
  <c r="E5021" i="5"/>
  <c r="A5022" i="5"/>
  <c r="D5021" i="5"/>
  <c r="H5021" i="5" l="1"/>
  <c r="G5022" i="5"/>
  <c r="C5022" i="5"/>
  <c r="F5022" i="5"/>
  <c r="B5022" i="5"/>
  <c r="E5022" i="5"/>
  <c r="A5023" i="5"/>
  <c r="D5022" i="5"/>
  <c r="H5022" i="5" l="1"/>
  <c r="G5023" i="5"/>
  <c r="C5023" i="5"/>
  <c r="F5023" i="5"/>
  <c r="B5023" i="5"/>
  <c r="E5023" i="5"/>
  <c r="A5024" i="5"/>
  <c r="D5023" i="5"/>
  <c r="H5023" i="5" l="1"/>
  <c r="G5024" i="5"/>
  <c r="C5024" i="5"/>
  <c r="F5024" i="5"/>
  <c r="B5024" i="5"/>
  <c r="E5024" i="5"/>
  <c r="A5025" i="5"/>
  <c r="D5024" i="5"/>
  <c r="H5024" i="5" l="1"/>
  <c r="G5025" i="5"/>
  <c r="C5025" i="5"/>
  <c r="F5025" i="5"/>
  <c r="B5025" i="5"/>
  <c r="E5025" i="5"/>
  <c r="A5026" i="5"/>
  <c r="D5025" i="5"/>
  <c r="H5025" i="5" l="1"/>
  <c r="G5026" i="5"/>
  <c r="C5026" i="5"/>
  <c r="F5026" i="5"/>
  <c r="B5026" i="5"/>
  <c r="E5026" i="5"/>
  <c r="A5027" i="5"/>
  <c r="D5026" i="5"/>
  <c r="H5026" i="5" l="1"/>
  <c r="G5027" i="5"/>
  <c r="C5027" i="5"/>
  <c r="F5027" i="5"/>
  <c r="B5027" i="5"/>
  <c r="E5027" i="5"/>
  <c r="A5028" i="5"/>
  <c r="D5027" i="5"/>
  <c r="H5027" i="5" l="1"/>
  <c r="G5028" i="5"/>
  <c r="C5028" i="5"/>
  <c r="F5028" i="5"/>
  <c r="B5028" i="5"/>
  <c r="E5028" i="5"/>
  <c r="A5029" i="5"/>
  <c r="D5028" i="5"/>
  <c r="H5028" i="5" l="1"/>
  <c r="G5029" i="5"/>
  <c r="C5029" i="5"/>
  <c r="F5029" i="5"/>
  <c r="B5029" i="5"/>
  <c r="E5029" i="5"/>
  <c r="A5030" i="5"/>
  <c r="D5029" i="5"/>
  <c r="H5029" i="5" l="1"/>
  <c r="G5030" i="5"/>
  <c r="C5030" i="5"/>
  <c r="F5030" i="5"/>
  <c r="B5030" i="5"/>
  <c r="E5030" i="5"/>
  <c r="A5031" i="5"/>
  <c r="D5030" i="5"/>
  <c r="H5030" i="5" l="1"/>
  <c r="G5031" i="5"/>
  <c r="C5031" i="5"/>
  <c r="F5031" i="5"/>
  <c r="B5031" i="5"/>
  <c r="E5031" i="5"/>
  <c r="A5032" i="5"/>
  <c r="D5031" i="5"/>
  <c r="H5031" i="5" l="1"/>
  <c r="G5032" i="5"/>
  <c r="C5032" i="5"/>
  <c r="F5032" i="5"/>
  <c r="B5032" i="5"/>
  <c r="E5032" i="5"/>
  <c r="A5033" i="5"/>
  <c r="D5032" i="5"/>
  <c r="H5032" i="5" l="1"/>
  <c r="G5033" i="5"/>
  <c r="C5033" i="5"/>
  <c r="F5033" i="5"/>
  <c r="B5033" i="5"/>
  <c r="E5033" i="5"/>
  <c r="A5034" i="5"/>
  <c r="D5033" i="5"/>
  <c r="H5033" i="5" l="1"/>
  <c r="G5034" i="5"/>
  <c r="C5034" i="5"/>
  <c r="F5034" i="5"/>
  <c r="B5034" i="5"/>
  <c r="E5034" i="5"/>
  <c r="A5035" i="5"/>
  <c r="D5034" i="5"/>
  <c r="H5034" i="5" l="1"/>
  <c r="G5035" i="5"/>
  <c r="C5035" i="5"/>
  <c r="F5035" i="5"/>
  <c r="B5035" i="5"/>
  <c r="E5035" i="5"/>
  <c r="A5036" i="5"/>
  <c r="D5035" i="5"/>
  <c r="H5035" i="5" l="1"/>
  <c r="G5036" i="5"/>
  <c r="C5036" i="5"/>
  <c r="F5036" i="5"/>
  <c r="B5036" i="5"/>
  <c r="E5036" i="5"/>
  <c r="A5037" i="5"/>
  <c r="D5036" i="5"/>
  <c r="H5036" i="5" l="1"/>
  <c r="G5037" i="5"/>
  <c r="C5037" i="5"/>
  <c r="F5037" i="5"/>
  <c r="B5037" i="5"/>
  <c r="E5037" i="5"/>
  <c r="A5038" i="5"/>
  <c r="D5037" i="5"/>
  <c r="H5037" i="5" l="1"/>
  <c r="G5038" i="5"/>
  <c r="C5038" i="5"/>
  <c r="F5038" i="5"/>
  <c r="B5038" i="5"/>
  <c r="E5038" i="5"/>
  <c r="A5039" i="5"/>
  <c r="D5038" i="5"/>
  <c r="H5038" i="5" l="1"/>
  <c r="G5039" i="5"/>
  <c r="C5039" i="5"/>
  <c r="F5039" i="5"/>
  <c r="B5039" i="5"/>
  <c r="E5039" i="5"/>
  <c r="A5040" i="5"/>
  <c r="D5039" i="5"/>
  <c r="H5039" i="5" l="1"/>
  <c r="G5040" i="5"/>
  <c r="C5040" i="5"/>
  <c r="F5040" i="5"/>
  <c r="B5040" i="5"/>
  <c r="E5040" i="5"/>
  <c r="A5041" i="5"/>
  <c r="D5040" i="5"/>
  <c r="H5040" i="5" l="1"/>
  <c r="G5041" i="5"/>
  <c r="C5041" i="5"/>
  <c r="F5041" i="5"/>
  <c r="B5041" i="5"/>
  <c r="E5041" i="5"/>
  <c r="A5042" i="5"/>
  <c r="D5041" i="5"/>
  <c r="H5041" i="5" l="1"/>
  <c r="G5042" i="5"/>
  <c r="C5042" i="5"/>
  <c r="F5042" i="5"/>
  <c r="B5042" i="5"/>
  <c r="E5042" i="5"/>
  <c r="A5043" i="5"/>
  <c r="D5042" i="5"/>
  <c r="H5042" i="5" l="1"/>
  <c r="G5043" i="5"/>
  <c r="C5043" i="5"/>
  <c r="F5043" i="5"/>
  <c r="B5043" i="5"/>
  <c r="E5043" i="5"/>
  <c r="A5044" i="5"/>
  <c r="D5043" i="5"/>
  <c r="H5043" i="5" l="1"/>
  <c r="G5044" i="5"/>
  <c r="C5044" i="5"/>
  <c r="F5044" i="5"/>
  <c r="B5044" i="5"/>
  <c r="E5044" i="5"/>
  <c r="A5045" i="5"/>
  <c r="D5044" i="5"/>
  <c r="H5044" i="5" l="1"/>
  <c r="G5045" i="5"/>
  <c r="C5045" i="5"/>
  <c r="F5045" i="5"/>
  <c r="B5045" i="5"/>
  <c r="E5045" i="5"/>
  <c r="A5046" i="5"/>
  <c r="D5045" i="5"/>
  <c r="H5045" i="5" l="1"/>
  <c r="G5046" i="5"/>
  <c r="C5046" i="5"/>
  <c r="F5046" i="5"/>
  <c r="B5046" i="5"/>
  <c r="E5046" i="5"/>
  <c r="A5047" i="5"/>
  <c r="D5046" i="5"/>
  <c r="H5046" i="5" l="1"/>
  <c r="G5047" i="5"/>
  <c r="C5047" i="5"/>
  <c r="F5047" i="5"/>
  <c r="B5047" i="5"/>
  <c r="E5047" i="5"/>
  <c r="A5048" i="5"/>
  <c r="D5047" i="5"/>
  <c r="H5047" i="5" l="1"/>
  <c r="G5048" i="5"/>
  <c r="C5048" i="5"/>
  <c r="F5048" i="5"/>
  <c r="B5048" i="5"/>
  <c r="E5048" i="5"/>
  <c r="A5049" i="5"/>
  <c r="D5048" i="5"/>
  <c r="H5048" i="5" l="1"/>
  <c r="G5049" i="5"/>
  <c r="C5049" i="5"/>
  <c r="F5049" i="5"/>
  <c r="B5049" i="5"/>
  <c r="E5049" i="5"/>
  <c r="A5050" i="5"/>
  <c r="D5049" i="5"/>
  <c r="H5049" i="5" l="1"/>
  <c r="G5050" i="5"/>
  <c r="C5050" i="5"/>
  <c r="F5050" i="5"/>
  <c r="B5050" i="5"/>
  <c r="E5050" i="5"/>
  <c r="A5051" i="5"/>
  <c r="D5050" i="5"/>
  <c r="H5050" i="5" l="1"/>
  <c r="G5051" i="5"/>
  <c r="C5051" i="5"/>
  <c r="F5051" i="5"/>
  <c r="B5051" i="5"/>
  <c r="E5051" i="5"/>
  <c r="A5052" i="5"/>
  <c r="D5051" i="5"/>
  <c r="H5051" i="5" l="1"/>
  <c r="G5052" i="5"/>
  <c r="C5052" i="5"/>
  <c r="F5052" i="5"/>
  <c r="B5052" i="5"/>
  <c r="E5052" i="5"/>
  <c r="A5053" i="5"/>
  <c r="D5052" i="5"/>
  <c r="H5052" i="5" l="1"/>
  <c r="G5053" i="5"/>
  <c r="C5053" i="5"/>
  <c r="F5053" i="5"/>
  <c r="B5053" i="5"/>
  <c r="E5053" i="5"/>
  <c r="A5054" i="5"/>
  <c r="D5053" i="5"/>
  <c r="H5053" i="5" l="1"/>
  <c r="G5054" i="5"/>
  <c r="C5054" i="5"/>
  <c r="F5054" i="5"/>
  <c r="B5054" i="5"/>
  <c r="E5054" i="5"/>
  <c r="A5055" i="5"/>
  <c r="D5054" i="5"/>
  <c r="H5054" i="5" l="1"/>
  <c r="G5055" i="5"/>
  <c r="C5055" i="5"/>
  <c r="F5055" i="5"/>
  <c r="B5055" i="5"/>
  <c r="E5055" i="5"/>
  <c r="A5056" i="5"/>
  <c r="D5055" i="5"/>
  <c r="H5055" i="5" l="1"/>
  <c r="G5056" i="5"/>
  <c r="C5056" i="5"/>
  <c r="F5056" i="5"/>
  <c r="B5056" i="5"/>
  <c r="E5056" i="5"/>
  <c r="A5057" i="5"/>
  <c r="D5056" i="5"/>
  <c r="H5056" i="5" l="1"/>
  <c r="G5057" i="5"/>
  <c r="C5057" i="5"/>
  <c r="F5057" i="5"/>
  <c r="B5057" i="5"/>
  <c r="E5057" i="5"/>
  <c r="A5058" i="5"/>
  <c r="D5057" i="5"/>
  <c r="H5057" i="5" l="1"/>
  <c r="G5058" i="5"/>
  <c r="C5058" i="5"/>
  <c r="F5058" i="5"/>
  <c r="B5058" i="5"/>
  <c r="E5058" i="5"/>
  <c r="A5059" i="5"/>
  <c r="D5058" i="5"/>
  <c r="H5058" i="5" l="1"/>
  <c r="G5059" i="5"/>
  <c r="C5059" i="5"/>
  <c r="F5059" i="5"/>
  <c r="B5059" i="5"/>
  <c r="E5059" i="5"/>
  <c r="A5060" i="5"/>
  <c r="D5059" i="5"/>
  <c r="H5059" i="5" l="1"/>
  <c r="G5060" i="5"/>
  <c r="C5060" i="5"/>
  <c r="F5060" i="5"/>
  <c r="B5060" i="5"/>
  <c r="E5060" i="5"/>
  <c r="A5061" i="5"/>
  <c r="D5060" i="5"/>
  <c r="H5060" i="5" l="1"/>
  <c r="G5061" i="5"/>
  <c r="C5061" i="5"/>
  <c r="F5061" i="5"/>
  <c r="B5061" i="5"/>
  <c r="E5061" i="5"/>
  <c r="A5062" i="5"/>
  <c r="D5061" i="5"/>
  <c r="H5061" i="5" l="1"/>
  <c r="G5062" i="5"/>
  <c r="C5062" i="5"/>
  <c r="F5062" i="5"/>
  <c r="B5062" i="5"/>
  <c r="E5062" i="5"/>
  <c r="A5063" i="5"/>
  <c r="D5062" i="5"/>
  <c r="H5062" i="5" l="1"/>
  <c r="G5063" i="5"/>
  <c r="C5063" i="5"/>
  <c r="F5063" i="5"/>
  <c r="B5063" i="5"/>
  <c r="E5063" i="5"/>
  <c r="A5064" i="5"/>
  <c r="D5063" i="5"/>
  <c r="H5063" i="5" l="1"/>
  <c r="G5064" i="5"/>
  <c r="C5064" i="5"/>
  <c r="F5064" i="5"/>
  <c r="B5064" i="5"/>
  <c r="E5064" i="5"/>
  <c r="A5065" i="5"/>
  <c r="D5064" i="5"/>
  <c r="H5064" i="5" l="1"/>
  <c r="G5065" i="5"/>
  <c r="C5065" i="5"/>
  <c r="F5065" i="5"/>
  <c r="B5065" i="5"/>
  <c r="E5065" i="5"/>
  <c r="A5066" i="5"/>
  <c r="D5065" i="5"/>
  <c r="H5065" i="5" l="1"/>
  <c r="G5066" i="5"/>
  <c r="C5066" i="5"/>
  <c r="F5066" i="5"/>
  <c r="B5066" i="5"/>
  <c r="E5066" i="5"/>
  <c r="A5067" i="5"/>
  <c r="D5066" i="5"/>
  <c r="H5066" i="5" l="1"/>
  <c r="G5067" i="5"/>
  <c r="C5067" i="5"/>
  <c r="F5067" i="5"/>
  <c r="B5067" i="5"/>
  <c r="E5067" i="5"/>
  <c r="A5068" i="5"/>
  <c r="D5067" i="5"/>
  <c r="H5067" i="5" l="1"/>
  <c r="G5068" i="5"/>
  <c r="C5068" i="5"/>
  <c r="F5068" i="5"/>
  <c r="B5068" i="5"/>
  <c r="E5068" i="5"/>
  <c r="A5069" i="5"/>
  <c r="D5068" i="5"/>
  <c r="H5068" i="5" l="1"/>
  <c r="G5069" i="5"/>
  <c r="C5069" i="5"/>
  <c r="F5069" i="5"/>
  <c r="B5069" i="5"/>
  <c r="E5069" i="5"/>
  <c r="A5070" i="5"/>
  <c r="D5069" i="5"/>
  <c r="H5069" i="5" l="1"/>
  <c r="G5070" i="5"/>
  <c r="C5070" i="5"/>
  <c r="F5070" i="5"/>
  <c r="B5070" i="5"/>
  <c r="E5070" i="5"/>
  <c r="A5071" i="5"/>
  <c r="D5070" i="5"/>
  <c r="H5070" i="5" l="1"/>
  <c r="G5071" i="5"/>
  <c r="C5071" i="5"/>
  <c r="F5071" i="5"/>
  <c r="B5071" i="5"/>
  <c r="E5071" i="5"/>
  <c r="A5072" i="5"/>
  <c r="D5071" i="5"/>
  <c r="H5071" i="5" l="1"/>
  <c r="G5072" i="5"/>
  <c r="C5072" i="5"/>
  <c r="F5072" i="5"/>
  <c r="B5072" i="5"/>
  <c r="E5072" i="5"/>
  <c r="A5073" i="5"/>
  <c r="D5072" i="5"/>
  <c r="H5072" i="5" l="1"/>
  <c r="G5073" i="5"/>
  <c r="C5073" i="5"/>
  <c r="F5073" i="5"/>
  <c r="B5073" i="5"/>
  <c r="E5073" i="5"/>
  <c r="A5074" i="5"/>
  <c r="D5073" i="5"/>
  <c r="H5073" i="5" l="1"/>
  <c r="G5074" i="5"/>
  <c r="C5074" i="5"/>
  <c r="F5074" i="5"/>
  <c r="B5074" i="5"/>
  <c r="E5074" i="5"/>
  <c r="A5075" i="5"/>
  <c r="D5074" i="5"/>
  <c r="H5074" i="5" l="1"/>
  <c r="G5075" i="5"/>
  <c r="C5075" i="5"/>
  <c r="F5075" i="5"/>
  <c r="B5075" i="5"/>
  <c r="E5075" i="5"/>
  <c r="A5076" i="5"/>
  <c r="D5075" i="5"/>
  <c r="H5075" i="5" l="1"/>
  <c r="G5076" i="5"/>
  <c r="C5076" i="5"/>
  <c r="F5076" i="5"/>
  <c r="B5076" i="5"/>
  <c r="E5076" i="5"/>
  <c r="A5077" i="5"/>
  <c r="D5076" i="5"/>
  <c r="H5076" i="5" l="1"/>
  <c r="G5077" i="5"/>
  <c r="C5077" i="5"/>
  <c r="F5077" i="5"/>
  <c r="B5077" i="5"/>
  <c r="E5077" i="5"/>
  <c r="A5078" i="5"/>
  <c r="D5077" i="5"/>
  <c r="H5077" i="5" l="1"/>
  <c r="G5078" i="5"/>
  <c r="C5078" i="5"/>
  <c r="F5078" i="5"/>
  <c r="B5078" i="5"/>
  <c r="E5078" i="5"/>
  <c r="A5079" i="5"/>
  <c r="D5078" i="5"/>
  <c r="H5078" i="5" l="1"/>
  <c r="G5079" i="5"/>
  <c r="C5079" i="5"/>
  <c r="F5079" i="5"/>
  <c r="B5079" i="5"/>
  <c r="E5079" i="5"/>
  <c r="A5080" i="5"/>
  <c r="D5079" i="5"/>
  <c r="H5079" i="5" l="1"/>
  <c r="G5080" i="5"/>
  <c r="C5080" i="5"/>
  <c r="F5080" i="5"/>
  <c r="B5080" i="5"/>
  <c r="E5080" i="5"/>
  <c r="A5081" i="5"/>
  <c r="D5080" i="5"/>
  <c r="H5080" i="5" l="1"/>
  <c r="G5081" i="5"/>
  <c r="C5081" i="5"/>
  <c r="F5081" i="5"/>
  <c r="B5081" i="5"/>
  <c r="E5081" i="5"/>
  <c r="A5082" i="5"/>
  <c r="D5081" i="5"/>
  <c r="H5081" i="5" l="1"/>
  <c r="G5082" i="5"/>
  <c r="C5082" i="5"/>
  <c r="F5082" i="5"/>
  <c r="B5082" i="5"/>
  <c r="E5082" i="5"/>
  <c r="A5083" i="5"/>
  <c r="D5082" i="5"/>
  <c r="H5082" i="5" l="1"/>
  <c r="G5083" i="5"/>
  <c r="C5083" i="5"/>
  <c r="F5083" i="5"/>
  <c r="B5083" i="5"/>
  <c r="E5083" i="5"/>
  <c r="A5084" i="5"/>
  <c r="D5083" i="5"/>
  <c r="H5083" i="5" l="1"/>
  <c r="G5084" i="5"/>
  <c r="C5084" i="5"/>
  <c r="F5084" i="5"/>
  <c r="B5084" i="5"/>
  <c r="E5084" i="5"/>
  <c r="A5085" i="5"/>
  <c r="D5084" i="5"/>
  <c r="H5084" i="5" l="1"/>
  <c r="G5085" i="5"/>
  <c r="C5085" i="5"/>
  <c r="F5085" i="5"/>
  <c r="B5085" i="5"/>
  <c r="E5085" i="5"/>
  <c r="A5086" i="5"/>
  <c r="D5085" i="5"/>
  <c r="H5085" i="5" l="1"/>
  <c r="G5086" i="5"/>
  <c r="C5086" i="5"/>
  <c r="F5086" i="5"/>
  <c r="B5086" i="5"/>
  <c r="E5086" i="5"/>
  <c r="A5087" i="5"/>
  <c r="D5086" i="5"/>
  <c r="H5086" i="5" l="1"/>
  <c r="G5087" i="5"/>
  <c r="C5087" i="5"/>
  <c r="F5087" i="5"/>
  <c r="B5087" i="5"/>
  <c r="E5087" i="5"/>
  <c r="A5088" i="5"/>
  <c r="D5087" i="5"/>
  <c r="H5087" i="5" l="1"/>
  <c r="G5088" i="5"/>
  <c r="C5088" i="5"/>
  <c r="F5088" i="5"/>
  <c r="B5088" i="5"/>
  <c r="E5088" i="5"/>
  <c r="A5089" i="5"/>
  <c r="D5088" i="5"/>
  <c r="H5088" i="5" l="1"/>
  <c r="G5089" i="5"/>
  <c r="C5089" i="5"/>
  <c r="F5089" i="5"/>
  <c r="B5089" i="5"/>
  <c r="E5089" i="5"/>
  <c r="A5090" i="5"/>
  <c r="D5089" i="5"/>
  <c r="H5089" i="5" l="1"/>
  <c r="G5090" i="5"/>
  <c r="C5090" i="5"/>
  <c r="F5090" i="5"/>
  <c r="B5090" i="5"/>
  <c r="E5090" i="5"/>
  <c r="A5091" i="5"/>
  <c r="D5090" i="5"/>
  <c r="H5090" i="5" l="1"/>
  <c r="G5091" i="5"/>
  <c r="C5091" i="5"/>
  <c r="F5091" i="5"/>
  <c r="B5091" i="5"/>
  <c r="E5091" i="5"/>
  <c r="A5092" i="5"/>
  <c r="D5091" i="5"/>
  <c r="H5091" i="5" l="1"/>
  <c r="G5092" i="5"/>
  <c r="C5092" i="5"/>
  <c r="F5092" i="5"/>
  <c r="B5092" i="5"/>
  <c r="E5092" i="5"/>
  <c r="A5093" i="5"/>
  <c r="D5092" i="5"/>
  <c r="H5092" i="5" l="1"/>
  <c r="G5093" i="5"/>
  <c r="C5093" i="5"/>
  <c r="F5093" i="5"/>
  <c r="B5093" i="5"/>
  <c r="E5093" i="5"/>
  <c r="A5094" i="5"/>
  <c r="D5093" i="5"/>
  <c r="H5093" i="5" l="1"/>
  <c r="G5094" i="5"/>
  <c r="C5094" i="5"/>
  <c r="F5094" i="5"/>
  <c r="B5094" i="5"/>
  <c r="E5094" i="5"/>
  <c r="A5095" i="5"/>
  <c r="D5094" i="5"/>
  <c r="H5094" i="5" l="1"/>
  <c r="G5095" i="5"/>
  <c r="C5095" i="5"/>
  <c r="F5095" i="5"/>
  <c r="B5095" i="5"/>
  <c r="E5095" i="5"/>
  <c r="A5096" i="5"/>
  <c r="D5095" i="5"/>
  <c r="H5095" i="5" l="1"/>
  <c r="G5096" i="5"/>
  <c r="C5096" i="5"/>
  <c r="F5096" i="5"/>
  <c r="B5096" i="5"/>
  <c r="E5096" i="5"/>
  <c r="A5097" i="5"/>
  <c r="D5096" i="5"/>
  <c r="H5096" i="5" l="1"/>
  <c r="G5097" i="5"/>
  <c r="C5097" i="5"/>
  <c r="F5097" i="5"/>
  <c r="B5097" i="5"/>
  <c r="E5097" i="5"/>
  <c r="A5098" i="5"/>
  <c r="D5097" i="5"/>
  <c r="H5097" i="5" l="1"/>
  <c r="G5098" i="5"/>
  <c r="C5098" i="5"/>
  <c r="F5098" i="5"/>
  <c r="B5098" i="5"/>
  <c r="E5098" i="5"/>
  <c r="A5099" i="5"/>
  <c r="D5098" i="5"/>
  <c r="H5098" i="5" l="1"/>
  <c r="G5099" i="5"/>
  <c r="C5099" i="5"/>
  <c r="F5099" i="5"/>
  <c r="B5099" i="5"/>
  <c r="E5099" i="5"/>
  <c r="A5100" i="5"/>
  <c r="D5099" i="5"/>
  <c r="H5099" i="5" l="1"/>
  <c r="G5100" i="5"/>
  <c r="C5100" i="5"/>
  <c r="F5100" i="5"/>
  <c r="B5100" i="5"/>
  <c r="E5100" i="5"/>
  <c r="A5101" i="5"/>
  <c r="D5100" i="5"/>
  <c r="H5100" i="5" l="1"/>
  <c r="G5101" i="5"/>
  <c r="C5101" i="5"/>
  <c r="F5101" i="5"/>
  <c r="B5101" i="5"/>
  <c r="E5101" i="5"/>
  <c r="A5102" i="5"/>
  <c r="D5101" i="5"/>
  <c r="H5101" i="5" l="1"/>
  <c r="G5102" i="5"/>
  <c r="C5102" i="5"/>
  <c r="F5102" i="5"/>
  <c r="B5102" i="5"/>
  <c r="E5102" i="5"/>
  <c r="A5103" i="5"/>
  <c r="D5102" i="5"/>
  <c r="H5102" i="5" l="1"/>
  <c r="G5103" i="5"/>
  <c r="C5103" i="5"/>
  <c r="F5103" i="5"/>
  <c r="B5103" i="5"/>
  <c r="E5103" i="5"/>
  <c r="A5104" i="5"/>
  <c r="D5103" i="5"/>
  <c r="H5103" i="5" l="1"/>
  <c r="G5104" i="5"/>
  <c r="C5104" i="5"/>
  <c r="F5104" i="5"/>
  <c r="B5104" i="5"/>
  <c r="E5104" i="5"/>
  <c r="A5105" i="5"/>
  <c r="D5104" i="5"/>
  <c r="H5104" i="5" l="1"/>
  <c r="G5105" i="5"/>
  <c r="C5105" i="5"/>
  <c r="F5105" i="5"/>
  <c r="B5105" i="5"/>
  <c r="E5105" i="5"/>
  <c r="A5106" i="5"/>
  <c r="D5105" i="5"/>
  <c r="H5105" i="5" l="1"/>
  <c r="G5106" i="5"/>
  <c r="C5106" i="5"/>
  <c r="F5106" i="5"/>
  <c r="B5106" i="5"/>
  <c r="E5106" i="5"/>
  <c r="A5107" i="5"/>
  <c r="D5106" i="5"/>
  <c r="H5106" i="5" l="1"/>
  <c r="G5107" i="5"/>
  <c r="C5107" i="5"/>
  <c r="F5107" i="5"/>
  <c r="B5107" i="5"/>
  <c r="E5107" i="5"/>
  <c r="A5108" i="5"/>
  <c r="D5107" i="5"/>
  <c r="H5107" i="5" l="1"/>
  <c r="G5108" i="5"/>
  <c r="C5108" i="5"/>
  <c r="F5108" i="5"/>
  <c r="B5108" i="5"/>
  <c r="E5108" i="5"/>
  <c r="A5109" i="5"/>
  <c r="D5108" i="5"/>
  <c r="H5108" i="5" l="1"/>
  <c r="G5109" i="5"/>
  <c r="C5109" i="5"/>
  <c r="F5109" i="5"/>
  <c r="B5109" i="5"/>
  <c r="E5109" i="5"/>
  <c r="A5110" i="5"/>
  <c r="D5109" i="5"/>
  <c r="H5109" i="5" l="1"/>
  <c r="G5110" i="5"/>
  <c r="C5110" i="5"/>
  <c r="F5110" i="5"/>
  <c r="B5110" i="5"/>
  <c r="E5110" i="5"/>
  <c r="A5111" i="5"/>
  <c r="D5110" i="5"/>
  <c r="H5110" i="5" l="1"/>
  <c r="G5111" i="5"/>
  <c r="C5111" i="5"/>
  <c r="F5111" i="5"/>
  <c r="B5111" i="5"/>
  <c r="E5111" i="5"/>
  <c r="A5112" i="5"/>
  <c r="D5111" i="5"/>
  <c r="H5111" i="5" l="1"/>
  <c r="G5112" i="5"/>
  <c r="C5112" i="5"/>
  <c r="F5112" i="5"/>
  <c r="B5112" i="5"/>
  <c r="E5112" i="5"/>
  <c r="A5113" i="5"/>
  <c r="D5112" i="5"/>
  <c r="H5112" i="5" l="1"/>
  <c r="G5113" i="5"/>
  <c r="C5113" i="5"/>
  <c r="F5113" i="5"/>
  <c r="B5113" i="5"/>
  <c r="E5113" i="5"/>
  <c r="A5114" i="5"/>
  <c r="D5113" i="5"/>
  <c r="H5113" i="5" l="1"/>
  <c r="G5114" i="5"/>
  <c r="C5114" i="5"/>
  <c r="F5114" i="5"/>
  <c r="B5114" i="5"/>
  <c r="E5114" i="5"/>
  <c r="A5115" i="5"/>
  <c r="D5114" i="5"/>
  <c r="H5114" i="5" l="1"/>
  <c r="G5115" i="5"/>
  <c r="C5115" i="5"/>
  <c r="F5115" i="5"/>
  <c r="B5115" i="5"/>
  <c r="E5115" i="5"/>
  <c r="A5116" i="5"/>
  <c r="D5115" i="5"/>
  <c r="H5115" i="5" l="1"/>
  <c r="G5116" i="5"/>
  <c r="C5116" i="5"/>
  <c r="F5116" i="5"/>
  <c r="B5116" i="5"/>
  <c r="E5116" i="5"/>
  <c r="A5117" i="5"/>
  <c r="D5116" i="5"/>
  <c r="H5116" i="5" l="1"/>
  <c r="G5117" i="5"/>
  <c r="C5117" i="5"/>
  <c r="F5117" i="5"/>
  <c r="B5117" i="5"/>
  <c r="E5117" i="5"/>
  <c r="A5118" i="5"/>
  <c r="D5117" i="5"/>
  <c r="H5117" i="5" l="1"/>
  <c r="G5118" i="5"/>
  <c r="C5118" i="5"/>
  <c r="F5118" i="5"/>
  <c r="B5118" i="5"/>
  <c r="E5118" i="5"/>
  <c r="A5119" i="5"/>
  <c r="D5118" i="5"/>
  <c r="H5118" i="5" l="1"/>
  <c r="G5119" i="5"/>
  <c r="C5119" i="5"/>
  <c r="F5119" i="5"/>
  <c r="B5119" i="5"/>
  <c r="E5119" i="5"/>
  <c r="A5120" i="5"/>
  <c r="D5119" i="5"/>
  <c r="H5119" i="5" l="1"/>
  <c r="G5120" i="5"/>
  <c r="C5120" i="5"/>
  <c r="F5120" i="5"/>
  <c r="B5120" i="5"/>
  <c r="E5120" i="5"/>
  <c r="A5121" i="5"/>
  <c r="D5120" i="5"/>
  <c r="H5120" i="5" l="1"/>
  <c r="G5121" i="5"/>
  <c r="C5121" i="5"/>
  <c r="F5121" i="5"/>
  <c r="B5121" i="5"/>
  <c r="E5121" i="5"/>
  <c r="A5122" i="5"/>
  <c r="D5121" i="5"/>
  <c r="H5121" i="5" l="1"/>
  <c r="G5122" i="5"/>
  <c r="C5122" i="5"/>
  <c r="F5122" i="5"/>
  <c r="B5122" i="5"/>
  <c r="E5122" i="5"/>
  <c r="A5123" i="5"/>
  <c r="D5122" i="5"/>
  <c r="H5122" i="5" l="1"/>
  <c r="G5123" i="5"/>
  <c r="C5123" i="5"/>
  <c r="F5123" i="5"/>
  <c r="B5123" i="5"/>
  <c r="E5123" i="5"/>
  <c r="A5124" i="5"/>
  <c r="D5123" i="5"/>
  <c r="H5123" i="5" l="1"/>
  <c r="G5124" i="5"/>
  <c r="C5124" i="5"/>
  <c r="F5124" i="5"/>
  <c r="B5124" i="5"/>
  <c r="E5124" i="5"/>
  <c r="A5125" i="5"/>
  <c r="D5124" i="5"/>
  <c r="H5124" i="5" l="1"/>
  <c r="G5125" i="5"/>
  <c r="C5125" i="5"/>
  <c r="F5125" i="5"/>
  <c r="B5125" i="5"/>
  <c r="E5125" i="5"/>
  <c r="A5126" i="5"/>
  <c r="D5125" i="5"/>
  <c r="H5125" i="5" l="1"/>
  <c r="G5126" i="5"/>
  <c r="C5126" i="5"/>
  <c r="F5126" i="5"/>
  <c r="B5126" i="5"/>
  <c r="E5126" i="5"/>
  <c r="A5127" i="5"/>
  <c r="D5126" i="5"/>
  <c r="H5126" i="5" l="1"/>
  <c r="G5127" i="5"/>
  <c r="C5127" i="5"/>
  <c r="F5127" i="5"/>
  <c r="B5127" i="5"/>
  <c r="E5127" i="5"/>
  <c r="A5128" i="5"/>
  <c r="D5127" i="5"/>
  <c r="H5127" i="5" l="1"/>
  <c r="G5128" i="5"/>
  <c r="C5128" i="5"/>
  <c r="F5128" i="5"/>
  <c r="B5128" i="5"/>
  <c r="E5128" i="5"/>
  <c r="A5129" i="5"/>
  <c r="D5128" i="5"/>
  <c r="H5128" i="5" l="1"/>
  <c r="G5129" i="5"/>
  <c r="C5129" i="5"/>
  <c r="F5129" i="5"/>
  <c r="B5129" i="5"/>
  <c r="E5129" i="5"/>
  <c r="A5130" i="5"/>
  <c r="D5129" i="5"/>
  <c r="H5129" i="5" l="1"/>
  <c r="G5130" i="5"/>
  <c r="C5130" i="5"/>
  <c r="F5130" i="5"/>
  <c r="B5130" i="5"/>
  <c r="E5130" i="5"/>
  <c r="A5131" i="5"/>
  <c r="D5130" i="5"/>
  <c r="H5130" i="5" l="1"/>
  <c r="G5131" i="5"/>
  <c r="C5131" i="5"/>
  <c r="F5131" i="5"/>
  <c r="B5131" i="5"/>
  <c r="E5131" i="5"/>
  <c r="A5132" i="5"/>
  <c r="D5131" i="5"/>
  <c r="H5131" i="5" l="1"/>
  <c r="G5132" i="5"/>
  <c r="C5132" i="5"/>
  <c r="F5132" i="5"/>
  <c r="B5132" i="5"/>
  <c r="E5132" i="5"/>
  <c r="A5133" i="5"/>
  <c r="D5132" i="5"/>
  <c r="H5132" i="5" l="1"/>
  <c r="G5133" i="5"/>
  <c r="C5133" i="5"/>
  <c r="F5133" i="5"/>
  <c r="B5133" i="5"/>
  <c r="E5133" i="5"/>
  <c r="A5134" i="5"/>
  <c r="D5133" i="5"/>
  <c r="H5133" i="5" l="1"/>
  <c r="G5134" i="5"/>
  <c r="C5134" i="5"/>
  <c r="F5134" i="5"/>
  <c r="B5134" i="5"/>
  <c r="E5134" i="5"/>
  <c r="A5135" i="5"/>
  <c r="D5134" i="5"/>
  <c r="H5134" i="5" l="1"/>
  <c r="G5135" i="5"/>
  <c r="C5135" i="5"/>
  <c r="F5135" i="5"/>
  <c r="B5135" i="5"/>
  <c r="E5135" i="5"/>
  <c r="A5136" i="5"/>
  <c r="D5135" i="5"/>
  <c r="H5135" i="5" l="1"/>
  <c r="G5136" i="5"/>
  <c r="C5136" i="5"/>
  <c r="F5136" i="5"/>
  <c r="B5136" i="5"/>
  <c r="E5136" i="5"/>
  <c r="A5137" i="5"/>
  <c r="D5136" i="5"/>
  <c r="H5136" i="5" l="1"/>
  <c r="G5137" i="5"/>
  <c r="C5137" i="5"/>
  <c r="F5137" i="5"/>
  <c r="B5137" i="5"/>
  <c r="E5137" i="5"/>
  <c r="A5138" i="5"/>
  <c r="D5137" i="5"/>
  <c r="H5137" i="5" l="1"/>
  <c r="G5138" i="5"/>
  <c r="C5138" i="5"/>
  <c r="F5138" i="5"/>
  <c r="B5138" i="5"/>
  <c r="E5138" i="5"/>
  <c r="A5139" i="5"/>
  <c r="D5138" i="5"/>
  <c r="H5138" i="5" l="1"/>
  <c r="G5139" i="5"/>
  <c r="C5139" i="5"/>
  <c r="F5139" i="5"/>
  <c r="B5139" i="5"/>
  <c r="E5139" i="5"/>
  <c r="A5140" i="5"/>
  <c r="D5139" i="5"/>
  <c r="H5139" i="5" l="1"/>
  <c r="G5140" i="5"/>
  <c r="C5140" i="5"/>
  <c r="F5140" i="5"/>
  <c r="B5140" i="5"/>
  <c r="E5140" i="5"/>
  <c r="A5141" i="5"/>
  <c r="D5140" i="5"/>
  <c r="H5140" i="5" l="1"/>
  <c r="G5141" i="5"/>
  <c r="C5141" i="5"/>
  <c r="F5141" i="5"/>
  <c r="B5141" i="5"/>
  <c r="E5141" i="5"/>
  <c r="A5142" i="5"/>
  <c r="D5141" i="5"/>
  <c r="H5141" i="5" l="1"/>
  <c r="G5142" i="5"/>
  <c r="C5142" i="5"/>
  <c r="F5142" i="5"/>
  <c r="B5142" i="5"/>
  <c r="E5142" i="5"/>
  <c r="A5143" i="5"/>
  <c r="D5142" i="5"/>
  <c r="H5142" i="5" l="1"/>
  <c r="G5143" i="5"/>
  <c r="C5143" i="5"/>
  <c r="F5143" i="5"/>
  <c r="B5143" i="5"/>
  <c r="E5143" i="5"/>
  <c r="A5144" i="5"/>
  <c r="D5143" i="5"/>
  <c r="H5143" i="5" l="1"/>
  <c r="G5144" i="5"/>
  <c r="C5144" i="5"/>
  <c r="F5144" i="5"/>
  <c r="B5144" i="5"/>
  <c r="E5144" i="5"/>
  <c r="A5145" i="5"/>
  <c r="D5144" i="5"/>
  <c r="H5144" i="5" l="1"/>
  <c r="G5145" i="5"/>
  <c r="C5145" i="5"/>
  <c r="F5145" i="5"/>
  <c r="B5145" i="5"/>
  <c r="E5145" i="5"/>
  <c r="A5146" i="5"/>
  <c r="D5145" i="5"/>
  <c r="H5145" i="5" l="1"/>
  <c r="G5146" i="5"/>
  <c r="C5146" i="5"/>
  <c r="F5146" i="5"/>
  <c r="B5146" i="5"/>
  <c r="E5146" i="5"/>
  <c r="A5147" i="5"/>
  <c r="D5146" i="5"/>
  <c r="H5146" i="5" l="1"/>
  <c r="G5147" i="5"/>
  <c r="C5147" i="5"/>
  <c r="F5147" i="5"/>
  <c r="B5147" i="5"/>
  <c r="E5147" i="5"/>
  <c r="A5148" i="5"/>
  <c r="D5147" i="5"/>
  <c r="H5147" i="5" l="1"/>
  <c r="G5148" i="5"/>
  <c r="C5148" i="5"/>
  <c r="F5148" i="5"/>
  <c r="B5148" i="5"/>
  <c r="E5148" i="5"/>
  <c r="A5149" i="5"/>
  <c r="D5148" i="5"/>
  <c r="H5148" i="5" l="1"/>
  <c r="G5149" i="5"/>
  <c r="C5149" i="5"/>
  <c r="F5149" i="5"/>
  <c r="B5149" i="5"/>
  <c r="E5149" i="5"/>
  <c r="A5150" i="5"/>
  <c r="D5149" i="5"/>
  <c r="H5149" i="5" l="1"/>
  <c r="G5150" i="5"/>
  <c r="C5150" i="5"/>
  <c r="F5150" i="5"/>
  <c r="B5150" i="5"/>
  <c r="E5150" i="5"/>
  <c r="A5151" i="5"/>
  <c r="D5150" i="5"/>
  <c r="H5150" i="5" l="1"/>
  <c r="G5151" i="5"/>
  <c r="C5151" i="5"/>
  <c r="F5151" i="5"/>
  <c r="B5151" i="5"/>
  <c r="E5151" i="5"/>
  <c r="A5152" i="5"/>
  <c r="D5151" i="5"/>
  <c r="H5151" i="5" l="1"/>
  <c r="G5152" i="5"/>
  <c r="C5152" i="5"/>
  <c r="F5152" i="5"/>
  <c r="B5152" i="5"/>
  <c r="E5152" i="5"/>
  <c r="A5153" i="5"/>
  <c r="D5152" i="5"/>
  <c r="H5152" i="5" l="1"/>
  <c r="G5153" i="5"/>
  <c r="C5153" i="5"/>
  <c r="F5153" i="5"/>
  <c r="B5153" i="5"/>
  <c r="E5153" i="5"/>
  <c r="A5154" i="5"/>
  <c r="D5153" i="5"/>
  <c r="H5153" i="5" l="1"/>
  <c r="G5154" i="5"/>
  <c r="C5154" i="5"/>
  <c r="F5154" i="5"/>
  <c r="B5154" i="5"/>
  <c r="E5154" i="5"/>
  <c r="A5155" i="5"/>
  <c r="D5154" i="5"/>
  <c r="H5154" i="5" l="1"/>
  <c r="G5155" i="5"/>
  <c r="C5155" i="5"/>
  <c r="F5155" i="5"/>
  <c r="B5155" i="5"/>
  <c r="E5155" i="5"/>
  <c r="A5156" i="5"/>
  <c r="D5155" i="5"/>
  <c r="H5155" i="5" l="1"/>
  <c r="G5156" i="5"/>
  <c r="C5156" i="5"/>
  <c r="F5156" i="5"/>
  <c r="B5156" i="5"/>
  <c r="E5156" i="5"/>
  <c r="A5157" i="5"/>
  <c r="D5156" i="5"/>
  <c r="H5156" i="5" l="1"/>
  <c r="G5157" i="5"/>
  <c r="C5157" i="5"/>
  <c r="F5157" i="5"/>
  <c r="B5157" i="5"/>
  <c r="E5157" i="5"/>
  <c r="A5158" i="5"/>
  <c r="D5157" i="5"/>
  <c r="H5157" i="5" l="1"/>
  <c r="G5158" i="5"/>
  <c r="C5158" i="5"/>
  <c r="F5158" i="5"/>
  <c r="B5158" i="5"/>
  <c r="E5158" i="5"/>
  <c r="A5159" i="5"/>
  <c r="D5158" i="5"/>
  <c r="H5158" i="5" l="1"/>
  <c r="G5159" i="5"/>
  <c r="C5159" i="5"/>
  <c r="F5159" i="5"/>
  <c r="B5159" i="5"/>
  <c r="E5159" i="5"/>
  <c r="A5160" i="5"/>
  <c r="D5159" i="5"/>
  <c r="H5159" i="5" l="1"/>
  <c r="G5160" i="5"/>
  <c r="C5160" i="5"/>
  <c r="F5160" i="5"/>
  <c r="B5160" i="5"/>
  <c r="E5160" i="5"/>
  <c r="A5161" i="5"/>
  <c r="D5160" i="5"/>
  <c r="H5160" i="5" l="1"/>
  <c r="G5161" i="5"/>
  <c r="C5161" i="5"/>
  <c r="F5161" i="5"/>
  <c r="B5161" i="5"/>
  <c r="E5161" i="5"/>
  <c r="A5162" i="5"/>
  <c r="D5161" i="5"/>
  <c r="H5161" i="5" l="1"/>
  <c r="G5162" i="5"/>
  <c r="C5162" i="5"/>
  <c r="F5162" i="5"/>
  <c r="B5162" i="5"/>
  <c r="E5162" i="5"/>
  <c r="A5163" i="5"/>
  <c r="D5162" i="5"/>
  <c r="H5162" i="5" l="1"/>
  <c r="G5163" i="5"/>
  <c r="C5163" i="5"/>
  <c r="F5163" i="5"/>
  <c r="B5163" i="5"/>
  <c r="E5163" i="5"/>
  <c r="A5164" i="5"/>
  <c r="D5163" i="5"/>
  <c r="H5163" i="5" l="1"/>
  <c r="G5164" i="5"/>
  <c r="C5164" i="5"/>
  <c r="F5164" i="5"/>
  <c r="B5164" i="5"/>
  <c r="E5164" i="5"/>
  <c r="A5165" i="5"/>
  <c r="D5164" i="5"/>
  <c r="H5164" i="5" l="1"/>
  <c r="G5165" i="5"/>
  <c r="C5165" i="5"/>
  <c r="F5165" i="5"/>
  <c r="B5165" i="5"/>
  <c r="E5165" i="5"/>
  <c r="A5166" i="5"/>
  <c r="D5165" i="5"/>
  <c r="H5165" i="5" l="1"/>
  <c r="G5166" i="5"/>
  <c r="C5166" i="5"/>
  <c r="F5166" i="5"/>
  <c r="B5166" i="5"/>
  <c r="E5166" i="5"/>
  <c r="A5167" i="5"/>
  <c r="D5166" i="5"/>
  <c r="H5166" i="5" l="1"/>
  <c r="G5167" i="5"/>
  <c r="C5167" i="5"/>
  <c r="F5167" i="5"/>
  <c r="B5167" i="5"/>
  <c r="E5167" i="5"/>
  <c r="A5168" i="5"/>
  <c r="D5167" i="5"/>
  <c r="H5167" i="5" l="1"/>
  <c r="G5168" i="5"/>
  <c r="C5168" i="5"/>
  <c r="F5168" i="5"/>
  <c r="B5168" i="5"/>
  <c r="E5168" i="5"/>
  <c r="A5169" i="5"/>
  <c r="D5168" i="5"/>
  <c r="H5168" i="5" l="1"/>
  <c r="G5169" i="5"/>
  <c r="C5169" i="5"/>
  <c r="F5169" i="5"/>
  <c r="B5169" i="5"/>
  <c r="E5169" i="5"/>
  <c r="A5170" i="5"/>
  <c r="D5169" i="5"/>
  <c r="H5169" i="5" l="1"/>
  <c r="G5170" i="5"/>
  <c r="C5170" i="5"/>
  <c r="F5170" i="5"/>
  <c r="B5170" i="5"/>
  <c r="E5170" i="5"/>
  <c r="A5171" i="5"/>
  <c r="D5170" i="5"/>
  <c r="H5170" i="5" l="1"/>
  <c r="G5171" i="5"/>
  <c r="C5171" i="5"/>
  <c r="F5171" i="5"/>
  <c r="B5171" i="5"/>
  <c r="E5171" i="5"/>
  <c r="A5172" i="5"/>
  <c r="D5171" i="5"/>
  <c r="H5171" i="5" l="1"/>
  <c r="G5172" i="5"/>
  <c r="C5172" i="5"/>
  <c r="F5172" i="5"/>
  <c r="B5172" i="5"/>
  <c r="E5172" i="5"/>
  <c r="A5173" i="5"/>
  <c r="D5172" i="5"/>
  <c r="H5172" i="5" l="1"/>
  <c r="G5173" i="5"/>
  <c r="C5173" i="5"/>
  <c r="F5173" i="5"/>
  <c r="B5173" i="5"/>
  <c r="E5173" i="5"/>
  <c r="A5174" i="5"/>
  <c r="D5173" i="5"/>
  <c r="H5173" i="5" l="1"/>
  <c r="G5174" i="5"/>
  <c r="C5174" i="5"/>
  <c r="F5174" i="5"/>
  <c r="B5174" i="5"/>
  <c r="E5174" i="5"/>
  <c r="A5175" i="5"/>
  <c r="D5174" i="5"/>
  <c r="H5174" i="5" l="1"/>
  <c r="G5175" i="5"/>
  <c r="C5175" i="5"/>
  <c r="F5175" i="5"/>
  <c r="B5175" i="5"/>
  <c r="E5175" i="5"/>
  <c r="A5176" i="5"/>
  <c r="D5175" i="5"/>
  <c r="H5175" i="5" l="1"/>
  <c r="G5176" i="5"/>
  <c r="C5176" i="5"/>
  <c r="F5176" i="5"/>
  <c r="B5176" i="5"/>
  <c r="E5176" i="5"/>
  <c r="A5177" i="5"/>
  <c r="D5176" i="5"/>
  <c r="H5176" i="5" l="1"/>
  <c r="G5177" i="5"/>
  <c r="C5177" i="5"/>
  <c r="F5177" i="5"/>
  <c r="B5177" i="5"/>
  <c r="E5177" i="5"/>
  <c r="A5178" i="5"/>
  <c r="D5177" i="5"/>
  <c r="H5177" i="5" l="1"/>
  <c r="G5178" i="5"/>
  <c r="C5178" i="5"/>
  <c r="F5178" i="5"/>
  <c r="B5178" i="5"/>
  <c r="E5178" i="5"/>
  <c r="A5179" i="5"/>
  <c r="D5178" i="5"/>
  <c r="H5178" i="5" l="1"/>
  <c r="G5179" i="5"/>
  <c r="C5179" i="5"/>
  <c r="F5179" i="5"/>
  <c r="B5179" i="5"/>
  <c r="E5179" i="5"/>
  <c r="A5180" i="5"/>
  <c r="D5179" i="5"/>
  <c r="H5179" i="5" l="1"/>
  <c r="G5180" i="5"/>
  <c r="C5180" i="5"/>
  <c r="F5180" i="5"/>
  <c r="B5180" i="5"/>
  <c r="E5180" i="5"/>
  <c r="A5181" i="5"/>
  <c r="D5180" i="5"/>
  <c r="H5180" i="5" l="1"/>
  <c r="G5181" i="5"/>
  <c r="C5181" i="5"/>
  <c r="F5181" i="5"/>
  <c r="B5181" i="5"/>
  <c r="E5181" i="5"/>
  <c r="A5182" i="5"/>
  <c r="D5181" i="5"/>
  <c r="H5181" i="5" l="1"/>
  <c r="G5182" i="5"/>
  <c r="C5182" i="5"/>
  <c r="F5182" i="5"/>
  <c r="B5182" i="5"/>
  <c r="E5182" i="5"/>
  <c r="A5183" i="5"/>
  <c r="D5182" i="5"/>
  <c r="H5182" i="5" l="1"/>
  <c r="G5183" i="5"/>
  <c r="C5183" i="5"/>
  <c r="F5183" i="5"/>
  <c r="B5183" i="5"/>
  <c r="E5183" i="5"/>
  <c r="A5184" i="5"/>
  <c r="D5183" i="5"/>
  <c r="H5183" i="5" l="1"/>
  <c r="G5184" i="5"/>
  <c r="C5184" i="5"/>
  <c r="F5184" i="5"/>
  <c r="B5184" i="5"/>
  <c r="E5184" i="5"/>
  <c r="A5185" i="5"/>
  <c r="D5184" i="5"/>
  <c r="H5184" i="5" l="1"/>
  <c r="G5185" i="5"/>
  <c r="C5185" i="5"/>
  <c r="F5185" i="5"/>
  <c r="B5185" i="5"/>
  <c r="E5185" i="5"/>
  <c r="A5186" i="5"/>
  <c r="D5185" i="5"/>
  <c r="H5185" i="5" l="1"/>
  <c r="G5186" i="5"/>
  <c r="C5186" i="5"/>
  <c r="F5186" i="5"/>
  <c r="B5186" i="5"/>
  <c r="E5186" i="5"/>
  <c r="A5187" i="5"/>
  <c r="D5186" i="5"/>
  <c r="H5186" i="5" l="1"/>
  <c r="G5187" i="5"/>
  <c r="C5187" i="5"/>
  <c r="F5187" i="5"/>
  <c r="B5187" i="5"/>
  <c r="E5187" i="5"/>
  <c r="A5188" i="5"/>
  <c r="D5187" i="5"/>
  <c r="H5187" i="5" l="1"/>
  <c r="G5188" i="5"/>
  <c r="C5188" i="5"/>
  <c r="F5188" i="5"/>
  <c r="B5188" i="5"/>
  <c r="E5188" i="5"/>
  <c r="A5189" i="5"/>
  <c r="D5188" i="5"/>
  <c r="H5188" i="5" l="1"/>
  <c r="G5189" i="5"/>
  <c r="C5189" i="5"/>
  <c r="F5189" i="5"/>
  <c r="B5189" i="5"/>
  <c r="E5189" i="5"/>
  <c r="A5190" i="5"/>
  <c r="D5189" i="5"/>
  <c r="H5189" i="5" l="1"/>
  <c r="G5190" i="5"/>
  <c r="C5190" i="5"/>
  <c r="F5190" i="5"/>
  <c r="B5190" i="5"/>
  <c r="E5190" i="5"/>
  <c r="A5191" i="5"/>
  <c r="D5190" i="5"/>
  <c r="H5190" i="5" l="1"/>
  <c r="G5191" i="5"/>
  <c r="C5191" i="5"/>
  <c r="F5191" i="5"/>
  <c r="B5191" i="5"/>
  <c r="E5191" i="5"/>
  <c r="A5192" i="5"/>
  <c r="D5191" i="5"/>
  <c r="H5191" i="5" l="1"/>
  <c r="G5192" i="5"/>
  <c r="C5192" i="5"/>
  <c r="F5192" i="5"/>
  <c r="B5192" i="5"/>
  <c r="E5192" i="5"/>
  <c r="A5193" i="5"/>
  <c r="D5192" i="5"/>
  <c r="H5192" i="5" l="1"/>
  <c r="G5193" i="5"/>
  <c r="C5193" i="5"/>
  <c r="F5193" i="5"/>
  <c r="B5193" i="5"/>
  <c r="E5193" i="5"/>
  <c r="A5194" i="5"/>
  <c r="D5193" i="5"/>
  <c r="H5193" i="5" l="1"/>
  <c r="G5194" i="5"/>
  <c r="C5194" i="5"/>
  <c r="F5194" i="5"/>
  <c r="B5194" i="5"/>
  <c r="E5194" i="5"/>
  <c r="A5195" i="5"/>
  <c r="D5194" i="5"/>
  <c r="H5194" i="5" l="1"/>
  <c r="G5195" i="5"/>
  <c r="C5195" i="5"/>
  <c r="F5195" i="5"/>
  <c r="B5195" i="5"/>
  <c r="E5195" i="5"/>
  <c r="A5196" i="5"/>
  <c r="D5195" i="5"/>
  <c r="H5195" i="5" l="1"/>
  <c r="G5196" i="5"/>
  <c r="C5196" i="5"/>
  <c r="F5196" i="5"/>
  <c r="B5196" i="5"/>
  <c r="E5196" i="5"/>
  <c r="A5197" i="5"/>
  <c r="D5196" i="5"/>
  <c r="H5196" i="5" l="1"/>
  <c r="G5197" i="5"/>
  <c r="C5197" i="5"/>
  <c r="F5197" i="5"/>
  <c r="B5197" i="5"/>
  <c r="E5197" i="5"/>
  <c r="A5198" i="5"/>
  <c r="D5197" i="5"/>
  <c r="H5197" i="5" l="1"/>
  <c r="G5198" i="5"/>
  <c r="C5198" i="5"/>
  <c r="F5198" i="5"/>
  <c r="B5198" i="5"/>
  <c r="E5198" i="5"/>
  <c r="A5199" i="5"/>
  <c r="D5198" i="5"/>
  <c r="H5198" i="5" l="1"/>
  <c r="G5199" i="5"/>
  <c r="C5199" i="5"/>
  <c r="F5199" i="5"/>
  <c r="B5199" i="5"/>
  <c r="E5199" i="5"/>
  <c r="A5200" i="5"/>
  <c r="D5199" i="5"/>
  <c r="H5199" i="5" l="1"/>
  <c r="G5200" i="5"/>
  <c r="C5200" i="5"/>
  <c r="F5200" i="5"/>
  <c r="B5200" i="5"/>
  <c r="E5200" i="5"/>
  <c r="A5201" i="5"/>
  <c r="D5200" i="5"/>
  <c r="H5200" i="5" l="1"/>
  <c r="G5201" i="5"/>
  <c r="C5201" i="5"/>
  <c r="F5201" i="5"/>
  <c r="B5201" i="5"/>
  <c r="E5201" i="5"/>
  <c r="A5202" i="5"/>
  <c r="D5201" i="5"/>
  <c r="H5201" i="5" l="1"/>
  <c r="G5202" i="5"/>
  <c r="C5202" i="5"/>
  <c r="F5202" i="5"/>
  <c r="B5202" i="5"/>
  <c r="E5202" i="5"/>
  <c r="A5203" i="5"/>
  <c r="D5202" i="5"/>
  <c r="H5202" i="5" l="1"/>
  <c r="G5203" i="5"/>
  <c r="C5203" i="5"/>
  <c r="F5203" i="5"/>
  <c r="B5203" i="5"/>
  <c r="E5203" i="5"/>
  <c r="A5204" i="5"/>
  <c r="D5203" i="5"/>
  <c r="H5203" i="5" l="1"/>
  <c r="G5204" i="5"/>
  <c r="C5204" i="5"/>
  <c r="F5204" i="5"/>
  <c r="B5204" i="5"/>
  <c r="E5204" i="5"/>
  <c r="A5205" i="5"/>
  <c r="D5204" i="5"/>
  <c r="H5204" i="5" l="1"/>
  <c r="G5205" i="5"/>
  <c r="C5205" i="5"/>
  <c r="F5205" i="5"/>
  <c r="B5205" i="5"/>
  <c r="E5205" i="5"/>
  <c r="A5206" i="5"/>
  <c r="D5205" i="5"/>
  <c r="H5205" i="5" l="1"/>
  <c r="G5206" i="5"/>
  <c r="C5206" i="5"/>
  <c r="F5206" i="5"/>
  <c r="B5206" i="5"/>
  <c r="E5206" i="5"/>
  <c r="A5207" i="5"/>
  <c r="D5206" i="5"/>
  <c r="H5206" i="5" l="1"/>
  <c r="G5207" i="5"/>
  <c r="C5207" i="5"/>
  <c r="F5207" i="5"/>
  <c r="B5207" i="5"/>
  <c r="E5207" i="5"/>
  <c r="A5208" i="5"/>
  <c r="D5207" i="5"/>
  <c r="H5207" i="5" l="1"/>
  <c r="G5208" i="5"/>
  <c r="C5208" i="5"/>
  <c r="F5208" i="5"/>
  <c r="B5208" i="5"/>
  <c r="E5208" i="5"/>
  <c r="A5209" i="5"/>
  <c r="D5208" i="5"/>
  <c r="H5208" i="5" l="1"/>
  <c r="G5209" i="5"/>
  <c r="C5209" i="5"/>
  <c r="F5209" i="5"/>
  <c r="B5209" i="5"/>
  <c r="E5209" i="5"/>
  <c r="A5210" i="5"/>
  <c r="D5209" i="5"/>
  <c r="H5209" i="5" l="1"/>
  <c r="G5210" i="5"/>
  <c r="C5210" i="5"/>
  <c r="F5210" i="5"/>
  <c r="B5210" i="5"/>
  <c r="E5210" i="5"/>
  <c r="A5211" i="5"/>
  <c r="D5210" i="5"/>
  <c r="H5210" i="5" l="1"/>
  <c r="G5211" i="5"/>
  <c r="C5211" i="5"/>
  <c r="F5211" i="5"/>
  <c r="B5211" i="5"/>
  <c r="E5211" i="5"/>
  <c r="A5212" i="5"/>
  <c r="D5211" i="5"/>
  <c r="H5211" i="5" l="1"/>
  <c r="G5212" i="5"/>
  <c r="C5212" i="5"/>
  <c r="F5212" i="5"/>
  <c r="B5212" i="5"/>
  <c r="E5212" i="5"/>
  <c r="A5213" i="5"/>
  <c r="D5212" i="5"/>
  <c r="H5212" i="5" l="1"/>
  <c r="G5213" i="5"/>
  <c r="C5213" i="5"/>
  <c r="F5213" i="5"/>
  <c r="B5213" i="5"/>
  <c r="E5213" i="5"/>
  <c r="A5214" i="5"/>
  <c r="D5213" i="5"/>
  <c r="H5213" i="5" l="1"/>
  <c r="G5214" i="5"/>
  <c r="C5214" i="5"/>
  <c r="F5214" i="5"/>
  <c r="B5214" i="5"/>
  <c r="E5214" i="5"/>
  <c r="A5215" i="5"/>
  <c r="D5214" i="5"/>
  <c r="H5214" i="5" l="1"/>
  <c r="G5215" i="5"/>
  <c r="C5215" i="5"/>
  <c r="F5215" i="5"/>
  <c r="B5215" i="5"/>
  <c r="E5215" i="5"/>
  <c r="A5216" i="5"/>
  <c r="D5215" i="5"/>
  <c r="H5215" i="5" l="1"/>
  <c r="G5216" i="5"/>
  <c r="C5216" i="5"/>
  <c r="F5216" i="5"/>
  <c r="B5216" i="5"/>
  <c r="E5216" i="5"/>
  <c r="A5217" i="5"/>
  <c r="D5216" i="5"/>
  <c r="H5216" i="5" l="1"/>
  <c r="G5217" i="5"/>
  <c r="C5217" i="5"/>
  <c r="F5217" i="5"/>
  <c r="B5217" i="5"/>
  <c r="E5217" i="5"/>
  <c r="A5218" i="5"/>
  <c r="D5217" i="5"/>
  <c r="H5217" i="5" l="1"/>
  <c r="G5218" i="5"/>
  <c r="C5218" i="5"/>
  <c r="F5218" i="5"/>
  <c r="B5218" i="5"/>
  <c r="A5219" i="5"/>
  <c r="E5218" i="5"/>
  <c r="D5218" i="5"/>
  <c r="H5218" i="5" l="1"/>
  <c r="G5219" i="5"/>
  <c r="C5219" i="5"/>
  <c r="E5219" i="5"/>
  <c r="A5220" i="5"/>
  <c r="D5219" i="5"/>
  <c r="B5219" i="5"/>
  <c r="F5219" i="5"/>
  <c r="H5219" i="5" l="1"/>
  <c r="G5220" i="5"/>
  <c r="C5220" i="5"/>
  <c r="B5220" i="5"/>
  <c r="F5220" i="5"/>
  <c r="D5220" i="5"/>
  <c r="E5220" i="5"/>
  <c r="A5221" i="5"/>
  <c r="H5220" i="5" l="1"/>
  <c r="G5221" i="5"/>
  <c r="C5221" i="5"/>
  <c r="E5221" i="5"/>
  <c r="A5222" i="5"/>
  <c r="D5221" i="5"/>
  <c r="F5221" i="5"/>
  <c r="B5221" i="5"/>
  <c r="H5221" i="5" l="1"/>
  <c r="G5222" i="5"/>
  <c r="C5222" i="5"/>
  <c r="B5222" i="5"/>
  <c r="F5222" i="5"/>
  <c r="A5223" i="5"/>
  <c r="E5222" i="5"/>
  <c r="D5222" i="5"/>
  <c r="H5222" i="5" l="1"/>
  <c r="G5223" i="5"/>
  <c r="C5223" i="5"/>
  <c r="E5223" i="5"/>
  <c r="A5224" i="5"/>
  <c r="D5223" i="5"/>
  <c r="B5223" i="5"/>
  <c r="F5223" i="5"/>
  <c r="H5223" i="5" l="1"/>
  <c r="G5224" i="5"/>
  <c r="C5224" i="5"/>
  <c r="B5224" i="5"/>
  <c r="F5224" i="5"/>
  <c r="D5224" i="5"/>
  <c r="E5224" i="5"/>
  <c r="A5225" i="5"/>
  <c r="H5224" i="5" l="1"/>
  <c r="G5225" i="5"/>
  <c r="C5225" i="5"/>
  <c r="E5225" i="5"/>
  <c r="A5226" i="5"/>
  <c r="D5225" i="5"/>
  <c r="F5225" i="5"/>
  <c r="B5225" i="5"/>
  <c r="H5225" i="5" l="1"/>
  <c r="G5226" i="5"/>
  <c r="C5226" i="5"/>
  <c r="B5226" i="5"/>
  <c r="F5226" i="5"/>
  <c r="A5227" i="5"/>
  <c r="E5226" i="5"/>
  <c r="D5226" i="5"/>
  <c r="H5226" i="5" l="1"/>
  <c r="G5227" i="5"/>
  <c r="C5227" i="5"/>
  <c r="E5227" i="5"/>
  <c r="A5228" i="5"/>
  <c r="D5227" i="5"/>
  <c r="B5227" i="5"/>
  <c r="F5227" i="5"/>
  <c r="H5227" i="5" l="1"/>
  <c r="G5228" i="5"/>
  <c r="C5228" i="5"/>
  <c r="B5228" i="5"/>
  <c r="F5228" i="5"/>
  <c r="D5228" i="5"/>
  <c r="E5228" i="5"/>
  <c r="A5229" i="5"/>
  <c r="H5228" i="5" l="1"/>
  <c r="G5229" i="5"/>
  <c r="C5229" i="5"/>
  <c r="E5229" i="5"/>
  <c r="A5230" i="5"/>
  <c r="D5229" i="5"/>
  <c r="F5229" i="5"/>
  <c r="B5229" i="5"/>
  <c r="H5229" i="5" l="1"/>
  <c r="G5230" i="5"/>
  <c r="C5230" i="5"/>
  <c r="B5230" i="5"/>
  <c r="F5230" i="5"/>
  <c r="A5231" i="5"/>
  <c r="E5230" i="5"/>
  <c r="D5230" i="5"/>
  <c r="H5230" i="5" l="1"/>
  <c r="G5231" i="5"/>
  <c r="C5231" i="5"/>
  <c r="E5231" i="5"/>
  <c r="A5232" i="5"/>
  <c r="D5231" i="5"/>
  <c r="B5231" i="5"/>
  <c r="F5231" i="5"/>
  <c r="H5231" i="5" l="1"/>
  <c r="G5232" i="5"/>
  <c r="C5232" i="5"/>
  <c r="B5232" i="5"/>
  <c r="F5232" i="5"/>
  <c r="D5232" i="5"/>
  <c r="E5232" i="5"/>
  <c r="A5233" i="5"/>
  <c r="H5232" i="5" l="1"/>
  <c r="G5233" i="5"/>
  <c r="C5233" i="5"/>
  <c r="E5233" i="5"/>
  <c r="A5234" i="5"/>
  <c r="D5233" i="5"/>
  <c r="F5233" i="5"/>
  <c r="B5233" i="5"/>
  <c r="H5233" i="5" l="1"/>
  <c r="G5234" i="5"/>
  <c r="C5234" i="5"/>
  <c r="B5234" i="5"/>
  <c r="F5234" i="5"/>
  <c r="A5235" i="5"/>
  <c r="E5234" i="5"/>
  <c r="D5234" i="5"/>
  <c r="H5234" i="5" l="1"/>
  <c r="G5235" i="5"/>
  <c r="C5235" i="5"/>
  <c r="E5235" i="5"/>
  <c r="A5236" i="5"/>
  <c r="D5235" i="5"/>
  <c r="B5235" i="5"/>
  <c r="F5235" i="5"/>
  <c r="H5235" i="5" l="1"/>
  <c r="G5236" i="5"/>
  <c r="C5236" i="5"/>
  <c r="B5236" i="5"/>
  <c r="F5236" i="5"/>
  <c r="D5236" i="5"/>
  <c r="E5236" i="5"/>
  <c r="A5237" i="5"/>
  <c r="H5236" i="5" l="1"/>
  <c r="G5237" i="5"/>
  <c r="C5237" i="5"/>
  <c r="E5237" i="5"/>
  <c r="A5238" i="5"/>
  <c r="D5237" i="5"/>
  <c r="F5237" i="5"/>
  <c r="B5237" i="5"/>
  <c r="H5237" i="5" l="1"/>
  <c r="G5238" i="5"/>
  <c r="C5238" i="5"/>
  <c r="B5238" i="5"/>
  <c r="F5238" i="5"/>
  <c r="A5239" i="5"/>
  <c r="E5238" i="5"/>
  <c r="D5238" i="5"/>
  <c r="H5238" i="5" l="1"/>
  <c r="G5239" i="5"/>
  <c r="C5239" i="5"/>
  <c r="E5239" i="5"/>
  <c r="A5240" i="5"/>
  <c r="D5239" i="5"/>
  <c r="B5239" i="5"/>
  <c r="F5239" i="5"/>
  <c r="H5239" i="5" l="1"/>
  <c r="G5240" i="5"/>
  <c r="C5240" i="5"/>
  <c r="B5240" i="5"/>
  <c r="F5240" i="5"/>
  <c r="D5240" i="5"/>
  <c r="E5240" i="5"/>
  <c r="A5241" i="5"/>
  <c r="H5240" i="5" l="1"/>
  <c r="G5241" i="5"/>
  <c r="C5241" i="5"/>
  <c r="E5241" i="5"/>
  <c r="A5242" i="5"/>
  <c r="D5241" i="5"/>
  <c r="F5241" i="5"/>
  <c r="B5241" i="5"/>
  <c r="H5241" i="5" l="1"/>
  <c r="G5242" i="5"/>
  <c r="C5242" i="5"/>
  <c r="B5242" i="5"/>
  <c r="F5242" i="5"/>
  <c r="A5243" i="5"/>
  <c r="E5242" i="5"/>
  <c r="D5242" i="5"/>
  <c r="H5242" i="5" l="1"/>
  <c r="G5243" i="5"/>
  <c r="C5243" i="5"/>
  <c r="E5243" i="5"/>
  <c r="A5244" i="5"/>
  <c r="D5243" i="5"/>
  <c r="B5243" i="5"/>
  <c r="F5243" i="5"/>
  <c r="H5243" i="5" l="1"/>
  <c r="G5244" i="5"/>
  <c r="C5244" i="5"/>
  <c r="B5244" i="5"/>
  <c r="F5244" i="5"/>
  <c r="D5244" i="5"/>
  <c r="E5244" i="5"/>
  <c r="A5245" i="5"/>
  <c r="H5244" i="5" l="1"/>
  <c r="G5245" i="5"/>
  <c r="C5245" i="5"/>
  <c r="E5245" i="5"/>
  <c r="A5246" i="5"/>
  <c r="D5245" i="5"/>
  <c r="F5245" i="5"/>
  <c r="B5245" i="5"/>
  <c r="H5245" i="5" l="1"/>
  <c r="G5246" i="5"/>
  <c r="C5246" i="5"/>
  <c r="B5246" i="5"/>
  <c r="F5246" i="5"/>
  <c r="A5247" i="5"/>
  <c r="E5246" i="5"/>
  <c r="D5246" i="5"/>
  <c r="H5246" i="5" l="1"/>
  <c r="G5247" i="5"/>
  <c r="C5247" i="5"/>
  <c r="E5247" i="5"/>
  <c r="A5248" i="5"/>
  <c r="D5247" i="5"/>
  <c r="B5247" i="5"/>
  <c r="F5247" i="5"/>
  <c r="H5247" i="5" l="1"/>
  <c r="G5248" i="5"/>
  <c r="C5248" i="5"/>
  <c r="B5248" i="5"/>
  <c r="F5248" i="5"/>
  <c r="D5248" i="5"/>
  <c r="E5248" i="5"/>
  <c r="A5249" i="5"/>
  <c r="H5248" i="5" l="1"/>
  <c r="G5249" i="5"/>
  <c r="C5249" i="5"/>
  <c r="E5249" i="5"/>
  <c r="A5250" i="5"/>
  <c r="D5249" i="5"/>
  <c r="F5249" i="5"/>
  <c r="B5249" i="5"/>
  <c r="H5249" i="5" l="1"/>
  <c r="G5250" i="5"/>
  <c r="C5250" i="5"/>
  <c r="B5250" i="5"/>
  <c r="F5250" i="5"/>
  <c r="A5251" i="5"/>
  <c r="E5250" i="5"/>
  <c r="D5250" i="5"/>
  <c r="H5250" i="5" l="1"/>
  <c r="G5251" i="5"/>
  <c r="C5251" i="5"/>
  <c r="E5251" i="5"/>
  <c r="A5252" i="5"/>
  <c r="D5251" i="5"/>
  <c r="B5251" i="5"/>
  <c r="F5251" i="5"/>
  <c r="H5251" i="5" l="1"/>
  <c r="G5252" i="5"/>
  <c r="C5252" i="5"/>
  <c r="B5252" i="5"/>
  <c r="F5252" i="5"/>
  <c r="D5252" i="5"/>
  <c r="E5252" i="5"/>
  <c r="A5253" i="5"/>
  <c r="H5252" i="5" l="1"/>
  <c r="G5253" i="5"/>
  <c r="C5253" i="5"/>
  <c r="E5253" i="5"/>
  <c r="A5254" i="5"/>
  <c r="D5253" i="5"/>
  <c r="F5253" i="5"/>
  <c r="B5253" i="5"/>
  <c r="H5253" i="5" l="1"/>
  <c r="G5254" i="5"/>
  <c r="C5254" i="5"/>
  <c r="B5254" i="5"/>
  <c r="F5254" i="5"/>
  <c r="A5255" i="5"/>
  <c r="E5254" i="5"/>
  <c r="D5254" i="5"/>
  <c r="H5254" i="5" l="1"/>
  <c r="G5255" i="5"/>
  <c r="C5255" i="5"/>
  <c r="E5255" i="5"/>
  <c r="A5256" i="5"/>
  <c r="D5255" i="5"/>
  <c r="B5255" i="5"/>
  <c r="F5255" i="5"/>
  <c r="H5255" i="5" l="1"/>
  <c r="G5256" i="5"/>
  <c r="C5256" i="5"/>
  <c r="B5256" i="5"/>
  <c r="F5256" i="5"/>
  <c r="D5256" i="5"/>
  <c r="E5256" i="5"/>
  <c r="A5257" i="5"/>
  <c r="H5256" i="5" l="1"/>
  <c r="G5257" i="5"/>
  <c r="C5257" i="5"/>
  <c r="E5257" i="5"/>
  <c r="A5258" i="5"/>
  <c r="D5257" i="5"/>
  <c r="F5257" i="5"/>
  <c r="B5257" i="5"/>
  <c r="H5257" i="5" l="1"/>
  <c r="G5258" i="5"/>
  <c r="C5258" i="5"/>
  <c r="B5258" i="5"/>
  <c r="F5258" i="5"/>
  <c r="A5259" i="5"/>
  <c r="E5258" i="5"/>
  <c r="D5258" i="5"/>
  <c r="H5258" i="5" l="1"/>
  <c r="G5259" i="5"/>
  <c r="C5259" i="5"/>
  <c r="E5259" i="5"/>
  <c r="A5260" i="5"/>
  <c r="D5259" i="5"/>
  <c r="B5259" i="5"/>
  <c r="F5259" i="5"/>
  <c r="H5259" i="5" l="1"/>
  <c r="G5260" i="5"/>
  <c r="C5260" i="5"/>
  <c r="B5260" i="5"/>
  <c r="F5260" i="5"/>
  <c r="D5260" i="5"/>
  <c r="E5260" i="5"/>
  <c r="A5261" i="5"/>
  <c r="H5260" i="5" l="1"/>
  <c r="G5261" i="5"/>
  <c r="C5261" i="5"/>
  <c r="E5261" i="5"/>
  <c r="A5262" i="5"/>
  <c r="D5261" i="5"/>
  <c r="F5261" i="5"/>
  <c r="B5261" i="5"/>
  <c r="H5261" i="5" l="1"/>
  <c r="G5262" i="5"/>
  <c r="C5262" i="5"/>
  <c r="B5262" i="5"/>
  <c r="F5262" i="5"/>
  <c r="A5263" i="5"/>
  <c r="E5262" i="5"/>
  <c r="D5262" i="5"/>
  <c r="H5262" i="5" l="1"/>
  <c r="G5263" i="5"/>
  <c r="C5263" i="5"/>
  <c r="E5263" i="5"/>
  <c r="A5264" i="5"/>
  <c r="D5263" i="5"/>
  <c r="B5263" i="5"/>
  <c r="F5263" i="5"/>
  <c r="H5263" i="5" l="1"/>
  <c r="G5264" i="5"/>
  <c r="C5264" i="5"/>
  <c r="B5264" i="5"/>
  <c r="F5264" i="5"/>
  <c r="D5264" i="5"/>
  <c r="E5264" i="5"/>
  <c r="A5265" i="5"/>
  <c r="H5264" i="5" l="1"/>
  <c r="G5265" i="5"/>
  <c r="C5265" i="5"/>
  <c r="E5265" i="5"/>
  <c r="A5266" i="5"/>
  <c r="D5265" i="5"/>
  <c r="F5265" i="5"/>
  <c r="B5265" i="5"/>
  <c r="H5265" i="5" l="1"/>
  <c r="G5266" i="5"/>
  <c r="C5266" i="5"/>
  <c r="B5266" i="5"/>
  <c r="F5266" i="5"/>
  <c r="A5267" i="5"/>
  <c r="E5266" i="5"/>
  <c r="D5266" i="5"/>
  <c r="H5266" i="5" l="1"/>
  <c r="G5267" i="5"/>
  <c r="C5267" i="5"/>
  <c r="E5267" i="5"/>
  <c r="A5268" i="5"/>
  <c r="D5267" i="5"/>
  <c r="B5267" i="5"/>
  <c r="F5267" i="5"/>
  <c r="H5267" i="5" l="1"/>
  <c r="G5268" i="5"/>
  <c r="C5268" i="5"/>
  <c r="B5268" i="5"/>
  <c r="F5268" i="5"/>
  <c r="D5268" i="5"/>
  <c r="E5268" i="5"/>
  <c r="A5269" i="5"/>
  <c r="H5268" i="5" l="1"/>
  <c r="G5269" i="5"/>
  <c r="C5269" i="5"/>
  <c r="E5269" i="5"/>
  <c r="A5270" i="5"/>
  <c r="D5269" i="5"/>
  <c r="F5269" i="5"/>
  <c r="B5269" i="5"/>
  <c r="H5269" i="5" l="1"/>
  <c r="G5270" i="5"/>
  <c r="C5270" i="5"/>
  <c r="B5270" i="5"/>
  <c r="F5270" i="5"/>
  <c r="A5271" i="5"/>
  <c r="E5270" i="5"/>
  <c r="D5270" i="5"/>
  <c r="H5270" i="5" l="1"/>
  <c r="G5271" i="5"/>
  <c r="C5271" i="5"/>
  <c r="E5271" i="5"/>
  <c r="A5272" i="5"/>
  <c r="D5271" i="5"/>
  <c r="B5271" i="5"/>
  <c r="F5271" i="5"/>
  <c r="H5271" i="5" l="1"/>
  <c r="G5272" i="5"/>
  <c r="C5272" i="5"/>
  <c r="B5272" i="5"/>
  <c r="F5272" i="5"/>
  <c r="D5272" i="5"/>
  <c r="E5272" i="5"/>
  <c r="A5273" i="5"/>
  <c r="H5272" i="5" l="1"/>
  <c r="G5273" i="5"/>
  <c r="C5273" i="5"/>
  <c r="E5273" i="5"/>
  <c r="A5274" i="5"/>
  <c r="D5273" i="5"/>
  <c r="F5273" i="5"/>
  <c r="B5273" i="5"/>
  <c r="H5273" i="5" l="1"/>
  <c r="G5274" i="5"/>
  <c r="C5274" i="5"/>
  <c r="B5274" i="5"/>
  <c r="F5274" i="5"/>
  <c r="A5275" i="5"/>
  <c r="E5274" i="5"/>
  <c r="D5274" i="5"/>
  <c r="H5274" i="5" l="1"/>
  <c r="G5275" i="5"/>
  <c r="C5275" i="5"/>
  <c r="E5275" i="5"/>
  <c r="A5276" i="5"/>
  <c r="D5275" i="5"/>
  <c r="B5275" i="5"/>
  <c r="F5275" i="5"/>
  <c r="H5275" i="5" l="1"/>
  <c r="G5276" i="5"/>
  <c r="C5276" i="5"/>
  <c r="B5276" i="5"/>
  <c r="F5276" i="5"/>
  <c r="D5276" i="5"/>
  <c r="E5276" i="5"/>
  <c r="A5277" i="5"/>
  <c r="H5276" i="5" l="1"/>
  <c r="G5277" i="5"/>
  <c r="C5277" i="5"/>
  <c r="E5277" i="5"/>
  <c r="A5278" i="5"/>
  <c r="D5277" i="5"/>
  <c r="F5277" i="5"/>
  <c r="B5277" i="5"/>
  <c r="H5277" i="5" l="1"/>
  <c r="G5278" i="5"/>
  <c r="C5278" i="5"/>
  <c r="B5278" i="5"/>
  <c r="F5278" i="5"/>
  <c r="A5279" i="5"/>
  <c r="E5278" i="5"/>
  <c r="D5278" i="5"/>
  <c r="H5278" i="5" l="1"/>
  <c r="G5279" i="5"/>
  <c r="C5279" i="5"/>
  <c r="E5279" i="5"/>
  <c r="A5280" i="5"/>
  <c r="D5279" i="5"/>
  <c r="B5279" i="5"/>
  <c r="F5279" i="5"/>
  <c r="H5279" i="5" l="1"/>
  <c r="G5280" i="5"/>
  <c r="C5280" i="5"/>
  <c r="B5280" i="5"/>
  <c r="F5280" i="5"/>
  <c r="D5280" i="5"/>
  <c r="E5280" i="5"/>
  <c r="A5281" i="5"/>
  <c r="H5280" i="5" l="1"/>
  <c r="G5281" i="5"/>
  <c r="C5281" i="5"/>
  <c r="E5281" i="5"/>
  <c r="A5282" i="5"/>
  <c r="D5281" i="5"/>
  <c r="F5281" i="5"/>
  <c r="B5281" i="5"/>
  <c r="H5281" i="5" l="1"/>
  <c r="G5282" i="5"/>
  <c r="C5282" i="5"/>
  <c r="B5282" i="5"/>
  <c r="F5282" i="5"/>
  <c r="A5283" i="5"/>
  <c r="E5282" i="5"/>
  <c r="D5282" i="5"/>
  <c r="H5282" i="5" l="1"/>
  <c r="G5283" i="5"/>
  <c r="C5283" i="5"/>
  <c r="E5283" i="5"/>
  <c r="A5284" i="5"/>
  <c r="D5283" i="5"/>
  <c r="B5283" i="5"/>
  <c r="F5283" i="5"/>
  <c r="H5283" i="5" l="1"/>
  <c r="G5284" i="5"/>
  <c r="C5284" i="5"/>
  <c r="B5284" i="5"/>
  <c r="F5284" i="5"/>
  <c r="D5284" i="5"/>
  <c r="E5284" i="5"/>
  <c r="A5285" i="5"/>
  <c r="H5284" i="5" l="1"/>
  <c r="G5285" i="5"/>
  <c r="C5285" i="5"/>
  <c r="E5285" i="5"/>
  <c r="A5286" i="5"/>
  <c r="D5285" i="5"/>
  <c r="F5285" i="5"/>
  <c r="B5285" i="5"/>
  <c r="H5285" i="5" l="1"/>
  <c r="G5286" i="5"/>
  <c r="C5286" i="5"/>
  <c r="B5286" i="5"/>
  <c r="F5286" i="5"/>
  <c r="A5287" i="5"/>
  <c r="E5286" i="5"/>
  <c r="D5286" i="5"/>
  <c r="H5286" i="5" l="1"/>
  <c r="G5287" i="5"/>
  <c r="C5287" i="5"/>
  <c r="E5287" i="5"/>
  <c r="A5288" i="5"/>
  <c r="D5287" i="5"/>
  <c r="B5287" i="5"/>
  <c r="F5287" i="5"/>
  <c r="H5287" i="5" l="1"/>
  <c r="G5288" i="5"/>
  <c r="C5288" i="5"/>
  <c r="B5288" i="5"/>
  <c r="F5288" i="5"/>
  <c r="D5288" i="5"/>
  <c r="E5288" i="5"/>
  <c r="A5289" i="5"/>
  <c r="H5288" i="5" l="1"/>
  <c r="G5289" i="5"/>
  <c r="C5289" i="5"/>
  <c r="E5289" i="5"/>
  <c r="A5290" i="5"/>
  <c r="D5289" i="5"/>
  <c r="F5289" i="5"/>
  <c r="B5289" i="5"/>
  <c r="H5289" i="5" l="1"/>
  <c r="G5290" i="5"/>
  <c r="C5290" i="5"/>
  <c r="B5290" i="5"/>
  <c r="F5290" i="5"/>
  <c r="A5291" i="5"/>
  <c r="E5290" i="5"/>
  <c r="D5290" i="5"/>
  <c r="H5290" i="5" l="1"/>
  <c r="G5291" i="5"/>
  <c r="C5291" i="5"/>
  <c r="E5291" i="5"/>
  <c r="A5292" i="5"/>
  <c r="D5291" i="5"/>
  <c r="B5291" i="5"/>
  <c r="F5291" i="5"/>
  <c r="H5291" i="5" l="1"/>
  <c r="G5292" i="5"/>
  <c r="C5292" i="5"/>
  <c r="B5292" i="5"/>
  <c r="F5292" i="5"/>
  <c r="D5292" i="5"/>
  <c r="E5292" i="5"/>
  <c r="A5293" i="5"/>
  <c r="H5292" i="5" l="1"/>
  <c r="G5293" i="5"/>
  <c r="C5293" i="5"/>
  <c r="E5293" i="5"/>
  <c r="A5294" i="5"/>
  <c r="D5293" i="5"/>
  <c r="F5293" i="5"/>
  <c r="B5293" i="5"/>
  <c r="H5293" i="5" l="1"/>
  <c r="G5294" i="5"/>
  <c r="C5294" i="5"/>
  <c r="B5294" i="5"/>
  <c r="F5294" i="5"/>
  <c r="A5295" i="5"/>
  <c r="E5294" i="5"/>
  <c r="D5294" i="5"/>
  <c r="H5294" i="5" l="1"/>
  <c r="G5295" i="5"/>
  <c r="C5295" i="5"/>
  <c r="E5295" i="5"/>
  <c r="A5296" i="5"/>
  <c r="D5295" i="5"/>
  <c r="B5295" i="5"/>
  <c r="F5295" i="5"/>
  <c r="H5295" i="5" l="1"/>
  <c r="G5296" i="5"/>
  <c r="C5296" i="5"/>
  <c r="B5296" i="5"/>
  <c r="F5296" i="5"/>
  <c r="D5296" i="5"/>
  <c r="E5296" i="5"/>
  <c r="A5297" i="5"/>
  <c r="H5296" i="5" l="1"/>
  <c r="G5297" i="5"/>
  <c r="C5297" i="5"/>
  <c r="E5297" i="5"/>
  <c r="A5298" i="5"/>
  <c r="D5297" i="5"/>
  <c r="F5297" i="5"/>
  <c r="B5297" i="5"/>
  <c r="H5297" i="5" l="1"/>
  <c r="G5298" i="5"/>
  <c r="C5298" i="5"/>
  <c r="B5298" i="5"/>
  <c r="F5298" i="5"/>
  <c r="A5299" i="5"/>
  <c r="E5298" i="5"/>
  <c r="D5298" i="5"/>
  <c r="H5298" i="5" l="1"/>
  <c r="G5299" i="5"/>
  <c r="C5299" i="5"/>
  <c r="E5299" i="5"/>
  <c r="A5300" i="5"/>
  <c r="D5299" i="5"/>
  <c r="B5299" i="5"/>
  <c r="F5299" i="5"/>
  <c r="H5299" i="5" l="1"/>
  <c r="G5300" i="5"/>
  <c r="C5300" i="5"/>
  <c r="B5300" i="5"/>
  <c r="F5300" i="5"/>
  <c r="D5300" i="5"/>
  <c r="E5300" i="5"/>
  <c r="A5301" i="5"/>
  <c r="H5300" i="5" l="1"/>
  <c r="G5301" i="5"/>
  <c r="C5301" i="5"/>
  <c r="E5301" i="5"/>
  <c r="A5302" i="5"/>
  <c r="D5301" i="5"/>
  <c r="F5301" i="5"/>
  <c r="B5301" i="5"/>
  <c r="H5301" i="5" l="1"/>
  <c r="G5302" i="5"/>
  <c r="C5302" i="5"/>
  <c r="B5302" i="5"/>
  <c r="F5302" i="5"/>
  <c r="A5303" i="5"/>
  <c r="E5302" i="5"/>
  <c r="D5302" i="5"/>
  <c r="H5302" i="5" l="1"/>
  <c r="G5303" i="5"/>
  <c r="C5303" i="5"/>
  <c r="E5303" i="5"/>
  <c r="A5304" i="5"/>
  <c r="D5303" i="5"/>
  <c r="B5303" i="5"/>
  <c r="F5303" i="5"/>
  <c r="H5303" i="5" l="1"/>
  <c r="G5304" i="5"/>
  <c r="C5304" i="5"/>
  <c r="B5304" i="5"/>
  <c r="F5304" i="5"/>
  <c r="D5304" i="5"/>
  <c r="E5304" i="5"/>
  <c r="A5305" i="5"/>
  <c r="H5304" i="5" l="1"/>
  <c r="G5305" i="5"/>
  <c r="C5305" i="5"/>
  <c r="E5305" i="5"/>
  <c r="A5306" i="5"/>
  <c r="D5305" i="5"/>
  <c r="F5305" i="5"/>
  <c r="B5305" i="5"/>
  <c r="H5305" i="5" l="1"/>
  <c r="G5306" i="5"/>
  <c r="C5306" i="5"/>
  <c r="B5306" i="5"/>
  <c r="F5306" i="5"/>
  <c r="A5307" i="5"/>
  <c r="E5306" i="5"/>
  <c r="D5306" i="5"/>
  <c r="H5306" i="5" l="1"/>
  <c r="G5307" i="5"/>
  <c r="C5307" i="5"/>
  <c r="E5307" i="5"/>
  <c r="A5308" i="5"/>
  <c r="D5307" i="5"/>
  <c r="B5307" i="5"/>
  <c r="F5307" i="5"/>
  <c r="H5307" i="5" l="1"/>
  <c r="G5308" i="5"/>
  <c r="C5308" i="5"/>
  <c r="B5308" i="5"/>
  <c r="F5308" i="5"/>
  <c r="D5308" i="5"/>
  <c r="E5308" i="5"/>
  <c r="A5309" i="5"/>
  <c r="H5308" i="5" l="1"/>
  <c r="G5309" i="5"/>
  <c r="C5309" i="5"/>
  <c r="E5309" i="5"/>
  <c r="A5310" i="5"/>
  <c r="D5309" i="5"/>
  <c r="F5309" i="5"/>
  <c r="B5309" i="5"/>
  <c r="H5309" i="5" l="1"/>
  <c r="G5310" i="5"/>
  <c r="C5310" i="5"/>
  <c r="B5310" i="5"/>
  <c r="F5310" i="5"/>
  <c r="A5311" i="5"/>
  <c r="E5310" i="5"/>
  <c r="D5310" i="5"/>
  <c r="H5310" i="5" l="1"/>
  <c r="G5311" i="5"/>
  <c r="C5311" i="5"/>
  <c r="E5311" i="5"/>
  <c r="A5312" i="5"/>
  <c r="D5311" i="5"/>
  <c r="B5311" i="5"/>
  <c r="F5311" i="5"/>
  <c r="H5311" i="5" l="1"/>
  <c r="G5312" i="5"/>
  <c r="C5312" i="5"/>
  <c r="B5312" i="5"/>
  <c r="F5312" i="5"/>
  <c r="D5312" i="5"/>
  <c r="E5312" i="5"/>
  <c r="A5313" i="5"/>
  <c r="H5312" i="5" l="1"/>
  <c r="G5313" i="5"/>
  <c r="C5313" i="5"/>
  <c r="E5313" i="5"/>
  <c r="A5314" i="5"/>
  <c r="D5313" i="5"/>
  <c r="F5313" i="5"/>
  <c r="B5313" i="5"/>
  <c r="H5313" i="5" l="1"/>
  <c r="G5314" i="5"/>
  <c r="C5314" i="5"/>
  <c r="B5314" i="5"/>
  <c r="F5314" i="5"/>
  <c r="A5315" i="5"/>
  <c r="E5314" i="5"/>
  <c r="D5314" i="5"/>
  <c r="H5314" i="5" l="1"/>
  <c r="G5315" i="5"/>
  <c r="C5315" i="5"/>
  <c r="E5315" i="5"/>
  <c r="A5316" i="5"/>
  <c r="D5315" i="5"/>
  <c r="B5315" i="5"/>
  <c r="F5315" i="5"/>
  <c r="H5315" i="5" l="1"/>
  <c r="G5316" i="5"/>
  <c r="C5316" i="5"/>
  <c r="B5316" i="5"/>
  <c r="F5316" i="5"/>
  <c r="D5316" i="5"/>
  <c r="E5316" i="5"/>
  <c r="A5317" i="5"/>
  <c r="H5316" i="5" l="1"/>
  <c r="G5317" i="5"/>
  <c r="C5317" i="5"/>
  <c r="E5317" i="5"/>
  <c r="A5318" i="5"/>
  <c r="D5317" i="5"/>
  <c r="F5317" i="5"/>
  <c r="B5317" i="5"/>
  <c r="H5317" i="5" l="1"/>
  <c r="G5318" i="5"/>
  <c r="C5318" i="5"/>
  <c r="B5318" i="5"/>
  <c r="F5318" i="5"/>
  <c r="A5319" i="5"/>
  <c r="E5318" i="5"/>
  <c r="D5318" i="5"/>
  <c r="H5318" i="5" l="1"/>
  <c r="G5319" i="5"/>
  <c r="C5319" i="5"/>
  <c r="E5319" i="5"/>
  <c r="A5320" i="5"/>
  <c r="D5319" i="5"/>
  <c r="B5319" i="5"/>
  <c r="F5319" i="5"/>
  <c r="H5319" i="5" l="1"/>
  <c r="G5320" i="5"/>
  <c r="C5320" i="5"/>
  <c r="B5320" i="5"/>
  <c r="F5320" i="5"/>
  <c r="D5320" i="5"/>
  <c r="E5320" i="5"/>
  <c r="A5321" i="5"/>
  <c r="H5320" i="5" l="1"/>
  <c r="G5321" i="5"/>
  <c r="C5321" i="5"/>
  <c r="E5321" i="5"/>
  <c r="A5322" i="5"/>
  <c r="D5321" i="5"/>
  <c r="F5321" i="5"/>
  <c r="B5321" i="5"/>
  <c r="H5321" i="5" l="1"/>
  <c r="G5322" i="5"/>
  <c r="C5322" i="5"/>
  <c r="B5322" i="5"/>
  <c r="F5322" i="5"/>
  <c r="A5323" i="5"/>
  <c r="E5322" i="5"/>
  <c r="D5322" i="5"/>
  <c r="H5322" i="5" l="1"/>
  <c r="G5323" i="5"/>
  <c r="C5323" i="5"/>
  <c r="E5323" i="5"/>
  <c r="A5324" i="5"/>
  <c r="D5323" i="5"/>
  <c r="B5323" i="5"/>
  <c r="F5323" i="5"/>
  <c r="H5323" i="5" l="1"/>
  <c r="G5324" i="5"/>
  <c r="C5324" i="5"/>
  <c r="B5324" i="5"/>
  <c r="F5324" i="5"/>
  <c r="D5324" i="5"/>
  <c r="E5324" i="5"/>
  <c r="A5325" i="5"/>
  <c r="H5324" i="5" l="1"/>
  <c r="G5325" i="5"/>
  <c r="C5325" i="5"/>
  <c r="E5325" i="5"/>
  <c r="A5326" i="5"/>
  <c r="D5325" i="5"/>
  <c r="F5325" i="5"/>
  <c r="B5325" i="5"/>
  <c r="H5325" i="5" l="1"/>
  <c r="G5326" i="5"/>
  <c r="C5326" i="5"/>
  <c r="B5326" i="5"/>
  <c r="F5326" i="5"/>
  <c r="A5327" i="5"/>
  <c r="E5326" i="5"/>
  <c r="D5326" i="5"/>
  <c r="H5326" i="5" l="1"/>
  <c r="G5327" i="5"/>
  <c r="C5327" i="5"/>
  <c r="E5327" i="5"/>
  <c r="A5328" i="5"/>
  <c r="D5327" i="5"/>
  <c r="B5327" i="5"/>
  <c r="F5327" i="5"/>
  <c r="H5327" i="5" l="1"/>
  <c r="G5328" i="5"/>
  <c r="C5328" i="5"/>
  <c r="B5328" i="5"/>
  <c r="F5328" i="5"/>
  <c r="D5328" i="5"/>
  <c r="E5328" i="5"/>
  <c r="A5329" i="5"/>
  <c r="H5328" i="5" l="1"/>
  <c r="G5329" i="5"/>
  <c r="C5329" i="5"/>
  <c r="E5329" i="5"/>
  <c r="A5330" i="5"/>
  <c r="D5329" i="5"/>
  <c r="F5329" i="5"/>
  <c r="B5329" i="5"/>
  <c r="H5329" i="5" l="1"/>
  <c r="G5330" i="5"/>
  <c r="C5330" i="5"/>
  <c r="B5330" i="5"/>
  <c r="F5330" i="5"/>
  <c r="A5331" i="5"/>
  <c r="E5330" i="5"/>
  <c r="D5330" i="5"/>
  <c r="H5330" i="5" l="1"/>
  <c r="G5331" i="5"/>
  <c r="C5331" i="5"/>
  <c r="E5331" i="5"/>
  <c r="A5332" i="5"/>
  <c r="D5331" i="5"/>
  <c r="B5331" i="5"/>
  <c r="F5331" i="5"/>
  <c r="H5331" i="5" l="1"/>
  <c r="G5332" i="5"/>
  <c r="C5332" i="5"/>
  <c r="B5332" i="5"/>
  <c r="F5332" i="5"/>
  <c r="D5332" i="5"/>
  <c r="E5332" i="5"/>
  <c r="A5333" i="5"/>
  <c r="H5332" i="5" l="1"/>
  <c r="G5333" i="5"/>
  <c r="C5333" i="5"/>
  <c r="E5333" i="5"/>
  <c r="A5334" i="5"/>
  <c r="D5333" i="5"/>
  <c r="F5333" i="5"/>
  <c r="B5333" i="5"/>
  <c r="H5333" i="5" l="1"/>
  <c r="G5334" i="5"/>
  <c r="C5334" i="5"/>
  <c r="B5334" i="5"/>
  <c r="F5334" i="5"/>
  <c r="A5335" i="5"/>
  <c r="E5334" i="5"/>
  <c r="D5334" i="5"/>
  <c r="H5334" i="5" l="1"/>
  <c r="G5335" i="5"/>
  <c r="C5335" i="5"/>
  <c r="E5335" i="5"/>
  <c r="A5336" i="5"/>
  <c r="D5335" i="5"/>
  <c r="B5335" i="5"/>
  <c r="F5335" i="5"/>
  <c r="H5335" i="5" l="1"/>
  <c r="G5336" i="5"/>
  <c r="C5336" i="5"/>
  <c r="B5336" i="5"/>
  <c r="F5336" i="5"/>
  <c r="D5336" i="5"/>
  <c r="E5336" i="5"/>
  <c r="A5337" i="5"/>
  <c r="H5336" i="5" l="1"/>
  <c r="G5337" i="5"/>
  <c r="C5337" i="5"/>
  <c r="E5337" i="5"/>
  <c r="A5338" i="5"/>
  <c r="D5337" i="5"/>
  <c r="F5337" i="5"/>
  <c r="B5337" i="5"/>
  <c r="H5337" i="5" l="1"/>
  <c r="G5338" i="5"/>
  <c r="C5338" i="5"/>
  <c r="B5338" i="5"/>
  <c r="F5338" i="5"/>
  <c r="A5339" i="5"/>
  <c r="E5338" i="5"/>
  <c r="D5338" i="5"/>
  <c r="H5338" i="5" l="1"/>
  <c r="G5339" i="5"/>
  <c r="C5339" i="5"/>
  <c r="E5339" i="5"/>
  <c r="A5340" i="5"/>
  <c r="D5339" i="5"/>
  <c r="B5339" i="5"/>
  <c r="F5339" i="5"/>
  <c r="H5339" i="5" l="1"/>
  <c r="G5340" i="5"/>
  <c r="C5340" i="5"/>
  <c r="B5340" i="5"/>
  <c r="F5340" i="5"/>
  <c r="D5340" i="5"/>
  <c r="E5340" i="5"/>
  <c r="A5341" i="5"/>
  <c r="H5340" i="5" l="1"/>
  <c r="G5341" i="5"/>
  <c r="C5341" i="5"/>
  <c r="E5341" i="5"/>
  <c r="A5342" i="5"/>
  <c r="D5341" i="5"/>
  <c r="F5341" i="5"/>
  <c r="B5341" i="5"/>
  <c r="H5341" i="5" l="1"/>
  <c r="G5342" i="5"/>
  <c r="C5342" i="5"/>
  <c r="B5342" i="5"/>
  <c r="F5342" i="5"/>
  <c r="A5343" i="5"/>
  <c r="E5342" i="5"/>
  <c r="D5342" i="5"/>
  <c r="H5342" i="5" l="1"/>
  <c r="G5343" i="5"/>
  <c r="C5343" i="5"/>
  <c r="E5343" i="5"/>
  <c r="A5344" i="5"/>
  <c r="D5343" i="5"/>
  <c r="B5343" i="5"/>
  <c r="F5343" i="5"/>
  <c r="H5343" i="5" l="1"/>
  <c r="G5344" i="5"/>
  <c r="C5344" i="5"/>
  <c r="B5344" i="5"/>
  <c r="F5344" i="5"/>
  <c r="D5344" i="5"/>
  <c r="E5344" i="5"/>
  <c r="A5345" i="5"/>
  <c r="H5344" i="5" l="1"/>
  <c r="G5345" i="5"/>
  <c r="C5345" i="5"/>
  <c r="E5345" i="5"/>
  <c r="A5346" i="5"/>
  <c r="D5345" i="5"/>
  <c r="F5345" i="5"/>
  <c r="B5345" i="5"/>
  <c r="H5345" i="5" l="1"/>
  <c r="G5346" i="5"/>
  <c r="C5346" i="5"/>
  <c r="B5346" i="5"/>
  <c r="F5346" i="5"/>
  <c r="A5347" i="5"/>
  <c r="E5346" i="5"/>
  <c r="D5346" i="5"/>
  <c r="H5346" i="5" l="1"/>
  <c r="G5347" i="5"/>
  <c r="C5347" i="5"/>
  <c r="E5347" i="5"/>
  <c r="A5348" i="5"/>
  <c r="D5347" i="5"/>
  <c r="B5347" i="5"/>
  <c r="F5347" i="5"/>
  <c r="H5347" i="5" l="1"/>
  <c r="G5348" i="5"/>
  <c r="C5348" i="5"/>
  <c r="B5348" i="5"/>
  <c r="F5348" i="5"/>
  <c r="D5348" i="5"/>
  <c r="E5348" i="5"/>
  <c r="A5349" i="5"/>
  <c r="H5348" i="5" l="1"/>
  <c r="G5349" i="5"/>
  <c r="C5349" i="5"/>
  <c r="E5349" i="5"/>
  <c r="A5350" i="5"/>
  <c r="D5349" i="5"/>
  <c r="F5349" i="5"/>
  <c r="B5349" i="5"/>
  <c r="H5349" i="5" l="1"/>
  <c r="G5350" i="5"/>
  <c r="C5350" i="5"/>
  <c r="B5350" i="5"/>
  <c r="F5350" i="5"/>
  <c r="A5351" i="5"/>
  <c r="E5350" i="5"/>
  <c r="D5350" i="5"/>
  <c r="H5350" i="5" l="1"/>
  <c r="G5351" i="5"/>
  <c r="C5351" i="5"/>
  <c r="E5351" i="5"/>
  <c r="A5352" i="5"/>
  <c r="D5351" i="5"/>
  <c r="B5351" i="5"/>
  <c r="F5351" i="5"/>
  <c r="H5351" i="5" s="1"/>
  <c r="G5352" i="5" l="1"/>
  <c r="C5352" i="5"/>
  <c r="B5352" i="5"/>
  <c r="F5352" i="5"/>
  <c r="D5352" i="5"/>
  <c r="E5352" i="5"/>
  <c r="A5353" i="5"/>
  <c r="H5352" i="5" l="1"/>
  <c r="G5353" i="5"/>
  <c r="C5353" i="5"/>
  <c r="E5353" i="5"/>
  <c r="A5354" i="5"/>
  <c r="D5353" i="5"/>
  <c r="F5353" i="5"/>
  <c r="B5353" i="5"/>
  <c r="H5353" i="5" l="1"/>
  <c r="G5354" i="5"/>
  <c r="C5354" i="5"/>
  <c r="B5354" i="5"/>
  <c r="F5354" i="5"/>
  <c r="A5355" i="5"/>
  <c r="E5354" i="5"/>
  <c r="D5354" i="5"/>
  <c r="H5354" i="5" l="1"/>
  <c r="G5355" i="5"/>
  <c r="C5355" i="5"/>
  <c r="E5355" i="5"/>
  <c r="A5356" i="5"/>
  <c r="D5355" i="5"/>
  <c r="B5355" i="5"/>
  <c r="F5355" i="5"/>
  <c r="H5355" i="5" l="1"/>
  <c r="G5356" i="5"/>
  <c r="C5356" i="5"/>
  <c r="B5356" i="5"/>
  <c r="F5356" i="5"/>
  <c r="D5356" i="5"/>
  <c r="E5356" i="5"/>
  <c r="A5357" i="5"/>
  <c r="H5356" i="5" l="1"/>
  <c r="G5357" i="5"/>
  <c r="C5357" i="5"/>
  <c r="E5357" i="5"/>
  <c r="A5358" i="5"/>
  <c r="D5357" i="5"/>
  <c r="F5357" i="5"/>
  <c r="B5357" i="5"/>
  <c r="H5357" i="5" l="1"/>
  <c r="G5358" i="5"/>
  <c r="C5358" i="5"/>
  <c r="B5358" i="5"/>
  <c r="F5358" i="5"/>
  <c r="A5359" i="5"/>
  <c r="E5358" i="5"/>
  <c r="D5358" i="5"/>
  <c r="H5358" i="5" l="1"/>
  <c r="G5359" i="5"/>
  <c r="C5359" i="5"/>
  <c r="E5359" i="5"/>
  <c r="A5360" i="5"/>
  <c r="D5359" i="5"/>
  <c r="B5359" i="5"/>
  <c r="F5359" i="5"/>
  <c r="H5359" i="5" l="1"/>
  <c r="G5360" i="5"/>
  <c r="C5360" i="5"/>
  <c r="B5360" i="5"/>
  <c r="F5360" i="5"/>
  <c r="D5360" i="5"/>
  <c r="E5360" i="5"/>
  <c r="A5361" i="5"/>
  <c r="H5360" i="5" l="1"/>
  <c r="G5361" i="5"/>
  <c r="C5361" i="5"/>
  <c r="E5361" i="5"/>
  <c r="A5362" i="5"/>
  <c r="D5361" i="5"/>
  <c r="F5361" i="5"/>
  <c r="B5361" i="5"/>
  <c r="H5361" i="5" l="1"/>
  <c r="G5362" i="5"/>
  <c r="C5362" i="5"/>
  <c r="B5362" i="5"/>
  <c r="F5362" i="5"/>
  <c r="A5363" i="5"/>
  <c r="E5362" i="5"/>
  <c r="D5362" i="5"/>
  <c r="H5362" i="5" l="1"/>
  <c r="G5363" i="5"/>
  <c r="C5363" i="5"/>
  <c r="E5363" i="5"/>
  <c r="A5364" i="5"/>
  <c r="D5363" i="5"/>
  <c r="B5363" i="5"/>
  <c r="F5363" i="5"/>
  <c r="H5363" i="5" l="1"/>
  <c r="G5364" i="5"/>
  <c r="C5364" i="5"/>
  <c r="B5364" i="5"/>
  <c r="F5364" i="5"/>
  <c r="D5364" i="5"/>
  <c r="E5364" i="5"/>
  <c r="A5365" i="5"/>
  <c r="H5364" i="5" l="1"/>
  <c r="G5365" i="5"/>
  <c r="C5365" i="5"/>
  <c r="E5365" i="5"/>
  <c r="A5366" i="5"/>
  <c r="D5365" i="5"/>
  <c r="F5365" i="5"/>
  <c r="B5365" i="5"/>
  <c r="H5365" i="5" l="1"/>
  <c r="G5366" i="5"/>
  <c r="C5366" i="5"/>
  <c r="B5366" i="5"/>
  <c r="F5366" i="5"/>
  <c r="A5367" i="5"/>
  <c r="E5366" i="5"/>
  <c r="D5366" i="5"/>
  <c r="H5366" i="5" l="1"/>
  <c r="G5367" i="5"/>
  <c r="C5367" i="5"/>
  <c r="E5367" i="5"/>
  <c r="A5368" i="5"/>
  <c r="D5367" i="5"/>
  <c r="B5367" i="5"/>
  <c r="F5367" i="5"/>
  <c r="H5367" i="5" l="1"/>
  <c r="G5368" i="5"/>
  <c r="C5368" i="5"/>
  <c r="B5368" i="5"/>
  <c r="F5368" i="5"/>
  <c r="D5368" i="5"/>
  <c r="E5368" i="5"/>
  <c r="A5369" i="5"/>
  <c r="H5368" i="5" l="1"/>
  <c r="G5369" i="5"/>
  <c r="C5369" i="5"/>
  <c r="E5369" i="5"/>
  <c r="A5370" i="5"/>
  <c r="D5369" i="5"/>
  <c r="F5369" i="5"/>
  <c r="B5369" i="5"/>
  <c r="H5369" i="5" l="1"/>
  <c r="G5370" i="5"/>
  <c r="C5370" i="5"/>
  <c r="B5370" i="5"/>
  <c r="F5370" i="5"/>
  <c r="A5371" i="5"/>
  <c r="E5370" i="5"/>
  <c r="D5370" i="5"/>
  <c r="H5370" i="5" l="1"/>
  <c r="G5371" i="5"/>
  <c r="C5371" i="5"/>
  <c r="E5371" i="5"/>
  <c r="A5372" i="5"/>
  <c r="D5371" i="5"/>
  <c r="B5371" i="5"/>
  <c r="F5371" i="5"/>
  <c r="H5371" i="5" l="1"/>
  <c r="G5372" i="5"/>
  <c r="C5372" i="5"/>
  <c r="B5372" i="5"/>
  <c r="F5372" i="5"/>
  <c r="D5372" i="5"/>
  <c r="E5372" i="5"/>
  <c r="A5373" i="5"/>
  <c r="H5372" i="5" l="1"/>
  <c r="G5373" i="5"/>
  <c r="C5373" i="5"/>
  <c r="E5373" i="5"/>
  <c r="A5374" i="5"/>
  <c r="D5373" i="5"/>
  <c r="F5373" i="5"/>
  <c r="B5373" i="5"/>
  <c r="H5373" i="5" l="1"/>
  <c r="G5374" i="5"/>
  <c r="C5374" i="5"/>
  <c r="B5374" i="5"/>
  <c r="F5374" i="5"/>
  <c r="A5375" i="5"/>
  <c r="E5374" i="5"/>
  <c r="D5374" i="5"/>
  <c r="H5374" i="5" l="1"/>
  <c r="G5375" i="5"/>
  <c r="C5375" i="5"/>
  <c r="E5375" i="5"/>
  <c r="A5376" i="5"/>
  <c r="D5375" i="5"/>
  <c r="B5375" i="5"/>
  <c r="F5375" i="5"/>
  <c r="H5375" i="5" l="1"/>
  <c r="G5376" i="5"/>
  <c r="C5376" i="5"/>
  <c r="B5376" i="5"/>
  <c r="F5376" i="5"/>
  <c r="D5376" i="5"/>
  <c r="E5376" i="5"/>
  <c r="A5377" i="5"/>
  <c r="H5376" i="5" l="1"/>
  <c r="G5377" i="5"/>
  <c r="C5377" i="5"/>
  <c r="E5377" i="5"/>
  <c r="A5378" i="5"/>
  <c r="D5377" i="5"/>
  <c r="F5377" i="5"/>
  <c r="B5377" i="5"/>
  <c r="H5377" i="5" l="1"/>
  <c r="G5378" i="5"/>
  <c r="C5378" i="5"/>
  <c r="B5378" i="5"/>
  <c r="F5378" i="5"/>
  <c r="A5379" i="5"/>
  <c r="E5378" i="5"/>
  <c r="D5378" i="5"/>
  <c r="H5378" i="5" l="1"/>
  <c r="G5379" i="5"/>
  <c r="C5379" i="5"/>
  <c r="E5379" i="5"/>
  <c r="A5380" i="5"/>
  <c r="D5379" i="5"/>
  <c r="B5379" i="5"/>
  <c r="F5379" i="5"/>
  <c r="H5379" i="5" l="1"/>
  <c r="G5380" i="5"/>
  <c r="C5380" i="5"/>
  <c r="B5380" i="5"/>
  <c r="F5380" i="5"/>
  <c r="D5380" i="5"/>
  <c r="E5380" i="5"/>
  <c r="A5381" i="5"/>
  <c r="H5380" i="5" l="1"/>
  <c r="G5381" i="5"/>
  <c r="C5381" i="5"/>
  <c r="E5381" i="5"/>
  <c r="A5382" i="5"/>
  <c r="D5381" i="5"/>
  <c r="F5381" i="5"/>
  <c r="B5381" i="5"/>
  <c r="H5381" i="5" l="1"/>
  <c r="G5382" i="5"/>
  <c r="C5382" i="5"/>
  <c r="B5382" i="5"/>
  <c r="F5382" i="5"/>
  <c r="A5383" i="5"/>
  <c r="E5382" i="5"/>
  <c r="D5382" i="5"/>
  <c r="H5382" i="5" l="1"/>
  <c r="G5383" i="5"/>
  <c r="C5383" i="5"/>
  <c r="E5383" i="5"/>
  <c r="A5384" i="5"/>
  <c r="D5383" i="5"/>
  <c r="B5383" i="5"/>
  <c r="F5383" i="5"/>
  <c r="H5383" i="5" l="1"/>
  <c r="G5384" i="5"/>
  <c r="C5384" i="5"/>
  <c r="B5384" i="5"/>
  <c r="F5384" i="5"/>
  <c r="D5384" i="5"/>
  <c r="E5384" i="5"/>
  <c r="A5385" i="5"/>
  <c r="H5384" i="5" l="1"/>
  <c r="G5385" i="5"/>
  <c r="C5385" i="5"/>
  <c r="E5385" i="5"/>
  <c r="A5386" i="5"/>
  <c r="D5385" i="5"/>
  <c r="F5385" i="5"/>
  <c r="B5385" i="5"/>
  <c r="H5385" i="5" l="1"/>
  <c r="G5386" i="5"/>
  <c r="C5386" i="5"/>
  <c r="B5386" i="5"/>
  <c r="F5386" i="5"/>
  <c r="A5387" i="5"/>
  <c r="E5386" i="5"/>
  <c r="D5386" i="5"/>
  <c r="H5386" i="5" l="1"/>
  <c r="G5387" i="5"/>
  <c r="C5387" i="5"/>
  <c r="E5387" i="5"/>
  <c r="A5388" i="5"/>
  <c r="D5387" i="5"/>
  <c r="B5387" i="5"/>
  <c r="F5387" i="5"/>
  <c r="H5387" i="5" l="1"/>
  <c r="G5388" i="5"/>
  <c r="C5388" i="5"/>
  <c r="B5388" i="5"/>
  <c r="F5388" i="5"/>
  <c r="D5388" i="5"/>
  <c r="E5388" i="5"/>
  <c r="A5389" i="5"/>
  <c r="H5388" i="5" l="1"/>
  <c r="G5389" i="5"/>
  <c r="C5389" i="5"/>
  <c r="E5389" i="5"/>
  <c r="A5390" i="5"/>
  <c r="D5389" i="5"/>
  <c r="F5389" i="5"/>
  <c r="B5389" i="5"/>
  <c r="H5389" i="5" l="1"/>
  <c r="G5390" i="5"/>
  <c r="C5390" i="5"/>
  <c r="B5390" i="5"/>
  <c r="F5390" i="5"/>
  <c r="A5391" i="5"/>
  <c r="E5390" i="5"/>
  <c r="D5390" i="5"/>
  <c r="H5390" i="5" l="1"/>
  <c r="G5391" i="5"/>
  <c r="C5391" i="5"/>
  <c r="E5391" i="5"/>
  <c r="A5392" i="5"/>
  <c r="D5391" i="5"/>
  <c r="B5391" i="5"/>
  <c r="F5391" i="5"/>
  <c r="H5391" i="5" l="1"/>
  <c r="G5392" i="5"/>
  <c r="C5392" i="5"/>
  <c r="B5392" i="5"/>
  <c r="F5392" i="5"/>
  <c r="D5392" i="5"/>
  <c r="E5392" i="5"/>
  <c r="A5393" i="5"/>
  <c r="H5392" i="5" l="1"/>
  <c r="G5393" i="5"/>
  <c r="C5393" i="5"/>
  <c r="E5393" i="5"/>
  <c r="A5394" i="5"/>
  <c r="D5393" i="5"/>
  <c r="F5393" i="5"/>
  <c r="B5393" i="5"/>
  <c r="H5393" i="5" l="1"/>
  <c r="G5394" i="5"/>
  <c r="C5394" i="5"/>
  <c r="B5394" i="5"/>
  <c r="F5394" i="5"/>
  <c r="A5395" i="5"/>
  <c r="E5394" i="5"/>
  <c r="D5394" i="5"/>
  <c r="H5394" i="5" l="1"/>
  <c r="G5395" i="5"/>
  <c r="C5395" i="5"/>
  <c r="E5395" i="5"/>
  <c r="A5396" i="5"/>
  <c r="D5395" i="5"/>
  <c r="B5395" i="5"/>
  <c r="F5395" i="5"/>
  <c r="H5395" i="5" l="1"/>
  <c r="G5396" i="5"/>
  <c r="C5396" i="5"/>
  <c r="B5396" i="5"/>
  <c r="F5396" i="5"/>
  <c r="D5396" i="5"/>
  <c r="E5396" i="5"/>
  <c r="A5397" i="5"/>
  <c r="H5396" i="5" l="1"/>
  <c r="G5397" i="5"/>
  <c r="C5397" i="5"/>
  <c r="E5397" i="5"/>
  <c r="A5398" i="5"/>
  <c r="D5397" i="5"/>
  <c r="F5397" i="5"/>
  <c r="B5397" i="5"/>
  <c r="H5397" i="5" l="1"/>
  <c r="G5398" i="5"/>
  <c r="C5398" i="5"/>
  <c r="B5398" i="5"/>
  <c r="F5398" i="5"/>
  <c r="A5399" i="5"/>
  <c r="E5398" i="5"/>
  <c r="D5398" i="5"/>
  <c r="H5398" i="5" l="1"/>
  <c r="G5399" i="5"/>
  <c r="C5399" i="5"/>
  <c r="E5399" i="5"/>
  <c r="A5400" i="5"/>
  <c r="D5399" i="5"/>
  <c r="B5399" i="5"/>
  <c r="F5399" i="5"/>
  <c r="H5399" i="5" l="1"/>
  <c r="G5400" i="5"/>
  <c r="C5400" i="5"/>
  <c r="B5400" i="5"/>
  <c r="F5400" i="5"/>
  <c r="D5400" i="5"/>
  <c r="E5400" i="5"/>
  <c r="A5401" i="5"/>
  <c r="H5400" i="5" l="1"/>
  <c r="G5401" i="5"/>
  <c r="C5401" i="5"/>
  <c r="E5401" i="5"/>
  <c r="A5402" i="5"/>
  <c r="D5401" i="5"/>
  <c r="F5401" i="5"/>
  <c r="B5401" i="5"/>
  <c r="H5401" i="5" l="1"/>
  <c r="G5402" i="5"/>
  <c r="C5402" i="5"/>
  <c r="B5402" i="5"/>
  <c r="F5402" i="5"/>
  <c r="A5403" i="5"/>
  <c r="E5402" i="5"/>
  <c r="D5402" i="5"/>
  <c r="H5402" i="5" l="1"/>
  <c r="G5403" i="5"/>
  <c r="C5403" i="5"/>
  <c r="E5403" i="5"/>
  <c r="A5404" i="5"/>
  <c r="D5403" i="5"/>
  <c r="B5403" i="5"/>
  <c r="F5403" i="5"/>
  <c r="H5403" i="5" l="1"/>
  <c r="G5404" i="5"/>
  <c r="C5404" i="5"/>
  <c r="B5404" i="5"/>
  <c r="F5404" i="5"/>
  <c r="D5404" i="5"/>
  <c r="E5404" i="5"/>
  <c r="A5405" i="5"/>
  <c r="H5404" i="5" l="1"/>
  <c r="G5405" i="5"/>
  <c r="C5405" i="5"/>
  <c r="E5405" i="5"/>
  <c r="A5406" i="5"/>
  <c r="D5405" i="5"/>
  <c r="F5405" i="5"/>
  <c r="B5405" i="5"/>
  <c r="H5405" i="5" l="1"/>
  <c r="G5406" i="5"/>
  <c r="C5406" i="5"/>
  <c r="B5406" i="5"/>
  <c r="F5406" i="5"/>
  <c r="A5407" i="5"/>
  <c r="E5406" i="5"/>
  <c r="D5406" i="5"/>
  <c r="H5406" i="5" l="1"/>
  <c r="G5407" i="5"/>
  <c r="C5407" i="5"/>
  <c r="E5407" i="5"/>
  <c r="A5408" i="5"/>
  <c r="D5407" i="5"/>
  <c r="B5407" i="5"/>
  <c r="F5407" i="5"/>
  <c r="H5407" i="5" l="1"/>
  <c r="G5408" i="5"/>
  <c r="C5408" i="5"/>
  <c r="B5408" i="5"/>
  <c r="F5408" i="5"/>
  <c r="D5408" i="5"/>
  <c r="E5408" i="5"/>
  <c r="A5409" i="5"/>
  <c r="H5408" i="5" l="1"/>
  <c r="G5409" i="5"/>
  <c r="C5409" i="5"/>
  <c r="E5409" i="5"/>
  <c r="A5410" i="5"/>
  <c r="D5409" i="5"/>
  <c r="F5409" i="5"/>
  <c r="B5409" i="5"/>
  <c r="H5409" i="5" l="1"/>
  <c r="G5410" i="5"/>
  <c r="C5410" i="5"/>
  <c r="B5410" i="5"/>
  <c r="F5410" i="5"/>
  <c r="A5411" i="5"/>
  <c r="E5410" i="5"/>
  <c r="D5410" i="5"/>
  <c r="H5410" i="5" l="1"/>
  <c r="G5411" i="5"/>
  <c r="C5411" i="5"/>
  <c r="E5411" i="5"/>
  <c r="A5412" i="5"/>
  <c r="D5411" i="5"/>
  <c r="B5411" i="5"/>
  <c r="F5411" i="5"/>
  <c r="H5411" i="5" l="1"/>
  <c r="G5412" i="5"/>
  <c r="C5412" i="5"/>
  <c r="B5412" i="5"/>
  <c r="F5412" i="5"/>
  <c r="D5412" i="5"/>
  <c r="E5412" i="5"/>
  <c r="A5413" i="5"/>
  <c r="H5412" i="5" l="1"/>
  <c r="G5413" i="5"/>
  <c r="C5413" i="5"/>
  <c r="E5413" i="5"/>
  <c r="A5414" i="5"/>
  <c r="D5413" i="5"/>
  <c r="F5413" i="5"/>
  <c r="B5413" i="5"/>
  <c r="H5413" i="5" l="1"/>
  <c r="G5414" i="5"/>
  <c r="C5414" i="5"/>
  <c r="B5414" i="5"/>
  <c r="F5414" i="5"/>
  <c r="A5415" i="5"/>
  <c r="E5414" i="5"/>
  <c r="D5414" i="5"/>
  <c r="H5414" i="5" l="1"/>
  <c r="G5415" i="5"/>
  <c r="C5415" i="5"/>
  <c r="E5415" i="5"/>
  <c r="A5416" i="5"/>
  <c r="D5415" i="5"/>
  <c r="B5415" i="5"/>
  <c r="F5415" i="5"/>
  <c r="H5415" i="5" l="1"/>
  <c r="G5416" i="5"/>
  <c r="C5416" i="5"/>
  <c r="B5416" i="5"/>
  <c r="F5416" i="5"/>
  <c r="D5416" i="5"/>
  <c r="E5416" i="5"/>
  <c r="A5417" i="5"/>
  <c r="H5416" i="5" l="1"/>
  <c r="G5417" i="5"/>
  <c r="C5417" i="5"/>
  <c r="E5417" i="5"/>
  <c r="A5418" i="5"/>
  <c r="D5417" i="5"/>
  <c r="F5417" i="5"/>
  <c r="B5417" i="5"/>
  <c r="H5417" i="5" l="1"/>
  <c r="G5418" i="5"/>
  <c r="C5418" i="5"/>
  <c r="B5418" i="5"/>
  <c r="F5418" i="5"/>
  <c r="A5419" i="5"/>
  <c r="E5418" i="5"/>
  <c r="D5418" i="5"/>
  <c r="H5418" i="5" l="1"/>
  <c r="G5419" i="5"/>
  <c r="C5419" i="5"/>
  <c r="E5419" i="5"/>
  <c r="A5420" i="5"/>
  <c r="D5419" i="5"/>
  <c r="B5419" i="5"/>
  <c r="F5419" i="5"/>
  <c r="H5419" i="5" s="1"/>
  <c r="G5420" i="5" l="1"/>
  <c r="C5420" i="5"/>
  <c r="B5420" i="5"/>
  <c r="F5420" i="5"/>
  <c r="D5420" i="5"/>
  <c r="E5420" i="5"/>
  <c r="A5421" i="5"/>
  <c r="H5420" i="5" l="1"/>
  <c r="G5421" i="5"/>
  <c r="C5421" i="5"/>
  <c r="E5421" i="5"/>
  <c r="A5422" i="5"/>
  <c r="D5421" i="5"/>
  <c r="F5421" i="5"/>
  <c r="B5421" i="5"/>
  <c r="H5421" i="5" l="1"/>
  <c r="G5422" i="5"/>
  <c r="C5422" i="5"/>
  <c r="B5422" i="5"/>
  <c r="F5422" i="5"/>
  <c r="A5423" i="5"/>
  <c r="E5422" i="5"/>
  <c r="D5422" i="5"/>
  <c r="H5422" i="5" l="1"/>
  <c r="G5423" i="5"/>
  <c r="C5423" i="5"/>
  <c r="E5423" i="5"/>
  <c r="A5424" i="5"/>
  <c r="D5423" i="5"/>
  <c r="B5423" i="5"/>
  <c r="F5423" i="5"/>
  <c r="H5423" i="5" l="1"/>
  <c r="G5424" i="5"/>
  <c r="C5424" i="5"/>
  <c r="B5424" i="5"/>
  <c r="F5424" i="5"/>
  <c r="D5424" i="5"/>
  <c r="E5424" i="5"/>
  <c r="A5425" i="5"/>
  <c r="H5424" i="5" l="1"/>
  <c r="G5425" i="5"/>
  <c r="C5425" i="5"/>
  <c r="E5425" i="5"/>
  <c r="A5426" i="5"/>
  <c r="D5425" i="5"/>
  <c r="F5425" i="5"/>
  <c r="B5425" i="5"/>
  <c r="H5425" i="5" l="1"/>
  <c r="G5426" i="5"/>
  <c r="C5426" i="5"/>
  <c r="B5426" i="5"/>
  <c r="F5426" i="5"/>
  <c r="A5427" i="5"/>
  <c r="E5426" i="5"/>
  <c r="D5426" i="5"/>
  <c r="H5426" i="5" l="1"/>
  <c r="G5427" i="5"/>
  <c r="C5427" i="5"/>
  <c r="E5427" i="5"/>
  <c r="A5428" i="5"/>
  <c r="D5427" i="5"/>
  <c r="B5427" i="5"/>
  <c r="F5427" i="5"/>
  <c r="H5427" i="5" s="1"/>
  <c r="G5428" i="5" l="1"/>
  <c r="C5428" i="5"/>
  <c r="B5428" i="5"/>
  <c r="F5428" i="5"/>
  <c r="D5428" i="5"/>
  <c r="E5428" i="5"/>
  <c r="A5429" i="5"/>
  <c r="H5428" i="5" l="1"/>
  <c r="G5429" i="5"/>
  <c r="C5429" i="5"/>
  <c r="E5429" i="5"/>
  <c r="A5430" i="5"/>
  <c r="D5429" i="5"/>
  <c r="F5429" i="5"/>
  <c r="B5429" i="5"/>
  <c r="H5429" i="5" l="1"/>
  <c r="G5430" i="5"/>
  <c r="C5430" i="5"/>
  <c r="B5430" i="5"/>
  <c r="F5430" i="5"/>
  <c r="A5431" i="5"/>
  <c r="E5430" i="5"/>
  <c r="D5430" i="5"/>
  <c r="H5430" i="5" l="1"/>
  <c r="G5431" i="5"/>
  <c r="C5431" i="5"/>
  <c r="E5431" i="5"/>
  <c r="A5432" i="5"/>
  <c r="D5431" i="5"/>
  <c r="B5431" i="5"/>
  <c r="F5431" i="5"/>
  <c r="H5431" i="5" l="1"/>
  <c r="G5432" i="5"/>
  <c r="C5432" i="5"/>
  <c r="B5432" i="5"/>
  <c r="F5432" i="5"/>
  <c r="D5432" i="5"/>
  <c r="E5432" i="5"/>
  <c r="A5433" i="5"/>
  <c r="H5432" i="5" l="1"/>
  <c r="G5433" i="5"/>
  <c r="C5433" i="5"/>
  <c r="E5433" i="5"/>
  <c r="A5434" i="5"/>
  <c r="D5433" i="5"/>
  <c r="F5433" i="5"/>
  <c r="B5433" i="5"/>
  <c r="H5433" i="5" l="1"/>
  <c r="G5434" i="5"/>
  <c r="C5434" i="5"/>
  <c r="B5434" i="5"/>
  <c r="F5434" i="5"/>
  <c r="A5435" i="5"/>
  <c r="E5434" i="5"/>
  <c r="D5434" i="5"/>
  <c r="H5434" i="5" l="1"/>
  <c r="G5435" i="5"/>
  <c r="C5435" i="5"/>
  <c r="E5435" i="5"/>
  <c r="A5436" i="5"/>
  <c r="D5435" i="5"/>
  <c r="B5435" i="5"/>
  <c r="F5435" i="5"/>
  <c r="H5435" i="5" l="1"/>
  <c r="G5436" i="5"/>
  <c r="C5436" i="5"/>
  <c r="B5436" i="5"/>
  <c r="F5436" i="5"/>
  <c r="D5436" i="5"/>
  <c r="E5436" i="5"/>
  <c r="A5437" i="5"/>
  <c r="H5436" i="5" l="1"/>
  <c r="G5437" i="5"/>
  <c r="C5437" i="5"/>
  <c r="E5437" i="5"/>
  <c r="A5438" i="5"/>
  <c r="D5437" i="5"/>
  <c r="F5437" i="5"/>
  <c r="B5437" i="5"/>
  <c r="H5437" i="5" l="1"/>
  <c r="G5438" i="5"/>
  <c r="C5438" i="5"/>
  <c r="B5438" i="5"/>
  <c r="F5438" i="5"/>
  <c r="A5439" i="5"/>
  <c r="E5438" i="5"/>
  <c r="D5438" i="5"/>
  <c r="H5438" i="5" l="1"/>
  <c r="G5439" i="5"/>
  <c r="C5439" i="5"/>
  <c r="E5439" i="5"/>
  <c r="A5440" i="5"/>
  <c r="D5439" i="5"/>
  <c r="B5439" i="5"/>
  <c r="F5439" i="5"/>
  <c r="H5439" i="5" l="1"/>
  <c r="G5440" i="5"/>
  <c r="C5440" i="5"/>
  <c r="B5440" i="5"/>
  <c r="F5440" i="5"/>
  <c r="D5440" i="5"/>
  <c r="E5440" i="5"/>
  <c r="A5441" i="5"/>
  <c r="H5440" i="5" l="1"/>
  <c r="G5441" i="5"/>
  <c r="C5441" i="5"/>
  <c r="E5441" i="5"/>
  <c r="A5442" i="5"/>
  <c r="D5441" i="5"/>
  <c r="F5441" i="5"/>
  <c r="B5441" i="5"/>
  <c r="H5441" i="5" l="1"/>
  <c r="G5442" i="5"/>
  <c r="C5442" i="5"/>
  <c r="B5442" i="5"/>
  <c r="F5442" i="5"/>
  <c r="A5443" i="5"/>
  <c r="E5442" i="5"/>
  <c r="D5442" i="5"/>
  <c r="H5442" i="5" l="1"/>
  <c r="G5443" i="5"/>
  <c r="C5443" i="5"/>
  <c r="E5443" i="5"/>
  <c r="A5444" i="5"/>
  <c r="D5443" i="5"/>
  <c r="B5443" i="5"/>
  <c r="F5443" i="5"/>
  <c r="H5443" i="5" l="1"/>
  <c r="G5444" i="5"/>
  <c r="C5444" i="5"/>
  <c r="B5444" i="5"/>
  <c r="F5444" i="5"/>
  <c r="D5444" i="5"/>
  <c r="E5444" i="5"/>
  <c r="A5445" i="5"/>
  <c r="H5444" i="5" l="1"/>
  <c r="G5445" i="5"/>
  <c r="C5445" i="5"/>
  <c r="E5445" i="5"/>
  <c r="A5446" i="5"/>
  <c r="D5445" i="5"/>
  <c r="F5445" i="5"/>
  <c r="B5445" i="5"/>
  <c r="H5445" i="5" l="1"/>
  <c r="G5446" i="5"/>
  <c r="C5446" i="5"/>
  <c r="B5446" i="5"/>
  <c r="F5446" i="5"/>
  <c r="A5447" i="5"/>
  <c r="E5446" i="5"/>
  <c r="D5446" i="5"/>
  <c r="H5446" i="5" l="1"/>
  <c r="G5447" i="5"/>
  <c r="C5447" i="5"/>
  <c r="E5447" i="5"/>
  <c r="A5448" i="5"/>
  <c r="D5447" i="5"/>
  <c r="B5447" i="5"/>
  <c r="F5447" i="5"/>
  <c r="H5447" i="5" l="1"/>
  <c r="G5448" i="5"/>
  <c r="C5448" i="5"/>
  <c r="B5448" i="5"/>
  <c r="F5448" i="5"/>
  <c r="D5448" i="5"/>
  <c r="E5448" i="5"/>
  <c r="A5449" i="5"/>
  <c r="H5448" i="5" l="1"/>
  <c r="G5449" i="5"/>
  <c r="C5449" i="5"/>
  <c r="E5449" i="5"/>
  <c r="A5450" i="5"/>
  <c r="D5449" i="5"/>
  <c r="F5449" i="5"/>
  <c r="B5449" i="5"/>
  <c r="H5449" i="5" l="1"/>
  <c r="G5450" i="5"/>
  <c r="C5450" i="5"/>
  <c r="F5450" i="5"/>
  <c r="B5450" i="5"/>
  <c r="D5450" i="5"/>
  <c r="A5451" i="5"/>
  <c r="E5450" i="5"/>
  <c r="H5450" i="5" l="1"/>
  <c r="G5451" i="5"/>
  <c r="C5451" i="5"/>
  <c r="F5451" i="5"/>
  <c r="B5451" i="5"/>
  <c r="D5451" i="5"/>
  <c r="A5452" i="5"/>
  <c r="E5451" i="5"/>
  <c r="H5451" i="5" l="1"/>
  <c r="G5452" i="5"/>
  <c r="C5452" i="5"/>
  <c r="F5452" i="5"/>
  <c r="B5452" i="5"/>
  <c r="D5452" i="5"/>
  <c r="A5453" i="5"/>
  <c r="E5452" i="5"/>
  <c r="H5452" i="5" l="1"/>
  <c r="G5453" i="5"/>
  <c r="C5453" i="5"/>
  <c r="F5453" i="5"/>
  <c r="B5453" i="5"/>
  <c r="D5453" i="5"/>
  <c r="A5454" i="5"/>
  <c r="E5453" i="5"/>
  <c r="H5453" i="5" l="1"/>
  <c r="G5454" i="5"/>
  <c r="C5454" i="5"/>
  <c r="F5454" i="5"/>
  <c r="B5454" i="5"/>
  <c r="D5454" i="5"/>
  <c r="A5455" i="5"/>
  <c r="E5454" i="5"/>
  <c r="H5454" i="5" l="1"/>
  <c r="G5455" i="5"/>
  <c r="C5455" i="5"/>
  <c r="F5455" i="5"/>
  <c r="B5455" i="5"/>
  <c r="D5455" i="5"/>
  <c r="A5456" i="5"/>
  <c r="E5455" i="5"/>
  <c r="H5455" i="5" l="1"/>
  <c r="G5456" i="5"/>
  <c r="C5456" i="5"/>
  <c r="F5456" i="5"/>
  <c r="B5456" i="5"/>
  <c r="D5456" i="5"/>
  <c r="A5457" i="5"/>
  <c r="E5456" i="5"/>
  <c r="H5456" i="5" l="1"/>
  <c r="G5457" i="5"/>
  <c r="C5457" i="5"/>
  <c r="F5457" i="5"/>
  <c r="B5457" i="5"/>
  <c r="D5457" i="5"/>
  <c r="A5458" i="5"/>
  <c r="E5457" i="5"/>
  <c r="H5457" i="5" l="1"/>
  <c r="G5458" i="5"/>
  <c r="C5458" i="5"/>
  <c r="F5458" i="5"/>
  <c r="B5458" i="5"/>
  <c r="D5458" i="5"/>
  <c r="A5459" i="5"/>
  <c r="E5458" i="5"/>
  <c r="H5458" i="5" l="1"/>
  <c r="G5459" i="5"/>
  <c r="C5459" i="5"/>
  <c r="F5459" i="5"/>
  <c r="B5459" i="5"/>
  <c r="D5459" i="5"/>
  <c r="A5460" i="5"/>
  <c r="E5459" i="5"/>
  <c r="H5459" i="5" l="1"/>
  <c r="G5460" i="5"/>
  <c r="C5460" i="5"/>
  <c r="F5460" i="5"/>
  <c r="B5460" i="5"/>
  <c r="D5460" i="5"/>
  <c r="A5461" i="5"/>
  <c r="E5460" i="5"/>
  <c r="H5460" i="5" l="1"/>
  <c r="G5461" i="5"/>
  <c r="C5461" i="5"/>
  <c r="F5461" i="5"/>
  <c r="B5461" i="5"/>
  <c r="D5461" i="5"/>
  <c r="A5462" i="5"/>
  <c r="E5461" i="5"/>
  <c r="H5461" i="5" l="1"/>
  <c r="G5462" i="5"/>
  <c r="C5462" i="5"/>
  <c r="F5462" i="5"/>
  <c r="B5462" i="5"/>
  <c r="D5462" i="5"/>
  <c r="A5463" i="5"/>
  <c r="E5462" i="5"/>
  <c r="H5462" i="5" l="1"/>
  <c r="G5463" i="5"/>
  <c r="C5463" i="5"/>
  <c r="F5463" i="5"/>
  <c r="B5463" i="5"/>
  <c r="D5463" i="5"/>
  <c r="A5464" i="5"/>
  <c r="E5463" i="5"/>
  <c r="H5463" i="5" l="1"/>
  <c r="G5464" i="5"/>
  <c r="C5464" i="5"/>
  <c r="F5464" i="5"/>
  <c r="B5464" i="5"/>
  <c r="D5464" i="5"/>
  <c r="A5465" i="5"/>
  <c r="E5464" i="5"/>
  <c r="H5464" i="5" l="1"/>
  <c r="G5465" i="5"/>
  <c r="C5465" i="5"/>
  <c r="F5465" i="5"/>
  <c r="B5465" i="5"/>
  <c r="D5465" i="5"/>
  <c r="A5466" i="5"/>
  <c r="E5465" i="5"/>
  <c r="H5465" i="5" l="1"/>
  <c r="G5466" i="5"/>
  <c r="C5466" i="5"/>
  <c r="F5466" i="5"/>
  <c r="B5466" i="5"/>
  <c r="D5466" i="5"/>
  <c r="A5467" i="5"/>
  <c r="E5466" i="5"/>
  <c r="H5466" i="5" l="1"/>
  <c r="G5467" i="5"/>
  <c r="C5467" i="5"/>
  <c r="F5467" i="5"/>
  <c r="B5467" i="5"/>
  <c r="D5467" i="5"/>
  <c r="A5468" i="5"/>
  <c r="E5467" i="5"/>
  <c r="H5467" i="5" l="1"/>
  <c r="G5468" i="5"/>
  <c r="C5468" i="5"/>
  <c r="F5468" i="5"/>
  <c r="B5468" i="5"/>
  <c r="D5468" i="5"/>
  <c r="A5469" i="5"/>
  <c r="E5468" i="5"/>
  <c r="H5468" i="5" l="1"/>
  <c r="G5469" i="5"/>
  <c r="C5469" i="5"/>
  <c r="F5469" i="5"/>
  <c r="B5469" i="5"/>
  <c r="D5469" i="5"/>
  <c r="A5470" i="5"/>
  <c r="E5469" i="5"/>
  <c r="H5469" i="5" l="1"/>
  <c r="G5470" i="5"/>
  <c r="C5470" i="5"/>
  <c r="F5470" i="5"/>
  <c r="B5470" i="5"/>
  <c r="D5470" i="5"/>
  <c r="A5471" i="5"/>
  <c r="E5470" i="5"/>
  <c r="H5470" i="5" l="1"/>
  <c r="G5471" i="5"/>
  <c r="C5471" i="5"/>
  <c r="F5471" i="5"/>
  <c r="B5471" i="5"/>
  <c r="D5471" i="5"/>
  <c r="A5472" i="5"/>
  <c r="E5471" i="5"/>
  <c r="H5471" i="5" l="1"/>
  <c r="G5472" i="5"/>
  <c r="C5472" i="5"/>
  <c r="F5472" i="5"/>
  <c r="B5472" i="5"/>
  <c r="D5472" i="5"/>
  <c r="A5473" i="5"/>
  <c r="E5472" i="5"/>
  <c r="H5472" i="5" l="1"/>
  <c r="G5473" i="5"/>
  <c r="C5473" i="5"/>
  <c r="F5473" i="5"/>
  <c r="B5473" i="5"/>
  <c r="D5473" i="5"/>
  <c r="A5474" i="5"/>
  <c r="E5473" i="5"/>
  <c r="H5473" i="5" l="1"/>
  <c r="G5474" i="5"/>
  <c r="C5474" i="5"/>
  <c r="F5474" i="5"/>
  <c r="B5474" i="5"/>
  <c r="D5474" i="5"/>
  <c r="A5475" i="5"/>
  <c r="E5474" i="5"/>
  <c r="H5474" i="5" l="1"/>
  <c r="G5475" i="5"/>
  <c r="C5475" i="5"/>
  <c r="F5475" i="5"/>
  <c r="B5475" i="5"/>
  <c r="D5475" i="5"/>
  <c r="A5476" i="5"/>
  <c r="E5475" i="5"/>
  <c r="H5475" i="5" l="1"/>
  <c r="G5476" i="5"/>
  <c r="C5476" i="5"/>
  <c r="F5476" i="5"/>
  <c r="B5476" i="5"/>
  <c r="D5476" i="5"/>
  <c r="A5477" i="5"/>
  <c r="E5476" i="5"/>
  <c r="H5476" i="5" l="1"/>
  <c r="G5477" i="5"/>
  <c r="C5477" i="5"/>
  <c r="F5477" i="5"/>
  <c r="B5477" i="5"/>
  <c r="D5477" i="5"/>
  <c r="A5478" i="5"/>
  <c r="E5477" i="5"/>
  <c r="H5477" i="5" l="1"/>
  <c r="G5478" i="5"/>
  <c r="C5478" i="5"/>
  <c r="F5478" i="5"/>
  <c r="B5478" i="5"/>
  <c r="D5478" i="5"/>
  <c r="A5479" i="5"/>
  <c r="E5478" i="5"/>
  <c r="H5478" i="5" l="1"/>
  <c r="G5479" i="5"/>
  <c r="C5479" i="5"/>
  <c r="F5479" i="5"/>
  <c r="B5479" i="5"/>
  <c r="D5479" i="5"/>
  <c r="A5480" i="5"/>
  <c r="E5479" i="5"/>
  <c r="H5479" i="5" l="1"/>
  <c r="G5480" i="5"/>
  <c r="C5480" i="5"/>
  <c r="F5480" i="5"/>
  <c r="B5480" i="5"/>
  <c r="D5480" i="5"/>
  <c r="A5481" i="5"/>
  <c r="E5480" i="5"/>
  <c r="H5480" i="5" l="1"/>
  <c r="G5481" i="5"/>
  <c r="C5481" i="5"/>
  <c r="F5481" i="5"/>
  <c r="B5481" i="5"/>
  <c r="D5481" i="5"/>
  <c r="A5482" i="5"/>
  <c r="E5481" i="5"/>
  <c r="H5481" i="5" l="1"/>
  <c r="G5482" i="5"/>
  <c r="C5482" i="5"/>
  <c r="F5482" i="5"/>
  <c r="B5482" i="5"/>
  <c r="D5482" i="5"/>
  <c r="A5483" i="5"/>
  <c r="E5482" i="5"/>
  <c r="H5482" i="5" l="1"/>
  <c r="G5483" i="5"/>
  <c r="C5483" i="5"/>
  <c r="F5483" i="5"/>
  <c r="B5483" i="5"/>
  <c r="D5483" i="5"/>
  <c r="A5484" i="5"/>
  <c r="E5483" i="5"/>
  <c r="H5483" i="5" l="1"/>
  <c r="G5484" i="5"/>
  <c r="C5484" i="5"/>
  <c r="F5484" i="5"/>
  <c r="B5484" i="5"/>
  <c r="D5484" i="5"/>
  <c r="A5485" i="5"/>
  <c r="E5484" i="5"/>
  <c r="H5484" i="5" l="1"/>
  <c r="G5485" i="5"/>
  <c r="C5485" i="5"/>
  <c r="F5485" i="5"/>
  <c r="B5485" i="5"/>
  <c r="D5485" i="5"/>
  <c r="A5486" i="5"/>
  <c r="E5485" i="5"/>
  <c r="H5485" i="5" l="1"/>
  <c r="G5486" i="5"/>
  <c r="C5486" i="5"/>
  <c r="F5486" i="5"/>
  <c r="B5486" i="5"/>
  <c r="D5486" i="5"/>
  <c r="A5487" i="5"/>
  <c r="E5486" i="5"/>
  <c r="H5486" i="5" l="1"/>
  <c r="G5487" i="5"/>
  <c r="C5487" i="5"/>
  <c r="F5487" i="5"/>
  <c r="B5487" i="5"/>
  <c r="D5487" i="5"/>
  <c r="A5488" i="5"/>
  <c r="E5487" i="5"/>
  <c r="H5487" i="5" l="1"/>
  <c r="G5488" i="5"/>
  <c r="C5488" i="5"/>
  <c r="F5488" i="5"/>
  <c r="B5488" i="5"/>
  <c r="D5488" i="5"/>
  <c r="A5489" i="5"/>
  <c r="E5488" i="5"/>
  <c r="H5488" i="5" l="1"/>
  <c r="G5489" i="5"/>
  <c r="C5489" i="5"/>
  <c r="F5489" i="5"/>
  <c r="B5489" i="5"/>
  <c r="D5489" i="5"/>
  <c r="A5490" i="5"/>
  <c r="E5489" i="5"/>
  <c r="H5489" i="5" l="1"/>
  <c r="G5490" i="5"/>
  <c r="C5490" i="5"/>
  <c r="F5490" i="5"/>
  <c r="B5490" i="5"/>
  <c r="D5490" i="5"/>
  <c r="A5491" i="5"/>
  <c r="E5490" i="5"/>
  <c r="H5490" i="5" l="1"/>
  <c r="G5491" i="5"/>
  <c r="C5491" i="5"/>
  <c r="F5491" i="5"/>
  <c r="B5491" i="5"/>
  <c r="D5491" i="5"/>
  <c r="A5492" i="5"/>
  <c r="E5491" i="5"/>
  <c r="H5491" i="5" l="1"/>
  <c r="G5492" i="5"/>
  <c r="C5492" i="5"/>
  <c r="F5492" i="5"/>
  <c r="B5492" i="5"/>
  <c r="D5492" i="5"/>
  <c r="A5493" i="5"/>
  <c r="E5492" i="5"/>
  <c r="H5492" i="5" l="1"/>
  <c r="G5493" i="5"/>
  <c r="C5493" i="5"/>
  <c r="F5493" i="5"/>
  <c r="B5493" i="5"/>
  <c r="D5493" i="5"/>
  <c r="A5494" i="5"/>
  <c r="E5493" i="5"/>
  <c r="H5493" i="5" l="1"/>
  <c r="G5494" i="5"/>
  <c r="C5494" i="5"/>
  <c r="F5494" i="5"/>
  <c r="B5494" i="5"/>
  <c r="D5494" i="5"/>
  <c r="A5495" i="5"/>
  <c r="E5494" i="5"/>
  <c r="H5494" i="5" l="1"/>
  <c r="G5495" i="5"/>
  <c r="C5495" i="5"/>
  <c r="F5495" i="5"/>
  <c r="B5495" i="5"/>
  <c r="D5495" i="5"/>
  <c r="A5496" i="5"/>
  <c r="E5495" i="5"/>
  <c r="H5495" i="5" l="1"/>
  <c r="G5496" i="5"/>
  <c r="C5496" i="5"/>
  <c r="F5496" i="5"/>
  <c r="B5496" i="5"/>
  <c r="D5496" i="5"/>
  <c r="A5497" i="5"/>
  <c r="E5496" i="5"/>
  <c r="H5496" i="5" l="1"/>
  <c r="G5497" i="5"/>
  <c r="C5497" i="5"/>
  <c r="F5497" i="5"/>
  <c r="B5497" i="5"/>
  <c r="D5497" i="5"/>
  <c r="A5498" i="5"/>
  <c r="E5497" i="5"/>
  <c r="H5497" i="5" l="1"/>
  <c r="G5498" i="5"/>
  <c r="C5498" i="5"/>
  <c r="F5498" i="5"/>
  <c r="B5498" i="5"/>
  <c r="D5498" i="5"/>
  <c r="A5499" i="5"/>
  <c r="E5498" i="5"/>
  <c r="H5498" i="5" l="1"/>
  <c r="G5499" i="5"/>
  <c r="C5499" i="5"/>
  <c r="F5499" i="5"/>
  <c r="B5499" i="5"/>
  <c r="D5499" i="5"/>
  <c r="A5500" i="5"/>
  <c r="E5499" i="5"/>
  <c r="H5499" i="5" l="1"/>
  <c r="G5500" i="5"/>
  <c r="C5500" i="5"/>
  <c r="F5500" i="5"/>
  <c r="B5500" i="5"/>
  <c r="D5500" i="5"/>
  <c r="A5501" i="5"/>
  <c r="E5500" i="5"/>
  <c r="H5500" i="5" l="1"/>
  <c r="G5501" i="5"/>
  <c r="C5501" i="5"/>
  <c r="F5501" i="5"/>
  <c r="B5501" i="5"/>
  <c r="D5501" i="5"/>
  <c r="A5502" i="5"/>
  <c r="E5501" i="5"/>
  <c r="H5501" i="5" l="1"/>
  <c r="G5502" i="5"/>
  <c r="C5502" i="5"/>
  <c r="F5502" i="5"/>
  <c r="B5502" i="5"/>
  <c r="D5502" i="5"/>
  <c r="A5503" i="5"/>
  <c r="E5502" i="5"/>
  <c r="H5502" i="5" l="1"/>
  <c r="G5503" i="5"/>
  <c r="C5503" i="5"/>
  <c r="F5503" i="5"/>
  <c r="B5503" i="5"/>
  <c r="D5503" i="5"/>
  <c r="A5504" i="5"/>
  <c r="E5503" i="5"/>
  <c r="H5503" i="5" l="1"/>
  <c r="G5504" i="5"/>
  <c r="C5504" i="5"/>
  <c r="F5504" i="5"/>
  <c r="B5504" i="5"/>
  <c r="D5504" i="5"/>
  <c r="A5505" i="5"/>
  <c r="E5504" i="5"/>
  <c r="H5504" i="5" l="1"/>
  <c r="G5505" i="5"/>
  <c r="C5505" i="5"/>
  <c r="F5505" i="5"/>
  <c r="B5505" i="5"/>
  <c r="D5505" i="5"/>
  <c r="A5506" i="5"/>
  <c r="E5505" i="5"/>
  <c r="H5505" i="5" l="1"/>
  <c r="G5506" i="5"/>
  <c r="C5506" i="5"/>
  <c r="F5506" i="5"/>
  <c r="B5506" i="5"/>
  <c r="D5506" i="5"/>
  <c r="A5507" i="5"/>
  <c r="E5506" i="5"/>
  <c r="H5506" i="5" l="1"/>
  <c r="G5507" i="5"/>
  <c r="C5507" i="5"/>
  <c r="F5507" i="5"/>
  <c r="B5507" i="5"/>
  <c r="D5507" i="5"/>
  <c r="A5508" i="5"/>
  <c r="E5507" i="5"/>
  <c r="H5507" i="5" l="1"/>
  <c r="G5508" i="5"/>
  <c r="C5508" i="5"/>
  <c r="F5508" i="5"/>
  <c r="B5508" i="5"/>
  <c r="D5508" i="5"/>
  <c r="A5509" i="5"/>
  <c r="E5508" i="5"/>
  <c r="H5508" i="5" l="1"/>
  <c r="G5509" i="5"/>
  <c r="C5509" i="5"/>
  <c r="F5509" i="5"/>
  <c r="B5509" i="5"/>
  <c r="D5509" i="5"/>
  <c r="A5510" i="5"/>
  <c r="E5509" i="5"/>
  <c r="H5509" i="5" l="1"/>
  <c r="G5510" i="5"/>
  <c r="C5510" i="5"/>
  <c r="F5510" i="5"/>
  <c r="B5510" i="5"/>
  <c r="D5510" i="5"/>
  <c r="A5511" i="5"/>
  <c r="E5510" i="5"/>
  <c r="H5510" i="5" l="1"/>
  <c r="G5511" i="5"/>
  <c r="C5511" i="5"/>
  <c r="F5511" i="5"/>
  <c r="B5511" i="5"/>
  <c r="D5511" i="5"/>
  <c r="A5512" i="5"/>
  <c r="E5511" i="5"/>
  <c r="H5511" i="5" l="1"/>
  <c r="G5512" i="5"/>
  <c r="C5512" i="5"/>
  <c r="F5512" i="5"/>
  <c r="B5512" i="5"/>
  <c r="D5512" i="5"/>
  <c r="A5513" i="5"/>
  <c r="E5512" i="5"/>
  <c r="H5512" i="5" l="1"/>
  <c r="G5513" i="5"/>
  <c r="C5513" i="5"/>
  <c r="F5513" i="5"/>
  <c r="B5513" i="5"/>
  <c r="D5513" i="5"/>
  <c r="A5514" i="5"/>
  <c r="E5513" i="5"/>
  <c r="H5513" i="5" l="1"/>
  <c r="G5514" i="5"/>
  <c r="C5514" i="5"/>
  <c r="F5514" i="5"/>
  <c r="B5514" i="5"/>
  <c r="D5514" i="5"/>
  <c r="A5515" i="5"/>
  <c r="E5514" i="5"/>
  <c r="H5514" i="5" l="1"/>
  <c r="G5515" i="5"/>
  <c r="C5515" i="5"/>
  <c r="F5515" i="5"/>
  <c r="B5515" i="5"/>
  <c r="D5515" i="5"/>
  <c r="A5516" i="5"/>
  <c r="E5515" i="5"/>
  <c r="H5515" i="5" l="1"/>
  <c r="G5516" i="5"/>
  <c r="C5516" i="5"/>
  <c r="F5516" i="5"/>
  <c r="B5516" i="5"/>
  <c r="D5516" i="5"/>
  <c r="A5517" i="5"/>
  <c r="E5516" i="5"/>
  <c r="H5516" i="5" l="1"/>
  <c r="G5517" i="5"/>
  <c r="C5517" i="5"/>
  <c r="F5517" i="5"/>
  <c r="B5517" i="5"/>
  <c r="D5517" i="5"/>
  <c r="A5518" i="5"/>
  <c r="E5517" i="5"/>
  <c r="H5517" i="5" l="1"/>
  <c r="G5518" i="5"/>
  <c r="C5518" i="5"/>
  <c r="F5518" i="5"/>
  <c r="B5518" i="5"/>
  <c r="D5518" i="5"/>
  <c r="A5519" i="5"/>
  <c r="E5518" i="5"/>
  <c r="H5518" i="5" l="1"/>
  <c r="G5519" i="5"/>
  <c r="C5519" i="5"/>
  <c r="F5519" i="5"/>
  <c r="B5519" i="5"/>
  <c r="D5519" i="5"/>
  <c r="A5520" i="5"/>
  <c r="E5519" i="5"/>
  <c r="H5519" i="5" l="1"/>
  <c r="G5520" i="5"/>
  <c r="C5520" i="5"/>
  <c r="F5520" i="5"/>
  <c r="B5520" i="5"/>
  <c r="D5520" i="5"/>
  <c r="A5521" i="5"/>
  <c r="E5520" i="5"/>
  <c r="H5520" i="5" l="1"/>
  <c r="G5521" i="5"/>
  <c r="C5521" i="5"/>
  <c r="F5521" i="5"/>
  <c r="B5521" i="5"/>
  <c r="D5521" i="5"/>
  <c r="A5522" i="5"/>
  <c r="E5521" i="5"/>
  <c r="H5521" i="5" l="1"/>
  <c r="G5522" i="5"/>
  <c r="C5522" i="5"/>
  <c r="F5522" i="5"/>
  <c r="B5522" i="5"/>
  <c r="D5522" i="5"/>
  <c r="A5523" i="5"/>
  <c r="E5522" i="5"/>
  <c r="H5522" i="5" l="1"/>
  <c r="G5523" i="5"/>
  <c r="C5523" i="5"/>
  <c r="F5523" i="5"/>
  <c r="B5523" i="5"/>
  <c r="D5523" i="5"/>
  <c r="A5524" i="5"/>
  <c r="E5523" i="5"/>
  <c r="H5523" i="5" l="1"/>
  <c r="G5524" i="5"/>
  <c r="C5524" i="5"/>
  <c r="F5524" i="5"/>
  <c r="B5524" i="5"/>
  <c r="D5524" i="5"/>
  <c r="A5525" i="5"/>
  <c r="E5524" i="5"/>
  <c r="H5524" i="5" l="1"/>
  <c r="G5525" i="5"/>
  <c r="C5525" i="5"/>
  <c r="F5525" i="5"/>
  <c r="B5525" i="5"/>
  <c r="D5525" i="5"/>
  <c r="A5526" i="5"/>
  <c r="E5525" i="5"/>
  <c r="H5525" i="5" l="1"/>
  <c r="G5526" i="5"/>
  <c r="C5526" i="5"/>
  <c r="F5526" i="5"/>
  <c r="B5526" i="5"/>
  <c r="D5526" i="5"/>
  <c r="A5527" i="5"/>
  <c r="E5526" i="5"/>
  <c r="H5526" i="5" l="1"/>
  <c r="G5527" i="5"/>
  <c r="C5527" i="5"/>
  <c r="F5527" i="5"/>
  <c r="B5527" i="5"/>
  <c r="D5527" i="5"/>
  <c r="A5528" i="5"/>
  <c r="E5527" i="5"/>
  <c r="H5527" i="5" l="1"/>
  <c r="G5528" i="5"/>
  <c r="C5528" i="5"/>
  <c r="F5528" i="5"/>
  <c r="B5528" i="5"/>
  <c r="D5528" i="5"/>
  <c r="A5529" i="5"/>
  <c r="E5528" i="5"/>
  <c r="H5528" i="5" l="1"/>
  <c r="G5529" i="5"/>
  <c r="C5529" i="5"/>
  <c r="F5529" i="5"/>
  <c r="B5529" i="5"/>
  <c r="D5529" i="5"/>
  <c r="A5530" i="5"/>
  <c r="E5529" i="5"/>
  <c r="H5529" i="5" l="1"/>
  <c r="G5530" i="5"/>
  <c r="C5530" i="5"/>
  <c r="F5530" i="5"/>
  <c r="B5530" i="5"/>
  <c r="D5530" i="5"/>
  <c r="A5531" i="5"/>
  <c r="E5530" i="5"/>
  <c r="H5530" i="5" l="1"/>
  <c r="G5531" i="5"/>
  <c r="C5531" i="5"/>
  <c r="F5531" i="5"/>
  <c r="B5531" i="5"/>
  <c r="D5531" i="5"/>
  <c r="A5532" i="5"/>
  <c r="E5531" i="5"/>
  <c r="H5531" i="5" l="1"/>
  <c r="G5532" i="5"/>
  <c r="C5532" i="5"/>
  <c r="F5532" i="5"/>
  <c r="B5532" i="5"/>
  <c r="D5532" i="5"/>
  <c r="A5533" i="5"/>
  <c r="E5532" i="5"/>
  <c r="H5532" i="5" l="1"/>
  <c r="G5533" i="5"/>
  <c r="C5533" i="5"/>
  <c r="F5533" i="5"/>
  <c r="B5533" i="5"/>
  <c r="D5533" i="5"/>
  <c r="A5534" i="5"/>
  <c r="E5533" i="5"/>
  <c r="H5533" i="5" l="1"/>
  <c r="G5534" i="5"/>
  <c r="C5534" i="5"/>
  <c r="F5534" i="5"/>
  <c r="B5534" i="5"/>
  <c r="D5534" i="5"/>
  <c r="A5535" i="5"/>
  <c r="E5534" i="5"/>
  <c r="H5534" i="5" l="1"/>
  <c r="G5535" i="5"/>
  <c r="C5535" i="5"/>
  <c r="F5535" i="5"/>
  <c r="B5535" i="5"/>
  <c r="D5535" i="5"/>
  <c r="A5536" i="5"/>
  <c r="E5535" i="5"/>
  <c r="H5535" i="5" l="1"/>
  <c r="G5536" i="5"/>
  <c r="C5536" i="5"/>
  <c r="F5536" i="5"/>
  <c r="B5536" i="5"/>
  <c r="D5536" i="5"/>
  <c r="A5537" i="5"/>
  <c r="E5536" i="5"/>
  <c r="H5536" i="5" l="1"/>
  <c r="G5537" i="5"/>
  <c r="C5537" i="5"/>
  <c r="F5537" i="5"/>
  <c r="B5537" i="5"/>
  <c r="D5537" i="5"/>
  <c r="A5538" i="5"/>
  <c r="E5537" i="5"/>
  <c r="H5537" i="5" l="1"/>
  <c r="G5538" i="5"/>
  <c r="C5538" i="5"/>
  <c r="F5538" i="5"/>
  <c r="B5538" i="5"/>
  <c r="D5538" i="5"/>
  <c r="A5539" i="5"/>
  <c r="E5538" i="5"/>
  <c r="H5538" i="5" l="1"/>
  <c r="G5539" i="5"/>
  <c r="C5539" i="5"/>
  <c r="F5539" i="5"/>
  <c r="B5539" i="5"/>
  <c r="D5539" i="5"/>
  <c r="A5540" i="5"/>
  <c r="E5539" i="5"/>
  <c r="H5539" i="5" l="1"/>
  <c r="G5540" i="5"/>
  <c r="C5540" i="5"/>
  <c r="F5540" i="5"/>
  <c r="B5540" i="5"/>
  <c r="D5540" i="5"/>
  <c r="A5541" i="5"/>
  <c r="E5540" i="5"/>
  <c r="H5540" i="5" l="1"/>
  <c r="G5541" i="5"/>
  <c r="C5541" i="5"/>
  <c r="F5541" i="5"/>
  <c r="B5541" i="5"/>
  <c r="D5541" i="5"/>
  <c r="A5542" i="5"/>
  <c r="E5541" i="5"/>
  <c r="H5541" i="5" l="1"/>
  <c r="G5542" i="5"/>
  <c r="C5542" i="5"/>
  <c r="F5542" i="5"/>
  <c r="B5542" i="5"/>
  <c r="D5542" i="5"/>
  <c r="A5543" i="5"/>
  <c r="E5542" i="5"/>
  <c r="H5542" i="5" l="1"/>
  <c r="G5543" i="5"/>
  <c r="C5543" i="5"/>
  <c r="F5543" i="5"/>
  <c r="B5543" i="5"/>
  <c r="D5543" i="5"/>
  <c r="A5544" i="5"/>
  <c r="E5543" i="5"/>
  <c r="H5543" i="5" l="1"/>
  <c r="G5544" i="5"/>
  <c r="C5544" i="5"/>
  <c r="F5544" i="5"/>
  <c r="B5544" i="5"/>
  <c r="D5544" i="5"/>
  <c r="A5545" i="5"/>
  <c r="E5544" i="5"/>
  <c r="H5544" i="5" l="1"/>
  <c r="G5545" i="5"/>
  <c r="C5545" i="5"/>
  <c r="F5545" i="5"/>
  <c r="B5545" i="5"/>
  <c r="D5545" i="5"/>
  <c r="A5546" i="5"/>
  <c r="E5545" i="5"/>
  <c r="H5545" i="5" l="1"/>
  <c r="G5546" i="5"/>
  <c r="C5546" i="5"/>
  <c r="F5546" i="5"/>
  <c r="B5546" i="5"/>
  <c r="D5546" i="5"/>
  <c r="A5547" i="5"/>
  <c r="E5546" i="5"/>
  <c r="H5546" i="5" l="1"/>
  <c r="G5547" i="5"/>
  <c r="C5547" i="5"/>
  <c r="F5547" i="5"/>
  <c r="B5547" i="5"/>
  <c r="D5547" i="5"/>
  <c r="A5548" i="5"/>
  <c r="E5547" i="5"/>
  <c r="H5547" i="5" l="1"/>
  <c r="G5548" i="5"/>
  <c r="C5548" i="5"/>
  <c r="F5548" i="5"/>
  <c r="B5548" i="5"/>
  <c r="D5548" i="5"/>
  <c r="A5549" i="5"/>
  <c r="E5548" i="5"/>
  <c r="H5548" i="5" l="1"/>
  <c r="G5549" i="5"/>
  <c r="C5549" i="5"/>
  <c r="F5549" i="5"/>
  <c r="B5549" i="5"/>
  <c r="D5549" i="5"/>
  <c r="A5550" i="5"/>
  <c r="E5549" i="5"/>
  <c r="H5549" i="5" l="1"/>
  <c r="G5550" i="5"/>
  <c r="C5550" i="5"/>
  <c r="F5550" i="5"/>
  <c r="B5550" i="5"/>
  <c r="D5550" i="5"/>
  <c r="A5551" i="5"/>
  <c r="E5550" i="5"/>
  <c r="H5550" i="5" l="1"/>
  <c r="G5551" i="5"/>
  <c r="C5551" i="5"/>
  <c r="F5551" i="5"/>
  <c r="B5551" i="5"/>
  <c r="D5551" i="5"/>
  <c r="A5552" i="5"/>
  <c r="E5551" i="5"/>
  <c r="H5551" i="5" l="1"/>
  <c r="G5552" i="5"/>
  <c r="C5552" i="5"/>
  <c r="F5552" i="5"/>
  <c r="B5552" i="5"/>
  <c r="D5552" i="5"/>
  <c r="A5553" i="5"/>
  <c r="E5552" i="5"/>
  <c r="H5552" i="5" l="1"/>
  <c r="G5553" i="5"/>
  <c r="C5553" i="5"/>
  <c r="F5553" i="5"/>
  <c r="B5553" i="5"/>
  <c r="D5553" i="5"/>
  <c r="A5554" i="5"/>
  <c r="E5553" i="5"/>
  <c r="H5553" i="5" l="1"/>
  <c r="G5554" i="5"/>
  <c r="C5554" i="5"/>
  <c r="F5554" i="5"/>
  <c r="B5554" i="5"/>
  <c r="D5554" i="5"/>
  <c r="A5555" i="5"/>
  <c r="E5554" i="5"/>
  <c r="H5554" i="5" l="1"/>
  <c r="G5555" i="5"/>
  <c r="C5555" i="5"/>
  <c r="F5555" i="5"/>
  <c r="B5555" i="5"/>
  <c r="D5555" i="5"/>
  <c r="A5556" i="5"/>
  <c r="E5555" i="5"/>
  <c r="H5555" i="5" l="1"/>
  <c r="G5556" i="5"/>
  <c r="C5556" i="5"/>
  <c r="F5556" i="5"/>
  <c r="B5556" i="5"/>
  <c r="D5556" i="5"/>
  <c r="A5557" i="5"/>
  <c r="E5556" i="5"/>
  <c r="H5556" i="5" l="1"/>
  <c r="G5557" i="5"/>
  <c r="C5557" i="5"/>
  <c r="F5557" i="5"/>
  <c r="B5557" i="5"/>
  <c r="D5557" i="5"/>
  <c r="A5558" i="5"/>
  <c r="E5557" i="5"/>
  <c r="H5557" i="5" l="1"/>
  <c r="G5558" i="5"/>
  <c r="C5558" i="5"/>
  <c r="F5558" i="5"/>
  <c r="B5558" i="5"/>
  <c r="D5558" i="5"/>
  <c r="A5559" i="5"/>
  <c r="E5558" i="5"/>
  <c r="H5558" i="5" l="1"/>
  <c r="G5559" i="5"/>
  <c r="C5559" i="5"/>
  <c r="F5559" i="5"/>
  <c r="B5559" i="5"/>
  <c r="D5559" i="5"/>
  <c r="A5560" i="5"/>
  <c r="E5559" i="5"/>
  <c r="H5559" i="5" l="1"/>
  <c r="G5560" i="5"/>
  <c r="C5560" i="5"/>
  <c r="F5560" i="5"/>
  <c r="B5560" i="5"/>
  <c r="D5560" i="5"/>
  <c r="A5561" i="5"/>
  <c r="E5560" i="5"/>
  <c r="H5560" i="5" l="1"/>
  <c r="G5561" i="5"/>
  <c r="C5561" i="5"/>
  <c r="F5561" i="5"/>
  <c r="B5561" i="5"/>
  <c r="D5561" i="5"/>
  <c r="A5562" i="5"/>
  <c r="E5561" i="5"/>
  <c r="H5561" i="5" l="1"/>
  <c r="G5562" i="5"/>
  <c r="C5562" i="5"/>
  <c r="F5562" i="5"/>
  <c r="B5562" i="5"/>
  <c r="D5562" i="5"/>
  <c r="A5563" i="5"/>
  <c r="E5562" i="5"/>
  <c r="H5562" i="5" l="1"/>
  <c r="G5563" i="5"/>
  <c r="C5563" i="5"/>
  <c r="F5563" i="5"/>
  <c r="B5563" i="5"/>
  <c r="D5563" i="5"/>
  <c r="A5564" i="5"/>
  <c r="E5563" i="5"/>
  <c r="H5563" i="5" l="1"/>
  <c r="G5564" i="5"/>
  <c r="C5564" i="5"/>
  <c r="F5564" i="5"/>
  <c r="B5564" i="5"/>
  <c r="D5564" i="5"/>
  <c r="A5565" i="5"/>
  <c r="E5564" i="5"/>
  <c r="H5564" i="5" l="1"/>
  <c r="G5565" i="5"/>
  <c r="C5565" i="5"/>
  <c r="F5565" i="5"/>
  <c r="B5565" i="5"/>
  <c r="D5565" i="5"/>
  <c r="A5566" i="5"/>
  <c r="E5565" i="5"/>
  <c r="H5565" i="5" l="1"/>
  <c r="G5566" i="5"/>
  <c r="C5566" i="5"/>
  <c r="F5566" i="5"/>
  <c r="B5566" i="5"/>
  <c r="D5566" i="5"/>
  <c r="A5567" i="5"/>
  <c r="E5566" i="5"/>
  <c r="H5566" i="5" l="1"/>
  <c r="G5567" i="5"/>
  <c r="C5567" i="5"/>
  <c r="F5567" i="5"/>
  <c r="B5567" i="5"/>
  <c r="D5567" i="5"/>
  <c r="A5568" i="5"/>
  <c r="E5567" i="5"/>
  <c r="H5567" i="5" l="1"/>
  <c r="G5568" i="5"/>
  <c r="C5568" i="5"/>
  <c r="F5568" i="5"/>
  <c r="B5568" i="5"/>
  <c r="D5568" i="5"/>
  <c r="A5569" i="5"/>
  <c r="E5568" i="5"/>
  <c r="H5568" i="5" l="1"/>
  <c r="G5569" i="5"/>
  <c r="C5569" i="5"/>
  <c r="F5569" i="5"/>
  <c r="B5569" i="5"/>
  <c r="D5569" i="5"/>
  <c r="A5570" i="5"/>
  <c r="E5569" i="5"/>
  <c r="H5569" i="5" l="1"/>
  <c r="G5570" i="5"/>
  <c r="C5570" i="5"/>
  <c r="F5570" i="5"/>
  <c r="B5570" i="5"/>
  <c r="D5570" i="5"/>
  <c r="A5571" i="5"/>
  <c r="E5570" i="5"/>
  <c r="H5570" i="5" l="1"/>
  <c r="G5571" i="5"/>
  <c r="C5571" i="5"/>
  <c r="F5571" i="5"/>
  <c r="B5571" i="5"/>
  <c r="D5571" i="5"/>
  <c r="A5572" i="5"/>
  <c r="E5571" i="5"/>
  <c r="H5571" i="5" l="1"/>
  <c r="G5572" i="5"/>
  <c r="C5572" i="5"/>
  <c r="F5572" i="5"/>
  <c r="B5572" i="5"/>
  <c r="D5572" i="5"/>
  <c r="A5573" i="5"/>
  <c r="E5572" i="5"/>
  <c r="H5572" i="5" l="1"/>
  <c r="G5573" i="5"/>
  <c r="C5573" i="5"/>
  <c r="F5573" i="5"/>
  <c r="B5573" i="5"/>
  <c r="D5573" i="5"/>
  <c r="A5574" i="5"/>
  <c r="E5573" i="5"/>
  <c r="H5573" i="5" l="1"/>
  <c r="G5574" i="5"/>
  <c r="C5574" i="5"/>
  <c r="F5574" i="5"/>
  <c r="B5574" i="5"/>
  <c r="D5574" i="5"/>
  <c r="A5575" i="5"/>
  <c r="E5574" i="5"/>
  <c r="H5574" i="5" l="1"/>
  <c r="G5575" i="5"/>
  <c r="C5575" i="5"/>
  <c r="F5575" i="5"/>
  <c r="B5575" i="5"/>
  <c r="D5575" i="5"/>
  <c r="A5576" i="5"/>
  <c r="E5575" i="5"/>
  <c r="H5575" i="5" l="1"/>
  <c r="G5576" i="5"/>
  <c r="C5576" i="5"/>
  <c r="F5576" i="5"/>
  <c r="B5576" i="5"/>
  <c r="D5576" i="5"/>
  <c r="A5577" i="5"/>
  <c r="E5576" i="5"/>
  <c r="H5576" i="5" l="1"/>
  <c r="G5577" i="5"/>
  <c r="C5577" i="5"/>
  <c r="F5577" i="5"/>
  <c r="B5577" i="5"/>
  <c r="D5577" i="5"/>
  <c r="A5578" i="5"/>
  <c r="E5577" i="5"/>
  <c r="H5577" i="5" l="1"/>
  <c r="G5578" i="5"/>
  <c r="C5578" i="5"/>
  <c r="F5578" i="5"/>
  <c r="B5578" i="5"/>
  <c r="D5578" i="5"/>
  <c r="A5579" i="5"/>
  <c r="E5578" i="5"/>
  <c r="H5578" i="5" l="1"/>
  <c r="G5579" i="5"/>
  <c r="C5579" i="5"/>
  <c r="F5579" i="5"/>
  <c r="B5579" i="5"/>
  <c r="D5579" i="5"/>
  <c r="A5580" i="5"/>
  <c r="E5579" i="5"/>
  <c r="H5579" i="5" l="1"/>
  <c r="G5580" i="5"/>
  <c r="C5580" i="5"/>
  <c r="F5580" i="5"/>
  <c r="B5580" i="5"/>
  <c r="D5580" i="5"/>
  <c r="A5581" i="5"/>
  <c r="E5580" i="5"/>
  <c r="H5580" i="5" l="1"/>
  <c r="G5581" i="5"/>
  <c r="C5581" i="5"/>
  <c r="F5581" i="5"/>
  <c r="B5581" i="5"/>
  <c r="D5581" i="5"/>
  <c r="A5582" i="5"/>
  <c r="E5581" i="5"/>
  <c r="H5581" i="5" l="1"/>
  <c r="G5582" i="5"/>
  <c r="C5582" i="5"/>
  <c r="F5582" i="5"/>
  <c r="B5582" i="5"/>
  <c r="D5582" i="5"/>
  <c r="A5583" i="5"/>
  <c r="E5582" i="5"/>
  <c r="H5582" i="5" l="1"/>
  <c r="G5583" i="5"/>
  <c r="C5583" i="5"/>
  <c r="F5583" i="5"/>
  <c r="B5583" i="5"/>
  <c r="D5583" i="5"/>
  <c r="A5584" i="5"/>
  <c r="E5583" i="5"/>
  <c r="H5583" i="5" l="1"/>
  <c r="G5584" i="5"/>
  <c r="C5584" i="5"/>
  <c r="F5584" i="5"/>
  <c r="B5584" i="5"/>
  <c r="D5584" i="5"/>
  <c r="A5585" i="5"/>
  <c r="E5584" i="5"/>
  <c r="H5584" i="5" l="1"/>
  <c r="G5585" i="5"/>
  <c r="C5585" i="5"/>
  <c r="F5585" i="5"/>
  <c r="B5585" i="5"/>
  <c r="D5585" i="5"/>
  <c r="A5586" i="5"/>
  <c r="E5585" i="5"/>
  <c r="H5585" i="5" l="1"/>
  <c r="G5586" i="5"/>
  <c r="C5586" i="5"/>
  <c r="F5586" i="5"/>
  <c r="B5586" i="5"/>
  <c r="D5586" i="5"/>
  <c r="A5587" i="5"/>
  <c r="E5586" i="5"/>
  <c r="H5586" i="5" l="1"/>
  <c r="G5587" i="5"/>
  <c r="C5587" i="5"/>
  <c r="F5587" i="5"/>
  <c r="B5587" i="5"/>
  <c r="D5587" i="5"/>
  <c r="A5588" i="5"/>
  <c r="E5587" i="5"/>
  <c r="H5587" i="5" l="1"/>
  <c r="G5588" i="5"/>
  <c r="C5588" i="5"/>
  <c r="F5588" i="5"/>
  <c r="B5588" i="5"/>
  <c r="D5588" i="5"/>
  <c r="A5589" i="5"/>
  <c r="E5588" i="5"/>
  <c r="H5588" i="5" l="1"/>
  <c r="G5589" i="5"/>
  <c r="C5589" i="5"/>
  <c r="F5589" i="5"/>
  <c r="B5589" i="5"/>
  <c r="D5589" i="5"/>
  <c r="A5590" i="5"/>
  <c r="E5589" i="5"/>
  <c r="H5589" i="5" l="1"/>
  <c r="G5590" i="5"/>
  <c r="C5590" i="5"/>
  <c r="F5590" i="5"/>
  <c r="B5590" i="5"/>
  <c r="D5590" i="5"/>
  <c r="A5591" i="5"/>
  <c r="E5590" i="5"/>
  <c r="H5590" i="5" l="1"/>
  <c r="G5591" i="5"/>
  <c r="C5591" i="5"/>
  <c r="F5591" i="5"/>
  <c r="B5591" i="5"/>
  <c r="D5591" i="5"/>
  <c r="A5592" i="5"/>
  <c r="E5591" i="5"/>
  <c r="H5591" i="5" l="1"/>
  <c r="G5592" i="5"/>
  <c r="C5592" i="5"/>
  <c r="F5592" i="5"/>
  <c r="B5592" i="5"/>
  <c r="D5592" i="5"/>
  <c r="A5593" i="5"/>
  <c r="E5592" i="5"/>
  <c r="H5592" i="5" l="1"/>
  <c r="G5593" i="5"/>
  <c r="C5593" i="5"/>
  <c r="F5593" i="5"/>
  <c r="B5593" i="5"/>
  <c r="D5593" i="5"/>
  <c r="A5594" i="5"/>
  <c r="E5593" i="5"/>
  <c r="H5593" i="5" l="1"/>
  <c r="G5594" i="5"/>
  <c r="C5594" i="5"/>
  <c r="F5594" i="5"/>
  <c r="B5594" i="5"/>
  <c r="D5594" i="5"/>
  <c r="A5595" i="5"/>
  <c r="E5594" i="5"/>
  <c r="H5594" i="5" l="1"/>
  <c r="G5595" i="5"/>
  <c r="C5595" i="5"/>
  <c r="F5595" i="5"/>
  <c r="B5595" i="5"/>
  <c r="D5595" i="5"/>
  <c r="A5596" i="5"/>
  <c r="E5595" i="5"/>
  <c r="H5595" i="5" l="1"/>
  <c r="G5596" i="5"/>
  <c r="C5596" i="5"/>
  <c r="F5596" i="5"/>
  <c r="B5596" i="5"/>
  <c r="D5596" i="5"/>
  <c r="A5597" i="5"/>
  <c r="E5596" i="5"/>
  <c r="H5596" i="5" l="1"/>
  <c r="G5597" i="5"/>
  <c r="C5597" i="5"/>
  <c r="F5597" i="5"/>
  <c r="B5597" i="5"/>
  <c r="D5597" i="5"/>
  <c r="A5598" i="5"/>
  <c r="E5597" i="5"/>
  <c r="H5597" i="5" l="1"/>
  <c r="G5598" i="5"/>
  <c r="C5598" i="5"/>
  <c r="F5598" i="5"/>
  <c r="B5598" i="5"/>
  <c r="D5598" i="5"/>
  <c r="A5599" i="5"/>
  <c r="E5598" i="5"/>
  <c r="H5598" i="5" l="1"/>
  <c r="G5599" i="5"/>
  <c r="C5599" i="5"/>
  <c r="F5599" i="5"/>
  <c r="B5599" i="5"/>
  <c r="D5599" i="5"/>
  <c r="A5600" i="5"/>
  <c r="E5599" i="5"/>
  <c r="H5599" i="5" l="1"/>
  <c r="G5600" i="5"/>
  <c r="C5600" i="5"/>
  <c r="F5600" i="5"/>
  <c r="B5600" i="5"/>
  <c r="D5600" i="5"/>
  <c r="A5601" i="5"/>
  <c r="E5600" i="5"/>
  <c r="H5600" i="5" l="1"/>
  <c r="G5601" i="5"/>
  <c r="C5601" i="5"/>
  <c r="F5601" i="5"/>
  <c r="B5601" i="5"/>
  <c r="D5601" i="5"/>
  <c r="A5602" i="5"/>
  <c r="E5601" i="5"/>
  <c r="H5601" i="5" l="1"/>
  <c r="G5602" i="5"/>
  <c r="C5602" i="5"/>
  <c r="F5602" i="5"/>
  <c r="B5602" i="5"/>
  <c r="D5602" i="5"/>
  <c r="A5603" i="5"/>
  <c r="E5602" i="5"/>
  <c r="H5602" i="5" l="1"/>
  <c r="G5603" i="5"/>
  <c r="C5603" i="5"/>
  <c r="F5603" i="5"/>
  <c r="B5603" i="5"/>
  <c r="D5603" i="5"/>
  <c r="A5604" i="5"/>
  <c r="E5603" i="5"/>
  <c r="H5603" i="5" l="1"/>
  <c r="G5604" i="5"/>
  <c r="C5604" i="5"/>
  <c r="F5604" i="5"/>
  <c r="B5604" i="5"/>
  <c r="D5604" i="5"/>
  <c r="A5605" i="5"/>
  <c r="E5604" i="5"/>
  <c r="H5604" i="5" l="1"/>
  <c r="G5605" i="5"/>
  <c r="C5605" i="5"/>
  <c r="F5605" i="5"/>
  <c r="B5605" i="5"/>
  <c r="D5605" i="5"/>
  <c r="A5606" i="5"/>
  <c r="E5605" i="5"/>
  <c r="H5605" i="5" l="1"/>
  <c r="G5606" i="5"/>
  <c r="C5606" i="5"/>
  <c r="F5606" i="5"/>
  <c r="B5606" i="5"/>
  <c r="D5606" i="5"/>
  <c r="A5607" i="5"/>
  <c r="E5606" i="5"/>
  <c r="H5606" i="5" l="1"/>
  <c r="G5607" i="5"/>
  <c r="C5607" i="5"/>
  <c r="F5607" i="5"/>
  <c r="B5607" i="5"/>
  <c r="D5607" i="5"/>
  <c r="A5608" i="5"/>
  <c r="E5607" i="5"/>
  <c r="H5607" i="5" l="1"/>
  <c r="G5608" i="5"/>
  <c r="C5608" i="5"/>
  <c r="F5608" i="5"/>
  <c r="B5608" i="5"/>
  <c r="D5608" i="5"/>
  <c r="A5609" i="5"/>
  <c r="E5608" i="5"/>
  <c r="H5608" i="5" l="1"/>
  <c r="G5609" i="5"/>
  <c r="C5609" i="5"/>
  <c r="F5609" i="5"/>
  <c r="B5609" i="5"/>
  <c r="D5609" i="5"/>
  <c r="A5610" i="5"/>
  <c r="E5609" i="5"/>
  <c r="H5609" i="5" l="1"/>
  <c r="G5610" i="5"/>
  <c r="C5610" i="5"/>
  <c r="F5610" i="5"/>
  <c r="B5610" i="5"/>
  <c r="D5610" i="5"/>
  <c r="A5611" i="5"/>
  <c r="E5610" i="5"/>
  <c r="H5610" i="5" l="1"/>
  <c r="G5611" i="5"/>
  <c r="C5611" i="5"/>
  <c r="F5611" i="5"/>
  <c r="B5611" i="5"/>
  <c r="D5611" i="5"/>
  <c r="A5612" i="5"/>
  <c r="E5611" i="5"/>
  <c r="H5611" i="5" l="1"/>
  <c r="G5612" i="5"/>
  <c r="C5612" i="5"/>
  <c r="F5612" i="5"/>
  <c r="B5612" i="5"/>
  <c r="D5612" i="5"/>
  <c r="A5613" i="5"/>
  <c r="E5612" i="5"/>
  <c r="H5612" i="5" l="1"/>
  <c r="G5613" i="5"/>
  <c r="C5613" i="5"/>
  <c r="F5613" i="5"/>
  <c r="B5613" i="5"/>
  <c r="D5613" i="5"/>
  <c r="A5614" i="5"/>
  <c r="E5613" i="5"/>
  <c r="H5613" i="5" l="1"/>
  <c r="G5614" i="5"/>
  <c r="C5614" i="5"/>
  <c r="F5614" i="5"/>
  <c r="B5614" i="5"/>
  <c r="D5614" i="5"/>
  <c r="A5615" i="5"/>
  <c r="E5614" i="5"/>
  <c r="H5614" i="5" l="1"/>
  <c r="G5615" i="5"/>
  <c r="C5615" i="5"/>
  <c r="F5615" i="5"/>
  <c r="B5615" i="5"/>
  <c r="D5615" i="5"/>
  <c r="A5616" i="5"/>
  <c r="E5615" i="5"/>
  <c r="H5615" i="5" l="1"/>
  <c r="G5616" i="5"/>
  <c r="C5616" i="5"/>
  <c r="F5616" i="5"/>
  <c r="B5616" i="5"/>
  <c r="D5616" i="5"/>
  <c r="A5617" i="5"/>
  <c r="E5616" i="5"/>
  <c r="H5616" i="5" l="1"/>
  <c r="G5617" i="5"/>
  <c r="C5617" i="5"/>
  <c r="F5617" i="5"/>
  <c r="B5617" i="5"/>
  <c r="D5617" i="5"/>
  <c r="A5618" i="5"/>
  <c r="E5617" i="5"/>
  <c r="H5617" i="5" l="1"/>
  <c r="G5618" i="5"/>
  <c r="C5618" i="5"/>
  <c r="F5618" i="5"/>
  <c r="B5618" i="5"/>
  <c r="D5618" i="5"/>
  <c r="A5619" i="5"/>
  <c r="E5618" i="5"/>
  <c r="H5618" i="5" l="1"/>
  <c r="G5619" i="5"/>
  <c r="C5619" i="5"/>
  <c r="F5619" i="5"/>
  <c r="B5619" i="5"/>
  <c r="D5619" i="5"/>
  <c r="A5620" i="5"/>
  <c r="E5619" i="5"/>
  <c r="H5619" i="5" l="1"/>
  <c r="G5620" i="5"/>
  <c r="C5620" i="5"/>
  <c r="F5620" i="5"/>
  <c r="B5620" i="5"/>
  <c r="D5620" i="5"/>
  <c r="A5621" i="5"/>
  <c r="E5620" i="5"/>
  <c r="H5620" i="5" l="1"/>
  <c r="G5621" i="5"/>
  <c r="C5621" i="5"/>
  <c r="F5621" i="5"/>
  <c r="B5621" i="5"/>
  <c r="D5621" i="5"/>
  <c r="A5622" i="5"/>
  <c r="E5621" i="5"/>
  <c r="H5621" i="5" l="1"/>
  <c r="G5622" i="5"/>
  <c r="C5622" i="5"/>
  <c r="F5622" i="5"/>
  <c r="B5622" i="5"/>
  <c r="D5622" i="5"/>
  <c r="A5623" i="5"/>
  <c r="E5622" i="5"/>
  <c r="H5622" i="5" l="1"/>
  <c r="G5623" i="5"/>
  <c r="C5623" i="5"/>
  <c r="F5623" i="5"/>
  <c r="B5623" i="5"/>
  <c r="D5623" i="5"/>
  <c r="A5624" i="5"/>
  <c r="E5623" i="5"/>
  <c r="H5623" i="5" l="1"/>
  <c r="G5624" i="5"/>
  <c r="C5624" i="5"/>
  <c r="F5624" i="5"/>
  <c r="B5624" i="5"/>
  <c r="D5624" i="5"/>
  <c r="A5625" i="5"/>
  <c r="E5624" i="5"/>
  <c r="H5624" i="5" l="1"/>
  <c r="G5625" i="5"/>
  <c r="C5625" i="5"/>
  <c r="F5625" i="5"/>
  <c r="B5625" i="5"/>
  <c r="D5625" i="5"/>
  <c r="A5626" i="5"/>
  <c r="E5625" i="5"/>
  <c r="H5625" i="5" l="1"/>
  <c r="G5626" i="5"/>
  <c r="C5626" i="5"/>
  <c r="F5626" i="5"/>
  <c r="B5626" i="5"/>
  <c r="D5626" i="5"/>
  <c r="A5627" i="5"/>
  <c r="E5626" i="5"/>
  <c r="H5626" i="5" l="1"/>
  <c r="G5627" i="5"/>
  <c r="C5627" i="5"/>
  <c r="F5627" i="5"/>
  <c r="B5627" i="5"/>
  <c r="D5627" i="5"/>
  <c r="A5628" i="5"/>
  <c r="E5627" i="5"/>
  <c r="H5627" i="5" l="1"/>
  <c r="G5628" i="5"/>
  <c r="C5628" i="5"/>
  <c r="F5628" i="5"/>
  <c r="B5628" i="5"/>
  <c r="D5628" i="5"/>
  <c r="A5629" i="5"/>
  <c r="E5628" i="5"/>
  <c r="H5628" i="5" l="1"/>
  <c r="G5629" i="5"/>
  <c r="C5629" i="5"/>
  <c r="F5629" i="5"/>
  <c r="B5629" i="5"/>
  <c r="D5629" i="5"/>
  <c r="A5630" i="5"/>
  <c r="E5629" i="5"/>
  <c r="H5629" i="5" l="1"/>
  <c r="G5630" i="5"/>
  <c r="C5630" i="5"/>
  <c r="F5630" i="5"/>
  <c r="B5630" i="5"/>
  <c r="D5630" i="5"/>
  <c r="A5631" i="5"/>
  <c r="E5630" i="5"/>
  <c r="H5630" i="5" l="1"/>
  <c r="G5631" i="5"/>
  <c r="C5631" i="5"/>
  <c r="F5631" i="5"/>
  <c r="B5631" i="5"/>
  <c r="D5631" i="5"/>
  <c r="A5632" i="5"/>
  <c r="E5631" i="5"/>
  <c r="H5631" i="5" l="1"/>
  <c r="G5632" i="5"/>
  <c r="C5632" i="5"/>
  <c r="F5632" i="5"/>
  <c r="B5632" i="5"/>
  <c r="D5632" i="5"/>
  <c r="A5633" i="5"/>
  <c r="E5632" i="5"/>
  <c r="H5632" i="5" l="1"/>
  <c r="G5633" i="5"/>
  <c r="C5633" i="5"/>
  <c r="F5633" i="5"/>
  <c r="B5633" i="5"/>
  <c r="D5633" i="5"/>
  <c r="A5634" i="5"/>
  <c r="E5633" i="5"/>
  <c r="H5633" i="5" l="1"/>
  <c r="G5634" i="5"/>
  <c r="C5634" i="5"/>
  <c r="F5634" i="5"/>
  <c r="B5634" i="5"/>
  <c r="D5634" i="5"/>
  <c r="A5635" i="5"/>
  <c r="E5634" i="5"/>
  <c r="H5634" i="5" l="1"/>
  <c r="G5635" i="5"/>
  <c r="C5635" i="5"/>
  <c r="F5635" i="5"/>
  <c r="B5635" i="5"/>
  <c r="D5635" i="5"/>
  <c r="A5636" i="5"/>
  <c r="E5635" i="5"/>
  <c r="H5635" i="5" l="1"/>
  <c r="G5636" i="5"/>
  <c r="C5636" i="5"/>
  <c r="F5636" i="5"/>
  <c r="B5636" i="5"/>
  <c r="D5636" i="5"/>
  <c r="A5637" i="5"/>
  <c r="E5636" i="5"/>
  <c r="H5636" i="5" l="1"/>
  <c r="G5637" i="5"/>
  <c r="C5637" i="5"/>
  <c r="F5637" i="5"/>
  <c r="B5637" i="5"/>
  <c r="D5637" i="5"/>
  <c r="A5638" i="5"/>
  <c r="E5637" i="5"/>
  <c r="H5637" i="5" l="1"/>
  <c r="G5638" i="5"/>
  <c r="C5638" i="5"/>
  <c r="F5638" i="5"/>
  <c r="B5638" i="5"/>
  <c r="D5638" i="5"/>
  <c r="A5639" i="5"/>
  <c r="E5638" i="5"/>
  <c r="H5638" i="5" l="1"/>
  <c r="G5639" i="5"/>
  <c r="C5639" i="5"/>
  <c r="F5639" i="5"/>
  <c r="B5639" i="5"/>
  <c r="D5639" i="5"/>
  <c r="A5640" i="5"/>
  <c r="E5639" i="5"/>
  <c r="H5639" i="5" l="1"/>
  <c r="G5640" i="5"/>
  <c r="C5640" i="5"/>
  <c r="F5640" i="5"/>
  <c r="B5640" i="5"/>
  <c r="D5640" i="5"/>
  <c r="A5641" i="5"/>
  <c r="E5640" i="5"/>
  <c r="H5640" i="5" l="1"/>
  <c r="G5641" i="5"/>
  <c r="C5641" i="5"/>
  <c r="F5641" i="5"/>
  <c r="B5641" i="5"/>
  <c r="D5641" i="5"/>
  <c r="A5642" i="5"/>
  <c r="E5641" i="5"/>
  <c r="H5641" i="5" l="1"/>
  <c r="G5642" i="5"/>
  <c r="C5642" i="5"/>
  <c r="F5642" i="5"/>
  <c r="B5642" i="5"/>
  <c r="D5642" i="5"/>
  <c r="A5643" i="5"/>
  <c r="E5642" i="5"/>
  <c r="H5642" i="5" l="1"/>
  <c r="G5643" i="5"/>
  <c r="C5643" i="5"/>
  <c r="F5643" i="5"/>
  <c r="B5643" i="5"/>
  <c r="D5643" i="5"/>
  <c r="A5644" i="5"/>
  <c r="E5643" i="5"/>
  <c r="H5643" i="5" l="1"/>
  <c r="G5644" i="5"/>
  <c r="C5644" i="5"/>
  <c r="F5644" i="5"/>
  <c r="B5644" i="5"/>
  <c r="D5644" i="5"/>
  <c r="A5645" i="5"/>
  <c r="E5644" i="5"/>
  <c r="H5644" i="5" l="1"/>
  <c r="G5645" i="5"/>
  <c r="C5645" i="5"/>
  <c r="F5645" i="5"/>
  <c r="B5645" i="5"/>
  <c r="D5645" i="5"/>
  <c r="A5646" i="5"/>
  <c r="E5645" i="5"/>
  <c r="H5645" i="5" l="1"/>
  <c r="G5646" i="5"/>
  <c r="C5646" i="5"/>
  <c r="F5646" i="5"/>
  <c r="B5646" i="5"/>
  <c r="D5646" i="5"/>
  <c r="A5647" i="5"/>
  <c r="E5646" i="5"/>
  <c r="H5646" i="5" l="1"/>
  <c r="G5647" i="5"/>
  <c r="C5647" i="5"/>
  <c r="F5647" i="5"/>
  <c r="B5647" i="5"/>
  <c r="D5647" i="5"/>
  <c r="A5648" i="5"/>
  <c r="E5647" i="5"/>
  <c r="H5647" i="5" l="1"/>
  <c r="G5648" i="5"/>
  <c r="C5648" i="5"/>
  <c r="F5648" i="5"/>
  <c r="B5648" i="5"/>
  <c r="D5648" i="5"/>
  <c r="A5649" i="5"/>
  <c r="E5648" i="5"/>
  <c r="H5648" i="5" l="1"/>
  <c r="G5649" i="5"/>
  <c r="C5649" i="5"/>
  <c r="F5649" i="5"/>
  <c r="B5649" i="5"/>
  <c r="D5649" i="5"/>
  <c r="A5650" i="5"/>
  <c r="E5649" i="5"/>
  <c r="H5649" i="5" l="1"/>
  <c r="G5650" i="5"/>
  <c r="C5650" i="5"/>
  <c r="F5650" i="5"/>
  <c r="B5650" i="5"/>
  <c r="D5650" i="5"/>
  <c r="A5651" i="5"/>
  <c r="E5650" i="5"/>
  <c r="H5650" i="5" l="1"/>
  <c r="G5651" i="5"/>
  <c r="C5651" i="5"/>
  <c r="F5651" i="5"/>
  <c r="B5651" i="5"/>
  <c r="D5651" i="5"/>
  <c r="A5652" i="5"/>
  <c r="E5651" i="5"/>
  <c r="H5651" i="5" l="1"/>
  <c r="G5652" i="5"/>
  <c r="C5652" i="5"/>
  <c r="F5652" i="5"/>
  <c r="B5652" i="5"/>
  <c r="D5652" i="5"/>
  <c r="A5653" i="5"/>
  <c r="E5652" i="5"/>
  <c r="H5652" i="5" l="1"/>
  <c r="G5653" i="5"/>
  <c r="C5653" i="5"/>
  <c r="F5653" i="5"/>
  <c r="B5653" i="5"/>
  <c r="D5653" i="5"/>
  <c r="A5654" i="5"/>
  <c r="E5653" i="5"/>
  <c r="H5653" i="5" l="1"/>
  <c r="G5654" i="5"/>
  <c r="C5654" i="5"/>
  <c r="F5654" i="5"/>
  <c r="B5654" i="5"/>
  <c r="D5654" i="5"/>
  <c r="A5655" i="5"/>
  <c r="E5654" i="5"/>
  <c r="H5654" i="5" l="1"/>
  <c r="G5655" i="5"/>
  <c r="C5655" i="5"/>
  <c r="F5655" i="5"/>
  <c r="B5655" i="5"/>
  <c r="D5655" i="5"/>
  <c r="A5656" i="5"/>
  <c r="E5655" i="5"/>
  <c r="H5655" i="5" l="1"/>
  <c r="G5656" i="5"/>
  <c r="C5656" i="5"/>
  <c r="F5656" i="5"/>
  <c r="B5656" i="5"/>
  <c r="D5656" i="5"/>
  <c r="A5657" i="5"/>
  <c r="E5656" i="5"/>
  <c r="H5656" i="5" l="1"/>
  <c r="G5657" i="5"/>
  <c r="C5657" i="5"/>
  <c r="F5657" i="5"/>
  <c r="B5657" i="5"/>
  <c r="D5657" i="5"/>
  <c r="A5658" i="5"/>
  <c r="E5657" i="5"/>
  <c r="H5657" i="5" l="1"/>
  <c r="G5658" i="5"/>
  <c r="C5658" i="5"/>
  <c r="F5658" i="5"/>
  <c r="B5658" i="5"/>
  <c r="D5658" i="5"/>
  <c r="A5659" i="5"/>
  <c r="E5658" i="5"/>
  <c r="H5658" i="5" l="1"/>
  <c r="G5659" i="5"/>
  <c r="C5659" i="5"/>
  <c r="F5659" i="5"/>
  <c r="B5659" i="5"/>
  <c r="D5659" i="5"/>
  <c r="A5660" i="5"/>
  <c r="E5659" i="5"/>
  <c r="H5659" i="5" l="1"/>
  <c r="G5660" i="5"/>
  <c r="C5660" i="5"/>
  <c r="F5660" i="5"/>
  <c r="B5660" i="5"/>
  <c r="D5660" i="5"/>
  <c r="A5661" i="5"/>
  <c r="E5660" i="5"/>
  <c r="H5660" i="5" l="1"/>
  <c r="G5661" i="5"/>
  <c r="C5661" i="5"/>
  <c r="F5661" i="5"/>
  <c r="B5661" i="5"/>
  <c r="D5661" i="5"/>
  <c r="A5662" i="5"/>
  <c r="E5661" i="5"/>
  <c r="H5661" i="5" l="1"/>
  <c r="G5662" i="5"/>
  <c r="C5662" i="5"/>
  <c r="F5662" i="5"/>
  <c r="B5662" i="5"/>
  <c r="D5662" i="5"/>
  <c r="A5663" i="5"/>
  <c r="E5662" i="5"/>
  <c r="H5662" i="5" l="1"/>
  <c r="G5663" i="5"/>
  <c r="C5663" i="5"/>
  <c r="F5663" i="5"/>
  <c r="B5663" i="5"/>
  <c r="D5663" i="5"/>
  <c r="A5664" i="5"/>
  <c r="E5663" i="5"/>
  <c r="H5663" i="5" l="1"/>
  <c r="G5664" i="5"/>
  <c r="C5664" i="5"/>
  <c r="F5664" i="5"/>
  <c r="B5664" i="5"/>
  <c r="D5664" i="5"/>
  <c r="A5665" i="5"/>
  <c r="E5664" i="5"/>
  <c r="H5664" i="5" l="1"/>
  <c r="G5665" i="5"/>
  <c r="C5665" i="5"/>
  <c r="F5665" i="5"/>
  <c r="B5665" i="5"/>
  <c r="D5665" i="5"/>
  <c r="A5666" i="5"/>
  <c r="E5665" i="5"/>
  <c r="H5665" i="5" l="1"/>
  <c r="G5666" i="5"/>
  <c r="C5666" i="5"/>
  <c r="F5666" i="5"/>
  <c r="B5666" i="5"/>
  <c r="D5666" i="5"/>
  <c r="A5667" i="5"/>
  <c r="E5666" i="5"/>
  <c r="H5666" i="5" l="1"/>
  <c r="G5667" i="5"/>
  <c r="C5667" i="5"/>
  <c r="F5667" i="5"/>
  <c r="B5667" i="5"/>
  <c r="D5667" i="5"/>
  <c r="A5668" i="5"/>
  <c r="E5667" i="5"/>
  <c r="H5667" i="5" l="1"/>
  <c r="G5668" i="5"/>
  <c r="C5668" i="5"/>
  <c r="F5668" i="5"/>
  <c r="B5668" i="5"/>
  <c r="D5668" i="5"/>
  <c r="A5669" i="5"/>
  <c r="E5668" i="5"/>
  <c r="H5668" i="5" l="1"/>
  <c r="G5669" i="5"/>
  <c r="C5669" i="5"/>
  <c r="F5669" i="5"/>
  <c r="B5669" i="5"/>
  <c r="D5669" i="5"/>
  <c r="A5670" i="5"/>
  <c r="E5669" i="5"/>
  <c r="H5669" i="5" l="1"/>
  <c r="G5670" i="5"/>
  <c r="C5670" i="5"/>
  <c r="F5670" i="5"/>
  <c r="B5670" i="5"/>
  <c r="D5670" i="5"/>
  <c r="A5671" i="5"/>
  <c r="E5670" i="5"/>
  <c r="H5670" i="5" l="1"/>
  <c r="G5671" i="5"/>
  <c r="C5671" i="5"/>
  <c r="F5671" i="5"/>
  <c r="B5671" i="5"/>
  <c r="D5671" i="5"/>
  <c r="A5672" i="5"/>
  <c r="E5671" i="5"/>
  <c r="H5671" i="5" l="1"/>
  <c r="G5672" i="5"/>
  <c r="C5672" i="5"/>
  <c r="F5672" i="5"/>
  <c r="B5672" i="5"/>
  <c r="D5672" i="5"/>
  <c r="A5673" i="5"/>
  <c r="E5672" i="5"/>
  <c r="H5672" i="5" l="1"/>
  <c r="G5673" i="5"/>
  <c r="C5673" i="5"/>
  <c r="F5673" i="5"/>
  <c r="B5673" i="5"/>
  <c r="D5673" i="5"/>
  <c r="A5674" i="5"/>
  <c r="E5673" i="5"/>
  <c r="H5673" i="5" l="1"/>
  <c r="G5674" i="5"/>
  <c r="C5674" i="5"/>
  <c r="F5674" i="5"/>
  <c r="B5674" i="5"/>
  <c r="D5674" i="5"/>
  <c r="A5675" i="5"/>
  <c r="E5674" i="5"/>
  <c r="H5674" i="5" l="1"/>
  <c r="G5675" i="5"/>
  <c r="C5675" i="5"/>
  <c r="F5675" i="5"/>
  <c r="B5675" i="5"/>
  <c r="D5675" i="5"/>
  <c r="A5676" i="5"/>
  <c r="E5675" i="5"/>
  <c r="H5675" i="5" l="1"/>
  <c r="G5676" i="5"/>
  <c r="C5676" i="5"/>
  <c r="F5676" i="5"/>
  <c r="B5676" i="5"/>
  <c r="D5676" i="5"/>
  <c r="A5677" i="5"/>
  <c r="E5676" i="5"/>
  <c r="H5676" i="5" l="1"/>
  <c r="G5677" i="5"/>
  <c r="C5677" i="5"/>
  <c r="F5677" i="5"/>
  <c r="B5677" i="5"/>
  <c r="D5677" i="5"/>
  <c r="A5678" i="5"/>
  <c r="E5677" i="5"/>
  <c r="H5677" i="5" l="1"/>
  <c r="G5678" i="5"/>
  <c r="C5678" i="5"/>
  <c r="F5678" i="5"/>
  <c r="B5678" i="5"/>
  <c r="D5678" i="5"/>
  <c r="A5679" i="5"/>
  <c r="E5678" i="5"/>
  <c r="H5678" i="5" l="1"/>
  <c r="G5679" i="5"/>
  <c r="C5679" i="5"/>
  <c r="F5679" i="5"/>
  <c r="B5679" i="5"/>
  <c r="D5679" i="5"/>
  <c r="A5680" i="5"/>
  <c r="E5679" i="5"/>
  <c r="H5679" i="5" l="1"/>
  <c r="G5680" i="5"/>
  <c r="C5680" i="5"/>
  <c r="F5680" i="5"/>
  <c r="B5680" i="5"/>
  <c r="D5680" i="5"/>
  <c r="A5681" i="5"/>
  <c r="E5680" i="5"/>
  <c r="H5680" i="5" l="1"/>
  <c r="G5681" i="5"/>
  <c r="C5681" i="5"/>
  <c r="F5681" i="5"/>
  <c r="B5681" i="5"/>
  <c r="D5681" i="5"/>
  <c r="A5682" i="5"/>
  <c r="E5681" i="5"/>
  <c r="H5681" i="5" l="1"/>
  <c r="G5682" i="5"/>
  <c r="C5682" i="5"/>
  <c r="F5682" i="5"/>
  <c r="B5682" i="5"/>
  <c r="D5682" i="5"/>
  <c r="A5683" i="5"/>
  <c r="E5682" i="5"/>
  <c r="H5682" i="5" l="1"/>
  <c r="G5683" i="5"/>
  <c r="C5683" i="5"/>
  <c r="F5683" i="5"/>
  <c r="B5683" i="5"/>
  <c r="D5683" i="5"/>
  <c r="A5684" i="5"/>
  <c r="E5683" i="5"/>
  <c r="H5683" i="5" l="1"/>
  <c r="G5684" i="5"/>
  <c r="C5684" i="5"/>
  <c r="F5684" i="5"/>
  <c r="B5684" i="5"/>
  <c r="D5684" i="5"/>
  <c r="A5685" i="5"/>
  <c r="E5684" i="5"/>
  <c r="H5684" i="5" l="1"/>
  <c r="G5685" i="5"/>
  <c r="C5685" i="5"/>
  <c r="F5685" i="5"/>
  <c r="B5685" i="5"/>
  <c r="D5685" i="5"/>
  <c r="A5686" i="5"/>
  <c r="E5685" i="5"/>
  <c r="H5685" i="5" l="1"/>
  <c r="G5686" i="5"/>
  <c r="C5686" i="5"/>
  <c r="F5686" i="5"/>
  <c r="B5686" i="5"/>
  <c r="D5686" i="5"/>
  <c r="A5687" i="5"/>
  <c r="E5686" i="5"/>
  <c r="H5686" i="5" l="1"/>
  <c r="G5687" i="5"/>
  <c r="C5687" i="5"/>
  <c r="F5687" i="5"/>
  <c r="B5687" i="5"/>
  <c r="D5687" i="5"/>
  <c r="A5688" i="5"/>
  <c r="E5687" i="5"/>
  <c r="H5687" i="5" l="1"/>
  <c r="G5688" i="5"/>
  <c r="C5688" i="5"/>
  <c r="F5688" i="5"/>
  <c r="B5688" i="5"/>
  <c r="D5688" i="5"/>
  <c r="A5689" i="5"/>
  <c r="E5688" i="5"/>
  <c r="H5688" i="5" l="1"/>
  <c r="G5689" i="5"/>
  <c r="C5689" i="5"/>
  <c r="F5689" i="5"/>
  <c r="B5689" i="5"/>
  <c r="D5689" i="5"/>
  <c r="A5690" i="5"/>
  <c r="E5689" i="5"/>
  <c r="H5689" i="5" l="1"/>
  <c r="G5690" i="5"/>
  <c r="C5690" i="5"/>
  <c r="F5690" i="5"/>
  <c r="B5690" i="5"/>
  <c r="D5690" i="5"/>
  <c r="A5691" i="5"/>
  <c r="E5690" i="5"/>
  <c r="H5690" i="5" l="1"/>
  <c r="G5691" i="5"/>
  <c r="C5691" i="5"/>
  <c r="F5691" i="5"/>
  <c r="B5691" i="5"/>
  <c r="D5691" i="5"/>
  <c r="A5692" i="5"/>
  <c r="E5691" i="5"/>
  <c r="H5691" i="5" l="1"/>
  <c r="G5692" i="5"/>
  <c r="C5692" i="5"/>
  <c r="F5692" i="5"/>
  <c r="B5692" i="5"/>
  <c r="D5692" i="5"/>
  <c r="A5693" i="5"/>
  <c r="E5692" i="5"/>
  <c r="H5692" i="5" l="1"/>
  <c r="G5693" i="5"/>
  <c r="C5693" i="5"/>
  <c r="F5693" i="5"/>
  <c r="B5693" i="5"/>
  <c r="D5693" i="5"/>
  <c r="A5694" i="5"/>
  <c r="E5693" i="5"/>
  <c r="H5693" i="5" l="1"/>
  <c r="G5694" i="5"/>
  <c r="C5694" i="5"/>
  <c r="F5694" i="5"/>
  <c r="B5694" i="5"/>
  <c r="D5694" i="5"/>
  <c r="A5695" i="5"/>
  <c r="E5694" i="5"/>
  <c r="H5694" i="5" l="1"/>
  <c r="G5695" i="5"/>
  <c r="C5695" i="5"/>
  <c r="F5695" i="5"/>
  <c r="B5695" i="5"/>
  <c r="D5695" i="5"/>
  <c r="A5696" i="5"/>
  <c r="E5695" i="5"/>
  <c r="H5695" i="5" l="1"/>
  <c r="G5696" i="5"/>
  <c r="C5696" i="5"/>
  <c r="F5696" i="5"/>
  <c r="B5696" i="5"/>
  <c r="D5696" i="5"/>
  <c r="A5697" i="5"/>
  <c r="E5696" i="5"/>
  <c r="H5696" i="5" l="1"/>
  <c r="G5697" i="5"/>
  <c r="C5697" i="5"/>
  <c r="F5697" i="5"/>
  <c r="B5697" i="5"/>
  <c r="D5697" i="5"/>
  <c r="A5698" i="5"/>
  <c r="E5697" i="5"/>
  <c r="H5697" i="5" l="1"/>
  <c r="G5698" i="5"/>
  <c r="C5698" i="5"/>
  <c r="F5698" i="5"/>
  <c r="B5698" i="5"/>
  <c r="D5698" i="5"/>
  <c r="A5699" i="5"/>
  <c r="E5698" i="5"/>
  <c r="H5698" i="5" l="1"/>
  <c r="G5699" i="5"/>
  <c r="C5699" i="5"/>
  <c r="F5699" i="5"/>
  <c r="B5699" i="5"/>
  <c r="D5699" i="5"/>
  <c r="A5700" i="5"/>
  <c r="E5699" i="5"/>
  <c r="H5699" i="5" l="1"/>
  <c r="G5700" i="5"/>
  <c r="C5700" i="5"/>
  <c r="F5700" i="5"/>
  <c r="B5700" i="5"/>
  <c r="D5700" i="5"/>
  <c r="A5701" i="5"/>
  <c r="E5700" i="5"/>
  <c r="H5700" i="5" l="1"/>
  <c r="G5701" i="5"/>
  <c r="C5701" i="5"/>
  <c r="F5701" i="5"/>
  <c r="B5701" i="5"/>
  <c r="D5701" i="5"/>
  <c r="A5702" i="5"/>
  <c r="E5701" i="5"/>
  <c r="H5701" i="5" l="1"/>
  <c r="G5702" i="5"/>
  <c r="C5702" i="5"/>
  <c r="F5702" i="5"/>
  <c r="B5702" i="5"/>
  <c r="D5702" i="5"/>
  <c r="A5703" i="5"/>
  <c r="E5702" i="5"/>
  <c r="H5702" i="5" l="1"/>
  <c r="G5703" i="5"/>
  <c r="C5703" i="5"/>
  <c r="F5703" i="5"/>
  <c r="B5703" i="5"/>
  <c r="D5703" i="5"/>
  <c r="A5704" i="5"/>
  <c r="E5703" i="5"/>
  <c r="H5703" i="5" l="1"/>
  <c r="G5704" i="5"/>
  <c r="C5704" i="5"/>
  <c r="F5704" i="5"/>
  <c r="B5704" i="5"/>
  <c r="D5704" i="5"/>
  <c r="A5705" i="5"/>
  <c r="E5704" i="5"/>
  <c r="H5704" i="5" l="1"/>
  <c r="G5705" i="5"/>
  <c r="C5705" i="5"/>
  <c r="F5705" i="5"/>
  <c r="B5705" i="5"/>
  <c r="D5705" i="5"/>
  <c r="A5706" i="5"/>
  <c r="E5705" i="5"/>
  <c r="H5705" i="5" l="1"/>
  <c r="G5706" i="5"/>
  <c r="C5706" i="5"/>
  <c r="F5706" i="5"/>
  <c r="B5706" i="5"/>
  <c r="D5706" i="5"/>
  <c r="A5707" i="5"/>
  <c r="E5706" i="5"/>
  <c r="H5706" i="5" l="1"/>
  <c r="G5707" i="5"/>
  <c r="C5707" i="5"/>
  <c r="F5707" i="5"/>
  <c r="B5707" i="5"/>
  <c r="D5707" i="5"/>
  <c r="A5708" i="5"/>
  <c r="E5707" i="5"/>
  <c r="H5707" i="5" l="1"/>
  <c r="G5708" i="5"/>
  <c r="C5708" i="5"/>
  <c r="F5708" i="5"/>
  <c r="B5708" i="5"/>
  <c r="D5708" i="5"/>
  <c r="A5709" i="5"/>
  <c r="E5708" i="5"/>
  <c r="H5708" i="5" l="1"/>
  <c r="G5709" i="5"/>
  <c r="C5709" i="5"/>
  <c r="F5709" i="5"/>
  <c r="B5709" i="5"/>
  <c r="D5709" i="5"/>
  <c r="A5710" i="5"/>
  <c r="E5709" i="5"/>
  <c r="H5709" i="5" l="1"/>
  <c r="G5710" i="5"/>
  <c r="C5710" i="5"/>
  <c r="F5710" i="5"/>
  <c r="B5710" i="5"/>
  <c r="D5710" i="5"/>
  <c r="A5711" i="5"/>
  <c r="E5710" i="5"/>
  <c r="H5710" i="5" l="1"/>
  <c r="G5711" i="5"/>
  <c r="C5711" i="5"/>
  <c r="F5711" i="5"/>
  <c r="B5711" i="5"/>
  <c r="D5711" i="5"/>
  <c r="A5712" i="5"/>
  <c r="E5711" i="5"/>
  <c r="H5711" i="5" l="1"/>
  <c r="G5712" i="5"/>
  <c r="C5712" i="5"/>
  <c r="F5712" i="5"/>
  <c r="B5712" i="5"/>
  <c r="D5712" i="5"/>
  <c r="A5713" i="5"/>
  <c r="E5712" i="5"/>
  <c r="H5712" i="5" l="1"/>
  <c r="G5713" i="5"/>
  <c r="C5713" i="5"/>
  <c r="F5713" i="5"/>
  <c r="B5713" i="5"/>
  <c r="D5713" i="5"/>
  <c r="A5714" i="5"/>
  <c r="E5713" i="5"/>
  <c r="H5713" i="5" l="1"/>
  <c r="G5714" i="5"/>
  <c r="C5714" i="5"/>
  <c r="F5714" i="5"/>
  <c r="B5714" i="5"/>
  <c r="D5714" i="5"/>
  <c r="A5715" i="5"/>
  <c r="E5714" i="5"/>
  <c r="H5714" i="5" l="1"/>
  <c r="G5715" i="5"/>
  <c r="C5715" i="5"/>
  <c r="F5715" i="5"/>
  <c r="B5715" i="5"/>
  <c r="D5715" i="5"/>
  <c r="A5716" i="5"/>
  <c r="E5715" i="5"/>
  <c r="H5715" i="5" l="1"/>
  <c r="G5716" i="5"/>
  <c r="C5716" i="5"/>
  <c r="F5716" i="5"/>
  <c r="B5716" i="5"/>
  <c r="D5716" i="5"/>
  <c r="A5717" i="5"/>
  <c r="E5716" i="5"/>
  <c r="H5716" i="5" l="1"/>
  <c r="G5717" i="5"/>
  <c r="C5717" i="5"/>
  <c r="F5717" i="5"/>
  <c r="B5717" i="5"/>
  <c r="D5717" i="5"/>
  <c r="A5718" i="5"/>
  <c r="E5717" i="5"/>
  <c r="H5717" i="5" l="1"/>
  <c r="G5718" i="5"/>
  <c r="C5718" i="5"/>
  <c r="F5718" i="5"/>
  <c r="B5718" i="5"/>
  <c r="D5718" i="5"/>
  <c r="A5719" i="5"/>
  <c r="E5718" i="5"/>
  <c r="H5718" i="5" l="1"/>
  <c r="G5719" i="5"/>
  <c r="C5719" i="5"/>
  <c r="F5719" i="5"/>
  <c r="B5719" i="5"/>
  <c r="D5719" i="5"/>
  <c r="A5720" i="5"/>
  <c r="E5719" i="5"/>
  <c r="H5719" i="5" l="1"/>
  <c r="G5720" i="5"/>
  <c r="C5720" i="5"/>
  <c r="F5720" i="5"/>
  <c r="B5720" i="5"/>
  <c r="D5720" i="5"/>
  <c r="A5721" i="5"/>
  <c r="E5720" i="5"/>
  <c r="H5720" i="5" l="1"/>
  <c r="G5721" i="5"/>
  <c r="C5721" i="5"/>
  <c r="F5721" i="5"/>
  <c r="B5721" i="5"/>
  <c r="D5721" i="5"/>
  <c r="A5722" i="5"/>
  <c r="E5721" i="5"/>
  <c r="H5721" i="5" l="1"/>
  <c r="G5722" i="5"/>
  <c r="C5722" i="5"/>
  <c r="F5722" i="5"/>
  <c r="B5722" i="5"/>
  <c r="D5722" i="5"/>
  <c r="A5723" i="5"/>
  <c r="E5722" i="5"/>
  <c r="H5722" i="5" l="1"/>
  <c r="G5723" i="5"/>
  <c r="C5723" i="5"/>
  <c r="F5723" i="5"/>
  <c r="B5723" i="5"/>
  <c r="D5723" i="5"/>
  <c r="A5724" i="5"/>
  <c r="E5723" i="5"/>
  <c r="H5723" i="5" l="1"/>
  <c r="G5724" i="5"/>
  <c r="C5724" i="5"/>
  <c r="F5724" i="5"/>
  <c r="B5724" i="5"/>
  <c r="D5724" i="5"/>
  <c r="A5725" i="5"/>
  <c r="E5724" i="5"/>
  <c r="H5724" i="5" l="1"/>
  <c r="G5725" i="5"/>
  <c r="C5725" i="5"/>
  <c r="F5725" i="5"/>
  <c r="B5725" i="5"/>
  <c r="D5725" i="5"/>
  <c r="A5726" i="5"/>
  <c r="E5725" i="5"/>
  <c r="H5725" i="5" l="1"/>
  <c r="G5726" i="5"/>
  <c r="C5726" i="5"/>
  <c r="F5726" i="5"/>
  <c r="B5726" i="5"/>
  <c r="D5726" i="5"/>
  <c r="A5727" i="5"/>
  <c r="E5726" i="5"/>
  <c r="H5726" i="5" l="1"/>
  <c r="G5727" i="5"/>
  <c r="C5727" i="5"/>
  <c r="F5727" i="5"/>
  <c r="B5727" i="5"/>
  <c r="D5727" i="5"/>
  <c r="A5728" i="5"/>
  <c r="E5727" i="5"/>
  <c r="H5727" i="5" l="1"/>
  <c r="G5728" i="5"/>
  <c r="C5728" i="5"/>
  <c r="F5728" i="5"/>
  <c r="B5728" i="5"/>
  <c r="D5728" i="5"/>
  <c r="A5729" i="5"/>
  <c r="E5728" i="5"/>
  <c r="H5728" i="5" l="1"/>
  <c r="G5729" i="5"/>
  <c r="C5729" i="5"/>
  <c r="F5729" i="5"/>
  <c r="B5729" i="5"/>
  <c r="D5729" i="5"/>
  <c r="A5730" i="5"/>
  <c r="E5729" i="5"/>
  <c r="H5729" i="5" l="1"/>
  <c r="G5730" i="5"/>
  <c r="C5730" i="5"/>
  <c r="F5730" i="5"/>
  <c r="B5730" i="5"/>
  <c r="D5730" i="5"/>
  <c r="A5731" i="5"/>
  <c r="E5730" i="5"/>
  <c r="H5730" i="5" l="1"/>
  <c r="G5731" i="5"/>
  <c r="C5731" i="5"/>
  <c r="F5731" i="5"/>
  <c r="B5731" i="5"/>
  <c r="D5731" i="5"/>
  <c r="A5732" i="5"/>
  <c r="E5731" i="5"/>
  <c r="H5731" i="5" l="1"/>
  <c r="G5732" i="5"/>
  <c r="C5732" i="5"/>
  <c r="F5732" i="5"/>
  <c r="B5732" i="5"/>
  <c r="D5732" i="5"/>
  <c r="A5733" i="5"/>
  <c r="E5732" i="5"/>
  <c r="H5732" i="5" l="1"/>
  <c r="G5733" i="5"/>
  <c r="C5733" i="5"/>
  <c r="F5733" i="5"/>
  <c r="B5733" i="5"/>
  <c r="D5733" i="5"/>
  <c r="A5734" i="5"/>
  <c r="E5733" i="5"/>
  <c r="H5733" i="5" l="1"/>
  <c r="G5734" i="5"/>
  <c r="C5734" i="5"/>
  <c r="F5734" i="5"/>
  <c r="B5734" i="5"/>
  <c r="D5734" i="5"/>
  <c r="A5735" i="5"/>
  <c r="E5734" i="5"/>
  <c r="H5734" i="5" l="1"/>
  <c r="G5735" i="5"/>
  <c r="C5735" i="5"/>
  <c r="F5735" i="5"/>
  <c r="B5735" i="5"/>
  <c r="D5735" i="5"/>
  <c r="A5736" i="5"/>
  <c r="E5735" i="5"/>
  <c r="H5735" i="5" l="1"/>
  <c r="G5736" i="5"/>
  <c r="C5736" i="5"/>
  <c r="F5736" i="5"/>
  <c r="B5736" i="5"/>
  <c r="D5736" i="5"/>
  <c r="A5737" i="5"/>
  <c r="E5736" i="5"/>
  <c r="H5736" i="5" l="1"/>
  <c r="G5737" i="5"/>
  <c r="C5737" i="5"/>
  <c r="F5737" i="5"/>
  <c r="B5737" i="5"/>
  <c r="D5737" i="5"/>
  <c r="A5738" i="5"/>
  <c r="E5737" i="5"/>
  <c r="H5737" i="5" l="1"/>
  <c r="G5738" i="5"/>
  <c r="C5738" i="5"/>
  <c r="F5738" i="5"/>
  <c r="B5738" i="5"/>
  <c r="D5738" i="5"/>
  <c r="A5739" i="5"/>
  <c r="E5738" i="5"/>
  <c r="H5738" i="5" l="1"/>
  <c r="G5739" i="5"/>
  <c r="C5739" i="5"/>
  <c r="F5739" i="5"/>
  <c r="B5739" i="5"/>
  <c r="D5739" i="5"/>
  <c r="A5740" i="5"/>
  <c r="E5739" i="5"/>
  <c r="H5739" i="5" l="1"/>
  <c r="G5740" i="5"/>
  <c r="C5740" i="5"/>
  <c r="F5740" i="5"/>
  <c r="B5740" i="5"/>
  <c r="D5740" i="5"/>
  <c r="A5741" i="5"/>
  <c r="E5740" i="5"/>
  <c r="H5740" i="5" l="1"/>
  <c r="G5741" i="5"/>
  <c r="C5741" i="5"/>
  <c r="F5741" i="5"/>
  <c r="B5741" i="5"/>
  <c r="D5741" i="5"/>
  <c r="A5742" i="5"/>
  <c r="E5741" i="5"/>
  <c r="H5741" i="5" l="1"/>
  <c r="G5742" i="5"/>
  <c r="C5742" i="5"/>
  <c r="F5742" i="5"/>
  <c r="B5742" i="5"/>
  <c r="D5742" i="5"/>
  <c r="A5743" i="5"/>
  <c r="E5742" i="5"/>
  <c r="H5742" i="5" l="1"/>
  <c r="G5743" i="5"/>
  <c r="C5743" i="5"/>
  <c r="F5743" i="5"/>
  <c r="B5743" i="5"/>
  <c r="D5743" i="5"/>
  <c r="A5744" i="5"/>
  <c r="E5743" i="5"/>
  <c r="H5743" i="5" l="1"/>
  <c r="G5744" i="5"/>
  <c r="C5744" i="5"/>
  <c r="F5744" i="5"/>
  <c r="B5744" i="5"/>
  <c r="D5744" i="5"/>
  <c r="A5745" i="5"/>
  <c r="E5744" i="5"/>
  <c r="H5744" i="5" l="1"/>
  <c r="G5745" i="5"/>
  <c r="C5745" i="5"/>
  <c r="F5745" i="5"/>
  <c r="B5745" i="5"/>
  <c r="D5745" i="5"/>
  <c r="A5746" i="5"/>
  <c r="E5745" i="5"/>
  <c r="H5745" i="5" l="1"/>
  <c r="G5746" i="5"/>
  <c r="C5746" i="5"/>
  <c r="F5746" i="5"/>
  <c r="B5746" i="5"/>
  <c r="D5746" i="5"/>
  <c r="A5747" i="5"/>
  <c r="E5746" i="5"/>
  <c r="H5746" i="5" l="1"/>
  <c r="G5747" i="5"/>
  <c r="C5747" i="5"/>
  <c r="F5747" i="5"/>
  <c r="B5747" i="5"/>
  <c r="D5747" i="5"/>
  <c r="A5748" i="5"/>
  <c r="E5747" i="5"/>
  <c r="H5747" i="5" l="1"/>
  <c r="G5748" i="5"/>
  <c r="C5748" i="5"/>
  <c r="F5748" i="5"/>
  <c r="B5748" i="5"/>
  <c r="D5748" i="5"/>
  <c r="A5749" i="5"/>
  <c r="E5748" i="5"/>
  <c r="H5748" i="5" l="1"/>
  <c r="G5749" i="5"/>
  <c r="C5749" i="5"/>
  <c r="F5749" i="5"/>
  <c r="B5749" i="5"/>
  <c r="D5749" i="5"/>
  <c r="A5750" i="5"/>
  <c r="E5749" i="5"/>
  <c r="H5749" i="5" l="1"/>
  <c r="G5750" i="5"/>
  <c r="C5750" i="5"/>
  <c r="F5750" i="5"/>
  <c r="B5750" i="5"/>
  <c r="D5750" i="5"/>
  <c r="A5751" i="5"/>
  <c r="E5750" i="5"/>
  <c r="H5750" i="5" l="1"/>
  <c r="G5751" i="5"/>
  <c r="C5751" i="5"/>
  <c r="F5751" i="5"/>
  <c r="B5751" i="5"/>
  <c r="D5751" i="5"/>
  <c r="A5752" i="5"/>
  <c r="E5751" i="5"/>
  <c r="H5751" i="5" l="1"/>
  <c r="G5752" i="5"/>
  <c r="C5752" i="5"/>
  <c r="F5752" i="5"/>
  <c r="B5752" i="5"/>
  <c r="D5752" i="5"/>
  <c r="A5753" i="5"/>
  <c r="E5752" i="5"/>
  <c r="H5752" i="5" l="1"/>
  <c r="G5753" i="5"/>
  <c r="C5753" i="5"/>
  <c r="F5753" i="5"/>
  <c r="B5753" i="5"/>
  <c r="D5753" i="5"/>
  <c r="A5754" i="5"/>
  <c r="E5753" i="5"/>
  <c r="H5753" i="5" l="1"/>
  <c r="G5754" i="5"/>
  <c r="C5754" i="5"/>
  <c r="F5754" i="5"/>
  <c r="B5754" i="5"/>
  <c r="D5754" i="5"/>
  <c r="A5755" i="5"/>
  <c r="E5754" i="5"/>
  <c r="H5754" i="5" l="1"/>
  <c r="G5755" i="5"/>
  <c r="C5755" i="5"/>
  <c r="F5755" i="5"/>
  <c r="B5755" i="5"/>
  <c r="D5755" i="5"/>
  <c r="A5756" i="5"/>
  <c r="E5755" i="5"/>
  <c r="H5755" i="5" l="1"/>
  <c r="G5756" i="5"/>
  <c r="C5756" i="5"/>
  <c r="F5756" i="5"/>
  <c r="B5756" i="5"/>
  <c r="D5756" i="5"/>
  <c r="A5757" i="5"/>
  <c r="E5756" i="5"/>
  <c r="H5756" i="5" l="1"/>
  <c r="G5757" i="5"/>
  <c r="C5757" i="5"/>
  <c r="F5757" i="5"/>
  <c r="B5757" i="5"/>
  <c r="D5757" i="5"/>
  <c r="A5758" i="5"/>
  <c r="E5757" i="5"/>
  <c r="H5757" i="5" l="1"/>
  <c r="G5758" i="5"/>
  <c r="C5758" i="5"/>
  <c r="F5758" i="5"/>
  <c r="B5758" i="5"/>
  <c r="D5758" i="5"/>
  <c r="A5759" i="5"/>
  <c r="E5758" i="5"/>
  <c r="H5758" i="5" l="1"/>
  <c r="G5759" i="5"/>
  <c r="C5759" i="5"/>
  <c r="F5759" i="5"/>
  <c r="B5759" i="5"/>
  <c r="D5759" i="5"/>
  <c r="A5760" i="5"/>
  <c r="E5759" i="5"/>
  <c r="H5759" i="5" l="1"/>
  <c r="G5760" i="5"/>
  <c r="C5760" i="5"/>
  <c r="F5760" i="5"/>
  <c r="B5760" i="5"/>
  <c r="D5760" i="5"/>
  <c r="A5761" i="5"/>
  <c r="E5760" i="5"/>
  <c r="H5760" i="5" l="1"/>
  <c r="G5761" i="5"/>
  <c r="C5761" i="5"/>
  <c r="F5761" i="5"/>
  <c r="B5761" i="5"/>
  <c r="D5761" i="5"/>
  <c r="A5762" i="5"/>
  <c r="E5761" i="5"/>
  <c r="H5761" i="5" l="1"/>
  <c r="G5762" i="5"/>
  <c r="C5762" i="5"/>
  <c r="F5762" i="5"/>
  <c r="B5762" i="5"/>
  <c r="D5762" i="5"/>
  <c r="A5763" i="5"/>
  <c r="E5762" i="5"/>
  <c r="H5762" i="5" l="1"/>
  <c r="G5763" i="5"/>
  <c r="C5763" i="5"/>
  <c r="F5763" i="5"/>
  <c r="B5763" i="5"/>
  <c r="D5763" i="5"/>
  <c r="A5764" i="5"/>
  <c r="E5763" i="5"/>
  <c r="H5763" i="5" l="1"/>
  <c r="G5764" i="5"/>
  <c r="C5764" i="5"/>
  <c r="F5764" i="5"/>
  <c r="B5764" i="5"/>
  <c r="D5764" i="5"/>
  <c r="A5765" i="5"/>
  <c r="E5764" i="5"/>
  <c r="H5764" i="5" l="1"/>
  <c r="G5765" i="5"/>
  <c r="C5765" i="5"/>
  <c r="F5765" i="5"/>
  <c r="B5765" i="5"/>
  <c r="D5765" i="5"/>
  <c r="A5766" i="5"/>
  <c r="E5765" i="5"/>
  <c r="H5765" i="5" l="1"/>
  <c r="G5766" i="5"/>
  <c r="C5766" i="5"/>
  <c r="F5766" i="5"/>
  <c r="B5766" i="5"/>
  <c r="D5766" i="5"/>
  <c r="A5767" i="5"/>
  <c r="E5766" i="5"/>
  <c r="H5766" i="5" l="1"/>
  <c r="G5767" i="5"/>
  <c r="C5767" i="5"/>
  <c r="F5767" i="5"/>
  <c r="B5767" i="5"/>
  <c r="D5767" i="5"/>
  <c r="A5768" i="5"/>
  <c r="E5767" i="5"/>
  <c r="H5767" i="5" l="1"/>
  <c r="G5768" i="5"/>
  <c r="C5768" i="5"/>
  <c r="F5768" i="5"/>
  <c r="B5768" i="5"/>
  <c r="D5768" i="5"/>
  <c r="A5769" i="5"/>
  <c r="E5768" i="5"/>
  <c r="H5768" i="5" l="1"/>
  <c r="G5769" i="5"/>
  <c r="C5769" i="5"/>
  <c r="F5769" i="5"/>
  <c r="B5769" i="5"/>
  <c r="D5769" i="5"/>
  <c r="A5770" i="5"/>
  <c r="E5769" i="5"/>
  <c r="H5769" i="5" l="1"/>
  <c r="G5770" i="5"/>
  <c r="C5770" i="5"/>
  <c r="F5770" i="5"/>
  <c r="B5770" i="5"/>
  <c r="D5770" i="5"/>
  <c r="A5771" i="5"/>
  <c r="E5770" i="5"/>
  <c r="H5770" i="5" l="1"/>
  <c r="G5771" i="5"/>
  <c r="C5771" i="5"/>
  <c r="F5771" i="5"/>
  <c r="B5771" i="5"/>
  <c r="D5771" i="5"/>
  <c r="A5772" i="5"/>
  <c r="E5771" i="5"/>
  <c r="H5771" i="5" l="1"/>
  <c r="G5772" i="5"/>
  <c r="C5772" i="5"/>
  <c r="F5772" i="5"/>
  <c r="B5772" i="5"/>
  <c r="D5772" i="5"/>
  <c r="A5773" i="5"/>
  <c r="E5772" i="5"/>
  <c r="H5772" i="5" l="1"/>
  <c r="G5773" i="5"/>
  <c r="C5773" i="5"/>
  <c r="F5773" i="5"/>
  <c r="B5773" i="5"/>
  <c r="D5773" i="5"/>
  <c r="A5774" i="5"/>
  <c r="E5773" i="5"/>
  <c r="H5773" i="5" l="1"/>
  <c r="G5774" i="5"/>
  <c r="C5774" i="5"/>
  <c r="F5774" i="5"/>
  <c r="B5774" i="5"/>
  <c r="D5774" i="5"/>
  <c r="A5775" i="5"/>
  <c r="E5774" i="5"/>
  <c r="H5774" i="5" l="1"/>
  <c r="G5775" i="5"/>
  <c r="C5775" i="5"/>
  <c r="F5775" i="5"/>
  <c r="B5775" i="5"/>
  <c r="D5775" i="5"/>
  <c r="A5776" i="5"/>
  <c r="E5775" i="5"/>
  <c r="H5775" i="5" l="1"/>
  <c r="G5776" i="5"/>
  <c r="C5776" i="5"/>
  <c r="F5776" i="5"/>
  <c r="B5776" i="5"/>
  <c r="D5776" i="5"/>
  <c r="A5777" i="5"/>
  <c r="E5776" i="5"/>
  <c r="H5776" i="5" l="1"/>
  <c r="G5777" i="5"/>
  <c r="C5777" i="5"/>
  <c r="F5777" i="5"/>
  <c r="B5777" i="5"/>
  <c r="D5777" i="5"/>
  <c r="A5778" i="5"/>
  <c r="E5777" i="5"/>
  <c r="H5777" i="5" l="1"/>
  <c r="G5778" i="5"/>
  <c r="C5778" i="5"/>
  <c r="F5778" i="5"/>
  <c r="B5778" i="5"/>
  <c r="D5778" i="5"/>
  <c r="A5779" i="5"/>
  <c r="E5778" i="5"/>
  <c r="H5778" i="5" l="1"/>
  <c r="G5779" i="5"/>
  <c r="C5779" i="5"/>
  <c r="F5779" i="5"/>
  <c r="B5779" i="5"/>
  <c r="D5779" i="5"/>
  <c r="A5780" i="5"/>
  <c r="E5779" i="5"/>
  <c r="H5779" i="5" l="1"/>
  <c r="G5780" i="5"/>
  <c r="C5780" i="5"/>
  <c r="F5780" i="5"/>
  <c r="B5780" i="5"/>
  <c r="D5780" i="5"/>
  <c r="A5781" i="5"/>
  <c r="E5780" i="5"/>
  <c r="H5780" i="5" l="1"/>
  <c r="G5781" i="5"/>
  <c r="C5781" i="5"/>
  <c r="F5781" i="5"/>
  <c r="B5781" i="5"/>
  <c r="D5781" i="5"/>
  <c r="A5782" i="5"/>
  <c r="E5781" i="5"/>
  <c r="H5781" i="5" l="1"/>
  <c r="G5782" i="5"/>
  <c r="C5782" i="5"/>
  <c r="F5782" i="5"/>
  <c r="B5782" i="5"/>
  <c r="D5782" i="5"/>
  <c r="A5783" i="5"/>
  <c r="E5782" i="5"/>
  <c r="H5782" i="5" l="1"/>
  <c r="G5783" i="5"/>
  <c r="C5783" i="5"/>
  <c r="F5783" i="5"/>
  <c r="B5783" i="5"/>
  <c r="D5783" i="5"/>
  <c r="A5784" i="5"/>
  <c r="E5783" i="5"/>
  <c r="H5783" i="5" l="1"/>
  <c r="G5784" i="5"/>
  <c r="C5784" i="5"/>
  <c r="F5784" i="5"/>
  <c r="B5784" i="5"/>
  <c r="D5784" i="5"/>
  <c r="A5785" i="5"/>
  <c r="E5784" i="5"/>
  <c r="H5784" i="5" l="1"/>
  <c r="G5785" i="5"/>
  <c r="C5785" i="5"/>
  <c r="F5785" i="5"/>
  <c r="B5785" i="5"/>
  <c r="D5785" i="5"/>
  <c r="A5786" i="5"/>
  <c r="E5785" i="5"/>
  <c r="H5785" i="5" l="1"/>
  <c r="G5786" i="5"/>
  <c r="C5786" i="5"/>
  <c r="F5786" i="5"/>
  <c r="B5786" i="5"/>
  <c r="D5786" i="5"/>
  <c r="A5787" i="5"/>
  <c r="E5786" i="5"/>
  <c r="H5786" i="5" l="1"/>
  <c r="G5787" i="5"/>
  <c r="C5787" i="5"/>
  <c r="F5787" i="5"/>
  <c r="B5787" i="5"/>
  <c r="D5787" i="5"/>
  <c r="A5788" i="5"/>
  <c r="E5787" i="5"/>
  <c r="H5787" i="5" l="1"/>
  <c r="G5788" i="5"/>
  <c r="C5788" i="5"/>
  <c r="F5788" i="5"/>
  <c r="B5788" i="5"/>
  <c r="D5788" i="5"/>
  <c r="A5789" i="5"/>
  <c r="E5788" i="5"/>
  <c r="H5788" i="5" l="1"/>
  <c r="G5789" i="5"/>
  <c r="C5789" i="5"/>
  <c r="F5789" i="5"/>
  <c r="B5789" i="5"/>
  <c r="D5789" i="5"/>
  <c r="A5790" i="5"/>
  <c r="E5789" i="5"/>
  <c r="H5789" i="5" l="1"/>
  <c r="G5790" i="5"/>
  <c r="C5790" i="5"/>
  <c r="F5790" i="5"/>
  <c r="B5790" i="5"/>
  <c r="D5790" i="5"/>
  <c r="A5791" i="5"/>
  <c r="E5790" i="5"/>
  <c r="H5790" i="5" l="1"/>
  <c r="G5791" i="5"/>
  <c r="C5791" i="5"/>
  <c r="F5791" i="5"/>
  <c r="B5791" i="5"/>
  <c r="D5791" i="5"/>
  <c r="A5792" i="5"/>
  <c r="E5791" i="5"/>
  <c r="H5791" i="5" l="1"/>
  <c r="G5792" i="5"/>
  <c r="C5792" i="5"/>
  <c r="F5792" i="5"/>
  <c r="B5792" i="5"/>
  <c r="D5792" i="5"/>
  <c r="A5793" i="5"/>
  <c r="E5792" i="5"/>
  <c r="H5792" i="5" l="1"/>
  <c r="G5793" i="5"/>
  <c r="C5793" i="5"/>
  <c r="F5793" i="5"/>
  <c r="B5793" i="5"/>
  <c r="D5793" i="5"/>
  <c r="A5794" i="5"/>
  <c r="E5793" i="5"/>
  <c r="H5793" i="5" l="1"/>
  <c r="G5794" i="5"/>
  <c r="C5794" i="5"/>
  <c r="F5794" i="5"/>
  <c r="B5794" i="5"/>
  <c r="D5794" i="5"/>
  <c r="A5795" i="5"/>
  <c r="E5794" i="5"/>
  <c r="H5794" i="5" l="1"/>
  <c r="G5795" i="5"/>
  <c r="C5795" i="5"/>
  <c r="F5795" i="5"/>
  <c r="B5795" i="5"/>
  <c r="D5795" i="5"/>
  <c r="A5796" i="5"/>
  <c r="E5795" i="5"/>
  <c r="H5795" i="5" l="1"/>
  <c r="G5796" i="5"/>
  <c r="C5796" i="5"/>
  <c r="F5796" i="5"/>
  <c r="B5796" i="5"/>
  <c r="D5796" i="5"/>
  <c r="A5797" i="5"/>
  <c r="E5796" i="5"/>
  <c r="H5796" i="5" l="1"/>
  <c r="G5797" i="5"/>
  <c r="C5797" i="5"/>
  <c r="F5797" i="5"/>
  <c r="B5797" i="5"/>
  <c r="D5797" i="5"/>
  <c r="A5798" i="5"/>
  <c r="E5797" i="5"/>
  <c r="H5797" i="5" l="1"/>
  <c r="G5798" i="5"/>
  <c r="C5798" i="5"/>
  <c r="F5798" i="5"/>
  <c r="B5798" i="5"/>
  <c r="D5798" i="5"/>
  <c r="A5799" i="5"/>
  <c r="E5798" i="5"/>
  <c r="H5798" i="5" l="1"/>
  <c r="G5799" i="5"/>
  <c r="C5799" i="5"/>
  <c r="F5799" i="5"/>
  <c r="B5799" i="5"/>
  <c r="D5799" i="5"/>
  <c r="A5800" i="5"/>
  <c r="E5799" i="5"/>
  <c r="H5799" i="5" l="1"/>
  <c r="G5800" i="5"/>
  <c r="C5800" i="5"/>
  <c r="F5800" i="5"/>
  <c r="B5800" i="5"/>
  <c r="D5800" i="5"/>
  <c r="A5801" i="5"/>
  <c r="E5800" i="5"/>
  <c r="H5800" i="5" l="1"/>
  <c r="G5801" i="5"/>
  <c r="C5801" i="5"/>
  <c r="F5801" i="5"/>
  <c r="B5801" i="5"/>
  <c r="D5801" i="5"/>
  <c r="A5802" i="5"/>
  <c r="E5801" i="5"/>
  <c r="H5801" i="5" l="1"/>
  <c r="G5802" i="5"/>
  <c r="C5802" i="5"/>
  <c r="F5802" i="5"/>
  <c r="B5802" i="5"/>
  <c r="D5802" i="5"/>
  <c r="A5803" i="5"/>
  <c r="E5802" i="5"/>
  <c r="H5802" i="5" l="1"/>
  <c r="G5803" i="5"/>
  <c r="C5803" i="5"/>
  <c r="F5803" i="5"/>
  <c r="B5803" i="5"/>
  <c r="D5803" i="5"/>
  <c r="A5804" i="5"/>
  <c r="E5803" i="5"/>
  <c r="H5803" i="5" l="1"/>
  <c r="G5804" i="5"/>
  <c r="C5804" i="5"/>
  <c r="F5804" i="5"/>
  <c r="B5804" i="5"/>
  <c r="D5804" i="5"/>
  <c r="A5805" i="5"/>
  <c r="E5804" i="5"/>
  <c r="H5804" i="5" l="1"/>
  <c r="G5805" i="5"/>
  <c r="C5805" i="5"/>
  <c r="F5805" i="5"/>
  <c r="B5805" i="5"/>
  <c r="D5805" i="5"/>
  <c r="A5806" i="5"/>
  <c r="E5805" i="5"/>
  <c r="H5805" i="5" l="1"/>
  <c r="G5806" i="5"/>
  <c r="C5806" i="5"/>
  <c r="F5806" i="5"/>
  <c r="B5806" i="5"/>
  <c r="D5806" i="5"/>
  <c r="A5807" i="5"/>
  <c r="E5806" i="5"/>
  <c r="H5806" i="5" l="1"/>
  <c r="G5807" i="5"/>
  <c r="C5807" i="5"/>
  <c r="F5807" i="5"/>
  <c r="B5807" i="5"/>
  <c r="D5807" i="5"/>
  <c r="A5808" i="5"/>
  <c r="E5807" i="5"/>
  <c r="H5807" i="5" l="1"/>
  <c r="G5808" i="5"/>
  <c r="C5808" i="5"/>
  <c r="F5808" i="5"/>
  <c r="B5808" i="5"/>
  <c r="D5808" i="5"/>
  <c r="A5809" i="5"/>
  <c r="E5808" i="5"/>
  <c r="H5808" i="5" l="1"/>
  <c r="G5809" i="5"/>
  <c r="C5809" i="5"/>
  <c r="F5809" i="5"/>
  <c r="B5809" i="5"/>
  <c r="D5809" i="5"/>
  <c r="A5810" i="5"/>
  <c r="E5809" i="5"/>
  <c r="H5809" i="5" l="1"/>
  <c r="G5810" i="5"/>
  <c r="C5810" i="5"/>
  <c r="F5810" i="5"/>
  <c r="B5810" i="5"/>
  <c r="D5810" i="5"/>
  <c r="A5811" i="5"/>
  <c r="E5810" i="5"/>
  <c r="H5810" i="5" l="1"/>
  <c r="G5811" i="5"/>
  <c r="C5811" i="5"/>
  <c r="F5811" i="5"/>
  <c r="B5811" i="5"/>
  <c r="D5811" i="5"/>
  <c r="A5812" i="5"/>
  <c r="E5811" i="5"/>
  <c r="H5811" i="5" l="1"/>
  <c r="G5812" i="5"/>
  <c r="C5812" i="5"/>
  <c r="F5812" i="5"/>
  <c r="B5812" i="5"/>
  <c r="D5812" i="5"/>
  <c r="A5813" i="5"/>
  <c r="E5812" i="5"/>
  <c r="H5812" i="5" l="1"/>
  <c r="G5813" i="5"/>
  <c r="C5813" i="5"/>
  <c r="F5813" i="5"/>
  <c r="B5813" i="5"/>
  <c r="D5813" i="5"/>
  <c r="A5814" i="5"/>
  <c r="E5813" i="5"/>
  <c r="H5813" i="5" l="1"/>
  <c r="G5814" i="5"/>
  <c r="C5814" i="5"/>
  <c r="F5814" i="5"/>
  <c r="B5814" i="5"/>
  <c r="D5814" i="5"/>
  <c r="A5815" i="5"/>
  <c r="E5814" i="5"/>
  <c r="H5814" i="5" l="1"/>
  <c r="G5815" i="5"/>
  <c r="C5815" i="5"/>
  <c r="F5815" i="5"/>
  <c r="B5815" i="5"/>
  <c r="D5815" i="5"/>
  <c r="A5816" i="5"/>
  <c r="E5815" i="5"/>
  <c r="H5815" i="5" l="1"/>
  <c r="G5816" i="5"/>
  <c r="C5816" i="5"/>
  <c r="F5816" i="5"/>
  <c r="B5816" i="5"/>
  <c r="D5816" i="5"/>
  <c r="A5817" i="5"/>
  <c r="E5816" i="5"/>
  <c r="H5816" i="5" l="1"/>
  <c r="G5817" i="5"/>
  <c r="C5817" i="5"/>
  <c r="F5817" i="5"/>
  <c r="B5817" i="5"/>
  <c r="D5817" i="5"/>
  <c r="A5818" i="5"/>
  <c r="E5817" i="5"/>
  <c r="H5817" i="5" l="1"/>
  <c r="G5818" i="5"/>
  <c r="C5818" i="5"/>
  <c r="F5818" i="5"/>
  <c r="B5818" i="5"/>
  <c r="D5818" i="5"/>
  <c r="A5819" i="5"/>
  <c r="E5818" i="5"/>
  <c r="H5818" i="5" l="1"/>
  <c r="G5819" i="5"/>
  <c r="C5819" i="5"/>
  <c r="F5819" i="5"/>
  <c r="B5819" i="5"/>
  <c r="D5819" i="5"/>
  <c r="A5820" i="5"/>
  <c r="E5819" i="5"/>
  <c r="H5819" i="5" l="1"/>
  <c r="G5820" i="5"/>
  <c r="C5820" i="5"/>
  <c r="F5820" i="5"/>
  <c r="B5820" i="5"/>
  <c r="D5820" i="5"/>
  <c r="A5821" i="5"/>
  <c r="E5820" i="5"/>
  <c r="H5820" i="5" l="1"/>
  <c r="G5821" i="5"/>
  <c r="C5821" i="5"/>
  <c r="F5821" i="5"/>
  <c r="B5821" i="5"/>
  <c r="D5821" i="5"/>
  <c r="A5822" i="5"/>
  <c r="E5821" i="5"/>
  <c r="H5821" i="5" l="1"/>
  <c r="G5822" i="5"/>
  <c r="C5822" i="5"/>
  <c r="F5822" i="5"/>
  <c r="B5822" i="5"/>
  <c r="D5822" i="5"/>
  <c r="A5823" i="5"/>
  <c r="E5822" i="5"/>
  <c r="H5822" i="5" l="1"/>
  <c r="G5823" i="5"/>
  <c r="C5823" i="5"/>
  <c r="F5823" i="5"/>
  <c r="B5823" i="5"/>
  <c r="D5823" i="5"/>
  <c r="A5824" i="5"/>
  <c r="E5823" i="5"/>
  <c r="H5823" i="5" l="1"/>
  <c r="G5824" i="5"/>
  <c r="C5824" i="5"/>
  <c r="F5824" i="5"/>
  <c r="B5824" i="5"/>
  <c r="D5824" i="5"/>
  <c r="A5825" i="5"/>
  <c r="E5824" i="5"/>
  <c r="H5824" i="5" l="1"/>
  <c r="G5825" i="5"/>
  <c r="C5825" i="5"/>
  <c r="F5825" i="5"/>
  <c r="B5825" i="5"/>
  <c r="D5825" i="5"/>
  <c r="A5826" i="5"/>
  <c r="E5825" i="5"/>
  <c r="H5825" i="5" l="1"/>
  <c r="G5826" i="5"/>
  <c r="C5826" i="5"/>
  <c r="F5826" i="5"/>
  <c r="B5826" i="5"/>
  <c r="D5826" i="5"/>
  <c r="A5827" i="5"/>
  <c r="E5826" i="5"/>
  <c r="H5826" i="5" l="1"/>
  <c r="G5827" i="5"/>
  <c r="C5827" i="5"/>
  <c r="F5827" i="5"/>
  <c r="B5827" i="5"/>
  <c r="D5827" i="5"/>
  <c r="A5828" i="5"/>
  <c r="E5827" i="5"/>
  <c r="H5827" i="5" l="1"/>
  <c r="G5828" i="5"/>
  <c r="C5828" i="5"/>
  <c r="F5828" i="5"/>
  <c r="B5828" i="5"/>
  <c r="D5828" i="5"/>
  <c r="A5829" i="5"/>
  <c r="E5828" i="5"/>
  <c r="H5828" i="5" l="1"/>
  <c r="G5829" i="5"/>
  <c r="C5829" i="5"/>
  <c r="F5829" i="5"/>
  <c r="B5829" i="5"/>
  <c r="D5829" i="5"/>
  <c r="A5830" i="5"/>
  <c r="E5829" i="5"/>
  <c r="H5829" i="5" l="1"/>
  <c r="G5830" i="5"/>
  <c r="C5830" i="5"/>
  <c r="F5830" i="5"/>
  <c r="B5830" i="5"/>
  <c r="D5830" i="5"/>
  <c r="A5831" i="5"/>
  <c r="E5830" i="5"/>
  <c r="H5830" i="5" l="1"/>
  <c r="G5831" i="5"/>
  <c r="C5831" i="5"/>
  <c r="F5831" i="5"/>
  <c r="B5831" i="5"/>
  <c r="D5831" i="5"/>
  <c r="A5832" i="5"/>
  <c r="E5831" i="5"/>
  <c r="H5831" i="5" l="1"/>
  <c r="G5832" i="5"/>
  <c r="C5832" i="5"/>
  <c r="F5832" i="5"/>
  <c r="B5832" i="5"/>
  <c r="D5832" i="5"/>
  <c r="A5833" i="5"/>
  <c r="E5832" i="5"/>
  <c r="H5832" i="5" l="1"/>
  <c r="G5833" i="5"/>
  <c r="C5833" i="5"/>
  <c r="F5833" i="5"/>
  <c r="B5833" i="5"/>
  <c r="D5833" i="5"/>
  <c r="A5834" i="5"/>
  <c r="E5833" i="5"/>
  <c r="H5833" i="5" l="1"/>
  <c r="G5834" i="5"/>
  <c r="C5834" i="5"/>
  <c r="F5834" i="5"/>
  <c r="B5834" i="5"/>
  <c r="D5834" i="5"/>
  <c r="A5835" i="5"/>
  <c r="E5834" i="5"/>
  <c r="H5834" i="5" l="1"/>
  <c r="G5835" i="5"/>
  <c r="C5835" i="5"/>
  <c r="F5835" i="5"/>
  <c r="B5835" i="5"/>
  <c r="D5835" i="5"/>
  <c r="A5836" i="5"/>
  <c r="E5835" i="5"/>
  <c r="H5835" i="5" l="1"/>
  <c r="G5836" i="5"/>
  <c r="C5836" i="5"/>
  <c r="F5836" i="5"/>
  <c r="B5836" i="5"/>
  <c r="D5836" i="5"/>
  <c r="A5837" i="5"/>
  <c r="E5836" i="5"/>
  <c r="H5836" i="5" l="1"/>
  <c r="G5837" i="5"/>
  <c r="C5837" i="5"/>
  <c r="F5837" i="5"/>
  <c r="B5837" i="5"/>
  <c r="D5837" i="5"/>
  <c r="A5838" i="5"/>
  <c r="E5837" i="5"/>
  <c r="H5837" i="5" l="1"/>
  <c r="G5838" i="5"/>
  <c r="C5838" i="5"/>
  <c r="F5838" i="5"/>
  <c r="B5838" i="5"/>
  <c r="D5838" i="5"/>
  <c r="A5839" i="5"/>
  <c r="E5838" i="5"/>
  <c r="H5838" i="5" l="1"/>
  <c r="G5839" i="5"/>
  <c r="C5839" i="5"/>
  <c r="F5839" i="5"/>
  <c r="B5839" i="5"/>
  <c r="D5839" i="5"/>
  <c r="A5840" i="5"/>
  <c r="E5839" i="5"/>
  <c r="H5839" i="5" l="1"/>
  <c r="G5840" i="5"/>
  <c r="C5840" i="5"/>
  <c r="F5840" i="5"/>
  <c r="B5840" i="5"/>
  <c r="D5840" i="5"/>
  <c r="A5841" i="5"/>
  <c r="E5840" i="5"/>
  <c r="H5840" i="5" l="1"/>
  <c r="G5841" i="5"/>
  <c r="C5841" i="5"/>
  <c r="F5841" i="5"/>
  <c r="B5841" i="5"/>
  <c r="D5841" i="5"/>
  <c r="A5842" i="5"/>
  <c r="E5841" i="5"/>
  <c r="H5841" i="5" l="1"/>
  <c r="G5842" i="5"/>
  <c r="C5842" i="5"/>
  <c r="F5842" i="5"/>
  <c r="B5842" i="5"/>
  <c r="D5842" i="5"/>
  <c r="A5843" i="5"/>
  <c r="E5842" i="5"/>
  <c r="H5842" i="5" l="1"/>
  <c r="G5843" i="5"/>
  <c r="C5843" i="5"/>
  <c r="F5843" i="5"/>
  <c r="B5843" i="5"/>
  <c r="D5843" i="5"/>
  <c r="A5844" i="5"/>
  <c r="E5843" i="5"/>
  <c r="H5843" i="5" l="1"/>
  <c r="G5844" i="5"/>
  <c r="C5844" i="5"/>
  <c r="F5844" i="5"/>
  <c r="B5844" i="5"/>
  <c r="D5844" i="5"/>
  <c r="A5845" i="5"/>
  <c r="E5844" i="5"/>
  <c r="H5844" i="5" l="1"/>
  <c r="G5845" i="5"/>
  <c r="C5845" i="5"/>
  <c r="F5845" i="5"/>
  <c r="B5845" i="5"/>
  <c r="D5845" i="5"/>
  <c r="A5846" i="5"/>
  <c r="E5845" i="5"/>
  <c r="H5845" i="5" l="1"/>
  <c r="G5846" i="5"/>
  <c r="C5846" i="5"/>
  <c r="F5846" i="5"/>
  <c r="B5846" i="5"/>
  <c r="D5846" i="5"/>
  <c r="A5847" i="5"/>
  <c r="E5846" i="5"/>
  <c r="H5846" i="5" l="1"/>
  <c r="G5847" i="5"/>
  <c r="C5847" i="5"/>
  <c r="F5847" i="5"/>
  <c r="B5847" i="5"/>
  <c r="D5847" i="5"/>
  <c r="A5848" i="5"/>
  <c r="E5847" i="5"/>
  <c r="H5847" i="5" l="1"/>
  <c r="G5848" i="5"/>
  <c r="C5848" i="5"/>
  <c r="F5848" i="5"/>
  <c r="B5848" i="5"/>
  <c r="D5848" i="5"/>
  <c r="A5849" i="5"/>
  <c r="E5848" i="5"/>
  <c r="H5848" i="5" l="1"/>
  <c r="G5849" i="5"/>
  <c r="C5849" i="5"/>
  <c r="F5849" i="5"/>
  <c r="B5849" i="5"/>
  <c r="D5849" i="5"/>
  <c r="A5850" i="5"/>
  <c r="E5849" i="5"/>
  <c r="H5849" i="5" l="1"/>
  <c r="G5850" i="5"/>
  <c r="C5850" i="5"/>
  <c r="F5850" i="5"/>
  <c r="B5850" i="5"/>
  <c r="D5850" i="5"/>
  <c r="A5851" i="5"/>
  <c r="E5850" i="5"/>
  <c r="H5850" i="5" l="1"/>
  <c r="G5851" i="5"/>
  <c r="C5851" i="5"/>
  <c r="F5851" i="5"/>
  <c r="B5851" i="5"/>
  <c r="D5851" i="5"/>
  <c r="A5852" i="5"/>
  <c r="E5851" i="5"/>
  <c r="H5851" i="5" l="1"/>
  <c r="G5852" i="5"/>
  <c r="C5852" i="5"/>
  <c r="F5852" i="5"/>
  <c r="B5852" i="5"/>
  <c r="D5852" i="5"/>
  <c r="A5853" i="5"/>
  <c r="E5852" i="5"/>
  <c r="H5852" i="5" l="1"/>
  <c r="G5853" i="5"/>
  <c r="C5853" i="5"/>
  <c r="F5853" i="5"/>
  <c r="B5853" i="5"/>
  <c r="D5853" i="5"/>
  <c r="A5854" i="5"/>
  <c r="E5853" i="5"/>
  <c r="H5853" i="5" l="1"/>
  <c r="G5854" i="5"/>
  <c r="C5854" i="5"/>
  <c r="F5854" i="5"/>
  <c r="B5854" i="5"/>
  <c r="D5854" i="5"/>
  <c r="A5855" i="5"/>
  <c r="E5854" i="5"/>
  <c r="H5854" i="5" l="1"/>
  <c r="G5855" i="5"/>
  <c r="C5855" i="5"/>
  <c r="F5855" i="5"/>
  <c r="B5855" i="5"/>
  <c r="D5855" i="5"/>
  <c r="A5856" i="5"/>
  <c r="E5855" i="5"/>
  <c r="H5855" i="5" l="1"/>
  <c r="G5856" i="5"/>
  <c r="C5856" i="5"/>
  <c r="F5856" i="5"/>
  <c r="B5856" i="5"/>
  <c r="D5856" i="5"/>
  <c r="A5857" i="5"/>
  <c r="E5856" i="5"/>
  <c r="H5856" i="5" l="1"/>
  <c r="G5857" i="5"/>
  <c r="C5857" i="5"/>
  <c r="F5857" i="5"/>
  <c r="B5857" i="5"/>
  <c r="D5857" i="5"/>
  <c r="A5858" i="5"/>
  <c r="E5857" i="5"/>
  <c r="H5857" i="5" l="1"/>
  <c r="G5858" i="5"/>
  <c r="C5858" i="5"/>
  <c r="F5858" i="5"/>
  <c r="B5858" i="5"/>
  <c r="D5858" i="5"/>
  <c r="A5859" i="5"/>
  <c r="E5858" i="5"/>
  <c r="H5858" i="5" l="1"/>
  <c r="G5859" i="5"/>
  <c r="C5859" i="5"/>
  <c r="F5859" i="5"/>
  <c r="B5859" i="5"/>
  <c r="D5859" i="5"/>
  <c r="A5860" i="5"/>
  <c r="E5859" i="5"/>
  <c r="H5859" i="5" l="1"/>
  <c r="G5860" i="5"/>
  <c r="C5860" i="5"/>
  <c r="F5860" i="5"/>
  <c r="B5860" i="5"/>
  <c r="D5860" i="5"/>
  <c r="A5861" i="5"/>
  <c r="E5860" i="5"/>
  <c r="H5860" i="5" l="1"/>
  <c r="G5861" i="5"/>
  <c r="C5861" i="5"/>
  <c r="F5861" i="5"/>
  <c r="B5861" i="5"/>
  <c r="D5861" i="5"/>
  <c r="A5862" i="5"/>
  <c r="E5861" i="5"/>
  <c r="H5861" i="5" l="1"/>
  <c r="G5862" i="5"/>
  <c r="C5862" i="5"/>
  <c r="F5862" i="5"/>
  <c r="B5862" i="5"/>
  <c r="D5862" i="5"/>
  <c r="A5863" i="5"/>
  <c r="E5862" i="5"/>
  <c r="H5862" i="5" l="1"/>
  <c r="G5863" i="5"/>
  <c r="C5863" i="5"/>
  <c r="F5863" i="5"/>
  <c r="B5863" i="5"/>
  <c r="D5863" i="5"/>
  <c r="A5864" i="5"/>
  <c r="E5863" i="5"/>
  <c r="H5863" i="5" l="1"/>
  <c r="G5864" i="5"/>
  <c r="C5864" i="5"/>
  <c r="F5864" i="5"/>
  <c r="B5864" i="5"/>
  <c r="D5864" i="5"/>
  <c r="A5865" i="5"/>
  <c r="E5864" i="5"/>
  <c r="H5864" i="5" l="1"/>
  <c r="G5865" i="5"/>
  <c r="C5865" i="5"/>
  <c r="F5865" i="5"/>
  <c r="B5865" i="5"/>
  <c r="D5865" i="5"/>
  <c r="A5866" i="5"/>
  <c r="E5865" i="5"/>
  <c r="H5865" i="5" l="1"/>
  <c r="G5866" i="5"/>
  <c r="C5866" i="5"/>
  <c r="F5866" i="5"/>
  <c r="B5866" i="5"/>
  <c r="D5866" i="5"/>
  <c r="A5867" i="5"/>
  <c r="E5866" i="5"/>
  <c r="H5866" i="5" l="1"/>
  <c r="G5867" i="5"/>
  <c r="C5867" i="5"/>
  <c r="F5867" i="5"/>
  <c r="B5867" i="5"/>
  <c r="D5867" i="5"/>
  <c r="A5868" i="5"/>
  <c r="E5867" i="5"/>
  <c r="H5867" i="5" l="1"/>
  <c r="G5868" i="5"/>
  <c r="C5868" i="5"/>
  <c r="F5868" i="5"/>
  <c r="B5868" i="5"/>
  <c r="D5868" i="5"/>
  <c r="A5869" i="5"/>
  <c r="E5868" i="5"/>
  <c r="H5868" i="5" l="1"/>
  <c r="G5869" i="5"/>
  <c r="C5869" i="5"/>
  <c r="F5869" i="5"/>
  <c r="B5869" i="5"/>
  <c r="D5869" i="5"/>
  <c r="A5870" i="5"/>
  <c r="E5869" i="5"/>
  <c r="H5869" i="5" l="1"/>
  <c r="G5870" i="5"/>
  <c r="C5870" i="5"/>
  <c r="F5870" i="5"/>
  <c r="B5870" i="5"/>
  <c r="D5870" i="5"/>
  <c r="A5871" i="5"/>
  <c r="E5870" i="5"/>
  <c r="H5870" i="5" l="1"/>
  <c r="G5871" i="5"/>
  <c r="C5871" i="5"/>
  <c r="F5871" i="5"/>
  <c r="B5871" i="5"/>
  <c r="D5871" i="5"/>
  <c r="A5872" i="5"/>
  <c r="E5871" i="5"/>
  <c r="H5871" i="5" l="1"/>
  <c r="G5872" i="5"/>
  <c r="C5872" i="5"/>
  <c r="F5872" i="5"/>
  <c r="B5872" i="5"/>
  <c r="D5872" i="5"/>
  <c r="A5873" i="5"/>
  <c r="E5872" i="5"/>
  <c r="H5872" i="5" l="1"/>
  <c r="G5873" i="5"/>
  <c r="C5873" i="5"/>
  <c r="F5873" i="5"/>
  <c r="B5873" i="5"/>
  <c r="D5873" i="5"/>
  <c r="A5874" i="5"/>
  <c r="E5873" i="5"/>
  <c r="H5873" i="5" l="1"/>
  <c r="G5874" i="5"/>
  <c r="C5874" i="5"/>
  <c r="F5874" i="5"/>
  <c r="B5874" i="5"/>
  <c r="D5874" i="5"/>
  <c r="A5875" i="5"/>
  <c r="E5874" i="5"/>
  <c r="H5874" i="5" l="1"/>
  <c r="G5875" i="5"/>
  <c r="C5875" i="5"/>
  <c r="F5875" i="5"/>
  <c r="B5875" i="5"/>
  <c r="D5875" i="5"/>
  <c r="A5876" i="5"/>
  <c r="E5875" i="5"/>
  <c r="H5875" i="5" l="1"/>
  <c r="G5876" i="5"/>
  <c r="C5876" i="5"/>
  <c r="F5876" i="5"/>
  <c r="B5876" i="5"/>
  <c r="D5876" i="5"/>
  <c r="A5877" i="5"/>
  <c r="E5876" i="5"/>
  <c r="H5876" i="5" l="1"/>
  <c r="G5877" i="5"/>
  <c r="C5877" i="5"/>
  <c r="F5877" i="5"/>
  <c r="B5877" i="5"/>
  <c r="D5877" i="5"/>
  <c r="A5878" i="5"/>
  <c r="E5877" i="5"/>
  <c r="H5877" i="5" l="1"/>
  <c r="G5878" i="5"/>
  <c r="C5878" i="5"/>
  <c r="F5878" i="5"/>
  <c r="B5878" i="5"/>
  <c r="D5878" i="5"/>
  <c r="A5879" i="5"/>
  <c r="E5878" i="5"/>
  <c r="H5878" i="5" l="1"/>
  <c r="G5879" i="5"/>
  <c r="C5879" i="5"/>
  <c r="F5879" i="5"/>
  <c r="B5879" i="5"/>
  <c r="D5879" i="5"/>
  <c r="A5880" i="5"/>
  <c r="E5879" i="5"/>
  <c r="H5879" i="5" l="1"/>
  <c r="G5880" i="5"/>
  <c r="C5880" i="5"/>
  <c r="F5880" i="5"/>
  <c r="B5880" i="5"/>
  <c r="D5880" i="5"/>
  <c r="A5881" i="5"/>
  <c r="E5880" i="5"/>
  <c r="H5880" i="5" l="1"/>
  <c r="G5881" i="5"/>
  <c r="C5881" i="5"/>
  <c r="F5881" i="5"/>
  <c r="B5881" i="5"/>
  <c r="D5881" i="5"/>
  <c r="A5882" i="5"/>
  <c r="E5881" i="5"/>
  <c r="H5881" i="5" l="1"/>
  <c r="G5882" i="5"/>
  <c r="C5882" i="5"/>
  <c r="F5882" i="5"/>
  <c r="B5882" i="5"/>
  <c r="D5882" i="5"/>
  <c r="A5883" i="5"/>
  <c r="E5882" i="5"/>
  <c r="H5882" i="5" l="1"/>
  <c r="G5883" i="5"/>
  <c r="C5883" i="5"/>
  <c r="F5883" i="5"/>
  <c r="B5883" i="5"/>
  <c r="D5883" i="5"/>
  <c r="A5884" i="5"/>
  <c r="E5883" i="5"/>
  <c r="H5883" i="5" l="1"/>
  <c r="G5884" i="5"/>
  <c r="C5884" i="5"/>
  <c r="F5884" i="5"/>
  <c r="B5884" i="5"/>
  <c r="D5884" i="5"/>
  <c r="A5885" i="5"/>
  <c r="E5884" i="5"/>
  <c r="H5884" i="5" l="1"/>
  <c r="G5885" i="5"/>
  <c r="C5885" i="5"/>
  <c r="F5885" i="5"/>
  <c r="B5885" i="5"/>
  <c r="D5885" i="5"/>
  <c r="A5886" i="5"/>
  <c r="E5885" i="5"/>
  <c r="H5885" i="5" l="1"/>
  <c r="G5886" i="5"/>
  <c r="C5886" i="5"/>
  <c r="F5886" i="5"/>
  <c r="B5886" i="5"/>
  <c r="D5886" i="5"/>
  <c r="A5887" i="5"/>
  <c r="E5886" i="5"/>
  <c r="H5886" i="5" l="1"/>
  <c r="G5887" i="5"/>
  <c r="C5887" i="5"/>
  <c r="F5887" i="5"/>
  <c r="B5887" i="5"/>
  <c r="D5887" i="5"/>
  <c r="A5888" i="5"/>
  <c r="E5887" i="5"/>
  <c r="H5887" i="5" l="1"/>
  <c r="G5888" i="5"/>
  <c r="C5888" i="5"/>
  <c r="F5888" i="5"/>
  <c r="B5888" i="5"/>
  <c r="D5888" i="5"/>
  <c r="A5889" i="5"/>
  <c r="E5888" i="5"/>
  <c r="H5888" i="5" l="1"/>
  <c r="G5889" i="5"/>
  <c r="C5889" i="5"/>
  <c r="F5889" i="5"/>
  <c r="B5889" i="5"/>
  <c r="D5889" i="5"/>
  <c r="A5890" i="5"/>
  <c r="E5889" i="5"/>
  <c r="H5889" i="5" l="1"/>
  <c r="G5890" i="5"/>
  <c r="C5890" i="5"/>
  <c r="F5890" i="5"/>
  <c r="B5890" i="5"/>
  <c r="D5890" i="5"/>
  <c r="A5891" i="5"/>
  <c r="E5890" i="5"/>
  <c r="H5890" i="5" l="1"/>
  <c r="G5891" i="5"/>
  <c r="C5891" i="5"/>
  <c r="F5891" i="5"/>
  <c r="B5891" i="5"/>
  <c r="D5891" i="5"/>
  <c r="A5892" i="5"/>
  <c r="E5891" i="5"/>
  <c r="H5891" i="5" l="1"/>
  <c r="G5892" i="5"/>
  <c r="C5892" i="5"/>
  <c r="F5892" i="5"/>
  <c r="B5892" i="5"/>
  <c r="D5892" i="5"/>
  <c r="A5893" i="5"/>
  <c r="E5892" i="5"/>
  <c r="H5892" i="5" l="1"/>
  <c r="G5893" i="5"/>
  <c r="C5893" i="5"/>
  <c r="F5893" i="5"/>
  <c r="B5893" i="5"/>
  <c r="D5893" i="5"/>
  <c r="A5894" i="5"/>
  <c r="E5893" i="5"/>
  <c r="H5893" i="5" l="1"/>
  <c r="G5894" i="5"/>
  <c r="C5894" i="5"/>
  <c r="F5894" i="5"/>
  <c r="B5894" i="5"/>
  <c r="D5894" i="5"/>
  <c r="A5895" i="5"/>
  <c r="E5894" i="5"/>
  <c r="H5894" i="5" l="1"/>
  <c r="G5895" i="5"/>
  <c r="C5895" i="5"/>
  <c r="F5895" i="5"/>
  <c r="B5895" i="5"/>
  <c r="D5895" i="5"/>
  <c r="A5896" i="5"/>
  <c r="E5895" i="5"/>
  <c r="H5895" i="5" l="1"/>
  <c r="G5896" i="5"/>
  <c r="C5896" i="5"/>
  <c r="F5896" i="5"/>
  <c r="B5896" i="5"/>
  <c r="D5896" i="5"/>
  <c r="A5897" i="5"/>
  <c r="E5896" i="5"/>
  <c r="H5896" i="5" l="1"/>
  <c r="G5897" i="5"/>
  <c r="C5897" i="5"/>
  <c r="F5897" i="5"/>
  <c r="B5897" i="5"/>
  <c r="D5897" i="5"/>
  <c r="A5898" i="5"/>
  <c r="E5897" i="5"/>
  <c r="H5897" i="5" l="1"/>
  <c r="G5898" i="5"/>
  <c r="C5898" i="5"/>
  <c r="F5898" i="5"/>
  <c r="B5898" i="5"/>
  <c r="D5898" i="5"/>
  <c r="A5899" i="5"/>
  <c r="E5898" i="5"/>
  <c r="H5898" i="5" l="1"/>
  <c r="G5899" i="5"/>
  <c r="C5899" i="5"/>
  <c r="F5899" i="5"/>
  <c r="B5899" i="5"/>
  <c r="D5899" i="5"/>
  <c r="A5900" i="5"/>
  <c r="E5899" i="5"/>
  <c r="H5899" i="5" l="1"/>
  <c r="G5900" i="5"/>
  <c r="C5900" i="5"/>
  <c r="F5900" i="5"/>
  <c r="B5900" i="5"/>
  <c r="D5900" i="5"/>
  <c r="A5901" i="5"/>
  <c r="E5900" i="5"/>
  <c r="H5900" i="5" l="1"/>
  <c r="G5901" i="5"/>
  <c r="C5901" i="5"/>
  <c r="F5901" i="5"/>
  <c r="B5901" i="5"/>
  <c r="D5901" i="5"/>
  <c r="A5902" i="5"/>
  <c r="E5901" i="5"/>
  <c r="H5901" i="5" l="1"/>
  <c r="G5902" i="5"/>
  <c r="C5902" i="5"/>
  <c r="F5902" i="5"/>
  <c r="B5902" i="5"/>
  <c r="D5902" i="5"/>
  <c r="A5903" i="5"/>
  <c r="E5902" i="5"/>
  <c r="H5902" i="5" l="1"/>
  <c r="G5903" i="5"/>
  <c r="C5903" i="5"/>
  <c r="F5903" i="5"/>
  <c r="B5903" i="5"/>
  <c r="D5903" i="5"/>
  <c r="A5904" i="5"/>
  <c r="E5903" i="5"/>
  <c r="H5903" i="5" l="1"/>
  <c r="G5904" i="5"/>
  <c r="C5904" i="5"/>
  <c r="F5904" i="5"/>
  <c r="B5904" i="5"/>
  <c r="D5904" i="5"/>
  <c r="A5905" i="5"/>
  <c r="E5904" i="5"/>
  <c r="H5904" i="5" l="1"/>
  <c r="G5905" i="5"/>
  <c r="C5905" i="5"/>
  <c r="F5905" i="5"/>
  <c r="B5905" i="5"/>
  <c r="D5905" i="5"/>
  <c r="A5906" i="5"/>
  <c r="E5905" i="5"/>
  <c r="H5905" i="5" l="1"/>
  <c r="G5906" i="5"/>
  <c r="C5906" i="5"/>
  <c r="F5906" i="5"/>
  <c r="B5906" i="5"/>
  <c r="D5906" i="5"/>
  <c r="A5907" i="5"/>
  <c r="E5906" i="5"/>
  <c r="H5906" i="5" l="1"/>
  <c r="G5907" i="5"/>
  <c r="C5907" i="5"/>
  <c r="F5907" i="5"/>
  <c r="B5907" i="5"/>
  <c r="D5907" i="5"/>
  <c r="A5908" i="5"/>
  <c r="E5907" i="5"/>
  <c r="H5907" i="5" l="1"/>
  <c r="G5908" i="5"/>
  <c r="C5908" i="5"/>
  <c r="F5908" i="5"/>
  <c r="B5908" i="5"/>
  <c r="D5908" i="5"/>
  <c r="A5909" i="5"/>
  <c r="E5908" i="5"/>
  <c r="H5908" i="5" l="1"/>
  <c r="G5909" i="5"/>
  <c r="C5909" i="5"/>
  <c r="F5909" i="5"/>
  <c r="B5909" i="5"/>
  <c r="D5909" i="5"/>
  <c r="A5910" i="5"/>
  <c r="E5909" i="5"/>
  <c r="H5909" i="5" l="1"/>
  <c r="G5910" i="5"/>
  <c r="C5910" i="5"/>
  <c r="F5910" i="5"/>
  <c r="B5910" i="5"/>
  <c r="D5910" i="5"/>
  <c r="A5911" i="5"/>
  <c r="E5910" i="5"/>
  <c r="H5910" i="5" l="1"/>
  <c r="G5911" i="5"/>
  <c r="C5911" i="5"/>
  <c r="F5911" i="5"/>
  <c r="B5911" i="5"/>
  <c r="D5911" i="5"/>
  <c r="A5912" i="5"/>
  <c r="E5911" i="5"/>
  <c r="H5911" i="5" l="1"/>
  <c r="G5912" i="5"/>
  <c r="C5912" i="5"/>
  <c r="F5912" i="5"/>
  <c r="B5912" i="5"/>
  <c r="D5912" i="5"/>
  <c r="A5913" i="5"/>
  <c r="E5912" i="5"/>
  <c r="H5912" i="5" l="1"/>
  <c r="G5913" i="5"/>
  <c r="C5913" i="5"/>
  <c r="F5913" i="5"/>
  <c r="B5913" i="5"/>
  <c r="D5913" i="5"/>
  <c r="A5914" i="5"/>
  <c r="E5913" i="5"/>
  <c r="H5913" i="5" l="1"/>
  <c r="G5914" i="5"/>
  <c r="C5914" i="5"/>
  <c r="F5914" i="5"/>
  <c r="B5914" i="5"/>
  <c r="D5914" i="5"/>
  <c r="A5915" i="5"/>
  <c r="E5914" i="5"/>
  <c r="H5914" i="5" l="1"/>
  <c r="G5915" i="5"/>
  <c r="C5915" i="5"/>
  <c r="F5915" i="5"/>
  <c r="B5915" i="5"/>
  <c r="D5915" i="5"/>
  <c r="A5916" i="5"/>
  <c r="E5915" i="5"/>
  <c r="H5915" i="5" l="1"/>
  <c r="G5916" i="5"/>
  <c r="C5916" i="5"/>
  <c r="F5916" i="5"/>
  <c r="B5916" i="5"/>
  <c r="D5916" i="5"/>
  <c r="A5917" i="5"/>
  <c r="E5916" i="5"/>
  <c r="H5916" i="5" l="1"/>
  <c r="G5917" i="5"/>
  <c r="C5917" i="5"/>
  <c r="F5917" i="5"/>
  <c r="B5917" i="5"/>
  <c r="D5917" i="5"/>
  <c r="A5918" i="5"/>
  <c r="E5917" i="5"/>
  <c r="H5917" i="5" l="1"/>
  <c r="G5918" i="5"/>
  <c r="C5918" i="5"/>
  <c r="F5918" i="5"/>
  <c r="B5918" i="5"/>
  <c r="D5918" i="5"/>
  <c r="A5919" i="5"/>
  <c r="E5918" i="5"/>
  <c r="H5918" i="5" l="1"/>
  <c r="G5919" i="5"/>
  <c r="C5919" i="5"/>
  <c r="F5919" i="5"/>
  <c r="B5919" i="5"/>
  <c r="D5919" i="5"/>
  <c r="A5920" i="5"/>
  <c r="E5919" i="5"/>
  <c r="H5919" i="5" l="1"/>
  <c r="G5920" i="5"/>
  <c r="C5920" i="5"/>
  <c r="F5920" i="5"/>
  <c r="B5920" i="5"/>
  <c r="D5920" i="5"/>
  <c r="A5921" i="5"/>
  <c r="E5920" i="5"/>
  <c r="H5920" i="5" l="1"/>
  <c r="G5921" i="5"/>
  <c r="C5921" i="5"/>
  <c r="F5921" i="5"/>
  <c r="B5921" i="5"/>
  <c r="D5921" i="5"/>
  <c r="A5922" i="5"/>
  <c r="E5921" i="5"/>
  <c r="H5921" i="5" l="1"/>
  <c r="G5922" i="5"/>
  <c r="C5922" i="5"/>
  <c r="F5922" i="5"/>
  <c r="B5922" i="5"/>
  <c r="D5922" i="5"/>
  <c r="A5923" i="5"/>
  <c r="E5922" i="5"/>
  <c r="H5922" i="5" l="1"/>
  <c r="G5923" i="5"/>
  <c r="C5923" i="5"/>
  <c r="F5923" i="5"/>
  <c r="B5923" i="5"/>
  <c r="D5923" i="5"/>
  <c r="A5924" i="5"/>
  <c r="E5923" i="5"/>
  <c r="H5923" i="5" l="1"/>
  <c r="G5924" i="5"/>
  <c r="C5924" i="5"/>
  <c r="F5924" i="5"/>
  <c r="B5924" i="5"/>
  <c r="D5924" i="5"/>
  <c r="A5925" i="5"/>
  <c r="E5924" i="5"/>
  <c r="H5924" i="5" l="1"/>
  <c r="G5925" i="5"/>
  <c r="C5925" i="5"/>
  <c r="F5925" i="5"/>
  <c r="B5925" i="5"/>
  <c r="D5925" i="5"/>
  <c r="A5926" i="5"/>
  <c r="E5925" i="5"/>
  <c r="H5925" i="5" l="1"/>
  <c r="G5926" i="5"/>
  <c r="C5926" i="5"/>
  <c r="F5926" i="5"/>
  <c r="B5926" i="5"/>
  <c r="D5926" i="5"/>
  <c r="A5927" i="5"/>
  <c r="E5926" i="5"/>
  <c r="H5926" i="5" l="1"/>
  <c r="G5927" i="5"/>
  <c r="C5927" i="5"/>
  <c r="F5927" i="5"/>
  <c r="B5927" i="5"/>
  <c r="D5927" i="5"/>
  <c r="A5928" i="5"/>
  <c r="E5927" i="5"/>
  <c r="H5927" i="5" l="1"/>
  <c r="G5928" i="5"/>
  <c r="C5928" i="5"/>
  <c r="F5928" i="5"/>
  <c r="B5928" i="5"/>
  <c r="D5928" i="5"/>
  <c r="A5929" i="5"/>
  <c r="E5928" i="5"/>
  <c r="H5928" i="5" l="1"/>
  <c r="G5929" i="5"/>
  <c r="C5929" i="5"/>
  <c r="F5929" i="5"/>
  <c r="B5929" i="5"/>
  <c r="D5929" i="5"/>
  <c r="A5930" i="5"/>
  <c r="E5929" i="5"/>
  <c r="H5929" i="5" l="1"/>
  <c r="G5930" i="5"/>
  <c r="C5930" i="5"/>
  <c r="F5930" i="5"/>
  <c r="B5930" i="5"/>
  <c r="D5930" i="5"/>
  <c r="A5931" i="5"/>
  <c r="E5930" i="5"/>
  <c r="H5930" i="5" l="1"/>
  <c r="G5931" i="5"/>
  <c r="C5931" i="5"/>
  <c r="F5931" i="5"/>
  <c r="B5931" i="5"/>
  <c r="D5931" i="5"/>
  <c r="A5932" i="5"/>
  <c r="E5931" i="5"/>
  <c r="H5931" i="5" l="1"/>
  <c r="G5932" i="5"/>
  <c r="C5932" i="5"/>
  <c r="F5932" i="5"/>
  <c r="B5932" i="5"/>
  <c r="D5932" i="5"/>
  <c r="A5933" i="5"/>
  <c r="E5932" i="5"/>
  <c r="H5932" i="5" l="1"/>
  <c r="G5933" i="5"/>
  <c r="C5933" i="5"/>
  <c r="F5933" i="5"/>
  <c r="B5933" i="5"/>
  <c r="D5933" i="5"/>
  <c r="A5934" i="5"/>
  <c r="E5933" i="5"/>
  <c r="H5933" i="5" l="1"/>
  <c r="G5934" i="5"/>
  <c r="C5934" i="5"/>
  <c r="F5934" i="5"/>
  <c r="B5934" i="5"/>
  <c r="D5934" i="5"/>
  <c r="A5935" i="5"/>
  <c r="E5934" i="5"/>
  <c r="H5934" i="5" l="1"/>
  <c r="G5935" i="5"/>
  <c r="C5935" i="5"/>
  <c r="F5935" i="5"/>
  <c r="B5935" i="5"/>
  <c r="D5935" i="5"/>
  <c r="A5936" i="5"/>
  <c r="E5935" i="5"/>
  <c r="H5935" i="5" l="1"/>
  <c r="G5936" i="5"/>
  <c r="C5936" i="5"/>
  <c r="F5936" i="5"/>
  <c r="B5936" i="5"/>
  <c r="D5936" i="5"/>
  <c r="A5937" i="5"/>
  <c r="E5936" i="5"/>
  <c r="H5936" i="5" l="1"/>
  <c r="G5937" i="5"/>
  <c r="C5937" i="5"/>
  <c r="F5937" i="5"/>
  <c r="B5937" i="5"/>
  <c r="D5937" i="5"/>
  <c r="A5938" i="5"/>
  <c r="E5937" i="5"/>
  <c r="H5937" i="5" l="1"/>
  <c r="G5938" i="5"/>
  <c r="C5938" i="5"/>
  <c r="F5938" i="5"/>
  <c r="B5938" i="5"/>
  <c r="D5938" i="5"/>
  <c r="A5939" i="5"/>
  <c r="E5938" i="5"/>
  <c r="H5938" i="5" l="1"/>
  <c r="G5939" i="5"/>
  <c r="C5939" i="5"/>
  <c r="F5939" i="5"/>
  <c r="B5939" i="5"/>
  <c r="D5939" i="5"/>
  <c r="A5940" i="5"/>
  <c r="E5939" i="5"/>
  <c r="H5939" i="5" l="1"/>
  <c r="G5940" i="5"/>
  <c r="C5940" i="5"/>
  <c r="F5940" i="5"/>
  <c r="B5940" i="5"/>
  <c r="D5940" i="5"/>
  <c r="A5941" i="5"/>
  <c r="E5940" i="5"/>
  <c r="H5940" i="5" l="1"/>
  <c r="G5941" i="5"/>
  <c r="C5941" i="5"/>
  <c r="F5941" i="5"/>
  <c r="B5941" i="5"/>
  <c r="D5941" i="5"/>
  <c r="A5942" i="5"/>
  <c r="E5941" i="5"/>
  <c r="H5941" i="5" l="1"/>
  <c r="G5942" i="5"/>
  <c r="C5942" i="5"/>
  <c r="F5942" i="5"/>
  <c r="B5942" i="5"/>
  <c r="D5942" i="5"/>
  <c r="A5943" i="5"/>
  <c r="E5942" i="5"/>
  <c r="H5942" i="5" l="1"/>
  <c r="G5943" i="5"/>
  <c r="C5943" i="5"/>
  <c r="F5943" i="5"/>
  <c r="B5943" i="5"/>
  <c r="D5943" i="5"/>
  <c r="A5944" i="5"/>
  <c r="E5943" i="5"/>
  <c r="H5943" i="5" l="1"/>
  <c r="G5944" i="5"/>
  <c r="C5944" i="5"/>
  <c r="F5944" i="5"/>
  <c r="B5944" i="5"/>
  <c r="D5944" i="5"/>
  <c r="A5945" i="5"/>
  <c r="E5944" i="5"/>
  <c r="H5944" i="5" l="1"/>
  <c r="G5945" i="5"/>
  <c r="C5945" i="5"/>
  <c r="F5945" i="5"/>
  <c r="B5945" i="5"/>
  <c r="D5945" i="5"/>
  <c r="A5946" i="5"/>
  <c r="E5945" i="5"/>
  <c r="H5945" i="5" l="1"/>
  <c r="G5946" i="5"/>
  <c r="C5946" i="5"/>
  <c r="F5946" i="5"/>
  <c r="B5946" i="5"/>
  <c r="D5946" i="5"/>
  <c r="A5947" i="5"/>
  <c r="E5946" i="5"/>
  <c r="H5946" i="5" l="1"/>
  <c r="G5947" i="5"/>
  <c r="C5947" i="5"/>
  <c r="F5947" i="5"/>
  <c r="B5947" i="5"/>
  <c r="D5947" i="5"/>
  <c r="A5948" i="5"/>
  <c r="E5947" i="5"/>
  <c r="H5947" i="5" l="1"/>
  <c r="G5948" i="5"/>
  <c r="C5948" i="5"/>
  <c r="F5948" i="5"/>
  <c r="B5948" i="5"/>
  <c r="D5948" i="5"/>
  <c r="A5949" i="5"/>
  <c r="E5948" i="5"/>
  <c r="H5948" i="5" l="1"/>
  <c r="G5949" i="5"/>
  <c r="C5949" i="5"/>
  <c r="F5949" i="5"/>
  <c r="B5949" i="5"/>
  <c r="D5949" i="5"/>
  <c r="A5950" i="5"/>
  <c r="E5949" i="5"/>
  <c r="H5949" i="5" l="1"/>
  <c r="G5950" i="5"/>
  <c r="C5950" i="5"/>
  <c r="F5950" i="5"/>
  <c r="B5950" i="5"/>
  <c r="D5950" i="5"/>
  <c r="A5951" i="5"/>
  <c r="E5950" i="5"/>
  <c r="H5950" i="5" l="1"/>
  <c r="G5951" i="5"/>
  <c r="C5951" i="5"/>
  <c r="F5951" i="5"/>
  <c r="B5951" i="5"/>
  <c r="D5951" i="5"/>
  <c r="A5952" i="5"/>
  <c r="E5951" i="5"/>
  <c r="H5951" i="5" l="1"/>
  <c r="G5952" i="5"/>
  <c r="C5952" i="5"/>
  <c r="F5952" i="5"/>
  <c r="B5952" i="5"/>
  <c r="D5952" i="5"/>
  <c r="A5953" i="5"/>
  <c r="E5952" i="5"/>
  <c r="H5952" i="5" l="1"/>
  <c r="G5953" i="5"/>
  <c r="C5953" i="5"/>
  <c r="F5953" i="5"/>
  <c r="B5953" i="5"/>
  <c r="D5953" i="5"/>
  <c r="A5954" i="5"/>
  <c r="E5953" i="5"/>
  <c r="H5953" i="5" l="1"/>
  <c r="G5954" i="5"/>
  <c r="C5954" i="5"/>
  <c r="F5954" i="5"/>
  <c r="B5954" i="5"/>
  <c r="D5954" i="5"/>
  <c r="A5955" i="5"/>
  <c r="E5954" i="5"/>
  <c r="H5954" i="5" l="1"/>
  <c r="G5955" i="5"/>
  <c r="C5955" i="5"/>
  <c r="F5955" i="5"/>
  <c r="B5955" i="5"/>
  <c r="D5955" i="5"/>
  <c r="A5956" i="5"/>
  <c r="E5955" i="5"/>
  <c r="H5955" i="5" l="1"/>
  <c r="G5956" i="5"/>
  <c r="C5956" i="5"/>
  <c r="F5956" i="5"/>
  <c r="B5956" i="5"/>
  <c r="D5956" i="5"/>
  <c r="A5957" i="5"/>
  <c r="E5956" i="5"/>
  <c r="H5956" i="5" l="1"/>
  <c r="G5957" i="5"/>
  <c r="C5957" i="5"/>
  <c r="F5957" i="5"/>
  <c r="B5957" i="5"/>
  <c r="D5957" i="5"/>
  <c r="A5958" i="5"/>
  <c r="E5957" i="5"/>
  <c r="H5957" i="5" l="1"/>
  <c r="G5958" i="5"/>
  <c r="C5958" i="5"/>
  <c r="F5958" i="5"/>
  <c r="B5958" i="5"/>
  <c r="D5958" i="5"/>
  <c r="A5959" i="5"/>
  <c r="E5958" i="5"/>
  <c r="H5958" i="5" l="1"/>
  <c r="G5959" i="5"/>
  <c r="C5959" i="5"/>
  <c r="F5959" i="5"/>
  <c r="B5959" i="5"/>
  <c r="D5959" i="5"/>
  <c r="A5960" i="5"/>
  <c r="E5959" i="5"/>
  <c r="H5959" i="5" l="1"/>
  <c r="G5960" i="5"/>
  <c r="C5960" i="5"/>
  <c r="F5960" i="5"/>
  <c r="B5960" i="5"/>
  <c r="D5960" i="5"/>
  <c r="A5961" i="5"/>
  <c r="E5960" i="5"/>
  <c r="H5960" i="5" l="1"/>
  <c r="G5961" i="5"/>
  <c r="C5961" i="5"/>
  <c r="F5961" i="5"/>
  <c r="B5961" i="5"/>
  <c r="D5961" i="5"/>
  <c r="A5962" i="5"/>
  <c r="E5961" i="5"/>
  <c r="H5961" i="5" l="1"/>
  <c r="G5962" i="5"/>
  <c r="C5962" i="5"/>
  <c r="F5962" i="5"/>
  <c r="B5962" i="5"/>
  <c r="D5962" i="5"/>
  <c r="A5963" i="5"/>
  <c r="E5962" i="5"/>
  <c r="H5962" i="5" l="1"/>
  <c r="G5963" i="5"/>
  <c r="C5963" i="5"/>
  <c r="F5963" i="5"/>
  <c r="B5963" i="5"/>
  <c r="D5963" i="5"/>
  <c r="A5964" i="5"/>
  <c r="E5963" i="5"/>
  <c r="H5963" i="5" l="1"/>
  <c r="G5964" i="5"/>
  <c r="C5964" i="5"/>
  <c r="F5964" i="5"/>
  <c r="B5964" i="5"/>
  <c r="D5964" i="5"/>
  <c r="A5965" i="5"/>
  <c r="E5964" i="5"/>
  <c r="H5964" i="5" l="1"/>
  <c r="G5965" i="5"/>
  <c r="C5965" i="5"/>
  <c r="F5965" i="5"/>
  <c r="B5965" i="5"/>
  <c r="D5965" i="5"/>
  <c r="A5966" i="5"/>
  <c r="E5965" i="5"/>
  <c r="H5965" i="5" l="1"/>
  <c r="G5966" i="5"/>
  <c r="C5966" i="5"/>
  <c r="F5966" i="5"/>
  <c r="B5966" i="5"/>
  <c r="D5966" i="5"/>
  <c r="A5967" i="5"/>
  <c r="E5966" i="5"/>
  <c r="H5966" i="5" l="1"/>
  <c r="G5967" i="5"/>
  <c r="C5967" i="5"/>
  <c r="F5967" i="5"/>
  <c r="B5967" i="5"/>
  <c r="D5967" i="5"/>
  <c r="A5968" i="5"/>
  <c r="E5967" i="5"/>
  <c r="H5967" i="5" l="1"/>
  <c r="G5968" i="5"/>
  <c r="C5968" i="5"/>
  <c r="F5968" i="5"/>
  <c r="B5968" i="5"/>
  <c r="D5968" i="5"/>
  <c r="A5969" i="5"/>
  <c r="E5968" i="5"/>
  <c r="H5968" i="5" l="1"/>
  <c r="G5969" i="5"/>
  <c r="C5969" i="5"/>
  <c r="F5969" i="5"/>
  <c r="B5969" i="5"/>
  <c r="D5969" i="5"/>
  <c r="A5970" i="5"/>
  <c r="E5969" i="5"/>
  <c r="H5969" i="5" l="1"/>
  <c r="G5970" i="5"/>
  <c r="C5970" i="5"/>
  <c r="F5970" i="5"/>
  <c r="B5970" i="5"/>
  <c r="D5970" i="5"/>
  <c r="A5971" i="5"/>
  <c r="E5970" i="5"/>
  <c r="H5970" i="5" l="1"/>
  <c r="G5971" i="5"/>
  <c r="C5971" i="5"/>
  <c r="F5971" i="5"/>
  <c r="B5971" i="5"/>
  <c r="D5971" i="5"/>
  <c r="A5972" i="5"/>
  <c r="E5971" i="5"/>
  <c r="H5971" i="5" l="1"/>
  <c r="G5972" i="5"/>
  <c r="C5972" i="5"/>
  <c r="F5972" i="5"/>
  <c r="B5972" i="5"/>
  <c r="D5972" i="5"/>
  <c r="A5973" i="5"/>
  <c r="E5972" i="5"/>
  <c r="H5972" i="5" l="1"/>
  <c r="G5973" i="5"/>
  <c r="C5973" i="5"/>
  <c r="F5973" i="5"/>
  <c r="B5973" i="5"/>
  <c r="D5973" i="5"/>
  <c r="A5974" i="5"/>
  <c r="E5973" i="5"/>
  <c r="H5973" i="5" l="1"/>
  <c r="G5974" i="5"/>
  <c r="C5974" i="5"/>
  <c r="F5974" i="5"/>
  <c r="B5974" i="5"/>
  <c r="D5974" i="5"/>
  <c r="A5975" i="5"/>
  <c r="E5974" i="5"/>
  <c r="H5974" i="5" l="1"/>
  <c r="G5975" i="5"/>
  <c r="C5975" i="5"/>
  <c r="F5975" i="5"/>
  <c r="B5975" i="5"/>
  <c r="D5975" i="5"/>
  <c r="A5976" i="5"/>
  <c r="E5975" i="5"/>
  <c r="H5975" i="5" l="1"/>
  <c r="G5976" i="5"/>
  <c r="C5976" i="5"/>
  <c r="F5976" i="5"/>
  <c r="B5976" i="5"/>
  <c r="D5976" i="5"/>
  <c r="A5977" i="5"/>
  <c r="E5976" i="5"/>
  <c r="H5976" i="5" l="1"/>
  <c r="G5977" i="5"/>
  <c r="C5977" i="5"/>
  <c r="F5977" i="5"/>
  <c r="B5977" i="5"/>
  <c r="D5977" i="5"/>
  <c r="A5978" i="5"/>
  <c r="E5977" i="5"/>
  <c r="H5977" i="5" l="1"/>
  <c r="G5978" i="5"/>
  <c r="C5978" i="5"/>
  <c r="F5978" i="5"/>
  <c r="B5978" i="5"/>
  <c r="D5978" i="5"/>
  <c r="A5979" i="5"/>
  <c r="E5978" i="5"/>
  <c r="H5978" i="5" l="1"/>
  <c r="G5979" i="5"/>
  <c r="C5979" i="5"/>
  <c r="F5979" i="5"/>
  <c r="B5979" i="5"/>
  <c r="D5979" i="5"/>
  <c r="A5980" i="5"/>
  <c r="E5979" i="5"/>
  <c r="H5979" i="5" l="1"/>
  <c r="G5980" i="5"/>
  <c r="C5980" i="5"/>
  <c r="F5980" i="5"/>
  <c r="B5980" i="5"/>
  <c r="D5980" i="5"/>
  <c r="A5981" i="5"/>
  <c r="E5980" i="5"/>
  <c r="H5980" i="5" l="1"/>
  <c r="G5981" i="5"/>
  <c r="C5981" i="5"/>
  <c r="F5981" i="5"/>
  <c r="B5981" i="5"/>
  <c r="D5981" i="5"/>
  <c r="A5982" i="5"/>
  <c r="E5981" i="5"/>
  <c r="H5981" i="5" l="1"/>
  <c r="G5982" i="5"/>
  <c r="C5982" i="5"/>
  <c r="F5982" i="5"/>
  <c r="B5982" i="5"/>
  <c r="D5982" i="5"/>
  <c r="A5983" i="5"/>
  <c r="E5982" i="5"/>
  <c r="H5982" i="5" l="1"/>
  <c r="G5983" i="5"/>
  <c r="C5983" i="5"/>
  <c r="F5983" i="5"/>
  <c r="B5983" i="5"/>
  <c r="D5983" i="5"/>
  <c r="A5984" i="5"/>
  <c r="E5983" i="5"/>
  <c r="H5983" i="5" l="1"/>
  <c r="G5984" i="5"/>
  <c r="C5984" i="5"/>
  <c r="F5984" i="5"/>
  <c r="B5984" i="5"/>
  <c r="D5984" i="5"/>
  <c r="A5985" i="5"/>
  <c r="E5984" i="5"/>
  <c r="H5984" i="5" l="1"/>
  <c r="G5985" i="5"/>
  <c r="C5985" i="5"/>
  <c r="F5985" i="5"/>
  <c r="B5985" i="5"/>
  <c r="D5985" i="5"/>
  <c r="A5986" i="5"/>
  <c r="E5985" i="5"/>
  <c r="H5985" i="5" l="1"/>
  <c r="G5986" i="5"/>
  <c r="C5986" i="5"/>
  <c r="F5986" i="5"/>
  <c r="B5986" i="5"/>
  <c r="D5986" i="5"/>
  <c r="A5987" i="5"/>
  <c r="E5986" i="5"/>
  <c r="H5986" i="5" l="1"/>
  <c r="G5987" i="5"/>
  <c r="C5987" i="5"/>
  <c r="F5987" i="5"/>
  <c r="B5987" i="5"/>
  <c r="D5987" i="5"/>
  <c r="A5988" i="5"/>
  <c r="E5987" i="5"/>
  <c r="H5987" i="5" l="1"/>
  <c r="G5988" i="5"/>
  <c r="C5988" i="5"/>
  <c r="F5988" i="5"/>
  <c r="B5988" i="5"/>
  <c r="D5988" i="5"/>
  <c r="A5989" i="5"/>
  <c r="E5988" i="5"/>
  <c r="H5988" i="5" l="1"/>
  <c r="G5989" i="5"/>
  <c r="C5989" i="5"/>
  <c r="F5989" i="5"/>
  <c r="B5989" i="5"/>
  <c r="D5989" i="5"/>
  <c r="A5990" i="5"/>
  <c r="E5989" i="5"/>
  <c r="H5989" i="5" l="1"/>
  <c r="G5990" i="5"/>
  <c r="C5990" i="5"/>
  <c r="F5990" i="5"/>
  <c r="B5990" i="5"/>
  <c r="D5990" i="5"/>
  <c r="A5991" i="5"/>
  <c r="E5990" i="5"/>
  <c r="H5990" i="5" l="1"/>
  <c r="G5991" i="5"/>
  <c r="C5991" i="5"/>
  <c r="F5991" i="5"/>
  <c r="B5991" i="5"/>
  <c r="D5991" i="5"/>
  <c r="A5992" i="5"/>
  <c r="E5991" i="5"/>
  <c r="H5991" i="5" l="1"/>
  <c r="G5992" i="5"/>
  <c r="C5992" i="5"/>
  <c r="F5992" i="5"/>
  <c r="B5992" i="5"/>
  <c r="D5992" i="5"/>
  <c r="A5993" i="5"/>
  <c r="E5992" i="5"/>
  <c r="H5992" i="5" l="1"/>
  <c r="G5993" i="5"/>
  <c r="C5993" i="5"/>
  <c r="F5993" i="5"/>
  <c r="B5993" i="5"/>
  <c r="D5993" i="5"/>
  <c r="A5994" i="5"/>
  <c r="E5993" i="5"/>
  <c r="H5993" i="5" l="1"/>
  <c r="G5994" i="5"/>
  <c r="C5994" i="5"/>
  <c r="F5994" i="5"/>
  <c r="B5994" i="5"/>
  <c r="D5994" i="5"/>
  <c r="A5995" i="5"/>
  <c r="E5994" i="5"/>
  <c r="H5994" i="5" l="1"/>
  <c r="G5995" i="5"/>
  <c r="C5995" i="5"/>
  <c r="F5995" i="5"/>
  <c r="B5995" i="5"/>
  <c r="D5995" i="5"/>
  <c r="A5996" i="5"/>
  <c r="E5995" i="5"/>
  <c r="H5995" i="5" l="1"/>
  <c r="G5996" i="5"/>
  <c r="C5996" i="5"/>
  <c r="F5996" i="5"/>
  <c r="B5996" i="5"/>
  <c r="D5996" i="5"/>
  <c r="A5997" i="5"/>
  <c r="E5996" i="5"/>
  <c r="H5996" i="5" l="1"/>
  <c r="G5997" i="5"/>
  <c r="C5997" i="5"/>
  <c r="F5997" i="5"/>
  <c r="B5997" i="5"/>
  <c r="D5997" i="5"/>
  <c r="A5998" i="5"/>
  <c r="E5997" i="5"/>
  <c r="H5997" i="5" l="1"/>
  <c r="G5998" i="5"/>
  <c r="C5998" i="5"/>
  <c r="F5998" i="5"/>
  <c r="B5998" i="5"/>
  <c r="D5998" i="5"/>
  <c r="A5999" i="5"/>
  <c r="E5998" i="5"/>
  <c r="H5998" i="5" l="1"/>
  <c r="G5999" i="5"/>
  <c r="C5999" i="5"/>
  <c r="F5999" i="5"/>
  <c r="B5999" i="5"/>
  <c r="D5999" i="5"/>
  <c r="A6000" i="5"/>
  <c r="E5999" i="5"/>
  <c r="H5999" i="5" l="1"/>
  <c r="G6000" i="5"/>
  <c r="C6000" i="5"/>
  <c r="F6000" i="5"/>
  <c r="B6000" i="5"/>
  <c r="D6000" i="5"/>
  <c r="A6001" i="5"/>
  <c r="E6000" i="5"/>
  <c r="H6000" i="5" l="1"/>
  <c r="G6001" i="5"/>
  <c r="C6001" i="5"/>
  <c r="F6001" i="5"/>
  <c r="B6001" i="5"/>
  <c r="D6001" i="5"/>
  <c r="A6002" i="5"/>
  <c r="E6001" i="5"/>
  <c r="H6001" i="5" l="1"/>
  <c r="G6002" i="5"/>
  <c r="C6002" i="5"/>
  <c r="F6002" i="5"/>
  <c r="B6002" i="5"/>
  <c r="D6002" i="5"/>
  <c r="A6003" i="5"/>
  <c r="E6002" i="5"/>
  <c r="H6002" i="5" l="1"/>
  <c r="G6003" i="5"/>
  <c r="C6003" i="5"/>
  <c r="F6003" i="5"/>
  <c r="B6003" i="5"/>
  <c r="D6003" i="5"/>
  <c r="A6004" i="5"/>
  <c r="E6003" i="5"/>
  <c r="H6003" i="5" l="1"/>
  <c r="G6004" i="5"/>
  <c r="C6004" i="5"/>
  <c r="F6004" i="5"/>
  <c r="B6004" i="5"/>
  <c r="D6004" i="5"/>
  <c r="A6005" i="5"/>
  <c r="E6004" i="5"/>
  <c r="H6004" i="5" l="1"/>
  <c r="G6005" i="5"/>
  <c r="C6005" i="5"/>
  <c r="F6005" i="5"/>
  <c r="B6005" i="5"/>
  <c r="D6005" i="5"/>
  <c r="A6006" i="5"/>
  <c r="E6005" i="5"/>
  <c r="H6005" i="5" l="1"/>
  <c r="G6006" i="5"/>
  <c r="C6006" i="5"/>
  <c r="F6006" i="5"/>
  <c r="B6006" i="5"/>
  <c r="D6006" i="5"/>
  <c r="A6007" i="5"/>
  <c r="E6006" i="5"/>
  <c r="H6006" i="5" l="1"/>
  <c r="G6007" i="5"/>
  <c r="C6007" i="5"/>
  <c r="F6007" i="5"/>
  <c r="B6007" i="5"/>
  <c r="D6007" i="5"/>
  <c r="A6008" i="5"/>
  <c r="E6007" i="5"/>
  <c r="H6007" i="5" l="1"/>
  <c r="G6008" i="5"/>
  <c r="C6008" i="5"/>
  <c r="F6008" i="5"/>
  <c r="B6008" i="5"/>
  <c r="D6008" i="5"/>
  <c r="A6009" i="5"/>
  <c r="E6008" i="5"/>
  <c r="H6008" i="5" l="1"/>
  <c r="G6009" i="5"/>
  <c r="C6009" i="5"/>
  <c r="F6009" i="5"/>
  <c r="B6009" i="5"/>
  <c r="D6009" i="5"/>
  <c r="A6010" i="5"/>
  <c r="E6009" i="5"/>
  <c r="H6009" i="5" l="1"/>
  <c r="G6010" i="5"/>
  <c r="C6010" i="5"/>
  <c r="F6010" i="5"/>
  <c r="B6010" i="5"/>
  <c r="D6010" i="5"/>
  <c r="A6011" i="5"/>
  <c r="E6010" i="5"/>
  <c r="H6010" i="5" l="1"/>
  <c r="G6011" i="5"/>
  <c r="C6011" i="5"/>
  <c r="F6011" i="5"/>
  <c r="B6011" i="5"/>
  <c r="D6011" i="5"/>
  <c r="A6012" i="5"/>
  <c r="E6011" i="5"/>
  <c r="H6011" i="5" l="1"/>
  <c r="G6012" i="5"/>
  <c r="C6012" i="5"/>
  <c r="F6012" i="5"/>
  <c r="B6012" i="5"/>
  <c r="D6012" i="5"/>
  <c r="A6013" i="5"/>
  <c r="E6012" i="5"/>
  <c r="H6012" i="5" l="1"/>
  <c r="G6013" i="5"/>
  <c r="C6013" i="5"/>
  <c r="F6013" i="5"/>
  <c r="B6013" i="5"/>
  <c r="D6013" i="5"/>
  <c r="A6014" i="5"/>
  <c r="E6013" i="5"/>
  <c r="H6013" i="5" l="1"/>
  <c r="G6014" i="5"/>
  <c r="C6014" i="5"/>
  <c r="F6014" i="5"/>
  <c r="B6014" i="5"/>
  <c r="D6014" i="5"/>
  <c r="A6015" i="5"/>
  <c r="E6014" i="5"/>
  <c r="H6014" i="5" l="1"/>
  <c r="G6015" i="5"/>
  <c r="C6015" i="5"/>
  <c r="F6015" i="5"/>
  <c r="B6015" i="5"/>
  <c r="D6015" i="5"/>
  <c r="A6016" i="5"/>
  <c r="E6015" i="5"/>
  <c r="H6015" i="5" l="1"/>
  <c r="G6016" i="5"/>
  <c r="C6016" i="5"/>
  <c r="F6016" i="5"/>
  <c r="B6016" i="5"/>
  <c r="D6016" i="5"/>
  <c r="A6017" i="5"/>
  <c r="E6016" i="5"/>
  <c r="H6016" i="5" l="1"/>
  <c r="G6017" i="5"/>
  <c r="C6017" i="5"/>
  <c r="F6017" i="5"/>
  <c r="B6017" i="5"/>
  <c r="D6017" i="5"/>
  <c r="A6018" i="5"/>
  <c r="E6017" i="5"/>
  <c r="H6017" i="5" l="1"/>
  <c r="G6018" i="5"/>
  <c r="C6018" i="5"/>
  <c r="F6018" i="5"/>
  <c r="B6018" i="5"/>
  <c r="D6018" i="5"/>
  <c r="A6019" i="5"/>
  <c r="E6018" i="5"/>
  <c r="H6018" i="5" l="1"/>
  <c r="G6019" i="5"/>
  <c r="C6019" i="5"/>
  <c r="F6019" i="5"/>
  <c r="B6019" i="5"/>
  <c r="D6019" i="5"/>
  <c r="A6020" i="5"/>
  <c r="E6019" i="5"/>
  <c r="H6019" i="5" l="1"/>
  <c r="G6020" i="5"/>
  <c r="C6020" i="5"/>
  <c r="F6020" i="5"/>
  <c r="B6020" i="5"/>
  <c r="D6020" i="5"/>
  <c r="A6021" i="5"/>
  <c r="E6020" i="5"/>
  <c r="H6020" i="5" l="1"/>
  <c r="G6021" i="5"/>
  <c r="C6021" i="5"/>
  <c r="F6021" i="5"/>
  <c r="B6021" i="5"/>
  <c r="D6021" i="5"/>
  <c r="A6022" i="5"/>
  <c r="E6021" i="5"/>
  <c r="H6021" i="5" l="1"/>
  <c r="G6022" i="5"/>
  <c r="C6022" i="5"/>
  <c r="F6022" i="5"/>
  <c r="B6022" i="5"/>
  <c r="D6022" i="5"/>
  <c r="A6023" i="5"/>
  <c r="E6022" i="5"/>
  <c r="H6022" i="5" l="1"/>
  <c r="G6023" i="5"/>
  <c r="C6023" i="5"/>
  <c r="F6023" i="5"/>
  <c r="B6023" i="5"/>
  <c r="D6023" i="5"/>
  <c r="A6024" i="5"/>
  <c r="E6023" i="5"/>
  <c r="H6023" i="5" l="1"/>
  <c r="G6024" i="5"/>
  <c r="C6024" i="5"/>
  <c r="F6024" i="5"/>
  <c r="B6024" i="5"/>
  <c r="D6024" i="5"/>
  <c r="A6025" i="5"/>
  <c r="E6024" i="5"/>
  <c r="H6024" i="5" l="1"/>
  <c r="G6025" i="5"/>
  <c r="C6025" i="5"/>
  <c r="F6025" i="5"/>
  <c r="B6025" i="5"/>
  <c r="D6025" i="5"/>
  <c r="A6026" i="5"/>
  <c r="E6025" i="5"/>
  <c r="H6025" i="5" l="1"/>
  <c r="G6026" i="5"/>
  <c r="C6026" i="5"/>
  <c r="F6026" i="5"/>
  <c r="B6026" i="5"/>
  <c r="D6026" i="5"/>
  <c r="A6027" i="5"/>
  <c r="E6026" i="5"/>
  <c r="H6026" i="5" l="1"/>
  <c r="G6027" i="5"/>
  <c r="C6027" i="5"/>
  <c r="F6027" i="5"/>
  <c r="B6027" i="5"/>
  <c r="D6027" i="5"/>
  <c r="A6028" i="5"/>
  <c r="E6027" i="5"/>
  <c r="H6027" i="5" l="1"/>
  <c r="G6028" i="5"/>
  <c r="C6028" i="5"/>
  <c r="F6028" i="5"/>
  <c r="B6028" i="5"/>
  <c r="D6028" i="5"/>
  <c r="A6029" i="5"/>
  <c r="E6028" i="5"/>
  <c r="H6028" i="5" l="1"/>
  <c r="G6029" i="5"/>
  <c r="C6029" i="5"/>
  <c r="F6029" i="5"/>
  <c r="B6029" i="5"/>
  <c r="D6029" i="5"/>
  <c r="A6030" i="5"/>
  <c r="E6029" i="5"/>
  <c r="H6029" i="5" l="1"/>
  <c r="G6030" i="5"/>
  <c r="C6030" i="5"/>
  <c r="F6030" i="5"/>
  <c r="B6030" i="5"/>
  <c r="D6030" i="5"/>
  <c r="A6031" i="5"/>
  <c r="E6030" i="5"/>
  <c r="H6030" i="5" l="1"/>
  <c r="G6031" i="5"/>
  <c r="C6031" i="5"/>
  <c r="F6031" i="5"/>
  <c r="B6031" i="5"/>
  <c r="D6031" i="5"/>
  <c r="A6032" i="5"/>
  <c r="E6031" i="5"/>
  <c r="H6031" i="5" l="1"/>
  <c r="G6032" i="5"/>
  <c r="C6032" i="5"/>
  <c r="F6032" i="5"/>
  <c r="B6032" i="5"/>
  <c r="D6032" i="5"/>
  <c r="A6033" i="5"/>
  <c r="E6032" i="5"/>
  <c r="H6032" i="5" l="1"/>
  <c r="G6033" i="5"/>
  <c r="C6033" i="5"/>
  <c r="F6033" i="5"/>
  <c r="B6033" i="5"/>
  <c r="D6033" i="5"/>
  <c r="A6034" i="5"/>
  <c r="E6033" i="5"/>
  <c r="H6033" i="5" l="1"/>
  <c r="G6034" i="5"/>
  <c r="C6034" i="5"/>
  <c r="F6034" i="5"/>
  <c r="B6034" i="5"/>
  <c r="D6034" i="5"/>
  <c r="A6035" i="5"/>
  <c r="E6034" i="5"/>
  <c r="H6034" i="5" l="1"/>
  <c r="G6035" i="5"/>
  <c r="C6035" i="5"/>
  <c r="F6035" i="5"/>
  <c r="B6035" i="5"/>
  <c r="D6035" i="5"/>
  <c r="A6036" i="5"/>
  <c r="E6035" i="5"/>
  <c r="H6035" i="5" l="1"/>
  <c r="G6036" i="5"/>
  <c r="C6036" i="5"/>
  <c r="F6036" i="5"/>
  <c r="B6036" i="5"/>
  <c r="D6036" i="5"/>
  <c r="A6037" i="5"/>
  <c r="E6036" i="5"/>
  <c r="H6036" i="5" l="1"/>
  <c r="G6037" i="5"/>
  <c r="C6037" i="5"/>
  <c r="F6037" i="5"/>
  <c r="B6037" i="5"/>
  <c r="D6037" i="5"/>
  <c r="A6038" i="5"/>
  <c r="E6037" i="5"/>
  <c r="H6037" i="5" l="1"/>
  <c r="G6038" i="5"/>
  <c r="C6038" i="5"/>
  <c r="F6038" i="5"/>
  <c r="B6038" i="5"/>
  <c r="D6038" i="5"/>
  <c r="A6039" i="5"/>
  <c r="E6038" i="5"/>
  <c r="H6038" i="5" l="1"/>
  <c r="G6039" i="5"/>
  <c r="C6039" i="5"/>
  <c r="F6039" i="5"/>
  <c r="B6039" i="5"/>
  <c r="D6039" i="5"/>
  <c r="A6040" i="5"/>
  <c r="E6039" i="5"/>
  <c r="H6039" i="5" l="1"/>
  <c r="G6040" i="5"/>
  <c r="C6040" i="5"/>
  <c r="F6040" i="5"/>
  <c r="B6040" i="5"/>
  <c r="D6040" i="5"/>
  <c r="A6041" i="5"/>
  <c r="E6040" i="5"/>
  <c r="H6040" i="5" l="1"/>
  <c r="G6041" i="5"/>
  <c r="C6041" i="5"/>
  <c r="F6041" i="5"/>
  <c r="B6041" i="5"/>
  <c r="D6041" i="5"/>
  <c r="A6042" i="5"/>
  <c r="E6041" i="5"/>
  <c r="H6041" i="5" l="1"/>
  <c r="G6042" i="5"/>
  <c r="C6042" i="5"/>
  <c r="F6042" i="5"/>
  <c r="B6042" i="5"/>
  <c r="D6042" i="5"/>
  <c r="A6043" i="5"/>
  <c r="E6042" i="5"/>
  <c r="H6042" i="5" l="1"/>
  <c r="G6043" i="5"/>
  <c r="C6043" i="5"/>
  <c r="F6043" i="5"/>
  <c r="B6043" i="5"/>
  <c r="D6043" i="5"/>
  <c r="A6044" i="5"/>
  <c r="E6043" i="5"/>
  <c r="H6043" i="5" l="1"/>
  <c r="G6044" i="5"/>
  <c r="C6044" i="5"/>
  <c r="F6044" i="5"/>
  <c r="B6044" i="5"/>
  <c r="D6044" i="5"/>
  <c r="A6045" i="5"/>
  <c r="E6044" i="5"/>
  <c r="H6044" i="5" l="1"/>
  <c r="G6045" i="5"/>
  <c r="C6045" i="5"/>
  <c r="F6045" i="5"/>
  <c r="B6045" i="5"/>
  <c r="D6045" i="5"/>
  <c r="A6046" i="5"/>
  <c r="E6045" i="5"/>
  <c r="H6045" i="5" l="1"/>
  <c r="G6046" i="5"/>
  <c r="C6046" i="5"/>
  <c r="F6046" i="5"/>
  <c r="B6046" i="5"/>
  <c r="D6046" i="5"/>
  <c r="A6047" i="5"/>
  <c r="E6046" i="5"/>
  <c r="H6046" i="5" l="1"/>
  <c r="G6047" i="5"/>
  <c r="C6047" i="5"/>
  <c r="F6047" i="5"/>
  <c r="B6047" i="5"/>
  <c r="D6047" i="5"/>
  <c r="A6048" i="5"/>
  <c r="E6047" i="5"/>
  <c r="H6047" i="5" l="1"/>
  <c r="G6048" i="5"/>
  <c r="C6048" i="5"/>
  <c r="F6048" i="5"/>
  <c r="B6048" i="5"/>
  <c r="D6048" i="5"/>
  <c r="A6049" i="5"/>
  <c r="E6048" i="5"/>
  <c r="H6048" i="5" l="1"/>
  <c r="G6049" i="5"/>
  <c r="C6049" i="5"/>
  <c r="F6049" i="5"/>
  <c r="B6049" i="5"/>
  <c r="D6049" i="5"/>
  <c r="A6050" i="5"/>
  <c r="E6049" i="5"/>
  <c r="H6049" i="5" l="1"/>
  <c r="G6050" i="5"/>
  <c r="C6050" i="5"/>
  <c r="F6050" i="5"/>
  <c r="B6050" i="5"/>
  <c r="D6050" i="5"/>
  <c r="A6051" i="5"/>
  <c r="E6050" i="5"/>
  <c r="H6050" i="5" l="1"/>
  <c r="G6051" i="5"/>
  <c r="C6051" i="5"/>
  <c r="F6051" i="5"/>
  <c r="B6051" i="5"/>
  <c r="D6051" i="5"/>
  <c r="A6052" i="5"/>
  <c r="E6051" i="5"/>
  <c r="H6051" i="5" l="1"/>
  <c r="G6052" i="5"/>
  <c r="C6052" i="5"/>
  <c r="F6052" i="5"/>
  <c r="B6052" i="5"/>
  <c r="D6052" i="5"/>
  <c r="A6053" i="5"/>
  <c r="E6052" i="5"/>
  <c r="H6052" i="5" l="1"/>
  <c r="G6053" i="5"/>
  <c r="C6053" i="5"/>
  <c r="F6053" i="5"/>
  <c r="B6053" i="5"/>
  <c r="D6053" i="5"/>
  <c r="A6054" i="5"/>
  <c r="E6053" i="5"/>
  <c r="H6053" i="5" l="1"/>
  <c r="G6054" i="5"/>
  <c r="C6054" i="5"/>
  <c r="F6054" i="5"/>
  <c r="B6054" i="5"/>
  <c r="D6054" i="5"/>
  <c r="A6055" i="5"/>
  <c r="E6054" i="5"/>
  <c r="H6054" i="5" l="1"/>
  <c r="G6055" i="5"/>
  <c r="C6055" i="5"/>
  <c r="F6055" i="5"/>
  <c r="B6055" i="5"/>
  <c r="D6055" i="5"/>
  <c r="A6056" i="5"/>
  <c r="E6055" i="5"/>
  <c r="H6055" i="5" l="1"/>
  <c r="G6056" i="5"/>
  <c r="C6056" i="5"/>
  <c r="F6056" i="5"/>
  <c r="B6056" i="5"/>
  <c r="D6056" i="5"/>
  <c r="A6057" i="5"/>
  <c r="E6056" i="5"/>
  <c r="H6056" i="5" l="1"/>
  <c r="G6057" i="5"/>
  <c r="C6057" i="5"/>
  <c r="F6057" i="5"/>
  <c r="B6057" i="5"/>
  <c r="D6057" i="5"/>
  <c r="A6058" i="5"/>
  <c r="E6057" i="5"/>
  <c r="H6057" i="5" l="1"/>
  <c r="G6058" i="5"/>
  <c r="C6058" i="5"/>
  <c r="F6058" i="5"/>
  <c r="B6058" i="5"/>
  <c r="D6058" i="5"/>
  <c r="A6059" i="5"/>
  <c r="E6058" i="5"/>
  <c r="H6058" i="5" l="1"/>
  <c r="G6059" i="5"/>
  <c r="C6059" i="5"/>
  <c r="F6059" i="5"/>
  <c r="B6059" i="5"/>
  <c r="D6059" i="5"/>
  <c r="A6060" i="5"/>
  <c r="E6059" i="5"/>
  <c r="H6059" i="5" l="1"/>
  <c r="G6060" i="5"/>
  <c r="C6060" i="5"/>
  <c r="F6060" i="5"/>
  <c r="B6060" i="5"/>
  <c r="D6060" i="5"/>
  <c r="A6061" i="5"/>
  <c r="E6060" i="5"/>
  <c r="H6060" i="5" l="1"/>
  <c r="G6061" i="5"/>
  <c r="C6061" i="5"/>
  <c r="F6061" i="5"/>
  <c r="B6061" i="5"/>
  <c r="D6061" i="5"/>
  <c r="A6062" i="5"/>
  <c r="E6061" i="5"/>
  <c r="H6061" i="5" l="1"/>
  <c r="G6062" i="5"/>
  <c r="C6062" i="5"/>
  <c r="F6062" i="5"/>
  <c r="B6062" i="5"/>
  <c r="D6062" i="5"/>
  <c r="A6063" i="5"/>
  <c r="E6062" i="5"/>
  <c r="H6062" i="5" l="1"/>
  <c r="G6063" i="5"/>
  <c r="C6063" i="5"/>
  <c r="F6063" i="5"/>
  <c r="B6063" i="5"/>
  <c r="D6063" i="5"/>
  <c r="A6064" i="5"/>
  <c r="E6063" i="5"/>
  <c r="H6063" i="5" l="1"/>
  <c r="G6064" i="5"/>
  <c r="C6064" i="5"/>
  <c r="F6064" i="5"/>
  <c r="B6064" i="5"/>
  <c r="D6064" i="5"/>
  <c r="A6065" i="5"/>
  <c r="E6064" i="5"/>
  <c r="H6064" i="5" l="1"/>
  <c r="G6065" i="5"/>
  <c r="C6065" i="5"/>
  <c r="F6065" i="5"/>
  <c r="B6065" i="5"/>
  <c r="D6065" i="5"/>
  <c r="A6066" i="5"/>
  <c r="E6065" i="5"/>
  <c r="H6065" i="5" l="1"/>
  <c r="G6066" i="5"/>
  <c r="C6066" i="5"/>
  <c r="F6066" i="5"/>
  <c r="B6066" i="5"/>
  <c r="D6066" i="5"/>
  <c r="A6067" i="5"/>
  <c r="E6066" i="5"/>
  <c r="H6066" i="5" l="1"/>
  <c r="G6067" i="5"/>
  <c r="C6067" i="5"/>
  <c r="F6067" i="5"/>
  <c r="B6067" i="5"/>
  <c r="D6067" i="5"/>
  <c r="A6068" i="5"/>
  <c r="E6067" i="5"/>
  <c r="H6067" i="5" l="1"/>
  <c r="G6068" i="5"/>
  <c r="C6068" i="5"/>
  <c r="F6068" i="5"/>
  <c r="B6068" i="5"/>
  <c r="D6068" i="5"/>
  <c r="A6069" i="5"/>
  <c r="E6068" i="5"/>
  <c r="H6068" i="5" l="1"/>
  <c r="G6069" i="5"/>
  <c r="C6069" i="5"/>
  <c r="F6069" i="5"/>
  <c r="B6069" i="5"/>
  <c r="D6069" i="5"/>
  <c r="A6070" i="5"/>
  <c r="E6069" i="5"/>
  <c r="H6069" i="5" l="1"/>
  <c r="G6070" i="5"/>
  <c r="C6070" i="5"/>
  <c r="F6070" i="5"/>
  <c r="B6070" i="5"/>
  <c r="D6070" i="5"/>
  <c r="A6071" i="5"/>
  <c r="E6070" i="5"/>
  <c r="H6070" i="5" l="1"/>
  <c r="G6071" i="5"/>
  <c r="C6071" i="5"/>
  <c r="F6071" i="5"/>
  <c r="B6071" i="5"/>
  <c r="D6071" i="5"/>
  <c r="A6072" i="5"/>
  <c r="E6071" i="5"/>
  <c r="H6071" i="5" l="1"/>
  <c r="G6072" i="5"/>
  <c r="C6072" i="5"/>
  <c r="F6072" i="5"/>
  <c r="B6072" i="5"/>
  <c r="D6072" i="5"/>
  <c r="A6073" i="5"/>
  <c r="E6072" i="5"/>
  <c r="H6072" i="5" l="1"/>
  <c r="G6073" i="5"/>
  <c r="C6073" i="5"/>
  <c r="F6073" i="5"/>
  <c r="B6073" i="5"/>
  <c r="D6073" i="5"/>
  <c r="A6074" i="5"/>
  <c r="E6073" i="5"/>
  <c r="H6073" i="5" l="1"/>
  <c r="G6074" i="5"/>
  <c r="C6074" i="5"/>
  <c r="F6074" i="5"/>
  <c r="B6074" i="5"/>
  <c r="D6074" i="5"/>
  <c r="A6075" i="5"/>
  <c r="E6074" i="5"/>
  <c r="H6074" i="5" l="1"/>
  <c r="G6075" i="5"/>
  <c r="C6075" i="5"/>
  <c r="F6075" i="5"/>
  <c r="B6075" i="5"/>
  <c r="D6075" i="5"/>
  <c r="A6076" i="5"/>
  <c r="E6075" i="5"/>
  <c r="H6075" i="5" l="1"/>
  <c r="G6076" i="5"/>
  <c r="C6076" i="5"/>
  <c r="F6076" i="5"/>
  <c r="B6076" i="5"/>
  <c r="D6076" i="5"/>
  <c r="A6077" i="5"/>
  <c r="E6076" i="5"/>
  <c r="H6076" i="5" l="1"/>
  <c r="G6077" i="5"/>
  <c r="C6077" i="5"/>
  <c r="F6077" i="5"/>
  <c r="B6077" i="5"/>
  <c r="D6077" i="5"/>
  <c r="A6078" i="5"/>
  <c r="E6077" i="5"/>
  <c r="H6077" i="5" l="1"/>
  <c r="G6078" i="5"/>
  <c r="C6078" i="5"/>
  <c r="F6078" i="5"/>
  <c r="B6078" i="5"/>
  <c r="D6078" i="5"/>
  <c r="A6079" i="5"/>
  <c r="E6078" i="5"/>
  <c r="H6078" i="5" l="1"/>
  <c r="G6079" i="5"/>
  <c r="C6079" i="5"/>
  <c r="F6079" i="5"/>
  <c r="B6079" i="5"/>
  <c r="D6079" i="5"/>
  <c r="A6080" i="5"/>
  <c r="E6079" i="5"/>
  <c r="H6079" i="5" l="1"/>
  <c r="G6080" i="5"/>
  <c r="C6080" i="5"/>
  <c r="F6080" i="5"/>
  <c r="B6080" i="5"/>
  <c r="D6080" i="5"/>
  <c r="A6081" i="5"/>
  <c r="E6080" i="5"/>
  <c r="H6080" i="5" l="1"/>
  <c r="G6081" i="5"/>
  <c r="C6081" i="5"/>
  <c r="F6081" i="5"/>
  <c r="B6081" i="5"/>
  <c r="D6081" i="5"/>
  <c r="A6082" i="5"/>
  <c r="E6081" i="5"/>
  <c r="H6081" i="5" l="1"/>
  <c r="G6082" i="5"/>
  <c r="C6082" i="5"/>
  <c r="F6082" i="5"/>
  <c r="B6082" i="5"/>
  <c r="D6082" i="5"/>
  <c r="A6083" i="5"/>
  <c r="E6082" i="5"/>
  <c r="H6082" i="5" l="1"/>
  <c r="G6083" i="5"/>
  <c r="C6083" i="5"/>
  <c r="F6083" i="5"/>
  <c r="B6083" i="5"/>
  <c r="D6083" i="5"/>
  <c r="A6084" i="5"/>
  <c r="E6083" i="5"/>
  <c r="H6083" i="5" l="1"/>
  <c r="G6084" i="5"/>
  <c r="C6084" i="5"/>
  <c r="F6084" i="5"/>
  <c r="B6084" i="5"/>
  <c r="D6084" i="5"/>
  <c r="A6085" i="5"/>
  <c r="E6084" i="5"/>
  <c r="H6084" i="5" l="1"/>
  <c r="G6085" i="5"/>
  <c r="C6085" i="5"/>
  <c r="F6085" i="5"/>
  <c r="B6085" i="5"/>
  <c r="D6085" i="5"/>
  <c r="A6086" i="5"/>
  <c r="E6085" i="5"/>
  <c r="H6085" i="5" l="1"/>
  <c r="G6086" i="5"/>
  <c r="C6086" i="5"/>
  <c r="F6086" i="5"/>
  <c r="B6086" i="5"/>
  <c r="D6086" i="5"/>
  <c r="A6087" i="5"/>
  <c r="E6086" i="5"/>
  <c r="H6086" i="5" l="1"/>
  <c r="G6087" i="5"/>
  <c r="C6087" i="5"/>
  <c r="F6087" i="5"/>
  <c r="B6087" i="5"/>
  <c r="D6087" i="5"/>
  <c r="A6088" i="5"/>
  <c r="E6087" i="5"/>
  <c r="H6087" i="5" l="1"/>
  <c r="G6088" i="5"/>
  <c r="C6088" i="5"/>
  <c r="F6088" i="5"/>
  <c r="B6088" i="5"/>
  <c r="D6088" i="5"/>
  <c r="A6089" i="5"/>
  <c r="E6088" i="5"/>
  <c r="H6088" i="5" l="1"/>
  <c r="G6089" i="5"/>
  <c r="C6089" i="5"/>
  <c r="F6089" i="5"/>
  <c r="B6089" i="5"/>
  <c r="D6089" i="5"/>
  <c r="A6090" i="5"/>
  <c r="E6089" i="5"/>
  <c r="H6089" i="5" l="1"/>
  <c r="G6090" i="5"/>
  <c r="C6090" i="5"/>
  <c r="F6090" i="5"/>
  <c r="B6090" i="5"/>
  <c r="D6090" i="5"/>
  <c r="A6091" i="5"/>
  <c r="E6090" i="5"/>
  <c r="H6090" i="5" l="1"/>
  <c r="G6091" i="5"/>
  <c r="C6091" i="5"/>
  <c r="F6091" i="5"/>
  <c r="B6091" i="5"/>
  <c r="D6091" i="5"/>
  <c r="A6092" i="5"/>
  <c r="E6091" i="5"/>
  <c r="H6091" i="5" l="1"/>
  <c r="G6092" i="5"/>
  <c r="C6092" i="5"/>
  <c r="F6092" i="5"/>
  <c r="B6092" i="5"/>
  <c r="D6092" i="5"/>
  <c r="A6093" i="5"/>
  <c r="E6092" i="5"/>
  <c r="H6092" i="5" l="1"/>
  <c r="G6093" i="5"/>
  <c r="C6093" i="5"/>
  <c r="F6093" i="5"/>
  <c r="B6093" i="5"/>
  <c r="D6093" i="5"/>
  <c r="A6094" i="5"/>
  <c r="E6093" i="5"/>
  <c r="H6093" i="5" l="1"/>
  <c r="G6094" i="5"/>
  <c r="C6094" i="5"/>
  <c r="F6094" i="5"/>
  <c r="B6094" i="5"/>
  <c r="D6094" i="5"/>
  <c r="A6095" i="5"/>
  <c r="E6094" i="5"/>
  <c r="H6094" i="5" l="1"/>
  <c r="G6095" i="5"/>
  <c r="C6095" i="5"/>
  <c r="F6095" i="5"/>
  <c r="B6095" i="5"/>
  <c r="D6095" i="5"/>
  <c r="A6096" i="5"/>
  <c r="E6095" i="5"/>
  <c r="H6095" i="5" l="1"/>
  <c r="G6096" i="5"/>
  <c r="C6096" i="5"/>
  <c r="F6096" i="5"/>
  <c r="B6096" i="5"/>
  <c r="D6096" i="5"/>
  <c r="A6097" i="5"/>
  <c r="E6096" i="5"/>
  <c r="H6096" i="5" l="1"/>
  <c r="G6097" i="5"/>
  <c r="C6097" i="5"/>
  <c r="F6097" i="5"/>
  <c r="B6097" i="5"/>
  <c r="D6097" i="5"/>
  <c r="A6098" i="5"/>
  <c r="E6097" i="5"/>
  <c r="H6097" i="5" l="1"/>
  <c r="G6098" i="5"/>
  <c r="C6098" i="5"/>
  <c r="F6098" i="5"/>
  <c r="B6098" i="5"/>
  <c r="D6098" i="5"/>
  <c r="A6099" i="5"/>
  <c r="E6098" i="5"/>
  <c r="H6098" i="5" l="1"/>
  <c r="G6099" i="5"/>
  <c r="C6099" i="5"/>
  <c r="F6099" i="5"/>
  <c r="B6099" i="5"/>
  <c r="D6099" i="5"/>
  <c r="A6100" i="5"/>
  <c r="E6099" i="5"/>
  <c r="H6099" i="5" l="1"/>
  <c r="G6100" i="5"/>
  <c r="C6100" i="5"/>
  <c r="F6100" i="5"/>
  <c r="B6100" i="5"/>
  <c r="D6100" i="5"/>
  <c r="A6101" i="5"/>
  <c r="E6100" i="5"/>
  <c r="H6100" i="5" l="1"/>
  <c r="G6101" i="5"/>
  <c r="C6101" i="5"/>
  <c r="F6101" i="5"/>
  <c r="B6101" i="5"/>
  <c r="D6101" i="5"/>
  <c r="A6102" i="5"/>
  <c r="E6101" i="5"/>
  <c r="H6101" i="5" l="1"/>
  <c r="G6102" i="5"/>
  <c r="C6102" i="5"/>
  <c r="F6102" i="5"/>
  <c r="B6102" i="5"/>
  <c r="D6102" i="5"/>
  <c r="A6103" i="5"/>
  <c r="E6102" i="5"/>
  <c r="H6102" i="5" l="1"/>
  <c r="G6103" i="5"/>
  <c r="C6103" i="5"/>
  <c r="F6103" i="5"/>
  <c r="B6103" i="5"/>
  <c r="D6103" i="5"/>
  <c r="A6104" i="5"/>
  <c r="E6103" i="5"/>
  <c r="H6103" i="5" l="1"/>
  <c r="G6104" i="5"/>
  <c r="C6104" i="5"/>
  <c r="F6104" i="5"/>
  <c r="B6104" i="5"/>
  <c r="D6104" i="5"/>
  <c r="A6105" i="5"/>
  <c r="E6104" i="5"/>
  <c r="H6104" i="5" l="1"/>
  <c r="G6105" i="5"/>
  <c r="C6105" i="5"/>
  <c r="F6105" i="5"/>
  <c r="B6105" i="5"/>
  <c r="D6105" i="5"/>
  <c r="A6106" i="5"/>
  <c r="E6105" i="5"/>
  <c r="H6105" i="5" l="1"/>
  <c r="G6106" i="5"/>
  <c r="C6106" i="5"/>
  <c r="F6106" i="5"/>
  <c r="B6106" i="5"/>
  <c r="D6106" i="5"/>
  <c r="A6107" i="5"/>
  <c r="E6106" i="5"/>
  <c r="H6106" i="5" l="1"/>
  <c r="G6107" i="5"/>
  <c r="C6107" i="5"/>
  <c r="F6107" i="5"/>
  <c r="B6107" i="5"/>
  <c r="D6107" i="5"/>
  <c r="A6108" i="5"/>
  <c r="E6107" i="5"/>
  <c r="H6107" i="5" l="1"/>
  <c r="G6108" i="5"/>
  <c r="C6108" i="5"/>
  <c r="F6108" i="5"/>
  <c r="B6108" i="5"/>
  <c r="D6108" i="5"/>
  <c r="A6109" i="5"/>
  <c r="E6108" i="5"/>
  <c r="H6108" i="5" l="1"/>
  <c r="G6109" i="5"/>
  <c r="C6109" i="5"/>
  <c r="F6109" i="5"/>
  <c r="B6109" i="5"/>
  <c r="D6109" i="5"/>
  <c r="A6110" i="5"/>
  <c r="E6109" i="5"/>
  <c r="H6109" i="5" l="1"/>
  <c r="G6110" i="5"/>
  <c r="C6110" i="5"/>
  <c r="F6110" i="5"/>
  <c r="B6110" i="5"/>
  <c r="D6110" i="5"/>
  <c r="A6111" i="5"/>
  <c r="E6110" i="5"/>
  <c r="H6110" i="5" l="1"/>
  <c r="G6111" i="5"/>
  <c r="C6111" i="5"/>
  <c r="F6111" i="5"/>
  <c r="B6111" i="5"/>
  <c r="D6111" i="5"/>
  <c r="A6112" i="5"/>
  <c r="E6111" i="5"/>
  <c r="H6111" i="5" l="1"/>
  <c r="G6112" i="5"/>
  <c r="C6112" i="5"/>
  <c r="F6112" i="5"/>
  <c r="B6112" i="5"/>
  <c r="D6112" i="5"/>
  <c r="A6113" i="5"/>
  <c r="E6112" i="5"/>
  <c r="H6112" i="5" l="1"/>
  <c r="G6113" i="5"/>
  <c r="C6113" i="5"/>
  <c r="F6113" i="5"/>
  <c r="B6113" i="5"/>
  <c r="D6113" i="5"/>
  <c r="A6114" i="5"/>
  <c r="E6113" i="5"/>
  <c r="H6113" i="5" l="1"/>
  <c r="G6114" i="5"/>
  <c r="C6114" i="5"/>
  <c r="F6114" i="5"/>
  <c r="B6114" i="5"/>
  <c r="D6114" i="5"/>
  <c r="A6115" i="5"/>
  <c r="E6114" i="5"/>
  <c r="H6114" i="5" l="1"/>
  <c r="G6115" i="5"/>
  <c r="C6115" i="5"/>
  <c r="F6115" i="5"/>
  <c r="B6115" i="5"/>
  <c r="D6115" i="5"/>
  <c r="A6116" i="5"/>
  <c r="E6115" i="5"/>
  <c r="H6115" i="5" l="1"/>
  <c r="G6116" i="5"/>
  <c r="C6116" i="5"/>
  <c r="F6116" i="5"/>
  <c r="B6116" i="5"/>
  <c r="D6116" i="5"/>
  <c r="A6117" i="5"/>
  <c r="E6116" i="5"/>
  <c r="H6116" i="5" l="1"/>
  <c r="G6117" i="5"/>
  <c r="C6117" i="5"/>
  <c r="F6117" i="5"/>
  <c r="B6117" i="5"/>
  <c r="D6117" i="5"/>
  <c r="A6118" i="5"/>
  <c r="E6117" i="5"/>
  <c r="H6117" i="5" l="1"/>
  <c r="G6118" i="5"/>
  <c r="C6118" i="5"/>
  <c r="F6118" i="5"/>
  <c r="B6118" i="5"/>
  <c r="D6118" i="5"/>
  <c r="A6119" i="5"/>
  <c r="E6118" i="5"/>
  <c r="H6118" i="5" l="1"/>
  <c r="G6119" i="5"/>
  <c r="C6119" i="5"/>
  <c r="F6119" i="5"/>
  <c r="B6119" i="5"/>
  <c r="D6119" i="5"/>
  <c r="A6120" i="5"/>
  <c r="E6119" i="5"/>
  <c r="H6119" i="5" l="1"/>
  <c r="G6120" i="5"/>
  <c r="C6120" i="5"/>
  <c r="F6120" i="5"/>
  <c r="B6120" i="5"/>
  <c r="D6120" i="5"/>
  <c r="A6121" i="5"/>
  <c r="E6120" i="5"/>
  <c r="H6120" i="5" l="1"/>
  <c r="G6121" i="5"/>
  <c r="C6121" i="5"/>
  <c r="F6121" i="5"/>
  <c r="B6121" i="5"/>
  <c r="D6121" i="5"/>
  <c r="A6122" i="5"/>
  <c r="E6121" i="5"/>
  <c r="H6121" i="5" l="1"/>
  <c r="G6122" i="5"/>
  <c r="C6122" i="5"/>
  <c r="F6122" i="5"/>
  <c r="B6122" i="5"/>
  <c r="D6122" i="5"/>
  <c r="A6123" i="5"/>
  <c r="E6122" i="5"/>
  <c r="H6122" i="5" l="1"/>
  <c r="G6123" i="5"/>
  <c r="C6123" i="5"/>
  <c r="F6123" i="5"/>
  <c r="B6123" i="5"/>
  <c r="D6123" i="5"/>
  <c r="A6124" i="5"/>
  <c r="E6123" i="5"/>
  <c r="H6123" i="5" l="1"/>
  <c r="G6124" i="5"/>
  <c r="C6124" i="5"/>
  <c r="F6124" i="5"/>
  <c r="B6124" i="5"/>
  <c r="D6124" i="5"/>
  <c r="A6125" i="5"/>
  <c r="E6124" i="5"/>
  <c r="H6124" i="5" l="1"/>
  <c r="G6125" i="5"/>
  <c r="C6125" i="5"/>
  <c r="F6125" i="5"/>
  <c r="B6125" i="5"/>
  <c r="D6125" i="5"/>
  <c r="A6126" i="5"/>
  <c r="E6125" i="5"/>
  <c r="H6125" i="5" l="1"/>
  <c r="G6126" i="5"/>
  <c r="C6126" i="5"/>
  <c r="F6126" i="5"/>
  <c r="B6126" i="5"/>
  <c r="D6126" i="5"/>
  <c r="A6127" i="5"/>
  <c r="E6126" i="5"/>
  <c r="H6126" i="5" l="1"/>
  <c r="G6127" i="5"/>
  <c r="C6127" i="5"/>
  <c r="F6127" i="5"/>
  <c r="B6127" i="5"/>
  <c r="D6127" i="5"/>
  <c r="A6128" i="5"/>
  <c r="E6127" i="5"/>
  <c r="H6127" i="5" l="1"/>
  <c r="G6128" i="5"/>
  <c r="C6128" i="5"/>
  <c r="F6128" i="5"/>
  <c r="B6128" i="5"/>
  <c r="D6128" i="5"/>
  <c r="A6129" i="5"/>
  <c r="E6128" i="5"/>
  <c r="H6128" i="5" l="1"/>
  <c r="G6129" i="5"/>
  <c r="C6129" i="5"/>
  <c r="F6129" i="5"/>
  <c r="B6129" i="5"/>
  <c r="D6129" i="5"/>
  <c r="A6130" i="5"/>
  <c r="E6129" i="5"/>
  <c r="H6129" i="5" l="1"/>
  <c r="G6130" i="5"/>
  <c r="C6130" i="5"/>
  <c r="F6130" i="5"/>
  <c r="B6130" i="5"/>
  <c r="D6130" i="5"/>
  <c r="A6131" i="5"/>
  <c r="E6130" i="5"/>
  <c r="H6130" i="5" l="1"/>
  <c r="G6131" i="5"/>
  <c r="C6131" i="5"/>
  <c r="F6131" i="5"/>
  <c r="B6131" i="5"/>
  <c r="D6131" i="5"/>
  <c r="A6132" i="5"/>
  <c r="E6131" i="5"/>
  <c r="H6131" i="5" l="1"/>
  <c r="G6132" i="5"/>
  <c r="C6132" i="5"/>
  <c r="F6132" i="5"/>
  <c r="B6132" i="5"/>
  <c r="D6132" i="5"/>
  <c r="A6133" i="5"/>
  <c r="E6132" i="5"/>
  <c r="H6132" i="5" l="1"/>
  <c r="G6133" i="5"/>
  <c r="C6133" i="5"/>
  <c r="F6133" i="5"/>
  <c r="B6133" i="5"/>
  <c r="D6133" i="5"/>
  <c r="A6134" i="5"/>
  <c r="E6133" i="5"/>
  <c r="H6133" i="5" l="1"/>
  <c r="G6134" i="5"/>
  <c r="C6134" i="5"/>
  <c r="F6134" i="5"/>
  <c r="B6134" i="5"/>
  <c r="D6134" i="5"/>
  <c r="A6135" i="5"/>
  <c r="E6134" i="5"/>
  <c r="H6134" i="5" l="1"/>
  <c r="G6135" i="5"/>
  <c r="C6135" i="5"/>
  <c r="F6135" i="5"/>
  <c r="B6135" i="5"/>
  <c r="D6135" i="5"/>
  <c r="A6136" i="5"/>
  <c r="E6135" i="5"/>
  <c r="H6135" i="5" l="1"/>
  <c r="G6136" i="5"/>
  <c r="C6136" i="5"/>
  <c r="F6136" i="5"/>
  <c r="B6136" i="5"/>
  <c r="D6136" i="5"/>
  <c r="A6137" i="5"/>
  <c r="E6136" i="5"/>
  <c r="H6136" i="5" l="1"/>
  <c r="G6137" i="5"/>
  <c r="C6137" i="5"/>
  <c r="F6137" i="5"/>
  <c r="B6137" i="5"/>
  <c r="D6137" i="5"/>
  <c r="A6138" i="5"/>
  <c r="E6137" i="5"/>
  <c r="H6137" i="5" l="1"/>
  <c r="G6138" i="5"/>
  <c r="C6138" i="5"/>
  <c r="F6138" i="5"/>
  <c r="B6138" i="5"/>
  <c r="D6138" i="5"/>
  <c r="A6139" i="5"/>
  <c r="E6138" i="5"/>
  <c r="H6138" i="5" l="1"/>
  <c r="G6139" i="5"/>
  <c r="C6139" i="5"/>
  <c r="F6139" i="5"/>
  <c r="B6139" i="5"/>
  <c r="D6139" i="5"/>
  <c r="A6140" i="5"/>
  <c r="E6139" i="5"/>
  <c r="H6139" i="5" l="1"/>
  <c r="G6140" i="5"/>
  <c r="C6140" i="5"/>
  <c r="F6140" i="5"/>
  <c r="B6140" i="5"/>
  <c r="D6140" i="5"/>
  <c r="A6141" i="5"/>
  <c r="E6140" i="5"/>
  <c r="H6140" i="5" l="1"/>
  <c r="G6141" i="5"/>
  <c r="C6141" i="5"/>
  <c r="F6141" i="5"/>
  <c r="B6141" i="5"/>
  <c r="D6141" i="5"/>
  <c r="A6142" i="5"/>
  <c r="E6141" i="5"/>
  <c r="H6141" i="5" l="1"/>
  <c r="G6142" i="5"/>
  <c r="C6142" i="5"/>
  <c r="F6142" i="5"/>
  <c r="B6142" i="5"/>
  <c r="D6142" i="5"/>
  <c r="A6143" i="5"/>
  <c r="E6142" i="5"/>
  <c r="H6142" i="5" l="1"/>
  <c r="G6143" i="5"/>
  <c r="C6143" i="5"/>
  <c r="F6143" i="5"/>
  <c r="B6143" i="5"/>
  <c r="D6143" i="5"/>
  <c r="A6144" i="5"/>
  <c r="E6143" i="5"/>
  <c r="H6143" i="5" l="1"/>
  <c r="G6144" i="5"/>
  <c r="C6144" i="5"/>
  <c r="F6144" i="5"/>
  <c r="B6144" i="5"/>
  <c r="D6144" i="5"/>
  <c r="A6145" i="5"/>
  <c r="E6144" i="5"/>
  <c r="H6144" i="5" l="1"/>
  <c r="G6145" i="5"/>
  <c r="C6145" i="5"/>
  <c r="F6145" i="5"/>
  <c r="B6145" i="5"/>
  <c r="D6145" i="5"/>
  <c r="A6146" i="5"/>
  <c r="E6145" i="5"/>
  <c r="H6145" i="5" l="1"/>
  <c r="G6146" i="5"/>
  <c r="C6146" i="5"/>
  <c r="F6146" i="5"/>
  <c r="B6146" i="5"/>
  <c r="D6146" i="5"/>
  <c r="A6147" i="5"/>
  <c r="E6146" i="5"/>
  <c r="H6146" i="5" l="1"/>
  <c r="G6147" i="5"/>
  <c r="C6147" i="5"/>
  <c r="F6147" i="5"/>
  <c r="B6147" i="5"/>
  <c r="D6147" i="5"/>
  <c r="A6148" i="5"/>
  <c r="E6147" i="5"/>
  <c r="H6147" i="5" l="1"/>
  <c r="G6148" i="5"/>
  <c r="C6148" i="5"/>
  <c r="F6148" i="5"/>
  <c r="B6148" i="5"/>
  <c r="D6148" i="5"/>
  <c r="A6149" i="5"/>
  <c r="E6148" i="5"/>
  <c r="H6148" i="5" l="1"/>
  <c r="G6149" i="5"/>
  <c r="C6149" i="5"/>
  <c r="F6149" i="5"/>
  <c r="B6149" i="5"/>
  <c r="D6149" i="5"/>
  <c r="A6150" i="5"/>
  <c r="E6149" i="5"/>
  <c r="H6149" i="5" l="1"/>
  <c r="G6150" i="5"/>
  <c r="C6150" i="5"/>
  <c r="F6150" i="5"/>
  <c r="B6150" i="5"/>
  <c r="D6150" i="5"/>
  <c r="A6151" i="5"/>
  <c r="E6150" i="5"/>
  <c r="H6150" i="5" l="1"/>
  <c r="G6151" i="5"/>
  <c r="C6151" i="5"/>
  <c r="F6151" i="5"/>
  <c r="B6151" i="5"/>
  <c r="D6151" i="5"/>
  <c r="A6152" i="5"/>
  <c r="E6151" i="5"/>
  <c r="H6151" i="5" l="1"/>
  <c r="G6152" i="5"/>
  <c r="C6152" i="5"/>
  <c r="F6152" i="5"/>
  <c r="B6152" i="5"/>
  <c r="D6152" i="5"/>
  <c r="A6153" i="5"/>
  <c r="E6152" i="5"/>
  <c r="H6152" i="5" l="1"/>
  <c r="G6153" i="5"/>
  <c r="C6153" i="5"/>
  <c r="F6153" i="5"/>
  <c r="B6153" i="5"/>
  <c r="D6153" i="5"/>
  <c r="A6154" i="5"/>
  <c r="E6153" i="5"/>
  <c r="H6153" i="5" l="1"/>
  <c r="G6154" i="5"/>
  <c r="C6154" i="5"/>
  <c r="F6154" i="5"/>
  <c r="B6154" i="5"/>
  <c r="D6154" i="5"/>
  <c r="A6155" i="5"/>
  <c r="E6154" i="5"/>
  <c r="H6154" i="5" l="1"/>
  <c r="G6155" i="5"/>
  <c r="C6155" i="5"/>
  <c r="F6155" i="5"/>
  <c r="B6155" i="5"/>
  <c r="D6155" i="5"/>
  <c r="A6156" i="5"/>
  <c r="E6155" i="5"/>
  <c r="H6155" i="5" l="1"/>
  <c r="G6156" i="5"/>
  <c r="C6156" i="5"/>
  <c r="F6156" i="5"/>
  <c r="B6156" i="5"/>
  <c r="D6156" i="5"/>
  <c r="A6157" i="5"/>
  <c r="E6156" i="5"/>
  <c r="H6156" i="5" l="1"/>
  <c r="G6157" i="5"/>
  <c r="C6157" i="5"/>
  <c r="F6157" i="5"/>
  <c r="B6157" i="5"/>
  <c r="D6157" i="5"/>
  <c r="A6158" i="5"/>
  <c r="E6157" i="5"/>
  <c r="H6157" i="5" l="1"/>
  <c r="G6158" i="5"/>
  <c r="C6158" i="5"/>
  <c r="F6158" i="5"/>
  <c r="B6158" i="5"/>
  <c r="D6158" i="5"/>
  <c r="A6159" i="5"/>
  <c r="E6158" i="5"/>
  <c r="H6158" i="5" l="1"/>
  <c r="G6159" i="5"/>
  <c r="C6159" i="5"/>
  <c r="F6159" i="5"/>
  <c r="B6159" i="5"/>
  <c r="D6159" i="5"/>
  <c r="A6160" i="5"/>
  <c r="E6159" i="5"/>
  <c r="H6159" i="5" l="1"/>
  <c r="G6160" i="5"/>
  <c r="C6160" i="5"/>
  <c r="F6160" i="5"/>
  <c r="B6160" i="5"/>
  <c r="D6160" i="5"/>
  <c r="A6161" i="5"/>
  <c r="E6160" i="5"/>
  <c r="H6160" i="5" l="1"/>
  <c r="G6161" i="5"/>
  <c r="C6161" i="5"/>
  <c r="F6161" i="5"/>
  <c r="B6161" i="5"/>
  <c r="D6161" i="5"/>
  <c r="A6162" i="5"/>
  <c r="E6161" i="5"/>
  <c r="H6161" i="5" l="1"/>
  <c r="G6162" i="5"/>
  <c r="C6162" i="5"/>
  <c r="F6162" i="5"/>
  <c r="B6162" i="5"/>
  <c r="D6162" i="5"/>
  <c r="A6163" i="5"/>
  <c r="E6162" i="5"/>
  <c r="H6162" i="5" l="1"/>
  <c r="G6163" i="5"/>
  <c r="C6163" i="5"/>
  <c r="F6163" i="5"/>
  <c r="B6163" i="5"/>
  <c r="D6163" i="5"/>
  <c r="A6164" i="5"/>
  <c r="E6163" i="5"/>
  <c r="H6163" i="5" l="1"/>
  <c r="G6164" i="5"/>
  <c r="C6164" i="5"/>
  <c r="F6164" i="5"/>
  <c r="B6164" i="5"/>
  <c r="D6164" i="5"/>
  <c r="A6165" i="5"/>
  <c r="E6164" i="5"/>
  <c r="H6164" i="5" l="1"/>
  <c r="G6165" i="5"/>
  <c r="C6165" i="5"/>
  <c r="F6165" i="5"/>
  <c r="B6165" i="5"/>
  <c r="D6165" i="5"/>
  <c r="A6166" i="5"/>
  <c r="E6165" i="5"/>
  <c r="H6165" i="5" l="1"/>
  <c r="G6166" i="5"/>
  <c r="C6166" i="5"/>
  <c r="F6166" i="5"/>
  <c r="B6166" i="5"/>
  <c r="D6166" i="5"/>
  <c r="A6167" i="5"/>
  <c r="E6166" i="5"/>
  <c r="H6166" i="5" l="1"/>
  <c r="G6167" i="5"/>
  <c r="C6167" i="5"/>
  <c r="F6167" i="5"/>
  <c r="B6167" i="5"/>
  <c r="D6167" i="5"/>
  <c r="A6168" i="5"/>
  <c r="E6167" i="5"/>
  <c r="H6167" i="5" l="1"/>
  <c r="G6168" i="5"/>
  <c r="C6168" i="5"/>
  <c r="F6168" i="5"/>
  <c r="B6168" i="5"/>
  <c r="D6168" i="5"/>
  <c r="A6169" i="5"/>
  <c r="E6168" i="5"/>
  <c r="H6168" i="5" l="1"/>
  <c r="G6169" i="5"/>
  <c r="C6169" i="5"/>
  <c r="F6169" i="5"/>
  <c r="B6169" i="5"/>
  <c r="D6169" i="5"/>
  <c r="A6170" i="5"/>
  <c r="E6169" i="5"/>
  <c r="H6169" i="5" l="1"/>
  <c r="G6170" i="5"/>
  <c r="C6170" i="5"/>
  <c r="F6170" i="5"/>
  <c r="B6170" i="5"/>
  <c r="D6170" i="5"/>
  <c r="A6171" i="5"/>
  <c r="E6170" i="5"/>
  <c r="H6170" i="5" l="1"/>
  <c r="G6171" i="5"/>
  <c r="C6171" i="5"/>
  <c r="F6171" i="5"/>
  <c r="B6171" i="5"/>
  <c r="D6171" i="5"/>
  <c r="A6172" i="5"/>
  <c r="E6171" i="5"/>
  <c r="H6171" i="5" l="1"/>
  <c r="G6172" i="5"/>
  <c r="C6172" i="5"/>
  <c r="F6172" i="5"/>
  <c r="B6172" i="5"/>
  <c r="D6172" i="5"/>
  <c r="A6173" i="5"/>
  <c r="E6172" i="5"/>
  <c r="H6172" i="5" l="1"/>
  <c r="G6173" i="5"/>
  <c r="C6173" i="5"/>
  <c r="F6173" i="5"/>
  <c r="B6173" i="5"/>
  <c r="D6173" i="5"/>
  <c r="A6174" i="5"/>
  <c r="E6173" i="5"/>
  <c r="H6173" i="5" l="1"/>
  <c r="G6174" i="5"/>
  <c r="C6174" i="5"/>
  <c r="F6174" i="5"/>
  <c r="B6174" i="5"/>
  <c r="D6174" i="5"/>
  <c r="A6175" i="5"/>
  <c r="E6174" i="5"/>
  <c r="H6174" i="5" l="1"/>
  <c r="G6175" i="5"/>
  <c r="C6175" i="5"/>
  <c r="F6175" i="5"/>
  <c r="B6175" i="5"/>
  <c r="D6175" i="5"/>
  <c r="A6176" i="5"/>
  <c r="E6175" i="5"/>
  <c r="H6175" i="5" l="1"/>
  <c r="G6176" i="5"/>
  <c r="C6176" i="5"/>
  <c r="F6176" i="5"/>
  <c r="B6176" i="5"/>
  <c r="D6176" i="5"/>
  <c r="A6177" i="5"/>
  <c r="E6176" i="5"/>
  <c r="H6176" i="5" l="1"/>
  <c r="G6177" i="5"/>
  <c r="C6177" i="5"/>
  <c r="F6177" i="5"/>
  <c r="B6177" i="5"/>
  <c r="D6177" i="5"/>
  <c r="A6178" i="5"/>
  <c r="E6177" i="5"/>
  <c r="H6177" i="5" l="1"/>
  <c r="G6178" i="5"/>
  <c r="C6178" i="5"/>
  <c r="F6178" i="5"/>
  <c r="B6178" i="5"/>
  <c r="D6178" i="5"/>
  <c r="A6179" i="5"/>
  <c r="E6178" i="5"/>
  <c r="H6178" i="5" l="1"/>
  <c r="G6179" i="5"/>
  <c r="C6179" i="5"/>
  <c r="F6179" i="5"/>
  <c r="B6179" i="5"/>
  <c r="D6179" i="5"/>
  <c r="A6180" i="5"/>
  <c r="E6179" i="5"/>
  <c r="H6179" i="5" l="1"/>
  <c r="G6180" i="5"/>
  <c r="C6180" i="5"/>
  <c r="F6180" i="5"/>
  <c r="B6180" i="5"/>
  <c r="D6180" i="5"/>
  <c r="A6181" i="5"/>
  <c r="E6180" i="5"/>
  <c r="H6180" i="5" l="1"/>
  <c r="G6181" i="5"/>
  <c r="C6181" i="5"/>
  <c r="F6181" i="5"/>
  <c r="B6181" i="5"/>
  <c r="D6181" i="5"/>
  <c r="A6182" i="5"/>
  <c r="E6181" i="5"/>
  <c r="H6181" i="5" l="1"/>
  <c r="G6182" i="5"/>
  <c r="C6182" i="5"/>
  <c r="F6182" i="5"/>
  <c r="B6182" i="5"/>
  <c r="D6182" i="5"/>
  <c r="A6183" i="5"/>
  <c r="E6182" i="5"/>
  <c r="H6182" i="5" l="1"/>
  <c r="G6183" i="5"/>
  <c r="C6183" i="5"/>
  <c r="F6183" i="5"/>
  <c r="B6183" i="5"/>
  <c r="D6183" i="5"/>
  <c r="A6184" i="5"/>
  <c r="E6183" i="5"/>
  <c r="H6183" i="5" l="1"/>
  <c r="G6184" i="5"/>
  <c r="C6184" i="5"/>
  <c r="F6184" i="5"/>
  <c r="B6184" i="5"/>
  <c r="D6184" i="5"/>
  <c r="A6185" i="5"/>
  <c r="E6184" i="5"/>
  <c r="H6184" i="5" l="1"/>
  <c r="G6185" i="5"/>
  <c r="C6185" i="5"/>
  <c r="F6185" i="5"/>
  <c r="B6185" i="5"/>
  <c r="D6185" i="5"/>
  <c r="A6186" i="5"/>
  <c r="E6185" i="5"/>
  <c r="H6185" i="5" l="1"/>
  <c r="G6186" i="5"/>
  <c r="C6186" i="5"/>
  <c r="F6186" i="5"/>
  <c r="B6186" i="5"/>
  <c r="D6186" i="5"/>
  <c r="A6187" i="5"/>
  <c r="E6186" i="5"/>
  <c r="H6186" i="5" l="1"/>
  <c r="G6187" i="5"/>
  <c r="C6187" i="5"/>
  <c r="F6187" i="5"/>
  <c r="B6187" i="5"/>
  <c r="D6187" i="5"/>
  <c r="A6188" i="5"/>
  <c r="E6187" i="5"/>
  <c r="H6187" i="5" l="1"/>
  <c r="G6188" i="5"/>
  <c r="C6188" i="5"/>
  <c r="F6188" i="5"/>
  <c r="B6188" i="5"/>
  <c r="D6188" i="5"/>
  <c r="A6189" i="5"/>
  <c r="E6188" i="5"/>
  <c r="H6188" i="5" l="1"/>
  <c r="G6189" i="5"/>
  <c r="C6189" i="5"/>
  <c r="F6189" i="5"/>
  <c r="B6189" i="5"/>
  <c r="D6189" i="5"/>
  <c r="A6190" i="5"/>
  <c r="E6189" i="5"/>
  <c r="H6189" i="5" l="1"/>
  <c r="G6190" i="5"/>
  <c r="C6190" i="5"/>
  <c r="F6190" i="5"/>
  <c r="B6190" i="5"/>
  <c r="D6190" i="5"/>
  <c r="A6191" i="5"/>
  <c r="E6190" i="5"/>
  <c r="H6190" i="5" l="1"/>
  <c r="G6191" i="5"/>
  <c r="C6191" i="5"/>
  <c r="F6191" i="5"/>
  <c r="B6191" i="5"/>
  <c r="D6191" i="5"/>
  <c r="A6192" i="5"/>
  <c r="E6191" i="5"/>
  <c r="H6191" i="5" l="1"/>
  <c r="G6192" i="5"/>
  <c r="C6192" i="5"/>
  <c r="F6192" i="5"/>
  <c r="B6192" i="5"/>
  <c r="D6192" i="5"/>
  <c r="A6193" i="5"/>
  <c r="E6192" i="5"/>
  <c r="H6192" i="5" l="1"/>
  <c r="G6193" i="5"/>
  <c r="C6193" i="5"/>
  <c r="F6193" i="5"/>
  <c r="B6193" i="5"/>
  <c r="D6193" i="5"/>
  <c r="A6194" i="5"/>
  <c r="E6193" i="5"/>
  <c r="H6193" i="5" l="1"/>
  <c r="G6194" i="5"/>
  <c r="C6194" i="5"/>
  <c r="F6194" i="5"/>
  <c r="B6194" i="5"/>
  <c r="D6194" i="5"/>
  <c r="A6195" i="5"/>
  <c r="E6194" i="5"/>
  <c r="H6194" i="5" l="1"/>
  <c r="G6195" i="5"/>
  <c r="C6195" i="5"/>
  <c r="F6195" i="5"/>
  <c r="B6195" i="5"/>
  <c r="D6195" i="5"/>
  <c r="A6196" i="5"/>
  <c r="E6195" i="5"/>
  <c r="H6195" i="5" l="1"/>
  <c r="G6196" i="5"/>
  <c r="C6196" i="5"/>
  <c r="F6196" i="5"/>
  <c r="B6196" i="5"/>
  <c r="D6196" i="5"/>
  <c r="A6197" i="5"/>
  <c r="E6196" i="5"/>
  <c r="H6196" i="5" l="1"/>
  <c r="G6197" i="5"/>
  <c r="C6197" i="5"/>
  <c r="F6197" i="5"/>
  <c r="B6197" i="5"/>
  <c r="D6197" i="5"/>
  <c r="A6198" i="5"/>
  <c r="E6197" i="5"/>
  <c r="H6197" i="5" l="1"/>
  <c r="G6198" i="5"/>
  <c r="C6198" i="5"/>
  <c r="F6198" i="5"/>
  <c r="B6198" i="5"/>
  <c r="D6198" i="5"/>
  <c r="A6199" i="5"/>
  <c r="E6198" i="5"/>
  <c r="H6198" i="5" l="1"/>
  <c r="G6199" i="5"/>
  <c r="C6199" i="5"/>
  <c r="F6199" i="5"/>
  <c r="B6199" i="5"/>
  <c r="D6199" i="5"/>
  <c r="A6200" i="5"/>
  <c r="E6199" i="5"/>
  <c r="H6199" i="5" l="1"/>
  <c r="G6200" i="5"/>
  <c r="C6200" i="5"/>
  <c r="F6200" i="5"/>
  <c r="B6200" i="5"/>
  <c r="D6200" i="5"/>
  <c r="A6201" i="5"/>
  <c r="E6200" i="5"/>
  <c r="H6200" i="5" l="1"/>
  <c r="G6201" i="5"/>
  <c r="C6201" i="5"/>
  <c r="F6201" i="5"/>
  <c r="B6201" i="5"/>
  <c r="D6201" i="5"/>
  <c r="A6202" i="5"/>
  <c r="E6201" i="5"/>
  <c r="H6201" i="5" l="1"/>
  <c r="G6202" i="5"/>
  <c r="C6202" i="5"/>
  <c r="F6202" i="5"/>
  <c r="B6202" i="5"/>
  <c r="D6202" i="5"/>
  <c r="A6203" i="5"/>
  <c r="E6202" i="5"/>
  <c r="H6202" i="5" l="1"/>
  <c r="G6203" i="5"/>
  <c r="C6203" i="5"/>
  <c r="F6203" i="5"/>
  <c r="B6203" i="5"/>
  <c r="D6203" i="5"/>
  <c r="A6204" i="5"/>
  <c r="E6203" i="5"/>
  <c r="H6203" i="5" l="1"/>
  <c r="G6204" i="5"/>
  <c r="C6204" i="5"/>
  <c r="F6204" i="5"/>
  <c r="B6204" i="5"/>
  <c r="D6204" i="5"/>
  <c r="A6205" i="5"/>
  <c r="E6204" i="5"/>
  <c r="H6204" i="5" l="1"/>
  <c r="G6205" i="5"/>
  <c r="C6205" i="5"/>
  <c r="F6205" i="5"/>
  <c r="B6205" i="5"/>
  <c r="D6205" i="5"/>
  <c r="A6206" i="5"/>
  <c r="E6205" i="5"/>
  <c r="H6205" i="5" l="1"/>
  <c r="G6206" i="5"/>
  <c r="C6206" i="5"/>
  <c r="F6206" i="5"/>
  <c r="B6206" i="5"/>
  <c r="D6206" i="5"/>
  <c r="A6207" i="5"/>
  <c r="E6206" i="5"/>
  <c r="H6206" i="5" l="1"/>
  <c r="G6207" i="5"/>
  <c r="C6207" i="5"/>
  <c r="F6207" i="5"/>
  <c r="B6207" i="5"/>
  <c r="D6207" i="5"/>
  <c r="A6208" i="5"/>
  <c r="E6207" i="5"/>
  <c r="H6207" i="5" l="1"/>
  <c r="G6208" i="5"/>
  <c r="C6208" i="5"/>
  <c r="F6208" i="5"/>
  <c r="B6208" i="5"/>
  <c r="D6208" i="5"/>
  <c r="A6209" i="5"/>
  <c r="E6208" i="5"/>
  <c r="H6208" i="5" l="1"/>
  <c r="G6209" i="5"/>
  <c r="C6209" i="5"/>
  <c r="F6209" i="5"/>
  <c r="B6209" i="5"/>
  <c r="D6209" i="5"/>
  <c r="A6210" i="5"/>
  <c r="E6209" i="5"/>
  <c r="H6209" i="5" l="1"/>
  <c r="G6210" i="5"/>
  <c r="C6210" i="5"/>
  <c r="F6210" i="5"/>
  <c r="B6210" i="5"/>
  <c r="D6210" i="5"/>
  <c r="A6211" i="5"/>
  <c r="E6210" i="5"/>
  <c r="H6210" i="5" l="1"/>
  <c r="G6211" i="5"/>
  <c r="C6211" i="5"/>
  <c r="F6211" i="5"/>
  <c r="B6211" i="5"/>
  <c r="D6211" i="5"/>
  <c r="A6212" i="5"/>
  <c r="E6211" i="5"/>
  <c r="H6211" i="5" l="1"/>
  <c r="G6212" i="5"/>
  <c r="C6212" i="5"/>
  <c r="F6212" i="5"/>
  <c r="B6212" i="5"/>
  <c r="D6212" i="5"/>
  <c r="A6213" i="5"/>
  <c r="E6212" i="5"/>
  <c r="H6212" i="5" l="1"/>
  <c r="G6213" i="5"/>
  <c r="C6213" i="5"/>
  <c r="F6213" i="5"/>
  <c r="B6213" i="5"/>
  <c r="D6213" i="5"/>
  <c r="A6214" i="5"/>
  <c r="E6213" i="5"/>
  <c r="H6213" i="5" l="1"/>
  <c r="G6214" i="5"/>
  <c r="C6214" i="5"/>
  <c r="F6214" i="5"/>
  <c r="B6214" i="5"/>
  <c r="D6214" i="5"/>
  <c r="A6215" i="5"/>
  <c r="E6214" i="5"/>
  <c r="H6214" i="5" l="1"/>
  <c r="G6215" i="5"/>
  <c r="C6215" i="5"/>
  <c r="F6215" i="5"/>
  <c r="B6215" i="5"/>
  <c r="D6215" i="5"/>
  <c r="A6216" i="5"/>
  <c r="E6215" i="5"/>
  <c r="H6215" i="5" l="1"/>
  <c r="G6216" i="5"/>
  <c r="C6216" i="5"/>
  <c r="F6216" i="5"/>
  <c r="B6216" i="5"/>
  <c r="D6216" i="5"/>
  <c r="A6217" i="5"/>
  <c r="E6216" i="5"/>
  <c r="H6216" i="5" l="1"/>
  <c r="G6217" i="5"/>
  <c r="C6217" i="5"/>
  <c r="F6217" i="5"/>
  <c r="B6217" i="5"/>
  <c r="D6217" i="5"/>
  <c r="A6218" i="5"/>
  <c r="E6217" i="5"/>
  <c r="H6217" i="5" l="1"/>
  <c r="G6218" i="5"/>
  <c r="C6218" i="5"/>
  <c r="F6218" i="5"/>
  <c r="B6218" i="5"/>
  <c r="D6218" i="5"/>
  <c r="A6219" i="5"/>
  <c r="E6218" i="5"/>
  <c r="H6218" i="5" l="1"/>
  <c r="G6219" i="5"/>
  <c r="C6219" i="5"/>
  <c r="F6219" i="5"/>
  <c r="B6219" i="5"/>
  <c r="D6219" i="5"/>
  <c r="A6220" i="5"/>
  <c r="E6219" i="5"/>
  <c r="H6219" i="5" l="1"/>
  <c r="G6220" i="5"/>
  <c r="C6220" i="5"/>
  <c r="F6220" i="5"/>
  <c r="B6220" i="5"/>
  <c r="D6220" i="5"/>
  <c r="A6221" i="5"/>
  <c r="E6220" i="5"/>
  <c r="H6220" i="5" l="1"/>
  <c r="G6221" i="5"/>
  <c r="C6221" i="5"/>
  <c r="F6221" i="5"/>
  <c r="B6221" i="5"/>
  <c r="D6221" i="5"/>
  <c r="A6222" i="5"/>
  <c r="E6221" i="5"/>
  <c r="H6221" i="5" l="1"/>
  <c r="G6222" i="5"/>
  <c r="C6222" i="5"/>
  <c r="F6222" i="5"/>
  <c r="B6222" i="5"/>
  <c r="D6222" i="5"/>
  <c r="A6223" i="5"/>
  <c r="E6222" i="5"/>
  <c r="H6222" i="5" l="1"/>
  <c r="G6223" i="5"/>
  <c r="C6223" i="5"/>
  <c r="F6223" i="5"/>
  <c r="B6223" i="5"/>
  <c r="D6223" i="5"/>
  <c r="A6224" i="5"/>
  <c r="E6223" i="5"/>
  <c r="H6223" i="5" l="1"/>
  <c r="G6224" i="5"/>
  <c r="C6224" i="5"/>
  <c r="F6224" i="5"/>
  <c r="B6224" i="5"/>
  <c r="D6224" i="5"/>
  <c r="A6225" i="5"/>
  <c r="E6224" i="5"/>
  <c r="H6224" i="5" l="1"/>
  <c r="G6225" i="5"/>
  <c r="C6225" i="5"/>
  <c r="F6225" i="5"/>
  <c r="B6225" i="5"/>
  <c r="D6225" i="5"/>
  <c r="A6226" i="5"/>
  <c r="E6225" i="5"/>
  <c r="H6225" i="5" l="1"/>
  <c r="G6226" i="5"/>
  <c r="C6226" i="5"/>
  <c r="F6226" i="5"/>
  <c r="B6226" i="5"/>
  <c r="D6226" i="5"/>
  <c r="A6227" i="5"/>
  <c r="E6226" i="5"/>
  <c r="H6226" i="5" l="1"/>
  <c r="G6227" i="5"/>
  <c r="C6227" i="5"/>
  <c r="F6227" i="5"/>
  <c r="B6227" i="5"/>
  <c r="D6227" i="5"/>
  <c r="A6228" i="5"/>
  <c r="E6227" i="5"/>
  <c r="H6227" i="5" l="1"/>
  <c r="G6228" i="5"/>
  <c r="C6228" i="5"/>
  <c r="F6228" i="5"/>
  <c r="B6228" i="5"/>
  <c r="D6228" i="5"/>
  <c r="A6229" i="5"/>
  <c r="E6228" i="5"/>
  <c r="H6228" i="5" l="1"/>
  <c r="G6229" i="5"/>
  <c r="C6229" i="5"/>
  <c r="F6229" i="5"/>
  <c r="B6229" i="5"/>
  <c r="D6229" i="5"/>
  <c r="A6230" i="5"/>
  <c r="E6229" i="5"/>
  <c r="H6229" i="5" l="1"/>
  <c r="G6230" i="5"/>
  <c r="C6230" i="5"/>
  <c r="F6230" i="5"/>
  <c r="B6230" i="5"/>
  <c r="D6230" i="5"/>
  <c r="A6231" i="5"/>
  <c r="E6230" i="5"/>
  <c r="H6230" i="5" l="1"/>
  <c r="G6231" i="5"/>
  <c r="C6231" i="5"/>
  <c r="F6231" i="5"/>
  <c r="B6231" i="5"/>
  <c r="D6231" i="5"/>
  <c r="A6232" i="5"/>
  <c r="E6231" i="5"/>
  <c r="H6231" i="5" l="1"/>
  <c r="G6232" i="5"/>
  <c r="C6232" i="5"/>
  <c r="F6232" i="5"/>
  <c r="B6232" i="5"/>
  <c r="D6232" i="5"/>
  <c r="A6233" i="5"/>
  <c r="E6232" i="5"/>
  <c r="H6232" i="5" l="1"/>
  <c r="G6233" i="5"/>
  <c r="C6233" i="5"/>
  <c r="F6233" i="5"/>
  <c r="B6233" i="5"/>
  <c r="D6233" i="5"/>
  <c r="A6234" i="5"/>
  <c r="E6233" i="5"/>
  <c r="H6233" i="5" l="1"/>
  <c r="G6234" i="5"/>
  <c r="C6234" i="5"/>
  <c r="F6234" i="5"/>
  <c r="B6234" i="5"/>
  <c r="D6234" i="5"/>
  <c r="A6235" i="5"/>
  <c r="E6234" i="5"/>
  <c r="H6234" i="5" l="1"/>
  <c r="G6235" i="5"/>
  <c r="C6235" i="5"/>
  <c r="F6235" i="5"/>
  <c r="B6235" i="5"/>
  <c r="D6235" i="5"/>
  <c r="A6236" i="5"/>
  <c r="E6235" i="5"/>
  <c r="H6235" i="5" l="1"/>
  <c r="G6236" i="5"/>
  <c r="C6236" i="5"/>
  <c r="F6236" i="5"/>
  <c r="B6236" i="5"/>
  <c r="D6236" i="5"/>
  <c r="A6237" i="5"/>
  <c r="E6236" i="5"/>
  <c r="H6236" i="5" l="1"/>
  <c r="G6237" i="5"/>
  <c r="C6237" i="5"/>
  <c r="F6237" i="5"/>
  <c r="B6237" i="5"/>
  <c r="D6237" i="5"/>
  <c r="A6238" i="5"/>
  <c r="E6237" i="5"/>
  <c r="H6237" i="5" l="1"/>
  <c r="G6238" i="5"/>
  <c r="C6238" i="5"/>
  <c r="F6238" i="5"/>
  <c r="B6238" i="5"/>
  <c r="D6238" i="5"/>
  <c r="A6239" i="5"/>
  <c r="E6238" i="5"/>
  <c r="H6238" i="5" l="1"/>
  <c r="G6239" i="5"/>
  <c r="C6239" i="5"/>
  <c r="F6239" i="5"/>
  <c r="B6239" i="5"/>
  <c r="D6239" i="5"/>
  <c r="A6240" i="5"/>
  <c r="E6239" i="5"/>
  <c r="H6239" i="5" l="1"/>
  <c r="G6240" i="5"/>
  <c r="C6240" i="5"/>
  <c r="F6240" i="5"/>
  <c r="B6240" i="5"/>
  <c r="D6240" i="5"/>
  <c r="A6241" i="5"/>
  <c r="E6240" i="5"/>
  <c r="H6240" i="5" l="1"/>
  <c r="G6241" i="5"/>
  <c r="C6241" i="5"/>
  <c r="F6241" i="5"/>
  <c r="B6241" i="5"/>
  <c r="D6241" i="5"/>
  <c r="A6242" i="5"/>
  <c r="E6241" i="5"/>
  <c r="H6241" i="5" l="1"/>
  <c r="G6242" i="5"/>
  <c r="C6242" i="5"/>
  <c r="F6242" i="5"/>
  <c r="B6242" i="5"/>
  <c r="D6242" i="5"/>
  <c r="A6243" i="5"/>
  <c r="E6242" i="5"/>
  <c r="H6242" i="5" l="1"/>
  <c r="G6243" i="5"/>
  <c r="C6243" i="5"/>
  <c r="F6243" i="5"/>
  <c r="B6243" i="5"/>
  <c r="D6243" i="5"/>
  <c r="A6244" i="5"/>
  <c r="E6243" i="5"/>
  <c r="H6243" i="5" l="1"/>
  <c r="G6244" i="5"/>
  <c r="C6244" i="5"/>
  <c r="F6244" i="5"/>
  <c r="B6244" i="5"/>
  <c r="D6244" i="5"/>
  <c r="A6245" i="5"/>
  <c r="E6244" i="5"/>
  <c r="H6244" i="5" l="1"/>
  <c r="G6245" i="5"/>
  <c r="C6245" i="5"/>
  <c r="F6245" i="5"/>
  <c r="B6245" i="5"/>
  <c r="D6245" i="5"/>
  <c r="A6246" i="5"/>
  <c r="E6245" i="5"/>
  <c r="H6245" i="5" l="1"/>
  <c r="G6246" i="5"/>
  <c r="C6246" i="5"/>
  <c r="F6246" i="5"/>
  <c r="B6246" i="5"/>
  <c r="D6246" i="5"/>
  <c r="A6247" i="5"/>
  <c r="E6246" i="5"/>
  <c r="H6246" i="5" l="1"/>
  <c r="G6247" i="5"/>
  <c r="C6247" i="5"/>
  <c r="F6247" i="5"/>
  <c r="B6247" i="5"/>
  <c r="D6247" i="5"/>
  <c r="A6248" i="5"/>
  <c r="E6247" i="5"/>
  <c r="H6247" i="5" l="1"/>
  <c r="G6248" i="5"/>
  <c r="C6248" i="5"/>
  <c r="F6248" i="5"/>
  <c r="B6248" i="5"/>
  <c r="D6248" i="5"/>
  <c r="A6249" i="5"/>
  <c r="E6248" i="5"/>
  <c r="H6248" i="5" l="1"/>
  <c r="G6249" i="5"/>
  <c r="C6249" i="5"/>
  <c r="F6249" i="5"/>
  <c r="B6249" i="5"/>
  <c r="D6249" i="5"/>
  <c r="A6250" i="5"/>
  <c r="E6249" i="5"/>
  <c r="H6249" i="5" l="1"/>
  <c r="G6250" i="5"/>
  <c r="C6250" i="5"/>
  <c r="F6250" i="5"/>
  <c r="B6250" i="5"/>
  <c r="D6250" i="5"/>
  <c r="A6251" i="5"/>
  <c r="E6250" i="5"/>
  <c r="H6250" i="5" l="1"/>
  <c r="G6251" i="5"/>
  <c r="C6251" i="5"/>
  <c r="F6251" i="5"/>
  <c r="B6251" i="5"/>
  <c r="D6251" i="5"/>
  <c r="A6252" i="5"/>
  <c r="E6251" i="5"/>
  <c r="H6251" i="5" l="1"/>
  <c r="G6252" i="5"/>
  <c r="C6252" i="5"/>
  <c r="F6252" i="5"/>
  <c r="B6252" i="5"/>
  <c r="D6252" i="5"/>
  <c r="A6253" i="5"/>
  <c r="E6252" i="5"/>
  <c r="H6252" i="5" l="1"/>
  <c r="G6253" i="5"/>
  <c r="C6253" i="5"/>
  <c r="F6253" i="5"/>
  <c r="B6253" i="5"/>
  <c r="D6253" i="5"/>
  <c r="A6254" i="5"/>
  <c r="E6253" i="5"/>
  <c r="H6253" i="5" l="1"/>
  <c r="G6254" i="5"/>
  <c r="C6254" i="5"/>
  <c r="F6254" i="5"/>
  <c r="B6254" i="5"/>
  <c r="D6254" i="5"/>
  <c r="A6255" i="5"/>
  <c r="E6254" i="5"/>
  <c r="H6254" i="5" l="1"/>
  <c r="G6255" i="5"/>
  <c r="C6255" i="5"/>
  <c r="F6255" i="5"/>
  <c r="B6255" i="5"/>
  <c r="D6255" i="5"/>
  <c r="A6256" i="5"/>
  <c r="E6255" i="5"/>
  <c r="H6255" i="5" l="1"/>
  <c r="G6256" i="5"/>
  <c r="C6256" i="5"/>
  <c r="F6256" i="5"/>
  <c r="B6256" i="5"/>
  <c r="D6256" i="5"/>
  <c r="A6257" i="5"/>
  <c r="E6256" i="5"/>
  <c r="H6256" i="5" l="1"/>
  <c r="G6257" i="5"/>
  <c r="C6257" i="5"/>
  <c r="F6257" i="5"/>
  <c r="B6257" i="5"/>
  <c r="D6257" i="5"/>
  <c r="A6258" i="5"/>
  <c r="E6257" i="5"/>
  <c r="H6257" i="5" l="1"/>
  <c r="G6258" i="5"/>
  <c r="C6258" i="5"/>
  <c r="F6258" i="5"/>
  <c r="B6258" i="5"/>
  <c r="D6258" i="5"/>
  <c r="A6259" i="5"/>
  <c r="E6258" i="5"/>
  <c r="H6258" i="5" l="1"/>
  <c r="G6259" i="5"/>
  <c r="C6259" i="5"/>
  <c r="F6259" i="5"/>
  <c r="B6259" i="5"/>
  <c r="D6259" i="5"/>
  <c r="A6260" i="5"/>
  <c r="E6259" i="5"/>
  <c r="H6259" i="5" l="1"/>
  <c r="G6260" i="5"/>
  <c r="C6260" i="5"/>
  <c r="F6260" i="5"/>
  <c r="B6260" i="5"/>
  <c r="D6260" i="5"/>
  <c r="A6261" i="5"/>
  <c r="E6260" i="5"/>
  <c r="H6260" i="5" l="1"/>
  <c r="G6261" i="5"/>
  <c r="C6261" i="5"/>
  <c r="F6261" i="5"/>
  <c r="B6261" i="5"/>
  <c r="D6261" i="5"/>
  <c r="A6262" i="5"/>
  <c r="E6261" i="5"/>
  <c r="H6261" i="5" l="1"/>
  <c r="G6262" i="5"/>
  <c r="C6262" i="5"/>
  <c r="F6262" i="5"/>
  <c r="B6262" i="5"/>
  <c r="D6262" i="5"/>
  <c r="A6263" i="5"/>
  <c r="E6262" i="5"/>
  <c r="H6262" i="5" l="1"/>
  <c r="G6263" i="5"/>
  <c r="C6263" i="5"/>
  <c r="F6263" i="5"/>
  <c r="B6263" i="5"/>
  <c r="D6263" i="5"/>
  <c r="A6264" i="5"/>
  <c r="E6263" i="5"/>
  <c r="H6263" i="5" l="1"/>
  <c r="G6264" i="5"/>
  <c r="C6264" i="5"/>
  <c r="F6264" i="5"/>
  <c r="B6264" i="5"/>
  <c r="D6264" i="5"/>
  <c r="A6265" i="5"/>
  <c r="E6264" i="5"/>
  <c r="H6264" i="5" l="1"/>
  <c r="G6265" i="5"/>
  <c r="C6265" i="5"/>
  <c r="F6265" i="5"/>
  <c r="B6265" i="5"/>
  <c r="D6265" i="5"/>
  <c r="A6266" i="5"/>
  <c r="E6265" i="5"/>
  <c r="H6265" i="5" l="1"/>
  <c r="G6266" i="5"/>
  <c r="C6266" i="5"/>
  <c r="F6266" i="5"/>
  <c r="B6266" i="5"/>
  <c r="D6266" i="5"/>
  <c r="A6267" i="5"/>
  <c r="E6266" i="5"/>
  <c r="H6266" i="5" l="1"/>
  <c r="G6267" i="5"/>
  <c r="C6267" i="5"/>
  <c r="F6267" i="5"/>
  <c r="B6267" i="5"/>
  <c r="D6267" i="5"/>
  <c r="A6268" i="5"/>
  <c r="E6267" i="5"/>
  <c r="H6267" i="5" l="1"/>
  <c r="G6268" i="5"/>
  <c r="C6268" i="5"/>
  <c r="F6268" i="5"/>
  <c r="B6268" i="5"/>
  <c r="D6268" i="5"/>
  <c r="A6269" i="5"/>
  <c r="E6268" i="5"/>
  <c r="H6268" i="5" l="1"/>
  <c r="G6269" i="5"/>
  <c r="C6269" i="5"/>
  <c r="F6269" i="5"/>
  <c r="B6269" i="5"/>
  <c r="D6269" i="5"/>
  <c r="A6270" i="5"/>
  <c r="E6269" i="5"/>
  <c r="H6269" i="5" l="1"/>
  <c r="G6270" i="5"/>
  <c r="C6270" i="5"/>
  <c r="F6270" i="5"/>
  <c r="B6270" i="5"/>
  <c r="D6270" i="5"/>
  <c r="A6271" i="5"/>
  <c r="E6270" i="5"/>
  <c r="H6270" i="5" l="1"/>
  <c r="G6271" i="5"/>
  <c r="C6271" i="5"/>
  <c r="F6271" i="5"/>
  <c r="B6271" i="5"/>
  <c r="D6271" i="5"/>
  <c r="A6272" i="5"/>
  <c r="E6271" i="5"/>
  <c r="H6271" i="5" l="1"/>
  <c r="G6272" i="5"/>
  <c r="C6272" i="5"/>
  <c r="F6272" i="5"/>
  <c r="B6272" i="5"/>
  <c r="D6272" i="5"/>
  <c r="A6273" i="5"/>
  <c r="E6272" i="5"/>
  <c r="H6272" i="5" l="1"/>
  <c r="G6273" i="5"/>
  <c r="C6273" i="5"/>
  <c r="F6273" i="5"/>
  <c r="B6273" i="5"/>
  <c r="D6273" i="5"/>
  <c r="A6274" i="5"/>
  <c r="E6273" i="5"/>
  <c r="H6273" i="5" l="1"/>
  <c r="G6274" i="5"/>
  <c r="C6274" i="5"/>
  <c r="F6274" i="5"/>
  <c r="B6274" i="5"/>
  <c r="D6274" i="5"/>
  <c r="A6275" i="5"/>
  <c r="E6274" i="5"/>
  <c r="H6274" i="5" l="1"/>
  <c r="G6275" i="5"/>
  <c r="C6275" i="5"/>
  <c r="F6275" i="5"/>
  <c r="B6275" i="5"/>
  <c r="D6275" i="5"/>
  <c r="A6276" i="5"/>
  <c r="E6275" i="5"/>
  <c r="H6275" i="5" l="1"/>
  <c r="G6276" i="5"/>
  <c r="C6276" i="5"/>
  <c r="F6276" i="5"/>
  <c r="B6276" i="5"/>
  <c r="D6276" i="5"/>
  <c r="A6277" i="5"/>
  <c r="E6276" i="5"/>
  <c r="H6276" i="5" l="1"/>
  <c r="G6277" i="5"/>
  <c r="C6277" i="5"/>
  <c r="F6277" i="5"/>
  <c r="B6277" i="5"/>
  <c r="D6277" i="5"/>
  <c r="A6278" i="5"/>
  <c r="E6277" i="5"/>
  <c r="H6277" i="5" l="1"/>
  <c r="G6278" i="5"/>
  <c r="C6278" i="5"/>
  <c r="F6278" i="5"/>
  <c r="B6278" i="5"/>
  <c r="D6278" i="5"/>
  <c r="A6279" i="5"/>
  <c r="E6278" i="5"/>
  <c r="H6278" i="5" l="1"/>
  <c r="G6279" i="5"/>
  <c r="C6279" i="5"/>
  <c r="F6279" i="5"/>
  <c r="B6279" i="5"/>
  <c r="D6279" i="5"/>
  <c r="A6280" i="5"/>
  <c r="E6279" i="5"/>
  <c r="H6279" i="5" l="1"/>
  <c r="G6280" i="5"/>
  <c r="C6280" i="5"/>
  <c r="F6280" i="5"/>
  <c r="B6280" i="5"/>
  <c r="D6280" i="5"/>
  <c r="A6281" i="5"/>
  <c r="E6280" i="5"/>
  <c r="H6280" i="5" l="1"/>
  <c r="G6281" i="5"/>
  <c r="C6281" i="5"/>
  <c r="F6281" i="5"/>
  <c r="B6281" i="5"/>
  <c r="D6281" i="5"/>
  <c r="A6282" i="5"/>
  <c r="E6281" i="5"/>
  <c r="H6281" i="5" l="1"/>
  <c r="G6282" i="5"/>
  <c r="C6282" i="5"/>
  <c r="F6282" i="5"/>
  <c r="B6282" i="5"/>
  <c r="D6282" i="5"/>
  <c r="A6283" i="5"/>
  <c r="E6282" i="5"/>
  <c r="H6282" i="5" l="1"/>
  <c r="G6283" i="5"/>
  <c r="C6283" i="5"/>
  <c r="F6283" i="5"/>
  <c r="B6283" i="5"/>
  <c r="D6283" i="5"/>
  <c r="A6284" i="5"/>
  <c r="E6283" i="5"/>
  <c r="H6283" i="5" l="1"/>
  <c r="G6284" i="5"/>
  <c r="C6284" i="5"/>
  <c r="F6284" i="5"/>
  <c r="B6284" i="5"/>
  <c r="D6284" i="5"/>
  <c r="A6285" i="5"/>
  <c r="E6284" i="5"/>
  <c r="H6284" i="5" l="1"/>
  <c r="G6285" i="5"/>
  <c r="C6285" i="5"/>
  <c r="F6285" i="5"/>
  <c r="B6285" i="5"/>
  <c r="D6285" i="5"/>
  <c r="A6286" i="5"/>
  <c r="E6285" i="5"/>
  <c r="H6285" i="5" l="1"/>
  <c r="G6286" i="5"/>
  <c r="C6286" i="5"/>
  <c r="F6286" i="5"/>
  <c r="B6286" i="5"/>
  <c r="D6286" i="5"/>
  <c r="A6287" i="5"/>
  <c r="E6286" i="5"/>
  <c r="H6286" i="5" l="1"/>
  <c r="G6287" i="5"/>
  <c r="C6287" i="5"/>
  <c r="F6287" i="5"/>
  <c r="B6287" i="5"/>
  <c r="D6287" i="5"/>
  <c r="A6288" i="5"/>
  <c r="E6287" i="5"/>
  <c r="H6287" i="5" l="1"/>
  <c r="G6288" i="5"/>
  <c r="C6288" i="5"/>
  <c r="F6288" i="5"/>
  <c r="B6288" i="5"/>
  <c r="D6288" i="5"/>
  <c r="A6289" i="5"/>
  <c r="E6288" i="5"/>
  <c r="H6288" i="5" l="1"/>
  <c r="G6289" i="5"/>
  <c r="C6289" i="5"/>
  <c r="F6289" i="5"/>
  <c r="B6289" i="5"/>
  <c r="D6289" i="5"/>
  <c r="A6290" i="5"/>
  <c r="E6289" i="5"/>
  <c r="H6289" i="5" l="1"/>
  <c r="G6290" i="5"/>
  <c r="C6290" i="5"/>
  <c r="F6290" i="5"/>
  <c r="B6290" i="5"/>
  <c r="D6290" i="5"/>
  <c r="A6291" i="5"/>
  <c r="E6290" i="5"/>
  <c r="H6290" i="5" l="1"/>
  <c r="G6291" i="5"/>
  <c r="C6291" i="5"/>
  <c r="F6291" i="5"/>
  <c r="B6291" i="5"/>
  <c r="D6291" i="5"/>
  <c r="A6292" i="5"/>
  <c r="E6291" i="5"/>
  <c r="H6291" i="5" l="1"/>
  <c r="G6292" i="5"/>
  <c r="C6292" i="5"/>
  <c r="F6292" i="5"/>
  <c r="B6292" i="5"/>
  <c r="D6292" i="5"/>
  <c r="A6293" i="5"/>
  <c r="E6292" i="5"/>
  <c r="H6292" i="5" l="1"/>
  <c r="G6293" i="5"/>
  <c r="C6293" i="5"/>
  <c r="F6293" i="5"/>
  <c r="B6293" i="5"/>
  <c r="D6293" i="5"/>
  <c r="A6294" i="5"/>
  <c r="E6293" i="5"/>
  <c r="H6293" i="5" l="1"/>
  <c r="G6294" i="5"/>
  <c r="C6294" i="5"/>
  <c r="F6294" i="5"/>
  <c r="B6294" i="5"/>
  <c r="D6294" i="5"/>
  <c r="A6295" i="5"/>
  <c r="E6294" i="5"/>
  <c r="H6294" i="5" l="1"/>
  <c r="G6295" i="5"/>
  <c r="C6295" i="5"/>
  <c r="F6295" i="5"/>
  <c r="B6295" i="5"/>
  <c r="D6295" i="5"/>
  <c r="A6296" i="5"/>
  <c r="E6295" i="5"/>
  <c r="H6295" i="5" l="1"/>
  <c r="G6296" i="5"/>
  <c r="C6296" i="5"/>
  <c r="F6296" i="5"/>
  <c r="B6296" i="5"/>
  <c r="D6296" i="5"/>
  <c r="A6297" i="5"/>
  <c r="E6296" i="5"/>
  <c r="H6296" i="5" l="1"/>
  <c r="G6297" i="5"/>
  <c r="C6297" i="5"/>
  <c r="F6297" i="5"/>
  <c r="B6297" i="5"/>
  <c r="D6297" i="5"/>
  <c r="A6298" i="5"/>
  <c r="E6297" i="5"/>
  <c r="H6297" i="5" l="1"/>
  <c r="G6298" i="5"/>
  <c r="C6298" i="5"/>
  <c r="F6298" i="5"/>
  <c r="B6298" i="5"/>
  <c r="D6298" i="5"/>
  <c r="A6299" i="5"/>
  <c r="E6298" i="5"/>
  <c r="H6298" i="5" l="1"/>
  <c r="G6299" i="5"/>
  <c r="C6299" i="5"/>
  <c r="F6299" i="5"/>
  <c r="B6299" i="5"/>
  <c r="D6299" i="5"/>
  <c r="A6300" i="5"/>
  <c r="E6299" i="5"/>
  <c r="H6299" i="5" l="1"/>
  <c r="G6300" i="5"/>
  <c r="C6300" i="5"/>
  <c r="F6300" i="5"/>
  <c r="B6300" i="5"/>
  <c r="D6300" i="5"/>
  <c r="A6301" i="5"/>
  <c r="E6300" i="5"/>
  <c r="H6300" i="5" l="1"/>
  <c r="G6301" i="5"/>
  <c r="C6301" i="5"/>
  <c r="F6301" i="5"/>
  <c r="B6301" i="5"/>
  <c r="D6301" i="5"/>
  <c r="A6302" i="5"/>
  <c r="E6301" i="5"/>
  <c r="H6301" i="5" l="1"/>
  <c r="G6302" i="5"/>
  <c r="C6302" i="5"/>
  <c r="F6302" i="5"/>
  <c r="B6302" i="5"/>
  <c r="D6302" i="5"/>
  <c r="A6303" i="5"/>
  <c r="E6302" i="5"/>
  <c r="H6302" i="5" l="1"/>
  <c r="G6303" i="5"/>
  <c r="C6303" i="5"/>
  <c r="F6303" i="5"/>
  <c r="B6303" i="5"/>
  <c r="D6303" i="5"/>
  <c r="A6304" i="5"/>
  <c r="E6303" i="5"/>
  <c r="H6303" i="5" l="1"/>
  <c r="G6304" i="5"/>
  <c r="C6304" i="5"/>
  <c r="F6304" i="5"/>
  <c r="B6304" i="5"/>
  <c r="D6304" i="5"/>
  <c r="A6305" i="5"/>
  <c r="E6304" i="5"/>
  <c r="H6304" i="5" l="1"/>
  <c r="G6305" i="5"/>
  <c r="C6305" i="5"/>
  <c r="F6305" i="5"/>
  <c r="B6305" i="5"/>
  <c r="D6305" i="5"/>
  <c r="A6306" i="5"/>
  <c r="E6305" i="5"/>
  <c r="H6305" i="5" l="1"/>
  <c r="G6306" i="5"/>
  <c r="C6306" i="5"/>
  <c r="F6306" i="5"/>
  <c r="B6306" i="5"/>
  <c r="D6306" i="5"/>
  <c r="A6307" i="5"/>
  <c r="E6306" i="5"/>
  <c r="H6306" i="5" l="1"/>
  <c r="G6307" i="5"/>
  <c r="C6307" i="5"/>
  <c r="F6307" i="5"/>
  <c r="B6307" i="5"/>
  <c r="D6307" i="5"/>
  <c r="A6308" i="5"/>
  <c r="E6307" i="5"/>
  <c r="H6307" i="5" l="1"/>
  <c r="G6308" i="5"/>
  <c r="C6308" i="5"/>
  <c r="F6308" i="5"/>
  <c r="B6308" i="5"/>
  <c r="D6308" i="5"/>
  <c r="A6309" i="5"/>
  <c r="E6308" i="5"/>
  <c r="H6308" i="5" l="1"/>
  <c r="G6309" i="5"/>
  <c r="C6309" i="5"/>
  <c r="F6309" i="5"/>
  <c r="B6309" i="5"/>
  <c r="D6309" i="5"/>
  <c r="A6310" i="5"/>
  <c r="E6309" i="5"/>
  <c r="H6309" i="5" l="1"/>
  <c r="G6310" i="5"/>
  <c r="C6310" i="5"/>
  <c r="F6310" i="5"/>
  <c r="B6310" i="5"/>
  <c r="D6310" i="5"/>
  <c r="A6311" i="5"/>
  <c r="E6310" i="5"/>
  <c r="H6310" i="5" l="1"/>
  <c r="G6311" i="5"/>
  <c r="C6311" i="5"/>
  <c r="F6311" i="5"/>
  <c r="B6311" i="5"/>
  <c r="D6311" i="5"/>
  <c r="A6312" i="5"/>
  <c r="E6311" i="5"/>
  <c r="H6311" i="5" l="1"/>
  <c r="G6312" i="5"/>
  <c r="C6312" i="5"/>
  <c r="F6312" i="5"/>
  <c r="B6312" i="5"/>
  <c r="D6312" i="5"/>
  <c r="A6313" i="5"/>
  <c r="E6312" i="5"/>
  <c r="H6312" i="5" l="1"/>
  <c r="G6313" i="5"/>
  <c r="C6313" i="5"/>
  <c r="F6313" i="5"/>
  <c r="B6313" i="5"/>
  <c r="D6313" i="5"/>
  <c r="A6314" i="5"/>
  <c r="E6313" i="5"/>
  <c r="H6313" i="5" l="1"/>
  <c r="G6314" i="5"/>
  <c r="C6314" i="5"/>
  <c r="F6314" i="5"/>
  <c r="B6314" i="5"/>
  <c r="D6314" i="5"/>
  <c r="A6315" i="5"/>
  <c r="E6314" i="5"/>
  <c r="H6314" i="5" l="1"/>
  <c r="G6315" i="5"/>
  <c r="C6315" i="5"/>
  <c r="F6315" i="5"/>
  <c r="B6315" i="5"/>
  <c r="D6315" i="5"/>
  <c r="A6316" i="5"/>
  <c r="E6315" i="5"/>
  <c r="H6315" i="5" l="1"/>
  <c r="G6316" i="5"/>
  <c r="C6316" i="5"/>
  <c r="F6316" i="5"/>
  <c r="B6316" i="5"/>
  <c r="D6316" i="5"/>
  <c r="A6317" i="5"/>
  <c r="E6316" i="5"/>
  <c r="H6316" i="5" l="1"/>
  <c r="G6317" i="5"/>
  <c r="C6317" i="5"/>
  <c r="F6317" i="5"/>
  <c r="B6317" i="5"/>
  <c r="D6317" i="5"/>
  <c r="A6318" i="5"/>
  <c r="E6317" i="5"/>
  <c r="H6317" i="5" l="1"/>
  <c r="G6318" i="5"/>
  <c r="C6318" i="5"/>
  <c r="F6318" i="5"/>
  <c r="B6318" i="5"/>
  <c r="D6318" i="5"/>
  <c r="A6319" i="5"/>
  <c r="E6318" i="5"/>
  <c r="H6318" i="5" l="1"/>
  <c r="G6319" i="5"/>
  <c r="C6319" i="5"/>
  <c r="F6319" i="5"/>
  <c r="B6319" i="5"/>
  <c r="D6319" i="5"/>
  <c r="A6320" i="5"/>
  <c r="E6319" i="5"/>
  <c r="H6319" i="5" l="1"/>
  <c r="G6320" i="5"/>
  <c r="C6320" i="5"/>
  <c r="F6320" i="5"/>
  <c r="B6320" i="5"/>
  <c r="D6320" i="5"/>
  <c r="A6321" i="5"/>
  <c r="E6320" i="5"/>
  <c r="H6320" i="5" l="1"/>
  <c r="G6321" i="5"/>
  <c r="C6321" i="5"/>
  <c r="F6321" i="5"/>
  <c r="B6321" i="5"/>
  <c r="D6321" i="5"/>
  <c r="A6322" i="5"/>
  <c r="E6321" i="5"/>
  <c r="H6321" i="5" l="1"/>
  <c r="G6322" i="5"/>
  <c r="C6322" i="5"/>
  <c r="F6322" i="5"/>
  <c r="B6322" i="5"/>
  <c r="D6322" i="5"/>
  <c r="A6323" i="5"/>
  <c r="E6322" i="5"/>
  <c r="H6322" i="5" l="1"/>
  <c r="G6323" i="5"/>
  <c r="C6323" i="5"/>
  <c r="F6323" i="5"/>
  <c r="B6323" i="5"/>
  <c r="D6323" i="5"/>
  <c r="A6324" i="5"/>
  <c r="E6323" i="5"/>
  <c r="H6323" i="5" l="1"/>
  <c r="G6324" i="5"/>
  <c r="C6324" i="5"/>
  <c r="F6324" i="5"/>
  <c r="B6324" i="5"/>
  <c r="D6324" i="5"/>
  <c r="A6325" i="5"/>
  <c r="E6324" i="5"/>
  <c r="H6324" i="5" l="1"/>
  <c r="G6325" i="5"/>
  <c r="C6325" i="5"/>
  <c r="F6325" i="5"/>
  <c r="B6325" i="5"/>
  <c r="D6325" i="5"/>
  <c r="A6326" i="5"/>
  <c r="E6325" i="5"/>
  <c r="H6325" i="5" l="1"/>
  <c r="G6326" i="5"/>
  <c r="C6326" i="5"/>
  <c r="F6326" i="5"/>
  <c r="B6326" i="5"/>
  <c r="D6326" i="5"/>
  <c r="A6327" i="5"/>
  <c r="E6326" i="5"/>
  <c r="H6326" i="5" l="1"/>
  <c r="G6327" i="5"/>
  <c r="C6327" i="5"/>
  <c r="F6327" i="5"/>
  <c r="B6327" i="5"/>
  <c r="D6327" i="5"/>
  <c r="A6328" i="5"/>
  <c r="E6327" i="5"/>
  <c r="H6327" i="5" l="1"/>
  <c r="G6328" i="5"/>
  <c r="C6328" i="5"/>
  <c r="F6328" i="5"/>
  <c r="B6328" i="5"/>
  <c r="D6328" i="5"/>
  <c r="A6329" i="5"/>
  <c r="E6328" i="5"/>
  <c r="H6328" i="5" l="1"/>
  <c r="G6329" i="5"/>
  <c r="C6329" i="5"/>
  <c r="F6329" i="5"/>
  <c r="B6329" i="5"/>
  <c r="D6329" i="5"/>
  <c r="A6330" i="5"/>
  <c r="E6329" i="5"/>
  <c r="H6329" i="5" l="1"/>
  <c r="G6330" i="5"/>
  <c r="C6330" i="5"/>
  <c r="F6330" i="5"/>
  <c r="B6330" i="5"/>
  <c r="D6330" i="5"/>
  <c r="A6331" i="5"/>
  <c r="E6330" i="5"/>
  <c r="H6330" i="5" l="1"/>
  <c r="G6331" i="5"/>
  <c r="C6331" i="5"/>
  <c r="F6331" i="5"/>
  <c r="B6331" i="5"/>
  <c r="D6331" i="5"/>
  <c r="A6332" i="5"/>
  <c r="E6331" i="5"/>
  <c r="H6331" i="5" l="1"/>
  <c r="G6332" i="5"/>
  <c r="C6332" i="5"/>
  <c r="F6332" i="5"/>
  <c r="B6332" i="5"/>
  <c r="D6332" i="5"/>
  <c r="A6333" i="5"/>
  <c r="E6332" i="5"/>
  <c r="H6332" i="5" l="1"/>
  <c r="G6333" i="5"/>
  <c r="C6333" i="5"/>
  <c r="F6333" i="5"/>
  <c r="B6333" i="5"/>
  <c r="D6333" i="5"/>
  <c r="A6334" i="5"/>
  <c r="E6333" i="5"/>
  <c r="H6333" i="5" l="1"/>
  <c r="G6334" i="5"/>
  <c r="C6334" i="5"/>
  <c r="F6334" i="5"/>
  <c r="B6334" i="5"/>
  <c r="D6334" i="5"/>
  <c r="A6335" i="5"/>
  <c r="E6334" i="5"/>
  <c r="H6334" i="5" l="1"/>
  <c r="G6335" i="5"/>
  <c r="C6335" i="5"/>
  <c r="F6335" i="5"/>
  <c r="B6335" i="5"/>
  <c r="D6335" i="5"/>
  <c r="A6336" i="5"/>
  <c r="E6335" i="5"/>
  <c r="H6335" i="5" l="1"/>
  <c r="G6336" i="5"/>
  <c r="C6336" i="5"/>
  <c r="F6336" i="5"/>
  <c r="B6336" i="5"/>
  <c r="D6336" i="5"/>
  <c r="A6337" i="5"/>
  <c r="E6336" i="5"/>
  <c r="H6336" i="5" l="1"/>
  <c r="G6337" i="5"/>
  <c r="C6337" i="5"/>
  <c r="F6337" i="5"/>
  <c r="B6337" i="5"/>
  <c r="D6337" i="5"/>
  <c r="A6338" i="5"/>
  <c r="E6337" i="5"/>
  <c r="H6337" i="5" l="1"/>
  <c r="G6338" i="5"/>
  <c r="C6338" i="5"/>
  <c r="F6338" i="5"/>
  <c r="B6338" i="5"/>
  <c r="D6338" i="5"/>
  <c r="A6339" i="5"/>
  <c r="E6338" i="5"/>
  <c r="H6338" i="5" l="1"/>
  <c r="G6339" i="5"/>
  <c r="C6339" i="5"/>
  <c r="F6339" i="5"/>
  <c r="B6339" i="5"/>
  <c r="D6339" i="5"/>
  <c r="A6340" i="5"/>
  <c r="E6339" i="5"/>
  <c r="H6339" i="5" l="1"/>
  <c r="G6340" i="5"/>
  <c r="C6340" i="5"/>
  <c r="F6340" i="5"/>
  <c r="B6340" i="5"/>
  <c r="D6340" i="5"/>
  <c r="A6341" i="5"/>
  <c r="E6340" i="5"/>
  <c r="H6340" i="5" l="1"/>
  <c r="G6341" i="5"/>
  <c r="C6341" i="5"/>
  <c r="F6341" i="5"/>
  <c r="B6341" i="5"/>
  <c r="D6341" i="5"/>
  <c r="A6342" i="5"/>
  <c r="E6341" i="5"/>
  <c r="H6341" i="5" l="1"/>
  <c r="G6342" i="5"/>
  <c r="C6342" i="5"/>
  <c r="F6342" i="5"/>
  <c r="B6342" i="5"/>
  <c r="D6342" i="5"/>
  <c r="A6343" i="5"/>
  <c r="E6342" i="5"/>
  <c r="H6342" i="5" l="1"/>
  <c r="G6343" i="5"/>
  <c r="C6343" i="5"/>
  <c r="F6343" i="5"/>
  <c r="B6343" i="5"/>
  <c r="D6343" i="5"/>
  <c r="A6344" i="5"/>
  <c r="E6343" i="5"/>
  <c r="H6343" i="5" l="1"/>
  <c r="G6344" i="5"/>
  <c r="C6344" i="5"/>
  <c r="F6344" i="5"/>
  <c r="B6344" i="5"/>
  <c r="D6344" i="5"/>
  <c r="A6345" i="5"/>
  <c r="E6344" i="5"/>
  <c r="H6344" i="5" l="1"/>
  <c r="G6345" i="5"/>
  <c r="C6345" i="5"/>
  <c r="F6345" i="5"/>
  <c r="B6345" i="5"/>
  <c r="D6345" i="5"/>
  <c r="A6346" i="5"/>
  <c r="E6345" i="5"/>
  <c r="H6345" i="5" l="1"/>
  <c r="G6346" i="5"/>
  <c r="C6346" i="5"/>
  <c r="F6346" i="5"/>
  <c r="B6346" i="5"/>
  <c r="D6346" i="5"/>
  <c r="A6347" i="5"/>
  <c r="E6346" i="5"/>
  <c r="H6346" i="5" l="1"/>
  <c r="G6347" i="5"/>
  <c r="C6347" i="5"/>
  <c r="F6347" i="5"/>
  <c r="B6347" i="5"/>
  <c r="D6347" i="5"/>
  <c r="A6348" i="5"/>
  <c r="E6347" i="5"/>
  <c r="H6347" i="5" l="1"/>
  <c r="G6348" i="5"/>
  <c r="C6348" i="5"/>
  <c r="F6348" i="5"/>
  <c r="B6348" i="5"/>
  <c r="D6348" i="5"/>
  <c r="A6349" i="5"/>
  <c r="E6348" i="5"/>
  <c r="H6348" i="5" l="1"/>
  <c r="G6349" i="5"/>
  <c r="C6349" i="5"/>
  <c r="F6349" i="5"/>
  <c r="B6349" i="5"/>
  <c r="D6349" i="5"/>
  <c r="A6350" i="5"/>
  <c r="E6349" i="5"/>
  <c r="H6349" i="5" l="1"/>
  <c r="G6350" i="5"/>
  <c r="C6350" i="5"/>
  <c r="F6350" i="5"/>
  <c r="B6350" i="5"/>
  <c r="D6350" i="5"/>
  <c r="A6351" i="5"/>
  <c r="E6350" i="5"/>
  <c r="H6350" i="5" l="1"/>
  <c r="G6351" i="5"/>
  <c r="C6351" i="5"/>
  <c r="F6351" i="5"/>
  <c r="B6351" i="5"/>
  <c r="D6351" i="5"/>
  <c r="A6352" i="5"/>
  <c r="E6351" i="5"/>
  <c r="H6351" i="5" l="1"/>
  <c r="G6352" i="5"/>
  <c r="C6352" i="5"/>
  <c r="F6352" i="5"/>
  <c r="B6352" i="5"/>
  <c r="D6352" i="5"/>
  <c r="A6353" i="5"/>
  <c r="E6352" i="5"/>
  <c r="H6352" i="5" l="1"/>
  <c r="G6353" i="5"/>
  <c r="C6353" i="5"/>
  <c r="F6353" i="5"/>
  <c r="B6353" i="5"/>
  <c r="D6353" i="5"/>
  <c r="A6354" i="5"/>
  <c r="E6353" i="5"/>
  <c r="H6353" i="5" l="1"/>
  <c r="G6354" i="5"/>
  <c r="C6354" i="5"/>
  <c r="F6354" i="5"/>
  <c r="B6354" i="5"/>
  <c r="D6354" i="5"/>
  <c r="A6355" i="5"/>
  <c r="E6354" i="5"/>
  <c r="H6354" i="5" l="1"/>
  <c r="G6355" i="5"/>
  <c r="C6355" i="5"/>
  <c r="F6355" i="5"/>
  <c r="B6355" i="5"/>
  <c r="D6355" i="5"/>
  <c r="A6356" i="5"/>
  <c r="E6355" i="5"/>
  <c r="H6355" i="5" l="1"/>
  <c r="G6356" i="5"/>
  <c r="C6356" i="5"/>
  <c r="F6356" i="5"/>
  <c r="B6356" i="5"/>
  <c r="D6356" i="5"/>
  <c r="A6357" i="5"/>
  <c r="E6356" i="5"/>
  <c r="H6356" i="5" l="1"/>
  <c r="G6357" i="5"/>
  <c r="C6357" i="5"/>
  <c r="F6357" i="5"/>
  <c r="B6357" i="5"/>
  <c r="D6357" i="5"/>
  <c r="A6358" i="5"/>
  <c r="E6357" i="5"/>
  <c r="H6357" i="5" l="1"/>
  <c r="G6358" i="5"/>
  <c r="C6358" i="5"/>
  <c r="F6358" i="5"/>
  <c r="B6358" i="5"/>
  <c r="D6358" i="5"/>
  <c r="A6359" i="5"/>
  <c r="E6358" i="5"/>
  <c r="H6358" i="5" l="1"/>
  <c r="G6359" i="5"/>
  <c r="C6359" i="5"/>
  <c r="F6359" i="5"/>
  <c r="B6359" i="5"/>
  <c r="D6359" i="5"/>
  <c r="A6360" i="5"/>
  <c r="E6359" i="5"/>
  <c r="H6359" i="5" l="1"/>
  <c r="G6360" i="5"/>
  <c r="C6360" i="5"/>
  <c r="F6360" i="5"/>
  <c r="B6360" i="5"/>
  <c r="D6360" i="5"/>
  <c r="A6361" i="5"/>
  <c r="E6360" i="5"/>
  <c r="H6360" i="5" l="1"/>
  <c r="G6361" i="5"/>
  <c r="C6361" i="5"/>
  <c r="F6361" i="5"/>
  <c r="B6361" i="5"/>
  <c r="D6361" i="5"/>
  <c r="A6362" i="5"/>
  <c r="E6361" i="5"/>
  <c r="H6361" i="5" l="1"/>
  <c r="G6362" i="5"/>
  <c r="C6362" i="5"/>
  <c r="F6362" i="5"/>
  <c r="B6362" i="5"/>
  <c r="D6362" i="5"/>
  <c r="A6363" i="5"/>
  <c r="E6362" i="5"/>
  <c r="H6362" i="5" l="1"/>
  <c r="G6363" i="5"/>
  <c r="C6363" i="5"/>
  <c r="F6363" i="5"/>
  <c r="B6363" i="5"/>
  <c r="D6363" i="5"/>
  <c r="A6364" i="5"/>
  <c r="E6363" i="5"/>
  <c r="H6363" i="5" l="1"/>
  <c r="G6364" i="5"/>
  <c r="C6364" i="5"/>
  <c r="F6364" i="5"/>
  <c r="B6364" i="5"/>
  <c r="D6364" i="5"/>
  <c r="A6365" i="5"/>
  <c r="E6364" i="5"/>
  <c r="H6364" i="5" l="1"/>
  <c r="G6365" i="5"/>
  <c r="C6365" i="5"/>
  <c r="F6365" i="5"/>
  <c r="B6365" i="5"/>
  <c r="D6365" i="5"/>
  <c r="A6366" i="5"/>
  <c r="E6365" i="5"/>
  <c r="H6365" i="5" l="1"/>
  <c r="G6366" i="5"/>
  <c r="C6366" i="5"/>
  <c r="F6366" i="5"/>
  <c r="B6366" i="5"/>
  <c r="D6366" i="5"/>
  <c r="A6367" i="5"/>
  <c r="E6366" i="5"/>
  <c r="H6366" i="5" l="1"/>
  <c r="G6367" i="5"/>
  <c r="C6367" i="5"/>
  <c r="F6367" i="5"/>
  <c r="B6367" i="5"/>
  <c r="D6367" i="5"/>
  <c r="A6368" i="5"/>
  <c r="E6367" i="5"/>
  <c r="H6367" i="5" l="1"/>
  <c r="G6368" i="5"/>
  <c r="C6368" i="5"/>
  <c r="F6368" i="5"/>
  <c r="B6368" i="5"/>
  <c r="D6368" i="5"/>
  <c r="A6369" i="5"/>
  <c r="E6368" i="5"/>
  <c r="H6368" i="5" l="1"/>
  <c r="G6369" i="5"/>
  <c r="C6369" i="5"/>
  <c r="F6369" i="5"/>
  <c r="B6369" i="5"/>
  <c r="D6369" i="5"/>
  <c r="A6370" i="5"/>
  <c r="E6369" i="5"/>
  <c r="H6369" i="5" l="1"/>
  <c r="G6370" i="5"/>
  <c r="C6370" i="5"/>
  <c r="F6370" i="5"/>
  <c r="B6370" i="5"/>
  <c r="D6370" i="5"/>
  <c r="A6371" i="5"/>
  <c r="E6370" i="5"/>
  <c r="H6370" i="5" l="1"/>
  <c r="G6371" i="5"/>
  <c r="C6371" i="5"/>
  <c r="F6371" i="5"/>
  <c r="B6371" i="5"/>
  <c r="D6371" i="5"/>
  <c r="A6372" i="5"/>
  <c r="E6371" i="5"/>
  <c r="H6371" i="5" l="1"/>
  <c r="G6372" i="5"/>
  <c r="C6372" i="5"/>
  <c r="F6372" i="5"/>
  <c r="B6372" i="5"/>
  <c r="D6372" i="5"/>
  <c r="A6373" i="5"/>
  <c r="E6372" i="5"/>
  <c r="H6372" i="5" l="1"/>
  <c r="G6373" i="5"/>
  <c r="C6373" i="5"/>
  <c r="F6373" i="5"/>
  <c r="B6373" i="5"/>
  <c r="D6373" i="5"/>
  <c r="A6374" i="5"/>
  <c r="E6373" i="5"/>
  <c r="H6373" i="5" l="1"/>
  <c r="G6374" i="5"/>
  <c r="C6374" i="5"/>
  <c r="F6374" i="5"/>
  <c r="B6374" i="5"/>
  <c r="D6374" i="5"/>
  <c r="A6375" i="5"/>
  <c r="E6374" i="5"/>
  <c r="H6374" i="5" l="1"/>
  <c r="G6375" i="5"/>
  <c r="C6375" i="5"/>
  <c r="F6375" i="5"/>
  <c r="B6375" i="5"/>
  <c r="D6375" i="5"/>
  <c r="A6376" i="5"/>
  <c r="E6375" i="5"/>
  <c r="H6375" i="5" l="1"/>
  <c r="G6376" i="5"/>
  <c r="C6376" i="5"/>
  <c r="F6376" i="5"/>
  <c r="B6376" i="5"/>
  <c r="D6376" i="5"/>
  <c r="A6377" i="5"/>
  <c r="E6376" i="5"/>
  <c r="H6376" i="5" l="1"/>
  <c r="G6377" i="5"/>
  <c r="C6377" i="5"/>
  <c r="F6377" i="5"/>
  <c r="B6377" i="5"/>
  <c r="D6377" i="5"/>
  <c r="A6378" i="5"/>
  <c r="E6377" i="5"/>
  <c r="H6377" i="5" l="1"/>
  <c r="G6378" i="5"/>
  <c r="C6378" i="5"/>
  <c r="F6378" i="5"/>
  <c r="B6378" i="5"/>
  <c r="D6378" i="5"/>
  <c r="A6379" i="5"/>
  <c r="E6378" i="5"/>
  <c r="H6378" i="5" l="1"/>
  <c r="G6379" i="5"/>
  <c r="C6379" i="5"/>
  <c r="F6379" i="5"/>
  <c r="B6379" i="5"/>
  <c r="D6379" i="5"/>
  <c r="A6380" i="5"/>
  <c r="E6379" i="5"/>
  <c r="H6379" i="5" l="1"/>
  <c r="G6380" i="5"/>
  <c r="C6380" i="5"/>
  <c r="F6380" i="5"/>
  <c r="B6380" i="5"/>
  <c r="D6380" i="5"/>
  <c r="A6381" i="5"/>
  <c r="E6380" i="5"/>
  <c r="H6380" i="5" l="1"/>
  <c r="G6381" i="5"/>
  <c r="C6381" i="5"/>
  <c r="F6381" i="5"/>
  <c r="B6381" i="5"/>
  <c r="D6381" i="5"/>
  <c r="A6382" i="5"/>
  <c r="E6381" i="5"/>
  <c r="H6381" i="5" l="1"/>
  <c r="G6382" i="5"/>
  <c r="C6382" i="5"/>
  <c r="F6382" i="5"/>
  <c r="B6382" i="5"/>
  <c r="D6382" i="5"/>
  <c r="A6383" i="5"/>
  <c r="E6382" i="5"/>
  <c r="H6382" i="5" l="1"/>
  <c r="G6383" i="5"/>
  <c r="C6383" i="5"/>
  <c r="F6383" i="5"/>
  <c r="B6383" i="5"/>
  <c r="D6383" i="5"/>
  <c r="A6384" i="5"/>
  <c r="E6383" i="5"/>
  <c r="H6383" i="5" l="1"/>
  <c r="G6384" i="5"/>
  <c r="C6384" i="5"/>
  <c r="F6384" i="5"/>
  <c r="B6384" i="5"/>
  <c r="D6384" i="5"/>
  <c r="A6385" i="5"/>
  <c r="E6384" i="5"/>
  <c r="H6384" i="5" l="1"/>
  <c r="G6385" i="5"/>
  <c r="C6385" i="5"/>
  <c r="F6385" i="5"/>
  <c r="B6385" i="5"/>
  <c r="D6385" i="5"/>
  <c r="A6386" i="5"/>
  <c r="E6385" i="5"/>
  <c r="H6385" i="5" l="1"/>
  <c r="G6386" i="5"/>
  <c r="C6386" i="5"/>
  <c r="F6386" i="5"/>
  <c r="B6386" i="5"/>
  <c r="D6386" i="5"/>
  <c r="A6387" i="5"/>
  <c r="E6386" i="5"/>
  <c r="H6386" i="5" l="1"/>
  <c r="G6387" i="5"/>
  <c r="C6387" i="5"/>
  <c r="F6387" i="5"/>
  <c r="B6387" i="5"/>
  <c r="D6387" i="5"/>
  <c r="A6388" i="5"/>
  <c r="E6387" i="5"/>
  <c r="H6387" i="5" l="1"/>
  <c r="G6388" i="5"/>
  <c r="C6388" i="5"/>
  <c r="F6388" i="5"/>
  <c r="B6388" i="5"/>
  <c r="D6388" i="5"/>
  <c r="A6389" i="5"/>
  <c r="E6388" i="5"/>
  <c r="H6388" i="5" l="1"/>
  <c r="G6389" i="5"/>
  <c r="C6389" i="5"/>
  <c r="F6389" i="5"/>
  <c r="B6389" i="5"/>
  <c r="D6389" i="5"/>
  <c r="A6390" i="5"/>
  <c r="E6389" i="5"/>
  <c r="H6389" i="5" l="1"/>
  <c r="G6390" i="5"/>
  <c r="C6390" i="5"/>
  <c r="F6390" i="5"/>
  <c r="B6390" i="5"/>
  <c r="D6390" i="5"/>
  <c r="A6391" i="5"/>
  <c r="E6390" i="5"/>
  <c r="H6390" i="5" l="1"/>
  <c r="G6391" i="5"/>
  <c r="C6391" i="5"/>
  <c r="F6391" i="5"/>
  <c r="B6391" i="5"/>
  <c r="D6391" i="5"/>
  <c r="A6392" i="5"/>
  <c r="E6391" i="5"/>
  <c r="H6391" i="5" l="1"/>
  <c r="G6392" i="5"/>
  <c r="C6392" i="5"/>
  <c r="F6392" i="5"/>
  <c r="B6392" i="5"/>
  <c r="D6392" i="5"/>
  <c r="A6393" i="5"/>
  <c r="E6392" i="5"/>
  <c r="H6392" i="5" l="1"/>
  <c r="G6393" i="5"/>
  <c r="C6393" i="5"/>
  <c r="F6393" i="5"/>
  <c r="B6393" i="5"/>
  <c r="D6393" i="5"/>
  <c r="A6394" i="5"/>
  <c r="E6393" i="5"/>
  <c r="H6393" i="5" l="1"/>
  <c r="G6394" i="5"/>
  <c r="C6394" i="5"/>
  <c r="F6394" i="5"/>
  <c r="B6394" i="5"/>
  <c r="D6394" i="5"/>
  <c r="A6395" i="5"/>
  <c r="E6394" i="5"/>
  <c r="H6394" i="5" l="1"/>
  <c r="G6395" i="5"/>
  <c r="C6395" i="5"/>
  <c r="F6395" i="5"/>
  <c r="B6395" i="5"/>
  <c r="D6395" i="5"/>
  <c r="A6396" i="5"/>
  <c r="E6395" i="5"/>
  <c r="H6395" i="5" l="1"/>
  <c r="G6396" i="5"/>
  <c r="C6396" i="5"/>
  <c r="F6396" i="5"/>
  <c r="B6396" i="5"/>
  <c r="D6396" i="5"/>
  <c r="A6397" i="5"/>
  <c r="E6396" i="5"/>
  <c r="H6396" i="5" l="1"/>
  <c r="G6397" i="5"/>
  <c r="C6397" i="5"/>
  <c r="F6397" i="5"/>
  <c r="B6397" i="5"/>
  <c r="D6397" i="5"/>
  <c r="A6398" i="5"/>
  <c r="E6397" i="5"/>
  <c r="H6397" i="5" l="1"/>
  <c r="G6398" i="5"/>
  <c r="C6398" i="5"/>
  <c r="F6398" i="5"/>
  <c r="B6398" i="5"/>
  <c r="D6398" i="5"/>
  <c r="A6399" i="5"/>
  <c r="E6398" i="5"/>
  <c r="H6398" i="5" l="1"/>
  <c r="G6399" i="5"/>
  <c r="C6399" i="5"/>
  <c r="F6399" i="5"/>
  <c r="B6399" i="5"/>
  <c r="D6399" i="5"/>
  <c r="A6400" i="5"/>
  <c r="E6399" i="5"/>
  <c r="H6399" i="5" l="1"/>
  <c r="G6400" i="5"/>
  <c r="C6400" i="5"/>
  <c r="F6400" i="5"/>
  <c r="B6400" i="5"/>
  <c r="D6400" i="5"/>
  <c r="A6401" i="5"/>
  <c r="E6400" i="5"/>
  <c r="H6400" i="5" l="1"/>
  <c r="G6401" i="5"/>
  <c r="C6401" i="5"/>
  <c r="F6401" i="5"/>
  <c r="B6401" i="5"/>
  <c r="D6401" i="5"/>
  <c r="A6402" i="5"/>
  <c r="E6401" i="5"/>
  <c r="H6401" i="5" l="1"/>
  <c r="G6402" i="5"/>
  <c r="C6402" i="5"/>
  <c r="F6402" i="5"/>
  <c r="B6402" i="5"/>
  <c r="D6402" i="5"/>
  <c r="A6403" i="5"/>
  <c r="E6402" i="5"/>
  <c r="H6402" i="5" l="1"/>
  <c r="G6403" i="5"/>
  <c r="C6403" i="5"/>
  <c r="F6403" i="5"/>
  <c r="B6403" i="5"/>
  <c r="D6403" i="5"/>
  <c r="A6404" i="5"/>
  <c r="E6403" i="5"/>
  <c r="H6403" i="5" l="1"/>
  <c r="G6404" i="5"/>
  <c r="C6404" i="5"/>
  <c r="F6404" i="5"/>
  <c r="B6404" i="5"/>
  <c r="D6404" i="5"/>
  <c r="A6405" i="5"/>
  <c r="E6404" i="5"/>
  <c r="H6404" i="5" l="1"/>
  <c r="G6405" i="5"/>
  <c r="C6405" i="5"/>
  <c r="F6405" i="5"/>
  <c r="B6405" i="5"/>
  <c r="D6405" i="5"/>
  <c r="A6406" i="5"/>
  <c r="E6405" i="5"/>
  <c r="H6405" i="5" l="1"/>
  <c r="G6406" i="5"/>
  <c r="C6406" i="5"/>
  <c r="F6406" i="5"/>
  <c r="B6406" i="5"/>
  <c r="D6406" i="5"/>
  <c r="A6407" i="5"/>
  <c r="E6406" i="5"/>
  <c r="H6406" i="5" l="1"/>
  <c r="G6407" i="5"/>
  <c r="C6407" i="5"/>
  <c r="F6407" i="5"/>
  <c r="B6407" i="5"/>
  <c r="D6407" i="5"/>
  <c r="A6408" i="5"/>
  <c r="E6407" i="5"/>
  <c r="H6407" i="5" l="1"/>
  <c r="G6408" i="5"/>
  <c r="C6408" i="5"/>
  <c r="F6408" i="5"/>
  <c r="B6408" i="5"/>
  <c r="D6408" i="5"/>
  <c r="A6409" i="5"/>
  <c r="E6408" i="5"/>
  <c r="H6408" i="5" l="1"/>
  <c r="G6409" i="5"/>
  <c r="C6409" i="5"/>
  <c r="F6409" i="5"/>
  <c r="B6409" i="5"/>
  <c r="D6409" i="5"/>
  <c r="A6410" i="5"/>
  <c r="E6409" i="5"/>
  <c r="H6409" i="5" l="1"/>
  <c r="G6410" i="5"/>
  <c r="C6410" i="5"/>
  <c r="F6410" i="5"/>
  <c r="B6410" i="5"/>
  <c r="D6410" i="5"/>
  <c r="A6411" i="5"/>
  <c r="E6410" i="5"/>
  <c r="H6410" i="5" l="1"/>
  <c r="G6411" i="5"/>
  <c r="C6411" i="5"/>
  <c r="F6411" i="5"/>
  <c r="B6411" i="5"/>
  <c r="D6411" i="5"/>
  <c r="A6412" i="5"/>
  <c r="E6411" i="5"/>
  <c r="H6411" i="5" l="1"/>
  <c r="G6412" i="5"/>
  <c r="C6412" i="5"/>
  <c r="F6412" i="5"/>
  <c r="B6412" i="5"/>
  <c r="D6412" i="5"/>
  <c r="A6413" i="5"/>
  <c r="E6412" i="5"/>
  <c r="H6412" i="5" l="1"/>
  <c r="G6413" i="5"/>
  <c r="C6413" i="5"/>
  <c r="F6413" i="5"/>
  <c r="B6413" i="5"/>
  <c r="D6413" i="5"/>
  <c r="A6414" i="5"/>
  <c r="E6413" i="5"/>
  <c r="H6413" i="5" l="1"/>
  <c r="G6414" i="5"/>
  <c r="C6414" i="5"/>
  <c r="F6414" i="5"/>
  <c r="B6414" i="5"/>
  <c r="D6414" i="5"/>
  <c r="A6415" i="5"/>
  <c r="E6414" i="5"/>
  <c r="H6414" i="5" l="1"/>
  <c r="G6415" i="5"/>
  <c r="C6415" i="5"/>
  <c r="F6415" i="5"/>
  <c r="B6415" i="5"/>
  <c r="D6415" i="5"/>
  <c r="A6416" i="5"/>
  <c r="E6415" i="5"/>
  <c r="H6415" i="5" l="1"/>
  <c r="G6416" i="5"/>
  <c r="C6416" i="5"/>
  <c r="F6416" i="5"/>
  <c r="B6416" i="5"/>
  <c r="D6416" i="5"/>
  <c r="A6417" i="5"/>
  <c r="E6416" i="5"/>
  <c r="H6416" i="5" l="1"/>
  <c r="G6417" i="5"/>
  <c r="C6417" i="5"/>
  <c r="F6417" i="5"/>
  <c r="B6417" i="5"/>
  <c r="D6417" i="5"/>
  <c r="A6418" i="5"/>
  <c r="E6417" i="5"/>
  <c r="H6417" i="5" l="1"/>
  <c r="G6418" i="5"/>
  <c r="C6418" i="5"/>
  <c r="F6418" i="5"/>
  <c r="B6418" i="5"/>
  <c r="D6418" i="5"/>
  <c r="A6419" i="5"/>
  <c r="E6418" i="5"/>
  <c r="H6418" i="5" l="1"/>
  <c r="G6419" i="5"/>
  <c r="C6419" i="5"/>
  <c r="F6419" i="5"/>
  <c r="B6419" i="5"/>
  <c r="D6419" i="5"/>
  <c r="A6420" i="5"/>
  <c r="E6419" i="5"/>
  <c r="H6419" i="5" l="1"/>
  <c r="G6420" i="5"/>
  <c r="C6420" i="5"/>
  <c r="F6420" i="5"/>
  <c r="B6420" i="5"/>
  <c r="D6420" i="5"/>
  <c r="A6421" i="5"/>
  <c r="E6420" i="5"/>
  <c r="H6420" i="5" l="1"/>
  <c r="G6421" i="5"/>
  <c r="C6421" i="5"/>
  <c r="F6421" i="5"/>
  <c r="B6421" i="5"/>
  <c r="D6421" i="5"/>
  <c r="A6422" i="5"/>
  <c r="E6421" i="5"/>
  <c r="H6421" i="5" l="1"/>
  <c r="G6422" i="5"/>
  <c r="C6422" i="5"/>
  <c r="F6422" i="5"/>
  <c r="B6422" i="5"/>
  <c r="D6422" i="5"/>
  <c r="A6423" i="5"/>
  <c r="E6422" i="5"/>
  <c r="H6422" i="5" l="1"/>
  <c r="G6423" i="5"/>
  <c r="C6423" i="5"/>
  <c r="F6423" i="5"/>
  <c r="B6423" i="5"/>
  <c r="D6423" i="5"/>
  <c r="A6424" i="5"/>
  <c r="E6423" i="5"/>
  <c r="H6423" i="5" l="1"/>
  <c r="G6424" i="5"/>
  <c r="C6424" i="5"/>
  <c r="F6424" i="5"/>
  <c r="B6424" i="5"/>
  <c r="D6424" i="5"/>
  <c r="A6425" i="5"/>
  <c r="E6424" i="5"/>
  <c r="H6424" i="5" l="1"/>
  <c r="G6425" i="5"/>
  <c r="C6425" i="5"/>
  <c r="F6425" i="5"/>
  <c r="B6425" i="5"/>
  <c r="D6425" i="5"/>
  <c r="A6426" i="5"/>
  <c r="E6425" i="5"/>
  <c r="H6425" i="5" l="1"/>
  <c r="G6426" i="5"/>
  <c r="C6426" i="5"/>
  <c r="F6426" i="5"/>
  <c r="B6426" i="5"/>
  <c r="D6426" i="5"/>
  <c r="A6427" i="5"/>
  <c r="E6426" i="5"/>
  <c r="H6426" i="5" l="1"/>
  <c r="G6427" i="5"/>
  <c r="C6427" i="5"/>
  <c r="F6427" i="5"/>
  <c r="B6427" i="5"/>
  <c r="D6427" i="5"/>
  <c r="A6428" i="5"/>
  <c r="E6427" i="5"/>
  <c r="H6427" i="5" l="1"/>
  <c r="G6428" i="5"/>
  <c r="C6428" i="5"/>
  <c r="F6428" i="5"/>
  <c r="B6428" i="5"/>
  <c r="D6428" i="5"/>
  <c r="A6429" i="5"/>
  <c r="E6428" i="5"/>
  <c r="H6428" i="5" l="1"/>
  <c r="G6429" i="5"/>
  <c r="C6429" i="5"/>
  <c r="F6429" i="5"/>
  <c r="B6429" i="5"/>
  <c r="D6429" i="5"/>
  <c r="A6430" i="5"/>
  <c r="E6429" i="5"/>
  <c r="H6429" i="5" l="1"/>
  <c r="G6430" i="5"/>
  <c r="C6430" i="5"/>
  <c r="F6430" i="5"/>
  <c r="B6430" i="5"/>
  <c r="D6430" i="5"/>
  <c r="A6431" i="5"/>
  <c r="E6430" i="5"/>
  <c r="H6430" i="5" l="1"/>
  <c r="G6431" i="5"/>
  <c r="C6431" i="5"/>
  <c r="F6431" i="5"/>
  <c r="B6431" i="5"/>
  <c r="D6431" i="5"/>
  <c r="A6432" i="5"/>
  <c r="E6431" i="5"/>
  <c r="H6431" i="5" l="1"/>
  <c r="G6432" i="5"/>
  <c r="C6432" i="5"/>
  <c r="F6432" i="5"/>
  <c r="B6432" i="5"/>
  <c r="D6432" i="5"/>
  <c r="A6433" i="5"/>
  <c r="E6432" i="5"/>
  <c r="H6432" i="5" l="1"/>
  <c r="G6433" i="5"/>
  <c r="C6433" i="5"/>
  <c r="F6433" i="5"/>
  <c r="B6433" i="5"/>
  <c r="D6433" i="5"/>
  <c r="A6434" i="5"/>
  <c r="E6433" i="5"/>
  <c r="H6433" i="5" l="1"/>
  <c r="G6434" i="5"/>
  <c r="C6434" i="5"/>
  <c r="F6434" i="5"/>
  <c r="B6434" i="5"/>
  <c r="D6434" i="5"/>
  <c r="A6435" i="5"/>
  <c r="E6434" i="5"/>
  <c r="H6434" i="5" l="1"/>
  <c r="G6435" i="5"/>
  <c r="C6435" i="5"/>
  <c r="F6435" i="5"/>
  <c r="B6435" i="5"/>
  <c r="D6435" i="5"/>
  <c r="A6436" i="5"/>
  <c r="E6435" i="5"/>
  <c r="H6435" i="5" l="1"/>
  <c r="G6436" i="5"/>
  <c r="C6436" i="5"/>
  <c r="F6436" i="5"/>
  <c r="B6436" i="5"/>
  <c r="D6436" i="5"/>
  <c r="A6437" i="5"/>
  <c r="E6436" i="5"/>
  <c r="H6436" i="5" l="1"/>
  <c r="G6437" i="5"/>
  <c r="C6437" i="5"/>
  <c r="F6437" i="5"/>
  <c r="B6437" i="5"/>
  <c r="D6437" i="5"/>
  <c r="A6438" i="5"/>
  <c r="E6437" i="5"/>
  <c r="H6437" i="5" l="1"/>
  <c r="G6438" i="5"/>
  <c r="C6438" i="5"/>
  <c r="F6438" i="5"/>
  <c r="B6438" i="5"/>
  <c r="D6438" i="5"/>
  <c r="A6439" i="5"/>
  <c r="E6438" i="5"/>
  <c r="H6438" i="5" l="1"/>
  <c r="G6439" i="5"/>
  <c r="C6439" i="5"/>
  <c r="F6439" i="5"/>
  <c r="B6439" i="5"/>
  <c r="D6439" i="5"/>
  <c r="A6440" i="5"/>
  <c r="E6439" i="5"/>
  <c r="H6439" i="5" l="1"/>
  <c r="G6440" i="5"/>
  <c r="C6440" i="5"/>
  <c r="F6440" i="5"/>
  <c r="B6440" i="5"/>
  <c r="D6440" i="5"/>
  <c r="A6441" i="5"/>
  <c r="E6440" i="5"/>
  <c r="H6440" i="5" l="1"/>
  <c r="G6441" i="5"/>
  <c r="C6441" i="5"/>
  <c r="F6441" i="5"/>
  <c r="B6441" i="5"/>
  <c r="D6441" i="5"/>
  <c r="A6442" i="5"/>
  <c r="E6441" i="5"/>
  <c r="H6441" i="5" l="1"/>
  <c r="G6442" i="5"/>
  <c r="C6442" i="5"/>
  <c r="F6442" i="5"/>
  <c r="B6442" i="5"/>
  <c r="D6442" i="5"/>
  <c r="A6443" i="5"/>
  <c r="E6442" i="5"/>
  <c r="H6442" i="5" l="1"/>
  <c r="G6443" i="5"/>
  <c r="C6443" i="5"/>
  <c r="F6443" i="5"/>
  <c r="B6443" i="5"/>
  <c r="D6443" i="5"/>
  <c r="A6444" i="5"/>
  <c r="E6443" i="5"/>
  <c r="H6443" i="5" l="1"/>
  <c r="G6444" i="5"/>
  <c r="C6444" i="5"/>
  <c r="F6444" i="5"/>
  <c r="B6444" i="5"/>
  <c r="D6444" i="5"/>
  <c r="A6445" i="5"/>
  <c r="E6444" i="5"/>
  <c r="H6444" i="5" l="1"/>
  <c r="G6445" i="5"/>
  <c r="C6445" i="5"/>
  <c r="F6445" i="5"/>
  <c r="B6445" i="5"/>
  <c r="D6445" i="5"/>
  <c r="A6446" i="5"/>
  <c r="E6445" i="5"/>
  <c r="H6445" i="5" l="1"/>
  <c r="G6446" i="5"/>
  <c r="C6446" i="5"/>
  <c r="F6446" i="5"/>
  <c r="B6446" i="5"/>
  <c r="D6446" i="5"/>
  <c r="A6447" i="5"/>
  <c r="E6446" i="5"/>
  <c r="H6446" i="5" l="1"/>
  <c r="G6447" i="5"/>
  <c r="C6447" i="5"/>
  <c r="F6447" i="5"/>
  <c r="B6447" i="5"/>
  <c r="D6447" i="5"/>
  <c r="A6448" i="5"/>
  <c r="E6447" i="5"/>
  <c r="H6447" i="5" l="1"/>
  <c r="G6448" i="5"/>
  <c r="C6448" i="5"/>
  <c r="F6448" i="5"/>
  <c r="B6448" i="5"/>
  <c r="D6448" i="5"/>
  <c r="A6449" i="5"/>
  <c r="E6448" i="5"/>
  <c r="H6448" i="5" l="1"/>
  <c r="G6449" i="5"/>
  <c r="C6449" i="5"/>
  <c r="F6449" i="5"/>
  <c r="B6449" i="5"/>
  <c r="D6449" i="5"/>
  <c r="A6450" i="5"/>
  <c r="E6449" i="5"/>
  <c r="H6449" i="5" l="1"/>
  <c r="G6450" i="5"/>
  <c r="C6450" i="5"/>
  <c r="F6450" i="5"/>
  <c r="B6450" i="5"/>
  <c r="D6450" i="5"/>
  <c r="A6451" i="5"/>
  <c r="E6450" i="5"/>
  <c r="H6450" i="5" l="1"/>
  <c r="G6451" i="5"/>
  <c r="C6451" i="5"/>
  <c r="F6451" i="5"/>
  <c r="B6451" i="5"/>
  <c r="D6451" i="5"/>
  <c r="A6452" i="5"/>
  <c r="E6451" i="5"/>
  <c r="H6451" i="5" l="1"/>
  <c r="G6452" i="5"/>
  <c r="C6452" i="5"/>
  <c r="F6452" i="5"/>
  <c r="B6452" i="5"/>
  <c r="D6452" i="5"/>
  <c r="A6453" i="5"/>
  <c r="E6452" i="5"/>
  <c r="H6452" i="5" l="1"/>
  <c r="G6453" i="5"/>
  <c r="C6453" i="5"/>
  <c r="F6453" i="5"/>
  <c r="B6453" i="5"/>
  <c r="D6453" i="5"/>
  <c r="A6454" i="5"/>
  <c r="E6453" i="5"/>
  <c r="H6453" i="5" l="1"/>
  <c r="G6454" i="5"/>
  <c r="C6454" i="5"/>
  <c r="F6454" i="5"/>
  <c r="B6454" i="5"/>
  <c r="D6454" i="5"/>
  <c r="A6455" i="5"/>
  <c r="E6454" i="5"/>
  <c r="H6454" i="5" l="1"/>
  <c r="G6455" i="5"/>
  <c r="C6455" i="5"/>
  <c r="F6455" i="5"/>
  <c r="B6455" i="5"/>
  <c r="D6455" i="5"/>
  <c r="A6456" i="5"/>
  <c r="E6455" i="5"/>
  <c r="H6455" i="5" l="1"/>
  <c r="G6456" i="5"/>
  <c r="C6456" i="5"/>
  <c r="F6456" i="5"/>
  <c r="B6456" i="5"/>
  <c r="D6456" i="5"/>
  <c r="A6457" i="5"/>
  <c r="E6456" i="5"/>
  <c r="H6456" i="5" l="1"/>
  <c r="G6457" i="5"/>
  <c r="C6457" i="5"/>
  <c r="F6457" i="5"/>
  <c r="B6457" i="5"/>
  <c r="D6457" i="5"/>
  <c r="A6458" i="5"/>
  <c r="E6457" i="5"/>
  <c r="H6457" i="5" l="1"/>
  <c r="G6458" i="5"/>
  <c r="C6458" i="5"/>
  <c r="F6458" i="5"/>
  <c r="B6458" i="5"/>
  <c r="D6458" i="5"/>
  <c r="A6459" i="5"/>
  <c r="E6458" i="5"/>
  <c r="H6458" i="5" l="1"/>
  <c r="G6459" i="5"/>
  <c r="C6459" i="5"/>
  <c r="F6459" i="5"/>
  <c r="B6459" i="5"/>
  <c r="D6459" i="5"/>
  <c r="A6460" i="5"/>
  <c r="E6459" i="5"/>
  <c r="H6459" i="5" l="1"/>
  <c r="G6460" i="5"/>
  <c r="C6460" i="5"/>
  <c r="F6460" i="5"/>
  <c r="B6460" i="5"/>
  <c r="D6460" i="5"/>
  <c r="A6461" i="5"/>
  <c r="E6460" i="5"/>
  <c r="H6460" i="5" l="1"/>
  <c r="G6461" i="5"/>
  <c r="C6461" i="5"/>
  <c r="F6461" i="5"/>
  <c r="B6461" i="5"/>
  <c r="D6461" i="5"/>
  <c r="A6462" i="5"/>
  <c r="E6461" i="5"/>
  <c r="H6461" i="5" l="1"/>
  <c r="G6462" i="5"/>
  <c r="C6462" i="5"/>
  <c r="F6462" i="5"/>
  <c r="B6462" i="5"/>
  <c r="D6462" i="5"/>
  <c r="A6463" i="5"/>
  <c r="E6462" i="5"/>
  <c r="H6462" i="5" l="1"/>
  <c r="G6463" i="5"/>
  <c r="C6463" i="5"/>
  <c r="F6463" i="5"/>
  <c r="B6463" i="5"/>
  <c r="D6463" i="5"/>
  <c r="A6464" i="5"/>
  <c r="E6463" i="5"/>
  <c r="H6463" i="5" l="1"/>
  <c r="G6464" i="5"/>
  <c r="C6464" i="5"/>
  <c r="F6464" i="5"/>
  <c r="B6464" i="5"/>
  <c r="D6464" i="5"/>
  <c r="A6465" i="5"/>
  <c r="E6464" i="5"/>
  <c r="H6464" i="5" l="1"/>
  <c r="G6465" i="5"/>
  <c r="C6465" i="5"/>
  <c r="F6465" i="5"/>
  <c r="B6465" i="5"/>
  <c r="D6465" i="5"/>
  <c r="A6466" i="5"/>
  <c r="E6465" i="5"/>
  <c r="H6465" i="5" l="1"/>
  <c r="G6466" i="5"/>
  <c r="C6466" i="5"/>
  <c r="F6466" i="5"/>
  <c r="B6466" i="5"/>
  <c r="D6466" i="5"/>
  <c r="A6467" i="5"/>
  <c r="E6466" i="5"/>
  <c r="H6466" i="5" l="1"/>
  <c r="G6467" i="5"/>
  <c r="C6467" i="5"/>
  <c r="F6467" i="5"/>
  <c r="B6467" i="5"/>
  <c r="D6467" i="5"/>
  <c r="A6468" i="5"/>
  <c r="E6467" i="5"/>
  <c r="H6467" i="5" l="1"/>
  <c r="G6468" i="5"/>
  <c r="C6468" i="5"/>
  <c r="F6468" i="5"/>
  <c r="B6468" i="5"/>
  <c r="D6468" i="5"/>
  <c r="A6469" i="5"/>
  <c r="E6468" i="5"/>
  <c r="H6468" i="5" l="1"/>
  <c r="G6469" i="5"/>
  <c r="C6469" i="5"/>
  <c r="F6469" i="5"/>
  <c r="B6469" i="5"/>
  <c r="D6469" i="5"/>
  <c r="A6470" i="5"/>
  <c r="E6469" i="5"/>
  <c r="H6469" i="5" l="1"/>
  <c r="G6470" i="5"/>
  <c r="C6470" i="5"/>
  <c r="F6470" i="5"/>
  <c r="B6470" i="5"/>
  <c r="D6470" i="5"/>
  <c r="A6471" i="5"/>
  <c r="E6470" i="5"/>
  <c r="H6470" i="5" l="1"/>
  <c r="G6471" i="5"/>
  <c r="C6471" i="5"/>
  <c r="F6471" i="5"/>
  <c r="B6471" i="5"/>
  <c r="D6471" i="5"/>
  <c r="A6472" i="5"/>
  <c r="E6471" i="5"/>
  <c r="H6471" i="5" l="1"/>
  <c r="G6472" i="5"/>
  <c r="C6472" i="5"/>
  <c r="F6472" i="5"/>
  <c r="B6472" i="5"/>
  <c r="D6472" i="5"/>
  <c r="A6473" i="5"/>
  <c r="E6472" i="5"/>
  <c r="H6472" i="5" l="1"/>
  <c r="G6473" i="5"/>
  <c r="C6473" i="5"/>
  <c r="F6473" i="5"/>
  <c r="B6473" i="5"/>
  <c r="D6473" i="5"/>
  <c r="A6474" i="5"/>
  <c r="E6473" i="5"/>
  <c r="H6473" i="5" l="1"/>
  <c r="G6474" i="5"/>
  <c r="C6474" i="5"/>
  <c r="F6474" i="5"/>
  <c r="B6474" i="5"/>
  <c r="D6474" i="5"/>
  <c r="A6475" i="5"/>
  <c r="E6474" i="5"/>
  <c r="H6474" i="5" l="1"/>
  <c r="G6475" i="5"/>
  <c r="C6475" i="5"/>
  <c r="F6475" i="5"/>
  <c r="B6475" i="5"/>
  <c r="D6475" i="5"/>
  <c r="A6476" i="5"/>
  <c r="E6475" i="5"/>
  <c r="H6475" i="5" l="1"/>
  <c r="G6476" i="5"/>
  <c r="C6476" i="5"/>
  <c r="F6476" i="5"/>
  <c r="B6476" i="5"/>
  <c r="D6476" i="5"/>
  <c r="A6477" i="5"/>
  <c r="E6476" i="5"/>
  <c r="H6476" i="5" l="1"/>
  <c r="G6477" i="5"/>
  <c r="C6477" i="5"/>
  <c r="F6477" i="5"/>
  <c r="B6477" i="5"/>
  <c r="D6477" i="5"/>
  <c r="A6478" i="5"/>
  <c r="E6477" i="5"/>
  <c r="H6477" i="5" l="1"/>
  <c r="G6478" i="5"/>
  <c r="C6478" i="5"/>
  <c r="F6478" i="5"/>
  <c r="B6478" i="5"/>
  <c r="D6478" i="5"/>
  <c r="A6479" i="5"/>
  <c r="E6478" i="5"/>
  <c r="H6478" i="5" l="1"/>
  <c r="G6479" i="5"/>
  <c r="C6479" i="5"/>
  <c r="F6479" i="5"/>
  <c r="B6479" i="5"/>
  <c r="D6479" i="5"/>
  <c r="A6480" i="5"/>
  <c r="E6479" i="5"/>
  <c r="H6479" i="5" l="1"/>
  <c r="G6480" i="5"/>
  <c r="C6480" i="5"/>
  <c r="F6480" i="5"/>
  <c r="B6480" i="5"/>
  <c r="D6480" i="5"/>
  <c r="A6481" i="5"/>
  <c r="E6480" i="5"/>
  <c r="H6480" i="5" l="1"/>
  <c r="G6481" i="5"/>
  <c r="C6481" i="5"/>
  <c r="F6481" i="5"/>
  <c r="B6481" i="5"/>
  <c r="D6481" i="5"/>
  <c r="A6482" i="5"/>
  <c r="E6481" i="5"/>
  <c r="H6481" i="5" l="1"/>
  <c r="G6482" i="5"/>
  <c r="C6482" i="5"/>
  <c r="F6482" i="5"/>
  <c r="B6482" i="5"/>
  <c r="D6482" i="5"/>
  <c r="A6483" i="5"/>
  <c r="E6482" i="5"/>
  <c r="H6482" i="5" l="1"/>
  <c r="G6483" i="5"/>
  <c r="C6483" i="5"/>
  <c r="F6483" i="5"/>
  <c r="B6483" i="5"/>
  <c r="D6483" i="5"/>
  <c r="A6484" i="5"/>
  <c r="E6483" i="5"/>
  <c r="H6483" i="5" l="1"/>
  <c r="G6484" i="5"/>
  <c r="C6484" i="5"/>
  <c r="F6484" i="5"/>
  <c r="B6484" i="5"/>
  <c r="D6484" i="5"/>
  <c r="A6485" i="5"/>
  <c r="E6484" i="5"/>
  <c r="H6484" i="5" l="1"/>
  <c r="G6485" i="5"/>
  <c r="C6485" i="5"/>
  <c r="F6485" i="5"/>
  <c r="B6485" i="5"/>
  <c r="D6485" i="5"/>
  <c r="A6486" i="5"/>
  <c r="E6485" i="5"/>
  <c r="H6485" i="5" l="1"/>
  <c r="G6486" i="5"/>
  <c r="C6486" i="5"/>
  <c r="F6486" i="5"/>
  <c r="B6486" i="5"/>
  <c r="D6486" i="5"/>
  <c r="A6487" i="5"/>
  <c r="E6486" i="5"/>
  <c r="H6486" i="5" l="1"/>
  <c r="G6487" i="5"/>
  <c r="C6487" i="5"/>
  <c r="F6487" i="5"/>
  <c r="B6487" i="5"/>
  <c r="D6487" i="5"/>
  <c r="A6488" i="5"/>
  <c r="E6487" i="5"/>
  <c r="H6487" i="5" l="1"/>
  <c r="G6488" i="5"/>
  <c r="C6488" i="5"/>
  <c r="F6488" i="5"/>
  <c r="B6488" i="5"/>
  <c r="D6488" i="5"/>
  <c r="A6489" i="5"/>
  <c r="E6488" i="5"/>
  <c r="H6488" i="5" l="1"/>
  <c r="G6489" i="5"/>
  <c r="C6489" i="5"/>
  <c r="F6489" i="5"/>
  <c r="B6489" i="5"/>
  <c r="D6489" i="5"/>
  <c r="A6490" i="5"/>
  <c r="E6489" i="5"/>
  <c r="H6489" i="5" l="1"/>
  <c r="G6490" i="5"/>
  <c r="C6490" i="5"/>
  <c r="F6490" i="5"/>
  <c r="B6490" i="5"/>
  <c r="D6490" i="5"/>
  <c r="A6491" i="5"/>
  <c r="E6490" i="5"/>
  <c r="H6490" i="5" l="1"/>
  <c r="G6491" i="5"/>
  <c r="C6491" i="5"/>
  <c r="F6491" i="5"/>
  <c r="B6491" i="5"/>
  <c r="D6491" i="5"/>
  <c r="A6492" i="5"/>
  <c r="E6491" i="5"/>
  <c r="H6491" i="5" l="1"/>
  <c r="G6492" i="5"/>
  <c r="C6492" i="5"/>
  <c r="F6492" i="5"/>
  <c r="B6492" i="5"/>
  <c r="D6492" i="5"/>
  <c r="A6493" i="5"/>
  <c r="E6492" i="5"/>
  <c r="H6492" i="5" l="1"/>
  <c r="G6493" i="5"/>
  <c r="C6493" i="5"/>
  <c r="F6493" i="5"/>
  <c r="B6493" i="5"/>
  <c r="D6493" i="5"/>
  <c r="A6494" i="5"/>
  <c r="E6493" i="5"/>
  <c r="H6493" i="5" l="1"/>
  <c r="G6494" i="5"/>
  <c r="C6494" i="5"/>
  <c r="F6494" i="5"/>
  <c r="B6494" i="5"/>
  <c r="D6494" i="5"/>
  <c r="A6495" i="5"/>
  <c r="E6494" i="5"/>
  <c r="H6494" i="5" l="1"/>
  <c r="G6495" i="5"/>
  <c r="C6495" i="5"/>
  <c r="F6495" i="5"/>
  <c r="B6495" i="5"/>
  <c r="D6495" i="5"/>
  <c r="A6496" i="5"/>
  <c r="E6495" i="5"/>
  <c r="H6495" i="5" l="1"/>
  <c r="G6496" i="5"/>
  <c r="C6496" i="5"/>
  <c r="F6496" i="5"/>
  <c r="B6496" i="5"/>
  <c r="D6496" i="5"/>
  <c r="A6497" i="5"/>
  <c r="E6496" i="5"/>
  <c r="H6496" i="5" l="1"/>
  <c r="G6497" i="5"/>
  <c r="C6497" i="5"/>
  <c r="F6497" i="5"/>
  <c r="B6497" i="5"/>
  <c r="D6497" i="5"/>
  <c r="A6498" i="5"/>
  <c r="E6497" i="5"/>
  <c r="H6497" i="5" l="1"/>
  <c r="G6498" i="5"/>
  <c r="C6498" i="5"/>
  <c r="F6498" i="5"/>
  <c r="B6498" i="5"/>
  <c r="D6498" i="5"/>
  <c r="A6499" i="5"/>
  <c r="E6498" i="5"/>
  <c r="H6498" i="5" l="1"/>
  <c r="G6499" i="5"/>
  <c r="C6499" i="5"/>
  <c r="F6499" i="5"/>
  <c r="B6499" i="5"/>
  <c r="D6499" i="5"/>
  <c r="A6500" i="5"/>
  <c r="E6499" i="5"/>
  <c r="H6499" i="5" l="1"/>
  <c r="G6500" i="5"/>
  <c r="C6500" i="5"/>
  <c r="F6500" i="5"/>
  <c r="B6500" i="5"/>
  <c r="D6500" i="5"/>
  <c r="A6501" i="5"/>
  <c r="E6500" i="5"/>
  <c r="H6500" i="5" l="1"/>
  <c r="G6501" i="5"/>
  <c r="C6501" i="5"/>
  <c r="F6501" i="5"/>
  <c r="B6501" i="5"/>
  <c r="D6501" i="5"/>
  <c r="A6502" i="5"/>
  <c r="E6501" i="5"/>
  <c r="H6501" i="5" l="1"/>
  <c r="G6502" i="5"/>
  <c r="C6502" i="5"/>
  <c r="F6502" i="5"/>
  <c r="B6502" i="5"/>
  <c r="D6502" i="5"/>
  <c r="A6503" i="5"/>
  <c r="E6502" i="5"/>
  <c r="H6502" i="5" l="1"/>
  <c r="G6503" i="5"/>
  <c r="C6503" i="5"/>
  <c r="F6503" i="5"/>
  <c r="B6503" i="5"/>
  <c r="D6503" i="5"/>
  <c r="A6504" i="5"/>
  <c r="E6503" i="5"/>
  <c r="H6503" i="5" l="1"/>
  <c r="G6504" i="5"/>
  <c r="C6504" i="5"/>
  <c r="F6504" i="5"/>
  <c r="B6504" i="5"/>
  <c r="D6504" i="5"/>
  <c r="A6505" i="5"/>
  <c r="E6504" i="5"/>
  <c r="H6504" i="5" l="1"/>
  <c r="G6505" i="5"/>
  <c r="C6505" i="5"/>
  <c r="F6505" i="5"/>
  <c r="B6505" i="5"/>
  <c r="D6505" i="5"/>
  <c r="A6506" i="5"/>
  <c r="E6505" i="5"/>
  <c r="H6505" i="5" l="1"/>
  <c r="G6506" i="5"/>
  <c r="C6506" i="5"/>
  <c r="F6506" i="5"/>
  <c r="B6506" i="5"/>
  <c r="D6506" i="5"/>
  <c r="A6507" i="5"/>
  <c r="E6506" i="5"/>
  <c r="H6506" i="5" l="1"/>
  <c r="G6507" i="5"/>
  <c r="C6507" i="5"/>
  <c r="F6507" i="5"/>
  <c r="B6507" i="5"/>
  <c r="D6507" i="5"/>
  <c r="A6508" i="5"/>
  <c r="E6507" i="5"/>
  <c r="H6507" i="5" l="1"/>
  <c r="G6508" i="5"/>
  <c r="C6508" i="5"/>
  <c r="F6508" i="5"/>
  <c r="B6508" i="5"/>
  <c r="D6508" i="5"/>
  <c r="A6509" i="5"/>
  <c r="E6508" i="5"/>
  <c r="H6508" i="5" l="1"/>
  <c r="G6509" i="5"/>
  <c r="C6509" i="5"/>
  <c r="F6509" i="5"/>
  <c r="B6509" i="5"/>
  <c r="D6509" i="5"/>
  <c r="A6510" i="5"/>
  <c r="E6509" i="5"/>
  <c r="H6509" i="5" l="1"/>
  <c r="G6510" i="5"/>
  <c r="C6510" i="5"/>
  <c r="F6510" i="5"/>
  <c r="B6510" i="5"/>
  <c r="D6510" i="5"/>
  <c r="A6511" i="5"/>
  <c r="E6510" i="5"/>
  <c r="H6510" i="5" l="1"/>
  <c r="G6511" i="5"/>
  <c r="C6511" i="5"/>
  <c r="F6511" i="5"/>
  <c r="B6511" i="5"/>
  <c r="D6511" i="5"/>
  <c r="A6512" i="5"/>
  <c r="E6511" i="5"/>
  <c r="H6511" i="5" l="1"/>
  <c r="G6512" i="5"/>
  <c r="C6512" i="5"/>
  <c r="F6512" i="5"/>
  <c r="B6512" i="5"/>
  <c r="D6512" i="5"/>
  <c r="A6513" i="5"/>
  <c r="E6512" i="5"/>
  <c r="H6512" i="5" l="1"/>
  <c r="G6513" i="5"/>
  <c r="C6513" i="5"/>
  <c r="F6513" i="5"/>
  <c r="B6513" i="5"/>
  <c r="D6513" i="5"/>
  <c r="A6514" i="5"/>
  <c r="E6513" i="5"/>
  <c r="H6513" i="5" l="1"/>
  <c r="G6514" i="5"/>
  <c r="C6514" i="5"/>
  <c r="F6514" i="5"/>
  <c r="B6514" i="5"/>
  <c r="D6514" i="5"/>
  <c r="A6515" i="5"/>
  <c r="E6514" i="5"/>
  <c r="H6514" i="5" l="1"/>
  <c r="G6515" i="5"/>
  <c r="C6515" i="5"/>
  <c r="F6515" i="5"/>
  <c r="B6515" i="5"/>
  <c r="D6515" i="5"/>
  <c r="A6516" i="5"/>
  <c r="E6515" i="5"/>
  <c r="H6515" i="5" l="1"/>
  <c r="G6516" i="5"/>
  <c r="C6516" i="5"/>
  <c r="F6516" i="5"/>
  <c r="B6516" i="5"/>
  <c r="D6516" i="5"/>
  <c r="A6517" i="5"/>
  <c r="E6516" i="5"/>
  <c r="H6516" i="5" l="1"/>
  <c r="G6517" i="5"/>
  <c r="C6517" i="5"/>
  <c r="F6517" i="5"/>
  <c r="B6517" i="5"/>
  <c r="D6517" i="5"/>
  <c r="A6518" i="5"/>
  <c r="E6517" i="5"/>
  <c r="H6517" i="5" l="1"/>
  <c r="G6518" i="5"/>
  <c r="C6518" i="5"/>
  <c r="F6518" i="5"/>
  <c r="B6518" i="5"/>
  <c r="D6518" i="5"/>
  <c r="A6519" i="5"/>
  <c r="E6518" i="5"/>
  <c r="H6518" i="5" l="1"/>
  <c r="G6519" i="5"/>
  <c r="C6519" i="5"/>
  <c r="F6519" i="5"/>
  <c r="B6519" i="5"/>
  <c r="D6519" i="5"/>
  <c r="A6520" i="5"/>
  <c r="E6519" i="5"/>
  <c r="H6519" i="5" l="1"/>
  <c r="G6520" i="5"/>
  <c r="C6520" i="5"/>
  <c r="F6520" i="5"/>
  <c r="B6520" i="5"/>
  <c r="D6520" i="5"/>
  <c r="A6521" i="5"/>
  <c r="E6520" i="5"/>
  <c r="H6520" i="5" l="1"/>
  <c r="G6521" i="5"/>
  <c r="C6521" i="5"/>
  <c r="F6521" i="5"/>
  <c r="B6521" i="5"/>
  <c r="D6521" i="5"/>
  <c r="A6522" i="5"/>
  <c r="E6521" i="5"/>
  <c r="H6521" i="5" l="1"/>
  <c r="G6522" i="5"/>
  <c r="C6522" i="5"/>
  <c r="F6522" i="5"/>
  <c r="B6522" i="5"/>
  <c r="D6522" i="5"/>
  <c r="A6523" i="5"/>
  <c r="E6522" i="5"/>
  <c r="H6522" i="5" l="1"/>
  <c r="G6523" i="5"/>
  <c r="C6523" i="5"/>
  <c r="F6523" i="5"/>
  <c r="B6523" i="5"/>
  <c r="D6523" i="5"/>
  <c r="A6524" i="5"/>
  <c r="E6523" i="5"/>
  <c r="H6523" i="5" l="1"/>
  <c r="G6524" i="5"/>
  <c r="C6524" i="5"/>
  <c r="F6524" i="5"/>
  <c r="B6524" i="5"/>
  <c r="D6524" i="5"/>
  <c r="A6525" i="5"/>
  <c r="E6524" i="5"/>
  <c r="H6524" i="5" l="1"/>
  <c r="G6525" i="5"/>
  <c r="C6525" i="5"/>
  <c r="F6525" i="5"/>
  <c r="B6525" i="5"/>
  <c r="D6525" i="5"/>
  <c r="A6526" i="5"/>
  <c r="E6525" i="5"/>
  <c r="H6525" i="5" l="1"/>
  <c r="G6526" i="5"/>
  <c r="C6526" i="5"/>
  <c r="F6526" i="5"/>
  <c r="B6526" i="5"/>
  <c r="D6526" i="5"/>
  <c r="A6527" i="5"/>
  <c r="E6526" i="5"/>
  <c r="H6526" i="5" l="1"/>
  <c r="G6527" i="5"/>
  <c r="C6527" i="5"/>
  <c r="F6527" i="5"/>
  <c r="B6527" i="5"/>
  <c r="D6527" i="5"/>
  <c r="A6528" i="5"/>
  <c r="E6527" i="5"/>
  <c r="H6527" i="5" l="1"/>
  <c r="G6528" i="5"/>
  <c r="C6528" i="5"/>
  <c r="F6528" i="5"/>
  <c r="B6528" i="5"/>
  <c r="D6528" i="5"/>
  <c r="A6529" i="5"/>
  <c r="E6528" i="5"/>
  <c r="H6528" i="5" l="1"/>
  <c r="G6529" i="5"/>
  <c r="C6529" i="5"/>
  <c r="F6529" i="5"/>
  <c r="B6529" i="5"/>
  <c r="D6529" i="5"/>
  <c r="A6530" i="5"/>
  <c r="E6529" i="5"/>
  <c r="H6529" i="5" l="1"/>
  <c r="G6530" i="5"/>
  <c r="C6530" i="5"/>
  <c r="F6530" i="5"/>
  <c r="B6530" i="5"/>
  <c r="D6530" i="5"/>
  <c r="A6531" i="5"/>
  <c r="E6530" i="5"/>
  <c r="H6530" i="5" l="1"/>
  <c r="G6531" i="5"/>
  <c r="C6531" i="5"/>
  <c r="F6531" i="5"/>
  <c r="B6531" i="5"/>
  <c r="D6531" i="5"/>
  <c r="A6532" i="5"/>
  <c r="E6531" i="5"/>
  <c r="H6531" i="5" l="1"/>
  <c r="G6532" i="5"/>
  <c r="C6532" i="5"/>
  <c r="F6532" i="5"/>
  <c r="B6532" i="5"/>
  <c r="D6532" i="5"/>
  <c r="A6533" i="5"/>
  <c r="E6532" i="5"/>
  <c r="H6532" i="5" l="1"/>
  <c r="G6533" i="5"/>
  <c r="C6533" i="5"/>
  <c r="F6533" i="5"/>
  <c r="B6533" i="5"/>
  <c r="D6533" i="5"/>
  <c r="A6534" i="5"/>
  <c r="E6533" i="5"/>
  <c r="H6533" i="5" l="1"/>
  <c r="G6534" i="5"/>
  <c r="C6534" i="5"/>
  <c r="F6534" i="5"/>
  <c r="B6534" i="5"/>
  <c r="D6534" i="5"/>
  <c r="A6535" i="5"/>
  <c r="E6534" i="5"/>
  <c r="H6534" i="5" l="1"/>
  <c r="G6535" i="5"/>
  <c r="C6535" i="5"/>
  <c r="F6535" i="5"/>
  <c r="B6535" i="5"/>
  <c r="D6535" i="5"/>
  <c r="A6536" i="5"/>
  <c r="E6535" i="5"/>
  <c r="H6535" i="5" l="1"/>
  <c r="G6536" i="5"/>
  <c r="C6536" i="5"/>
  <c r="F6536" i="5"/>
  <c r="B6536" i="5"/>
  <c r="D6536" i="5"/>
  <c r="A6537" i="5"/>
  <c r="E6536" i="5"/>
  <c r="H6536" i="5" l="1"/>
  <c r="G6537" i="5"/>
  <c r="C6537" i="5"/>
  <c r="F6537" i="5"/>
  <c r="B6537" i="5"/>
  <c r="D6537" i="5"/>
  <c r="A6538" i="5"/>
  <c r="E6537" i="5"/>
  <c r="H6537" i="5" l="1"/>
  <c r="G6538" i="5"/>
  <c r="C6538" i="5"/>
  <c r="F6538" i="5"/>
  <c r="B6538" i="5"/>
  <c r="D6538" i="5"/>
  <c r="A6539" i="5"/>
  <c r="E6538" i="5"/>
  <c r="H6538" i="5" l="1"/>
  <c r="G6539" i="5"/>
  <c r="C6539" i="5"/>
  <c r="F6539" i="5"/>
  <c r="B6539" i="5"/>
  <c r="D6539" i="5"/>
  <c r="A6540" i="5"/>
  <c r="E6539" i="5"/>
  <c r="H6539" i="5" l="1"/>
  <c r="G6540" i="5"/>
  <c r="C6540" i="5"/>
  <c r="F6540" i="5"/>
  <c r="B6540" i="5"/>
  <c r="D6540" i="5"/>
  <c r="A6541" i="5"/>
  <c r="E6540" i="5"/>
  <c r="H6540" i="5" l="1"/>
  <c r="G6541" i="5"/>
  <c r="C6541" i="5"/>
  <c r="F6541" i="5"/>
  <c r="B6541" i="5"/>
  <c r="D6541" i="5"/>
  <c r="A6542" i="5"/>
  <c r="E6541" i="5"/>
  <c r="H6541" i="5" l="1"/>
  <c r="G6542" i="5"/>
  <c r="C6542" i="5"/>
  <c r="F6542" i="5"/>
  <c r="B6542" i="5"/>
  <c r="D6542" i="5"/>
  <c r="A6543" i="5"/>
  <c r="E6542" i="5"/>
  <c r="H6542" i="5" l="1"/>
  <c r="G6543" i="5"/>
  <c r="C6543" i="5"/>
  <c r="F6543" i="5"/>
  <c r="B6543" i="5"/>
  <c r="D6543" i="5"/>
  <c r="A6544" i="5"/>
  <c r="E6543" i="5"/>
  <c r="H6543" i="5" l="1"/>
  <c r="G6544" i="5"/>
  <c r="C6544" i="5"/>
  <c r="F6544" i="5"/>
  <c r="B6544" i="5"/>
  <c r="D6544" i="5"/>
  <c r="A6545" i="5"/>
  <c r="E6544" i="5"/>
  <c r="H6544" i="5" l="1"/>
  <c r="G6545" i="5"/>
  <c r="C6545" i="5"/>
  <c r="F6545" i="5"/>
  <c r="B6545" i="5"/>
  <c r="D6545" i="5"/>
  <c r="A6546" i="5"/>
  <c r="E6545" i="5"/>
  <c r="H6545" i="5" l="1"/>
  <c r="G6546" i="5"/>
  <c r="C6546" i="5"/>
  <c r="F6546" i="5"/>
  <c r="B6546" i="5"/>
  <c r="D6546" i="5"/>
  <c r="A6547" i="5"/>
  <c r="E6546" i="5"/>
  <c r="H6546" i="5" l="1"/>
  <c r="G6547" i="5"/>
  <c r="C6547" i="5"/>
  <c r="F6547" i="5"/>
  <c r="B6547" i="5"/>
  <c r="D6547" i="5"/>
  <c r="A6548" i="5"/>
  <c r="E6547" i="5"/>
  <c r="H6547" i="5" l="1"/>
  <c r="G6548" i="5"/>
  <c r="C6548" i="5"/>
  <c r="F6548" i="5"/>
  <c r="B6548" i="5"/>
  <c r="D6548" i="5"/>
  <c r="A6549" i="5"/>
  <c r="E6548" i="5"/>
  <c r="H6548" i="5" l="1"/>
  <c r="G6549" i="5"/>
  <c r="C6549" i="5"/>
  <c r="F6549" i="5"/>
  <c r="B6549" i="5"/>
  <c r="D6549" i="5"/>
  <c r="A6550" i="5"/>
  <c r="E6549" i="5"/>
  <c r="H6549" i="5" l="1"/>
  <c r="G6550" i="5"/>
  <c r="C6550" i="5"/>
  <c r="F6550" i="5"/>
  <c r="B6550" i="5"/>
  <c r="D6550" i="5"/>
  <c r="A6551" i="5"/>
  <c r="E6550" i="5"/>
  <c r="H6550" i="5" l="1"/>
  <c r="G6551" i="5"/>
  <c r="C6551" i="5"/>
  <c r="F6551" i="5"/>
  <c r="B6551" i="5"/>
  <c r="D6551" i="5"/>
  <c r="A6552" i="5"/>
  <c r="E6551" i="5"/>
  <c r="H6551" i="5" l="1"/>
  <c r="G6552" i="5"/>
  <c r="C6552" i="5"/>
  <c r="F6552" i="5"/>
  <c r="B6552" i="5"/>
  <c r="D6552" i="5"/>
  <c r="A6553" i="5"/>
  <c r="E6552" i="5"/>
  <c r="H6552" i="5" l="1"/>
  <c r="G6553" i="5"/>
  <c r="C6553" i="5"/>
  <c r="F6553" i="5"/>
  <c r="B6553" i="5"/>
  <c r="D6553" i="5"/>
  <c r="A6554" i="5"/>
  <c r="E6553" i="5"/>
  <c r="H6553" i="5" l="1"/>
  <c r="G6554" i="5"/>
  <c r="C6554" i="5"/>
  <c r="F6554" i="5"/>
  <c r="B6554" i="5"/>
  <c r="D6554" i="5"/>
  <c r="A6555" i="5"/>
  <c r="E6554" i="5"/>
  <c r="H6554" i="5" l="1"/>
  <c r="G6555" i="5"/>
  <c r="C6555" i="5"/>
  <c r="F6555" i="5"/>
  <c r="B6555" i="5"/>
  <c r="D6555" i="5"/>
  <c r="A6556" i="5"/>
  <c r="E6555" i="5"/>
  <c r="H6555" i="5" l="1"/>
  <c r="G6556" i="5"/>
  <c r="C6556" i="5"/>
  <c r="F6556" i="5"/>
  <c r="B6556" i="5"/>
  <c r="D6556" i="5"/>
  <c r="A6557" i="5"/>
  <c r="E6556" i="5"/>
  <c r="H6556" i="5" l="1"/>
  <c r="G6557" i="5"/>
  <c r="C6557" i="5"/>
  <c r="F6557" i="5"/>
  <c r="B6557" i="5"/>
  <c r="D6557" i="5"/>
  <c r="A6558" i="5"/>
  <c r="E6557" i="5"/>
  <c r="H6557" i="5" l="1"/>
  <c r="G6558" i="5"/>
  <c r="C6558" i="5"/>
  <c r="F6558" i="5"/>
  <c r="B6558" i="5"/>
  <c r="D6558" i="5"/>
  <c r="A6559" i="5"/>
  <c r="E6558" i="5"/>
  <c r="H6558" i="5" l="1"/>
  <c r="G6559" i="5"/>
  <c r="C6559" i="5"/>
  <c r="F6559" i="5"/>
  <c r="B6559" i="5"/>
  <c r="D6559" i="5"/>
  <c r="A6560" i="5"/>
  <c r="E6559" i="5"/>
  <c r="H6559" i="5" l="1"/>
  <c r="G6560" i="5"/>
  <c r="C6560" i="5"/>
  <c r="F6560" i="5"/>
  <c r="B6560" i="5"/>
  <c r="D6560" i="5"/>
  <c r="A6561" i="5"/>
  <c r="E6560" i="5"/>
  <c r="H6560" i="5" l="1"/>
  <c r="G6561" i="5"/>
  <c r="C6561" i="5"/>
  <c r="F6561" i="5"/>
  <c r="B6561" i="5"/>
  <c r="D6561" i="5"/>
  <c r="A6562" i="5"/>
  <c r="E6561" i="5"/>
  <c r="H6561" i="5" l="1"/>
  <c r="G6562" i="5"/>
  <c r="C6562" i="5"/>
  <c r="F6562" i="5"/>
  <c r="B6562" i="5"/>
  <c r="D6562" i="5"/>
  <c r="A6563" i="5"/>
  <c r="E6562" i="5"/>
  <c r="H6562" i="5" l="1"/>
  <c r="G6563" i="5"/>
  <c r="C6563" i="5"/>
  <c r="F6563" i="5"/>
  <c r="B6563" i="5"/>
  <c r="D6563" i="5"/>
  <c r="A6564" i="5"/>
  <c r="E6563" i="5"/>
  <c r="H6563" i="5" l="1"/>
  <c r="G6564" i="5"/>
  <c r="C6564" i="5"/>
  <c r="F6564" i="5"/>
  <c r="B6564" i="5"/>
  <c r="D6564" i="5"/>
  <c r="A6565" i="5"/>
  <c r="E6564" i="5"/>
  <c r="H6564" i="5" l="1"/>
  <c r="G6565" i="5"/>
  <c r="C6565" i="5"/>
  <c r="F6565" i="5"/>
  <c r="B6565" i="5"/>
  <c r="D6565" i="5"/>
  <c r="A6566" i="5"/>
  <c r="E6565" i="5"/>
  <c r="H6565" i="5" l="1"/>
  <c r="G6566" i="5"/>
  <c r="C6566" i="5"/>
  <c r="F6566" i="5"/>
  <c r="B6566" i="5"/>
  <c r="D6566" i="5"/>
  <c r="A6567" i="5"/>
  <c r="E6566" i="5"/>
  <c r="H6566" i="5" l="1"/>
  <c r="G6567" i="5"/>
  <c r="C6567" i="5"/>
  <c r="F6567" i="5"/>
  <c r="B6567" i="5"/>
  <c r="D6567" i="5"/>
  <c r="A6568" i="5"/>
  <c r="E6567" i="5"/>
  <c r="H6567" i="5" l="1"/>
  <c r="G6568" i="5"/>
  <c r="C6568" i="5"/>
  <c r="F6568" i="5"/>
  <c r="B6568" i="5"/>
  <c r="D6568" i="5"/>
  <c r="A6569" i="5"/>
  <c r="E6568" i="5"/>
  <c r="H6568" i="5" l="1"/>
  <c r="G6569" i="5"/>
  <c r="C6569" i="5"/>
  <c r="F6569" i="5"/>
  <c r="B6569" i="5"/>
  <c r="D6569" i="5"/>
  <c r="A6570" i="5"/>
  <c r="E6569" i="5"/>
  <c r="H6569" i="5" l="1"/>
  <c r="G6570" i="5"/>
  <c r="C6570" i="5"/>
  <c r="F6570" i="5"/>
  <c r="B6570" i="5"/>
  <c r="D6570" i="5"/>
  <c r="A6571" i="5"/>
  <c r="E6570" i="5"/>
  <c r="H6570" i="5" l="1"/>
  <c r="G6571" i="5"/>
  <c r="C6571" i="5"/>
  <c r="F6571" i="5"/>
  <c r="B6571" i="5"/>
  <c r="D6571" i="5"/>
  <c r="A6572" i="5"/>
  <c r="E6571" i="5"/>
  <c r="H6571" i="5" l="1"/>
  <c r="G6572" i="5"/>
  <c r="C6572" i="5"/>
  <c r="F6572" i="5"/>
  <c r="B6572" i="5"/>
  <c r="D6572" i="5"/>
  <c r="A6573" i="5"/>
  <c r="E6572" i="5"/>
  <c r="H6572" i="5" l="1"/>
  <c r="G6573" i="5"/>
  <c r="C6573" i="5"/>
  <c r="F6573" i="5"/>
  <c r="B6573" i="5"/>
  <c r="D6573" i="5"/>
  <c r="A6574" i="5"/>
  <c r="E6573" i="5"/>
  <c r="H6573" i="5" l="1"/>
  <c r="G6574" i="5"/>
  <c r="C6574" i="5"/>
  <c r="F6574" i="5"/>
  <c r="B6574" i="5"/>
  <c r="D6574" i="5"/>
  <c r="A6575" i="5"/>
  <c r="E6574" i="5"/>
  <c r="H6574" i="5" l="1"/>
  <c r="G6575" i="5"/>
  <c r="C6575" i="5"/>
  <c r="F6575" i="5"/>
  <c r="B6575" i="5"/>
  <c r="D6575" i="5"/>
  <c r="A6576" i="5"/>
  <c r="E6575" i="5"/>
  <c r="H6575" i="5" l="1"/>
  <c r="G6576" i="5"/>
  <c r="C6576" i="5"/>
  <c r="F6576" i="5"/>
  <c r="B6576" i="5"/>
  <c r="D6576" i="5"/>
  <c r="A6577" i="5"/>
  <c r="E6576" i="5"/>
  <c r="H6576" i="5" l="1"/>
  <c r="G6577" i="5"/>
  <c r="C6577" i="5"/>
  <c r="F6577" i="5"/>
  <c r="B6577" i="5"/>
  <c r="D6577" i="5"/>
  <c r="A6578" i="5"/>
  <c r="E6577" i="5"/>
  <c r="H6577" i="5" l="1"/>
  <c r="G6578" i="5"/>
  <c r="C6578" i="5"/>
  <c r="F6578" i="5"/>
  <c r="B6578" i="5"/>
  <c r="D6578" i="5"/>
  <c r="A6579" i="5"/>
  <c r="E6578" i="5"/>
  <c r="H6578" i="5" l="1"/>
  <c r="G6579" i="5"/>
  <c r="C6579" i="5"/>
  <c r="F6579" i="5"/>
  <c r="B6579" i="5"/>
  <c r="D6579" i="5"/>
  <c r="A6580" i="5"/>
  <c r="E6579" i="5"/>
  <c r="H6579" i="5" l="1"/>
  <c r="G6580" i="5"/>
  <c r="C6580" i="5"/>
  <c r="F6580" i="5"/>
  <c r="B6580" i="5"/>
  <c r="D6580" i="5"/>
  <c r="A6581" i="5"/>
  <c r="E6580" i="5"/>
  <c r="H6580" i="5" l="1"/>
  <c r="G6581" i="5"/>
  <c r="C6581" i="5"/>
  <c r="F6581" i="5"/>
  <c r="B6581" i="5"/>
  <c r="D6581" i="5"/>
  <c r="A6582" i="5"/>
  <c r="E6581" i="5"/>
  <c r="H6581" i="5" l="1"/>
  <c r="G6582" i="5"/>
  <c r="C6582" i="5"/>
  <c r="F6582" i="5"/>
  <c r="B6582" i="5"/>
  <c r="D6582" i="5"/>
  <c r="A6583" i="5"/>
  <c r="E6582" i="5"/>
  <c r="H6582" i="5" l="1"/>
  <c r="G6583" i="5"/>
  <c r="C6583" i="5"/>
  <c r="F6583" i="5"/>
  <c r="B6583" i="5"/>
  <c r="D6583" i="5"/>
  <c r="A6584" i="5"/>
  <c r="E6583" i="5"/>
  <c r="H6583" i="5" l="1"/>
  <c r="G6584" i="5"/>
  <c r="C6584" i="5"/>
  <c r="F6584" i="5"/>
  <c r="B6584" i="5"/>
  <c r="D6584" i="5"/>
  <c r="A6585" i="5"/>
  <c r="E6584" i="5"/>
  <c r="H6584" i="5" l="1"/>
  <c r="G6585" i="5"/>
  <c r="C6585" i="5"/>
  <c r="F6585" i="5"/>
  <c r="B6585" i="5"/>
  <c r="D6585" i="5"/>
  <c r="A6586" i="5"/>
  <c r="E6585" i="5"/>
  <c r="H6585" i="5" l="1"/>
  <c r="G6586" i="5"/>
  <c r="C6586" i="5"/>
  <c r="F6586" i="5"/>
  <c r="B6586" i="5"/>
  <c r="D6586" i="5"/>
  <c r="A6587" i="5"/>
  <c r="E6586" i="5"/>
  <c r="H6586" i="5" l="1"/>
  <c r="G6587" i="5"/>
  <c r="C6587" i="5"/>
  <c r="F6587" i="5"/>
  <c r="B6587" i="5"/>
  <c r="D6587" i="5"/>
  <c r="A6588" i="5"/>
  <c r="E6587" i="5"/>
  <c r="H6587" i="5" l="1"/>
  <c r="G6588" i="5"/>
  <c r="C6588" i="5"/>
  <c r="F6588" i="5"/>
  <c r="B6588" i="5"/>
  <c r="D6588" i="5"/>
  <c r="A6589" i="5"/>
  <c r="E6588" i="5"/>
  <c r="H6588" i="5" l="1"/>
  <c r="G6589" i="5"/>
  <c r="C6589" i="5"/>
  <c r="F6589" i="5"/>
  <c r="B6589" i="5"/>
  <c r="D6589" i="5"/>
  <c r="A6590" i="5"/>
  <c r="E6589" i="5"/>
  <c r="H6589" i="5" l="1"/>
  <c r="G6590" i="5"/>
  <c r="C6590" i="5"/>
  <c r="F6590" i="5"/>
  <c r="B6590" i="5"/>
  <c r="D6590" i="5"/>
  <c r="A6591" i="5"/>
  <c r="E6590" i="5"/>
  <c r="H6590" i="5" l="1"/>
  <c r="G6591" i="5"/>
  <c r="C6591" i="5"/>
  <c r="F6591" i="5"/>
  <c r="B6591" i="5"/>
  <c r="D6591" i="5"/>
  <c r="A6592" i="5"/>
  <c r="E6591" i="5"/>
  <c r="H6591" i="5" l="1"/>
  <c r="G6592" i="5"/>
  <c r="C6592" i="5"/>
  <c r="F6592" i="5"/>
  <c r="B6592" i="5"/>
  <c r="D6592" i="5"/>
  <c r="A6593" i="5"/>
  <c r="E6592" i="5"/>
  <c r="H6592" i="5" l="1"/>
  <c r="G6593" i="5"/>
  <c r="C6593" i="5"/>
  <c r="F6593" i="5"/>
  <c r="B6593" i="5"/>
  <c r="D6593" i="5"/>
  <c r="A6594" i="5"/>
  <c r="E6593" i="5"/>
  <c r="H6593" i="5" l="1"/>
  <c r="G6594" i="5"/>
  <c r="C6594" i="5"/>
  <c r="F6594" i="5"/>
  <c r="B6594" i="5"/>
  <c r="D6594" i="5"/>
  <c r="A6595" i="5"/>
  <c r="E6594" i="5"/>
  <c r="H6594" i="5" l="1"/>
  <c r="G6595" i="5"/>
  <c r="C6595" i="5"/>
  <c r="F6595" i="5"/>
  <c r="B6595" i="5"/>
  <c r="D6595" i="5"/>
  <c r="A6596" i="5"/>
  <c r="E6595" i="5"/>
  <c r="H6595" i="5" l="1"/>
  <c r="G6596" i="5"/>
  <c r="C6596" i="5"/>
  <c r="F6596" i="5"/>
  <c r="B6596" i="5"/>
  <c r="D6596" i="5"/>
  <c r="A6597" i="5"/>
  <c r="E6596" i="5"/>
  <c r="H6596" i="5" l="1"/>
  <c r="G6597" i="5"/>
  <c r="C6597" i="5"/>
  <c r="F6597" i="5"/>
  <c r="B6597" i="5"/>
  <c r="D6597" i="5"/>
  <c r="A6598" i="5"/>
  <c r="E6597" i="5"/>
  <c r="H6597" i="5" l="1"/>
  <c r="G6598" i="5"/>
  <c r="C6598" i="5"/>
  <c r="F6598" i="5"/>
  <c r="B6598" i="5"/>
  <c r="D6598" i="5"/>
  <c r="A6599" i="5"/>
  <c r="E6598" i="5"/>
  <c r="H6598" i="5" l="1"/>
  <c r="G6599" i="5"/>
  <c r="C6599" i="5"/>
  <c r="F6599" i="5"/>
  <c r="B6599" i="5"/>
  <c r="D6599" i="5"/>
  <c r="A6600" i="5"/>
  <c r="E6599" i="5"/>
  <c r="H6599" i="5" l="1"/>
  <c r="G6600" i="5"/>
  <c r="C6600" i="5"/>
  <c r="F6600" i="5"/>
  <c r="B6600" i="5"/>
  <c r="D6600" i="5"/>
  <c r="A6601" i="5"/>
  <c r="E6600" i="5"/>
  <c r="H6600" i="5" l="1"/>
  <c r="G6601" i="5"/>
  <c r="C6601" i="5"/>
  <c r="F6601" i="5"/>
  <c r="B6601" i="5"/>
  <c r="D6601" i="5"/>
  <c r="A6602" i="5"/>
  <c r="E6601" i="5"/>
  <c r="H6601" i="5" l="1"/>
  <c r="G6602" i="5"/>
  <c r="C6602" i="5"/>
  <c r="F6602" i="5"/>
  <c r="B6602" i="5"/>
  <c r="D6602" i="5"/>
  <c r="A6603" i="5"/>
  <c r="E6602" i="5"/>
  <c r="H6602" i="5" l="1"/>
  <c r="G6603" i="5"/>
  <c r="C6603" i="5"/>
  <c r="F6603" i="5"/>
  <c r="B6603" i="5"/>
  <c r="D6603" i="5"/>
  <c r="A6604" i="5"/>
  <c r="E6603" i="5"/>
  <c r="H6603" i="5" l="1"/>
  <c r="G6604" i="5"/>
  <c r="C6604" i="5"/>
  <c r="F6604" i="5"/>
  <c r="B6604" i="5"/>
  <c r="D6604" i="5"/>
  <c r="A6605" i="5"/>
  <c r="E6604" i="5"/>
  <c r="H6604" i="5" l="1"/>
  <c r="G6605" i="5"/>
  <c r="C6605" i="5"/>
  <c r="F6605" i="5"/>
  <c r="B6605" i="5"/>
  <c r="D6605" i="5"/>
  <c r="A6606" i="5"/>
  <c r="E6605" i="5"/>
  <c r="H6605" i="5" l="1"/>
  <c r="G6606" i="5"/>
  <c r="C6606" i="5"/>
  <c r="F6606" i="5"/>
  <c r="B6606" i="5"/>
  <c r="D6606" i="5"/>
  <c r="A6607" i="5"/>
  <c r="E6606" i="5"/>
  <c r="H6606" i="5" l="1"/>
  <c r="G6607" i="5"/>
  <c r="C6607" i="5"/>
  <c r="F6607" i="5"/>
  <c r="B6607" i="5"/>
  <c r="D6607" i="5"/>
  <c r="A6608" i="5"/>
  <c r="E6607" i="5"/>
  <c r="H6607" i="5" l="1"/>
  <c r="G6608" i="5"/>
  <c r="C6608" i="5"/>
  <c r="F6608" i="5"/>
  <c r="B6608" i="5"/>
  <c r="D6608" i="5"/>
  <c r="A6609" i="5"/>
  <c r="E6608" i="5"/>
  <c r="H6608" i="5" l="1"/>
  <c r="G6609" i="5"/>
  <c r="C6609" i="5"/>
  <c r="F6609" i="5"/>
  <c r="B6609" i="5"/>
  <c r="D6609" i="5"/>
  <c r="A6610" i="5"/>
  <c r="E6609" i="5"/>
  <c r="H6609" i="5" l="1"/>
  <c r="G6610" i="5"/>
  <c r="C6610" i="5"/>
  <c r="F6610" i="5"/>
  <c r="B6610" i="5"/>
  <c r="D6610" i="5"/>
  <c r="A6611" i="5"/>
  <c r="E6610" i="5"/>
  <c r="H6610" i="5" l="1"/>
  <c r="G6611" i="5"/>
  <c r="C6611" i="5"/>
  <c r="F6611" i="5"/>
  <c r="B6611" i="5"/>
  <c r="D6611" i="5"/>
  <c r="A6612" i="5"/>
  <c r="E6611" i="5"/>
  <c r="H6611" i="5" l="1"/>
  <c r="G6612" i="5"/>
  <c r="C6612" i="5"/>
  <c r="F6612" i="5"/>
  <c r="B6612" i="5"/>
  <c r="D6612" i="5"/>
  <c r="A6613" i="5"/>
  <c r="E6612" i="5"/>
  <c r="H6612" i="5" l="1"/>
  <c r="G6613" i="5"/>
  <c r="C6613" i="5"/>
  <c r="F6613" i="5"/>
  <c r="B6613" i="5"/>
  <c r="D6613" i="5"/>
  <c r="A6614" i="5"/>
  <c r="E6613" i="5"/>
  <c r="H6613" i="5" l="1"/>
  <c r="G6614" i="5"/>
  <c r="C6614" i="5"/>
  <c r="F6614" i="5"/>
  <c r="B6614" i="5"/>
  <c r="D6614" i="5"/>
  <c r="A6615" i="5"/>
  <c r="E6614" i="5"/>
  <c r="H6614" i="5" l="1"/>
  <c r="G6615" i="5"/>
  <c r="C6615" i="5"/>
  <c r="F6615" i="5"/>
  <c r="B6615" i="5"/>
  <c r="D6615" i="5"/>
  <c r="A6616" i="5"/>
  <c r="E6615" i="5"/>
  <c r="H6615" i="5" l="1"/>
  <c r="G6616" i="5"/>
  <c r="C6616" i="5"/>
  <c r="F6616" i="5"/>
  <c r="B6616" i="5"/>
  <c r="D6616" i="5"/>
  <c r="A6617" i="5"/>
  <c r="E6616" i="5"/>
  <c r="H6616" i="5" l="1"/>
  <c r="G6617" i="5"/>
  <c r="C6617" i="5"/>
  <c r="F6617" i="5"/>
  <c r="B6617" i="5"/>
  <c r="D6617" i="5"/>
  <c r="A6618" i="5"/>
  <c r="E6617" i="5"/>
  <c r="H6617" i="5" l="1"/>
  <c r="G6618" i="5"/>
  <c r="C6618" i="5"/>
  <c r="F6618" i="5"/>
  <c r="B6618" i="5"/>
  <c r="D6618" i="5"/>
  <c r="A6619" i="5"/>
  <c r="E6618" i="5"/>
  <c r="H6618" i="5" l="1"/>
  <c r="G6619" i="5"/>
  <c r="C6619" i="5"/>
  <c r="F6619" i="5"/>
  <c r="B6619" i="5"/>
  <c r="D6619" i="5"/>
  <c r="A6620" i="5"/>
  <c r="E6619" i="5"/>
  <c r="H6619" i="5" l="1"/>
  <c r="G6620" i="5"/>
  <c r="C6620" i="5"/>
  <c r="F6620" i="5"/>
  <c r="B6620" i="5"/>
  <c r="D6620" i="5"/>
  <c r="A6621" i="5"/>
  <c r="E6620" i="5"/>
  <c r="H6620" i="5" l="1"/>
  <c r="G6621" i="5"/>
  <c r="C6621" i="5"/>
  <c r="F6621" i="5"/>
  <c r="B6621" i="5"/>
  <c r="D6621" i="5"/>
  <c r="A6622" i="5"/>
  <c r="E6621" i="5"/>
  <c r="H6621" i="5" l="1"/>
  <c r="G6622" i="5"/>
  <c r="C6622" i="5"/>
  <c r="F6622" i="5"/>
  <c r="B6622" i="5"/>
  <c r="D6622" i="5"/>
  <c r="A6623" i="5"/>
  <c r="E6622" i="5"/>
  <c r="H6622" i="5" l="1"/>
  <c r="G6623" i="5"/>
  <c r="C6623" i="5"/>
  <c r="F6623" i="5"/>
  <c r="B6623" i="5"/>
  <c r="D6623" i="5"/>
  <c r="A6624" i="5"/>
  <c r="E6623" i="5"/>
  <c r="H6623" i="5" l="1"/>
  <c r="G6624" i="5"/>
  <c r="C6624" i="5"/>
  <c r="F6624" i="5"/>
  <c r="B6624" i="5"/>
  <c r="D6624" i="5"/>
  <c r="A6625" i="5"/>
  <c r="E6624" i="5"/>
  <c r="H6624" i="5" l="1"/>
  <c r="G6625" i="5"/>
  <c r="C6625" i="5"/>
  <c r="F6625" i="5"/>
  <c r="B6625" i="5"/>
  <c r="D6625" i="5"/>
  <c r="A6626" i="5"/>
  <c r="E6625" i="5"/>
  <c r="H6625" i="5" l="1"/>
  <c r="G6626" i="5"/>
  <c r="C6626" i="5"/>
  <c r="F6626" i="5"/>
  <c r="B6626" i="5"/>
  <c r="D6626" i="5"/>
  <c r="A6627" i="5"/>
  <c r="E6626" i="5"/>
  <c r="H6626" i="5" l="1"/>
  <c r="G6627" i="5"/>
  <c r="C6627" i="5"/>
  <c r="F6627" i="5"/>
  <c r="B6627" i="5"/>
  <c r="D6627" i="5"/>
  <c r="A6628" i="5"/>
  <c r="E6627" i="5"/>
  <c r="H6627" i="5" l="1"/>
  <c r="G6628" i="5"/>
  <c r="C6628" i="5"/>
  <c r="F6628" i="5"/>
  <c r="B6628" i="5"/>
  <c r="D6628" i="5"/>
  <c r="A6629" i="5"/>
  <c r="E6628" i="5"/>
  <c r="H6628" i="5" l="1"/>
  <c r="G6629" i="5"/>
  <c r="C6629" i="5"/>
  <c r="F6629" i="5"/>
  <c r="B6629" i="5"/>
  <c r="D6629" i="5"/>
  <c r="A6630" i="5"/>
  <c r="E6629" i="5"/>
  <c r="H6629" i="5" l="1"/>
  <c r="G6630" i="5"/>
  <c r="C6630" i="5"/>
  <c r="F6630" i="5"/>
  <c r="B6630" i="5"/>
  <c r="D6630" i="5"/>
  <c r="A6631" i="5"/>
  <c r="E6630" i="5"/>
  <c r="H6630" i="5" l="1"/>
  <c r="G6631" i="5"/>
  <c r="C6631" i="5"/>
  <c r="F6631" i="5"/>
  <c r="B6631" i="5"/>
  <c r="D6631" i="5"/>
  <c r="A6632" i="5"/>
  <c r="E6631" i="5"/>
  <c r="H6631" i="5" l="1"/>
  <c r="G6632" i="5"/>
  <c r="C6632" i="5"/>
  <c r="F6632" i="5"/>
  <c r="B6632" i="5"/>
  <c r="D6632" i="5"/>
  <c r="A6633" i="5"/>
  <c r="E6632" i="5"/>
  <c r="H6632" i="5" l="1"/>
  <c r="G6633" i="5"/>
  <c r="C6633" i="5"/>
  <c r="F6633" i="5"/>
  <c r="B6633" i="5"/>
  <c r="D6633" i="5"/>
  <c r="A6634" i="5"/>
  <c r="E6633" i="5"/>
  <c r="H6633" i="5" l="1"/>
  <c r="G6634" i="5"/>
  <c r="C6634" i="5"/>
  <c r="F6634" i="5"/>
  <c r="B6634" i="5"/>
  <c r="D6634" i="5"/>
  <c r="A6635" i="5"/>
  <c r="E6634" i="5"/>
  <c r="H6634" i="5" l="1"/>
  <c r="G6635" i="5"/>
  <c r="C6635" i="5"/>
  <c r="F6635" i="5"/>
  <c r="B6635" i="5"/>
  <c r="D6635" i="5"/>
  <c r="A6636" i="5"/>
  <c r="E6635" i="5"/>
  <c r="H6635" i="5" l="1"/>
  <c r="G6636" i="5"/>
  <c r="C6636" i="5"/>
  <c r="F6636" i="5"/>
  <c r="B6636" i="5"/>
  <c r="D6636" i="5"/>
  <c r="A6637" i="5"/>
  <c r="E6636" i="5"/>
  <c r="H6636" i="5" l="1"/>
  <c r="G6637" i="5"/>
  <c r="C6637" i="5"/>
  <c r="F6637" i="5"/>
  <c r="B6637" i="5"/>
  <c r="D6637" i="5"/>
  <c r="A6638" i="5"/>
  <c r="E6637" i="5"/>
  <c r="H6637" i="5" l="1"/>
  <c r="G6638" i="5"/>
  <c r="C6638" i="5"/>
  <c r="F6638" i="5"/>
  <c r="B6638" i="5"/>
  <c r="D6638" i="5"/>
  <c r="A6639" i="5"/>
  <c r="E6638" i="5"/>
  <c r="H6638" i="5" l="1"/>
  <c r="G6639" i="5"/>
  <c r="C6639" i="5"/>
  <c r="F6639" i="5"/>
  <c r="B6639" i="5"/>
  <c r="D6639" i="5"/>
  <c r="A6640" i="5"/>
  <c r="E6639" i="5"/>
  <c r="H6639" i="5" l="1"/>
  <c r="G6640" i="5"/>
  <c r="C6640" i="5"/>
  <c r="F6640" i="5"/>
  <c r="B6640" i="5"/>
  <c r="D6640" i="5"/>
  <c r="A6641" i="5"/>
  <c r="E6640" i="5"/>
  <c r="H6640" i="5" l="1"/>
  <c r="G6641" i="5"/>
  <c r="C6641" i="5"/>
  <c r="F6641" i="5"/>
  <c r="B6641" i="5"/>
  <c r="D6641" i="5"/>
  <c r="A6642" i="5"/>
  <c r="E6641" i="5"/>
  <c r="H6641" i="5" l="1"/>
  <c r="G6642" i="5"/>
  <c r="C6642" i="5"/>
  <c r="F6642" i="5"/>
  <c r="B6642" i="5"/>
  <c r="D6642" i="5"/>
  <c r="A6643" i="5"/>
  <c r="E6642" i="5"/>
  <c r="H6642" i="5" l="1"/>
  <c r="G6643" i="5"/>
  <c r="C6643" i="5"/>
  <c r="F6643" i="5"/>
  <c r="B6643" i="5"/>
  <c r="D6643" i="5"/>
  <c r="A6644" i="5"/>
  <c r="E6643" i="5"/>
  <c r="H6643" i="5" l="1"/>
  <c r="G6644" i="5"/>
  <c r="C6644" i="5"/>
  <c r="F6644" i="5"/>
  <c r="B6644" i="5"/>
  <c r="D6644" i="5"/>
  <c r="A6645" i="5"/>
  <c r="E6644" i="5"/>
  <c r="H6644" i="5" l="1"/>
  <c r="G6645" i="5"/>
  <c r="C6645" i="5"/>
  <c r="F6645" i="5"/>
  <c r="B6645" i="5"/>
  <c r="D6645" i="5"/>
  <c r="A6646" i="5"/>
  <c r="E6645" i="5"/>
  <c r="H6645" i="5" l="1"/>
  <c r="G6646" i="5"/>
  <c r="C6646" i="5"/>
  <c r="F6646" i="5"/>
  <c r="B6646" i="5"/>
  <c r="D6646" i="5"/>
  <c r="A6647" i="5"/>
  <c r="E6646" i="5"/>
  <c r="H6646" i="5" l="1"/>
  <c r="G6647" i="5"/>
  <c r="C6647" i="5"/>
  <c r="F6647" i="5"/>
  <c r="B6647" i="5"/>
  <c r="D6647" i="5"/>
  <c r="A6648" i="5"/>
  <c r="E6647" i="5"/>
  <c r="H6647" i="5" l="1"/>
  <c r="G6648" i="5"/>
  <c r="C6648" i="5"/>
  <c r="F6648" i="5"/>
  <c r="B6648" i="5"/>
  <c r="D6648" i="5"/>
  <c r="A6649" i="5"/>
  <c r="E6648" i="5"/>
  <c r="H6648" i="5" l="1"/>
  <c r="G6649" i="5"/>
  <c r="C6649" i="5"/>
  <c r="F6649" i="5"/>
  <c r="B6649" i="5"/>
  <c r="D6649" i="5"/>
  <c r="A6650" i="5"/>
  <c r="E6649" i="5"/>
  <c r="H6649" i="5" l="1"/>
  <c r="G6650" i="5"/>
  <c r="C6650" i="5"/>
  <c r="F6650" i="5"/>
  <c r="B6650" i="5"/>
  <c r="D6650" i="5"/>
  <c r="A6651" i="5"/>
  <c r="E6650" i="5"/>
  <c r="H6650" i="5" l="1"/>
  <c r="G6651" i="5"/>
  <c r="C6651" i="5"/>
  <c r="F6651" i="5"/>
  <c r="B6651" i="5"/>
  <c r="D6651" i="5"/>
  <c r="A6652" i="5"/>
  <c r="E6651" i="5"/>
  <c r="H6651" i="5" l="1"/>
  <c r="G6652" i="5"/>
  <c r="C6652" i="5"/>
  <c r="F6652" i="5"/>
  <c r="B6652" i="5"/>
  <c r="D6652" i="5"/>
  <c r="A6653" i="5"/>
  <c r="E6652" i="5"/>
  <c r="H6652" i="5" l="1"/>
  <c r="G6653" i="5"/>
  <c r="C6653" i="5"/>
  <c r="F6653" i="5"/>
  <c r="B6653" i="5"/>
  <c r="D6653" i="5"/>
  <c r="A6654" i="5"/>
  <c r="E6653" i="5"/>
  <c r="H6653" i="5" l="1"/>
  <c r="G6654" i="5"/>
  <c r="C6654" i="5"/>
  <c r="F6654" i="5"/>
  <c r="B6654" i="5"/>
  <c r="D6654" i="5"/>
  <c r="A6655" i="5"/>
  <c r="E6654" i="5"/>
  <c r="H6654" i="5" l="1"/>
  <c r="G6655" i="5"/>
  <c r="C6655" i="5"/>
  <c r="F6655" i="5"/>
  <c r="B6655" i="5"/>
  <c r="D6655" i="5"/>
  <c r="A6656" i="5"/>
  <c r="E6655" i="5"/>
  <c r="H6655" i="5" l="1"/>
  <c r="G6656" i="5"/>
  <c r="C6656" i="5"/>
  <c r="F6656" i="5"/>
  <c r="B6656" i="5"/>
  <c r="D6656" i="5"/>
  <c r="A6657" i="5"/>
  <c r="E6656" i="5"/>
  <c r="H6656" i="5" l="1"/>
  <c r="G6657" i="5"/>
  <c r="C6657" i="5"/>
  <c r="F6657" i="5"/>
  <c r="B6657" i="5"/>
  <c r="D6657" i="5"/>
  <c r="A6658" i="5"/>
  <c r="E6657" i="5"/>
  <c r="H6657" i="5" l="1"/>
  <c r="G6658" i="5"/>
  <c r="C6658" i="5"/>
  <c r="F6658" i="5"/>
  <c r="B6658" i="5"/>
  <c r="D6658" i="5"/>
  <c r="A6659" i="5"/>
  <c r="E6658" i="5"/>
  <c r="H6658" i="5" l="1"/>
  <c r="G6659" i="5"/>
  <c r="C6659" i="5"/>
  <c r="F6659" i="5"/>
  <c r="B6659" i="5"/>
  <c r="D6659" i="5"/>
  <c r="A6660" i="5"/>
  <c r="E6659" i="5"/>
  <c r="H6659" i="5" l="1"/>
  <c r="G6660" i="5"/>
  <c r="C6660" i="5"/>
  <c r="F6660" i="5"/>
  <c r="B6660" i="5"/>
  <c r="D6660" i="5"/>
  <c r="A6661" i="5"/>
  <c r="E6660" i="5"/>
  <c r="H6660" i="5" l="1"/>
  <c r="G6661" i="5"/>
  <c r="C6661" i="5"/>
  <c r="F6661" i="5"/>
  <c r="B6661" i="5"/>
  <c r="D6661" i="5"/>
  <c r="A6662" i="5"/>
  <c r="E6661" i="5"/>
  <c r="H6661" i="5" l="1"/>
  <c r="G6662" i="5"/>
  <c r="C6662" i="5"/>
  <c r="F6662" i="5"/>
  <c r="B6662" i="5"/>
  <c r="D6662" i="5"/>
  <c r="A6663" i="5"/>
  <c r="E6662" i="5"/>
  <c r="H6662" i="5" l="1"/>
  <c r="G6663" i="5"/>
  <c r="C6663" i="5"/>
  <c r="F6663" i="5"/>
  <c r="B6663" i="5"/>
  <c r="D6663" i="5"/>
  <c r="A6664" i="5"/>
  <c r="E6663" i="5"/>
  <c r="H6663" i="5" l="1"/>
  <c r="G6664" i="5"/>
  <c r="C6664" i="5"/>
  <c r="F6664" i="5"/>
  <c r="B6664" i="5"/>
  <c r="D6664" i="5"/>
  <c r="A6665" i="5"/>
  <c r="E6664" i="5"/>
  <c r="H6664" i="5" l="1"/>
  <c r="G6665" i="5"/>
  <c r="C6665" i="5"/>
  <c r="F6665" i="5"/>
  <c r="B6665" i="5"/>
  <c r="D6665" i="5"/>
  <c r="A6666" i="5"/>
  <c r="E6665" i="5"/>
  <c r="H6665" i="5" l="1"/>
  <c r="G6666" i="5"/>
  <c r="C6666" i="5"/>
  <c r="F6666" i="5"/>
  <c r="B6666" i="5"/>
  <c r="D6666" i="5"/>
  <c r="A6667" i="5"/>
  <c r="E6666" i="5"/>
  <c r="H6666" i="5" l="1"/>
  <c r="G6667" i="5"/>
  <c r="C6667" i="5"/>
  <c r="F6667" i="5"/>
  <c r="B6667" i="5"/>
  <c r="D6667" i="5"/>
  <c r="A6668" i="5"/>
  <c r="E6667" i="5"/>
  <c r="H6667" i="5" l="1"/>
  <c r="G6668" i="5"/>
  <c r="C6668" i="5"/>
  <c r="F6668" i="5"/>
  <c r="B6668" i="5"/>
  <c r="D6668" i="5"/>
  <c r="A6669" i="5"/>
  <c r="E6668" i="5"/>
  <c r="H6668" i="5" l="1"/>
  <c r="G6669" i="5"/>
  <c r="C6669" i="5"/>
  <c r="F6669" i="5"/>
  <c r="B6669" i="5"/>
  <c r="D6669" i="5"/>
  <c r="A6670" i="5"/>
  <c r="E6669" i="5"/>
  <c r="H6669" i="5" l="1"/>
  <c r="G6670" i="5"/>
  <c r="C6670" i="5"/>
  <c r="F6670" i="5"/>
  <c r="B6670" i="5"/>
  <c r="D6670" i="5"/>
  <c r="A6671" i="5"/>
  <c r="E6670" i="5"/>
  <c r="H6670" i="5" l="1"/>
  <c r="G6671" i="5"/>
  <c r="C6671" i="5"/>
  <c r="F6671" i="5"/>
  <c r="B6671" i="5"/>
  <c r="D6671" i="5"/>
  <c r="A6672" i="5"/>
  <c r="E6671" i="5"/>
  <c r="H6671" i="5" l="1"/>
  <c r="G6672" i="5"/>
  <c r="C6672" i="5"/>
  <c r="F6672" i="5"/>
  <c r="B6672" i="5"/>
  <c r="D6672" i="5"/>
  <c r="A6673" i="5"/>
  <c r="E6672" i="5"/>
  <c r="H6672" i="5" l="1"/>
  <c r="G6673" i="5"/>
  <c r="C6673" i="5"/>
  <c r="F6673" i="5"/>
  <c r="B6673" i="5"/>
  <c r="D6673" i="5"/>
  <c r="A6674" i="5"/>
  <c r="E6673" i="5"/>
  <c r="H6673" i="5" l="1"/>
  <c r="G6674" i="5"/>
  <c r="C6674" i="5"/>
  <c r="F6674" i="5"/>
  <c r="B6674" i="5"/>
  <c r="D6674" i="5"/>
  <c r="A6675" i="5"/>
  <c r="E6674" i="5"/>
  <c r="H6674" i="5" l="1"/>
  <c r="G6675" i="5"/>
  <c r="C6675" i="5"/>
  <c r="F6675" i="5"/>
  <c r="B6675" i="5"/>
  <c r="D6675" i="5"/>
  <c r="A6676" i="5"/>
  <c r="E6675" i="5"/>
  <c r="H6675" i="5" l="1"/>
  <c r="G6676" i="5"/>
  <c r="C6676" i="5"/>
  <c r="F6676" i="5"/>
  <c r="B6676" i="5"/>
  <c r="D6676" i="5"/>
  <c r="A6677" i="5"/>
  <c r="E6676" i="5"/>
  <c r="H6676" i="5" l="1"/>
  <c r="G6677" i="5"/>
  <c r="C6677" i="5"/>
  <c r="F6677" i="5"/>
  <c r="B6677" i="5"/>
  <c r="D6677" i="5"/>
  <c r="A6678" i="5"/>
  <c r="E6677" i="5"/>
  <c r="H6677" i="5" l="1"/>
  <c r="G6678" i="5"/>
  <c r="C6678" i="5"/>
  <c r="F6678" i="5"/>
  <c r="B6678" i="5"/>
  <c r="D6678" i="5"/>
  <c r="A6679" i="5"/>
  <c r="E6678" i="5"/>
  <c r="H6678" i="5" l="1"/>
  <c r="G6679" i="5"/>
  <c r="C6679" i="5"/>
  <c r="F6679" i="5"/>
  <c r="B6679" i="5"/>
  <c r="D6679" i="5"/>
  <c r="A6680" i="5"/>
  <c r="E6679" i="5"/>
  <c r="H6679" i="5" l="1"/>
  <c r="G6680" i="5"/>
  <c r="C6680" i="5"/>
  <c r="F6680" i="5"/>
  <c r="B6680" i="5"/>
  <c r="D6680" i="5"/>
  <c r="A6681" i="5"/>
  <c r="E6680" i="5"/>
  <c r="H6680" i="5" l="1"/>
  <c r="G6681" i="5"/>
  <c r="C6681" i="5"/>
  <c r="F6681" i="5"/>
  <c r="B6681" i="5"/>
  <c r="D6681" i="5"/>
  <c r="A6682" i="5"/>
  <c r="E6681" i="5"/>
  <c r="H6681" i="5" l="1"/>
  <c r="G6682" i="5"/>
  <c r="C6682" i="5"/>
  <c r="F6682" i="5"/>
  <c r="B6682" i="5"/>
  <c r="D6682" i="5"/>
  <c r="A6683" i="5"/>
  <c r="E6682" i="5"/>
  <c r="H6682" i="5" l="1"/>
  <c r="G6683" i="5"/>
  <c r="C6683" i="5"/>
  <c r="F6683" i="5"/>
  <c r="B6683" i="5"/>
  <c r="D6683" i="5"/>
  <c r="A6684" i="5"/>
  <c r="E6683" i="5"/>
  <c r="H6683" i="5" l="1"/>
  <c r="G6684" i="5"/>
  <c r="C6684" i="5"/>
  <c r="F6684" i="5"/>
  <c r="B6684" i="5"/>
  <c r="D6684" i="5"/>
  <c r="A6685" i="5"/>
  <c r="E6684" i="5"/>
  <c r="H6684" i="5" l="1"/>
  <c r="G6685" i="5"/>
  <c r="C6685" i="5"/>
  <c r="F6685" i="5"/>
  <c r="B6685" i="5"/>
  <c r="D6685" i="5"/>
  <c r="A6686" i="5"/>
  <c r="E6685" i="5"/>
  <c r="H6685" i="5" l="1"/>
  <c r="G6686" i="5"/>
  <c r="C6686" i="5"/>
  <c r="F6686" i="5"/>
  <c r="B6686" i="5"/>
  <c r="D6686" i="5"/>
  <c r="A6687" i="5"/>
  <c r="E6686" i="5"/>
  <c r="H6686" i="5" l="1"/>
  <c r="G6687" i="5"/>
  <c r="C6687" i="5"/>
  <c r="F6687" i="5"/>
  <c r="B6687" i="5"/>
  <c r="D6687" i="5"/>
  <c r="A6688" i="5"/>
  <c r="E6687" i="5"/>
  <c r="H6687" i="5" l="1"/>
  <c r="F6688" i="5"/>
  <c r="B6688" i="5"/>
  <c r="A6689" i="5"/>
  <c r="D6688" i="5"/>
  <c r="C6688" i="5"/>
  <c r="E6688" i="5"/>
  <c r="G6688" i="5"/>
  <c r="H6688" i="5" l="1"/>
  <c r="F6689" i="5"/>
  <c r="B6689" i="5"/>
  <c r="G6689" i="5"/>
  <c r="E6689" i="5"/>
  <c r="D6689" i="5"/>
  <c r="A6690" i="5"/>
  <c r="C6689" i="5"/>
  <c r="H6689" i="5" l="1"/>
  <c r="F6690" i="5"/>
  <c r="B6690" i="5"/>
  <c r="A6691" i="5"/>
  <c r="D6690" i="5"/>
  <c r="C6690" i="5"/>
  <c r="G6690" i="5"/>
  <c r="E6690" i="5"/>
  <c r="H6690" i="5" l="1"/>
  <c r="F6691" i="5"/>
  <c r="B6691" i="5"/>
  <c r="G6691" i="5"/>
  <c r="E6691" i="5"/>
  <c r="C6691" i="5"/>
  <c r="A6692" i="5"/>
  <c r="D6691" i="5"/>
  <c r="H6691" i="5" l="1"/>
  <c r="F6692" i="5"/>
  <c r="B6692" i="5"/>
  <c r="A6693" i="5"/>
  <c r="D6692" i="5"/>
  <c r="C6692" i="5"/>
  <c r="E6692" i="5"/>
  <c r="G6692" i="5"/>
  <c r="H6692" i="5" l="1"/>
  <c r="F6693" i="5"/>
  <c r="B6693" i="5"/>
  <c r="G6693" i="5"/>
  <c r="E6693" i="5"/>
  <c r="D6693" i="5"/>
  <c r="A6694" i="5"/>
  <c r="C6693" i="5"/>
  <c r="H6693" i="5" l="1"/>
  <c r="F6694" i="5"/>
  <c r="B6694" i="5"/>
  <c r="A6695" i="5"/>
  <c r="D6694" i="5"/>
  <c r="C6694" i="5"/>
  <c r="G6694" i="5"/>
  <c r="E6694" i="5"/>
  <c r="H6694" i="5" l="1"/>
  <c r="F6695" i="5"/>
  <c r="B6695" i="5"/>
  <c r="G6695" i="5"/>
  <c r="E6695" i="5"/>
  <c r="C6695" i="5"/>
  <c r="A6696" i="5"/>
  <c r="D6695" i="5"/>
  <c r="H6695" i="5" l="1"/>
  <c r="F6696" i="5"/>
  <c r="B6696" i="5"/>
  <c r="A6697" i="5"/>
  <c r="D6696" i="5"/>
  <c r="C6696" i="5"/>
  <c r="E6696" i="5"/>
  <c r="G6696" i="5"/>
  <c r="H6696" i="5" l="1"/>
  <c r="F6697" i="5"/>
  <c r="B6697" i="5"/>
  <c r="G6697" i="5"/>
  <c r="E6697" i="5"/>
  <c r="D6697" i="5"/>
  <c r="A6698" i="5"/>
  <c r="C6697" i="5"/>
  <c r="H6697" i="5" l="1"/>
  <c r="F6698" i="5"/>
  <c r="B6698" i="5"/>
  <c r="A6699" i="5"/>
  <c r="D6698" i="5"/>
  <c r="C6698" i="5"/>
  <c r="G6698" i="5"/>
  <c r="E6698" i="5"/>
  <c r="H6698" i="5" l="1"/>
  <c r="F6699" i="5"/>
  <c r="B6699" i="5"/>
  <c r="G6699" i="5"/>
  <c r="E6699" i="5"/>
  <c r="C6699" i="5"/>
  <c r="A6700" i="5"/>
  <c r="D6699" i="5"/>
  <c r="H6699" i="5" l="1"/>
  <c r="F6700" i="5"/>
  <c r="B6700" i="5"/>
  <c r="A6701" i="5"/>
  <c r="D6700" i="5"/>
  <c r="C6700" i="5"/>
  <c r="E6700" i="5"/>
  <c r="G6700" i="5"/>
  <c r="H6700" i="5" l="1"/>
  <c r="F6701" i="5"/>
  <c r="B6701" i="5"/>
  <c r="G6701" i="5"/>
  <c r="E6701" i="5"/>
  <c r="D6701" i="5"/>
  <c r="A6702" i="5"/>
  <c r="C6701" i="5"/>
  <c r="H6701" i="5" l="1"/>
  <c r="F6702" i="5"/>
  <c r="B6702" i="5"/>
  <c r="A6703" i="5"/>
  <c r="D6702" i="5"/>
  <c r="C6702" i="5"/>
  <c r="G6702" i="5"/>
  <c r="E6702" i="5"/>
  <c r="H6702" i="5" l="1"/>
  <c r="F6703" i="5"/>
  <c r="B6703" i="5"/>
  <c r="G6703" i="5"/>
  <c r="E6703" i="5"/>
  <c r="C6703" i="5"/>
  <c r="A6704" i="5"/>
  <c r="D6703" i="5"/>
  <c r="H6703" i="5" l="1"/>
  <c r="F6704" i="5"/>
  <c r="B6704" i="5"/>
  <c r="A6705" i="5"/>
  <c r="D6704" i="5"/>
  <c r="C6704" i="5"/>
  <c r="E6704" i="5"/>
  <c r="G6704" i="5"/>
  <c r="H6704" i="5" l="1"/>
  <c r="F6705" i="5"/>
  <c r="B6705" i="5"/>
  <c r="G6705" i="5"/>
  <c r="E6705" i="5"/>
  <c r="D6705" i="5"/>
  <c r="A6706" i="5"/>
  <c r="C6705" i="5"/>
  <c r="H6705" i="5" l="1"/>
  <c r="F6706" i="5"/>
  <c r="B6706" i="5"/>
  <c r="A6707" i="5"/>
  <c r="D6706" i="5"/>
  <c r="C6706" i="5"/>
  <c r="G6706" i="5"/>
  <c r="E6706" i="5"/>
  <c r="H6706" i="5" l="1"/>
  <c r="F6707" i="5"/>
  <c r="B6707" i="5"/>
  <c r="G6707" i="5"/>
  <c r="E6707" i="5"/>
  <c r="C6707" i="5"/>
  <c r="A6708" i="5"/>
  <c r="D6707" i="5"/>
  <c r="H6707" i="5" l="1"/>
  <c r="F6708" i="5"/>
  <c r="B6708" i="5"/>
  <c r="A6709" i="5"/>
  <c r="D6708" i="5"/>
  <c r="C6708" i="5"/>
  <c r="E6708" i="5"/>
  <c r="G6708" i="5"/>
  <c r="H6708" i="5" l="1"/>
  <c r="F6709" i="5"/>
  <c r="B6709" i="5"/>
  <c r="G6709" i="5"/>
  <c r="E6709" i="5"/>
  <c r="D6709" i="5"/>
  <c r="A6710" i="5"/>
  <c r="C6709" i="5"/>
  <c r="H6709" i="5" l="1"/>
  <c r="F6710" i="5"/>
  <c r="B6710" i="5"/>
  <c r="A6711" i="5"/>
  <c r="D6710" i="5"/>
  <c r="C6710" i="5"/>
  <c r="G6710" i="5"/>
  <c r="E6710" i="5"/>
  <c r="H6710" i="5" l="1"/>
  <c r="F6711" i="5"/>
  <c r="B6711" i="5"/>
  <c r="G6711" i="5"/>
  <c r="E6711" i="5"/>
  <c r="C6711" i="5"/>
  <c r="A6712" i="5"/>
  <c r="D6711" i="5"/>
  <c r="H6711" i="5" l="1"/>
  <c r="F6712" i="5"/>
  <c r="B6712" i="5"/>
  <c r="A6713" i="5"/>
  <c r="D6712" i="5"/>
  <c r="C6712" i="5"/>
  <c r="E6712" i="5"/>
  <c r="G6712" i="5"/>
  <c r="H6712" i="5" l="1"/>
  <c r="F6713" i="5"/>
  <c r="B6713" i="5"/>
  <c r="G6713" i="5"/>
  <c r="E6713" i="5"/>
  <c r="D6713" i="5"/>
  <c r="A6714" i="5"/>
  <c r="C6713" i="5"/>
  <c r="H6713" i="5" l="1"/>
  <c r="F6714" i="5"/>
  <c r="B6714" i="5"/>
  <c r="A6715" i="5"/>
  <c r="D6714" i="5"/>
  <c r="C6714" i="5"/>
  <c r="G6714" i="5"/>
  <c r="E6714" i="5"/>
  <c r="H6714" i="5" l="1"/>
  <c r="F6715" i="5"/>
  <c r="B6715" i="5"/>
  <c r="G6715" i="5"/>
  <c r="E6715" i="5"/>
  <c r="C6715" i="5"/>
  <c r="A6716" i="5"/>
  <c r="D6715" i="5"/>
  <c r="H6715" i="5" l="1"/>
  <c r="F6716" i="5"/>
  <c r="B6716" i="5"/>
  <c r="A6717" i="5"/>
  <c r="D6716" i="5"/>
  <c r="C6716" i="5"/>
  <c r="E6716" i="5"/>
  <c r="G6716" i="5"/>
  <c r="H6716" i="5" l="1"/>
  <c r="F6717" i="5"/>
  <c r="B6717" i="5"/>
  <c r="G6717" i="5"/>
  <c r="E6717" i="5"/>
  <c r="D6717" i="5"/>
  <c r="A6718" i="5"/>
  <c r="C6717" i="5"/>
  <c r="H6717" i="5" l="1"/>
  <c r="F6718" i="5"/>
  <c r="B6718" i="5"/>
  <c r="A6719" i="5"/>
  <c r="D6718" i="5"/>
  <c r="C6718" i="5"/>
  <c r="G6718" i="5"/>
  <c r="E6718" i="5"/>
  <c r="H6718" i="5" l="1"/>
  <c r="F6719" i="5"/>
  <c r="B6719" i="5"/>
  <c r="G6719" i="5"/>
  <c r="E6719" i="5"/>
  <c r="C6719" i="5"/>
  <c r="A6720" i="5"/>
  <c r="D6719" i="5"/>
  <c r="H6719" i="5" l="1"/>
  <c r="F6720" i="5"/>
  <c r="B6720" i="5"/>
  <c r="A6721" i="5"/>
  <c r="D6720" i="5"/>
  <c r="C6720" i="5"/>
  <c r="E6720" i="5"/>
  <c r="G6720" i="5"/>
  <c r="H6720" i="5" l="1"/>
  <c r="F6721" i="5"/>
  <c r="B6721" i="5"/>
  <c r="G6721" i="5"/>
  <c r="E6721" i="5"/>
  <c r="D6721" i="5"/>
  <c r="A6722" i="5"/>
  <c r="C6721" i="5"/>
  <c r="H6721" i="5" l="1"/>
  <c r="F6722" i="5"/>
  <c r="B6722" i="5"/>
  <c r="A6723" i="5"/>
  <c r="D6722" i="5"/>
  <c r="C6722" i="5"/>
  <c r="G6722" i="5"/>
  <c r="E6722" i="5"/>
  <c r="H6722" i="5" l="1"/>
  <c r="F6723" i="5"/>
  <c r="B6723" i="5"/>
  <c r="G6723" i="5"/>
  <c r="E6723" i="5"/>
  <c r="C6723" i="5"/>
  <c r="A6724" i="5"/>
  <c r="D6723" i="5"/>
  <c r="H6723" i="5" l="1"/>
  <c r="F6724" i="5"/>
  <c r="B6724" i="5"/>
  <c r="A6725" i="5"/>
  <c r="D6724" i="5"/>
  <c r="C6724" i="5"/>
  <c r="E6724" i="5"/>
  <c r="G6724" i="5"/>
  <c r="H6724" i="5" l="1"/>
  <c r="F6725" i="5"/>
  <c r="B6725" i="5"/>
  <c r="G6725" i="5"/>
  <c r="E6725" i="5"/>
  <c r="D6725" i="5"/>
  <c r="A6726" i="5"/>
  <c r="C6725" i="5"/>
  <c r="H6725" i="5" l="1"/>
  <c r="F6726" i="5"/>
  <c r="B6726" i="5"/>
  <c r="A6727" i="5"/>
  <c r="D6726" i="5"/>
  <c r="C6726" i="5"/>
  <c r="G6726" i="5"/>
  <c r="E6726" i="5"/>
  <c r="H6726" i="5" l="1"/>
  <c r="F6727" i="5"/>
  <c r="B6727" i="5"/>
  <c r="G6727" i="5"/>
  <c r="E6727" i="5"/>
  <c r="C6727" i="5"/>
  <c r="A6728" i="5"/>
  <c r="D6727" i="5"/>
  <c r="H6727" i="5" l="1"/>
  <c r="F6728" i="5"/>
  <c r="B6728" i="5"/>
  <c r="A6729" i="5"/>
  <c r="D6728" i="5"/>
  <c r="C6728" i="5"/>
  <c r="E6728" i="5"/>
  <c r="G6728" i="5"/>
  <c r="H6728" i="5" l="1"/>
  <c r="F6729" i="5"/>
  <c r="B6729" i="5"/>
  <c r="G6729" i="5"/>
  <c r="E6729" i="5"/>
  <c r="D6729" i="5"/>
  <c r="A6730" i="5"/>
  <c r="C6729" i="5"/>
  <c r="H6729" i="5" l="1"/>
  <c r="F6730" i="5"/>
  <c r="B6730" i="5"/>
  <c r="A6731" i="5"/>
  <c r="D6730" i="5"/>
  <c r="C6730" i="5"/>
  <c r="G6730" i="5"/>
  <c r="E6730" i="5"/>
  <c r="H6730" i="5" l="1"/>
  <c r="F6731" i="5"/>
  <c r="B6731" i="5"/>
  <c r="G6731" i="5"/>
  <c r="E6731" i="5"/>
  <c r="C6731" i="5"/>
  <c r="A6732" i="5"/>
  <c r="D6731" i="5"/>
  <c r="H6731" i="5" l="1"/>
  <c r="F6732" i="5"/>
  <c r="B6732" i="5"/>
  <c r="A6733" i="5"/>
  <c r="D6732" i="5"/>
  <c r="C6732" i="5"/>
  <c r="E6732" i="5"/>
  <c r="G6732" i="5"/>
  <c r="H6732" i="5" l="1"/>
  <c r="F6733" i="5"/>
  <c r="B6733" i="5"/>
  <c r="G6733" i="5"/>
  <c r="E6733" i="5"/>
  <c r="D6733" i="5"/>
  <c r="A6734" i="5"/>
  <c r="C6733" i="5"/>
  <c r="H6733" i="5" l="1"/>
  <c r="F6734" i="5"/>
  <c r="B6734" i="5"/>
  <c r="A6735" i="5"/>
  <c r="D6734" i="5"/>
  <c r="C6734" i="5"/>
  <c r="G6734" i="5"/>
  <c r="E6734" i="5"/>
  <c r="H6734" i="5" l="1"/>
  <c r="F6735" i="5"/>
  <c r="B6735" i="5"/>
  <c r="G6735" i="5"/>
  <c r="E6735" i="5"/>
  <c r="C6735" i="5"/>
  <c r="A6736" i="5"/>
  <c r="D6735" i="5"/>
  <c r="H6735" i="5" l="1"/>
  <c r="F6736" i="5"/>
  <c r="B6736" i="5"/>
  <c r="A6737" i="5"/>
  <c r="D6736" i="5"/>
  <c r="C6736" i="5"/>
  <c r="E6736" i="5"/>
  <c r="G6736" i="5"/>
  <c r="H6736" i="5" l="1"/>
  <c r="F6737" i="5"/>
  <c r="B6737" i="5"/>
  <c r="G6737" i="5"/>
  <c r="E6737" i="5"/>
  <c r="D6737" i="5"/>
  <c r="A6738" i="5"/>
  <c r="C6737" i="5"/>
  <c r="H6737" i="5" l="1"/>
  <c r="F6738" i="5"/>
  <c r="B6738" i="5"/>
  <c r="A6739" i="5"/>
  <c r="D6738" i="5"/>
  <c r="C6738" i="5"/>
  <c r="G6738" i="5"/>
  <c r="E6738" i="5"/>
  <c r="H6738" i="5" l="1"/>
  <c r="F6739" i="5"/>
  <c r="B6739" i="5"/>
  <c r="G6739" i="5"/>
  <c r="E6739" i="5"/>
  <c r="C6739" i="5"/>
  <c r="A6740" i="5"/>
  <c r="D6739" i="5"/>
  <c r="H6739" i="5" l="1"/>
  <c r="F6740" i="5"/>
  <c r="B6740" i="5"/>
  <c r="A6741" i="5"/>
  <c r="D6740" i="5"/>
  <c r="C6740" i="5"/>
  <c r="E6740" i="5"/>
  <c r="G6740" i="5"/>
  <c r="H6740" i="5" l="1"/>
  <c r="F6741" i="5"/>
  <c r="B6741" i="5"/>
  <c r="G6741" i="5"/>
  <c r="E6741" i="5"/>
  <c r="D6741" i="5"/>
  <c r="A6742" i="5"/>
  <c r="C6741" i="5"/>
  <c r="H6741" i="5" l="1"/>
  <c r="F6742" i="5"/>
  <c r="B6742" i="5"/>
  <c r="A6743" i="5"/>
  <c r="D6742" i="5"/>
  <c r="C6742" i="5"/>
  <c r="G6742" i="5"/>
  <c r="E6742" i="5"/>
  <c r="H6742" i="5" l="1"/>
  <c r="F6743" i="5"/>
  <c r="B6743" i="5"/>
  <c r="G6743" i="5"/>
  <c r="E6743" i="5"/>
  <c r="C6743" i="5"/>
  <c r="A6744" i="5"/>
  <c r="D6743" i="5"/>
  <c r="H6743" i="5" l="1"/>
  <c r="F6744" i="5"/>
  <c r="B6744" i="5"/>
  <c r="A6745" i="5"/>
  <c r="D6744" i="5"/>
  <c r="C6744" i="5"/>
  <c r="E6744" i="5"/>
  <c r="G6744" i="5"/>
  <c r="H6744" i="5" l="1"/>
  <c r="F6745" i="5"/>
  <c r="B6745" i="5"/>
  <c r="G6745" i="5"/>
  <c r="E6745" i="5"/>
  <c r="D6745" i="5"/>
  <c r="A6746" i="5"/>
  <c r="C6745" i="5"/>
  <c r="H6745" i="5" l="1"/>
  <c r="F6746" i="5"/>
  <c r="B6746" i="5"/>
  <c r="A6747" i="5"/>
  <c r="D6746" i="5"/>
  <c r="C6746" i="5"/>
  <c r="G6746" i="5"/>
  <c r="E6746" i="5"/>
  <c r="H6746" i="5" l="1"/>
  <c r="F6747" i="5"/>
  <c r="B6747" i="5"/>
  <c r="G6747" i="5"/>
  <c r="E6747" i="5"/>
  <c r="C6747" i="5"/>
  <c r="A6748" i="5"/>
  <c r="D6747" i="5"/>
  <c r="H6747" i="5" l="1"/>
  <c r="F6748" i="5"/>
  <c r="B6748" i="5"/>
  <c r="A6749" i="5"/>
  <c r="D6748" i="5"/>
  <c r="C6748" i="5"/>
  <c r="E6748" i="5"/>
  <c r="G6748" i="5"/>
  <c r="H6748" i="5" l="1"/>
  <c r="F6749" i="5"/>
  <c r="B6749" i="5"/>
  <c r="G6749" i="5"/>
  <c r="E6749" i="5"/>
  <c r="D6749" i="5"/>
  <c r="A6750" i="5"/>
  <c r="C6749" i="5"/>
  <c r="H6749" i="5" l="1"/>
  <c r="F6750" i="5"/>
  <c r="B6750" i="5"/>
  <c r="A6751" i="5"/>
  <c r="D6750" i="5"/>
  <c r="C6750" i="5"/>
  <c r="G6750" i="5"/>
  <c r="E6750" i="5"/>
  <c r="H6750" i="5" l="1"/>
  <c r="F6751" i="5"/>
  <c r="B6751" i="5"/>
  <c r="G6751" i="5"/>
  <c r="E6751" i="5"/>
  <c r="C6751" i="5"/>
  <c r="A6752" i="5"/>
  <c r="D6751" i="5"/>
  <c r="H6751" i="5" l="1"/>
  <c r="F6752" i="5"/>
  <c r="B6752" i="5"/>
  <c r="A6753" i="5"/>
  <c r="D6752" i="5"/>
  <c r="C6752" i="5"/>
  <c r="E6752" i="5"/>
  <c r="G6752" i="5"/>
  <c r="H6752" i="5" l="1"/>
  <c r="F6753" i="5"/>
  <c r="B6753" i="5"/>
  <c r="G6753" i="5"/>
  <c r="E6753" i="5"/>
  <c r="D6753" i="5"/>
  <c r="A6754" i="5"/>
  <c r="C6753" i="5"/>
  <c r="H6753" i="5" l="1"/>
  <c r="F6754" i="5"/>
  <c r="B6754" i="5"/>
  <c r="A6755" i="5"/>
  <c r="D6754" i="5"/>
  <c r="C6754" i="5"/>
  <c r="G6754" i="5"/>
  <c r="E6754" i="5"/>
  <c r="H6754" i="5" l="1"/>
  <c r="F6755" i="5"/>
  <c r="B6755" i="5"/>
  <c r="G6755" i="5"/>
  <c r="E6755" i="5"/>
  <c r="C6755" i="5"/>
  <c r="A6756" i="5"/>
  <c r="D6755" i="5"/>
  <c r="H6755" i="5" l="1"/>
  <c r="F6756" i="5"/>
  <c r="B6756" i="5"/>
  <c r="A6757" i="5"/>
  <c r="D6756" i="5"/>
  <c r="C6756" i="5"/>
  <c r="E6756" i="5"/>
  <c r="G6756" i="5"/>
  <c r="H6756" i="5" l="1"/>
  <c r="F6757" i="5"/>
  <c r="B6757" i="5"/>
  <c r="G6757" i="5"/>
  <c r="E6757" i="5"/>
  <c r="D6757" i="5"/>
  <c r="A6758" i="5"/>
  <c r="C6757" i="5"/>
  <c r="H6757" i="5" l="1"/>
  <c r="F6758" i="5"/>
  <c r="B6758" i="5"/>
  <c r="A6759" i="5"/>
  <c r="D6758" i="5"/>
  <c r="C6758" i="5"/>
  <c r="G6758" i="5"/>
  <c r="E6758" i="5"/>
  <c r="H6758" i="5" l="1"/>
  <c r="F6759" i="5"/>
  <c r="B6759" i="5"/>
  <c r="G6759" i="5"/>
  <c r="E6759" i="5"/>
  <c r="C6759" i="5"/>
  <c r="A6760" i="5"/>
  <c r="D6759" i="5"/>
  <c r="H6759" i="5" l="1"/>
  <c r="F6760" i="5"/>
  <c r="B6760" i="5"/>
  <c r="A6761" i="5"/>
  <c r="D6760" i="5"/>
  <c r="C6760" i="5"/>
  <c r="E6760" i="5"/>
  <c r="G6760" i="5"/>
  <c r="H6760" i="5" l="1"/>
  <c r="F6761" i="5"/>
  <c r="B6761" i="5"/>
  <c r="G6761" i="5"/>
  <c r="E6761" i="5"/>
  <c r="D6761" i="5"/>
  <c r="A6762" i="5"/>
  <c r="C6761" i="5"/>
  <c r="H6761" i="5" l="1"/>
  <c r="F6762" i="5"/>
  <c r="B6762" i="5"/>
  <c r="A6763" i="5"/>
  <c r="D6762" i="5"/>
  <c r="C6762" i="5"/>
  <c r="G6762" i="5"/>
  <c r="E6762" i="5"/>
  <c r="H6762" i="5" l="1"/>
  <c r="F6763" i="5"/>
  <c r="B6763" i="5"/>
  <c r="G6763" i="5"/>
  <c r="E6763" i="5"/>
  <c r="C6763" i="5"/>
  <c r="A6764" i="5"/>
  <c r="D6763" i="5"/>
  <c r="H6763" i="5" l="1"/>
  <c r="F6764" i="5"/>
  <c r="B6764" i="5"/>
  <c r="A6765" i="5"/>
  <c r="D6764" i="5"/>
  <c r="C6764" i="5"/>
  <c r="E6764" i="5"/>
  <c r="G6764" i="5"/>
  <c r="H6764" i="5" l="1"/>
  <c r="F6765" i="5"/>
  <c r="B6765" i="5"/>
  <c r="G6765" i="5"/>
  <c r="E6765" i="5"/>
  <c r="D6765" i="5"/>
  <c r="A6766" i="5"/>
  <c r="C6765" i="5"/>
  <c r="H6765" i="5" l="1"/>
  <c r="F6766" i="5"/>
  <c r="B6766" i="5"/>
  <c r="A6767" i="5"/>
  <c r="D6766" i="5"/>
  <c r="C6766" i="5"/>
  <c r="G6766" i="5"/>
  <c r="E6766" i="5"/>
  <c r="H6766" i="5" l="1"/>
  <c r="F6767" i="5"/>
  <c r="B6767" i="5"/>
  <c r="G6767" i="5"/>
  <c r="E6767" i="5"/>
  <c r="C6767" i="5"/>
  <c r="A6768" i="5"/>
  <c r="D6767" i="5"/>
  <c r="H6767" i="5" l="1"/>
  <c r="F6768" i="5"/>
  <c r="B6768" i="5"/>
  <c r="A6769" i="5"/>
  <c r="D6768" i="5"/>
  <c r="C6768" i="5"/>
  <c r="E6768" i="5"/>
  <c r="G6768" i="5"/>
  <c r="H6768" i="5" l="1"/>
  <c r="F6769" i="5"/>
  <c r="B6769" i="5"/>
  <c r="G6769" i="5"/>
  <c r="E6769" i="5"/>
  <c r="D6769" i="5"/>
  <c r="A6770" i="5"/>
  <c r="C6769" i="5"/>
  <c r="H6769" i="5" l="1"/>
  <c r="F6770" i="5"/>
  <c r="B6770" i="5"/>
  <c r="A6771" i="5"/>
  <c r="D6770" i="5"/>
  <c r="C6770" i="5"/>
  <c r="G6770" i="5"/>
  <c r="E6770" i="5"/>
  <c r="H6770" i="5" l="1"/>
  <c r="F6771" i="5"/>
  <c r="B6771" i="5"/>
  <c r="G6771" i="5"/>
  <c r="E6771" i="5"/>
  <c r="C6771" i="5"/>
  <c r="A6772" i="5"/>
  <c r="D6771" i="5"/>
  <c r="H6771" i="5" l="1"/>
  <c r="F6772" i="5"/>
  <c r="B6772" i="5"/>
  <c r="A6773" i="5"/>
  <c r="D6772" i="5"/>
  <c r="C6772" i="5"/>
  <c r="E6772" i="5"/>
  <c r="G6772" i="5"/>
  <c r="H6772" i="5" l="1"/>
  <c r="F6773" i="5"/>
  <c r="B6773" i="5"/>
  <c r="G6773" i="5"/>
  <c r="E6773" i="5"/>
  <c r="D6773" i="5"/>
  <c r="A6774" i="5"/>
  <c r="C6773" i="5"/>
  <c r="H6773" i="5" l="1"/>
  <c r="F6774" i="5"/>
  <c r="B6774" i="5"/>
  <c r="A6775" i="5"/>
  <c r="D6774" i="5"/>
  <c r="C6774" i="5"/>
  <c r="G6774" i="5"/>
  <c r="E6774" i="5"/>
  <c r="H6774" i="5" l="1"/>
  <c r="F6775" i="5"/>
  <c r="B6775" i="5"/>
  <c r="G6775" i="5"/>
  <c r="E6775" i="5"/>
  <c r="C6775" i="5"/>
  <c r="A6776" i="5"/>
  <c r="D6775" i="5"/>
  <c r="H6775" i="5" l="1"/>
  <c r="F6776" i="5"/>
  <c r="B6776" i="5"/>
  <c r="A6777" i="5"/>
  <c r="D6776" i="5"/>
  <c r="C6776" i="5"/>
  <c r="E6776" i="5"/>
  <c r="G6776" i="5"/>
  <c r="H6776" i="5" l="1"/>
  <c r="F6777" i="5"/>
  <c r="B6777" i="5"/>
  <c r="G6777" i="5"/>
  <c r="E6777" i="5"/>
  <c r="D6777" i="5"/>
  <c r="A6778" i="5"/>
  <c r="C6777" i="5"/>
  <c r="H6777" i="5" l="1"/>
  <c r="F6778" i="5"/>
  <c r="B6778" i="5"/>
  <c r="A6779" i="5"/>
  <c r="D6778" i="5"/>
  <c r="C6778" i="5"/>
  <c r="G6778" i="5"/>
  <c r="E6778" i="5"/>
  <c r="H6778" i="5" l="1"/>
  <c r="F6779" i="5"/>
  <c r="B6779" i="5"/>
  <c r="G6779" i="5"/>
  <c r="E6779" i="5"/>
  <c r="C6779" i="5"/>
  <c r="A6780" i="5"/>
  <c r="D6779" i="5"/>
  <c r="H6779" i="5" l="1"/>
  <c r="F6780" i="5"/>
  <c r="B6780" i="5"/>
  <c r="A6781" i="5"/>
  <c r="D6780" i="5"/>
  <c r="C6780" i="5"/>
  <c r="E6780" i="5"/>
  <c r="G6780" i="5"/>
  <c r="H6780" i="5" l="1"/>
  <c r="F6781" i="5"/>
  <c r="B6781" i="5"/>
  <c r="G6781" i="5"/>
  <c r="E6781" i="5"/>
  <c r="D6781" i="5"/>
  <c r="A6782" i="5"/>
  <c r="C6781" i="5"/>
  <c r="H6781" i="5" l="1"/>
  <c r="F6782" i="5"/>
  <c r="B6782" i="5"/>
  <c r="A6783" i="5"/>
  <c r="D6782" i="5"/>
  <c r="C6782" i="5"/>
  <c r="G6782" i="5"/>
  <c r="E6782" i="5"/>
  <c r="H6782" i="5" l="1"/>
  <c r="F6783" i="5"/>
  <c r="B6783" i="5"/>
  <c r="G6783" i="5"/>
  <c r="E6783" i="5"/>
  <c r="C6783" i="5"/>
  <c r="A6784" i="5"/>
  <c r="D6783" i="5"/>
  <c r="H6783" i="5" l="1"/>
  <c r="F6784" i="5"/>
  <c r="B6784" i="5"/>
  <c r="A6785" i="5"/>
  <c r="D6784" i="5"/>
  <c r="C6784" i="5"/>
  <c r="E6784" i="5"/>
  <c r="G6784" i="5"/>
  <c r="H6784" i="5" l="1"/>
  <c r="F6785" i="5"/>
  <c r="B6785" i="5"/>
  <c r="G6785" i="5"/>
  <c r="E6785" i="5"/>
  <c r="D6785" i="5"/>
  <c r="A6786" i="5"/>
  <c r="C6785" i="5"/>
  <c r="H6785" i="5" l="1"/>
  <c r="F6786" i="5"/>
  <c r="B6786" i="5"/>
  <c r="A6787" i="5"/>
  <c r="D6786" i="5"/>
  <c r="C6786" i="5"/>
  <c r="G6786" i="5"/>
  <c r="E6786" i="5"/>
  <c r="H6786" i="5" l="1"/>
  <c r="F6787" i="5"/>
  <c r="B6787" i="5"/>
  <c r="G6787" i="5"/>
  <c r="E6787" i="5"/>
  <c r="C6787" i="5"/>
  <c r="A6788" i="5"/>
  <c r="D6787" i="5"/>
  <c r="H6787" i="5" l="1"/>
  <c r="F6788" i="5"/>
  <c r="B6788" i="5"/>
  <c r="A6789" i="5"/>
  <c r="D6788" i="5"/>
  <c r="C6788" i="5"/>
  <c r="E6788" i="5"/>
  <c r="G6788" i="5"/>
  <c r="H6788" i="5" l="1"/>
  <c r="F6789" i="5"/>
  <c r="B6789" i="5"/>
  <c r="G6789" i="5"/>
  <c r="E6789" i="5"/>
  <c r="D6789" i="5"/>
  <c r="A6790" i="5"/>
  <c r="C6789" i="5"/>
  <c r="H6789" i="5" l="1"/>
  <c r="F6790" i="5"/>
  <c r="B6790" i="5"/>
  <c r="A6791" i="5"/>
  <c r="D6790" i="5"/>
  <c r="C6790" i="5"/>
  <c r="G6790" i="5"/>
  <c r="E6790" i="5"/>
  <c r="H6790" i="5" l="1"/>
  <c r="F6791" i="5"/>
  <c r="B6791" i="5"/>
  <c r="G6791" i="5"/>
  <c r="E6791" i="5"/>
  <c r="C6791" i="5"/>
  <c r="A6792" i="5"/>
  <c r="D6791" i="5"/>
  <c r="H6791" i="5" l="1"/>
  <c r="F6792" i="5"/>
  <c r="B6792" i="5"/>
  <c r="A6793" i="5"/>
  <c r="D6792" i="5"/>
  <c r="C6792" i="5"/>
  <c r="E6792" i="5"/>
  <c r="G6792" i="5"/>
  <c r="H6792" i="5" l="1"/>
  <c r="F6793" i="5"/>
  <c r="B6793" i="5"/>
  <c r="G6793" i="5"/>
  <c r="E6793" i="5"/>
  <c r="D6793" i="5"/>
  <c r="A6794" i="5"/>
  <c r="C6793" i="5"/>
  <c r="H6793" i="5" l="1"/>
  <c r="F6794" i="5"/>
  <c r="B6794" i="5"/>
  <c r="A6795" i="5"/>
  <c r="D6794" i="5"/>
  <c r="C6794" i="5"/>
  <c r="G6794" i="5"/>
  <c r="E6794" i="5"/>
  <c r="H6794" i="5" l="1"/>
  <c r="F6795" i="5"/>
  <c r="B6795" i="5"/>
  <c r="G6795" i="5"/>
  <c r="E6795" i="5"/>
  <c r="C6795" i="5"/>
  <c r="A6796" i="5"/>
  <c r="D6795" i="5"/>
  <c r="H6795" i="5" l="1"/>
  <c r="F6796" i="5"/>
  <c r="B6796" i="5"/>
  <c r="A6797" i="5"/>
  <c r="D6796" i="5"/>
  <c r="C6796" i="5"/>
  <c r="E6796" i="5"/>
  <c r="G6796" i="5"/>
  <c r="H6796" i="5" l="1"/>
  <c r="F6797" i="5"/>
  <c r="B6797" i="5"/>
  <c r="G6797" i="5"/>
  <c r="E6797" i="5"/>
  <c r="D6797" i="5"/>
  <c r="A6798" i="5"/>
  <c r="C6797" i="5"/>
  <c r="H6797" i="5" l="1"/>
  <c r="F6798" i="5"/>
  <c r="B6798" i="5"/>
  <c r="A6799" i="5"/>
  <c r="D6798" i="5"/>
  <c r="C6798" i="5"/>
  <c r="G6798" i="5"/>
  <c r="E6798" i="5"/>
  <c r="H6798" i="5" l="1"/>
  <c r="F6799" i="5"/>
  <c r="B6799" i="5"/>
  <c r="G6799" i="5"/>
  <c r="E6799" i="5"/>
  <c r="C6799" i="5"/>
  <c r="A6800" i="5"/>
  <c r="D6799" i="5"/>
  <c r="H6799" i="5" l="1"/>
  <c r="F6800" i="5"/>
  <c r="B6800" i="5"/>
  <c r="A6801" i="5"/>
  <c r="D6800" i="5"/>
  <c r="C6800" i="5"/>
  <c r="E6800" i="5"/>
  <c r="G6800" i="5"/>
  <c r="H6800" i="5" l="1"/>
  <c r="F6801" i="5"/>
  <c r="B6801" i="5"/>
  <c r="G6801" i="5"/>
  <c r="E6801" i="5"/>
  <c r="D6801" i="5"/>
  <c r="A6802" i="5"/>
  <c r="C6801" i="5"/>
  <c r="H6801" i="5" l="1"/>
  <c r="F6802" i="5"/>
  <c r="B6802" i="5"/>
  <c r="A6803" i="5"/>
  <c r="D6802" i="5"/>
  <c r="C6802" i="5"/>
  <c r="G6802" i="5"/>
  <c r="E6802" i="5"/>
  <c r="H6802" i="5" l="1"/>
  <c r="F6803" i="5"/>
  <c r="B6803" i="5"/>
  <c r="G6803" i="5"/>
  <c r="E6803" i="5"/>
  <c r="C6803" i="5"/>
  <c r="A6804" i="5"/>
  <c r="D6803" i="5"/>
  <c r="H6803" i="5" l="1"/>
  <c r="F6804" i="5"/>
  <c r="B6804" i="5"/>
  <c r="A6805" i="5"/>
  <c r="D6804" i="5"/>
  <c r="C6804" i="5"/>
  <c r="E6804" i="5"/>
  <c r="G6804" i="5"/>
  <c r="H6804" i="5" l="1"/>
  <c r="F6805" i="5"/>
  <c r="B6805" i="5"/>
  <c r="G6805" i="5"/>
  <c r="E6805" i="5"/>
  <c r="D6805" i="5"/>
  <c r="A6806" i="5"/>
  <c r="C6805" i="5"/>
  <c r="H6805" i="5" l="1"/>
  <c r="F6806" i="5"/>
  <c r="B6806" i="5"/>
  <c r="A6807" i="5"/>
  <c r="D6806" i="5"/>
  <c r="C6806" i="5"/>
  <c r="G6806" i="5"/>
  <c r="E6806" i="5"/>
  <c r="H6806" i="5" l="1"/>
  <c r="F6807" i="5"/>
  <c r="B6807" i="5"/>
  <c r="G6807" i="5"/>
  <c r="E6807" i="5"/>
  <c r="C6807" i="5"/>
  <c r="A6808" i="5"/>
  <c r="D6807" i="5"/>
  <c r="H6807" i="5" l="1"/>
  <c r="F6808" i="5"/>
  <c r="B6808" i="5"/>
  <c r="A6809" i="5"/>
  <c r="D6808" i="5"/>
  <c r="C6808" i="5"/>
  <c r="E6808" i="5"/>
  <c r="G6808" i="5"/>
  <c r="H6808" i="5" l="1"/>
  <c r="F6809" i="5"/>
  <c r="B6809" i="5"/>
  <c r="G6809" i="5"/>
  <c r="E6809" i="5"/>
  <c r="D6809" i="5"/>
  <c r="A6810" i="5"/>
  <c r="C6809" i="5"/>
  <c r="H6809" i="5" l="1"/>
  <c r="F6810" i="5"/>
  <c r="B6810" i="5"/>
  <c r="A6811" i="5"/>
  <c r="D6810" i="5"/>
  <c r="C6810" i="5"/>
  <c r="G6810" i="5"/>
  <c r="E6810" i="5"/>
  <c r="H6810" i="5" l="1"/>
  <c r="F6811" i="5"/>
  <c r="B6811" i="5"/>
  <c r="G6811" i="5"/>
  <c r="E6811" i="5"/>
  <c r="C6811" i="5"/>
  <c r="A6812" i="5"/>
  <c r="D6811" i="5"/>
  <c r="H6811" i="5" l="1"/>
  <c r="F6812" i="5"/>
  <c r="B6812" i="5"/>
  <c r="A6813" i="5"/>
  <c r="D6812" i="5"/>
  <c r="C6812" i="5"/>
  <c r="E6812" i="5"/>
  <c r="G6812" i="5"/>
  <c r="H6812" i="5" l="1"/>
  <c r="F6813" i="5"/>
  <c r="B6813" i="5"/>
  <c r="G6813" i="5"/>
  <c r="E6813" i="5"/>
  <c r="D6813" i="5"/>
  <c r="A6814" i="5"/>
  <c r="C6813" i="5"/>
  <c r="H6813" i="5" l="1"/>
  <c r="F6814" i="5"/>
  <c r="B6814" i="5"/>
  <c r="A6815" i="5"/>
  <c r="D6814" i="5"/>
  <c r="C6814" i="5"/>
  <c r="G6814" i="5"/>
  <c r="E6814" i="5"/>
  <c r="H6814" i="5" l="1"/>
  <c r="F6815" i="5"/>
  <c r="B6815" i="5"/>
  <c r="G6815" i="5"/>
  <c r="E6815" i="5"/>
  <c r="C6815" i="5"/>
  <c r="A6816" i="5"/>
  <c r="D6815" i="5"/>
  <c r="H6815" i="5" l="1"/>
  <c r="F6816" i="5"/>
  <c r="B6816" i="5"/>
  <c r="A6817" i="5"/>
  <c r="D6816" i="5"/>
  <c r="C6816" i="5"/>
  <c r="E6816" i="5"/>
  <c r="G6816" i="5"/>
  <c r="H6816" i="5" l="1"/>
  <c r="F6817" i="5"/>
  <c r="B6817" i="5"/>
  <c r="G6817" i="5"/>
  <c r="E6817" i="5"/>
  <c r="D6817" i="5"/>
  <c r="A6818" i="5"/>
  <c r="C6817" i="5"/>
  <c r="H6817" i="5" l="1"/>
  <c r="F6818" i="5"/>
  <c r="B6818" i="5"/>
  <c r="A6819" i="5"/>
  <c r="D6818" i="5"/>
  <c r="C6818" i="5"/>
  <c r="G6818" i="5"/>
  <c r="E6818" i="5"/>
  <c r="H6818" i="5" l="1"/>
  <c r="F6819" i="5"/>
  <c r="B6819" i="5"/>
  <c r="G6819" i="5"/>
  <c r="E6819" i="5"/>
  <c r="C6819" i="5"/>
  <c r="A6820" i="5"/>
  <c r="D6819" i="5"/>
  <c r="H6819" i="5" l="1"/>
  <c r="F6820" i="5"/>
  <c r="B6820" i="5"/>
  <c r="A6821" i="5"/>
  <c r="D6820" i="5"/>
  <c r="C6820" i="5"/>
  <c r="E6820" i="5"/>
  <c r="G6820" i="5"/>
  <c r="H6820" i="5" l="1"/>
  <c r="F6821" i="5"/>
  <c r="B6821" i="5"/>
  <c r="G6821" i="5"/>
  <c r="E6821" i="5"/>
  <c r="D6821" i="5"/>
  <c r="A6822" i="5"/>
  <c r="C6821" i="5"/>
  <c r="H6821" i="5" l="1"/>
  <c r="F6822" i="5"/>
  <c r="B6822" i="5"/>
  <c r="A6823" i="5"/>
  <c r="D6822" i="5"/>
  <c r="C6822" i="5"/>
  <c r="G6822" i="5"/>
  <c r="E6822" i="5"/>
  <c r="H6822" i="5" l="1"/>
  <c r="F6823" i="5"/>
  <c r="B6823" i="5"/>
  <c r="G6823" i="5"/>
  <c r="E6823" i="5"/>
  <c r="C6823" i="5"/>
  <c r="A6824" i="5"/>
  <c r="D6823" i="5"/>
  <c r="H6823" i="5" l="1"/>
  <c r="F6824" i="5"/>
  <c r="B6824" i="5"/>
  <c r="A6825" i="5"/>
  <c r="D6824" i="5"/>
  <c r="C6824" i="5"/>
  <c r="E6824" i="5"/>
  <c r="G6824" i="5"/>
  <c r="H6824" i="5" l="1"/>
  <c r="F6825" i="5"/>
  <c r="B6825" i="5"/>
  <c r="G6825" i="5"/>
  <c r="E6825" i="5"/>
  <c r="D6825" i="5"/>
  <c r="A6826" i="5"/>
  <c r="C6825" i="5"/>
  <c r="H6825" i="5" l="1"/>
  <c r="F6826" i="5"/>
  <c r="B6826" i="5"/>
  <c r="A6827" i="5"/>
  <c r="D6826" i="5"/>
  <c r="C6826" i="5"/>
  <c r="G6826" i="5"/>
  <c r="E6826" i="5"/>
  <c r="H6826" i="5" l="1"/>
  <c r="F6827" i="5"/>
  <c r="B6827" i="5"/>
  <c r="G6827" i="5"/>
  <c r="E6827" i="5"/>
  <c r="C6827" i="5"/>
  <c r="A6828" i="5"/>
  <c r="D6827" i="5"/>
  <c r="H6827" i="5" l="1"/>
  <c r="F6828" i="5"/>
  <c r="B6828" i="5"/>
  <c r="A6829" i="5"/>
  <c r="D6828" i="5"/>
  <c r="C6828" i="5"/>
  <c r="E6828" i="5"/>
  <c r="G6828" i="5"/>
  <c r="H6828" i="5" l="1"/>
  <c r="F6829" i="5"/>
  <c r="B6829" i="5"/>
  <c r="G6829" i="5"/>
  <c r="E6829" i="5"/>
  <c r="D6829" i="5"/>
  <c r="A6830" i="5"/>
  <c r="C6829" i="5"/>
  <c r="H6829" i="5" l="1"/>
  <c r="F6830" i="5"/>
  <c r="B6830" i="5"/>
  <c r="A6831" i="5"/>
  <c r="D6830" i="5"/>
  <c r="C6830" i="5"/>
  <c r="G6830" i="5"/>
  <c r="E6830" i="5"/>
  <c r="H6830" i="5" l="1"/>
  <c r="F6831" i="5"/>
  <c r="B6831" i="5"/>
  <c r="G6831" i="5"/>
  <c r="E6831" i="5"/>
  <c r="C6831" i="5"/>
  <c r="A6832" i="5"/>
  <c r="D6831" i="5"/>
  <c r="H6831" i="5" l="1"/>
  <c r="F6832" i="5"/>
  <c r="B6832" i="5"/>
  <c r="A6833" i="5"/>
  <c r="D6832" i="5"/>
  <c r="C6832" i="5"/>
  <c r="E6832" i="5"/>
  <c r="G6832" i="5"/>
  <c r="H6832" i="5" l="1"/>
  <c r="F6833" i="5"/>
  <c r="B6833" i="5"/>
  <c r="G6833" i="5"/>
  <c r="E6833" i="5"/>
  <c r="D6833" i="5"/>
  <c r="A6834" i="5"/>
  <c r="C6833" i="5"/>
  <c r="H6833" i="5" l="1"/>
  <c r="F6834" i="5"/>
  <c r="B6834" i="5"/>
  <c r="A6835" i="5"/>
  <c r="D6834" i="5"/>
  <c r="C6834" i="5"/>
  <c r="G6834" i="5"/>
  <c r="E6834" i="5"/>
  <c r="H6834" i="5" l="1"/>
  <c r="F6835" i="5"/>
  <c r="B6835" i="5"/>
  <c r="G6835" i="5"/>
  <c r="E6835" i="5"/>
  <c r="C6835" i="5"/>
  <c r="A6836" i="5"/>
  <c r="D6835" i="5"/>
  <c r="H6835" i="5" l="1"/>
  <c r="F6836" i="5"/>
  <c r="B6836" i="5"/>
  <c r="A6837" i="5"/>
  <c r="D6836" i="5"/>
  <c r="C6836" i="5"/>
  <c r="E6836" i="5"/>
  <c r="G6836" i="5"/>
  <c r="H6836" i="5" l="1"/>
  <c r="F6837" i="5"/>
  <c r="B6837" i="5"/>
  <c r="G6837" i="5"/>
  <c r="E6837" i="5"/>
  <c r="D6837" i="5"/>
  <c r="A6838" i="5"/>
  <c r="C6837" i="5"/>
  <c r="H6837" i="5" l="1"/>
  <c r="F6838" i="5"/>
  <c r="B6838" i="5"/>
  <c r="A6839" i="5"/>
  <c r="D6838" i="5"/>
  <c r="C6838" i="5"/>
  <c r="G6838" i="5"/>
  <c r="E6838" i="5"/>
  <c r="H6838" i="5" l="1"/>
  <c r="F6839" i="5"/>
  <c r="B6839" i="5"/>
  <c r="G6839" i="5"/>
  <c r="E6839" i="5"/>
  <c r="C6839" i="5"/>
  <c r="A6840" i="5"/>
  <c r="D6839" i="5"/>
  <c r="H6839" i="5" l="1"/>
  <c r="F6840" i="5"/>
  <c r="B6840" i="5"/>
  <c r="A6841" i="5"/>
  <c r="D6840" i="5"/>
  <c r="C6840" i="5"/>
  <c r="E6840" i="5"/>
  <c r="G6840" i="5"/>
  <c r="H6840" i="5" l="1"/>
  <c r="F6841" i="5"/>
  <c r="B6841" i="5"/>
  <c r="G6841" i="5"/>
  <c r="E6841" i="5"/>
  <c r="D6841" i="5"/>
  <c r="A6842" i="5"/>
  <c r="C6841" i="5"/>
  <c r="H6841" i="5" l="1"/>
  <c r="F6842" i="5"/>
  <c r="B6842" i="5"/>
  <c r="A6843" i="5"/>
  <c r="D6842" i="5"/>
  <c r="C6842" i="5"/>
  <c r="G6842" i="5"/>
  <c r="E6842" i="5"/>
  <c r="H6842" i="5" l="1"/>
  <c r="F6843" i="5"/>
  <c r="B6843" i="5"/>
  <c r="G6843" i="5"/>
  <c r="E6843" i="5"/>
  <c r="C6843" i="5"/>
  <c r="A6844" i="5"/>
  <c r="D6843" i="5"/>
  <c r="H6843" i="5" l="1"/>
  <c r="F6844" i="5"/>
  <c r="B6844" i="5"/>
  <c r="A6845" i="5"/>
  <c r="D6844" i="5"/>
  <c r="C6844" i="5"/>
  <c r="E6844" i="5"/>
  <c r="G6844" i="5"/>
  <c r="H6844" i="5" l="1"/>
  <c r="F6845" i="5"/>
  <c r="B6845" i="5"/>
  <c r="G6845" i="5"/>
  <c r="E6845" i="5"/>
  <c r="D6845" i="5"/>
  <c r="A6846" i="5"/>
  <c r="C6845" i="5"/>
  <c r="H6845" i="5" l="1"/>
  <c r="F6846" i="5"/>
  <c r="B6846" i="5"/>
  <c r="A6847" i="5"/>
  <c r="D6846" i="5"/>
  <c r="C6846" i="5"/>
  <c r="G6846" i="5"/>
  <c r="E6846" i="5"/>
  <c r="H6846" i="5" l="1"/>
  <c r="F6847" i="5"/>
  <c r="B6847" i="5"/>
  <c r="G6847" i="5"/>
  <c r="E6847" i="5"/>
  <c r="C6847" i="5"/>
  <c r="A6848" i="5"/>
  <c r="D6847" i="5"/>
  <c r="H6847" i="5" l="1"/>
  <c r="F6848" i="5"/>
  <c r="B6848" i="5"/>
  <c r="A6849" i="5"/>
  <c r="D6848" i="5"/>
  <c r="C6848" i="5"/>
  <c r="E6848" i="5"/>
  <c r="G6848" i="5"/>
  <c r="H6848" i="5" l="1"/>
  <c r="F6849" i="5"/>
  <c r="B6849" i="5"/>
  <c r="G6849" i="5"/>
  <c r="E6849" i="5"/>
  <c r="D6849" i="5"/>
  <c r="A6850" i="5"/>
  <c r="C6849" i="5"/>
  <c r="H6849" i="5" l="1"/>
  <c r="F6850" i="5"/>
  <c r="B6850" i="5"/>
  <c r="A6851" i="5"/>
  <c r="D6850" i="5"/>
  <c r="C6850" i="5"/>
  <c r="G6850" i="5"/>
  <c r="E6850" i="5"/>
  <c r="H6850" i="5" l="1"/>
  <c r="F6851" i="5"/>
  <c r="B6851" i="5"/>
  <c r="G6851" i="5"/>
  <c r="E6851" i="5"/>
  <c r="C6851" i="5"/>
  <c r="A6852" i="5"/>
  <c r="D6851" i="5"/>
  <c r="H6851" i="5" l="1"/>
  <c r="F6852" i="5"/>
  <c r="B6852" i="5"/>
  <c r="A6853" i="5"/>
  <c r="D6852" i="5"/>
  <c r="C6852" i="5"/>
  <c r="E6852" i="5"/>
  <c r="G6852" i="5"/>
  <c r="H6852" i="5" l="1"/>
  <c r="F6853" i="5"/>
  <c r="B6853" i="5"/>
  <c r="G6853" i="5"/>
  <c r="E6853" i="5"/>
  <c r="D6853" i="5"/>
  <c r="A6854" i="5"/>
  <c r="C6853" i="5"/>
  <c r="H6853" i="5" l="1"/>
  <c r="F6854" i="5"/>
  <c r="B6854" i="5"/>
  <c r="A6855" i="5"/>
  <c r="D6854" i="5"/>
  <c r="C6854" i="5"/>
  <c r="G6854" i="5"/>
  <c r="E6854" i="5"/>
  <c r="H6854" i="5" l="1"/>
  <c r="F6855" i="5"/>
  <c r="B6855" i="5"/>
  <c r="G6855" i="5"/>
  <c r="E6855" i="5"/>
  <c r="C6855" i="5"/>
  <c r="A6856" i="5"/>
  <c r="D6855" i="5"/>
  <c r="H6855" i="5" l="1"/>
  <c r="F6856" i="5"/>
  <c r="B6856" i="5"/>
  <c r="A6857" i="5"/>
  <c r="D6856" i="5"/>
  <c r="C6856" i="5"/>
  <c r="E6856" i="5"/>
  <c r="G6856" i="5"/>
  <c r="H6856" i="5" l="1"/>
  <c r="F6857" i="5"/>
  <c r="B6857" i="5"/>
  <c r="G6857" i="5"/>
  <c r="E6857" i="5"/>
  <c r="D6857" i="5"/>
  <c r="A6858" i="5"/>
  <c r="C6857" i="5"/>
  <c r="H6857" i="5" l="1"/>
  <c r="F6858" i="5"/>
  <c r="B6858" i="5"/>
  <c r="A6859" i="5"/>
  <c r="D6858" i="5"/>
  <c r="C6858" i="5"/>
  <c r="G6858" i="5"/>
  <c r="E6858" i="5"/>
  <c r="H6858" i="5" l="1"/>
  <c r="F6859" i="5"/>
  <c r="B6859" i="5"/>
  <c r="G6859" i="5"/>
  <c r="E6859" i="5"/>
  <c r="C6859" i="5"/>
  <c r="A6860" i="5"/>
  <c r="D6859" i="5"/>
  <c r="H6859" i="5" l="1"/>
  <c r="F6860" i="5"/>
  <c r="B6860" i="5"/>
  <c r="A6861" i="5"/>
  <c r="D6860" i="5"/>
  <c r="C6860" i="5"/>
  <c r="E6860" i="5"/>
  <c r="G6860" i="5"/>
  <c r="H6860" i="5" l="1"/>
  <c r="F6861" i="5"/>
  <c r="B6861" i="5"/>
  <c r="G6861" i="5"/>
  <c r="E6861" i="5"/>
  <c r="D6861" i="5"/>
  <c r="A6862" i="5"/>
  <c r="C6861" i="5"/>
  <c r="H6861" i="5" l="1"/>
  <c r="F6862" i="5"/>
  <c r="B6862" i="5"/>
  <c r="A6863" i="5"/>
  <c r="D6862" i="5"/>
  <c r="C6862" i="5"/>
  <c r="G6862" i="5"/>
  <c r="E6862" i="5"/>
  <c r="H6862" i="5" l="1"/>
  <c r="F6863" i="5"/>
  <c r="B6863" i="5"/>
  <c r="G6863" i="5"/>
  <c r="E6863" i="5"/>
  <c r="C6863" i="5"/>
  <c r="A6864" i="5"/>
  <c r="D6863" i="5"/>
  <c r="H6863" i="5" l="1"/>
  <c r="F6864" i="5"/>
  <c r="B6864" i="5"/>
  <c r="A6865" i="5"/>
  <c r="D6864" i="5"/>
  <c r="C6864" i="5"/>
  <c r="E6864" i="5"/>
  <c r="G6864" i="5"/>
  <c r="H6864" i="5" l="1"/>
  <c r="F6865" i="5"/>
  <c r="B6865" i="5"/>
  <c r="G6865" i="5"/>
  <c r="E6865" i="5"/>
  <c r="D6865" i="5"/>
  <c r="A6866" i="5"/>
  <c r="C6865" i="5"/>
  <c r="H6865" i="5" l="1"/>
  <c r="F6866" i="5"/>
  <c r="B6866" i="5"/>
  <c r="A6867" i="5"/>
  <c r="D6866" i="5"/>
  <c r="C6866" i="5"/>
  <c r="G6866" i="5"/>
  <c r="E6866" i="5"/>
  <c r="H6866" i="5" l="1"/>
  <c r="F6867" i="5"/>
  <c r="B6867" i="5"/>
  <c r="G6867" i="5"/>
  <c r="E6867" i="5"/>
  <c r="C6867" i="5"/>
  <c r="A6868" i="5"/>
  <c r="D6867" i="5"/>
  <c r="H6867" i="5" l="1"/>
  <c r="F6868" i="5"/>
  <c r="B6868" i="5"/>
  <c r="A6869" i="5"/>
  <c r="D6868" i="5"/>
  <c r="C6868" i="5"/>
  <c r="E6868" i="5"/>
  <c r="G6868" i="5"/>
  <c r="H6868" i="5" l="1"/>
  <c r="F6869" i="5"/>
  <c r="B6869" i="5"/>
  <c r="G6869" i="5"/>
  <c r="E6869" i="5"/>
  <c r="D6869" i="5"/>
  <c r="A6870" i="5"/>
  <c r="C6869" i="5"/>
  <c r="H6869" i="5" l="1"/>
  <c r="F6870" i="5"/>
  <c r="B6870" i="5"/>
  <c r="A6871" i="5"/>
  <c r="D6870" i="5"/>
  <c r="C6870" i="5"/>
  <c r="G6870" i="5"/>
  <c r="E6870" i="5"/>
  <c r="H6870" i="5" l="1"/>
  <c r="F6871" i="5"/>
  <c r="B6871" i="5"/>
  <c r="G6871" i="5"/>
  <c r="E6871" i="5"/>
  <c r="C6871" i="5"/>
  <c r="A6872" i="5"/>
  <c r="D6871" i="5"/>
  <c r="H6871" i="5" l="1"/>
  <c r="F6872" i="5"/>
  <c r="B6872" i="5"/>
  <c r="A6873" i="5"/>
  <c r="D6872" i="5"/>
  <c r="C6872" i="5"/>
  <c r="E6872" i="5"/>
  <c r="G6872" i="5"/>
  <c r="H6872" i="5" l="1"/>
  <c r="F6873" i="5"/>
  <c r="B6873" i="5"/>
  <c r="G6873" i="5"/>
  <c r="E6873" i="5"/>
  <c r="D6873" i="5"/>
  <c r="A6874" i="5"/>
  <c r="C6873" i="5"/>
  <c r="H6873" i="5" l="1"/>
  <c r="F6874" i="5"/>
  <c r="B6874" i="5"/>
  <c r="A6875" i="5"/>
  <c r="D6874" i="5"/>
  <c r="C6874" i="5"/>
  <c r="G6874" i="5"/>
  <c r="E6874" i="5"/>
  <c r="H6874" i="5" l="1"/>
  <c r="F6875" i="5"/>
  <c r="B6875" i="5"/>
  <c r="G6875" i="5"/>
  <c r="E6875" i="5"/>
  <c r="C6875" i="5"/>
  <c r="A6876" i="5"/>
  <c r="D6875" i="5"/>
  <c r="H6875" i="5" l="1"/>
  <c r="F6876" i="5"/>
  <c r="B6876" i="5"/>
  <c r="A6877" i="5"/>
  <c r="D6876" i="5"/>
  <c r="C6876" i="5"/>
  <c r="E6876" i="5"/>
  <c r="G6876" i="5"/>
  <c r="H6876" i="5" l="1"/>
  <c r="F6877" i="5"/>
  <c r="B6877" i="5"/>
  <c r="G6877" i="5"/>
  <c r="E6877" i="5"/>
  <c r="D6877" i="5"/>
  <c r="A6878" i="5"/>
  <c r="C6877" i="5"/>
  <c r="H6877" i="5" l="1"/>
  <c r="F6878" i="5"/>
  <c r="B6878" i="5"/>
  <c r="A6879" i="5"/>
  <c r="D6878" i="5"/>
  <c r="C6878" i="5"/>
  <c r="G6878" i="5"/>
  <c r="E6878" i="5"/>
  <c r="H6878" i="5" l="1"/>
  <c r="F6879" i="5"/>
  <c r="B6879" i="5"/>
  <c r="G6879" i="5"/>
  <c r="E6879" i="5"/>
  <c r="C6879" i="5"/>
  <c r="A6880" i="5"/>
  <c r="D6879" i="5"/>
  <c r="H6879" i="5" l="1"/>
  <c r="F6880" i="5"/>
  <c r="B6880" i="5"/>
  <c r="A6881" i="5"/>
  <c r="D6880" i="5"/>
  <c r="C6880" i="5"/>
  <c r="E6880" i="5"/>
  <c r="G6880" i="5"/>
  <c r="H6880" i="5" l="1"/>
  <c r="F6881" i="5"/>
  <c r="B6881" i="5"/>
  <c r="G6881" i="5"/>
  <c r="E6881" i="5"/>
  <c r="D6881" i="5"/>
  <c r="A6882" i="5"/>
  <c r="C6881" i="5"/>
  <c r="H6881" i="5" l="1"/>
  <c r="F6882" i="5"/>
  <c r="B6882" i="5"/>
  <c r="A6883" i="5"/>
  <c r="D6882" i="5"/>
  <c r="C6882" i="5"/>
  <c r="G6882" i="5"/>
  <c r="E6882" i="5"/>
  <c r="H6882" i="5" l="1"/>
  <c r="F6883" i="5"/>
  <c r="B6883" i="5"/>
  <c r="G6883" i="5"/>
  <c r="E6883" i="5"/>
  <c r="C6883" i="5"/>
  <c r="A6884" i="5"/>
  <c r="D6883" i="5"/>
  <c r="H6883" i="5" l="1"/>
  <c r="F6884" i="5"/>
  <c r="B6884" i="5"/>
  <c r="A6885" i="5"/>
  <c r="D6884" i="5"/>
  <c r="C6884" i="5"/>
  <c r="E6884" i="5"/>
  <c r="G6884" i="5"/>
  <c r="H6884" i="5" l="1"/>
  <c r="F6885" i="5"/>
  <c r="B6885" i="5"/>
  <c r="G6885" i="5"/>
  <c r="E6885" i="5"/>
  <c r="D6885" i="5"/>
  <c r="A6886" i="5"/>
  <c r="C6885" i="5"/>
  <c r="H6885" i="5" l="1"/>
  <c r="F6886" i="5"/>
  <c r="B6886" i="5"/>
  <c r="A6887" i="5"/>
  <c r="D6886" i="5"/>
  <c r="C6886" i="5"/>
  <c r="G6886" i="5"/>
  <c r="E6886" i="5"/>
  <c r="H6886" i="5" l="1"/>
  <c r="F6887" i="5"/>
  <c r="B6887" i="5"/>
  <c r="G6887" i="5"/>
  <c r="E6887" i="5"/>
  <c r="C6887" i="5"/>
  <c r="A6888" i="5"/>
  <c r="D6887" i="5"/>
  <c r="H6887" i="5" l="1"/>
  <c r="F6888" i="5"/>
  <c r="B6888" i="5"/>
  <c r="A6889" i="5"/>
  <c r="D6888" i="5"/>
  <c r="C6888" i="5"/>
  <c r="E6888" i="5"/>
  <c r="G6888" i="5"/>
  <c r="H6888" i="5" l="1"/>
  <c r="F6889" i="5"/>
  <c r="B6889" i="5"/>
  <c r="G6889" i="5"/>
  <c r="E6889" i="5"/>
  <c r="D6889" i="5"/>
  <c r="A6890" i="5"/>
  <c r="C6889" i="5"/>
  <c r="H6889" i="5" l="1"/>
  <c r="F6890" i="5"/>
  <c r="B6890" i="5"/>
  <c r="A6891" i="5"/>
  <c r="D6890" i="5"/>
  <c r="C6890" i="5"/>
  <c r="G6890" i="5"/>
  <c r="E6890" i="5"/>
  <c r="H6890" i="5" l="1"/>
  <c r="F6891" i="5"/>
  <c r="B6891" i="5"/>
  <c r="G6891" i="5"/>
  <c r="E6891" i="5"/>
  <c r="C6891" i="5"/>
  <c r="A6892" i="5"/>
  <c r="D6891" i="5"/>
  <c r="H6891" i="5" l="1"/>
  <c r="F6892" i="5"/>
  <c r="B6892" i="5"/>
  <c r="A6893" i="5"/>
  <c r="D6892" i="5"/>
  <c r="C6892" i="5"/>
  <c r="E6892" i="5"/>
  <c r="G6892" i="5"/>
  <c r="H6892" i="5" l="1"/>
  <c r="F6893" i="5"/>
  <c r="B6893" i="5"/>
  <c r="G6893" i="5"/>
  <c r="E6893" i="5"/>
  <c r="D6893" i="5"/>
  <c r="A6894" i="5"/>
  <c r="C6893" i="5"/>
  <c r="H6893" i="5" l="1"/>
  <c r="F6894" i="5"/>
  <c r="B6894" i="5"/>
  <c r="A6895" i="5"/>
  <c r="D6894" i="5"/>
  <c r="C6894" i="5"/>
  <c r="G6894" i="5"/>
  <c r="E6894" i="5"/>
  <c r="H6894" i="5" l="1"/>
  <c r="F6895" i="5"/>
  <c r="B6895" i="5"/>
  <c r="G6895" i="5"/>
  <c r="E6895" i="5"/>
  <c r="C6895" i="5"/>
  <c r="A6896" i="5"/>
  <c r="D6895" i="5"/>
  <c r="H6895" i="5" l="1"/>
  <c r="F6896" i="5"/>
  <c r="B6896" i="5"/>
  <c r="A6897" i="5"/>
  <c r="D6896" i="5"/>
  <c r="C6896" i="5"/>
  <c r="E6896" i="5"/>
  <c r="G6896" i="5"/>
  <c r="H6896" i="5" l="1"/>
  <c r="F6897" i="5"/>
  <c r="B6897" i="5"/>
  <c r="G6897" i="5"/>
  <c r="E6897" i="5"/>
  <c r="D6897" i="5"/>
  <c r="A6898" i="5"/>
  <c r="C6897" i="5"/>
  <c r="H6897" i="5" l="1"/>
  <c r="F6898" i="5"/>
  <c r="B6898" i="5"/>
  <c r="A6899" i="5"/>
  <c r="D6898" i="5"/>
  <c r="C6898" i="5"/>
  <c r="G6898" i="5"/>
  <c r="E6898" i="5"/>
  <c r="H6898" i="5" l="1"/>
  <c r="F6899" i="5"/>
  <c r="B6899" i="5"/>
  <c r="G6899" i="5"/>
  <c r="E6899" i="5"/>
  <c r="C6899" i="5"/>
  <c r="A6900" i="5"/>
  <c r="D6899" i="5"/>
  <c r="H6899" i="5" l="1"/>
  <c r="F6900" i="5"/>
  <c r="B6900" i="5"/>
  <c r="A6901" i="5"/>
  <c r="D6900" i="5"/>
  <c r="C6900" i="5"/>
  <c r="E6900" i="5"/>
  <c r="G6900" i="5"/>
  <c r="H6900" i="5" l="1"/>
  <c r="F6901" i="5"/>
  <c r="B6901" i="5"/>
  <c r="G6901" i="5"/>
  <c r="E6901" i="5"/>
  <c r="D6901" i="5"/>
  <c r="A6902" i="5"/>
  <c r="C6901" i="5"/>
  <c r="H6901" i="5" l="1"/>
  <c r="F6902" i="5"/>
  <c r="B6902" i="5"/>
  <c r="A6903" i="5"/>
  <c r="D6902" i="5"/>
  <c r="C6902" i="5"/>
  <c r="G6902" i="5"/>
  <c r="E6902" i="5"/>
  <c r="H6902" i="5" l="1"/>
  <c r="F6903" i="5"/>
  <c r="B6903" i="5"/>
  <c r="G6903" i="5"/>
  <c r="E6903" i="5"/>
  <c r="C6903" i="5"/>
  <c r="A6904" i="5"/>
  <c r="D6903" i="5"/>
  <c r="H6903" i="5" l="1"/>
  <c r="F6904" i="5"/>
  <c r="B6904" i="5"/>
  <c r="A6905" i="5"/>
  <c r="D6904" i="5"/>
  <c r="C6904" i="5"/>
  <c r="E6904" i="5"/>
  <c r="G6904" i="5"/>
  <c r="H6904" i="5" l="1"/>
  <c r="F6905" i="5"/>
  <c r="B6905" i="5"/>
  <c r="G6905" i="5"/>
  <c r="E6905" i="5"/>
  <c r="D6905" i="5"/>
  <c r="A6906" i="5"/>
  <c r="C6905" i="5"/>
  <c r="H6905" i="5" l="1"/>
  <c r="F6906" i="5"/>
  <c r="B6906" i="5"/>
  <c r="A6907" i="5"/>
  <c r="D6906" i="5"/>
  <c r="C6906" i="5"/>
  <c r="G6906" i="5"/>
  <c r="E6906" i="5"/>
  <c r="H6906" i="5" l="1"/>
  <c r="F6907" i="5"/>
  <c r="B6907" i="5"/>
  <c r="G6907" i="5"/>
  <c r="E6907" i="5"/>
  <c r="C6907" i="5"/>
  <c r="A6908" i="5"/>
  <c r="D6907" i="5"/>
  <c r="H6907" i="5" l="1"/>
  <c r="F6908" i="5"/>
  <c r="B6908" i="5"/>
  <c r="A6909" i="5"/>
  <c r="D6908" i="5"/>
  <c r="C6908" i="5"/>
  <c r="E6908" i="5"/>
  <c r="G6908" i="5"/>
  <c r="H6908" i="5" l="1"/>
  <c r="F6909" i="5"/>
  <c r="B6909" i="5"/>
  <c r="G6909" i="5"/>
  <c r="E6909" i="5"/>
  <c r="D6909" i="5"/>
  <c r="A6910" i="5"/>
  <c r="C6909" i="5"/>
  <c r="H6909" i="5" l="1"/>
  <c r="F6910" i="5"/>
  <c r="B6910" i="5"/>
  <c r="A6911" i="5"/>
  <c r="D6910" i="5"/>
  <c r="C6910" i="5"/>
  <c r="G6910" i="5"/>
  <c r="E6910" i="5"/>
  <c r="H6910" i="5" l="1"/>
  <c r="F6911" i="5"/>
  <c r="B6911" i="5"/>
  <c r="G6911" i="5"/>
  <c r="E6911" i="5"/>
  <c r="C6911" i="5"/>
  <c r="A6912" i="5"/>
  <c r="D6911" i="5"/>
  <c r="H6911" i="5" l="1"/>
  <c r="F6912" i="5"/>
  <c r="B6912" i="5"/>
  <c r="A6913" i="5"/>
  <c r="D6912" i="5"/>
  <c r="C6912" i="5"/>
  <c r="E6912" i="5"/>
  <c r="G6912" i="5"/>
  <c r="H6912" i="5" l="1"/>
  <c r="F6913" i="5"/>
  <c r="B6913" i="5"/>
  <c r="G6913" i="5"/>
  <c r="E6913" i="5"/>
  <c r="D6913" i="5"/>
  <c r="A6914" i="5"/>
  <c r="C6913" i="5"/>
  <c r="H6913" i="5" l="1"/>
  <c r="F6914" i="5"/>
  <c r="B6914" i="5"/>
  <c r="A6915" i="5"/>
  <c r="D6914" i="5"/>
  <c r="C6914" i="5"/>
  <c r="G6914" i="5"/>
  <c r="E6914" i="5"/>
  <c r="H6914" i="5" l="1"/>
  <c r="F6915" i="5"/>
  <c r="B6915" i="5"/>
  <c r="G6915" i="5"/>
  <c r="E6915" i="5"/>
  <c r="C6915" i="5"/>
  <c r="A6916" i="5"/>
  <c r="D6915" i="5"/>
  <c r="H6915" i="5" l="1"/>
  <c r="F6916" i="5"/>
  <c r="B6916" i="5"/>
  <c r="A6917" i="5"/>
  <c r="D6916" i="5"/>
  <c r="C6916" i="5"/>
  <c r="E6916" i="5"/>
  <c r="G6916" i="5"/>
  <c r="H6916" i="5" l="1"/>
  <c r="F6917" i="5"/>
  <c r="B6917" i="5"/>
  <c r="G6917" i="5"/>
  <c r="E6917" i="5"/>
  <c r="D6917" i="5"/>
  <c r="A6918" i="5"/>
  <c r="C6917" i="5"/>
  <c r="H6917" i="5" l="1"/>
  <c r="F6918" i="5"/>
  <c r="B6918" i="5"/>
  <c r="A6919" i="5"/>
  <c r="D6918" i="5"/>
  <c r="C6918" i="5"/>
  <c r="G6918" i="5"/>
  <c r="E6918" i="5"/>
  <c r="H6918" i="5" l="1"/>
  <c r="F6919" i="5"/>
  <c r="B6919" i="5"/>
  <c r="G6919" i="5"/>
  <c r="E6919" i="5"/>
  <c r="C6919" i="5"/>
  <c r="A6920" i="5"/>
  <c r="D6919" i="5"/>
  <c r="H6919" i="5" l="1"/>
  <c r="F6920" i="5"/>
  <c r="B6920" i="5"/>
  <c r="A6921" i="5"/>
  <c r="D6920" i="5"/>
  <c r="C6920" i="5"/>
  <c r="E6920" i="5"/>
  <c r="G6920" i="5"/>
  <c r="H6920" i="5" l="1"/>
  <c r="F6921" i="5"/>
  <c r="B6921" i="5"/>
  <c r="G6921" i="5"/>
  <c r="E6921" i="5"/>
  <c r="D6921" i="5"/>
  <c r="A6922" i="5"/>
  <c r="C6921" i="5"/>
  <c r="H6921" i="5" l="1"/>
  <c r="F6922" i="5"/>
  <c r="B6922" i="5"/>
  <c r="A6923" i="5"/>
  <c r="D6922" i="5"/>
  <c r="C6922" i="5"/>
  <c r="G6922" i="5"/>
  <c r="E6922" i="5"/>
  <c r="H6922" i="5" l="1"/>
  <c r="F6923" i="5"/>
  <c r="B6923" i="5"/>
  <c r="G6923" i="5"/>
  <c r="E6923" i="5"/>
  <c r="C6923" i="5"/>
  <c r="A6924" i="5"/>
  <c r="D6923" i="5"/>
  <c r="H6923" i="5" l="1"/>
  <c r="F6924" i="5"/>
  <c r="B6924" i="5"/>
  <c r="A6925" i="5"/>
  <c r="D6924" i="5"/>
  <c r="C6924" i="5"/>
  <c r="E6924" i="5"/>
  <c r="G6924" i="5"/>
  <c r="H6924" i="5" l="1"/>
  <c r="F6925" i="5"/>
  <c r="B6925" i="5"/>
  <c r="G6925" i="5"/>
  <c r="E6925" i="5"/>
  <c r="D6925" i="5"/>
  <c r="A6926" i="5"/>
  <c r="C6925" i="5"/>
  <c r="H6925" i="5" l="1"/>
  <c r="F6926" i="5"/>
  <c r="B6926" i="5"/>
  <c r="A6927" i="5"/>
  <c r="D6926" i="5"/>
  <c r="C6926" i="5"/>
  <c r="G6926" i="5"/>
  <c r="E6926" i="5"/>
  <c r="H6926" i="5" l="1"/>
  <c r="F6927" i="5"/>
  <c r="B6927" i="5"/>
  <c r="G6927" i="5"/>
  <c r="E6927" i="5"/>
  <c r="C6927" i="5"/>
  <c r="A6928" i="5"/>
  <c r="D6927" i="5"/>
  <c r="H6927" i="5" l="1"/>
  <c r="F6928" i="5"/>
  <c r="B6928" i="5"/>
  <c r="A6929" i="5"/>
  <c r="D6928" i="5"/>
  <c r="C6928" i="5"/>
  <c r="E6928" i="5"/>
  <c r="G6928" i="5"/>
  <c r="H6928" i="5" l="1"/>
  <c r="F6929" i="5"/>
  <c r="B6929" i="5"/>
  <c r="G6929" i="5"/>
  <c r="E6929" i="5"/>
  <c r="D6929" i="5"/>
  <c r="A6930" i="5"/>
  <c r="C6929" i="5"/>
  <c r="H6929" i="5" l="1"/>
  <c r="F6930" i="5"/>
  <c r="B6930" i="5"/>
  <c r="A6931" i="5"/>
  <c r="D6930" i="5"/>
  <c r="C6930" i="5"/>
  <c r="G6930" i="5"/>
  <c r="E6930" i="5"/>
  <c r="H6930" i="5" l="1"/>
  <c r="F6931" i="5"/>
  <c r="B6931" i="5"/>
  <c r="G6931" i="5"/>
  <c r="E6931" i="5"/>
  <c r="C6931" i="5"/>
  <c r="A6932" i="5"/>
  <c r="D6931" i="5"/>
  <c r="H6931" i="5" l="1"/>
  <c r="F6932" i="5"/>
  <c r="B6932" i="5"/>
  <c r="A6933" i="5"/>
  <c r="D6932" i="5"/>
  <c r="C6932" i="5"/>
  <c r="E6932" i="5"/>
  <c r="G6932" i="5"/>
  <c r="H6932" i="5" l="1"/>
  <c r="F6933" i="5"/>
  <c r="B6933" i="5"/>
  <c r="G6933" i="5"/>
  <c r="E6933" i="5"/>
  <c r="D6933" i="5"/>
  <c r="A6934" i="5"/>
  <c r="C6933" i="5"/>
  <c r="H6933" i="5" l="1"/>
  <c r="F6934" i="5"/>
  <c r="B6934" i="5"/>
  <c r="A6935" i="5"/>
  <c r="D6934" i="5"/>
  <c r="C6934" i="5"/>
  <c r="G6934" i="5"/>
  <c r="E6934" i="5"/>
  <c r="H6934" i="5" l="1"/>
  <c r="F6935" i="5"/>
  <c r="B6935" i="5"/>
  <c r="G6935" i="5"/>
  <c r="E6935" i="5"/>
  <c r="C6935" i="5"/>
  <c r="A6936" i="5"/>
  <c r="D6935" i="5"/>
  <c r="H6935" i="5" l="1"/>
  <c r="F6936" i="5"/>
  <c r="B6936" i="5"/>
  <c r="A6937" i="5"/>
  <c r="D6936" i="5"/>
  <c r="C6936" i="5"/>
  <c r="E6936" i="5"/>
  <c r="G6936" i="5"/>
  <c r="H6936" i="5" l="1"/>
  <c r="F6937" i="5"/>
  <c r="B6937" i="5"/>
  <c r="G6937" i="5"/>
  <c r="E6937" i="5"/>
  <c r="D6937" i="5"/>
  <c r="A6938" i="5"/>
  <c r="C6937" i="5"/>
  <c r="H6937" i="5" l="1"/>
  <c r="F6938" i="5"/>
  <c r="B6938" i="5"/>
  <c r="A6939" i="5"/>
  <c r="D6938" i="5"/>
  <c r="C6938" i="5"/>
  <c r="G6938" i="5"/>
  <c r="E6938" i="5"/>
  <c r="H6938" i="5" l="1"/>
  <c r="F6939" i="5"/>
  <c r="B6939" i="5"/>
  <c r="G6939" i="5"/>
  <c r="E6939" i="5"/>
  <c r="C6939" i="5"/>
  <c r="A6940" i="5"/>
  <c r="D6939" i="5"/>
  <c r="H6939" i="5" l="1"/>
  <c r="F6940" i="5"/>
  <c r="B6940" i="5"/>
  <c r="A6941" i="5"/>
  <c r="D6940" i="5"/>
  <c r="C6940" i="5"/>
  <c r="E6940" i="5"/>
  <c r="G6940" i="5"/>
  <c r="H6940" i="5" l="1"/>
  <c r="F6941" i="5"/>
  <c r="B6941" i="5"/>
  <c r="G6941" i="5"/>
  <c r="E6941" i="5"/>
  <c r="D6941" i="5"/>
  <c r="A6942" i="5"/>
  <c r="C6941" i="5"/>
  <c r="H6941" i="5" l="1"/>
  <c r="F6942" i="5"/>
  <c r="B6942" i="5"/>
  <c r="A6943" i="5"/>
  <c r="D6942" i="5"/>
  <c r="C6942" i="5"/>
  <c r="G6942" i="5"/>
  <c r="E6942" i="5"/>
  <c r="H6942" i="5" l="1"/>
  <c r="F6943" i="5"/>
  <c r="B6943" i="5"/>
  <c r="G6943" i="5"/>
  <c r="E6943" i="5"/>
  <c r="C6943" i="5"/>
  <c r="A6944" i="5"/>
  <c r="D6943" i="5"/>
  <c r="H6943" i="5" l="1"/>
  <c r="F6944" i="5"/>
  <c r="B6944" i="5"/>
  <c r="A6945" i="5"/>
  <c r="D6944" i="5"/>
  <c r="C6944" i="5"/>
  <c r="E6944" i="5"/>
  <c r="G6944" i="5"/>
  <c r="H6944" i="5" l="1"/>
  <c r="F6945" i="5"/>
  <c r="B6945" i="5"/>
  <c r="G6945" i="5"/>
  <c r="E6945" i="5"/>
  <c r="D6945" i="5"/>
  <c r="A6946" i="5"/>
  <c r="C6945" i="5"/>
  <c r="H6945" i="5" l="1"/>
  <c r="F6946" i="5"/>
  <c r="B6946" i="5"/>
  <c r="A6947" i="5"/>
  <c r="D6946" i="5"/>
  <c r="C6946" i="5"/>
  <c r="G6946" i="5"/>
  <c r="E6946" i="5"/>
  <c r="H6946" i="5" l="1"/>
  <c r="F6947" i="5"/>
  <c r="B6947" i="5"/>
  <c r="G6947" i="5"/>
  <c r="E6947" i="5"/>
  <c r="C6947" i="5"/>
  <c r="A6948" i="5"/>
  <c r="D6947" i="5"/>
  <c r="H6947" i="5" l="1"/>
  <c r="F6948" i="5"/>
  <c r="B6948" i="5"/>
  <c r="A6949" i="5"/>
  <c r="D6948" i="5"/>
  <c r="C6948" i="5"/>
  <c r="E6948" i="5"/>
  <c r="G6948" i="5"/>
  <c r="H6948" i="5" l="1"/>
  <c r="F6949" i="5"/>
  <c r="B6949" i="5"/>
  <c r="G6949" i="5"/>
  <c r="E6949" i="5"/>
  <c r="D6949" i="5"/>
  <c r="A6950" i="5"/>
  <c r="C6949" i="5"/>
  <c r="H6949" i="5" l="1"/>
  <c r="F6950" i="5"/>
  <c r="B6950" i="5"/>
  <c r="A6951" i="5"/>
  <c r="D6950" i="5"/>
  <c r="C6950" i="5"/>
  <c r="G6950" i="5"/>
  <c r="E6950" i="5"/>
  <c r="H6950" i="5" l="1"/>
  <c r="F6951" i="5"/>
  <c r="B6951" i="5"/>
  <c r="G6951" i="5"/>
  <c r="E6951" i="5"/>
  <c r="C6951" i="5"/>
  <c r="A6952" i="5"/>
  <c r="D6951" i="5"/>
  <c r="H6951" i="5" l="1"/>
  <c r="F6952" i="5"/>
  <c r="B6952" i="5"/>
  <c r="A6953" i="5"/>
  <c r="D6952" i="5"/>
  <c r="C6952" i="5"/>
  <c r="E6952" i="5"/>
  <c r="G6952" i="5"/>
  <c r="H6952" i="5" l="1"/>
  <c r="F6953" i="5"/>
  <c r="B6953" i="5"/>
  <c r="G6953" i="5"/>
  <c r="E6953" i="5"/>
  <c r="D6953" i="5"/>
  <c r="A6954" i="5"/>
  <c r="C6953" i="5"/>
  <c r="H6953" i="5" l="1"/>
  <c r="F6954" i="5"/>
  <c r="B6954" i="5"/>
  <c r="A6955" i="5"/>
  <c r="D6954" i="5"/>
  <c r="C6954" i="5"/>
  <c r="G6954" i="5"/>
  <c r="E6954" i="5"/>
  <c r="H6954" i="5" l="1"/>
  <c r="F6955" i="5"/>
  <c r="B6955" i="5"/>
  <c r="G6955" i="5"/>
  <c r="E6955" i="5"/>
  <c r="C6955" i="5"/>
  <c r="A6956" i="5"/>
  <c r="D6955" i="5"/>
  <c r="H6955" i="5" l="1"/>
  <c r="F6956" i="5"/>
  <c r="B6956" i="5"/>
  <c r="A6957" i="5"/>
  <c r="D6956" i="5"/>
  <c r="C6956" i="5"/>
  <c r="E6956" i="5"/>
  <c r="G6956" i="5"/>
  <c r="H6956" i="5" l="1"/>
  <c r="F6957" i="5"/>
  <c r="B6957" i="5"/>
  <c r="G6957" i="5"/>
  <c r="E6957" i="5"/>
  <c r="D6957" i="5"/>
  <c r="A6958" i="5"/>
  <c r="C6957" i="5"/>
  <c r="H6957" i="5" l="1"/>
  <c r="F6958" i="5"/>
  <c r="B6958" i="5"/>
  <c r="A6959" i="5"/>
  <c r="D6958" i="5"/>
  <c r="C6958" i="5"/>
  <c r="G6958" i="5"/>
  <c r="E6958" i="5"/>
  <c r="H6958" i="5" l="1"/>
  <c r="F6959" i="5"/>
  <c r="B6959" i="5"/>
  <c r="G6959" i="5"/>
  <c r="E6959" i="5"/>
  <c r="C6959" i="5"/>
  <c r="A6960" i="5"/>
  <c r="D6959" i="5"/>
  <c r="H6959" i="5" l="1"/>
  <c r="F6960" i="5"/>
  <c r="B6960" i="5"/>
  <c r="A6961" i="5"/>
  <c r="D6960" i="5"/>
  <c r="C6960" i="5"/>
  <c r="E6960" i="5"/>
  <c r="G6960" i="5"/>
  <c r="H6960" i="5" l="1"/>
  <c r="F6961" i="5"/>
  <c r="B6961" i="5"/>
  <c r="G6961" i="5"/>
  <c r="E6961" i="5"/>
  <c r="D6961" i="5"/>
  <c r="A6962" i="5"/>
  <c r="C6961" i="5"/>
  <c r="H6961" i="5" l="1"/>
  <c r="F6962" i="5"/>
  <c r="B6962" i="5"/>
  <c r="A6963" i="5"/>
  <c r="D6962" i="5"/>
  <c r="C6962" i="5"/>
  <c r="G6962" i="5"/>
  <c r="E6962" i="5"/>
  <c r="H6962" i="5" l="1"/>
  <c r="F6963" i="5"/>
  <c r="B6963" i="5"/>
  <c r="G6963" i="5"/>
  <c r="E6963" i="5"/>
  <c r="C6963" i="5"/>
  <c r="A6964" i="5"/>
  <c r="D6963" i="5"/>
  <c r="H6963" i="5" l="1"/>
  <c r="F6964" i="5"/>
  <c r="B6964" i="5"/>
  <c r="A6965" i="5"/>
  <c r="D6964" i="5"/>
  <c r="C6964" i="5"/>
  <c r="E6964" i="5"/>
  <c r="G6964" i="5"/>
  <c r="H6964" i="5" l="1"/>
  <c r="F6965" i="5"/>
  <c r="B6965" i="5"/>
  <c r="G6965" i="5"/>
  <c r="E6965" i="5"/>
  <c r="D6965" i="5"/>
  <c r="A6966" i="5"/>
  <c r="C6965" i="5"/>
  <c r="H6965" i="5" l="1"/>
  <c r="F6966" i="5"/>
  <c r="B6966" i="5"/>
  <c r="A6967" i="5"/>
  <c r="D6966" i="5"/>
  <c r="C6966" i="5"/>
  <c r="G6966" i="5"/>
  <c r="E6966" i="5"/>
  <c r="H6966" i="5" l="1"/>
  <c r="F6967" i="5"/>
  <c r="B6967" i="5"/>
  <c r="G6967" i="5"/>
  <c r="E6967" i="5"/>
  <c r="C6967" i="5"/>
  <c r="A6968" i="5"/>
  <c r="D6967" i="5"/>
  <c r="H6967" i="5" l="1"/>
  <c r="F6968" i="5"/>
  <c r="B6968" i="5"/>
  <c r="A6969" i="5"/>
  <c r="D6968" i="5"/>
  <c r="C6968" i="5"/>
  <c r="E6968" i="5"/>
  <c r="G6968" i="5"/>
  <c r="H6968" i="5" l="1"/>
  <c r="F6969" i="5"/>
  <c r="B6969" i="5"/>
  <c r="G6969" i="5"/>
  <c r="E6969" i="5"/>
  <c r="D6969" i="5"/>
  <c r="A6970" i="5"/>
  <c r="C6969" i="5"/>
  <c r="H6969" i="5" l="1"/>
  <c r="F6970" i="5"/>
  <c r="B6970" i="5"/>
  <c r="A6971" i="5"/>
  <c r="D6970" i="5"/>
  <c r="C6970" i="5"/>
  <c r="G6970" i="5"/>
  <c r="E6970" i="5"/>
  <c r="H6970" i="5" l="1"/>
  <c r="F6971" i="5"/>
  <c r="B6971" i="5"/>
  <c r="G6971" i="5"/>
  <c r="E6971" i="5"/>
  <c r="C6971" i="5"/>
  <c r="A6972" i="5"/>
  <c r="D6971" i="5"/>
  <c r="H6971" i="5" l="1"/>
  <c r="F6972" i="5"/>
  <c r="B6972" i="5"/>
  <c r="A6973" i="5"/>
  <c r="D6972" i="5"/>
  <c r="C6972" i="5"/>
  <c r="E6972" i="5"/>
  <c r="G6972" i="5"/>
  <c r="H6972" i="5" l="1"/>
  <c r="F6973" i="5"/>
  <c r="B6973" i="5"/>
  <c r="G6973" i="5"/>
  <c r="E6973" i="5"/>
  <c r="D6973" i="5"/>
  <c r="A6974" i="5"/>
  <c r="C6973" i="5"/>
  <c r="H6973" i="5" l="1"/>
  <c r="F6974" i="5"/>
  <c r="B6974" i="5"/>
  <c r="A6975" i="5"/>
  <c r="D6974" i="5"/>
  <c r="C6974" i="5"/>
  <c r="G6974" i="5"/>
  <c r="E6974" i="5"/>
  <c r="H6974" i="5" l="1"/>
  <c r="F6975" i="5"/>
  <c r="B6975" i="5"/>
  <c r="G6975" i="5"/>
  <c r="E6975" i="5"/>
  <c r="C6975" i="5"/>
  <c r="A6976" i="5"/>
  <c r="D6975" i="5"/>
  <c r="H6975" i="5" l="1"/>
  <c r="F6976" i="5"/>
  <c r="B6976" i="5"/>
  <c r="A6977" i="5"/>
  <c r="D6976" i="5"/>
  <c r="C6976" i="5"/>
  <c r="E6976" i="5"/>
  <c r="G6976" i="5"/>
  <c r="H6976" i="5" l="1"/>
  <c r="F6977" i="5"/>
  <c r="B6977" i="5"/>
  <c r="G6977" i="5"/>
  <c r="E6977" i="5"/>
  <c r="D6977" i="5"/>
  <c r="A6978" i="5"/>
  <c r="C6977" i="5"/>
  <c r="H6977" i="5" l="1"/>
  <c r="F6978" i="5"/>
  <c r="B6978" i="5"/>
  <c r="A6979" i="5"/>
  <c r="D6978" i="5"/>
  <c r="C6978" i="5"/>
  <c r="G6978" i="5"/>
  <c r="E6978" i="5"/>
  <c r="H6978" i="5" l="1"/>
  <c r="F6979" i="5"/>
  <c r="B6979" i="5"/>
  <c r="G6979" i="5"/>
  <c r="E6979" i="5"/>
  <c r="C6979" i="5"/>
  <c r="A6980" i="5"/>
  <c r="D6979" i="5"/>
  <c r="H6979" i="5" l="1"/>
  <c r="F6980" i="5"/>
  <c r="B6980" i="5"/>
  <c r="A6981" i="5"/>
  <c r="D6980" i="5"/>
  <c r="C6980" i="5"/>
  <c r="E6980" i="5"/>
  <c r="G6980" i="5"/>
  <c r="H6980" i="5" l="1"/>
  <c r="F6981" i="5"/>
  <c r="B6981" i="5"/>
  <c r="G6981" i="5"/>
  <c r="E6981" i="5"/>
  <c r="D6981" i="5"/>
  <c r="A6982" i="5"/>
  <c r="C6981" i="5"/>
  <c r="H6981" i="5" l="1"/>
  <c r="F6982" i="5"/>
  <c r="B6982" i="5"/>
  <c r="A6983" i="5"/>
  <c r="D6982" i="5"/>
  <c r="C6982" i="5"/>
  <c r="G6982" i="5"/>
  <c r="E6982" i="5"/>
  <c r="H6982" i="5" l="1"/>
  <c r="F6983" i="5"/>
  <c r="B6983" i="5"/>
  <c r="G6983" i="5"/>
  <c r="E6983" i="5"/>
  <c r="C6983" i="5"/>
  <c r="A6984" i="5"/>
  <c r="D6983" i="5"/>
  <c r="H6983" i="5" l="1"/>
  <c r="F6984" i="5"/>
  <c r="B6984" i="5"/>
  <c r="A6985" i="5"/>
  <c r="D6984" i="5"/>
  <c r="C6984" i="5"/>
  <c r="E6984" i="5"/>
  <c r="G6984" i="5"/>
  <c r="H6984" i="5" l="1"/>
  <c r="F6985" i="5"/>
  <c r="B6985" i="5"/>
  <c r="G6985" i="5"/>
  <c r="E6985" i="5"/>
  <c r="D6985" i="5"/>
  <c r="A6986" i="5"/>
  <c r="C6985" i="5"/>
  <c r="H6985" i="5" l="1"/>
  <c r="F6986" i="5"/>
  <c r="B6986" i="5"/>
  <c r="A6987" i="5"/>
  <c r="D6986" i="5"/>
  <c r="C6986" i="5"/>
  <c r="G6986" i="5"/>
  <c r="E6986" i="5"/>
  <c r="H6986" i="5" l="1"/>
  <c r="F6987" i="5"/>
  <c r="B6987" i="5"/>
  <c r="G6987" i="5"/>
  <c r="E6987" i="5"/>
  <c r="C6987" i="5"/>
  <c r="A6988" i="5"/>
  <c r="D6987" i="5"/>
  <c r="H6987" i="5" l="1"/>
  <c r="F6988" i="5"/>
  <c r="B6988" i="5"/>
  <c r="A6989" i="5"/>
  <c r="D6988" i="5"/>
  <c r="C6988" i="5"/>
  <c r="E6988" i="5"/>
  <c r="G6988" i="5"/>
  <c r="H6988" i="5" l="1"/>
  <c r="F6989" i="5"/>
  <c r="B6989" i="5"/>
  <c r="G6989" i="5"/>
  <c r="E6989" i="5"/>
  <c r="D6989" i="5"/>
  <c r="A6990" i="5"/>
  <c r="C6989" i="5"/>
  <c r="H6989" i="5" l="1"/>
  <c r="F6990" i="5"/>
  <c r="B6990" i="5"/>
  <c r="A6991" i="5"/>
  <c r="D6990" i="5"/>
  <c r="C6990" i="5"/>
  <c r="G6990" i="5"/>
  <c r="E6990" i="5"/>
  <c r="H6990" i="5" l="1"/>
  <c r="F6991" i="5"/>
  <c r="B6991" i="5"/>
  <c r="G6991" i="5"/>
  <c r="E6991" i="5"/>
  <c r="C6991" i="5"/>
  <c r="A6992" i="5"/>
  <c r="D6991" i="5"/>
  <c r="H6991" i="5" l="1"/>
  <c r="F6992" i="5"/>
  <c r="B6992" i="5"/>
  <c r="A6993" i="5"/>
  <c r="D6992" i="5"/>
  <c r="C6992" i="5"/>
  <c r="E6992" i="5"/>
  <c r="G6992" i="5"/>
  <c r="H6992" i="5" l="1"/>
  <c r="F6993" i="5"/>
  <c r="B6993" i="5"/>
  <c r="G6993" i="5"/>
  <c r="E6993" i="5"/>
  <c r="D6993" i="5"/>
  <c r="A6994" i="5"/>
  <c r="C6993" i="5"/>
  <c r="H6993" i="5" l="1"/>
  <c r="F6994" i="5"/>
  <c r="B6994" i="5"/>
  <c r="A6995" i="5"/>
  <c r="D6994" i="5"/>
  <c r="C6994" i="5"/>
  <c r="G6994" i="5"/>
  <c r="E6994" i="5"/>
  <c r="H6994" i="5" l="1"/>
  <c r="F6995" i="5"/>
  <c r="B6995" i="5"/>
  <c r="G6995" i="5"/>
  <c r="E6995" i="5"/>
  <c r="C6995" i="5"/>
  <c r="A6996" i="5"/>
  <c r="D6995" i="5"/>
  <c r="H6995" i="5" l="1"/>
  <c r="F6996" i="5"/>
  <c r="B6996" i="5"/>
  <c r="A6997" i="5"/>
  <c r="D6996" i="5"/>
  <c r="C6996" i="5"/>
  <c r="E6996" i="5"/>
  <c r="G6996" i="5"/>
  <c r="H6996" i="5" l="1"/>
  <c r="F6997" i="5"/>
  <c r="B6997" i="5"/>
  <c r="G6997" i="5"/>
  <c r="E6997" i="5"/>
  <c r="D6997" i="5"/>
  <c r="A6998" i="5"/>
  <c r="C6997" i="5"/>
  <c r="H6997" i="5" l="1"/>
  <c r="F6998" i="5"/>
  <c r="B6998" i="5"/>
  <c r="A6999" i="5"/>
  <c r="D6998" i="5"/>
  <c r="C6998" i="5"/>
  <c r="G6998" i="5"/>
  <c r="E6998" i="5"/>
  <c r="H6998" i="5" l="1"/>
  <c r="F6999" i="5"/>
  <c r="B6999" i="5"/>
  <c r="G6999" i="5"/>
  <c r="E6999" i="5"/>
  <c r="C6999" i="5"/>
  <c r="A7000" i="5"/>
  <c r="D6999" i="5"/>
  <c r="H6999" i="5" l="1"/>
  <c r="F7000" i="5"/>
  <c r="B7000" i="5"/>
  <c r="A7001" i="5"/>
  <c r="D7000" i="5"/>
  <c r="C7000" i="5"/>
  <c r="E7000" i="5"/>
  <c r="G7000" i="5"/>
  <c r="H7000" i="5" l="1"/>
  <c r="F7001" i="5"/>
  <c r="B7001" i="5"/>
  <c r="G7001" i="5"/>
  <c r="E7001" i="5"/>
  <c r="D7001" i="5"/>
  <c r="A7002" i="5"/>
  <c r="C7001" i="5"/>
  <c r="H7001" i="5" l="1"/>
  <c r="F7002" i="5"/>
  <c r="B7002" i="5"/>
  <c r="A7003" i="5"/>
  <c r="D7002" i="5"/>
  <c r="C7002" i="5"/>
  <c r="G7002" i="5"/>
  <c r="E7002" i="5"/>
  <c r="H7002" i="5" l="1"/>
  <c r="F7003" i="5"/>
  <c r="B7003" i="5"/>
  <c r="G7003" i="5"/>
  <c r="E7003" i="5"/>
  <c r="C7003" i="5"/>
  <c r="A7004" i="5"/>
  <c r="D7003" i="5"/>
  <c r="H7003" i="5" l="1"/>
  <c r="F7004" i="5"/>
  <c r="B7004" i="5"/>
  <c r="A7005" i="5"/>
  <c r="D7004" i="5"/>
  <c r="C7004" i="5"/>
  <c r="E7004" i="5"/>
  <c r="G7004" i="5"/>
  <c r="H7004" i="5" l="1"/>
  <c r="F7005" i="5"/>
  <c r="B7005" i="5"/>
  <c r="G7005" i="5"/>
  <c r="E7005" i="5"/>
  <c r="D7005" i="5"/>
  <c r="A7006" i="5"/>
  <c r="C7005" i="5"/>
  <c r="H7005" i="5" l="1"/>
  <c r="F7006" i="5"/>
  <c r="B7006" i="5"/>
  <c r="A7007" i="5"/>
  <c r="D7006" i="5"/>
  <c r="C7006" i="5"/>
  <c r="G7006" i="5"/>
  <c r="E7006" i="5"/>
  <c r="H7006" i="5" l="1"/>
  <c r="F7007" i="5"/>
  <c r="B7007" i="5"/>
  <c r="G7007" i="5"/>
  <c r="E7007" i="5"/>
  <c r="C7007" i="5"/>
  <c r="A7008" i="5"/>
  <c r="D7007" i="5"/>
  <c r="H7007" i="5" l="1"/>
  <c r="F7008" i="5"/>
  <c r="B7008" i="5"/>
  <c r="A7009" i="5"/>
  <c r="D7008" i="5"/>
  <c r="C7008" i="5"/>
  <c r="E7008" i="5"/>
  <c r="G7008" i="5"/>
  <c r="H7008" i="5" l="1"/>
  <c r="F7009" i="5"/>
  <c r="B7009" i="5"/>
  <c r="G7009" i="5"/>
  <c r="E7009" i="5"/>
  <c r="D7009" i="5"/>
  <c r="A7010" i="5"/>
  <c r="C7009" i="5"/>
  <c r="H7009" i="5" l="1"/>
  <c r="F7010" i="5"/>
  <c r="B7010" i="5"/>
  <c r="A7011" i="5"/>
  <c r="D7010" i="5"/>
  <c r="C7010" i="5"/>
  <c r="G7010" i="5"/>
  <c r="E7010" i="5"/>
  <c r="H7010" i="5" l="1"/>
  <c r="F7011" i="5"/>
  <c r="B7011" i="5"/>
  <c r="G7011" i="5"/>
  <c r="E7011" i="5"/>
  <c r="C7011" i="5"/>
  <c r="A7012" i="5"/>
  <c r="D7011" i="5"/>
  <c r="H7011" i="5" l="1"/>
  <c r="F7012" i="5"/>
  <c r="B7012" i="5"/>
  <c r="A7013" i="5"/>
  <c r="D7012" i="5"/>
  <c r="C7012" i="5"/>
  <c r="E7012" i="5"/>
  <c r="G7012" i="5"/>
  <c r="H7012" i="5" l="1"/>
  <c r="F7013" i="5"/>
  <c r="B7013" i="5"/>
  <c r="G7013" i="5"/>
  <c r="E7013" i="5"/>
  <c r="D7013" i="5"/>
  <c r="A7014" i="5"/>
  <c r="C7013" i="5"/>
  <c r="H7013" i="5" l="1"/>
  <c r="F7014" i="5"/>
  <c r="B7014" i="5"/>
  <c r="A7015" i="5"/>
  <c r="D7014" i="5"/>
  <c r="C7014" i="5"/>
  <c r="G7014" i="5"/>
  <c r="E7014" i="5"/>
  <c r="H7014" i="5" l="1"/>
  <c r="F7015" i="5"/>
  <c r="B7015" i="5"/>
  <c r="G7015" i="5"/>
  <c r="E7015" i="5"/>
  <c r="C7015" i="5"/>
  <c r="A7016" i="5"/>
  <c r="D7015" i="5"/>
  <c r="H7015" i="5" l="1"/>
  <c r="F7016" i="5"/>
  <c r="B7016" i="5"/>
  <c r="A7017" i="5"/>
  <c r="D7016" i="5"/>
  <c r="C7016" i="5"/>
  <c r="E7016" i="5"/>
  <c r="G7016" i="5"/>
  <c r="H7016" i="5" l="1"/>
  <c r="F7017" i="5"/>
  <c r="B7017" i="5"/>
  <c r="G7017" i="5"/>
  <c r="E7017" i="5"/>
  <c r="D7017" i="5"/>
  <c r="A7018" i="5"/>
  <c r="C7017" i="5"/>
  <c r="H7017" i="5" l="1"/>
  <c r="F7018" i="5"/>
  <c r="B7018" i="5"/>
  <c r="A7019" i="5"/>
  <c r="D7018" i="5"/>
  <c r="C7018" i="5"/>
  <c r="G7018" i="5"/>
  <c r="E7018" i="5"/>
  <c r="H7018" i="5" l="1"/>
  <c r="F7019" i="5"/>
  <c r="B7019" i="5"/>
  <c r="G7019" i="5"/>
  <c r="E7019" i="5"/>
  <c r="C7019" i="5"/>
  <c r="A7020" i="5"/>
  <c r="D7019" i="5"/>
  <c r="H7019" i="5" l="1"/>
  <c r="F7020" i="5"/>
  <c r="B7020" i="5"/>
  <c r="A7021" i="5"/>
  <c r="D7020" i="5"/>
  <c r="C7020" i="5"/>
  <c r="E7020" i="5"/>
  <c r="G7020" i="5"/>
  <c r="H7020" i="5" l="1"/>
  <c r="F7021" i="5"/>
  <c r="B7021" i="5"/>
  <c r="G7021" i="5"/>
  <c r="E7021" i="5"/>
  <c r="D7021" i="5"/>
  <c r="A7022" i="5"/>
  <c r="C7021" i="5"/>
  <c r="H7021" i="5" l="1"/>
  <c r="F7022" i="5"/>
  <c r="B7022" i="5"/>
  <c r="A7023" i="5"/>
  <c r="D7022" i="5"/>
  <c r="C7022" i="5"/>
  <c r="G7022" i="5"/>
  <c r="E7022" i="5"/>
  <c r="H7022" i="5" l="1"/>
  <c r="F7023" i="5"/>
  <c r="B7023" i="5"/>
  <c r="G7023" i="5"/>
  <c r="E7023" i="5"/>
  <c r="C7023" i="5"/>
  <c r="A7024" i="5"/>
  <c r="D7023" i="5"/>
  <c r="H7023" i="5" l="1"/>
  <c r="F7024" i="5"/>
  <c r="B7024" i="5"/>
  <c r="A7025" i="5"/>
  <c r="D7024" i="5"/>
  <c r="C7024" i="5"/>
  <c r="E7024" i="5"/>
  <c r="G7024" i="5"/>
  <c r="H7024" i="5" l="1"/>
  <c r="F7025" i="5"/>
  <c r="B7025" i="5"/>
  <c r="G7025" i="5"/>
  <c r="E7025" i="5"/>
  <c r="D7025" i="5"/>
  <c r="A7026" i="5"/>
  <c r="C7025" i="5"/>
  <c r="H7025" i="5" l="1"/>
  <c r="F7026" i="5"/>
  <c r="B7026" i="5"/>
  <c r="A7027" i="5"/>
  <c r="D7026" i="5"/>
  <c r="C7026" i="5"/>
  <c r="G7026" i="5"/>
  <c r="E7026" i="5"/>
  <c r="H7026" i="5" l="1"/>
  <c r="F7027" i="5"/>
  <c r="B7027" i="5"/>
  <c r="G7027" i="5"/>
  <c r="E7027" i="5"/>
  <c r="C7027" i="5"/>
  <c r="A7028" i="5"/>
  <c r="D7027" i="5"/>
  <c r="H7027" i="5" l="1"/>
  <c r="F7028" i="5"/>
  <c r="B7028" i="5"/>
  <c r="A7029" i="5"/>
  <c r="D7028" i="5"/>
  <c r="C7028" i="5"/>
  <c r="E7028" i="5"/>
  <c r="G7028" i="5"/>
  <c r="H7028" i="5" l="1"/>
  <c r="F7029" i="5"/>
  <c r="B7029" i="5"/>
  <c r="G7029" i="5"/>
  <c r="E7029" i="5"/>
  <c r="D7029" i="5"/>
  <c r="A7030" i="5"/>
  <c r="C7029" i="5"/>
  <c r="H7029" i="5" l="1"/>
  <c r="F7030" i="5"/>
  <c r="B7030" i="5"/>
  <c r="A7031" i="5"/>
  <c r="D7030" i="5"/>
  <c r="C7030" i="5"/>
  <c r="G7030" i="5"/>
  <c r="E7030" i="5"/>
  <c r="H7030" i="5" l="1"/>
  <c r="F7031" i="5"/>
  <c r="B7031" i="5"/>
  <c r="G7031" i="5"/>
  <c r="E7031" i="5"/>
  <c r="C7031" i="5"/>
  <c r="A7032" i="5"/>
  <c r="D7031" i="5"/>
  <c r="H7031" i="5" l="1"/>
  <c r="F7032" i="5"/>
  <c r="B7032" i="5"/>
  <c r="A7033" i="5"/>
  <c r="D7032" i="5"/>
  <c r="C7032" i="5"/>
  <c r="E7032" i="5"/>
  <c r="G7032" i="5"/>
  <c r="H7032" i="5" l="1"/>
  <c r="F7033" i="5"/>
  <c r="B7033" i="5"/>
  <c r="G7033" i="5"/>
  <c r="E7033" i="5"/>
  <c r="D7033" i="5"/>
  <c r="A7034" i="5"/>
  <c r="C7033" i="5"/>
  <c r="H7033" i="5" l="1"/>
  <c r="F7034" i="5"/>
  <c r="B7034" i="5"/>
  <c r="A7035" i="5"/>
  <c r="D7034" i="5"/>
  <c r="C7034" i="5"/>
  <c r="G7034" i="5"/>
  <c r="E7034" i="5"/>
  <c r="H7034" i="5" l="1"/>
  <c r="F7035" i="5"/>
  <c r="B7035" i="5"/>
  <c r="G7035" i="5"/>
  <c r="E7035" i="5"/>
  <c r="C7035" i="5"/>
  <c r="A7036" i="5"/>
  <c r="D7035" i="5"/>
  <c r="H7035" i="5" l="1"/>
  <c r="F7036" i="5"/>
  <c r="B7036" i="5"/>
  <c r="A7037" i="5"/>
  <c r="D7036" i="5"/>
  <c r="C7036" i="5"/>
  <c r="E7036" i="5"/>
  <c r="G7036" i="5"/>
  <c r="H7036" i="5" l="1"/>
  <c r="F7037" i="5"/>
  <c r="B7037" i="5"/>
  <c r="G7037" i="5"/>
  <c r="E7037" i="5"/>
  <c r="D7037" i="5"/>
  <c r="A7038" i="5"/>
  <c r="C7037" i="5"/>
  <c r="H7037" i="5" l="1"/>
  <c r="F7038" i="5"/>
  <c r="B7038" i="5"/>
  <c r="A7039" i="5"/>
  <c r="D7038" i="5"/>
  <c r="C7038" i="5"/>
  <c r="G7038" i="5"/>
  <c r="E7038" i="5"/>
  <c r="H7038" i="5" l="1"/>
  <c r="F7039" i="5"/>
  <c r="B7039" i="5"/>
  <c r="G7039" i="5"/>
  <c r="E7039" i="5"/>
  <c r="C7039" i="5"/>
  <c r="A7040" i="5"/>
  <c r="D7039" i="5"/>
  <c r="H7039" i="5" l="1"/>
  <c r="F7040" i="5"/>
  <c r="B7040" i="5"/>
  <c r="A7041" i="5"/>
  <c r="D7040" i="5"/>
  <c r="C7040" i="5"/>
  <c r="E7040" i="5"/>
  <c r="G7040" i="5"/>
  <c r="H7040" i="5" l="1"/>
  <c r="F7041" i="5"/>
  <c r="B7041" i="5"/>
  <c r="G7041" i="5"/>
  <c r="E7041" i="5"/>
  <c r="D7041" i="5"/>
  <c r="A7042" i="5"/>
  <c r="C7041" i="5"/>
  <c r="H7041" i="5" l="1"/>
  <c r="F7042" i="5"/>
  <c r="B7042" i="5"/>
  <c r="A7043" i="5"/>
  <c r="D7042" i="5"/>
  <c r="C7042" i="5"/>
  <c r="G7042" i="5"/>
  <c r="E7042" i="5"/>
  <c r="H7042" i="5" l="1"/>
  <c r="F7043" i="5"/>
  <c r="B7043" i="5"/>
  <c r="G7043" i="5"/>
  <c r="E7043" i="5"/>
  <c r="C7043" i="5"/>
  <c r="A7044" i="5"/>
  <c r="D7043" i="5"/>
  <c r="H7043" i="5" l="1"/>
  <c r="F7044" i="5"/>
  <c r="B7044" i="5"/>
  <c r="A7045" i="5"/>
  <c r="D7044" i="5"/>
  <c r="C7044" i="5"/>
  <c r="E7044" i="5"/>
  <c r="G7044" i="5"/>
  <c r="H7044" i="5" l="1"/>
  <c r="F7045" i="5"/>
  <c r="B7045" i="5"/>
  <c r="G7045" i="5"/>
  <c r="E7045" i="5"/>
  <c r="D7045" i="5"/>
  <c r="A7046" i="5"/>
  <c r="C7045" i="5"/>
  <c r="H7045" i="5" l="1"/>
  <c r="F7046" i="5"/>
  <c r="B7046" i="5"/>
  <c r="A7047" i="5"/>
  <c r="D7046" i="5"/>
  <c r="C7046" i="5"/>
  <c r="G7046" i="5"/>
  <c r="E7046" i="5"/>
  <c r="D7047" i="5" l="1"/>
  <c r="B7047" i="5"/>
  <c r="F7047" i="5"/>
  <c r="H7046" i="5"/>
  <c r="A7048" i="5"/>
  <c r="C7047" i="5"/>
  <c r="E7047" i="5"/>
  <c r="G7047" i="5"/>
  <c r="H7047" i="5" l="1"/>
  <c r="F7048" i="5"/>
  <c r="D7048" i="5"/>
  <c r="B7048" i="5"/>
  <c r="C7048" i="5"/>
  <c r="A7049" i="5"/>
  <c r="G7048" i="5"/>
  <c r="E7048" i="5"/>
  <c r="H7048" i="5" l="1"/>
  <c r="F7049" i="5"/>
  <c r="B7049" i="5"/>
  <c r="D7049" i="5"/>
  <c r="G7049" i="5"/>
  <c r="C7049" i="5"/>
  <c r="A7050" i="5"/>
  <c r="E7049" i="5"/>
  <c r="H7049" i="5" l="1"/>
  <c r="B7050" i="5"/>
  <c r="F7050" i="5"/>
  <c r="D7050" i="5"/>
  <c r="E7050" i="5"/>
  <c r="C7050" i="5"/>
  <c r="A7051" i="5"/>
  <c r="G7050" i="5"/>
  <c r="D7051" i="5" l="1"/>
  <c r="B7051" i="5"/>
  <c r="F7051" i="5"/>
  <c r="H7050" i="5"/>
  <c r="A7052" i="5"/>
  <c r="C7051" i="5"/>
  <c r="E7051" i="5"/>
  <c r="G7051" i="5"/>
  <c r="H7051" i="5" l="1"/>
  <c r="F7052" i="5"/>
  <c r="D7052" i="5"/>
  <c r="B7052" i="5"/>
  <c r="E7052" i="5"/>
  <c r="C7052" i="5"/>
  <c r="A7053" i="5"/>
  <c r="G7052" i="5"/>
  <c r="F7053" i="5" l="1"/>
  <c r="D7053" i="5"/>
  <c r="B7053" i="5"/>
  <c r="H7052" i="5"/>
  <c r="G7053" i="5"/>
  <c r="E7053" i="5"/>
  <c r="C7053" i="5"/>
  <c r="A7054" i="5"/>
  <c r="B7054" i="5" l="1"/>
  <c r="D7054" i="5"/>
  <c r="F7054" i="5"/>
  <c r="H7053" i="5"/>
  <c r="E7054" i="5"/>
  <c r="G7054" i="5"/>
  <c r="C7054" i="5"/>
  <c r="A7055" i="5"/>
  <c r="H7054" i="5" l="1"/>
  <c r="D7055" i="5"/>
  <c r="B7055" i="5"/>
  <c r="F7055" i="5"/>
  <c r="A7056" i="5"/>
  <c r="C7055" i="5"/>
  <c r="G7055" i="5"/>
  <c r="E7055" i="5"/>
  <c r="H7055" i="5" l="1"/>
  <c r="F7056" i="5"/>
  <c r="D7056" i="5"/>
  <c r="B7056" i="5"/>
  <c r="G7056" i="5"/>
  <c r="E7056" i="5"/>
  <c r="C7056" i="5"/>
  <c r="A7057" i="5"/>
  <c r="F7057" i="5" l="1"/>
  <c r="B7057" i="5"/>
  <c r="D7057" i="5"/>
  <c r="H7056" i="5"/>
  <c r="G7057" i="5"/>
  <c r="E7057" i="5"/>
  <c r="A7058" i="5"/>
  <c r="C7057" i="5"/>
  <c r="B7058" i="5" l="1"/>
  <c r="F7058" i="5"/>
  <c r="D7058" i="5"/>
  <c r="H7057" i="5"/>
  <c r="E7058" i="5"/>
  <c r="G7058" i="5"/>
  <c r="C7058" i="5"/>
  <c r="A7059" i="5"/>
  <c r="D7059" i="5" l="1"/>
  <c r="B7059" i="5"/>
  <c r="F7059" i="5"/>
  <c r="H7058" i="5"/>
  <c r="A7060" i="5"/>
  <c r="C7059" i="5"/>
  <c r="G7059" i="5"/>
  <c r="E7059" i="5"/>
  <c r="H7059" i="5" l="1"/>
  <c r="F7060" i="5"/>
  <c r="D7060" i="5"/>
  <c r="B7060" i="5"/>
  <c r="A7061" i="5"/>
  <c r="G7060" i="5"/>
  <c r="C7060" i="5"/>
  <c r="E7060" i="5"/>
  <c r="H7060" i="5" l="1"/>
  <c r="F7061" i="5"/>
  <c r="D7061" i="5"/>
  <c r="B7061" i="5"/>
  <c r="G7061" i="5"/>
  <c r="A7062" i="5"/>
  <c r="E7061" i="5"/>
  <c r="C7061" i="5"/>
  <c r="B7062" i="5" l="1"/>
  <c r="F7062" i="5"/>
  <c r="D7062" i="5"/>
  <c r="H7061" i="5"/>
  <c r="E7062" i="5"/>
  <c r="A7063" i="5"/>
  <c r="C7062" i="5"/>
  <c r="G7062" i="5"/>
  <c r="D7063" i="5" l="1"/>
  <c r="B7063" i="5"/>
  <c r="F7063" i="5"/>
  <c r="H7062" i="5"/>
  <c r="A7064" i="5"/>
  <c r="C7063" i="5"/>
  <c r="G7063" i="5"/>
  <c r="E7063" i="5"/>
  <c r="H7063" i="5" l="1"/>
  <c r="F7064" i="5"/>
  <c r="D7064" i="5"/>
  <c r="B7064" i="5"/>
  <c r="C7064" i="5"/>
  <c r="A7065" i="5"/>
  <c r="E7064" i="5"/>
  <c r="G7064" i="5"/>
  <c r="H7064" i="5" l="1"/>
  <c r="F7065" i="5"/>
  <c r="D7065" i="5"/>
  <c r="B7065" i="5"/>
  <c r="G7065" i="5"/>
  <c r="C7065" i="5"/>
  <c r="A7066" i="5"/>
  <c r="E7065" i="5"/>
  <c r="H7065" i="5" l="1"/>
  <c r="B7066" i="5"/>
  <c r="F7066" i="5"/>
  <c r="D7066" i="5"/>
  <c r="E7066" i="5"/>
  <c r="C7066" i="5"/>
  <c r="A7067" i="5"/>
  <c r="G7066" i="5"/>
  <c r="D7067" i="5" l="1"/>
  <c r="B7067" i="5"/>
  <c r="F7067" i="5"/>
  <c r="H7066" i="5"/>
  <c r="A7068" i="5"/>
  <c r="C7067" i="5"/>
  <c r="E7067" i="5"/>
  <c r="G7067" i="5"/>
  <c r="H7067" i="5" l="1"/>
  <c r="F7068" i="5"/>
  <c r="D7068" i="5"/>
  <c r="B7068" i="5"/>
  <c r="E7068" i="5"/>
  <c r="C7068" i="5"/>
  <c r="G7068" i="5"/>
  <c r="A7069" i="5"/>
  <c r="F7069" i="5" l="1"/>
  <c r="D7069" i="5"/>
  <c r="B7069" i="5"/>
  <c r="H7068" i="5"/>
  <c r="G7069" i="5"/>
  <c r="E7069" i="5"/>
  <c r="C7069" i="5"/>
  <c r="A7070" i="5"/>
  <c r="H7069" i="5" l="1"/>
  <c r="B7070" i="5"/>
  <c r="F7070" i="5"/>
  <c r="D7070" i="5"/>
  <c r="E7070" i="5"/>
  <c r="G7070" i="5"/>
  <c r="C7070" i="5"/>
  <c r="A7071" i="5"/>
  <c r="D7071" i="5" l="1"/>
  <c r="B7071" i="5"/>
  <c r="F7071" i="5"/>
  <c r="H7070" i="5"/>
  <c r="A7072" i="5"/>
  <c r="C7071" i="5"/>
  <c r="G7071" i="5"/>
  <c r="E7071" i="5"/>
  <c r="H7071" i="5" l="1"/>
  <c r="F7072" i="5"/>
  <c r="D7072" i="5"/>
  <c r="B7072" i="5"/>
  <c r="G7072" i="5"/>
  <c r="E7072" i="5"/>
  <c r="A7073" i="5"/>
  <c r="C7072" i="5"/>
  <c r="H7072" i="5" l="1"/>
  <c r="F7073" i="5"/>
  <c r="D7073" i="5"/>
  <c r="B7073" i="5"/>
  <c r="G7073" i="5"/>
  <c r="E7073" i="5"/>
  <c r="C7073" i="5"/>
  <c r="A7074" i="5"/>
  <c r="H7073" i="5" l="1"/>
  <c r="B7074" i="5"/>
  <c r="F7074" i="5"/>
  <c r="D7074" i="5"/>
  <c r="E7074" i="5"/>
  <c r="G7074" i="5"/>
  <c r="A7075" i="5"/>
  <c r="C7074" i="5"/>
  <c r="D7075" i="5" l="1"/>
  <c r="B7075" i="5"/>
  <c r="F7075" i="5"/>
  <c r="H7074" i="5"/>
  <c r="A7076" i="5"/>
  <c r="C7075" i="5"/>
  <c r="G7075" i="5"/>
  <c r="E7075" i="5"/>
  <c r="H7075" i="5" l="1"/>
  <c r="F7076" i="5"/>
  <c r="D7076" i="5"/>
  <c r="B7076" i="5"/>
  <c r="A7077" i="5"/>
  <c r="G7076" i="5"/>
  <c r="E7076" i="5"/>
  <c r="C7076" i="5"/>
  <c r="H7076" i="5" l="1"/>
  <c r="F7077" i="5"/>
  <c r="D7077" i="5"/>
  <c r="B7077" i="5"/>
  <c r="G7077" i="5"/>
  <c r="A7078" i="5"/>
  <c r="C7077" i="5"/>
  <c r="E7077" i="5"/>
  <c r="H7077" i="5" l="1"/>
  <c r="B7078" i="5"/>
  <c r="F7078" i="5"/>
  <c r="D7078" i="5"/>
  <c r="E7078" i="5"/>
  <c r="A7079" i="5"/>
  <c r="G7078" i="5"/>
  <c r="C7078" i="5"/>
  <c r="H7078" i="5" l="1"/>
  <c r="D7079" i="5"/>
  <c r="B7079" i="5"/>
  <c r="F7079" i="5"/>
  <c r="A7080" i="5"/>
  <c r="C7079" i="5"/>
  <c r="E7079" i="5"/>
  <c r="G7079" i="5"/>
  <c r="H7079" i="5" l="1"/>
  <c r="F7080" i="5"/>
  <c r="D7080" i="5"/>
  <c r="B7080" i="5"/>
  <c r="C7080" i="5"/>
  <c r="A7081" i="5"/>
  <c r="G7080" i="5"/>
  <c r="E7080" i="5"/>
  <c r="H7080" i="5" l="1"/>
  <c r="F7081" i="5"/>
  <c r="D7081" i="5"/>
  <c r="B7081" i="5"/>
  <c r="G7081" i="5"/>
  <c r="C7081" i="5"/>
  <c r="A7082" i="5"/>
  <c r="E7081" i="5"/>
  <c r="H7081" i="5" l="1"/>
  <c r="B7082" i="5"/>
  <c r="F7082" i="5"/>
  <c r="D7082" i="5"/>
  <c r="E7082" i="5"/>
  <c r="C7082" i="5"/>
  <c r="A7083" i="5"/>
  <c r="G7082" i="5"/>
  <c r="H7082" i="5" l="1"/>
  <c r="D7083" i="5"/>
  <c r="B7083" i="5"/>
  <c r="F7083" i="5"/>
  <c r="A7084" i="5"/>
  <c r="C7083" i="5"/>
  <c r="E7083" i="5"/>
  <c r="G7083" i="5"/>
  <c r="F7084" i="5" l="1"/>
  <c r="D7084" i="5"/>
  <c r="B7084" i="5"/>
  <c r="H7083" i="5"/>
  <c r="E7084" i="5"/>
  <c r="C7084" i="5"/>
  <c r="A7085" i="5"/>
  <c r="G7084" i="5"/>
  <c r="F7085" i="5" l="1"/>
  <c r="D7085" i="5"/>
  <c r="B7085" i="5"/>
  <c r="H7084" i="5"/>
  <c r="G7085" i="5"/>
  <c r="E7085" i="5"/>
  <c r="C7085" i="5"/>
  <c r="A7086" i="5"/>
  <c r="B7086" i="5" l="1"/>
  <c r="F7086" i="5"/>
  <c r="D7086" i="5"/>
  <c r="H7085" i="5"/>
  <c r="E7086" i="5"/>
  <c r="G7086" i="5"/>
  <c r="C7086" i="5"/>
  <c r="A7087" i="5"/>
  <c r="D7087" i="5" l="1"/>
  <c r="B7087" i="5"/>
  <c r="F7087" i="5"/>
  <c r="H7086" i="5"/>
  <c r="A7088" i="5"/>
  <c r="C7087" i="5"/>
  <c r="G7087" i="5"/>
  <c r="E7087" i="5"/>
  <c r="H7087" i="5" l="1"/>
  <c r="F7088" i="5"/>
  <c r="D7088" i="5"/>
  <c r="B7088" i="5"/>
  <c r="G7088" i="5"/>
  <c r="E7088" i="5"/>
  <c r="C7088" i="5"/>
  <c r="A7089" i="5"/>
  <c r="H7088" i="5" l="1"/>
  <c r="F7089" i="5"/>
  <c r="D7089" i="5"/>
  <c r="B7089" i="5"/>
  <c r="G7089" i="5"/>
  <c r="E7089" i="5"/>
  <c r="A7090" i="5"/>
  <c r="C7089" i="5"/>
  <c r="H7089" i="5" l="1"/>
  <c r="B7090" i="5"/>
  <c r="F7090" i="5"/>
  <c r="D7090" i="5"/>
  <c r="E7090" i="5"/>
  <c r="G7090" i="5"/>
  <c r="C7090" i="5"/>
  <c r="A7091" i="5"/>
  <c r="D7091" i="5" l="1"/>
  <c r="B7091" i="5"/>
  <c r="F7091" i="5"/>
  <c r="H7090" i="5"/>
  <c r="A7092" i="5"/>
  <c r="C7091" i="5"/>
  <c r="G7091" i="5"/>
  <c r="E7091" i="5"/>
  <c r="H7091" i="5" l="1"/>
  <c r="F7092" i="5"/>
  <c r="D7092" i="5"/>
  <c r="B7092" i="5"/>
  <c r="A7093" i="5"/>
  <c r="G7092" i="5"/>
  <c r="C7092" i="5"/>
  <c r="E7092" i="5"/>
  <c r="H7092" i="5" l="1"/>
  <c r="F7093" i="5"/>
  <c r="D7093" i="5"/>
  <c r="B7093" i="5"/>
  <c r="G7093" i="5"/>
  <c r="A7094" i="5"/>
  <c r="E7093" i="5"/>
  <c r="C7093" i="5"/>
  <c r="B7094" i="5" l="1"/>
  <c r="F7094" i="5"/>
  <c r="D7094" i="5"/>
  <c r="H7093" i="5"/>
  <c r="E7094" i="5"/>
  <c r="A7095" i="5"/>
  <c r="C7094" i="5"/>
  <c r="G7094" i="5"/>
  <c r="D7095" i="5" l="1"/>
  <c r="B7095" i="5"/>
  <c r="F7095" i="5"/>
  <c r="H7094" i="5"/>
  <c r="A7096" i="5"/>
  <c r="C7095" i="5"/>
  <c r="G7095" i="5"/>
  <c r="E7095" i="5"/>
  <c r="H7095" i="5" l="1"/>
  <c r="F7096" i="5"/>
  <c r="D7096" i="5"/>
  <c r="B7096" i="5"/>
  <c r="C7096" i="5"/>
  <c r="A7097" i="5"/>
  <c r="E7096" i="5"/>
  <c r="G7096" i="5"/>
  <c r="H7096" i="5" l="1"/>
  <c r="F7097" i="5"/>
  <c r="D7097" i="5"/>
  <c r="B7097" i="5"/>
  <c r="G7097" i="5"/>
  <c r="C7097" i="5"/>
  <c r="A7098" i="5"/>
  <c r="E7097" i="5"/>
  <c r="H7097" i="5" l="1"/>
  <c r="B7098" i="5"/>
  <c r="F7098" i="5"/>
  <c r="D7098" i="5"/>
  <c r="E7098" i="5"/>
  <c r="C7098" i="5"/>
  <c r="A7099" i="5"/>
  <c r="G7098" i="5"/>
  <c r="H7098" i="5" l="1"/>
  <c r="D7099" i="5"/>
  <c r="B7099" i="5"/>
  <c r="F7099" i="5"/>
  <c r="A7100" i="5"/>
  <c r="C7099" i="5"/>
  <c r="E7099" i="5"/>
  <c r="G7099" i="5"/>
  <c r="H7099" i="5" l="1"/>
  <c r="F7100" i="5"/>
  <c r="D7100" i="5"/>
  <c r="B7100" i="5"/>
  <c r="E7100" i="5"/>
  <c r="C7100" i="5"/>
  <c r="G7100" i="5"/>
  <c r="A7101" i="5"/>
  <c r="F7101" i="5" l="1"/>
  <c r="D7101" i="5"/>
  <c r="B7101" i="5"/>
  <c r="H7100" i="5"/>
  <c r="G7101" i="5"/>
  <c r="E7101" i="5"/>
  <c r="C7101" i="5"/>
  <c r="A7102" i="5"/>
  <c r="B7102" i="5" l="1"/>
  <c r="F7102" i="5"/>
  <c r="D7102" i="5"/>
  <c r="H7101" i="5"/>
  <c r="E7102" i="5"/>
  <c r="G7102" i="5"/>
  <c r="C7102" i="5"/>
  <c r="A7103" i="5"/>
  <c r="D7103" i="5" l="1"/>
  <c r="B7103" i="5"/>
  <c r="F7103" i="5"/>
  <c r="H7102" i="5"/>
  <c r="A7104" i="5"/>
  <c r="C7103" i="5"/>
  <c r="G7103" i="5"/>
  <c r="E7103" i="5"/>
  <c r="H7103" i="5" l="1"/>
  <c r="F7104" i="5"/>
  <c r="D7104" i="5"/>
  <c r="B7104" i="5"/>
  <c r="G7104" i="5"/>
  <c r="E7104" i="5"/>
  <c r="A7105" i="5"/>
  <c r="C7104" i="5"/>
  <c r="H7104" i="5" l="1"/>
  <c r="F7105" i="5"/>
  <c r="D7105" i="5"/>
  <c r="B7105" i="5"/>
  <c r="G7105" i="5"/>
  <c r="E7105" i="5"/>
  <c r="C7105" i="5"/>
  <c r="A7106" i="5"/>
  <c r="H7105" i="5" l="1"/>
  <c r="B7106" i="5"/>
  <c r="F7106" i="5"/>
  <c r="D7106" i="5"/>
  <c r="E7106" i="5"/>
  <c r="G7106" i="5"/>
  <c r="A7107" i="5"/>
  <c r="C7106" i="5"/>
  <c r="D7107" i="5" l="1"/>
  <c r="B7107" i="5"/>
  <c r="F7107" i="5"/>
  <c r="H7106" i="5"/>
  <c r="A7108" i="5"/>
  <c r="C7107" i="5"/>
  <c r="G7107" i="5"/>
  <c r="E7107" i="5"/>
  <c r="H7107" i="5" l="1"/>
  <c r="F7108" i="5"/>
  <c r="D7108" i="5"/>
  <c r="B7108" i="5"/>
  <c r="A7109" i="5"/>
  <c r="G7108" i="5"/>
  <c r="E7108" i="5"/>
  <c r="C7108" i="5"/>
  <c r="H7108" i="5" l="1"/>
  <c r="F7109" i="5"/>
  <c r="D7109" i="5"/>
  <c r="B7109" i="5"/>
  <c r="G7109" i="5"/>
  <c r="A7110" i="5"/>
  <c r="C7109" i="5"/>
  <c r="E7109" i="5"/>
  <c r="H7109" i="5" l="1"/>
  <c r="B7110" i="5"/>
  <c r="F7110" i="5"/>
  <c r="D7110" i="5"/>
  <c r="E7110" i="5"/>
  <c r="A7111" i="5"/>
  <c r="G7110" i="5"/>
  <c r="C7110" i="5"/>
  <c r="H7110" i="5" l="1"/>
  <c r="D7111" i="5"/>
  <c r="B7111" i="5"/>
  <c r="F7111" i="5"/>
  <c r="A7112" i="5"/>
  <c r="C7111" i="5"/>
  <c r="E7111" i="5"/>
  <c r="G7111" i="5"/>
  <c r="H7111" i="5" l="1"/>
  <c r="F7112" i="5"/>
  <c r="D7112" i="5"/>
  <c r="B7112" i="5"/>
  <c r="C7112" i="5"/>
  <c r="A7113" i="5"/>
  <c r="G7112" i="5"/>
  <c r="E7112" i="5"/>
  <c r="H7112" i="5" l="1"/>
  <c r="F7113" i="5"/>
  <c r="D7113" i="5"/>
  <c r="B7113" i="5"/>
  <c r="G7113" i="5"/>
  <c r="C7113" i="5"/>
  <c r="A7114" i="5"/>
  <c r="E7113" i="5"/>
  <c r="H7113" i="5" l="1"/>
  <c r="B7114" i="5"/>
  <c r="F7114" i="5"/>
  <c r="D7114" i="5"/>
  <c r="E7114" i="5"/>
  <c r="C7114" i="5"/>
  <c r="A7115" i="5"/>
  <c r="G7114" i="5"/>
  <c r="D7115" i="5" l="1"/>
  <c r="B7115" i="5"/>
  <c r="F7115" i="5"/>
  <c r="H7114" i="5"/>
  <c r="A7116" i="5"/>
  <c r="C7115" i="5"/>
  <c r="E7115" i="5"/>
  <c r="G7115" i="5"/>
  <c r="H7115" i="5" l="1"/>
  <c r="F7116" i="5"/>
  <c r="D7116" i="5"/>
  <c r="B7116" i="5"/>
  <c r="E7116" i="5"/>
  <c r="C7116" i="5"/>
  <c r="A7117" i="5"/>
  <c r="G7116" i="5"/>
  <c r="F7117" i="5" l="1"/>
  <c r="D7117" i="5"/>
  <c r="B7117" i="5"/>
  <c r="H7116" i="5"/>
  <c r="G7117" i="5"/>
  <c r="E7117" i="5"/>
  <c r="C7117" i="5"/>
  <c r="A7118" i="5"/>
  <c r="B7118" i="5" l="1"/>
  <c r="F7118" i="5"/>
  <c r="D7118" i="5"/>
  <c r="H7117" i="5"/>
  <c r="E7118" i="5"/>
  <c r="G7118" i="5"/>
  <c r="C7118" i="5"/>
  <c r="A7119" i="5"/>
  <c r="H7118" i="5" l="1"/>
  <c r="D7119" i="5"/>
  <c r="B7119" i="5"/>
  <c r="F7119" i="5"/>
  <c r="A7120" i="5"/>
  <c r="C7119" i="5"/>
  <c r="G7119" i="5"/>
  <c r="E7119" i="5"/>
  <c r="H7119" i="5" l="1"/>
  <c r="F7120" i="5"/>
  <c r="D7120" i="5"/>
  <c r="B7120" i="5"/>
  <c r="G7120" i="5"/>
  <c r="E7120" i="5"/>
  <c r="C7120" i="5"/>
  <c r="A7121" i="5"/>
  <c r="F7121" i="5" l="1"/>
  <c r="D7121" i="5"/>
  <c r="B7121" i="5"/>
  <c r="H7120" i="5"/>
  <c r="G7121" i="5"/>
  <c r="E7121" i="5"/>
  <c r="A7122" i="5"/>
  <c r="C7121" i="5"/>
  <c r="B7122" i="5" l="1"/>
  <c r="F7122" i="5"/>
  <c r="D7122" i="5"/>
  <c r="H7121" i="5"/>
  <c r="E7122" i="5"/>
  <c r="G7122" i="5"/>
  <c r="C7122" i="5"/>
  <c r="A7123" i="5"/>
  <c r="D7123" i="5" l="1"/>
  <c r="B7123" i="5"/>
  <c r="F7123" i="5"/>
  <c r="H7122" i="5"/>
  <c r="A7124" i="5"/>
  <c r="C7123" i="5"/>
  <c r="G7123" i="5"/>
  <c r="E7123" i="5"/>
  <c r="H7123" i="5" l="1"/>
  <c r="F7124" i="5"/>
  <c r="D7124" i="5"/>
  <c r="B7124" i="5"/>
  <c r="A7125" i="5"/>
  <c r="G7124" i="5"/>
  <c r="C7124" i="5"/>
  <c r="E7124" i="5"/>
  <c r="H7124" i="5" l="1"/>
  <c r="F7125" i="5"/>
  <c r="D7125" i="5"/>
  <c r="B7125" i="5"/>
  <c r="G7125" i="5"/>
  <c r="A7126" i="5"/>
  <c r="E7125" i="5"/>
  <c r="C7125" i="5"/>
  <c r="B7126" i="5" l="1"/>
  <c r="F7126" i="5"/>
  <c r="D7126" i="5"/>
  <c r="H7125" i="5"/>
  <c r="E7126" i="5"/>
  <c r="A7127" i="5"/>
  <c r="C7126" i="5"/>
  <c r="G7126" i="5"/>
  <c r="D7127" i="5" l="1"/>
  <c r="B7127" i="5"/>
  <c r="F7127" i="5"/>
  <c r="H7126" i="5"/>
  <c r="A7128" i="5"/>
  <c r="C7127" i="5"/>
  <c r="G7127" i="5"/>
  <c r="E7127" i="5"/>
  <c r="H7127" i="5" l="1"/>
  <c r="F7128" i="5"/>
  <c r="D7128" i="5"/>
  <c r="B7128" i="5"/>
  <c r="C7128" i="5"/>
  <c r="A7129" i="5"/>
  <c r="E7128" i="5"/>
  <c r="G7128" i="5"/>
  <c r="H7128" i="5" l="1"/>
  <c r="F7129" i="5"/>
  <c r="D7129" i="5"/>
  <c r="B7129" i="5"/>
  <c r="G7129" i="5"/>
  <c r="C7129" i="5"/>
  <c r="A7130" i="5"/>
  <c r="E7129" i="5"/>
  <c r="H7129" i="5" l="1"/>
  <c r="B7130" i="5"/>
  <c r="F7130" i="5"/>
  <c r="D7130" i="5"/>
  <c r="E7130" i="5"/>
  <c r="C7130" i="5"/>
  <c r="A7131" i="5"/>
  <c r="G7130" i="5"/>
  <c r="D7131" i="5" l="1"/>
  <c r="B7131" i="5"/>
  <c r="F7131" i="5"/>
  <c r="H7130" i="5"/>
  <c r="A7132" i="5"/>
  <c r="C7131" i="5"/>
  <c r="E7131" i="5"/>
  <c r="G7131" i="5"/>
  <c r="H7131" i="5" l="1"/>
  <c r="F7132" i="5"/>
  <c r="D7132" i="5"/>
  <c r="B7132" i="5"/>
  <c r="E7132" i="5"/>
  <c r="C7132" i="5"/>
  <c r="G7132" i="5"/>
  <c r="A7133" i="5"/>
  <c r="F7133" i="5" l="1"/>
  <c r="D7133" i="5"/>
  <c r="B7133" i="5"/>
  <c r="H7132" i="5"/>
  <c r="G7133" i="5"/>
  <c r="E7133" i="5"/>
  <c r="C7133" i="5"/>
  <c r="A7134" i="5"/>
  <c r="B7134" i="5" l="1"/>
  <c r="F7134" i="5"/>
  <c r="D7134" i="5"/>
  <c r="H7133" i="5"/>
  <c r="E7134" i="5"/>
  <c r="G7134" i="5"/>
  <c r="C7134" i="5"/>
  <c r="A7135" i="5"/>
  <c r="D7135" i="5" l="1"/>
  <c r="B7135" i="5"/>
  <c r="F7135" i="5"/>
  <c r="H7134" i="5"/>
  <c r="A7136" i="5"/>
  <c r="C7135" i="5"/>
  <c r="G7135" i="5"/>
  <c r="E7135" i="5"/>
  <c r="H7135" i="5" l="1"/>
  <c r="F7136" i="5"/>
  <c r="D7136" i="5"/>
  <c r="B7136" i="5"/>
  <c r="G7136" i="5"/>
  <c r="E7136" i="5"/>
  <c r="A7137" i="5"/>
  <c r="C7136" i="5"/>
  <c r="H7136" i="5" l="1"/>
  <c r="F7137" i="5"/>
  <c r="D7137" i="5"/>
  <c r="B7137" i="5"/>
  <c r="G7137" i="5"/>
  <c r="E7137" i="5"/>
  <c r="C7137" i="5"/>
  <c r="A7138" i="5"/>
  <c r="H7137" i="5" l="1"/>
  <c r="B7138" i="5"/>
  <c r="F7138" i="5"/>
  <c r="D7138" i="5"/>
  <c r="E7138" i="5"/>
  <c r="G7138" i="5"/>
  <c r="A7139" i="5"/>
  <c r="C7138" i="5"/>
  <c r="D7139" i="5" l="1"/>
  <c r="B7139" i="5"/>
  <c r="F7139" i="5"/>
  <c r="H7138" i="5"/>
  <c r="A7140" i="5"/>
  <c r="C7139" i="5"/>
  <c r="G7139" i="5"/>
  <c r="E7139" i="5"/>
  <c r="H7139" i="5" l="1"/>
  <c r="F7140" i="5"/>
  <c r="D7140" i="5"/>
  <c r="B7140" i="5"/>
  <c r="A7141" i="5"/>
  <c r="G7140" i="5"/>
  <c r="E7140" i="5"/>
  <c r="C7140" i="5"/>
  <c r="H7140" i="5" l="1"/>
  <c r="F7141" i="5"/>
  <c r="D7141" i="5"/>
  <c r="B7141" i="5"/>
  <c r="G7141" i="5"/>
  <c r="A7142" i="5"/>
  <c r="C7141" i="5"/>
  <c r="E7141" i="5"/>
  <c r="H7141" i="5" l="1"/>
  <c r="B7142" i="5"/>
  <c r="F7142" i="5"/>
  <c r="D7142" i="5"/>
  <c r="E7142" i="5"/>
  <c r="A7143" i="5"/>
  <c r="G7142" i="5"/>
  <c r="C7142" i="5"/>
  <c r="H7142" i="5" l="1"/>
  <c r="D7143" i="5"/>
  <c r="B7143" i="5"/>
  <c r="F7143" i="5"/>
  <c r="A7144" i="5"/>
  <c r="C7143" i="5"/>
  <c r="E7143" i="5"/>
  <c r="G7143" i="5"/>
  <c r="F7144" i="5" l="1"/>
  <c r="D7144" i="5"/>
  <c r="B7144" i="5"/>
  <c r="H7143" i="5"/>
  <c r="C7144" i="5"/>
  <c r="A7145" i="5"/>
  <c r="G7144" i="5"/>
  <c r="E7144" i="5"/>
  <c r="F7145" i="5" l="1"/>
  <c r="D7145" i="5"/>
  <c r="B7145" i="5"/>
  <c r="H7144" i="5"/>
  <c r="G7145" i="5"/>
  <c r="C7145" i="5"/>
  <c r="A7146" i="5"/>
  <c r="E7145" i="5"/>
  <c r="B7146" i="5" l="1"/>
  <c r="F7146" i="5"/>
  <c r="D7146" i="5"/>
  <c r="H7145" i="5"/>
  <c r="E7146" i="5"/>
  <c r="C7146" i="5"/>
  <c r="A7147" i="5"/>
  <c r="G7146" i="5"/>
  <c r="H7146" i="5" l="1"/>
  <c r="D7147" i="5"/>
  <c r="B7147" i="5"/>
  <c r="F7147" i="5"/>
  <c r="A7148" i="5"/>
  <c r="C7147" i="5"/>
  <c r="E7147" i="5"/>
  <c r="G7147" i="5"/>
  <c r="F7148" i="5" l="1"/>
  <c r="D7148" i="5"/>
  <c r="B7148" i="5"/>
  <c r="H7147" i="5"/>
  <c r="E7148" i="5"/>
  <c r="C7148" i="5"/>
  <c r="A7149" i="5"/>
  <c r="G7148" i="5"/>
  <c r="F7149" i="5" l="1"/>
  <c r="D7149" i="5"/>
  <c r="B7149" i="5"/>
  <c r="H7148" i="5"/>
  <c r="G7149" i="5"/>
  <c r="E7149" i="5"/>
  <c r="C7149" i="5"/>
  <c r="A7150" i="5"/>
  <c r="B7150" i="5" l="1"/>
  <c r="F7150" i="5"/>
  <c r="D7150" i="5"/>
  <c r="H7149" i="5"/>
  <c r="E7150" i="5"/>
  <c r="G7150" i="5"/>
  <c r="C7150" i="5"/>
  <c r="A7151" i="5"/>
  <c r="H7150" i="5" l="1"/>
  <c r="D7151" i="5"/>
  <c r="B7151" i="5"/>
  <c r="F7151" i="5"/>
  <c r="A7152" i="5"/>
  <c r="C7151" i="5"/>
  <c r="G7151" i="5"/>
  <c r="E7151" i="5"/>
  <c r="H7151" i="5" l="1"/>
  <c r="F7152" i="5"/>
  <c r="D7152" i="5"/>
  <c r="B7152" i="5"/>
  <c r="G7152" i="5"/>
  <c r="E7152" i="5"/>
  <c r="C7152" i="5"/>
  <c r="A7153" i="5"/>
  <c r="H7152" i="5" l="1"/>
  <c r="F7153" i="5"/>
  <c r="D7153" i="5"/>
  <c r="B7153" i="5"/>
  <c r="G7153" i="5"/>
  <c r="E7153" i="5"/>
  <c r="A7154" i="5"/>
  <c r="C7153" i="5"/>
  <c r="H7153" i="5" l="1"/>
  <c r="B7154" i="5"/>
  <c r="F7154" i="5"/>
  <c r="D7154" i="5"/>
  <c r="E7154" i="5"/>
  <c r="G7154" i="5"/>
  <c r="C7154" i="5"/>
  <c r="A7155" i="5"/>
  <c r="D7155" i="5" l="1"/>
  <c r="B7155" i="5"/>
  <c r="F7155" i="5"/>
  <c r="H7154" i="5"/>
  <c r="A7156" i="5"/>
  <c r="C7155" i="5"/>
  <c r="G7155" i="5"/>
  <c r="E7155" i="5"/>
  <c r="H7155" i="5" l="1"/>
  <c r="F7156" i="5"/>
  <c r="D7156" i="5"/>
  <c r="B7156" i="5"/>
  <c r="A7157" i="5"/>
  <c r="G7156" i="5"/>
  <c r="C7156" i="5"/>
  <c r="E7156" i="5"/>
  <c r="H7156" i="5" l="1"/>
  <c r="F7157" i="5"/>
  <c r="D7157" i="5"/>
  <c r="B7157" i="5"/>
  <c r="G7157" i="5"/>
  <c r="A7158" i="5"/>
  <c r="E7157" i="5"/>
  <c r="C7157" i="5"/>
  <c r="H7157" i="5" l="1"/>
  <c r="B7158" i="5"/>
  <c r="F7158" i="5"/>
  <c r="D7158" i="5"/>
  <c r="E7158" i="5"/>
  <c r="A7159" i="5"/>
  <c r="C7158" i="5"/>
  <c r="G7158" i="5"/>
  <c r="H7158" i="5" l="1"/>
  <c r="D7159" i="5"/>
  <c r="B7159" i="5"/>
  <c r="F7159" i="5"/>
  <c r="A7160" i="5"/>
  <c r="C7159" i="5"/>
  <c r="G7159" i="5"/>
  <c r="E7159" i="5"/>
  <c r="H7159" i="5" l="1"/>
  <c r="F7160" i="5"/>
  <c r="D7160" i="5"/>
  <c r="B7160" i="5"/>
  <c r="C7160" i="5"/>
  <c r="A7161" i="5"/>
  <c r="E7160" i="5"/>
  <c r="G7160" i="5"/>
  <c r="H7160" i="5" l="1"/>
  <c r="F7161" i="5"/>
  <c r="D7161" i="5"/>
  <c r="B7161" i="5"/>
  <c r="G7161" i="5"/>
  <c r="C7161" i="5"/>
  <c r="A7162" i="5"/>
  <c r="E7161" i="5"/>
  <c r="H7161" i="5" l="1"/>
  <c r="B7162" i="5"/>
  <c r="D7162" i="5"/>
  <c r="F7162" i="5"/>
  <c r="E7162" i="5"/>
  <c r="C7162" i="5"/>
  <c r="A7163" i="5"/>
  <c r="G7162" i="5"/>
  <c r="H7162" i="5" l="1"/>
  <c r="D7163" i="5"/>
  <c r="B7163" i="5"/>
  <c r="F7163" i="5"/>
  <c r="A7164" i="5"/>
  <c r="C7163" i="5"/>
  <c r="E7163" i="5"/>
  <c r="G7163" i="5"/>
  <c r="H7163" i="5" l="1"/>
  <c r="F7164" i="5"/>
  <c r="D7164" i="5"/>
  <c r="B7164" i="5"/>
  <c r="E7164" i="5"/>
  <c r="C7164" i="5"/>
  <c r="G7164" i="5"/>
  <c r="A7165" i="5"/>
  <c r="F7165" i="5" l="1"/>
  <c r="B7165" i="5"/>
  <c r="D7165" i="5"/>
  <c r="H7164" i="5"/>
  <c r="G7165" i="5"/>
  <c r="E7165" i="5"/>
  <c r="C7165" i="5"/>
  <c r="A7166" i="5"/>
  <c r="B7166" i="5" l="1"/>
  <c r="D7166" i="5"/>
  <c r="F7166" i="5"/>
  <c r="H7165" i="5"/>
  <c r="E7166" i="5"/>
  <c r="G7166" i="5"/>
  <c r="C7166" i="5"/>
  <c r="A7167" i="5"/>
  <c r="D7167" i="5" l="1"/>
  <c r="B7167" i="5"/>
  <c r="F7167" i="5"/>
  <c r="H7166" i="5"/>
  <c r="A7168" i="5"/>
  <c r="C7167" i="5"/>
  <c r="G7167" i="5"/>
  <c r="E7167" i="5"/>
  <c r="H7167" i="5" l="1"/>
  <c r="F7168" i="5"/>
  <c r="D7168" i="5"/>
  <c r="B7168" i="5"/>
  <c r="G7168" i="5"/>
  <c r="E7168" i="5"/>
  <c r="A7169" i="5"/>
  <c r="C7168" i="5"/>
  <c r="H7168" i="5" l="1"/>
  <c r="F7169" i="5"/>
  <c r="B7169" i="5"/>
  <c r="D7169" i="5"/>
  <c r="G7169" i="5"/>
  <c r="E7169" i="5"/>
  <c r="C7169" i="5"/>
  <c r="A7170" i="5"/>
  <c r="H7169" i="5" l="1"/>
  <c r="B7170" i="5"/>
  <c r="D7170" i="5"/>
  <c r="F7170" i="5"/>
  <c r="E7170" i="5"/>
  <c r="G7170" i="5"/>
  <c r="A7171" i="5"/>
  <c r="C7170" i="5"/>
  <c r="D7171" i="5" l="1"/>
  <c r="B7171" i="5"/>
  <c r="F7171" i="5"/>
  <c r="H7170" i="5"/>
  <c r="A7172" i="5"/>
  <c r="C7171" i="5"/>
  <c r="G7171" i="5"/>
  <c r="E7171" i="5"/>
  <c r="H7171" i="5" l="1"/>
  <c r="F7172" i="5"/>
  <c r="D7172" i="5"/>
  <c r="B7172" i="5"/>
  <c r="A7173" i="5"/>
  <c r="G7172" i="5"/>
  <c r="E7172" i="5"/>
  <c r="C7172" i="5"/>
  <c r="H7172" i="5" l="1"/>
  <c r="F7173" i="5"/>
  <c r="B7173" i="5"/>
  <c r="D7173" i="5"/>
  <c r="G7173" i="5"/>
  <c r="A7174" i="5"/>
  <c r="C7173" i="5"/>
  <c r="E7173" i="5"/>
  <c r="H7173" i="5" l="1"/>
  <c r="B7174" i="5"/>
  <c r="D7174" i="5"/>
  <c r="F7174" i="5"/>
  <c r="E7174" i="5"/>
  <c r="A7175" i="5"/>
  <c r="G7174" i="5"/>
  <c r="C7174" i="5"/>
  <c r="H7174" i="5" l="1"/>
  <c r="D7175" i="5"/>
  <c r="B7175" i="5"/>
  <c r="F7175" i="5"/>
  <c r="A7176" i="5"/>
  <c r="C7175" i="5"/>
  <c r="E7175" i="5"/>
  <c r="G7175" i="5"/>
  <c r="H7175" i="5" l="1"/>
  <c r="F7176" i="5"/>
  <c r="D7176" i="5"/>
  <c r="B7176" i="5"/>
  <c r="C7176" i="5"/>
  <c r="A7177" i="5"/>
  <c r="G7176" i="5"/>
  <c r="E7176" i="5"/>
  <c r="H7176" i="5" l="1"/>
  <c r="F7177" i="5"/>
  <c r="B7177" i="5"/>
  <c r="D7177" i="5"/>
  <c r="G7177" i="5"/>
  <c r="C7177" i="5"/>
  <c r="A7178" i="5"/>
  <c r="E7177" i="5"/>
  <c r="B7178" i="5" l="1"/>
  <c r="D7178" i="5"/>
  <c r="F7178" i="5"/>
  <c r="H7177" i="5"/>
  <c r="E7178" i="5"/>
  <c r="C7178" i="5"/>
  <c r="A7179" i="5"/>
  <c r="G7178" i="5"/>
  <c r="H7178" i="5" l="1"/>
  <c r="D7179" i="5"/>
  <c r="B7179" i="5"/>
  <c r="F7179" i="5"/>
  <c r="A7180" i="5"/>
  <c r="C7179" i="5"/>
  <c r="E7179" i="5"/>
  <c r="G7179" i="5"/>
  <c r="F7180" i="5" l="1"/>
  <c r="D7180" i="5"/>
  <c r="B7180" i="5"/>
  <c r="H7179" i="5"/>
  <c r="E7180" i="5"/>
  <c r="C7180" i="5"/>
  <c r="A7181" i="5"/>
  <c r="G7180" i="5"/>
  <c r="H7180" i="5" l="1"/>
  <c r="F7181" i="5"/>
  <c r="B7181" i="5"/>
  <c r="D7181" i="5"/>
  <c r="G7181" i="5"/>
  <c r="E7181" i="5"/>
  <c r="C7181" i="5"/>
  <c r="A7182" i="5"/>
  <c r="H7181" i="5" l="1"/>
  <c r="B7182" i="5"/>
  <c r="D7182" i="5"/>
  <c r="F7182" i="5"/>
  <c r="E7182" i="5"/>
  <c r="G7182" i="5"/>
  <c r="C7182" i="5"/>
  <c r="A7183" i="5"/>
  <c r="H7182" i="5" l="1"/>
  <c r="D7183" i="5"/>
  <c r="B7183" i="5"/>
  <c r="F7183" i="5"/>
  <c r="A7184" i="5"/>
  <c r="C7183" i="5"/>
  <c r="G7183" i="5"/>
  <c r="E7183" i="5"/>
  <c r="H7183" i="5" l="1"/>
  <c r="F7184" i="5"/>
  <c r="D7184" i="5"/>
  <c r="B7184" i="5"/>
  <c r="G7184" i="5"/>
  <c r="E7184" i="5"/>
  <c r="C7184" i="5"/>
  <c r="A7185" i="5"/>
  <c r="F7185" i="5" l="1"/>
  <c r="B7185" i="5"/>
  <c r="D7185" i="5"/>
  <c r="H7184" i="5"/>
  <c r="G7185" i="5"/>
  <c r="E7185" i="5"/>
  <c r="A7186" i="5"/>
  <c r="C7185" i="5"/>
  <c r="B7186" i="5" l="1"/>
  <c r="D7186" i="5"/>
  <c r="F7186" i="5"/>
  <c r="H7185" i="5"/>
  <c r="E7186" i="5"/>
  <c r="G7186" i="5"/>
  <c r="C7186" i="5"/>
  <c r="A7187" i="5"/>
  <c r="D7187" i="5" l="1"/>
  <c r="B7187" i="5"/>
  <c r="F7187" i="5"/>
  <c r="H7186" i="5"/>
  <c r="A7188" i="5"/>
  <c r="C7187" i="5"/>
  <c r="G7187" i="5"/>
  <c r="E7187" i="5"/>
  <c r="H7187" i="5" l="1"/>
  <c r="F7188" i="5"/>
  <c r="D7188" i="5"/>
  <c r="B7188" i="5"/>
  <c r="A7189" i="5"/>
  <c r="G7188" i="5"/>
  <c r="C7188" i="5"/>
  <c r="E7188" i="5"/>
  <c r="H7188" i="5" l="1"/>
  <c r="F7189" i="5"/>
  <c r="B7189" i="5"/>
  <c r="D7189" i="5"/>
  <c r="G7189" i="5"/>
  <c r="A7190" i="5"/>
  <c r="E7189" i="5"/>
  <c r="C7189" i="5"/>
  <c r="B7190" i="5" l="1"/>
  <c r="D7190" i="5"/>
  <c r="F7190" i="5"/>
  <c r="H7189" i="5"/>
  <c r="E7190" i="5"/>
  <c r="A7191" i="5"/>
  <c r="C7190" i="5"/>
  <c r="G7190" i="5"/>
  <c r="H7190" i="5" l="1"/>
  <c r="D7191" i="5"/>
  <c r="B7191" i="5"/>
  <c r="F7191" i="5"/>
  <c r="A7192" i="5"/>
  <c r="C7191" i="5"/>
  <c r="G7191" i="5"/>
  <c r="E7191" i="5"/>
  <c r="F7192" i="5" l="1"/>
  <c r="D7192" i="5"/>
  <c r="B7192" i="5"/>
  <c r="H7191" i="5"/>
  <c r="C7192" i="5"/>
  <c r="A7193" i="5"/>
  <c r="E7192" i="5"/>
  <c r="G7192" i="5"/>
  <c r="F7193" i="5" l="1"/>
  <c r="B7193" i="5"/>
  <c r="D7193" i="5"/>
  <c r="H7192" i="5"/>
  <c r="G7193" i="5"/>
  <c r="C7193" i="5"/>
  <c r="A7194" i="5"/>
  <c r="E7193" i="5"/>
  <c r="B7194" i="5" l="1"/>
  <c r="D7194" i="5"/>
  <c r="F7194" i="5"/>
  <c r="H7193" i="5"/>
  <c r="E7194" i="5"/>
  <c r="C7194" i="5"/>
  <c r="A7195" i="5"/>
  <c r="G7194" i="5"/>
  <c r="H7194" i="5" l="1"/>
  <c r="D7195" i="5"/>
  <c r="B7195" i="5"/>
  <c r="F7195" i="5"/>
  <c r="A7196" i="5"/>
  <c r="C7195" i="5"/>
  <c r="E7195" i="5"/>
  <c r="G7195" i="5"/>
  <c r="F7196" i="5" l="1"/>
  <c r="D7196" i="5"/>
  <c r="B7196" i="5"/>
  <c r="H7195" i="5"/>
  <c r="E7196" i="5"/>
  <c r="C7196" i="5"/>
  <c r="G7196" i="5"/>
  <c r="A7197" i="5"/>
  <c r="F7197" i="5" l="1"/>
  <c r="B7197" i="5"/>
  <c r="D7197" i="5"/>
  <c r="H7196" i="5"/>
  <c r="G7197" i="5"/>
  <c r="E7197" i="5"/>
  <c r="C7197" i="5"/>
  <c r="A7198" i="5"/>
  <c r="B7198" i="5" l="1"/>
  <c r="D7198" i="5"/>
  <c r="F7198" i="5"/>
  <c r="H7197" i="5"/>
  <c r="E7198" i="5"/>
  <c r="G7198" i="5"/>
  <c r="C7198" i="5"/>
  <c r="A7199" i="5"/>
  <c r="H7198" i="5" l="1"/>
  <c r="D7199" i="5"/>
  <c r="B7199" i="5"/>
  <c r="F7199" i="5"/>
  <c r="A7200" i="5"/>
  <c r="C7199" i="5"/>
  <c r="G7199" i="5"/>
  <c r="E7199" i="5"/>
  <c r="H7199" i="5" l="1"/>
  <c r="F7200" i="5"/>
  <c r="D7200" i="5"/>
  <c r="B7200" i="5"/>
  <c r="G7200" i="5"/>
  <c r="E7200" i="5"/>
  <c r="A7201" i="5"/>
  <c r="C7200" i="5"/>
  <c r="F7201" i="5" l="1"/>
  <c r="B7201" i="5"/>
  <c r="D7201" i="5"/>
  <c r="H7200" i="5"/>
  <c r="G7201" i="5"/>
  <c r="E7201" i="5"/>
  <c r="C7201" i="5"/>
  <c r="A7202" i="5"/>
  <c r="B7202" i="5" l="1"/>
  <c r="D7202" i="5"/>
  <c r="F7202" i="5"/>
  <c r="H7201" i="5"/>
  <c r="E7202" i="5"/>
  <c r="G7202" i="5"/>
  <c r="A7203" i="5"/>
  <c r="C7202" i="5"/>
  <c r="D7203" i="5" l="1"/>
  <c r="B7203" i="5"/>
  <c r="F7203" i="5"/>
  <c r="H7202" i="5"/>
  <c r="A7204" i="5"/>
  <c r="C7203" i="5"/>
  <c r="G7203" i="5"/>
  <c r="E7203" i="5"/>
  <c r="H7203" i="5" l="1"/>
  <c r="F7204" i="5"/>
  <c r="D7204" i="5"/>
  <c r="B7204" i="5"/>
  <c r="A7205" i="5"/>
  <c r="G7204" i="5"/>
  <c r="E7204" i="5"/>
  <c r="C7204" i="5"/>
  <c r="H7204" i="5" l="1"/>
  <c r="F7205" i="5"/>
  <c r="B7205" i="5"/>
  <c r="D7205" i="5"/>
  <c r="G7205" i="5"/>
  <c r="A7206" i="5"/>
  <c r="C7205" i="5"/>
  <c r="E7205" i="5"/>
  <c r="H7205" i="5" l="1"/>
  <c r="B7206" i="5"/>
  <c r="D7206" i="5"/>
  <c r="F7206" i="5"/>
  <c r="E7206" i="5"/>
  <c r="A7207" i="5"/>
  <c r="G7206" i="5"/>
  <c r="C7206" i="5"/>
  <c r="H7206" i="5" l="1"/>
  <c r="D7207" i="5"/>
  <c r="B7207" i="5"/>
  <c r="F7207" i="5"/>
  <c r="A7208" i="5"/>
  <c r="C7207" i="5"/>
  <c r="E7207" i="5"/>
  <c r="G7207" i="5"/>
  <c r="H7207" i="5" l="1"/>
  <c r="F7208" i="5"/>
  <c r="D7208" i="5"/>
  <c r="B7208" i="5"/>
  <c r="C7208" i="5"/>
  <c r="A7209" i="5"/>
  <c r="G7208" i="5"/>
  <c r="E7208" i="5"/>
  <c r="F7209" i="5" l="1"/>
  <c r="B7209" i="5"/>
  <c r="D7209" i="5"/>
  <c r="H7208" i="5"/>
  <c r="G7209" i="5"/>
  <c r="C7209" i="5"/>
  <c r="A7210" i="5"/>
  <c r="E7209" i="5"/>
  <c r="B7210" i="5" l="1"/>
  <c r="D7210" i="5"/>
  <c r="F7210" i="5"/>
  <c r="H7209" i="5"/>
  <c r="E7210" i="5"/>
  <c r="C7210" i="5"/>
  <c r="A7211" i="5"/>
  <c r="G7210" i="5"/>
  <c r="D7211" i="5" l="1"/>
  <c r="B7211" i="5"/>
  <c r="F7211" i="5"/>
  <c r="H7210" i="5"/>
  <c r="A7212" i="5"/>
  <c r="C7211" i="5"/>
  <c r="E7211" i="5"/>
  <c r="G7211" i="5"/>
  <c r="H7211" i="5" l="1"/>
  <c r="F7212" i="5"/>
  <c r="D7212" i="5"/>
  <c r="B7212" i="5"/>
  <c r="E7212" i="5"/>
  <c r="C7212" i="5"/>
  <c r="A7213" i="5"/>
  <c r="G7212" i="5"/>
  <c r="F7213" i="5" l="1"/>
  <c r="B7213" i="5"/>
  <c r="D7213" i="5"/>
  <c r="H7212" i="5"/>
  <c r="G7213" i="5"/>
  <c r="E7213" i="5"/>
  <c r="C7213" i="5"/>
  <c r="A7214" i="5"/>
  <c r="B7214" i="5" l="1"/>
  <c r="F7214" i="5"/>
  <c r="D7214" i="5"/>
  <c r="H7213" i="5"/>
  <c r="E7214" i="5"/>
  <c r="G7214" i="5"/>
  <c r="C7214" i="5"/>
  <c r="A7215" i="5"/>
  <c r="H7214" i="5" l="1"/>
  <c r="D7215" i="5"/>
  <c r="B7215" i="5"/>
  <c r="F7215" i="5"/>
  <c r="A7216" i="5"/>
  <c r="C7215" i="5"/>
  <c r="G7215" i="5"/>
  <c r="E7215" i="5"/>
  <c r="H7215" i="5" l="1"/>
  <c r="F7216" i="5"/>
  <c r="D7216" i="5"/>
  <c r="B7216" i="5"/>
  <c r="G7216" i="5"/>
  <c r="E7216" i="5"/>
  <c r="C7216" i="5"/>
  <c r="A7217" i="5"/>
  <c r="F7217" i="5" l="1"/>
  <c r="D7217" i="5"/>
  <c r="B7217" i="5"/>
  <c r="H7216" i="5"/>
  <c r="G7217" i="5"/>
  <c r="E7217" i="5"/>
  <c r="A7218" i="5"/>
  <c r="C7217" i="5"/>
  <c r="B7218" i="5" l="1"/>
  <c r="D7218" i="5"/>
  <c r="F7218" i="5"/>
  <c r="H7217" i="5"/>
  <c r="E7218" i="5"/>
  <c r="G7218" i="5"/>
  <c r="C7218" i="5"/>
  <c r="A7219" i="5"/>
  <c r="H7218" i="5" l="1"/>
  <c r="D7219" i="5"/>
  <c r="B7219" i="5"/>
  <c r="F7219" i="5"/>
  <c r="A7220" i="5"/>
  <c r="C7219" i="5"/>
  <c r="G7219" i="5"/>
  <c r="E7219" i="5"/>
  <c r="H7219" i="5" l="1"/>
  <c r="F7220" i="5"/>
  <c r="D7220" i="5"/>
  <c r="B7220" i="5"/>
  <c r="A7221" i="5"/>
  <c r="G7220" i="5"/>
  <c r="C7220" i="5"/>
  <c r="E7220" i="5"/>
  <c r="F7221" i="5" l="1"/>
  <c r="B7221" i="5"/>
  <c r="D7221" i="5"/>
  <c r="H7220" i="5"/>
  <c r="G7221" i="5"/>
  <c r="A7222" i="5"/>
  <c r="E7221" i="5"/>
  <c r="C7221" i="5"/>
  <c r="B7222" i="5" l="1"/>
  <c r="F7222" i="5"/>
  <c r="D7222" i="5"/>
  <c r="H7221" i="5"/>
  <c r="E7222" i="5"/>
  <c r="A7223" i="5"/>
  <c r="C7222" i="5"/>
  <c r="G7222" i="5"/>
  <c r="H7222" i="5" l="1"/>
  <c r="D7223" i="5"/>
  <c r="B7223" i="5"/>
  <c r="F7223" i="5"/>
  <c r="A7224" i="5"/>
  <c r="C7223" i="5"/>
  <c r="G7223" i="5"/>
  <c r="E7223" i="5"/>
  <c r="H7223" i="5" l="1"/>
  <c r="F7224" i="5"/>
  <c r="D7224" i="5"/>
  <c r="B7224" i="5"/>
  <c r="C7224" i="5"/>
  <c r="A7225" i="5"/>
  <c r="E7224" i="5"/>
  <c r="G7224" i="5"/>
  <c r="F7225" i="5" l="1"/>
  <c r="D7225" i="5"/>
  <c r="B7225" i="5"/>
  <c r="H7224" i="5"/>
  <c r="G7225" i="5"/>
  <c r="C7225" i="5"/>
  <c r="A7226" i="5"/>
  <c r="E7225" i="5"/>
  <c r="B7226" i="5" l="1"/>
  <c r="D7226" i="5"/>
  <c r="F7226" i="5"/>
  <c r="H7225" i="5"/>
  <c r="E7226" i="5"/>
  <c r="C7226" i="5"/>
  <c r="A7227" i="5"/>
  <c r="G7226" i="5"/>
  <c r="D7227" i="5" l="1"/>
  <c r="B7227" i="5"/>
  <c r="F7227" i="5"/>
  <c r="H7226" i="5"/>
  <c r="A7228" i="5"/>
  <c r="C7227" i="5"/>
  <c r="E7227" i="5"/>
  <c r="G7227" i="5"/>
  <c r="H7227" i="5" l="1"/>
  <c r="F7228" i="5"/>
  <c r="D7228" i="5"/>
  <c r="B7228" i="5"/>
  <c r="E7228" i="5"/>
  <c r="C7228" i="5"/>
  <c r="G7228" i="5"/>
  <c r="A7229" i="5"/>
  <c r="F7229" i="5" l="1"/>
  <c r="B7229" i="5"/>
  <c r="D7229" i="5"/>
  <c r="H7228" i="5"/>
  <c r="G7229" i="5"/>
  <c r="E7229" i="5"/>
  <c r="C7229" i="5"/>
  <c r="A7230" i="5"/>
  <c r="B7230" i="5" l="1"/>
  <c r="F7230" i="5"/>
  <c r="D7230" i="5"/>
  <c r="H7229" i="5"/>
  <c r="E7230" i="5"/>
  <c r="G7230" i="5"/>
  <c r="C7230" i="5"/>
  <c r="A7231" i="5"/>
  <c r="D7231" i="5" l="1"/>
  <c r="B7231" i="5"/>
  <c r="F7231" i="5"/>
  <c r="H7230" i="5"/>
  <c r="A7232" i="5"/>
  <c r="C7231" i="5"/>
  <c r="G7231" i="5"/>
  <c r="E7231" i="5"/>
  <c r="F7232" i="5" l="1"/>
  <c r="D7232" i="5"/>
  <c r="B7232" i="5"/>
  <c r="H7231" i="5"/>
  <c r="G7232" i="5"/>
  <c r="E7232" i="5"/>
  <c r="A7233" i="5"/>
  <c r="C7232" i="5"/>
  <c r="F7233" i="5" l="1"/>
  <c r="D7233" i="5"/>
  <c r="B7233" i="5"/>
  <c r="H7232" i="5"/>
  <c r="G7233" i="5"/>
  <c r="E7233" i="5"/>
  <c r="C7233" i="5"/>
  <c r="A7234" i="5"/>
  <c r="B7234" i="5" l="1"/>
  <c r="D7234" i="5"/>
  <c r="F7234" i="5"/>
  <c r="H7233" i="5"/>
  <c r="E7234" i="5"/>
  <c r="G7234" i="5"/>
  <c r="A7235" i="5"/>
  <c r="C7234" i="5"/>
  <c r="D7235" i="5" l="1"/>
  <c r="B7235" i="5"/>
  <c r="F7235" i="5"/>
  <c r="H7234" i="5"/>
  <c r="A7236" i="5"/>
  <c r="C7235" i="5"/>
  <c r="G7235" i="5"/>
  <c r="E7235" i="5"/>
  <c r="H7235" i="5" l="1"/>
  <c r="F7236" i="5"/>
  <c r="D7236" i="5"/>
  <c r="B7236" i="5"/>
  <c r="A7237" i="5"/>
  <c r="G7236" i="5"/>
  <c r="E7236" i="5"/>
  <c r="C7236" i="5"/>
  <c r="F7237" i="5" l="1"/>
  <c r="B7237" i="5"/>
  <c r="D7237" i="5"/>
  <c r="H7236" i="5"/>
  <c r="G7237" i="5"/>
  <c r="A7238" i="5"/>
  <c r="C7237" i="5"/>
  <c r="E7237" i="5"/>
  <c r="B7238" i="5" l="1"/>
  <c r="F7238" i="5"/>
  <c r="D7238" i="5"/>
  <c r="H7237" i="5"/>
  <c r="E7238" i="5"/>
  <c r="A7239" i="5"/>
  <c r="G7238" i="5"/>
  <c r="C7238" i="5"/>
  <c r="D7239" i="5" l="1"/>
  <c r="B7239" i="5"/>
  <c r="F7239" i="5"/>
  <c r="H7238" i="5"/>
  <c r="A7240" i="5"/>
  <c r="C7239" i="5"/>
  <c r="E7239" i="5"/>
  <c r="G7239" i="5"/>
  <c r="H7239" i="5" l="1"/>
  <c r="F7240" i="5"/>
  <c r="D7240" i="5"/>
  <c r="B7240" i="5"/>
  <c r="C7240" i="5"/>
  <c r="A7241" i="5"/>
  <c r="G7240" i="5"/>
  <c r="E7240" i="5"/>
  <c r="H7240" i="5" l="1"/>
  <c r="F7241" i="5"/>
  <c r="D7241" i="5"/>
  <c r="B7241" i="5"/>
  <c r="G7241" i="5"/>
  <c r="C7241" i="5"/>
  <c r="A7242" i="5"/>
  <c r="E7241" i="5"/>
  <c r="B7242" i="5" l="1"/>
  <c r="D7242" i="5"/>
  <c r="F7242" i="5"/>
  <c r="H7241" i="5"/>
  <c r="E7242" i="5"/>
  <c r="C7242" i="5"/>
  <c r="A7243" i="5"/>
  <c r="G7242" i="5"/>
  <c r="D7243" i="5" l="1"/>
  <c r="B7243" i="5"/>
  <c r="F7243" i="5"/>
  <c r="H7242" i="5"/>
  <c r="A7244" i="5"/>
  <c r="C7243" i="5"/>
  <c r="E7243" i="5"/>
  <c r="G7243" i="5"/>
  <c r="H7243" i="5" l="1"/>
  <c r="F7244" i="5"/>
  <c r="D7244" i="5"/>
  <c r="B7244" i="5"/>
  <c r="E7244" i="5"/>
  <c r="C7244" i="5"/>
  <c r="A7245" i="5"/>
  <c r="G7244" i="5"/>
  <c r="F7245" i="5" l="1"/>
  <c r="B7245" i="5"/>
  <c r="D7245" i="5"/>
  <c r="H7244" i="5"/>
  <c r="G7245" i="5"/>
  <c r="E7245" i="5"/>
  <c r="C7245" i="5"/>
  <c r="A7246" i="5"/>
  <c r="B7246" i="5" l="1"/>
  <c r="F7246" i="5"/>
  <c r="D7246" i="5"/>
  <c r="H7245" i="5"/>
  <c r="E7246" i="5"/>
  <c r="G7246" i="5"/>
  <c r="C7246" i="5"/>
  <c r="A7247" i="5"/>
  <c r="H7246" i="5" l="1"/>
  <c r="D7247" i="5"/>
  <c r="B7247" i="5"/>
  <c r="F7247" i="5"/>
  <c r="A7248" i="5"/>
  <c r="C7247" i="5"/>
  <c r="G7247" i="5"/>
  <c r="E7247" i="5"/>
  <c r="F7248" i="5" l="1"/>
  <c r="D7248" i="5"/>
  <c r="B7248" i="5"/>
  <c r="H7247" i="5"/>
  <c r="G7248" i="5"/>
  <c r="E7248" i="5"/>
  <c r="C7248" i="5"/>
  <c r="A7249" i="5"/>
  <c r="F7249" i="5" l="1"/>
  <c r="D7249" i="5"/>
  <c r="B7249" i="5"/>
  <c r="H7248" i="5"/>
  <c r="G7249" i="5"/>
  <c r="E7249" i="5"/>
  <c r="A7250" i="5"/>
  <c r="C7249" i="5"/>
  <c r="B7250" i="5" l="1"/>
  <c r="D7250" i="5"/>
  <c r="F7250" i="5"/>
  <c r="H7249" i="5"/>
  <c r="E7250" i="5"/>
  <c r="G7250" i="5"/>
  <c r="C7250" i="5"/>
  <c r="A7251" i="5"/>
  <c r="H7250" i="5" l="1"/>
  <c r="D7251" i="5"/>
  <c r="B7251" i="5"/>
  <c r="F7251" i="5"/>
  <c r="A7252" i="5"/>
  <c r="C7251" i="5"/>
  <c r="G7251" i="5"/>
  <c r="E7251" i="5"/>
  <c r="F7252" i="5" l="1"/>
  <c r="D7252" i="5"/>
  <c r="B7252" i="5"/>
  <c r="H7251" i="5"/>
  <c r="A7253" i="5"/>
  <c r="G7252" i="5"/>
  <c r="C7252" i="5"/>
  <c r="E7252" i="5"/>
  <c r="F7253" i="5" l="1"/>
  <c r="B7253" i="5"/>
  <c r="D7253" i="5"/>
  <c r="H7252" i="5"/>
  <c r="G7253" i="5"/>
  <c r="A7254" i="5"/>
  <c r="E7253" i="5"/>
  <c r="C7253" i="5"/>
  <c r="B7254" i="5" l="1"/>
  <c r="F7254" i="5"/>
  <c r="D7254" i="5"/>
  <c r="H7253" i="5"/>
  <c r="E7254" i="5"/>
  <c r="A7255" i="5"/>
  <c r="C7254" i="5"/>
  <c r="G7254" i="5"/>
  <c r="D7255" i="5" l="1"/>
  <c r="B7255" i="5"/>
  <c r="F7255" i="5"/>
  <c r="H7254" i="5"/>
  <c r="A7256" i="5"/>
  <c r="C7255" i="5"/>
  <c r="G7255" i="5"/>
  <c r="E7255" i="5"/>
  <c r="H7255" i="5" l="1"/>
  <c r="F7256" i="5"/>
  <c r="D7256" i="5"/>
  <c r="B7256" i="5"/>
  <c r="C7256" i="5"/>
  <c r="A7257" i="5"/>
  <c r="E7256" i="5"/>
  <c r="G7256" i="5"/>
  <c r="F7257" i="5" l="1"/>
  <c r="D7257" i="5"/>
  <c r="B7257" i="5"/>
  <c r="H7256" i="5"/>
  <c r="G7257" i="5"/>
  <c r="C7257" i="5"/>
  <c r="A7258" i="5"/>
  <c r="E7257" i="5"/>
  <c r="B7258" i="5" l="1"/>
  <c r="D7258" i="5"/>
  <c r="F7258" i="5"/>
  <c r="H7257" i="5"/>
  <c r="E7258" i="5"/>
  <c r="C7258" i="5"/>
  <c r="A7259" i="5"/>
  <c r="G7258" i="5"/>
  <c r="D7259" i="5" l="1"/>
  <c r="B7259" i="5"/>
  <c r="F7259" i="5"/>
  <c r="H7258" i="5"/>
  <c r="A7260" i="5"/>
  <c r="C7259" i="5"/>
  <c r="E7259" i="5"/>
  <c r="G7259" i="5"/>
  <c r="H7259" i="5" l="1"/>
  <c r="F7260" i="5"/>
  <c r="D7260" i="5"/>
  <c r="B7260" i="5"/>
  <c r="E7260" i="5"/>
  <c r="C7260" i="5"/>
  <c r="G7260" i="5"/>
  <c r="A7261" i="5"/>
  <c r="F7261" i="5" l="1"/>
  <c r="B7261" i="5"/>
  <c r="D7261" i="5"/>
  <c r="H7260" i="5"/>
  <c r="G7261" i="5"/>
  <c r="E7261" i="5"/>
  <c r="C7261" i="5"/>
  <c r="A7262" i="5"/>
  <c r="B7262" i="5" l="1"/>
  <c r="F7262" i="5"/>
  <c r="D7262" i="5"/>
  <c r="H7261" i="5"/>
  <c r="E7262" i="5"/>
  <c r="G7262" i="5"/>
  <c r="C7262" i="5"/>
  <c r="A7263" i="5"/>
  <c r="H7262" i="5" l="1"/>
  <c r="D7263" i="5"/>
  <c r="B7263" i="5"/>
  <c r="F7263" i="5"/>
  <c r="A7264" i="5"/>
  <c r="C7263" i="5"/>
  <c r="G7263" i="5"/>
  <c r="E7263" i="5"/>
  <c r="H7263" i="5" l="1"/>
  <c r="F7264" i="5"/>
  <c r="D7264" i="5"/>
  <c r="B7264" i="5"/>
  <c r="G7264" i="5"/>
  <c r="E7264" i="5"/>
  <c r="A7265" i="5"/>
  <c r="C7264" i="5"/>
  <c r="H7264" i="5" l="1"/>
  <c r="F7265" i="5"/>
  <c r="D7265" i="5"/>
  <c r="B7265" i="5"/>
  <c r="G7265" i="5"/>
  <c r="E7265" i="5"/>
  <c r="C7265" i="5"/>
  <c r="A7266" i="5"/>
  <c r="H7265" i="5" l="1"/>
  <c r="B7266" i="5"/>
  <c r="D7266" i="5"/>
  <c r="F7266" i="5"/>
  <c r="E7266" i="5"/>
  <c r="G7266" i="5"/>
  <c r="A7267" i="5"/>
  <c r="C7266" i="5"/>
  <c r="H7266" i="5" l="1"/>
  <c r="D7267" i="5"/>
  <c r="B7267" i="5"/>
  <c r="F7267" i="5"/>
  <c r="A7268" i="5"/>
  <c r="C7267" i="5"/>
  <c r="G7267" i="5"/>
  <c r="E7267" i="5"/>
  <c r="H7267" i="5" l="1"/>
  <c r="F7268" i="5"/>
  <c r="D7268" i="5"/>
  <c r="B7268" i="5"/>
  <c r="A7269" i="5"/>
  <c r="G7268" i="5"/>
  <c r="E7268" i="5"/>
  <c r="C7268" i="5"/>
  <c r="H7268" i="5" l="1"/>
  <c r="F7269" i="5"/>
  <c r="B7269" i="5"/>
  <c r="D7269" i="5"/>
  <c r="G7269" i="5"/>
  <c r="A7270" i="5"/>
  <c r="C7269" i="5"/>
  <c r="E7269" i="5"/>
  <c r="B7270" i="5" l="1"/>
  <c r="F7270" i="5"/>
  <c r="D7270" i="5"/>
  <c r="H7269" i="5"/>
  <c r="E7270" i="5"/>
  <c r="A7271" i="5"/>
  <c r="G7270" i="5"/>
  <c r="C7270" i="5"/>
  <c r="D7271" i="5" l="1"/>
  <c r="B7271" i="5"/>
  <c r="F7271" i="5"/>
  <c r="H7270" i="5"/>
  <c r="A7272" i="5"/>
  <c r="C7271" i="5"/>
  <c r="E7271" i="5"/>
  <c r="G7271" i="5"/>
  <c r="H7271" i="5" l="1"/>
  <c r="F7272" i="5"/>
  <c r="D7272" i="5"/>
  <c r="B7272" i="5"/>
  <c r="C7272" i="5"/>
  <c r="A7273" i="5"/>
  <c r="G7272" i="5"/>
  <c r="E7272" i="5"/>
  <c r="H7272" i="5" l="1"/>
  <c r="F7273" i="5"/>
  <c r="D7273" i="5"/>
  <c r="B7273" i="5"/>
  <c r="G7273" i="5"/>
  <c r="C7273" i="5"/>
  <c r="A7274" i="5"/>
  <c r="E7273" i="5"/>
  <c r="H7273" i="5" l="1"/>
  <c r="B7274" i="5"/>
  <c r="D7274" i="5"/>
  <c r="F7274" i="5"/>
  <c r="E7274" i="5"/>
  <c r="C7274" i="5"/>
  <c r="A7275" i="5"/>
  <c r="G7274" i="5"/>
  <c r="H7274" i="5" l="1"/>
  <c r="D7275" i="5"/>
  <c r="B7275" i="5"/>
  <c r="F7275" i="5"/>
  <c r="A7276" i="5"/>
  <c r="C7275" i="5"/>
  <c r="E7275" i="5"/>
  <c r="G7275" i="5"/>
  <c r="H7275" i="5" l="1"/>
  <c r="F7276" i="5"/>
  <c r="D7276" i="5"/>
  <c r="B7276" i="5"/>
  <c r="E7276" i="5"/>
  <c r="C7276" i="5"/>
  <c r="A7277" i="5"/>
  <c r="G7276" i="5"/>
  <c r="F7277" i="5" l="1"/>
  <c r="B7277" i="5"/>
  <c r="D7277" i="5"/>
  <c r="H7276" i="5"/>
  <c r="G7277" i="5"/>
  <c r="E7277" i="5"/>
  <c r="C7277" i="5"/>
  <c r="A7278" i="5"/>
  <c r="B7278" i="5" l="1"/>
  <c r="F7278" i="5"/>
  <c r="D7278" i="5"/>
  <c r="H7277" i="5"/>
  <c r="E7278" i="5"/>
  <c r="G7278" i="5"/>
  <c r="C7278" i="5"/>
  <c r="A7279" i="5"/>
  <c r="D7279" i="5" l="1"/>
  <c r="B7279" i="5"/>
  <c r="F7279" i="5"/>
  <c r="H7278" i="5"/>
  <c r="A7280" i="5"/>
  <c r="C7279" i="5"/>
  <c r="G7279" i="5"/>
  <c r="E7279" i="5"/>
  <c r="H7279" i="5" l="1"/>
  <c r="F7280" i="5"/>
  <c r="D7280" i="5"/>
  <c r="B7280" i="5"/>
  <c r="G7280" i="5"/>
  <c r="E7280" i="5"/>
  <c r="C7280" i="5"/>
  <c r="A7281" i="5"/>
  <c r="F7281" i="5" l="1"/>
  <c r="D7281" i="5"/>
  <c r="B7281" i="5"/>
  <c r="H7280" i="5"/>
  <c r="G7281" i="5"/>
  <c r="E7281" i="5"/>
  <c r="A7282" i="5"/>
  <c r="C7281" i="5"/>
  <c r="B7282" i="5" l="1"/>
  <c r="D7282" i="5"/>
  <c r="F7282" i="5"/>
  <c r="H7281" i="5"/>
  <c r="E7282" i="5"/>
  <c r="G7282" i="5"/>
  <c r="C7282" i="5"/>
  <c r="A7283" i="5"/>
  <c r="H7282" i="5" l="1"/>
  <c r="D7283" i="5"/>
  <c r="B7283" i="5"/>
  <c r="F7283" i="5"/>
  <c r="A7284" i="5"/>
  <c r="C7283" i="5"/>
  <c r="G7283" i="5"/>
  <c r="E7283" i="5"/>
  <c r="H7283" i="5" l="1"/>
  <c r="F7284" i="5"/>
  <c r="D7284" i="5"/>
  <c r="B7284" i="5"/>
  <c r="A7285" i="5"/>
  <c r="G7284" i="5"/>
  <c r="C7284" i="5"/>
  <c r="E7284" i="5"/>
  <c r="F7285" i="5" l="1"/>
  <c r="B7285" i="5"/>
  <c r="D7285" i="5"/>
  <c r="H7284" i="5"/>
  <c r="G7285" i="5"/>
  <c r="A7286" i="5"/>
  <c r="E7285" i="5"/>
  <c r="C7285" i="5"/>
  <c r="B7286" i="5" l="1"/>
  <c r="F7286" i="5"/>
  <c r="D7286" i="5"/>
  <c r="H7285" i="5"/>
  <c r="E7286" i="5"/>
  <c r="A7287" i="5"/>
  <c r="C7286" i="5"/>
  <c r="G7286" i="5"/>
  <c r="D7287" i="5" l="1"/>
  <c r="B7287" i="5"/>
  <c r="F7287" i="5"/>
  <c r="H7286" i="5"/>
  <c r="A7288" i="5"/>
  <c r="C7287" i="5"/>
  <c r="G7287" i="5"/>
  <c r="E7287" i="5"/>
  <c r="H7287" i="5" l="1"/>
  <c r="F7288" i="5"/>
  <c r="D7288" i="5"/>
  <c r="B7288" i="5"/>
  <c r="C7288" i="5"/>
  <c r="A7289" i="5"/>
  <c r="E7288" i="5"/>
  <c r="G7288" i="5"/>
  <c r="H7288" i="5" l="1"/>
  <c r="F7289" i="5"/>
  <c r="D7289" i="5"/>
  <c r="B7289" i="5"/>
  <c r="G7289" i="5"/>
  <c r="C7289" i="5"/>
  <c r="A7290" i="5"/>
  <c r="E7289" i="5"/>
  <c r="H7289" i="5" l="1"/>
  <c r="B7290" i="5"/>
  <c r="D7290" i="5"/>
  <c r="F7290" i="5"/>
  <c r="E7290" i="5"/>
  <c r="C7290" i="5"/>
  <c r="A7291" i="5"/>
  <c r="G7290" i="5"/>
  <c r="H7290" i="5" l="1"/>
  <c r="D7291" i="5"/>
  <c r="B7291" i="5"/>
  <c r="F7291" i="5"/>
  <c r="A7292" i="5"/>
  <c r="C7291" i="5"/>
  <c r="E7291" i="5"/>
  <c r="G7291" i="5"/>
  <c r="H7291" i="5" l="1"/>
  <c r="F7292" i="5"/>
  <c r="D7292" i="5"/>
  <c r="B7292" i="5"/>
  <c r="E7292" i="5"/>
  <c r="C7292" i="5"/>
  <c r="G7292" i="5"/>
  <c r="A7293" i="5"/>
  <c r="H7292" i="5" l="1"/>
  <c r="F7293" i="5"/>
  <c r="B7293" i="5"/>
  <c r="D7293" i="5"/>
  <c r="G7293" i="5"/>
  <c r="E7293" i="5"/>
  <c r="C7293" i="5"/>
  <c r="A7294" i="5"/>
  <c r="H7293" i="5" l="1"/>
  <c r="B7294" i="5"/>
  <c r="F7294" i="5"/>
  <c r="D7294" i="5"/>
  <c r="E7294" i="5"/>
  <c r="G7294" i="5"/>
  <c r="C7294" i="5"/>
  <c r="A7295" i="5"/>
  <c r="H7294" i="5" l="1"/>
  <c r="D7295" i="5"/>
  <c r="B7295" i="5"/>
  <c r="F7295" i="5"/>
  <c r="A7296" i="5"/>
  <c r="C7295" i="5"/>
  <c r="G7295" i="5"/>
  <c r="E7295" i="5"/>
  <c r="H7295" i="5" l="1"/>
  <c r="F7296" i="5"/>
  <c r="D7296" i="5"/>
  <c r="B7296" i="5"/>
  <c r="G7296" i="5"/>
  <c r="E7296" i="5"/>
  <c r="A7297" i="5"/>
  <c r="C7296" i="5"/>
  <c r="F7297" i="5" l="1"/>
  <c r="D7297" i="5"/>
  <c r="B7297" i="5"/>
  <c r="H7296" i="5"/>
  <c r="G7297" i="5"/>
  <c r="E7297" i="5"/>
  <c r="C7297" i="5"/>
  <c r="A7298" i="5"/>
  <c r="B7298" i="5" l="1"/>
  <c r="D7298" i="5"/>
  <c r="F7298" i="5"/>
  <c r="H7297" i="5"/>
  <c r="E7298" i="5"/>
  <c r="G7298" i="5"/>
  <c r="A7299" i="5"/>
  <c r="C7298" i="5"/>
  <c r="D7299" i="5" l="1"/>
  <c r="B7299" i="5"/>
  <c r="F7299" i="5"/>
  <c r="H7298" i="5"/>
  <c r="A7300" i="5"/>
  <c r="C7299" i="5"/>
  <c r="G7299" i="5"/>
  <c r="E7299" i="5"/>
  <c r="H7299" i="5" l="1"/>
  <c r="F7300" i="5"/>
  <c r="D7300" i="5"/>
  <c r="B7300" i="5"/>
  <c r="A7301" i="5"/>
  <c r="G7300" i="5"/>
  <c r="E7300" i="5"/>
  <c r="C7300" i="5"/>
  <c r="H7300" i="5" l="1"/>
  <c r="F7301" i="5"/>
  <c r="B7301" i="5"/>
  <c r="D7301" i="5"/>
  <c r="G7301" i="5"/>
  <c r="A7302" i="5"/>
  <c r="C7301" i="5"/>
  <c r="E7301" i="5"/>
  <c r="B7302" i="5" l="1"/>
  <c r="F7302" i="5"/>
  <c r="D7302" i="5"/>
  <c r="H7301" i="5"/>
  <c r="E7302" i="5"/>
  <c r="A7303" i="5"/>
  <c r="G7302" i="5"/>
  <c r="C7302" i="5"/>
  <c r="D7303" i="5" l="1"/>
  <c r="B7303" i="5"/>
  <c r="F7303" i="5"/>
  <c r="H7302" i="5"/>
  <c r="A7304" i="5"/>
  <c r="C7303" i="5"/>
  <c r="E7303" i="5"/>
  <c r="G7303" i="5"/>
  <c r="H7303" i="5" l="1"/>
  <c r="F7304" i="5"/>
  <c r="D7304" i="5"/>
  <c r="B7304" i="5"/>
  <c r="C7304" i="5"/>
  <c r="A7305" i="5"/>
  <c r="G7304" i="5"/>
  <c r="E7304" i="5"/>
  <c r="H7304" i="5" l="1"/>
  <c r="F7305" i="5"/>
  <c r="D7305" i="5"/>
  <c r="B7305" i="5"/>
  <c r="G7305" i="5"/>
  <c r="C7305" i="5"/>
  <c r="A7306" i="5"/>
  <c r="E7305" i="5"/>
  <c r="B7306" i="5" l="1"/>
  <c r="D7306" i="5"/>
  <c r="F7306" i="5"/>
  <c r="H7305" i="5"/>
  <c r="E7306" i="5"/>
  <c r="C7306" i="5"/>
  <c r="A7307" i="5"/>
  <c r="G7306" i="5"/>
  <c r="D7307" i="5" l="1"/>
  <c r="B7307" i="5"/>
  <c r="F7307" i="5"/>
  <c r="H7306" i="5"/>
  <c r="A7308" i="5"/>
  <c r="C7307" i="5"/>
  <c r="E7307" i="5"/>
  <c r="G7307" i="5"/>
  <c r="H7307" i="5" l="1"/>
  <c r="F7308" i="5"/>
  <c r="D7308" i="5"/>
  <c r="B7308" i="5"/>
  <c r="E7308" i="5"/>
  <c r="C7308" i="5"/>
  <c r="A7309" i="5"/>
  <c r="G7308" i="5"/>
  <c r="F7309" i="5" l="1"/>
  <c r="B7309" i="5"/>
  <c r="D7309" i="5"/>
  <c r="H7308" i="5"/>
  <c r="G7309" i="5"/>
  <c r="E7309" i="5"/>
  <c r="C7309" i="5"/>
  <c r="A7310" i="5"/>
  <c r="B7310" i="5" l="1"/>
  <c r="F7310" i="5"/>
  <c r="D7310" i="5"/>
  <c r="H7309" i="5"/>
  <c r="E7310" i="5"/>
  <c r="G7310" i="5"/>
  <c r="C7310" i="5"/>
  <c r="A7311" i="5"/>
  <c r="D7311" i="5" l="1"/>
  <c r="B7311" i="5"/>
  <c r="F7311" i="5"/>
  <c r="H7310" i="5"/>
  <c r="A7312" i="5"/>
  <c r="C7311" i="5"/>
  <c r="G7311" i="5"/>
  <c r="E7311" i="5"/>
  <c r="H7311" i="5" l="1"/>
  <c r="F7312" i="5"/>
  <c r="D7312" i="5"/>
  <c r="B7312" i="5"/>
  <c r="G7312" i="5"/>
  <c r="E7312" i="5"/>
  <c r="C7312" i="5"/>
  <c r="A7313" i="5"/>
  <c r="F7313" i="5" l="1"/>
  <c r="D7313" i="5"/>
  <c r="B7313" i="5"/>
  <c r="H7312" i="5"/>
  <c r="G7313" i="5"/>
  <c r="E7313" i="5"/>
  <c r="A7314" i="5"/>
  <c r="C7313" i="5"/>
  <c r="B7314" i="5" l="1"/>
  <c r="D7314" i="5"/>
  <c r="F7314" i="5"/>
  <c r="H7313" i="5"/>
  <c r="E7314" i="5"/>
  <c r="G7314" i="5"/>
  <c r="C7314" i="5"/>
  <c r="A7315" i="5"/>
  <c r="D7315" i="5" l="1"/>
  <c r="B7315" i="5"/>
  <c r="F7315" i="5"/>
  <c r="H7314" i="5"/>
  <c r="A7316" i="5"/>
  <c r="C7315" i="5"/>
  <c r="G7315" i="5"/>
  <c r="E7315" i="5"/>
  <c r="H7315" i="5" l="1"/>
  <c r="F7316" i="5"/>
  <c r="D7316" i="5"/>
  <c r="B7316" i="5"/>
  <c r="A7317" i="5"/>
  <c r="G7316" i="5"/>
  <c r="C7316" i="5"/>
  <c r="E7316" i="5"/>
  <c r="H7316" i="5" l="1"/>
  <c r="F7317" i="5"/>
  <c r="B7317" i="5"/>
  <c r="D7317" i="5"/>
  <c r="G7317" i="5"/>
  <c r="A7318" i="5"/>
  <c r="E7317" i="5"/>
  <c r="C7317" i="5"/>
  <c r="B7318" i="5" l="1"/>
  <c r="F7318" i="5"/>
  <c r="D7318" i="5"/>
  <c r="H7317" i="5"/>
  <c r="E7318" i="5"/>
  <c r="A7319" i="5"/>
  <c r="C7318" i="5"/>
  <c r="G7318" i="5"/>
  <c r="D7319" i="5" l="1"/>
  <c r="B7319" i="5"/>
  <c r="F7319" i="5"/>
  <c r="H7318" i="5"/>
  <c r="A7320" i="5"/>
  <c r="C7319" i="5"/>
  <c r="G7319" i="5"/>
  <c r="E7319" i="5"/>
  <c r="H7319" i="5" l="1"/>
  <c r="F7320" i="5"/>
  <c r="D7320" i="5"/>
  <c r="B7320" i="5"/>
  <c r="C7320" i="5"/>
  <c r="A7321" i="5"/>
  <c r="E7320" i="5"/>
  <c r="G7320" i="5"/>
  <c r="H7320" i="5" l="1"/>
  <c r="F7321" i="5"/>
  <c r="D7321" i="5"/>
  <c r="B7321" i="5"/>
  <c r="G7321" i="5"/>
  <c r="C7321" i="5"/>
  <c r="A7322" i="5"/>
  <c r="E7321" i="5"/>
  <c r="H7321" i="5" l="1"/>
  <c r="B7322" i="5"/>
  <c r="D7322" i="5"/>
  <c r="F7322" i="5"/>
  <c r="E7322" i="5"/>
  <c r="C7322" i="5"/>
  <c r="A7323" i="5"/>
  <c r="G7322" i="5"/>
  <c r="H7322" i="5" l="1"/>
  <c r="D7323" i="5"/>
  <c r="B7323" i="5"/>
  <c r="F7323" i="5"/>
  <c r="A7324" i="5"/>
  <c r="C7323" i="5"/>
  <c r="E7323" i="5"/>
  <c r="G7323" i="5"/>
  <c r="F7324" i="5" l="1"/>
  <c r="D7324" i="5"/>
  <c r="B7324" i="5"/>
  <c r="H7323" i="5"/>
  <c r="E7324" i="5"/>
  <c r="C7324" i="5"/>
  <c r="G7324" i="5"/>
  <c r="A7325" i="5"/>
  <c r="F7325" i="5" l="1"/>
  <c r="B7325" i="5"/>
  <c r="D7325" i="5"/>
  <c r="H7324" i="5"/>
  <c r="G7325" i="5"/>
  <c r="E7325" i="5"/>
  <c r="C7325" i="5"/>
  <c r="A7326" i="5"/>
  <c r="B7326" i="5" l="1"/>
  <c r="F7326" i="5"/>
  <c r="D7326" i="5"/>
  <c r="H7325" i="5"/>
  <c r="E7326" i="5"/>
  <c r="G7326" i="5"/>
  <c r="C7326" i="5"/>
  <c r="A7327" i="5"/>
  <c r="H7326" i="5" l="1"/>
  <c r="D7327" i="5"/>
  <c r="B7327" i="5"/>
  <c r="F7327" i="5"/>
  <c r="A7328" i="5"/>
  <c r="C7327" i="5"/>
  <c r="G7327" i="5"/>
  <c r="E7327" i="5"/>
  <c r="F7328" i="5" l="1"/>
  <c r="D7328" i="5"/>
  <c r="B7328" i="5"/>
  <c r="H7327" i="5"/>
  <c r="G7328" i="5"/>
  <c r="E7328" i="5"/>
  <c r="A7329" i="5"/>
  <c r="C7328" i="5"/>
  <c r="F7329" i="5" l="1"/>
  <c r="D7329" i="5"/>
  <c r="B7329" i="5"/>
  <c r="H7328" i="5"/>
  <c r="G7329" i="5"/>
  <c r="E7329" i="5"/>
  <c r="C7329" i="5"/>
  <c r="A7330" i="5"/>
  <c r="B7330" i="5" l="1"/>
  <c r="D7330" i="5"/>
  <c r="F7330" i="5"/>
  <c r="H7329" i="5"/>
  <c r="E7330" i="5"/>
  <c r="G7330" i="5"/>
  <c r="A7331" i="5"/>
  <c r="C7330" i="5"/>
  <c r="H7330" i="5" l="1"/>
  <c r="D7331" i="5"/>
  <c r="B7331" i="5"/>
  <c r="F7331" i="5"/>
  <c r="A7332" i="5"/>
  <c r="C7331" i="5"/>
  <c r="G7331" i="5"/>
  <c r="E7331" i="5"/>
  <c r="H7331" i="5" l="1"/>
  <c r="F7332" i="5"/>
  <c r="D7332" i="5"/>
  <c r="B7332" i="5"/>
  <c r="A7333" i="5"/>
  <c r="G7332" i="5"/>
  <c r="E7332" i="5"/>
  <c r="C7332" i="5"/>
  <c r="H7332" i="5" l="1"/>
  <c r="F7333" i="5"/>
  <c r="B7333" i="5"/>
  <c r="D7333" i="5"/>
  <c r="G7333" i="5"/>
  <c r="A7334" i="5"/>
  <c r="C7333" i="5"/>
  <c r="E7333" i="5"/>
  <c r="B7334" i="5" l="1"/>
  <c r="F7334" i="5"/>
  <c r="D7334" i="5"/>
  <c r="H7333" i="5"/>
  <c r="E7334" i="5"/>
  <c r="A7335" i="5"/>
  <c r="G7334" i="5"/>
  <c r="C7334" i="5"/>
  <c r="H7334" i="5" l="1"/>
  <c r="D7335" i="5"/>
  <c r="B7335" i="5"/>
  <c r="F7335" i="5"/>
  <c r="A7336" i="5"/>
  <c r="C7335" i="5"/>
  <c r="E7335" i="5"/>
  <c r="G7335" i="5"/>
  <c r="H7335" i="5" l="1"/>
  <c r="F7336" i="5"/>
  <c r="D7336" i="5"/>
  <c r="B7336" i="5"/>
  <c r="C7336" i="5"/>
  <c r="A7337" i="5"/>
  <c r="G7336" i="5"/>
  <c r="E7336" i="5"/>
  <c r="F7337" i="5" l="1"/>
  <c r="D7337" i="5"/>
  <c r="B7337" i="5"/>
  <c r="H7336" i="5"/>
  <c r="G7337" i="5"/>
  <c r="C7337" i="5"/>
  <c r="A7338" i="5"/>
  <c r="E7337" i="5"/>
  <c r="B7338" i="5" l="1"/>
  <c r="D7338" i="5"/>
  <c r="F7338" i="5"/>
  <c r="H7337" i="5"/>
  <c r="E7338" i="5"/>
  <c r="C7338" i="5"/>
  <c r="A7339" i="5"/>
  <c r="G7338" i="5"/>
  <c r="D7339" i="5" l="1"/>
  <c r="B7339" i="5"/>
  <c r="F7339" i="5"/>
  <c r="H7338" i="5"/>
  <c r="A7340" i="5"/>
  <c r="C7339" i="5"/>
  <c r="E7339" i="5"/>
  <c r="G7339" i="5"/>
  <c r="H7339" i="5" l="1"/>
  <c r="F7340" i="5"/>
  <c r="D7340" i="5"/>
  <c r="B7340" i="5"/>
  <c r="E7340" i="5"/>
  <c r="C7340" i="5"/>
  <c r="A7341" i="5"/>
  <c r="G7340" i="5"/>
  <c r="F7341" i="5" l="1"/>
  <c r="B7341" i="5"/>
  <c r="D7341" i="5"/>
  <c r="H7340" i="5"/>
  <c r="G7341" i="5"/>
  <c r="E7341" i="5"/>
  <c r="C7341" i="5"/>
  <c r="A7342" i="5"/>
  <c r="B7342" i="5" l="1"/>
  <c r="F7342" i="5"/>
  <c r="D7342" i="5"/>
  <c r="H7341" i="5"/>
  <c r="E7342" i="5"/>
  <c r="G7342" i="5"/>
  <c r="C7342" i="5"/>
  <c r="A7343" i="5"/>
  <c r="H7342" i="5" l="1"/>
  <c r="D7343" i="5"/>
  <c r="B7343" i="5"/>
  <c r="F7343" i="5"/>
  <c r="A7344" i="5"/>
  <c r="C7343" i="5"/>
  <c r="G7343" i="5"/>
  <c r="E7343" i="5"/>
  <c r="F7344" i="5" l="1"/>
  <c r="D7344" i="5"/>
  <c r="B7344" i="5"/>
  <c r="H7343" i="5"/>
  <c r="G7344" i="5"/>
  <c r="E7344" i="5"/>
  <c r="C7344" i="5"/>
  <c r="A7345" i="5"/>
  <c r="F7345" i="5" l="1"/>
  <c r="D7345" i="5"/>
  <c r="B7345" i="5"/>
  <c r="H7344" i="5"/>
  <c r="G7345" i="5"/>
  <c r="E7345" i="5"/>
  <c r="A7346" i="5"/>
  <c r="C7345" i="5"/>
  <c r="B7346" i="5" l="1"/>
  <c r="D7346" i="5"/>
  <c r="F7346" i="5"/>
  <c r="H7345" i="5"/>
  <c r="E7346" i="5"/>
  <c r="G7346" i="5"/>
  <c r="C7346" i="5"/>
  <c r="A7347" i="5"/>
  <c r="H7346" i="5" l="1"/>
  <c r="D7347" i="5"/>
  <c r="B7347" i="5"/>
  <c r="F7347" i="5"/>
  <c r="A7348" i="5"/>
  <c r="C7347" i="5"/>
  <c r="G7347" i="5"/>
  <c r="E7347" i="5"/>
  <c r="F7348" i="5" l="1"/>
  <c r="D7348" i="5"/>
  <c r="B7348" i="5"/>
  <c r="H7347" i="5"/>
  <c r="A7349" i="5"/>
  <c r="G7348" i="5"/>
  <c r="C7348" i="5"/>
  <c r="E7348" i="5"/>
  <c r="F7349" i="5" l="1"/>
  <c r="B7349" i="5"/>
  <c r="D7349" i="5"/>
  <c r="H7348" i="5"/>
  <c r="G7349" i="5"/>
  <c r="A7350" i="5"/>
  <c r="E7349" i="5"/>
  <c r="C7349" i="5"/>
  <c r="B7350" i="5" l="1"/>
  <c r="F7350" i="5"/>
  <c r="D7350" i="5"/>
  <c r="H7349" i="5"/>
  <c r="E7350" i="5"/>
  <c r="A7351" i="5"/>
  <c r="C7350" i="5"/>
  <c r="G7350" i="5"/>
  <c r="H7350" i="5" l="1"/>
  <c r="D7351" i="5"/>
  <c r="B7351" i="5"/>
  <c r="F7351" i="5"/>
  <c r="A7352" i="5"/>
  <c r="C7351" i="5"/>
  <c r="G7351" i="5"/>
  <c r="E7351" i="5"/>
  <c r="H7351" i="5" l="1"/>
  <c r="F7352" i="5"/>
  <c r="D7352" i="5"/>
  <c r="B7352" i="5"/>
  <c r="C7352" i="5"/>
  <c r="A7353" i="5"/>
  <c r="E7352" i="5"/>
  <c r="G7352" i="5"/>
  <c r="F7353" i="5" l="1"/>
  <c r="D7353" i="5"/>
  <c r="B7353" i="5"/>
  <c r="H7352" i="5"/>
  <c r="G7353" i="5"/>
  <c r="C7353" i="5"/>
  <c r="A7354" i="5"/>
  <c r="E7353" i="5"/>
  <c r="B7354" i="5" l="1"/>
  <c r="D7354" i="5"/>
  <c r="F7354" i="5"/>
  <c r="H7353" i="5"/>
  <c r="E7354" i="5"/>
  <c r="C7354" i="5"/>
  <c r="A7355" i="5"/>
  <c r="G7354" i="5"/>
  <c r="H7354" i="5" l="1"/>
  <c r="D7355" i="5"/>
  <c r="B7355" i="5"/>
  <c r="F7355" i="5"/>
  <c r="A7356" i="5"/>
  <c r="C7355" i="5"/>
  <c r="E7355" i="5"/>
  <c r="G7355" i="5"/>
  <c r="H7355" i="5" l="1"/>
  <c r="F7356" i="5"/>
  <c r="D7356" i="5"/>
  <c r="B7356" i="5"/>
  <c r="E7356" i="5"/>
  <c r="C7356" i="5"/>
  <c r="G7356" i="5"/>
  <c r="A7357" i="5"/>
  <c r="F7357" i="5" l="1"/>
  <c r="B7357" i="5"/>
  <c r="D7357" i="5"/>
  <c r="H7356" i="5"/>
  <c r="G7357" i="5"/>
  <c r="E7357" i="5"/>
  <c r="C7357" i="5"/>
  <c r="A7358" i="5"/>
  <c r="B7358" i="5" l="1"/>
  <c r="F7358" i="5"/>
  <c r="D7358" i="5"/>
  <c r="H7357" i="5"/>
  <c r="E7358" i="5"/>
  <c r="G7358" i="5"/>
  <c r="C7358" i="5"/>
  <c r="A7359" i="5"/>
  <c r="H7358" i="5" l="1"/>
  <c r="D7359" i="5"/>
  <c r="B7359" i="5"/>
  <c r="F7359" i="5"/>
  <c r="A7360" i="5"/>
  <c r="C7359" i="5"/>
  <c r="G7359" i="5"/>
  <c r="E7359" i="5"/>
  <c r="H7359" i="5" l="1"/>
  <c r="F7360" i="5"/>
  <c r="D7360" i="5"/>
  <c r="B7360" i="5"/>
  <c r="G7360" i="5"/>
  <c r="E7360" i="5"/>
  <c r="A7361" i="5"/>
  <c r="C7360" i="5"/>
  <c r="F7361" i="5" l="1"/>
  <c r="D7361" i="5"/>
  <c r="B7361" i="5"/>
  <c r="H7360" i="5"/>
  <c r="G7361" i="5"/>
  <c r="E7361" i="5"/>
  <c r="C7361" i="5"/>
  <c r="A7362" i="5"/>
  <c r="B7362" i="5" l="1"/>
  <c r="D7362" i="5"/>
  <c r="F7362" i="5"/>
  <c r="H7361" i="5"/>
  <c r="E7362" i="5"/>
  <c r="G7362" i="5"/>
  <c r="A7363" i="5"/>
  <c r="C7362" i="5"/>
  <c r="D7363" i="5" l="1"/>
  <c r="B7363" i="5"/>
  <c r="F7363" i="5"/>
  <c r="H7362" i="5"/>
  <c r="A7364" i="5"/>
  <c r="C7363" i="5"/>
  <c r="G7363" i="5"/>
  <c r="E7363" i="5"/>
  <c r="H7363" i="5" l="1"/>
  <c r="F7364" i="5"/>
  <c r="D7364" i="5"/>
  <c r="B7364" i="5"/>
  <c r="A7365" i="5"/>
  <c r="G7364" i="5"/>
  <c r="E7364" i="5"/>
  <c r="C7364" i="5"/>
  <c r="H7364" i="5" l="1"/>
  <c r="F7365" i="5"/>
  <c r="B7365" i="5"/>
  <c r="D7365" i="5"/>
  <c r="G7365" i="5"/>
  <c r="A7366" i="5"/>
  <c r="C7365" i="5"/>
  <c r="E7365" i="5"/>
  <c r="H7365" i="5" l="1"/>
  <c r="B7366" i="5"/>
  <c r="F7366" i="5"/>
  <c r="D7366" i="5"/>
  <c r="E7366" i="5"/>
  <c r="A7367" i="5"/>
  <c r="G7366" i="5"/>
  <c r="C7366" i="5"/>
  <c r="H7366" i="5" l="1"/>
  <c r="F7367" i="5"/>
  <c r="D7367" i="5"/>
  <c r="B7367" i="5"/>
  <c r="A7368" i="5"/>
  <c r="C7367" i="5"/>
  <c r="E7367" i="5"/>
  <c r="G7367" i="5"/>
  <c r="H7367" i="5" l="1"/>
  <c r="F7368" i="5"/>
  <c r="B7368" i="5"/>
  <c r="D7368" i="5"/>
  <c r="C7368" i="5"/>
  <c r="A7369" i="5"/>
  <c r="G7368" i="5"/>
  <c r="E7368" i="5"/>
  <c r="H7368" i="5" l="1"/>
  <c r="B7369" i="5"/>
  <c r="D7369" i="5"/>
  <c r="F7369" i="5"/>
  <c r="G7369" i="5"/>
  <c r="C7369" i="5"/>
  <c r="A7370" i="5"/>
  <c r="E7369" i="5"/>
  <c r="H7369" i="5" l="1"/>
  <c r="D7370" i="5"/>
  <c r="F7370" i="5"/>
  <c r="B7370" i="5"/>
  <c r="E7370" i="5"/>
  <c r="C7370" i="5"/>
  <c r="A7371" i="5"/>
  <c r="G7370" i="5"/>
  <c r="F7371" i="5" l="1"/>
  <c r="B7371" i="5"/>
  <c r="D7371" i="5"/>
  <c r="H7370" i="5"/>
  <c r="A7372" i="5"/>
  <c r="C7371" i="5"/>
  <c r="E7371" i="5"/>
  <c r="G7371" i="5"/>
  <c r="F7372" i="5" l="1"/>
  <c r="D7372" i="5"/>
  <c r="B7372" i="5"/>
  <c r="H7371" i="5"/>
  <c r="E7372" i="5"/>
  <c r="C7372" i="5"/>
  <c r="A7373" i="5"/>
  <c r="G7372" i="5"/>
  <c r="B7373" i="5" l="1"/>
  <c r="F7373" i="5"/>
  <c r="D7373" i="5"/>
  <c r="H7372" i="5"/>
  <c r="G7373" i="5"/>
  <c r="E7373" i="5"/>
  <c r="C7373" i="5"/>
  <c r="A7374" i="5"/>
  <c r="H7373" i="5" l="1"/>
  <c r="D7374" i="5"/>
  <c r="F7374" i="5"/>
  <c r="B7374" i="5"/>
  <c r="E7374" i="5"/>
  <c r="G7374" i="5"/>
  <c r="C7374" i="5"/>
  <c r="A7375" i="5"/>
  <c r="F7375" i="5" l="1"/>
  <c r="B7375" i="5"/>
  <c r="D7375" i="5"/>
  <c r="H7374" i="5"/>
  <c r="A7376" i="5"/>
  <c r="C7375" i="5"/>
  <c r="G7375" i="5"/>
  <c r="E7375" i="5"/>
  <c r="D7376" i="5" l="1"/>
  <c r="B7376" i="5"/>
  <c r="F7376" i="5"/>
  <c r="H7375" i="5"/>
  <c r="G7376" i="5"/>
  <c r="E7376" i="5"/>
  <c r="C7376" i="5"/>
  <c r="A7377" i="5"/>
  <c r="H7376" i="5" l="1"/>
  <c r="B7377" i="5"/>
  <c r="F7377" i="5"/>
  <c r="D7377" i="5"/>
  <c r="G7377" i="5"/>
  <c r="E7377" i="5"/>
  <c r="A7378" i="5"/>
  <c r="C7377" i="5"/>
  <c r="H7377" i="5" l="1"/>
  <c r="D7378" i="5"/>
  <c r="B7378" i="5"/>
  <c r="F7378" i="5"/>
  <c r="E7378" i="5"/>
  <c r="G7378" i="5"/>
  <c r="C7378" i="5"/>
  <c r="A7379" i="5"/>
  <c r="F7379" i="5" l="1"/>
  <c r="D7379" i="5"/>
  <c r="B7379" i="5"/>
  <c r="H7378" i="5"/>
  <c r="A7380" i="5"/>
  <c r="C7379" i="5"/>
  <c r="G7379" i="5"/>
  <c r="E7379" i="5"/>
  <c r="B7380" i="5" l="1"/>
  <c r="F7380" i="5"/>
  <c r="D7380" i="5"/>
  <c r="H7379" i="5"/>
  <c r="A7381" i="5"/>
  <c r="G7380" i="5"/>
  <c r="C7380" i="5"/>
  <c r="E7380" i="5"/>
  <c r="H7380" i="5" l="1"/>
  <c r="B7381" i="5"/>
  <c r="F7381" i="5"/>
  <c r="D7381" i="5"/>
  <c r="G7381" i="5"/>
  <c r="A7382" i="5"/>
  <c r="E7381" i="5"/>
  <c r="C7381" i="5"/>
  <c r="H7381" i="5" l="1"/>
  <c r="D7382" i="5"/>
  <c r="F7382" i="5"/>
  <c r="B7382" i="5"/>
  <c r="E7382" i="5"/>
  <c r="A7383" i="5"/>
  <c r="C7382" i="5"/>
  <c r="G7382" i="5"/>
  <c r="H7382" i="5" l="1"/>
  <c r="F7383" i="5"/>
  <c r="D7383" i="5"/>
  <c r="B7383" i="5"/>
  <c r="A7384" i="5"/>
  <c r="C7383" i="5"/>
  <c r="G7383" i="5"/>
  <c r="E7383" i="5"/>
  <c r="H7383" i="5" l="1"/>
  <c r="D7384" i="5"/>
  <c r="B7384" i="5"/>
  <c r="F7384" i="5"/>
  <c r="C7384" i="5"/>
  <c r="A7385" i="5"/>
  <c r="E7384" i="5"/>
  <c r="G7384" i="5"/>
  <c r="H7384" i="5" l="1"/>
  <c r="B7385" i="5"/>
  <c r="F7385" i="5"/>
  <c r="D7385" i="5"/>
  <c r="G7385" i="5"/>
  <c r="C7385" i="5"/>
  <c r="A7386" i="5"/>
  <c r="E7385" i="5"/>
  <c r="H7385" i="5" l="1"/>
  <c r="D7386" i="5"/>
  <c r="B7386" i="5"/>
  <c r="F7386" i="5"/>
  <c r="E7386" i="5"/>
  <c r="C7386" i="5"/>
  <c r="A7387" i="5"/>
  <c r="G7386" i="5"/>
  <c r="H7386" i="5" l="1"/>
  <c r="F7387" i="5"/>
  <c r="B7387" i="5"/>
  <c r="D7387" i="5"/>
  <c r="A7388" i="5"/>
  <c r="C7387" i="5"/>
  <c r="E7387" i="5"/>
  <c r="G7387" i="5"/>
  <c r="H7387" i="5" l="1"/>
  <c r="B7388" i="5"/>
  <c r="F7388" i="5"/>
  <c r="D7388" i="5"/>
  <c r="E7388" i="5"/>
  <c r="C7388" i="5"/>
  <c r="G7388" i="5"/>
  <c r="A7389" i="5"/>
  <c r="H7388" i="5" l="1"/>
  <c r="B7389" i="5"/>
  <c r="F7389" i="5"/>
  <c r="D7389" i="5"/>
  <c r="G7389" i="5"/>
  <c r="E7389" i="5"/>
  <c r="C7389" i="5"/>
  <c r="A7390" i="5"/>
  <c r="H7389" i="5" l="1"/>
  <c r="D7390" i="5"/>
  <c r="F7390" i="5"/>
  <c r="B7390" i="5"/>
  <c r="E7390" i="5"/>
  <c r="G7390" i="5"/>
  <c r="C7390" i="5"/>
  <c r="A7391" i="5"/>
  <c r="H7390" i="5" l="1"/>
  <c r="F7391" i="5"/>
  <c r="D7391" i="5"/>
  <c r="B7391" i="5"/>
  <c r="A7392" i="5"/>
  <c r="C7391" i="5"/>
  <c r="G7391" i="5"/>
  <c r="E7391" i="5"/>
  <c r="F7392" i="5" l="1"/>
  <c r="B7392" i="5"/>
  <c r="D7392" i="5"/>
  <c r="H7391" i="5"/>
  <c r="G7392" i="5"/>
  <c r="E7392" i="5"/>
  <c r="A7393" i="5"/>
  <c r="C7392" i="5"/>
  <c r="B7393" i="5" l="1"/>
  <c r="D7393" i="5"/>
  <c r="F7393" i="5"/>
  <c r="H7392" i="5"/>
  <c r="G7393" i="5"/>
  <c r="E7393" i="5"/>
  <c r="C7393" i="5"/>
  <c r="A7394" i="5"/>
  <c r="H7393" i="5" l="1"/>
  <c r="D7394" i="5"/>
  <c r="F7394" i="5"/>
  <c r="B7394" i="5"/>
  <c r="E7394" i="5"/>
  <c r="G7394" i="5"/>
  <c r="A7395" i="5"/>
  <c r="C7394" i="5"/>
  <c r="H7394" i="5" l="1"/>
  <c r="F7395" i="5"/>
  <c r="B7395" i="5"/>
  <c r="D7395" i="5"/>
  <c r="A7396" i="5"/>
  <c r="C7395" i="5"/>
  <c r="G7395" i="5"/>
  <c r="E7395" i="5"/>
  <c r="F7396" i="5" l="1"/>
  <c r="B7396" i="5"/>
  <c r="D7396" i="5"/>
  <c r="H7395" i="5"/>
  <c r="A7397" i="5"/>
  <c r="G7396" i="5"/>
  <c r="E7396" i="5"/>
  <c r="C7396" i="5"/>
  <c r="B7397" i="5" l="1"/>
  <c r="F7397" i="5"/>
  <c r="D7397" i="5"/>
  <c r="H7396" i="5"/>
  <c r="G7397" i="5"/>
  <c r="A7398" i="5"/>
  <c r="C7397" i="5"/>
  <c r="E7397" i="5"/>
  <c r="D7398" i="5" l="1"/>
  <c r="F7398" i="5"/>
  <c r="B7398" i="5"/>
  <c r="H7397" i="5"/>
  <c r="E7398" i="5"/>
  <c r="A7399" i="5"/>
  <c r="G7398" i="5"/>
  <c r="C7398" i="5"/>
  <c r="F7399" i="5" l="1"/>
  <c r="D7399" i="5"/>
  <c r="B7399" i="5"/>
  <c r="H7398" i="5"/>
  <c r="A7400" i="5"/>
  <c r="C7399" i="5"/>
  <c r="E7399" i="5"/>
  <c r="G7399" i="5"/>
  <c r="D7400" i="5" l="1"/>
  <c r="F7400" i="5"/>
  <c r="B7400" i="5"/>
  <c r="H7399" i="5"/>
  <c r="C7400" i="5"/>
  <c r="A7401" i="5"/>
  <c r="G7400" i="5"/>
  <c r="E7400" i="5"/>
  <c r="B7401" i="5" l="1"/>
  <c r="D7401" i="5"/>
  <c r="F7401" i="5"/>
  <c r="H7400" i="5"/>
  <c r="G7401" i="5"/>
  <c r="C7401" i="5"/>
  <c r="A7402" i="5"/>
  <c r="E7401" i="5"/>
  <c r="D7402" i="5" l="1"/>
  <c r="B7402" i="5"/>
  <c r="F7402" i="5"/>
  <c r="H7401" i="5"/>
  <c r="E7402" i="5"/>
  <c r="C7402" i="5"/>
  <c r="A7403" i="5"/>
  <c r="G7402" i="5"/>
  <c r="H7402" i="5" l="1"/>
  <c r="F7403" i="5"/>
  <c r="B7403" i="5"/>
  <c r="D7403" i="5"/>
  <c r="A7404" i="5"/>
  <c r="C7403" i="5"/>
  <c r="E7403" i="5"/>
  <c r="G7403" i="5"/>
  <c r="H7403" i="5" l="1"/>
  <c r="B7404" i="5"/>
  <c r="F7404" i="5"/>
  <c r="D7404" i="5"/>
  <c r="E7404" i="5"/>
  <c r="C7404" i="5"/>
  <c r="A7405" i="5"/>
  <c r="G7404" i="5"/>
  <c r="H7404" i="5" l="1"/>
  <c r="B7405" i="5"/>
  <c r="F7405" i="5"/>
  <c r="D7405" i="5"/>
  <c r="G7405" i="5"/>
  <c r="E7405" i="5"/>
  <c r="C7405" i="5"/>
  <c r="A7406" i="5"/>
  <c r="H7405" i="5" l="1"/>
  <c r="D7406" i="5"/>
  <c r="B7406" i="5"/>
  <c r="F7406" i="5"/>
  <c r="E7406" i="5"/>
  <c r="G7406" i="5"/>
  <c r="C7406" i="5"/>
  <c r="A7407" i="5"/>
  <c r="F7407" i="5" l="1"/>
  <c r="D7407" i="5"/>
  <c r="B7407" i="5"/>
  <c r="H7406" i="5"/>
  <c r="A7408" i="5"/>
  <c r="C7407" i="5"/>
  <c r="G7407" i="5"/>
  <c r="E7407" i="5"/>
  <c r="B7408" i="5" l="1"/>
  <c r="F7408" i="5"/>
  <c r="D7408" i="5"/>
  <c r="H7407" i="5"/>
  <c r="G7408" i="5"/>
  <c r="E7408" i="5"/>
  <c r="C7408" i="5"/>
  <c r="A7409" i="5"/>
  <c r="B7409" i="5" l="1"/>
  <c r="D7409" i="5"/>
  <c r="F7409" i="5"/>
  <c r="H7408" i="5"/>
  <c r="G7409" i="5"/>
  <c r="E7409" i="5"/>
  <c r="A7410" i="5"/>
  <c r="C7409" i="5"/>
  <c r="H7409" i="5" l="1"/>
  <c r="D7410" i="5"/>
  <c r="B7410" i="5"/>
  <c r="F7410" i="5"/>
  <c r="E7410" i="5"/>
  <c r="G7410" i="5"/>
  <c r="C7410" i="5"/>
  <c r="A7411" i="5"/>
  <c r="H7410" i="5" l="1"/>
  <c r="F7411" i="5"/>
  <c r="B7411" i="5"/>
  <c r="D7411" i="5"/>
  <c r="A7412" i="5"/>
  <c r="C7411" i="5"/>
  <c r="G7411" i="5"/>
  <c r="E7411" i="5"/>
  <c r="H7411" i="5" l="1"/>
  <c r="F7412" i="5"/>
  <c r="D7412" i="5"/>
  <c r="B7412" i="5"/>
  <c r="A7413" i="5"/>
  <c r="G7412" i="5"/>
  <c r="C7412" i="5"/>
  <c r="E7412" i="5"/>
  <c r="H7412" i="5" l="1"/>
  <c r="B7413" i="5"/>
  <c r="F7413" i="5"/>
  <c r="D7413" i="5"/>
  <c r="G7413" i="5"/>
  <c r="A7414" i="5"/>
  <c r="E7413" i="5"/>
  <c r="C7413" i="5"/>
  <c r="H7413" i="5" l="1"/>
  <c r="D7414" i="5"/>
  <c r="F7414" i="5"/>
  <c r="B7414" i="5"/>
  <c r="E7414" i="5"/>
  <c r="A7415" i="5"/>
  <c r="C7414" i="5"/>
  <c r="G7414" i="5"/>
  <c r="H7414" i="5" l="1"/>
  <c r="F7415" i="5"/>
  <c r="B7415" i="5"/>
  <c r="D7415" i="5"/>
  <c r="A7416" i="5"/>
  <c r="C7415" i="5"/>
  <c r="G7415" i="5"/>
  <c r="E7415" i="5"/>
  <c r="H7415" i="5" l="1"/>
  <c r="D7416" i="5"/>
  <c r="F7416" i="5"/>
  <c r="B7416" i="5"/>
  <c r="C7416" i="5"/>
  <c r="A7417" i="5"/>
  <c r="E7416" i="5"/>
  <c r="G7416" i="5"/>
  <c r="H7416" i="5" l="1"/>
  <c r="B7417" i="5"/>
  <c r="D7417" i="5"/>
  <c r="F7417" i="5"/>
  <c r="G7417" i="5"/>
  <c r="C7417" i="5"/>
  <c r="A7418" i="5"/>
  <c r="E7417" i="5"/>
  <c r="H7417" i="5" l="1"/>
  <c r="D7418" i="5"/>
  <c r="B7418" i="5"/>
  <c r="F7418" i="5"/>
  <c r="E7418" i="5"/>
  <c r="C7418" i="5"/>
  <c r="A7419" i="5"/>
  <c r="G7418" i="5"/>
  <c r="F7419" i="5" l="1"/>
  <c r="D7419" i="5"/>
  <c r="B7419" i="5"/>
  <c r="H7418" i="5"/>
  <c r="A7420" i="5"/>
  <c r="C7419" i="5"/>
  <c r="E7419" i="5"/>
  <c r="G7419" i="5"/>
  <c r="B7420" i="5" l="1"/>
  <c r="D7420" i="5"/>
  <c r="F7420" i="5"/>
  <c r="H7419" i="5"/>
  <c r="E7420" i="5"/>
  <c r="C7420" i="5"/>
  <c r="G7420" i="5"/>
  <c r="A7421" i="5"/>
  <c r="H7420" i="5" l="1"/>
  <c r="B7421" i="5"/>
  <c r="F7421" i="5"/>
  <c r="D7421" i="5"/>
  <c r="G7421" i="5"/>
  <c r="E7421" i="5"/>
  <c r="C7421" i="5"/>
  <c r="A7422" i="5"/>
  <c r="H7421" i="5" l="1"/>
  <c r="D7422" i="5"/>
  <c r="B7422" i="5"/>
  <c r="F7422" i="5"/>
  <c r="E7422" i="5"/>
  <c r="G7422" i="5"/>
  <c r="C7422" i="5"/>
  <c r="A7423" i="5"/>
  <c r="H7422" i="5" l="1"/>
  <c r="F7423" i="5"/>
  <c r="D7423" i="5"/>
  <c r="B7423" i="5"/>
  <c r="A7424" i="5"/>
  <c r="C7423" i="5"/>
  <c r="G7423" i="5"/>
  <c r="E7423" i="5"/>
  <c r="D7424" i="5" l="1"/>
  <c r="B7424" i="5"/>
  <c r="F7424" i="5"/>
  <c r="H7423" i="5"/>
  <c r="G7424" i="5"/>
  <c r="E7424" i="5"/>
  <c r="A7425" i="5"/>
  <c r="C7424" i="5"/>
  <c r="H7424" i="5" l="1"/>
  <c r="B7425" i="5"/>
  <c r="D7425" i="5"/>
  <c r="F7425" i="5"/>
  <c r="G7425" i="5"/>
  <c r="E7425" i="5"/>
  <c r="C7425" i="5"/>
  <c r="A7426" i="5"/>
  <c r="H7425" i="5" l="1"/>
  <c r="D7426" i="5"/>
  <c r="F7426" i="5"/>
  <c r="B7426" i="5"/>
  <c r="E7426" i="5"/>
  <c r="G7426" i="5"/>
  <c r="A7427" i="5"/>
  <c r="C7426" i="5"/>
  <c r="F7427" i="5" l="1"/>
  <c r="B7427" i="5"/>
  <c r="D7427" i="5"/>
  <c r="H7426" i="5"/>
  <c r="A7428" i="5"/>
  <c r="C7427" i="5"/>
  <c r="G7427" i="5"/>
  <c r="E7427" i="5"/>
  <c r="F7428" i="5" l="1"/>
  <c r="D7428" i="5"/>
  <c r="B7428" i="5"/>
  <c r="H7427" i="5"/>
  <c r="A7429" i="5"/>
  <c r="G7428" i="5"/>
  <c r="E7428" i="5"/>
  <c r="C7428" i="5"/>
  <c r="B7429" i="5" l="1"/>
  <c r="D7429" i="5"/>
  <c r="F7429" i="5"/>
  <c r="H7428" i="5"/>
  <c r="G7429" i="5"/>
  <c r="A7430" i="5"/>
  <c r="C7429" i="5"/>
  <c r="E7429" i="5"/>
  <c r="H7429" i="5" l="1"/>
  <c r="D7430" i="5"/>
  <c r="F7430" i="5"/>
  <c r="B7430" i="5"/>
  <c r="E7430" i="5"/>
  <c r="A7431" i="5"/>
  <c r="G7430" i="5"/>
  <c r="C7430" i="5"/>
  <c r="H7430" i="5" l="1"/>
  <c r="F7431" i="5"/>
  <c r="D7431" i="5"/>
  <c r="B7431" i="5"/>
  <c r="A7432" i="5"/>
  <c r="C7431" i="5"/>
  <c r="E7431" i="5"/>
  <c r="G7431" i="5"/>
  <c r="H7431" i="5" l="1"/>
  <c r="D7432" i="5"/>
  <c r="F7432" i="5"/>
  <c r="B7432" i="5"/>
  <c r="C7432" i="5"/>
  <c r="A7433" i="5"/>
  <c r="G7432" i="5"/>
  <c r="E7432" i="5"/>
  <c r="H7432" i="5" l="1"/>
  <c r="B7433" i="5"/>
  <c r="F7433" i="5"/>
  <c r="D7433" i="5"/>
  <c r="G7433" i="5"/>
  <c r="C7433" i="5"/>
  <c r="A7434" i="5"/>
  <c r="E7433" i="5"/>
  <c r="H7433" i="5" l="1"/>
  <c r="D7434" i="5"/>
  <c r="B7434" i="5"/>
  <c r="F7434" i="5"/>
  <c r="E7434" i="5"/>
  <c r="C7434" i="5"/>
  <c r="A7435" i="5"/>
  <c r="G7434" i="5"/>
  <c r="H7434" i="5" l="1"/>
  <c r="F7435" i="5"/>
  <c r="D7435" i="5"/>
  <c r="B7435" i="5"/>
  <c r="A7436" i="5"/>
  <c r="C7435" i="5"/>
  <c r="E7435" i="5"/>
  <c r="G7435" i="5"/>
  <c r="B7436" i="5" l="1"/>
  <c r="D7436" i="5"/>
  <c r="F7436" i="5"/>
  <c r="H7435" i="5"/>
  <c r="E7436" i="5"/>
  <c r="C7436" i="5"/>
  <c r="A7437" i="5"/>
  <c r="G7436" i="5"/>
  <c r="H7436" i="5" l="1"/>
  <c r="B7437" i="5"/>
  <c r="F7437" i="5"/>
  <c r="D7437" i="5"/>
  <c r="G7437" i="5"/>
  <c r="E7437" i="5"/>
  <c r="C7437" i="5"/>
  <c r="A7438" i="5"/>
  <c r="H7437" i="5" l="1"/>
  <c r="D7438" i="5"/>
  <c r="F7438" i="5"/>
  <c r="B7438" i="5"/>
  <c r="E7438" i="5"/>
  <c r="G7438" i="5"/>
  <c r="C7438" i="5"/>
  <c r="A7439" i="5"/>
  <c r="F7439" i="5" l="1"/>
  <c r="D7439" i="5"/>
  <c r="B7439" i="5"/>
  <c r="H7438" i="5"/>
  <c r="A7440" i="5"/>
  <c r="C7439" i="5"/>
  <c r="G7439" i="5"/>
  <c r="E7439" i="5"/>
  <c r="F7440" i="5" l="1"/>
  <c r="D7440" i="5"/>
  <c r="B7440" i="5"/>
  <c r="H7439" i="5"/>
  <c r="G7440" i="5"/>
  <c r="E7440" i="5"/>
  <c r="C7440" i="5"/>
  <c r="A7441" i="5"/>
  <c r="B7441" i="5" l="1"/>
  <c r="D7441" i="5"/>
  <c r="F7441" i="5"/>
  <c r="H7440" i="5"/>
  <c r="G7441" i="5"/>
  <c r="E7441" i="5"/>
  <c r="A7442" i="5"/>
  <c r="C7441" i="5"/>
  <c r="H7441" i="5" l="1"/>
  <c r="D7442" i="5"/>
  <c r="F7442" i="5"/>
  <c r="B7442" i="5"/>
  <c r="E7442" i="5"/>
  <c r="G7442" i="5"/>
  <c r="C7442" i="5"/>
  <c r="A7443" i="5"/>
  <c r="F7443" i="5" l="1"/>
  <c r="B7443" i="5"/>
  <c r="D7443" i="5"/>
  <c r="H7442" i="5"/>
  <c r="A7444" i="5"/>
  <c r="C7443" i="5"/>
  <c r="G7443" i="5"/>
  <c r="E7443" i="5"/>
  <c r="F7444" i="5" l="1"/>
  <c r="B7444" i="5"/>
  <c r="D7444" i="5"/>
  <c r="H7443" i="5"/>
  <c r="A7445" i="5"/>
  <c r="G7444" i="5"/>
  <c r="C7444" i="5"/>
  <c r="E7444" i="5"/>
  <c r="B7445" i="5" l="1"/>
  <c r="F7445" i="5"/>
  <c r="D7445" i="5"/>
  <c r="H7444" i="5"/>
  <c r="G7445" i="5"/>
  <c r="A7446" i="5"/>
  <c r="E7445" i="5"/>
  <c r="C7445" i="5"/>
  <c r="D7446" i="5" l="1"/>
  <c r="F7446" i="5"/>
  <c r="B7446" i="5"/>
  <c r="H7445" i="5"/>
  <c r="E7446" i="5"/>
  <c r="A7447" i="5"/>
  <c r="C7446" i="5"/>
  <c r="G7446" i="5"/>
  <c r="F7447" i="5" l="1"/>
  <c r="D7447" i="5"/>
  <c r="B7447" i="5"/>
  <c r="H7446" i="5"/>
  <c r="A7448" i="5"/>
  <c r="C7447" i="5"/>
  <c r="G7447" i="5"/>
  <c r="E7447" i="5"/>
  <c r="D7448" i="5" l="1"/>
  <c r="B7448" i="5"/>
  <c r="F7448" i="5"/>
  <c r="H7447" i="5"/>
  <c r="C7448" i="5"/>
  <c r="A7449" i="5"/>
  <c r="E7448" i="5"/>
  <c r="G7448" i="5"/>
  <c r="H7448" i="5" l="1"/>
  <c r="B7449" i="5"/>
  <c r="F7449" i="5"/>
  <c r="D7449" i="5"/>
  <c r="G7449" i="5"/>
  <c r="C7449" i="5"/>
  <c r="A7450" i="5"/>
  <c r="E7449" i="5"/>
  <c r="D7450" i="5" l="1"/>
  <c r="B7450" i="5"/>
  <c r="F7450" i="5"/>
  <c r="H7449" i="5"/>
  <c r="E7450" i="5"/>
  <c r="C7450" i="5"/>
  <c r="A7451" i="5"/>
  <c r="G7450" i="5"/>
  <c r="H7450" i="5" l="1"/>
  <c r="F7451" i="5"/>
  <c r="D7451" i="5"/>
  <c r="B7451" i="5"/>
  <c r="A7452" i="5"/>
  <c r="C7451" i="5"/>
  <c r="E7451" i="5"/>
  <c r="G7451" i="5"/>
  <c r="B7452" i="5" l="1"/>
  <c r="F7452" i="5"/>
  <c r="D7452" i="5"/>
  <c r="H7451" i="5"/>
  <c r="E7452" i="5"/>
  <c r="C7452" i="5"/>
  <c r="G7452" i="5"/>
  <c r="A7453" i="5"/>
  <c r="B7453" i="5" l="1"/>
  <c r="F7453" i="5"/>
  <c r="D7453" i="5"/>
  <c r="H7452" i="5"/>
  <c r="G7453" i="5"/>
  <c r="E7453" i="5"/>
  <c r="C7453" i="5"/>
  <c r="A7454" i="5"/>
  <c r="D7454" i="5" l="1"/>
  <c r="F7454" i="5"/>
  <c r="B7454" i="5"/>
  <c r="H7453" i="5"/>
  <c r="E7454" i="5"/>
  <c r="G7454" i="5"/>
  <c r="C7454" i="5"/>
  <c r="A7455" i="5"/>
  <c r="F7455" i="5" l="1"/>
  <c r="D7455" i="5"/>
  <c r="B7455" i="5"/>
  <c r="H7454" i="5"/>
  <c r="A7456" i="5"/>
  <c r="C7455" i="5"/>
  <c r="G7455" i="5"/>
  <c r="E7455" i="5"/>
  <c r="F7456" i="5" l="1"/>
  <c r="D7456" i="5"/>
  <c r="B7456" i="5"/>
  <c r="H7455" i="5"/>
  <c r="G7456" i="5"/>
  <c r="E7456" i="5"/>
  <c r="A7457" i="5"/>
  <c r="C7456" i="5"/>
  <c r="B7457" i="5" l="1"/>
  <c r="D7457" i="5"/>
  <c r="F7457" i="5"/>
  <c r="H7456" i="5"/>
  <c r="G7457" i="5"/>
  <c r="E7457" i="5"/>
  <c r="C7457" i="5"/>
  <c r="A7458" i="5"/>
  <c r="H7457" i="5" l="1"/>
  <c r="D7458" i="5"/>
  <c r="B7458" i="5"/>
  <c r="F7458" i="5"/>
  <c r="E7458" i="5"/>
  <c r="G7458" i="5"/>
  <c r="A7459" i="5"/>
  <c r="C7458" i="5"/>
  <c r="H7458" i="5" l="1"/>
  <c r="F7459" i="5"/>
  <c r="B7459" i="5"/>
  <c r="D7459" i="5"/>
  <c r="A7460" i="5"/>
  <c r="C7459" i="5"/>
  <c r="G7459" i="5"/>
  <c r="E7459" i="5"/>
  <c r="F7460" i="5" l="1"/>
  <c r="B7460" i="5"/>
  <c r="D7460" i="5"/>
  <c r="H7459" i="5"/>
  <c r="A7461" i="5"/>
  <c r="G7460" i="5"/>
  <c r="E7460" i="5"/>
  <c r="C7460" i="5"/>
  <c r="B7461" i="5" l="1"/>
  <c r="F7461" i="5"/>
  <c r="D7461" i="5"/>
  <c r="H7460" i="5"/>
  <c r="G7461" i="5"/>
  <c r="A7462" i="5"/>
  <c r="C7461" i="5"/>
  <c r="E7461" i="5"/>
  <c r="H7461" i="5" l="1"/>
  <c r="D7462" i="5"/>
  <c r="F7462" i="5"/>
  <c r="B7462" i="5"/>
  <c r="E7462" i="5"/>
  <c r="A7463" i="5"/>
  <c r="G7462" i="5"/>
  <c r="C7462" i="5"/>
  <c r="H7462" i="5" l="1"/>
  <c r="F7463" i="5"/>
  <c r="B7463" i="5"/>
  <c r="D7463" i="5"/>
  <c r="A7464" i="5"/>
  <c r="C7463" i="5"/>
  <c r="E7463" i="5"/>
  <c r="G7463" i="5"/>
  <c r="H7463" i="5" l="1"/>
  <c r="D7464" i="5"/>
  <c r="F7464" i="5"/>
  <c r="B7464" i="5"/>
  <c r="C7464" i="5"/>
  <c r="A7465" i="5"/>
  <c r="G7464" i="5"/>
  <c r="E7464" i="5"/>
  <c r="H7464" i="5" l="1"/>
  <c r="B7465" i="5"/>
  <c r="F7465" i="5"/>
  <c r="D7465" i="5"/>
  <c r="G7465" i="5"/>
  <c r="C7465" i="5"/>
  <c r="A7466" i="5"/>
  <c r="E7465" i="5"/>
  <c r="D7466" i="5" l="1"/>
  <c r="B7466" i="5"/>
  <c r="F7466" i="5"/>
  <c r="H7465" i="5"/>
  <c r="E7466" i="5"/>
  <c r="C7466" i="5"/>
  <c r="A7467" i="5"/>
  <c r="G7466" i="5"/>
  <c r="F7467" i="5" l="1"/>
  <c r="B7467" i="5"/>
  <c r="D7467" i="5"/>
  <c r="H7466" i="5"/>
  <c r="A7468" i="5"/>
  <c r="C7467" i="5"/>
  <c r="E7467" i="5"/>
  <c r="G7467" i="5"/>
  <c r="B7468" i="5" l="1"/>
  <c r="F7468" i="5"/>
  <c r="D7468" i="5"/>
  <c r="H7467" i="5"/>
  <c r="E7468" i="5"/>
  <c r="C7468" i="5"/>
  <c r="A7469" i="5"/>
  <c r="G7468" i="5"/>
  <c r="B7469" i="5" l="1"/>
  <c r="F7469" i="5"/>
  <c r="D7469" i="5"/>
  <c r="H7468" i="5"/>
  <c r="G7469" i="5"/>
  <c r="E7469" i="5"/>
  <c r="C7469" i="5"/>
  <c r="A7470" i="5"/>
  <c r="D7470" i="5" l="1"/>
  <c r="F7470" i="5"/>
  <c r="B7470" i="5"/>
  <c r="H7469" i="5"/>
  <c r="E7470" i="5"/>
  <c r="G7470" i="5"/>
  <c r="C7470" i="5"/>
  <c r="A7471" i="5"/>
  <c r="F7471" i="5" l="1"/>
  <c r="D7471" i="5"/>
  <c r="B7471" i="5"/>
  <c r="H7470" i="5"/>
  <c r="A7472" i="5"/>
  <c r="C7471" i="5"/>
  <c r="G7471" i="5"/>
  <c r="E7471" i="5"/>
  <c r="B7472" i="5" l="1"/>
  <c r="D7472" i="5"/>
  <c r="F7472" i="5"/>
  <c r="H7471" i="5"/>
  <c r="G7472" i="5"/>
  <c r="E7472" i="5"/>
  <c r="C7472" i="5"/>
  <c r="A7473" i="5"/>
  <c r="H7472" i="5" l="1"/>
  <c r="B7473" i="5"/>
  <c r="D7473" i="5"/>
  <c r="F7473" i="5"/>
  <c r="G7473" i="5"/>
  <c r="E7473" i="5"/>
  <c r="A7474" i="5"/>
  <c r="C7473" i="5"/>
  <c r="H7473" i="5" l="1"/>
  <c r="D7474" i="5"/>
  <c r="B7474" i="5"/>
  <c r="F7474" i="5"/>
  <c r="E7474" i="5"/>
  <c r="G7474" i="5"/>
  <c r="C7474" i="5"/>
  <c r="A7475" i="5"/>
  <c r="H7474" i="5" l="1"/>
  <c r="F7475" i="5"/>
  <c r="B7475" i="5"/>
  <c r="D7475" i="5"/>
  <c r="A7476" i="5"/>
  <c r="C7475" i="5"/>
  <c r="G7475" i="5"/>
  <c r="E7475" i="5"/>
  <c r="F7476" i="5" l="1"/>
  <c r="D7476" i="5"/>
  <c r="B7476" i="5"/>
  <c r="H7475" i="5"/>
  <c r="A7477" i="5"/>
  <c r="G7476" i="5"/>
  <c r="C7476" i="5"/>
  <c r="E7476" i="5"/>
  <c r="B7477" i="5" l="1"/>
  <c r="D7477" i="5"/>
  <c r="F7477" i="5"/>
  <c r="H7476" i="5"/>
  <c r="G7477" i="5"/>
  <c r="A7478" i="5"/>
  <c r="E7477" i="5"/>
  <c r="C7477" i="5"/>
  <c r="H7477" i="5" l="1"/>
  <c r="D7478" i="5"/>
  <c r="F7478" i="5"/>
  <c r="B7478" i="5"/>
  <c r="E7478" i="5"/>
  <c r="A7479" i="5"/>
  <c r="C7478" i="5"/>
  <c r="G7478" i="5"/>
  <c r="H7478" i="5" l="1"/>
  <c r="F7479" i="5"/>
  <c r="B7479" i="5"/>
  <c r="D7479" i="5"/>
  <c r="A7480" i="5"/>
  <c r="C7479" i="5"/>
  <c r="G7479" i="5"/>
  <c r="E7479" i="5"/>
  <c r="H7479" i="5" l="1"/>
  <c r="D7480" i="5"/>
  <c r="F7480" i="5"/>
  <c r="B7480" i="5"/>
  <c r="C7480" i="5"/>
  <c r="A7481" i="5"/>
  <c r="E7480" i="5"/>
  <c r="G7480" i="5"/>
  <c r="H7480" i="5" l="1"/>
  <c r="B7481" i="5"/>
  <c r="D7481" i="5"/>
  <c r="F7481" i="5"/>
  <c r="G7481" i="5"/>
  <c r="C7481" i="5"/>
  <c r="A7482" i="5"/>
  <c r="E7481" i="5"/>
  <c r="H7481" i="5" l="1"/>
  <c r="D7482" i="5"/>
  <c r="B7482" i="5"/>
  <c r="F7482" i="5"/>
  <c r="E7482" i="5"/>
  <c r="C7482" i="5"/>
  <c r="A7483" i="5"/>
  <c r="G7482" i="5"/>
  <c r="H7482" i="5" l="1"/>
  <c r="F7483" i="5"/>
  <c r="D7483" i="5"/>
  <c r="B7483" i="5"/>
  <c r="A7484" i="5"/>
  <c r="C7483" i="5"/>
  <c r="E7483" i="5"/>
  <c r="G7483" i="5"/>
  <c r="B7484" i="5" l="1"/>
  <c r="F7484" i="5"/>
  <c r="D7484" i="5"/>
  <c r="H7483" i="5"/>
  <c r="E7484" i="5"/>
  <c r="C7484" i="5"/>
  <c r="G7484" i="5"/>
  <c r="A7485" i="5"/>
  <c r="B7485" i="5" l="1"/>
  <c r="F7485" i="5"/>
  <c r="D7485" i="5"/>
  <c r="H7484" i="5"/>
  <c r="G7485" i="5"/>
  <c r="E7485" i="5"/>
  <c r="C7485" i="5"/>
  <c r="A7486" i="5"/>
  <c r="D7486" i="5" l="1"/>
  <c r="B7486" i="5"/>
  <c r="F7486" i="5"/>
  <c r="H7485" i="5"/>
  <c r="E7486" i="5"/>
  <c r="G7486" i="5"/>
  <c r="C7486" i="5"/>
  <c r="A7487" i="5"/>
  <c r="H7486" i="5" l="1"/>
  <c r="F7487" i="5"/>
  <c r="D7487" i="5"/>
  <c r="B7487" i="5"/>
  <c r="A7488" i="5"/>
  <c r="C7487" i="5"/>
  <c r="G7487" i="5"/>
  <c r="E7487" i="5"/>
  <c r="D7488" i="5" l="1"/>
  <c r="B7488" i="5"/>
  <c r="F7488" i="5"/>
  <c r="H7487" i="5"/>
  <c r="G7488" i="5"/>
  <c r="E7488" i="5"/>
  <c r="A7489" i="5"/>
  <c r="C7488" i="5"/>
  <c r="H7488" i="5" l="1"/>
  <c r="B7489" i="5"/>
  <c r="D7489" i="5"/>
  <c r="F7489" i="5"/>
  <c r="G7489" i="5"/>
  <c r="E7489" i="5"/>
  <c r="C7489" i="5"/>
  <c r="A7490" i="5"/>
  <c r="H7489" i="5" l="1"/>
  <c r="D7490" i="5"/>
  <c r="F7490" i="5"/>
  <c r="B7490" i="5"/>
  <c r="E7490" i="5"/>
  <c r="G7490" i="5"/>
  <c r="A7491" i="5"/>
  <c r="C7490" i="5"/>
  <c r="H7490" i="5" l="1"/>
  <c r="F7491" i="5"/>
  <c r="B7491" i="5"/>
  <c r="D7491" i="5"/>
  <c r="A7492" i="5"/>
  <c r="C7491" i="5"/>
  <c r="G7491" i="5"/>
  <c r="E7491" i="5"/>
  <c r="H7491" i="5" l="1"/>
  <c r="F7492" i="5"/>
  <c r="D7492" i="5"/>
  <c r="B7492" i="5"/>
  <c r="A7493" i="5"/>
  <c r="G7492" i="5"/>
  <c r="E7492" i="5"/>
  <c r="C7492" i="5"/>
  <c r="H7492" i="5" l="1"/>
  <c r="B7493" i="5"/>
  <c r="D7493" i="5"/>
  <c r="F7493" i="5"/>
  <c r="G7493" i="5"/>
  <c r="A7494" i="5"/>
  <c r="C7493" i="5"/>
  <c r="E7493" i="5"/>
  <c r="H7493" i="5" l="1"/>
  <c r="D7494" i="5"/>
  <c r="F7494" i="5"/>
  <c r="B7494" i="5"/>
  <c r="E7494" i="5"/>
  <c r="A7495" i="5"/>
  <c r="G7494" i="5"/>
  <c r="C7494" i="5"/>
  <c r="H7494" i="5" l="1"/>
  <c r="F7495" i="5"/>
  <c r="D7495" i="5"/>
  <c r="B7495" i="5"/>
  <c r="A7496" i="5"/>
  <c r="C7495" i="5"/>
  <c r="E7495" i="5"/>
  <c r="G7495" i="5"/>
  <c r="H7495" i="5" l="1"/>
  <c r="D7496" i="5"/>
  <c r="B7496" i="5"/>
  <c r="F7496" i="5"/>
  <c r="C7496" i="5"/>
  <c r="A7497" i="5"/>
  <c r="G7496" i="5"/>
  <c r="E7496" i="5"/>
  <c r="H7496" i="5" l="1"/>
  <c r="B7497" i="5"/>
  <c r="F7497" i="5"/>
  <c r="D7497" i="5"/>
  <c r="G7497" i="5"/>
  <c r="C7497" i="5"/>
  <c r="A7498" i="5"/>
  <c r="E7497" i="5"/>
  <c r="D7498" i="5" l="1"/>
  <c r="B7498" i="5"/>
  <c r="F7498" i="5"/>
  <c r="H7497" i="5"/>
  <c r="E7498" i="5"/>
  <c r="C7498" i="5"/>
  <c r="A7499" i="5"/>
  <c r="G7498" i="5"/>
  <c r="F7499" i="5" l="1"/>
  <c r="D7499" i="5"/>
  <c r="B7499" i="5"/>
  <c r="H7498" i="5"/>
  <c r="A7500" i="5"/>
  <c r="C7499" i="5"/>
  <c r="E7499" i="5"/>
  <c r="G7499" i="5"/>
  <c r="B7500" i="5" l="1"/>
  <c r="D7500" i="5"/>
  <c r="F7500" i="5"/>
  <c r="H7499" i="5"/>
  <c r="E7500" i="5"/>
  <c r="C7500" i="5"/>
  <c r="A7501" i="5"/>
  <c r="G7500" i="5"/>
  <c r="B7501" i="5" l="1"/>
  <c r="F7501" i="5"/>
  <c r="D7501" i="5"/>
  <c r="H7500" i="5"/>
  <c r="G7501" i="5"/>
  <c r="E7501" i="5"/>
  <c r="C7501" i="5"/>
  <c r="A7502" i="5"/>
  <c r="D7502" i="5" l="1"/>
  <c r="F7502" i="5"/>
  <c r="B7502" i="5"/>
  <c r="H7501" i="5"/>
  <c r="E7502" i="5"/>
  <c r="G7502" i="5"/>
  <c r="C7502" i="5"/>
  <c r="A7503" i="5"/>
  <c r="F7503" i="5" l="1"/>
  <c r="D7503" i="5"/>
  <c r="B7503" i="5"/>
  <c r="H7502" i="5"/>
  <c r="A7504" i="5"/>
  <c r="C7503" i="5"/>
  <c r="G7503" i="5"/>
  <c r="E7503" i="5"/>
  <c r="B7504" i="5" l="1"/>
  <c r="F7504" i="5"/>
  <c r="D7504" i="5"/>
  <c r="H7503" i="5"/>
  <c r="G7504" i="5"/>
  <c r="E7504" i="5"/>
  <c r="C7504" i="5"/>
  <c r="A7505" i="5"/>
  <c r="H7504" i="5" l="1"/>
  <c r="B7505" i="5"/>
  <c r="F7505" i="5"/>
  <c r="D7505" i="5"/>
  <c r="G7505" i="5"/>
  <c r="E7505" i="5"/>
  <c r="A7506" i="5"/>
  <c r="C7505" i="5"/>
  <c r="D7506" i="5" l="1"/>
  <c r="B7506" i="5"/>
  <c r="F7506" i="5"/>
  <c r="H7505" i="5"/>
  <c r="E7506" i="5"/>
  <c r="G7506" i="5"/>
  <c r="C7506" i="5"/>
  <c r="A7507" i="5"/>
  <c r="H7506" i="5" l="1"/>
  <c r="F7507" i="5"/>
  <c r="D7507" i="5"/>
  <c r="B7507" i="5"/>
  <c r="A7508" i="5"/>
  <c r="C7507" i="5"/>
  <c r="G7507" i="5"/>
  <c r="E7507" i="5"/>
  <c r="H7507" i="5" l="1"/>
  <c r="F7508" i="5"/>
  <c r="D7508" i="5"/>
  <c r="B7508" i="5"/>
  <c r="A7509" i="5"/>
  <c r="G7508" i="5"/>
  <c r="C7508" i="5"/>
  <c r="E7508" i="5"/>
  <c r="H7508" i="5" l="1"/>
  <c r="B7509" i="5"/>
  <c r="D7509" i="5"/>
  <c r="F7509" i="5"/>
  <c r="G7509" i="5"/>
  <c r="A7510" i="5"/>
  <c r="E7509" i="5"/>
  <c r="C7509" i="5"/>
  <c r="H7509" i="5" l="1"/>
  <c r="D7510" i="5"/>
  <c r="F7510" i="5"/>
  <c r="B7510" i="5"/>
  <c r="E7510" i="5"/>
  <c r="A7511" i="5"/>
  <c r="C7510" i="5"/>
  <c r="G7510" i="5"/>
  <c r="H7510" i="5" l="1"/>
  <c r="F7511" i="5"/>
  <c r="B7511" i="5"/>
  <c r="D7511" i="5"/>
  <c r="A7512" i="5"/>
  <c r="C7511" i="5"/>
  <c r="G7511" i="5"/>
  <c r="E7511" i="5"/>
  <c r="H7511" i="5" l="1"/>
  <c r="F7512" i="5"/>
  <c r="D7512" i="5"/>
  <c r="B7512" i="5"/>
  <c r="C7512" i="5"/>
  <c r="A7513" i="5"/>
  <c r="E7512" i="5"/>
  <c r="G7512" i="5"/>
  <c r="H7512" i="5" l="1"/>
  <c r="B7513" i="5"/>
  <c r="D7513" i="5"/>
  <c r="F7513" i="5"/>
  <c r="G7513" i="5"/>
  <c r="C7513" i="5"/>
  <c r="A7514" i="5"/>
  <c r="E7513" i="5"/>
  <c r="H7513" i="5" l="1"/>
  <c r="D7514" i="5"/>
  <c r="F7514" i="5"/>
  <c r="B7514" i="5"/>
  <c r="E7514" i="5"/>
  <c r="C7514" i="5"/>
  <c r="A7515" i="5"/>
  <c r="G7514" i="5"/>
  <c r="H7514" i="5" l="1"/>
  <c r="F7515" i="5"/>
  <c r="D7515" i="5"/>
  <c r="B7515" i="5"/>
  <c r="A7516" i="5"/>
  <c r="C7515" i="5"/>
  <c r="E7515" i="5"/>
  <c r="G7515" i="5"/>
  <c r="D7516" i="5" l="1"/>
  <c r="B7516" i="5"/>
  <c r="F7516" i="5"/>
  <c r="H7515" i="5"/>
  <c r="E7516" i="5"/>
  <c r="C7516" i="5"/>
  <c r="G7516" i="5"/>
  <c r="A7517" i="5"/>
  <c r="B7517" i="5" l="1"/>
  <c r="F7517" i="5"/>
  <c r="D7517" i="5"/>
  <c r="H7516" i="5"/>
  <c r="G7517" i="5"/>
  <c r="E7517" i="5"/>
  <c r="C7517" i="5"/>
  <c r="A7518" i="5"/>
  <c r="D7518" i="5" l="1"/>
  <c r="B7518" i="5"/>
  <c r="F7518" i="5"/>
  <c r="H7517" i="5"/>
  <c r="E7518" i="5"/>
  <c r="G7518" i="5"/>
  <c r="C7518" i="5"/>
  <c r="A7519" i="5"/>
  <c r="F7519" i="5" l="1"/>
  <c r="D7519" i="5"/>
  <c r="B7519" i="5"/>
  <c r="H7518" i="5"/>
  <c r="A7520" i="5"/>
  <c r="C7519" i="5"/>
  <c r="G7519" i="5"/>
  <c r="E7519" i="5"/>
  <c r="B7520" i="5" l="1"/>
  <c r="D7520" i="5"/>
  <c r="F7520" i="5"/>
  <c r="H7519" i="5"/>
  <c r="G7520" i="5"/>
  <c r="E7520" i="5"/>
  <c r="A7521" i="5"/>
  <c r="C7520" i="5"/>
  <c r="H7520" i="5" l="1"/>
  <c r="B7521" i="5"/>
  <c r="F7521" i="5"/>
  <c r="D7521" i="5"/>
  <c r="G7521" i="5"/>
  <c r="E7521" i="5"/>
  <c r="C7521" i="5"/>
  <c r="A7522" i="5"/>
  <c r="D7522" i="5" l="1"/>
  <c r="F7522" i="5"/>
  <c r="B7522" i="5"/>
  <c r="H7521" i="5"/>
  <c r="E7522" i="5"/>
  <c r="G7522" i="5"/>
  <c r="A7523" i="5"/>
  <c r="C7522" i="5"/>
  <c r="H7522" i="5" l="1"/>
  <c r="F7523" i="5"/>
  <c r="D7523" i="5"/>
  <c r="B7523" i="5"/>
  <c r="A7524" i="5"/>
  <c r="C7523" i="5"/>
  <c r="G7523" i="5"/>
  <c r="E7523" i="5"/>
  <c r="H7523" i="5" l="1"/>
  <c r="F7524" i="5"/>
  <c r="B7524" i="5"/>
  <c r="D7524" i="5"/>
  <c r="A7525" i="5"/>
  <c r="G7524" i="5"/>
  <c r="E7524" i="5"/>
  <c r="C7524" i="5"/>
  <c r="H7524" i="5" l="1"/>
  <c r="B7525" i="5"/>
  <c r="D7525" i="5"/>
  <c r="F7525" i="5"/>
  <c r="G7525" i="5"/>
  <c r="A7526" i="5"/>
  <c r="C7525" i="5"/>
  <c r="E7525" i="5"/>
  <c r="H7525" i="5" l="1"/>
  <c r="D7526" i="5"/>
  <c r="F7526" i="5"/>
  <c r="B7526" i="5"/>
  <c r="E7526" i="5"/>
  <c r="A7527" i="5"/>
  <c r="G7526" i="5"/>
  <c r="C7526" i="5"/>
  <c r="H7526" i="5" l="1"/>
  <c r="F7527" i="5"/>
  <c r="B7527" i="5"/>
  <c r="D7527" i="5"/>
  <c r="A7528" i="5"/>
  <c r="C7527" i="5"/>
  <c r="E7527" i="5"/>
  <c r="G7527" i="5"/>
  <c r="H7527" i="5" l="1"/>
  <c r="F7528" i="5"/>
  <c r="D7528" i="5"/>
  <c r="B7528" i="5"/>
  <c r="C7528" i="5"/>
  <c r="A7529" i="5"/>
  <c r="G7528" i="5"/>
  <c r="E7528" i="5"/>
  <c r="H7528" i="5" l="1"/>
  <c r="B7529" i="5"/>
  <c r="F7529" i="5"/>
  <c r="D7529" i="5"/>
  <c r="G7529" i="5"/>
  <c r="C7529" i="5"/>
  <c r="A7530" i="5"/>
  <c r="E7529" i="5"/>
  <c r="H7529" i="5" l="1"/>
  <c r="D7530" i="5"/>
  <c r="F7530" i="5"/>
  <c r="B7530" i="5"/>
  <c r="E7530" i="5"/>
  <c r="C7530" i="5"/>
  <c r="A7531" i="5"/>
  <c r="G7530" i="5"/>
  <c r="F7531" i="5" l="1"/>
  <c r="B7531" i="5"/>
  <c r="D7531" i="5"/>
  <c r="H7530" i="5"/>
  <c r="A7532" i="5"/>
  <c r="C7531" i="5"/>
  <c r="E7531" i="5"/>
  <c r="G7531" i="5"/>
  <c r="D7532" i="5" l="1"/>
  <c r="B7532" i="5"/>
  <c r="F7532" i="5"/>
  <c r="H7531" i="5"/>
  <c r="E7532" i="5"/>
  <c r="C7532" i="5"/>
  <c r="A7533" i="5"/>
  <c r="G7532" i="5"/>
  <c r="B7533" i="5" l="1"/>
  <c r="F7533" i="5"/>
  <c r="D7533" i="5"/>
  <c r="H7532" i="5"/>
  <c r="G7533" i="5"/>
  <c r="E7533" i="5"/>
  <c r="C7533" i="5"/>
  <c r="A7534" i="5"/>
  <c r="H7533" i="5" l="1"/>
  <c r="D7534" i="5"/>
  <c r="B7534" i="5"/>
  <c r="F7534" i="5"/>
  <c r="E7534" i="5"/>
  <c r="G7534" i="5"/>
  <c r="C7534" i="5"/>
  <c r="A7535" i="5"/>
  <c r="F7535" i="5" l="1"/>
  <c r="D7535" i="5"/>
  <c r="B7535" i="5"/>
  <c r="H7534" i="5"/>
  <c r="A7536" i="5"/>
  <c r="C7535" i="5"/>
  <c r="G7535" i="5"/>
  <c r="E7535" i="5"/>
  <c r="B7536" i="5" l="1"/>
  <c r="F7536" i="5"/>
  <c r="D7536" i="5"/>
  <c r="H7535" i="5"/>
  <c r="G7536" i="5"/>
  <c r="E7536" i="5"/>
  <c r="C7536" i="5"/>
  <c r="A7537" i="5"/>
  <c r="H7536" i="5" l="1"/>
  <c r="B7537" i="5"/>
  <c r="F7537" i="5"/>
  <c r="D7537" i="5"/>
  <c r="G7537" i="5"/>
  <c r="E7537" i="5"/>
  <c r="A7538" i="5"/>
  <c r="C7537" i="5"/>
  <c r="D7538" i="5" l="1"/>
  <c r="B7538" i="5"/>
  <c r="F7538" i="5"/>
  <c r="H7537" i="5"/>
  <c r="E7538" i="5"/>
  <c r="G7538" i="5"/>
  <c r="C7538" i="5"/>
  <c r="A7539" i="5"/>
  <c r="H7538" i="5" l="1"/>
  <c r="F7539" i="5"/>
  <c r="D7539" i="5"/>
  <c r="B7539" i="5"/>
  <c r="A7540" i="5"/>
  <c r="C7539" i="5"/>
  <c r="G7539" i="5"/>
  <c r="E7539" i="5"/>
  <c r="H7539" i="5" l="1"/>
  <c r="F7540" i="5"/>
  <c r="D7540" i="5"/>
  <c r="B7540" i="5"/>
  <c r="A7541" i="5"/>
  <c r="G7540" i="5"/>
  <c r="C7540" i="5"/>
  <c r="E7540" i="5"/>
  <c r="H7540" i="5" l="1"/>
  <c r="B7541" i="5"/>
  <c r="D7541" i="5"/>
  <c r="F7541" i="5"/>
  <c r="G7541" i="5"/>
  <c r="A7542" i="5"/>
  <c r="E7541" i="5"/>
  <c r="C7541" i="5"/>
  <c r="H7541" i="5" l="1"/>
  <c r="D7542" i="5"/>
  <c r="F7542" i="5"/>
  <c r="B7542" i="5"/>
  <c r="E7542" i="5"/>
  <c r="A7543" i="5"/>
  <c r="C7542" i="5"/>
  <c r="G7542" i="5"/>
  <c r="H7542" i="5" l="1"/>
  <c r="F7543" i="5"/>
  <c r="B7543" i="5"/>
  <c r="D7543" i="5"/>
  <c r="A7544" i="5"/>
  <c r="C7543" i="5"/>
  <c r="G7543" i="5"/>
  <c r="E7543" i="5"/>
  <c r="H7543" i="5" l="1"/>
  <c r="F7544" i="5"/>
  <c r="D7544" i="5"/>
  <c r="B7544" i="5"/>
  <c r="C7544" i="5"/>
  <c r="A7545" i="5"/>
  <c r="E7544" i="5"/>
  <c r="G7544" i="5"/>
  <c r="B7545" i="5" l="1"/>
  <c r="D7545" i="5"/>
  <c r="F7545" i="5"/>
  <c r="H7544" i="5"/>
  <c r="G7545" i="5"/>
  <c r="C7545" i="5"/>
  <c r="A7546" i="5"/>
  <c r="E7545" i="5"/>
  <c r="D7546" i="5" l="1"/>
  <c r="F7546" i="5"/>
  <c r="B7546" i="5"/>
  <c r="H7545" i="5"/>
  <c r="E7546" i="5"/>
  <c r="C7546" i="5"/>
  <c r="A7547" i="5"/>
  <c r="G7546" i="5"/>
  <c r="F7547" i="5" l="1"/>
  <c r="D7547" i="5"/>
  <c r="B7547" i="5"/>
  <c r="H7546" i="5"/>
  <c r="A7548" i="5"/>
  <c r="C7547" i="5"/>
  <c r="E7547" i="5"/>
  <c r="G7547" i="5"/>
  <c r="D7548" i="5" l="1"/>
  <c r="B7548" i="5"/>
  <c r="F7548" i="5"/>
  <c r="H7547" i="5"/>
  <c r="E7548" i="5"/>
  <c r="C7548" i="5"/>
  <c r="G7548" i="5"/>
  <c r="A7549" i="5"/>
  <c r="B7549" i="5" l="1"/>
  <c r="F7549" i="5"/>
  <c r="D7549" i="5"/>
  <c r="H7548" i="5"/>
  <c r="G7549" i="5"/>
  <c r="E7549" i="5"/>
  <c r="C7549" i="5"/>
  <c r="A7550" i="5"/>
  <c r="H7549" i="5" l="1"/>
  <c r="D7550" i="5"/>
  <c r="B7550" i="5"/>
  <c r="F7550" i="5"/>
  <c r="E7550" i="5"/>
  <c r="G7550" i="5"/>
  <c r="C7550" i="5"/>
  <c r="A7551" i="5"/>
  <c r="H7550" i="5" l="1"/>
  <c r="F7551" i="5"/>
  <c r="D7551" i="5"/>
  <c r="B7551" i="5"/>
  <c r="A7552" i="5"/>
  <c r="C7551" i="5"/>
  <c r="G7551" i="5"/>
  <c r="E7551" i="5"/>
  <c r="B7552" i="5" l="1"/>
  <c r="D7552" i="5"/>
  <c r="F7552" i="5"/>
  <c r="H7551" i="5"/>
  <c r="G7552" i="5"/>
  <c r="E7552" i="5"/>
  <c r="A7553" i="5"/>
  <c r="C7552" i="5"/>
  <c r="B7553" i="5" l="1"/>
  <c r="F7553" i="5"/>
  <c r="D7553" i="5"/>
  <c r="H7552" i="5"/>
  <c r="G7553" i="5"/>
  <c r="E7553" i="5"/>
  <c r="C7553" i="5"/>
  <c r="A7554" i="5"/>
  <c r="H7553" i="5" l="1"/>
  <c r="D7554" i="5"/>
  <c r="F7554" i="5"/>
  <c r="B7554" i="5"/>
  <c r="E7554" i="5"/>
  <c r="G7554" i="5"/>
  <c r="A7555" i="5"/>
  <c r="C7554" i="5"/>
  <c r="H7554" i="5" l="1"/>
  <c r="F7555" i="5"/>
  <c r="D7555" i="5"/>
  <c r="B7555" i="5"/>
  <c r="A7556" i="5"/>
  <c r="C7555" i="5"/>
  <c r="G7555" i="5"/>
  <c r="E7555" i="5"/>
  <c r="H7555" i="5" l="1"/>
  <c r="F7556" i="5"/>
  <c r="B7556" i="5"/>
  <c r="D7556" i="5"/>
  <c r="A7557" i="5"/>
  <c r="G7556" i="5"/>
  <c r="E7556" i="5"/>
  <c r="C7556" i="5"/>
  <c r="H7556" i="5" l="1"/>
  <c r="B7557" i="5"/>
  <c r="D7557" i="5"/>
  <c r="F7557" i="5"/>
  <c r="G7557" i="5"/>
  <c r="A7558" i="5"/>
  <c r="C7557" i="5"/>
  <c r="E7557" i="5"/>
  <c r="H7557" i="5" l="1"/>
  <c r="D7558" i="5"/>
  <c r="F7558" i="5"/>
  <c r="B7558" i="5"/>
  <c r="E7558" i="5"/>
  <c r="A7559" i="5"/>
  <c r="G7558" i="5"/>
  <c r="C7558" i="5"/>
  <c r="H7558" i="5" l="1"/>
  <c r="F7559" i="5"/>
  <c r="B7559" i="5"/>
  <c r="D7559" i="5"/>
  <c r="A7560" i="5"/>
  <c r="C7559" i="5"/>
  <c r="E7559" i="5"/>
  <c r="G7559" i="5"/>
  <c r="F7560" i="5" l="1"/>
  <c r="D7560" i="5"/>
  <c r="B7560" i="5"/>
  <c r="H7559" i="5"/>
  <c r="C7560" i="5"/>
  <c r="A7561" i="5"/>
  <c r="G7560" i="5"/>
  <c r="E7560" i="5"/>
  <c r="B7561" i="5" l="1"/>
  <c r="F7561" i="5"/>
  <c r="D7561" i="5"/>
  <c r="H7560" i="5"/>
  <c r="G7561" i="5"/>
  <c r="C7561" i="5"/>
  <c r="A7562" i="5"/>
  <c r="E7561" i="5"/>
  <c r="H7561" i="5" l="1"/>
  <c r="D7562" i="5"/>
  <c r="F7562" i="5"/>
  <c r="B7562" i="5"/>
  <c r="E7562" i="5"/>
  <c r="C7562" i="5"/>
  <c r="A7563" i="5"/>
  <c r="G7562" i="5"/>
  <c r="H7562" i="5" l="1"/>
  <c r="F7563" i="5"/>
  <c r="B7563" i="5"/>
  <c r="D7563" i="5"/>
  <c r="A7564" i="5"/>
  <c r="C7563" i="5"/>
  <c r="E7563" i="5"/>
  <c r="G7563" i="5"/>
  <c r="H7563" i="5" l="1"/>
  <c r="D7564" i="5"/>
  <c r="B7564" i="5"/>
  <c r="F7564" i="5"/>
  <c r="E7564" i="5"/>
  <c r="C7564" i="5"/>
  <c r="A7565" i="5"/>
  <c r="G7564" i="5"/>
  <c r="H7564" i="5" l="1"/>
  <c r="B7565" i="5"/>
  <c r="F7565" i="5"/>
  <c r="D7565" i="5"/>
  <c r="G7565" i="5"/>
  <c r="E7565" i="5"/>
  <c r="C7565" i="5"/>
  <c r="A7566" i="5"/>
  <c r="H7565" i="5" l="1"/>
  <c r="D7566" i="5"/>
  <c r="B7566" i="5"/>
  <c r="F7566" i="5"/>
  <c r="E7566" i="5"/>
  <c r="G7566" i="5"/>
  <c r="C7566" i="5"/>
  <c r="A7567" i="5"/>
  <c r="H7566" i="5" l="1"/>
  <c r="F7567" i="5"/>
  <c r="D7567" i="5"/>
  <c r="B7567" i="5"/>
  <c r="A7568" i="5"/>
  <c r="C7567" i="5"/>
  <c r="G7567" i="5"/>
  <c r="E7567" i="5"/>
  <c r="B7568" i="5" l="1"/>
  <c r="F7568" i="5"/>
  <c r="D7568" i="5"/>
  <c r="H7567" i="5"/>
  <c r="G7568" i="5"/>
  <c r="E7568" i="5"/>
  <c r="C7568" i="5"/>
  <c r="A7569" i="5"/>
  <c r="B7569" i="5" l="1"/>
  <c r="F7569" i="5"/>
  <c r="D7569" i="5"/>
  <c r="H7568" i="5"/>
  <c r="G7569" i="5"/>
  <c r="E7569" i="5"/>
  <c r="A7570" i="5"/>
  <c r="C7569" i="5"/>
  <c r="D7570" i="5" l="1"/>
  <c r="B7570" i="5"/>
  <c r="F7570" i="5"/>
  <c r="H7569" i="5"/>
  <c r="E7570" i="5"/>
  <c r="G7570" i="5"/>
  <c r="C7570" i="5"/>
  <c r="A7571" i="5"/>
  <c r="F7571" i="5" l="1"/>
  <c r="D7571" i="5"/>
  <c r="B7571" i="5"/>
  <c r="H7570" i="5"/>
  <c r="A7572" i="5"/>
  <c r="C7571" i="5"/>
  <c r="G7571" i="5"/>
  <c r="E7571" i="5"/>
  <c r="F7572" i="5" l="1"/>
  <c r="D7572" i="5"/>
  <c r="B7572" i="5"/>
  <c r="H7571" i="5"/>
  <c r="A7573" i="5"/>
  <c r="G7572" i="5"/>
  <c r="C7572" i="5"/>
  <c r="E7572" i="5"/>
  <c r="B7573" i="5" l="1"/>
  <c r="D7573" i="5"/>
  <c r="F7573" i="5"/>
  <c r="H7572" i="5"/>
  <c r="G7573" i="5"/>
  <c r="A7574" i="5"/>
  <c r="E7573" i="5"/>
  <c r="C7573" i="5"/>
  <c r="H7573" i="5" l="1"/>
  <c r="D7574" i="5"/>
  <c r="F7574" i="5"/>
  <c r="B7574" i="5"/>
  <c r="E7574" i="5"/>
  <c r="A7575" i="5"/>
  <c r="C7574" i="5"/>
  <c r="G7574" i="5"/>
  <c r="H7574" i="5" l="1"/>
  <c r="F7575" i="5"/>
  <c r="B7575" i="5"/>
  <c r="D7575" i="5"/>
  <c r="A7576" i="5"/>
  <c r="C7575" i="5"/>
  <c r="G7575" i="5"/>
  <c r="E7575" i="5"/>
  <c r="H7575" i="5" l="1"/>
  <c r="F7576" i="5"/>
  <c r="D7576" i="5"/>
  <c r="B7576" i="5"/>
  <c r="C7576" i="5"/>
  <c r="A7577" i="5"/>
  <c r="E7576" i="5"/>
  <c r="G7576" i="5"/>
  <c r="H7576" i="5" l="1"/>
  <c r="B7577" i="5"/>
  <c r="D7577" i="5"/>
  <c r="F7577" i="5"/>
  <c r="G7577" i="5"/>
  <c r="C7577" i="5"/>
  <c r="A7578" i="5"/>
  <c r="E7577" i="5"/>
  <c r="H7577" i="5" l="1"/>
  <c r="D7578" i="5"/>
  <c r="F7578" i="5"/>
  <c r="B7578" i="5"/>
  <c r="E7578" i="5"/>
  <c r="C7578" i="5"/>
  <c r="A7579" i="5"/>
  <c r="G7578" i="5"/>
  <c r="F7579" i="5" l="1"/>
  <c r="D7579" i="5"/>
  <c r="B7579" i="5"/>
  <c r="H7578" i="5"/>
  <c r="A7580" i="5"/>
  <c r="C7579" i="5"/>
  <c r="E7579" i="5"/>
  <c r="G7579" i="5"/>
  <c r="D7580" i="5" l="1"/>
  <c r="B7580" i="5"/>
  <c r="F7580" i="5"/>
  <c r="H7579" i="5"/>
  <c r="E7580" i="5"/>
  <c r="C7580" i="5"/>
  <c r="G7580" i="5"/>
  <c r="A7581" i="5"/>
  <c r="B7581" i="5" l="1"/>
  <c r="F7581" i="5"/>
  <c r="D7581" i="5"/>
  <c r="H7580" i="5"/>
  <c r="G7581" i="5"/>
  <c r="E7581" i="5"/>
  <c r="C7581" i="5"/>
  <c r="A7582" i="5"/>
  <c r="H7581" i="5" l="1"/>
  <c r="D7582" i="5"/>
  <c r="B7582" i="5"/>
  <c r="F7582" i="5"/>
  <c r="E7582" i="5"/>
  <c r="G7582" i="5"/>
  <c r="C7582" i="5"/>
  <c r="A7583" i="5"/>
  <c r="F7583" i="5" l="1"/>
  <c r="D7583" i="5"/>
  <c r="B7583" i="5"/>
  <c r="H7582" i="5"/>
  <c r="A7584" i="5"/>
  <c r="C7583" i="5"/>
  <c r="G7583" i="5"/>
  <c r="E7583" i="5"/>
  <c r="B7584" i="5" l="1"/>
  <c r="D7584" i="5"/>
  <c r="F7584" i="5"/>
  <c r="H7583" i="5"/>
  <c r="G7584" i="5"/>
  <c r="E7584" i="5"/>
  <c r="A7585" i="5"/>
  <c r="C7584" i="5"/>
  <c r="H7584" i="5" l="1"/>
  <c r="B7585" i="5"/>
  <c r="F7585" i="5"/>
  <c r="D7585" i="5"/>
  <c r="G7585" i="5"/>
  <c r="E7585" i="5"/>
  <c r="C7585" i="5"/>
  <c r="A7586" i="5"/>
  <c r="H7585" i="5" l="1"/>
  <c r="D7586" i="5"/>
  <c r="F7586" i="5"/>
  <c r="B7586" i="5"/>
  <c r="E7586" i="5"/>
  <c r="G7586" i="5"/>
  <c r="A7587" i="5"/>
  <c r="C7586" i="5"/>
  <c r="F7587" i="5" l="1"/>
  <c r="D7587" i="5"/>
  <c r="B7587" i="5"/>
  <c r="H7586" i="5"/>
  <c r="A7588" i="5"/>
  <c r="C7587" i="5"/>
  <c r="G7587" i="5"/>
  <c r="E7587" i="5"/>
  <c r="H7587" i="5" l="1"/>
  <c r="F7588" i="5"/>
  <c r="B7588" i="5"/>
  <c r="D7588" i="5"/>
  <c r="A7589" i="5"/>
  <c r="G7588" i="5"/>
  <c r="E7588" i="5"/>
  <c r="C7588" i="5"/>
  <c r="B7589" i="5" l="1"/>
  <c r="D7589" i="5"/>
  <c r="F7589" i="5"/>
  <c r="H7588" i="5"/>
  <c r="G7589" i="5"/>
  <c r="A7590" i="5"/>
  <c r="C7589" i="5"/>
  <c r="E7589" i="5"/>
  <c r="H7589" i="5" l="1"/>
  <c r="D7590" i="5"/>
  <c r="F7590" i="5"/>
  <c r="B7590" i="5"/>
  <c r="E7590" i="5"/>
  <c r="A7591" i="5"/>
  <c r="G7590" i="5"/>
  <c r="C7590" i="5"/>
  <c r="H7590" i="5" l="1"/>
  <c r="F7591" i="5"/>
  <c r="B7591" i="5"/>
  <c r="D7591" i="5"/>
  <c r="A7592" i="5"/>
  <c r="C7591" i="5"/>
  <c r="E7591" i="5"/>
  <c r="G7591" i="5"/>
  <c r="H7591" i="5" l="1"/>
  <c r="F7592" i="5"/>
  <c r="D7592" i="5"/>
  <c r="B7592" i="5"/>
  <c r="C7592" i="5"/>
  <c r="A7593" i="5"/>
  <c r="G7592" i="5"/>
  <c r="E7592" i="5"/>
  <c r="H7592" i="5" l="1"/>
  <c r="B7593" i="5"/>
  <c r="F7593" i="5"/>
  <c r="D7593" i="5"/>
  <c r="G7593" i="5"/>
  <c r="C7593" i="5"/>
  <c r="A7594" i="5"/>
  <c r="E7593" i="5"/>
  <c r="H7593" i="5" l="1"/>
  <c r="D7594" i="5"/>
  <c r="F7594" i="5"/>
  <c r="B7594" i="5"/>
  <c r="E7594" i="5"/>
  <c r="C7594" i="5"/>
  <c r="A7595" i="5"/>
  <c r="G7594" i="5"/>
  <c r="F7595" i="5" l="1"/>
  <c r="B7595" i="5"/>
  <c r="D7595" i="5"/>
  <c r="H7594" i="5"/>
  <c r="A7596" i="5"/>
  <c r="C7595" i="5"/>
  <c r="E7595" i="5"/>
  <c r="G7595" i="5"/>
  <c r="D7596" i="5" l="1"/>
  <c r="B7596" i="5"/>
  <c r="F7596" i="5"/>
  <c r="H7595" i="5"/>
  <c r="E7596" i="5"/>
  <c r="C7596" i="5"/>
  <c r="A7597" i="5"/>
  <c r="G7596" i="5"/>
  <c r="B7597" i="5" l="1"/>
  <c r="F7597" i="5"/>
  <c r="D7597" i="5"/>
  <c r="H7596" i="5"/>
  <c r="G7597" i="5"/>
  <c r="E7597" i="5"/>
  <c r="C7597" i="5"/>
  <c r="A7598" i="5"/>
  <c r="D7598" i="5" l="1"/>
  <c r="B7598" i="5"/>
  <c r="F7598" i="5"/>
  <c r="H7597" i="5"/>
  <c r="E7598" i="5"/>
  <c r="G7598" i="5"/>
  <c r="C7598" i="5"/>
  <c r="A7599" i="5"/>
  <c r="H7598" i="5" l="1"/>
  <c r="F7599" i="5"/>
  <c r="D7599" i="5"/>
  <c r="B7599" i="5"/>
  <c r="A7600" i="5"/>
  <c r="C7599" i="5"/>
  <c r="G7599" i="5"/>
  <c r="E7599" i="5"/>
  <c r="B7600" i="5" l="1"/>
  <c r="F7600" i="5"/>
  <c r="D7600" i="5"/>
  <c r="H7599" i="5"/>
  <c r="G7600" i="5"/>
  <c r="E7600" i="5"/>
  <c r="C7600" i="5"/>
  <c r="A7601" i="5"/>
  <c r="B7601" i="5" l="1"/>
  <c r="F7601" i="5"/>
  <c r="D7601" i="5"/>
  <c r="H7600" i="5"/>
  <c r="G7601" i="5"/>
  <c r="E7601" i="5"/>
  <c r="A7602" i="5"/>
  <c r="C7601" i="5"/>
  <c r="H7601" i="5" l="1"/>
  <c r="D7602" i="5"/>
  <c r="B7602" i="5"/>
  <c r="F7602" i="5"/>
  <c r="E7602" i="5"/>
  <c r="G7602" i="5"/>
  <c r="C7602" i="5"/>
  <c r="A7603" i="5"/>
  <c r="H7602" i="5" l="1"/>
  <c r="F7603" i="5"/>
  <c r="D7603" i="5"/>
  <c r="B7603" i="5"/>
  <c r="A7604" i="5"/>
  <c r="C7603" i="5"/>
  <c r="G7603" i="5"/>
  <c r="E7603" i="5"/>
  <c r="F7604" i="5" l="1"/>
  <c r="D7604" i="5"/>
  <c r="B7604" i="5"/>
  <c r="H7603" i="5"/>
  <c r="A7605" i="5"/>
  <c r="G7604" i="5"/>
  <c r="C7604" i="5"/>
  <c r="E7604" i="5"/>
  <c r="B7605" i="5" l="1"/>
  <c r="D7605" i="5"/>
  <c r="F7605" i="5"/>
  <c r="H7604" i="5"/>
  <c r="G7605" i="5"/>
  <c r="A7606" i="5"/>
  <c r="E7605" i="5"/>
  <c r="C7605" i="5"/>
  <c r="H7605" i="5" l="1"/>
  <c r="D7606" i="5"/>
  <c r="F7606" i="5"/>
  <c r="B7606" i="5"/>
  <c r="E7606" i="5"/>
  <c r="A7607" i="5"/>
  <c r="C7606" i="5"/>
  <c r="G7606" i="5"/>
  <c r="H7606" i="5" l="1"/>
  <c r="F7607" i="5"/>
  <c r="B7607" i="5"/>
  <c r="D7607" i="5"/>
  <c r="A7608" i="5"/>
  <c r="C7607" i="5"/>
  <c r="G7607" i="5"/>
  <c r="E7607" i="5"/>
  <c r="F7608" i="5" l="1"/>
  <c r="D7608" i="5"/>
  <c r="B7608" i="5"/>
  <c r="H7607" i="5"/>
  <c r="C7608" i="5"/>
  <c r="A7609" i="5"/>
  <c r="E7608" i="5"/>
  <c r="G7608" i="5"/>
  <c r="B7609" i="5" l="1"/>
  <c r="D7609" i="5"/>
  <c r="F7609" i="5"/>
  <c r="H7608" i="5"/>
  <c r="G7609" i="5"/>
  <c r="C7609" i="5"/>
  <c r="A7610" i="5"/>
  <c r="E7609" i="5"/>
  <c r="D7610" i="5" l="1"/>
  <c r="F7610" i="5"/>
  <c r="B7610" i="5"/>
  <c r="H7609" i="5"/>
  <c r="E7610" i="5"/>
  <c r="C7610" i="5"/>
  <c r="A7611" i="5"/>
  <c r="G7610" i="5"/>
  <c r="F7611" i="5" l="1"/>
  <c r="D7611" i="5"/>
  <c r="B7611" i="5"/>
  <c r="H7610" i="5"/>
  <c r="A7612" i="5"/>
  <c r="C7611" i="5"/>
  <c r="E7611" i="5"/>
  <c r="G7611" i="5"/>
  <c r="D7612" i="5" l="1"/>
  <c r="B7612" i="5"/>
  <c r="F7612" i="5"/>
  <c r="H7611" i="5"/>
  <c r="E7612" i="5"/>
  <c r="C7612" i="5"/>
  <c r="G7612" i="5"/>
  <c r="A7613" i="5"/>
  <c r="H7612" i="5" l="1"/>
  <c r="B7613" i="5"/>
  <c r="F7613" i="5"/>
  <c r="D7613" i="5"/>
  <c r="G7613" i="5"/>
  <c r="E7613" i="5"/>
  <c r="C7613" i="5"/>
  <c r="A7614" i="5"/>
  <c r="D7614" i="5" l="1"/>
  <c r="B7614" i="5"/>
  <c r="F7614" i="5"/>
  <c r="H7613" i="5"/>
  <c r="E7614" i="5"/>
  <c r="G7614" i="5"/>
  <c r="C7614" i="5"/>
  <c r="A7615" i="5"/>
  <c r="F7615" i="5" l="1"/>
  <c r="D7615" i="5"/>
  <c r="B7615" i="5"/>
  <c r="H7614" i="5"/>
  <c r="A7616" i="5"/>
  <c r="C7615" i="5"/>
  <c r="G7615" i="5"/>
  <c r="E7615" i="5"/>
  <c r="B7616" i="5" l="1"/>
  <c r="D7616" i="5"/>
  <c r="F7616" i="5"/>
  <c r="H7615" i="5"/>
  <c r="G7616" i="5"/>
  <c r="E7616" i="5"/>
  <c r="A7617" i="5"/>
  <c r="C7616" i="5"/>
  <c r="H7616" i="5" l="1"/>
  <c r="B7617" i="5"/>
  <c r="F7617" i="5"/>
  <c r="D7617" i="5"/>
  <c r="G7617" i="5"/>
  <c r="E7617" i="5"/>
  <c r="C7617" i="5"/>
  <c r="A7618" i="5"/>
  <c r="H7617" i="5" l="1"/>
  <c r="D7618" i="5"/>
  <c r="F7618" i="5"/>
  <c r="B7618" i="5"/>
  <c r="E7618" i="5"/>
  <c r="G7618" i="5"/>
  <c r="A7619" i="5"/>
  <c r="C7618" i="5"/>
  <c r="F7619" i="5" l="1"/>
  <c r="D7619" i="5"/>
  <c r="B7619" i="5"/>
  <c r="H7618" i="5"/>
  <c r="A7620" i="5"/>
  <c r="C7619" i="5"/>
  <c r="G7619" i="5"/>
  <c r="E7619" i="5"/>
  <c r="F7620" i="5" l="1"/>
  <c r="B7620" i="5"/>
  <c r="D7620" i="5"/>
  <c r="H7619" i="5"/>
  <c r="A7621" i="5"/>
  <c r="G7620" i="5"/>
  <c r="E7620" i="5"/>
  <c r="C7620" i="5"/>
  <c r="B7621" i="5" l="1"/>
  <c r="D7621" i="5"/>
  <c r="F7621" i="5"/>
  <c r="H7620" i="5"/>
  <c r="G7621" i="5"/>
  <c r="A7622" i="5"/>
  <c r="C7621" i="5"/>
  <c r="E7621" i="5"/>
  <c r="H7621" i="5" l="1"/>
  <c r="D7622" i="5"/>
  <c r="F7622" i="5"/>
  <c r="B7622" i="5"/>
  <c r="E7622" i="5"/>
  <c r="A7623" i="5"/>
  <c r="G7622" i="5"/>
  <c r="C7622" i="5"/>
  <c r="H7622" i="5" l="1"/>
  <c r="F7623" i="5"/>
  <c r="B7623" i="5"/>
  <c r="D7623" i="5"/>
  <c r="A7624" i="5"/>
  <c r="C7623" i="5"/>
  <c r="E7623" i="5"/>
  <c r="G7623" i="5"/>
  <c r="H7623" i="5" l="1"/>
  <c r="F7624" i="5"/>
  <c r="D7624" i="5"/>
  <c r="B7624" i="5"/>
  <c r="C7624" i="5"/>
  <c r="A7625" i="5"/>
  <c r="G7624" i="5"/>
  <c r="E7624" i="5"/>
  <c r="H7624" i="5" l="1"/>
  <c r="B7625" i="5"/>
  <c r="F7625" i="5"/>
  <c r="D7625" i="5"/>
  <c r="G7625" i="5"/>
  <c r="C7625" i="5"/>
  <c r="A7626" i="5"/>
  <c r="E7625" i="5"/>
  <c r="H7625" i="5" l="1"/>
  <c r="D7626" i="5"/>
  <c r="F7626" i="5"/>
  <c r="B7626" i="5"/>
  <c r="E7626" i="5"/>
  <c r="C7626" i="5"/>
  <c r="A7627" i="5"/>
  <c r="G7626" i="5"/>
  <c r="H7626" i="5" l="1"/>
  <c r="F7627" i="5"/>
  <c r="B7627" i="5"/>
  <c r="D7627" i="5"/>
  <c r="A7628" i="5"/>
  <c r="C7627" i="5"/>
  <c r="E7627" i="5"/>
  <c r="G7627" i="5"/>
  <c r="D7628" i="5" l="1"/>
  <c r="B7628" i="5"/>
  <c r="F7628" i="5"/>
  <c r="H7627" i="5"/>
  <c r="E7628" i="5"/>
  <c r="C7628" i="5"/>
  <c r="A7629" i="5"/>
  <c r="G7628" i="5"/>
  <c r="B7629" i="5" l="1"/>
  <c r="F7629" i="5"/>
  <c r="D7629" i="5"/>
  <c r="H7628" i="5"/>
  <c r="G7629" i="5"/>
  <c r="E7629" i="5"/>
  <c r="C7629" i="5"/>
  <c r="A7630" i="5"/>
  <c r="H7629" i="5" l="1"/>
  <c r="D7630" i="5"/>
  <c r="B7630" i="5"/>
  <c r="F7630" i="5"/>
  <c r="E7630" i="5"/>
  <c r="G7630" i="5"/>
  <c r="C7630" i="5"/>
  <c r="A7631" i="5"/>
  <c r="H7630" i="5" l="1"/>
  <c r="F7631" i="5"/>
  <c r="D7631" i="5"/>
  <c r="B7631" i="5"/>
  <c r="A7632" i="5"/>
  <c r="C7631" i="5"/>
  <c r="G7631" i="5"/>
  <c r="E7631" i="5"/>
  <c r="B7632" i="5" l="1"/>
  <c r="F7632" i="5"/>
  <c r="D7632" i="5"/>
  <c r="H7631" i="5"/>
  <c r="G7632" i="5"/>
  <c r="E7632" i="5"/>
  <c r="C7632" i="5"/>
  <c r="A7633" i="5"/>
  <c r="B7633" i="5" l="1"/>
  <c r="F7633" i="5"/>
  <c r="D7633" i="5"/>
  <c r="H7632" i="5"/>
  <c r="G7633" i="5"/>
  <c r="E7633" i="5"/>
  <c r="A7634" i="5"/>
  <c r="C7633" i="5"/>
  <c r="D7634" i="5" l="1"/>
  <c r="B7634" i="5"/>
  <c r="F7634" i="5"/>
  <c r="H7633" i="5"/>
  <c r="E7634" i="5"/>
  <c r="G7634" i="5"/>
  <c r="C7634" i="5"/>
  <c r="A7635" i="5"/>
  <c r="H7634" i="5" l="1"/>
  <c r="F7635" i="5"/>
  <c r="D7635" i="5"/>
  <c r="B7635" i="5"/>
  <c r="A7636" i="5"/>
  <c r="C7635" i="5"/>
  <c r="G7635" i="5"/>
  <c r="E7635" i="5"/>
  <c r="H7635" i="5" l="1"/>
  <c r="F7636" i="5"/>
  <c r="D7636" i="5"/>
  <c r="B7636" i="5"/>
  <c r="A7637" i="5"/>
  <c r="G7636" i="5"/>
  <c r="C7636" i="5"/>
  <c r="E7636" i="5"/>
  <c r="H7636" i="5" l="1"/>
  <c r="B7637" i="5"/>
  <c r="D7637" i="5"/>
  <c r="F7637" i="5"/>
  <c r="G7637" i="5"/>
  <c r="A7638" i="5"/>
  <c r="E7637" i="5"/>
  <c r="C7637" i="5"/>
  <c r="H7637" i="5" l="1"/>
  <c r="D7638" i="5"/>
  <c r="F7638" i="5"/>
  <c r="B7638" i="5"/>
  <c r="E7638" i="5"/>
  <c r="A7639" i="5"/>
  <c r="C7638" i="5"/>
  <c r="G7638" i="5"/>
  <c r="H7638" i="5" l="1"/>
  <c r="F7639" i="5"/>
  <c r="B7639" i="5"/>
  <c r="D7639" i="5"/>
  <c r="A7640" i="5"/>
  <c r="C7639" i="5"/>
  <c r="G7639" i="5"/>
  <c r="E7639" i="5"/>
  <c r="H7639" i="5" l="1"/>
  <c r="F7640" i="5"/>
  <c r="D7640" i="5"/>
  <c r="B7640" i="5"/>
  <c r="C7640" i="5"/>
  <c r="A7641" i="5"/>
  <c r="E7640" i="5"/>
  <c r="G7640" i="5"/>
  <c r="H7640" i="5" l="1"/>
  <c r="B7641" i="5"/>
  <c r="D7641" i="5"/>
  <c r="F7641" i="5"/>
  <c r="G7641" i="5"/>
  <c r="C7641" i="5"/>
  <c r="A7642" i="5"/>
  <c r="E7641" i="5"/>
  <c r="H7641" i="5" l="1"/>
  <c r="D7642" i="5"/>
  <c r="F7642" i="5"/>
  <c r="B7642" i="5"/>
  <c r="E7642" i="5"/>
  <c r="C7642" i="5"/>
  <c r="A7643" i="5"/>
  <c r="G7642" i="5"/>
  <c r="F7643" i="5" l="1"/>
  <c r="D7643" i="5"/>
  <c r="B7643" i="5"/>
  <c r="H7642" i="5"/>
  <c r="A7644" i="5"/>
  <c r="C7643" i="5"/>
  <c r="E7643" i="5"/>
  <c r="G7643" i="5"/>
  <c r="D7644" i="5" l="1"/>
  <c r="B7644" i="5"/>
  <c r="F7644" i="5"/>
  <c r="H7643" i="5"/>
  <c r="E7644" i="5"/>
  <c r="C7644" i="5"/>
  <c r="G7644" i="5"/>
  <c r="A7645" i="5"/>
  <c r="B7645" i="5" l="1"/>
  <c r="F7645" i="5"/>
  <c r="D7645" i="5"/>
  <c r="H7644" i="5"/>
  <c r="G7645" i="5"/>
  <c r="E7645" i="5"/>
  <c r="C7645" i="5"/>
  <c r="A7646" i="5"/>
  <c r="D7646" i="5" l="1"/>
  <c r="B7646" i="5"/>
  <c r="F7646" i="5"/>
  <c r="H7645" i="5"/>
  <c r="E7646" i="5"/>
  <c r="G7646" i="5"/>
  <c r="C7646" i="5"/>
  <c r="A7647" i="5"/>
  <c r="H7646" i="5" l="1"/>
  <c r="F7647" i="5"/>
  <c r="D7647" i="5"/>
  <c r="B7647" i="5"/>
  <c r="A7648" i="5"/>
  <c r="C7647" i="5"/>
  <c r="G7647" i="5"/>
  <c r="E7647" i="5"/>
  <c r="H7647" i="5" l="1"/>
  <c r="B7648" i="5"/>
  <c r="D7648" i="5"/>
  <c r="F7648" i="5"/>
  <c r="G7648" i="5"/>
  <c r="E7648" i="5"/>
  <c r="A7649" i="5"/>
  <c r="C7648" i="5"/>
  <c r="H7648" i="5" l="1"/>
  <c r="B7649" i="5"/>
  <c r="F7649" i="5"/>
  <c r="D7649" i="5"/>
  <c r="G7649" i="5"/>
  <c r="E7649" i="5"/>
  <c r="C7649" i="5"/>
  <c r="A7650" i="5"/>
  <c r="H7649" i="5" l="1"/>
  <c r="D7650" i="5"/>
  <c r="F7650" i="5"/>
  <c r="B7650" i="5"/>
  <c r="E7650" i="5"/>
  <c r="G7650" i="5"/>
  <c r="A7651" i="5"/>
  <c r="C7650" i="5"/>
  <c r="F7651" i="5" l="1"/>
  <c r="D7651" i="5"/>
  <c r="B7651" i="5"/>
  <c r="H7650" i="5"/>
  <c r="A7652" i="5"/>
  <c r="C7651" i="5"/>
  <c r="G7651" i="5"/>
  <c r="E7651" i="5"/>
  <c r="F7652" i="5" l="1"/>
  <c r="B7652" i="5"/>
  <c r="D7652" i="5"/>
  <c r="H7651" i="5"/>
  <c r="A7653" i="5"/>
  <c r="G7652" i="5"/>
  <c r="E7652" i="5"/>
  <c r="C7652" i="5"/>
  <c r="B7653" i="5" l="1"/>
  <c r="D7653" i="5"/>
  <c r="F7653" i="5"/>
  <c r="H7652" i="5"/>
  <c r="G7653" i="5"/>
  <c r="A7654" i="5"/>
  <c r="C7653" i="5"/>
  <c r="E7653" i="5"/>
  <c r="H7653" i="5" l="1"/>
  <c r="D7654" i="5"/>
  <c r="F7654" i="5"/>
  <c r="B7654" i="5"/>
  <c r="E7654" i="5"/>
  <c r="A7655" i="5"/>
  <c r="G7654" i="5"/>
  <c r="C7654" i="5"/>
  <c r="H7654" i="5" l="1"/>
  <c r="F7655" i="5"/>
  <c r="B7655" i="5"/>
  <c r="D7655" i="5"/>
  <c r="A7656" i="5"/>
  <c r="C7655" i="5"/>
  <c r="E7655" i="5"/>
  <c r="G7655" i="5"/>
  <c r="F7656" i="5" l="1"/>
  <c r="D7656" i="5"/>
  <c r="B7656" i="5"/>
  <c r="H7655" i="5"/>
  <c r="C7656" i="5"/>
  <c r="A7657" i="5"/>
  <c r="G7656" i="5"/>
  <c r="E7656" i="5"/>
  <c r="B7657" i="5" l="1"/>
  <c r="F7657" i="5"/>
  <c r="D7657" i="5"/>
  <c r="H7656" i="5"/>
  <c r="G7657" i="5"/>
  <c r="C7657" i="5"/>
  <c r="A7658" i="5"/>
  <c r="E7657" i="5"/>
  <c r="D7658" i="5" l="1"/>
  <c r="F7658" i="5"/>
  <c r="B7658" i="5"/>
  <c r="H7657" i="5"/>
  <c r="E7658" i="5"/>
  <c r="C7658" i="5"/>
  <c r="A7659" i="5"/>
  <c r="G7658" i="5"/>
  <c r="H7658" i="5" l="1"/>
  <c r="F7659" i="5"/>
  <c r="B7659" i="5"/>
  <c r="D7659" i="5"/>
  <c r="A7660" i="5"/>
  <c r="C7659" i="5"/>
  <c r="E7659" i="5"/>
  <c r="G7659" i="5"/>
  <c r="D7660" i="5" l="1"/>
  <c r="B7660" i="5"/>
  <c r="F7660" i="5"/>
  <c r="H7659" i="5"/>
  <c r="E7660" i="5"/>
  <c r="C7660" i="5"/>
  <c r="A7661" i="5"/>
  <c r="G7660" i="5"/>
  <c r="H7660" i="5" l="1"/>
  <c r="B7661" i="5"/>
  <c r="F7661" i="5"/>
  <c r="D7661" i="5"/>
  <c r="G7661" i="5"/>
  <c r="E7661" i="5"/>
  <c r="C7661" i="5"/>
  <c r="A7662" i="5"/>
  <c r="H7661" i="5" l="1"/>
  <c r="D7662" i="5"/>
  <c r="B7662" i="5"/>
  <c r="F7662" i="5"/>
  <c r="E7662" i="5"/>
  <c r="G7662" i="5"/>
  <c r="C7662" i="5"/>
  <c r="A7663" i="5"/>
  <c r="F7663" i="5" l="1"/>
  <c r="D7663" i="5"/>
  <c r="B7663" i="5"/>
  <c r="H7662" i="5"/>
  <c r="A7664" i="5"/>
  <c r="C7663" i="5"/>
  <c r="G7663" i="5"/>
  <c r="E7663" i="5"/>
  <c r="B7664" i="5" l="1"/>
  <c r="F7664" i="5"/>
  <c r="D7664" i="5"/>
  <c r="H7663" i="5"/>
  <c r="G7664" i="5"/>
  <c r="E7664" i="5"/>
  <c r="C7664" i="5"/>
  <c r="A7665" i="5"/>
  <c r="B7665" i="5" l="1"/>
  <c r="F7665" i="5"/>
  <c r="D7665" i="5"/>
  <c r="H7664" i="5"/>
  <c r="G7665" i="5"/>
  <c r="E7665" i="5"/>
  <c r="A7666" i="5"/>
  <c r="C7665" i="5"/>
  <c r="H7665" i="5" l="1"/>
  <c r="D7666" i="5"/>
  <c r="B7666" i="5"/>
  <c r="F7666" i="5"/>
  <c r="E7666" i="5"/>
  <c r="G7666" i="5"/>
  <c r="C7666" i="5"/>
  <c r="A7667" i="5"/>
  <c r="F7667" i="5" l="1"/>
  <c r="D7667" i="5"/>
  <c r="B7667" i="5"/>
  <c r="H7666" i="5"/>
  <c r="A7668" i="5"/>
  <c r="C7667" i="5"/>
  <c r="G7667" i="5"/>
  <c r="E7667" i="5"/>
  <c r="F7668" i="5" l="1"/>
  <c r="D7668" i="5"/>
  <c r="B7668" i="5"/>
  <c r="H7667" i="5"/>
  <c r="A7669" i="5"/>
  <c r="G7668" i="5"/>
  <c r="C7668" i="5"/>
  <c r="E7668" i="5"/>
  <c r="B7669" i="5" l="1"/>
  <c r="D7669" i="5"/>
  <c r="F7669" i="5"/>
  <c r="H7668" i="5"/>
  <c r="G7669" i="5"/>
  <c r="A7670" i="5"/>
  <c r="E7669" i="5"/>
  <c r="C7669" i="5"/>
  <c r="H7669" i="5" l="1"/>
  <c r="D7670" i="5"/>
  <c r="F7670" i="5"/>
  <c r="B7670" i="5"/>
  <c r="E7670" i="5"/>
  <c r="A7671" i="5"/>
  <c r="C7670" i="5"/>
  <c r="G7670" i="5"/>
  <c r="H7670" i="5" l="1"/>
  <c r="F7671" i="5"/>
  <c r="B7671" i="5"/>
  <c r="D7671" i="5"/>
  <c r="A7672" i="5"/>
  <c r="C7671" i="5"/>
  <c r="G7671" i="5"/>
  <c r="E7671" i="5"/>
  <c r="H7671" i="5" l="1"/>
  <c r="F7672" i="5"/>
  <c r="D7672" i="5"/>
  <c r="B7672" i="5"/>
  <c r="C7672" i="5"/>
  <c r="A7673" i="5"/>
  <c r="E7672" i="5"/>
  <c r="G7672" i="5"/>
  <c r="H7672" i="5" l="1"/>
  <c r="B7673" i="5"/>
  <c r="D7673" i="5"/>
  <c r="F7673" i="5"/>
  <c r="G7673" i="5"/>
  <c r="C7673" i="5"/>
  <c r="A7674" i="5"/>
  <c r="E7673" i="5"/>
  <c r="H7673" i="5" l="1"/>
  <c r="D7674" i="5"/>
  <c r="F7674" i="5"/>
  <c r="B7674" i="5"/>
  <c r="E7674" i="5"/>
  <c r="C7674" i="5"/>
  <c r="A7675" i="5"/>
  <c r="G7674" i="5"/>
  <c r="H7674" i="5" l="1"/>
  <c r="F7675" i="5"/>
  <c r="D7675" i="5"/>
  <c r="B7675" i="5"/>
  <c r="A7676" i="5"/>
  <c r="C7675" i="5"/>
  <c r="E7675" i="5"/>
  <c r="G7675" i="5"/>
  <c r="D7676" i="5" l="1"/>
  <c r="B7676" i="5"/>
  <c r="F7676" i="5"/>
  <c r="H7675" i="5"/>
  <c r="E7676" i="5"/>
  <c r="C7676" i="5"/>
  <c r="G7676" i="5"/>
  <c r="A7677" i="5"/>
  <c r="B7677" i="5" l="1"/>
  <c r="F7677" i="5"/>
  <c r="D7677" i="5"/>
  <c r="H7676" i="5"/>
  <c r="G7677" i="5"/>
  <c r="E7677" i="5"/>
  <c r="C7677" i="5"/>
  <c r="A7678" i="5"/>
  <c r="H7677" i="5" l="1"/>
  <c r="D7678" i="5"/>
  <c r="B7678" i="5"/>
  <c r="F7678" i="5"/>
  <c r="E7678" i="5"/>
  <c r="G7678" i="5"/>
  <c r="C7678" i="5"/>
  <c r="A7679" i="5"/>
  <c r="H7678" i="5" l="1"/>
  <c r="F7679" i="5"/>
  <c r="D7679" i="5"/>
  <c r="B7679" i="5"/>
  <c r="A7680" i="5"/>
  <c r="C7679" i="5"/>
  <c r="G7679" i="5"/>
  <c r="E7679" i="5"/>
  <c r="B7680" i="5" l="1"/>
  <c r="D7680" i="5"/>
  <c r="F7680" i="5"/>
  <c r="H7679" i="5"/>
  <c r="G7680" i="5"/>
  <c r="E7680" i="5"/>
  <c r="A7681" i="5"/>
  <c r="C7680" i="5"/>
  <c r="H7680" i="5" l="1"/>
  <c r="B7681" i="5"/>
  <c r="F7681" i="5"/>
  <c r="D7681" i="5"/>
  <c r="G7681" i="5"/>
  <c r="E7681" i="5"/>
  <c r="C7681" i="5"/>
  <c r="A7682" i="5"/>
  <c r="H7681" i="5" l="1"/>
  <c r="D7682" i="5"/>
  <c r="F7682" i="5"/>
  <c r="B7682" i="5"/>
  <c r="E7682" i="5"/>
  <c r="G7682" i="5"/>
  <c r="A7683" i="5"/>
  <c r="C7682" i="5"/>
  <c r="F7683" i="5" l="1"/>
  <c r="D7683" i="5"/>
  <c r="B7683" i="5"/>
  <c r="H7682" i="5"/>
  <c r="A7684" i="5"/>
  <c r="C7683" i="5"/>
  <c r="G7683" i="5"/>
  <c r="E7683" i="5"/>
  <c r="F7684" i="5" l="1"/>
  <c r="B7684" i="5"/>
  <c r="D7684" i="5"/>
  <c r="H7683" i="5"/>
  <c r="A7685" i="5"/>
  <c r="G7684" i="5"/>
  <c r="E7684" i="5"/>
  <c r="C7684" i="5"/>
  <c r="B7685" i="5" l="1"/>
  <c r="D7685" i="5"/>
  <c r="F7685" i="5"/>
  <c r="H7684" i="5"/>
  <c r="G7685" i="5"/>
  <c r="A7686" i="5"/>
  <c r="C7685" i="5"/>
  <c r="E7685" i="5"/>
  <c r="H7685" i="5" l="1"/>
  <c r="D7686" i="5"/>
  <c r="F7686" i="5"/>
  <c r="B7686" i="5"/>
  <c r="E7686" i="5"/>
  <c r="A7687" i="5"/>
  <c r="G7686" i="5"/>
  <c r="C7686" i="5"/>
  <c r="H7686" i="5" l="1"/>
  <c r="F7687" i="5"/>
  <c r="B7687" i="5"/>
  <c r="D7687" i="5"/>
  <c r="A7688" i="5"/>
  <c r="C7687" i="5"/>
  <c r="E7687" i="5"/>
  <c r="G7687" i="5"/>
  <c r="H7687" i="5" l="1"/>
  <c r="F7688" i="5"/>
  <c r="D7688" i="5"/>
  <c r="B7688" i="5"/>
  <c r="C7688" i="5"/>
  <c r="A7689" i="5"/>
  <c r="G7688" i="5"/>
  <c r="E7688" i="5"/>
  <c r="H7688" i="5" l="1"/>
  <c r="B7689" i="5"/>
  <c r="F7689" i="5"/>
  <c r="D7689" i="5"/>
  <c r="G7689" i="5"/>
  <c r="C7689" i="5"/>
  <c r="A7690" i="5"/>
  <c r="E7689" i="5"/>
  <c r="H7689" i="5" l="1"/>
  <c r="D7690" i="5"/>
  <c r="F7690" i="5"/>
  <c r="B7690" i="5"/>
  <c r="E7690" i="5"/>
  <c r="C7690" i="5"/>
  <c r="A7691" i="5"/>
  <c r="G7690" i="5"/>
  <c r="F7691" i="5" l="1"/>
  <c r="B7691" i="5"/>
  <c r="D7691" i="5"/>
  <c r="H7690" i="5"/>
  <c r="A7692" i="5"/>
  <c r="C7691" i="5"/>
  <c r="E7691" i="5"/>
  <c r="G7691" i="5"/>
  <c r="D7692" i="5" l="1"/>
  <c r="B7692" i="5"/>
  <c r="F7692" i="5"/>
  <c r="H7691" i="5"/>
  <c r="E7692" i="5"/>
  <c r="C7692" i="5"/>
  <c r="A7693" i="5"/>
  <c r="G7692" i="5"/>
  <c r="H7692" i="5" l="1"/>
  <c r="B7693" i="5"/>
  <c r="F7693" i="5"/>
  <c r="D7693" i="5"/>
  <c r="G7693" i="5"/>
  <c r="E7693" i="5"/>
  <c r="C7693" i="5"/>
  <c r="A7694" i="5"/>
  <c r="D7694" i="5" l="1"/>
  <c r="B7694" i="5"/>
  <c r="F7694" i="5"/>
  <c r="H7693" i="5"/>
  <c r="E7694" i="5"/>
  <c r="G7694" i="5"/>
  <c r="C7694" i="5"/>
  <c r="A7695" i="5"/>
  <c r="F7695" i="5" l="1"/>
  <c r="D7695" i="5"/>
  <c r="B7695" i="5"/>
  <c r="H7694" i="5"/>
  <c r="A7696" i="5"/>
  <c r="C7695" i="5"/>
  <c r="G7695" i="5"/>
  <c r="E7695" i="5"/>
  <c r="B7696" i="5" l="1"/>
  <c r="F7696" i="5"/>
  <c r="D7696" i="5"/>
  <c r="H7695" i="5"/>
  <c r="G7696" i="5"/>
  <c r="E7696" i="5"/>
  <c r="C7696" i="5"/>
  <c r="A7697" i="5"/>
  <c r="H7696" i="5" l="1"/>
  <c r="B7697" i="5"/>
  <c r="F7697" i="5"/>
  <c r="D7697" i="5"/>
  <c r="G7697" i="5"/>
  <c r="E7697" i="5"/>
  <c r="A7698" i="5"/>
  <c r="C7697" i="5"/>
  <c r="H7697" i="5" l="1"/>
  <c r="D7698" i="5"/>
  <c r="B7698" i="5"/>
  <c r="F7698" i="5"/>
  <c r="E7698" i="5"/>
  <c r="G7698" i="5"/>
  <c r="C7698" i="5"/>
  <c r="A7699" i="5"/>
  <c r="H7698" i="5" l="1"/>
  <c r="F7699" i="5"/>
  <c r="D7699" i="5"/>
  <c r="B7699" i="5"/>
  <c r="A7700" i="5"/>
  <c r="C7699" i="5"/>
  <c r="G7699" i="5"/>
  <c r="E7699" i="5"/>
  <c r="F7700" i="5" l="1"/>
  <c r="D7700" i="5"/>
  <c r="B7700" i="5"/>
  <c r="H7699" i="5"/>
  <c r="A7701" i="5"/>
  <c r="G7700" i="5"/>
  <c r="C7700" i="5"/>
  <c r="E7700" i="5"/>
  <c r="B7701" i="5" l="1"/>
  <c r="D7701" i="5"/>
  <c r="F7701" i="5"/>
  <c r="H7700" i="5"/>
  <c r="G7701" i="5"/>
  <c r="A7702" i="5"/>
  <c r="E7701" i="5"/>
  <c r="C7701" i="5"/>
  <c r="H7701" i="5" l="1"/>
  <c r="D7702" i="5"/>
  <c r="F7702" i="5"/>
  <c r="B7702" i="5"/>
  <c r="E7702" i="5"/>
  <c r="A7703" i="5"/>
  <c r="C7702" i="5"/>
  <c r="G7702" i="5"/>
  <c r="H7702" i="5" l="1"/>
  <c r="F7703" i="5"/>
  <c r="B7703" i="5"/>
  <c r="D7703" i="5"/>
  <c r="A7704" i="5"/>
  <c r="C7703" i="5"/>
  <c r="G7703" i="5"/>
  <c r="E7703" i="5"/>
  <c r="H7703" i="5" l="1"/>
  <c r="F7704" i="5"/>
  <c r="D7704" i="5"/>
  <c r="B7704" i="5"/>
  <c r="C7704" i="5"/>
  <c r="A7705" i="5"/>
  <c r="E7704" i="5"/>
  <c r="G7704" i="5"/>
  <c r="H7704" i="5" l="1"/>
  <c r="B7705" i="5"/>
  <c r="D7705" i="5"/>
  <c r="F7705" i="5"/>
  <c r="G7705" i="5"/>
  <c r="C7705" i="5"/>
  <c r="A7706" i="5"/>
  <c r="E7705" i="5"/>
  <c r="H7705" i="5" l="1"/>
  <c r="D7706" i="5"/>
  <c r="F7706" i="5"/>
  <c r="B7706" i="5"/>
  <c r="E7706" i="5"/>
  <c r="C7706" i="5"/>
  <c r="A7707" i="5"/>
  <c r="G7706" i="5"/>
  <c r="F7707" i="5" l="1"/>
  <c r="D7707" i="5"/>
  <c r="B7707" i="5"/>
  <c r="H7706" i="5"/>
  <c r="A7708" i="5"/>
  <c r="C7707" i="5"/>
  <c r="E7707" i="5"/>
  <c r="G7707" i="5"/>
  <c r="D7708" i="5" l="1"/>
  <c r="B7708" i="5"/>
  <c r="F7708" i="5"/>
  <c r="H7707" i="5"/>
  <c r="E7708" i="5"/>
  <c r="C7708" i="5"/>
  <c r="G7708" i="5"/>
  <c r="A7709" i="5"/>
  <c r="B7709" i="5" l="1"/>
  <c r="F7709" i="5"/>
  <c r="D7709" i="5"/>
  <c r="H7708" i="5"/>
  <c r="G7709" i="5"/>
  <c r="E7709" i="5"/>
  <c r="C7709" i="5"/>
  <c r="A7710" i="5"/>
  <c r="D7710" i="5" l="1"/>
  <c r="B7710" i="5"/>
  <c r="F7710" i="5"/>
  <c r="H7709" i="5"/>
  <c r="E7710" i="5"/>
  <c r="G7710" i="5"/>
  <c r="C7710" i="5"/>
  <c r="A7711" i="5"/>
  <c r="F7711" i="5" l="1"/>
  <c r="D7711" i="5"/>
  <c r="B7711" i="5"/>
  <c r="H7710" i="5"/>
  <c r="A7712" i="5"/>
  <c r="C7711" i="5"/>
  <c r="G7711" i="5"/>
  <c r="E7711" i="5"/>
  <c r="B7712" i="5" l="1"/>
  <c r="D7712" i="5"/>
  <c r="F7712" i="5"/>
  <c r="H7711" i="5"/>
  <c r="G7712" i="5"/>
  <c r="E7712" i="5"/>
  <c r="A7713" i="5"/>
  <c r="C7712" i="5"/>
  <c r="B7713" i="5" l="1"/>
  <c r="F7713" i="5"/>
  <c r="D7713" i="5"/>
  <c r="H7712" i="5"/>
  <c r="G7713" i="5"/>
  <c r="E7713" i="5"/>
  <c r="C7713" i="5"/>
  <c r="A7714" i="5"/>
  <c r="H7713" i="5" l="1"/>
  <c r="D7714" i="5"/>
  <c r="F7714" i="5"/>
  <c r="B7714" i="5"/>
  <c r="E7714" i="5"/>
  <c r="G7714" i="5"/>
  <c r="A7715" i="5"/>
  <c r="C7714" i="5"/>
  <c r="H7714" i="5" l="1"/>
  <c r="F7715" i="5"/>
  <c r="D7715" i="5"/>
  <c r="B7715" i="5"/>
  <c r="A7716" i="5"/>
  <c r="C7715" i="5"/>
  <c r="G7715" i="5"/>
  <c r="E7715" i="5"/>
  <c r="H7715" i="5" l="1"/>
  <c r="F7716" i="5"/>
  <c r="B7716" i="5"/>
  <c r="D7716" i="5"/>
  <c r="A7717" i="5"/>
  <c r="G7716" i="5"/>
  <c r="E7716" i="5"/>
  <c r="C7716" i="5"/>
  <c r="H7716" i="5" l="1"/>
  <c r="B7717" i="5"/>
  <c r="D7717" i="5"/>
  <c r="F7717" i="5"/>
  <c r="G7717" i="5"/>
  <c r="A7718" i="5"/>
  <c r="C7717" i="5"/>
  <c r="E7717" i="5"/>
  <c r="H7717" i="5" l="1"/>
  <c r="D7718" i="5"/>
  <c r="F7718" i="5"/>
  <c r="B7718" i="5"/>
  <c r="E7718" i="5"/>
  <c r="A7719" i="5"/>
  <c r="G7718" i="5"/>
  <c r="C7718" i="5"/>
  <c r="H7718" i="5" l="1"/>
  <c r="F7719" i="5"/>
  <c r="B7719" i="5"/>
  <c r="D7719" i="5"/>
  <c r="A7720" i="5"/>
  <c r="C7719" i="5"/>
  <c r="E7719" i="5"/>
  <c r="G7719" i="5"/>
  <c r="H7719" i="5" l="1"/>
  <c r="F7720" i="5"/>
  <c r="D7720" i="5"/>
  <c r="B7720" i="5"/>
  <c r="C7720" i="5"/>
  <c r="A7721" i="5"/>
  <c r="G7720" i="5"/>
  <c r="E7720" i="5"/>
  <c r="B7721" i="5" l="1"/>
  <c r="F7721" i="5"/>
  <c r="D7721" i="5"/>
  <c r="H7720" i="5"/>
  <c r="G7721" i="5"/>
  <c r="C7721" i="5"/>
  <c r="A7722" i="5"/>
  <c r="E7721" i="5"/>
  <c r="H7721" i="5" l="1"/>
  <c r="D7722" i="5"/>
  <c r="F7722" i="5"/>
  <c r="B7722" i="5"/>
  <c r="E7722" i="5"/>
  <c r="C7722" i="5"/>
  <c r="A7723" i="5"/>
  <c r="G7722" i="5"/>
  <c r="F7723" i="5" l="1"/>
  <c r="B7723" i="5"/>
  <c r="D7723" i="5"/>
  <c r="H7722" i="5"/>
  <c r="A7724" i="5"/>
  <c r="C7723" i="5"/>
  <c r="E7723" i="5"/>
  <c r="G7723" i="5"/>
  <c r="D7724" i="5" l="1"/>
  <c r="B7724" i="5"/>
  <c r="F7724" i="5"/>
  <c r="H7723" i="5"/>
  <c r="E7724" i="5"/>
  <c r="C7724" i="5"/>
  <c r="A7725" i="5"/>
  <c r="G7724" i="5"/>
  <c r="H7724" i="5" l="1"/>
  <c r="B7725" i="5"/>
  <c r="F7725" i="5"/>
  <c r="D7725" i="5"/>
  <c r="G7725" i="5"/>
  <c r="E7725" i="5"/>
  <c r="C7725" i="5"/>
  <c r="A7726" i="5"/>
  <c r="H7725" i="5" l="1"/>
  <c r="D7726" i="5"/>
  <c r="B7726" i="5"/>
  <c r="F7726" i="5"/>
  <c r="E7726" i="5"/>
  <c r="G7726" i="5"/>
  <c r="C7726" i="5"/>
  <c r="A7727" i="5"/>
  <c r="F7727" i="5" l="1"/>
  <c r="D7727" i="5"/>
  <c r="B7727" i="5"/>
  <c r="H7726" i="5"/>
  <c r="A7728" i="5"/>
  <c r="C7727" i="5"/>
  <c r="G7727" i="5"/>
  <c r="E7727" i="5"/>
  <c r="B7728" i="5" l="1"/>
  <c r="F7728" i="5"/>
  <c r="D7728" i="5"/>
  <c r="H7727" i="5"/>
  <c r="G7728" i="5"/>
  <c r="E7728" i="5"/>
  <c r="C7728" i="5"/>
  <c r="A7729" i="5"/>
  <c r="B7729" i="5" l="1"/>
  <c r="F7729" i="5"/>
  <c r="D7729" i="5"/>
  <c r="H7728" i="5"/>
  <c r="G7729" i="5"/>
  <c r="E7729" i="5"/>
  <c r="A7730" i="5"/>
  <c r="C7729" i="5"/>
  <c r="D7730" i="5" l="1"/>
  <c r="B7730" i="5"/>
  <c r="F7730" i="5"/>
  <c r="H7729" i="5"/>
  <c r="E7730" i="5"/>
  <c r="G7730" i="5"/>
  <c r="C7730" i="5"/>
  <c r="A7731" i="5"/>
  <c r="F7731" i="5" l="1"/>
  <c r="D7731" i="5"/>
  <c r="B7731" i="5"/>
  <c r="H7730" i="5"/>
  <c r="A7732" i="5"/>
  <c r="C7731" i="5"/>
  <c r="G7731" i="5"/>
  <c r="E7731" i="5"/>
  <c r="F7732" i="5" l="1"/>
  <c r="D7732" i="5"/>
  <c r="B7732" i="5"/>
  <c r="H7731" i="5"/>
  <c r="A7733" i="5"/>
  <c r="G7732" i="5"/>
  <c r="C7732" i="5"/>
  <c r="E7732" i="5"/>
  <c r="B7733" i="5" l="1"/>
  <c r="D7733" i="5"/>
  <c r="F7733" i="5"/>
  <c r="H7732" i="5"/>
  <c r="G7733" i="5"/>
  <c r="A7734" i="5"/>
  <c r="E7733" i="5"/>
  <c r="C7733" i="5"/>
  <c r="H7733" i="5" l="1"/>
  <c r="D7734" i="5"/>
  <c r="F7734" i="5"/>
  <c r="B7734" i="5"/>
  <c r="E7734" i="5"/>
  <c r="A7735" i="5"/>
  <c r="C7734" i="5"/>
  <c r="G7734" i="5"/>
  <c r="H7734" i="5" l="1"/>
  <c r="F7735" i="5"/>
  <c r="B7735" i="5"/>
  <c r="D7735" i="5"/>
  <c r="A7736" i="5"/>
  <c r="C7735" i="5"/>
  <c r="G7735" i="5"/>
  <c r="E7735" i="5"/>
  <c r="H7735" i="5" l="1"/>
  <c r="F7736" i="5"/>
  <c r="D7736" i="5"/>
  <c r="B7736" i="5"/>
  <c r="C7736" i="5"/>
  <c r="A7737" i="5"/>
  <c r="E7736" i="5"/>
  <c r="G7736" i="5"/>
  <c r="H7736" i="5" l="1"/>
  <c r="B7737" i="5"/>
  <c r="D7737" i="5"/>
  <c r="F7737" i="5"/>
  <c r="G7737" i="5"/>
  <c r="C7737" i="5"/>
  <c r="A7738" i="5"/>
  <c r="E7737" i="5"/>
  <c r="H7737" i="5" l="1"/>
  <c r="D7738" i="5"/>
  <c r="F7738" i="5"/>
  <c r="B7738" i="5"/>
  <c r="E7738" i="5"/>
  <c r="C7738" i="5"/>
  <c r="A7739" i="5"/>
  <c r="G7738" i="5"/>
  <c r="F7739" i="5" l="1"/>
  <c r="D7739" i="5"/>
  <c r="B7739" i="5"/>
  <c r="H7738" i="5"/>
  <c r="A7740" i="5"/>
  <c r="C7739" i="5"/>
  <c r="E7739" i="5"/>
  <c r="G7739" i="5"/>
  <c r="D7740" i="5" l="1"/>
  <c r="B7740" i="5"/>
  <c r="F7740" i="5"/>
  <c r="H7739" i="5"/>
  <c r="E7740" i="5"/>
  <c r="C7740" i="5"/>
  <c r="G7740" i="5"/>
  <c r="A7741" i="5"/>
  <c r="H7740" i="5" l="1"/>
  <c r="B7741" i="5"/>
  <c r="F7741" i="5"/>
  <c r="D7741" i="5"/>
  <c r="G7741" i="5"/>
  <c r="E7741" i="5"/>
  <c r="C7741" i="5"/>
  <c r="A7742" i="5"/>
  <c r="H7741" i="5" l="1"/>
  <c r="D7742" i="5"/>
  <c r="B7742" i="5"/>
  <c r="F7742" i="5"/>
  <c r="E7742" i="5"/>
  <c r="G7742" i="5"/>
  <c r="C7742" i="5"/>
  <c r="A7743" i="5"/>
  <c r="H7742" i="5" l="1"/>
  <c r="F7743" i="5"/>
  <c r="D7743" i="5"/>
  <c r="B7743" i="5"/>
  <c r="A7744" i="5"/>
  <c r="C7743" i="5"/>
  <c r="G7743" i="5"/>
  <c r="E7743" i="5"/>
  <c r="H7743" i="5" l="1"/>
  <c r="B7744" i="5"/>
  <c r="D7744" i="5"/>
  <c r="F7744" i="5"/>
  <c r="G7744" i="5"/>
  <c r="E7744" i="5"/>
  <c r="A7745" i="5"/>
  <c r="C7744" i="5"/>
  <c r="H7744" i="5" l="1"/>
  <c r="B7745" i="5"/>
  <c r="F7745" i="5"/>
  <c r="D7745" i="5"/>
  <c r="G7745" i="5"/>
  <c r="E7745" i="5"/>
  <c r="C7745" i="5"/>
  <c r="A7746" i="5"/>
  <c r="H7745" i="5" l="1"/>
  <c r="D7746" i="5"/>
  <c r="F7746" i="5"/>
  <c r="B7746" i="5"/>
  <c r="E7746" i="5"/>
  <c r="G7746" i="5"/>
  <c r="A7747" i="5"/>
  <c r="C7746" i="5"/>
  <c r="F7747" i="5" l="1"/>
  <c r="D7747" i="5"/>
  <c r="B7747" i="5"/>
  <c r="H7746" i="5"/>
  <c r="A7748" i="5"/>
  <c r="C7747" i="5"/>
  <c r="G7747" i="5"/>
  <c r="E7747" i="5"/>
  <c r="F7748" i="5" l="1"/>
  <c r="B7748" i="5"/>
  <c r="D7748" i="5"/>
  <c r="H7747" i="5"/>
  <c r="A7749" i="5"/>
  <c r="G7748" i="5"/>
  <c r="E7748" i="5"/>
  <c r="C7748" i="5"/>
  <c r="B7749" i="5" l="1"/>
  <c r="D7749" i="5"/>
  <c r="F7749" i="5"/>
  <c r="H7748" i="5"/>
  <c r="G7749" i="5"/>
  <c r="A7750" i="5"/>
  <c r="C7749" i="5"/>
  <c r="E7749" i="5"/>
  <c r="H7749" i="5" l="1"/>
  <c r="D7750" i="5"/>
  <c r="F7750" i="5"/>
  <c r="B7750" i="5"/>
  <c r="E7750" i="5"/>
  <c r="A7751" i="5"/>
  <c r="G7750" i="5"/>
  <c r="C7750" i="5"/>
  <c r="H7750" i="5" l="1"/>
  <c r="F7751" i="5"/>
  <c r="B7751" i="5"/>
  <c r="D7751" i="5"/>
  <c r="A7752" i="5"/>
  <c r="C7751" i="5"/>
  <c r="E7751" i="5"/>
  <c r="G7751" i="5"/>
  <c r="F7752" i="5" l="1"/>
  <c r="D7752" i="5"/>
  <c r="B7752" i="5"/>
  <c r="H7751" i="5"/>
  <c r="C7752" i="5"/>
  <c r="A7753" i="5"/>
  <c r="G7752" i="5"/>
  <c r="E7752" i="5"/>
  <c r="B7753" i="5" l="1"/>
  <c r="F7753" i="5"/>
  <c r="D7753" i="5"/>
  <c r="H7752" i="5"/>
  <c r="G7753" i="5"/>
  <c r="C7753" i="5"/>
  <c r="A7754" i="5"/>
  <c r="E7753" i="5"/>
  <c r="D7754" i="5" l="1"/>
  <c r="F7754" i="5"/>
  <c r="B7754" i="5"/>
  <c r="H7753" i="5"/>
  <c r="E7754" i="5"/>
  <c r="C7754" i="5"/>
  <c r="A7755" i="5"/>
  <c r="G7754" i="5"/>
  <c r="H7754" i="5" l="1"/>
  <c r="F7755" i="5"/>
  <c r="B7755" i="5"/>
  <c r="D7755" i="5"/>
  <c r="A7756" i="5"/>
  <c r="C7755" i="5"/>
  <c r="E7755" i="5"/>
  <c r="G7755" i="5"/>
  <c r="D7756" i="5" l="1"/>
  <c r="B7756" i="5"/>
  <c r="F7756" i="5"/>
  <c r="H7755" i="5"/>
  <c r="E7756" i="5"/>
  <c r="C7756" i="5"/>
  <c r="A7757" i="5"/>
  <c r="G7756" i="5"/>
  <c r="B7757" i="5" l="1"/>
  <c r="F7757" i="5"/>
  <c r="D7757" i="5"/>
  <c r="H7756" i="5"/>
  <c r="G7757" i="5"/>
  <c r="E7757" i="5"/>
  <c r="C7757" i="5"/>
  <c r="A7758" i="5"/>
  <c r="H7757" i="5" l="1"/>
  <c r="D7758" i="5"/>
  <c r="B7758" i="5"/>
  <c r="F7758" i="5"/>
  <c r="E7758" i="5"/>
  <c r="G7758" i="5"/>
  <c r="C7758" i="5"/>
  <c r="A7759" i="5"/>
  <c r="H7758" i="5" l="1"/>
  <c r="F7759" i="5"/>
  <c r="D7759" i="5"/>
  <c r="B7759" i="5"/>
  <c r="A7760" i="5"/>
  <c r="C7759" i="5"/>
  <c r="G7759" i="5"/>
  <c r="E7759" i="5"/>
  <c r="B7760" i="5" l="1"/>
  <c r="F7760" i="5"/>
  <c r="D7760" i="5"/>
  <c r="H7759" i="5"/>
  <c r="G7760" i="5"/>
  <c r="E7760" i="5"/>
  <c r="C7760" i="5"/>
  <c r="A7761" i="5"/>
  <c r="H7760" i="5" l="1"/>
  <c r="B7761" i="5"/>
  <c r="F7761" i="5"/>
  <c r="D7761" i="5"/>
  <c r="G7761" i="5"/>
  <c r="E7761" i="5"/>
  <c r="A7762" i="5"/>
  <c r="C7761" i="5"/>
  <c r="H7761" i="5" l="1"/>
  <c r="D7762" i="5"/>
  <c r="B7762" i="5"/>
  <c r="F7762" i="5"/>
  <c r="E7762" i="5"/>
  <c r="G7762" i="5"/>
  <c r="C7762" i="5"/>
  <c r="A7763" i="5"/>
  <c r="H7762" i="5" l="1"/>
  <c r="F7763" i="5"/>
  <c r="D7763" i="5"/>
  <c r="B7763" i="5"/>
  <c r="A7764" i="5"/>
  <c r="C7763" i="5"/>
  <c r="G7763" i="5"/>
  <c r="E7763" i="5"/>
  <c r="F7764" i="5" l="1"/>
  <c r="D7764" i="5"/>
  <c r="B7764" i="5"/>
  <c r="H7763" i="5"/>
  <c r="A7765" i="5"/>
  <c r="G7764" i="5"/>
  <c r="C7764" i="5"/>
  <c r="E7764" i="5"/>
  <c r="B7765" i="5" l="1"/>
  <c r="D7765" i="5"/>
  <c r="F7765" i="5"/>
  <c r="H7764" i="5"/>
  <c r="G7765" i="5"/>
  <c r="A7766" i="5"/>
  <c r="E7765" i="5"/>
  <c r="C7765" i="5"/>
  <c r="H7765" i="5" l="1"/>
  <c r="D7766" i="5"/>
  <c r="F7766" i="5"/>
  <c r="B7766" i="5"/>
  <c r="E7766" i="5"/>
  <c r="A7767" i="5"/>
  <c r="C7766" i="5"/>
  <c r="G7766" i="5"/>
  <c r="H7766" i="5" l="1"/>
  <c r="F7767" i="5"/>
  <c r="B7767" i="5"/>
  <c r="D7767" i="5"/>
  <c r="A7768" i="5"/>
  <c r="C7767" i="5"/>
  <c r="G7767" i="5"/>
  <c r="E7767" i="5"/>
  <c r="F7768" i="5" l="1"/>
  <c r="D7768" i="5"/>
  <c r="B7768" i="5"/>
  <c r="H7767" i="5"/>
  <c r="C7768" i="5"/>
  <c r="A7769" i="5"/>
  <c r="E7768" i="5"/>
  <c r="G7768" i="5"/>
  <c r="B7769" i="5" l="1"/>
  <c r="D7769" i="5"/>
  <c r="F7769" i="5"/>
  <c r="H7768" i="5"/>
  <c r="G7769" i="5"/>
  <c r="C7769" i="5"/>
  <c r="A7770" i="5"/>
  <c r="E7769" i="5"/>
  <c r="D7770" i="5" l="1"/>
  <c r="F7770" i="5"/>
  <c r="B7770" i="5"/>
  <c r="H7769" i="5"/>
  <c r="E7770" i="5"/>
  <c r="C7770" i="5"/>
  <c r="A7771" i="5"/>
  <c r="G7770" i="5"/>
  <c r="H7770" i="5" l="1"/>
  <c r="F7771" i="5"/>
  <c r="D7771" i="5"/>
  <c r="B7771" i="5"/>
  <c r="A7772" i="5"/>
  <c r="C7771" i="5"/>
  <c r="E7771" i="5"/>
  <c r="G7771" i="5"/>
  <c r="D7772" i="5" l="1"/>
  <c r="B7772" i="5"/>
  <c r="F7772" i="5"/>
  <c r="H7771" i="5"/>
  <c r="E7772" i="5"/>
  <c r="C7772" i="5"/>
  <c r="G7772" i="5"/>
  <c r="A7773" i="5"/>
  <c r="B7773" i="5" l="1"/>
  <c r="F7773" i="5"/>
  <c r="D7773" i="5"/>
  <c r="H7772" i="5"/>
  <c r="G7773" i="5"/>
  <c r="E7773" i="5"/>
  <c r="C7773" i="5"/>
  <c r="A7774" i="5"/>
  <c r="D7774" i="5" l="1"/>
  <c r="B7774" i="5"/>
  <c r="F7774" i="5"/>
  <c r="H7773" i="5"/>
  <c r="E7774" i="5"/>
  <c r="G7774" i="5"/>
  <c r="C7774" i="5"/>
  <c r="A7775" i="5"/>
  <c r="F7775" i="5" l="1"/>
  <c r="D7775" i="5"/>
  <c r="B7775" i="5"/>
  <c r="H7774" i="5"/>
  <c r="A7776" i="5"/>
  <c r="C7775" i="5"/>
  <c r="G7775" i="5"/>
  <c r="E7775" i="5"/>
  <c r="B7776" i="5" l="1"/>
  <c r="D7776" i="5"/>
  <c r="F7776" i="5"/>
  <c r="H7775" i="5"/>
  <c r="G7776" i="5"/>
  <c r="E7776" i="5"/>
  <c r="A7777" i="5"/>
  <c r="C7776" i="5"/>
  <c r="B7777" i="5" l="1"/>
  <c r="F7777" i="5"/>
  <c r="D7777" i="5"/>
  <c r="H7776" i="5"/>
  <c r="G7777" i="5"/>
  <c r="E7777" i="5"/>
  <c r="C7777" i="5"/>
  <c r="A7778" i="5"/>
  <c r="D7778" i="5" l="1"/>
  <c r="F7778" i="5"/>
  <c r="B7778" i="5"/>
  <c r="H7777" i="5"/>
  <c r="E7778" i="5"/>
  <c r="G7778" i="5"/>
  <c r="A7779" i="5"/>
  <c r="C7778" i="5"/>
  <c r="F7779" i="5" l="1"/>
  <c r="D7779" i="5"/>
  <c r="B7779" i="5"/>
  <c r="H7778" i="5"/>
  <c r="A7780" i="5"/>
  <c r="C7779" i="5"/>
  <c r="G7779" i="5"/>
  <c r="E7779" i="5"/>
  <c r="F7780" i="5" l="1"/>
  <c r="B7780" i="5"/>
  <c r="D7780" i="5"/>
  <c r="H7779" i="5"/>
  <c r="A7781" i="5"/>
  <c r="G7780" i="5"/>
  <c r="E7780" i="5"/>
  <c r="C7780" i="5"/>
  <c r="B7781" i="5" l="1"/>
  <c r="D7781" i="5"/>
  <c r="F7781" i="5"/>
  <c r="H7780" i="5"/>
  <c r="G7781" i="5"/>
  <c r="A7782" i="5"/>
  <c r="C7781" i="5"/>
  <c r="E7781" i="5"/>
  <c r="H7781" i="5" l="1"/>
  <c r="D7782" i="5"/>
  <c r="F7782" i="5"/>
  <c r="B7782" i="5"/>
  <c r="E7782" i="5"/>
  <c r="A7783" i="5"/>
  <c r="G7782" i="5"/>
  <c r="C7782" i="5"/>
  <c r="H7782" i="5" l="1"/>
  <c r="F7783" i="5"/>
  <c r="B7783" i="5"/>
  <c r="D7783" i="5"/>
  <c r="A7784" i="5"/>
  <c r="C7783" i="5"/>
  <c r="E7783" i="5"/>
  <c r="G7783" i="5"/>
  <c r="F7784" i="5" l="1"/>
  <c r="D7784" i="5"/>
  <c r="B7784" i="5"/>
  <c r="H7783" i="5"/>
  <c r="C7784" i="5"/>
  <c r="A7785" i="5"/>
  <c r="G7784" i="5"/>
  <c r="E7784" i="5"/>
  <c r="B7785" i="5" l="1"/>
  <c r="F7785" i="5"/>
  <c r="D7785" i="5"/>
  <c r="H7784" i="5"/>
  <c r="G7785" i="5"/>
  <c r="C7785" i="5"/>
  <c r="A7786" i="5"/>
  <c r="E7785" i="5"/>
  <c r="D7786" i="5" l="1"/>
  <c r="F7786" i="5"/>
  <c r="B7786" i="5"/>
  <c r="H7785" i="5"/>
  <c r="E7786" i="5"/>
  <c r="C7786" i="5"/>
  <c r="A7787" i="5"/>
  <c r="G7786" i="5"/>
  <c r="F7787" i="5" l="1"/>
  <c r="B7787" i="5"/>
  <c r="D7787" i="5"/>
  <c r="H7786" i="5"/>
  <c r="A7788" i="5"/>
  <c r="C7787" i="5"/>
  <c r="E7787" i="5"/>
  <c r="G7787" i="5"/>
  <c r="D7788" i="5" l="1"/>
  <c r="B7788" i="5"/>
  <c r="F7788" i="5"/>
  <c r="H7787" i="5"/>
  <c r="E7788" i="5"/>
  <c r="C7788" i="5"/>
  <c r="A7789" i="5"/>
  <c r="G7788" i="5"/>
  <c r="B7789" i="5" l="1"/>
  <c r="F7789" i="5"/>
  <c r="D7789" i="5"/>
  <c r="H7788" i="5"/>
  <c r="G7789" i="5"/>
  <c r="E7789" i="5"/>
  <c r="C7789" i="5"/>
  <c r="A7790" i="5"/>
  <c r="D7790" i="5" l="1"/>
  <c r="B7790" i="5"/>
  <c r="F7790" i="5"/>
  <c r="H7789" i="5"/>
  <c r="E7790" i="5"/>
  <c r="G7790" i="5"/>
  <c r="C7790" i="5"/>
  <c r="A7791" i="5"/>
  <c r="H7790" i="5" l="1"/>
  <c r="F7791" i="5"/>
  <c r="D7791" i="5"/>
  <c r="B7791" i="5"/>
  <c r="A7792" i="5"/>
  <c r="C7791" i="5"/>
  <c r="G7791" i="5"/>
  <c r="E7791" i="5"/>
  <c r="B7792" i="5" l="1"/>
  <c r="F7792" i="5"/>
  <c r="D7792" i="5"/>
  <c r="H7791" i="5"/>
  <c r="G7792" i="5"/>
  <c r="E7792" i="5"/>
  <c r="C7792" i="5"/>
  <c r="A7793" i="5"/>
  <c r="H7792" i="5" l="1"/>
  <c r="B7793" i="5"/>
  <c r="F7793" i="5"/>
  <c r="D7793" i="5"/>
  <c r="G7793" i="5"/>
  <c r="E7793" i="5"/>
  <c r="A7794" i="5"/>
  <c r="C7793" i="5"/>
  <c r="D7794" i="5" l="1"/>
  <c r="B7794" i="5"/>
  <c r="F7794" i="5"/>
  <c r="H7793" i="5"/>
  <c r="E7794" i="5"/>
  <c r="G7794" i="5"/>
  <c r="C7794" i="5"/>
  <c r="A7795" i="5"/>
  <c r="H7794" i="5" l="1"/>
  <c r="F7795" i="5"/>
  <c r="D7795" i="5"/>
  <c r="B7795" i="5"/>
  <c r="A7796" i="5"/>
  <c r="C7795" i="5"/>
  <c r="G7795" i="5"/>
  <c r="E7795" i="5"/>
  <c r="F7796" i="5" l="1"/>
  <c r="D7796" i="5"/>
  <c r="B7796" i="5"/>
  <c r="H7795" i="5"/>
  <c r="A7797" i="5"/>
  <c r="G7796" i="5"/>
  <c r="C7796" i="5"/>
  <c r="E7796" i="5"/>
  <c r="B7797" i="5" l="1"/>
  <c r="D7797" i="5"/>
  <c r="F7797" i="5"/>
  <c r="H7796" i="5"/>
  <c r="G7797" i="5"/>
  <c r="A7798" i="5"/>
  <c r="E7797" i="5"/>
  <c r="C7797" i="5"/>
  <c r="H7797" i="5" l="1"/>
  <c r="D7798" i="5"/>
  <c r="F7798" i="5"/>
  <c r="B7798" i="5"/>
  <c r="E7798" i="5"/>
  <c r="A7799" i="5"/>
  <c r="C7798" i="5"/>
  <c r="G7798" i="5"/>
  <c r="H7798" i="5" l="1"/>
  <c r="F7799" i="5"/>
  <c r="B7799" i="5"/>
  <c r="D7799" i="5"/>
  <c r="A7800" i="5"/>
  <c r="C7799" i="5"/>
  <c r="G7799" i="5"/>
  <c r="E7799" i="5"/>
  <c r="H7799" i="5" l="1"/>
  <c r="F7800" i="5"/>
  <c r="D7800" i="5"/>
  <c r="B7800" i="5"/>
  <c r="C7800" i="5"/>
  <c r="A7801" i="5"/>
  <c r="E7800" i="5"/>
  <c r="G7800" i="5"/>
  <c r="H7800" i="5" l="1"/>
  <c r="B7801" i="5"/>
  <c r="D7801" i="5"/>
  <c r="F7801" i="5"/>
  <c r="G7801" i="5"/>
  <c r="C7801" i="5"/>
  <c r="A7802" i="5"/>
  <c r="E7801" i="5"/>
  <c r="H7801" i="5" l="1"/>
  <c r="D7802" i="5"/>
  <c r="F7802" i="5"/>
  <c r="B7802" i="5"/>
  <c r="E7802" i="5"/>
  <c r="C7802" i="5"/>
  <c r="A7803" i="5"/>
  <c r="G7802" i="5"/>
  <c r="F7803" i="5" l="1"/>
  <c r="D7803" i="5"/>
  <c r="B7803" i="5"/>
  <c r="H7802" i="5"/>
  <c r="A7804" i="5"/>
  <c r="C7803" i="5"/>
  <c r="E7803" i="5"/>
  <c r="G7803" i="5"/>
  <c r="D7804" i="5" l="1"/>
  <c r="B7804" i="5"/>
  <c r="F7804" i="5"/>
  <c r="H7803" i="5"/>
  <c r="E7804" i="5"/>
  <c r="C7804" i="5"/>
  <c r="G7804" i="5"/>
  <c r="A7805" i="5"/>
  <c r="B7805" i="5" l="1"/>
  <c r="F7805" i="5"/>
  <c r="D7805" i="5"/>
  <c r="H7804" i="5"/>
  <c r="G7805" i="5"/>
  <c r="E7805" i="5"/>
  <c r="C7805" i="5"/>
  <c r="A7806" i="5"/>
  <c r="D7806" i="5" l="1"/>
  <c r="B7806" i="5"/>
  <c r="F7806" i="5"/>
  <c r="H7805" i="5"/>
  <c r="E7806" i="5"/>
  <c r="G7806" i="5"/>
  <c r="C7806" i="5"/>
  <c r="A7807" i="5"/>
  <c r="F7807" i="5" l="1"/>
  <c r="D7807" i="5"/>
  <c r="B7807" i="5"/>
  <c r="H7806" i="5"/>
  <c r="A7808" i="5"/>
  <c r="C7807" i="5"/>
  <c r="G7807" i="5"/>
  <c r="E7807" i="5"/>
  <c r="B7808" i="5" l="1"/>
  <c r="D7808" i="5"/>
  <c r="F7808" i="5"/>
  <c r="H7807" i="5"/>
  <c r="G7808" i="5"/>
  <c r="E7808" i="5"/>
  <c r="A7809" i="5"/>
  <c r="C7808" i="5"/>
  <c r="B7809" i="5" l="1"/>
  <c r="F7809" i="5"/>
  <c r="D7809" i="5"/>
  <c r="H7808" i="5"/>
  <c r="G7809" i="5"/>
  <c r="E7809" i="5"/>
  <c r="C7809" i="5"/>
  <c r="A7810" i="5"/>
  <c r="H7809" i="5" l="1"/>
  <c r="D7810" i="5"/>
  <c r="F7810" i="5"/>
  <c r="B7810" i="5"/>
  <c r="E7810" i="5"/>
  <c r="G7810" i="5"/>
  <c r="A7811" i="5"/>
  <c r="C7810" i="5"/>
  <c r="F7811" i="5" l="1"/>
  <c r="D7811" i="5"/>
  <c r="B7811" i="5"/>
  <c r="H7810" i="5"/>
  <c r="A7812" i="5"/>
  <c r="C7811" i="5"/>
  <c r="G7811" i="5"/>
  <c r="E7811" i="5"/>
  <c r="F7812" i="5" l="1"/>
  <c r="B7812" i="5"/>
  <c r="D7812" i="5"/>
  <c r="H7811" i="5"/>
  <c r="A7813" i="5"/>
  <c r="G7812" i="5"/>
  <c r="E7812" i="5"/>
  <c r="C7812" i="5"/>
  <c r="B7813" i="5" l="1"/>
  <c r="D7813" i="5"/>
  <c r="F7813" i="5"/>
  <c r="H7812" i="5"/>
  <c r="G7813" i="5"/>
  <c r="A7814" i="5"/>
  <c r="C7813" i="5"/>
  <c r="E7813" i="5"/>
  <c r="H7813" i="5" l="1"/>
  <c r="D7814" i="5"/>
  <c r="F7814" i="5"/>
  <c r="B7814" i="5"/>
  <c r="E7814" i="5"/>
  <c r="A7815" i="5"/>
  <c r="G7814" i="5"/>
  <c r="C7814" i="5"/>
  <c r="H7814" i="5" l="1"/>
  <c r="F7815" i="5"/>
  <c r="B7815" i="5"/>
  <c r="D7815" i="5"/>
  <c r="A7816" i="5"/>
  <c r="C7815" i="5"/>
  <c r="E7815" i="5"/>
  <c r="G7815" i="5"/>
  <c r="F7816" i="5" l="1"/>
  <c r="D7816" i="5"/>
  <c r="B7816" i="5"/>
  <c r="H7815" i="5"/>
  <c r="C7816" i="5"/>
  <c r="A7817" i="5"/>
  <c r="G7816" i="5"/>
  <c r="E7816" i="5"/>
  <c r="B7817" i="5" l="1"/>
  <c r="F7817" i="5"/>
  <c r="D7817" i="5"/>
  <c r="H7816" i="5"/>
  <c r="G7817" i="5"/>
  <c r="C7817" i="5"/>
  <c r="A7818" i="5"/>
  <c r="E7817" i="5"/>
  <c r="D7818" i="5" l="1"/>
  <c r="F7818" i="5"/>
  <c r="B7818" i="5"/>
  <c r="H7817" i="5"/>
  <c r="E7818" i="5"/>
  <c r="C7818" i="5"/>
  <c r="A7819" i="5"/>
  <c r="G7818" i="5"/>
  <c r="F7819" i="5" l="1"/>
  <c r="B7819" i="5"/>
  <c r="D7819" i="5"/>
  <c r="H7818" i="5"/>
  <c r="A7820" i="5"/>
  <c r="C7819" i="5"/>
  <c r="E7819" i="5"/>
  <c r="G7819" i="5"/>
  <c r="D7820" i="5" l="1"/>
  <c r="B7820" i="5"/>
  <c r="F7820" i="5"/>
  <c r="H7819" i="5"/>
  <c r="E7820" i="5"/>
  <c r="C7820" i="5"/>
  <c r="A7821" i="5"/>
  <c r="G7820" i="5"/>
  <c r="B7821" i="5" l="1"/>
  <c r="F7821" i="5"/>
  <c r="D7821" i="5"/>
  <c r="H7820" i="5"/>
  <c r="G7821" i="5"/>
  <c r="E7821" i="5"/>
  <c r="C7821" i="5"/>
  <c r="A7822" i="5"/>
  <c r="D7822" i="5" l="1"/>
  <c r="B7822" i="5"/>
  <c r="F7822" i="5"/>
  <c r="H7821" i="5"/>
  <c r="E7822" i="5"/>
  <c r="G7822" i="5"/>
  <c r="C7822" i="5"/>
  <c r="A7823" i="5"/>
  <c r="H7822" i="5" l="1"/>
  <c r="F7823" i="5"/>
  <c r="D7823" i="5"/>
  <c r="B7823" i="5"/>
  <c r="A7824" i="5"/>
  <c r="C7823" i="5"/>
  <c r="G7823" i="5"/>
  <c r="E7823" i="5"/>
  <c r="H7823" i="5" l="1"/>
  <c r="B7824" i="5"/>
  <c r="F7824" i="5"/>
  <c r="D7824" i="5"/>
  <c r="G7824" i="5"/>
  <c r="E7824" i="5"/>
  <c r="C7824" i="5"/>
  <c r="A7825" i="5"/>
  <c r="H7824" i="5" l="1"/>
  <c r="B7825" i="5"/>
  <c r="F7825" i="5"/>
  <c r="D7825" i="5"/>
  <c r="G7825" i="5"/>
  <c r="E7825" i="5"/>
  <c r="A7826" i="5"/>
  <c r="C7825" i="5"/>
  <c r="D7826" i="5" l="1"/>
  <c r="B7826" i="5"/>
  <c r="F7826" i="5"/>
  <c r="H7825" i="5"/>
  <c r="E7826" i="5"/>
  <c r="G7826" i="5"/>
  <c r="C7826" i="5"/>
  <c r="A7827" i="5"/>
  <c r="H7826" i="5" l="1"/>
  <c r="F7827" i="5"/>
  <c r="D7827" i="5"/>
  <c r="B7827" i="5"/>
  <c r="A7828" i="5"/>
  <c r="C7827" i="5"/>
  <c r="G7827" i="5"/>
  <c r="E7827" i="5"/>
  <c r="H7827" i="5" l="1"/>
  <c r="F7828" i="5"/>
  <c r="D7828" i="5"/>
  <c r="B7828" i="5"/>
  <c r="A7829" i="5"/>
  <c r="G7828" i="5"/>
  <c r="C7828" i="5"/>
  <c r="E7828" i="5"/>
  <c r="H7828" i="5" l="1"/>
  <c r="B7829" i="5"/>
  <c r="D7829" i="5"/>
  <c r="F7829" i="5"/>
  <c r="G7829" i="5"/>
  <c r="A7830" i="5"/>
  <c r="E7829" i="5"/>
  <c r="C7829" i="5"/>
  <c r="H7829" i="5" l="1"/>
  <c r="D7830" i="5"/>
  <c r="F7830" i="5"/>
  <c r="B7830" i="5"/>
  <c r="E7830" i="5"/>
  <c r="A7831" i="5"/>
  <c r="C7830" i="5"/>
  <c r="G7830" i="5"/>
  <c r="H7830" i="5" l="1"/>
  <c r="F7831" i="5"/>
  <c r="B7831" i="5"/>
  <c r="D7831" i="5"/>
  <c r="A7832" i="5"/>
  <c r="C7831" i="5"/>
  <c r="G7831" i="5"/>
  <c r="E7831" i="5"/>
  <c r="H7831" i="5" l="1"/>
  <c r="F7832" i="5"/>
  <c r="D7832" i="5"/>
  <c r="B7832" i="5"/>
  <c r="C7832" i="5"/>
  <c r="A7833" i="5"/>
  <c r="E7832" i="5"/>
  <c r="G7832" i="5"/>
  <c r="B7833" i="5" l="1"/>
  <c r="D7833" i="5"/>
  <c r="F7833" i="5"/>
  <c r="H7832" i="5"/>
  <c r="G7833" i="5"/>
  <c r="C7833" i="5"/>
  <c r="A7834" i="5"/>
  <c r="E7833" i="5"/>
  <c r="H7833" i="5" l="1"/>
  <c r="D7834" i="5"/>
  <c r="F7834" i="5"/>
  <c r="B7834" i="5"/>
  <c r="E7834" i="5"/>
  <c r="C7834" i="5"/>
  <c r="A7835" i="5"/>
  <c r="G7834" i="5"/>
  <c r="H7834" i="5" l="1"/>
  <c r="F7835" i="5"/>
  <c r="D7835" i="5"/>
  <c r="B7835" i="5"/>
  <c r="A7836" i="5"/>
  <c r="C7835" i="5"/>
  <c r="E7835" i="5"/>
  <c r="G7835" i="5"/>
  <c r="H7835" i="5" l="1"/>
  <c r="D7836" i="5"/>
  <c r="B7836" i="5"/>
  <c r="F7836" i="5"/>
  <c r="E7836" i="5"/>
  <c r="C7836" i="5"/>
  <c r="G7836" i="5"/>
  <c r="A7837" i="5"/>
  <c r="H7836" i="5" l="1"/>
  <c r="B7837" i="5"/>
  <c r="F7837" i="5"/>
  <c r="D7837" i="5"/>
  <c r="G7837" i="5"/>
  <c r="E7837" i="5"/>
  <c r="C7837" i="5"/>
  <c r="A7838" i="5"/>
  <c r="D7838" i="5" l="1"/>
  <c r="B7838" i="5"/>
  <c r="F7838" i="5"/>
  <c r="H7837" i="5"/>
  <c r="E7838" i="5"/>
  <c r="G7838" i="5"/>
  <c r="C7838" i="5"/>
  <c r="A7839" i="5"/>
  <c r="H7838" i="5" l="1"/>
  <c r="F7839" i="5"/>
  <c r="D7839" i="5"/>
  <c r="B7839" i="5"/>
  <c r="A7840" i="5"/>
  <c r="C7839" i="5"/>
  <c r="G7839" i="5"/>
  <c r="E7839" i="5"/>
  <c r="H7839" i="5" l="1"/>
  <c r="B7840" i="5"/>
  <c r="D7840" i="5"/>
  <c r="F7840" i="5"/>
  <c r="G7840" i="5"/>
  <c r="E7840" i="5"/>
  <c r="A7841" i="5"/>
  <c r="C7840" i="5"/>
  <c r="H7840" i="5" l="1"/>
  <c r="B7841" i="5"/>
  <c r="F7841" i="5"/>
  <c r="D7841" i="5"/>
  <c r="G7841" i="5"/>
  <c r="E7841" i="5"/>
  <c r="C7841" i="5"/>
  <c r="A7842" i="5"/>
  <c r="D7842" i="5" l="1"/>
  <c r="F7842" i="5"/>
  <c r="B7842" i="5"/>
  <c r="H7841" i="5"/>
  <c r="E7842" i="5"/>
  <c r="G7842" i="5"/>
  <c r="A7843" i="5"/>
  <c r="C7842" i="5"/>
  <c r="F7843" i="5" l="1"/>
  <c r="D7843" i="5"/>
  <c r="B7843" i="5"/>
  <c r="H7842" i="5"/>
  <c r="A7844" i="5"/>
  <c r="C7843" i="5"/>
  <c r="G7843" i="5"/>
  <c r="E7843" i="5"/>
  <c r="F7844" i="5" l="1"/>
  <c r="B7844" i="5"/>
  <c r="D7844" i="5"/>
  <c r="H7843" i="5"/>
  <c r="A7845" i="5"/>
  <c r="G7844" i="5"/>
  <c r="E7844" i="5"/>
  <c r="C7844" i="5"/>
  <c r="B7845" i="5" l="1"/>
  <c r="D7845" i="5"/>
  <c r="F7845" i="5"/>
  <c r="H7844" i="5"/>
  <c r="G7845" i="5"/>
  <c r="A7846" i="5"/>
  <c r="C7845" i="5"/>
  <c r="E7845" i="5"/>
  <c r="H7845" i="5" l="1"/>
  <c r="D7846" i="5"/>
  <c r="F7846" i="5"/>
  <c r="B7846" i="5"/>
  <c r="E7846" i="5"/>
  <c r="A7847" i="5"/>
  <c r="G7846" i="5"/>
  <c r="C7846" i="5"/>
  <c r="H7846" i="5" l="1"/>
  <c r="F7847" i="5"/>
  <c r="B7847" i="5"/>
  <c r="D7847" i="5"/>
  <c r="A7848" i="5"/>
  <c r="C7847" i="5"/>
  <c r="E7847" i="5"/>
  <c r="G7847" i="5"/>
  <c r="H7847" i="5" l="1"/>
  <c r="F7848" i="5"/>
  <c r="D7848" i="5"/>
  <c r="B7848" i="5"/>
  <c r="C7848" i="5"/>
  <c r="A7849" i="5"/>
  <c r="G7848" i="5"/>
  <c r="E7848" i="5"/>
  <c r="H7848" i="5" l="1"/>
  <c r="B7849" i="5"/>
  <c r="F7849" i="5"/>
  <c r="D7849" i="5"/>
  <c r="G7849" i="5"/>
  <c r="C7849" i="5"/>
  <c r="A7850" i="5"/>
  <c r="E7849" i="5"/>
  <c r="H7849" i="5" l="1"/>
  <c r="D7850" i="5"/>
  <c r="F7850" i="5"/>
  <c r="B7850" i="5"/>
  <c r="E7850" i="5"/>
  <c r="C7850" i="5"/>
  <c r="A7851" i="5"/>
  <c r="G7850" i="5"/>
  <c r="F7851" i="5" l="1"/>
  <c r="B7851" i="5"/>
  <c r="D7851" i="5"/>
  <c r="H7850" i="5"/>
  <c r="A7852" i="5"/>
  <c r="C7851" i="5"/>
  <c r="E7851" i="5"/>
  <c r="G7851" i="5"/>
  <c r="D7852" i="5" l="1"/>
  <c r="B7852" i="5"/>
  <c r="F7852" i="5"/>
  <c r="H7851" i="5"/>
  <c r="E7852" i="5"/>
  <c r="C7852" i="5"/>
  <c r="A7853" i="5"/>
  <c r="G7852" i="5"/>
  <c r="B7853" i="5" l="1"/>
  <c r="F7853" i="5"/>
  <c r="D7853" i="5"/>
  <c r="H7852" i="5"/>
  <c r="G7853" i="5"/>
  <c r="E7853" i="5"/>
  <c r="C7853" i="5"/>
  <c r="A7854" i="5"/>
  <c r="D7854" i="5" l="1"/>
  <c r="B7854" i="5"/>
  <c r="F7854" i="5"/>
  <c r="H7853" i="5"/>
  <c r="E7854" i="5"/>
  <c r="G7854" i="5"/>
  <c r="C7854" i="5"/>
  <c r="A7855" i="5"/>
  <c r="H7854" i="5" l="1"/>
  <c r="F7855" i="5"/>
  <c r="D7855" i="5"/>
  <c r="B7855" i="5"/>
  <c r="A7856" i="5"/>
  <c r="C7855" i="5"/>
  <c r="G7855" i="5"/>
  <c r="E7855" i="5"/>
  <c r="B7856" i="5" l="1"/>
  <c r="F7856" i="5"/>
  <c r="D7856" i="5"/>
  <c r="H7855" i="5"/>
  <c r="G7856" i="5"/>
  <c r="E7856" i="5"/>
  <c r="C7856" i="5"/>
  <c r="A7857" i="5"/>
  <c r="B7857" i="5" l="1"/>
  <c r="F7857" i="5"/>
  <c r="D7857" i="5"/>
  <c r="H7856" i="5"/>
  <c r="G7857" i="5"/>
  <c r="E7857" i="5"/>
  <c r="A7858" i="5"/>
  <c r="C7857" i="5"/>
  <c r="D7858" i="5" l="1"/>
  <c r="B7858" i="5"/>
  <c r="F7858" i="5"/>
  <c r="H7857" i="5"/>
  <c r="E7858" i="5"/>
  <c r="G7858" i="5"/>
  <c r="C7858" i="5"/>
  <c r="A7859" i="5"/>
  <c r="F7859" i="5" l="1"/>
  <c r="D7859" i="5"/>
  <c r="B7859" i="5"/>
  <c r="H7858" i="5"/>
  <c r="A7860" i="5"/>
  <c r="C7859" i="5"/>
  <c r="G7859" i="5"/>
  <c r="E7859" i="5"/>
  <c r="F7860" i="5" l="1"/>
  <c r="D7860" i="5"/>
  <c r="B7860" i="5"/>
  <c r="H7859" i="5"/>
  <c r="A7861" i="5"/>
  <c r="G7860" i="5"/>
  <c r="C7860" i="5"/>
  <c r="E7860" i="5"/>
  <c r="B7861" i="5" l="1"/>
  <c r="D7861" i="5"/>
  <c r="F7861" i="5"/>
  <c r="H7860" i="5"/>
  <c r="G7861" i="5"/>
  <c r="A7862" i="5"/>
  <c r="E7861" i="5"/>
  <c r="C7861" i="5"/>
  <c r="H7861" i="5" l="1"/>
  <c r="D7862" i="5"/>
  <c r="F7862" i="5"/>
  <c r="B7862" i="5"/>
  <c r="E7862" i="5"/>
  <c r="A7863" i="5"/>
  <c r="C7862" i="5"/>
  <c r="G7862" i="5"/>
  <c r="H7862" i="5" l="1"/>
  <c r="F7863" i="5"/>
  <c r="B7863" i="5"/>
  <c r="D7863" i="5"/>
  <c r="A7864" i="5"/>
  <c r="C7863" i="5"/>
  <c r="G7863" i="5"/>
  <c r="E7863" i="5"/>
  <c r="H7863" i="5" l="1"/>
  <c r="F7864" i="5"/>
  <c r="D7864" i="5"/>
  <c r="B7864" i="5"/>
  <c r="C7864" i="5"/>
  <c r="A7865" i="5"/>
  <c r="E7864" i="5"/>
  <c r="G7864" i="5"/>
  <c r="H7864" i="5" l="1"/>
  <c r="B7865" i="5"/>
  <c r="D7865" i="5"/>
  <c r="F7865" i="5"/>
  <c r="G7865" i="5"/>
  <c r="C7865" i="5"/>
  <c r="A7866" i="5"/>
  <c r="E7865" i="5"/>
  <c r="H7865" i="5" l="1"/>
  <c r="D7866" i="5"/>
  <c r="F7866" i="5"/>
  <c r="B7866" i="5"/>
  <c r="E7866" i="5"/>
  <c r="C7866" i="5"/>
  <c r="A7867" i="5"/>
  <c r="G7866" i="5"/>
  <c r="H7866" i="5" l="1"/>
  <c r="F7867" i="5"/>
  <c r="D7867" i="5"/>
  <c r="B7867" i="5"/>
  <c r="A7868" i="5"/>
  <c r="C7867" i="5"/>
  <c r="E7867" i="5"/>
  <c r="G7867" i="5"/>
  <c r="D7868" i="5" l="1"/>
  <c r="B7868" i="5"/>
  <c r="F7868" i="5"/>
  <c r="H7867" i="5"/>
  <c r="E7868" i="5"/>
  <c r="C7868" i="5"/>
  <c r="G7868" i="5"/>
  <c r="A7869" i="5"/>
  <c r="H7868" i="5" l="1"/>
  <c r="B7869" i="5"/>
  <c r="F7869" i="5"/>
  <c r="D7869" i="5"/>
  <c r="G7869" i="5"/>
  <c r="E7869" i="5"/>
  <c r="C7869" i="5"/>
  <c r="A7870" i="5"/>
  <c r="D7870" i="5" l="1"/>
  <c r="B7870" i="5"/>
  <c r="F7870" i="5"/>
  <c r="H7869" i="5"/>
  <c r="E7870" i="5"/>
  <c r="G7870" i="5"/>
  <c r="C7870" i="5"/>
  <c r="A7871" i="5"/>
  <c r="H7870" i="5" l="1"/>
  <c r="F7871" i="5"/>
  <c r="D7871" i="5"/>
  <c r="B7871" i="5"/>
  <c r="A7872" i="5"/>
  <c r="C7871" i="5"/>
  <c r="G7871" i="5"/>
  <c r="E7871" i="5"/>
  <c r="B7872" i="5" l="1"/>
  <c r="D7872" i="5"/>
  <c r="F7872" i="5"/>
  <c r="H7871" i="5"/>
  <c r="G7872" i="5"/>
  <c r="E7872" i="5"/>
  <c r="A7873" i="5"/>
  <c r="C7872" i="5"/>
  <c r="H7872" i="5" l="1"/>
  <c r="B7873" i="5"/>
  <c r="F7873" i="5"/>
  <c r="D7873" i="5"/>
  <c r="G7873" i="5"/>
  <c r="E7873" i="5"/>
  <c r="C7873" i="5"/>
  <c r="A7874" i="5"/>
  <c r="H7873" i="5" l="1"/>
  <c r="D7874" i="5"/>
  <c r="F7874" i="5"/>
  <c r="B7874" i="5"/>
  <c r="E7874" i="5"/>
  <c r="G7874" i="5"/>
  <c r="A7875" i="5"/>
  <c r="C7874" i="5"/>
  <c r="F7875" i="5" l="1"/>
  <c r="D7875" i="5"/>
  <c r="B7875" i="5"/>
  <c r="H7874" i="5"/>
  <c r="A7876" i="5"/>
  <c r="C7875" i="5"/>
  <c r="G7875" i="5"/>
  <c r="E7875" i="5"/>
  <c r="F7876" i="5" l="1"/>
  <c r="B7876" i="5"/>
  <c r="D7876" i="5"/>
  <c r="H7875" i="5"/>
  <c r="A7877" i="5"/>
  <c r="G7876" i="5"/>
  <c r="E7876" i="5"/>
  <c r="C7876" i="5"/>
  <c r="B7877" i="5" l="1"/>
  <c r="D7877" i="5"/>
  <c r="F7877" i="5"/>
  <c r="H7876" i="5"/>
  <c r="G7877" i="5"/>
  <c r="A7878" i="5"/>
  <c r="C7877" i="5"/>
  <c r="E7877" i="5"/>
  <c r="H7877" i="5" l="1"/>
  <c r="D7878" i="5"/>
  <c r="F7878" i="5"/>
  <c r="B7878" i="5"/>
  <c r="E7878" i="5"/>
  <c r="A7879" i="5"/>
  <c r="G7878" i="5"/>
  <c r="C7878" i="5"/>
  <c r="H7878" i="5" l="1"/>
  <c r="F7879" i="5"/>
  <c r="B7879" i="5"/>
  <c r="D7879" i="5"/>
  <c r="A7880" i="5"/>
  <c r="C7879" i="5"/>
  <c r="E7879" i="5"/>
  <c r="G7879" i="5"/>
  <c r="F7880" i="5" l="1"/>
  <c r="D7880" i="5"/>
  <c r="B7880" i="5"/>
  <c r="H7879" i="5"/>
  <c r="C7880" i="5"/>
  <c r="A7881" i="5"/>
  <c r="G7880" i="5"/>
  <c r="E7880" i="5"/>
  <c r="B7881" i="5" l="1"/>
  <c r="F7881" i="5"/>
  <c r="D7881" i="5"/>
  <c r="H7880" i="5"/>
  <c r="G7881" i="5"/>
  <c r="C7881" i="5"/>
  <c r="A7882" i="5"/>
  <c r="E7881" i="5"/>
  <c r="D7882" i="5" l="1"/>
  <c r="F7882" i="5"/>
  <c r="B7882" i="5"/>
  <c r="H7881" i="5"/>
  <c r="E7882" i="5"/>
  <c r="C7882" i="5"/>
  <c r="A7883" i="5"/>
  <c r="G7882" i="5"/>
  <c r="F7883" i="5" l="1"/>
  <c r="B7883" i="5"/>
  <c r="D7883" i="5"/>
  <c r="H7882" i="5"/>
  <c r="A7884" i="5"/>
  <c r="C7883" i="5"/>
  <c r="E7883" i="5"/>
  <c r="G7883" i="5"/>
  <c r="D7884" i="5" l="1"/>
  <c r="B7884" i="5"/>
  <c r="F7884" i="5"/>
  <c r="H7883" i="5"/>
  <c r="E7884" i="5"/>
  <c r="C7884" i="5"/>
  <c r="A7885" i="5"/>
  <c r="G7884" i="5"/>
  <c r="H7884" i="5" l="1"/>
  <c r="B7885" i="5"/>
  <c r="F7885" i="5"/>
  <c r="D7885" i="5"/>
  <c r="G7885" i="5"/>
  <c r="E7885" i="5"/>
  <c r="C7885" i="5"/>
  <c r="A7886" i="5"/>
  <c r="H7885" i="5" l="1"/>
  <c r="D7886" i="5"/>
  <c r="B7886" i="5"/>
  <c r="F7886" i="5"/>
  <c r="E7886" i="5"/>
  <c r="G7886" i="5"/>
  <c r="C7886" i="5"/>
  <c r="A7887" i="5"/>
  <c r="F7887" i="5" l="1"/>
  <c r="D7887" i="5"/>
  <c r="B7887" i="5"/>
  <c r="H7886" i="5"/>
  <c r="A7888" i="5"/>
  <c r="C7887" i="5"/>
  <c r="G7887" i="5"/>
  <c r="E7887" i="5"/>
  <c r="B7888" i="5" l="1"/>
  <c r="F7888" i="5"/>
  <c r="D7888" i="5"/>
  <c r="H7887" i="5"/>
  <c r="G7888" i="5"/>
  <c r="E7888" i="5"/>
  <c r="C7888" i="5"/>
  <c r="A7889" i="5"/>
  <c r="H7888" i="5" l="1"/>
  <c r="B7889" i="5"/>
  <c r="F7889" i="5"/>
  <c r="D7889" i="5"/>
  <c r="G7889" i="5"/>
  <c r="E7889" i="5"/>
  <c r="A7890" i="5"/>
  <c r="C7889" i="5"/>
  <c r="H7889" i="5" l="1"/>
  <c r="D7890" i="5"/>
  <c r="B7890" i="5"/>
  <c r="F7890" i="5"/>
  <c r="E7890" i="5"/>
  <c r="G7890" i="5"/>
  <c r="C7890" i="5"/>
  <c r="A7891" i="5"/>
  <c r="F7891" i="5" l="1"/>
  <c r="D7891" i="5"/>
  <c r="B7891" i="5"/>
  <c r="H7890" i="5"/>
  <c r="A7892" i="5"/>
  <c r="C7891" i="5"/>
  <c r="G7891" i="5"/>
  <c r="E7891" i="5"/>
  <c r="F7892" i="5" l="1"/>
  <c r="D7892" i="5"/>
  <c r="B7892" i="5"/>
  <c r="H7891" i="5"/>
  <c r="A7893" i="5"/>
  <c r="G7892" i="5"/>
  <c r="C7892" i="5"/>
  <c r="E7892" i="5"/>
  <c r="B7893" i="5" l="1"/>
  <c r="D7893" i="5"/>
  <c r="F7893" i="5"/>
  <c r="H7892" i="5"/>
  <c r="G7893" i="5"/>
  <c r="A7894" i="5"/>
  <c r="E7893" i="5"/>
  <c r="C7893" i="5"/>
  <c r="H7893" i="5" l="1"/>
  <c r="D7894" i="5"/>
  <c r="F7894" i="5"/>
  <c r="B7894" i="5"/>
  <c r="E7894" i="5"/>
  <c r="A7895" i="5"/>
  <c r="C7894" i="5"/>
  <c r="G7894" i="5"/>
  <c r="H7894" i="5" l="1"/>
  <c r="F7895" i="5"/>
  <c r="B7895" i="5"/>
  <c r="D7895" i="5"/>
  <c r="A7896" i="5"/>
  <c r="C7895" i="5"/>
  <c r="G7895" i="5"/>
  <c r="E7895" i="5"/>
  <c r="H7895" i="5" l="1"/>
  <c r="F7896" i="5"/>
  <c r="D7896" i="5"/>
  <c r="B7896" i="5"/>
  <c r="C7896" i="5"/>
  <c r="A7897" i="5"/>
  <c r="E7896" i="5"/>
  <c r="G7896" i="5"/>
  <c r="B7897" i="5" l="1"/>
  <c r="D7897" i="5"/>
  <c r="F7897" i="5"/>
  <c r="H7896" i="5"/>
  <c r="G7897" i="5"/>
  <c r="C7897" i="5"/>
  <c r="A7898" i="5"/>
  <c r="E7897" i="5"/>
  <c r="D7898" i="5" l="1"/>
  <c r="F7898" i="5"/>
  <c r="B7898" i="5"/>
  <c r="H7897" i="5"/>
  <c r="E7898" i="5"/>
  <c r="C7898" i="5"/>
  <c r="A7899" i="5"/>
  <c r="G7898" i="5"/>
  <c r="F7899" i="5" l="1"/>
  <c r="D7899" i="5"/>
  <c r="B7899" i="5"/>
  <c r="H7898" i="5"/>
  <c r="A7900" i="5"/>
  <c r="C7899" i="5"/>
  <c r="E7899" i="5"/>
  <c r="G7899" i="5"/>
  <c r="D7900" i="5" l="1"/>
  <c r="B7900" i="5"/>
  <c r="F7900" i="5"/>
  <c r="H7899" i="5"/>
  <c r="E7900" i="5"/>
  <c r="C7900" i="5"/>
  <c r="G7900" i="5"/>
  <c r="A7901" i="5"/>
  <c r="H7900" i="5" l="1"/>
  <c r="B7901" i="5"/>
  <c r="F7901" i="5"/>
  <c r="D7901" i="5"/>
  <c r="G7901" i="5"/>
  <c r="E7901" i="5"/>
  <c r="C7901" i="5"/>
  <c r="A7902" i="5"/>
  <c r="H7901" i="5" l="1"/>
  <c r="D7902" i="5"/>
  <c r="B7902" i="5"/>
  <c r="F7902" i="5"/>
  <c r="E7902" i="5"/>
  <c r="G7902" i="5"/>
  <c r="C7902" i="5"/>
  <c r="A7903" i="5"/>
  <c r="F7903" i="5" l="1"/>
  <c r="D7903" i="5"/>
  <c r="B7903" i="5"/>
  <c r="H7902" i="5"/>
  <c r="A7904" i="5"/>
  <c r="C7903" i="5"/>
  <c r="G7903" i="5"/>
  <c r="E7903" i="5"/>
  <c r="B7904" i="5" l="1"/>
  <c r="D7904" i="5"/>
  <c r="F7904" i="5"/>
  <c r="H7903" i="5"/>
  <c r="G7904" i="5"/>
  <c r="E7904" i="5"/>
  <c r="A7905" i="5"/>
  <c r="C7904" i="5"/>
  <c r="B7905" i="5" l="1"/>
  <c r="F7905" i="5"/>
  <c r="D7905" i="5"/>
  <c r="H7904" i="5"/>
  <c r="G7905" i="5"/>
  <c r="E7905" i="5"/>
  <c r="C7905" i="5"/>
  <c r="A7906" i="5"/>
  <c r="H7905" i="5" l="1"/>
  <c r="D7906" i="5"/>
  <c r="F7906" i="5"/>
  <c r="B7906" i="5"/>
  <c r="E7906" i="5"/>
  <c r="G7906" i="5"/>
  <c r="A7907" i="5"/>
  <c r="C7906" i="5"/>
  <c r="H7906" i="5" l="1"/>
  <c r="F7907" i="5"/>
  <c r="D7907" i="5"/>
  <c r="B7907" i="5"/>
  <c r="A7908" i="5"/>
  <c r="C7907" i="5"/>
  <c r="G7907" i="5"/>
  <c r="E7907" i="5"/>
  <c r="F7908" i="5" l="1"/>
  <c r="B7908" i="5"/>
  <c r="D7908" i="5"/>
  <c r="H7907" i="5"/>
  <c r="A7909" i="5"/>
  <c r="G7908" i="5"/>
  <c r="E7908" i="5"/>
  <c r="C7908" i="5"/>
  <c r="B7909" i="5" l="1"/>
  <c r="D7909" i="5"/>
  <c r="F7909" i="5"/>
  <c r="H7908" i="5"/>
  <c r="G7909" i="5"/>
  <c r="A7910" i="5"/>
  <c r="C7909" i="5"/>
  <c r="E7909" i="5"/>
  <c r="H7909" i="5" l="1"/>
  <c r="D7910" i="5"/>
  <c r="F7910" i="5"/>
  <c r="B7910" i="5"/>
  <c r="E7910" i="5"/>
  <c r="A7911" i="5"/>
  <c r="G7910" i="5"/>
  <c r="C7910" i="5"/>
  <c r="H7910" i="5" l="1"/>
  <c r="F7911" i="5"/>
  <c r="B7911" i="5"/>
  <c r="D7911" i="5"/>
  <c r="A7912" i="5"/>
  <c r="C7911" i="5"/>
  <c r="E7911" i="5"/>
  <c r="G7911" i="5"/>
  <c r="H7911" i="5" l="1"/>
  <c r="F7912" i="5"/>
  <c r="D7912" i="5"/>
  <c r="B7912" i="5"/>
  <c r="C7912" i="5"/>
  <c r="A7913" i="5"/>
  <c r="G7912" i="5"/>
  <c r="E7912" i="5"/>
  <c r="H7912" i="5" l="1"/>
  <c r="B7913" i="5"/>
  <c r="F7913" i="5"/>
  <c r="D7913" i="5"/>
  <c r="G7913" i="5"/>
  <c r="C7913" i="5"/>
  <c r="A7914" i="5"/>
  <c r="E7913" i="5"/>
  <c r="D7914" i="5" l="1"/>
  <c r="F7914" i="5"/>
  <c r="B7914" i="5"/>
  <c r="H7913" i="5"/>
  <c r="E7914" i="5"/>
  <c r="C7914" i="5"/>
  <c r="A7915" i="5"/>
  <c r="G7914" i="5"/>
  <c r="F7915" i="5" l="1"/>
  <c r="B7915" i="5"/>
  <c r="D7915" i="5"/>
  <c r="H7914" i="5"/>
  <c r="A7916" i="5"/>
  <c r="C7915" i="5"/>
  <c r="E7915" i="5"/>
  <c r="G7915" i="5"/>
  <c r="D7916" i="5" l="1"/>
  <c r="B7916" i="5"/>
  <c r="F7916" i="5"/>
  <c r="H7915" i="5"/>
  <c r="E7916" i="5"/>
  <c r="C7916" i="5"/>
  <c r="A7917" i="5"/>
  <c r="G7916" i="5"/>
  <c r="H7916" i="5" l="1"/>
  <c r="B7917" i="5"/>
  <c r="F7917" i="5"/>
  <c r="D7917" i="5"/>
  <c r="G7917" i="5"/>
  <c r="E7917" i="5"/>
  <c r="C7917" i="5"/>
  <c r="A7918" i="5"/>
  <c r="H7917" i="5" l="1"/>
  <c r="D7918" i="5"/>
  <c r="B7918" i="5"/>
  <c r="F7918" i="5"/>
  <c r="E7918" i="5"/>
  <c r="G7918" i="5"/>
  <c r="C7918" i="5"/>
  <c r="A7919" i="5"/>
  <c r="F7919" i="5" l="1"/>
  <c r="D7919" i="5"/>
  <c r="B7919" i="5"/>
  <c r="H7918" i="5"/>
  <c r="A7920" i="5"/>
  <c r="C7919" i="5"/>
  <c r="G7919" i="5"/>
  <c r="E7919" i="5"/>
  <c r="B7920" i="5" l="1"/>
  <c r="F7920" i="5"/>
  <c r="D7920" i="5"/>
  <c r="H7919" i="5"/>
  <c r="G7920" i="5"/>
  <c r="E7920" i="5"/>
  <c r="C7920" i="5"/>
  <c r="A7921" i="5"/>
  <c r="B7921" i="5" l="1"/>
  <c r="F7921" i="5"/>
  <c r="D7921" i="5"/>
  <c r="H7920" i="5"/>
  <c r="G7921" i="5"/>
  <c r="E7921" i="5"/>
  <c r="A7922" i="5"/>
  <c r="C7921" i="5"/>
  <c r="D7922" i="5" l="1"/>
  <c r="B7922" i="5"/>
  <c r="F7922" i="5"/>
  <c r="H7921" i="5"/>
  <c r="E7922" i="5"/>
  <c r="G7922" i="5"/>
  <c r="C7922" i="5"/>
  <c r="A7923" i="5"/>
  <c r="H7922" i="5" l="1"/>
  <c r="F7923" i="5"/>
  <c r="D7923" i="5"/>
  <c r="B7923" i="5"/>
  <c r="A7924" i="5"/>
  <c r="C7923" i="5"/>
  <c r="G7923" i="5"/>
  <c r="E7923" i="5"/>
  <c r="H7923" i="5" l="1"/>
  <c r="F7924" i="5"/>
  <c r="D7924" i="5"/>
  <c r="B7924" i="5"/>
  <c r="A7925" i="5"/>
  <c r="G7924" i="5"/>
  <c r="C7924" i="5"/>
  <c r="E7924" i="5"/>
  <c r="H7924" i="5" l="1"/>
  <c r="B7925" i="5"/>
  <c r="D7925" i="5"/>
  <c r="F7925" i="5"/>
  <c r="G7925" i="5"/>
  <c r="A7926" i="5"/>
  <c r="E7925" i="5"/>
  <c r="C7925" i="5"/>
  <c r="H7925" i="5" l="1"/>
  <c r="D7926" i="5"/>
  <c r="F7926" i="5"/>
  <c r="B7926" i="5"/>
  <c r="E7926" i="5"/>
  <c r="A7927" i="5"/>
  <c r="C7926" i="5"/>
  <c r="G7926" i="5"/>
  <c r="H7926" i="5" l="1"/>
  <c r="F7927" i="5"/>
  <c r="B7927" i="5"/>
  <c r="D7927" i="5"/>
  <c r="A7928" i="5"/>
  <c r="C7927" i="5"/>
  <c r="G7927" i="5"/>
  <c r="E7927" i="5"/>
  <c r="H7927" i="5" l="1"/>
  <c r="F7928" i="5"/>
  <c r="D7928" i="5"/>
  <c r="B7928" i="5"/>
  <c r="C7928" i="5"/>
  <c r="A7929" i="5"/>
  <c r="E7928" i="5"/>
  <c r="G7928" i="5"/>
  <c r="H7928" i="5" l="1"/>
  <c r="B7929" i="5"/>
  <c r="D7929" i="5"/>
  <c r="F7929" i="5"/>
  <c r="G7929" i="5"/>
  <c r="C7929" i="5"/>
  <c r="A7930" i="5"/>
  <c r="E7929" i="5"/>
  <c r="H7929" i="5" l="1"/>
  <c r="D7930" i="5"/>
  <c r="F7930" i="5"/>
  <c r="B7930" i="5"/>
  <c r="E7930" i="5"/>
  <c r="C7930" i="5"/>
  <c r="A7931" i="5"/>
  <c r="G7930" i="5"/>
  <c r="F7931" i="5" l="1"/>
  <c r="D7931" i="5"/>
  <c r="B7931" i="5"/>
  <c r="H7930" i="5"/>
  <c r="A7932" i="5"/>
  <c r="C7931" i="5"/>
  <c r="E7931" i="5"/>
  <c r="G7931" i="5"/>
  <c r="D7932" i="5" l="1"/>
  <c r="B7932" i="5"/>
  <c r="F7932" i="5"/>
  <c r="H7931" i="5"/>
  <c r="E7932" i="5"/>
  <c r="C7932" i="5"/>
  <c r="G7932" i="5"/>
  <c r="A7933" i="5"/>
  <c r="B7933" i="5" l="1"/>
  <c r="F7933" i="5"/>
  <c r="D7933" i="5"/>
  <c r="H7932" i="5"/>
  <c r="G7933" i="5"/>
  <c r="E7933" i="5"/>
  <c r="C7933" i="5"/>
  <c r="A7934" i="5"/>
  <c r="D7934" i="5" l="1"/>
  <c r="F7934" i="5"/>
  <c r="B7934" i="5"/>
  <c r="H7933" i="5"/>
  <c r="E7934" i="5"/>
  <c r="G7934" i="5"/>
  <c r="C7934" i="5"/>
  <c r="A7935" i="5"/>
  <c r="F7935" i="5" l="1"/>
  <c r="D7935" i="5"/>
  <c r="B7935" i="5"/>
  <c r="H7934" i="5"/>
  <c r="A7936" i="5"/>
  <c r="C7935" i="5"/>
  <c r="G7935" i="5"/>
  <c r="E7935" i="5"/>
  <c r="F7936" i="5" l="1"/>
  <c r="D7936" i="5"/>
  <c r="B7936" i="5"/>
  <c r="H7935" i="5"/>
  <c r="G7936" i="5"/>
  <c r="E7936" i="5"/>
  <c r="A7937" i="5"/>
  <c r="C7936" i="5"/>
  <c r="B7937" i="5" l="1"/>
  <c r="D7937" i="5"/>
  <c r="F7937" i="5"/>
  <c r="H7936" i="5"/>
  <c r="G7937" i="5"/>
  <c r="E7937" i="5"/>
  <c r="C7937" i="5"/>
  <c r="A7938" i="5"/>
  <c r="D7938" i="5" l="1"/>
  <c r="F7938" i="5"/>
  <c r="B7938" i="5"/>
  <c r="H7937" i="5"/>
  <c r="E7938" i="5"/>
  <c r="G7938" i="5"/>
  <c r="A7939" i="5"/>
  <c r="C7938" i="5"/>
  <c r="F7939" i="5" l="1"/>
  <c r="B7939" i="5"/>
  <c r="D7939" i="5"/>
  <c r="H7938" i="5"/>
  <c r="A7940" i="5"/>
  <c r="C7939" i="5"/>
  <c r="G7939" i="5"/>
  <c r="E7939" i="5"/>
  <c r="F7940" i="5" l="1"/>
  <c r="D7940" i="5"/>
  <c r="B7940" i="5"/>
  <c r="H7939" i="5"/>
  <c r="A7941" i="5"/>
  <c r="G7940" i="5"/>
  <c r="E7940" i="5"/>
  <c r="C7940" i="5"/>
  <c r="B7941" i="5" l="1"/>
  <c r="F7941" i="5"/>
  <c r="D7941" i="5"/>
  <c r="H7940" i="5"/>
  <c r="G7941" i="5"/>
  <c r="A7942" i="5"/>
  <c r="C7941" i="5"/>
  <c r="E7941" i="5"/>
  <c r="D7942" i="5" l="1"/>
  <c r="F7942" i="5"/>
  <c r="B7942" i="5"/>
  <c r="H7941" i="5"/>
  <c r="E7942" i="5"/>
  <c r="A7943" i="5"/>
  <c r="G7942" i="5"/>
  <c r="C7942" i="5"/>
  <c r="H7942" i="5" l="1"/>
  <c r="F7943" i="5"/>
  <c r="D7943" i="5"/>
  <c r="B7943" i="5"/>
  <c r="A7944" i="5"/>
  <c r="C7943" i="5"/>
  <c r="E7943" i="5"/>
  <c r="G7943" i="5"/>
  <c r="H7943" i="5" l="1"/>
  <c r="D7944" i="5"/>
  <c r="B7944" i="5"/>
  <c r="F7944" i="5"/>
  <c r="C7944" i="5"/>
  <c r="A7945" i="5"/>
  <c r="G7944" i="5"/>
  <c r="E7944" i="5"/>
  <c r="H7944" i="5" l="1"/>
  <c r="B7945" i="5"/>
  <c r="F7945" i="5"/>
  <c r="D7945" i="5"/>
  <c r="G7945" i="5"/>
  <c r="C7945" i="5"/>
  <c r="A7946" i="5"/>
  <c r="E7945" i="5"/>
  <c r="D7946" i="5" l="1"/>
  <c r="B7946" i="5"/>
  <c r="F7946" i="5"/>
  <c r="H7945" i="5"/>
  <c r="E7946" i="5"/>
  <c r="C7946" i="5"/>
  <c r="A7947" i="5"/>
  <c r="G7946" i="5"/>
  <c r="H7946" i="5" l="1"/>
  <c r="F7947" i="5"/>
  <c r="B7947" i="5"/>
  <c r="D7947" i="5"/>
  <c r="A7948" i="5"/>
  <c r="C7947" i="5"/>
  <c r="E7947" i="5"/>
  <c r="G7947" i="5"/>
  <c r="H7947" i="5" l="1"/>
  <c r="B7948" i="5"/>
  <c r="F7948" i="5"/>
  <c r="D7948" i="5"/>
  <c r="E7948" i="5"/>
  <c r="C7948" i="5"/>
  <c r="A7949" i="5"/>
  <c r="G7948" i="5"/>
  <c r="D7949" i="5" l="1"/>
  <c r="B7949" i="5"/>
  <c r="F7949" i="5"/>
  <c r="H7948" i="5"/>
  <c r="G7949" i="5"/>
  <c r="E7949" i="5"/>
  <c r="C7949" i="5"/>
  <c r="A7950" i="5"/>
  <c r="H7949" i="5" l="1"/>
  <c r="F7950" i="5"/>
  <c r="B7950" i="5"/>
  <c r="D7950" i="5"/>
  <c r="E7950" i="5"/>
  <c r="G7950" i="5"/>
  <c r="C7950" i="5"/>
  <c r="A7951" i="5"/>
  <c r="B7951" i="5" l="1"/>
  <c r="F7951" i="5"/>
  <c r="D7951" i="5"/>
  <c r="H7950" i="5"/>
  <c r="A7952" i="5"/>
  <c r="C7951" i="5"/>
  <c r="G7951" i="5"/>
  <c r="E7951" i="5"/>
  <c r="H7951" i="5" l="1"/>
  <c r="B7952" i="5"/>
  <c r="F7952" i="5"/>
  <c r="D7952" i="5"/>
  <c r="G7952" i="5"/>
  <c r="E7952" i="5"/>
  <c r="C7952" i="5"/>
  <c r="A7953" i="5"/>
  <c r="H7952" i="5" l="1"/>
  <c r="D7953" i="5"/>
  <c r="B7953" i="5"/>
  <c r="F7953" i="5"/>
  <c r="G7953" i="5"/>
  <c r="E7953" i="5"/>
  <c r="A7954" i="5"/>
  <c r="C7953" i="5"/>
  <c r="H7953" i="5" l="1"/>
  <c r="F7954" i="5"/>
  <c r="D7954" i="5"/>
  <c r="B7954" i="5"/>
  <c r="E7954" i="5"/>
  <c r="G7954" i="5"/>
  <c r="C7954" i="5"/>
  <c r="A7955" i="5"/>
  <c r="B7955" i="5" l="1"/>
  <c r="D7955" i="5"/>
  <c r="F7955" i="5"/>
  <c r="H7954" i="5"/>
  <c r="A7956" i="5"/>
  <c r="C7955" i="5"/>
  <c r="G7955" i="5"/>
  <c r="E7955" i="5"/>
  <c r="H7955" i="5" l="1"/>
  <c r="B7956" i="5"/>
  <c r="D7956" i="5"/>
  <c r="F7956" i="5"/>
  <c r="A7957" i="5"/>
  <c r="G7956" i="5"/>
  <c r="C7956" i="5"/>
  <c r="E7956" i="5"/>
  <c r="H7956" i="5" l="1"/>
  <c r="D7957" i="5"/>
  <c r="B7957" i="5"/>
  <c r="F7957" i="5"/>
  <c r="G7957" i="5"/>
  <c r="A7958" i="5"/>
  <c r="E7957" i="5"/>
  <c r="C7957" i="5"/>
  <c r="H7957" i="5" l="1"/>
  <c r="F7958" i="5"/>
  <c r="B7958" i="5"/>
  <c r="D7958" i="5"/>
  <c r="E7958" i="5"/>
  <c r="A7959" i="5"/>
  <c r="C7958" i="5"/>
  <c r="G7958" i="5"/>
  <c r="F7959" i="5" l="1"/>
  <c r="D7959" i="5"/>
  <c r="B7959" i="5"/>
  <c r="H7958" i="5"/>
  <c r="A7960" i="5"/>
  <c r="C7959" i="5"/>
  <c r="G7959" i="5"/>
  <c r="E7959" i="5"/>
  <c r="B7960" i="5" l="1"/>
  <c r="F7960" i="5"/>
  <c r="D7960" i="5"/>
  <c r="H7959" i="5"/>
  <c r="C7960" i="5"/>
  <c r="A7961" i="5"/>
  <c r="E7960" i="5"/>
  <c r="G7960" i="5"/>
  <c r="H7960" i="5" l="1"/>
  <c r="D7961" i="5"/>
  <c r="F7961" i="5"/>
  <c r="B7961" i="5"/>
  <c r="G7961" i="5"/>
  <c r="C7961" i="5"/>
  <c r="A7962" i="5"/>
  <c r="E7961" i="5"/>
  <c r="F7962" i="5" l="1"/>
  <c r="B7962" i="5"/>
  <c r="D7962" i="5"/>
  <c r="H7961" i="5"/>
  <c r="E7962" i="5"/>
  <c r="C7962" i="5"/>
  <c r="A7963" i="5"/>
  <c r="G7962" i="5"/>
  <c r="D7963" i="5" l="1"/>
  <c r="F7963" i="5"/>
  <c r="B7963" i="5"/>
  <c r="H7962" i="5"/>
  <c r="A7964" i="5"/>
  <c r="C7963" i="5"/>
  <c r="E7963" i="5"/>
  <c r="G7963" i="5"/>
  <c r="H7963" i="5" l="1"/>
  <c r="B7964" i="5"/>
  <c r="D7964" i="5"/>
  <c r="F7964" i="5"/>
  <c r="E7964" i="5"/>
  <c r="C7964" i="5"/>
  <c r="G7964" i="5"/>
  <c r="A7965" i="5"/>
  <c r="D7965" i="5" l="1"/>
  <c r="B7965" i="5"/>
  <c r="F7965" i="5"/>
  <c r="H7964" i="5"/>
  <c r="G7965" i="5"/>
  <c r="E7965" i="5"/>
  <c r="C7965" i="5"/>
  <c r="A7966" i="5"/>
  <c r="F7966" i="5" l="1"/>
  <c r="D7966" i="5"/>
  <c r="B7966" i="5"/>
  <c r="H7965" i="5"/>
  <c r="E7966" i="5"/>
  <c r="G7966" i="5"/>
  <c r="C7966" i="5"/>
  <c r="A7967" i="5"/>
  <c r="B7967" i="5" l="1"/>
  <c r="F7967" i="5"/>
  <c r="D7967" i="5"/>
  <c r="H7966" i="5"/>
  <c r="A7968" i="5"/>
  <c r="C7967" i="5"/>
  <c r="G7967" i="5"/>
  <c r="E7967" i="5"/>
  <c r="H7967" i="5" l="1"/>
  <c r="B7968" i="5"/>
  <c r="F7968" i="5"/>
  <c r="D7968" i="5"/>
  <c r="G7968" i="5"/>
  <c r="E7968" i="5"/>
  <c r="A7969" i="5"/>
  <c r="C7968" i="5"/>
  <c r="D7969" i="5" l="1"/>
  <c r="B7969" i="5"/>
  <c r="F7969" i="5"/>
  <c r="H7968" i="5"/>
  <c r="G7969" i="5"/>
  <c r="E7969" i="5"/>
  <c r="C7969" i="5"/>
  <c r="A7970" i="5"/>
  <c r="H7969" i="5" l="1"/>
  <c r="F7970" i="5"/>
  <c r="D7970" i="5"/>
  <c r="B7970" i="5"/>
  <c r="E7970" i="5"/>
  <c r="G7970" i="5"/>
  <c r="A7971" i="5"/>
  <c r="C7970" i="5"/>
  <c r="D7971" i="5" l="1"/>
  <c r="B7971" i="5"/>
  <c r="F7971" i="5"/>
  <c r="H7970" i="5"/>
  <c r="A7972" i="5"/>
  <c r="C7971" i="5"/>
  <c r="G7971" i="5"/>
  <c r="E7971" i="5"/>
  <c r="H7971" i="5" l="1"/>
  <c r="B7972" i="5"/>
  <c r="D7972" i="5"/>
  <c r="F7972" i="5"/>
  <c r="A7973" i="5"/>
  <c r="G7972" i="5"/>
  <c r="E7972" i="5"/>
  <c r="C7972" i="5"/>
  <c r="D7973" i="5" l="1"/>
  <c r="F7973" i="5"/>
  <c r="B7973" i="5"/>
  <c r="H7972" i="5"/>
  <c r="G7973" i="5"/>
  <c r="A7974" i="5"/>
  <c r="C7973" i="5"/>
  <c r="E7973" i="5"/>
  <c r="F7974" i="5" l="1"/>
  <c r="B7974" i="5"/>
  <c r="D7974" i="5"/>
  <c r="H7973" i="5"/>
  <c r="E7974" i="5"/>
  <c r="A7975" i="5"/>
  <c r="G7974" i="5"/>
  <c r="C7974" i="5"/>
  <c r="F7975" i="5" l="1"/>
  <c r="D7975" i="5"/>
  <c r="B7975" i="5"/>
  <c r="H7974" i="5"/>
  <c r="A7976" i="5"/>
  <c r="C7975" i="5"/>
  <c r="E7975" i="5"/>
  <c r="G7975" i="5"/>
  <c r="B7976" i="5" l="1"/>
  <c r="D7976" i="5"/>
  <c r="F7976" i="5"/>
  <c r="H7975" i="5"/>
  <c r="C7976" i="5"/>
  <c r="A7977" i="5"/>
  <c r="G7976" i="5"/>
  <c r="E7976" i="5"/>
  <c r="H7976" i="5" l="1"/>
  <c r="D7977" i="5"/>
  <c r="F7977" i="5"/>
  <c r="B7977" i="5"/>
  <c r="G7977" i="5"/>
  <c r="C7977" i="5"/>
  <c r="A7978" i="5"/>
  <c r="E7977" i="5"/>
  <c r="H7977" i="5" l="1"/>
  <c r="F7978" i="5"/>
  <c r="D7978" i="5"/>
  <c r="B7978" i="5"/>
  <c r="E7978" i="5"/>
  <c r="C7978" i="5"/>
  <c r="A7979" i="5"/>
  <c r="G7978" i="5"/>
  <c r="D7979" i="5" l="1"/>
  <c r="F7979" i="5"/>
  <c r="B7979" i="5"/>
  <c r="H7978" i="5"/>
  <c r="A7980" i="5"/>
  <c r="C7979" i="5"/>
  <c r="E7979" i="5"/>
  <c r="G7979" i="5"/>
  <c r="H7979" i="5" l="1"/>
  <c r="B7980" i="5"/>
  <c r="F7980" i="5"/>
  <c r="D7980" i="5"/>
  <c r="E7980" i="5"/>
  <c r="C7980" i="5"/>
  <c r="A7981" i="5"/>
  <c r="G7980" i="5"/>
  <c r="D7981" i="5" l="1"/>
  <c r="B7981" i="5"/>
  <c r="F7981" i="5"/>
  <c r="H7980" i="5"/>
  <c r="G7981" i="5"/>
  <c r="E7981" i="5"/>
  <c r="C7981" i="5"/>
  <c r="A7982" i="5"/>
  <c r="H7981" i="5" l="1"/>
  <c r="F7982" i="5"/>
  <c r="D7982" i="5"/>
  <c r="B7982" i="5"/>
  <c r="E7982" i="5"/>
  <c r="G7982" i="5"/>
  <c r="C7982" i="5"/>
  <c r="A7983" i="5"/>
  <c r="B7983" i="5" l="1"/>
  <c r="D7983" i="5"/>
  <c r="F7983" i="5"/>
  <c r="H7982" i="5"/>
  <c r="A7984" i="5"/>
  <c r="C7983" i="5"/>
  <c r="G7983" i="5"/>
  <c r="E7983" i="5"/>
  <c r="H7983" i="5" l="1"/>
  <c r="B7984" i="5"/>
  <c r="F7984" i="5"/>
  <c r="D7984" i="5"/>
  <c r="G7984" i="5"/>
  <c r="E7984" i="5"/>
  <c r="C7984" i="5"/>
  <c r="A7985" i="5"/>
  <c r="H7984" i="5" l="1"/>
  <c r="D7985" i="5"/>
  <c r="F7985" i="5"/>
  <c r="B7985" i="5"/>
  <c r="G7985" i="5"/>
  <c r="E7985" i="5"/>
  <c r="A7986" i="5"/>
  <c r="C7985" i="5"/>
  <c r="F7986" i="5" l="1"/>
  <c r="D7986" i="5"/>
  <c r="B7986" i="5"/>
  <c r="H7985" i="5"/>
  <c r="E7986" i="5"/>
  <c r="G7986" i="5"/>
  <c r="C7986" i="5"/>
  <c r="A7987" i="5"/>
  <c r="F7987" i="5" l="1"/>
  <c r="B7987" i="5"/>
  <c r="D7987" i="5"/>
  <c r="H7986" i="5"/>
  <c r="A7988" i="5"/>
  <c r="C7987" i="5"/>
  <c r="G7987" i="5"/>
  <c r="E7987" i="5"/>
  <c r="B7988" i="5" l="1"/>
  <c r="D7988" i="5"/>
  <c r="F7988" i="5"/>
  <c r="H7987" i="5"/>
  <c r="A7989" i="5"/>
  <c r="G7988" i="5"/>
  <c r="C7988" i="5"/>
  <c r="E7988" i="5"/>
  <c r="H7988" i="5" l="1"/>
  <c r="D7989" i="5"/>
  <c r="F7989" i="5"/>
  <c r="B7989" i="5"/>
  <c r="G7989" i="5"/>
  <c r="A7990" i="5"/>
  <c r="E7989" i="5"/>
  <c r="C7989" i="5"/>
  <c r="H7989" i="5" l="1"/>
  <c r="F7990" i="5"/>
  <c r="B7990" i="5"/>
  <c r="D7990" i="5"/>
  <c r="E7990" i="5"/>
  <c r="A7991" i="5"/>
  <c r="C7990" i="5"/>
  <c r="G7990" i="5"/>
  <c r="H7990" i="5" l="1"/>
  <c r="F7991" i="5"/>
  <c r="B7991" i="5"/>
  <c r="D7991" i="5"/>
  <c r="A7992" i="5"/>
  <c r="C7991" i="5"/>
  <c r="G7991" i="5"/>
  <c r="E7991" i="5"/>
  <c r="H7991" i="5" l="1"/>
  <c r="B7992" i="5"/>
  <c r="F7992" i="5"/>
  <c r="D7992" i="5"/>
  <c r="C7992" i="5"/>
  <c r="A7993" i="5"/>
  <c r="E7992" i="5"/>
  <c r="G7992" i="5"/>
  <c r="H7992" i="5" l="1"/>
  <c r="D7993" i="5"/>
  <c r="F7993" i="5"/>
  <c r="B7993" i="5"/>
  <c r="G7993" i="5"/>
  <c r="C7993" i="5"/>
  <c r="A7994" i="5"/>
  <c r="E7993" i="5"/>
  <c r="H7993" i="5" l="1"/>
  <c r="F7994" i="5"/>
  <c r="D7994" i="5"/>
  <c r="B7994" i="5"/>
  <c r="E7994" i="5"/>
  <c r="C7994" i="5"/>
  <c r="A7995" i="5"/>
  <c r="G7994" i="5"/>
  <c r="D7995" i="5" l="1"/>
  <c r="B7995" i="5"/>
  <c r="F7995" i="5"/>
  <c r="H7994" i="5"/>
  <c r="A7996" i="5"/>
  <c r="C7995" i="5"/>
  <c r="E7995" i="5"/>
  <c r="G7995" i="5"/>
  <c r="H7995" i="5" l="1"/>
  <c r="B7996" i="5"/>
  <c r="D7996" i="5"/>
  <c r="F7996" i="5"/>
  <c r="E7996" i="5"/>
  <c r="C7996" i="5"/>
  <c r="G7996" i="5"/>
  <c r="A7997" i="5"/>
  <c r="H7996" i="5" l="1"/>
  <c r="D7997" i="5"/>
  <c r="B7997" i="5"/>
  <c r="F7997" i="5"/>
  <c r="G7997" i="5"/>
  <c r="E7997" i="5"/>
  <c r="C7997" i="5"/>
  <c r="A7998" i="5"/>
  <c r="F7998" i="5" l="1"/>
  <c r="D7998" i="5"/>
  <c r="B7998" i="5"/>
  <c r="H7997" i="5"/>
  <c r="E7998" i="5"/>
  <c r="G7998" i="5"/>
  <c r="C7998" i="5"/>
  <c r="A7999" i="5"/>
  <c r="B7999" i="5" l="1"/>
  <c r="F7999" i="5"/>
  <c r="D7999" i="5"/>
  <c r="H7998" i="5"/>
  <c r="A8000" i="5"/>
  <c r="C7999" i="5"/>
  <c r="G7999" i="5"/>
  <c r="E7999" i="5"/>
  <c r="H7999" i="5" l="1"/>
  <c r="B8000" i="5"/>
  <c r="F8000" i="5"/>
  <c r="D8000" i="5"/>
  <c r="G8000" i="5"/>
  <c r="E8000" i="5"/>
  <c r="A8001" i="5"/>
  <c r="C8000" i="5"/>
  <c r="H8000" i="5" l="1"/>
  <c r="D8001" i="5"/>
  <c r="F8001" i="5"/>
  <c r="B8001" i="5"/>
  <c r="G8001" i="5"/>
  <c r="E8001" i="5"/>
  <c r="C8001" i="5"/>
  <c r="A8002" i="5"/>
  <c r="H8001" i="5" l="1"/>
  <c r="F8002" i="5"/>
  <c r="D8002" i="5"/>
  <c r="B8002" i="5"/>
  <c r="E8002" i="5"/>
  <c r="G8002" i="5"/>
  <c r="A8003" i="5"/>
  <c r="C8002" i="5"/>
  <c r="B8003" i="5" l="1"/>
  <c r="D8003" i="5"/>
  <c r="F8003" i="5"/>
  <c r="H8002" i="5"/>
  <c r="A8004" i="5"/>
  <c r="C8003" i="5"/>
  <c r="G8003" i="5"/>
  <c r="E8003" i="5"/>
  <c r="H8003" i="5" l="1"/>
  <c r="B8004" i="5"/>
  <c r="D8004" i="5"/>
  <c r="F8004" i="5"/>
  <c r="A8005" i="5"/>
  <c r="G8004" i="5"/>
  <c r="E8004" i="5"/>
  <c r="C8004" i="5"/>
  <c r="H8004" i="5" l="1"/>
  <c r="D8005" i="5"/>
  <c r="F8005" i="5"/>
  <c r="B8005" i="5"/>
  <c r="G8005" i="5"/>
  <c r="A8006" i="5"/>
  <c r="C8005" i="5"/>
  <c r="E8005" i="5"/>
  <c r="H8005" i="5" l="1"/>
  <c r="F8006" i="5"/>
  <c r="B8006" i="5"/>
  <c r="D8006" i="5"/>
  <c r="E8006" i="5"/>
  <c r="A8007" i="5"/>
  <c r="G8006" i="5"/>
  <c r="C8006" i="5"/>
  <c r="H8006" i="5" l="1"/>
  <c r="F8007" i="5"/>
  <c r="B8007" i="5"/>
  <c r="D8007" i="5"/>
  <c r="A8008" i="5"/>
  <c r="C8007" i="5"/>
  <c r="E8007" i="5"/>
  <c r="G8007" i="5"/>
  <c r="H8007" i="5" l="1"/>
  <c r="B8008" i="5"/>
  <c r="F8008" i="5"/>
  <c r="D8008" i="5"/>
  <c r="C8008" i="5"/>
  <c r="A8009" i="5"/>
  <c r="G8008" i="5"/>
  <c r="E8008" i="5"/>
  <c r="H8008" i="5" l="1"/>
  <c r="D8009" i="5"/>
  <c r="F8009" i="5"/>
  <c r="B8009" i="5"/>
  <c r="G8009" i="5"/>
  <c r="C8009" i="5"/>
  <c r="A8010" i="5"/>
  <c r="E8009" i="5"/>
  <c r="H8009" i="5" l="1"/>
  <c r="F8010" i="5"/>
  <c r="B8010" i="5"/>
  <c r="D8010" i="5"/>
  <c r="E8010" i="5"/>
  <c r="C8010" i="5"/>
  <c r="A8011" i="5"/>
  <c r="G8010" i="5"/>
  <c r="D8011" i="5" l="1"/>
  <c r="F8011" i="5"/>
  <c r="B8011" i="5"/>
  <c r="H8010" i="5"/>
  <c r="A8012" i="5"/>
  <c r="C8011" i="5"/>
  <c r="E8011" i="5"/>
  <c r="G8011" i="5"/>
  <c r="H8011" i="5" l="1"/>
  <c r="B8012" i="5"/>
  <c r="D8012" i="5"/>
  <c r="F8012" i="5"/>
  <c r="E8012" i="5"/>
  <c r="C8012" i="5"/>
  <c r="A8013" i="5"/>
  <c r="G8012" i="5"/>
  <c r="H8012" i="5" l="1"/>
  <c r="D8013" i="5"/>
  <c r="B8013" i="5"/>
  <c r="F8013" i="5"/>
  <c r="G8013" i="5"/>
  <c r="E8013" i="5"/>
  <c r="C8013" i="5"/>
  <c r="A8014" i="5"/>
  <c r="F8014" i="5" l="1"/>
  <c r="B8014" i="5"/>
  <c r="D8014" i="5"/>
  <c r="H8013" i="5"/>
  <c r="E8014" i="5"/>
  <c r="G8014" i="5"/>
  <c r="C8014" i="5"/>
  <c r="A8015" i="5"/>
  <c r="B8015" i="5" l="1"/>
  <c r="D8015" i="5"/>
  <c r="F8015" i="5"/>
  <c r="H8014" i="5"/>
  <c r="A8016" i="5"/>
  <c r="C8015" i="5"/>
  <c r="G8015" i="5"/>
  <c r="E8015" i="5"/>
  <c r="H8015" i="5" l="1"/>
  <c r="B8016" i="5"/>
  <c r="F8016" i="5"/>
  <c r="D8016" i="5"/>
  <c r="G8016" i="5"/>
  <c r="E8016" i="5"/>
  <c r="C8016" i="5"/>
  <c r="A8017" i="5"/>
  <c r="H8016" i="5" l="1"/>
  <c r="D8017" i="5"/>
  <c r="F8017" i="5"/>
  <c r="B8017" i="5"/>
  <c r="G8017" i="5"/>
  <c r="E8017" i="5"/>
  <c r="A8018" i="5"/>
  <c r="C8017" i="5"/>
  <c r="H8017" i="5" l="1"/>
  <c r="F8018" i="5"/>
  <c r="D8018" i="5"/>
  <c r="B8018" i="5"/>
  <c r="E8018" i="5"/>
  <c r="G8018" i="5"/>
  <c r="C8018" i="5"/>
  <c r="A8019" i="5"/>
  <c r="B8019" i="5" l="1"/>
  <c r="F8019" i="5"/>
  <c r="D8019" i="5"/>
  <c r="H8018" i="5"/>
  <c r="A8020" i="5"/>
  <c r="C8019" i="5"/>
  <c r="G8019" i="5"/>
  <c r="E8019" i="5"/>
  <c r="H8019" i="5" l="1"/>
  <c r="B8020" i="5"/>
  <c r="D8020" i="5"/>
  <c r="F8020" i="5"/>
  <c r="A8021" i="5"/>
  <c r="G8020" i="5"/>
  <c r="C8020" i="5"/>
  <c r="E8020" i="5"/>
  <c r="H8020" i="5" l="1"/>
  <c r="D8021" i="5"/>
  <c r="B8021" i="5"/>
  <c r="F8021" i="5"/>
  <c r="G8021" i="5"/>
  <c r="A8022" i="5"/>
  <c r="E8021" i="5"/>
  <c r="C8021" i="5"/>
  <c r="H8021" i="5" l="1"/>
  <c r="F8022" i="5"/>
  <c r="B8022" i="5"/>
  <c r="D8022" i="5"/>
  <c r="E8022" i="5"/>
  <c r="A8023" i="5"/>
  <c r="C8022" i="5"/>
  <c r="G8022" i="5"/>
  <c r="F8023" i="5" l="1"/>
  <c r="D8023" i="5"/>
  <c r="B8023" i="5"/>
  <c r="H8022" i="5"/>
  <c r="A8024" i="5"/>
  <c r="C8023" i="5"/>
  <c r="G8023" i="5"/>
  <c r="E8023" i="5"/>
  <c r="B8024" i="5" l="1"/>
  <c r="F8024" i="5"/>
  <c r="D8024" i="5"/>
  <c r="H8023" i="5"/>
  <c r="C8024" i="5"/>
  <c r="A8025" i="5"/>
  <c r="E8024" i="5"/>
  <c r="G8024" i="5"/>
  <c r="H8024" i="5" l="1"/>
  <c r="D8025" i="5"/>
  <c r="F8025" i="5"/>
  <c r="B8025" i="5"/>
  <c r="G8025" i="5"/>
  <c r="C8025" i="5"/>
  <c r="A8026" i="5"/>
  <c r="E8025" i="5"/>
  <c r="F8026" i="5" l="1"/>
  <c r="B8026" i="5"/>
  <c r="D8026" i="5"/>
  <c r="H8025" i="5"/>
  <c r="E8026" i="5"/>
  <c r="C8026" i="5"/>
  <c r="A8027" i="5"/>
  <c r="G8026" i="5"/>
  <c r="D8027" i="5" l="1"/>
  <c r="F8027" i="5"/>
  <c r="B8027" i="5"/>
  <c r="H8026" i="5"/>
  <c r="A8028" i="5"/>
  <c r="C8027" i="5"/>
  <c r="E8027" i="5"/>
  <c r="G8027" i="5"/>
  <c r="H8027" i="5" l="1"/>
  <c r="B8028" i="5"/>
  <c r="D8028" i="5"/>
  <c r="F8028" i="5"/>
  <c r="E8028" i="5"/>
  <c r="C8028" i="5"/>
  <c r="G8028" i="5"/>
  <c r="A8029" i="5"/>
  <c r="H8028" i="5" l="1"/>
  <c r="D8029" i="5"/>
  <c r="B8029" i="5"/>
  <c r="F8029" i="5"/>
  <c r="G8029" i="5"/>
  <c r="E8029" i="5"/>
  <c r="C8029" i="5"/>
  <c r="A8030" i="5"/>
  <c r="H8029" i="5" l="1"/>
  <c r="F8030" i="5"/>
  <c r="D8030" i="5"/>
  <c r="B8030" i="5"/>
  <c r="E8030" i="5"/>
  <c r="G8030" i="5"/>
  <c r="C8030" i="5"/>
  <c r="A8031" i="5"/>
  <c r="B8031" i="5" l="1"/>
  <c r="D8031" i="5"/>
  <c r="F8031" i="5"/>
  <c r="H8030" i="5"/>
  <c r="A8032" i="5"/>
  <c r="C8031" i="5"/>
  <c r="G8031" i="5"/>
  <c r="E8031" i="5"/>
  <c r="H8031" i="5" l="1"/>
  <c r="B8032" i="5"/>
  <c r="F8032" i="5"/>
  <c r="D8032" i="5"/>
  <c r="G8032" i="5"/>
  <c r="E8032" i="5"/>
  <c r="A8033" i="5"/>
  <c r="C8032" i="5"/>
  <c r="H8032" i="5" l="1"/>
  <c r="D8033" i="5"/>
  <c r="B8033" i="5"/>
  <c r="F8033" i="5"/>
  <c r="G8033" i="5"/>
  <c r="E8033" i="5"/>
  <c r="C8033" i="5"/>
  <c r="A8034" i="5"/>
  <c r="H8033" i="5" l="1"/>
  <c r="F8034" i="5"/>
  <c r="D8034" i="5"/>
  <c r="B8034" i="5"/>
  <c r="E8034" i="5"/>
  <c r="G8034" i="5"/>
  <c r="A8035" i="5"/>
  <c r="C8034" i="5"/>
  <c r="D8035" i="5" l="1"/>
  <c r="B8035" i="5"/>
  <c r="F8035" i="5"/>
  <c r="H8034" i="5"/>
  <c r="A8036" i="5"/>
  <c r="C8035" i="5"/>
  <c r="G8035" i="5"/>
  <c r="E8035" i="5"/>
  <c r="H8035" i="5" l="1"/>
  <c r="B8036" i="5"/>
  <c r="D8036" i="5"/>
  <c r="F8036" i="5"/>
  <c r="A8037" i="5"/>
  <c r="G8036" i="5"/>
  <c r="E8036" i="5"/>
  <c r="C8036" i="5"/>
  <c r="H8036" i="5" l="1"/>
  <c r="D8037" i="5"/>
  <c r="F8037" i="5"/>
  <c r="B8037" i="5"/>
  <c r="G8037" i="5"/>
  <c r="A8038" i="5"/>
  <c r="C8037" i="5"/>
  <c r="E8037" i="5"/>
  <c r="H8037" i="5" l="1"/>
  <c r="F8038" i="5"/>
  <c r="B8038" i="5"/>
  <c r="D8038" i="5"/>
  <c r="E8038" i="5"/>
  <c r="A8039" i="5"/>
  <c r="G8038" i="5"/>
  <c r="C8038" i="5"/>
  <c r="F8039" i="5" l="1"/>
  <c r="D8039" i="5"/>
  <c r="B8039" i="5"/>
  <c r="H8038" i="5"/>
  <c r="A8040" i="5"/>
  <c r="C8039" i="5"/>
  <c r="E8039" i="5"/>
  <c r="G8039" i="5"/>
  <c r="B8040" i="5" l="1"/>
  <c r="D8040" i="5"/>
  <c r="F8040" i="5"/>
  <c r="H8039" i="5"/>
  <c r="C8040" i="5"/>
  <c r="A8041" i="5"/>
  <c r="G8040" i="5"/>
  <c r="E8040" i="5"/>
  <c r="D8041" i="5" l="1"/>
  <c r="F8041" i="5"/>
  <c r="B8041" i="5"/>
  <c r="H8040" i="5"/>
  <c r="G8041" i="5"/>
  <c r="C8041" i="5"/>
  <c r="A8042" i="5"/>
  <c r="E8041" i="5"/>
  <c r="H8041" i="5" l="1"/>
  <c r="F8042" i="5"/>
  <c r="D8042" i="5"/>
  <c r="B8042" i="5"/>
  <c r="E8042" i="5"/>
  <c r="C8042" i="5"/>
  <c r="A8043" i="5"/>
  <c r="G8042" i="5"/>
  <c r="D8043" i="5" l="1"/>
  <c r="F8043" i="5"/>
  <c r="B8043" i="5"/>
  <c r="H8042" i="5"/>
  <c r="A8044" i="5"/>
  <c r="C8043" i="5"/>
  <c r="E8043" i="5"/>
  <c r="G8043" i="5"/>
  <c r="H8043" i="5" l="1"/>
  <c r="B8044" i="5"/>
  <c r="F8044" i="5"/>
  <c r="D8044" i="5"/>
  <c r="E8044" i="5"/>
  <c r="C8044" i="5"/>
  <c r="A8045" i="5"/>
  <c r="G8044" i="5"/>
  <c r="H8044" i="5" l="1"/>
  <c r="D8045" i="5"/>
  <c r="B8045" i="5"/>
  <c r="F8045" i="5"/>
  <c r="G8045" i="5"/>
  <c r="E8045" i="5"/>
  <c r="C8045" i="5"/>
  <c r="A8046" i="5"/>
  <c r="H8045" i="5" l="1"/>
  <c r="F8046" i="5"/>
  <c r="D8046" i="5"/>
  <c r="B8046" i="5"/>
  <c r="E8046" i="5"/>
  <c r="G8046" i="5"/>
  <c r="C8046" i="5"/>
  <c r="A8047" i="5"/>
  <c r="B8047" i="5" l="1"/>
  <c r="D8047" i="5"/>
  <c r="F8047" i="5"/>
  <c r="H8046" i="5"/>
  <c r="A8048" i="5"/>
  <c r="C8047" i="5"/>
  <c r="G8047" i="5"/>
  <c r="E8047" i="5"/>
  <c r="H8047" i="5" l="1"/>
  <c r="B8048" i="5"/>
  <c r="F8048" i="5"/>
  <c r="D8048" i="5"/>
  <c r="G8048" i="5"/>
  <c r="E8048" i="5"/>
  <c r="C8048" i="5"/>
  <c r="A8049" i="5"/>
  <c r="H8048" i="5" l="1"/>
  <c r="D8049" i="5"/>
  <c r="F8049" i="5"/>
  <c r="B8049" i="5"/>
  <c r="G8049" i="5"/>
  <c r="E8049" i="5"/>
  <c r="A8050" i="5"/>
  <c r="C8049" i="5"/>
  <c r="H8049" i="5" l="1"/>
  <c r="F8050" i="5"/>
  <c r="D8050" i="5"/>
  <c r="B8050" i="5"/>
  <c r="E8050" i="5"/>
  <c r="G8050" i="5"/>
  <c r="C8050" i="5"/>
  <c r="A8051" i="5"/>
  <c r="F8051" i="5" l="1"/>
  <c r="D8051" i="5"/>
  <c r="B8051" i="5"/>
  <c r="H8050" i="5"/>
  <c r="A8052" i="5"/>
  <c r="C8051" i="5"/>
  <c r="G8051" i="5"/>
  <c r="E8051" i="5"/>
  <c r="B8052" i="5" l="1"/>
  <c r="D8052" i="5"/>
  <c r="F8052" i="5"/>
  <c r="H8051" i="5"/>
  <c r="A8053" i="5"/>
  <c r="G8052" i="5"/>
  <c r="C8052" i="5"/>
  <c r="E8052" i="5"/>
  <c r="H8052" i="5" l="1"/>
  <c r="D8053" i="5"/>
  <c r="B8053" i="5"/>
  <c r="F8053" i="5"/>
  <c r="G8053" i="5"/>
  <c r="A8054" i="5"/>
  <c r="E8053" i="5"/>
  <c r="C8053" i="5"/>
  <c r="H8053" i="5" l="1"/>
  <c r="F8054" i="5"/>
  <c r="B8054" i="5"/>
  <c r="D8054" i="5"/>
  <c r="E8054" i="5"/>
  <c r="A8055" i="5"/>
  <c r="C8054" i="5"/>
  <c r="G8054" i="5"/>
  <c r="F8055" i="5" l="1"/>
  <c r="D8055" i="5"/>
  <c r="B8055" i="5"/>
  <c r="H8054" i="5"/>
  <c r="A8056" i="5"/>
  <c r="C8055" i="5"/>
  <c r="G8055" i="5"/>
  <c r="E8055" i="5"/>
  <c r="B8056" i="5" l="1"/>
  <c r="F8056" i="5"/>
  <c r="D8056" i="5"/>
  <c r="H8055" i="5"/>
  <c r="C8056" i="5"/>
  <c r="A8057" i="5"/>
  <c r="E8056" i="5"/>
  <c r="G8056" i="5"/>
  <c r="H8056" i="5" l="1"/>
  <c r="D8057" i="5"/>
  <c r="F8057" i="5"/>
  <c r="B8057" i="5"/>
  <c r="G8057" i="5"/>
  <c r="C8057" i="5"/>
  <c r="A8058" i="5"/>
  <c r="E8057" i="5"/>
  <c r="H8057" i="5" l="1"/>
  <c r="F8058" i="5"/>
  <c r="D8058" i="5"/>
  <c r="B8058" i="5"/>
  <c r="E8058" i="5"/>
  <c r="C8058" i="5"/>
  <c r="A8059" i="5"/>
  <c r="G8058" i="5"/>
  <c r="D8059" i="5" l="1"/>
  <c r="B8059" i="5"/>
  <c r="F8059" i="5"/>
  <c r="H8058" i="5"/>
  <c r="A8060" i="5"/>
  <c r="C8059" i="5"/>
  <c r="E8059" i="5"/>
  <c r="G8059" i="5"/>
  <c r="H8059" i="5" l="1"/>
  <c r="B8060" i="5"/>
  <c r="F8060" i="5"/>
  <c r="D8060" i="5"/>
  <c r="E8060" i="5"/>
  <c r="C8060" i="5"/>
  <c r="G8060" i="5"/>
  <c r="A8061" i="5"/>
  <c r="D8061" i="5" l="1"/>
  <c r="B8061" i="5"/>
  <c r="F8061" i="5"/>
  <c r="H8060" i="5"/>
  <c r="G8061" i="5"/>
  <c r="E8061" i="5"/>
  <c r="C8061" i="5"/>
  <c r="A8062" i="5"/>
  <c r="F8062" i="5" l="1"/>
  <c r="B8062" i="5"/>
  <c r="D8062" i="5"/>
  <c r="H8061" i="5"/>
  <c r="E8062" i="5"/>
  <c r="G8062" i="5"/>
  <c r="C8062" i="5"/>
  <c r="A8063" i="5"/>
  <c r="B8063" i="5" l="1"/>
  <c r="F8063" i="5"/>
  <c r="D8063" i="5"/>
  <c r="H8062" i="5"/>
  <c r="A8064" i="5"/>
  <c r="C8063" i="5"/>
  <c r="G8063" i="5"/>
  <c r="E8063" i="5"/>
  <c r="H8063" i="5" l="1"/>
  <c r="B8064" i="5"/>
  <c r="F8064" i="5"/>
  <c r="D8064" i="5"/>
  <c r="G8064" i="5"/>
  <c r="E8064" i="5"/>
  <c r="A8065" i="5"/>
  <c r="C8064" i="5"/>
  <c r="D8065" i="5" l="1"/>
  <c r="F8065" i="5"/>
  <c r="B8065" i="5"/>
  <c r="H8064" i="5"/>
  <c r="G8065" i="5"/>
  <c r="E8065" i="5"/>
  <c r="C8065" i="5"/>
  <c r="A8066" i="5"/>
  <c r="F8066" i="5" l="1"/>
  <c r="D8066" i="5"/>
  <c r="B8066" i="5"/>
  <c r="H8065" i="5"/>
  <c r="E8066" i="5"/>
  <c r="G8066" i="5"/>
  <c r="A8067" i="5"/>
  <c r="C8066" i="5"/>
  <c r="F8067" i="5" l="1"/>
  <c r="D8067" i="5"/>
  <c r="B8067" i="5"/>
  <c r="H8066" i="5"/>
  <c r="A8068" i="5"/>
  <c r="C8067" i="5"/>
  <c r="G8067" i="5"/>
  <c r="E8067" i="5"/>
  <c r="B8068" i="5" l="1"/>
  <c r="D8068" i="5"/>
  <c r="F8068" i="5"/>
  <c r="H8067" i="5"/>
  <c r="A8069" i="5"/>
  <c r="G8068" i="5"/>
  <c r="E8068" i="5"/>
  <c r="C8068" i="5"/>
  <c r="H8068" i="5" l="1"/>
  <c r="D8069" i="5"/>
  <c r="F8069" i="5"/>
  <c r="B8069" i="5"/>
  <c r="G8069" i="5"/>
  <c r="A8070" i="5"/>
  <c r="C8069" i="5"/>
  <c r="E8069" i="5"/>
  <c r="H8069" i="5" l="1"/>
  <c r="F8070" i="5"/>
  <c r="B8070" i="5"/>
  <c r="D8070" i="5"/>
  <c r="E8070" i="5"/>
  <c r="A8071" i="5"/>
  <c r="G8070" i="5"/>
  <c r="C8070" i="5"/>
  <c r="H8070" i="5" l="1"/>
  <c r="F8071" i="5"/>
  <c r="B8071" i="5"/>
  <c r="D8071" i="5"/>
  <c r="A8072" i="5"/>
  <c r="C8071" i="5"/>
  <c r="E8071" i="5"/>
  <c r="G8071" i="5"/>
  <c r="H8071" i="5" l="1"/>
  <c r="B8072" i="5"/>
  <c r="F8072" i="5"/>
  <c r="D8072" i="5"/>
  <c r="C8072" i="5"/>
  <c r="A8073" i="5"/>
  <c r="G8072" i="5"/>
  <c r="E8072" i="5"/>
  <c r="H8072" i="5" l="1"/>
  <c r="D8073" i="5"/>
  <c r="F8073" i="5"/>
  <c r="B8073" i="5"/>
  <c r="G8073" i="5"/>
  <c r="C8073" i="5"/>
  <c r="A8074" i="5"/>
  <c r="E8073" i="5"/>
  <c r="H8073" i="5" l="1"/>
  <c r="F8074" i="5"/>
  <c r="D8074" i="5"/>
  <c r="B8074" i="5"/>
  <c r="E8074" i="5"/>
  <c r="C8074" i="5"/>
  <c r="A8075" i="5"/>
  <c r="G8074" i="5"/>
  <c r="D8075" i="5" l="1"/>
  <c r="F8075" i="5"/>
  <c r="B8075" i="5"/>
  <c r="H8074" i="5"/>
  <c r="A8076" i="5"/>
  <c r="C8075" i="5"/>
  <c r="E8075" i="5"/>
  <c r="G8075" i="5"/>
  <c r="H8075" i="5" l="1"/>
  <c r="B8076" i="5"/>
  <c r="F8076" i="5"/>
  <c r="D8076" i="5"/>
  <c r="E8076" i="5"/>
  <c r="C8076" i="5"/>
  <c r="A8077" i="5"/>
  <c r="G8076" i="5"/>
  <c r="H8076" i="5" l="1"/>
  <c r="D8077" i="5"/>
  <c r="B8077" i="5"/>
  <c r="F8077" i="5"/>
  <c r="G8077" i="5"/>
  <c r="E8077" i="5"/>
  <c r="C8077" i="5"/>
  <c r="A8078" i="5"/>
  <c r="H8077" i="5" l="1"/>
  <c r="F8078" i="5"/>
  <c r="B8078" i="5"/>
  <c r="D8078" i="5"/>
  <c r="E8078" i="5"/>
  <c r="G8078" i="5"/>
  <c r="C8078" i="5"/>
  <c r="A8079" i="5"/>
  <c r="B8079" i="5" l="1"/>
  <c r="F8079" i="5"/>
  <c r="D8079" i="5"/>
  <c r="H8078" i="5"/>
  <c r="A8080" i="5"/>
  <c r="C8079" i="5"/>
  <c r="G8079" i="5"/>
  <c r="E8079" i="5"/>
  <c r="H8079" i="5" l="1"/>
  <c r="B8080" i="5"/>
  <c r="F8080" i="5"/>
  <c r="D8080" i="5"/>
  <c r="G8080" i="5"/>
  <c r="E8080" i="5"/>
  <c r="C8080" i="5"/>
  <c r="A8081" i="5"/>
  <c r="H8080" i="5" l="1"/>
  <c r="D8081" i="5"/>
  <c r="B8081" i="5"/>
  <c r="F8081" i="5"/>
  <c r="G8081" i="5"/>
  <c r="E8081" i="5"/>
  <c r="A8082" i="5"/>
  <c r="C8081" i="5"/>
  <c r="H8081" i="5" l="1"/>
  <c r="F8082" i="5"/>
  <c r="D8082" i="5"/>
  <c r="B8082" i="5"/>
  <c r="E8082" i="5"/>
  <c r="G8082" i="5"/>
  <c r="C8082" i="5"/>
  <c r="A8083" i="5"/>
  <c r="H8082" i="5" l="1"/>
  <c r="B8083" i="5"/>
  <c r="F8083" i="5"/>
  <c r="D8083" i="5"/>
  <c r="A8084" i="5"/>
  <c r="C8083" i="5"/>
  <c r="G8083" i="5"/>
  <c r="E8083" i="5"/>
  <c r="H8083" i="5" l="1"/>
  <c r="B8084" i="5"/>
  <c r="D8084" i="5"/>
  <c r="F8084" i="5"/>
  <c r="A8085" i="5"/>
  <c r="G8084" i="5"/>
  <c r="C8084" i="5"/>
  <c r="E8084" i="5"/>
  <c r="H8084" i="5" l="1"/>
  <c r="D8085" i="5"/>
  <c r="B8085" i="5"/>
  <c r="F8085" i="5"/>
  <c r="G8085" i="5"/>
  <c r="A8086" i="5"/>
  <c r="E8085" i="5"/>
  <c r="C8085" i="5"/>
  <c r="H8085" i="5" l="1"/>
  <c r="F8086" i="5"/>
  <c r="B8086" i="5"/>
  <c r="D8086" i="5"/>
  <c r="E8086" i="5"/>
  <c r="A8087" i="5"/>
  <c r="C8086" i="5"/>
  <c r="G8086" i="5"/>
  <c r="F8087" i="5" l="1"/>
  <c r="D8087" i="5"/>
  <c r="B8087" i="5"/>
  <c r="H8086" i="5"/>
  <c r="A8088" i="5"/>
  <c r="C8087" i="5"/>
  <c r="G8087" i="5"/>
  <c r="E8087" i="5"/>
  <c r="B8088" i="5" l="1"/>
  <c r="F8088" i="5"/>
  <c r="D8088" i="5"/>
  <c r="H8087" i="5"/>
  <c r="C8088" i="5"/>
  <c r="A8089" i="5"/>
  <c r="E8088" i="5"/>
  <c r="G8088" i="5"/>
  <c r="H8088" i="5" l="1"/>
  <c r="D8089" i="5"/>
  <c r="F8089" i="5"/>
  <c r="B8089" i="5"/>
  <c r="G8089" i="5"/>
  <c r="C8089" i="5"/>
  <c r="A8090" i="5"/>
  <c r="E8089" i="5"/>
  <c r="H8089" i="5" l="1"/>
  <c r="F8090" i="5"/>
  <c r="B8090" i="5"/>
  <c r="D8090" i="5"/>
  <c r="E8090" i="5"/>
  <c r="C8090" i="5"/>
  <c r="A8091" i="5"/>
  <c r="G8090" i="5"/>
  <c r="D8091" i="5" l="1"/>
  <c r="F8091" i="5"/>
  <c r="B8091" i="5"/>
  <c r="H8090" i="5"/>
  <c r="A8092" i="5"/>
  <c r="C8091" i="5"/>
  <c r="E8091" i="5"/>
  <c r="G8091" i="5"/>
  <c r="H8091" i="5" l="1"/>
  <c r="B8092" i="5"/>
  <c r="D8092" i="5"/>
  <c r="F8092" i="5"/>
  <c r="E8092" i="5"/>
  <c r="C8092" i="5"/>
  <c r="G8092" i="5"/>
  <c r="A8093" i="5"/>
  <c r="H8092" i="5" l="1"/>
  <c r="D8093" i="5"/>
  <c r="B8093" i="5"/>
  <c r="F8093" i="5"/>
  <c r="G8093" i="5"/>
  <c r="E8093" i="5"/>
  <c r="C8093" i="5"/>
  <c r="A8094" i="5"/>
  <c r="F8094" i="5" l="1"/>
  <c r="D8094" i="5"/>
  <c r="B8094" i="5"/>
  <c r="H8093" i="5"/>
  <c r="E8094" i="5"/>
  <c r="G8094" i="5"/>
  <c r="C8094" i="5"/>
  <c r="A8095" i="5"/>
  <c r="H8094" i="5" l="1"/>
  <c r="B8095" i="5"/>
  <c r="F8095" i="5"/>
  <c r="D8095" i="5"/>
  <c r="A8096" i="5"/>
  <c r="C8095" i="5"/>
  <c r="G8095" i="5"/>
  <c r="E8095" i="5"/>
  <c r="H8095" i="5" l="1"/>
  <c r="B8096" i="5"/>
  <c r="F8096" i="5"/>
  <c r="D8096" i="5"/>
  <c r="G8096" i="5"/>
  <c r="E8096" i="5"/>
  <c r="A8097" i="5"/>
  <c r="C8096" i="5"/>
  <c r="H8096" i="5" l="1"/>
  <c r="D8097" i="5"/>
  <c r="B8097" i="5"/>
  <c r="F8097" i="5"/>
  <c r="G8097" i="5"/>
  <c r="E8097" i="5"/>
  <c r="C8097" i="5"/>
  <c r="A8098" i="5"/>
  <c r="H8097" i="5" l="1"/>
  <c r="F8098" i="5"/>
  <c r="D8098" i="5"/>
  <c r="B8098" i="5"/>
  <c r="E8098" i="5"/>
  <c r="G8098" i="5"/>
  <c r="A8099" i="5"/>
  <c r="C8098" i="5"/>
  <c r="H8098" i="5" l="1"/>
  <c r="D8099" i="5"/>
  <c r="B8099" i="5"/>
  <c r="F8099" i="5"/>
  <c r="A8100" i="5"/>
  <c r="C8099" i="5"/>
  <c r="G8099" i="5"/>
  <c r="E8099" i="5"/>
  <c r="H8099" i="5" l="1"/>
  <c r="B8100" i="5"/>
  <c r="D8100" i="5"/>
  <c r="F8100" i="5"/>
  <c r="A8101" i="5"/>
  <c r="G8100" i="5"/>
  <c r="E8100" i="5"/>
  <c r="C8100" i="5"/>
  <c r="H8100" i="5" l="1"/>
  <c r="D8101" i="5"/>
  <c r="F8101" i="5"/>
  <c r="B8101" i="5"/>
  <c r="G8101" i="5"/>
  <c r="A8102" i="5"/>
  <c r="C8101" i="5"/>
  <c r="E8101" i="5"/>
  <c r="H8101" i="5" l="1"/>
  <c r="F8102" i="5"/>
  <c r="B8102" i="5"/>
  <c r="D8102" i="5"/>
  <c r="E8102" i="5"/>
  <c r="A8103" i="5"/>
  <c r="G8102" i="5"/>
  <c r="C8102" i="5"/>
  <c r="F8103" i="5" l="1"/>
  <c r="D8103" i="5"/>
  <c r="B8103" i="5"/>
  <c r="H8102" i="5"/>
  <c r="A8104" i="5"/>
  <c r="C8103" i="5"/>
  <c r="E8103" i="5"/>
  <c r="G8103" i="5"/>
  <c r="B8104" i="5" l="1"/>
  <c r="D8104" i="5"/>
  <c r="F8104" i="5"/>
  <c r="H8103" i="5"/>
  <c r="C8104" i="5"/>
  <c r="A8105" i="5"/>
  <c r="G8104" i="5"/>
  <c r="E8104" i="5"/>
  <c r="D8105" i="5" l="1"/>
  <c r="F8105" i="5"/>
  <c r="B8105" i="5"/>
  <c r="H8104" i="5"/>
  <c r="G8105" i="5"/>
  <c r="C8105" i="5"/>
  <c r="A8106" i="5"/>
  <c r="E8105" i="5"/>
  <c r="F8106" i="5" l="1"/>
  <c r="D8106" i="5"/>
  <c r="B8106" i="5"/>
  <c r="H8105" i="5"/>
  <c r="E8106" i="5"/>
  <c r="C8106" i="5"/>
  <c r="A8107" i="5"/>
  <c r="G8106" i="5"/>
  <c r="D8107" i="5" l="1"/>
  <c r="F8107" i="5"/>
  <c r="B8107" i="5"/>
  <c r="H8106" i="5"/>
  <c r="A8108" i="5"/>
  <c r="C8107" i="5"/>
  <c r="E8107" i="5"/>
  <c r="G8107" i="5"/>
  <c r="H8107" i="5" l="1"/>
  <c r="B8108" i="5"/>
  <c r="F8108" i="5"/>
  <c r="D8108" i="5"/>
  <c r="E8108" i="5"/>
  <c r="C8108" i="5"/>
  <c r="A8109" i="5"/>
  <c r="G8108" i="5"/>
  <c r="D8109" i="5" l="1"/>
  <c r="B8109" i="5"/>
  <c r="F8109" i="5"/>
  <c r="H8108" i="5"/>
  <c r="G8109" i="5"/>
  <c r="E8109" i="5"/>
  <c r="C8109" i="5"/>
  <c r="A8110" i="5"/>
  <c r="H8109" i="5" l="1"/>
  <c r="F8110" i="5"/>
  <c r="D8110" i="5"/>
  <c r="B8110" i="5"/>
  <c r="E8110" i="5"/>
  <c r="G8110" i="5"/>
  <c r="C8110" i="5"/>
  <c r="A8111" i="5"/>
  <c r="B8111" i="5" l="1"/>
  <c r="D8111" i="5"/>
  <c r="F8111" i="5"/>
  <c r="H8110" i="5"/>
  <c r="A8112" i="5"/>
  <c r="C8111" i="5"/>
  <c r="G8111" i="5"/>
  <c r="E8111" i="5"/>
  <c r="H8111" i="5" l="1"/>
  <c r="B8112" i="5"/>
  <c r="F8112" i="5"/>
  <c r="D8112" i="5"/>
  <c r="G8112" i="5"/>
  <c r="E8112" i="5"/>
  <c r="C8112" i="5"/>
  <c r="A8113" i="5"/>
  <c r="H8112" i="5" l="1"/>
  <c r="D8113" i="5"/>
  <c r="F8113" i="5"/>
  <c r="B8113" i="5"/>
  <c r="G8113" i="5"/>
  <c r="E8113" i="5"/>
  <c r="A8114" i="5"/>
  <c r="C8113" i="5"/>
  <c r="F8114" i="5" l="1"/>
  <c r="D8114" i="5"/>
  <c r="B8114" i="5"/>
  <c r="H8113" i="5"/>
  <c r="E8114" i="5"/>
  <c r="G8114" i="5"/>
  <c r="C8114" i="5"/>
  <c r="A8115" i="5"/>
  <c r="F8115" i="5" l="1"/>
  <c r="D8115" i="5"/>
  <c r="B8115" i="5"/>
  <c r="H8114" i="5"/>
  <c r="A8116" i="5"/>
  <c r="C8115" i="5"/>
  <c r="G8115" i="5"/>
  <c r="E8115" i="5"/>
  <c r="B8116" i="5" l="1"/>
  <c r="D8116" i="5"/>
  <c r="F8116" i="5"/>
  <c r="H8115" i="5"/>
  <c r="A8117" i="5"/>
  <c r="G8116" i="5"/>
  <c r="C8116" i="5"/>
  <c r="E8116" i="5"/>
  <c r="H8116" i="5" l="1"/>
  <c r="D8117" i="5"/>
  <c r="F8117" i="5"/>
  <c r="B8117" i="5"/>
  <c r="G8117" i="5"/>
  <c r="A8118" i="5"/>
  <c r="E8117" i="5"/>
  <c r="C8117" i="5"/>
  <c r="H8117" i="5" l="1"/>
  <c r="F8118" i="5"/>
  <c r="B8118" i="5"/>
  <c r="D8118" i="5"/>
  <c r="E8118" i="5"/>
  <c r="A8119" i="5"/>
  <c r="C8118" i="5"/>
  <c r="G8118" i="5"/>
  <c r="F8119" i="5" l="1"/>
  <c r="B8119" i="5"/>
  <c r="D8119" i="5"/>
  <c r="H8118" i="5"/>
  <c r="A8120" i="5"/>
  <c r="C8119" i="5"/>
  <c r="G8119" i="5"/>
  <c r="E8119" i="5"/>
  <c r="B8120" i="5" l="1"/>
  <c r="F8120" i="5"/>
  <c r="D8120" i="5"/>
  <c r="H8119" i="5"/>
  <c r="C8120" i="5"/>
  <c r="A8121" i="5"/>
  <c r="E8120" i="5"/>
  <c r="G8120" i="5"/>
  <c r="H8120" i="5" l="1"/>
  <c r="D8121" i="5"/>
  <c r="F8121" i="5"/>
  <c r="B8121" i="5"/>
  <c r="G8121" i="5"/>
  <c r="C8121" i="5"/>
  <c r="A8122" i="5"/>
  <c r="E8121" i="5"/>
  <c r="H8121" i="5" l="1"/>
  <c r="F8122" i="5"/>
  <c r="D8122" i="5"/>
  <c r="B8122" i="5"/>
  <c r="E8122" i="5"/>
  <c r="C8122" i="5"/>
  <c r="A8123" i="5"/>
  <c r="G8122" i="5"/>
  <c r="D8123" i="5" l="1"/>
  <c r="B8123" i="5"/>
  <c r="F8123" i="5"/>
  <c r="H8122" i="5"/>
  <c r="A8124" i="5"/>
  <c r="C8123" i="5"/>
  <c r="E8123" i="5"/>
  <c r="G8123" i="5"/>
  <c r="H8123" i="5" l="1"/>
  <c r="B8124" i="5"/>
  <c r="F8124" i="5"/>
  <c r="D8124" i="5"/>
  <c r="E8124" i="5"/>
  <c r="C8124" i="5"/>
  <c r="G8124" i="5"/>
  <c r="A8125" i="5"/>
  <c r="H8124" i="5" l="1"/>
  <c r="D8125" i="5"/>
  <c r="B8125" i="5"/>
  <c r="F8125" i="5"/>
  <c r="G8125" i="5"/>
  <c r="E8125" i="5"/>
  <c r="C8125" i="5"/>
  <c r="A8126" i="5"/>
  <c r="H8125" i="5" l="1"/>
  <c r="F8126" i="5"/>
  <c r="D8126" i="5"/>
  <c r="B8126" i="5"/>
  <c r="E8126" i="5"/>
  <c r="G8126" i="5"/>
  <c r="C8126" i="5"/>
  <c r="A8127" i="5"/>
  <c r="B8127" i="5" l="1"/>
  <c r="F8127" i="5"/>
  <c r="D8127" i="5"/>
  <c r="H8126" i="5"/>
  <c r="A8128" i="5"/>
  <c r="C8127" i="5"/>
  <c r="G8127" i="5"/>
  <c r="E8127" i="5"/>
  <c r="H8127" i="5" l="1"/>
  <c r="B8128" i="5"/>
  <c r="F8128" i="5"/>
  <c r="D8128" i="5"/>
  <c r="G8128" i="5"/>
  <c r="E8128" i="5"/>
  <c r="A8129" i="5"/>
  <c r="C8128" i="5"/>
  <c r="H8128" i="5" l="1"/>
  <c r="D8129" i="5"/>
  <c r="F8129" i="5"/>
  <c r="B8129" i="5"/>
  <c r="G8129" i="5"/>
  <c r="E8129" i="5"/>
  <c r="C8129" i="5"/>
  <c r="A8130" i="5"/>
  <c r="F8130" i="5" l="1"/>
  <c r="D8130" i="5"/>
  <c r="B8130" i="5"/>
  <c r="H8129" i="5"/>
  <c r="E8130" i="5"/>
  <c r="G8130" i="5"/>
  <c r="A8131" i="5"/>
  <c r="C8130" i="5"/>
  <c r="F8131" i="5" l="1"/>
  <c r="D8131" i="5"/>
  <c r="B8131" i="5"/>
  <c r="H8130" i="5"/>
  <c r="A8132" i="5"/>
  <c r="C8131" i="5"/>
  <c r="G8131" i="5"/>
  <c r="E8131" i="5"/>
  <c r="B8132" i="5" l="1"/>
  <c r="D8132" i="5"/>
  <c r="F8132" i="5"/>
  <c r="H8131" i="5"/>
  <c r="A8133" i="5"/>
  <c r="G8132" i="5"/>
  <c r="E8132" i="5"/>
  <c r="C8132" i="5"/>
  <c r="H8132" i="5" l="1"/>
  <c r="D8133" i="5"/>
  <c r="F8133" i="5"/>
  <c r="B8133" i="5"/>
  <c r="G8133" i="5"/>
  <c r="A8134" i="5"/>
  <c r="C8133" i="5"/>
  <c r="E8133" i="5"/>
  <c r="H8133" i="5" l="1"/>
  <c r="F8134" i="5"/>
  <c r="B8134" i="5"/>
  <c r="D8134" i="5"/>
  <c r="E8134" i="5"/>
  <c r="A8135" i="5"/>
  <c r="G8134" i="5"/>
  <c r="C8134" i="5"/>
  <c r="H8134" i="5" l="1"/>
  <c r="F8135" i="5"/>
  <c r="B8135" i="5"/>
  <c r="D8135" i="5"/>
  <c r="A8136" i="5"/>
  <c r="C8135" i="5"/>
  <c r="E8135" i="5"/>
  <c r="G8135" i="5"/>
  <c r="B8136" i="5" l="1"/>
  <c r="F8136" i="5"/>
  <c r="D8136" i="5"/>
  <c r="H8135" i="5"/>
  <c r="C8136" i="5"/>
  <c r="A8137" i="5"/>
  <c r="G8136" i="5"/>
  <c r="E8136" i="5"/>
  <c r="H8136" i="5" l="1"/>
  <c r="D8137" i="5"/>
  <c r="F8137" i="5"/>
  <c r="B8137" i="5"/>
  <c r="G8137" i="5"/>
  <c r="C8137" i="5"/>
  <c r="A8138" i="5"/>
  <c r="E8137" i="5"/>
  <c r="H8137" i="5" l="1"/>
  <c r="F8138" i="5"/>
  <c r="B8138" i="5"/>
  <c r="D8138" i="5"/>
  <c r="E8138" i="5"/>
  <c r="C8138" i="5"/>
  <c r="A8139" i="5"/>
  <c r="G8138" i="5"/>
  <c r="D8139" i="5" l="1"/>
  <c r="F8139" i="5"/>
  <c r="B8139" i="5"/>
  <c r="H8138" i="5"/>
  <c r="A8140" i="5"/>
  <c r="C8139" i="5"/>
  <c r="E8139" i="5"/>
  <c r="G8139" i="5"/>
  <c r="H8139" i="5" l="1"/>
  <c r="B8140" i="5"/>
  <c r="F8140" i="5"/>
  <c r="D8140" i="5"/>
  <c r="E8140" i="5"/>
  <c r="C8140" i="5"/>
  <c r="A8141" i="5"/>
  <c r="G8140" i="5"/>
  <c r="H8140" i="5" l="1"/>
  <c r="D8141" i="5"/>
  <c r="B8141" i="5"/>
  <c r="F8141" i="5"/>
  <c r="G8141" i="5"/>
  <c r="E8141" i="5"/>
  <c r="C8141" i="5"/>
  <c r="A8142" i="5"/>
  <c r="H8141" i="5" l="1"/>
  <c r="F8142" i="5"/>
  <c r="B8142" i="5"/>
  <c r="D8142" i="5"/>
  <c r="E8142" i="5"/>
  <c r="G8142" i="5"/>
  <c r="C8142" i="5"/>
  <c r="A8143" i="5"/>
  <c r="B8143" i="5" l="1"/>
  <c r="F8143" i="5"/>
  <c r="D8143" i="5"/>
  <c r="H8142" i="5"/>
  <c r="A8144" i="5"/>
  <c r="C8143" i="5"/>
  <c r="G8143" i="5"/>
  <c r="E8143" i="5"/>
  <c r="H8143" i="5" l="1"/>
  <c r="B8144" i="5"/>
  <c r="F8144" i="5"/>
  <c r="D8144" i="5"/>
  <c r="G8144" i="5"/>
  <c r="E8144" i="5"/>
  <c r="C8144" i="5"/>
  <c r="A8145" i="5"/>
  <c r="H8144" i="5" l="1"/>
  <c r="D8145" i="5"/>
  <c r="F8145" i="5"/>
  <c r="B8145" i="5"/>
  <c r="G8145" i="5"/>
  <c r="E8145" i="5"/>
  <c r="A8146" i="5"/>
  <c r="C8145" i="5"/>
  <c r="F8146" i="5" l="1"/>
  <c r="D8146" i="5"/>
  <c r="B8146" i="5"/>
  <c r="H8145" i="5"/>
  <c r="E8146" i="5"/>
  <c r="G8146" i="5"/>
  <c r="C8146" i="5"/>
  <c r="A8147" i="5"/>
  <c r="B8147" i="5" l="1"/>
  <c r="D8147" i="5"/>
  <c r="F8147" i="5"/>
  <c r="H8146" i="5"/>
  <c r="A8148" i="5"/>
  <c r="C8147" i="5"/>
  <c r="G8147" i="5"/>
  <c r="E8147" i="5"/>
  <c r="H8147" i="5" l="1"/>
  <c r="B8148" i="5"/>
  <c r="D8148" i="5"/>
  <c r="F8148" i="5"/>
  <c r="A8149" i="5"/>
  <c r="G8148" i="5"/>
  <c r="C8148" i="5"/>
  <c r="E8148" i="5"/>
  <c r="D8149" i="5" l="1"/>
  <c r="B8149" i="5"/>
  <c r="F8149" i="5"/>
  <c r="H8148" i="5"/>
  <c r="G8149" i="5"/>
  <c r="A8150" i="5"/>
  <c r="E8149" i="5"/>
  <c r="C8149" i="5"/>
  <c r="H8149" i="5" l="1"/>
  <c r="F8150" i="5"/>
  <c r="B8150" i="5"/>
  <c r="D8150" i="5"/>
  <c r="E8150" i="5"/>
  <c r="A8151" i="5"/>
  <c r="C8150" i="5"/>
  <c r="G8150" i="5"/>
  <c r="H8150" i="5" l="1"/>
  <c r="F8151" i="5"/>
  <c r="D8151" i="5"/>
  <c r="B8151" i="5"/>
  <c r="A8152" i="5"/>
  <c r="C8151" i="5"/>
  <c r="G8151" i="5"/>
  <c r="E8151" i="5"/>
  <c r="H8151" i="5" l="1"/>
  <c r="B8152" i="5"/>
  <c r="F8152" i="5"/>
  <c r="D8152" i="5"/>
  <c r="C8152" i="5"/>
  <c r="A8153" i="5"/>
  <c r="E8152" i="5"/>
  <c r="G8152" i="5"/>
  <c r="H8152" i="5" l="1"/>
  <c r="D8153" i="5"/>
  <c r="F8153" i="5"/>
  <c r="B8153" i="5"/>
  <c r="G8153" i="5"/>
  <c r="C8153" i="5"/>
  <c r="A8154" i="5"/>
  <c r="E8153" i="5"/>
  <c r="H8153" i="5" l="1"/>
  <c r="F8154" i="5"/>
  <c r="B8154" i="5"/>
  <c r="D8154" i="5"/>
  <c r="E8154" i="5"/>
  <c r="C8154" i="5"/>
  <c r="A8155" i="5"/>
  <c r="G8154" i="5"/>
  <c r="D8155" i="5" l="1"/>
  <c r="F8155" i="5"/>
  <c r="B8155" i="5"/>
  <c r="H8154" i="5"/>
  <c r="A8156" i="5"/>
  <c r="C8155" i="5"/>
  <c r="E8155" i="5"/>
  <c r="G8155" i="5"/>
  <c r="H8155" i="5" l="1"/>
  <c r="B8156" i="5"/>
  <c r="D8156" i="5"/>
  <c r="F8156" i="5"/>
  <c r="E8156" i="5"/>
  <c r="C8156" i="5"/>
  <c r="G8156" i="5"/>
  <c r="A8157" i="5"/>
  <c r="H8156" i="5" l="1"/>
  <c r="D8157" i="5"/>
  <c r="B8157" i="5"/>
  <c r="F8157" i="5"/>
  <c r="G8157" i="5"/>
  <c r="E8157" i="5"/>
  <c r="C8157" i="5"/>
  <c r="A8158" i="5"/>
  <c r="H8157" i="5" l="1"/>
  <c r="F8158" i="5"/>
  <c r="D8158" i="5"/>
  <c r="B8158" i="5"/>
  <c r="E8158" i="5"/>
  <c r="G8158" i="5"/>
  <c r="C8158" i="5"/>
  <c r="A8159" i="5"/>
  <c r="B8159" i="5" l="1"/>
  <c r="F8159" i="5"/>
  <c r="D8159" i="5"/>
  <c r="H8158" i="5"/>
  <c r="A8160" i="5"/>
  <c r="C8159" i="5"/>
  <c r="G8159" i="5"/>
  <c r="E8159" i="5"/>
  <c r="H8159" i="5" l="1"/>
  <c r="B8160" i="5"/>
  <c r="F8160" i="5"/>
  <c r="D8160" i="5"/>
  <c r="G8160" i="5"/>
  <c r="E8160" i="5"/>
  <c r="A8161" i="5"/>
  <c r="C8160" i="5"/>
  <c r="D8161" i="5" l="1"/>
  <c r="B8161" i="5"/>
  <c r="F8161" i="5"/>
  <c r="H8160" i="5"/>
  <c r="G8161" i="5"/>
  <c r="E8161" i="5"/>
  <c r="C8161" i="5"/>
  <c r="A8162" i="5"/>
  <c r="F8162" i="5" l="1"/>
  <c r="D8162" i="5"/>
  <c r="B8162" i="5"/>
  <c r="H8161" i="5"/>
  <c r="E8162" i="5"/>
  <c r="G8162" i="5"/>
  <c r="A8163" i="5"/>
  <c r="C8162" i="5"/>
  <c r="D8163" i="5" l="1"/>
  <c r="B8163" i="5"/>
  <c r="F8163" i="5"/>
  <c r="H8162" i="5"/>
  <c r="A8164" i="5"/>
  <c r="C8163" i="5"/>
  <c r="G8163" i="5"/>
  <c r="E8163" i="5"/>
  <c r="H8163" i="5" l="1"/>
  <c r="B8164" i="5"/>
  <c r="D8164" i="5"/>
  <c r="F8164" i="5"/>
  <c r="A8165" i="5"/>
  <c r="G8164" i="5"/>
  <c r="E8164" i="5"/>
  <c r="C8164" i="5"/>
  <c r="H8164" i="5" l="1"/>
  <c r="D8165" i="5"/>
  <c r="F8165" i="5"/>
  <c r="B8165" i="5"/>
  <c r="G8165" i="5"/>
  <c r="A8166" i="5"/>
  <c r="C8165" i="5"/>
  <c r="E8165" i="5"/>
  <c r="H8165" i="5" l="1"/>
  <c r="F8166" i="5"/>
  <c r="B8166" i="5"/>
  <c r="D8166" i="5"/>
  <c r="E8166" i="5"/>
  <c r="A8167" i="5"/>
  <c r="G8166" i="5"/>
  <c r="C8166" i="5"/>
  <c r="F8167" i="5" l="1"/>
  <c r="D8167" i="5"/>
  <c r="B8167" i="5"/>
  <c r="H8166" i="5"/>
  <c r="A8168" i="5"/>
  <c r="C8167" i="5"/>
  <c r="E8167" i="5"/>
  <c r="G8167" i="5"/>
  <c r="B8168" i="5" l="1"/>
  <c r="D8168" i="5"/>
  <c r="F8168" i="5"/>
  <c r="H8167" i="5"/>
  <c r="C8168" i="5"/>
  <c r="A8169" i="5"/>
  <c r="G8168" i="5"/>
  <c r="E8168" i="5"/>
  <c r="H8168" i="5" l="1"/>
  <c r="D8169" i="5"/>
  <c r="F8169" i="5"/>
  <c r="B8169" i="5"/>
  <c r="G8169" i="5"/>
  <c r="C8169" i="5"/>
  <c r="A8170" i="5"/>
  <c r="E8169" i="5"/>
  <c r="H8169" i="5" l="1"/>
  <c r="F8170" i="5"/>
  <c r="D8170" i="5"/>
  <c r="B8170" i="5"/>
  <c r="E8170" i="5"/>
  <c r="C8170" i="5"/>
  <c r="A8171" i="5"/>
  <c r="G8170" i="5"/>
  <c r="D8171" i="5" l="1"/>
  <c r="F8171" i="5"/>
  <c r="B8171" i="5"/>
  <c r="H8170" i="5"/>
  <c r="A8172" i="5"/>
  <c r="C8171" i="5"/>
  <c r="E8171" i="5"/>
  <c r="G8171" i="5"/>
  <c r="H8171" i="5" l="1"/>
  <c r="B8172" i="5"/>
  <c r="F8172" i="5"/>
  <c r="D8172" i="5"/>
  <c r="E8172" i="5"/>
  <c r="C8172" i="5"/>
  <c r="A8173" i="5"/>
  <c r="G8172" i="5"/>
  <c r="D8173" i="5" l="1"/>
  <c r="B8173" i="5"/>
  <c r="F8173" i="5"/>
  <c r="H8172" i="5"/>
  <c r="G8173" i="5"/>
  <c r="E8173" i="5"/>
  <c r="C8173" i="5"/>
  <c r="A8174" i="5"/>
  <c r="H8173" i="5" l="1"/>
  <c r="F8174" i="5"/>
  <c r="D8174" i="5"/>
  <c r="B8174" i="5"/>
  <c r="E8174" i="5"/>
  <c r="G8174" i="5"/>
  <c r="C8174" i="5"/>
  <c r="A8175" i="5"/>
  <c r="B8175" i="5" l="1"/>
  <c r="D8175" i="5"/>
  <c r="F8175" i="5"/>
  <c r="H8174" i="5"/>
  <c r="A8176" i="5"/>
  <c r="C8175" i="5"/>
  <c r="G8175" i="5"/>
  <c r="E8175" i="5"/>
  <c r="H8175" i="5" l="1"/>
  <c r="B8176" i="5"/>
  <c r="F8176" i="5"/>
  <c r="D8176" i="5"/>
  <c r="G8176" i="5"/>
  <c r="E8176" i="5"/>
  <c r="C8176" i="5"/>
  <c r="A8177" i="5"/>
  <c r="H8176" i="5" l="1"/>
  <c r="D8177" i="5"/>
  <c r="F8177" i="5"/>
  <c r="B8177" i="5"/>
  <c r="G8177" i="5"/>
  <c r="E8177" i="5"/>
  <c r="A8178" i="5"/>
  <c r="C8177" i="5"/>
  <c r="F8178" i="5" l="1"/>
  <c r="D8178" i="5"/>
  <c r="B8178" i="5"/>
  <c r="H8177" i="5"/>
  <c r="E8178" i="5"/>
  <c r="G8178" i="5"/>
  <c r="C8178" i="5"/>
  <c r="A8179" i="5"/>
  <c r="F8179" i="5" l="1"/>
  <c r="D8179" i="5"/>
  <c r="B8179" i="5"/>
  <c r="H8178" i="5"/>
  <c r="A8180" i="5"/>
  <c r="C8179" i="5"/>
  <c r="G8179" i="5"/>
  <c r="E8179" i="5"/>
  <c r="B8180" i="5" l="1"/>
  <c r="D8180" i="5"/>
  <c r="F8180" i="5"/>
  <c r="H8179" i="5"/>
  <c r="A8181" i="5"/>
  <c r="G8180" i="5"/>
  <c r="C8180" i="5"/>
  <c r="E8180" i="5"/>
  <c r="H8180" i="5" l="1"/>
  <c r="D8181" i="5"/>
  <c r="F8181" i="5"/>
  <c r="B8181" i="5"/>
  <c r="G8181" i="5"/>
  <c r="A8182" i="5"/>
  <c r="E8181" i="5"/>
  <c r="C8181" i="5"/>
  <c r="H8181" i="5" l="1"/>
  <c r="F8182" i="5"/>
  <c r="B8182" i="5"/>
  <c r="D8182" i="5"/>
  <c r="E8182" i="5"/>
  <c r="A8183" i="5"/>
  <c r="C8182" i="5"/>
  <c r="G8182" i="5"/>
  <c r="F8183" i="5" l="1"/>
  <c r="D8183" i="5"/>
  <c r="B8183" i="5"/>
  <c r="H8182" i="5"/>
  <c r="A8184" i="5"/>
  <c r="C8183" i="5"/>
  <c r="G8183" i="5"/>
  <c r="E8183" i="5"/>
  <c r="B8184" i="5" l="1"/>
  <c r="F8184" i="5"/>
  <c r="D8184" i="5"/>
  <c r="H8183" i="5"/>
  <c r="C8184" i="5"/>
  <c r="A8185" i="5"/>
  <c r="E8184" i="5"/>
  <c r="G8184" i="5"/>
  <c r="D8185" i="5" l="1"/>
  <c r="F8185" i="5"/>
  <c r="B8185" i="5"/>
  <c r="H8184" i="5"/>
  <c r="G8185" i="5"/>
  <c r="C8185" i="5"/>
  <c r="A8186" i="5"/>
  <c r="E8185" i="5"/>
  <c r="F8186" i="5" l="1"/>
  <c r="D8186" i="5"/>
  <c r="B8186" i="5"/>
  <c r="H8185" i="5"/>
  <c r="E8186" i="5"/>
  <c r="C8186" i="5"/>
  <c r="A8187" i="5"/>
  <c r="G8186" i="5"/>
  <c r="D8187" i="5" l="1"/>
  <c r="B8187" i="5"/>
  <c r="F8187" i="5"/>
  <c r="H8186" i="5"/>
  <c r="A8188" i="5"/>
  <c r="C8187" i="5"/>
  <c r="E8187" i="5"/>
  <c r="G8187" i="5"/>
  <c r="H8187" i="5" l="1"/>
  <c r="B8188" i="5"/>
  <c r="F8188" i="5"/>
  <c r="D8188" i="5"/>
  <c r="E8188" i="5"/>
  <c r="C8188" i="5"/>
  <c r="G8188" i="5"/>
  <c r="A8189" i="5"/>
  <c r="D8189" i="5" l="1"/>
  <c r="B8189" i="5"/>
  <c r="F8189" i="5"/>
  <c r="H8188" i="5"/>
  <c r="G8189" i="5"/>
  <c r="E8189" i="5"/>
  <c r="C8189" i="5"/>
  <c r="A8190" i="5"/>
  <c r="F8190" i="5" l="1"/>
  <c r="D8190" i="5"/>
  <c r="B8190" i="5"/>
  <c r="H8189" i="5"/>
  <c r="E8190" i="5"/>
  <c r="G8190" i="5"/>
  <c r="C8190" i="5"/>
  <c r="A8191" i="5"/>
  <c r="B8191" i="5" l="1"/>
  <c r="F8191" i="5"/>
  <c r="D8191" i="5"/>
  <c r="H8190" i="5"/>
  <c r="A8192" i="5"/>
  <c r="C8191" i="5"/>
  <c r="G8191" i="5"/>
  <c r="E8191" i="5"/>
  <c r="H8191" i="5" l="1"/>
  <c r="B8192" i="5"/>
  <c r="F8192" i="5"/>
  <c r="D8192" i="5"/>
  <c r="G8192" i="5"/>
  <c r="E8192" i="5"/>
  <c r="A8193" i="5"/>
  <c r="C8192" i="5"/>
  <c r="D8193" i="5" l="1"/>
  <c r="F8193" i="5"/>
  <c r="B8193" i="5"/>
  <c r="H8192" i="5"/>
  <c r="G8193" i="5"/>
  <c r="E8193" i="5"/>
  <c r="C8193" i="5"/>
  <c r="A8194" i="5"/>
  <c r="F8194" i="5" l="1"/>
  <c r="D8194" i="5"/>
  <c r="B8194" i="5"/>
  <c r="H8193" i="5"/>
  <c r="E8194" i="5"/>
  <c r="G8194" i="5"/>
  <c r="A8195" i="5"/>
  <c r="C8194" i="5"/>
  <c r="F8195" i="5" l="1"/>
  <c r="B8195" i="5"/>
  <c r="D8195" i="5"/>
  <c r="H8194" i="5"/>
  <c r="A8196" i="5"/>
  <c r="C8195" i="5"/>
  <c r="G8195" i="5"/>
  <c r="E8195" i="5"/>
  <c r="B8196" i="5" l="1"/>
  <c r="D8196" i="5"/>
  <c r="F8196" i="5"/>
  <c r="H8195" i="5"/>
  <c r="A8197" i="5"/>
  <c r="G8196" i="5"/>
  <c r="E8196" i="5"/>
  <c r="C8196" i="5"/>
  <c r="H8196" i="5" l="1"/>
  <c r="D8197" i="5"/>
  <c r="F8197" i="5"/>
  <c r="B8197" i="5"/>
  <c r="G8197" i="5"/>
  <c r="A8198" i="5"/>
  <c r="C8197" i="5"/>
  <c r="E8197" i="5"/>
  <c r="H8197" i="5" l="1"/>
  <c r="F8198" i="5"/>
  <c r="B8198" i="5"/>
  <c r="D8198" i="5"/>
  <c r="E8198" i="5"/>
  <c r="A8199" i="5"/>
  <c r="G8198" i="5"/>
  <c r="C8198" i="5"/>
  <c r="F8199" i="5" l="1"/>
  <c r="B8199" i="5"/>
  <c r="D8199" i="5"/>
  <c r="H8198" i="5"/>
  <c r="A8200" i="5"/>
  <c r="C8199" i="5"/>
  <c r="E8199" i="5"/>
  <c r="G8199" i="5"/>
  <c r="B8200" i="5" l="1"/>
  <c r="F8200" i="5"/>
  <c r="D8200" i="5"/>
  <c r="H8199" i="5"/>
  <c r="C8200" i="5"/>
  <c r="A8201" i="5"/>
  <c r="G8200" i="5"/>
  <c r="E8200" i="5"/>
  <c r="H8200" i="5" l="1"/>
  <c r="D8201" i="5"/>
  <c r="F8201" i="5"/>
  <c r="B8201" i="5"/>
  <c r="G8201" i="5"/>
  <c r="C8201" i="5"/>
  <c r="A8202" i="5"/>
  <c r="E8201" i="5"/>
  <c r="F8202" i="5" l="1"/>
  <c r="D8202" i="5"/>
  <c r="B8202" i="5"/>
  <c r="H8201" i="5"/>
  <c r="E8202" i="5"/>
  <c r="C8202" i="5"/>
  <c r="A8203" i="5"/>
  <c r="G8202" i="5"/>
  <c r="D8203" i="5" l="1"/>
  <c r="B8203" i="5"/>
  <c r="F8203" i="5"/>
  <c r="H8202" i="5"/>
  <c r="A8204" i="5"/>
  <c r="C8203" i="5"/>
  <c r="E8203" i="5"/>
  <c r="G8203" i="5"/>
  <c r="H8203" i="5" l="1"/>
  <c r="B8204" i="5"/>
  <c r="D8204" i="5"/>
  <c r="F8204" i="5"/>
  <c r="E8204" i="5"/>
  <c r="C8204" i="5"/>
  <c r="A8205" i="5"/>
  <c r="G8204" i="5"/>
  <c r="H8204" i="5" l="1"/>
  <c r="D8205" i="5"/>
  <c r="B8205" i="5"/>
  <c r="F8205" i="5"/>
  <c r="G8205" i="5"/>
  <c r="E8205" i="5"/>
  <c r="C8205" i="5"/>
  <c r="A8206" i="5"/>
  <c r="H8205" i="5" l="1"/>
  <c r="F8206" i="5"/>
  <c r="D8206" i="5"/>
  <c r="B8206" i="5"/>
  <c r="E8206" i="5"/>
  <c r="G8206" i="5"/>
  <c r="C8206" i="5"/>
  <c r="A8207" i="5"/>
  <c r="B8207" i="5" l="1"/>
  <c r="F8207" i="5"/>
  <c r="D8207" i="5"/>
  <c r="H8206" i="5"/>
  <c r="A8208" i="5"/>
  <c r="C8207" i="5"/>
  <c r="G8207" i="5"/>
  <c r="E8207" i="5"/>
  <c r="H8207" i="5" l="1"/>
  <c r="B8208" i="5"/>
  <c r="F8208" i="5"/>
  <c r="D8208" i="5"/>
  <c r="G8208" i="5"/>
  <c r="E8208" i="5"/>
  <c r="C8208" i="5"/>
  <c r="A8209" i="5"/>
  <c r="H8208" i="5" l="1"/>
  <c r="D8209" i="5"/>
  <c r="F8209" i="5"/>
  <c r="B8209" i="5"/>
  <c r="G8209" i="5"/>
  <c r="E8209" i="5"/>
  <c r="A8210" i="5"/>
  <c r="C8209" i="5"/>
  <c r="F8210" i="5" l="1"/>
  <c r="D8210" i="5"/>
  <c r="B8210" i="5"/>
  <c r="H8209" i="5"/>
  <c r="E8210" i="5"/>
  <c r="G8210" i="5"/>
  <c r="C8210" i="5"/>
  <c r="A8211" i="5"/>
  <c r="B8211" i="5" l="1"/>
  <c r="F8211" i="5"/>
  <c r="D8211" i="5"/>
  <c r="H8210" i="5"/>
  <c r="A8212" i="5"/>
  <c r="C8211" i="5"/>
  <c r="G8211" i="5"/>
  <c r="E8211" i="5"/>
  <c r="H8211" i="5" l="1"/>
  <c r="B8212" i="5"/>
  <c r="D8212" i="5"/>
  <c r="F8212" i="5"/>
  <c r="A8213" i="5"/>
  <c r="G8212" i="5"/>
  <c r="C8212" i="5"/>
  <c r="E8212" i="5"/>
  <c r="H8212" i="5" l="1"/>
  <c r="D8213" i="5"/>
  <c r="F8213" i="5"/>
  <c r="B8213" i="5"/>
  <c r="G8213" i="5"/>
  <c r="A8214" i="5"/>
  <c r="E8213" i="5"/>
  <c r="C8213" i="5"/>
  <c r="H8213" i="5" l="1"/>
  <c r="F8214" i="5"/>
  <c r="B8214" i="5"/>
  <c r="D8214" i="5"/>
  <c r="E8214" i="5"/>
  <c r="A8215" i="5"/>
  <c r="C8214" i="5"/>
  <c r="G8214" i="5"/>
  <c r="H8214" i="5" l="1"/>
  <c r="F8215" i="5"/>
  <c r="B8215" i="5"/>
  <c r="D8215" i="5"/>
  <c r="A8216" i="5"/>
  <c r="C8215" i="5"/>
  <c r="G8215" i="5"/>
  <c r="E8215" i="5"/>
  <c r="H8215" i="5" l="1"/>
  <c r="B8216" i="5"/>
  <c r="F8216" i="5"/>
  <c r="D8216" i="5"/>
  <c r="C8216" i="5"/>
  <c r="A8217" i="5"/>
  <c r="E8216" i="5"/>
  <c r="G8216" i="5"/>
  <c r="D8217" i="5" l="1"/>
  <c r="F8217" i="5"/>
  <c r="B8217" i="5"/>
  <c r="H8216" i="5"/>
  <c r="G8217" i="5"/>
  <c r="C8217" i="5"/>
  <c r="A8218" i="5"/>
  <c r="E8217" i="5"/>
  <c r="H8217" i="5" l="1"/>
  <c r="F8218" i="5"/>
  <c r="B8218" i="5"/>
  <c r="D8218" i="5"/>
  <c r="E8218" i="5"/>
  <c r="C8218" i="5"/>
  <c r="A8219" i="5"/>
  <c r="G8218" i="5"/>
  <c r="D8219" i="5" l="1"/>
  <c r="F8219" i="5"/>
  <c r="B8219" i="5"/>
  <c r="H8218" i="5"/>
  <c r="A8220" i="5"/>
  <c r="C8219" i="5"/>
  <c r="E8219" i="5"/>
  <c r="G8219" i="5"/>
  <c r="H8219" i="5" l="1"/>
  <c r="B8220" i="5"/>
  <c r="D8220" i="5"/>
  <c r="F8220" i="5"/>
  <c r="E8220" i="5"/>
  <c r="C8220" i="5"/>
  <c r="G8220" i="5"/>
  <c r="A8221" i="5"/>
  <c r="H8220" i="5" l="1"/>
  <c r="D8221" i="5"/>
  <c r="B8221" i="5"/>
  <c r="F8221" i="5"/>
  <c r="G8221" i="5"/>
  <c r="E8221" i="5"/>
  <c r="C8221" i="5"/>
  <c r="A8222" i="5"/>
  <c r="H8221" i="5" l="1"/>
  <c r="F8222" i="5"/>
  <c r="B8222" i="5"/>
  <c r="D8222" i="5"/>
  <c r="E8222" i="5"/>
  <c r="G8222" i="5"/>
  <c r="C8222" i="5"/>
  <c r="A8223" i="5"/>
  <c r="B8223" i="5" l="1"/>
  <c r="D8223" i="5"/>
  <c r="F8223" i="5"/>
  <c r="H8222" i="5"/>
  <c r="A8224" i="5"/>
  <c r="C8223" i="5"/>
  <c r="G8223" i="5"/>
  <c r="E8223" i="5"/>
  <c r="H8223" i="5" l="1"/>
  <c r="B8224" i="5"/>
  <c r="F8224" i="5"/>
  <c r="D8224" i="5"/>
  <c r="G8224" i="5"/>
  <c r="E8224" i="5"/>
  <c r="A8225" i="5"/>
  <c r="C8224" i="5"/>
  <c r="H8224" i="5" l="1"/>
  <c r="D8225" i="5"/>
  <c r="F8225" i="5"/>
  <c r="B8225" i="5"/>
  <c r="G8225" i="5"/>
  <c r="E8225" i="5"/>
  <c r="C8225" i="5"/>
  <c r="A8226" i="5"/>
  <c r="F8226" i="5" l="1"/>
  <c r="D8226" i="5"/>
  <c r="B8226" i="5"/>
  <c r="H8225" i="5"/>
  <c r="E8226" i="5"/>
  <c r="G8226" i="5"/>
  <c r="A8227" i="5"/>
  <c r="C8226" i="5"/>
  <c r="B8227" i="5" l="1"/>
  <c r="F8227" i="5"/>
  <c r="D8227" i="5"/>
  <c r="H8226" i="5"/>
  <c r="A8228" i="5"/>
  <c r="C8227" i="5"/>
  <c r="G8227" i="5"/>
  <c r="E8227" i="5"/>
  <c r="B8228" i="5" l="1"/>
  <c r="D8228" i="5"/>
  <c r="F8228" i="5"/>
  <c r="H8227" i="5"/>
  <c r="A8229" i="5"/>
  <c r="G8228" i="5"/>
  <c r="E8228" i="5"/>
  <c r="C8228" i="5"/>
  <c r="H8228" i="5" l="1"/>
  <c r="D8229" i="5"/>
  <c r="B8229" i="5"/>
  <c r="F8229" i="5"/>
  <c r="G8229" i="5"/>
  <c r="A8230" i="5"/>
  <c r="C8229" i="5"/>
  <c r="E8229" i="5"/>
  <c r="H8229" i="5" l="1"/>
  <c r="F8230" i="5"/>
  <c r="B8230" i="5"/>
  <c r="D8230" i="5"/>
  <c r="E8230" i="5"/>
  <c r="A8231" i="5"/>
  <c r="G8230" i="5"/>
  <c r="C8230" i="5"/>
  <c r="F8231" i="5" l="1"/>
  <c r="D8231" i="5"/>
  <c r="B8231" i="5"/>
  <c r="H8230" i="5"/>
  <c r="A8232" i="5"/>
  <c r="C8231" i="5"/>
  <c r="E8231" i="5"/>
  <c r="G8231" i="5"/>
  <c r="B8232" i="5" l="1"/>
  <c r="F8232" i="5"/>
  <c r="D8232" i="5"/>
  <c r="H8231" i="5"/>
  <c r="C8232" i="5"/>
  <c r="A8233" i="5"/>
  <c r="G8232" i="5"/>
  <c r="E8232" i="5"/>
  <c r="D8233" i="5" l="1"/>
  <c r="F8233" i="5"/>
  <c r="B8233" i="5"/>
  <c r="H8232" i="5"/>
  <c r="G8233" i="5"/>
  <c r="C8233" i="5"/>
  <c r="A8234" i="5"/>
  <c r="E8233" i="5"/>
  <c r="F8234" i="5" l="1"/>
  <c r="B8234" i="5"/>
  <c r="D8234" i="5"/>
  <c r="H8233" i="5"/>
  <c r="E8234" i="5"/>
  <c r="C8234" i="5"/>
  <c r="A8235" i="5"/>
  <c r="G8234" i="5"/>
  <c r="D8235" i="5" l="1"/>
  <c r="F8235" i="5"/>
  <c r="B8235" i="5"/>
  <c r="H8234" i="5"/>
  <c r="A8236" i="5"/>
  <c r="C8235" i="5"/>
  <c r="E8235" i="5"/>
  <c r="G8235" i="5"/>
  <c r="H8235" i="5" l="1"/>
  <c r="F8236" i="5"/>
  <c r="D8236" i="5"/>
  <c r="B8236" i="5"/>
  <c r="E8236" i="5"/>
  <c r="C8236" i="5"/>
  <c r="A8237" i="5"/>
  <c r="G8236" i="5"/>
  <c r="F8237" i="5" l="1"/>
  <c r="B8237" i="5"/>
  <c r="D8237" i="5"/>
  <c r="H8236" i="5"/>
  <c r="G8237" i="5"/>
  <c r="E8237" i="5"/>
  <c r="C8237" i="5"/>
  <c r="A8238" i="5"/>
  <c r="B8238" i="5" l="1"/>
  <c r="D8238" i="5"/>
  <c r="F8238" i="5"/>
  <c r="H8237" i="5"/>
  <c r="E8238" i="5"/>
  <c r="G8238" i="5"/>
  <c r="C8238" i="5"/>
  <c r="A8239" i="5"/>
  <c r="H8238" i="5" l="1"/>
  <c r="D8239" i="5"/>
  <c r="F8239" i="5"/>
  <c r="B8239" i="5"/>
  <c r="A8240" i="5"/>
  <c r="C8239" i="5"/>
  <c r="G8239" i="5"/>
  <c r="E8239" i="5"/>
  <c r="H8239" i="5" l="1"/>
  <c r="F8240" i="5"/>
  <c r="B8240" i="5"/>
  <c r="D8240" i="5"/>
  <c r="G8240" i="5"/>
  <c r="E8240" i="5"/>
  <c r="C8240" i="5"/>
  <c r="A8241" i="5"/>
  <c r="H8240" i="5" l="1"/>
  <c r="F8241" i="5"/>
  <c r="B8241" i="5"/>
  <c r="D8241" i="5"/>
  <c r="G8241" i="5"/>
  <c r="E8241" i="5"/>
  <c r="A8242" i="5"/>
  <c r="C8241" i="5"/>
  <c r="H8241" i="5" l="1"/>
  <c r="B8242" i="5"/>
  <c r="F8242" i="5"/>
  <c r="D8242" i="5"/>
  <c r="E8242" i="5"/>
  <c r="G8242" i="5"/>
  <c r="C8242" i="5"/>
  <c r="A8243" i="5"/>
  <c r="D8243" i="5" l="1"/>
  <c r="F8243" i="5"/>
  <c r="B8243" i="5"/>
  <c r="H8242" i="5"/>
  <c r="A8244" i="5"/>
  <c r="C8243" i="5"/>
  <c r="G8243" i="5"/>
  <c r="E8243" i="5"/>
  <c r="H8243" i="5" l="1"/>
  <c r="F8244" i="5"/>
  <c r="D8244" i="5"/>
  <c r="B8244" i="5"/>
  <c r="A8245" i="5"/>
  <c r="G8244" i="5"/>
  <c r="C8244" i="5"/>
  <c r="E8244" i="5"/>
  <c r="H8244" i="5" l="1"/>
  <c r="D8245" i="5"/>
  <c r="B8245" i="5"/>
  <c r="F8245" i="5"/>
  <c r="G8245" i="5"/>
  <c r="A8246" i="5"/>
  <c r="E8245" i="5"/>
  <c r="C8245" i="5"/>
  <c r="H8245" i="5" l="1"/>
  <c r="B8246" i="5"/>
  <c r="D8246" i="5"/>
  <c r="F8246" i="5"/>
  <c r="E8246" i="5"/>
  <c r="A8247" i="5"/>
  <c r="C8246" i="5"/>
  <c r="G8246" i="5"/>
  <c r="H8246" i="5" l="1"/>
  <c r="D8247" i="5"/>
  <c r="B8247" i="5"/>
  <c r="F8247" i="5"/>
  <c r="A8248" i="5"/>
  <c r="C8247" i="5"/>
  <c r="G8247" i="5"/>
  <c r="E8247" i="5"/>
  <c r="H8247" i="5" l="1"/>
  <c r="F8248" i="5"/>
  <c r="D8248" i="5"/>
  <c r="B8248" i="5"/>
  <c r="C8248" i="5"/>
  <c r="A8249" i="5"/>
  <c r="E8248" i="5"/>
  <c r="G8248" i="5"/>
  <c r="H8248" i="5" l="1"/>
  <c r="B8249" i="5"/>
  <c r="F8249" i="5"/>
  <c r="D8249" i="5"/>
  <c r="G8249" i="5"/>
  <c r="C8249" i="5"/>
  <c r="A8250" i="5"/>
  <c r="E8249" i="5"/>
  <c r="H8249" i="5" l="1"/>
  <c r="B8250" i="5"/>
  <c r="F8250" i="5"/>
  <c r="D8250" i="5"/>
  <c r="E8250" i="5"/>
  <c r="C8250" i="5"/>
  <c r="A8251" i="5"/>
  <c r="G8250" i="5"/>
  <c r="D8251" i="5" l="1"/>
  <c r="F8251" i="5"/>
  <c r="B8251" i="5"/>
  <c r="H8250" i="5"/>
  <c r="A8252" i="5"/>
  <c r="C8251" i="5"/>
  <c r="E8251" i="5"/>
  <c r="G8251" i="5"/>
  <c r="H8251" i="5" l="1"/>
  <c r="F8252" i="5"/>
  <c r="D8252" i="5"/>
  <c r="B8252" i="5"/>
  <c r="E8252" i="5"/>
  <c r="C8252" i="5"/>
  <c r="G8252" i="5"/>
  <c r="A8253" i="5"/>
  <c r="B8253" i="5" l="1"/>
  <c r="D8253" i="5"/>
  <c r="F8253" i="5"/>
  <c r="H8252" i="5"/>
  <c r="G8253" i="5"/>
  <c r="E8253" i="5"/>
  <c r="C8253" i="5"/>
  <c r="A8254" i="5"/>
  <c r="H8253" i="5" l="1"/>
  <c r="B8254" i="5"/>
  <c r="D8254" i="5"/>
  <c r="F8254" i="5"/>
  <c r="E8254" i="5"/>
  <c r="G8254" i="5"/>
  <c r="C8254" i="5"/>
  <c r="A8255" i="5"/>
  <c r="H8254" i="5" l="1"/>
  <c r="D8255" i="5"/>
  <c r="F8255" i="5"/>
  <c r="B8255" i="5"/>
  <c r="A8256" i="5"/>
  <c r="C8255" i="5"/>
  <c r="G8255" i="5"/>
  <c r="E8255" i="5"/>
  <c r="H8255" i="5" l="1"/>
  <c r="F8256" i="5"/>
  <c r="B8256" i="5"/>
  <c r="D8256" i="5"/>
  <c r="G8256" i="5"/>
  <c r="E8256" i="5"/>
  <c r="A8257" i="5"/>
  <c r="C8256" i="5"/>
  <c r="H8256" i="5" l="1"/>
  <c r="F8257" i="5"/>
  <c r="B8257" i="5"/>
  <c r="D8257" i="5"/>
  <c r="G8257" i="5"/>
  <c r="E8257" i="5"/>
  <c r="C8257" i="5"/>
  <c r="A8258" i="5"/>
  <c r="H8257" i="5" l="1"/>
  <c r="B8258" i="5"/>
  <c r="F8258" i="5"/>
  <c r="D8258" i="5"/>
  <c r="E8258" i="5"/>
  <c r="G8258" i="5"/>
  <c r="G8460" i="5" s="1"/>
  <c r="A8259" i="5"/>
  <c r="C8258" i="5"/>
  <c r="D8259" i="5" l="1"/>
  <c r="F8259" i="5"/>
  <c r="B8259" i="5"/>
  <c r="H8258" i="5"/>
  <c r="F8460" i="5"/>
  <c r="H8460" i="5" s="1"/>
  <c r="A8260" i="5"/>
  <c r="C8259" i="5"/>
  <c r="G8259" i="5"/>
  <c r="E8259" i="5"/>
  <c r="H8259" i="5" l="1"/>
  <c r="F8260" i="5"/>
  <c r="D8260" i="5"/>
  <c r="B8260" i="5"/>
  <c r="A8261" i="5"/>
  <c r="G8260" i="5"/>
  <c r="E8260" i="5"/>
  <c r="C8260" i="5"/>
  <c r="H8260" i="5" l="1"/>
  <c r="D8261" i="5"/>
  <c r="F8261" i="5"/>
  <c r="B8261" i="5"/>
  <c r="G8261" i="5"/>
  <c r="A8262" i="5"/>
  <c r="C8261" i="5"/>
  <c r="E8261" i="5"/>
  <c r="H8261" i="5" l="1"/>
  <c r="B8262" i="5"/>
  <c r="D8262" i="5"/>
  <c r="F8262" i="5"/>
  <c r="E8262" i="5"/>
  <c r="A8263" i="5"/>
  <c r="G8262" i="5"/>
  <c r="C8262" i="5"/>
  <c r="H8262" i="5" l="1"/>
  <c r="D8263" i="5"/>
  <c r="B8263" i="5"/>
  <c r="F8263" i="5"/>
  <c r="A8264" i="5"/>
  <c r="C8263" i="5"/>
  <c r="E8263" i="5"/>
  <c r="G8263" i="5"/>
  <c r="H8263" i="5" l="1"/>
  <c r="F8264" i="5"/>
  <c r="B8264" i="5"/>
  <c r="D8264" i="5"/>
  <c r="C8264" i="5"/>
  <c r="A8265" i="5"/>
  <c r="G8264" i="5"/>
  <c r="E8264" i="5"/>
  <c r="H8264" i="5" l="1"/>
  <c r="B8265" i="5"/>
  <c r="D8265" i="5"/>
  <c r="F8265" i="5"/>
  <c r="G8265" i="5"/>
  <c r="C8265" i="5"/>
  <c r="A8266" i="5"/>
  <c r="E8265" i="5"/>
  <c r="H8265" i="5" l="1"/>
  <c r="B8266" i="5"/>
  <c r="F8266" i="5"/>
  <c r="D8266" i="5"/>
  <c r="E8266" i="5"/>
  <c r="C8266" i="5"/>
  <c r="A8267" i="5"/>
  <c r="G8266" i="5"/>
  <c r="D8267" i="5" l="1"/>
  <c r="F8267" i="5"/>
  <c r="B8267" i="5"/>
  <c r="H8266" i="5"/>
  <c r="A8268" i="5"/>
  <c r="C8267" i="5"/>
  <c r="E8267" i="5"/>
  <c r="G8267" i="5"/>
  <c r="H8267" i="5" l="1"/>
  <c r="F8268" i="5"/>
  <c r="D8268" i="5"/>
  <c r="B8268" i="5"/>
  <c r="E8268" i="5"/>
  <c r="C8268" i="5"/>
  <c r="A8269" i="5"/>
  <c r="G8268" i="5"/>
  <c r="B8269" i="5" l="1"/>
  <c r="F8269" i="5"/>
  <c r="D8269" i="5"/>
  <c r="H8268" i="5"/>
  <c r="G8269" i="5"/>
  <c r="E8269" i="5"/>
  <c r="C8269" i="5"/>
  <c r="A8270" i="5"/>
  <c r="B8270" i="5" l="1"/>
  <c r="D8270" i="5"/>
  <c r="F8270" i="5"/>
  <c r="H8269" i="5"/>
  <c r="E8270" i="5"/>
  <c r="G8270" i="5"/>
  <c r="C8270" i="5"/>
  <c r="A8271" i="5"/>
  <c r="D8271" i="5" l="1"/>
  <c r="B8271" i="5"/>
  <c r="F8271" i="5"/>
  <c r="H8270" i="5"/>
  <c r="A8272" i="5"/>
  <c r="C8271" i="5"/>
  <c r="G8271" i="5"/>
  <c r="E8271" i="5"/>
  <c r="H8271" i="5" l="1"/>
  <c r="F8272" i="5"/>
  <c r="B8272" i="5"/>
  <c r="D8272" i="5"/>
  <c r="G8272" i="5"/>
  <c r="E8272" i="5"/>
  <c r="C8272" i="5"/>
  <c r="A8273" i="5"/>
  <c r="H8272" i="5" l="1"/>
  <c r="F8273" i="5"/>
  <c r="D8273" i="5"/>
  <c r="B8273" i="5"/>
  <c r="G8273" i="5"/>
  <c r="E8273" i="5"/>
  <c r="A8274" i="5"/>
  <c r="C8273" i="5"/>
  <c r="B8274" i="5" l="1"/>
  <c r="F8274" i="5"/>
  <c r="D8274" i="5"/>
  <c r="H8273" i="5"/>
  <c r="E8274" i="5"/>
  <c r="G8274" i="5"/>
  <c r="C8274" i="5"/>
  <c r="A8275" i="5"/>
  <c r="D8275" i="5" l="1"/>
  <c r="F8275" i="5"/>
  <c r="B8275" i="5"/>
  <c r="H8274" i="5"/>
  <c r="A8276" i="5"/>
  <c r="C8275" i="5"/>
  <c r="G8275" i="5"/>
  <c r="E8275" i="5"/>
  <c r="F8276" i="5" l="1"/>
  <c r="B8276" i="5"/>
  <c r="D8276" i="5"/>
  <c r="H8275" i="5"/>
  <c r="A8277" i="5"/>
  <c r="G8276" i="5"/>
  <c r="C8276" i="5"/>
  <c r="E8276" i="5"/>
  <c r="D8277" i="5" l="1"/>
  <c r="F8277" i="5"/>
  <c r="B8277" i="5"/>
  <c r="H8276" i="5"/>
  <c r="G8277" i="5"/>
  <c r="A8278" i="5"/>
  <c r="E8277" i="5"/>
  <c r="C8277" i="5"/>
  <c r="H8277" i="5" l="1"/>
  <c r="B8278" i="5"/>
  <c r="D8278" i="5"/>
  <c r="F8278" i="5"/>
  <c r="E8278" i="5"/>
  <c r="A8279" i="5"/>
  <c r="C8278" i="5"/>
  <c r="G8278" i="5"/>
  <c r="H8278" i="5" l="1"/>
  <c r="D8279" i="5"/>
  <c r="B8279" i="5"/>
  <c r="F8279" i="5"/>
  <c r="A8280" i="5"/>
  <c r="C8279" i="5"/>
  <c r="G8279" i="5"/>
  <c r="E8279" i="5"/>
  <c r="H8279" i="5" l="1"/>
  <c r="F8280" i="5"/>
  <c r="D8280" i="5"/>
  <c r="B8280" i="5"/>
  <c r="C8280" i="5"/>
  <c r="A8281" i="5"/>
  <c r="E8280" i="5"/>
  <c r="G8280" i="5"/>
  <c r="B8281" i="5" l="1"/>
  <c r="D8281" i="5"/>
  <c r="F8281" i="5"/>
  <c r="H8280" i="5"/>
  <c r="G8281" i="5"/>
  <c r="C8281" i="5"/>
  <c r="A8282" i="5"/>
  <c r="E8281" i="5"/>
  <c r="B8282" i="5" l="1"/>
  <c r="F8282" i="5"/>
  <c r="D8282" i="5"/>
  <c r="H8281" i="5"/>
  <c r="E8282" i="5"/>
  <c r="C8282" i="5"/>
  <c r="A8283" i="5"/>
  <c r="G8282" i="5"/>
  <c r="D8283" i="5" l="1"/>
  <c r="B8283" i="5"/>
  <c r="F8283" i="5"/>
  <c r="H8282" i="5"/>
  <c r="A8284" i="5"/>
  <c r="C8283" i="5"/>
  <c r="E8283" i="5"/>
  <c r="G8283" i="5"/>
  <c r="H8283" i="5" l="1"/>
  <c r="F8284" i="5"/>
  <c r="D8284" i="5"/>
  <c r="B8284" i="5"/>
  <c r="E8284" i="5"/>
  <c r="C8284" i="5"/>
  <c r="G8284" i="5"/>
  <c r="A8285" i="5"/>
  <c r="D8285" i="5" l="1"/>
  <c r="F8285" i="5"/>
  <c r="B8285" i="5"/>
  <c r="H8284" i="5"/>
  <c r="G8285" i="5"/>
  <c r="E8285" i="5"/>
  <c r="C8285" i="5"/>
  <c r="A8286" i="5"/>
  <c r="H8285" i="5" l="1"/>
  <c r="B8286" i="5"/>
  <c r="D8286" i="5"/>
  <c r="F8286" i="5"/>
  <c r="E8286" i="5"/>
  <c r="G8286" i="5"/>
  <c r="C8286" i="5"/>
  <c r="A8287" i="5"/>
  <c r="H8286" i="5" l="1"/>
  <c r="D8287" i="5"/>
  <c r="F8287" i="5"/>
  <c r="B8287" i="5"/>
  <c r="A8288" i="5"/>
  <c r="C8287" i="5"/>
  <c r="G8287" i="5"/>
  <c r="E8287" i="5"/>
  <c r="F8288" i="5" l="1"/>
  <c r="B8288" i="5"/>
  <c r="D8288" i="5"/>
  <c r="H8287" i="5"/>
  <c r="G8288" i="5"/>
  <c r="E8288" i="5"/>
  <c r="A8289" i="5"/>
  <c r="C8288" i="5"/>
  <c r="F8289" i="5" l="1"/>
  <c r="D8289" i="5"/>
  <c r="B8289" i="5"/>
  <c r="H8288" i="5"/>
  <c r="G8289" i="5"/>
  <c r="E8289" i="5"/>
  <c r="C8289" i="5"/>
  <c r="A8290" i="5"/>
  <c r="B8290" i="5" l="1"/>
  <c r="D8290" i="5"/>
  <c r="F8290" i="5"/>
  <c r="H8289" i="5"/>
  <c r="E8290" i="5"/>
  <c r="G8290" i="5"/>
  <c r="A8291" i="5"/>
  <c r="C8290" i="5"/>
  <c r="D8291" i="5" l="1"/>
  <c r="F8291" i="5"/>
  <c r="B8291" i="5"/>
  <c r="H8290" i="5"/>
  <c r="A8292" i="5"/>
  <c r="C8291" i="5"/>
  <c r="G8291" i="5"/>
  <c r="E8291" i="5"/>
  <c r="H8291" i="5" l="1"/>
  <c r="F8292" i="5"/>
  <c r="D8292" i="5"/>
  <c r="B8292" i="5"/>
  <c r="A8293" i="5"/>
  <c r="G8292" i="5"/>
  <c r="E8292" i="5"/>
  <c r="C8292" i="5"/>
  <c r="H8292" i="5" l="1"/>
  <c r="D8293" i="5"/>
  <c r="F8293" i="5"/>
  <c r="B8293" i="5"/>
  <c r="G8293" i="5"/>
  <c r="A8294" i="5"/>
  <c r="C8293" i="5"/>
  <c r="E8293" i="5"/>
  <c r="H8293" i="5" l="1"/>
  <c r="B8294" i="5"/>
  <c r="F8294" i="5"/>
  <c r="D8294" i="5"/>
  <c r="E8294" i="5"/>
  <c r="A8295" i="5"/>
  <c r="G8294" i="5"/>
  <c r="C8294" i="5"/>
  <c r="H8294" i="5" l="1"/>
  <c r="D8295" i="5"/>
  <c r="B8295" i="5"/>
  <c r="F8295" i="5"/>
  <c r="A8296" i="5"/>
  <c r="C8295" i="5"/>
  <c r="E8295" i="5"/>
  <c r="G8295" i="5"/>
  <c r="H8295" i="5" l="1"/>
  <c r="F8296" i="5"/>
  <c r="D8296" i="5"/>
  <c r="B8296" i="5"/>
  <c r="C8296" i="5"/>
  <c r="A8297" i="5"/>
  <c r="G8296" i="5"/>
  <c r="E8296" i="5"/>
  <c r="H8296" i="5" l="1"/>
  <c r="B8297" i="5"/>
  <c r="D8297" i="5"/>
  <c r="F8297" i="5"/>
  <c r="G8297" i="5"/>
  <c r="C8297" i="5"/>
  <c r="A8298" i="5"/>
  <c r="E8297" i="5"/>
  <c r="H8297" i="5" l="1"/>
  <c r="B8298" i="5"/>
  <c r="F8298" i="5"/>
  <c r="D8298" i="5"/>
  <c r="E8298" i="5"/>
  <c r="C8298" i="5"/>
  <c r="A8299" i="5"/>
  <c r="G8298" i="5"/>
  <c r="H8298" i="5" l="1"/>
  <c r="D8299" i="5"/>
  <c r="F8299" i="5"/>
  <c r="B8299" i="5"/>
  <c r="A8300" i="5"/>
  <c r="C8299" i="5"/>
  <c r="E8299" i="5"/>
  <c r="G8299" i="5"/>
  <c r="F8300" i="5" l="1"/>
  <c r="D8300" i="5"/>
  <c r="B8300" i="5"/>
  <c r="H8299" i="5"/>
  <c r="E8300" i="5"/>
  <c r="C8300" i="5"/>
  <c r="A8301" i="5"/>
  <c r="G8300" i="5"/>
  <c r="F8301" i="5" l="1"/>
  <c r="D8301" i="5"/>
  <c r="B8301" i="5"/>
  <c r="H8300" i="5"/>
  <c r="G8301" i="5"/>
  <c r="E8301" i="5"/>
  <c r="C8301" i="5"/>
  <c r="A8302" i="5"/>
  <c r="B8302" i="5" l="1"/>
  <c r="D8302" i="5"/>
  <c r="F8302" i="5"/>
  <c r="H8301" i="5"/>
  <c r="E8302" i="5"/>
  <c r="G8302" i="5"/>
  <c r="C8302" i="5"/>
  <c r="A8303" i="5"/>
  <c r="D8303" i="5" l="1"/>
  <c r="B8303" i="5"/>
  <c r="F8303" i="5"/>
  <c r="H8302" i="5"/>
  <c r="A8304" i="5"/>
  <c r="C8303" i="5"/>
  <c r="G8303" i="5"/>
  <c r="E8303" i="5"/>
  <c r="H8303" i="5" l="1"/>
  <c r="F8304" i="5"/>
  <c r="B8304" i="5"/>
  <c r="D8304" i="5"/>
  <c r="G8304" i="5"/>
  <c r="E8304" i="5"/>
  <c r="C8304" i="5"/>
  <c r="A8305" i="5"/>
  <c r="H8304" i="5" l="1"/>
  <c r="F8305" i="5"/>
  <c r="D8305" i="5"/>
  <c r="B8305" i="5"/>
  <c r="G8305" i="5"/>
  <c r="E8305" i="5"/>
  <c r="A8306" i="5"/>
  <c r="C8305" i="5"/>
  <c r="B8306" i="5" l="1"/>
  <c r="F8306" i="5"/>
  <c r="D8306" i="5"/>
  <c r="H8305" i="5"/>
  <c r="E8306" i="5"/>
  <c r="G8306" i="5"/>
  <c r="C8306" i="5"/>
  <c r="A8307" i="5"/>
  <c r="H8306" i="5" l="1"/>
  <c r="D8307" i="5"/>
  <c r="F8307" i="5"/>
  <c r="B8307" i="5"/>
  <c r="A8308" i="5"/>
  <c r="C8307" i="5"/>
  <c r="G8307" i="5"/>
  <c r="E8307" i="5"/>
  <c r="H8307" i="5" l="1"/>
  <c r="F8308" i="5"/>
  <c r="B8308" i="5"/>
  <c r="D8308" i="5"/>
  <c r="A8309" i="5"/>
  <c r="G8308" i="5"/>
  <c r="C8308" i="5"/>
  <c r="E8308" i="5"/>
  <c r="H8308" i="5" l="1"/>
  <c r="D8309" i="5"/>
  <c r="B8309" i="5"/>
  <c r="F8309" i="5"/>
  <c r="G8309" i="5"/>
  <c r="A8310" i="5"/>
  <c r="E8309" i="5"/>
  <c r="C8309" i="5"/>
  <c r="H8309" i="5" l="1"/>
  <c r="B8310" i="5"/>
  <c r="F8310" i="5"/>
  <c r="D8310" i="5"/>
  <c r="E8310" i="5"/>
  <c r="A8311" i="5"/>
  <c r="C8310" i="5"/>
  <c r="G8310" i="5"/>
  <c r="H8310" i="5" l="1"/>
  <c r="D8311" i="5"/>
  <c r="B8311" i="5"/>
  <c r="F8311" i="5"/>
  <c r="A8312" i="5"/>
  <c r="C8311" i="5"/>
  <c r="G8311" i="5"/>
  <c r="E8311" i="5"/>
  <c r="F8312" i="5" l="1"/>
  <c r="D8312" i="5"/>
  <c r="B8312" i="5"/>
  <c r="H8311" i="5"/>
  <c r="C8312" i="5"/>
  <c r="A8313" i="5"/>
  <c r="E8312" i="5"/>
  <c r="G8312" i="5"/>
  <c r="H8312" i="5" l="1"/>
  <c r="B8313" i="5"/>
  <c r="F8313" i="5"/>
  <c r="D8313" i="5"/>
  <c r="G8313" i="5"/>
  <c r="C8313" i="5"/>
  <c r="A8314" i="5"/>
  <c r="E8313" i="5"/>
  <c r="B8314" i="5" l="1"/>
  <c r="F8314" i="5"/>
  <c r="D8314" i="5"/>
  <c r="H8313" i="5"/>
  <c r="E8314" i="5"/>
  <c r="C8314" i="5"/>
  <c r="A8315" i="5"/>
  <c r="G8314" i="5"/>
  <c r="D8315" i="5" l="1"/>
  <c r="F8315" i="5"/>
  <c r="B8315" i="5"/>
  <c r="H8314" i="5"/>
  <c r="A8316" i="5"/>
  <c r="C8315" i="5"/>
  <c r="E8315" i="5"/>
  <c r="G8315" i="5"/>
  <c r="H8315" i="5" l="1"/>
  <c r="F8316" i="5"/>
  <c r="D8316" i="5"/>
  <c r="B8316" i="5"/>
  <c r="E8316" i="5"/>
  <c r="C8316" i="5"/>
  <c r="G8316" i="5"/>
  <c r="A8317" i="5"/>
  <c r="B8317" i="5" l="1"/>
  <c r="F8317" i="5"/>
  <c r="D8317" i="5"/>
  <c r="H8316" i="5"/>
  <c r="G8317" i="5"/>
  <c r="E8317" i="5"/>
  <c r="C8317" i="5"/>
  <c r="A8318" i="5"/>
  <c r="B8318" i="5" l="1"/>
  <c r="D8318" i="5"/>
  <c r="F8318" i="5"/>
  <c r="H8317" i="5"/>
  <c r="E8318" i="5"/>
  <c r="G8318" i="5"/>
  <c r="C8318" i="5"/>
  <c r="A8319" i="5"/>
  <c r="D8319" i="5" l="1"/>
  <c r="B8319" i="5"/>
  <c r="F8319" i="5"/>
  <c r="H8318" i="5"/>
  <c r="A8320" i="5"/>
  <c r="C8319" i="5"/>
  <c r="G8319" i="5"/>
  <c r="E8319" i="5"/>
  <c r="H8319" i="5" l="1"/>
  <c r="F8320" i="5"/>
  <c r="B8320" i="5"/>
  <c r="D8320" i="5"/>
  <c r="G8320" i="5"/>
  <c r="E8320" i="5"/>
  <c r="A8321" i="5"/>
  <c r="C8320" i="5"/>
  <c r="H8320" i="5" l="1"/>
  <c r="F8321" i="5"/>
  <c r="B8321" i="5"/>
  <c r="D8321" i="5"/>
  <c r="G8321" i="5"/>
  <c r="E8321" i="5"/>
  <c r="C8321" i="5"/>
  <c r="A8322" i="5"/>
  <c r="H8321" i="5" l="1"/>
  <c r="B8322" i="5"/>
  <c r="D8322" i="5"/>
  <c r="F8322" i="5"/>
  <c r="E8322" i="5"/>
  <c r="G8322" i="5"/>
  <c r="A8323" i="5"/>
  <c r="C8322" i="5"/>
  <c r="H8322" i="5" l="1"/>
  <c r="D8323" i="5"/>
  <c r="F8323" i="5"/>
  <c r="B8323" i="5"/>
  <c r="A8324" i="5"/>
  <c r="C8323" i="5"/>
  <c r="G8323" i="5"/>
  <c r="E8323" i="5"/>
  <c r="F8324" i="5" l="1"/>
  <c r="D8324" i="5"/>
  <c r="B8324" i="5"/>
  <c r="H8323" i="5"/>
  <c r="A8325" i="5"/>
  <c r="G8324" i="5"/>
  <c r="E8324" i="5"/>
  <c r="C8324" i="5"/>
  <c r="D8325" i="5" l="1"/>
  <c r="F8325" i="5"/>
  <c r="B8325" i="5"/>
  <c r="H8324" i="5"/>
  <c r="G8325" i="5"/>
  <c r="A8326" i="5"/>
  <c r="C8325" i="5"/>
  <c r="E8325" i="5"/>
  <c r="B8326" i="5" l="1"/>
  <c r="F8326" i="5"/>
  <c r="D8326" i="5"/>
  <c r="H8325" i="5"/>
  <c r="E8326" i="5"/>
  <c r="A8327" i="5"/>
  <c r="G8326" i="5"/>
  <c r="C8326" i="5"/>
  <c r="D8327" i="5" l="1"/>
  <c r="B8327" i="5"/>
  <c r="F8327" i="5"/>
  <c r="H8326" i="5"/>
  <c r="A8328" i="5"/>
  <c r="C8327" i="5"/>
  <c r="E8327" i="5"/>
  <c r="G8327" i="5"/>
  <c r="H8327" i="5" l="1"/>
  <c r="F8328" i="5"/>
  <c r="B8328" i="5"/>
  <c r="D8328" i="5"/>
  <c r="C8328" i="5"/>
  <c r="A8329" i="5"/>
  <c r="G8328" i="5"/>
  <c r="E8328" i="5"/>
  <c r="H8328" i="5" l="1"/>
  <c r="B8329" i="5"/>
  <c r="D8329" i="5"/>
  <c r="F8329" i="5"/>
  <c r="G8329" i="5"/>
  <c r="C8329" i="5"/>
  <c r="A8330" i="5"/>
  <c r="E8329" i="5"/>
  <c r="H8329" i="5" l="1"/>
  <c r="B8330" i="5"/>
  <c r="F8330" i="5"/>
  <c r="D8330" i="5"/>
  <c r="E8330" i="5"/>
  <c r="C8330" i="5"/>
  <c r="A8331" i="5"/>
  <c r="G8330" i="5"/>
  <c r="D8331" i="5" l="1"/>
  <c r="F8331" i="5"/>
  <c r="B8331" i="5"/>
  <c r="H8330" i="5"/>
  <c r="A8332" i="5"/>
  <c r="C8331" i="5"/>
  <c r="E8331" i="5"/>
  <c r="G8331" i="5"/>
  <c r="H8331" i="5" l="1"/>
  <c r="F8332" i="5"/>
  <c r="D8332" i="5"/>
  <c r="B8332" i="5"/>
  <c r="E8332" i="5"/>
  <c r="C8332" i="5"/>
  <c r="A8333" i="5"/>
  <c r="G8332" i="5"/>
  <c r="B8333" i="5" l="1"/>
  <c r="D8333" i="5"/>
  <c r="F8333" i="5"/>
  <c r="H8332" i="5"/>
  <c r="G8333" i="5"/>
  <c r="E8333" i="5"/>
  <c r="C8333" i="5"/>
  <c r="A8334" i="5"/>
  <c r="B8334" i="5" l="1"/>
  <c r="D8334" i="5"/>
  <c r="F8334" i="5"/>
  <c r="H8333" i="5"/>
  <c r="E8334" i="5"/>
  <c r="G8334" i="5"/>
  <c r="C8334" i="5"/>
  <c r="A8335" i="5"/>
  <c r="D8335" i="5" l="1"/>
  <c r="B8335" i="5"/>
  <c r="F8335" i="5"/>
  <c r="H8334" i="5"/>
  <c r="A8336" i="5"/>
  <c r="C8335" i="5"/>
  <c r="G8335" i="5"/>
  <c r="E8335" i="5"/>
  <c r="H8335" i="5" l="1"/>
  <c r="F8336" i="5"/>
  <c r="B8336" i="5"/>
  <c r="D8336" i="5"/>
  <c r="G8336" i="5"/>
  <c r="E8336" i="5"/>
  <c r="C8336" i="5"/>
  <c r="A8337" i="5"/>
  <c r="H8336" i="5" l="1"/>
  <c r="F8337" i="5"/>
  <c r="D8337" i="5"/>
  <c r="B8337" i="5"/>
  <c r="G8337" i="5"/>
  <c r="E8337" i="5"/>
  <c r="A8338" i="5"/>
  <c r="C8337" i="5"/>
  <c r="H8337" i="5" l="1"/>
  <c r="B8338" i="5"/>
  <c r="D8338" i="5"/>
  <c r="F8338" i="5"/>
  <c r="E8338" i="5"/>
  <c r="G8338" i="5"/>
  <c r="C8338" i="5"/>
  <c r="A8339" i="5"/>
  <c r="H8338" i="5" l="1"/>
  <c r="D8339" i="5"/>
  <c r="F8339" i="5"/>
  <c r="B8339" i="5"/>
  <c r="A8340" i="5"/>
  <c r="C8339" i="5"/>
  <c r="G8339" i="5"/>
  <c r="E8339" i="5"/>
  <c r="H8339" i="5" l="1"/>
  <c r="F8340" i="5"/>
  <c r="B8340" i="5"/>
  <c r="D8340" i="5"/>
  <c r="A8341" i="5"/>
  <c r="G8340" i="5"/>
  <c r="C8340" i="5"/>
  <c r="E8340" i="5"/>
  <c r="H8340" i="5" l="1"/>
  <c r="D8341" i="5"/>
  <c r="B8341" i="5"/>
  <c r="F8341" i="5"/>
  <c r="G8341" i="5"/>
  <c r="A8342" i="5"/>
  <c r="E8341" i="5"/>
  <c r="C8341" i="5"/>
  <c r="H8341" i="5" l="1"/>
  <c r="B8342" i="5"/>
  <c r="D8342" i="5"/>
  <c r="F8342" i="5"/>
  <c r="E8342" i="5"/>
  <c r="A8343" i="5"/>
  <c r="C8342" i="5"/>
  <c r="G8342" i="5"/>
  <c r="H8342" i="5" l="1"/>
  <c r="D8343" i="5"/>
  <c r="B8343" i="5"/>
  <c r="F8343" i="5"/>
  <c r="A8344" i="5"/>
  <c r="C8343" i="5"/>
  <c r="G8343" i="5"/>
  <c r="E8343" i="5"/>
  <c r="F8344" i="5" l="1"/>
  <c r="D8344" i="5"/>
  <c r="B8344" i="5"/>
  <c r="H8343" i="5"/>
  <c r="C8344" i="5"/>
  <c r="A8345" i="5"/>
  <c r="E8344" i="5"/>
  <c r="G8344" i="5"/>
  <c r="B8345" i="5" l="1"/>
  <c r="F8345" i="5"/>
  <c r="D8345" i="5"/>
  <c r="H8344" i="5"/>
  <c r="G8345" i="5"/>
  <c r="C8345" i="5"/>
  <c r="A8346" i="5"/>
  <c r="E8345" i="5"/>
  <c r="H8345" i="5" l="1"/>
  <c r="B8346" i="5"/>
  <c r="F8346" i="5"/>
  <c r="D8346" i="5"/>
  <c r="E8346" i="5"/>
  <c r="C8346" i="5"/>
  <c r="A8347" i="5"/>
  <c r="G8346" i="5"/>
  <c r="D8347" i="5" l="1"/>
  <c r="B8347" i="5"/>
  <c r="F8347" i="5"/>
  <c r="H8346" i="5"/>
  <c r="A8348" i="5"/>
  <c r="C8347" i="5"/>
  <c r="E8347" i="5"/>
  <c r="G8347" i="5"/>
  <c r="H8347" i="5" l="1"/>
  <c r="F8348" i="5"/>
  <c r="D8348" i="5"/>
  <c r="B8348" i="5"/>
  <c r="E8348" i="5"/>
  <c r="C8348" i="5"/>
  <c r="G8348" i="5"/>
  <c r="A8349" i="5"/>
  <c r="D8349" i="5" l="1"/>
  <c r="F8349" i="5"/>
  <c r="B8349" i="5"/>
  <c r="H8348" i="5"/>
  <c r="G8349" i="5"/>
  <c r="E8349" i="5"/>
  <c r="C8349" i="5"/>
  <c r="A8350" i="5"/>
  <c r="H8349" i="5" l="1"/>
  <c r="B8350" i="5"/>
  <c r="D8350" i="5"/>
  <c r="F8350" i="5"/>
  <c r="E8350" i="5"/>
  <c r="G8350" i="5"/>
  <c r="C8350" i="5"/>
  <c r="A8351" i="5"/>
  <c r="H8350" i="5" l="1"/>
  <c r="D8351" i="5"/>
  <c r="F8351" i="5"/>
  <c r="B8351" i="5"/>
  <c r="A8352" i="5"/>
  <c r="C8351" i="5"/>
  <c r="G8351" i="5"/>
  <c r="E8351" i="5"/>
  <c r="H8351" i="5" l="1"/>
  <c r="F8352" i="5"/>
  <c r="B8352" i="5"/>
  <c r="D8352" i="5"/>
  <c r="G8352" i="5"/>
  <c r="E8352" i="5"/>
  <c r="A8353" i="5"/>
  <c r="C8352" i="5"/>
  <c r="H8352" i="5" l="1"/>
  <c r="F8353" i="5"/>
  <c r="D8353" i="5"/>
  <c r="B8353" i="5"/>
  <c r="G8353" i="5"/>
  <c r="E8353" i="5"/>
  <c r="C8353" i="5"/>
  <c r="A8354" i="5"/>
  <c r="B8354" i="5" l="1"/>
  <c r="D8354" i="5"/>
  <c r="F8354" i="5"/>
  <c r="H8353" i="5"/>
  <c r="E8354" i="5"/>
  <c r="G8354" i="5"/>
  <c r="A8355" i="5"/>
  <c r="C8354" i="5"/>
  <c r="H8354" i="5" l="1"/>
  <c r="D8355" i="5"/>
  <c r="F8355" i="5"/>
  <c r="B8355" i="5"/>
  <c r="A8356" i="5"/>
  <c r="C8355" i="5"/>
  <c r="G8355" i="5"/>
  <c r="E8355" i="5"/>
  <c r="H8355" i="5" l="1"/>
  <c r="F8356" i="5"/>
  <c r="D8356" i="5"/>
  <c r="B8356" i="5"/>
  <c r="A8357" i="5"/>
  <c r="G8356" i="5"/>
  <c r="E8356" i="5"/>
  <c r="C8356" i="5"/>
  <c r="H8356" i="5" l="1"/>
  <c r="D8357" i="5"/>
  <c r="B8357" i="5"/>
  <c r="F8357" i="5"/>
  <c r="G8357" i="5"/>
  <c r="A8358" i="5"/>
  <c r="C8357" i="5"/>
  <c r="E8357" i="5"/>
  <c r="H8357" i="5" l="1"/>
  <c r="B8358" i="5"/>
  <c r="F8358" i="5"/>
  <c r="D8358" i="5"/>
  <c r="E8358" i="5"/>
  <c r="A8359" i="5"/>
  <c r="G8358" i="5"/>
  <c r="C8358" i="5"/>
  <c r="H8358" i="5" l="1"/>
  <c r="D8359" i="5"/>
  <c r="B8359" i="5"/>
  <c r="F8359" i="5"/>
  <c r="A8360" i="5"/>
  <c r="C8359" i="5"/>
  <c r="E8359" i="5"/>
  <c r="G8359" i="5"/>
  <c r="H8359" i="5" l="1"/>
  <c r="F8360" i="5"/>
  <c r="B8360" i="5"/>
  <c r="D8360" i="5"/>
  <c r="C8360" i="5"/>
  <c r="A8361" i="5"/>
  <c r="G8360" i="5"/>
  <c r="E8360" i="5"/>
  <c r="H8360" i="5" l="1"/>
  <c r="B8361" i="5"/>
  <c r="D8361" i="5"/>
  <c r="F8361" i="5"/>
  <c r="G8361" i="5"/>
  <c r="C8361" i="5"/>
  <c r="A8362" i="5"/>
  <c r="E8361" i="5"/>
  <c r="H8361" i="5" l="1"/>
  <c r="B8362" i="5"/>
  <c r="F8362" i="5"/>
  <c r="D8362" i="5"/>
  <c r="E8362" i="5"/>
  <c r="C8362" i="5"/>
  <c r="A8363" i="5"/>
  <c r="G8362" i="5"/>
  <c r="D8363" i="5" l="1"/>
  <c r="F8363" i="5"/>
  <c r="B8363" i="5"/>
  <c r="H8362" i="5"/>
  <c r="A8364" i="5"/>
  <c r="C8363" i="5"/>
  <c r="E8363" i="5"/>
  <c r="G8363" i="5"/>
  <c r="H8363" i="5" l="1"/>
  <c r="F8364" i="5"/>
  <c r="D8364" i="5"/>
  <c r="B8364" i="5"/>
  <c r="E8364" i="5"/>
  <c r="C8364" i="5"/>
  <c r="A8365" i="5"/>
  <c r="G8364" i="5"/>
  <c r="F8365" i="5" l="1"/>
  <c r="D8365" i="5"/>
  <c r="B8365" i="5"/>
  <c r="H8364" i="5"/>
  <c r="G8365" i="5"/>
  <c r="E8365" i="5"/>
  <c r="C8365" i="5"/>
  <c r="A8366" i="5"/>
  <c r="H8365" i="5" l="1"/>
  <c r="B8366" i="5"/>
  <c r="D8366" i="5"/>
  <c r="F8366" i="5"/>
  <c r="E8366" i="5"/>
  <c r="G8366" i="5"/>
  <c r="C8366" i="5"/>
  <c r="A8367" i="5"/>
  <c r="H8366" i="5" l="1"/>
  <c r="D8367" i="5"/>
  <c r="B8367" i="5"/>
  <c r="F8367" i="5"/>
  <c r="A8368" i="5"/>
  <c r="C8367" i="5"/>
  <c r="G8367" i="5"/>
  <c r="E8367" i="5"/>
  <c r="H8367" i="5" l="1"/>
  <c r="F8368" i="5"/>
  <c r="B8368" i="5"/>
  <c r="D8368" i="5"/>
  <c r="G8368" i="5"/>
  <c r="E8368" i="5"/>
  <c r="C8368" i="5"/>
  <c r="A8369" i="5"/>
  <c r="H8368" i="5" l="1"/>
  <c r="F8369" i="5"/>
  <c r="D8369" i="5"/>
  <c r="B8369" i="5"/>
  <c r="G8369" i="5"/>
  <c r="E8369" i="5"/>
  <c r="A8370" i="5"/>
  <c r="C8369" i="5"/>
  <c r="H8369" i="5" l="1"/>
  <c r="B8370" i="5"/>
  <c r="F8370" i="5"/>
  <c r="D8370" i="5"/>
  <c r="E8370" i="5"/>
  <c r="G8370" i="5"/>
  <c r="C8370" i="5"/>
  <c r="A8371" i="5"/>
  <c r="D8371" i="5" l="1"/>
  <c r="F8371" i="5"/>
  <c r="B8371" i="5"/>
  <c r="H8370" i="5"/>
  <c r="A8372" i="5"/>
  <c r="C8371" i="5"/>
  <c r="G8371" i="5"/>
  <c r="E8371" i="5"/>
  <c r="H8371" i="5" l="1"/>
  <c r="F8372" i="5"/>
  <c r="D8372" i="5"/>
  <c r="B8372" i="5"/>
  <c r="A8373" i="5"/>
  <c r="G8372" i="5"/>
  <c r="C8372" i="5"/>
  <c r="E8372" i="5"/>
  <c r="H8372" i="5" l="1"/>
  <c r="D8373" i="5"/>
  <c r="B8373" i="5"/>
  <c r="F8373" i="5"/>
  <c r="G8373" i="5"/>
  <c r="A8374" i="5"/>
  <c r="E8373" i="5"/>
  <c r="C8373" i="5"/>
  <c r="H8373" i="5" l="1"/>
  <c r="B8374" i="5"/>
  <c r="F8374" i="5"/>
  <c r="D8374" i="5"/>
  <c r="E8374" i="5"/>
  <c r="A8375" i="5"/>
  <c r="C8374" i="5"/>
  <c r="G8374" i="5"/>
  <c r="H8374" i="5" l="1"/>
  <c r="D8375" i="5"/>
  <c r="B8375" i="5"/>
  <c r="F8375" i="5"/>
  <c r="A8376" i="5"/>
  <c r="C8375" i="5"/>
  <c r="G8375" i="5"/>
  <c r="E8375" i="5"/>
  <c r="H8375" i="5" l="1"/>
  <c r="F8376" i="5"/>
  <c r="B8376" i="5"/>
  <c r="D8376" i="5"/>
  <c r="C8376" i="5"/>
  <c r="A8377" i="5"/>
  <c r="E8376" i="5"/>
  <c r="G8376" i="5"/>
  <c r="B8377" i="5" l="1"/>
  <c r="D8377" i="5"/>
  <c r="F8377" i="5"/>
  <c r="H8376" i="5"/>
  <c r="G8377" i="5"/>
  <c r="C8377" i="5"/>
  <c r="A8378" i="5"/>
  <c r="E8377" i="5"/>
  <c r="B8378" i="5" l="1"/>
  <c r="F8378" i="5"/>
  <c r="D8378" i="5"/>
  <c r="H8377" i="5"/>
  <c r="E8378" i="5"/>
  <c r="C8378" i="5"/>
  <c r="A8379" i="5"/>
  <c r="G8378" i="5"/>
  <c r="D8379" i="5" l="1"/>
  <c r="F8379" i="5"/>
  <c r="B8379" i="5"/>
  <c r="H8378" i="5"/>
  <c r="A8380" i="5"/>
  <c r="C8379" i="5"/>
  <c r="E8379" i="5"/>
  <c r="G8379" i="5"/>
  <c r="H8379" i="5" l="1"/>
  <c r="F8380" i="5"/>
  <c r="D8380" i="5"/>
  <c r="B8380" i="5"/>
  <c r="E8380" i="5"/>
  <c r="C8380" i="5"/>
  <c r="G8380" i="5"/>
  <c r="A8381" i="5"/>
  <c r="H8380" i="5" l="1"/>
  <c r="F8381" i="5"/>
  <c r="D8381" i="5"/>
  <c r="B8381" i="5"/>
  <c r="G8381" i="5"/>
  <c r="E8381" i="5"/>
  <c r="C8381" i="5"/>
  <c r="A8382" i="5"/>
  <c r="H8381" i="5" l="1"/>
  <c r="B8382" i="5"/>
  <c r="D8382" i="5"/>
  <c r="F8382" i="5"/>
  <c r="E8382" i="5"/>
  <c r="G8382" i="5"/>
  <c r="C8382" i="5"/>
  <c r="A8383" i="5"/>
  <c r="D8383" i="5" l="1"/>
  <c r="F8383" i="5"/>
  <c r="B8383" i="5"/>
  <c r="H8382" i="5"/>
  <c r="A8384" i="5"/>
  <c r="C8383" i="5"/>
  <c r="G8383" i="5"/>
  <c r="E8383" i="5"/>
  <c r="H8383" i="5" l="1"/>
  <c r="F8384" i="5"/>
  <c r="B8384" i="5"/>
  <c r="D8384" i="5"/>
  <c r="G8384" i="5"/>
  <c r="E8384" i="5"/>
  <c r="A8385" i="5"/>
  <c r="C8384" i="5"/>
  <c r="H8384" i="5" l="1"/>
  <c r="F8385" i="5"/>
  <c r="B8385" i="5"/>
  <c r="D8385" i="5"/>
  <c r="G8385" i="5"/>
  <c r="E8385" i="5"/>
  <c r="C8385" i="5"/>
  <c r="A8386" i="5"/>
  <c r="B8386" i="5" l="1"/>
  <c r="F8386" i="5"/>
  <c r="D8386" i="5"/>
  <c r="H8385" i="5"/>
  <c r="E8386" i="5"/>
  <c r="G8386" i="5"/>
  <c r="A8387" i="5"/>
  <c r="C8386" i="5"/>
  <c r="D8387" i="5" l="1"/>
  <c r="F8387" i="5"/>
  <c r="B8387" i="5"/>
  <c r="H8386" i="5"/>
  <c r="A8388" i="5"/>
  <c r="C8387" i="5"/>
  <c r="G8387" i="5"/>
  <c r="E8387" i="5"/>
  <c r="H8387" i="5" l="1"/>
  <c r="F8388" i="5"/>
  <c r="B8388" i="5"/>
  <c r="D8388" i="5"/>
  <c r="A8389" i="5"/>
  <c r="G8388" i="5"/>
  <c r="E8388" i="5"/>
  <c r="C8388" i="5"/>
  <c r="H8388" i="5" l="1"/>
  <c r="D8389" i="5"/>
  <c r="B8389" i="5"/>
  <c r="F8389" i="5"/>
  <c r="G8389" i="5"/>
  <c r="A8390" i="5"/>
  <c r="C8389" i="5"/>
  <c r="E8389" i="5"/>
  <c r="H8389" i="5" l="1"/>
  <c r="B8390" i="5"/>
  <c r="F8390" i="5"/>
  <c r="D8390" i="5"/>
  <c r="E8390" i="5"/>
  <c r="A8391" i="5"/>
  <c r="G8390" i="5"/>
  <c r="C8390" i="5"/>
  <c r="H8390" i="5" l="1"/>
  <c r="D8391" i="5"/>
  <c r="B8391" i="5"/>
  <c r="F8391" i="5"/>
  <c r="A8392" i="5"/>
  <c r="C8391" i="5"/>
  <c r="E8391" i="5"/>
  <c r="G8391" i="5"/>
  <c r="H8391" i="5" l="1"/>
  <c r="F8392" i="5"/>
  <c r="D8392" i="5"/>
  <c r="B8392" i="5"/>
  <c r="C8392" i="5"/>
  <c r="A8393" i="5"/>
  <c r="G8392" i="5"/>
  <c r="E8392" i="5"/>
  <c r="H8392" i="5" l="1"/>
  <c r="B8393" i="5"/>
  <c r="F8393" i="5"/>
  <c r="D8393" i="5"/>
  <c r="G8393" i="5"/>
  <c r="C8393" i="5"/>
  <c r="A8394" i="5"/>
  <c r="E8393" i="5"/>
  <c r="H8393" i="5" l="1"/>
  <c r="B8394" i="5"/>
  <c r="F8394" i="5"/>
  <c r="D8394" i="5"/>
  <c r="E8394" i="5"/>
  <c r="C8394" i="5"/>
  <c r="A8395" i="5"/>
  <c r="G8394" i="5"/>
  <c r="H8394" i="5" l="1"/>
  <c r="D8395" i="5"/>
  <c r="F8395" i="5"/>
  <c r="B8395" i="5"/>
  <c r="A8396" i="5"/>
  <c r="C8395" i="5"/>
  <c r="E8395" i="5"/>
  <c r="G8395" i="5"/>
  <c r="F8396" i="5" l="1"/>
  <c r="D8396" i="5"/>
  <c r="B8396" i="5"/>
  <c r="H8395" i="5"/>
  <c r="E8396" i="5"/>
  <c r="C8396" i="5"/>
  <c r="A8397" i="5"/>
  <c r="G8396" i="5"/>
  <c r="H8396" i="5" l="1"/>
  <c r="D8397" i="5"/>
  <c r="B8397" i="5"/>
  <c r="F8397" i="5"/>
  <c r="G8397" i="5"/>
  <c r="E8397" i="5"/>
  <c r="C8397" i="5"/>
  <c r="A8398" i="5"/>
  <c r="H8397" i="5" l="1"/>
  <c r="B8398" i="5"/>
  <c r="D8398" i="5"/>
  <c r="F8398" i="5"/>
  <c r="E8398" i="5"/>
  <c r="G8398" i="5"/>
  <c r="C8398" i="5"/>
  <c r="A8399" i="5"/>
  <c r="D8399" i="5" l="1"/>
  <c r="F8399" i="5"/>
  <c r="B8399" i="5"/>
  <c r="H8398" i="5"/>
  <c r="A8400" i="5"/>
  <c r="C8399" i="5"/>
  <c r="G8399" i="5"/>
  <c r="E8399" i="5"/>
  <c r="F8400" i="5" l="1"/>
  <c r="B8400" i="5"/>
  <c r="D8400" i="5"/>
  <c r="H8399" i="5"/>
  <c r="G8400" i="5"/>
  <c r="E8400" i="5"/>
  <c r="C8400" i="5"/>
  <c r="A8401" i="5"/>
  <c r="F8401" i="5" l="1"/>
  <c r="B8401" i="5"/>
  <c r="D8401" i="5"/>
  <c r="H8400" i="5"/>
  <c r="G8401" i="5"/>
  <c r="E8401" i="5"/>
  <c r="A8402" i="5"/>
  <c r="C8401" i="5"/>
  <c r="B8402" i="5" l="1"/>
  <c r="F8402" i="5"/>
  <c r="D8402" i="5"/>
  <c r="H8401" i="5"/>
  <c r="E8402" i="5"/>
  <c r="G8402" i="5"/>
  <c r="C8402" i="5"/>
  <c r="A8403" i="5"/>
  <c r="D8403" i="5" l="1"/>
  <c r="F8403" i="5"/>
  <c r="B8403" i="5"/>
  <c r="H8402" i="5"/>
  <c r="A8404" i="5"/>
  <c r="C8403" i="5"/>
  <c r="G8403" i="5"/>
  <c r="E8403" i="5"/>
  <c r="H8403" i="5" l="1"/>
  <c r="F8404" i="5"/>
  <c r="B8404" i="5"/>
  <c r="D8404" i="5"/>
  <c r="A8405" i="5"/>
  <c r="G8404" i="5"/>
  <c r="C8404" i="5"/>
  <c r="E8404" i="5"/>
  <c r="H8404" i="5" l="1"/>
  <c r="D8405" i="5"/>
  <c r="F8405" i="5"/>
  <c r="B8405" i="5"/>
  <c r="G8405" i="5"/>
  <c r="A8406" i="5"/>
  <c r="E8405" i="5"/>
  <c r="C8405" i="5"/>
  <c r="H8405" i="5" l="1"/>
  <c r="B8406" i="5"/>
  <c r="F8406" i="5"/>
  <c r="D8406" i="5"/>
  <c r="E8406" i="5"/>
  <c r="A8407" i="5"/>
  <c r="C8406" i="5"/>
  <c r="G8406" i="5"/>
  <c r="H8406" i="5" l="1"/>
  <c r="D8407" i="5"/>
  <c r="B8407" i="5"/>
  <c r="F8407" i="5"/>
  <c r="A8408" i="5"/>
  <c r="C8407" i="5"/>
  <c r="G8407" i="5"/>
  <c r="E8407" i="5"/>
  <c r="H8407" i="5" l="1"/>
  <c r="F8408" i="5"/>
  <c r="B8408" i="5"/>
  <c r="D8408" i="5"/>
  <c r="C8408" i="5"/>
  <c r="A8409" i="5"/>
  <c r="E8408" i="5"/>
  <c r="G8408" i="5"/>
  <c r="H8408" i="5" l="1"/>
  <c r="B8409" i="5"/>
  <c r="F8409" i="5"/>
  <c r="D8409" i="5"/>
  <c r="G8409" i="5"/>
  <c r="C8409" i="5"/>
  <c r="A8410" i="5"/>
  <c r="E8409" i="5"/>
  <c r="H8409" i="5" l="1"/>
  <c r="B8410" i="5"/>
  <c r="F8410" i="5"/>
  <c r="D8410" i="5"/>
  <c r="E8410" i="5"/>
  <c r="C8410" i="5"/>
  <c r="A8411" i="5"/>
  <c r="G8410" i="5"/>
  <c r="H8410" i="5" l="1"/>
  <c r="D8411" i="5"/>
  <c r="F8411" i="5"/>
  <c r="B8411" i="5"/>
  <c r="A8412" i="5"/>
  <c r="C8411" i="5"/>
  <c r="E8411" i="5"/>
  <c r="G8411" i="5"/>
  <c r="F8412" i="5" l="1"/>
  <c r="D8412" i="5"/>
  <c r="B8412" i="5"/>
  <c r="H8411" i="5"/>
  <c r="E8412" i="5"/>
  <c r="C8412" i="5"/>
  <c r="G8412" i="5"/>
  <c r="A8413" i="5"/>
  <c r="B8413" i="5" l="1"/>
  <c r="D8413" i="5"/>
  <c r="F8413" i="5"/>
  <c r="H8412" i="5"/>
  <c r="G8413" i="5"/>
  <c r="E8413" i="5"/>
  <c r="C8413" i="5"/>
  <c r="A8414" i="5"/>
  <c r="H8413" i="5" l="1"/>
  <c r="B8414" i="5"/>
  <c r="D8414" i="5"/>
  <c r="F8414" i="5"/>
  <c r="E8414" i="5"/>
  <c r="G8414" i="5"/>
  <c r="C8414" i="5"/>
  <c r="A8415" i="5"/>
  <c r="H8414" i="5" l="1"/>
  <c r="D8415" i="5"/>
  <c r="B8415" i="5"/>
  <c r="F8415" i="5"/>
  <c r="A8416" i="5"/>
  <c r="C8415" i="5"/>
  <c r="G8415" i="5"/>
  <c r="E8415" i="5"/>
  <c r="F8416" i="5" l="1"/>
  <c r="B8416" i="5"/>
  <c r="D8416" i="5"/>
  <c r="H8415" i="5"/>
  <c r="G8416" i="5"/>
  <c r="E8416" i="5"/>
  <c r="A8417" i="5"/>
  <c r="C8416" i="5"/>
  <c r="F8417" i="5" l="1"/>
  <c r="D8417" i="5"/>
  <c r="B8417" i="5"/>
  <c r="H8416" i="5"/>
  <c r="G8417" i="5"/>
  <c r="E8417" i="5"/>
  <c r="C8417" i="5"/>
  <c r="A8418" i="5"/>
  <c r="B8418" i="5" l="1"/>
  <c r="D8418" i="5"/>
  <c r="F8418" i="5"/>
  <c r="H8417" i="5"/>
  <c r="E8418" i="5"/>
  <c r="G8418" i="5"/>
  <c r="A8419" i="5"/>
  <c r="C8418" i="5"/>
  <c r="D8419" i="5" l="1"/>
  <c r="F8419" i="5"/>
  <c r="B8419" i="5"/>
  <c r="H8418" i="5"/>
  <c r="A8420" i="5"/>
  <c r="C8419" i="5"/>
  <c r="G8419" i="5"/>
  <c r="E8419" i="5"/>
  <c r="H8419" i="5" l="1"/>
  <c r="F8420" i="5"/>
  <c r="B8420" i="5"/>
  <c r="D8420" i="5"/>
  <c r="A8421" i="5"/>
  <c r="G8420" i="5"/>
  <c r="E8420" i="5"/>
  <c r="C8420" i="5"/>
  <c r="D8421" i="5" l="1"/>
  <c r="F8421" i="5"/>
  <c r="B8421" i="5"/>
  <c r="H8420" i="5"/>
  <c r="G8421" i="5"/>
  <c r="A8422" i="5"/>
  <c r="C8421" i="5"/>
  <c r="E8421" i="5"/>
  <c r="H8421" i="5" l="1"/>
  <c r="B8422" i="5"/>
  <c r="D8422" i="5"/>
  <c r="F8422" i="5"/>
  <c r="E8422" i="5"/>
  <c r="A8423" i="5"/>
  <c r="G8422" i="5"/>
  <c r="C8422" i="5"/>
  <c r="H8422" i="5" l="1"/>
  <c r="D8423" i="5"/>
  <c r="B8423" i="5"/>
  <c r="F8423" i="5"/>
  <c r="A8424" i="5"/>
  <c r="C8423" i="5"/>
  <c r="E8423" i="5"/>
  <c r="G8423" i="5"/>
  <c r="F8424" i="5" l="1"/>
  <c r="D8424" i="5"/>
  <c r="B8424" i="5"/>
  <c r="H8423" i="5"/>
  <c r="C8424" i="5"/>
  <c r="A8425" i="5"/>
  <c r="G8424" i="5"/>
  <c r="E8424" i="5"/>
  <c r="B8425" i="5" l="1"/>
  <c r="F8425" i="5"/>
  <c r="D8425" i="5"/>
  <c r="H8424" i="5"/>
  <c r="G8425" i="5"/>
  <c r="C8425" i="5"/>
  <c r="A8426" i="5"/>
  <c r="E8425" i="5"/>
  <c r="H8425" i="5" l="1"/>
  <c r="B8426" i="5"/>
  <c r="F8426" i="5"/>
  <c r="D8426" i="5"/>
  <c r="E8426" i="5"/>
  <c r="C8426" i="5"/>
  <c r="A8427" i="5"/>
  <c r="G8426" i="5"/>
  <c r="D8427" i="5" l="1"/>
  <c r="B8427" i="5"/>
  <c r="F8427" i="5"/>
  <c r="H8426" i="5"/>
  <c r="A8428" i="5"/>
  <c r="C8427" i="5"/>
  <c r="E8427" i="5"/>
  <c r="G8427" i="5"/>
  <c r="H8427" i="5" l="1"/>
  <c r="F8428" i="5"/>
  <c r="D8428" i="5"/>
  <c r="B8428" i="5"/>
  <c r="E8428" i="5"/>
  <c r="C8428" i="5"/>
  <c r="A8429" i="5"/>
  <c r="G8428" i="5"/>
  <c r="D8429" i="5" l="1"/>
  <c r="B8429" i="5"/>
  <c r="F8429" i="5"/>
  <c r="H8428" i="5"/>
  <c r="G8429" i="5"/>
  <c r="E8429" i="5"/>
  <c r="C8429" i="5"/>
  <c r="A8430" i="5"/>
  <c r="B8430" i="5" l="1"/>
  <c r="D8430" i="5"/>
  <c r="F8430" i="5"/>
  <c r="H8429" i="5"/>
  <c r="E8430" i="5"/>
  <c r="G8430" i="5"/>
  <c r="C8430" i="5"/>
  <c r="A8431" i="5"/>
  <c r="D8431" i="5" l="1"/>
  <c r="F8431" i="5"/>
  <c r="B8431" i="5"/>
  <c r="H8430" i="5"/>
  <c r="A8432" i="5"/>
  <c r="C8431" i="5"/>
  <c r="G8431" i="5"/>
  <c r="E8431" i="5"/>
  <c r="H8431" i="5" l="1"/>
  <c r="F8432" i="5"/>
  <c r="B8432" i="5"/>
  <c r="D8432" i="5"/>
  <c r="G8432" i="5"/>
  <c r="E8432" i="5"/>
  <c r="C8432" i="5"/>
  <c r="A8433" i="5"/>
  <c r="H8432" i="5" l="1"/>
  <c r="F8433" i="5"/>
  <c r="D8433" i="5"/>
  <c r="B8433" i="5"/>
  <c r="G8433" i="5"/>
  <c r="E8433" i="5"/>
  <c r="A8434" i="5"/>
  <c r="C8433" i="5"/>
  <c r="H8433" i="5" l="1"/>
  <c r="B8434" i="5"/>
  <c r="D8434" i="5"/>
  <c r="F8434" i="5"/>
  <c r="E8434" i="5"/>
  <c r="G8434" i="5"/>
  <c r="C8434" i="5"/>
  <c r="A8435" i="5"/>
  <c r="H8434" i="5" l="1"/>
  <c r="D8435" i="5"/>
  <c r="F8435" i="5"/>
  <c r="B8435" i="5"/>
  <c r="A8436" i="5"/>
  <c r="C8435" i="5"/>
  <c r="G8435" i="5"/>
  <c r="E8435" i="5"/>
  <c r="H8435" i="5" l="1"/>
  <c r="F8436" i="5"/>
  <c r="D8436" i="5"/>
  <c r="B8436" i="5"/>
  <c r="A8437" i="5"/>
  <c r="G8436" i="5"/>
  <c r="C8436" i="5"/>
  <c r="E8436" i="5"/>
  <c r="H8436" i="5" l="1"/>
  <c r="D8437" i="5"/>
  <c r="F8437" i="5"/>
  <c r="B8437" i="5"/>
  <c r="G8437" i="5"/>
  <c r="A8438" i="5"/>
  <c r="E8437" i="5"/>
  <c r="C8437" i="5"/>
  <c r="H8437" i="5" l="1"/>
  <c r="B8438" i="5"/>
  <c r="F8438" i="5"/>
  <c r="D8438" i="5"/>
  <c r="E8438" i="5"/>
  <c r="A8439" i="5"/>
  <c r="C8438" i="5"/>
  <c r="G8438" i="5"/>
  <c r="H8438" i="5" l="1"/>
  <c r="D8439" i="5"/>
  <c r="B8439" i="5"/>
  <c r="F8439" i="5"/>
  <c r="A8440" i="5"/>
  <c r="C8439" i="5"/>
  <c r="G8439" i="5"/>
  <c r="E8439" i="5"/>
  <c r="H8439" i="5" l="1"/>
  <c r="F8440" i="5"/>
  <c r="B8440" i="5"/>
  <c r="D8440" i="5"/>
  <c r="C8440" i="5"/>
  <c r="A8441" i="5"/>
  <c r="E8440" i="5"/>
  <c r="G8440" i="5"/>
  <c r="B8441" i="5" l="1"/>
  <c r="D8441" i="5"/>
  <c r="F8441" i="5"/>
  <c r="H8440" i="5"/>
  <c r="G8441" i="5"/>
  <c r="C8441" i="5"/>
  <c r="A8442" i="5"/>
  <c r="E8441" i="5"/>
  <c r="B8442" i="5" l="1"/>
  <c r="F8442" i="5"/>
  <c r="D8442" i="5"/>
  <c r="H8441" i="5"/>
  <c r="E8442" i="5"/>
  <c r="C8442" i="5"/>
  <c r="A8443" i="5"/>
  <c r="G8442" i="5"/>
  <c r="D8443" i="5" l="1"/>
  <c r="F8443" i="5"/>
  <c r="B8443" i="5"/>
  <c r="H8442" i="5"/>
  <c r="A8444" i="5"/>
  <c r="C8443" i="5"/>
  <c r="E8443" i="5"/>
  <c r="G8443" i="5"/>
  <c r="H8443" i="5" l="1"/>
  <c r="F8444" i="5"/>
  <c r="D8444" i="5"/>
  <c r="B8444" i="5"/>
  <c r="E8444" i="5"/>
  <c r="C8444" i="5"/>
  <c r="G8444" i="5"/>
  <c r="A8445" i="5"/>
  <c r="H8444" i="5" l="1"/>
  <c r="F8445" i="5"/>
  <c r="B8445" i="5"/>
  <c r="D8445" i="5"/>
  <c r="G8445" i="5"/>
  <c r="E8445" i="5"/>
  <c r="C8445" i="5"/>
  <c r="A8446" i="5"/>
  <c r="H8445" i="5" l="1"/>
  <c r="B8446" i="5"/>
  <c r="D8446" i="5"/>
  <c r="F8446" i="5"/>
  <c r="E8446" i="5"/>
  <c r="G8446" i="5"/>
  <c r="C8446" i="5"/>
  <c r="A8447" i="5"/>
  <c r="H8446" i="5" l="1"/>
  <c r="D8447" i="5"/>
  <c r="F8447" i="5"/>
  <c r="B8447" i="5"/>
  <c r="A8448" i="5"/>
  <c r="C8447" i="5"/>
  <c r="G8447" i="5"/>
  <c r="E8447" i="5"/>
  <c r="F8448" i="5" l="1"/>
  <c r="B8448" i="5"/>
  <c r="D8448" i="5"/>
  <c r="H8447" i="5"/>
  <c r="G8448" i="5"/>
  <c r="E8448" i="5"/>
  <c r="A8449" i="5"/>
  <c r="C8448" i="5"/>
  <c r="F8449" i="5" l="1"/>
  <c r="B8449" i="5"/>
  <c r="D8449" i="5"/>
  <c r="H8448" i="5"/>
  <c r="G8449" i="5"/>
  <c r="E8449" i="5"/>
  <c r="C8449" i="5"/>
  <c r="A8450" i="5"/>
  <c r="B8450" i="5" l="1"/>
  <c r="F8450" i="5"/>
  <c r="D8450" i="5"/>
  <c r="H8449" i="5"/>
  <c r="E8450" i="5"/>
  <c r="G8450" i="5"/>
  <c r="A8451" i="5"/>
  <c r="C8450" i="5"/>
  <c r="D8451" i="5" l="1"/>
  <c r="F8451" i="5"/>
  <c r="B8451" i="5"/>
  <c r="H8450" i="5"/>
  <c r="A8452" i="5"/>
  <c r="C8451" i="5"/>
  <c r="G8451" i="5"/>
  <c r="E8451" i="5"/>
  <c r="H8451" i="5" l="1"/>
  <c r="F8452" i="5"/>
  <c r="B8452" i="5"/>
  <c r="D8452" i="5"/>
  <c r="A8453" i="5"/>
  <c r="G8452" i="5"/>
  <c r="E8452" i="5"/>
  <c r="C8452" i="5"/>
  <c r="D8453" i="5" l="1"/>
  <c r="B8453" i="5"/>
  <c r="F8453" i="5"/>
  <c r="H8452" i="5"/>
  <c r="G8453" i="5"/>
  <c r="A8454" i="5"/>
  <c r="C8453" i="5"/>
  <c r="E8453" i="5"/>
  <c r="H8453" i="5" l="1"/>
  <c r="B8454" i="5"/>
  <c r="D8454" i="5"/>
  <c r="F8454" i="5"/>
  <c r="E8454" i="5"/>
  <c r="A8455" i="5"/>
  <c r="G8454" i="5"/>
  <c r="C8454" i="5"/>
  <c r="H8454" i="5" l="1"/>
  <c r="D8455" i="5"/>
  <c r="B8455" i="5"/>
  <c r="F8455" i="5"/>
  <c r="A8456" i="5"/>
  <c r="C8455" i="5"/>
  <c r="E8455" i="5"/>
  <c r="G8455" i="5"/>
  <c r="F8456" i="5" l="1"/>
  <c r="B8456" i="5"/>
  <c r="D8456" i="5"/>
  <c r="H8455" i="5"/>
  <c r="C8456" i="5"/>
  <c r="A8457" i="5"/>
  <c r="G8456" i="5"/>
  <c r="E8456" i="5"/>
  <c r="B8457" i="5" l="1"/>
  <c r="F8457" i="5"/>
  <c r="D8457" i="5"/>
  <c r="H8456" i="5"/>
  <c r="G8457" i="5"/>
  <c r="C8457" i="5"/>
  <c r="A8458" i="5"/>
  <c r="E8457" i="5"/>
  <c r="B8458" i="5" l="1"/>
  <c r="F8458" i="5"/>
  <c r="D8458" i="5"/>
  <c r="H8457" i="5"/>
  <c r="E8458" i="5"/>
  <c r="C8458" i="5"/>
  <c r="A8459" i="5"/>
  <c r="G8458" i="5"/>
  <c r="H8458" i="5" l="1"/>
  <c r="D8459" i="5"/>
  <c r="F8459" i="5"/>
  <c r="B8459" i="5"/>
  <c r="C8459" i="5"/>
  <c r="E8459" i="5"/>
  <c r="G8459" i="5"/>
  <c r="H8459" i="5" l="1"/>
</calcChain>
</file>

<file path=xl/comments1.xml><?xml version="1.0" encoding="utf-8"?>
<comments xmlns="http://schemas.openxmlformats.org/spreadsheetml/2006/main">
  <authors>
    <author>tom</author>
  </authors>
  <commentList>
    <comment ref="E34" authorId="0" shapeId="0">
      <text>
        <r>
          <rPr>
            <b/>
            <sz val="8"/>
            <rFont val="Tahoma"/>
            <family val="2"/>
          </rPr>
          <t>tom:</t>
        </r>
        <r>
          <rPr>
            <sz val="8"/>
            <rFont val="Tahoma"/>
            <family val="2"/>
          </rPr>
          <t xml:space="preserve">
TAHUN PEROLEHAN SEBELUM TAHUN 2000</t>
        </r>
      </text>
    </comment>
  </commentList>
</comments>
</file>

<file path=xl/comments2.xml><?xml version="1.0" encoding="utf-8"?>
<comments xmlns="http://schemas.openxmlformats.org/spreadsheetml/2006/main">
  <authors>
    <author>komputer04</author>
  </authors>
  <commentList>
    <comment ref="AB25" authorId="0" shapeId="0">
      <text>
        <r>
          <rPr>
            <b/>
            <sz val="9"/>
            <color indexed="81"/>
            <rFont val="Tahoma"/>
            <family val="2"/>
          </rPr>
          <t>komputer04:</t>
        </r>
        <r>
          <rPr>
            <sz val="9"/>
            <color indexed="81"/>
            <rFont val="Tahoma"/>
            <family val="2"/>
          </rPr>
          <t xml:space="preserve">
PENYESUAIAN EFORM
</t>
        </r>
      </text>
    </comment>
  </commentList>
</comments>
</file>

<file path=xl/comments3.xml><?xml version="1.0" encoding="utf-8"?>
<comments xmlns="http://schemas.openxmlformats.org/spreadsheetml/2006/main">
  <authors>
    <author>tom</author>
    <author>komputer04</author>
  </authors>
  <commentList>
    <comment ref="Y6" authorId="0" shapeId="0">
      <text>
        <r>
          <rPr>
            <b/>
            <sz val="8"/>
            <color indexed="81"/>
            <rFont val="Tahoma"/>
            <family val="2"/>
          </rPr>
          <t>tom:</t>
        </r>
        <r>
          <rPr>
            <sz val="10"/>
            <color indexed="81"/>
            <rFont val="Tahoma"/>
            <family val="2"/>
          </rPr>
          <t xml:space="preserve">
Isikan Jumlah Omzet Dari Laporan Laba/Rugi </t>
        </r>
      </text>
    </comment>
    <comment ref="Y7" authorId="0" shapeId="0">
      <text>
        <r>
          <rPr>
            <b/>
            <sz val="8"/>
            <color indexed="81"/>
            <rFont val="Tahoma"/>
            <family val="2"/>
          </rPr>
          <t>tom:</t>
        </r>
        <r>
          <rPr>
            <sz val="10"/>
            <color indexed="81"/>
            <rFont val="Tahoma"/>
            <family val="2"/>
          </rPr>
          <t xml:space="preserve">
Isikan Laba Neto Fiskal Dari Laporan Laba/Rugi</t>
        </r>
      </text>
    </comment>
    <comment ref="AA26" authorId="0" shapeId="0">
      <text>
        <r>
          <rPr>
            <b/>
            <sz val="8"/>
            <color indexed="81"/>
            <rFont val="Tahoma"/>
            <family val="2"/>
          </rPr>
          <t>tom:</t>
        </r>
        <r>
          <rPr>
            <sz val="10"/>
            <color indexed="81"/>
            <rFont val="Tahoma"/>
            <family val="2"/>
          </rPr>
          <t xml:space="preserve">
Isikan Dari Jumlah PPh 25 Yang Telah Diangsur dari Januari s/d Desember</t>
        </r>
      </text>
    </comment>
    <comment ref="AA27" authorId="0" shapeId="0">
      <text>
        <r>
          <rPr>
            <b/>
            <sz val="8"/>
            <color indexed="81"/>
            <rFont val="Tahoma"/>
            <family val="2"/>
          </rPr>
          <t>tom:</t>
        </r>
        <r>
          <rPr>
            <sz val="10"/>
            <color indexed="81"/>
            <rFont val="Tahoma"/>
            <family val="2"/>
          </rPr>
          <t xml:space="preserve">
Isikan Dari Jumlah PPh 22/23 bila ada</t>
        </r>
      </text>
    </comment>
    <comment ref="AA29" authorId="1" shapeId="0">
      <text>
        <r>
          <rPr>
            <b/>
            <sz val="9"/>
            <color indexed="81"/>
            <rFont val="Tahoma"/>
            <family val="2"/>
          </rPr>
          <t>komputer04:</t>
        </r>
        <r>
          <rPr>
            <sz val="9"/>
            <color indexed="81"/>
            <rFont val="Tahoma"/>
            <family val="2"/>
          </rPr>
          <t xml:space="preserve">
PENYESUAIAAN OTOMATIS EFORM</t>
        </r>
      </text>
    </comment>
  </commentList>
</comments>
</file>

<file path=xl/sharedStrings.xml><?xml version="1.0" encoding="utf-8"?>
<sst xmlns="http://schemas.openxmlformats.org/spreadsheetml/2006/main" count="2860" uniqueCount="758">
  <si>
    <t>Laba Tahun Berjalan</t>
  </si>
  <si>
    <t>-</t>
  </si>
  <si>
    <t>Pos               Saldo</t>
  </si>
  <si>
    <t>Pos               Lapr</t>
  </si>
  <si>
    <t>D</t>
  </si>
  <si>
    <t>NR</t>
  </si>
  <si>
    <t>K</t>
  </si>
  <si>
    <t xml:space="preserve">No </t>
  </si>
  <si>
    <t>PENDAPATAN &amp; BIAYA LAIN-LAIN</t>
  </si>
  <si>
    <t>LABA BERSIH USAHA</t>
  </si>
  <si>
    <t>JUMLAH LABA BERSIH</t>
  </si>
  <si>
    <t>BUKU BESAR HUTANG DAGANG</t>
  </si>
  <si>
    <t>A</t>
  </si>
  <si>
    <t>HUTANG DAGANG</t>
  </si>
  <si>
    <t>B</t>
  </si>
  <si>
    <t>PIUTANG DAGANG</t>
  </si>
  <si>
    <t>Lawan Transaksi</t>
  </si>
  <si>
    <t>Nama</t>
  </si>
  <si>
    <t>NPWP</t>
  </si>
  <si>
    <t>H-001</t>
  </si>
  <si>
    <t>H-002</t>
  </si>
  <si>
    <t>H-003</t>
  </si>
  <si>
    <t>H-004</t>
  </si>
  <si>
    <t>H-005</t>
  </si>
  <si>
    <t>H-006</t>
  </si>
  <si>
    <t>H-007</t>
  </si>
  <si>
    <t>H-008</t>
  </si>
  <si>
    <t>H-009</t>
  </si>
  <si>
    <t>HARGA POKOK PENJUALAN</t>
  </si>
  <si>
    <t>Modal Awal</t>
  </si>
  <si>
    <t>Kenaikan/(Penurunan)</t>
  </si>
  <si>
    <t>Modal Akhir</t>
  </si>
  <si>
    <t>Indikator</t>
  </si>
  <si>
    <t>Jenis Usaha</t>
  </si>
  <si>
    <t xml:space="preserve">Kas </t>
  </si>
  <si>
    <t>Selisih Kurs</t>
  </si>
  <si>
    <t>BIAYA MANAJEMEN :</t>
  </si>
  <si>
    <t>Jumlah Ekuitas</t>
  </si>
  <si>
    <t>TOTAL KEWAJIBAN &amp; EKUITAS</t>
  </si>
  <si>
    <t>GENERAL LEDGER</t>
  </si>
  <si>
    <t>Nama Pengusaha</t>
  </si>
  <si>
    <t>Alamat</t>
  </si>
  <si>
    <t>Tahun Buku</t>
  </si>
  <si>
    <t>LAPORAN LABA RUGI</t>
  </si>
  <si>
    <t>LABA KOTOR</t>
  </si>
  <si>
    <t>Jumlah                                                                       (Rp)</t>
  </si>
  <si>
    <t>Nama Akun Pembantu</t>
  </si>
  <si>
    <t>Pajak Penghasilan</t>
  </si>
  <si>
    <t>AND(NOW()&gt;O5;NOW()&lt;O6)</t>
  </si>
  <si>
    <t>LAPORAN PERUBAHAN MODAL</t>
  </si>
  <si>
    <t>Pos-Pos</t>
  </si>
  <si>
    <t>TOTAL AKTIVA</t>
  </si>
  <si>
    <t>Jumlah Kewajiban</t>
  </si>
  <si>
    <t>BIAYA KEUANGAN :</t>
  </si>
  <si>
    <t>JUMLAH BIAYA OPERASIONAL</t>
  </si>
  <si>
    <t>Tanggal</t>
  </si>
  <si>
    <t>DAFTAR AKUN</t>
  </si>
  <si>
    <t>Kode</t>
  </si>
  <si>
    <t>Nama Akun</t>
  </si>
  <si>
    <t>Pos</t>
  </si>
  <si>
    <t>Saldo Awal</t>
  </si>
  <si>
    <t>Akun</t>
  </si>
  <si>
    <t>Saldo</t>
  </si>
  <si>
    <t>Laporan</t>
  </si>
  <si>
    <t>Debet</t>
  </si>
  <si>
    <t>Kredit</t>
  </si>
  <si>
    <t>AKTIVA</t>
  </si>
  <si>
    <t>AKTIVA LANCAR</t>
  </si>
  <si>
    <t>Piutang Dagang</t>
  </si>
  <si>
    <t>AKTIVA TETAP</t>
  </si>
  <si>
    <t>KEWAJIBAN</t>
  </si>
  <si>
    <t>EKUITAS</t>
  </si>
  <si>
    <t>PENDAPATAN</t>
  </si>
  <si>
    <t>LR</t>
  </si>
  <si>
    <t>BIAYA OPERASIONAL</t>
  </si>
  <si>
    <t>JUMLAH</t>
  </si>
  <si>
    <t>DAFTAR KODE PEMBANTU</t>
  </si>
  <si>
    <t>JURNAL UMUM</t>
  </si>
  <si>
    <t>Bantu</t>
  </si>
  <si>
    <t>Bukti</t>
  </si>
  <si>
    <t>Keterangan</t>
  </si>
  <si>
    <t>BUKU BESAR</t>
  </si>
  <si>
    <t>Kode Akun</t>
  </si>
  <si>
    <t>No</t>
  </si>
  <si>
    <t>Kode Pembantu</t>
  </si>
  <si>
    <t>NERACA LAJUR</t>
  </si>
  <si>
    <t>Neraca Saldo</t>
  </si>
  <si>
    <t>Laba Rugi</t>
  </si>
  <si>
    <t>Neraca</t>
  </si>
  <si>
    <t>Jumlah</t>
  </si>
  <si>
    <t>Laba (Rugi) Bersih</t>
  </si>
  <si>
    <t>NERACA</t>
  </si>
  <si>
    <t>Jumlah Aktiva Lancar</t>
  </si>
  <si>
    <t>Jumlah Aktiva Tetap</t>
  </si>
  <si>
    <t>H-010</t>
  </si>
  <si>
    <t>P-001</t>
  </si>
  <si>
    <t>P-002</t>
  </si>
  <si>
    <t>P-003</t>
  </si>
  <si>
    <t>P-004</t>
  </si>
  <si>
    <t>P-005</t>
  </si>
  <si>
    <t>P-006</t>
  </si>
  <si>
    <t>P-007</t>
  </si>
  <si>
    <t>P-008</t>
  </si>
  <si>
    <t>P-009</t>
  </si>
  <si>
    <t>P-010</t>
  </si>
  <si>
    <t>BUKU BESAR PIUTANG DAGANG</t>
  </si>
  <si>
    <t>Periode Pembukuan</t>
  </si>
  <si>
    <t xml:space="preserve">Modal </t>
  </si>
  <si>
    <t>P-011</t>
  </si>
  <si>
    <t>PT.CAHAYA TIMUR OFFSET</t>
  </si>
  <si>
    <t>PERCETAKAN</t>
  </si>
  <si>
    <t>Penjualan</t>
  </si>
  <si>
    <t>H-011</t>
  </si>
  <si>
    <t>BIAYA PENJUALAN :</t>
  </si>
  <si>
    <t>BIAYA UMUM &amp; ADMINISTRASI :</t>
  </si>
  <si>
    <t>Penyusutan</t>
  </si>
  <si>
    <t>KOMPUTER</t>
  </si>
  <si>
    <t>PPh Pasal 21</t>
  </si>
  <si>
    <t>Biaya Asuransi</t>
  </si>
  <si>
    <t>Biaya Konsultan Pajak</t>
  </si>
  <si>
    <t>010.003-23.06842213</t>
  </si>
  <si>
    <t>010.003-23.06842216</t>
  </si>
  <si>
    <t>010.003-23.06842219</t>
  </si>
  <si>
    <t>010.003-23.06842228</t>
  </si>
  <si>
    <t>010.003-23.06842230</t>
  </si>
  <si>
    <t>010.003-23.06842233</t>
  </si>
  <si>
    <t>010.003-23.06842234</t>
  </si>
  <si>
    <t>010.003-23.06842237</t>
  </si>
  <si>
    <t>010.003-23.06842239</t>
  </si>
  <si>
    <t>010.003-23.06842243</t>
  </si>
  <si>
    <t>010.003-23.06842246</t>
  </si>
  <si>
    <t>010.003-23.06842249</t>
  </si>
  <si>
    <t>010.003-23.06842254</t>
  </si>
  <si>
    <t>010.003-23.06842256</t>
  </si>
  <si>
    <t>010.003-23.06842263</t>
  </si>
  <si>
    <t xml:space="preserve"> </t>
  </si>
  <si>
    <t>010.003-23.06842266</t>
  </si>
  <si>
    <t>010.003-23.06842270</t>
  </si>
  <si>
    <t>010.003-23.06842272</t>
  </si>
  <si>
    <t>010.003-23.06842276</t>
  </si>
  <si>
    <t>010.003-23.06842278</t>
  </si>
  <si>
    <t>010.003-23.06842279</t>
  </si>
  <si>
    <t>010.003-23.06842282</t>
  </si>
  <si>
    <t>010.003-23.06842284</t>
  </si>
  <si>
    <t>010.003-23.06865859</t>
  </si>
  <si>
    <t>010.003-23.06865869</t>
  </si>
  <si>
    <t>010.003-23.06865874</t>
  </si>
  <si>
    <t>MASA</t>
  </si>
  <si>
    <t>OMSET (FPK)</t>
  </si>
  <si>
    <t>OMSET DIGUNG</t>
  </si>
  <si>
    <t>TOTAL OMSET</t>
  </si>
  <si>
    <t>PEMBELIAN (FPM)</t>
  </si>
  <si>
    <t>PPN</t>
  </si>
  <si>
    <t>DPP</t>
  </si>
  <si>
    <t>JAN</t>
  </si>
  <si>
    <t>FEB</t>
  </si>
  <si>
    <t>MAR</t>
  </si>
  <si>
    <t>APR</t>
  </si>
  <si>
    <t>MEI</t>
  </si>
  <si>
    <t>JUN</t>
  </si>
  <si>
    <t>JUL</t>
  </si>
  <si>
    <t>AGU</t>
  </si>
  <si>
    <t>SEP</t>
  </si>
  <si>
    <t>OKT</t>
  </si>
  <si>
    <t>NOV</t>
  </si>
  <si>
    <t>DES</t>
  </si>
  <si>
    <t>TOTAL</t>
  </si>
  <si>
    <t>REAL PEMBELIAN :</t>
  </si>
  <si>
    <t>SISA 2022 :</t>
  </si>
  <si>
    <t>TAMBAHAN 2023:</t>
  </si>
  <si>
    <t>PERHITUNGAN PPH 25 TAHUN 2022</t>
  </si>
  <si>
    <t>Laba Fiskal</t>
  </si>
  <si>
    <t>A.</t>
  </si>
  <si>
    <t xml:space="preserve">Penghasilan  Kena Pajak </t>
  </si>
  <si>
    <t>B.</t>
  </si>
  <si>
    <t>PPh Terutang :</t>
  </si>
  <si>
    <t xml:space="preserve"> Tarif PPh Pasal 17 ayat (1) huruf b :</t>
  </si>
  <si>
    <t xml:space="preserve"> 22%  X Rp.</t>
  </si>
  <si>
    <t>Diterapkan Wajib Pajak Badan Dalam Negeri dan Bentuk Usaha Tetap</t>
  </si>
  <si>
    <t xml:space="preserve"> Tarif PPh Pasal 17 ayat (2b) :</t>
  </si>
  <si>
    <t xml:space="preserve"> (22% - 5%) X Rp.</t>
  </si>
  <si>
    <t xml:space="preserve"> Tarif PPh Pasal 31E</t>
  </si>
  <si>
    <t>1.</t>
  </si>
  <si>
    <t>Fasilitas Seluruhnya : (Jika Omzet Sampai dengan 4,8 M)</t>
  </si>
  <si>
    <t>(50% X 22%) X Rp.</t>
  </si>
  <si>
    <t>2.</t>
  </si>
  <si>
    <t>Fasilitas Sebagian :(Jika Omzet lebih dari 4,8 M s/d 50 M)</t>
  </si>
  <si>
    <t>Penghasilan Kena Pajak yang memperoleh fasilitas :</t>
  </si>
  <si>
    <t>PPh terutang Dibulatkan Kebawah Ribuan Penuh =</t>
  </si>
  <si>
    <t>Ph Kena Pajak yang tidak memperoleh fasilitas :</t>
  </si>
  <si>
    <t>22% X Rp.</t>
  </si>
  <si>
    <t>Total PPh Terutang</t>
  </si>
  <si>
    <t>PPh Pasal 25 BulananTerbayar</t>
  </si>
  <si>
    <t>PPh 22/23</t>
  </si>
  <si>
    <t>PPh 29 (Kurang/Lebih Bayar) SPT Normal</t>
  </si>
  <si>
    <t>Angsuran PPh Pasal 25</t>
  </si>
  <si>
    <t>PEMBULATAN ANGSURAN 25</t>
  </si>
  <si>
    <t>Yogyakarta,   Oktober  2019</t>
  </si>
  <si>
    <t>Yogyakarta,  April 2023</t>
  </si>
  <si>
    <t>ANWAR PRIYADI</t>
  </si>
  <si>
    <t>direktur</t>
  </si>
  <si>
    <t>A1</t>
  </si>
  <si>
    <t>LAMPIRAN KHUSUS</t>
  </si>
  <si>
    <t>SPT TAHUNAN PAJAK PENGHASILAN WAJIB PAJAK BADAN</t>
  </si>
  <si>
    <t>TAHUN PAJAK 2023</t>
  </si>
  <si>
    <t>DAFTAR PENYUSUTAN DAN AMORTISASI FISKAL</t>
  </si>
  <si>
    <t xml:space="preserve">NAMA WAJIB PAJAK                    : </t>
  </si>
  <si>
    <t>PT. CAHAYA TIMUR OFFSET</t>
  </si>
  <si>
    <t>N P W P                                       :</t>
  </si>
  <si>
    <t>NAMA WAJIB PAJAK:</t>
  </si>
  <si>
    <t>INDRAYANA INDRAATMADJA</t>
  </si>
  <si>
    <t>NAMA :</t>
  </si>
  <si>
    <t>NAMA :CV. MULTINDO ENGINEERING</t>
  </si>
  <si>
    <t>CV.</t>
  </si>
  <si>
    <t>NAMA WAJIB PAJAK  :</t>
  </si>
  <si>
    <t>NAMA</t>
  </si>
  <si>
    <t>:</t>
  </si>
  <si>
    <t>Nama :</t>
  </si>
  <si>
    <t>Jan</t>
  </si>
  <si>
    <t>BP</t>
  </si>
  <si>
    <t>Feb</t>
  </si>
  <si>
    <t>BNP</t>
  </si>
  <si>
    <t>Mar</t>
  </si>
  <si>
    <t>Apr</t>
  </si>
  <si>
    <t>Mei</t>
  </si>
  <si>
    <t>Jun</t>
  </si>
  <si>
    <t>Jul</t>
  </si>
  <si>
    <t>Agt</t>
  </si>
  <si>
    <t>Sep</t>
  </si>
  <si>
    <t>Okt</t>
  </si>
  <si>
    <t>Nop</t>
  </si>
  <si>
    <t>Des</t>
  </si>
  <si>
    <t>NO</t>
  </si>
  <si>
    <t>KELOMPOK/JENIS HARTA</t>
  </si>
  <si>
    <t>GOL / KEL HARTA</t>
  </si>
  <si>
    <t>PEROLEHAN</t>
  </si>
  <si>
    <t>Masa Manfaat</t>
  </si>
  <si>
    <t>Penyusutan sd. 1994</t>
  </si>
  <si>
    <t>Nilai                         Perolehan                         01-01-95</t>
  </si>
  <si>
    <t>Tarip                                   Lama</t>
  </si>
  <si>
    <t>Kel.                             Harta</t>
  </si>
  <si>
    <t>Akumulai</t>
  </si>
  <si>
    <t>NSBF</t>
  </si>
  <si>
    <t xml:space="preserve">Disusutkan </t>
  </si>
  <si>
    <t>NSBF                          01-01-2001</t>
  </si>
  <si>
    <t>NSBF                                      01-01-2002</t>
  </si>
  <si>
    <t>Penyusutan                                       Tahun 2002</t>
  </si>
  <si>
    <t>Akumulai                         Penyusutan                             sd. 2002</t>
  </si>
  <si>
    <t>Masa Penyusutan</t>
  </si>
  <si>
    <t>NSBF                          01-01-2003</t>
  </si>
  <si>
    <t>Penyusutan      / Amortisasi                                 Tahun 2003</t>
  </si>
  <si>
    <t>Akumulai                         Penyusutan                             sd. 2003</t>
  </si>
  <si>
    <t>NSBF                          01-01-2004</t>
  </si>
  <si>
    <t>Penyusutan      / Amortisasi                                 Tahun 2004</t>
  </si>
  <si>
    <t>Akumulai                         Penyusutan                             sd. 2004</t>
  </si>
  <si>
    <t>NSBF                          01-01-2005</t>
  </si>
  <si>
    <t>Penyusutan      / Amortisasi                                 Tahun 2005</t>
  </si>
  <si>
    <t>Akumulasi                         Penyusutan                             sd. 2005</t>
  </si>
  <si>
    <t>NSBF                          01-01-2006</t>
  </si>
  <si>
    <t>Penyusutan   / Amortisasi            Tahun 2006</t>
  </si>
  <si>
    <t>Akumulasi                         Penyusutan                             sd. 2006</t>
  </si>
  <si>
    <t>NSBF                          01-01-2007</t>
  </si>
  <si>
    <t>Penyusutan   / Amortisasi            Tahun 2007</t>
  </si>
  <si>
    <t>Akumulasi                         Penyusutan                             sd. 2007</t>
  </si>
  <si>
    <t>NSBF                          01-01-2008</t>
  </si>
  <si>
    <t>Penyusutan   / Amortisasi            Tahun 2008</t>
  </si>
  <si>
    <t>Akumulasi                         Penyusutan                             sd. 2008</t>
  </si>
  <si>
    <t>NSBF                          01-01-2009</t>
  </si>
  <si>
    <t>Penyusutan   / Amortisasi            Tahun 2009</t>
  </si>
  <si>
    <t>Akumulasi                         Penyusutan                             sd. 2009</t>
  </si>
  <si>
    <t>Nilai Sisa Buku Fiskal                           Awal Tahun 2010</t>
  </si>
  <si>
    <t>Penyusutan   / Amortisasi            Tahun 2010</t>
  </si>
  <si>
    <t>Akumulasi                         Penyusutan                             sd. 2010</t>
  </si>
  <si>
    <t>Nilai Sisa Buku Fiskal                           Awal Tahun 2011</t>
  </si>
  <si>
    <t>Penyusutan   / Amortisasi            Tahun 2011</t>
  </si>
  <si>
    <t>Akumulasi                         Penyusutan                             sd. 2011</t>
  </si>
  <si>
    <t xml:space="preserve">NILAI SISA BUKU AWAL TAHUN     (RUPIAH)                       </t>
  </si>
  <si>
    <t>METODE</t>
  </si>
  <si>
    <t>PENYUSUTAN/ AMORTISASI FISKAL TAHUN 2012</t>
  </si>
  <si>
    <t>AKUMULASI PENYUSUTAN SAMPAI DENGAN TAHUN 2012</t>
  </si>
  <si>
    <t>NILAI SISA BUKU AWAL TAHUN  (RUPIAH)</t>
  </si>
  <si>
    <t>PENYUSUTAN/ AMORTISASI FISKAL TAHUN 2013</t>
  </si>
  <si>
    <t>AKUMULASI PENYUSUTAN SAMPAI DENGAN TAHUN 2013</t>
  </si>
  <si>
    <t>PENYUSUTAN/ AMORTISASI FISKAL TAHUN 2014 (RUPIAH)</t>
  </si>
  <si>
    <t>AKUMULASI PENYUSUTAN SAMPAI DENGAN TAHUN 2014</t>
  </si>
  <si>
    <t>PENYUSUTAN/ AMORTISASI FISKAL TAHUN 2015 (RUPIAH)</t>
  </si>
  <si>
    <t>AKUMULASI PENYUSUTAN SAMPAI DENGAN TAHUN 2015</t>
  </si>
  <si>
    <t>NILAI SISA BUKU AWAL TAHUN  2016 (RUPIAH)</t>
  </si>
  <si>
    <t>PENYUSUTAN/ AMORTISASI FISKAL TAHUN 2016 (RUPIAH)</t>
  </si>
  <si>
    <t>AKUMULASI PENYUSUTAN SAMPAI DENGAN TAHUN 2016</t>
  </si>
  <si>
    <t>NILAI SISA BUKU AWAL TAHUN 2017  (RUPIAH)</t>
  </si>
  <si>
    <t>PENYUSUTAN/ AMORTISASI FISKAL TAHUN 2017 (RUPIAH)</t>
  </si>
  <si>
    <t>AKUMULASI PENYUSUTAN SAMPAI DENGAN TAHUN 2017</t>
  </si>
  <si>
    <t>NILAI SISA BUKU AWAL TAHUN 2018  (RUPIAH)</t>
  </si>
  <si>
    <t>PENYUSUTAN/ AMORTISASI FISKAL TAHUN 2018 (RUPIAH)</t>
  </si>
  <si>
    <t>AKUMULASI PENYUSUTAN SAMPAI DENGAN TAHUN 2018</t>
  </si>
  <si>
    <t>NILAI SISA BUKU AWAL TAHUN 2019 (RUPIAH)</t>
  </si>
  <si>
    <t>PENYUSUTAN/ AMORTISASI FISKAL TAHUN 2019 (RUPIAH)</t>
  </si>
  <si>
    <t>AKUMULASI PENYUSUTAN SAMPAI DENGAN TAHUN 2019</t>
  </si>
  <si>
    <t>NILAI SISA BUKU AWAL TAHUN 2020 (RUPIAH)</t>
  </si>
  <si>
    <t>PENYUSUTAN/ AMORTISASI FISKAL TAHUN 2020 (RUPIAH)</t>
  </si>
  <si>
    <t>AKUMULASI PENYUSUTAN SAMPAI DENGAN TAHUN 2020</t>
  </si>
  <si>
    <t>NILAI SISA BUKU AWAL TAHUN 2021 (RUPIAH)</t>
  </si>
  <si>
    <t>PENYUSUTAN/ AMORTISASI FISKAL TAHUN 2021(RUPIAH)</t>
  </si>
  <si>
    <t>AKUMULASI PENYUSUTAN SAMPAI DENGAN TAHUN 2021</t>
  </si>
  <si>
    <t>NILAI SISA BUKU AWAL TAHUN 2022 (RUPIAH)</t>
  </si>
  <si>
    <t>PENYUSUTAN/ AMORTISASI FISKAL TAHUN 2022(RUPIAH)</t>
  </si>
  <si>
    <t>AKUMULASI PENYUSUTAN SAMPAI DENGAN TAHUN 2022</t>
  </si>
  <si>
    <t>NILAI SISA BUKU AWAL TAHUN 2023 (RUPIAH)</t>
  </si>
  <si>
    <t>PENYUSUTAN/ AMORTISASI FISKAL TAHUN 2023(RUPIAH)</t>
  </si>
  <si>
    <t>AKUMULASI PENYUSUTAN SAMPAI DENGAN TAHUN 2023</t>
  </si>
  <si>
    <t>NILAI SISA BUKU AKHIR TAHUN 2023 (RUPIAH)</t>
  </si>
  <si>
    <t>CATATAN</t>
  </si>
  <si>
    <t>BULAN</t>
  </si>
  <si>
    <t>TAHUN</t>
  </si>
  <si>
    <t>HARGA</t>
  </si>
  <si>
    <t>Max</t>
  </si>
  <si>
    <t>Dipakai sd. 1994</t>
  </si>
  <si>
    <t>Sisa</t>
  </si>
  <si>
    <t>Tahun</t>
  </si>
  <si>
    <t>01-01-1996</t>
  </si>
  <si>
    <t>01-01-1997</t>
  </si>
  <si>
    <t>01-01-1998</t>
  </si>
  <si>
    <t>01-01-1999</t>
  </si>
  <si>
    <t>01-01-2000</t>
  </si>
  <si>
    <t>Sekaligus</t>
  </si>
  <si>
    <t>PENYUSUTAN/AMORTISASI</t>
  </si>
  <si>
    <t>sd. 1995</t>
  </si>
  <si>
    <t>sd. 1996</t>
  </si>
  <si>
    <t>sd. 1997</t>
  </si>
  <si>
    <t>sd. 1998</t>
  </si>
  <si>
    <t>sd. 1999</t>
  </si>
  <si>
    <t>sd. 2000</t>
  </si>
  <si>
    <t>Pada Thn</t>
  </si>
  <si>
    <t>sd. 2001</t>
  </si>
  <si>
    <t>KOMERSIAL</t>
  </si>
  <si>
    <t>FISKAL</t>
  </si>
  <si>
    <t>KELOMPOK BANGUNAN</t>
  </si>
  <si>
    <t xml:space="preserve">Permanen </t>
  </si>
  <si>
    <t>GL</t>
  </si>
  <si>
    <t xml:space="preserve">Tidak Permanen </t>
  </si>
  <si>
    <t xml:space="preserve">Gedung </t>
  </si>
  <si>
    <t>HARTA BERWUJUD</t>
  </si>
  <si>
    <t>1</t>
  </si>
  <si>
    <t>I</t>
  </si>
  <si>
    <t>Kelompok I</t>
  </si>
  <si>
    <t>Komputer 4 UNIT</t>
  </si>
  <si>
    <t>PRINTER</t>
  </si>
  <si>
    <t>UPS</t>
  </si>
  <si>
    <t>MONITOR</t>
  </si>
  <si>
    <t>CPU</t>
  </si>
  <si>
    <t>CPU ERADATA</t>
  </si>
  <si>
    <t>AC</t>
  </si>
  <si>
    <t>II</t>
  </si>
  <si>
    <t>Mesin Potong Sugiyama</t>
  </si>
  <si>
    <t>III</t>
  </si>
  <si>
    <t>Mesin Potong Wohlenberg</t>
  </si>
  <si>
    <t>Mesin Cetak Oliver 58</t>
  </si>
  <si>
    <t>Mesin Jahit Benag Ishida</t>
  </si>
  <si>
    <t>Mesin Lem Panas Muller Martini</t>
  </si>
  <si>
    <t>Mesin Cetak Heildelberg SORM</t>
  </si>
  <si>
    <t>Mesin cetak Riyobi 520</t>
  </si>
  <si>
    <t>Mesin Jahit Kawat Rosback</t>
  </si>
  <si>
    <t>Mesin Cetak Heidelberg SM 74</t>
  </si>
  <si>
    <t>Mesin Cetak Heidelberg SM 52</t>
  </si>
  <si>
    <t xml:space="preserve">Mesin Potong </t>
  </si>
  <si>
    <t>Mesin Cetak Sakurai 458</t>
  </si>
  <si>
    <t>Mesin Cetak (hard cover)</t>
  </si>
  <si>
    <t>MESIN ZA3.M11511A</t>
  </si>
  <si>
    <t>GEARED MOTOR 3050/ TRANFER GRIPPER</t>
  </si>
  <si>
    <t>SPAREPART (SUKU CADANG)</t>
  </si>
  <si>
    <t>SPAREPART  (SUKU CADANG)</t>
  </si>
  <si>
    <t>MESIN CETAK sakurai 466</t>
  </si>
  <si>
    <t>MESIN CETAK HEIDELBERG SORM SM 74</t>
  </si>
  <si>
    <t>MAINTENANCE</t>
  </si>
  <si>
    <t>MESIN CETAK MARKING ENGINE CANON 10000</t>
  </si>
  <si>
    <t>HEAT PRESS MACHINE 7460 SPORT CALANDER</t>
  </si>
  <si>
    <t>MESIN LASER</t>
  </si>
  <si>
    <t>Mobil Pick Up 1998</t>
  </si>
  <si>
    <t>Suzuki Carry 1998</t>
  </si>
  <si>
    <t>XX</t>
  </si>
  <si>
    <t>Kelompok II</t>
  </si>
  <si>
    <t>Kelompok III</t>
  </si>
  <si>
    <t>ZZ</t>
  </si>
  <si>
    <t>JUMLAH PENYUSUTAN / AMORTISASI FISKAL</t>
  </si>
  <si>
    <t>JUMLAH PENYUSUTAN FISKAL ………………………………………………………………………............................................................................................................</t>
  </si>
  <si>
    <t>JUMLAH PENYUSUTAN KOMERSIAL …………………………………………………………………………………………………………………………............................................</t>
  </si>
  <si>
    <t>SELISIH PENYUSUTAN (PINDAHKAN KE FORMULIR 1771-1 ANGKA 5 HURUF i ANGKA 6 HURUF a) ……………………………………………………................................</t>
  </si>
  <si>
    <t xml:space="preserve">*) </t>
  </si>
  <si>
    <t>BP = Bangunan Permanen</t>
  </si>
  <si>
    <t>BNP = Bangunan Non Permanen</t>
  </si>
  <si>
    <t>Yogyakarta,             2012</t>
  </si>
  <si>
    <t>Pimpinan</t>
  </si>
  <si>
    <t>DIEKTUR</t>
  </si>
  <si>
    <t>PERSENAN</t>
  </si>
  <si>
    <t>Koreksi Fiskal Positif</t>
  </si>
  <si>
    <t>Koreksi Fiskal Negatif</t>
  </si>
  <si>
    <t>LABA BERSIH SETELAH PAJAK</t>
  </si>
  <si>
    <t>PS AWAL</t>
  </si>
  <si>
    <t>PT.BIZ Telekom Indonesia</t>
  </si>
  <si>
    <t>Importa</t>
  </si>
  <si>
    <t>CV.Andi Offset</t>
  </si>
  <si>
    <t>PT.Bumi Satoria</t>
  </si>
  <si>
    <t>916588213657000</t>
  </si>
  <si>
    <t>749220745643000</t>
  </si>
  <si>
    <t>014787402542000</t>
  </si>
  <si>
    <t>031537301604000</t>
  </si>
  <si>
    <t>SIDOARJO</t>
  </si>
  <si>
    <t>SINGOSARI</t>
  </si>
  <si>
    <t>SLEMAN</t>
  </si>
  <si>
    <t>SURABAYA</t>
  </si>
  <si>
    <t>PERHITUNGAN PPH 29 TAHUN 2023</t>
  </si>
  <si>
    <t xml:space="preserve"> 25%  X Rp.</t>
  </si>
  <si>
    <t xml:space="preserve"> (25% - 5%) X Rp.</t>
  </si>
  <si>
    <t>(50% X 25%) X Rp.</t>
  </si>
  <si>
    <t>25% X Rp.</t>
  </si>
  <si>
    <t>PPh 23</t>
  </si>
  <si>
    <t>PPh 29 (Kurang/Lebih Bayar)</t>
  </si>
  <si>
    <t>Angsuran Pasal 25 Bulanan Tahun Berikutnya</t>
  </si>
  <si>
    <t>Angsuran PPh 25 2011</t>
  </si>
  <si>
    <t>Angsuran PPh 25 2023</t>
  </si>
  <si>
    <t>Yogyakarta, 31 Desember 2023</t>
  </si>
  <si>
    <t>JL. Prof Dr. Yohannes 1099 YK</t>
  </si>
  <si>
    <t>CV. SPEKTRA DIGITAL ARTWORK</t>
  </si>
  <si>
    <t xml:space="preserve">Aneka Warna Indah, PT </t>
  </si>
  <si>
    <t>0013041108073000</t>
  </si>
  <si>
    <t xml:space="preserve">Artha Inti Lestari, PT </t>
  </si>
  <si>
    <t>0023419682036000</t>
  </si>
  <si>
    <t>Jaya Sejahtera, CV</t>
  </si>
  <si>
    <t>0814248126543000</t>
  </si>
  <si>
    <t>Kurnia Jaya, CV</t>
  </si>
  <si>
    <t>0026564468504000</t>
  </si>
  <si>
    <t xml:space="preserve">Mulia Mandiri Supply, PT </t>
  </si>
  <si>
    <t>0027922004044000</t>
  </si>
  <si>
    <t>Multi Prima Karya Sejati, CV</t>
  </si>
  <si>
    <t>0022311278085000</t>
  </si>
  <si>
    <t xml:space="preserve">Multiviscomindo, PT </t>
  </si>
  <si>
    <t>0027962547062000</t>
  </si>
  <si>
    <t xml:space="preserve">Nusign Supply Indonesia, PT </t>
  </si>
  <si>
    <t>0311882641418000</t>
  </si>
  <si>
    <t>Putra Mutiara Jaya, PT</t>
  </si>
  <si>
    <t>0029132289424000</t>
  </si>
  <si>
    <t xml:space="preserve">Samafitro, PT </t>
  </si>
  <si>
    <t>0013109087073000</t>
  </si>
  <si>
    <t xml:space="preserve">Tri Mitra Sejati, CV </t>
  </si>
  <si>
    <t>0755762911503000</t>
  </si>
  <si>
    <t xml:space="preserve">Artindo Grafika Printing, PT </t>
  </si>
  <si>
    <t>0025062092004000</t>
  </si>
  <si>
    <t>CIPUTRA NUSA LESTARI</t>
  </si>
  <si>
    <t>0736718511542000</t>
  </si>
  <si>
    <t>CITRA JOGJA KREASI</t>
  </si>
  <si>
    <t>0032926479542000</t>
  </si>
  <si>
    <t>DJARUM, PT</t>
  </si>
  <si>
    <t>0012023974511000</t>
  </si>
  <si>
    <t>K-24 INDONESIA</t>
  </si>
  <si>
    <t>0023694474541000</t>
  </si>
  <si>
    <t>KARTIKA MUDA JAYA</t>
  </si>
  <si>
    <t>0210008959542000</t>
  </si>
  <si>
    <t>MIROTA KSM</t>
  </si>
  <si>
    <t>0011367331542000</t>
  </si>
  <si>
    <t>NOX INDONESIA GAUNG GEMERLAP</t>
  </si>
  <si>
    <t>0824228274541000</t>
  </si>
  <si>
    <t>ROTI KEHIDUPAN INDONESIA</t>
  </si>
  <si>
    <t>0904115565541000</t>
  </si>
  <si>
    <t>SUKSES MANDIRI</t>
  </si>
  <si>
    <t>0758550131541000</t>
  </si>
  <si>
    <t>WOOK GLOBAL TECHNOLOGY</t>
  </si>
  <si>
    <t>0855776142041000</t>
  </si>
  <si>
    <t>Bank</t>
  </si>
  <si>
    <t xml:space="preserve">Piutang Karyawan </t>
  </si>
  <si>
    <t xml:space="preserve">Persediaan Barang Jadi </t>
  </si>
  <si>
    <t>Persediaan Barang Proses</t>
  </si>
  <si>
    <t xml:space="preserve">Persediaan Bahan Baku </t>
  </si>
  <si>
    <t xml:space="preserve">Persediaan Bahan Penolong </t>
  </si>
  <si>
    <t>Persediaan Lain-lain</t>
  </si>
  <si>
    <t>Ppn Dibayar dimuka</t>
  </si>
  <si>
    <t>Pph Pasal 23</t>
  </si>
  <si>
    <t>Pph Pasal 25</t>
  </si>
  <si>
    <t xml:space="preserve">PPN Masukan </t>
  </si>
  <si>
    <t xml:space="preserve">Uang Muka Pembelian </t>
  </si>
  <si>
    <t xml:space="preserve">Uang Muka Sewa </t>
  </si>
  <si>
    <t>Gedung dan Listrik</t>
  </si>
  <si>
    <t xml:space="preserve">Peralatan Pabrik </t>
  </si>
  <si>
    <t xml:space="preserve">Peralatan Kantor </t>
  </si>
  <si>
    <t xml:space="preserve">Kendaraan </t>
  </si>
  <si>
    <t>Investaris Kantor</t>
  </si>
  <si>
    <t>Akm. Penyusutan Bangunan</t>
  </si>
  <si>
    <t>Akm. Penyusutan Mesin</t>
  </si>
  <si>
    <t>Akm. Penyusutan Peralatan Kantor</t>
  </si>
  <si>
    <t xml:space="preserve">Akm. Penyusutan Kendaraan </t>
  </si>
  <si>
    <t xml:space="preserve">Akm. </t>
  </si>
  <si>
    <t xml:space="preserve">Hutang Dagang </t>
  </si>
  <si>
    <t>Hutang Pph Final PP 46</t>
  </si>
  <si>
    <t>Hutang Pph Pasal 23</t>
  </si>
  <si>
    <t xml:space="preserve">Hutang Pph Pasal 4(2) </t>
  </si>
  <si>
    <t>Hutang Pph Pasal 25/29</t>
  </si>
  <si>
    <t xml:space="preserve">PPN Keluaran </t>
  </si>
  <si>
    <t xml:space="preserve">Hutang Bank </t>
  </si>
  <si>
    <t xml:space="preserve">Hutang Biaya </t>
  </si>
  <si>
    <t>Hutang Lain-lain</t>
  </si>
  <si>
    <t xml:space="preserve">Hutang Pemegang Saham </t>
  </si>
  <si>
    <t xml:space="preserve">Uang Muka Penjualan  </t>
  </si>
  <si>
    <t>Laba Ditahan Amnesty</t>
  </si>
  <si>
    <t xml:space="preserve">Prive </t>
  </si>
  <si>
    <t xml:space="preserve">Penjualan Barang </t>
  </si>
  <si>
    <t xml:space="preserve">Retur Penjualan Barang </t>
  </si>
  <si>
    <t>Persediaan Bahan Baku Awal</t>
  </si>
  <si>
    <t xml:space="preserve">Persediaan Bahan Baku Akhir </t>
  </si>
  <si>
    <t xml:space="preserve">Pembelian Bahan Baku </t>
  </si>
  <si>
    <t>Persediaan Bahan Penolong Awal</t>
  </si>
  <si>
    <t>Persediaan Bahan Penolong Akhir</t>
  </si>
  <si>
    <r>
      <rPr>
        <sz val="10"/>
        <rFont val="Tahoma"/>
        <family val="2"/>
      </rPr>
      <t>Pembelian</t>
    </r>
    <r>
      <rPr>
        <sz val="10"/>
        <rFont val="Tahoma"/>
        <family val="2"/>
        <charset val="1"/>
      </rPr>
      <t xml:space="preserve"> Bahan Penolong</t>
    </r>
  </si>
  <si>
    <t>Tenaga Kerja Langsung</t>
  </si>
  <si>
    <t>Biaya Listrik</t>
  </si>
  <si>
    <t xml:space="preserve">Gaji &amp; Tunjangan </t>
  </si>
  <si>
    <t xml:space="preserve">Asuransi Tenaga Kerja </t>
  </si>
  <si>
    <t xml:space="preserve">Perjalanan Dinas </t>
  </si>
  <si>
    <t xml:space="preserve">Ongkos Kirim </t>
  </si>
  <si>
    <t xml:space="preserve">BBM dan Parkir </t>
  </si>
  <si>
    <t xml:space="preserve">Pamflet &amp; Brosur </t>
  </si>
  <si>
    <t xml:space="preserve">Penyusutan </t>
  </si>
  <si>
    <t xml:space="preserve">Telepon </t>
  </si>
  <si>
    <t xml:space="preserve">Internet </t>
  </si>
  <si>
    <t xml:space="preserve">Listrik &amp; Air </t>
  </si>
  <si>
    <t xml:space="preserve">Rapat/Pelatihan Karyawan </t>
  </si>
  <si>
    <t xml:space="preserve">Perlengkapan Kantor </t>
  </si>
  <si>
    <t>Administrasi Kantor (ATK)</t>
  </si>
  <si>
    <t xml:space="preserve">Biaya Brosur, dan Pamflet </t>
  </si>
  <si>
    <t xml:space="preserve">Pajak Kendaraan &amp; Retribusi </t>
  </si>
  <si>
    <t xml:space="preserve">Paket/Kurir </t>
  </si>
  <si>
    <t xml:space="preserve">Materai &amp; Benda Pos </t>
  </si>
  <si>
    <t>Biaya Sparepart Investaris</t>
  </si>
  <si>
    <t>Sanksi Pajak</t>
  </si>
  <si>
    <t xml:space="preserve">Biaya Lain-lain, Sumbangan </t>
  </si>
  <si>
    <t xml:space="preserve">Biaya Rumah Tangga Perusahaan </t>
  </si>
  <si>
    <t xml:space="preserve">Biaya Bunga Bank </t>
  </si>
  <si>
    <t xml:space="preserve">Biaya Administrasi Bank </t>
  </si>
  <si>
    <t xml:space="preserve">Penghasilan klain asuransi </t>
  </si>
  <si>
    <t>Bunga Bank/ Jasa Giro</t>
  </si>
  <si>
    <t xml:space="preserve">Biaya Lain-lain diluar usaha </t>
  </si>
  <si>
    <t xml:space="preserve">Penjualan Retail </t>
  </si>
  <si>
    <t xml:space="preserve">HERMAWAN ALWAN </t>
  </si>
  <si>
    <t>04002600002181848</t>
  </si>
  <si>
    <t>04002600002187886</t>
  </si>
  <si>
    <t>04002600002191593</t>
  </si>
  <si>
    <t>04002600002200199</t>
  </si>
  <si>
    <t>selisih dgn yg dilapor SPT</t>
  </si>
  <si>
    <t>sama</t>
  </si>
  <si>
    <t xml:space="preserve">Penjualan ke Artindo Grafika Printing, PT </t>
  </si>
  <si>
    <t xml:space="preserve">Penjualan ke Mirota KSM, PT </t>
  </si>
  <si>
    <t xml:space="preserve">DP Mesin Flatbed Allwind Aneka Warna Indah, PT </t>
  </si>
  <si>
    <t>Yogyakarta, 31 Desember 2026</t>
  </si>
  <si>
    <t>REKAP OMSET PPN SPEKTRA 2026</t>
  </si>
  <si>
    <t xml:space="preserve">Penerimaan Tunai pengembalian Pph Armada Servis Traga </t>
  </si>
  <si>
    <t>Pendapatan Lain-lain</t>
  </si>
  <si>
    <t xml:space="preserve">Penerimaan Dimuka Git Gow Ayo, PT </t>
  </si>
  <si>
    <t>04002600002202364</t>
  </si>
  <si>
    <t>04002600002204673</t>
  </si>
  <si>
    <t xml:space="preserve">Penjualan ke Djarum, PT </t>
  </si>
  <si>
    <t>04002600002816752</t>
  </si>
  <si>
    <t>04002600002955883</t>
  </si>
  <si>
    <t>04002600002965576</t>
  </si>
  <si>
    <t>04002600002980078</t>
  </si>
  <si>
    <t>04002600002985726</t>
  </si>
  <si>
    <t>Penjualan ke Kartika Muda Jaya, CV</t>
  </si>
  <si>
    <t>Penjualan ke Pustaka Insan Madani, PT</t>
  </si>
  <si>
    <t>Artindo Grafika Printing, PT</t>
  </si>
  <si>
    <t>04002600003615421</t>
  </si>
  <si>
    <t>04002600003618577</t>
  </si>
  <si>
    <t>04002600005837620</t>
  </si>
  <si>
    <t xml:space="preserve">Penjualan ke Wook Global technology, PT </t>
  </si>
  <si>
    <t>04002600005845594</t>
  </si>
  <si>
    <t>04002600005858138</t>
  </si>
  <si>
    <t xml:space="preserve">Penjualan ke JO Ciputra Sunindo Prima Utama </t>
  </si>
  <si>
    <t>Penjualan ke Champion Multi Karya Pandhega, PT</t>
  </si>
  <si>
    <t>04002600006281599</t>
  </si>
  <si>
    <t>04002600006285992</t>
  </si>
  <si>
    <t>04002600006289014</t>
  </si>
  <si>
    <t>04002600006292303</t>
  </si>
  <si>
    <t>04002600006296388</t>
  </si>
  <si>
    <t>04002600006299721</t>
  </si>
  <si>
    <t>04002600006444601</t>
  </si>
  <si>
    <t>Penjualan Ke Roti Kehidupan, PT</t>
  </si>
  <si>
    <t xml:space="preserve">Penjualan ke Veteran Pasuruan Gemilang, CV </t>
  </si>
  <si>
    <t xml:space="preserve">Penjualan ke Berlian Promosindo, PT </t>
  </si>
  <si>
    <t>04002600006966168</t>
  </si>
  <si>
    <t>04002600007255111</t>
  </si>
  <si>
    <t>04002600007321767</t>
  </si>
  <si>
    <t xml:space="preserve">Penjualan ke Cermin Jiwa Ilahi, PT </t>
  </si>
  <si>
    <t>04002600008784007</t>
  </si>
  <si>
    <t>04002600008831499</t>
  </si>
  <si>
    <t>04002600008859651</t>
  </si>
  <si>
    <t>Penjualan ke Sumber Baru Land, PT</t>
  </si>
  <si>
    <t>04002600009874569</t>
  </si>
  <si>
    <t>04002600009886539</t>
  </si>
  <si>
    <t>04002600009891148</t>
  </si>
  <si>
    <t>04002600009895738</t>
  </si>
  <si>
    <t>04002600010259598</t>
  </si>
  <si>
    <t>04002600011438000</t>
  </si>
  <si>
    <t>04002600011441720</t>
  </si>
  <si>
    <t>04002600011444928</t>
  </si>
  <si>
    <t>04002600043186293</t>
  </si>
  <si>
    <t xml:space="preserve">Penjualan ke Karya Satria, PT </t>
  </si>
  <si>
    <t>04002600013855075</t>
  </si>
  <si>
    <t>04002600014449415</t>
  </si>
  <si>
    <t>04002600015541123</t>
  </si>
  <si>
    <t>04002600015759006</t>
  </si>
  <si>
    <t>04002600017939760</t>
  </si>
  <si>
    <t>04002600017971562</t>
  </si>
  <si>
    <t>04002600017978038</t>
  </si>
  <si>
    <t xml:space="preserve">Penjuialan ke Biz Telekom Indonesia, PT </t>
  </si>
  <si>
    <t>04002600018381925</t>
  </si>
  <si>
    <t>04002600018388051</t>
  </si>
  <si>
    <t>04002600018394713</t>
  </si>
  <si>
    <t>04002600018403157</t>
  </si>
  <si>
    <t>04002600018471507</t>
  </si>
  <si>
    <t>04002600018484628</t>
  </si>
  <si>
    <t>04002600019219297</t>
  </si>
  <si>
    <t>04002600019246526</t>
  </si>
  <si>
    <t>04002600019322907</t>
  </si>
  <si>
    <t>04002600019329043</t>
  </si>
  <si>
    <t>04002600019330404</t>
  </si>
  <si>
    <t>04002600019332636</t>
  </si>
  <si>
    <t>04002600019334594</t>
  </si>
  <si>
    <t>04002600019336537</t>
  </si>
  <si>
    <t>04002600019340247</t>
  </si>
  <si>
    <t>04002600019342638</t>
  </si>
  <si>
    <t>04002600019490580</t>
  </si>
  <si>
    <t>04002600019496643</t>
  </si>
  <si>
    <t>04002600021395705</t>
  </si>
  <si>
    <t xml:space="preserve">Penjualan ke Megah Cakra Nusantara, PT </t>
  </si>
  <si>
    <t>04002600021402218</t>
  </si>
  <si>
    <t>04002600025006465</t>
  </si>
  <si>
    <t>04002600025013007</t>
  </si>
  <si>
    <t>04002600025018134</t>
  </si>
  <si>
    <t>04002600025025575</t>
  </si>
  <si>
    <t>04002600025038061</t>
  </si>
  <si>
    <t>Penjualan ke Citra Jogja Kreasi, PT</t>
  </si>
  <si>
    <t>Penjualan ke Sukses Mandiri, CV</t>
  </si>
  <si>
    <t>Penjualan ke Odixa Pharma Laboratory, PT</t>
  </si>
  <si>
    <t xml:space="preserve">Penjualan ke K24 Indonesia, PT </t>
  </si>
  <si>
    <t xml:space="preserve">Penjualan ke Git Gow Ayo, PT </t>
  </si>
  <si>
    <t>04002600004962829</t>
  </si>
  <si>
    <t>04002600007083162</t>
  </si>
  <si>
    <t xml:space="preserve">Pembelian Mesin ALLWIN 2512GS UV FLATBED RICOH ke Aneka Warna Indah, PT </t>
  </si>
  <si>
    <t>Pembelian BB ke Aneka Warna Indah, PT</t>
  </si>
  <si>
    <t>04002600012775920</t>
  </si>
  <si>
    <t xml:space="preserve">Pembelian BB ke Putra Mutiara Jaya, PT </t>
  </si>
  <si>
    <t>04002600012759676</t>
  </si>
  <si>
    <t>04002600006401523</t>
  </si>
  <si>
    <t>Pembelian BB ke Omega Garda Rupala, PT</t>
  </si>
  <si>
    <t>Omega Garda Rupla, PT</t>
  </si>
  <si>
    <t>0026450528543000</t>
  </si>
  <si>
    <t>H-012</t>
  </si>
  <si>
    <t>04002600001499545</t>
  </si>
  <si>
    <t>04002600002170860</t>
  </si>
  <si>
    <t>Pembelian BB ke Samafitro, PT</t>
  </si>
  <si>
    <t>04002600002170850</t>
  </si>
  <si>
    <t>04002600004201597</t>
  </si>
  <si>
    <t>Pembelian BB ke Mitra Abadi Jaya Mandiri, CV</t>
  </si>
  <si>
    <t>Mitra Abadi Jaya Mandiri, CV</t>
  </si>
  <si>
    <t>0314894494541000</t>
  </si>
  <si>
    <t>H-013</t>
  </si>
  <si>
    <t>04002600005706377</t>
  </si>
  <si>
    <t>Pembelian BB ke Multiviscomindo, PT</t>
  </si>
  <si>
    <t>04002600012828952</t>
  </si>
  <si>
    <t>04002600004398651</t>
  </si>
  <si>
    <t>Pembelian BB ke Jaya Sejahtera, CV</t>
  </si>
  <si>
    <t>04002600014524131</t>
  </si>
  <si>
    <t>Pembelian BB ke Mulia Mandiri Supply, PT</t>
  </si>
  <si>
    <t>04002600005227845</t>
  </si>
  <si>
    <t>Pembelian Laptob Admin dr Sukses Sejati Computa, PT</t>
  </si>
  <si>
    <t>04002600006276349</t>
  </si>
  <si>
    <t>04002600009537264</t>
  </si>
  <si>
    <t xml:space="preserve">Pembelian BB ke Attaya Global Visindo, PT </t>
  </si>
  <si>
    <t>Attaya Global Visindo, PT</t>
  </si>
  <si>
    <t>0835815531009000</t>
  </si>
  <si>
    <t>H-014</t>
  </si>
  <si>
    <t>04002600008942764</t>
  </si>
  <si>
    <t>04002600015931055</t>
  </si>
  <si>
    <t>04002600009819036</t>
  </si>
  <si>
    <t>Isi Kompresor dr Adhyajaya Teknik Sejahtera, PT</t>
  </si>
  <si>
    <t>04002600027799482</t>
  </si>
  <si>
    <t>04002600027799490</t>
  </si>
  <si>
    <t>04002600018331162</t>
  </si>
  <si>
    <t>04002600023320783</t>
  </si>
  <si>
    <t>Pembelian B.Penolong ke Jaya Sejahtera, CV</t>
  </si>
  <si>
    <t>04002600023320688</t>
  </si>
  <si>
    <t>04002600038223385</t>
  </si>
  <si>
    <t>Pembelian B.Penolong ke Multi Prima Karya Sejati, PT</t>
  </si>
  <si>
    <t>04002600023320809</t>
  </si>
  <si>
    <t>04002600026713398</t>
  </si>
  <si>
    <t>04002600038219271</t>
  </si>
  <si>
    <t>04002600026713426</t>
  </si>
  <si>
    <t>Bayar Hutang Omega 06/01 04002600006401523</t>
  </si>
  <si>
    <t>B. Adm Bayar Hutang Omega 06/01 04002600006401523</t>
  </si>
  <si>
    <t xml:space="preserve">BPJS Tng Kerja </t>
  </si>
  <si>
    <t>BPJS Kesehatan</t>
  </si>
  <si>
    <t>Pembayaran Piutang Wook Des'26</t>
  </si>
  <si>
    <t>Bayar Hutang Mitra  Abadi Jaya M 06/01 04002600004201597</t>
  </si>
  <si>
    <t>Pembayaran Piutang Roti Kehidupan Des'26</t>
  </si>
  <si>
    <t>Pembayaran Piutang Nox Indonesia GG Des'26</t>
  </si>
  <si>
    <t>Pembayaran Piutang Kartika Muda Jaya Des'26</t>
  </si>
  <si>
    <t>Pustaka Insan Madani, PT</t>
  </si>
  <si>
    <t>P-012</t>
  </si>
  <si>
    <t>0023984578542000</t>
  </si>
  <si>
    <t>Pembayaran Piutang Pustaka 09/01 04002600002955883</t>
  </si>
  <si>
    <t>Fee Jasa Konsultan Pajak Des 2025</t>
  </si>
  <si>
    <t xml:space="preserve">PPH 23 Supplier </t>
  </si>
  <si>
    <t>PPH 25 Des25</t>
  </si>
  <si>
    <t>Listrik Des 2025</t>
  </si>
  <si>
    <t>Telephone Des 2025</t>
  </si>
  <si>
    <t>PPH 23 Des 25</t>
  </si>
  <si>
    <t>Pembayaran Piutang Artindo 2025</t>
  </si>
  <si>
    <t>Bayar Hutang Jaya Sejahtera 12/12'2025</t>
  </si>
  <si>
    <t>Bayar Hutang Multi Prima Karya 09/12'2025</t>
  </si>
  <si>
    <t>Bayar Hutang Samafitro Des 2025</t>
  </si>
  <si>
    <t>Bayar Hutang Aneka Warna 2025</t>
  </si>
  <si>
    <t>Bayar Hutang Putra Mutiara Jaya 2025</t>
  </si>
  <si>
    <t>Bayar Hutang Artha 2025</t>
  </si>
  <si>
    <t xml:space="preserve">Pembayaran Piutang Kartika Muda Jaya </t>
  </si>
  <si>
    <t>Uang Muka Penjualan Git Gow Ayo</t>
  </si>
  <si>
    <t>Pembayaran Piutang Mirota 2025</t>
  </si>
  <si>
    <t>Cermin Jiwa Ilahi, PT</t>
  </si>
  <si>
    <t>0755766318541000</t>
  </si>
  <si>
    <t>P-013</t>
  </si>
  <si>
    <t>P-014</t>
  </si>
  <si>
    <t>P-015</t>
  </si>
  <si>
    <t>Sumber Baru Land, PT</t>
  </si>
  <si>
    <t>0022653869542000</t>
  </si>
  <si>
    <t>Pembayaran Piutang Cermin Jiwa Ilahi 15/01 04002600007255111</t>
  </si>
  <si>
    <t>Pembayaran  Piutang SBL 19/01 04002600008831499 20/01 04002600010259598</t>
  </si>
  <si>
    <t>Pembayaran Piutang Veteran Pasuruan Gemilang, CV 14/01 04002600006299721</t>
  </si>
  <si>
    <t>Pembayaran Piutang Ciputra Des'25</t>
  </si>
  <si>
    <t>Pembayaran Piutang Djarum Des'25</t>
  </si>
  <si>
    <t>PPN Des 2025</t>
  </si>
  <si>
    <t>Pembayaran Sukses Mandiri Des'25</t>
  </si>
  <si>
    <t>Pembayaran Piutang K-24 Des'25</t>
  </si>
  <si>
    <t>Pembayaran Piutang Wook 04002600005837620 12/01-26</t>
  </si>
  <si>
    <t>Pembelian Bhn Penolong ke BJ Baut - Baut; Mur</t>
  </si>
  <si>
    <t>Pembelian Bhn Penolong ke Sagan Toko - Isolasi Double tape</t>
  </si>
  <si>
    <t>Pembelian Bhn Penolong ke Iwan Adv - Patri Stand Name desk</t>
  </si>
  <si>
    <t xml:space="preserve">Pembelian Bhn Penolong ke Sembilan Enam Tk - Jarum </t>
  </si>
  <si>
    <t>Pembelian Bhn Penolong ke Sinar Radio - Eleme Soldin Doff</t>
  </si>
  <si>
    <t>Pembelian Bhn Penolong ke Kamandanoe Stiker - Sticker 057 ;055</t>
  </si>
  <si>
    <t>Pembelian Bhn Baku ke Jagra - Kaos Polos</t>
  </si>
  <si>
    <t xml:space="preserve">Pembelian Bhn Penolong ke Narwastu, Tk - Ganci </t>
  </si>
  <si>
    <t>Pembelian Bhn Penolong ke Liman Simanjuntak - Lem Polyacryl</t>
  </si>
  <si>
    <t>Pembelian Bhn Penolong ke Narwastu,Tk - Rantai 3meeter</t>
  </si>
  <si>
    <t xml:space="preserve">Pembelian Bhn Penolong ke Cat Warna Abadi - Cat Spray Pylox </t>
  </si>
  <si>
    <t>Pembelian Bhn Penolong ke Pulung Tb - Pilox</t>
  </si>
  <si>
    <t>Pembelian Bhn Penolong ke Iwan Adv - Patri</t>
  </si>
  <si>
    <t>Pembelian Bhn Baku ke Hafa Colection - Kaos Polos</t>
  </si>
  <si>
    <t xml:space="preserve">Pembelian Bahan Penolong ke Narwastu, Tk - Ganci </t>
  </si>
  <si>
    <t>Pembelian Bahan Penolong ke Yoan Printing - Pin Peniti</t>
  </si>
  <si>
    <t>Pembelian Bahan Penolong ke Soegijoko,CV - Alkohol</t>
  </si>
  <si>
    <t xml:space="preserve">Pembelian Bahan Baku ke Yoan Printing - MUG Gelas </t>
  </si>
  <si>
    <t>Pembelian Bhn Penolong ke Iwan Adv - Patri Stand Name Desk</t>
  </si>
</sst>
</file>

<file path=xl/styles.xml><?xml version="1.0" encoding="utf-8"?>
<styleSheet xmlns="http://schemas.openxmlformats.org/spreadsheetml/2006/main" xmlns:mc="http://schemas.openxmlformats.org/markup-compatibility/2006" xmlns:x14ac="http://schemas.microsoft.com/office/spreadsheetml/2009/9/ac" mc:Ignorable="x14ac">
  <numFmts count="22">
    <numFmt numFmtId="41" formatCode="_-* #,##0_-;\-* #,##0_-;_-* &quot;-&quot;_-;_-@_-"/>
    <numFmt numFmtId="43" formatCode="_-* #,##0.00_-;\-* #,##0.00_-;_-* &quot;-&quot;??_-;_-@_-"/>
    <numFmt numFmtId="164" formatCode="_(&quot;Rp&quot;* #,##0_);_(&quot;Rp&quot;* \(#,##0\);_(&quot;Rp&quot;* &quot;-&quot;_);_(@_)"/>
    <numFmt numFmtId="165" formatCode="_(* #,##0_);_(* \(#,##0\);_(* &quot;-&quot;_);_(@_)"/>
    <numFmt numFmtId="166" formatCode="_(* #,##0.00_);_(* \(#,##0.00\);_(* &quot;-&quot;??_);_(@_)"/>
    <numFmt numFmtId="167" formatCode="_(* #,##0_);_(* \(#,##0\);_(* \-_);_(@_)"/>
    <numFmt numFmtId="168" formatCode="0_);\(0\)"/>
    <numFmt numFmtId="169" formatCode="[Blue]_(* #,##0_);[Red]_(* \(#,##0\);_(* \-_)"/>
    <numFmt numFmtId="170" formatCode="&quot;Bulan : &quot;mmmm\ yyyy"/>
    <numFmt numFmtId="171" formatCode="_(* #,##0.00_);_(* \(#,##0.00\);_(* \-??_);_(@_)"/>
    <numFmt numFmtId="172" formatCode="_(* #,##0_);_(* \(#,##0\);_(* \-??_);_(@_)"/>
    <numFmt numFmtId="173" formatCode="00"/>
    <numFmt numFmtId="174" formatCode="0&quot;.&quot;0000"/>
    <numFmt numFmtId="175" formatCode="[$-409]mmm\-yy;@"/>
    <numFmt numFmtId="176" formatCode="_(* #,##0.0_);_(* \(#,##0.0\);_(* \-_);_(@_)"/>
    <numFmt numFmtId="177" formatCode="_(* #,##0.00_);_(* \(#,##0.00\);_(* \-_);_(@_)"/>
    <numFmt numFmtId="178" formatCode="_(* #,##0_);_(* \(#,##0\);_(* &quot;-&quot;??_);_(@_)"/>
    <numFmt numFmtId="179" formatCode="00&quot;.&quot;000&quot;.&quot;000&quot;.&quot;0&quot;-&quot;000&quot;.&quot;000"/>
    <numFmt numFmtId="180" formatCode="dd\ mmmm\ yyyy"/>
    <numFmt numFmtId="181" formatCode="00&quot;.&quot;000&quot;.&quot;000&quot;.&quot;0&quot;-541&quot;\.&quot;000&quot;"/>
    <numFmt numFmtId="182" formatCode="mm/dd/yyyy"/>
    <numFmt numFmtId="183" formatCode="0\.0000"/>
  </numFmts>
  <fonts count="130">
    <font>
      <sz val="10"/>
      <name val="Arial"/>
      <family val="2"/>
      <charset val="178"/>
    </font>
    <font>
      <sz val="11"/>
      <color theme="1"/>
      <name val="Calibri"/>
      <family val="2"/>
      <scheme val="minor"/>
    </font>
    <font>
      <sz val="11"/>
      <color theme="1"/>
      <name val="Calibri"/>
      <family val="2"/>
      <scheme val="minor"/>
    </font>
    <font>
      <sz val="10"/>
      <name val="Arial"/>
      <family val="2"/>
    </font>
    <font>
      <b/>
      <sz val="10"/>
      <color indexed="9"/>
      <name val="Arial"/>
      <family val="2"/>
    </font>
    <font>
      <b/>
      <sz val="10"/>
      <name val="Arial"/>
      <family val="2"/>
    </font>
    <font>
      <sz val="10"/>
      <name val="Arial"/>
      <family val="2"/>
    </font>
    <font>
      <sz val="10"/>
      <color indexed="9"/>
      <name val="Arial"/>
      <family val="2"/>
    </font>
    <font>
      <b/>
      <sz val="10"/>
      <color indexed="9"/>
      <name val="Tahoma"/>
      <family val="2"/>
    </font>
    <font>
      <sz val="10"/>
      <name val="Tahoma"/>
      <family val="2"/>
    </font>
    <font>
      <sz val="11"/>
      <color indexed="8"/>
      <name val="Calibri"/>
      <family val="2"/>
      <charset val="1"/>
    </font>
    <font>
      <sz val="11"/>
      <color indexed="9"/>
      <name val="Calibri"/>
      <family val="2"/>
      <charset val="1"/>
    </font>
    <font>
      <sz val="11"/>
      <color indexed="20"/>
      <name val="Calibri"/>
      <family val="2"/>
      <charset val="1"/>
    </font>
    <font>
      <b/>
      <sz val="11"/>
      <color indexed="52"/>
      <name val="Calibri"/>
      <family val="2"/>
      <charset val="1"/>
    </font>
    <font>
      <b/>
      <sz val="11"/>
      <color indexed="9"/>
      <name val="Calibri"/>
      <family val="2"/>
      <charset val="1"/>
    </font>
    <font>
      <sz val="10"/>
      <name val="Arial"/>
      <family val="2"/>
    </font>
    <font>
      <i/>
      <sz val="11"/>
      <color indexed="23"/>
      <name val="Calibri"/>
      <family val="2"/>
      <charset val="1"/>
    </font>
    <font>
      <sz val="11"/>
      <color indexed="17"/>
      <name val="Calibri"/>
      <family val="2"/>
      <charset val="1"/>
    </font>
    <font>
      <b/>
      <sz val="15"/>
      <color indexed="56"/>
      <name val="Calibri"/>
      <family val="2"/>
      <charset val="1"/>
    </font>
    <font>
      <b/>
      <sz val="13"/>
      <color indexed="56"/>
      <name val="Calibri"/>
      <family val="2"/>
      <charset val="1"/>
    </font>
    <font>
      <b/>
      <sz val="11"/>
      <color indexed="56"/>
      <name val="Calibri"/>
      <family val="2"/>
      <charset val="1"/>
    </font>
    <font>
      <u/>
      <sz val="10"/>
      <color indexed="12"/>
      <name val="Arial"/>
      <family val="2"/>
    </font>
    <font>
      <sz val="11"/>
      <color indexed="62"/>
      <name val="Calibri"/>
      <family val="2"/>
      <charset val="1"/>
    </font>
    <font>
      <sz val="11"/>
      <color indexed="52"/>
      <name val="Calibri"/>
      <family val="2"/>
      <charset val="1"/>
    </font>
    <font>
      <sz val="11"/>
      <color indexed="60"/>
      <name val="Calibri"/>
      <family val="2"/>
      <charset val="1"/>
    </font>
    <font>
      <b/>
      <sz val="11"/>
      <color indexed="63"/>
      <name val="Calibri"/>
      <family val="2"/>
      <charset val="1"/>
    </font>
    <font>
      <b/>
      <sz val="18"/>
      <color indexed="56"/>
      <name val="Cambria"/>
      <family val="2"/>
      <charset val="1"/>
    </font>
    <font>
      <b/>
      <sz val="11"/>
      <color indexed="8"/>
      <name val="Calibri"/>
      <family val="2"/>
      <charset val="1"/>
    </font>
    <font>
      <sz val="11"/>
      <color indexed="10"/>
      <name val="Calibri"/>
      <family val="2"/>
      <charset val="1"/>
    </font>
    <font>
      <b/>
      <sz val="12"/>
      <name val="Tahoma"/>
      <family val="2"/>
    </font>
    <font>
      <sz val="14"/>
      <color indexed="9"/>
      <name val="Arial Rounded MT Bold"/>
      <family val="2"/>
    </font>
    <font>
      <b/>
      <sz val="11"/>
      <name val="Arial"/>
      <family val="2"/>
    </font>
    <font>
      <b/>
      <sz val="14"/>
      <color indexed="9"/>
      <name val="Tahoma"/>
      <family val="2"/>
    </font>
    <font>
      <sz val="10"/>
      <color indexed="9"/>
      <name val="Tahoma"/>
      <family val="2"/>
    </font>
    <font>
      <b/>
      <sz val="10"/>
      <name val="Tahoma"/>
      <family val="2"/>
    </font>
    <font>
      <sz val="16"/>
      <color indexed="9"/>
      <name val="Arial Rounded MT Bold"/>
      <family val="2"/>
    </font>
    <font>
      <sz val="9.5"/>
      <name val="Tahoma"/>
      <family val="2"/>
    </font>
    <font>
      <b/>
      <sz val="12"/>
      <color indexed="9"/>
      <name val="Tahoma"/>
      <family val="2"/>
    </font>
    <font>
      <sz val="8"/>
      <name val="Tahoma"/>
      <family val="2"/>
    </font>
    <font>
      <sz val="10"/>
      <name val="Arial Narrow"/>
      <family val="2"/>
    </font>
    <font>
      <sz val="10"/>
      <name val="Arial"/>
      <family val="2"/>
      <charset val="178"/>
    </font>
    <font>
      <b/>
      <sz val="16"/>
      <color indexed="9"/>
      <name val="Arial Rounded MT Bold"/>
      <family val="2"/>
    </font>
    <font>
      <b/>
      <sz val="18"/>
      <name val="Arial"/>
      <family val="2"/>
    </font>
    <font>
      <b/>
      <sz val="14"/>
      <name val="Arial"/>
      <family val="2"/>
    </font>
    <font>
      <sz val="11"/>
      <name val="Tahoma"/>
      <family val="2"/>
    </font>
    <font>
      <b/>
      <sz val="14"/>
      <name val="Souvenir"/>
    </font>
    <font>
      <b/>
      <sz val="10"/>
      <color indexed="9"/>
      <name val="Arial"/>
      <family val="2"/>
    </font>
    <font>
      <b/>
      <sz val="10"/>
      <color indexed="9"/>
      <name val="Souvenir"/>
    </font>
    <font>
      <b/>
      <sz val="10"/>
      <color indexed="23"/>
      <name val="Arial"/>
      <family val="2"/>
    </font>
    <font>
      <b/>
      <sz val="11"/>
      <color indexed="9"/>
      <name val="Souvenir"/>
    </font>
    <font>
      <sz val="10"/>
      <color indexed="9"/>
      <name val="Arial"/>
      <family val="2"/>
      <charset val="178"/>
    </font>
    <font>
      <sz val="10"/>
      <color indexed="23"/>
      <name val="Arial"/>
      <family val="2"/>
    </font>
    <font>
      <sz val="10"/>
      <color rgb="FFFF0000"/>
      <name val="Tahoma"/>
      <family val="2"/>
    </font>
    <font>
      <sz val="10"/>
      <color rgb="FF00B050"/>
      <name val="Tahoma"/>
      <family val="2"/>
    </font>
    <font>
      <b/>
      <sz val="16"/>
      <color theme="1"/>
      <name val="Calibri"/>
      <family val="2"/>
      <scheme val="minor"/>
    </font>
    <font>
      <b/>
      <sz val="11"/>
      <color theme="1"/>
      <name val="Calibri"/>
      <family val="2"/>
      <scheme val="minor"/>
    </font>
    <font>
      <b/>
      <sz val="14"/>
      <name val="Arial Rounded MT Bold"/>
      <family val="2"/>
    </font>
    <font>
      <sz val="12"/>
      <name val="MS Sans Serif"/>
      <family val="2"/>
    </font>
    <font>
      <b/>
      <sz val="12"/>
      <name val="Times New Roman"/>
      <family val="1"/>
    </font>
    <font>
      <sz val="12"/>
      <name val="Times New Roman"/>
      <family val="1"/>
    </font>
    <font>
      <b/>
      <sz val="10"/>
      <color indexed="18"/>
      <name val="Tahoma"/>
      <family val="2"/>
    </font>
    <font>
      <sz val="12"/>
      <name val="Arial Narrow"/>
      <family val="2"/>
    </font>
    <font>
      <sz val="10"/>
      <color theme="0"/>
      <name val="Tahoma"/>
      <family val="2"/>
    </font>
    <font>
      <sz val="12"/>
      <color theme="0"/>
      <name val="Times New Roman"/>
      <family val="1"/>
    </font>
    <font>
      <b/>
      <sz val="10"/>
      <color theme="0"/>
      <name val="Tahoma"/>
      <family val="2"/>
    </font>
    <font>
      <sz val="10"/>
      <color theme="0"/>
      <name val="Times New Roman"/>
      <family val="1"/>
    </font>
    <font>
      <sz val="10"/>
      <name val="Times New Roman"/>
      <family val="1"/>
    </font>
    <font>
      <b/>
      <sz val="8"/>
      <color indexed="81"/>
      <name val="Tahoma"/>
      <family val="2"/>
    </font>
    <font>
      <sz val="10"/>
      <color indexed="81"/>
      <name val="Tahoma"/>
      <family val="2"/>
    </font>
    <font>
      <b/>
      <sz val="9"/>
      <color indexed="81"/>
      <name val="Tahoma"/>
      <family val="2"/>
    </font>
    <font>
      <sz val="9"/>
      <color indexed="81"/>
      <name val="Tahoma"/>
      <family val="2"/>
    </font>
    <font>
      <b/>
      <sz val="14"/>
      <name val="Times New Roman"/>
      <family val="1"/>
    </font>
    <font>
      <sz val="9"/>
      <name val="Tahoma"/>
      <family val="2"/>
    </font>
    <font>
      <b/>
      <sz val="9"/>
      <name val="Tahoma"/>
      <family val="2"/>
    </font>
    <font>
      <sz val="10"/>
      <color rgb="FFFF0000"/>
      <name val="Times New Roman"/>
      <family val="1"/>
    </font>
    <font>
      <sz val="9"/>
      <name val="Arial Narrow"/>
      <family val="2"/>
    </font>
    <font>
      <sz val="9"/>
      <name val="Times New Roman"/>
      <family val="1"/>
    </font>
    <font>
      <sz val="9"/>
      <name val="Arial"/>
      <family val="2"/>
    </font>
    <font>
      <b/>
      <sz val="8"/>
      <name val="Arial"/>
      <family val="2"/>
    </font>
    <font>
      <sz val="8"/>
      <name val="Arial"/>
      <family val="2"/>
    </font>
    <font>
      <b/>
      <sz val="9"/>
      <name val="Arial Narrow"/>
      <family val="2"/>
    </font>
    <font>
      <b/>
      <u/>
      <sz val="9"/>
      <name val="Arial Narrow"/>
      <family val="2"/>
    </font>
    <font>
      <sz val="10"/>
      <color theme="0"/>
      <name val="Arial"/>
      <family val="2"/>
    </font>
    <font>
      <sz val="11"/>
      <name val="Arial Narrow"/>
      <family val="2"/>
    </font>
    <font>
      <sz val="11"/>
      <name val="Times New Roman"/>
      <family val="1"/>
    </font>
    <font>
      <sz val="11"/>
      <color rgb="FFFF0000"/>
      <name val="Arial Narrow"/>
      <family val="2"/>
    </font>
    <font>
      <b/>
      <u/>
      <sz val="11"/>
      <name val="Arial Narrow"/>
      <family val="2"/>
    </font>
    <font>
      <b/>
      <sz val="11"/>
      <name val="Arial Narrow"/>
      <family val="2"/>
    </font>
    <font>
      <sz val="11"/>
      <name val="Arial"/>
      <family val="2"/>
    </font>
    <font>
      <sz val="11"/>
      <color theme="0"/>
      <name val="Arial"/>
      <family val="2"/>
    </font>
    <font>
      <sz val="11"/>
      <color theme="0"/>
      <name val="Times New Roman"/>
      <family val="1"/>
    </font>
    <font>
      <sz val="11"/>
      <color theme="0"/>
      <name val="Arial Narrow"/>
      <family val="2"/>
    </font>
    <font>
      <sz val="11"/>
      <color theme="0"/>
      <name val="Tahoma"/>
      <family val="2"/>
    </font>
    <font>
      <sz val="10"/>
      <color theme="0"/>
      <name val="Arial Narrow"/>
      <family val="2"/>
    </font>
    <font>
      <sz val="8"/>
      <color theme="0"/>
      <name val="Tahoma"/>
      <family val="2"/>
    </font>
    <font>
      <sz val="10"/>
      <color rgb="FF000000"/>
      <name val="Tahoma"/>
      <family val="2"/>
    </font>
    <font>
      <sz val="8"/>
      <color theme="0"/>
      <name val="Arial"/>
      <family val="2"/>
    </font>
    <font>
      <b/>
      <sz val="8"/>
      <name val="Tahoma"/>
      <family val="2"/>
    </font>
    <font>
      <sz val="10"/>
      <color rgb="FFFF0000"/>
      <name val="Arial"/>
      <family val="2"/>
    </font>
    <font>
      <sz val="10"/>
      <color theme="1"/>
      <name val="Arial"/>
      <family val="2"/>
    </font>
    <font>
      <b/>
      <sz val="17"/>
      <name val="Arial Rounded MT Bold"/>
      <family val="2"/>
    </font>
    <font>
      <b/>
      <sz val="18"/>
      <name val="Clarendon BT"/>
      <family val="1"/>
    </font>
    <font>
      <sz val="13"/>
      <name val="Tahoma"/>
      <family val="2"/>
    </font>
    <font>
      <sz val="12"/>
      <name val="Zurich Ex BT"/>
      <family val="2"/>
    </font>
    <font>
      <b/>
      <sz val="13"/>
      <name val="Souvenir Lt BT"/>
      <family val="1"/>
    </font>
    <font>
      <b/>
      <sz val="12"/>
      <name val="AvantGarde Bk BT"/>
      <family val="2"/>
    </font>
    <font>
      <sz val="12"/>
      <name val="Souvenir Lt BT"/>
      <family val="1"/>
    </font>
    <font>
      <sz val="10"/>
      <name val="Souvenir Lt BT"/>
      <family val="1"/>
    </font>
    <font>
      <b/>
      <sz val="10"/>
      <name val="Times New Roman"/>
      <family val="1"/>
    </font>
    <font>
      <b/>
      <sz val="10"/>
      <name val="Souvenir Lt BT"/>
      <family val="1"/>
    </font>
    <font>
      <sz val="11"/>
      <name val="MS Sans Serif"/>
      <family val="2"/>
    </font>
    <font>
      <b/>
      <sz val="12"/>
      <color rgb="FF00FF00"/>
      <name val="Tahoma"/>
      <family val="2"/>
      <charset val="1"/>
    </font>
    <font>
      <b/>
      <sz val="20"/>
      <color rgb="FFFFCC00"/>
      <name val="Arial Rounded MT Bold"/>
      <family val="2"/>
      <charset val="1"/>
    </font>
    <font>
      <b/>
      <sz val="14"/>
      <color rgb="FFFFFFFF"/>
      <name val="Arial"/>
      <family val="2"/>
      <charset val="1"/>
    </font>
    <font>
      <b/>
      <sz val="12"/>
      <name val="Tahoma"/>
      <family val="2"/>
      <charset val="1"/>
    </font>
    <font>
      <b/>
      <sz val="11"/>
      <name val="Tahoma"/>
      <family val="2"/>
      <charset val="1"/>
    </font>
    <font>
      <sz val="10"/>
      <name val="Arial"/>
      <family val="2"/>
      <charset val="1"/>
    </font>
    <font>
      <sz val="10"/>
      <name val="Tahoma"/>
      <family val="2"/>
      <charset val="1"/>
    </font>
    <font>
      <sz val="16"/>
      <color rgb="FFFFFFFF"/>
      <name val="Arial Rounded MT Bold"/>
      <family val="2"/>
      <charset val="1"/>
    </font>
    <font>
      <sz val="14"/>
      <color rgb="FFFFFFFF"/>
      <name val="Arial Rounded MT Bold"/>
      <family val="2"/>
      <charset val="1"/>
    </font>
    <font>
      <b/>
      <sz val="14"/>
      <name val="Souvenir"/>
      <charset val="1"/>
    </font>
    <font>
      <b/>
      <sz val="11"/>
      <name val="Arial"/>
      <family val="2"/>
      <charset val="1"/>
    </font>
    <font>
      <b/>
      <sz val="12"/>
      <color rgb="FFFFFFFF"/>
      <name val="Tahoma"/>
      <family val="2"/>
      <charset val="1"/>
    </font>
    <font>
      <b/>
      <sz val="14"/>
      <color rgb="FFFFFFFF"/>
      <name val="Tahoma"/>
      <family val="2"/>
      <charset val="1"/>
    </font>
    <font>
      <b/>
      <sz val="10"/>
      <name val="Arial"/>
      <family val="2"/>
      <charset val="1"/>
    </font>
    <font>
      <b/>
      <sz val="10"/>
      <color rgb="FFFFFFFF"/>
      <name val="Tahoma"/>
      <family val="2"/>
      <charset val="1"/>
    </font>
    <font>
      <b/>
      <sz val="10"/>
      <name val="Tahoma"/>
      <family val="2"/>
      <charset val="1"/>
    </font>
    <font>
      <sz val="12"/>
      <name val="Calibri"/>
      <family val="2"/>
      <charset val="1"/>
    </font>
    <font>
      <sz val="10"/>
      <color rgb="FF000000"/>
      <name val="Tahoma"/>
      <family val="2"/>
      <charset val="1"/>
    </font>
    <font>
      <sz val="10"/>
      <color rgb="FFFFFFFF"/>
      <name val="Tahoma"/>
      <family val="2"/>
      <charset val="1"/>
    </font>
  </fonts>
  <fills count="4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3"/>
        <bgColor indexed="64"/>
      </patternFill>
    </fill>
    <fill>
      <patternFill patternType="solid">
        <fgColor indexed="9"/>
        <bgColor indexed="64"/>
      </patternFill>
    </fill>
    <fill>
      <patternFill patternType="solid">
        <fgColor indexed="8"/>
        <bgColor indexed="64"/>
      </patternFill>
    </fill>
    <fill>
      <patternFill patternType="solid">
        <fgColor indexed="23"/>
        <bgColor indexed="38"/>
      </patternFill>
    </fill>
    <fill>
      <patternFill patternType="solid">
        <fgColor indexed="13"/>
        <bgColor indexed="64"/>
      </patternFill>
    </fill>
    <fill>
      <patternFill patternType="solid">
        <fgColor indexed="26"/>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0" tint="-4.9989318521683403E-2"/>
        <bgColor indexed="64"/>
      </patternFill>
    </fill>
    <fill>
      <patternFill patternType="solid">
        <fgColor rgb="FF000000"/>
        <bgColor rgb="FF003300"/>
      </patternFill>
    </fill>
    <fill>
      <patternFill patternType="solid">
        <fgColor rgb="FF993300"/>
        <bgColor rgb="FF993366"/>
      </patternFill>
    </fill>
    <fill>
      <patternFill patternType="solid">
        <fgColor rgb="FF333300"/>
        <bgColor rgb="FF333333"/>
      </patternFill>
    </fill>
    <fill>
      <patternFill patternType="solid">
        <fgColor rgb="FFFFCC99"/>
        <bgColor rgb="FFC0C0C0"/>
      </patternFill>
    </fill>
    <fill>
      <patternFill patternType="solid">
        <fgColor rgb="FFFFFFFF"/>
        <bgColor rgb="FFFFFFCC"/>
      </patternFill>
    </fill>
    <fill>
      <patternFill patternType="solid">
        <fgColor rgb="FFFFFF99"/>
        <bgColor rgb="FFFFFFCC"/>
      </patternFill>
    </fill>
    <fill>
      <patternFill patternType="solid">
        <fgColor rgb="FF808080"/>
        <bgColor rgb="FF969696"/>
      </patternFill>
    </fill>
    <fill>
      <patternFill patternType="solid">
        <fgColor rgb="FFFFFFCC"/>
        <bgColor rgb="FFFFFFFF"/>
      </patternFill>
    </fill>
    <fill>
      <patternFill patternType="solid">
        <fgColor theme="1"/>
        <bgColor rgb="FF003300"/>
      </patternFill>
    </fill>
  </fills>
  <borders count="22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style="thin">
        <color indexed="8"/>
      </right>
      <top/>
      <bottom/>
      <diagonal/>
    </border>
    <border>
      <left/>
      <right/>
      <top style="thin">
        <color indexed="64"/>
      </top>
      <bottom style="medium">
        <color indexed="64"/>
      </bottom>
      <diagonal/>
    </border>
    <border>
      <left style="thin">
        <color indexed="9"/>
      </left>
      <right style="thin">
        <color indexed="9"/>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style="thin">
        <color indexed="8"/>
      </right>
      <top/>
      <bottom/>
      <diagonal/>
    </border>
    <border>
      <left style="thin">
        <color indexed="64"/>
      </left>
      <right style="thin">
        <color indexed="8"/>
      </right>
      <top/>
      <bottom style="thin">
        <color indexed="8"/>
      </bottom>
      <diagonal/>
    </border>
    <border>
      <left/>
      <right/>
      <top/>
      <bottom style="medium">
        <color indexed="64"/>
      </bottom>
      <diagonal/>
    </border>
    <border>
      <left style="thin">
        <color indexed="9"/>
      </left>
      <right style="thin">
        <color indexed="9"/>
      </right>
      <top style="medium">
        <color indexed="64"/>
      </top>
      <bottom/>
      <diagonal/>
    </border>
    <border>
      <left style="thin">
        <color indexed="64"/>
      </left>
      <right style="thin">
        <color indexed="9"/>
      </right>
      <top style="medium">
        <color indexed="64"/>
      </top>
      <bottom/>
      <diagonal/>
    </border>
    <border>
      <left style="thin">
        <color indexed="64"/>
      </left>
      <right style="thin">
        <color indexed="9"/>
      </right>
      <top/>
      <bottom style="medium">
        <color indexed="64"/>
      </bottom>
      <diagonal/>
    </border>
    <border>
      <left style="thin">
        <color indexed="9"/>
      </left>
      <right style="thin">
        <color indexed="9"/>
      </right>
      <top style="thin">
        <color indexed="9"/>
      </top>
      <bottom style="medium">
        <color indexed="64"/>
      </bottom>
      <diagonal/>
    </border>
    <border>
      <left style="thin">
        <color indexed="64"/>
      </left>
      <right style="thin">
        <color indexed="8"/>
      </right>
      <top style="thin">
        <color indexed="8"/>
      </top>
      <bottom/>
      <diagonal/>
    </border>
    <border>
      <left style="thin">
        <color indexed="8"/>
      </left>
      <right style="thin">
        <color indexed="8"/>
      </right>
      <top style="thin">
        <color indexed="8"/>
      </top>
      <bottom/>
      <diagonal/>
    </border>
    <border>
      <left/>
      <right style="thin">
        <color indexed="8"/>
      </right>
      <top style="thin">
        <color indexed="8"/>
      </top>
      <bottom/>
      <diagonal/>
    </border>
    <border>
      <left style="thin">
        <color indexed="64"/>
      </left>
      <right style="thin">
        <color indexed="8"/>
      </right>
      <top style="thin">
        <color indexed="8"/>
      </top>
      <bottom style="thin">
        <color indexed="8"/>
      </bottom>
      <diagonal/>
    </border>
    <border>
      <left style="thin">
        <color indexed="8"/>
      </left>
      <right style="thin">
        <color indexed="64"/>
      </right>
      <top/>
      <bottom style="thin">
        <color indexed="64"/>
      </bottom>
      <diagonal/>
    </border>
    <border>
      <left style="thin">
        <color indexed="8"/>
      </left>
      <right style="thin">
        <color indexed="8"/>
      </right>
      <top/>
      <bottom style="thin">
        <color indexed="64"/>
      </bottom>
      <diagonal/>
    </border>
    <border>
      <left style="thin">
        <color indexed="64"/>
      </left>
      <right style="thin">
        <color indexed="8"/>
      </right>
      <top style="thin">
        <color indexed="64"/>
      </top>
      <bottom style="thin">
        <color indexed="64"/>
      </bottom>
      <diagonal/>
    </border>
    <border>
      <left style="thin">
        <color indexed="9"/>
      </left>
      <right style="thin">
        <color indexed="64"/>
      </right>
      <top style="thin">
        <color indexed="9"/>
      </top>
      <bottom style="medium">
        <color indexed="64"/>
      </bottom>
      <diagonal/>
    </border>
    <border>
      <left style="thin">
        <color indexed="9"/>
      </left>
      <right style="thin">
        <color indexed="9"/>
      </right>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2"/>
      </left>
      <right style="thin">
        <color indexed="9"/>
      </right>
      <top style="thin">
        <color indexed="62"/>
      </top>
      <bottom/>
      <diagonal/>
    </border>
    <border>
      <left style="thin">
        <color indexed="9"/>
      </left>
      <right style="thin">
        <color indexed="9"/>
      </right>
      <top style="thin">
        <color indexed="62"/>
      </top>
      <bottom/>
      <diagonal/>
    </border>
    <border>
      <left style="thin">
        <color indexed="9"/>
      </left>
      <right style="thin">
        <color indexed="62"/>
      </right>
      <top style="thin">
        <color indexed="62"/>
      </top>
      <bottom/>
      <diagonal/>
    </border>
    <border>
      <left style="thin">
        <color indexed="62"/>
      </left>
      <right style="thin">
        <color indexed="9"/>
      </right>
      <top/>
      <bottom/>
      <diagonal/>
    </border>
    <border>
      <left style="thin">
        <color indexed="9"/>
      </left>
      <right style="thin">
        <color indexed="9"/>
      </right>
      <top/>
      <bottom/>
      <diagonal/>
    </border>
    <border>
      <left style="thin">
        <color indexed="9"/>
      </left>
      <right style="thin">
        <color indexed="62"/>
      </right>
      <top/>
      <bottom/>
      <diagonal/>
    </border>
    <border>
      <left style="thin">
        <color indexed="64"/>
      </left>
      <right/>
      <top style="thin">
        <color indexed="8"/>
      </top>
      <bottom style="thin">
        <color indexed="8"/>
      </bottom>
      <diagonal/>
    </border>
    <border>
      <left/>
      <right style="thin">
        <color indexed="64"/>
      </right>
      <top style="thin">
        <color indexed="64"/>
      </top>
      <bottom style="thin">
        <color indexed="64"/>
      </bottom>
      <diagonal/>
    </border>
    <border>
      <left style="thin">
        <color indexed="9"/>
      </left>
      <right style="thin">
        <color indexed="9"/>
      </right>
      <top/>
      <bottom style="thin">
        <color indexed="64"/>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right style="thin">
        <color indexed="64"/>
      </right>
      <top/>
      <bottom style="double">
        <color indexed="64"/>
      </bottom>
      <diagonal/>
    </border>
    <border>
      <left style="thin">
        <color indexed="64"/>
      </left>
      <right style="thin">
        <color indexed="9"/>
      </right>
      <top style="thin">
        <color indexed="64"/>
      </top>
      <bottom/>
      <diagonal/>
    </border>
    <border>
      <left/>
      <right style="thin">
        <color indexed="9"/>
      </right>
      <top style="thin">
        <color indexed="64"/>
      </top>
      <bottom style="thin">
        <color indexed="64"/>
      </bottom>
      <diagonal/>
    </border>
    <border>
      <left style="thin">
        <color indexed="9"/>
      </left>
      <right style="thin">
        <color indexed="9"/>
      </right>
      <top style="thin">
        <color indexed="64"/>
      </top>
      <bottom/>
      <diagonal/>
    </border>
    <border>
      <left style="thin">
        <color indexed="9"/>
      </left>
      <right style="thin">
        <color indexed="64"/>
      </right>
      <top style="thin">
        <color indexed="64"/>
      </top>
      <bottom style="thin">
        <color indexed="64"/>
      </bottom>
      <diagonal/>
    </border>
    <border>
      <left style="thin">
        <color indexed="9"/>
      </left>
      <right style="thin">
        <color indexed="9"/>
      </right>
      <top style="medium">
        <color indexed="64"/>
      </top>
      <bottom style="thin">
        <color indexed="64"/>
      </bottom>
      <diagonal/>
    </border>
    <border>
      <left style="thin">
        <color indexed="9"/>
      </left>
      <right style="thin">
        <color indexed="64"/>
      </right>
      <top style="medium">
        <color indexed="64"/>
      </top>
      <bottom style="thin">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thin">
        <color indexed="64"/>
      </right>
      <top/>
      <bottom style="thin">
        <color indexed="64"/>
      </bottom>
      <diagonal/>
    </border>
    <border>
      <left style="thin">
        <color indexed="64"/>
      </left>
      <right style="thin">
        <color indexed="8"/>
      </right>
      <top style="medium">
        <color indexed="64"/>
      </top>
      <bottom style="thin">
        <color indexed="8"/>
      </bottom>
      <diagonal/>
    </border>
    <border>
      <left style="thin">
        <color indexed="8"/>
      </left>
      <right style="thin">
        <color indexed="8"/>
      </right>
      <top style="medium">
        <color indexed="64"/>
      </top>
      <bottom style="thin">
        <color indexed="8"/>
      </bottom>
      <diagonal/>
    </border>
    <border>
      <left style="thin">
        <color indexed="64"/>
      </left>
      <right style="thin">
        <color indexed="8"/>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right style="thin">
        <color indexed="64"/>
      </right>
      <top style="thin">
        <color indexed="64"/>
      </top>
      <bottom/>
      <diagonal/>
    </border>
    <border>
      <left style="thin">
        <color indexed="8"/>
      </left>
      <right/>
      <top/>
      <bottom/>
      <diagonal/>
    </border>
    <border>
      <left style="thin">
        <color indexed="9"/>
      </left>
      <right/>
      <top style="thin">
        <color indexed="64"/>
      </top>
      <bottom style="thin">
        <color indexed="64"/>
      </bottom>
      <diagonal/>
    </border>
    <border>
      <left style="thin">
        <color indexed="9"/>
      </left>
      <right style="thin">
        <color indexed="9"/>
      </right>
      <top style="medium">
        <color indexed="64"/>
      </top>
      <bottom style="thin">
        <color indexed="9"/>
      </bottom>
      <diagonal/>
    </border>
    <border>
      <left style="thin">
        <color indexed="9"/>
      </left>
      <right style="thin">
        <color indexed="64"/>
      </right>
      <top style="medium">
        <color indexed="64"/>
      </top>
      <bottom style="thin">
        <color indexed="9"/>
      </bottom>
      <diagonal/>
    </border>
    <border>
      <left style="thin">
        <color indexed="9"/>
      </left>
      <right style="thin">
        <color indexed="9"/>
      </right>
      <top style="thin">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diagonal/>
    </border>
    <border>
      <left/>
      <right style="thin">
        <color indexed="9"/>
      </right>
      <top style="medium">
        <color indexed="64"/>
      </top>
      <bottom/>
      <diagonal/>
    </border>
    <border>
      <left/>
      <right style="thin">
        <color indexed="9"/>
      </right>
      <top/>
      <bottom/>
      <diagonal/>
    </border>
    <border>
      <left style="double">
        <color indexed="43"/>
      </left>
      <right/>
      <top style="double">
        <color indexed="43"/>
      </top>
      <bottom/>
      <diagonal/>
    </border>
    <border>
      <left/>
      <right/>
      <top style="double">
        <color indexed="43"/>
      </top>
      <bottom/>
      <diagonal/>
    </border>
    <border>
      <left/>
      <right style="double">
        <color indexed="43"/>
      </right>
      <top style="double">
        <color indexed="43"/>
      </top>
      <bottom/>
      <diagonal/>
    </border>
    <border>
      <left style="double">
        <color indexed="43"/>
      </left>
      <right/>
      <top/>
      <bottom/>
      <diagonal/>
    </border>
    <border>
      <left/>
      <right style="double">
        <color indexed="43"/>
      </right>
      <top/>
      <bottom/>
      <diagonal/>
    </border>
    <border>
      <left style="double">
        <color indexed="43"/>
      </left>
      <right/>
      <top/>
      <bottom style="double">
        <color indexed="43"/>
      </bottom>
      <diagonal/>
    </border>
    <border>
      <left/>
      <right/>
      <top/>
      <bottom style="double">
        <color indexed="43"/>
      </bottom>
      <diagonal/>
    </border>
    <border>
      <left/>
      <right style="double">
        <color indexed="43"/>
      </right>
      <top/>
      <bottom style="double">
        <color indexed="43"/>
      </bottom>
      <diagonal/>
    </border>
    <border>
      <left style="thin">
        <color indexed="9"/>
      </left>
      <right/>
      <top style="medium">
        <color indexed="64"/>
      </top>
      <bottom/>
      <diagonal/>
    </border>
    <border>
      <left style="double">
        <color indexed="43"/>
      </left>
      <right/>
      <top style="double">
        <color indexed="43"/>
      </top>
      <bottom style="double">
        <color indexed="43"/>
      </bottom>
      <diagonal/>
    </border>
    <border>
      <left/>
      <right/>
      <top style="double">
        <color indexed="43"/>
      </top>
      <bottom style="double">
        <color indexed="43"/>
      </bottom>
      <diagonal/>
    </border>
    <border>
      <left/>
      <right style="double">
        <color indexed="43"/>
      </right>
      <top style="double">
        <color indexed="43"/>
      </top>
      <bottom style="double">
        <color indexed="43"/>
      </bottom>
      <diagonal/>
    </border>
    <border>
      <left style="thin">
        <color indexed="9"/>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hair">
        <color indexed="9"/>
      </left>
      <right style="hair">
        <color indexed="9"/>
      </right>
      <top style="medium">
        <color indexed="64"/>
      </top>
      <bottom/>
      <diagonal/>
    </border>
    <border>
      <left style="hair">
        <color indexed="9"/>
      </left>
      <right style="hair">
        <color indexed="9"/>
      </right>
      <top/>
      <bottom/>
      <diagonal/>
    </border>
    <border>
      <left style="hair">
        <color indexed="9"/>
      </left>
      <right/>
      <top style="medium">
        <color indexed="64"/>
      </top>
      <bottom/>
      <diagonal/>
    </border>
    <border>
      <left style="thin">
        <color indexed="8"/>
      </left>
      <right style="thin">
        <color indexed="8"/>
      </right>
      <top style="thin">
        <color theme="0"/>
      </top>
      <bottom style="thin">
        <color indexed="64"/>
      </bottom>
      <diagonal/>
    </border>
    <border>
      <left style="thin">
        <color indexed="8"/>
      </left>
      <right style="thin">
        <color indexed="8"/>
      </right>
      <top style="thin">
        <color theme="0"/>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style="hair">
        <color indexed="9"/>
      </left>
      <right/>
      <top/>
      <bottom style="thin">
        <color indexed="64"/>
      </bottom>
      <diagonal/>
    </border>
    <border>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20"/>
      </right>
      <top/>
      <bottom style="thin">
        <color indexed="64"/>
      </bottom>
      <diagonal/>
    </border>
    <border>
      <left style="thin">
        <color indexed="20"/>
      </left>
      <right style="thin">
        <color indexed="20"/>
      </right>
      <top/>
      <bottom style="thin">
        <color indexed="64"/>
      </bottom>
      <diagonal/>
    </border>
    <border>
      <left style="thin">
        <color indexed="20"/>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medium">
        <color indexed="64"/>
      </left>
      <right/>
      <top style="thin">
        <color indexed="64"/>
      </top>
      <bottom style="medium">
        <color indexed="64"/>
      </bottom>
      <diagonal/>
    </border>
    <border>
      <left style="medium">
        <color indexed="64"/>
      </left>
      <right style="thin">
        <color indexed="9"/>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8"/>
      </right>
      <top/>
      <bottom/>
      <diagonal/>
    </border>
    <border>
      <left style="thin">
        <color indexed="8"/>
      </left>
      <right style="medium">
        <color indexed="64"/>
      </right>
      <top/>
      <bottom/>
      <diagonal/>
    </border>
    <border>
      <left style="medium">
        <color indexed="64"/>
      </left>
      <right style="thin">
        <color indexed="8"/>
      </right>
      <top/>
      <bottom style="thin">
        <color indexed="64"/>
      </bottom>
      <diagonal/>
    </border>
    <border>
      <left style="thin">
        <color indexed="8"/>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8"/>
      </left>
      <right style="medium">
        <color indexed="64"/>
      </right>
      <top/>
      <bottom style="thin">
        <color indexed="64"/>
      </bottom>
      <diagonal/>
    </border>
    <border>
      <left style="medium">
        <color indexed="64"/>
      </left>
      <right style="thin">
        <color indexed="64"/>
      </right>
      <top/>
      <bottom style="thin">
        <color indexed="64"/>
      </bottom>
      <diagonal/>
    </border>
    <border>
      <left/>
      <right style="thin">
        <color indexed="8"/>
      </right>
      <top style="thin">
        <color indexed="64"/>
      </top>
      <bottom style="thin">
        <color indexed="64"/>
      </bottom>
      <diagonal/>
    </border>
    <border>
      <left style="thin">
        <color indexed="8"/>
      </left>
      <right style="thin">
        <color indexed="8"/>
      </right>
      <top style="thin">
        <color indexed="64"/>
      </top>
      <bottom style="thin">
        <color indexed="64"/>
      </bottom>
      <diagonal/>
    </border>
    <border>
      <left style="thin">
        <color indexed="8"/>
      </left>
      <right style="medium">
        <color indexed="64"/>
      </right>
      <top/>
      <bottom style="thin">
        <color theme="0"/>
      </bottom>
      <diagonal/>
    </border>
    <border>
      <left style="thin">
        <color indexed="8"/>
      </left>
      <right style="medium">
        <color indexed="64"/>
      </right>
      <top style="thin">
        <color theme="0"/>
      </top>
      <bottom style="thin">
        <color indexed="64"/>
      </bottom>
      <diagonal/>
    </border>
    <border>
      <left style="thin">
        <color indexed="64"/>
      </left>
      <right style="medium">
        <color indexed="64"/>
      </right>
      <top/>
      <bottom/>
      <diagonal/>
    </border>
    <border>
      <left style="medium">
        <color indexed="64"/>
      </left>
      <right style="thin">
        <color indexed="8"/>
      </right>
      <top style="thin">
        <color indexed="64"/>
      </top>
      <bottom/>
      <diagonal/>
    </border>
    <border>
      <left style="medium">
        <color indexed="64"/>
      </left>
      <right style="thin">
        <color indexed="8"/>
      </right>
      <top style="thin">
        <color indexed="64"/>
      </top>
      <bottom style="thin">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style="medium">
        <color indexed="64"/>
      </left>
      <right style="thin">
        <color indexed="9"/>
      </right>
      <top style="medium">
        <color indexed="64"/>
      </top>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64"/>
      </right>
      <top style="thin">
        <color indexed="8"/>
      </top>
      <bottom style="thin">
        <color indexed="8"/>
      </bottom>
      <diagonal/>
    </border>
    <border>
      <left style="medium">
        <color indexed="64"/>
      </left>
      <right style="thin">
        <color indexed="8"/>
      </right>
      <top/>
      <bottom style="thin">
        <color indexed="8"/>
      </bottom>
      <diagonal/>
    </border>
    <border>
      <left style="medium">
        <color indexed="64"/>
      </left>
      <right style="thin">
        <color indexed="8"/>
      </right>
      <top style="thin">
        <color indexed="8"/>
      </top>
      <bottom style="thin">
        <color indexed="8"/>
      </bottom>
      <diagonal/>
    </border>
    <border>
      <left/>
      <right style="medium">
        <color indexed="64"/>
      </right>
      <top/>
      <bottom style="medium">
        <color indexed="64"/>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20"/>
      </left>
      <right/>
      <top style="thin">
        <color indexed="64"/>
      </top>
      <bottom style="thin">
        <color indexed="64"/>
      </bottom>
      <diagonal/>
    </border>
    <border>
      <left/>
      <right style="thin">
        <color indexed="20"/>
      </right>
      <top style="thin">
        <color indexed="64"/>
      </top>
      <bottom style="thin">
        <color indexed="64"/>
      </bottom>
      <diagonal/>
    </border>
    <border>
      <left style="thin">
        <color indexed="64"/>
      </left>
      <right style="thin">
        <color indexed="20"/>
      </right>
      <top style="thin">
        <color indexed="64"/>
      </top>
      <bottom style="thin">
        <color indexed="64"/>
      </bottom>
      <diagonal/>
    </border>
    <border>
      <left style="thin">
        <color indexed="20"/>
      </left>
      <right style="thin">
        <color indexed="20"/>
      </right>
      <top style="thin">
        <color indexed="64"/>
      </top>
      <bottom style="thin">
        <color indexed="64"/>
      </bottom>
      <diagonal/>
    </border>
    <border>
      <left style="thin">
        <color indexed="20"/>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medium">
        <color rgb="FFFFFFFF"/>
      </left>
      <right/>
      <top style="medium">
        <color rgb="FFFFFFFF"/>
      </top>
      <bottom/>
      <diagonal/>
    </border>
    <border>
      <left/>
      <right/>
      <top style="medium">
        <color rgb="FFFFFFFF"/>
      </top>
      <bottom/>
      <diagonal/>
    </border>
    <border>
      <left/>
      <right style="medium">
        <color rgb="FFFFFFFF"/>
      </right>
      <top style="medium">
        <color rgb="FFFFFFFF"/>
      </top>
      <bottom/>
      <diagonal/>
    </border>
    <border>
      <left style="medium">
        <color rgb="FFFFFFFF"/>
      </left>
      <right/>
      <top/>
      <bottom/>
      <diagonal/>
    </border>
    <border>
      <left style="thin">
        <color rgb="FFFFFFFF"/>
      </left>
      <right style="thin">
        <color rgb="FFFFFFFF"/>
      </right>
      <top style="thin">
        <color rgb="FFFFFFFF"/>
      </top>
      <bottom style="medium">
        <color auto="1"/>
      </bottom>
      <diagonal/>
    </border>
    <border>
      <left/>
      <right style="medium">
        <color rgb="FFFFFFFF"/>
      </right>
      <top/>
      <bottom/>
      <diagonal/>
    </border>
    <border>
      <left style="thin">
        <color rgb="FFFFFFFF"/>
      </left>
      <right style="thin">
        <color auto="1"/>
      </right>
      <top style="thin">
        <color auto="1"/>
      </top>
      <bottom style="thin">
        <color auto="1"/>
      </bottom>
      <diagonal/>
    </border>
    <border>
      <left style="thin">
        <color auto="1"/>
      </left>
      <right style="thin">
        <color rgb="FFFFFFFF"/>
      </right>
      <top/>
      <bottom style="thin">
        <color auto="1"/>
      </bottom>
      <diagonal/>
    </border>
    <border>
      <left style="thin">
        <color auto="1"/>
      </left>
      <right style="thin">
        <color rgb="FFFFFFFF"/>
      </right>
      <top style="thin">
        <color auto="1"/>
      </top>
      <bottom style="thin">
        <color auto="1"/>
      </bottom>
      <diagonal/>
    </border>
    <border>
      <left style="thin">
        <color rgb="FFFFFFFF"/>
      </left>
      <right/>
      <top style="thin">
        <color auto="1"/>
      </top>
      <bottom/>
      <diagonal/>
    </border>
    <border>
      <left style="thin">
        <color rgb="FFFFFFFF"/>
      </left>
      <right style="thin">
        <color auto="1"/>
      </right>
      <top style="thin">
        <color auto="1"/>
      </top>
      <bottom style="thin">
        <color rgb="FFFFFFFF"/>
      </bottom>
      <diagonal/>
    </border>
    <border>
      <left style="thin">
        <color auto="1"/>
      </left>
      <right style="thin">
        <color rgb="FFFFFFFF"/>
      </right>
      <top style="thin">
        <color auto="1"/>
      </top>
      <bottom style="thin">
        <color rgb="FFFFFFFF"/>
      </bottom>
      <diagonal/>
    </border>
    <border>
      <left style="medium">
        <color rgb="FFFFFFFF"/>
      </left>
      <right/>
      <top/>
      <bottom style="medium">
        <color rgb="FFFFFFFF"/>
      </bottom>
      <diagonal/>
    </border>
    <border>
      <left/>
      <right/>
      <top/>
      <bottom style="medium">
        <color rgb="FFFFFFFF"/>
      </bottom>
      <diagonal/>
    </border>
    <border>
      <left/>
      <right style="medium">
        <color rgb="FFFFFFFF"/>
      </right>
      <top/>
      <bottom style="medium">
        <color rgb="FFFFFFFF"/>
      </bottom>
      <diagonal/>
    </border>
    <border>
      <left style="thin">
        <color auto="1"/>
      </left>
      <right style="thin">
        <color rgb="FFFFFFFF"/>
      </right>
      <top style="medium">
        <color auto="1"/>
      </top>
      <bottom style="thin">
        <color auto="1"/>
      </bottom>
      <diagonal/>
    </border>
    <border>
      <left style="thin">
        <color rgb="FFFFFFFF"/>
      </left>
      <right style="thin">
        <color rgb="FFFFFFFF"/>
      </right>
      <top style="medium">
        <color auto="1"/>
      </top>
      <bottom style="thin">
        <color rgb="FFFFFFFF"/>
      </bottom>
      <diagonal/>
    </border>
    <border>
      <left style="thin">
        <color rgb="FFFFFFFF"/>
      </left>
      <right style="thin">
        <color rgb="FFFFFFFF"/>
      </right>
      <top style="medium">
        <color auto="1"/>
      </top>
      <bottom style="thin">
        <color auto="1"/>
      </bottom>
      <diagonal/>
    </border>
    <border>
      <left style="thin">
        <color rgb="FFFFFFFF"/>
      </left>
      <right style="thin">
        <color auto="1"/>
      </right>
      <top style="medium">
        <color auto="1"/>
      </top>
      <bottom style="thin">
        <color auto="1"/>
      </bottom>
      <diagonal/>
    </border>
    <border>
      <left style="thin">
        <color rgb="FFFFFFFF"/>
      </left>
      <right style="thin">
        <color rgb="FFFFFFFF"/>
      </right>
      <top style="thin">
        <color rgb="FFFFFFFF"/>
      </top>
      <bottom style="thin">
        <color auto="1"/>
      </bottom>
      <diagonal/>
    </border>
    <border>
      <left style="thin">
        <color auto="1"/>
      </left>
      <right/>
      <top/>
      <bottom style="thin">
        <color auto="1"/>
      </bottom>
      <diagonal/>
    </border>
    <border>
      <left/>
      <right style="thin">
        <color auto="1"/>
      </right>
      <top/>
      <bottom style="thin">
        <color auto="1"/>
      </bottom>
      <diagonal/>
    </border>
    <border>
      <left style="hair">
        <color auto="1"/>
      </left>
      <right style="hair">
        <color auto="1"/>
      </right>
      <top style="hair">
        <color auto="1"/>
      </top>
      <bottom style="hair">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rgb="FFFFFFFF"/>
      </bottom>
      <diagonal/>
    </border>
    <border>
      <left style="thin">
        <color auto="1"/>
      </left>
      <right style="thin">
        <color auto="1"/>
      </right>
      <top style="thin">
        <color rgb="FFFFFFFF"/>
      </top>
      <bottom style="thin">
        <color auto="1"/>
      </bottom>
      <diagonal/>
    </border>
    <border>
      <left style="thin">
        <color auto="1"/>
      </left>
      <right style="thin">
        <color rgb="FFFFFFFF"/>
      </right>
      <top style="medium">
        <color auto="1"/>
      </top>
      <bottom/>
      <diagonal/>
    </border>
    <border>
      <left style="thin">
        <color rgb="FFFFFFFF"/>
      </left>
      <right style="thin">
        <color rgb="FFFFFFFF"/>
      </right>
      <top style="medium">
        <color auto="1"/>
      </top>
      <bottom style="medium">
        <color auto="1"/>
      </bottom>
      <diagonal/>
    </border>
    <border>
      <left style="thin">
        <color rgb="FFFFFFFF"/>
      </left>
      <right style="thin">
        <color rgb="FFFFFFFF"/>
      </right>
      <top style="medium">
        <color auto="1"/>
      </top>
      <bottom/>
      <diagonal/>
    </border>
    <border>
      <left style="thin">
        <color rgb="FFFFFFFF"/>
      </left>
      <right style="thin">
        <color auto="1"/>
      </right>
      <top style="medium">
        <color auto="1"/>
      </top>
      <bottom/>
      <diagonal/>
    </border>
    <border>
      <left style="thin">
        <color auto="1"/>
      </left>
      <right style="thin">
        <color rgb="FFFFFFFF"/>
      </right>
      <top style="medium">
        <color auto="1"/>
      </top>
      <bottom/>
      <diagonal/>
    </border>
    <border>
      <left style="thin">
        <color auto="1"/>
      </left>
      <right style="thin">
        <color rgb="FFFFFFFF"/>
      </right>
      <top/>
      <bottom style="medium">
        <color auto="1"/>
      </bottom>
      <diagonal/>
    </border>
    <border>
      <left style="thin">
        <color rgb="FFFFFFFF"/>
      </left>
      <right style="thin">
        <color rgb="FFFFFFFF"/>
      </right>
      <top/>
      <bottom style="medium">
        <color auto="1"/>
      </bottom>
      <diagonal/>
    </border>
    <border>
      <left style="thin">
        <color rgb="FFFFFFFF"/>
      </left>
      <right style="thin">
        <color auto="1"/>
      </right>
      <top/>
      <bottom style="medium">
        <color auto="1"/>
      </bottom>
      <diagonal/>
    </border>
    <border>
      <left style="thin">
        <color auto="1"/>
      </left>
      <right style="thin">
        <color rgb="FFFFFFFF"/>
      </right>
      <top/>
      <bottom style="medium">
        <color auto="1"/>
      </bottom>
      <diagonal/>
    </border>
    <border>
      <left style="thin">
        <color auto="1"/>
      </left>
      <right style="thin">
        <color auto="1"/>
      </right>
      <top/>
      <bottom/>
      <diagonal/>
    </border>
    <border>
      <left style="thin">
        <color auto="1"/>
      </left>
      <right/>
      <top/>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style="medium">
        <color auto="1"/>
      </bottom>
      <diagonal/>
    </border>
    <border>
      <left style="hair">
        <color auto="1"/>
      </left>
      <right/>
      <top style="hair">
        <color auto="1"/>
      </top>
      <bottom style="hair">
        <color auto="1"/>
      </bottom>
      <diagonal/>
    </border>
    <border>
      <left/>
      <right/>
      <top/>
      <bottom style="thin">
        <color indexed="64"/>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indexed="64"/>
      </left>
      <right style="thin">
        <color indexed="64"/>
      </right>
      <top style="thin">
        <color indexed="64"/>
      </top>
      <bottom/>
      <diagonal/>
    </border>
    <border>
      <left/>
      <right style="thin">
        <color indexed="20"/>
      </right>
      <top style="thin">
        <color indexed="64"/>
      </top>
      <bottom style="thin">
        <color indexed="64"/>
      </bottom>
      <diagonal/>
    </border>
    <border>
      <left style="medium">
        <color indexed="64"/>
      </left>
      <right/>
      <top style="thin">
        <color indexed="64"/>
      </top>
      <bottom style="thin">
        <color indexed="64"/>
      </bottom>
      <diagonal/>
    </border>
  </borders>
  <cellStyleXfs count="68">
    <xf numFmtId="0" fontId="0" fillId="0" borderId="0"/>
    <xf numFmtId="0" fontId="10" fillId="2" borderId="0" applyNumberFormat="0" applyBorder="0" applyAlignment="0" applyProtection="0"/>
    <xf numFmtId="0" fontId="10" fillId="3" borderId="0" applyNumberFormat="0" applyBorder="0" applyAlignment="0" applyProtection="0"/>
    <xf numFmtId="0" fontId="10" fillId="4"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5" borderId="0" applyNumberFormat="0" applyBorder="0" applyAlignment="0" applyProtection="0"/>
    <xf numFmtId="0" fontId="10" fillId="8" borderId="0" applyNumberFormat="0" applyBorder="0" applyAlignment="0" applyProtection="0"/>
    <xf numFmtId="0" fontId="10" fillId="11" borderId="0" applyNumberFormat="0" applyBorder="0" applyAlignment="0" applyProtection="0"/>
    <xf numFmtId="0" fontId="11" fillId="12"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9" borderId="0" applyNumberFormat="0" applyBorder="0" applyAlignment="0" applyProtection="0"/>
    <xf numFmtId="0" fontId="12" fillId="3" borderId="0" applyNumberFormat="0" applyBorder="0" applyAlignment="0" applyProtection="0"/>
    <xf numFmtId="0" fontId="13" fillId="20" borderId="1" applyNumberFormat="0" applyAlignment="0" applyProtection="0"/>
    <xf numFmtId="0" fontId="14" fillId="21" borderId="2" applyNumberFormat="0" applyAlignment="0" applyProtection="0"/>
    <xf numFmtId="167" fontId="40" fillId="0" borderId="0" applyFill="0" applyBorder="0" applyAlignment="0" applyProtection="0"/>
    <xf numFmtId="167" fontId="40" fillId="0" borderId="0" applyFill="0" applyBorder="0" applyAlignment="0" applyProtection="0"/>
    <xf numFmtId="165" fontId="15" fillId="0" borderId="0" applyFont="0" applyFill="0" applyBorder="0" applyAlignment="0" applyProtection="0"/>
    <xf numFmtId="167" fontId="39" fillId="0" borderId="0" applyFill="0" applyBorder="0" applyAlignment="0" applyProtection="0"/>
    <xf numFmtId="171" fontId="39" fillId="0" borderId="0" applyFill="0" applyBorder="0" applyAlignment="0" applyProtection="0"/>
    <xf numFmtId="0" fontId="16" fillId="0" borderId="0" applyNumberFormat="0" applyFill="0" applyBorder="0" applyAlignment="0" applyProtection="0"/>
    <xf numFmtId="0" fontId="17" fillId="4" borderId="0" applyNumberFormat="0" applyBorder="0" applyAlignment="0" applyProtection="0"/>
    <xf numFmtId="0" fontId="18" fillId="0" borderId="3" applyNumberFormat="0" applyFill="0" applyAlignment="0" applyProtection="0"/>
    <xf numFmtId="0" fontId="19" fillId="0" borderId="4" applyNumberFormat="0" applyFill="0" applyAlignment="0" applyProtection="0"/>
    <xf numFmtId="0" fontId="20" fillId="0" borderId="5" applyNumberFormat="0" applyFill="0" applyAlignment="0" applyProtection="0"/>
    <xf numFmtId="0" fontId="20" fillId="0" borderId="0" applyNumberFormat="0" applyFill="0" applyBorder="0" applyAlignment="0" applyProtection="0"/>
    <xf numFmtId="0" fontId="21" fillId="0" borderId="0" applyNumberFormat="0" applyFill="0" applyBorder="0" applyAlignment="0" applyProtection="0">
      <alignment vertical="top"/>
      <protection locked="0"/>
    </xf>
    <xf numFmtId="0" fontId="22" fillId="7" borderId="1" applyNumberFormat="0" applyAlignment="0" applyProtection="0"/>
    <xf numFmtId="0" fontId="23" fillId="0" borderId="6" applyNumberFormat="0" applyFill="0" applyAlignment="0" applyProtection="0"/>
    <xf numFmtId="0" fontId="24" fillId="22" borderId="0" applyNumberFormat="0" applyBorder="0" applyAlignment="0" applyProtection="0"/>
    <xf numFmtId="0" fontId="6" fillId="0" borderId="0"/>
    <xf numFmtId="0" fontId="39" fillId="0" borderId="0"/>
    <xf numFmtId="0" fontId="40" fillId="0" borderId="0"/>
    <xf numFmtId="0" fontId="3" fillId="23" borderId="7" applyNumberFormat="0" applyFont="0" applyAlignment="0" applyProtection="0"/>
    <xf numFmtId="0" fontId="25" fillId="20" borderId="8" applyNumberFormat="0" applyAlignment="0" applyProtection="0"/>
    <xf numFmtId="0" fontId="26" fillId="0" borderId="0" applyNumberFormat="0" applyFill="0" applyBorder="0" applyAlignment="0" applyProtection="0"/>
    <xf numFmtId="0" fontId="27" fillId="0" borderId="9" applyNumberFormat="0" applyFill="0" applyAlignment="0" applyProtection="0"/>
    <xf numFmtId="0" fontId="28" fillId="0" borderId="0" applyNumberFormat="0" applyFill="0" applyBorder="0" applyAlignment="0" applyProtection="0"/>
    <xf numFmtId="0" fontId="2" fillId="0" borderId="0"/>
    <xf numFmtId="43"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1" fillId="0" borderId="0"/>
    <xf numFmtId="43" fontId="1" fillId="0" borderId="0" applyFont="0" applyFill="0" applyBorder="0" applyAlignment="0" applyProtection="0"/>
    <xf numFmtId="9" fontId="40" fillId="0" borderId="0" applyFont="0" applyFill="0" applyBorder="0" applyAlignment="0" applyProtection="0"/>
    <xf numFmtId="43" fontId="40" fillId="0" borderId="0" applyFont="0" applyFill="0" applyBorder="0" applyAlignment="0" applyProtection="0"/>
    <xf numFmtId="0" fontId="3" fillId="0" borderId="0"/>
    <xf numFmtId="165" fontId="3" fillId="0" borderId="0" applyFont="0" applyFill="0" applyBorder="0" applyAlignment="0" applyProtection="0"/>
    <xf numFmtId="0" fontId="66" fillId="0" borderId="0"/>
  </cellStyleXfs>
  <cellXfs count="1137">
    <xf numFmtId="0" fontId="0" fillId="0" borderId="0" xfId="0"/>
    <xf numFmtId="0" fontId="9" fillId="0" borderId="10" xfId="0" applyFont="1" applyBorder="1" applyAlignment="1" applyProtection="1">
      <alignment horizontal="center"/>
      <protection hidden="1"/>
    </xf>
    <xf numFmtId="165" fontId="9" fillId="0" borderId="10" xfId="0" applyNumberFormat="1" applyFont="1" applyBorder="1" applyAlignment="1" applyProtection="1">
      <alignment horizontal="left"/>
      <protection hidden="1"/>
    </xf>
    <xf numFmtId="165" fontId="9" fillId="0" borderId="10" xfId="0" applyNumberFormat="1" applyFont="1" applyBorder="1" applyProtection="1">
      <protection hidden="1"/>
    </xf>
    <xf numFmtId="167" fontId="9" fillId="0" borderId="11" xfId="28" applyFont="1" applyFill="1" applyBorder="1" applyProtection="1">
      <protection hidden="1"/>
    </xf>
    <xf numFmtId="167" fontId="9" fillId="0" borderId="10" xfId="28" applyFont="1" applyFill="1" applyBorder="1" applyProtection="1">
      <protection hidden="1"/>
    </xf>
    <xf numFmtId="38" fontId="9" fillId="0" borderId="12" xfId="0" applyNumberFormat="1" applyFont="1" applyBorder="1" applyProtection="1">
      <protection hidden="1"/>
    </xf>
    <xf numFmtId="0" fontId="0" fillId="0" borderId="0" xfId="0" applyProtection="1">
      <protection hidden="1"/>
    </xf>
    <xf numFmtId="165" fontId="0" fillId="0" borderId="0" xfId="0" applyNumberFormat="1" applyAlignment="1" applyProtection="1">
      <alignment vertical="center"/>
      <protection hidden="1"/>
    </xf>
    <xf numFmtId="0" fontId="0" fillId="0" borderId="0" xfId="0" applyAlignment="1" applyProtection="1">
      <alignment vertical="center"/>
      <protection hidden="1"/>
    </xf>
    <xf numFmtId="0" fontId="0" fillId="0" borderId="13" xfId="0" applyBorder="1" applyProtection="1">
      <protection hidden="1"/>
    </xf>
    <xf numFmtId="0" fontId="8" fillId="24" borderId="14" xfId="0" applyFont="1" applyFill="1" applyBorder="1" applyAlignment="1" applyProtection="1">
      <alignment horizontal="center" vertical="center"/>
      <protection hidden="1"/>
    </xf>
    <xf numFmtId="0" fontId="9" fillId="0" borderId="12" xfId="0" applyFont="1" applyBorder="1" applyAlignment="1" applyProtection="1">
      <alignment horizontal="left"/>
      <protection hidden="1"/>
    </xf>
    <xf numFmtId="0" fontId="9" fillId="0" borderId="12" xfId="0" applyFont="1" applyBorder="1" applyProtection="1">
      <protection hidden="1"/>
    </xf>
    <xf numFmtId="164" fontId="9" fillId="0" borderId="12" xfId="0" applyNumberFormat="1" applyFont="1" applyBorder="1" applyAlignment="1" applyProtection="1">
      <alignment horizontal="left"/>
      <protection hidden="1"/>
    </xf>
    <xf numFmtId="0" fontId="9" fillId="0" borderId="15" xfId="0" applyFont="1" applyBorder="1" applyAlignment="1" applyProtection="1">
      <alignment horizontal="center"/>
      <protection hidden="1"/>
    </xf>
    <xf numFmtId="164" fontId="9" fillId="0" borderId="18" xfId="0" applyNumberFormat="1" applyFont="1" applyBorder="1" applyAlignment="1" applyProtection="1">
      <alignment horizontal="left"/>
      <protection hidden="1"/>
    </xf>
    <xf numFmtId="0" fontId="9" fillId="0" borderId="0" xfId="0" applyFont="1" applyProtection="1">
      <protection hidden="1"/>
    </xf>
    <xf numFmtId="37" fontId="0" fillId="0" borderId="0" xfId="0" applyNumberFormat="1" applyProtection="1">
      <protection hidden="1"/>
    </xf>
    <xf numFmtId="0" fontId="0" fillId="0" borderId="0" xfId="0" applyAlignment="1" applyProtection="1">
      <alignment horizontal="center"/>
      <protection hidden="1"/>
    </xf>
    <xf numFmtId="0" fontId="6" fillId="0" borderId="0" xfId="0" applyFont="1" applyProtection="1">
      <protection hidden="1"/>
    </xf>
    <xf numFmtId="0" fontId="5" fillId="0" borderId="0" xfId="0" applyFont="1" applyProtection="1">
      <protection hidden="1"/>
    </xf>
    <xf numFmtId="0" fontId="9" fillId="0" borderId="0" xfId="0" applyFont="1" applyAlignment="1" applyProtection="1">
      <alignment vertical="center"/>
      <protection hidden="1"/>
    </xf>
    <xf numFmtId="0" fontId="9" fillId="0" borderId="20" xfId="0" applyFont="1" applyBorder="1" applyProtection="1">
      <protection hidden="1"/>
    </xf>
    <xf numFmtId="3" fontId="9" fillId="0" borderId="20" xfId="0" applyNumberFormat="1" applyFont="1" applyBorder="1" applyProtection="1">
      <protection hidden="1"/>
    </xf>
    <xf numFmtId="0" fontId="8" fillId="24" borderId="21" xfId="0" applyFont="1" applyFill="1" applyBorder="1" applyAlignment="1" applyProtection="1">
      <alignment horizontal="center"/>
      <protection hidden="1"/>
    </xf>
    <xf numFmtId="0" fontId="9" fillId="0" borderId="17" xfId="0" applyFont="1" applyBorder="1" applyAlignment="1" applyProtection="1">
      <alignment horizontal="center"/>
      <protection hidden="1"/>
    </xf>
    <xf numFmtId="165" fontId="9" fillId="0" borderId="0" xfId="0" applyNumberFormat="1" applyFont="1" applyProtection="1">
      <protection hidden="1"/>
    </xf>
    <xf numFmtId="167" fontId="9" fillId="0" borderId="0" xfId="28" applyFont="1" applyFill="1" applyBorder="1" applyAlignment="1" applyProtection="1">
      <alignment horizontal="left"/>
      <protection hidden="1"/>
    </xf>
    <xf numFmtId="3" fontId="0" fillId="0" borderId="0" xfId="0" applyNumberFormat="1" applyProtection="1">
      <protection hidden="1"/>
    </xf>
    <xf numFmtId="167" fontId="9" fillId="0" borderId="0" xfId="28" applyFont="1" applyFill="1" applyBorder="1" applyProtection="1">
      <protection hidden="1"/>
    </xf>
    <xf numFmtId="0" fontId="8" fillId="24" borderId="22" xfId="0" applyFont="1" applyFill="1" applyBorder="1" applyAlignment="1" applyProtection="1">
      <alignment horizontal="center" vertical="center"/>
      <protection hidden="1"/>
    </xf>
    <xf numFmtId="0" fontId="8" fillId="24" borderId="23" xfId="0" applyFont="1" applyFill="1" applyBorder="1" applyAlignment="1" applyProtection="1">
      <alignment horizontal="center" vertical="top"/>
      <protection hidden="1"/>
    </xf>
    <xf numFmtId="0" fontId="8" fillId="24" borderId="24" xfId="0" applyFont="1" applyFill="1" applyBorder="1" applyAlignment="1" applyProtection="1">
      <alignment horizontal="center" vertical="center"/>
      <protection hidden="1"/>
    </xf>
    <xf numFmtId="0" fontId="36" fillId="0" borderId="10" xfId="0" applyFont="1" applyBorder="1" applyAlignment="1" applyProtection="1">
      <alignment horizontal="center"/>
      <protection hidden="1"/>
    </xf>
    <xf numFmtId="167" fontId="9" fillId="0" borderId="10" xfId="28" applyFont="1" applyFill="1" applyBorder="1" applyAlignment="1" applyProtection="1">
      <alignment horizontal="left"/>
      <protection hidden="1"/>
    </xf>
    <xf numFmtId="0" fontId="36" fillId="0" borderId="25" xfId="0" applyFont="1" applyBorder="1" applyProtection="1">
      <protection hidden="1"/>
    </xf>
    <xf numFmtId="167" fontId="9" fillId="0" borderId="26" xfId="28" applyFont="1" applyFill="1" applyBorder="1" applyProtection="1">
      <protection hidden="1"/>
    </xf>
    <xf numFmtId="0" fontId="36" fillId="0" borderId="26" xfId="0" applyFont="1" applyBorder="1" applyProtection="1">
      <protection hidden="1"/>
    </xf>
    <xf numFmtId="167" fontId="9" fillId="0" borderId="27" xfId="28" applyFont="1" applyFill="1" applyBorder="1" applyProtection="1">
      <protection hidden="1"/>
    </xf>
    <xf numFmtId="0" fontId="36" fillId="0" borderId="28" xfId="0" applyFont="1" applyBorder="1" applyProtection="1">
      <protection hidden="1"/>
    </xf>
    <xf numFmtId="167" fontId="9" fillId="0" borderId="17" xfId="28" applyFont="1" applyFill="1" applyBorder="1" applyProtection="1">
      <protection hidden="1"/>
    </xf>
    <xf numFmtId="0" fontId="36" fillId="0" borderId="17" xfId="0" applyFont="1" applyBorder="1" applyProtection="1">
      <protection hidden="1"/>
    </xf>
    <xf numFmtId="38" fontId="0" fillId="0" borderId="0" xfId="0" applyNumberFormat="1" applyProtection="1">
      <protection hidden="1"/>
    </xf>
    <xf numFmtId="167" fontId="34" fillId="0" borderId="12" xfId="28" applyFont="1" applyFill="1" applyBorder="1" applyAlignment="1" applyProtection="1">
      <alignment horizontal="left"/>
      <protection hidden="1"/>
    </xf>
    <xf numFmtId="167" fontId="9" fillId="0" borderId="12" xfId="28" applyFont="1" applyFill="1" applyBorder="1" applyAlignment="1" applyProtection="1">
      <alignment horizontal="left" indent="1"/>
      <protection hidden="1"/>
    </xf>
    <xf numFmtId="167" fontId="9" fillId="0" borderId="29" xfId="28" applyFont="1" applyFill="1" applyBorder="1" applyAlignment="1" applyProtection="1">
      <alignment horizontal="left"/>
      <protection hidden="1"/>
    </xf>
    <xf numFmtId="167" fontId="9" fillId="0" borderId="30" xfId="28" applyFont="1" applyFill="1" applyBorder="1" applyAlignment="1" applyProtection="1">
      <alignment horizontal="left"/>
      <protection hidden="1"/>
    </xf>
    <xf numFmtId="167" fontId="9" fillId="0" borderId="0" xfId="28" applyFont="1" applyFill="1" applyProtection="1">
      <protection hidden="1"/>
    </xf>
    <xf numFmtId="0" fontId="8" fillId="24" borderId="32" xfId="0" applyFont="1" applyFill="1" applyBorder="1" applyAlignment="1" applyProtection="1">
      <alignment horizontal="center" vertical="center"/>
      <protection hidden="1"/>
    </xf>
    <xf numFmtId="0" fontId="0" fillId="0" borderId="15" xfId="0" applyBorder="1" applyAlignment="1" applyProtection="1">
      <alignment horizontal="center"/>
      <protection hidden="1"/>
    </xf>
    <xf numFmtId="167" fontId="40" fillId="0" borderId="0" xfId="28" applyFill="1" applyProtection="1">
      <protection hidden="1"/>
    </xf>
    <xf numFmtId="167" fontId="0" fillId="0" borderId="0" xfId="0" applyNumberFormat="1" applyProtection="1">
      <protection hidden="1"/>
    </xf>
    <xf numFmtId="0" fontId="6" fillId="0" borderId="0" xfId="44" applyFont="1" applyProtection="1">
      <protection locked="0"/>
    </xf>
    <xf numFmtId="170" fontId="43" fillId="0" borderId="20" xfId="44" applyNumberFormat="1" applyFont="1" applyBorder="1" applyAlignment="1" applyProtection="1">
      <alignment horizontal="center" vertical="center"/>
      <protection locked="0"/>
    </xf>
    <xf numFmtId="172" fontId="6" fillId="0" borderId="0" xfId="32" applyNumberFormat="1" applyFont="1" applyFill="1" applyBorder="1" applyAlignment="1" applyProtection="1">
      <protection locked="0"/>
    </xf>
    <xf numFmtId="0" fontId="4" fillId="0" borderId="0" xfId="0" applyFont="1" applyAlignment="1" applyProtection="1">
      <alignment horizontal="center"/>
      <protection hidden="1"/>
    </xf>
    <xf numFmtId="0" fontId="7" fillId="0" borderId="0" xfId="0" applyFont="1" applyAlignment="1" applyProtection="1">
      <alignment horizontal="center"/>
      <protection hidden="1"/>
    </xf>
    <xf numFmtId="0" fontId="4" fillId="24" borderId="41" xfId="0" applyFont="1" applyFill="1" applyBorder="1" applyAlignment="1" applyProtection="1">
      <alignment horizontal="center"/>
      <protection hidden="1"/>
    </xf>
    <xf numFmtId="0" fontId="4" fillId="24" borderId="42" xfId="0" applyFont="1" applyFill="1" applyBorder="1" applyAlignment="1" applyProtection="1">
      <alignment horizontal="center"/>
      <protection hidden="1"/>
    </xf>
    <xf numFmtId="0" fontId="4" fillId="24" borderId="43" xfId="0" applyFont="1" applyFill="1" applyBorder="1" applyAlignment="1" applyProtection="1">
      <alignment horizontal="center"/>
      <protection hidden="1"/>
    </xf>
    <xf numFmtId="0" fontId="7" fillId="24" borderId="44" xfId="0" applyFont="1" applyFill="1" applyBorder="1" applyAlignment="1" applyProtection="1">
      <alignment horizontal="center"/>
      <protection hidden="1"/>
    </xf>
    <xf numFmtId="0" fontId="7" fillId="24" borderId="45" xfId="0" applyFont="1" applyFill="1" applyBorder="1" applyAlignment="1" applyProtection="1">
      <alignment horizontal="center"/>
      <protection hidden="1"/>
    </xf>
    <xf numFmtId="0" fontId="7" fillId="24" borderId="46" xfId="0" applyFont="1" applyFill="1" applyBorder="1" applyAlignment="1" applyProtection="1">
      <alignment horizontal="center"/>
      <protection hidden="1"/>
    </xf>
    <xf numFmtId="0" fontId="0" fillId="0" borderId="0" xfId="0" quotePrefix="1" applyProtection="1">
      <protection hidden="1"/>
    </xf>
    <xf numFmtId="0" fontId="0" fillId="28" borderId="0" xfId="0" quotePrefix="1" applyFill="1" applyProtection="1">
      <protection hidden="1"/>
    </xf>
    <xf numFmtId="173" fontId="9" fillId="0" borderId="10" xfId="0" applyNumberFormat="1" applyFont="1" applyBorder="1" applyAlignment="1" applyProtection="1">
      <alignment horizontal="center"/>
      <protection hidden="1"/>
    </xf>
    <xf numFmtId="165" fontId="36" fillId="0" borderId="16" xfId="0" applyNumberFormat="1" applyFont="1" applyBorder="1" applyProtection="1">
      <protection hidden="1"/>
    </xf>
    <xf numFmtId="165" fontId="36" fillId="0" borderId="17" xfId="0" applyNumberFormat="1" applyFont="1" applyBorder="1" applyProtection="1">
      <protection hidden="1"/>
    </xf>
    <xf numFmtId="165" fontId="36" fillId="0" borderId="27" xfId="0" applyNumberFormat="1" applyFont="1" applyBorder="1" applyProtection="1">
      <protection hidden="1"/>
    </xf>
    <xf numFmtId="165" fontId="36" fillId="0" borderId="26" xfId="0" applyNumberFormat="1" applyFont="1" applyBorder="1" applyProtection="1">
      <protection hidden="1"/>
    </xf>
    <xf numFmtId="174" fontId="9" fillId="0" borderId="28" xfId="0" applyNumberFormat="1" applyFont="1" applyBorder="1" applyAlignment="1" applyProtection="1">
      <alignment horizontal="center"/>
      <protection hidden="1"/>
    </xf>
    <xf numFmtId="174" fontId="9" fillId="0" borderId="28" xfId="0" quotePrefix="1" applyNumberFormat="1" applyFont="1" applyBorder="1" applyAlignment="1" applyProtection="1">
      <alignment horizontal="center"/>
      <protection hidden="1"/>
    </xf>
    <xf numFmtId="174" fontId="9" fillId="0" borderId="15" xfId="45" applyNumberFormat="1" applyFont="1" applyBorder="1" applyAlignment="1" applyProtection="1">
      <alignment horizontal="center"/>
      <protection hidden="1"/>
    </xf>
    <xf numFmtId="174" fontId="9" fillId="0" borderId="37" xfId="0" applyNumberFormat="1" applyFont="1" applyBorder="1" applyAlignment="1" applyProtection="1">
      <alignment horizontal="center"/>
      <protection hidden="1"/>
    </xf>
    <xf numFmtId="167" fontId="9" fillId="0" borderId="12" xfId="28" applyFont="1" applyFill="1" applyBorder="1" applyProtection="1">
      <protection hidden="1"/>
    </xf>
    <xf numFmtId="167" fontId="9" fillId="0" borderId="31" xfId="28" applyFont="1" applyFill="1" applyBorder="1" applyProtection="1">
      <protection hidden="1"/>
    </xf>
    <xf numFmtId="167" fontId="9" fillId="0" borderId="30" xfId="28" applyFont="1" applyFill="1" applyBorder="1" applyProtection="1">
      <protection hidden="1"/>
    </xf>
    <xf numFmtId="167" fontId="9" fillId="0" borderId="0" xfId="31" applyFont="1" applyFill="1" applyBorder="1" applyAlignment="1" applyProtection="1">
      <alignment horizontal="left" shrinkToFit="1"/>
      <protection locked="0"/>
    </xf>
    <xf numFmtId="167" fontId="9" fillId="0" borderId="40" xfId="31" applyFont="1" applyFill="1" applyBorder="1" applyAlignment="1" applyProtection="1">
      <alignment horizontal="right" shrinkToFit="1"/>
      <protection locked="0"/>
    </xf>
    <xf numFmtId="174" fontId="9" fillId="0" borderId="15" xfId="0" quotePrefix="1" applyNumberFormat="1" applyFont="1" applyBorder="1" applyAlignment="1" applyProtection="1">
      <alignment horizontal="center" shrinkToFit="1"/>
      <protection hidden="1"/>
    </xf>
    <xf numFmtId="174" fontId="9" fillId="0" borderId="15" xfId="0" applyNumberFormat="1" applyFont="1" applyBorder="1" applyAlignment="1" applyProtection="1">
      <alignment horizontal="center" shrinkToFit="1"/>
      <protection hidden="1"/>
    </xf>
    <xf numFmtId="167" fontId="9" fillId="0" borderId="18" xfId="28" applyFont="1" applyFill="1" applyBorder="1" applyAlignment="1" applyProtection="1">
      <alignment horizontal="left" indent="1"/>
      <protection hidden="1"/>
    </xf>
    <xf numFmtId="167" fontId="9" fillId="0" borderId="18" xfId="28" applyFont="1" applyFill="1" applyBorder="1" applyAlignment="1" applyProtection="1">
      <alignment horizontal="left"/>
      <protection hidden="1"/>
    </xf>
    <xf numFmtId="167" fontId="34" fillId="0" borderId="18" xfId="28" applyFont="1" applyFill="1" applyBorder="1" applyAlignment="1" applyProtection="1">
      <alignment horizontal="left"/>
      <protection hidden="1"/>
    </xf>
    <xf numFmtId="174" fontId="9" fillId="0" borderId="47" xfId="45" applyNumberFormat="1" applyFont="1" applyBorder="1" applyAlignment="1" applyProtection="1">
      <alignment horizontal="center"/>
      <protection hidden="1"/>
    </xf>
    <xf numFmtId="167" fontId="40" fillId="0" borderId="0" xfId="28" applyBorder="1" applyAlignment="1"/>
    <xf numFmtId="167" fontId="40" fillId="0" borderId="0" xfId="28" applyBorder="1" applyAlignment="1">
      <alignment horizontal="center"/>
    </xf>
    <xf numFmtId="0" fontId="8" fillId="24" borderId="49" xfId="0" applyFont="1" applyFill="1" applyBorder="1" applyAlignment="1" applyProtection="1">
      <alignment horizontal="center" vertical="top"/>
      <protection hidden="1"/>
    </xf>
    <xf numFmtId="0" fontId="9" fillId="0" borderId="37" xfId="0" applyFont="1" applyBorder="1" applyAlignment="1" applyProtection="1">
      <alignment horizontal="center"/>
      <protection hidden="1"/>
    </xf>
    <xf numFmtId="173" fontId="9" fillId="0" borderId="37" xfId="0" applyNumberFormat="1" applyFont="1" applyBorder="1" applyAlignment="1" applyProtection="1">
      <alignment horizontal="center"/>
      <protection hidden="1"/>
    </xf>
    <xf numFmtId="167" fontId="9" fillId="0" borderId="37" xfId="28" applyFont="1" applyFill="1" applyBorder="1" applyAlignment="1" applyProtection="1">
      <alignment horizontal="left"/>
      <protection hidden="1"/>
    </xf>
    <xf numFmtId="167" fontId="9" fillId="0" borderId="37" xfId="28" applyFont="1" applyFill="1" applyBorder="1" applyAlignment="1" applyProtection="1">
      <protection hidden="1"/>
    </xf>
    <xf numFmtId="0" fontId="33" fillId="0" borderId="35" xfId="0" applyFont="1" applyBorder="1" applyProtection="1">
      <protection hidden="1"/>
    </xf>
    <xf numFmtId="0" fontId="33" fillId="0" borderId="36" xfId="0" applyFont="1" applyBorder="1" applyProtection="1">
      <protection hidden="1"/>
    </xf>
    <xf numFmtId="0" fontId="33" fillId="0" borderId="48" xfId="0" applyFont="1" applyBorder="1" applyProtection="1">
      <protection hidden="1"/>
    </xf>
    <xf numFmtId="0" fontId="6" fillId="0" borderId="0" xfId="0" applyFont="1" applyAlignment="1" applyProtection="1">
      <alignment horizontal="left" indent="1"/>
      <protection hidden="1"/>
    </xf>
    <xf numFmtId="167" fontId="40" fillId="29" borderId="51" xfId="28" applyFill="1" applyBorder="1" applyAlignment="1" applyProtection="1">
      <alignment horizontal="right" indent="2"/>
      <protection hidden="1"/>
    </xf>
    <xf numFmtId="167" fontId="9" fillId="29" borderId="51" xfId="28" applyFont="1" applyFill="1" applyBorder="1" applyProtection="1">
      <protection hidden="1"/>
    </xf>
    <xf numFmtId="167" fontId="9" fillId="29" borderId="52" xfId="28" applyFont="1" applyFill="1" applyBorder="1" applyProtection="1">
      <protection hidden="1"/>
    </xf>
    <xf numFmtId="0" fontId="5" fillId="0" borderId="0" xfId="0" applyFont="1" applyAlignment="1" applyProtection="1">
      <alignment horizontal="center" vertical="center"/>
      <protection hidden="1"/>
    </xf>
    <xf numFmtId="167" fontId="47" fillId="0" borderId="0" xfId="28" applyFont="1" applyFill="1" applyBorder="1" applyAlignment="1" applyProtection="1">
      <alignment horizontal="center" vertical="center"/>
      <protection hidden="1"/>
    </xf>
    <xf numFmtId="174" fontId="9" fillId="0" borderId="0" xfId="0" applyNumberFormat="1" applyFont="1" applyAlignment="1" applyProtection="1">
      <alignment horizontal="center" vertical="center"/>
      <protection hidden="1"/>
    </xf>
    <xf numFmtId="167" fontId="47" fillId="0" borderId="0" xfId="28" applyFont="1" applyFill="1" applyBorder="1" applyAlignment="1" applyProtection="1">
      <alignment vertical="center"/>
      <protection hidden="1"/>
    </xf>
    <xf numFmtId="0" fontId="0" fillId="24" borderId="0" xfId="0" applyFill="1" applyProtection="1">
      <protection hidden="1"/>
    </xf>
    <xf numFmtId="0" fontId="6" fillId="24" borderId="0" xfId="0" applyFont="1" applyFill="1" applyProtection="1">
      <protection hidden="1"/>
    </xf>
    <xf numFmtId="167" fontId="40" fillId="24" borderId="0" xfId="28" applyFill="1" applyProtection="1">
      <protection hidden="1"/>
    </xf>
    <xf numFmtId="167" fontId="0" fillId="24" borderId="0" xfId="0" applyNumberFormat="1" applyFill="1" applyProtection="1">
      <protection hidden="1"/>
    </xf>
    <xf numFmtId="167" fontId="9" fillId="24" borderId="0" xfId="28" applyFont="1" applyFill="1" applyBorder="1" applyAlignment="1" applyProtection="1">
      <alignment horizontal="left"/>
      <protection hidden="1"/>
    </xf>
    <xf numFmtId="0" fontId="9" fillId="24" borderId="0" xfId="0" applyFont="1" applyFill="1" applyAlignment="1" applyProtection="1">
      <alignment horizontal="center"/>
      <protection hidden="1"/>
    </xf>
    <xf numFmtId="17" fontId="9" fillId="24" borderId="0" xfId="0" quotePrefix="1" applyNumberFormat="1" applyFont="1" applyFill="1" applyAlignment="1" applyProtection="1">
      <alignment horizontal="center"/>
      <protection hidden="1"/>
    </xf>
    <xf numFmtId="0" fontId="9" fillId="24" borderId="0" xfId="0" quotePrefix="1" applyFont="1" applyFill="1" applyAlignment="1" applyProtection="1">
      <alignment horizontal="center"/>
      <protection hidden="1"/>
    </xf>
    <xf numFmtId="167" fontId="9" fillId="24" borderId="0" xfId="28" applyFont="1" applyFill="1" applyBorder="1" applyProtection="1">
      <protection hidden="1"/>
    </xf>
    <xf numFmtId="0" fontId="0" fillId="24" borderId="0" xfId="0" applyFill="1" applyAlignment="1" applyProtection="1">
      <alignment horizontal="center"/>
      <protection hidden="1"/>
    </xf>
    <xf numFmtId="0" fontId="4" fillId="24" borderId="53" xfId="0" applyFont="1" applyFill="1" applyBorder="1" applyAlignment="1" applyProtection="1">
      <alignment horizontal="center" vertical="center"/>
      <protection hidden="1"/>
    </xf>
    <xf numFmtId="0" fontId="48" fillId="24" borderId="54" xfId="0" applyFont="1" applyFill="1" applyBorder="1" applyAlignment="1" applyProtection="1">
      <alignment vertical="center"/>
      <protection hidden="1"/>
    </xf>
    <xf numFmtId="0" fontId="4" fillId="24" borderId="55" xfId="0" applyFont="1" applyFill="1" applyBorder="1" applyAlignment="1" applyProtection="1">
      <alignment horizontal="center" vertical="center"/>
      <protection hidden="1"/>
    </xf>
    <xf numFmtId="0" fontId="46" fillId="24" borderId="55" xfId="0" applyFont="1" applyFill="1" applyBorder="1" applyAlignment="1" applyProtection="1">
      <alignment horizontal="center" vertical="center"/>
      <protection hidden="1"/>
    </xf>
    <xf numFmtId="0" fontId="9" fillId="24" borderId="0" xfId="0" applyFont="1" applyFill="1" applyProtection="1">
      <protection hidden="1"/>
    </xf>
    <xf numFmtId="165" fontId="9" fillId="24" borderId="0" xfId="0" applyNumberFormat="1" applyFont="1" applyFill="1" applyProtection="1">
      <protection hidden="1"/>
    </xf>
    <xf numFmtId="165" fontId="0" fillId="24" borderId="0" xfId="0" applyNumberFormat="1" applyFill="1" applyProtection="1">
      <protection hidden="1"/>
    </xf>
    <xf numFmtId="0" fontId="8" fillId="24" borderId="21" xfId="0" applyFont="1" applyFill="1" applyBorder="1" applyAlignment="1" applyProtection="1">
      <alignment horizontal="center" vertical="center"/>
      <protection hidden="1"/>
    </xf>
    <xf numFmtId="0" fontId="8" fillId="24" borderId="57" xfId="0" applyFont="1" applyFill="1" applyBorder="1" applyAlignment="1" applyProtection="1">
      <alignment horizontal="center" vertical="center"/>
      <protection hidden="1"/>
    </xf>
    <xf numFmtId="0" fontId="8" fillId="24" borderId="58" xfId="0" applyFont="1" applyFill="1" applyBorder="1" applyAlignment="1" applyProtection="1">
      <alignment horizontal="center" vertical="center"/>
      <protection hidden="1"/>
    </xf>
    <xf numFmtId="165" fontId="9" fillId="0" borderId="37" xfId="0" applyNumberFormat="1" applyFont="1" applyBorder="1" applyAlignment="1" applyProtection="1">
      <alignment horizontal="left"/>
      <protection hidden="1"/>
    </xf>
    <xf numFmtId="165" fontId="9" fillId="0" borderId="37" xfId="0" applyNumberFormat="1" applyFont="1" applyBorder="1" applyProtection="1">
      <protection hidden="1"/>
    </xf>
    <xf numFmtId="167" fontId="9" fillId="29" borderId="59" xfId="0" applyNumberFormat="1" applyFont="1" applyFill="1" applyBorder="1" applyProtection="1">
      <protection hidden="1"/>
    </xf>
    <xf numFmtId="167" fontId="9" fillId="29" borderId="60" xfId="28" applyFont="1" applyFill="1" applyBorder="1" applyAlignment="1" applyProtection="1">
      <alignment horizontal="right" indent="2"/>
      <protection hidden="1"/>
    </xf>
    <xf numFmtId="167" fontId="9" fillId="0" borderId="10" xfId="28" applyFont="1" applyFill="1" applyBorder="1" applyAlignment="1" applyProtection="1">
      <protection hidden="1"/>
    </xf>
    <xf numFmtId="167" fontId="8" fillId="24" borderId="35" xfId="28" applyFont="1" applyFill="1" applyBorder="1" applyAlignment="1" applyProtection="1">
      <alignment vertical="center"/>
      <protection hidden="1"/>
    </xf>
    <xf numFmtId="0" fontId="9" fillId="24" borderId="48" xfId="0" applyFont="1" applyFill="1" applyBorder="1" applyAlignment="1" applyProtection="1">
      <alignment vertical="center"/>
      <protection hidden="1"/>
    </xf>
    <xf numFmtId="167" fontId="9" fillId="0" borderId="15" xfId="28" applyFont="1" applyFill="1" applyBorder="1" applyAlignment="1" applyProtection="1">
      <alignment horizontal="center" vertical="center"/>
      <protection hidden="1"/>
    </xf>
    <xf numFmtId="174" fontId="9" fillId="29" borderId="15" xfId="0" quotePrefix="1" applyNumberFormat="1" applyFont="1" applyFill="1" applyBorder="1" applyAlignment="1" applyProtection="1">
      <alignment horizontal="center"/>
      <protection hidden="1"/>
    </xf>
    <xf numFmtId="174" fontId="9" fillId="29" borderId="28" xfId="0" applyNumberFormat="1" applyFont="1" applyFill="1" applyBorder="1" applyAlignment="1" applyProtection="1">
      <alignment horizontal="center"/>
      <protection hidden="1"/>
    </xf>
    <xf numFmtId="174" fontId="9" fillId="29" borderId="15" xfId="45" applyNumberFormat="1" applyFont="1" applyFill="1" applyBorder="1" applyAlignment="1" applyProtection="1">
      <alignment horizontal="center"/>
      <protection hidden="1"/>
    </xf>
    <xf numFmtId="174" fontId="9" fillId="29" borderId="19" xfId="0" applyNumberFormat="1" applyFont="1" applyFill="1" applyBorder="1" applyAlignment="1" applyProtection="1">
      <alignment horizontal="center"/>
      <protection hidden="1"/>
    </xf>
    <xf numFmtId="167" fontId="34" fillId="29" borderId="10" xfId="28" applyFont="1" applyFill="1" applyBorder="1" applyAlignment="1" applyProtection="1">
      <alignment horizontal="left"/>
      <protection hidden="1"/>
    </xf>
    <xf numFmtId="0" fontId="36" fillId="29" borderId="10" xfId="0" applyFont="1" applyFill="1" applyBorder="1" applyAlignment="1" applyProtection="1">
      <alignment horizontal="center"/>
      <protection hidden="1"/>
    </xf>
    <xf numFmtId="167" fontId="9" fillId="29" borderId="11" xfId="28" applyFont="1" applyFill="1" applyBorder="1" applyProtection="1">
      <protection hidden="1"/>
    </xf>
    <xf numFmtId="167" fontId="9" fillId="29" borderId="10" xfId="28" applyFont="1" applyFill="1" applyBorder="1" applyProtection="1">
      <protection hidden="1"/>
    </xf>
    <xf numFmtId="38" fontId="36" fillId="29" borderId="11" xfId="0" applyNumberFormat="1" applyFont="1" applyFill="1" applyBorder="1" applyProtection="1">
      <protection hidden="1"/>
    </xf>
    <xf numFmtId="38" fontId="36" fillId="29" borderId="10" xfId="0" applyNumberFormat="1" applyFont="1" applyFill="1" applyBorder="1" applyProtection="1">
      <protection hidden="1"/>
    </xf>
    <xf numFmtId="38" fontId="36" fillId="29" borderId="16" xfId="0" applyNumberFormat="1" applyFont="1" applyFill="1" applyBorder="1" applyProtection="1">
      <protection hidden="1"/>
    </xf>
    <xf numFmtId="38" fontId="36" fillId="29" borderId="17" xfId="0" applyNumberFormat="1" applyFont="1" applyFill="1" applyBorder="1" applyProtection="1">
      <protection hidden="1"/>
    </xf>
    <xf numFmtId="165" fontId="36" fillId="29" borderId="16" xfId="0" applyNumberFormat="1" applyFont="1" applyFill="1" applyBorder="1" applyProtection="1">
      <protection hidden="1"/>
    </xf>
    <xf numFmtId="165" fontId="36" fillId="29" borderId="17" xfId="0" applyNumberFormat="1" applyFont="1" applyFill="1" applyBorder="1" applyProtection="1">
      <protection hidden="1"/>
    </xf>
    <xf numFmtId="0" fontId="36" fillId="0" borderId="62" xfId="0" applyFont="1" applyBorder="1" applyProtection="1">
      <protection hidden="1"/>
    </xf>
    <xf numFmtId="167" fontId="9" fillId="0" borderId="63" xfId="28" applyFont="1" applyFill="1" applyBorder="1" applyProtection="1">
      <protection hidden="1"/>
    </xf>
    <xf numFmtId="0" fontId="36" fillId="0" borderId="63" xfId="0" applyFont="1" applyBorder="1" applyProtection="1">
      <protection hidden="1"/>
    </xf>
    <xf numFmtId="165" fontId="36" fillId="0" borderId="63" xfId="0" applyNumberFormat="1" applyFont="1" applyBorder="1" applyProtection="1">
      <protection hidden="1"/>
    </xf>
    <xf numFmtId="0" fontId="36" fillId="0" borderId="64" xfId="0" applyFont="1" applyBorder="1" applyProtection="1">
      <protection hidden="1"/>
    </xf>
    <xf numFmtId="167" fontId="9" fillId="0" borderId="65" xfId="28" applyFont="1" applyFill="1" applyBorder="1" applyProtection="1">
      <protection hidden="1"/>
    </xf>
    <xf numFmtId="0" fontId="36" fillId="0" borderId="65" xfId="0" applyFont="1" applyBorder="1" applyProtection="1">
      <protection hidden="1"/>
    </xf>
    <xf numFmtId="165" fontId="36" fillId="0" borderId="65" xfId="0" applyNumberFormat="1" applyFont="1" applyBorder="1" applyProtection="1">
      <protection hidden="1"/>
    </xf>
    <xf numFmtId="174" fontId="9" fillId="0" borderId="28" xfId="45" applyNumberFormat="1" applyFont="1" applyBorder="1" applyAlignment="1" applyProtection="1">
      <alignment horizontal="center"/>
      <protection hidden="1"/>
    </xf>
    <xf numFmtId="174" fontId="9" fillId="0" borderId="25" xfId="45" applyNumberFormat="1" applyFont="1" applyBorder="1" applyAlignment="1" applyProtection="1">
      <alignment horizontal="center"/>
      <protection hidden="1"/>
    </xf>
    <xf numFmtId="174" fontId="9" fillId="0" borderId="15" xfId="45" quotePrefix="1" applyNumberFormat="1" applyFont="1" applyBorder="1" applyAlignment="1" applyProtection="1">
      <alignment horizontal="center"/>
      <protection hidden="1"/>
    </xf>
    <xf numFmtId="174" fontId="9" fillId="0" borderId="19" xfId="45" quotePrefix="1" applyNumberFormat="1" applyFont="1" applyBorder="1" applyAlignment="1" applyProtection="1">
      <alignment horizontal="center"/>
      <protection hidden="1"/>
    </xf>
    <xf numFmtId="167" fontId="0" fillId="0" borderId="0" xfId="28" applyFont="1" applyFill="1" applyProtection="1">
      <protection hidden="1"/>
    </xf>
    <xf numFmtId="167" fontId="50" fillId="24" borderId="0" xfId="28" applyFont="1" applyFill="1" applyProtection="1">
      <protection hidden="1"/>
    </xf>
    <xf numFmtId="165" fontId="9" fillId="0" borderId="0" xfId="0" applyNumberFormat="1" applyFont="1" applyAlignment="1" applyProtection="1">
      <alignment horizontal="left"/>
      <protection locked="0"/>
    </xf>
    <xf numFmtId="174" fontId="9" fillId="29" borderId="39" xfId="0" applyNumberFormat="1" applyFont="1" applyFill="1" applyBorder="1" applyAlignment="1" applyProtection="1">
      <alignment horizontal="center"/>
      <protection hidden="1"/>
    </xf>
    <xf numFmtId="167" fontId="9" fillId="29" borderId="10" xfId="28" applyFont="1" applyFill="1" applyBorder="1" applyAlignment="1" applyProtection="1">
      <alignment horizontal="left"/>
      <protection hidden="1"/>
    </xf>
    <xf numFmtId="167" fontId="9" fillId="0" borderId="18" xfId="28" applyFont="1" applyFill="1" applyBorder="1" applyAlignment="1" applyProtection="1">
      <alignment horizontal="left" indent="3"/>
      <protection hidden="1"/>
    </xf>
    <xf numFmtId="167" fontId="9" fillId="0" borderId="67" xfId="28" applyFont="1" applyFill="1" applyBorder="1" applyProtection="1">
      <protection hidden="1"/>
    </xf>
    <xf numFmtId="167" fontId="9" fillId="0" borderId="31" xfId="28" applyFont="1" applyFill="1" applyBorder="1" applyAlignment="1" applyProtection="1">
      <alignment horizontal="right" indent="1"/>
      <protection hidden="1"/>
    </xf>
    <xf numFmtId="167" fontId="7" fillId="24" borderId="0" xfId="28" applyFont="1" applyFill="1" applyProtection="1">
      <protection hidden="1"/>
    </xf>
    <xf numFmtId="173" fontId="9" fillId="0" borderId="37" xfId="0" applyNumberFormat="1" applyFont="1" applyBorder="1" applyAlignment="1" applyProtection="1">
      <alignment horizontal="center"/>
      <protection locked="0"/>
    </xf>
    <xf numFmtId="167" fontId="9" fillId="0" borderId="37" xfId="28" applyFont="1" applyFill="1" applyBorder="1" applyAlignment="1" applyProtection="1">
      <alignment horizontal="left"/>
      <protection locked="0"/>
    </xf>
    <xf numFmtId="174" fontId="9" fillId="0" borderId="39" xfId="45" quotePrefix="1" applyNumberFormat="1" applyFont="1" applyBorder="1" applyAlignment="1" applyProtection="1">
      <alignment horizontal="center"/>
      <protection hidden="1"/>
    </xf>
    <xf numFmtId="167" fontId="9" fillId="0" borderId="11" xfId="28" applyFont="1" applyFill="1" applyBorder="1" applyAlignment="1" applyProtection="1">
      <alignment horizontal="left"/>
      <protection hidden="1"/>
    </xf>
    <xf numFmtId="167" fontId="40" fillId="0" borderId="0" xfId="28" applyFill="1" applyBorder="1" applyAlignment="1" applyProtection="1">
      <alignment horizontal="left"/>
      <protection hidden="1"/>
    </xf>
    <xf numFmtId="167" fontId="40" fillId="0" borderId="0" xfId="28" applyFill="1" applyBorder="1" applyAlignment="1" applyProtection="1">
      <alignment horizontal="left"/>
      <protection locked="0"/>
    </xf>
    <xf numFmtId="0" fontId="9" fillId="0" borderId="0" xfId="0" applyFont="1"/>
    <xf numFmtId="0" fontId="0" fillId="0" borderId="0" xfId="0" applyAlignment="1">
      <alignment horizontal="center"/>
    </xf>
    <xf numFmtId="0" fontId="0" fillId="0" borderId="20" xfId="0" applyBorder="1" applyProtection="1">
      <protection hidden="1"/>
    </xf>
    <xf numFmtId="167" fontId="40" fillId="0" borderId="20" xfId="28" applyFill="1" applyBorder="1" applyProtection="1">
      <protection hidden="1"/>
    </xf>
    <xf numFmtId="0" fontId="9" fillId="30" borderId="15" xfId="0" applyFont="1" applyFill="1" applyBorder="1" applyAlignment="1" applyProtection="1">
      <alignment horizontal="center"/>
      <protection locked="0"/>
    </xf>
    <xf numFmtId="175" fontId="0" fillId="0" borderId="0" xfId="0" applyNumberFormat="1" applyAlignment="1" applyProtection="1">
      <alignment vertical="center"/>
      <protection hidden="1"/>
    </xf>
    <xf numFmtId="175" fontId="0" fillId="0" borderId="20" xfId="0" applyNumberFormat="1" applyBorder="1" applyProtection="1">
      <protection hidden="1"/>
    </xf>
    <xf numFmtId="175" fontId="9" fillId="0" borderId="37" xfId="0" applyNumberFormat="1" applyFont="1" applyBorder="1" applyAlignment="1" applyProtection="1">
      <alignment horizontal="center"/>
      <protection locked="0"/>
    </xf>
    <xf numFmtId="175" fontId="0" fillId="0" borderId="0" xfId="0" applyNumberFormat="1" applyProtection="1">
      <protection hidden="1"/>
    </xf>
    <xf numFmtId="175" fontId="5" fillId="0" borderId="0" xfId="0" applyNumberFormat="1" applyFont="1" applyAlignment="1" applyProtection="1">
      <alignment horizontal="center" vertical="center"/>
      <protection hidden="1"/>
    </xf>
    <xf numFmtId="175" fontId="4" fillId="24" borderId="68" xfId="0" applyNumberFormat="1" applyFont="1" applyFill="1" applyBorder="1" applyAlignment="1" applyProtection="1">
      <alignment horizontal="center" vertical="center"/>
      <protection hidden="1"/>
    </xf>
    <xf numFmtId="175" fontId="33" fillId="0" borderId="36" xfId="0" applyNumberFormat="1" applyFont="1" applyBorder="1" applyProtection="1">
      <protection hidden="1"/>
    </xf>
    <xf numFmtId="175" fontId="9" fillId="0" borderId="37" xfId="0" applyNumberFormat="1" applyFont="1" applyBorder="1" applyAlignment="1" applyProtection="1">
      <alignment horizontal="center"/>
      <protection hidden="1"/>
    </xf>
    <xf numFmtId="175" fontId="0" fillId="24" borderId="0" xfId="0" applyNumberFormat="1" applyFill="1" applyProtection="1">
      <protection hidden="1"/>
    </xf>
    <xf numFmtId="175" fontId="6" fillId="0" borderId="0" xfId="0" applyNumberFormat="1" applyFont="1" applyProtection="1">
      <protection hidden="1"/>
    </xf>
    <xf numFmtId="175" fontId="8" fillId="24" borderId="36" xfId="28" applyNumberFormat="1" applyFont="1" applyFill="1" applyBorder="1" applyAlignment="1" applyProtection="1">
      <alignment vertical="center"/>
      <protection hidden="1"/>
    </xf>
    <xf numFmtId="175" fontId="9" fillId="0" borderId="20" xfId="0" applyNumberFormat="1" applyFont="1" applyBorder="1" applyProtection="1">
      <protection hidden="1"/>
    </xf>
    <xf numFmtId="175" fontId="9" fillId="0" borderId="10" xfId="0" applyNumberFormat="1" applyFont="1" applyBorder="1" applyAlignment="1" applyProtection="1">
      <alignment horizontal="center"/>
      <protection hidden="1"/>
    </xf>
    <xf numFmtId="175" fontId="9" fillId="0" borderId="0" xfId="0" applyNumberFormat="1" applyFont="1" applyProtection="1">
      <protection hidden="1"/>
    </xf>
    <xf numFmtId="175" fontId="9" fillId="24" borderId="0" xfId="0" applyNumberFormat="1" applyFont="1" applyFill="1" applyProtection="1">
      <protection hidden="1"/>
    </xf>
    <xf numFmtId="167" fontId="9" fillId="0" borderId="0" xfId="0" applyNumberFormat="1" applyFont="1" applyAlignment="1" applyProtection="1">
      <alignment horizontal="center"/>
      <protection hidden="1"/>
    </xf>
    <xf numFmtId="167" fontId="9" fillId="0" borderId="0" xfId="28" applyFont="1" applyFill="1" applyBorder="1" applyAlignment="1" applyProtection="1">
      <alignment horizontal="left" indent="3"/>
      <protection hidden="1"/>
    </xf>
    <xf numFmtId="167" fontId="9" fillId="0" borderId="40" xfId="28" applyFont="1" applyFill="1" applyBorder="1" applyProtection="1">
      <protection hidden="1"/>
    </xf>
    <xf numFmtId="167" fontId="9" fillId="0" borderId="94" xfId="28" applyFont="1" applyFill="1" applyBorder="1" applyProtection="1">
      <protection hidden="1"/>
    </xf>
    <xf numFmtId="167" fontId="9" fillId="0" borderId="95" xfId="28" applyFont="1" applyFill="1" applyBorder="1" applyProtection="1">
      <protection hidden="1"/>
    </xf>
    <xf numFmtId="0" fontId="0" fillId="30" borderId="0" xfId="0" applyFill="1" applyProtection="1">
      <protection hidden="1"/>
    </xf>
    <xf numFmtId="0" fontId="9" fillId="0" borderId="0" xfId="0" applyFont="1" applyProtection="1">
      <protection locked="0"/>
    </xf>
    <xf numFmtId="167" fontId="9" fillId="0" borderId="0" xfId="28" applyFont="1" applyFill="1" applyBorder="1" applyProtection="1">
      <protection locked="0"/>
    </xf>
    <xf numFmtId="167" fontId="9" fillId="0" borderId="0" xfId="28" applyFont="1" applyFill="1" applyBorder="1" applyAlignment="1" applyProtection="1">
      <alignment horizontal="left"/>
      <protection locked="0"/>
    </xf>
    <xf numFmtId="174" fontId="9" fillId="0" borderId="0" xfId="0" applyNumberFormat="1" applyFont="1" applyAlignment="1" applyProtection="1">
      <alignment horizontal="center"/>
      <protection hidden="1"/>
    </xf>
    <xf numFmtId="167" fontId="34" fillId="0" borderId="15" xfId="28" applyFont="1" applyFill="1" applyBorder="1" applyProtection="1">
      <protection locked="0"/>
    </xf>
    <xf numFmtId="165" fontId="9" fillId="30" borderId="10" xfId="0" applyNumberFormat="1" applyFont="1" applyFill="1" applyBorder="1" applyAlignment="1" applyProtection="1">
      <alignment horizontal="left"/>
      <protection hidden="1"/>
    </xf>
    <xf numFmtId="167" fontId="9" fillId="30" borderId="10" xfId="28" applyFont="1" applyFill="1" applyBorder="1" applyAlignment="1" applyProtection="1">
      <protection hidden="1"/>
    </xf>
    <xf numFmtId="164" fontId="34" fillId="0" borderId="18" xfId="0" applyNumberFormat="1" applyFont="1" applyBorder="1" applyAlignment="1" applyProtection="1">
      <alignment horizontal="left"/>
      <protection hidden="1"/>
    </xf>
    <xf numFmtId="164" fontId="34" fillId="0" borderId="12" xfId="0" applyNumberFormat="1" applyFont="1" applyBorder="1" applyAlignment="1" applyProtection="1">
      <alignment horizontal="left"/>
      <protection hidden="1"/>
    </xf>
    <xf numFmtId="0" fontId="4" fillId="24" borderId="56" xfId="0" applyFont="1" applyFill="1" applyBorder="1" applyAlignment="1" applyProtection="1">
      <alignment horizontal="center" vertical="center"/>
      <protection hidden="1"/>
    </xf>
    <xf numFmtId="167" fontId="9" fillId="0" borderId="37" xfId="28" applyFont="1" applyFill="1" applyBorder="1" applyAlignment="1" applyProtection="1">
      <alignment horizontal="center"/>
      <protection locked="0"/>
    </xf>
    <xf numFmtId="165" fontId="0" fillId="0" borderId="0" xfId="0" applyNumberFormat="1" applyProtection="1">
      <protection hidden="1"/>
    </xf>
    <xf numFmtId="4" fontId="0" fillId="0" borderId="0" xfId="0" applyNumberFormat="1" applyProtection="1">
      <protection hidden="1"/>
    </xf>
    <xf numFmtId="167" fontId="9" fillId="30" borderId="37" xfId="28" applyFont="1" applyFill="1" applyBorder="1" applyAlignment="1" applyProtection="1">
      <protection hidden="1"/>
    </xf>
    <xf numFmtId="167" fontId="53" fillId="0" borderId="10" xfId="28" applyFont="1" applyFill="1" applyBorder="1" applyAlignment="1" applyProtection="1">
      <protection hidden="1"/>
    </xf>
    <xf numFmtId="165" fontId="9" fillId="0" borderId="15" xfId="30" applyFont="1" applyFill="1" applyBorder="1" applyAlignment="1">
      <alignment horizontal="left"/>
    </xf>
    <xf numFmtId="167" fontId="0" fillId="0" borderId="15" xfId="28" applyFont="1" applyFill="1" applyBorder="1" applyAlignment="1" applyProtection="1">
      <alignment horizontal="left"/>
      <protection locked="0"/>
    </xf>
    <xf numFmtId="176" fontId="40" fillId="0" borderId="0" xfId="28" applyNumberFormat="1" applyFill="1" applyProtection="1">
      <protection hidden="1"/>
    </xf>
    <xf numFmtId="167" fontId="9" fillId="30" borderId="37" xfId="28" applyFont="1" applyFill="1" applyBorder="1" applyAlignment="1" applyProtection="1">
      <alignment horizontal="right"/>
      <protection locked="0"/>
    </xf>
    <xf numFmtId="167" fontId="9" fillId="0" borderId="37" xfId="28" applyFont="1" applyFill="1" applyBorder="1" applyAlignment="1" applyProtection="1">
      <alignment horizontal="right"/>
      <protection hidden="1"/>
    </xf>
    <xf numFmtId="0" fontId="5" fillId="30" borderId="0" xfId="0" applyFont="1" applyFill="1" applyAlignment="1" applyProtection="1">
      <alignment horizontal="center" vertical="center"/>
      <protection hidden="1"/>
    </xf>
    <xf numFmtId="0" fontId="6" fillId="30" borderId="0" xfId="0" applyFont="1" applyFill="1" applyProtection="1">
      <protection hidden="1"/>
    </xf>
    <xf numFmtId="167" fontId="8" fillId="30" borderId="15" xfId="28" applyFont="1" applyFill="1" applyBorder="1" applyAlignment="1" applyProtection="1">
      <alignment horizontal="center" vertical="center"/>
      <protection hidden="1"/>
    </xf>
    <xf numFmtId="167" fontId="8" fillId="30" borderId="0" xfId="28" applyFont="1" applyFill="1" applyBorder="1" applyAlignment="1" applyProtection="1">
      <alignment horizontal="center" vertical="center"/>
      <protection hidden="1"/>
    </xf>
    <xf numFmtId="0" fontId="46" fillId="30" borderId="55" xfId="0" applyFont="1" applyFill="1" applyBorder="1" applyAlignment="1" applyProtection="1">
      <alignment horizontal="center" vertical="center"/>
      <protection hidden="1"/>
    </xf>
    <xf numFmtId="167" fontId="9" fillId="30" borderId="51" xfId="28" applyFont="1" applyFill="1" applyBorder="1" applyProtection="1">
      <protection hidden="1"/>
    </xf>
    <xf numFmtId="177" fontId="40" fillId="0" borderId="0" xfId="28" applyNumberFormat="1" applyFill="1" applyProtection="1">
      <protection hidden="1"/>
    </xf>
    <xf numFmtId="43" fontId="0" fillId="0" borderId="0" xfId="0" applyNumberFormat="1" applyProtection="1">
      <protection hidden="1"/>
    </xf>
    <xf numFmtId="9" fontId="0" fillId="0" borderId="0" xfId="63" applyFont="1" applyFill="1" applyProtection="1">
      <protection hidden="1"/>
    </xf>
    <xf numFmtId="167" fontId="9" fillId="30" borderId="37" xfId="28" applyFont="1" applyFill="1" applyBorder="1" applyAlignment="1" applyProtection="1">
      <alignment horizontal="left"/>
      <protection hidden="1"/>
    </xf>
    <xf numFmtId="165" fontId="9" fillId="30" borderId="10" xfId="0" applyNumberFormat="1" applyFont="1" applyFill="1" applyBorder="1" applyProtection="1">
      <protection hidden="1"/>
    </xf>
    <xf numFmtId="167" fontId="9" fillId="0" borderId="97" xfId="28" applyFont="1" applyFill="1" applyBorder="1"/>
    <xf numFmtId="0" fontId="9" fillId="30" borderId="20" xfId="0" applyFont="1" applyFill="1" applyBorder="1" applyProtection="1">
      <protection hidden="1"/>
    </xf>
    <xf numFmtId="0" fontId="8" fillId="30" borderId="57" xfId="0" applyFont="1" applyFill="1" applyBorder="1" applyAlignment="1" applyProtection="1">
      <alignment horizontal="center" vertical="center"/>
      <protection hidden="1"/>
    </xf>
    <xf numFmtId="165" fontId="9" fillId="30" borderId="37" xfId="0" applyNumberFormat="1" applyFont="1" applyFill="1" applyBorder="1" applyProtection="1">
      <protection hidden="1"/>
    </xf>
    <xf numFmtId="0" fontId="54" fillId="0" borderId="0" xfId="0" applyFont="1"/>
    <xf numFmtId="167" fontId="54" fillId="0" borderId="0" xfId="28" applyFont="1"/>
    <xf numFmtId="0" fontId="55" fillId="0" borderId="0" xfId="0" applyFont="1"/>
    <xf numFmtId="167" fontId="55" fillId="0" borderId="96" xfId="28" applyFont="1" applyBorder="1"/>
    <xf numFmtId="0" fontId="0" fillId="0" borderId="96" xfId="0" applyBorder="1"/>
    <xf numFmtId="167" fontId="0" fillId="0" borderId="96" xfId="28" applyFont="1" applyBorder="1"/>
    <xf numFmtId="0" fontId="55" fillId="0" borderId="96" xfId="0" applyFont="1" applyBorder="1"/>
    <xf numFmtId="167" fontId="0" fillId="0" borderId="0" xfId="28" applyFont="1"/>
    <xf numFmtId="167" fontId="55" fillId="32" borderId="0" xfId="28" applyFont="1" applyFill="1"/>
    <xf numFmtId="167" fontId="55" fillId="0" borderId="0" xfId="28" applyFont="1"/>
    <xf numFmtId="1" fontId="0" fillId="0" borderId="0" xfId="0" applyNumberFormat="1"/>
    <xf numFmtId="14" fontId="0" fillId="0" borderId="0" xfId="0" applyNumberFormat="1"/>
    <xf numFmtId="165" fontId="0" fillId="0" borderId="0" xfId="0" applyNumberFormat="1"/>
    <xf numFmtId="0" fontId="0" fillId="0" borderId="0" xfId="0" applyAlignment="1">
      <alignment vertical="center"/>
    </xf>
    <xf numFmtId="167" fontId="0" fillId="0" borderId="0" xfId="28" applyFont="1" applyAlignment="1">
      <alignment vertical="center"/>
    </xf>
    <xf numFmtId="167" fontId="40" fillId="0" borderId="0" xfId="28" applyProtection="1">
      <protection hidden="1"/>
    </xf>
    <xf numFmtId="167" fontId="40" fillId="0" borderId="0" xfId="28"/>
    <xf numFmtId="0" fontId="9" fillId="0" borderId="0" xfId="65" applyFont="1" applyAlignment="1" applyProtection="1">
      <alignment horizontal="center"/>
      <protection hidden="1"/>
    </xf>
    <xf numFmtId="0" fontId="3" fillId="0" borderId="38" xfId="65" applyBorder="1" applyProtection="1">
      <protection hidden="1"/>
    </xf>
    <xf numFmtId="0" fontId="57" fillId="0" borderId="34" xfId="65" applyFont="1" applyBorder="1" applyProtection="1">
      <protection hidden="1"/>
    </xf>
    <xf numFmtId="0" fontId="57" fillId="0" borderId="61" xfId="65" applyFont="1" applyBorder="1" applyProtection="1">
      <protection hidden="1"/>
    </xf>
    <xf numFmtId="0" fontId="3" fillId="0" borderId="39" xfId="65" applyBorder="1" applyProtection="1">
      <protection hidden="1"/>
    </xf>
    <xf numFmtId="0" fontId="3" fillId="0" borderId="0" xfId="65" applyProtection="1">
      <protection hidden="1"/>
    </xf>
    <xf numFmtId="0" fontId="3" fillId="0" borderId="50" xfId="65" applyBorder="1" applyProtection="1">
      <protection hidden="1"/>
    </xf>
    <xf numFmtId="165" fontId="58" fillId="0" borderId="104" xfId="65" applyNumberFormat="1" applyFont="1" applyBorder="1" applyProtection="1">
      <protection hidden="1"/>
    </xf>
    <xf numFmtId="0" fontId="59" fillId="0" borderId="104" xfId="65" applyFont="1" applyBorder="1" applyProtection="1">
      <protection hidden="1"/>
    </xf>
    <xf numFmtId="0" fontId="39" fillId="0" borderId="104" xfId="65" applyFont="1" applyBorder="1" applyProtection="1">
      <protection hidden="1"/>
    </xf>
    <xf numFmtId="0" fontId="58" fillId="0" borderId="39" xfId="65" applyFont="1" applyBorder="1" applyAlignment="1" applyProtection="1">
      <alignment horizontal="center"/>
      <protection hidden="1"/>
    </xf>
    <xf numFmtId="0" fontId="58" fillId="0" borderId="50" xfId="65" applyFont="1" applyBorder="1" applyAlignment="1" applyProtection="1">
      <alignment horizontal="center"/>
      <protection hidden="1"/>
    </xf>
    <xf numFmtId="165" fontId="58" fillId="0" borderId="0" xfId="65" applyNumberFormat="1" applyFont="1" applyProtection="1">
      <protection hidden="1"/>
    </xf>
    <xf numFmtId="0" fontId="59" fillId="0" borderId="0" xfId="65" applyFont="1" applyProtection="1">
      <protection hidden="1"/>
    </xf>
    <xf numFmtId="0" fontId="39" fillId="0" borderId="101" xfId="65" applyFont="1" applyBorder="1" applyProtection="1">
      <protection hidden="1"/>
    </xf>
    <xf numFmtId="0" fontId="39" fillId="0" borderId="102" xfId="65" applyFont="1" applyBorder="1" applyProtection="1">
      <protection hidden="1"/>
    </xf>
    <xf numFmtId="0" fontId="39" fillId="0" borderId="99" xfId="65" applyFont="1" applyBorder="1" applyProtection="1">
      <protection hidden="1"/>
    </xf>
    <xf numFmtId="0" fontId="9" fillId="0" borderId="39" xfId="65" applyFont="1" applyBorder="1" applyProtection="1">
      <protection hidden="1"/>
    </xf>
    <xf numFmtId="0" fontId="9" fillId="0" borderId="0" xfId="65" applyFont="1" applyProtection="1">
      <protection hidden="1"/>
    </xf>
    <xf numFmtId="0" fontId="9" fillId="0" borderId="50" xfId="65" applyFont="1" applyBorder="1" applyProtection="1">
      <protection hidden="1"/>
    </xf>
    <xf numFmtId="0" fontId="34" fillId="0" borderId="0" xfId="65" applyFont="1" applyProtection="1">
      <protection hidden="1"/>
    </xf>
    <xf numFmtId="0" fontId="39" fillId="0" borderId="39" xfId="65" applyFont="1" applyBorder="1" applyProtection="1">
      <protection hidden="1"/>
    </xf>
    <xf numFmtId="0" fontId="39" fillId="0" borderId="0" xfId="65" applyFont="1" applyProtection="1">
      <protection hidden="1"/>
    </xf>
    <xf numFmtId="0" fontId="39" fillId="0" borderId="50" xfId="65" applyFont="1" applyBorder="1" applyProtection="1">
      <protection hidden="1"/>
    </xf>
    <xf numFmtId="0" fontId="60" fillId="0" borderId="96" xfId="65" applyFont="1" applyBorder="1" applyAlignment="1" applyProtection="1">
      <alignment horizontal="center" vertical="center"/>
      <protection hidden="1"/>
    </xf>
    <xf numFmtId="0" fontId="61" fillId="0" borderId="0" xfId="65" applyFont="1" applyProtection="1">
      <protection hidden="1"/>
    </xf>
    <xf numFmtId="0" fontId="39" fillId="0" borderId="0" xfId="65" applyFont="1" applyAlignment="1" applyProtection="1">
      <alignment horizontal="right"/>
      <protection hidden="1"/>
    </xf>
    <xf numFmtId="0" fontId="9" fillId="0" borderId="0" xfId="65" applyFont="1" applyAlignment="1" applyProtection="1">
      <alignment horizontal="center" vertical="center"/>
      <protection hidden="1"/>
    </xf>
    <xf numFmtId="0" fontId="39" fillId="0" borderId="0" xfId="65" applyFont="1" applyAlignment="1" applyProtection="1">
      <alignment horizontal="left"/>
      <protection hidden="1"/>
    </xf>
    <xf numFmtId="166" fontId="39" fillId="0" borderId="0" xfId="65" applyNumberFormat="1" applyFont="1" applyProtection="1">
      <protection hidden="1"/>
    </xf>
    <xf numFmtId="0" fontId="39" fillId="0" borderId="0" xfId="65" quotePrefix="1" applyFont="1" applyAlignment="1" applyProtection="1">
      <alignment horizontal="right"/>
      <protection hidden="1"/>
    </xf>
    <xf numFmtId="178" fontId="9" fillId="0" borderId="39" xfId="65" quotePrefix="1" applyNumberFormat="1" applyFont="1" applyBorder="1" applyAlignment="1" applyProtection="1">
      <alignment horizontal="right"/>
      <protection hidden="1"/>
    </xf>
    <xf numFmtId="178" fontId="9" fillId="0" borderId="0" xfId="65" quotePrefix="1" applyNumberFormat="1" applyFont="1" applyAlignment="1" applyProtection="1">
      <alignment horizontal="right"/>
      <protection hidden="1"/>
    </xf>
    <xf numFmtId="178" fontId="9" fillId="0" borderId="50" xfId="65" quotePrefix="1" applyNumberFormat="1" applyFont="1" applyBorder="1" applyAlignment="1" applyProtection="1">
      <alignment horizontal="right"/>
      <protection hidden="1"/>
    </xf>
    <xf numFmtId="0" fontId="9" fillId="0" borderId="39" xfId="65" quotePrefix="1" applyFont="1" applyBorder="1" applyAlignment="1" applyProtection="1">
      <alignment horizontal="right"/>
      <protection hidden="1"/>
    </xf>
    <xf numFmtId="166" fontId="9" fillId="0" borderId="0" xfId="65" applyNumberFormat="1" applyFont="1" applyProtection="1">
      <protection hidden="1"/>
    </xf>
    <xf numFmtId="166" fontId="9" fillId="0" borderId="50" xfId="65" applyNumberFormat="1" applyFont="1" applyBorder="1" applyProtection="1">
      <protection hidden="1"/>
    </xf>
    <xf numFmtId="165" fontId="39" fillId="0" borderId="0" xfId="65" applyNumberFormat="1" applyFont="1" applyAlignment="1" applyProtection="1">
      <alignment horizontal="left"/>
      <protection hidden="1"/>
    </xf>
    <xf numFmtId="178" fontId="9" fillId="0" borderId="39" xfId="65" applyNumberFormat="1" applyFont="1" applyBorder="1" applyProtection="1">
      <protection hidden="1"/>
    </xf>
    <xf numFmtId="178" fontId="9" fillId="0" borderId="0" xfId="65" applyNumberFormat="1" applyFont="1" applyProtection="1">
      <protection hidden="1"/>
    </xf>
    <xf numFmtId="178" fontId="9" fillId="0" borderId="50" xfId="65" applyNumberFormat="1" applyFont="1" applyBorder="1" applyProtection="1">
      <protection hidden="1"/>
    </xf>
    <xf numFmtId="178" fontId="0" fillId="0" borderId="0" xfId="0" applyNumberFormat="1"/>
    <xf numFmtId="166" fontId="39" fillId="0" borderId="0" xfId="65" applyNumberFormat="1" applyFont="1" applyAlignment="1" applyProtection="1">
      <alignment horizontal="center"/>
      <protection hidden="1"/>
    </xf>
    <xf numFmtId="166" fontId="9" fillId="0" borderId="0" xfId="65" applyNumberFormat="1" applyFont="1" applyAlignment="1" applyProtection="1">
      <alignment horizontal="center"/>
      <protection hidden="1"/>
    </xf>
    <xf numFmtId="166" fontId="9" fillId="0" borderId="50" xfId="65" applyNumberFormat="1" applyFont="1" applyBorder="1" applyAlignment="1" applyProtection="1">
      <alignment horizontal="center"/>
      <protection hidden="1"/>
    </xf>
    <xf numFmtId="166" fontId="9" fillId="0" borderId="39" xfId="65" applyNumberFormat="1" applyFont="1" applyBorder="1" applyProtection="1">
      <protection hidden="1"/>
    </xf>
    <xf numFmtId="167" fontId="0" fillId="0" borderId="0" xfId="0" applyNumberFormat="1"/>
    <xf numFmtId="3" fontId="0" fillId="0" borderId="0" xfId="0" applyNumberFormat="1"/>
    <xf numFmtId="165" fontId="58" fillId="0" borderId="38" xfId="65" applyNumberFormat="1" applyFont="1" applyBorder="1" applyProtection="1">
      <protection hidden="1"/>
    </xf>
    <xf numFmtId="0" fontId="59" fillId="0" borderId="34" xfId="65" applyFont="1" applyBorder="1" applyProtection="1">
      <protection hidden="1"/>
    </xf>
    <xf numFmtId="0" fontId="61" fillId="0" borderId="34" xfId="65" applyFont="1" applyBorder="1" applyProtection="1">
      <protection hidden="1"/>
    </xf>
    <xf numFmtId="0" fontId="39" fillId="0" borderId="34" xfId="65" applyFont="1" applyBorder="1" applyProtection="1">
      <protection hidden="1"/>
    </xf>
    <xf numFmtId="0" fontId="3" fillId="0" borderId="34" xfId="65" applyBorder="1" applyProtection="1">
      <protection hidden="1"/>
    </xf>
    <xf numFmtId="0" fontId="39" fillId="0" borderId="34" xfId="65" applyFont="1" applyBorder="1" applyAlignment="1" applyProtection="1">
      <alignment horizontal="right"/>
      <protection hidden="1"/>
    </xf>
    <xf numFmtId="0" fontId="58" fillId="0" borderId="38" xfId="65" applyFont="1" applyBorder="1" applyAlignment="1" applyProtection="1">
      <alignment horizontal="center"/>
      <protection hidden="1"/>
    </xf>
    <xf numFmtId="0" fontId="58" fillId="0" borderId="61" xfId="65" applyFont="1" applyBorder="1" applyAlignment="1" applyProtection="1">
      <alignment horizontal="center"/>
      <protection hidden="1"/>
    </xf>
    <xf numFmtId="165" fontId="58" fillId="0" borderId="34" xfId="65" applyNumberFormat="1" applyFont="1" applyBorder="1" applyProtection="1">
      <protection hidden="1"/>
    </xf>
    <xf numFmtId="0" fontId="39" fillId="0" borderId="61" xfId="65" applyFont="1" applyBorder="1" applyProtection="1">
      <protection hidden="1"/>
    </xf>
    <xf numFmtId="0" fontId="3" fillId="0" borderId="101" xfId="65" applyBorder="1" applyProtection="1">
      <protection hidden="1"/>
    </xf>
    <xf numFmtId="0" fontId="59" fillId="0" borderId="102" xfId="65" applyFont="1" applyBorder="1" applyProtection="1">
      <protection hidden="1"/>
    </xf>
    <xf numFmtId="165" fontId="9" fillId="0" borderId="102" xfId="65" applyNumberFormat="1" applyFont="1" applyBorder="1" applyAlignment="1" applyProtection="1">
      <alignment horizontal="left"/>
      <protection hidden="1"/>
    </xf>
    <xf numFmtId="0" fontId="9" fillId="0" borderId="102" xfId="65" applyFont="1" applyBorder="1" applyProtection="1">
      <protection hidden="1"/>
    </xf>
    <xf numFmtId="166" fontId="9" fillId="0" borderId="102" xfId="65" applyNumberFormat="1" applyFont="1" applyBorder="1" applyProtection="1">
      <protection hidden="1"/>
    </xf>
    <xf numFmtId="0" fontId="9" fillId="0" borderId="102" xfId="65" quotePrefix="1" applyFont="1" applyBorder="1" applyAlignment="1" applyProtection="1">
      <alignment horizontal="right"/>
      <protection hidden="1"/>
    </xf>
    <xf numFmtId="0" fontId="9" fillId="0" borderId="99" xfId="65" quotePrefix="1" applyFont="1" applyBorder="1" applyAlignment="1" applyProtection="1">
      <alignment horizontal="right"/>
      <protection hidden="1"/>
    </xf>
    <xf numFmtId="165" fontId="9" fillId="0" borderId="0" xfId="65" applyNumberFormat="1" applyFont="1" applyAlignment="1" applyProtection="1">
      <alignment horizontal="left"/>
      <protection hidden="1"/>
    </xf>
    <xf numFmtId="165" fontId="9" fillId="0" borderId="0" xfId="65" applyNumberFormat="1" applyFont="1" applyAlignment="1" applyProtection="1">
      <alignment horizontal="left" indent="1"/>
      <protection hidden="1"/>
    </xf>
    <xf numFmtId="0" fontId="9" fillId="0" borderId="0" xfId="65" quotePrefix="1" applyFont="1" applyAlignment="1" applyProtection="1">
      <alignment horizontal="right"/>
      <protection hidden="1"/>
    </xf>
    <xf numFmtId="165" fontId="9" fillId="0" borderId="34" xfId="65" applyNumberFormat="1" applyFont="1" applyBorder="1" applyAlignment="1" applyProtection="1">
      <alignment horizontal="left"/>
      <protection hidden="1"/>
    </xf>
    <xf numFmtId="0" fontId="9" fillId="0" borderId="34" xfId="65" applyFont="1" applyBorder="1" applyProtection="1">
      <protection hidden="1"/>
    </xf>
    <xf numFmtId="165" fontId="9" fillId="0" borderId="34" xfId="65" applyNumberFormat="1" applyFont="1" applyBorder="1" applyAlignment="1" applyProtection="1">
      <alignment horizontal="left" indent="1"/>
      <protection hidden="1"/>
    </xf>
    <xf numFmtId="166" fontId="9" fillId="0" borderId="34" xfId="65" applyNumberFormat="1" applyFont="1" applyBorder="1" applyProtection="1">
      <protection hidden="1"/>
    </xf>
    <xf numFmtId="0" fontId="34" fillId="0" borderId="34" xfId="65" applyFont="1" applyBorder="1" applyProtection="1">
      <protection hidden="1"/>
    </xf>
    <xf numFmtId="0" fontId="5" fillId="0" borderId="34" xfId="65" applyFont="1" applyBorder="1" applyProtection="1">
      <protection hidden="1"/>
    </xf>
    <xf numFmtId="0" fontId="5" fillId="0" borderId="61" xfId="65" applyFont="1" applyBorder="1" applyProtection="1">
      <protection hidden="1"/>
    </xf>
    <xf numFmtId="0" fontId="5" fillId="0" borderId="0" xfId="65" applyFont="1" applyProtection="1">
      <protection hidden="1"/>
    </xf>
    <xf numFmtId="166" fontId="62" fillId="0" borderId="0" xfId="65" applyNumberFormat="1" applyFont="1" applyProtection="1">
      <protection hidden="1"/>
    </xf>
    <xf numFmtId="0" fontId="62" fillId="0" borderId="0" xfId="65" applyFont="1" applyAlignment="1" applyProtection="1">
      <alignment horizontal="center"/>
      <protection hidden="1"/>
    </xf>
    <xf numFmtId="0" fontId="62" fillId="0" borderId="0" xfId="65" quotePrefix="1" applyFont="1" applyAlignment="1" applyProtection="1">
      <alignment horizontal="right"/>
      <protection hidden="1"/>
    </xf>
    <xf numFmtId="0" fontId="59" fillId="0" borderId="0" xfId="65" quotePrefix="1" applyFont="1" applyAlignment="1" applyProtection="1">
      <alignment horizontal="left"/>
      <protection hidden="1"/>
    </xf>
    <xf numFmtId="166" fontId="59" fillId="0" borderId="0" xfId="65" applyNumberFormat="1" applyFont="1" applyAlignment="1" applyProtection="1">
      <alignment horizontal="center"/>
      <protection hidden="1"/>
    </xf>
    <xf numFmtId="166" fontId="63" fillId="0" borderId="0" xfId="65" applyNumberFormat="1" applyFont="1" applyProtection="1">
      <protection hidden="1"/>
    </xf>
    <xf numFmtId="166" fontId="63" fillId="0" borderId="0" xfId="65" applyNumberFormat="1" applyFont="1" applyAlignment="1" applyProtection="1">
      <alignment horizontal="center"/>
      <protection hidden="1"/>
    </xf>
    <xf numFmtId="166" fontId="59" fillId="0" borderId="50" xfId="65" applyNumberFormat="1" applyFont="1" applyBorder="1" applyAlignment="1" applyProtection="1">
      <alignment horizontal="center"/>
      <protection hidden="1"/>
    </xf>
    <xf numFmtId="0" fontId="58" fillId="0" borderId="39" xfId="65" applyFont="1" applyBorder="1" applyProtection="1">
      <protection hidden="1"/>
    </xf>
    <xf numFmtId="0" fontId="58" fillId="0" borderId="0" xfId="65" applyFont="1" applyProtection="1">
      <protection hidden="1"/>
    </xf>
    <xf numFmtId="0" fontId="63" fillId="0" borderId="0" xfId="65" applyFont="1" applyProtection="1">
      <protection hidden="1"/>
    </xf>
    <xf numFmtId="0" fontId="64" fillId="0" borderId="0" xfId="65" applyFont="1" applyAlignment="1" applyProtection="1">
      <alignment horizontal="center"/>
      <protection hidden="1"/>
    </xf>
    <xf numFmtId="0" fontId="59" fillId="0" borderId="50" xfId="65" applyFont="1" applyBorder="1" applyProtection="1">
      <protection hidden="1"/>
    </xf>
    <xf numFmtId="0" fontId="58" fillId="0" borderId="0" xfId="65" applyFont="1" applyAlignment="1" applyProtection="1">
      <alignment horizontal="center"/>
      <protection hidden="1"/>
    </xf>
    <xf numFmtId="0" fontId="63" fillId="0" borderId="0" xfId="65" applyFont="1" applyAlignment="1" applyProtection="1">
      <alignment horizontal="center"/>
      <protection hidden="1"/>
    </xf>
    <xf numFmtId="179" fontId="65" fillId="0" borderId="0" xfId="65" applyNumberFormat="1" applyFont="1" applyProtection="1">
      <protection hidden="1"/>
    </xf>
    <xf numFmtId="179" fontId="66" fillId="0" borderId="0" xfId="65" applyNumberFormat="1" applyFont="1" applyProtection="1">
      <protection hidden="1"/>
    </xf>
    <xf numFmtId="179" fontId="66" fillId="0" borderId="50" xfId="65" applyNumberFormat="1" applyFont="1" applyBorder="1" applyProtection="1">
      <protection hidden="1"/>
    </xf>
    <xf numFmtId="0" fontId="58" fillId="0" borderId="34" xfId="65" applyFont="1" applyBorder="1" applyAlignment="1" applyProtection="1">
      <alignment horizontal="center"/>
      <protection hidden="1"/>
    </xf>
    <xf numFmtId="0" fontId="59" fillId="0" borderId="61" xfId="65" applyFont="1" applyBorder="1" applyProtection="1">
      <protection hidden="1"/>
    </xf>
    <xf numFmtId="0" fontId="3" fillId="0" borderId="0" xfId="0" applyFont="1"/>
    <xf numFmtId="0" fontId="3" fillId="0" borderId="0" xfId="0" applyFont="1" applyAlignment="1">
      <alignment horizontal="center"/>
    </xf>
    <xf numFmtId="0" fontId="72" fillId="0" borderId="0" xfId="0" applyFont="1"/>
    <xf numFmtId="0" fontId="5" fillId="0" borderId="0" xfId="0" applyFont="1"/>
    <xf numFmtId="0" fontId="77" fillId="0" borderId="0" xfId="0" applyFont="1"/>
    <xf numFmtId="0" fontId="81" fillId="0" borderId="40" xfId="67" applyFont="1" applyBorder="1"/>
    <xf numFmtId="0" fontId="75" fillId="0" borderId="40" xfId="0" applyFont="1" applyBorder="1" applyAlignment="1">
      <alignment horizontal="center"/>
    </xf>
    <xf numFmtId="0" fontId="75" fillId="0" borderId="40" xfId="0" applyFont="1" applyBorder="1"/>
    <xf numFmtId="0" fontId="3" fillId="0" borderId="40" xfId="0" applyFont="1" applyBorder="1"/>
    <xf numFmtId="0" fontId="3" fillId="0" borderId="40" xfId="0" applyFont="1" applyBorder="1" applyAlignment="1">
      <alignment horizontal="center"/>
    </xf>
    <xf numFmtId="0" fontId="82" fillId="0" borderId="0" xfId="0" applyFont="1"/>
    <xf numFmtId="0" fontId="75" fillId="0" borderId="40" xfId="67" applyFont="1" applyBorder="1" applyAlignment="1">
      <alignment horizontal="center"/>
    </xf>
    <xf numFmtId="0" fontId="75" fillId="25" borderId="39" xfId="67" applyFont="1" applyFill="1" applyBorder="1" applyAlignment="1">
      <alignment horizontal="center"/>
    </xf>
    <xf numFmtId="165" fontId="75" fillId="25" borderId="39" xfId="67" applyNumberFormat="1" applyFont="1" applyFill="1" applyBorder="1" applyAlignment="1">
      <alignment horizontal="center"/>
    </xf>
    <xf numFmtId="165" fontId="75" fillId="0" borderId="40" xfId="67" applyNumberFormat="1" applyFont="1" applyBorder="1" applyAlignment="1">
      <alignment horizontal="center"/>
    </xf>
    <xf numFmtId="165" fontId="75" fillId="0" borderId="40" xfId="67" applyNumberFormat="1" applyFont="1" applyBorder="1" applyAlignment="1">
      <alignment horizontal="right"/>
    </xf>
    <xf numFmtId="165" fontId="75" fillId="0" borderId="40" xfId="64" applyNumberFormat="1" applyFont="1" applyFill="1" applyBorder="1" applyAlignment="1">
      <alignment horizontal="right"/>
    </xf>
    <xf numFmtId="43" fontId="75" fillId="0" borderId="40" xfId="64" applyFont="1" applyFill="1" applyBorder="1" applyAlignment="1">
      <alignment horizontal="right"/>
    </xf>
    <xf numFmtId="165" fontId="75" fillId="0" borderId="40" xfId="63" applyNumberFormat="1" applyFont="1" applyFill="1" applyBorder="1" applyAlignment="1">
      <alignment horizontal="right"/>
    </xf>
    <xf numFmtId="165" fontId="75" fillId="0" borderId="40" xfId="66" applyFont="1" applyFill="1" applyBorder="1"/>
    <xf numFmtId="165" fontId="75" fillId="33" borderId="40" xfId="67" applyNumberFormat="1" applyFont="1" applyFill="1" applyBorder="1" applyAlignment="1">
      <alignment horizontal="right"/>
    </xf>
    <xf numFmtId="165" fontId="75" fillId="33" borderId="40" xfId="67" applyNumberFormat="1" applyFont="1" applyFill="1" applyBorder="1" applyAlignment="1">
      <alignment horizontal="center"/>
    </xf>
    <xf numFmtId="0" fontId="59" fillId="33" borderId="40" xfId="67" applyFont="1" applyFill="1" applyBorder="1" applyAlignment="1">
      <alignment horizontal="center"/>
    </xf>
    <xf numFmtId="165" fontId="82" fillId="0" borderId="0" xfId="0" applyNumberFormat="1" applyFont="1"/>
    <xf numFmtId="166" fontId="75" fillId="0" borderId="40" xfId="0" applyNumberFormat="1" applyFont="1" applyBorder="1"/>
    <xf numFmtId="0" fontId="75" fillId="33" borderId="40" xfId="67" applyFont="1" applyFill="1" applyBorder="1"/>
    <xf numFmtId="0" fontId="75" fillId="33" borderId="40" xfId="67" applyFont="1" applyFill="1" applyBorder="1" applyAlignment="1">
      <alignment horizontal="center"/>
    </xf>
    <xf numFmtId="165" fontId="75" fillId="33" borderId="40" xfId="67" applyNumberFormat="1" applyFont="1" applyFill="1" applyBorder="1"/>
    <xf numFmtId="165" fontId="75" fillId="33" borderId="40" xfId="64" applyNumberFormat="1" applyFont="1" applyFill="1" applyBorder="1"/>
    <xf numFmtId="43" fontId="75" fillId="33" borderId="40" xfId="64" applyFont="1" applyFill="1" applyBorder="1"/>
    <xf numFmtId="165" fontId="75" fillId="33" borderId="40" xfId="64" applyNumberFormat="1" applyFont="1" applyFill="1" applyBorder="1" applyAlignment="1">
      <alignment horizontal="right"/>
    </xf>
    <xf numFmtId="165" fontId="75" fillId="33" borderId="40" xfId="66" applyFont="1" applyFill="1" applyBorder="1"/>
    <xf numFmtId="168" fontId="75" fillId="33" borderId="40" xfId="64" applyNumberFormat="1" applyFont="1" applyFill="1" applyBorder="1" applyAlignment="1">
      <alignment horizontal="center"/>
    </xf>
    <xf numFmtId="165" fontId="75" fillId="33" borderId="40" xfId="66" applyFont="1" applyFill="1" applyBorder="1" applyAlignment="1">
      <alignment horizontal="center"/>
    </xf>
    <xf numFmtId="165" fontId="75" fillId="33" borderId="40" xfId="64" applyNumberFormat="1" applyFont="1" applyFill="1" applyBorder="1" applyAlignment="1">
      <alignment horizontal="center"/>
    </xf>
    <xf numFmtId="165" fontId="82" fillId="30" borderId="0" xfId="0" applyNumberFormat="1" applyFont="1" applyFill="1"/>
    <xf numFmtId="0" fontId="82" fillId="30" borderId="0" xfId="0" applyFont="1" applyFill="1"/>
    <xf numFmtId="0" fontId="3" fillId="30" borderId="0" xfId="0" applyFont="1" applyFill="1"/>
    <xf numFmtId="0" fontId="83" fillId="25" borderId="39" xfId="67" applyFont="1" applyFill="1" applyBorder="1" applyAlignment="1">
      <alignment horizontal="center"/>
    </xf>
    <xf numFmtId="165" fontId="83" fillId="25" borderId="39" xfId="67" applyNumberFormat="1" applyFont="1" applyFill="1" applyBorder="1" applyAlignment="1">
      <alignment horizontal="center"/>
    </xf>
    <xf numFmtId="165" fontId="83" fillId="0" borderId="40" xfId="67" applyNumberFormat="1" applyFont="1" applyBorder="1" applyAlignment="1">
      <alignment horizontal="center"/>
    </xf>
    <xf numFmtId="165" fontId="83" fillId="0" borderId="40" xfId="67" applyNumberFormat="1" applyFont="1" applyBorder="1"/>
    <xf numFmtId="165" fontId="83" fillId="0" borderId="40" xfId="64" applyNumberFormat="1" applyFont="1" applyFill="1" applyBorder="1"/>
    <xf numFmtId="43" fontId="83" fillId="0" borderId="40" xfId="64" applyFont="1" applyFill="1" applyBorder="1"/>
    <xf numFmtId="0" fontId="83" fillId="0" borderId="40" xfId="67" applyFont="1" applyBorder="1" applyAlignment="1">
      <alignment horizontal="center"/>
    </xf>
    <xf numFmtId="165" fontId="83" fillId="0" borderId="40" xfId="64" applyNumberFormat="1" applyFont="1" applyFill="1" applyBorder="1" applyAlignment="1">
      <alignment horizontal="right"/>
    </xf>
    <xf numFmtId="165" fontId="83" fillId="0" borderId="40" xfId="66" applyFont="1" applyFill="1" applyBorder="1"/>
    <xf numFmtId="168" fontId="83" fillId="0" borderId="40" xfId="64" applyNumberFormat="1" applyFont="1" applyFill="1" applyBorder="1" applyAlignment="1">
      <alignment horizontal="center"/>
    </xf>
    <xf numFmtId="165" fontId="83" fillId="0" borderId="40" xfId="66" applyFont="1" applyFill="1" applyBorder="1" applyAlignment="1">
      <alignment horizontal="center"/>
    </xf>
    <xf numFmtId="165" fontId="83" fillId="0" borderId="40" xfId="64" applyNumberFormat="1" applyFont="1" applyFill="1" applyBorder="1" applyAlignment="1">
      <alignment horizontal="center"/>
    </xf>
    <xf numFmtId="165" fontId="83" fillId="0" borderId="40" xfId="63" applyNumberFormat="1" applyFont="1" applyFill="1" applyBorder="1" applyAlignment="1">
      <alignment horizontal="right"/>
    </xf>
    <xf numFmtId="165" fontId="83" fillId="0" borderId="40" xfId="67" applyNumberFormat="1" applyFont="1" applyBorder="1" applyAlignment="1">
      <alignment horizontal="right"/>
    </xf>
    <xf numFmtId="165" fontId="83" fillId="33" borderId="40" xfId="67" applyNumberFormat="1" applyFont="1" applyFill="1" applyBorder="1" applyAlignment="1">
      <alignment horizontal="right"/>
    </xf>
    <xf numFmtId="165" fontId="83" fillId="33" borderId="40" xfId="67" applyNumberFormat="1" applyFont="1" applyFill="1" applyBorder="1" applyAlignment="1">
      <alignment horizontal="center"/>
    </xf>
    <xf numFmtId="0" fontId="84" fillId="33" borderId="40" xfId="67" applyFont="1" applyFill="1" applyBorder="1" applyAlignment="1">
      <alignment horizontal="center"/>
    </xf>
    <xf numFmtId="165" fontId="85" fillId="31" borderId="40" xfId="67" applyNumberFormat="1" applyFont="1" applyFill="1" applyBorder="1" applyAlignment="1">
      <alignment horizontal="right"/>
    </xf>
    <xf numFmtId="0" fontId="83" fillId="30" borderId="39" xfId="67" applyFont="1" applyFill="1" applyBorder="1" applyAlignment="1">
      <alignment horizontal="center"/>
    </xf>
    <xf numFmtId="165" fontId="83" fillId="30" borderId="39" xfId="67" applyNumberFormat="1" applyFont="1" applyFill="1" applyBorder="1" applyAlignment="1">
      <alignment horizontal="center"/>
    </xf>
    <xf numFmtId="165" fontId="85" fillId="33" borderId="40" xfId="67" applyNumberFormat="1" applyFont="1" applyFill="1" applyBorder="1" applyAlignment="1">
      <alignment horizontal="right"/>
    </xf>
    <xf numFmtId="165" fontId="3" fillId="0" borderId="0" xfId="0" applyNumberFormat="1" applyFont="1"/>
    <xf numFmtId="0" fontId="83" fillId="25" borderId="39" xfId="67" applyFont="1" applyFill="1" applyBorder="1"/>
    <xf numFmtId="165" fontId="83" fillId="25" borderId="40" xfId="67" applyNumberFormat="1" applyFont="1" applyFill="1" applyBorder="1" applyAlignment="1">
      <alignment horizontal="center"/>
    </xf>
    <xf numFmtId="0" fontId="44" fillId="33" borderId="40" xfId="67" applyFont="1" applyFill="1" applyBorder="1" applyAlignment="1">
      <alignment horizontal="center"/>
    </xf>
    <xf numFmtId="165" fontId="83" fillId="0" borderId="37" xfId="67" applyNumberFormat="1" applyFont="1" applyBorder="1" applyAlignment="1">
      <alignment horizontal="right"/>
    </xf>
    <xf numFmtId="165" fontId="84" fillId="33" borderId="40" xfId="67" applyNumberFormat="1" applyFont="1" applyFill="1" applyBorder="1" applyAlignment="1">
      <alignment horizontal="center"/>
    </xf>
    <xf numFmtId="165" fontId="85" fillId="0" borderId="40" xfId="66" applyFont="1" applyFill="1" applyBorder="1"/>
    <xf numFmtId="0" fontId="83" fillId="0" borderId="40" xfId="67" applyFont="1" applyBorder="1"/>
    <xf numFmtId="0" fontId="83" fillId="0" borderId="37" xfId="67" applyFont="1" applyBorder="1"/>
    <xf numFmtId="0" fontId="83" fillId="0" borderId="37" xfId="67" applyFont="1" applyBorder="1" applyAlignment="1">
      <alignment horizontal="center"/>
    </xf>
    <xf numFmtId="165" fontId="83" fillId="0" borderId="37" xfId="67" applyNumberFormat="1" applyFont="1" applyBorder="1" applyAlignment="1">
      <alignment horizontal="center"/>
    </xf>
    <xf numFmtId="165" fontId="83" fillId="0" borderId="37" xfId="67" applyNumberFormat="1" applyFont="1" applyBorder="1"/>
    <xf numFmtId="165" fontId="83" fillId="0" borderId="37" xfId="64" applyNumberFormat="1" applyFont="1" applyFill="1" applyBorder="1"/>
    <xf numFmtId="43" fontId="83" fillId="0" borderId="37" xfId="64" applyFont="1" applyFill="1" applyBorder="1"/>
    <xf numFmtId="165" fontId="83" fillId="0" borderId="37" xfId="64" applyNumberFormat="1" applyFont="1" applyFill="1" applyBorder="1" applyAlignment="1">
      <alignment horizontal="right"/>
    </xf>
    <xf numFmtId="165" fontId="83" fillId="0" borderId="37" xfId="66" applyFont="1" applyFill="1" applyBorder="1"/>
    <xf numFmtId="168" fontId="83" fillId="0" borderId="37" xfId="64" applyNumberFormat="1" applyFont="1" applyFill="1" applyBorder="1" applyAlignment="1">
      <alignment horizontal="center"/>
    </xf>
    <xf numFmtId="165" fontId="83" fillId="0" borderId="37" xfId="66" applyFont="1" applyFill="1" applyBorder="1" applyAlignment="1">
      <alignment horizontal="center"/>
    </xf>
    <xf numFmtId="165" fontId="83" fillId="0" borderId="37" xfId="64" applyNumberFormat="1" applyFont="1" applyFill="1" applyBorder="1" applyAlignment="1">
      <alignment horizontal="center"/>
    </xf>
    <xf numFmtId="165" fontId="83" fillId="0" borderId="37" xfId="63" applyNumberFormat="1" applyFont="1" applyFill="1" applyBorder="1" applyAlignment="1">
      <alignment horizontal="right"/>
    </xf>
    <xf numFmtId="165" fontId="83" fillId="33" borderId="37" xfId="67" applyNumberFormat="1" applyFont="1" applyFill="1" applyBorder="1" applyAlignment="1">
      <alignment horizontal="right"/>
    </xf>
    <xf numFmtId="165" fontId="83" fillId="33" borderId="37" xfId="67" applyNumberFormat="1" applyFont="1" applyFill="1" applyBorder="1" applyAlignment="1">
      <alignment horizontal="center"/>
    </xf>
    <xf numFmtId="165" fontId="84" fillId="33" borderId="37" xfId="67" applyNumberFormat="1" applyFont="1" applyFill="1" applyBorder="1" applyAlignment="1">
      <alignment horizontal="center"/>
    </xf>
    <xf numFmtId="165" fontId="83" fillId="0" borderId="108" xfId="67" applyNumberFormat="1" applyFont="1" applyBorder="1" applyAlignment="1">
      <alignment horizontal="center"/>
    </xf>
    <xf numFmtId="165" fontId="83" fillId="0" borderId="109" xfId="67" applyNumberFormat="1" applyFont="1" applyBorder="1" applyAlignment="1">
      <alignment horizontal="center"/>
    </xf>
    <xf numFmtId="165" fontId="83" fillId="0" borderId="110" xfId="67" applyNumberFormat="1" applyFont="1" applyBorder="1" applyAlignment="1">
      <alignment horizontal="center"/>
    </xf>
    <xf numFmtId="165" fontId="83" fillId="0" borderId="61" xfId="67" applyNumberFormat="1" applyFont="1" applyBorder="1" applyAlignment="1">
      <alignment horizontal="center"/>
    </xf>
    <xf numFmtId="0" fontId="84" fillId="0" borderId="61" xfId="67" applyFont="1" applyBorder="1" applyAlignment="1">
      <alignment horizontal="center"/>
    </xf>
    <xf numFmtId="165" fontId="83" fillId="0" borderId="50" xfId="67" applyNumberFormat="1" applyFont="1" applyBorder="1" applyAlignment="1">
      <alignment horizontal="center"/>
    </xf>
    <xf numFmtId="165" fontId="83" fillId="33" borderId="39" xfId="67" applyNumberFormat="1" applyFont="1" applyFill="1" applyBorder="1" applyAlignment="1">
      <alignment horizontal="center"/>
    </xf>
    <xf numFmtId="0" fontId="84" fillId="33" borderId="50" xfId="67" applyFont="1" applyFill="1" applyBorder="1" applyAlignment="1">
      <alignment horizontal="center"/>
    </xf>
    <xf numFmtId="0" fontId="83" fillId="30" borderId="34" xfId="0" applyFont="1" applyFill="1" applyBorder="1"/>
    <xf numFmtId="0" fontId="87" fillId="30" borderId="34" xfId="67" applyFont="1" applyFill="1" applyBorder="1" applyAlignment="1">
      <alignment horizontal="left" indent="1"/>
    </xf>
    <xf numFmtId="165" fontId="83" fillId="0" borderId="34" xfId="67" applyNumberFormat="1" applyFont="1" applyBorder="1" applyAlignment="1">
      <alignment horizontal="center"/>
    </xf>
    <xf numFmtId="165" fontId="83" fillId="30" borderId="34" xfId="67" applyNumberFormat="1" applyFont="1" applyFill="1" applyBorder="1" applyAlignment="1">
      <alignment horizontal="center"/>
    </xf>
    <xf numFmtId="165" fontId="83" fillId="33" borderId="38" xfId="67" applyNumberFormat="1" applyFont="1" applyFill="1" applyBorder="1" applyAlignment="1">
      <alignment horizontal="center"/>
    </xf>
    <xf numFmtId="165" fontId="83" fillId="33" borderId="34" xfId="67" applyNumberFormat="1" applyFont="1" applyFill="1" applyBorder="1" applyAlignment="1">
      <alignment horizontal="center"/>
    </xf>
    <xf numFmtId="165" fontId="83" fillId="33" borderId="34" xfId="67" applyNumberFormat="1" applyFont="1" applyFill="1" applyBorder="1" applyAlignment="1">
      <alignment horizontal="right"/>
    </xf>
    <xf numFmtId="0" fontId="84" fillId="33" borderId="61" xfId="67" applyFont="1" applyFill="1" applyBorder="1" applyAlignment="1">
      <alignment horizontal="center"/>
    </xf>
    <xf numFmtId="0" fontId="9" fillId="25" borderId="0" xfId="67" applyFont="1" applyFill="1"/>
    <xf numFmtId="0" fontId="96" fillId="0" borderId="0" xfId="0" applyFont="1" applyAlignment="1">
      <alignment horizontal="center" vertical="top"/>
    </xf>
    <xf numFmtId="0" fontId="79" fillId="0" borderId="0" xfId="0" applyFont="1" applyAlignment="1">
      <alignment horizontal="center" vertical="top"/>
    </xf>
    <xf numFmtId="0" fontId="9" fillId="0" borderId="40" xfId="0" applyFont="1" applyBorder="1" applyProtection="1">
      <protection hidden="1"/>
    </xf>
    <xf numFmtId="0" fontId="0" fillId="0" borderId="40" xfId="0" applyBorder="1" applyProtection="1">
      <protection hidden="1"/>
    </xf>
    <xf numFmtId="167" fontId="0" fillId="0" borderId="40" xfId="0" applyNumberFormat="1" applyBorder="1" applyProtection="1">
      <protection hidden="1"/>
    </xf>
    <xf numFmtId="167" fontId="9" fillId="0" borderId="40" xfId="0" applyNumberFormat="1" applyFont="1" applyBorder="1" applyProtection="1">
      <protection hidden="1"/>
    </xf>
    <xf numFmtId="167" fontId="40" fillId="0" borderId="40" xfId="28" applyBorder="1" applyProtection="1">
      <protection hidden="1"/>
    </xf>
    <xf numFmtId="0" fontId="34" fillId="0" borderId="15" xfId="0" applyFont="1" applyBorder="1" applyProtection="1">
      <protection hidden="1"/>
    </xf>
    <xf numFmtId="0" fontId="9" fillId="0" borderId="15" xfId="0" applyFont="1" applyBorder="1" applyProtection="1">
      <protection hidden="1"/>
    </xf>
    <xf numFmtId="0" fontId="9" fillId="0" borderId="0" xfId="65" applyFont="1" applyAlignment="1" applyProtection="1">
      <alignment horizontal="center"/>
      <protection hidden="1"/>
    </xf>
    <xf numFmtId="0" fontId="58" fillId="0" borderId="39" xfId="65" applyFont="1" applyBorder="1" applyAlignment="1" applyProtection="1">
      <alignment horizontal="center"/>
      <protection hidden="1"/>
    </xf>
    <xf numFmtId="0" fontId="58" fillId="0" borderId="50" xfId="65" applyFont="1" applyBorder="1" applyAlignment="1" applyProtection="1">
      <alignment horizontal="center"/>
      <protection hidden="1"/>
    </xf>
    <xf numFmtId="0" fontId="9" fillId="0" borderId="0" xfId="0" applyFont="1" applyBorder="1" applyAlignment="1" applyProtection="1">
      <alignment horizontal="center"/>
      <protection hidden="1"/>
    </xf>
    <xf numFmtId="14" fontId="9" fillId="0" borderId="0" xfId="0" applyNumberFormat="1" applyFont="1" applyBorder="1" applyAlignment="1" applyProtection="1">
      <alignment horizontal="center"/>
      <protection hidden="1"/>
    </xf>
    <xf numFmtId="173" fontId="9" fillId="0" borderId="0" xfId="0" applyNumberFormat="1" applyFont="1" applyBorder="1" applyAlignment="1" applyProtection="1">
      <alignment horizontal="center"/>
      <protection hidden="1"/>
    </xf>
    <xf numFmtId="0" fontId="9" fillId="0" borderId="0" xfId="0" quotePrefix="1" applyFont="1" applyBorder="1" applyAlignment="1" applyProtection="1">
      <alignment horizontal="center"/>
      <protection hidden="1"/>
    </xf>
    <xf numFmtId="167" fontId="9" fillId="0" borderId="0" xfId="28" applyFont="1" applyFill="1" applyBorder="1" applyAlignment="1" applyProtection="1">
      <protection hidden="1"/>
    </xf>
    <xf numFmtId="0" fontId="7" fillId="30" borderId="39" xfId="44" applyFont="1" applyFill="1" applyBorder="1" applyAlignment="1" applyProtection="1">
      <alignment horizontal="left" vertical="center" wrapText="1"/>
      <protection locked="0"/>
    </xf>
    <xf numFmtId="167" fontId="9" fillId="0" borderId="15" xfId="31" applyFont="1" applyFill="1" applyBorder="1" applyAlignment="1" applyProtection="1">
      <alignment horizontal="right" shrinkToFit="1"/>
      <protection hidden="1"/>
    </xf>
    <xf numFmtId="169" fontId="99" fillId="0" borderId="15" xfId="44" applyNumberFormat="1" applyFont="1" applyFill="1" applyBorder="1" applyAlignment="1" applyProtection="1">
      <alignment vertical="center"/>
      <protection locked="0"/>
    </xf>
    <xf numFmtId="0" fontId="100" fillId="0" borderId="0" xfId="65" applyFont="1" applyProtection="1">
      <protection hidden="1"/>
    </xf>
    <xf numFmtId="0" fontId="101" fillId="0" borderId="0" xfId="65" applyFont="1" applyAlignment="1" applyProtection="1">
      <alignment horizontal="center"/>
      <protection hidden="1"/>
    </xf>
    <xf numFmtId="0" fontId="102" fillId="0" borderId="0" xfId="65" applyFont="1" applyProtection="1">
      <protection hidden="1"/>
    </xf>
    <xf numFmtId="0" fontId="79" fillId="0" borderId="0" xfId="65" applyFont="1" applyAlignment="1" applyProtection="1">
      <alignment horizontal="center"/>
      <protection hidden="1"/>
    </xf>
    <xf numFmtId="0" fontId="103" fillId="0" borderId="0" xfId="65" applyFont="1" applyProtection="1">
      <protection hidden="1"/>
    </xf>
    <xf numFmtId="0" fontId="57" fillId="0" borderId="0" xfId="65" applyFont="1" applyProtection="1">
      <protection hidden="1"/>
    </xf>
    <xf numFmtId="0" fontId="104" fillId="0" borderId="0" xfId="65" applyFont="1" applyAlignment="1" applyProtection="1">
      <alignment horizontal="center"/>
      <protection hidden="1"/>
    </xf>
    <xf numFmtId="0" fontId="105" fillId="0" borderId="0" xfId="65" applyFont="1" applyAlignment="1" applyProtection="1">
      <alignment horizontal="center"/>
      <protection hidden="1"/>
    </xf>
    <xf numFmtId="165" fontId="3" fillId="0" borderId="0" xfId="65" applyNumberFormat="1" applyProtection="1">
      <protection hidden="1"/>
    </xf>
    <xf numFmtId="165" fontId="58" fillId="0" borderId="107" xfId="65" applyNumberFormat="1" applyFont="1" applyBorder="1" applyProtection="1">
      <protection hidden="1"/>
    </xf>
    <xf numFmtId="0" fontId="59" fillId="0" borderId="107" xfId="65" applyFont="1" applyBorder="1" applyProtection="1">
      <protection hidden="1"/>
    </xf>
    <xf numFmtId="0" fontId="39" fillId="0" borderId="107" xfId="65" applyFont="1" applyBorder="1" applyProtection="1">
      <protection hidden="1"/>
    </xf>
    <xf numFmtId="0" fontId="39" fillId="0" borderId="111" xfId="65" applyFont="1" applyBorder="1" applyProtection="1">
      <protection hidden="1"/>
    </xf>
    <xf numFmtId="0" fontId="39" fillId="0" borderId="112" xfId="65" applyFont="1" applyBorder="1" applyProtection="1">
      <protection hidden="1"/>
    </xf>
    <xf numFmtId="0" fontId="39" fillId="0" borderId="113" xfId="65" applyFont="1" applyBorder="1" applyProtection="1">
      <protection hidden="1"/>
    </xf>
    <xf numFmtId="166" fontId="3" fillId="0" borderId="0" xfId="65" applyNumberFormat="1" applyProtection="1">
      <protection hidden="1"/>
    </xf>
    <xf numFmtId="0" fontId="60" fillId="0" borderId="15" xfId="65" applyFont="1" applyBorder="1" applyAlignment="1" applyProtection="1">
      <alignment horizontal="center" vertical="center"/>
      <protection hidden="1"/>
    </xf>
    <xf numFmtId="0" fontId="60" fillId="0" borderId="105" xfId="65" applyFont="1" applyBorder="1" applyAlignment="1" applyProtection="1">
      <alignment horizontal="center" vertical="center"/>
      <protection hidden="1"/>
    </xf>
    <xf numFmtId="165" fontId="59" fillId="0" borderId="0" xfId="65" applyNumberFormat="1" applyFont="1" applyProtection="1">
      <protection hidden="1"/>
    </xf>
    <xf numFmtId="165" fontId="3" fillId="0" borderId="0" xfId="66" applyFont="1" applyFill="1" applyProtection="1">
      <protection hidden="1"/>
    </xf>
    <xf numFmtId="165" fontId="3" fillId="0" borderId="0" xfId="65" applyNumberFormat="1"/>
    <xf numFmtId="0" fontId="39" fillId="0" borderId="114" xfId="65" applyFont="1" applyBorder="1" applyProtection="1">
      <protection hidden="1"/>
    </xf>
    <xf numFmtId="0" fontId="3" fillId="0" borderId="111" xfId="65" applyBorder="1" applyProtection="1">
      <protection hidden="1"/>
    </xf>
    <xf numFmtId="0" fontId="59" fillId="0" borderId="112" xfId="65" applyFont="1" applyBorder="1" applyProtection="1">
      <protection hidden="1"/>
    </xf>
    <xf numFmtId="165" fontId="9" fillId="0" borderId="112" xfId="65" applyNumberFormat="1" applyFont="1" applyBorder="1" applyAlignment="1" applyProtection="1">
      <alignment horizontal="left"/>
      <protection hidden="1"/>
    </xf>
    <xf numFmtId="0" fontId="9" fillId="0" borderId="112" xfId="65" applyFont="1" applyBorder="1" applyProtection="1">
      <protection hidden="1"/>
    </xf>
    <xf numFmtId="166" fontId="9" fillId="0" borderId="112" xfId="65" applyNumberFormat="1" applyFont="1" applyBorder="1" applyProtection="1">
      <protection hidden="1"/>
    </xf>
    <xf numFmtId="0" fontId="9" fillId="0" borderId="112" xfId="65" quotePrefix="1" applyFont="1" applyBorder="1" applyAlignment="1" applyProtection="1">
      <alignment horizontal="right"/>
      <protection hidden="1"/>
    </xf>
    <xf numFmtId="0" fontId="9" fillId="0" borderId="113" xfId="65" quotePrefix="1" applyFont="1" applyBorder="1" applyAlignment="1" applyProtection="1">
      <alignment horizontal="right"/>
      <protection hidden="1"/>
    </xf>
    <xf numFmtId="0" fontId="3" fillId="0" borderId="61" xfId="65" applyBorder="1" applyProtection="1">
      <protection hidden="1"/>
    </xf>
    <xf numFmtId="0" fontId="33" fillId="0" borderId="0" xfId="65" applyFont="1" applyAlignment="1" applyProtection="1">
      <alignment horizontal="left"/>
      <protection hidden="1"/>
    </xf>
    <xf numFmtId="0" fontId="7" fillId="0" borderId="0" xfId="65" applyFont="1" applyProtection="1">
      <protection hidden="1"/>
    </xf>
    <xf numFmtId="0" fontId="8" fillId="0" borderId="0" xfId="65" quotePrefix="1" applyFont="1" applyAlignment="1" applyProtection="1">
      <alignment horizontal="right"/>
      <protection hidden="1"/>
    </xf>
    <xf numFmtId="0" fontId="33" fillId="0" borderId="0" xfId="65" applyFont="1" applyProtection="1">
      <protection hidden="1"/>
    </xf>
    <xf numFmtId="0" fontId="33" fillId="0" borderId="0" xfId="65" quotePrefix="1" applyFont="1" applyAlignment="1" applyProtection="1">
      <alignment horizontal="right"/>
      <protection hidden="1"/>
    </xf>
    <xf numFmtId="165" fontId="59" fillId="0" borderId="0" xfId="66" applyFont="1" applyFill="1" applyBorder="1" applyProtection="1">
      <protection hidden="1"/>
    </xf>
    <xf numFmtId="166" fontId="59" fillId="0" borderId="0" xfId="65" applyNumberFormat="1" applyFont="1" applyProtection="1">
      <protection hidden="1"/>
    </xf>
    <xf numFmtId="165" fontId="9" fillId="0" borderId="0" xfId="65" applyNumberFormat="1" applyFont="1" applyProtection="1">
      <protection hidden="1"/>
    </xf>
    <xf numFmtId="0" fontId="106" fillId="0" borderId="0" xfId="65" applyFont="1" applyProtection="1">
      <protection hidden="1"/>
    </xf>
    <xf numFmtId="0" fontId="107" fillId="0" borderId="0" xfId="65" applyFont="1" applyProtection="1">
      <protection hidden="1"/>
    </xf>
    <xf numFmtId="179" fontId="3" fillId="0" borderId="0" xfId="65" applyNumberFormat="1" applyProtection="1">
      <protection hidden="1"/>
    </xf>
    <xf numFmtId="0" fontId="108" fillId="0" borderId="0" xfId="65" applyFont="1" applyProtection="1">
      <protection hidden="1"/>
    </xf>
    <xf numFmtId="181" fontId="3" fillId="0" borderId="0" xfId="65" applyNumberFormat="1" applyProtection="1">
      <protection hidden="1"/>
    </xf>
    <xf numFmtId="0" fontId="109" fillId="0" borderId="0" xfId="65" applyFont="1" applyProtection="1">
      <protection hidden="1"/>
    </xf>
    <xf numFmtId="0" fontId="66" fillId="0" borderId="0" xfId="65" applyFont="1" applyProtection="1">
      <protection hidden="1"/>
    </xf>
    <xf numFmtId="0" fontId="110" fillId="0" borderId="0" xfId="65" applyFont="1" applyProtection="1">
      <protection hidden="1"/>
    </xf>
    <xf numFmtId="0" fontId="0" fillId="0" borderId="0" xfId="0" applyFill="1" applyBorder="1" applyProtection="1">
      <protection hidden="1"/>
    </xf>
    <xf numFmtId="0" fontId="0" fillId="0" borderId="117" xfId="0" applyFill="1" applyBorder="1" applyProtection="1">
      <protection hidden="1"/>
    </xf>
    <xf numFmtId="165" fontId="0" fillId="0" borderId="124" xfId="0" applyNumberFormat="1" applyBorder="1" applyAlignment="1" applyProtection="1">
      <alignment vertical="center"/>
      <protection hidden="1"/>
    </xf>
    <xf numFmtId="0" fontId="0" fillId="0" borderId="0" xfId="0" applyBorder="1" applyAlignment="1" applyProtection="1">
      <alignment vertical="center"/>
      <protection hidden="1"/>
    </xf>
    <xf numFmtId="0" fontId="0" fillId="0" borderId="0" xfId="0" applyBorder="1" applyProtection="1">
      <protection hidden="1"/>
    </xf>
    <xf numFmtId="0" fontId="0" fillId="0" borderId="117" xfId="0" applyBorder="1" applyProtection="1">
      <protection hidden="1"/>
    </xf>
    <xf numFmtId="0" fontId="0" fillId="0" borderId="125" xfId="0" applyBorder="1" applyProtection="1">
      <protection hidden="1"/>
    </xf>
    <xf numFmtId="0" fontId="0" fillId="0" borderId="119" xfId="0" applyBorder="1" applyProtection="1">
      <protection hidden="1"/>
    </xf>
    <xf numFmtId="0" fontId="8" fillId="24" borderId="126" xfId="0" applyFont="1" applyFill="1" applyBorder="1" applyAlignment="1" applyProtection="1">
      <alignment horizontal="center" vertical="center" wrapText="1"/>
      <protection hidden="1"/>
    </xf>
    <xf numFmtId="0" fontId="9" fillId="0" borderId="128" xfId="0" applyFont="1" applyBorder="1" applyAlignment="1" applyProtection="1">
      <alignment horizontal="center"/>
      <protection hidden="1"/>
    </xf>
    <xf numFmtId="38" fontId="9" fillId="0" borderId="129" xfId="0" applyNumberFormat="1" applyFont="1" applyBorder="1" applyProtection="1">
      <protection hidden="1"/>
    </xf>
    <xf numFmtId="174" fontId="9" fillId="0" borderId="128" xfId="0" applyNumberFormat="1" applyFont="1" applyBorder="1" applyAlignment="1" applyProtection="1">
      <alignment horizontal="center"/>
      <protection hidden="1"/>
    </xf>
    <xf numFmtId="167" fontId="9" fillId="0" borderId="129" xfId="28" applyFont="1" applyFill="1" applyBorder="1" applyProtection="1">
      <protection hidden="1"/>
    </xf>
    <xf numFmtId="174" fontId="9" fillId="0" borderId="128" xfId="0" quotePrefix="1" applyNumberFormat="1" applyFont="1" applyBorder="1" applyAlignment="1" applyProtection="1">
      <alignment horizontal="center"/>
      <protection hidden="1"/>
    </xf>
    <xf numFmtId="174" fontId="9" fillId="0" borderId="130" xfId="0" applyNumberFormat="1" applyFont="1" applyBorder="1" applyAlignment="1" applyProtection="1">
      <alignment horizontal="center"/>
      <protection hidden="1"/>
    </xf>
    <xf numFmtId="167" fontId="9" fillId="0" borderId="131" xfId="28" applyFont="1" applyFill="1" applyBorder="1" applyProtection="1">
      <protection hidden="1"/>
    </xf>
    <xf numFmtId="174" fontId="9" fillId="0" borderId="123" xfId="0" applyNumberFormat="1" applyFont="1" applyBorder="1" applyAlignment="1" applyProtection="1">
      <alignment horizontal="center"/>
      <protection hidden="1"/>
    </xf>
    <xf numFmtId="174" fontId="9" fillId="0" borderId="132" xfId="0" applyNumberFormat="1" applyFont="1" applyBorder="1" applyAlignment="1" applyProtection="1">
      <alignment horizontal="center"/>
      <protection hidden="1"/>
    </xf>
    <xf numFmtId="174" fontId="9" fillId="0" borderId="133" xfId="45" quotePrefix="1" applyNumberFormat="1" applyFont="1" applyBorder="1" applyAlignment="1" applyProtection="1">
      <alignment horizontal="center"/>
      <protection hidden="1"/>
    </xf>
    <xf numFmtId="167" fontId="9" fillId="0" borderId="134" xfId="28" applyFont="1" applyFill="1" applyBorder="1" applyProtection="1">
      <protection hidden="1"/>
    </xf>
    <xf numFmtId="174" fontId="9" fillId="0" borderId="135" xfId="0" applyNumberFormat="1" applyFont="1" applyBorder="1" applyAlignment="1" applyProtection="1">
      <alignment horizontal="center"/>
      <protection hidden="1"/>
    </xf>
    <xf numFmtId="167" fontId="34" fillId="0" borderId="136" xfId="28" applyFont="1" applyFill="1" applyBorder="1" applyAlignment="1" applyProtection="1">
      <alignment horizontal="left"/>
      <protection hidden="1"/>
    </xf>
    <xf numFmtId="167" fontId="9" fillId="0" borderId="137" xfId="28" applyFont="1" applyFill="1" applyBorder="1" applyProtection="1">
      <protection hidden="1"/>
    </xf>
    <xf numFmtId="174" fontId="9" fillId="0" borderId="133" xfId="0" applyNumberFormat="1" applyFont="1" applyBorder="1" applyAlignment="1" applyProtection="1">
      <alignment horizontal="center"/>
      <protection hidden="1"/>
    </xf>
    <xf numFmtId="174" fontId="9" fillId="0" borderId="133" xfId="45" applyNumberFormat="1" applyFont="1" applyBorder="1" applyAlignment="1" applyProtection="1">
      <alignment horizontal="center"/>
      <protection hidden="1"/>
    </xf>
    <xf numFmtId="167" fontId="9" fillId="0" borderId="138" xfId="28" applyFont="1" applyFill="1" applyBorder="1" applyProtection="1">
      <protection hidden="1"/>
    </xf>
    <xf numFmtId="167" fontId="9" fillId="0" borderId="139" xfId="28" applyFont="1" applyFill="1" applyBorder="1" applyProtection="1">
      <protection hidden="1"/>
    </xf>
    <xf numFmtId="167" fontId="9" fillId="0" borderId="100" xfId="28" applyFont="1" applyFill="1" applyBorder="1" applyProtection="1">
      <protection hidden="1"/>
    </xf>
    <xf numFmtId="167" fontId="9" fillId="0" borderId="140" xfId="28" applyFont="1" applyFill="1" applyBorder="1" applyProtection="1">
      <protection hidden="1"/>
    </xf>
    <xf numFmtId="167" fontId="34" fillId="0" borderId="137" xfId="28" applyFont="1" applyFill="1" applyBorder="1" applyAlignment="1" applyProtection="1">
      <alignment horizontal="left"/>
      <protection hidden="1"/>
    </xf>
    <xf numFmtId="174" fontId="9" fillId="0" borderId="141" xfId="45" applyNumberFormat="1" applyFont="1" applyBorder="1" applyAlignment="1" applyProtection="1">
      <alignment horizontal="center"/>
      <protection hidden="1"/>
    </xf>
    <xf numFmtId="174" fontId="9" fillId="0" borderId="128" xfId="45" applyNumberFormat="1" applyFont="1" applyBorder="1" applyAlignment="1" applyProtection="1">
      <alignment horizontal="center"/>
      <protection hidden="1"/>
    </xf>
    <xf numFmtId="0" fontId="9" fillId="0" borderId="130" xfId="0" applyFont="1" applyBorder="1" applyAlignment="1" applyProtection="1">
      <alignment horizontal="center"/>
      <protection hidden="1"/>
    </xf>
    <xf numFmtId="0" fontId="9" fillId="0" borderId="142" xfId="0" applyFont="1" applyBorder="1" applyAlignment="1" applyProtection="1">
      <alignment horizontal="center"/>
      <protection hidden="1"/>
    </xf>
    <xf numFmtId="167" fontId="9" fillId="0" borderId="137" xfId="28" applyFont="1" applyFill="1" applyBorder="1" applyAlignment="1" applyProtection="1">
      <alignment horizontal="left"/>
      <protection hidden="1"/>
    </xf>
    <xf numFmtId="167" fontId="34" fillId="0" borderId="129" xfId="28" applyFont="1" applyFill="1" applyBorder="1" applyProtection="1">
      <protection hidden="1"/>
    </xf>
    <xf numFmtId="0" fontId="9" fillId="0" borderId="143" xfId="0" applyFont="1" applyBorder="1" applyProtection="1">
      <protection hidden="1"/>
    </xf>
    <xf numFmtId="167" fontId="9" fillId="0" borderId="144" xfId="28" applyFont="1" applyFill="1" applyBorder="1" applyProtection="1">
      <protection hidden="1"/>
    </xf>
    <xf numFmtId="0" fontId="9" fillId="0" borderId="144" xfId="0" applyFont="1" applyBorder="1" applyProtection="1">
      <protection hidden="1"/>
    </xf>
    <xf numFmtId="0" fontId="9" fillId="0" borderId="145" xfId="0" applyFont="1" applyBorder="1" applyProtection="1">
      <protection hidden="1"/>
    </xf>
    <xf numFmtId="0" fontId="9" fillId="0" borderId="124" xfId="0" applyFont="1" applyBorder="1" applyProtection="1">
      <protection hidden="1"/>
    </xf>
    <xf numFmtId="0" fontId="9" fillId="0" borderId="117" xfId="0" applyFont="1" applyBorder="1" applyProtection="1">
      <protection hidden="1"/>
    </xf>
    <xf numFmtId="167" fontId="9" fillId="0" borderId="117" xfId="0" applyNumberFormat="1" applyFont="1" applyBorder="1" applyProtection="1">
      <protection hidden="1"/>
    </xf>
    <xf numFmtId="0" fontId="0" fillId="0" borderId="124" xfId="0" applyBorder="1" applyProtection="1">
      <protection hidden="1"/>
    </xf>
    <xf numFmtId="167" fontId="0" fillId="0" borderId="117" xfId="0" applyNumberFormat="1" applyBorder="1" applyProtection="1">
      <protection hidden="1"/>
    </xf>
    <xf numFmtId="0" fontId="0" fillId="0" borderId="146" xfId="0" applyBorder="1" applyProtection="1">
      <protection hidden="1"/>
    </xf>
    <xf numFmtId="167" fontId="34" fillId="0" borderId="147" xfId="0" applyNumberFormat="1" applyFont="1" applyBorder="1" applyProtection="1">
      <protection hidden="1"/>
    </xf>
    <xf numFmtId="0" fontId="0" fillId="0" borderId="148" xfId="0" applyBorder="1" applyProtection="1">
      <protection hidden="1"/>
    </xf>
    <xf numFmtId="37" fontId="0" fillId="0" borderId="119" xfId="0" applyNumberFormat="1" applyBorder="1" applyProtection="1">
      <protection hidden="1"/>
    </xf>
    <xf numFmtId="0" fontId="8" fillId="24" borderId="149" xfId="0" applyFont="1" applyFill="1" applyBorder="1" applyAlignment="1" applyProtection="1">
      <alignment horizontal="center" vertical="center" wrapText="1"/>
      <protection hidden="1"/>
    </xf>
    <xf numFmtId="37" fontId="9" fillId="0" borderId="129" xfId="0" applyNumberFormat="1" applyFont="1" applyBorder="1" applyProtection="1">
      <protection hidden="1"/>
    </xf>
    <xf numFmtId="164" fontId="34" fillId="0" borderId="150" xfId="0" applyNumberFormat="1" applyFont="1" applyBorder="1" applyAlignment="1" applyProtection="1">
      <alignment horizontal="left"/>
      <protection hidden="1"/>
    </xf>
    <xf numFmtId="167" fontId="9" fillId="0" borderId="151" xfId="28" applyFont="1" applyFill="1" applyBorder="1" applyProtection="1">
      <protection hidden="1"/>
    </xf>
    <xf numFmtId="167" fontId="9" fillId="0" borderId="152" xfId="28" applyFont="1" applyFill="1" applyBorder="1" applyProtection="1">
      <protection hidden="1"/>
    </xf>
    <xf numFmtId="174" fontId="9" fillId="0" borderId="133" xfId="0" quotePrefix="1" applyNumberFormat="1" applyFont="1" applyBorder="1" applyAlignment="1" applyProtection="1">
      <alignment horizontal="center"/>
      <protection hidden="1"/>
    </xf>
    <xf numFmtId="164" fontId="9" fillId="0" borderId="150" xfId="0" applyNumberFormat="1" applyFont="1" applyBorder="1" applyAlignment="1" applyProtection="1">
      <alignment horizontal="left"/>
      <protection hidden="1"/>
    </xf>
    <xf numFmtId="167" fontId="34" fillId="0" borderId="151" xfId="28" applyFont="1" applyFill="1" applyBorder="1" applyProtection="1">
      <protection hidden="1"/>
    </xf>
    <xf numFmtId="167" fontId="34" fillId="0" borderId="152" xfId="28" applyFont="1" applyFill="1" applyBorder="1" applyProtection="1">
      <protection hidden="1"/>
    </xf>
    <xf numFmtId="174" fontId="9" fillId="0" borderId="153" xfId="0" applyNumberFormat="1" applyFont="1" applyBorder="1" applyAlignment="1" applyProtection="1">
      <alignment horizontal="center"/>
      <protection hidden="1"/>
    </xf>
    <xf numFmtId="164" fontId="34" fillId="0" borderId="151" xfId="0" applyNumberFormat="1" applyFont="1" applyBorder="1" applyAlignment="1" applyProtection="1">
      <alignment horizontal="left"/>
      <protection hidden="1"/>
    </xf>
    <xf numFmtId="174" fontId="9" fillId="0" borderId="154" xfId="0" applyNumberFormat="1" applyFont="1" applyBorder="1" applyAlignment="1" applyProtection="1">
      <alignment horizontal="center"/>
      <protection hidden="1"/>
    </xf>
    <xf numFmtId="164" fontId="9" fillId="0" borderId="151" xfId="0" applyNumberFormat="1" applyFont="1" applyBorder="1" applyAlignment="1" applyProtection="1">
      <alignment horizontal="left"/>
      <protection hidden="1"/>
    </xf>
    <xf numFmtId="0" fontId="9" fillId="0" borderId="0" xfId="0" applyFont="1" applyBorder="1" applyProtection="1">
      <protection hidden="1"/>
    </xf>
    <xf numFmtId="37" fontId="9" fillId="0" borderId="117" xfId="0" applyNumberFormat="1" applyFont="1" applyBorder="1" applyProtection="1">
      <protection hidden="1"/>
    </xf>
    <xf numFmtId="0" fontId="42" fillId="0" borderId="124" xfId="44" applyFont="1" applyBorder="1" applyAlignment="1" applyProtection="1">
      <alignment horizontal="center"/>
      <protection locked="0"/>
    </xf>
    <xf numFmtId="0" fontId="42" fillId="0" borderId="0" xfId="44" applyFont="1" applyBorder="1" applyAlignment="1" applyProtection="1">
      <alignment horizontal="center"/>
      <protection locked="0"/>
    </xf>
    <xf numFmtId="0" fontId="42" fillId="0" borderId="117" xfId="44" applyFont="1" applyBorder="1" applyAlignment="1" applyProtection="1">
      <alignment horizontal="center"/>
      <protection locked="0"/>
    </xf>
    <xf numFmtId="170" fontId="43" fillId="0" borderId="148" xfId="44" applyNumberFormat="1" applyFont="1" applyBorder="1" applyAlignment="1" applyProtection="1">
      <alignment horizontal="center" vertical="center"/>
      <protection locked="0"/>
    </xf>
    <xf numFmtId="170" fontId="43" fillId="0" borderId="155" xfId="44" applyNumberFormat="1" applyFont="1" applyBorder="1" applyAlignment="1" applyProtection="1">
      <alignment horizontal="center" vertical="center"/>
      <protection locked="0"/>
    </xf>
    <xf numFmtId="0" fontId="4" fillId="27" borderId="89" xfId="44" applyFont="1" applyFill="1" applyBorder="1" applyAlignment="1" applyProtection="1">
      <alignment horizontal="center" vertical="center" wrapText="1"/>
      <protection locked="0"/>
    </xf>
    <xf numFmtId="0" fontId="4" fillId="27" borderId="156" xfId="44" applyFont="1" applyFill="1" applyBorder="1" applyAlignment="1" applyProtection="1">
      <alignment horizontal="center" vertical="top" wrapText="1"/>
      <protection locked="0"/>
    </xf>
    <xf numFmtId="0" fontId="98" fillId="30" borderId="132" xfId="44" applyFont="1" applyFill="1" applyBorder="1" applyAlignment="1" applyProtection="1">
      <alignment horizontal="center" vertical="center" wrapText="1"/>
      <protection locked="0"/>
    </xf>
    <xf numFmtId="169" fontId="51" fillId="30" borderId="157" xfId="44" applyNumberFormat="1" applyFont="1" applyFill="1" applyBorder="1" applyAlignment="1" applyProtection="1">
      <alignment vertical="center"/>
      <protection locked="0"/>
    </xf>
    <xf numFmtId="174" fontId="9" fillId="0" borderId="133" xfId="44" applyNumberFormat="1" applyFont="1" applyBorder="1" applyAlignment="1" applyProtection="1">
      <alignment horizontal="center" vertical="center" wrapText="1"/>
      <protection locked="0"/>
    </xf>
    <xf numFmtId="167" fontId="9" fillId="0" borderId="100" xfId="28" applyFont="1" applyFill="1" applyBorder="1" applyAlignment="1" applyProtection="1">
      <alignment horizontal="right" shrinkToFit="1"/>
      <protection hidden="1"/>
    </xf>
    <xf numFmtId="167" fontId="9" fillId="0" borderId="140" xfId="28" applyFont="1" applyFill="1" applyBorder="1" applyAlignment="1" applyProtection="1">
      <alignment horizontal="right" shrinkToFit="1"/>
      <protection hidden="1"/>
    </xf>
    <xf numFmtId="174" fontId="9" fillId="0" borderId="133" xfId="44" quotePrefix="1" applyNumberFormat="1" applyFont="1" applyBorder="1" applyAlignment="1" applyProtection="1">
      <alignment horizontal="center" shrinkToFit="1"/>
      <protection locked="0"/>
    </xf>
    <xf numFmtId="169" fontId="9" fillId="0" borderId="140" xfId="31" applyNumberFormat="1" applyFont="1" applyFill="1" applyBorder="1" applyAlignment="1" applyProtection="1">
      <alignment shrinkToFit="1"/>
      <protection locked="0"/>
    </xf>
    <xf numFmtId="169" fontId="9" fillId="0" borderId="158" xfId="31" applyNumberFormat="1" applyFont="1" applyFill="1" applyBorder="1" applyAlignment="1" applyProtection="1">
      <alignment shrinkToFit="1"/>
      <protection locked="0"/>
    </xf>
    <xf numFmtId="0" fontId="9" fillId="0" borderId="123" xfId="44" applyFont="1" applyBorder="1" applyAlignment="1" applyProtection="1">
      <alignment horizontal="center" shrinkToFit="1"/>
      <protection locked="0"/>
    </xf>
    <xf numFmtId="169" fontId="9" fillId="0" borderId="114" xfId="44" applyNumberFormat="1" applyFont="1" applyBorder="1" applyProtection="1">
      <protection locked="0"/>
    </xf>
    <xf numFmtId="167" fontId="9" fillId="0" borderId="100" xfId="31" applyFont="1" applyFill="1" applyBorder="1" applyAlignment="1" applyProtection="1">
      <alignment shrinkToFit="1"/>
      <protection locked="0"/>
    </xf>
    <xf numFmtId="0" fontId="6" fillId="0" borderId="124" xfId="44" applyFont="1" applyBorder="1" applyProtection="1">
      <protection locked="0"/>
    </xf>
    <xf numFmtId="0" fontId="6" fillId="0" borderId="0" xfId="44" applyFont="1" applyBorder="1" applyAlignment="1" applyProtection="1">
      <alignment horizontal="left"/>
      <protection locked="0"/>
    </xf>
    <xf numFmtId="169" fontId="6" fillId="0" borderId="0" xfId="44" applyNumberFormat="1" applyFont="1" applyBorder="1" applyProtection="1">
      <protection locked="0"/>
    </xf>
    <xf numFmtId="169" fontId="6" fillId="0" borderId="117" xfId="44" applyNumberFormat="1" applyFont="1" applyBorder="1" applyProtection="1">
      <protection locked="0"/>
    </xf>
    <xf numFmtId="0" fontId="6" fillId="0" borderId="0" xfId="44" applyFont="1" applyBorder="1" applyProtection="1">
      <protection locked="0"/>
    </xf>
    <xf numFmtId="172" fontId="6" fillId="0" borderId="117" xfId="32" applyNumberFormat="1" applyFont="1" applyFill="1" applyBorder="1" applyAlignment="1" applyProtection="1">
      <protection locked="0"/>
    </xf>
    <xf numFmtId="0" fontId="6" fillId="0" borderId="148" xfId="44" applyFont="1" applyBorder="1" applyProtection="1">
      <protection locked="0"/>
    </xf>
    <xf numFmtId="0" fontId="6" fillId="0" borderId="20" xfId="44" applyFont="1" applyBorder="1" applyProtection="1">
      <protection locked="0"/>
    </xf>
    <xf numFmtId="0" fontId="0" fillId="26" borderId="89" xfId="0" applyFill="1" applyBorder="1" applyAlignment="1">
      <alignment horizontal="center"/>
    </xf>
    <xf numFmtId="0" fontId="0" fillId="0" borderId="73" xfId="0" applyBorder="1"/>
    <xf numFmtId="0" fontId="0" fillId="0" borderId="73" xfId="0" applyBorder="1" applyAlignment="1">
      <alignment horizontal="center"/>
    </xf>
    <xf numFmtId="0" fontId="0" fillId="26" borderId="90" xfId="0" applyFill="1" applyBorder="1"/>
    <xf numFmtId="0" fontId="71" fillId="0" borderId="117" xfId="67" applyFont="1" applyBorder="1" applyAlignment="1">
      <alignment horizontal="center"/>
    </xf>
    <xf numFmtId="0" fontId="3" fillId="0" borderId="117" xfId="0" applyFont="1" applyBorder="1"/>
    <xf numFmtId="0" fontId="3" fillId="0" borderId="124" xfId="0" applyFont="1" applyBorder="1" applyAlignment="1">
      <alignment horizontal="center"/>
    </xf>
    <xf numFmtId="0" fontId="72" fillId="0" borderId="124" xfId="0" applyFont="1" applyBorder="1"/>
    <xf numFmtId="0" fontId="73" fillId="0" borderId="0" xfId="0" applyFont="1" applyBorder="1" applyAlignment="1">
      <alignment horizontal="left" vertical="center"/>
    </xf>
    <xf numFmtId="0" fontId="72" fillId="0" borderId="0" xfId="0" applyFont="1" applyBorder="1"/>
    <xf numFmtId="0" fontId="72" fillId="0" borderId="117" xfId="0" applyFont="1" applyBorder="1"/>
    <xf numFmtId="0" fontId="5" fillId="0" borderId="124" xfId="0" applyFont="1" applyBorder="1" applyAlignment="1">
      <alignment horizontal="center" vertical="center"/>
    </xf>
    <xf numFmtId="0" fontId="34" fillId="0" borderId="0" xfId="0" applyFont="1" applyBorder="1" applyAlignment="1">
      <alignment vertical="center"/>
    </xf>
    <xf numFmtId="0" fontId="73" fillId="0" borderId="0" xfId="0" applyFont="1" applyBorder="1" applyAlignment="1">
      <alignment vertical="center"/>
    </xf>
    <xf numFmtId="0" fontId="5" fillId="0" borderId="117" xfId="0" applyFont="1" applyBorder="1"/>
    <xf numFmtId="0" fontId="3" fillId="0" borderId="124" xfId="0" applyFont="1" applyBorder="1" applyAlignment="1">
      <alignment horizontal="center" vertical="center"/>
    </xf>
    <xf numFmtId="0" fontId="9" fillId="0" borderId="0" xfId="0" applyFont="1" applyBorder="1" applyAlignment="1">
      <alignment vertical="center"/>
    </xf>
    <xf numFmtId="0" fontId="72" fillId="0" borderId="0" xfId="0" applyFont="1" applyBorder="1" applyAlignment="1">
      <alignment vertical="center"/>
    </xf>
    <xf numFmtId="0" fontId="9" fillId="0" borderId="0" xfId="0" applyFont="1" applyBorder="1" applyAlignment="1">
      <alignment horizontal="left" vertical="center"/>
    </xf>
    <xf numFmtId="0" fontId="9" fillId="0" borderId="0" xfId="0" applyFont="1" applyBorder="1" applyAlignment="1">
      <alignment horizontal="right" vertical="center"/>
    </xf>
    <xf numFmtId="0" fontId="3" fillId="0" borderId="0" xfId="0" applyFont="1" applyBorder="1"/>
    <xf numFmtId="0" fontId="74" fillId="0" borderId="0" xfId="67" applyFont="1" applyBorder="1"/>
    <xf numFmtId="0" fontId="66" fillId="0" borderId="0" xfId="67" applyBorder="1"/>
    <xf numFmtId="0" fontId="3" fillId="0" borderId="0" xfId="67" applyFont="1" applyBorder="1"/>
    <xf numFmtId="0" fontId="5" fillId="0" borderId="0" xfId="67" applyFont="1" applyBorder="1" applyAlignment="1">
      <alignment horizontal="center"/>
    </xf>
    <xf numFmtId="0" fontId="5" fillId="0" borderId="0" xfId="67" applyFont="1" applyBorder="1" applyAlignment="1">
      <alignment horizontal="center" vertical="center"/>
    </xf>
    <xf numFmtId="0" fontId="75" fillId="33" borderId="159" xfId="67" applyFont="1" applyFill="1" applyBorder="1" applyAlignment="1">
      <alignment horizontal="center"/>
    </xf>
    <xf numFmtId="0" fontId="76" fillId="0" borderId="117" xfId="67" applyFont="1" applyBorder="1" applyAlignment="1">
      <alignment horizontal="center" vertical="center" wrapText="1"/>
    </xf>
    <xf numFmtId="0" fontId="75" fillId="33" borderId="160" xfId="67" applyFont="1" applyFill="1" applyBorder="1" applyAlignment="1">
      <alignment horizontal="center"/>
    </xf>
    <xf numFmtId="168" fontId="78" fillId="0" borderId="161" xfId="67" applyNumberFormat="1" applyFont="1" applyBorder="1" applyAlignment="1">
      <alignment horizontal="center"/>
    </xf>
    <xf numFmtId="168" fontId="78" fillId="0" borderId="160" xfId="67" applyNumberFormat="1" applyFont="1" applyBorder="1" applyAlignment="1">
      <alignment horizontal="center"/>
    </xf>
    <xf numFmtId="168" fontId="78" fillId="0" borderId="160" xfId="0" applyNumberFormat="1" applyFont="1" applyBorder="1" applyAlignment="1">
      <alignment horizontal="center"/>
    </xf>
    <xf numFmtId="0" fontId="79" fillId="0" borderId="117" xfId="67" applyFont="1" applyBorder="1" applyAlignment="1">
      <alignment horizontal="center" vertical="center"/>
    </xf>
    <xf numFmtId="0" fontId="80" fillId="0" borderId="162" xfId="67" applyFont="1" applyBorder="1" applyAlignment="1">
      <alignment horizontal="center"/>
    </xf>
    <xf numFmtId="0" fontId="81" fillId="0" borderId="163" xfId="67" applyFont="1" applyBorder="1"/>
    <xf numFmtId="0" fontId="75" fillId="0" borderId="163" xfId="0" applyFont="1" applyBorder="1" applyAlignment="1">
      <alignment horizontal="center"/>
    </xf>
    <xf numFmtId="0" fontId="75" fillId="0" borderId="163" xfId="0" applyFont="1" applyBorder="1"/>
    <xf numFmtId="0" fontId="3" fillId="0" borderId="163" xfId="0" applyFont="1" applyBorder="1"/>
    <xf numFmtId="0" fontId="3" fillId="0" borderId="163" xfId="0" applyFont="1" applyBorder="1" applyAlignment="1">
      <alignment horizontal="center"/>
    </xf>
    <xf numFmtId="0" fontId="3" fillId="0" borderId="117" xfId="0" applyFont="1" applyBorder="1" applyAlignment="1">
      <alignment horizontal="center"/>
    </xf>
    <xf numFmtId="0" fontId="80" fillId="0" borderId="133" xfId="67" applyFont="1" applyBorder="1" applyAlignment="1">
      <alignment horizontal="center"/>
    </xf>
    <xf numFmtId="0" fontId="75" fillId="0" borderId="133" xfId="67" applyFont="1" applyBorder="1" applyAlignment="1">
      <alignment horizontal="center"/>
    </xf>
    <xf numFmtId="0" fontId="75" fillId="25" borderId="0" xfId="67" applyFont="1" applyFill="1" applyBorder="1"/>
    <xf numFmtId="0" fontId="59" fillId="0" borderId="117" xfId="67" applyFont="1" applyBorder="1" applyAlignment="1">
      <alignment horizontal="center"/>
    </xf>
    <xf numFmtId="0" fontId="75" fillId="25" borderId="133" xfId="67" quotePrefix="1" applyFont="1" applyFill="1" applyBorder="1" applyAlignment="1">
      <alignment horizontal="center"/>
    </xf>
    <xf numFmtId="0" fontId="59" fillId="30" borderId="117" xfId="67" applyFont="1" applyFill="1" applyBorder="1" applyAlignment="1">
      <alignment horizontal="center"/>
    </xf>
    <xf numFmtId="0" fontId="75" fillId="30" borderId="133" xfId="67" applyFont="1" applyFill="1" applyBorder="1" applyAlignment="1">
      <alignment horizontal="center"/>
    </xf>
    <xf numFmtId="0" fontId="75" fillId="30" borderId="161" xfId="67" applyFont="1" applyFill="1" applyBorder="1" applyAlignment="1">
      <alignment horizontal="center"/>
    </xf>
    <xf numFmtId="0" fontId="81" fillId="33" borderId="160" xfId="67" applyFont="1" applyFill="1" applyBorder="1"/>
    <xf numFmtId="165" fontId="75" fillId="33" borderId="160" xfId="67" applyNumberFormat="1" applyFont="1" applyFill="1" applyBorder="1" applyAlignment="1">
      <alignment horizontal="center"/>
    </xf>
    <xf numFmtId="165" fontId="75" fillId="33" borderId="160" xfId="67" applyNumberFormat="1" applyFont="1" applyFill="1" applyBorder="1"/>
    <xf numFmtId="165" fontId="75" fillId="33" borderId="160" xfId="64" applyNumberFormat="1" applyFont="1" applyFill="1" applyBorder="1"/>
    <xf numFmtId="43" fontId="75" fillId="33" borderId="160" xfId="64" applyFont="1" applyFill="1" applyBorder="1"/>
    <xf numFmtId="165" fontId="75" fillId="33" borderId="160" xfId="64" applyNumberFormat="1" applyFont="1" applyFill="1" applyBorder="1" applyAlignment="1">
      <alignment horizontal="right"/>
    </xf>
    <xf numFmtId="165" fontId="75" fillId="33" borderId="160" xfId="66" applyFont="1" applyFill="1" applyBorder="1"/>
    <xf numFmtId="168" fontId="75" fillId="33" borderId="160" xfId="64" applyNumberFormat="1" applyFont="1" applyFill="1" applyBorder="1" applyAlignment="1">
      <alignment horizontal="center"/>
    </xf>
    <xf numFmtId="165" fontId="75" fillId="33" borderId="160" xfId="66" applyFont="1" applyFill="1" applyBorder="1" applyAlignment="1">
      <alignment horizontal="center"/>
    </xf>
    <xf numFmtId="165" fontId="75" fillId="33" borderId="160" xfId="64" applyNumberFormat="1" applyFont="1" applyFill="1" applyBorder="1" applyAlignment="1">
      <alignment horizontal="center"/>
    </xf>
    <xf numFmtId="165" fontId="75" fillId="33" borderId="160" xfId="67" applyNumberFormat="1" applyFont="1" applyFill="1" applyBorder="1" applyAlignment="1">
      <alignment horizontal="right"/>
    </xf>
    <xf numFmtId="165" fontId="75" fillId="0" borderId="160" xfId="67" applyNumberFormat="1" applyFont="1" applyBorder="1" applyAlignment="1">
      <alignment horizontal="right"/>
    </xf>
    <xf numFmtId="0" fontId="59" fillId="33" borderId="160" xfId="67" applyFont="1" applyFill="1" applyBorder="1" applyAlignment="1">
      <alignment horizontal="center"/>
    </xf>
    <xf numFmtId="0" fontId="83" fillId="30" borderId="133" xfId="67" applyFont="1" applyFill="1" applyBorder="1" applyAlignment="1">
      <alignment horizontal="center"/>
    </xf>
    <xf numFmtId="0" fontId="83" fillId="25" borderId="0" xfId="67" applyFont="1" applyFill="1" applyBorder="1"/>
    <xf numFmtId="165" fontId="83" fillId="0" borderId="163" xfId="67" applyNumberFormat="1" applyFont="1" applyBorder="1" applyAlignment="1">
      <alignment horizontal="right"/>
    </xf>
    <xf numFmtId="0" fontId="83" fillId="30" borderId="0" xfId="67" applyFont="1" applyFill="1" applyBorder="1"/>
    <xf numFmtId="0" fontId="83" fillId="0" borderId="0" xfId="67" applyFont="1" applyBorder="1"/>
    <xf numFmtId="0" fontId="83" fillId="30" borderId="161" xfId="67" applyFont="1" applyFill="1" applyBorder="1" applyAlignment="1">
      <alignment horizontal="center"/>
    </xf>
    <xf numFmtId="0" fontId="86" fillId="33" borderId="160" xfId="67" applyFont="1" applyFill="1" applyBorder="1"/>
    <xf numFmtId="0" fontId="83" fillId="33" borderId="160" xfId="67" applyFont="1" applyFill="1" applyBorder="1" applyAlignment="1">
      <alignment horizontal="center"/>
    </xf>
    <xf numFmtId="165" fontId="83" fillId="33" borderId="160" xfId="67" applyNumberFormat="1" applyFont="1" applyFill="1" applyBorder="1" applyAlignment="1">
      <alignment horizontal="center"/>
    </xf>
    <xf numFmtId="165" fontId="83" fillId="33" borderId="160" xfId="67" applyNumberFormat="1" applyFont="1" applyFill="1" applyBorder="1"/>
    <xf numFmtId="165" fontId="83" fillId="33" borderId="160" xfId="64" applyNumberFormat="1" applyFont="1" applyFill="1" applyBorder="1"/>
    <xf numFmtId="43" fontId="83" fillId="33" borderId="160" xfId="64" applyFont="1" applyFill="1" applyBorder="1"/>
    <xf numFmtId="165" fontId="83" fillId="33" borderId="160" xfId="64" applyNumberFormat="1" applyFont="1" applyFill="1" applyBorder="1" applyAlignment="1">
      <alignment horizontal="right"/>
    </xf>
    <xf numFmtId="165" fontId="83" fillId="33" borderId="160" xfId="66" applyFont="1" applyFill="1" applyBorder="1"/>
    <xf numFmtId="168" fontId="83" fillId="33" borderId="160" xfId="64" applyNumberFormat="1" applyFont="1" applyFill="1" applyBorder="1" applyAlignment="1">
      <alignment horizontal="center"/>
    </xf>
    <xf numFmtId="165" fontId="83" fillId="33" borderId="160" xfId="66" applyFont="1" applyFill="1" applyBorder="1" applyAlignment="1">
      <alignment horizontal="center"/>
    </xf>
    <xf numFmtId="165" fontId="83" fillId="33" borderId="160" xfId="64" applyNumberFormat="1" applyFont="1" applyFill="1" applyBorder="1" applyAlignment="1">
      <alignment horizontal="center"/>
    </xf>
    <xf numFmtId="165" fontId="83" fillId="33" borderId="160" xfId="63" applyNumberFormat="1" applyFont="1" applyFill="1" applyBorder="1" applyAlignment="1">
      <alignment horizontal="right"/>
    </xf>
    <xf numFmtId="165" fontId="83" fillId="0" borderId="160" xfId="66" applyFont="1" applyFill="1" applyBorder="1"/>
    <xf numFmtId="165" fontId="83" fillId="33" borderId="160" xfId="67" applyNumberFormat="1" applyFont="1" applyFill="1" applyBorder="1" applyAlignment="1">
      <alignment horizontal="right"/>
    </xf>
    <xf numFmtId="165" fontId="83" fillId="0" borderId="160" xfId="67" applyNumberFormat="1" applyFont="1" applyBorder="1" applyAlignment="1">
      <alignment horizontal="right"/>
    </xf>
    <xf numFmtId="165" fontId="84" fillId="33" borderId="160" xfId="67" applyNumberFormat="1" applyFont="1" applyFill="1" applyBorder="1" applyAlignment="1">
      <alignment horizontal="center"/>
    </xf>
    <xf numFmtId="165" fontId="83" fillId="0" borderId="160" xfId="67" applyNumberFormat="1" applyFont="1" applyBorder="1" applyAlignment="1">
      <alignment horizontal="center"/>
    </xf>
    <xf numFmtId="165" fontId="83" fillId="0" borderId="167" xfId="67" applyNumberFormat="1" applyFont="1" applyBorder="1" applyAlignment="1">
      <alignment horizontal="center"/>
    </xf>
    <xf numFmtId="165" fontId="83" fillId="0" borderId="168" xfId="67" applyNumberFormat="1" applyFont="1" applyBorder="1" applyAlignment="1">
      <alignment horizontal="center"/>
    </xf>
    <xf numFmtId="165" fontId="83" fillId="0" borderId="169" xfId="67" applyNumberFormat="1" applyFont="1" applyBorder="1" applyAlignment="1">
      <alignment horizontal="center"/>
    </xf>
    <xf numFmtId="0" fontId="88" fillId="0" borderId="170" xfId="0" applyFont="1" applyBorder="1"/>
    <xf numFmtId="165" fontId="83" fillId="0" borderId="166" xfId="67" applyNumberFormat="1" applyFont="1" applyBorder="1" applyAlignment="1">
      <alignment horizontal="center"/>
    </xf>
    <xf numFmtId="165" fontId="83" fillId="0" borderId="170" xfId="67" applyNumberFormat="1" applyFont="1" applyBorder="1" applyAlignment="1">
      <alignment horizontal="center"/>
    </xf>
    <xf numFmtId="0" fontId="87" fillId="30" borderId="171" xfId="67" applyFont="1" applyFill="1" applyBorder="1" applyAlignment="1">
      <alignment horizontal="left" indent="1"/>
    </xf>
    <xf numFmtId="0" fontId="83" fillId="30" borderId="172" xfId="0" applyFont="1" applyFill="1" applyBorder="1"/>
    <xf numFmtId="0" fontId="87" fillId="30" borderId="172" xfId="67" applyFont="1" applyFill="1" applyBorder="1" applyAlignment="1">
      <alignment horizontal="left" indent="1"/>
    </xf>
    <xf numFmtId="165" fontId="83" fillId="0" borderId="172" xfId="67" applyNumberFormat="1" applyFont="1" applyBorder="1" applyAlignment="1">
      <alignment horizontal="center"/>
    </xf>
    <xf numFmtId="165" fontId="83" fillId="30" borderId="172" xfId="67" applyNumberFormat="1" applyFont="1" applyFill="1" applyBorder="1" applyAlignment="1">
      <alignment horizontal="center"/>
    </xf>
    <xf numFmtId="165" fontId="83" fillId="0" borderId="173" xfId="67" applyNumberFormat="1" applyFont="1" applyBorder="1" applyAlignment="1">
      <alignment horizontal="center"/>
    </xf>
    <xf numFmtId="165" fontId="83" fillId="0" borderId="170" xfId="67" applyNumberFormat="1" applyFont="1" applyBorder="1"/>
    <xf numFmtId="165" fontId="83" fillId="33" borderId="174" xfId="67" applyNumberFormat="1" applyFont="1" applyFill="1" applyBorder="1" applyAlignment="1">
      <alignment horizontal="center"/>
    </xf>
    <xf numFmtId="165" fontId="83" fillId="33" borderId="172" xfId="67" applyNumberFormat="1" applyFont="1" applyFill="1" applyBorder="1" applyAlignment="1">
      <alignment horizontal="center"/>
    </xf>
    <xf numFmtId="165" fontId="83" fillId="33" borderId="0" xfId="67" applyNumberFormat="1" applyFont="1" applyFill="1" applyBorder="1" applyAlignment="1">
      <alignment horizontal="right"/>
    </xf>
    <xf numFmtId="0" fontId="84" fillId="33" borderId="173" xfId="67" applyFont="1" applyFill="1" applyBorder="1" applyAlignment="1">
      <alignment horizontal="center"/>
    </xf>
    <xf numFmtId="0" fontId="87" fillId="30" borderId="124" xfId="67" applyFont="1" applyFill="1" applyBorder="1" applyAlignment="1">
      <alignment horizontal="left" indent="1"/>
    </xf>
    <xf numFmtId="0" fontId="83" fillId="30" borderId="0" xfId="0" applyFont="1" applyFill="1" applyBorder="1"/>
    <xf numFmtId="0" fontId="87" fillId="30" borderId="0" xfId="67" applyFont="1" applyFill="1" applyBorder="1" applyAlignment="1">
      <alignment horizontal="left" indent="1"/>
    </xf>
    <xf numFmtId="165" fontId="83" fillId="0" borderId="0" xfId="67" applyNumberFormat="1" applyFont="1" applyBorder="1" applyAlignment="1">
      <alignment horizontal="center"/>
    </xf>
    <xf numFmtId="165" fontId="83" fillId="30" borderId="0" xfId="67" applyNumberFormat="1" applyFont="1" applyFill="1" applyBorder="1" applyAlignment="1">
      <alignment horizontal="center"/>
    </xf>
    <xf numFmtId="165" fontId="83" fillId="33" borderId="0" xfId="67" applyNumberFormat="1" applyFont="1" applyFill="1" applyBorder="1" applyAlignment="1">
      <alignment horizontal="center"/>
    </xf>
    <xf numFmtId="0" fontId="87" fillId="30" borderId="156" xfId="67" applyFont="1" applyFill="1" applyBorder="1" applyAlignment="1">
      <alignment horizontal="left" indent="1"/>
    </xf>
    <xf numFmtId="0" fontId="88" fillId="0" borderId="124" xfId="67" applyFont="1" applyBorder="1" applyAlignment="1">
      <alignment horizontal="center"/>
    </xf>
    <xf numFmtId="0" fontId="44" fillId="0" borderId="0" xfId="67" applyFont="1" applyBorder="1"/>
    <xf numFmtId="0" fontId="88" fillId="0" borderId="0" xfId="0" applyFont="1" applyBorder="1"/>
    <xf numFmtId="0" fontId="84" fillId="0" borderId="0" xfId="67" applyFont="1" applyBorder="1" applyAlignment="1">
      <alignment horizontal="center"/>
    </xf>
    <xf numFmtId="0" fontId="84" fillId="0" borderId="124" xfId="67" applyFont="1" applyBorder="1" applyAlignment="1">
      <alignment horizontal="center"/>
    </xf>
    <xf numFmtId="0" fontId="89" fillId="0" borderId="0" xfId="0" applyFont="1" applyBorder="1"/>
    <xf numFmtId="178" fontId="89" fillId="0" borderId="0" xfId="64" applyNumberFormat="1" applyFont="1" applyBorder="1"/>
    <xf numFmtId="0" fontId="90" fillId="0" borderId="0" xfId="67" applyFont="1" applyBorder="1" applyAlignment="1">
      <alignment horizontal="center"/>
    </xf>
    <xf numFmtId="0" fontId="91" fillId="25" borderId="0" xfId="67" applyFont="1" applyFill="1" applyBorder="1"/>
    <xf numFmtId="0" fontId="92" fillId="25" borderId="0" xfId="67" applyFont="1" applyFill="1" applyBorder="1"/>
    <xf numFmtId="165" fontId="92" fillId="25" borderId="0" xfId="67" applyNumberFormat="1" applyFont="1" applyFill="1" applyBorder="1"/>
    <xf numFmtId="0" fontId="92" fillId="25" borderId="0" xfId="67" applyFont="1" applyFill="1" applyBorder="1" applyAlignment="1">
      <alignment horizontal="center"/>
    </xf>
    <xf numFmtId="0" fontId="92" fillId="25" borderId="0" xfId="67" applyFont="1" applyFill="1" applyBorder="1" applyAlignment="1">
      <alignment horizontal="left"/>
    </xf>
    <xf numFmtId="0" fontId="92" fillId="25" borderId="0" xfId="67" applyFont="1" applyFill="1" applyBorder="1" applyAlignment="1">
      <alignment horizontal="right"/>
    </xf>
    <xf numFmtId="0" fontId="44" fillId="25" borderId="0" xfId="67" applyFont="1" applyFill="1" applyBorder="1" applyAlignment="1">
      <alignment horizontal="left"/>
    </xf>
    <xf numFmtId="0" fontId="44" fillId="0" borderId="0" xfId="67" applyFont="1" applyBorder="1" applyAlignment="1">
      <alignment horizontal="left"/>
    </xf>
    <xf numFmtId="0" fontId="44" fillId="25" borderId="0" xfId="67" applyFont="1" applyFill="1" applyBorder="1"/>
    <xf numFmtId="0" fontId="9" fillId="25" borderId="117" xfId="67" applyFont="1" applyFill="1" applyBorder="1"/>
    <xf numFmtId="0" fontId="82" fillId="0" borderId="0" xfId="0" applyFont="1" applyBorder="1"/>
    <xf numFmtId="165" fontId="82" fillId="0" borderId="0" xfId="0" applyNumberFormat="1" applyFont="1" applyBorder="1"/>
    <xf numFmtId="0" fontId="93" fillId="0" borderId="0" xfId="0" applyFont="1" applyBorder="1"/>
    <xf numFmtId="165" fontId="93" fillId="0" borderId="0" xfId="0" applyNumberFormat="1" applyFont="1" applyBorder="1"/>
    <xf numFmtId="0" fontId="62" fillId="0" borderId="0" xfId="0" applyFont="1" applyBorder="1"/>
    <xf numFmtId="165" fontId="62" fillId="0" borderId="0" xfId="0" applyNumberFormat="1" applyFont="1" applyBorder="1"/>
    <xf numFmtId="165" fontId="9" fillId="0" borderId="0" xfId="0" applyNumberFormat="1" applyFont="1" applyBorder="1"/>
    <xf numFmtId="0" fontId="9" fillId="0" borderId="0" xfId="0" applyFont="1" applyBorder="1"/>
    <xf numFmtId="0" fontId="9" fillId="0" borderId="117" xfId="0" applyFont="1" applyBorder="1"/>
    <xf numFmtId="180" fontId="82" fillId="0" borderId="0" xfId="0" applyNumberFormat="1" applyFont="1" applyBorder="1" applyAlignment="1">
      <alignment horizontal="left"/>
    </xf>
    <xf numFmtId="180" fontId="63" fillId="0" borderId="0" xfId="0" applyNumberFormat="1" applyFont="1" applyBorder="1" applyAlignment="1">
      <alignment horizontal="left"/>
    </xf>
    <xf numFmtId="165" fontId="39" fillId="0" borderId="0" xfId="0" applyNumberFormat="1" applyFont="1" applyBorder="1"/>
    <xf numFmtId="0" fontId="63" fillId="0" borderId="0" xfId="0" applyFont="1" applyBorder="1"/>
    <xf numFmtId="0" fontId="62" fillId="0" borderId="0" xfId="0" applyFont="1" applyBorder="1" applyAlignment="1">
      <alignment horizontal="center" readingOrder="2"/>
    </xf>
    <xf numFmtId="0" fontId="95" fillId="0" borderId="0" xfId="0" applyFont="1" applyBorder="1" applyAlignment="1">
      <alignment horizontal="center" readingOrder="2"/>
    </xf>
    <xf numFmtId="0" fontId="93" fillId="25" borderId="0" xfId="0" applyFont="1" applyFill="1" applyBorder="1"/>
    <xf numFmtId="0" fontId="0" fillId="0" borderId="0" xfId="0" applyBorder="1" applyAlignment="1" applyProtection="1">
      <alignment horizontal="center"/>
      <protection hidden="1"/>
    </xf>
    <xf numFmtId="0" fontId="96" fillId="0" borderId="0" xfId="0" applyFont="1" applyBorder="1" applyAlignment="1">
      <alignment vertical="top"/>
    </xf>
    <xf numFmtId="0" fontId="79" fillId="0" borderId="0" xfId="0" applyFont="1" applyBorder="1" applyAlignment="1">
      <alignment vertical="top"/>
    </xf>
    <xf numFmtId="0" fontId="3" fillId="26" borderId="148" xfId="0" applyFont="1" applyFill="1" applyBorder="1" applyAlignment="1">
      <alignment horizontal="center"/>
    </xf>
    <xf numFmtId="0" fontId="3" fillId="0" borderId="20" xfId="0" applyFont="1" applyBorder="1"/>
    <xf numFmtId="0" fontId="82" fillId="0" borderId="20" xfId="0" applyFont="1" applyBorder="1"/>
    <xf numFmtId="0" fontId="96" fillId="0" borderId="20" xfId="0" applyFont="1" applyBorder="1" applyAlignment="1">
      <alignment horizontal="center" vertical="top"/>
    </xf>
    <xf numFmtId="0" fontId="96" fillId="0" borderId="20" xfId="0" applyFont="1" applyBorder="1" applyAlignment="1">
      <alignment vertical="top"/>
    </xf>
    <xf numFmtId="0" fontId="79" fillId="0" borderId="20" xfId="0" applyFont="1" applyBorder="1" applyAlignment="1">
      <alignment horizontal="center" vertical="top"/>
    </xf>
    <xf numFmtId="0" fontId="79" fillId="0" borderId="20" xfId="0" applyFont="1" applyBorder="1" applyAlignment="1">
      <alignment vertical="top"/>
    </xf>
    <xf numFmtId="0" fontId="3" fillId="26" borderId="155" xfId="0" applyFont="1" applyFill="1" applyBorder="1"/>
    <xf numFmtId="169" fontId="99" fillId="30" borderId="15" xfId="44" applyNumberFormat="1" applyFont="1" applyFill="1" applyBorder="1" applyAlignment="1" applyProtection="1">
      <alignment vertical="center"/>
      <protection locked="0"/>
    </xf>
    <xf numFmtId="0" fontId="0" fillId="34" borderId="0" xfId="0" applyFill="1" applyProtection="1">
      <protection hidden="1"/>
    </xf>
    <xf numFmtId="0" fontId="0" fillId="34" borderId="0" xfId="0" applyFill="1"/>
    <xf numFmtId="0" fontId="0" fillId="35" borderId="175" xfId="0" applyFill="1" applyBorder="1" applyProtection="1">
      <protection hidden="1"/>
    </xf>
    <xf numFmtId="0" fontId="0" fillId="35" borderId="176" xfId="0" applyFill="1" applyBorder="1" applyProtection="1">
      <protection hidden="1"/>
    </xf>
    <xf numFmtId="0" fontId="0" fillId="35" borderId="177" xfId="0" applyFill="1" applyBorder="1" applyProtection="1">
      <protection hidden="1"/>
    </xf>
    <xf numFmtId="0" fontId="111" fillId="35" borderId="178" xfId="0" applyFont="1" applyFill="1" applyBorder="1" applyAlignment="1" applyProtection="1">
      <alignment vertical="center"/>
      <protection hidden="1"/>
    </xf>
    <xf numFmtId="0" fontId="113" fillId="35" borderId="180" xfId="0" applyFont="1" applyFill="1" applyBorder="1" applyAlignment="1" applyProtection="1">
      <alignment vertical="center"/>
      <protection hidden="1"/>
    </xf>
    <xf numFmtId="0" fontId="0" fillId="35" borderId="178" xfId="0" applyFill="1" applyBorder="1" applyProtection="1">
      <protection hidden="1"/>
    </xf>
    <xf numFmtId="0" fontId="115" fillId="38" borderId="182" xfId="0" applyFont="1" applyFill="1" applyBorder="1" applyAlignment="1" applyProtection="1">
      <alignment horizontal="left" vertical="center" indent="1"/>
      <protection locked="0"/>
    </xf>
    <xf numFmtId="0" fontId="0" fillId="35" borderId="180" xfId="0" applyFill="1" applyBorder="1" applyProtection="1">
      <protection hidden="1"/>
    </xf>
    <xf numFmtId="0" fontId="116" fillId="39" borderId="170" xfId="0" applyFont="1" applyFill="1" applyBorder="1" applyAlignment="1" applyProtection="1">
      <alignment horizontal="center"/>
      <protection hidden="1"/>
    </xf>
    <xf numFmtId="168" fontId="115" fillId="38" borderId="183" xfId="0" applyNumberFormat="1" applyFont="1" applyFill="1" applyBorder="1" applyAlignment="1" applyProtection="1">
      <alignment horizontal="left" vertical="center" indent="1"/>
      <protection locked="0"/>
    </xf>
    <xf numFmtId="182" fontId="116" fillId="39" borderId="170" xfId="0" applyNumberFormat="1" applyFont="1" applyFill="1" applyBorder="1" applyAlignment="1" applyProtection="1">
      <alignment horizontal="center"/>
      <protection hidden="1"/>
    </xf>
    <xf numFmtId="0" fontId="0" fillId="39" borderId="0" xfId="0" applyFont="1" applyFill="1"/>
    <xf numFmtId="167" fontId="114" fillId="37" borderId="184" xfId="0" applyNumberFormat="1" applyFont="1" applyFill="1" applyBorder="1" applyAlignment="1" applyProtection="1">
      <alignment horizontal="left" vertical="center"/>
      <protection hidden="1"/>
    </xf>
    <xf numFmtId="167" fontId="114" fillId="37" borderId="173" xfId="0" applyNumberFormat="1" applyFont="1" applyFill="1" applyBorder="1" applyAlignment="1" applyProtection="1">
      <alignment horizontal="left" vertical="center"/>
      <protection hidden="1"/>
    </xf>
    <xf numFmtId="0" fontId="117" fillId="35" borderId="178" xfId="0" applyFont="1" applyFill="1" applyBorder="1" applyProtection="1">
      <protection hidden="1"/>
    </xf>
    <xf numFmtId="1" fontId="115" fillId="38" borderId="186" xfId="0" applyNumberFormat="1" applyFont="1" applyFill="1" applyBorder="1" applyAlignment="1" applyProtection="1">
      <alignment horizontal="left" vertical="center" indent="1"/>
      <protection locked="0"/>
    </xf>
    <xf numFmtId="0" fontId="0" fillId="35" borderId="187" xfId="0" applyFill="1" applyBorder="1" applyProtection="1">
      <protection hidden="1"/>
    </xf>
    <xf numFmtId="0" fontId="0" fillId="35" borderId="188" xfId="0" applyFill="1" applyBorder="1" applyProtection="1">
      <protection hidden="1"/>
    </xf>
    <xf numFmtId="0" fontId="0" fillId="35" borderId="189" xfId="0" applyFill="1" applyBorder="1" applyProtection="1">
      <protection hidden="1"/>
    </xf>
    <xf numFmtId="167" fontId="119" fillId="0" borderId="0" xfId="0" applyNumberFormat="1" applyFont="1" applyBorder="1" applyAlignment="1" applyProtection="1">
      <alignment vertical="center"/>
      <protection hidden="1"/>
    </xf>
    <xf numFmtId="167" fontId="121" fillId="0" borderId="0" xfId="0" applyNumberFormat="1" applyFont="1" applyBorder="1" applyAlignment="1" applyProtection="1">
      <alignment vertical="center"/>
      <protection hidden="1"/>
    </xf>
    <xf numFmtId="167" fontId="116" fillId="0" borderId="0" xfId="0" applyNumberFormat="1" applyFont="1" applyBorder="1" applyAlignment="1" applyProtection="1">
      <alignment vertical="center"/>
      <protection hidden="1"/>
    </xf>
    <xf numFmtId="167" fontId="0" fillId="0" borderId="0" xfId="0" applyNumberFormat="1" applyAlignment="1" applyProtection="1">
      <alignment vertical="center"/>
      <protection hidden="1"/>
    </xf>
    <xf numFmtId="0" fontId="117" fillId="0" borderId="0" xfId="33" applyFont="1" applyBorder="1" applyAlignment="1" applyProtection="1">
      <protection hidden="1"/>
    </xf>
    <xf numFmtId="167" fontId="123" fillId="0" borderId="0" xfId="0" applyNumberFormat="1" applyFont="1" applyBorder="1" applyAlignment="1" applyProtection="1">
      <alignment vertical="center"/>
      <protection hidden="1"/>
    </xf>
    <xf numFmtId="0" fontId="124" fillId="0" borderId="0" xfId="0" applyFont="1" applyBorder="1" applyAlignment="1" applyProtection="1">
      <alignment vertical="center"/>
      <protection hidden="1"/>
    </xf>
    <xf numFmtId="0" fontId="117" fillId="0" borderId="13" xfId="33" applyFont="1" applyBorder="1" applyAlignment="1" applyProtection="1">
      <protection hidden="1"/>
    </xf>
    <xf numFmtId="0" fontId="125" fillId="40" borderId="194" xfId="0" applyFont="1" applyFill="1" applyBorder="1" applyAlignment="1" applyProtection="1">
      <alignment horizontal="center" vertical="center"/>
      <protection hidden="1"/>
    </xf>
    <xf numFmtId="0" fontId="126" fillId="41" borderId="170" xfId="0" applyFont="1" applyFill="1" applyBorder="1" applyAlignment="1" applyProtection="1">
      <alignment horizontal="center"/>
      <protection locked="0"/>
    </xf>
    <xf numFmtId="0" fontId="126" fillId="41" borderId="195" xfId="33" applyFont="1" applyFill="1" applyBorder="1" applyAlignment="1" applyProtection="1"/>
    <xf numFmtId="0" fontId="117" fillId="41" borderId="170" xfId="0" applyFont="1" applyFill="1" applyBorder="1" applyAlignment="1">
      <alignment horizontal="center"/>
    </xf>
    <xf numFmtId="0" fontId="117" fillId="41" borderId="196" xfId="0" applyFont="1" applyFill="1" applyBorder="1"/>
    <xf numFmtId="0" fontId="117" fillId="41" borderId="170" xfId="0" applyFont="1" applyFill="1" applyBorder="1" applyAlignment="1" applyProtection="1">
      <alignment horizontal="center"/>
      <protection locked="0"/>
    </xf>
    <xf numFmtId="0" fontId="117" fillId="41" borderId="170" xfId="33" applyFont="1" applyFill="1" applyBorder="1" applyAlignment="1" applyProtection="1">
      <protection locked="0"/>
    </xf>
    <xf numFmtId="0" fontId="117" fillId="38" borderId="170" xfId="0" applyFont="1" applyFill="1" applyBorder="1" applyAlignment="1" applyProtection="1">
      <alignment horizontal="center"/>
      <protection locked="0"/>
    </xf>
    <xf numFmtId="0" fontId="127" fillId="0" borderId="197" xfId="0" applyFont="1" applyBorder="1" applyAlignment="1">
      <alignment vertical="center" wrapText="1"/>
    </xf>
    <xf numFmtId="0" fontId="128" fillId="0" borderId="195" xfId="0" applyFont="1" applyBorder="1" applyAlignment="1">
      <alignment horizontal="center"/>
    </xf>
    <xf numFmtId="0" fontId="117" fillId="0" borderId="170" xfId="0" applyFont="1" applyBorder="1"/>
    <xf numFmtId="0" fontId="117" fillId="0" borderId="170" xfId="0" applyFont="1" applyBorder="1" applyAlignment="1" applyProtection="1">
      <alignment horizontal="center"/>
      <protection locked="0"/>
    </xf>
    <xf numFmtId="0" fontId="117" fillId="0" borderId="170" xfId="33" applyFont="1" applyBorder="1" applyAlignment="1" applyProtection="1">
      <protection locked="0"/>
    </xf>
    <xf numFmtId="0" fontId="128" fillId="0" borderId="197" xfId="0" applyFont="1" applyBorder="1" applyAlignment="1">
      <alignment horizontal="center" vertical="center"/>
    </xf>
    <xf numFmtId="0" fontId="117" fillId="0" borderId="116" xfId="33" applyFont="1" applyBorder="1" applyAlignment="1" applyProtection="1"/>
    <xf numFmtId="0" fontId="117" fillId="0" borderId="195" xfId="0" applyFont="1" applyBorder="1" applyAlignment="1">
      <alignment horizontal="center"/>
    </xf>
    <xf numFmtId="0" fontId="117" fillId="38" borderId="198" xfId="0" applyFont="1" applyFill="1" applyBorder="1" applyAlignment="1" applyProtection="1">
      <alignment horizontal="center"/>
      <protection hidden="1"/>
    </xf>
    <xf numFmtId="0" fontId="117" fillId="41" borderId="199" xfId="0" applyFont="1" applyFill="1" applyBorder="1" applyAlignment="1">
      <alignment horizontal="center"/>
    </xf>
    <xf numFmtId="0" fontId="117" fillId="41" borderId="196" xfId="0" applyFont="1" applyFill="1" applyBorder="1" applyAlignment="1">
      <alignment horizontal="left"/>
    </xf>
    <xf numFmtId="0" fontId="117" fillId="0" borderId="170" xfId="33" applyFont="1" applyBorder="1" applyAlignment="1" applyProtection="1"/>
    <xf numFmtId="0" fontId="117" fillId="38" borderId="199" xfId="0" applyFont="1" applyFill="1" applyBorder="1" applyAlignment="1">
      <alignment horizontal="center"/>
    </xf>
    <xf numFmtId="167" fontId="117" fillId="0" borderId="170" xfId="0" applyNumberFormat="1" applyFont="1" applyBorder="1" applyAlignment="1" applyProtection="1">
      <alignment horizontal="left"/>
      <protection locked="0"/>
    </xf>
    <xf numFmtId="167" fontId="117" fillId="0" borderId="170" xfId="0" applyNumberFormat="1" applyFont="1" applyBorder="1" applyAlignment="1" applyProtection="1">
      <protection locked="0"/>
    </xf>
    <xf numFmtId="0" fontId="128" fillId="0" borderId="170" xfId="0" applyFont="1" applyBorder="1" applyAlignment="1">
      <alignment horizontal="center"/>
    </xf>
    <xf numFmtId="167" fontId="117" fillId="38" borderId="170" xfId="0" applyNumberFormat="1" applyFont="1" applyFill="1" applyBorder="1" applyAlignment="1" applyProtection="1">
      <protection locked="0"/>
    </xf>
    <xf numFmtId="0" fontId="128" fillId="38" borderId="170" xfId="0" applyFont="1" applyFill="1" applyBorder="1" applyAlignment="1">
      <alignment horizontal="center"/>
    </xf>
    <xf numFmtId="167" fontId="117" fillId="38" borderId="170" xfId="0" applyNumberFormat="1" applyFont="1" applyFill="1" applyBorder="1" applyAlignment="1" applyProtection="1">
      <alignment horizontal="left"/>
      <protection locked="0"/>
    </xf>
    <xf numFmtId="0" fontId="117" fillId="38" borderId="170" xfId="33" applyFont="1" applyFill="1" applyBorder="1" applyAlignment="1" applyProtection="1">
      <protection locked="0"/>
    </xf>
    <xf numFmtId="167" fontId="0" fillId="38" borderId="0" xfId="0" applyNumberFormat="1" applyFill="1" applyProtection="1">
      <protection hidden="1"/>
    </xf>
    <xf numFmtId="0" fontId="0" fillId="38" borderId="0" xfId="0" applyFill="1" applyProtection="1">
      <protection hidden="1"/>
    </xf>
    <xf numFmtId="0" fontId="117" fillId="0" borderId="116" xfId="0" applyFont="1" applyBorder="1" applyAlignment="1" applyProtection="1">
      <alignment horizontal="center"/>
      <protection locked="0"/>
    </xf>
    <xf numFmtId="167" fontId="117" fillId="0" borderId="198" xfId="0" applyNumberFormat="1" applyFont="1" applyBorder="1" applyAlignment="1" applyProtection="1">
      <alignment horizontal="left"/>
      <protection locked="0"/>
    </xf>
    <xf numFmtId="0" fontId="117" fillId="0" borderId="170" xfId="0" applyFont="1" applyBorder="1" applyAlignment="1" applyProtection="1">
      <alignment horizontal="left"/>
      <protection locked="0"/>
    </xf>
    <xf numFmtId="0" fontId="117" fillId="0" borderId="0" xfId="0" applyFont="1" applyProtection="1">
      <protection hidden="1"/>
    </xf>
    <xf numFmtId="0" fontId="16" fillId="0" borderId="13" xfId="33" applyBorder="1" applyAlignment="1" applyProtection="1">
      <protection hidden="1"/>
    </xf>
    <xf numFmtId="0" fontId="125" fillId="40" borderId="202" xfId="0" applyFont="1" applyFill="1" applyBorder="1" applyAlignment="1" applyProtection="1">
      <alignment horizontal="center"/>
      <protection hidden="1"/>
    </xf>
    <xf numFmtId="0" fontId="125" fillId="40" borderId="204" xfId="0" applyFont="1" applyFill="1" applyBorder="1" applyAlignment="1" applyProtection="1">
      <alignment horizontal="center"/>
      <protection hidden="1"/>
    </xf>
    <xf numFmtId="0" fontId="125" fillId="40" borderId="205" xfId="0" applyFont="1" applyFill="1" applyBorder="1" applyAlignment="1" applyProtection="1">
      <alignment horizontal="center"/>
      <protection hidden="1"/>
    </xf>
    <xf numFmtId="0" fontId="125" fillId="0" borderId="0" xfId="0" applyFont="1" applyProtection="1">
      <protection hidden="1"/>
    </xf>
    <xf numFmtId="0" fontId="117" fillId="0" borderId="0" xfId="0" applyFont="1"/>
    <xf numFmtId="0" fontId="125" fillId="40" borderId="207" xfId="0" applyFont="1" applyFill="1" applyBorder="1" applyAlignment="1" applyProtection="1">
      <alignment horizontal="center" vertical="top"/>
      <protection hidden="1"/>
    </xf>
    <xf numFmtId="0" fontId="125" fillId="40" borderId="208" xfId="0" applyFont="1" applyFill="1" applyBorder="1" applyAlignment="1" applyProtection="1">
      <alignment horizontal="center" vertical="top"/>
      <protection hidden="1"/>
    </xf>
    <xf numFmtId="0" fontId="125" fillId="40" borderId="209" xfId="0" applyFont="1" applyFill="1" applyBorder="1" applyAlignment="1" applyProtection="1">
      <alignment horizontal="center" vertical="top"/>
      <protection hidden="1"/>
    </xf>
    <xf numFmtId="0" fontId="125" fillId="0" borderId="0" xfId="0" applyFont="1" applyAlignment="1" applyProtection="1">
      <alignment vertical="top"/>
      <protection hidden="1"/>
    </xf>
    <xf numFmtId="183" fontId="117" fillId="41" borderId="199" xfId="0" applyNumberFormat="1" applyFont="1" applyFill="1" applyBorder="1" applyAlignment="1" applyProtection="1">
      <alignment horizontal="center"/>
      <protection hidden="1"/>
    </xf>
    <xf numFmtId="0" fontId="126" fillId="41" borderId="199" xfId="33" applyFont="1" applyFill="1" applyBorder="1" applyAlignment="1" applyProtection="1">
      <alignment horizontal="left"/>
      <protection hidden="1"/>
    </xf>
    <xf numFmtId="0" fontId="117" fillId="41" borderId="199" xfId="0" applyFont="1" applyFill="1" applyBorder="1" applyAlignment="1" applyProtection="1">
      <alignment horizontal="center"/>
      <protection hidden="1"/>
    </xf>
    <xf numFmtId="0" fontId="129" fillId="0" borderId="0" xfId="0" applyFont="1" applyProtection="1">
      <protection hidden="1"/>
    </xf>
    <xf numFmtId="167" fontId="117" fillId="0" borderId="0" xfId="0" applyNumberFormat="1" applyFont="1" applyBorder="1" applyAlignment="1" applyProtection="1">
      <alignment horizontal="left" indent="1"/>
      <protection hidden="1"/>
    </xf>
    <xf numFmtId="183" fontId="117" fillId="41" borderId="170" xfId="0" applyNumberFormat="1" applyFont="1" applyFill="1" applyBorder="1" applyAlignment="1" applyProtection="1">
      <alignment horizontal="center"/>
      <protection hidden="1"/>
    </xf>
    <xf numFmtId="0" fontId="126" fillId="41" borderId="170" xfId="33" applyFont="1" applyFill="1" applyBorder="1" applyAlignment="1" applyProtection="1">
      <alignment horizontal="left"/>
      <protection hidden="1"/>
    </xf>
    <xf numFmtId="0" fontId="117" fillId="41" borderId="170" xfId="0" applyFont="1" applyFill="1" applyBorder="1" applyAlignment="1" applyProtection="1">
      <alignment horizontal="center"/>
      <protection hidden="1"/>
    </xf>
    <xf numFmtId="0" fontId="16" fillId="0" borderId="0" xfId="33" applyBorder="1" applyAlignment="1" applyProtection="1">
      <alignment horizontal="left" indent="1"/>
      <protection hidden="1"/>
    </xf>
    <xf numFmtId="183" fontId="117" fillId="0" borderId="170" xfId="0" applyNumberFormat="1" applyFont="1" applyBorder="1" applyAlignment="1" applyProtection="1">
      <alignment horizontal="center"/>
      <protection hidden="1"/>
    </xf>
    <xf numFmtId="0" fontId="117" fillId="0" borderId="170" xfId="0" applyFont="1" applyBorder="1" applyAlignment="1" applyProtection="1">
      <alignment horizontal="left" indent="1"/>
      <protection hidden="1"/>
    </xf>
    <xf numFmtId="0" fontId="117" fillId="0" borderId="170" xfId="0" applyFont="1" applyBorder="1" applyAlignment="1" applyProtection="1">
      <alignment horizontal="center"/>
      <protection hidden="1"/>
    </xf>
    <xf numFmtId="167" fontId="117" fillId="0" borderId="170" xfId="0" applyNumberFormat="1" applyFont="1" applyBorder="1" applyAlignment="1" applyProtection="1">
      <alignment horizontal="left" indent="1"/>
      <protection hidden="1"/>
    </xf>
    <xf numFmtId="183" fontId="117" fillId="0" borderId="116" xfId="0" applyNumberFormat="1" applyFont="1" applyBorder="1" applyAlignment="1" applyProtection="1">
      <alignment horizontal="center"/>
      <protection hidden="1"/>
    </xf>
    <xf numFmtId="183" fontId="117" fillId="0" borderId="163" xfId="0" applyNumberFormat="1" applyFont="1" applyBorder="1" applyAlignment="1" applyProtection="1">
      <alignment horizontal="center"/>
      <protection hidden="1"/>
    </xf>
    <xf numFmtId="0" fontId="117" fillId="0" borderId="198" xfId="0" applyFont="1" applyBorder="1" applyAlignment="1" applyProtection="1">
      <alignment horizontal="left" indent="1"/>
      <protection hidden="1"/>
    </xf>
    <xf numFmtId="0" fontId="117" fillId="0" borderId="164" xfId="0" applyFont="1" applyBorder="1" applyAlignment="1" applyProtection="1">
      <alignment horizontal="left" indent="1"/>
      <protection hidden="1"/>
    </xf>
    <xf numFmtId="0" fontId="126" fillId="41" borderId="164" xfId="33" applyFont="1" applyFill="1" applyBorder="1" applyAlignment="1" applyProtection="1">
      <alignment horizontal="left"/>
      <protection hidden="1"/>
    </xf>
    <xf numFmtId="0" fontId="117" fillId="0" borderId="170" xfId="33" applyFont="1" applyBorder="1" applyAlignment="1" applyProtection="1">
      <protection hidden="1"/>
    </xf>
    <xf numFmtId="183" fontId="117" fillId="0" borderId="199" xfId="0" applyNumberFormat="1" applyFont="1" applyBorder="1" applyAlignment="1" applyProtection="1">
      <alignment horizontal="center"/>
      <protection hidden="1"/>
    </xf>
    <xf numFmtId="0" fontId="0" fillId="41" borderId="199" xfId="0" applyFill="1" applyBorder="1" applyProtection="1">
      <protection hidden="1"/>
    </xf>
    <xf numFmtId="0" fontId="117" fillId="0" borderId="170" xfId="33" applyFont="1" applyBorder="1" applyAlignment="1" applyProtection="1">
      <alignment horizontal="left" indent="1"/>
      <protection hidden="1"/>
    </xf>
    <xf numFmtId="0" fontId="126" fillId="41" borderId="116" xfId="33" applyFont="1" applyFill="1" applyBorder="1" applyAlignment="1" applyProtection="1">
      <alignment horizontal="left"/>
      <protection hidden="1"/>
    </xf>
    <xf numFmtId="0" fontId="117" fillId="38" borderId="199" xfId="33" applyFont="1" applyFill="1" applyBorder="1" applyAlignment="1" applyProtection="1">
      <protection locked="0"/>
    </xf>
    <xf numFmtId="167" fontId="126" fillId="41" borderId="170" xfId="0" applyNumberFormat="1" applyFont="1" applyFill="1" applyBorder="1" applyAlignment="1" applyProtection="1">
      <alignment shrinkToFit="1"/>
      <protection locked="0"/>
    </xf>
    <xf numFmtId="167" fontId="117" fillId="0" borderId="170" xfId="0" applyNumberFormat="1" applyFont="1" applyBorder="1" applyAlignment="1" applyProtection="1">
      <alignment horizontal="left" indent="1" shrinkToFit="1"/>
      <protection locked="0"/>
    </xf>
    <xf numFmtId="167" fontId="9" fillId="0" borderId="170" xfId="0" applyNumberFormat="1" applyFont="1" applyBorder="1" applyAlignment="1" applyProtection="1">
      <alignment horizontal="left" indent="1" shrinkToFit="1"/>
      <protection locked="0"/>
    </xf>
    <xf numFmtId="0" fontId="126" fillId="41" borderId="163" xfId="33" applyFont="1" applyFill="1" applyBorder="1" applyAlignment="1" applyProtection="1">
      <alignment horizontal="left"/>
      <protection hidden="1"/>
    </xf>
    <xf numFmtId="183" fontId="117" fillId="41" borderId="212" xfId="0" applyNumberFormat="1" applyFont="1" applyFill="1" applyBorder="1" applyAlignment="1" applyProtection="1">
      <alignment horizontal="center"/>
      <protection hidden="1"/>
    </xf>
    <xf numFmtId="0" fontId="117" fillId="0" borderId="198" xfId="0" applyFont="1" applyBorder="1" applyAlignment="1" applyProtection="1">
      <alignment horizontal="center"/>
      <protection hidden="1"/>
    </xf>
    <xf numFmtId="0" fontId="126" fillId="41" borderId="170" xfId="0" applyFont="1" applyFill="1" applyBorder="1" applyAlignment="1" applyProtection="1">
      <protection hidden="1"/>
    </xf>
    <xf numFmtId="0" fontId="117" fillId="0" borderId="0" xfId="0" applyFont="1" applyBorder="1" applyAlignment="1" applyProtection="1">
      <alignment horizontal="left" indent="1"/>
      <protection hidden="1"/>
    </xf>
    <xf numFmtId="0" fontId="126" fillId="41" borderId="170" xfId="33" applyFont="1" applyFill="1" applyBorder="1" applyAlignment="1" applyProtection="1">
      <alignment horizontal="left" shrinkToFit="1"/>
      <protection hidden="1"/>
    </xf>
    <xf numFmtId="0" fontId="117" fillId="41" borderId="170" xfId="0" applyFont="1" applyFill="1" applyBorder="1" applyProtection="1">
      <protection hidden="1"/>
    </xf>
    <xf numFmtId="0" fontId="117" fillId="0" borderId="170" xfId="33" applyFont="1" applyBorder="1" applyAlignment="1" applyProtection="1">
      <alignment horizontal="left" indent="1" shrinkToFit="1"/>
      <protection hidden="1"/>
    </xf>
    <xf numFmtId="0" fontId="117" fillId="0" borderId="170" xfId="33" applyFont="1" applyBorder="1" applyAlignment="1" applyProtection="1">
      <alignment horizontal="left" shrinkToFit="1"/>
      <protection hidden="1"/>
    </xf>
    <xf numFmtId="0" fontId="117" fillId="0" borderId="170" xfId="33" applyFont="1" applyBorder="1" applyAlignment="1" applyProtection="1">
      <alignment horizontal="left"/>
      <protection hidden="1"/>
    </xf>
    <xf numFmtId="0" fontId="117" fillId="0" borderId="170" xfId="0" applyFont="1" applyBorder="1" applyProtection="1">
      <protection hidden="1"/>
    </xf>
    <xf numFmtId="183" fontId="117" fillId="0" borderId="213" xfId="0" applyNumberFormat="1" applyFont="1" applyBorder="1" applyAlignment="1" applyProtection="1">
      <alignment horizontal="center"/>
      <protection hidden="1"/>
    </xf>
    <xf numFmtId="0" fontId="117" fillId="0" borderId="213" xfId="33" applyFont="1" applyBorder="1" applyAlignment="1" applyProtection="1">
      <alignment horizontal="left"/>
      <protection hidden="1"/>
    </xf>
    <xf numFmtId="0" fontId="117" fillId="0" borderId="213" xfId="0" applyFont="1" applyBorder="1" applyAlignment="1" applyProtection="1">
      <alignment horizontal="center"/>
      <protection hidden="1"/>
    </xf>
    <xf numFmtId="0" fontId="117" fillId="0" borderId="213" xfId="0" applyFont="1" applyBorder="1" applyProtection="1">
      <protection hidden="1"/>
    </xf>
    <xf numFmtId="0" fontId="117" fillId="38" borderId="213" xfId="33" applyFont="1" applyFill="1" applyBorder="1" applyAlignment="1" applyProtection="1">
      <protection locked="0"/>
    </xf>
    <xf numFmtId="0" fontId="117" fillId="0" borderId="214" xfId="0" applyFont="1" applyBorder="1" applyAlignment="1" applyProtection="1">
      <alignment horizontal="center"/>
      <protection hidden="1"/>
    </xf>
    <xf numFmtId="0" fontId="117" fillId="0" borderId="214" xfId="33" applyFont="1" applyBorder="1" applyAlignment="1" applyProtection="1">
      <alignment horizontal="center"/>
      <protection hidden="1"/>
    </xf>
    <xf numFmtId="0" fontId="117" fillId="0" borderId="214" xfId="0" applyFont="1" applyBorder="1" applyProtection="1">
      <protection hidden="1"/>
    </xf>
    <xf numFmtId="0" fontId="117" fillId="0" borderId="214" xfId="33" applyFont="1" applyBorder="1" applyAlignment="1" applyProtection="1">
      <protection hidden="1"/>
    </xf>
    <xf numFmtId="0" fontId="16" fillId="0" borderId="0" xfId="33" applyBorder="1" applyAlignment="1" applyProtection="1">
      <protection hidden="1"/>
    </xf>
    <xf numFmtId="167" fontId="40" fillId="0" borderId="170" xfId="28" applyBorder="1" applyAlignment="1" applyProtection="1">
      <protection hidden="1"/>
    </xf>
    <xf numFmtId="167" fontId="40" fillId="0" borderId="13" xfId="28" applyBorder="1" applyAlignment="1" applyProtection="1">
      <protection hidden="1"/>
    </xf>
    <xf numFmtId="167" fontId="40" fillId="40" borderId="205" xfId="28" applyFill="1" applyBorder="1" applyAlignment="1" applyProtection="1">
      <alignment horizontal="center"/>
      <protection hidden="1"/>
    </xf>
    <xf numFmtId="167" fontId="40" fillId="40" borderId="209" xfId="28" applyFill="1" applyBorder="1" applyAlignment="1" applyProtection="1">
      <alignment horizontal="center" vertical="top"/>
      <protection hidden="1"/>
    </xf>
    <xf numFmtId="167" fontId="40" fillId="41" borderId="211" xfId="28" applyFill="1" applyBorder="1" applyAlignment="1" applyProtection="1">
      <protection locked="0"/>
    </xf>
    <xf numFmtId="167" fontId="40" fillId="41" borderId="170" xfId="28" applyFill="1" applyBorder="1" applyAlignment="1" applyProtection="1">
      <protection locked="0"/>
    </xf>
    <xf numFmtId="167" fontId="40" fillId="0" borderId="170" xfId="28" applyBorder="1" applyAlignment="1" applyProtection="1">
      <protection locked="0"/>
    </xf>
    <xf numFmtId="167" fontId="40" fillId="0" borderId="0" xfId="28" applyBorder="1" applyAlignment="1" applyProtection="1">
      <protection hidden="1"/>
    </xf>
    <xf numFmtId="167" fontId="40" fillId="0" borderId="170" xfId="28" applyBorder="1" applyAlignment="1" applyProtection="1">
      <alignment horizontal="left" indent="1"/>
      <protection hidden="1"/>
    </xf>
    <xf numFmtId="167" fontId="40" fillId="0" borderId="170" xfId="28" applyBorder="1" applyAlignment="1" applyProtection="1"/>
    <xf numFmtId="167" fontId="40" fillId="38" borderId="199" xfId="28" applyFill="1" applyBorder="1" applyAlignment="1" applyProtection="1">
      <protection locked="0"/>
    </xf>
    <xf numFmtId="167" fontId="40" fillId="38" borderId="170" xfId="28" applyFill="1" applyBorder="1" applyAlignment="1" applyProtection="1">
      <protection locked="0"/>
    </xf>
    <xf numFmtId="167" fontId="40" fillId="38" borderId="213" xfId="28" applyFill="1" applyBorder="1" applyAlignment="1" applyProtection="1">
      <protection locked="0"/>
    </xf>
    <xf numFmtId="167" fontId="40" fillId="0" borderId="214" xfId="28" applyBorder="1" applyAlignment="1" applyProtection="1">
      <protection hidden="1"/>
    </xf>
    <xf numFmtId="167" fontId="40" fillId="40" borderId="206" xfId="28" applyFill="1" applyBorder="1" applyAlignment="1" applyProtection="1">
      <alignment horizontal="center"/>
      <protection hidden="1"/>
    </xf>
    <xf numFmtId="167" fontId="40" fillId="40" borderId="210" xfId="28" applyFill="1" applyBorder="1" applyAlignment="1" applyProtection="1">
      <alignment horizontal="center" vertical="top"/>
      <protection hidden="1"/>
    </xf>
    <xf numFmtId="167" fontId="40" fillId="38" borderId="170" xfId="28" applyFill="1" applyBorder="1" applyAlignment="1" applyProtection="1">
      <protection hidden="1"/>
    </xf>
    <xf numFmtId="167" fontId="40" fillId="0" borderId="0" xfId="28" applyBorder="1" applyAlignment="1" applyProtection="1">
      <alignment vertical="center"/>
      <protection locked="0"/>
    </xf>
    <xf numFmtId="167" fontId="40" fillId="0" borderId="0" xfId="28" applyBorder="1" applyProtection="1">
      <protection locked="0"/>
    </xf>
    <xf numFmtId="167" fontId="40" fillId="0" borderId="0" xfId="28" applyProtection="1">
      <protection locked="0"/>
    </xf>
    <xf numFmtId="167" fontId="40" fillId="0" borderId="0" xfId="28" applyBorder="1" applyAlignment="1" applyProtection="1"/>
    <xf numFmtId="167" fontId="40" fillId="38" borderId="0" xfId="28" applyFill="1" applyBorder="1" applyProtection="1">
      <protection locked="0"/>
    </xf>
    <xf numFmtId="0" fontId="9" fillId="0" borderId="197" xfId="0" applyFont="1" applyBorder="1" applyAlignment="1">
      <alignment horizontal="center" vertical="center"/>
    </xf>
    <xf numFmtId="0" fontId="9" fillId="30" borderId="197" xfId="0" applyFont="1" applyFill="1" applyBorder="1" applyAlignment="1">
      <alignment horizontal="center" vertical="center"/>
    </xf>
    <xf numFmtId="0" fontId="95" fillId="30" borderId="197" xfId="0" applyFont="1" applyFill="1" applyBorder="1" applyAlignment="1">
      <alignment horizontal="left" vertical="center"/>
    </xf>
    <xf numFmtId="0" fontId="9" fillId="0" borderId="197" xfId="0" quotePrefix="1" applyFont="1" applyBorder="1" applyAlignment="1">
      <alignment horizontal="center" vertical="center"/>
    </xf>
    <xf numFmtId="0" fontId="117" fillId="0" borderId="195" xfId="0" quotePrefix="1" applyFont="1" applyBorder="1" applyAlignment="1">
      <alignment horizontal="center"/>
    </xf>
    <xf numFmtId="172" fontId="9" fillId="30" borderId="197" xfId="0" applyNumberFormat="1" applyFont="1" applyFill="1" applyBorder="1" applyAlignment="1">
      <alignment vertical="center"/>
    </xf>
    <xf numFmtId="173" fontId="9" fillId="0" borderId="37" xfId="0" applyNumberFormat="1" applyFont="1" applyBorder="1" applyAlignment="1" applyProtection="1">
      <alignment horizontal="left" vertical="center"/>
      <protection locked="0"/>
    </xf>
    <xf numFmtId="0" fontId="9" fillId="0" borderId="215" xfId="0" applyFont="1" applyBorder="1" applyAlignment="1">
      <alignment horizontal="center" vertical="center"/>
    </xf>
    <xf numFmtId="0" fontId="0" fillId="0" borderId="170" xfId="0" applyBorder="1" applyProtection="1">
      <protection hidden="1"/>
    </xf>
    <xf numFmtId="167" fontId="9" fillId="0" borderId="170" xfId="28" applyFont="1" applyFill="1" applyBorder="1" applyAlignment="1" applyProtection="1">
      <alignment horizontal="left"/>
      <protection locked="0"/>
    </xf>
    <xf numFmtId="0" fontId="93" fillId="0" borderId="0" xfId="0" applyFont="1" applyBorder="1" applyAlignment="1">
      <alignment horizontal="center"/>
    </xf>
    <xf numFmtId="0" fontId="44" fillId="25" borderId="0" xfId="67" applyFont="1" applyFill="1" applyBorder="1" applyAlignment="1">
      <alignment horizontal="center"/>
    </xf>
    <xf numFmtId="0" fontId="94" fillId="0" borderId="0" xfId="0" applyFont="1" applyBorder="1" applyAlignment="1">
      <alignment horizontal="center"/>
    </xf>
    <xf numFmtId="0" fontId="75" fillId="33" borderId="159" xfId="67" applyFont="1" applyFill="1" applyBorder="1" applyAlignment="1">
      <alignment horizontal="center" vertical="center" wrapText="1"/>
    </xf>
    <xf numFmtId="0" fontId="75" fillId="33" borderId="160" xfId="67" applyFont="1" applyFill="1" applyBorder="1" applyAlignment="1">
      <alignment horizontal="center" vertical="center" wrapText="1"/>
    </xf>
    <xf numFmtId="0" fontId="9" fillId="0" borderId="0" xfId="0" applyFont="1" applyBorder="1" applyAlignment="1">
      <alignment horizontal="center" vertical="center"/>
    </xf>
    <xf numFmtId="0" fontId="34" fillId="0" borderId="0" xfId="0" applyFont="1" applyBorder="1" applyAlignment="1">
      <alignment horizontal="right" vertical="center"/>
    </xf>
    <xf numFmtId="0" fontId="34" fillId="0" borderId="0" xfId="0" applyFont="1" applyBorder="1" applyAlignment="1">
      <alignment horizontal="left" vertical="center"/>
    </xf>
    <xf numFmtId="167" fontId="9" fillId="31" borderId="37" xfId="28" applyFont="1" applyFill="1" applyBorder="1" applyAlignment="1" applyProtection="1">
      <alignment horizontal="left"/>
      <protection locked="0"/>
    </xf>
    <xf numFmtId="0" fontId="0" fillId="42" borderId="0" xfId="0" applyFill="1"/>
    <xf numFmtId="0" fontId="0" fillId="0" borderId="0" xfId="0" applyFill="1" applyProtection="1">
      <protection hidden="1"/>
    </xf>
    <xf numFmtId="0" fontId="0" fillId="0" borderId="0" xfId="0" applyFill="1"/>
    <xf numFmtId="167" fontId="114" fillId="37" borderId="181" xfId="0" applyNumberFormat="1" applyFont="1" applyFill="1" applyBorder="1" applyAlignment="1" applyProtection="1">
      <alignment horizontal="left" vertical="center"/>
      <protection hidden="1"/>
    </xf>
    <xf numFmtId="167" fontId="114" fillId="37" borderId="185" xfId="0" applyNumberFormat="1" applyFont="1" applyFill="1" applyBorder="1" applyAlignment="1" applyProtection="1">
      <alignment horizontal="left" vertical="center"/>
      <protection hidden="1"/>
    </xf>
    <xf numFmtId="0" fontId="112" fillId="36" borderId="179" xfId="0" applyFont="1" applyFill="1" applyBorder="1" applyAlignment="1" applyProtection="1">
      <alignment horizontal="center" vertical="center"/>
      <protection hidden="1"/>
    </xf>
    <xf numFmtId="0" fontId="117" fillId="38" borderId="170" xfId="0" applyFont="1" applyFill="1" applyBorder="1" applyAlignment="1" applyProtection="1">
      <alignment horizontal="center"/>
      <protection hidden="1"/>
    </xf>
    <xf numFmtId="0" fontId="125" fillId="40" borderId="191" xfId="0" applyFont="1" applyFill="1" applyBorder="1" applyAlignment="1" applyProtection="1">
      <alignment horizontal="center" vertical="center"/>
      <protection hidden="1"/>
    </xf>
    <xf numFmtId="0" fontId="124" fillId="0" borderId="170" xfId="0" applyFont="1" applyBorder="1" applyAlignment="1" applyProtection="1">
      <alignment horizontal="center" vertical="center"/>
      <protection hidden="1"/>
    </xf>
    <xf numFmtId="167" fontId="118" fillId="40" borderId="170" xfId="0" applyNumberFormat="1" applyFont="1" applyFill="1" applyBorder="1" applyAlignment="1" applyProtection="1">
      <alignment horizontal="center" vertical="center"/>
      <protection hidden="1"/>
    </xf>
    <xf numFmtId="167" fontId="120" fillId="0" borderId="170" xfId="0" applyNumberFormat="1" applyFont="1" applyBorder="1" applyAlignment="1" applyProtection="1">
      <alignment horizontal="center" vertical="center"/>
      <protection hidden="1"/>
    </xf>
    <xf numFmtId="167" fontId="116" fillId="0" borderId="170" xfId="0" applyNumberFormat="1" applyFont="1" applyBorder="1" applyAlignment="1" applyProtection="1">
      <alignment horizontal="center" vertical="center"/>
      <protection hidden="1"/>
    </xf>
    <xf numFmtId="167" fontId="122" fillId="40" borderId="170" xfId="0" applyNumberFormat="1" applyFont="1" applyFill="1" applyBorder="1" applyAlignment="1" applyProtection="1">
      <alignment horizontal="center" vertical="center"/>
      <protection hidden="1"/>
    </xf>
    <xf numFmtId="0" fontId="125" fillId="40" borderId="190" xfId="0" applyFont="1" applyFill="1" applyBorder="1" applyAlignment="1" applyProtection="1">
      <alignment horizontal="center" vertical="center"/>
      <protection hidden="1"/>
    </xf>
    <xf numFmtId="0" fontId="125" fillId="40" borderId="192" xfId="0" applyFont="1" applyFill="1" applyBorder="1" applyAlignment="1" applyProtection="1">
      <alignment horizontal="center" vertical="center"/>
      <protection hidden="1"/>
    </xf>
    <xf numFmtId="0" fontId="125" fillId="40" borderId="193" xfId="33" applyFont="1" applyFill="1" applyBorder="1" applyAlignment="1" applyProtection="1">
      <alignment horizontal="center" vertical="center"/>
      <protection hidden="1"/>
    </xf>
    <xf numFmtId="0" fontId="125" fillId="40" borderId="203" xfId="33" applyFont="1" applyFill="1" applyBorder="1" applyAlignment="1" applyProtection="1">
      <alignment horizontal="center" vertical="center"/>
      <protection hidden="1"/>
    </xf>
    <xf numFmtId="167" fontId="118" fillId="40" borderId="163" xfId="0" applyNumberFormat="1" applyFont="1" applyFill="1" applyBorder="1" applyAlignment="1" applyProtection="1">
      <alignment horizontal="center" vertical="center"/>
      <protection hidden="1"/>
    </xf>
    <xf numFmtId="167" fontId="120" fillId="0" borderId="199" xfId="0" applyNumberFormat="1" applyFont="1" applyBorder="1" applyAlignment="1" applyProtection="1">
      <alignment horizontal="center" vertical="center"/>
      <protection hidden="1"/>
    </xf>
    <xf numFmtId="167" fontId="122" fillId="40" borderId="200" xfId="0" applyNumberFormat="1" applyFont="1" applyFill="1" applyBorder="1" applyAlignment="1" applyProtection="1">
      <alignment horizontal="center" vertical="center"/>
      <protection hidden="1"/>
    </xf>
    <xf numFmtId="0" fontId="124" fillId="0" borderId="201" xfId="0" applyFont="1" applyBorder="1" applyAlignment="1" applyProtection="1">
      <alignment horizontal="center" vertical="center"/>
      <protection hidden="1"/>
    </xf>
    <xf numFmtId="0" fontId="47" fillId="24" borderId="76" xfId="0" applyFont="1" applyFill="1" applyBorder="1" applyAlignment="1" applyProtection="1">
      <alignment horizontal="center" vertical="center"/>
      <protection hidden="1"/>
    </xf>
    <xf numFmtId="0" fontId="47" fillId="24" borderId="77" xfId="0" applyFont="1" applyFill="1" applyBorder="1" applyAlignment="1" applyProtection="1">
      <alignment horizontal="center" vertical="center"/>
      <protection hidden="1"/>
    </xf>
    <xf numFmtId="0" fontId="47" fillId="24" borderId="78" xfId="0" applyFont="1" applyFill="1" applyBorder="1" applyAlignment="1" applyProtection="1">
      <alignment horizontal="center" vertical="center"/>
      <protection hidden="1"/>
    </xf>
    <xf numFmtId="0" fontId="47" fillId="24" borderId="79" xfId="0" applyFont="1" applyFill="1" applyBorder="1" applyAlignment="1" applyProtection="1">
      <alignment horizontal="center" vertical="center"/>
      <protection hidden="1"/>
    </xf>
    <xf numFmtId="0" fontId="47" fillId="24" borderId="0" xfId="0" applyFont="1" applyFill="1" applyAlignment="1" applyProtection="1">
      <alignment horizontal="center" vertical="center"/>
      <protection hidden="1"/>
    </xf>
    <xf numFmtId="0" fontId="47" fillId="24" borderId="80" xfId="0" applyFont="1" applyFill="1" applyBorder="1" applyAlignment="1" applyProtection="1">
      <alignment horizontal="center" vertical="center"/>
      <protection hidden="1"/>
    </xf>
    <xf numFmtId="0" fontId="47" fillId="24" borderId="81" xfId="0" applyFont="1" applyFill="1" applyBorder="1" applyAlignment="1" applyProtection="1">
      <alignment horizontal="center" vertical="center"/>
      <protection hidden="1"/>
    </xf>
    <xf numFmtId="0" fontId="47" fillId="24" borderId="82" xfId="0" applyFont="1" applyFill="1" applyBorder="1" applyAlignment="1" applyProtection="1">
      <alignment horizontal="center" vertical="center"/>
      <protection hidden="1"/>
    </xf>
    <xf numFmtId="0" fontId="47" fillId="24" borderId="83" xfId="0" applyFont="1" applyFill="1" applyBorder="1" applyAlignment="1" applyProtection="1">
      <alignment horizontal="center" vertical="center"/>
      <protection hidden="1"/>
    </xf>
    <xf numFmtId="0" fontId="5" fillId="0" borderId="15" xfId="0" applyFont="1" applyBorder="1" applyAlignment="1" applyProtection="1">
      <alignment horizontal="center" vertical="center"/>
      <protection hidden="1"/>
    </xf>
    <xf numFmtId="165" fontId="35" fillId="24" borderId="15" xfId="0" applyNumberFormat="1" applyFont="1" applyFill="1" applyBorder="1" applyAlignment="1" applyProtection="1">
      <alignment horizontal="center" vertical="center"/>
      <protection hidden="1"/>
    </xf>
    <xf numFmtId="165" fontId="45" fillId="0" borderId="15" xfId="0" applyNumberFormat="1" applyFont="1" applyBorder="1" applyAlignment="1" applyProtection="1">
      <alignment horizontal="center" vertical="center"/>
      <protection hidden="1"/>
    </xf>
    <xf numFmtId="165" fontId="6" fillId="0" borderId="15" xfId="0" applyNumberFormat="1" applyFont="1" applyBorder="1" applyAlignment="1" applyProtection="1">
      <alignment horizontal="center" vertical="center"/>
      <protection hidden="1"/>
    </xf>
    <xf numFmtId="165" fontId="37" fillId="24" borderId="15" xfId="0" applyNumberFormat="1" applyFont="1" applyFill="1" applyBorder="1" applyAlignment="1" applyProtection="1">
      <alignment horizontal="center" vertical="center"/>
      <protection hidden="1"/>
    </xf>
    <xf numFmtId="0" fontId="8" fillId="24" borderId="57" xfId="0" applyFont="1" applyFill="1" applyBorder="1" applyAlignment="1" applyProtection="1">
      <alignment horizontal="center" vertical="center"/>
      <protection hidden="1"/>
    </xf>
    <xf numFmtId="0" fontId="8" fillId="24" borderId="71" xfId="0" applyFont="1" applyFill="1" applyBorder="1" applyAlignment="1" applyProtection="1">
      <alignment horizontal="center" vertical="center"/>
      <protection hidden="1"/>
    </xf>
    <xf numFmtId="167" fontId="8" fillId="24" borderId="72" xfId="28" applyFont="1" applyFill="1" applyBorder="1" applyAlignment="1" applyProtection="1">
      <alignment horizontal="center" vertical="center"/>
      <protection hidden="1"/>
    </xf>
    <xf numFmtId="167" fontId="8" fillId="24" borderId="66" xfId="28" applyFont="1" applyFill="1" applyBorder="1" applyAlignment="1" applyProtection="1">
      <alignment horizontal="center" vertical="center"/>
      <protection hidden="1"/>
    </xf>
    <xf numFmtId="0" fontId="8" fillId="24" borderId="73" xfId="0" applyFont="1" applyFill="1" applyBorder="1" applyAlignment="1" applyProtection="1">
      <alignment horizontal="center" vertical="center"/>
      <protection hidden="1"/>
    </xf>
    <xf numFmtId="0" fontId="8" fillId="24" borderId="74" xfId="0" applyFont="1" applyFill="1" applyBorder="1" applyAlignment="1" applyProtection="1">
      <alignment horizontal="center" vertical="center"/>
      <protection hidden="1"/>
    </xf>
    <xf numFmtId="0" fontId="8" fillId="24" borderId="0" xfId="0" applyFont="1" applyFill="1" applyAlignment="1" applyProtection="1">
      <alignment horizontal="center" vertical="center"/>
      <protection hidden="1"/>
    </xf>
    <xf numFmtId="0" fontId="8" fillId="24" borderId="75" xfId="0" applyFont="1" applyFill="1" applyBorder="1" applyAlignment="1" applyProtection="1">
      <alignment horizontal="center" vertical="center"/>
      <protection hidden="1"/>
    </xf>
    <xf numFmtId="167" fontId="8" fillId="24" borderId="57" xfId="28" applyFont="1" applyFill="1" applyBorder="1" applyAlignment="1" applyProtection="1">
      <alignment horizontal="center" vertical="center"/>
      <protection hidden="1"/>
    </xf>
    <xf numFmtId="167" fontId="8" fillId="24" borderId="55" xfId="28" applyFont="1" applyFill="1" applyBorder="1" applyAlignment="1" applyProtection="1">
      <alignment horizontal="center" vertical="center"/>
      <protection hidden="1"/>
    </xf>
    <xf numFmtId="167" fontId="8" fillId="24" borderId="71" xfId="28" applyFont="1" applyFill="1" applyBorder="1" applyAlignment="1" applyProtection="1">
      <alignment horizontal="center" vertical="center"/>
      <protection hidden="1"/>
    </xf>
    <xf numFmtId="167" fontId="8" fillId="24" borderId="21" xfId="28" applyFont="1" applyFill="1" applyBorder="1" applyAlignment="1" applyProtection="1">
      <alignment horizontal="center" vertical="center" wrapText="1"/>
      <protection hidden="1"/>
    </xf>
    <xf numFmtId="167" fontId="8" fillId="24" borderId="49" xfId="28" applyFont="1" applyFill="1" applyBorder="1" applyAlignment="1" applyProtection="1">
      <alignment horizontal="center" vertical="center" wrapText="1"/>
      <protection hidden="1"/>
    </xf>
    <xf numFmtId="0" fontId="8" fillId="24" borderId="84" xfId="0" applyFont="1" applyFill="1" applyBorder="1" applyAlignment="1" applyProtection="1">
      <alignment horizontal="center" vertical="center"/>
      <protection hidden="1"/>
    </xf>
    <xf numFmtId="167" fontId="49" fillId="24" borderId="85" xfId="28" applyFont="1" applyFill="1" applyBorder="1" applyAlignment="1" applyProtection="1">
      <alignment horizontal="center" vertical="center"/>
      <protection hidden="1"/>
    </xf>
    <xf numFmtId="167" fontId="49" fillId="24" borderId="86" xfId="28" applyFont="1" applyFill="1" applyBorder="1" applyAlignment="1" applyProtection="1">
      <alignment horizontal="center" vertical="center"/>
      <protection hidden="1"/>
    </xf>
    <xf numFmtId="167" fontId="49" fillId="24" borderId="87" xfId="28" applyFont="1" applyFill="1" applyBorder="1" applyAlignment="1" applyProtection="1">
      <alignment horizontal="center" vertical="center"/>
      <protection hidden="1"/>
    </xf>
    <xf numFmtId="0" fontId="8" fillId="24" borderId="69" xfId="0" applyFont="1" applyFill="1" applyBorder="1" applyAlignment="1" applyProtection="1">
      <alignment horizontal="center" vertical="center"/>
      <protection hidden="1"/>
    </xf>
    <xf numFmtId="0" fontId="8" fillId="24" borderId="24" xfId="0" applyFont="1" applyFill="1" applyBorder="1" applyAlignment="1" applyProtection="1">
      <alignment horizontal="center" vertical="center"/>
      <protection hidden="1"/>
    </xf>
    <xf numFmtId="0" fontId="8" fillId="24" borderId="21" xfId="0" applyFont="1" applyFill="1" applyBorder="1" applyAlignment="1" applyProtection="1">
      <alignment horizontal="center" vertical="center" wrapText="1"/>
      <protection hidden="1"/>
    </xf>
    <xf numFmtId="0" fontId="8" fillId="24" borderId="33" xfId="0" applyFont="1" applyFill="1" applyBorder="1" applyAlignment="1" applyProtection="1">
      <alignment horizontal="center" vertical="center" wrapText="1"/>
      <protection hidden="1"/>
    </xf>
    <xf numFmtId="0" fontId="8" fillId="24" borderId="70" xfId="0" applyFont="1" applyFill="1" applyBorder="1" applyAlignment="1" applyProtection="1">
      <alignment horizontal="center" vertical="center"/>
      <protection hidden="1"/>
    </xf>
    <xf numFmtId="0" fontId="0" fillId="0" borderId="34" xfId="0" applyFill="1" applyBorder="1" applyAlignment="1" applyProtection="1">
      <alignment horizontal="center"/>
      <protection hidden="1"/>
    </xf>
    <xf numFmtId="0" fontId="0" fillId="0" borderId="118" xfId="0" applyFill="1" applyBorder="1" applyAlignment="1" applyProtection="1">
      <alignment horizontal="center"/>
      <protection hidden="1"/>
    </xf>
    <xf numFmtId="0" fontId="0" fillId="0" borderId="13" xfId="0" applyFill="1" applyBorder="1" applyAlignment="1" applyProtection="1">
      <alignment horizontal="center"/>
      <protection hidden="1"/>
    </xf>
    <xf numFmtId="0" fontId="0" fillId="0" borderId="119" xfId="0" applyFill="1" applyBorder="1" applyAlignment="1" applyProtection="1">
      <alignment horizontal="center"/>
      <protection hidden="1"/>
    </xf>
    <xf numFmtId="0" fontId="44" fillId="0" borderId="123" xfId="0" applyFont="1" applyBorder="1" applyAlignment="1" applyProtection="1">
      <alignment horizontal="center" vertical="center"/>
      <protection hidden="1"/>
    </xf>
    <xf numFmtId="0" fontId="44" fillId="0" borderId="15" xfId="0" applyFont="1" applyBorder="1" applyAlignment="1" applyProtection="1">
      <alignment horizontal="center" vertical="center"/>
      <protection hidden="1"/>
    </xf>
    <xf numFmtId="0" fontId="44" fillId="0" borderId="100" xfId="0" applyFont="1" applyBorder="1" applyAlignment="1" applyProtection="1">
      <alignment horizontal="center" vertical="center"/>
      <protection hidden="1"/>
    </xf>
    <xf numFmtId="0" fontId="8" fillId="24" borderId="88" xfId="0" applyFont="1" applyFill="1" applyBorder="1" applyAlignment="1" applyProtection="1">
      <alignment horizontal="center" vertical="center" wrapText="1"/>
      <protection hidden="1"/>
    </xf>
    <xf numFmtId="0" fontId="8" fillId="24" borderId="127" xfId="0" applyFont="1" applyFill="1" applyBorder="1" applyAlignment="1" applyProtection="1">
      <alignment horizontal="center" vertical="center" wrapText="1"/>
      <protection hidden="1"/>
    </xf>
    <xf numFmtId="165" fontId="35" fillId="24" borderId="120" xfId="0" applyNumberFormat="1" applyFont="1" applyFill="1" applyBorder="1" applyAlignment="1" applyProtection="1">
      <alignment horizontal="center" vertical="center"/>
      <protection hidden="1"/>
    </xf>
    <xf numFmtId="165" fontId="35" fillId="24" borderId="121" xfId="0" applyNumberFormat="1" applyFont="1" applyFill="1" applyBorder="1" applyAlignment="1" applyProtection="1">
      <alignment horizontal="center" vertical="center"/>
      <protection hidden="1"/>
    </xf>
    <xf numFmtId="165" fontId="35" fillId="24" borderId="122" xfId="0" applyNumberFormat="1" applyFont="1" applyFill="1" applyBorder="1" applyAlignment="1" applyProtection="1">
      <alignment horizontal="center" vertical="center"/>
      <protection hidden="1"/>
    </xf>
    <xf numFmtId="165" fontId="45" fillId="0" borderId="123" xfId="0" applyNumberFormat="1" applyFont="1" applyBorder="1" applyAlignment="1" applyProtection="1">
      <alignment horizontal="center" vertical="center"/>
      <protection hidden="1"/>
    </xf>
    <xf numFmtId="165" fontId="45" fillId="0" borderId="100" xfId="0" applyNumberFormat="1" applyFont="1" applyBorder="1" applyAlignment="1" applyProtection="1">
      <alignment horizontal="center" vertical="center"/>
      <protection hidden="1"/>
    </xf>
    <xf numFmtId="165" fontId="6" fillId="0" borderId="123" xfId="0" applyNumberFormat="1" applyFont="1" applyBorder="1" applyAlignment="1" applyProtection="1">
      <alignment horizontal="center" vertical="center"/>
      <protection hidden="1"/>
    </xf>
    <xf numFmtId="165" fontId="6" fillId="0" borderId="100" xfId="0" applyNumberFormat="1" applyFont="1" applyBorder="1" applyAlignment="1" applyProtection="1">
      <alignment horizontal="center" vertical="center"/>
      <protection hidden="1"/>
    </xf>
    <xf numFmtId="165" fontId="37" fillId="24" borderId="123" xfId="0" applyNumberFormat="1" applyFont="1" applyFill="1" applyBorder="1" applyAlignment="1" applyProtection="1">
      <alignment horizontal="center" vertical="center"/>
      <protection hidden="1"/>
    </xf>
    <xf numFmtId="165" fontId="37" fillId="24" borderId="100" xfId="0" applyNumberFormat="1" applyFont="1" applyFill="1" applyBorder="1" applyAlignment="1" applyProtection="1">
      <alignment horizontal="center" vertical="center"/>
      <protection hidden="1"/>
    </xf>
    <xf numFmtId="0" fontId="0" fillId="0" borderId="0" xfId="0" applyFill="1" applyBorder="1" applyAlignment="1" applyProtection="1">
      <alignment horizontal="center"/>
      <protection hidden="1"/>
    </xf>
    <xf numFmtId="0" fontId="0" fillId="0" borderId="117" xfId="0" applyFill="1" applyBorder="1" applyAlignment="1" applyProtection="1">
      <alignment horizontal="center"/>
      <protection hidden="1"/>
    </xf>
    <xf numFmtId="0" fontId="41" fillId="24" borderId="89" xfId="44" applyFont="1" applyFill="1" applyBorder="1" applyAlignment="1" applyProtection="1">
      <alignment horizontal="center"/>
      <protection locked="0"/>
    </xf>
    <xf numFmtId="0" fontId="41" fillId="24" borderId="73" xfId="44" applyFont="1" applyFill="1" applyBorder="1" applyAlignment="1" applyProtection="1">
      <alignment horizontal="center"/>
      <protection locked="0"/>
    </xf>
    <xf numFmtId="0" fontId="41" fillId="24" borderId="90" xfId="44" applyFont="1" applyFill="1" applyBorder="1" applyAlignment="1" applyProtection="1">
      <alignment horizontal="center"/>
      <protection locked="0"/>
    </xf>
    <xf numFmtId="0" fontId="30" fillId="24" borderId="146" xfId="44" applyFont="1" applyFill="1" applyBorder="1" applyAlignment="1" applyProtection="1">
      <alignment horizontal="center" vertical="center"/>
      <protection locked="0"/>
    </xf>
    <xf numFmtId="0" fontId="30" fillId="24" borderId="114" xfId="44" applyFont="1" applyFill="1" applyBorder="1" applyAlignment="1" applyProtection="1">
      <alignment horizontal="center" vertical="center"/>
      <protection locked="0"/>
    </xf>
    <xf numFmtId="0" fontId="30" fillId="24" borderId="147" xfId="44" applyFont="1" applyFill="1" applyBorder="1" applyAlignment="1" applyProtection="1">
      <alignment horizontal="center" vertical="center"/>
      <protection locked="0"/>
    </xf>
    <xf numFmtId="170" fontId="44" fillId="0" borderId="146" xfId="44" applyNumberFormat="1" applyFont="1" applyBorder="1" applyAlignment="1" applyProtection="1">
      <alignment horizontal="center" vertical="center"/>
      <protection locked="0"/>
    </xf>
    <xf numFmtId="170" fontId="44" fillId="0" borderId="114" xfId="44" applyNumberFormat="1" applyFont="1" applyBorder="1" applyAlignment="1" applyProtection="1">
      <alignment horizontal="center" vertical="center"/>
      <protection locked="0"/>
    </xf>
    <xf numFmtId="170" fontId="44" fillId="0" borderId="147" xfId="44" applyNumberFormat="1" applyFont="1" applyBorder="1" applyAlignment="1" applyProtection="1">
      <alignment horizontal="center" vertical="center"/>
      <protection locked="0"/>
    </xf>
    <xf numFmtId="0" fontId="4" fillId="27" borderId="91" xfId="44" applyFont="1" applyFill="1" applyBorder="1" applyAlignment="1" applyProtection="1">
      <alignment horizontal="center" vertical="center" wrapText="1"/>
      <protection locked="0"/>
    </xf>
    <xf numFmtId="0" fontId="4" fillId="27" borderId="92" xfId="44" applyFont="1" applyFill="1" applyBorder="1" applyAlignment="1" applyProtection="1">
      <alignment horizontal="center" vertical="center" wrapText="1"/>
      <protection locked="0"/>
    </xf>
    <xf numFmtId="0" fontId="45" fillId="0" borderId="123" xfId="44" applyFont="1" applyBorder="1" applyAlignment="1" applyProtection="1">
      <alignment horizontal="center"/>
      <protection locked="0"/>
    </xf>
    <xf numFmtId="0" fontId="45" fillId="0" borderId="15" xfId="44" applyFont="1" applyBorder="1" applyAlignment="1" applyProtection="1">
      <alignment horizontal="center"/>
      <protection locked="0"/>
    </xf>
    <xf numFmtId="0" fontId="45" fillId="0" borderId="100" xfId="44" applyFont="1" applyBorder="1" applyAlignment="1" applyProtection="1">
      <alignment horizontal="center"/>
      <protection locked="0"/>
    </xf>
    <xf numFmtId="0" fontId="6" fillId="0" borderId="123" xfId="44" applyFont="1" applyBorder="1" applyAlignment="1" applyProtection="1">
      <alignment horizontal="center"/>
      <protection locked="0"/>
    </xf>
    <xf numFmtId="0" fontId="6" fillId="0" borderId="15" xfId="44" applyFont="1" applyBorder="1" applyAlignment="1" applyProtection="1">
      <alignment horizontal="center"/>
      <protection locked="0"/>
    </xf>
    <xf numFmtId="0" fontId="6" fillId="0" borderId="100" xfId="44" applyFont="1" applyBorder="1" applyAlignment="1" applyProtection="1">
      <alignment horizontal="center"/>
      <protection locked="0"/>
    </xf>
    <xf numFmtId="172" fontId="4" fillId="27" borderId="93" xfId="32" applyNumberFormat="1" applyFont="1" applyFill="1" applyBorder="1" applyAlignment="1" applyProtection="1">
      <alignment horizontal="center" vertical="center" wrapText="1"/>
      <protection locked="0"/>
    </xf>
    <xf numFmtId="172" fontId="4" fillId="27" borderId="90" xfId="32" applyNumberFormat="1" applyFont="1" applyFill="1" applyBorder="1" applyAlignment="1" applyProtection="1">
      <alignment horizontal="center" vertical="center" wrapText="1"/>
      <protection locked="0"/>
    </xf>
    <xf numFmtId="172" fontId="4" fillId="27" borderId="98" xfId="32" applyNumberFormat="1" applyFont="1" applyFill="1" applyBorder="1" applyAlignment="1" applyProtection="1">
      <alignment horizontal="center" vertical="center" wrapText="1"/>
      <protection locked="0"/>
    </xf>
    <xf numFmtId="172" fontId="4" fillId="27" borderId="118" xfId="32" applyNumberFormat="1" applyFont="1" applyFill="1" applyBorder="1" applyAlignment="1" applyProtection="1">
      <alignment horizontal="center" vertical="center" wrapText="1"/>
      <protection locked="0"/>
    </xf>
    <xf numFmtId="165" fontId="32" fillId="24" borderId="123" xfId="0" applyNumberFormat="1" applyFont="1" applyFill="1" applyBorder="1" applyAlignment="1" applyProtection="1">
      <alignment horizontal="center" vertical="center"/>
      <protection hidden="1"/>
    </xf>
    <xf numFmtId="165" fontId="32" fillId="24" borderId="15" xfId="0" applyNumberFormat="1" applyFont="1" applyFill="1" applyBorder="1" applyAlignment="1" applyProtection="1">
      <alignment horizontal="center" vertical="center"/>
      <protection hidden="1"/>
    </xf>
    <xf numFmtId="165" fontId="32" fillId="24" borderId="100" xfId="0" applyNumberFormat="1" applyFont="1" applyFill="1" applyBorder="1" applyAlignment="1" applyProtection="1">
      <alignment horizontal="center" vertical="center"/>
      <protection hidden="1"/>
    </xf>
    <xf numFmtId="0" fontId="75" fillId="33" borderId="224" xfId="67" applyFont="1" applyFill="1" applyBorder="1" applyAlignment="1">
      <alignment horizontal="center" vertical="center"/>
    </xf>
    <xf numFmtId="0" fontId="75" fillId="33" borderId="133" xfId="67" applyFont="1" applyFill="1" applyBorder="1" applyAlignment="1">
      <alignment horizontal="center" vertical="center"/>
    </xf>
    <xf numFmtId="0" fontId="75" fillId="33" borderId="135" xfId="67" applyFont="1" applyFill="1" applyBorder="1" applyAlignment="1">
      <alignment horizontal="center" vertical="center"/>
    </xf>
    <xf numFmtId="0" fontId="75" fillId="33" borderId="217" xfId="67" applyFont="1" applyFill="1" applyBorder="1" applyAlignment="1">
      <alignment horizontal="center" vertical="center"/>
    </xf>
    <xf numFmtId="0" fontId="75" fillId="33" borderId="211" xfId="67" applyFont="1" applyFill="1" applyBorder="1" applyAlignment="1">
      <alignment horizontal="center" vertical="center"/>
    </xf>
    <xf numFmtId="0" fontId="75" fillId="33" borderId="37" xfId="67" applyFont="1" applyFill="1" applyBorder="1" applyAlignment="1">
      <alignment horizontal="center" vertical="center"/>
    </xf>
    <xf numFmtId="0" fontId="75" fillId="33" borderId="217" xfId="67" applyFont="1" applyFill="1" applyBorder="1" applyAlignment="1">
      <alignment horizontal="center" vertical="center" wrapText="1"/>
    </xf>
    <xf numFmtId="0" fontId="75" fillId="33" borderId="211" xfId="67" applyFont="1" applyFill="1" applyBorder="1" applyAlignment="1">
      <alignment horizontal="center" vertical="center" wrapText="1"/>
    </xf>
    <xf numFmtId="0" fontId="75" fillId="33" borderId="37" xfId="67" applyFont="1" applyFill="1" applyBorder="1" applyAlignment="1">
      <alignment horizontal="center" vertical="center" wrapText="1"/>
    </xf>
    <xf numFmtId="0" fontId="75" fillId="33" borderId="221" xfId="67" applyFont="1" applyFill="1" applyBorder="1" applyAlignment="1">
      <alignment horizontal="center" vertical="center"/>
    </xf>
    <xf numFmtId="0" fontId="75" fillId="33" borderId="222" xfId="67" applyFont="1" applyFill="1" applyBorder="1" applyAlignment="1">
      <alignment horizontal="center" vertical="center"/>
    </xf>
    <xf numFmtId="0" fontId="75" fillId="33" borderId="223" xfId="67" applyFont="1" applyFill="1" applyBorder="1" applyAlignment="1">
      <alignment horizontal="center" vertical="center"/>
    </xf>
    <xf numFmtId="0" fontId="31" fillId="0" borderId="124" xfId="67" applyFont="1" applyBorder="1" applyAlignment="1">
      <alignment horizontal="center"/>
    </xf>
    <xf numFmtId="0" fontId="31" fillId="0" borderId="0" xfId="67" applyFont="1" applyBorder="1" applyAlignment="1">
      <alignment horizontal="center"/>
    </xf>
    <xf numFmtId="0" fontId="9" fillId="0" borderId="0" xfId="0" applyFont="1" applyBorder="1" applyAlignment="1">
      <alignment horizontal="center" vertical="center"/>
    </xf>
    <xf numFmtId="0" fontId="31" fillId="0" borderId="156" xfId="0" applyFont="1" applyBorder="1" applyAlignment="1">
      <alignment horizontal="center"/>
    </xf>
    <xf numFmtId="0" fontId="31" fillId="0" borderId="216" xfId="0" applyFont="1" applyBorder="1" applyAlignment="1">
      <alignment horizontal="center"/>
    </xf>
    <xf numFmtId="0" fontId="34" fillId="0" borderId="0" xfId="0" applyFont="1" applyBorder="1" applyAlignment="1">
      <alignment horizontal="center" vertical="center"/>
    </xf>
    <xf numFmtId="0" fontId="34" fillId="0" borderId="0" xfId="0" applyFont="1" applyBorder="1" applyAlignment="1">
      <alignment horizontal="right" vertical="center"/>
    </xf>
    <xf numFmtId="0" fontId="34" fillId="0" borderId="0" xfId="0" applyFont="1" applyBorder="1" applyAlignment="1">
      <alignment horizontal="left" vertical="center"/>
    </xf>
    <xf numFmtId="0" fontId="75" fillId="33" borderId="218" xfId="67" applyFont="1" applyFill="1" applyBorder="1" applyAlignment="1">
      <alignment horizontal="center" vertical="center" wrapText="1"/>
    </xf>
    <xf numFmtId="0" fontId="75" fillId="33" borderId="219" xfId="67" applyFont="1" applyFill="1" applyBorder="1" applyAlignment="1">
      <alignment horizontal="center" vertical="center" wrapText="1"/>
    </xf>
    <xf numFmtId="0" fontId="75" fillId="33" borderId="220" xfId="67" applyFont="1" applyFill="1" applyBorder="1" applyAlignment="1">
      <alignment horizontal="center" vertical="center" wrapText="1"/>
    </xf>
    <xf numFmtId="0" fontId="75" fillId="33" borderId="38" xfId="67" applyFont="1" applyFill="1" applyBorder="1" applyAlignment="1">
      <alignment horizontal="center" vertical="center" wrapText="1"/>
    </xf>
    <xf numFmtId="0" fontId="75" fillId="33" borderId="216" xfId="67" applyFont="1" applyFill="1" applyBorder="1" applyAlignment="1">
      <alignment horizontal="center" vertical="center" wrapText="1"/>
    </xf>
    <xf numFmtId="0" fontId="75" fillId="33" borderId="196" xfId="67" applyFont="1" applyFill="1" applyBorder="1" applyAlignment="1">
      <alignment horizontal="center" vertical="center" wrapText="1"/>
    </xf>
    <xf numFmtId="14" fontId="75" fillId="25" borderId="217" xfId="67" quotePrefix="1" applyNumberFormat="1" applyFont="1" applyFill="1" applyBorder="1" applyAlignment="1">
      <alignment horizontal="center" vertical="center"/>
    </xf>
    <xf numFmtId="14" fontId="75" fillId="25" borderId="37" xfId="67" quotePrefix="1" applyNumberFormat="1" applyFont="1" applyFill="1" applyBorder="1" applyAlignment="1">
      <alignment horizontal="center" vertical="center"/>
    </xf>
    <xf numFmtId="0" fontId="75" fillId="0" borderId="217" xfId="67" applyFont="1" applyBorder="1" applyAlignment="1">
      <alignment horizontal="center" vertical="center" wrapText="1"/>
    </xf>
    <xf numFmtId="0" fontId="75" fillId="0" borderId="211" xfId="67" applyFont="1" applyBorder="1" applyAlignment="1">
      <alignment horizontal="center" vertical="center" wrapText="1"/>
    </xf>
    <xf numFmtId="0" fontId="75" fillId="0" borderId="37" xfId="67" applyFont="1" applyBorder="1" applyAlignment="1">
      <alignment horizontal="center" vertical="center" wrapText="1"/>
    </xf>
    <xf numFmtId="0" fontId="75" fillId="31" borderId="217" xfId="67" applyFont="1" applyFill="1" applyBorder="1" applyAlignment="1">
      <alignment horizontal="center" vertical="center" wrapText="1"/>
    </xf>
    <xf numFmtId="0" fontId="75" fillId="31" borderId="211" xfId="67" applyFont="1" applyFill="1" applyBorder="1" applyAlignment="1">
      <alignment horizontal="center" vertical="center" wrapText="1"/>
    </xf>
    <xf numFmtId="0" fontId="75" fillId="31" borderId="37" xfId="67" applyFont="1" applyFill="1" applyBorder="1" applyAlignment="1">
      <alignment horizontal="center" vertical="center" wrapText="1"/>
    </xf>
    <xf numFmtId="0" fontId="93" fillId="0" borderId="0" xfId="0" applyFont="1" applyBorder="1" applyAlignment="1">
      <alignment horizontal="center"/>
    </xf>
    <xf numFmtId="0" fontId="62" fillId="0" borderId="0" xfId="0" applyFont="1" applyBorder="1" applyAlignment="1">
      <alignment horizontal="center"/>
    </xf>
    <xf numFmtId="0" fontId="0" fillId="0" borderId="219" xfId="0" applyBorder="1" applyAlignment="1" applyProtection="1">
      <alignment horizontal="center"/>
      <protection hidden="1"/>
    </xf>
    <xf numFmtId="0" fontId="87" fillId="30" borderId="226" xfId="67" applyFont="1" applyFill="1" applyBorder="1" applyAlignment="1">
      <alignment horizontal="left" indent="1"/>
    </xf>
    <xf numFmtId="0" fontId="87" fillId="30" borderId="222" xfId="67" applyFont="1" applyFill="1" applyBorder="1" applyAlignment="1">
      <alignment horizontal="left" indent="1"/>
    </xf>
    <xf numFmtId="0" fontId="87" fillId="30" borderId="223" xfId="67" applyFont="1" applyFill="1" applyBorder="1" applyAlignment="1">
      <alignment horizontal="left" indent="1"/>
    </xf>
    <xf numFmtId="165" fontId="83" fillId="30" borderId="165" xfId="67" applyNumberFormat="1" applyFont="1" applyFill="1" applyBorder="1" applyAlignment="1">
      <alignment horizontal="center"/>
    </xf>
    <xf numFmtId="165" fontId="83" fillId="30" borderId="225" xfId="67" applyNumberFormat="1" applyFont="1" applyFill="1" applyBorder="1" applyAlignment="1">
      <alignment horizontal="center"/>
    </xf>
    <xf numFmtId="0" fontId="44" fillId="25" borderId="0" xfId="67" applyFont="1" applyFill="1" applyBorder="1" applyAlignment="1">
      <alignment horizontal="center"/>
    </xf>
    <xf numFmtId="0" fontId="94" fillId="0" borderId="0" xfId="0" applyFont="1" applyBorder="1" applyAlignment="1">
      <alignment horizontal="center"/>
    </xf>
    <xf numFmtId="0" fontId="0" fillId="0" borderId="216" xfId="0" applyBorder="1" applyAlignment="1" applyProtection="1">
      <alignment horizontal="center"/>
      <protection hidden="1"/>
    </xf>
    <xf numFmtId="165" fontId="33" fillId="0" borderId="0" xfId="66" applyFont="1" applyFill="1" applyBorder="1" applyAlignment="1" applyProtection="1">
      <alignment horizontal="center"/>
      <protection hidden="1"/>
    </xf>
    <xf numFmtId="165" fontId="33" fillId="0" borderId="0" xfId="66" quotePrefix="1" applyFont="1" applyFill="1" applyBorder="1" applyAlignment="1" applyProtection="1">
      <alignment horizontal="center"/>
      <protection hidden="1"/>
    </xf>
    <xf numFmtId="165" fontId="33" fillId="0" borderId="0" xfId="65" quotePrefix="1" applyNumberFormat="1" applyFont="1" applyAlignment="1" applyProtection="1">
      <alignment horizontal="center"/>
      <protection hidden="1"/>
    </xf>
    <xf numFmtId="0" fontId="33" fillId="0" borderId="0" xfId="65" quotePrefix="1" applyFont="1" applyAlignment="1" applyProtection="1">
      <alignment horizontal="center"/>
      <protection hidden="1"/>
    </xf>
    <xf numFmtId="165" fontId="9" fillId="0" borderId="0" xfId="66" applyFont="1" applyFill="1" applyBorder="1" applyAlignment="1" applyProtection="1">
      <alignment horizontal="center"/>
      <protection hidden="1"/>
    </xf>
    <xf numFmtId="165" fontId="9" fillId="0" borderId="0" xfId="66" quotePrefix="1" applyFont="1" applyFill="1" applyBorder="1" applyAlignment="1" applyProtection="1">
      <alignment horizontal="center"/>
      <protection hidden="1"/>
    </xf>
    <xf numFmtId="165" fontId="9" fillId="0" borderId="50" xfId="66" quotePrefix="1" applyFont="1" applyFill="1" applyBorder="1" applyAlignment="1" applyProtection="1">
      <alignment horizontal="center"/>
      <protection hidden="1"/>
    </xf>
    <xf numFmtId="165" fontId="9" fillId="0" borderId="116" xfId="65" quotePrefix="1" applyNumberFormat="1" applyFont="1" applyBorder="1" applyAlignment="1" applyProtection="1">
      <alignment horizontal="center"/>
      <protection hidden="1"/>
    </xf>
    <xf numFmtId="0" fontId="9" fillId="0" borderId="114" xfId="65" quotePrefix="1" applyFont="1" applyBorder="1" applyAlignment="1" applyProtection="1">
      <alignment horizontal="center"/>
      <protection hidden="1"/>
    </xf>
    <xf numFmtId="0" fontId="9" fillId="0" borderId="115" xfId="65" quotePrefix="1" applyFont="1" applyBorder="1" applyAlignment="1" applyProtection="1">
      <alignment horizontal="center"/>
      <protection hidden="1"/>
    </xf>
    <xf numFmtId="178" fontId="9" fillId="0" borderId="38" xfId="65" applyNumberFormat="1" applyFont="1" applyBorder="1" applyAlignment="1" applyProtection="1">
      <alignment horizontal="center"/>
      <protection hidden="1"/>
    </xf>
    <xf numFmtId="178" fontId="9" fillId="0" borderId="34" xfId="65" applyNumberFormat="1" applyFont="1" applyBorder="1" applyAlignment="1" applyProtection="1">
      <alignment horizontal="center"/>
      <protection hidden="1"/>
    </xf>
    <xf numFmtId="178" fontId="9" fillId="0" borderId="61" xfId="65" applyNumberFormat="1" applyFont="1" applyBorder="1" applyAlignment="1" applyProtection="1">
      <alignment horizontal="center"/>
      <protection hidden="1"/>
    </xf>
    <xf numFmtId="165" fontId="9" fillId="0" borderId="116" xfId="66" applyFont="1" applyFill="1" applyBorder="1" applyAlignment="1" applyProtection="1">
      <alignment horizontal="center"/>
      <protection hidden="1"/>
    </xf>
    <xf numFmtId="165" fontId="9" fillId="0" borderId="114" xfId="66" applyFont="1" applyFill="1" applyBorder="1" applyAlignment="1" applyProtection="1">
      <alignment horizontal="center"/>
      <protection hidden="1"/>
    </xf>
    <xf numFmtId="165" fontId="9" fillId="0" borderId="115" xfId="66" applyFont="1" applyFill="1" applyBorder="1" applyAlignment="1" applyProtection="1">
      <alignment horizontal="center"/>
      <protection hidden="1"/>
    </xf>
    <xf numFmtId="178" fontId="52" fillId="0" borderId="38" xfId="65" applyNumberFormat="1" applyFont="1" applyBorder="1" applyAlignment="1" applyProtection="1">
      <alignment horizontal="center"/>
      <protection hidden="1"/>
    </xf>
    <xf numFmtId="178" fontId="52" fillId="0" borderId="34" xfId="65" applyNumberFormat="1" applyFont="1" applyBorder="1" applyAlignment="1" applyProtection="1">
      <alignment horizontal="center"/>
      <protection hidden="1"/>
    </xf>
    <xf numFmtId="178" fontId="52" fillId="0" borderId="61" xfId="65" applyNumberFormat="1" applyFont="1" applyBorder="1" applyAlignment="1" applyProtection="1">
      <alignment horizontal="center"/>
      <protection hidden="1"/>
    </xf>
    <xf numFmtId="165" fontId="9" fillId="0" borderId="105" xfId="66" quotePrefix="1" applyFont="1" applyFill="1" applyBorder="1" applyAlignment="1" applyProtection="1">
      <alignment horizontal="center"/>
      <protection hidden="1"/>
    </xf>
    <xf numFmtId="178" fontId="9" fillId="0" borderId="39" xfId="65" applyNumberFormat="1" applyFont="1" applyBorder="1" applyAlignment="1" applyProtection="1">
      <alignment horizontal="center"/>
      <protection hidden="1"/>
    </xf>
    <xf numFmtId="178" fontId="9" fillId="0" borderId="0" xfId="65" applyNumberFormat="1" applyFont="1" applyAlignment="1" applyProtection="1">
      <alignment horizontal="center"/>
      <protection hidden="1"/>
    </xf>
    <xf numFmtId="178" fontId="9" fillId="0" borderId="50" xfId="65" applyNumberFormat="1" applyFont="1" applyBorder="1" applyAlignment="1" applyProtection="1">
      <alignment horizontal="center"/>
      <protection hidden="1"/>
    </xf>
    <xf numFmtId="0" fontId="58" fillId="0" borderId="106" xfId="65" applyFont="1" applyBorder="1" applyAlignment="1" applyProtection="1">
      <alignment horizontal="center"/>
      <protection hidden="1"/>
    </xf>
    <xf numFmtId="0" fontId="58" fillId="0" borderId="103" xfId="65" applyFont="1" applyBorder="1" applyAlignment="1" applyProtection="1">
      <alignment horizontal="center"/>
      <protection hidden="1"/>
    </xf>
    <xf numFmtId="178" fontId="34" fillId="0" borderId="106" xfId="65" applyNumberFormat="1" applyFont="1" applyBorder="1" applyAlignment="1" applyProtection="1">
      <alignment horizontal="center"/>
      <protection hidden="1"/>
    </xf>
    <xf numFmtId="178" fontId="34" fillId="0" borderId="107" xfId="65" applyNumberFormat="1" applyFont="1" applyBorder="1" applyAlignment="1" applyProtection="1">
      <alignment horizontal="center"/>
      <protection hidden="1"/>
    </xf>
    <xf numFmtId="178" fontId="34" fillId="0" borderId="103" xfId="65" applyNumberFormat="1" applyFont="1" applyBorder="1" applyAlignment="1" applyProtection="1">
      <alignment horizontal="center"/>
      <protection hidden="1"/>
    </xf>
    <xf numFmtId="0" fontId="58" fillId="0" borderId="39" xfId="65" applyFont="1" applyBorder="1" applyAlignment="1" applyProtection="1">
      <alignment horizontal="center"/>
      <protection hidden="1"/>
    </xf>
    <xf numFmtId="0" fontId="58" fillId="0" borderId="50" xfId="65" applyFont="1" applyBorder="1" applyAlignment="1" applyProtection="1">
      <alignment horizontal="center"/>
      <protection hidden="1"/>
    </xf>
    <xf numFmtId="166" fontId="9" fillId="0" borderId="106" xfId="65" applyNumberFormat="1" applyFont="1" applyBorder="1" applyAlignment="1" applyProtection="1">
      <alignment horizontal="center"/>
      <protection hidden="1"/>
    </xf>
    <xf numFmtId="166" fontId="9" fillId="0" borderId="114" xfId="65" applyNumberFormat="1" applyFont="1" applyBorder="1" applyAlignment="1" applyProtection="1">
      <alignment horizontal="center"/>
      <protection hidden="1"/>
    </xf>
    <xf numFmtId="166" fontId="9" fillId="0" borderId="115" xfId="65" applyNumberFormat="1" applyFont="1" applyBorder="1" applyAlignment="1" applyProtection="1">
      <alignment horizontal="center"/>
      <protection hidden="1"/>
    </xf>
    <xf numFmtId="166" fontId="9" fillId="0" borderId="116" xfId="65" applyNumberFormat="1" applyFont="1" applyBorder="1" applyAlignment="1" applyProtection="1">
      <alignment horizontal="center"/>
      <protection hidden="1"/>
    </xf>
    <xf numFmtId="0" fontId="9" fillId="0" borderId="15" xfId="65" applyFont="1" applyBorder="1" applyAlignment="1" applyProtection="1">
      <alignment horizontal="left"/>
      <protection hidden="1"/>
    </xf>
    <xf numFmtId="165" fontId="9" fillId="0" borderId="15" xfId="66" applyFont="1" applyFill="1" applyBorder="1" applyAlignment="1" applyProtection="1">
      <alignment horizontal="center"/>
      <protection hidden="1"/>
    </xf>
    <xf numFmtId="165" fontId="56" fillId="0" borderId="0" xfId="65" applyNumberFormat="1" applyFont="1" applyAlignment="1" applyProtection="1">
      <alignment horizontal="center"/>
      <protection hidden="1"/>
    </xf>
    <xf numFmtId="0" fontId="56" fillId="0" borderId="0" xfId="65" applyFont="1" applyAlignment="1" applyProtection="1">
      <alignment horizontal="center"/>
      <protection hidden="1"/>
    </xf>
    <xf numFmtId="0" fontId="29" fillId="0" borderId="0" xfId="65" applyFont="1" applyAlignment="1" applyProtection="1">
      <alignment horizontal="center"/>
      <protection hidden="1"/>
    </xf>
    <xf numFmtId="0" fontId="9" fillId="0" borderId="0" xfId="65" applyFont="1" applyAlignment="1" applyProtection="1">
      <alignment horizontal="center"/>
      <protection hidden="1"/>
    </xf>
    <xf numFmtId="167" fontId="55" fillId="0" borderId="96" xfId="28" applyFont="1" applyBorder="1" applyAlignment="1">
      <alignment horizontal="center" vertical="center"/>
    </xf>
    <xf numFmtId="0" fontId="55" fillId="0" borderId="96" xfId="0" applyFont="1" applyBorder="1" applyAlignment="1">
      <alignment horizontal="center" vertical="center"/>
    </xf>
    <xf numFmtId="167" fontId="55" fillId="0" borderId="96" xfId="28" applyFont="1" applyBorder="1" applyAlignment="1">
      <alignment horizontal="center"/>
    </xf>
    <xf numFmtId="0" fontId="9" fillId="0" borderId="96" xfId="65" applyFont="1" applyBorder="1" applyAlignment="1" applyProtection="1">
      <alignment horizontal="left"/>
      <protection hidden="1"/>
    </xf>
    <xf numFmtId="165" fontId="9" fillId="0" borderId="96" xfId="66" applyFont="1" applyFill="1" applyBorder="1" applyAlignment="1" applyProtection="1">
      <alignment horizontal="center"/>
      <protection hidden="1"/>
    </xf>
    <xf numFmtId="165" fontId="56" fillId="0" borderId="101" xfId="65" applyNumberFormat="1" applyFont="1" applyBorder="1" applyAlignment="1" applyProtection="1">
      <alignment horizontal="center"/>
      <protection hidden="1"/>
    </xf>
    <xf numFmtId="165" fontId="56" fillId="0" borderId="102" xfId="65" applyNumberFormat="1" applyFont="1" applyBorder="1" applyAlignment="1" applyProtection="1">
      <alignment horizontal="center"/>
      <protection hidden="1"/>
    </xf>
    <xf numFmtId="165" fontId="56" fillId="0" borderId="99" xfId="65" applyNumberFormat="1" applyFont="1" applyBorder="1" applyAlignment="1" applyProtection="1">
      <alignment horizontal="center"/>
      <protection hidden="1"/>
    </xf>
    <xf numFmtId="0" fontId="29" fillId="0" borderId="39" xfId="65" applyFont="1" applyBorder="1" applyAlignment="1" applyProtection="1">
      <alignment horizontal="center"/>
      <protection hidden="1"/>
    </xf>
    <xf numFmtId="0" fontId="29" fillId="0" borderId="50" xfId="65" applyFont="1" applyBorder="1" applyAlignment="1" applyProtection="1">
      <alignment horizontal="center"/>
      <protection hidden="1"/>
    </xf>
    <xf numFmtId="0" fontId="9" fillId="0" borderId="39" xfId="65" applyFont="1" applyBorder="1" applyAlignment="1" applyProtection="1">
      <alignment horizontal="center"/>
      <protection hidden="1"/>
    </xf>
    <xf numFmtId="0" fontId="9" fillId="0" borderId="50" xfId="65" applyFont="1" applyBorder="1" applyAlignment="1" applyProtection="1">
      <alignment horizontal="center"/>
      <protection hidden="1"/>
    </xf>
    <xf numFmtId="0" fontId="58" fillId="0" borderId="97" xfId="65" applyFont="1" applyBorder="1" applyAlignment="1" applyProtection="1">
      <alignment horizontal="center"/>
      <protection hidden="1"/>
    </xf>
    <xf numFmtId="178" fontId="34" fillId="0" borderId="97" xfId="65" applyNumberFormat="1" applyFont="1" applyBorder="1" applyAlignment="1" applyProtection="1">
      <alignment horizontal="center"/>
      <protection hidden="1"/>
    </xf>
    <xf numFmtId="178" fontId="34" fillId="0" borderId="104" xfId="65" applyNumberFormat="1" applyFont="1" applyBorder="1" applyAlignment="1" applyProtection="1">
      <alignment horizontal="center"/>
      <protection hidden="1"/>
    </xf>
    <xf numFmtId="166" fontId="9" fillId="0" borderId="97" xfId="65" applyNumberFormat="1" applyFont="1" applyBorder="1" applyAlignment="1" applyProtection="1">
      <alignment horizontal="center"/>
      <protection hidden="1"/>
    </xf>
    <xf numFmtId="166" fontId="9" fillId="0" borderId="104" xfId="65" applyNumberFormat="1" applyFont="1" applyBorder="1" applyAlignment="1" applyProtection="1">
      <alignment horizontal="center"/>
      <protection hidden="1"/>
    </xf>
    <xf numFmtId="166" fontId="9" fillId="0" borderId="103" xfId="65" applyNumberFormat="1" applyFont="1" applyBorder="1" applyAlignment="1" applyProtection="1">
      <alignment horizontal="center"/>
      <protection hidden="1"/>
    </xf>
    <xf numFmtId="165" fontId="9" fillId="0" borderId="97" xfId="66" applyFont="1" applyFill="1" applyBorder="1" applyAlignment="1" applyProtection="1">
      <alignment horizontal="center"/>
      <protection hidden="1"/>
    </xf>
    <xf numFmtId="165" fontId="9" fillId="0" borderId="104" xfId="66" applyFont="1" applyFill="1" applyBorder="1" applyAlignment="1" applyProtection="1">
      <alignment horizontal="center"/>
      <protection hidden="1"/>
    </xf>
    <xf numFmtId="165" fontId="9" fillId="0" borderId="103" xfId="66" applyFont="1" applyFill="1" applyBorder="1" applyAlignment="1" applyProtection="1">
      <alignment horizontal="center"/>
      <protection hidden="1"/>
    </xf>
    <xf numFmtId="165" fontId="34" fillId="0" borderId="0" xfId="66" applyFont="1" applyFill="1" applyBorder="1" applyAlignment="1" applyProtection="1">
      <alignment horizontal="center"/>
      <protection hidden="1"/>
    </xf>
    <xf numFmtId="165" fontId="34" fillId="0" borderId="0" xfId="65" quotePrefix="1" applyNumberFormat="1" applyFont="1" applyAlignment="1" applyProtection="1">
      <alignment horizontal="center"/>
      <protection hidden="1"/>
    </xf>
    <xf numFmtId="0" fontId="34" fillId="0" borderId="0" xfId="65" quotePrefix="1" applyFont="1" applyAlignment="1" applyProtection="1">
      <alignment horizontal="center"/>
      <protection hidden="1"/>
    </xf>
    <xf numFmtId="0" fontId="34" fillId="0" borderId="50" xfId="65" quotePrefix="1" applyFont="1" applyBorder="1" applyAlignment="1" applyProtection="1">
      <alignment horizontal="center"/>
      <protection hidden="1"/>
    </xf>
    <xf numFmtId="0" fontId="9" fillId="0" borderId="0" xfId="65" quotePrefix="1" applyFont="1" applyAlignment="1" applyProtection="1">
      <alignment horizontal="center"/>
      <protection hidden="1"/>
    </xf>
    <xf numFmtId="178" fontId="9" fillId="31" borderId="38" xfId="65" applyNumberFormat="1" applyFont="1" applyFill="1" applyBorder="1" applyAlignment="1" applyProtection="1">
      <alignment horizontal="center"/>
      <protection hidden="1"/>
    </xf>
    <xf numFmtId="178" fontId="9" fillId="31" borderId="34" xfId="65" applyNumberFormat="1" applyFont="1" applyFill="1" applyBorder="1" applyAlignment="1" applyProtection="1">
      <alignment horizontal="center"/>
      <protection hidden="1"/>
    </xf>
    <xf numFmtId="178" fontId="9" fillId="31" borderId="61" xfId="65" applyNumberFormat="1" applyFont="1" applyFill="1" applyBorder="1" applyAlignment="1" applyProtection="1">
      <alignment horizontal="center"/>
      <protection hidden="1"/>
    </xf>
    <xf numFmtId="165" fontId="9" fillId="0" borderId="96" xfId="66" quotePrefix="1" applyFont="1" applyFill="1" applyBorder="1" applyAlignment="1" applyProtection="1">
      <alignment horizontal="center"/>
      <protection hidden="1"/>
    </xf>
    <xf numFmtId="165" fontId="34" fillId="31" borderId="96" xfId="66" quotePrefix="1" applyFont="1" applyFill="1" applyBorder="1" applyAlignment="1" applyProtection="1">
      <alignment horizontal="center"/>
      <protection hidden="1"/>
    </xf>
    <xf numFmtId="167" fontId="5" fillId="0" borderId="102" xfId="28" applyFont="1" applyFill="1" applyBorder="1" applyAlignment="1" applyProtection="1">
      <alignment horizontal="center"/>
      <protection hidden="1"/>
    </xf>
    <xf numFmtId="167" fontId="5" fillId="0" borderId="99" xfId="28" applyFont="1" applyFill="1" applyBorder="1" applyAlignment="1" applyProtection="1">
      <alignment horizontal="center"/>
      <protection hidden="1"/>
    </xf>
  </cellXfs>
  <cellStyles count="68">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64" builtinId="3"/>
    <cellStyle name="Comma [0]" xfId="28" builtinId="6"/>
    <cellStyle name="Comma [0] 2" xfId="29"/>
    <cellStyle name="Comma [0] 2 2" xfId="66"/>
    <cellStyle name="Comma [0] 3" xfId="53"/>
    <cellStyle name="Comma [0]_Akuntansi" xfId="30"/>
    <cellStyle name="Comma [0]_Aplikasi Akuntansi Dagang" xfId="31"/>
    <cellStyle name="Comma 10" xfId="62"/>
    <cellStyle name="Comma 2" xfId="52"/>
    <cellStyle name="Comma 3" xfId="54"/>
    <cellStyle name="Comma 4" xfId="55"/>
    <cellStyle name="Comma 5" xfId="56"/>
    <cellStyle name="Comma 6" xfId="57"/>
    <cellStyle name="Comma 7" xfId="58"/>
    <cellStyle name="Comma 8" xfId="59"/>
    <cellStyle name="Comma 9" xfId="60"/>
    <cellStyle name="Comma_Aplikasi Akuntansi Dagang" xfId="32"/>
    <cellStyle name="Explanatory Text" xfId="33" builtinId="53" customBuiltin="1"/>
    <cellStyle name="Good" xfId="34" builtinId="26" customBuiltin="1"/>
    <cellStyle name="Heading 1" xfId="35" builtinId="16" customBuiltin="1"/>
    <cellStyle name="Heading 2" xfId="36" builtinId="17" customBuiltin="1"/>
    <cellStyle name="Heading 3" xfId="37" builtinId="18" customBuiltin="1"/>
    <cellStyle name="Heading 4" xfId="38" builtinId="19" customBuiltin="1"/>
    <cellStyle name="Hyperlink 2" xfId="39"/>
    <cellStyle name="Input" xfId="40" builtinId="20" customBuiltin="1"/>
    <cellStyle name="Linked Cell" xfId="41" builtinId="24" customBuiltin="1"/>
    <cellStyle name="Neutral" xfId="42" builtinId="28" customBuiltin="1"/>
    <cellStyle name="Normal" xfId="0" builtinId="0"/>
    <cellStyle name="Normal 2" xfId="43"/>
    <cellStyle name="Normal 2 2" xfId="65"/>
    <cellStyle name="Normal 3" xfId="51"/>
    <cellStyle name="Normal 4" xfId="61"/>
    <cellStyle name="Normal_Aplikasi Akuntansi Dagang" xfId="44"/>
    <cellStyle name="Normal_Aplikasi LedgerTh" xfId="45"/>
    <cellStyle name="Normal_Depresiasi" xfId="67"/>
    <cellStyle name="Note" xfId="46" builtinId="10" customBuiltin="1"/>
    <cellStyle name="Output" xfId="47" builtinId="21" customBuiltin="1"/>
    <cellStyle name="Percent" xfId="63" builtinId="5"/>
    <cellStyle name="Title" xfId="48" builtinId="15" customBuiltin="1"/>
    <cellStyle name="Total" xfId="49" builtinId="25" customBuiltin="1"/>
    <cellStyle name="Warning Text" xfId="50" builtinId="11" customBuiltin="1"/>
  </cellStyles>
  <dxfs count="1">
    <dxf>
      <font>
        <b val="0"/>
        <condense val="0"/>
        <extend val="0"/>
        <color indexed="10"/>
      </font>
      <fill>
        <patternFill patternType="none">
          <fgColor indexed="64"/>
          <bgColor indexed="6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1514475</xdr:colOff>
      <xdr:row>4</xdr:row>
      <xdr:rowOff>0</xdr:rowOff>
    </xdr:from>
    <xdr:to>
      <xdr:col>0</xdr:col>
      <xdr:colOff>1685925</xdr:colOff>
      <xdr:row>9</xdr:row>
      <xdr:rowOff>2</xdr:rowOff>
    </xdr:to>
    <xdr:sp macro="" textlink="">
      <xdr:nvSpPr>
        <xdr:cNvPr id="11265" name="Rectangle 1">
          <a:extLst>
            <a:ext uri="{FF2B5EF4-FFF2-40B4-BE49-F238E27FC236}">
              <a16:creationId xmlns="" xmlns:a16="http://schemas.microsoft.com/office/drawing/2014/main" id="{00000000-0008-0000-0000-0000012C0000}"/>
            </a:ext>
          </a:extLst>
        </xdr:cNvPr>
        <xdr:cNvSpPr>
          <a:spLocks noChangeArrowheads="1"/>
        </xdr:cNvSpPr>
      </xdr:nvSpPr>
      <xdr:spPr bwMode="auto">
        <a:xfrm rot="16200000">
          <a:off x="1128712" y="1319214"/>
          <a:ext cx="942976" cy="171450"/>
        </a:xfrm>
        <a:prstGeom prst="rect">
          <a:avLst/>
        </a:prstGeom>
        <a:solidFill>
          <a:srgbClr val="800000"/>
        </a:solidFill>
        <a:ln w="9525">
          <a:solidFill>
            <a:srgbClr val="FFFFFF"/>
          </a:solidFill>
          <a:miter lim="800000"/>
          <a:headEnd/>
          <a:tailEnd/>
        </a:ln>
      </xdr:spPr>
      <xdr:txBody>
        <a:bodyPr vertOverflow="clip" vert="vert270" wrap="square" lIns="36576" tIns="22860" rIns="36576" bIns="22860" anchor="ctr" upright="1"/>
        <a:lstStyle/>
        <a:p>
          <a:pPr algn="ctr" rtl="1">
            <a:defRPr sz="1000"/>
          </a:pPr>
          <a:r>
            <a:rPr lang="id-ID" sz="1000" b="1" i="0" strike="noStrike">
              <a:solidFill>
                <a:srgbClr val="FFFFFF"/>
              </a:solidFill>
              <a:latin typeface="Georgia"/>
            </a:rPr>
            <a:t>begawan5060</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638175</xdr:colOff>
      <xdr:row>80</xdr:row>
      <xdr:rowOff>28575</xdr:rowOff>
    </xdr:from>
    <xdr:to>
      <xdr:col>3</xdr:col>
      <xdr:colOff>593148</xdr:colOff>
      <xdr:row>84</xdr:row>
      <xdr:rowOff>133350</xdr:rowOff>
    </xdr:to>
    <xdr:pic>
      <xdr:nvPicPr>
        <xdr:cNvPr id="3" name="Picture 2">
          <a:extLst>
            <a:ext uri="{FF2B5EF4-FFF2-40B4-BE49-F238E27FC236}">
              <a16:creationId xmlns:a16="http://schemas.microsoft.com/office/drawing/2014/main" xmlns="" id="{00000000-0008-0000-0000-000002000000}"/>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ackgroundRemoval t="10286" b="90286" l="5344" r="90458">
                      <a14:foregroundMark x1="11832" y1="39429" x2="11832" y2="39429"/>
                      <a14:foregroundMark x1="12595" y1="41143" x2="12595" y2="41143"/>
                      <a14:foregroundMark x1="5725" y1="49143" x2="5725" y2="49143"/>
                      <a14:foregroundMark x1="73282" y1="36000" x2="73282" y2="36000"/>
                      <a14:foregroundMark x1="77863" y1="35429" x2="77863" y2="35429"/>
                      <a14:foregroundMark x1="85496" y1="35429" x2="85496" y2="35429"/>
                      <a14:foregroundMark x1="78244" y1="60000" x2="78244" y2="60000"/>
                      <a14:foregroundMark x1="69466" y1="57714" x2="69466" y2="57714"/>
                      <a14:foregroundMark x1="40076" y1="10286" x2="40076" y2="10286"/>
                      <a14:foregroundMark x1="50000" y1="84000" x2="50000" y2="84000"/>
                      <a14:foregroundMark x1="49237" y1="78286" x2="49237" y2="78286"/>
                      <a14:foregroundMark x1="87023" y1="57714" x2="87023" y2="57714"/>
                      <a14:foregroundMark x1="83588" y1="57714" x2="83588" y2="57714"/>
                      <a14:foregroundMark x1="90458" y1="56000" x2="90458" y2="56000"/>
                    </a14:backgroundRemoval>
                  </a14:imgEffect>
                  <a14:imgEffect>
                    <a14:sharpenSoften amount="50000"/>
                  </a14:imgEffect>
                  <a14:imgEffect>
                    <a14:saturation sat="66000"/>
                  </a14:imgEffect>
                  <a14:imgEffect>
                    <a14:brightnessContrast bright="40000" contrast="-40000"/>
                  </a14:imgEffect>
                </a14:imgLayer>
              </a14:imgProps>
            </a:ext>
            <a:ext uri="{28A0092B-C50C-407E-A947-70E740481C1C}">
              <a14:useLocalDpi xmlns:a14="http://schemas.microsoft.com/office/drawing/2010/main" val="0"/>
            </a:ext>
          </a:extLst>
        </a:blip>
        <a:srcRect t="5142" r="8028" b="1"/>
        <a:stretch/>
      </xdr:blipFill>
      <xdr:spPr>
        <a:xfrm>
          <a:off x="4371975" y="13087350"/>
          <a:ext cx="1069398" cy="7524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466725</xdr:colOff>
      <xdr:row>20</xdr:row>
      <xdr:rowOff>9525</xdr:rowOff>
    </xdr:from>
    <xdr:to>
      <xdr:col>3</xdr:col>
      <xdr:colOff>516948</xdr:colOff>
      <xdr:row>24</xdr:row>
      <xdr:rowOff>114300</xdr:rowOff>
    </xdr:to>
    <xdr:pic>
      <xdr:nvPicPr>
        <xdr:cNvPr id="3" name="Picture 2">
          <a:extLst>
            <a:ext uri="{FF2B5EF4-FFF2-40B4-BE49-F238E27FC236}">
              <a16:creationId xmlns:a16="http://schemas.microsoft.com/office/drawing/2014/main" xmlns="" id="{00000000-0008-0000-0000-000002000000}"/>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ackgroundRemoval t="10286" b="90286" l="5344" r="90458">
                      <a14:foregroundMark x1="11832" y1="39429" x2="11832" y2="39429"/>
                      <a14:foregroundMark x1="12595" y1="41143" x2="12595" y2="41143"/>
                      <a14:foregroundMark x1="5725" y1="49143" x2="5725" y2="49143"/>
                      <a14:foregroundMark x1="73282" y1="36000" x2="73282" y2="36000"/>
                      <a14:foregroundMark x1="77863" y1="35429" x2="77863" y2="35429"/>
                      <a14:foregroundMark x1="85496" y1="35429" x2="85496" y2="35429"/>
                      <a14:foregroundMark x1="78244" y1="60000" x2="78244" y2="60000"/>
                      <a14:foregroundMark x1="69466" y1="57714" x2="69466" y2="57714"/>
                      <a14:foregroundMark x1="40076" y1="10286" x2="40076" y2="10286"/>
                      <a14:foregroundMark x1="50000" y1="84000" x2="50000" y2="84000"/>
                      <a14:foregroundMark x1="49237" y1="78286" x2="49237" y2="78286"/>
                      <a14:foregroundMark x1="87023" y1="57714" x2="87023" y2="57714"/>
                      <a14:foregroundMark x1="83588" y1="57714" x2="83588" y2="57714"/>
                      <a14:foregroundMark x1="90458" y1="56000" x2="90458" y2="56000"/>
                    </a14:backgroundRemoval>
                  </a14:imgEffect>
                  <a14:imgEffect>
                    <a14:sharpenSoften amount="50000"/>
                  </a14:imgEffect>
                  <a14:imgEffect>
                    <a14:saturation sat="66000"/>
                  </a14:imgEffect>
                  <a14:imgEffect>
                    <a14:brightnessContrast bright="40000" contrast="-40000"/>
                  </a14:imgEffect>
                </a14:imgLayer>
              </a14:imgProps>
            </a:ext>
            <a:ext uri="{28A0092B-C50C-407E-A947-70E740481C1C}">
              <a14:useLocalDpi xmlns:a14="http://schemas.microsoft.com/office/drawing/2010/main" val="0"/>
            </a:ext>
          </a:extLst>
        </a:blip>
        <a:srcRect t="5142" r="8028" b="1"/>
        <a:stretch/>
      </xdr:blipFill>
      <xdr:spPr>
        <a:xfrm>
          <a:off x="4229100" y="3343275"/>
          <a:ext cx="1069398" cy="7524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771525</xdr:colOff>
      <xdr:row>67</xdr:row>
      <xdr:rowOff>104776</xdr:rowOff>
    </xdr:from>
    <xdr:to>
      <xdr:col>3</xdr:col>
      <xdr:colOff>726498</xdr:colOff>
      <xdr:row>72</xdr:row>
      <xdr:rowOff>47626</xdr:rowOff>
    </xdr:to>
    <xdr:pic>
      <xdr:nvPicPr>
        <xdr:cNvPr id="3" name="Picture 2">
          <a:extLst>
            <a:ext uri="{FF2B5EF4-FFF2-40B4-BE49-F238E27FC236}">
              <a16:creationId xmlns:a16="http://schemas.microsoft.com/office/drawing/2014/main" xmlns="" id="{00000000-0008-0000-0000-000002000000}"/>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ackgroundRemoval t="10286" b="90286" l="5344" r="90458">
                      <a14:foregroundMark x1="11832" y1="39429" x2="11832" y2="39429"/>
                      <a14:foregroundMark x1="12595" y1="41143" x2="12595" y2="41143"/>
                      <a14:foregroundMark x1="5725" y1="49143" x2="5725" y2="49143"/>
                      <a14:foregroundMark x1="73282" y1="36000" x2="73282" y2="36000"/>
                      <a14:foregroundMark x1="77863" y1="35429" x2="77863" y2="35429"/>
                      <a14:foregroundMark x1="85496" y1="35429" x2="85496" y2="35429"/>
                      <a14:foregroundMark x1="78244" y1="60000" x2="78244" y2="60000"/>
                      <a14:foregroundMark x1="69466" y1="57714" x2="69466" y2="57714"/>
                      <a14:foregroundMark x1="40076" y1="10286" x2="40076" y2="10286"/>
                      <a14:foregroundMark x1="50000" y1="84000" x2="50000" y2="84000"/>
                      <a14:foregroundMark x1="49237" y1="78286" x2="49237" y2="78286"/>
                      <a14:foregroundMark x1="87023" y1="57714" x2="87023" y2="57714"/>
                      <a14:foregroundMark x1="83588" y1="57714" x2="83588" y2="57714"/>
                      <a14:foregroundMark x1="90458" y1="56000" x2="90458" y2="56000"/>
                    </a14:backgroundRemoval>
                  </a14:imgEffect>
                  <a14:imgEffect>
                    <a14:sharpenSoften amount="50000"/>
                  </a14:imgEffect>
                  <a14:imgEffect>
                    <a14:saturation sat="66000"/>
                  </a14:imgEffect>
                  <a14:imgEffect>
                    <a14:brightnessContrast bright="40000" contrast="-40000"/>
                  </a14:imgEffect>
                </a14:imgLayer>
              </a14:imgProps>
            </a:ext>
            <a:ext uri="{28A0092B-C50C-407E-A947-70E740481C1C}">
              <a14:useLocalDpi xmlns:a14="http://schemas.microsoft.com/office/drawing/2010/main" val="0"/>
            </a:ext>
          </a:extLst>
        </a:blip>
        <a:srcRect t="5142" r="8028" b="1"/>
        <a:stretch/>
      </xdr:blipFill>
      <xdr:spPr>
        <a:xfrm>
          <a:off x="4286250" y="11315701"/>
          <a:ext cx="1069398" cy="7524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123</xdr:col>
      <xdr:colOff>485775</xdr:colOff>
      <xdr:row>297</xdr:row>
      <xdr:rowOff>9525</xdr:rowOff>
    </xdr:from>
    <xdr:to>
      <xdr:col>124</xdr:col>
      <xdr:colOff>412173</xdr:colOff>
      <xdr:row>301</xdr:row>
      <xdr:rowOff>171450</xdr:rowOff>
    </xdr:to>
    <xdr:pic>
      <xdr:nvPicPr>
        <xdr:cNvPr id="3" name="Picture 2">
          <a:extLst>
            <a:ext uri="{FF2B5EF4-FFF2-40B4-BE49-F238E27FC236}">
              <a16:creationId xmlns:a16="http://schemas.microsoft.com/office/drawing/2014/main" xmlns="" id="{00000000-0008-0000-0000-000002000000}"/>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ackgroundRemoval t="10286" b="90286" l="5344" r="90458">
                      <a14:foregroundMark x1="11832" y1="39429" x2="11832" y2="39429"/>
                      <a14:foregroundMark x1="12595" y1="41143" x2="12595" y2="41143"/>
                      <a14:foregroundMark x1="5725" y1="49143" x2="5725" y2="49143"/>
                      <a14:foregroundMark x1="73282" y1="36000" x2="73282" y2="36000"/>
                      <a14:foregroundMark x1="77863" y1="35429" x2="77863" y2="35429"/>
                      <a14:foregroundMark x1="85496" y1="35429" x2="85496" y2="35429"/>
                      <a14:foregroundMark x1="78244" y1="60000" x2="78244" y2="60000"/>
                      <a14:foregroundMark x1="69466" y1="57714" x2="69466" y2="57714"/>
                      <a14:foregroundMark x1="40076" y1="10286" x2="40076" y2="10286"/>
                      <a14:foregroundMark x1="50000" y1="84000" x2="50000" y2="84000"/>
                      <a14:foregroundMark x1="49237" y1="78286" x2="49237" y2="78286"/>
                      <a14:foregroundMark x1="87023" y1="57714" x2="87023" y2="57714"/>
                      <a14:foregroundMark x1="83588" y1="57714" x2="83588" y2="57714"/>
                      <a14:foregroundMark x1="90458" y1="56000" x2="90458" y2="56000"/>
                    </a14:backgroundRemoval>
                  </a14:imgEffect>
                  <a14:imgEffect>
                    <a14:sharpenSoften amount="50000"/>
                  </a14:imgEffect>
                  <a14:imgEffect>
                    <a14:saturation sat="66000"/>
                  </a14:imgEffect>
                  <a14:imgEffect>
                    <a14:brightnessContrast bright="40000" contrast="-40000"/>
                  </a14:imgEffect>
                </a14:imgLayer>
              </a14:imgProps>
            </a:ext>
            <a:ext uri="{28A0092B-C50C-407E-A947-70E740481C1C}">
              <a14:useLocalDpi xmlns:a14="http://schemas.microsoft.com/office/drawing/2010/main" val="0"/>
            </a:ext>
          </a:extLst>
        </a:blip>
        <a:srcRect t="5142" r="8028" b="1"/>
        <a:stretch/>
      </xdr:blipFill>
      <xdr:spPr>
        <a:xfrm>
          <a:off x="9020175" y="14449425"/>
          <a:ext cx="1069398" cy="8096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22</xdr:col>
      <xdr:colOff>38100</xdr:colOff>
      <xdr:row>37</xdr:row>
      <xdr:rowOff>47625</xdr:rowOff>
    </xdr:from>
    <xdr:to>
      <xdr:col>26</xdr:col>
      <xdr:colOff>116898</xdr:colOff>
      <xdr:row>41</xdr:row>
      <xdr:rowOff>0</xdr:rowOff>
    </xdr:to>
    <xdr:pic>
      <xdr:nvPicPr>
        <xdr:cNvPr id="2" name="Picture 1">
          <a:extLst>
            <a:ext uri="{FF2B5EF4-FFF2-40B4-BE49-F238E27FC236}">
              <a16:creationId xmlns:a16="http://schemas.microsoft.com/office/drawing/2014/main" xmlns="" id="{00000000-0008-0000-0000-000002000000}"/>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ackgroundRemoval t="10286" b="90286" l="5344" r="90458">
                      <a14:foregroundMark x1="11832" y1="39429" x2="11832" y2="39429"/>
                      <a14:foregroundMark x1="12595" y1="41143" x2="12595" y2="41143"/>
                      <a14:foregroundMark x1="5725" y1="49143" x2="5725" y2="49143"/>
                      <a14:foregroundMark x1="73282" y1="36000" x2="73282" y2="36000"/>
                      <a14:foregroundMark x1="77863" y1="35429" x2="77863" y2="35429"/>
                      <a14:foregroundMark x1="85496" y1="35429" x2="85496" y2="35429"/>
                      <a14:foregroundMark x1="78244" y1="60000" x2="78244" y2="60000"/>
                      <a14:foregroundMark x1="69466" y1="57714" x2="69466" y2="57714"/>
                      <a14:foregroundMark x1="40076" y1="10286" x2="40076" y2="10286"/>
                      <a14:foregroundMark x1="50000" y1="84000" x2="50000" y2="84000"/>
                      <a14:foregroundMark x1="49237" y1="78286" x2="49237" y2="78286"/>
                      <a14:foregroundMark x1="87023" y1="57714" x2="87023" y2="57714"/>
                      <a14:foregroundMark x1="83588" y1="57714" x2="83588" y2="57714"/>
                      <a14:foregroundMark x1="90458" y1="56000" x2="90458" y2="56000"/>
                    </a14:backgroundRemoval>
                  </a14:imgEffect>
                  <a14:imgEffect>
                    <a14:sharpenSoften amount="50000"/>
                  </a14:imgEffect>
                  <a14:imgEffect>
                    <a14:saturation sat="66000"/>
                  </a14:imgEffect>
                  <a14:imgEffect>
                    <a14:brightnessContrast bright="40000" contrast="-40000"/>
                  </a14:imgEffect>
                </a14:imgLayer>
              </a14:imgProps>
            </a:ext>
            <a:ext uri="{28A0092B-C50C-407E-A947-70E740481C1C}">
              <a14:useLocalDpi xmlns:a14="http://schemas.microsoft.com/office/drawing/2010/main" val="0"/>
            </a:ext>
          </a:extLst>
        </a:blip>
        <a:srcRect t="5142" r="8028" b="1"/>
        <a:stretch/>
      </xdr:blipFill>
      <xdr:spPr>
        <a:xfrm>
          <a:off x="6372225" y="7277100"/>
          <a:ext cx="1069398" cy="7524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LEDGER%20CTM\Users\USER\AppData\Local\Temp\Master%20Software\Akuntansi%20Excel\Akuntansi3\Aplikasi%20Akuntansi\Aplikasi%20Akuntansi%20Dagang.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LEDGER%20CTM\Users\USER\AppData\Local\Temp\Master%20Software\Akuntansi%20Excel\Aplikasi%20Akuntansi\Aplikasi%20LedgerTh.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PEKTRA/01.%20Jan%202026%20SDA/LEDGER%20Spektra%202026%20asli.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dmin-pc\e\Local%20Disk%20HD%20EXTERNAL\KERJAANKU%202021\4.%20LAPORAN%20PENYUSUTAN%202020\CTO%20PENYUSUTAN%20202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dmin-pc\e\Local%20Disk%20HD%20EXTERNAL\KERJAANKU%202021\4.%20LAPORAN%20PENYUSUTAN%202020\MULYA%20JAYA%20PENYUSUTA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KERJAANKU%202019\1.%20LAPORAN%20LABA%20RUGI%202018\FORTUNA\Rugi%20laba%20Fortuna%202009%20DAN%202010%20dan11,12,13,14,15,16,17,18.xl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Laba%20H22Rugi"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GL"/>
      <sheetName val="Akun"/>
      <sheetName val="Kas"/>
      <sheetName val="Bank"/>
      <sheetName val="JPemb"/>
      <sheetName val="JPenj"/>
      <sheetName val="JM"/>
      <sheetName val="BB"/>
      <sheetName val="NL"/>
      <sheetName val="LR"/>
      <sheetName val="Lap Modal"/>
      <sheetName val="Neraca"/>
      <sheetName val="Piutang"/>
      <sheetName val="Hutang"/>
      <sheetName val="Arus Kas1"/>
      <sheetName val="Arus Kas2"/>
      <sheetName val="Rekonsi"/>
      <sheetName val="Aktiva"/>
    </sheetNames>
    <sheetDataSet>
      <sheetData sheetId="0">
        <row r="15">
          <cell r="AC15" t="str">
            <v xml:space="preserve"> JUNI 2011</v>
          </cell>
        </row>
      </sheetData>
      <sheetData sheetId="1">
        <row r="1">
          <cell r="A1" t="str">
            <v>CV. BEGAWAN5060</v>
          </cell>
        </row>
        <row r="2">
          <cell r="A2" t="str">
            <v>PERDAGANGAN</v>
          </cell>
        </row>
        <row r="3">
          <cell r="A3" t="str">
            <v>Jl. Melampah No. 13 Yogyakarta</v>
          </cell>
        </row>
        <row r="5">
          <cell r="A5" t="str">
            <v>DAFTAR AKUN</v>
          </cell>
        </row>
        <row r="7">
          <cell r="A7" t="str">
            <v>No</v>
          </cell>
          <cell r="B7" t="str">
            <v>Nama Akun</v>
          </cell>
          <cell r="C7" t="str">
            <v>Akun</v>
          </cell>
          <cell r="D7" t="str">
            <v>Akun</v>
          </cell>
          <cell r="F7" t="str">
            <v>Saldo Awal</v>
          </cell>
        </row>
        <row r="8">
          <cell r="A8" t="str">
            <v>Akun</v>
          </cell>
          <cell r="C8" t="str">
            <v>D/K</v>
          </cell>
          <cell r="D8" t="str">
            <v>NR/LR</v>
          </cell>
          <cell r="F8" t="str">
            <v>Debit</v>
          </cell>
          <cell r="G8" t="str">
            <v>Kredit</v>
          </cell>
        </row>
        <row r="9">
          <cell r="A9" t="str">
            <v>1-0000</v>
          </cell>
          <cell r="B9" t="str">
            <v>AKTIVA</v>
          </cell>
        </row>
        <row r="10">
          <cell r="A10" t="str">
            <v>1-1000</v>
          </cell>
          <cell r="B10" t="str">
            <v>AKTIVA LANCAR</v>
          </cell>
        </row>
        <row r="11">
          <cell r="A11" t="str">
            <v>1-1110</v>
          </cell>
          <cell r="B11" t="str">
            <v>Kas Kecil</v>
          </cell>
          <cell r="C11" t="str">
            <v>D</v>
          </cell>
          <cell r="D11" t="str">
            <v>NR</v>
          </cell>
          <cell r="F11">
            <v>2500000</v>
          </cell>
        </row>
        <row r="12">
          <cell r="A12" t="str">
            <v>1-1210</v>
          </cell>
          <cell r="B12" t="str">
            <v>Bank I</v>
          </cell>
          <cell r="C12" t="str">
            <v>D</v>
          </cell>
          <cell r="D12" t="str">
            <v>NR</v>
          </cell>
          <cell r="F12">
            <v>15000000</v>
          </cell>
        </row>
        <row r="13">
          <cell r="A13" t="str">
            <v>1-1220</v>
          </cell>
          <cell r="B13" t="str">
            <v>Bank II</v>
          </cell>
          <cell r="C13" t="str">
            <v>D</v>
          </cell>
          <cell r="D13" t="str">
            <v>NR</v>
          </cell>
          <cell r="F13">
            <v>125000000</v>
          </cell>
        </row>
        <row r="14">
          <cell r="A14" t="str">
            <v>1-1310</v>
          </cell>
          <cell r="B14" t="str">
            <v>Piutang Dagang</v>
          </cell>
          <cell r="C14" t="str">
            <v>D</v>
          </cell>
          <cell r="D14" t="str">
            <v>NR</v>
          </cell>
          <cell r="F14">
            <v>43000000</v>
          </cell>
        </row>
        <row r="15">
          <cell r="A15" t="str">
            <v>1-1320</v>
          </cell>
          <cell r="B15" t="str">
            <v>Cadangan Kerugian Piutang</v>
          </cell>
          <cell r="C15" t="str">
            <v>D</v>
          </cell>
          <cell r="D15" t="str">
            <v>NR</v>
          </cell>
          <cell r="F15">
            <v>-4300000</v>
          </cell>
        </row>
        <row r="16">
          <cell r="A16" t="str">
            <v>1-1330</v>
          </cell>
          <cell r="B16" t="str">
            <v>Piutang Lain-lain</v>
          </cell>
          <cell r="C16" t="str">
            <v>D</v>
          </cell>
          <cell r="D16" t="str">
            <v>NR</v>
          </cell>
        </row>
        <row r="17">
          <cell r="A17" t="str">
            <v>1-1340</v>
          </cell>
          <cell r="B17" t="str">
            <v>Persediaan Barang</v>
          </cell>
          <cell r="C17" t="str">
            <v>D</v>
          </cell>
          <cell r="D17" t="str">
            <v>NR</v>
          </cell>
          <cell r="F17">
            <v>36000000</v>
          </cell>
        </row>
        <row r="18">
          <cell r="A18" t="str">
            <v>1-1350</v>
          </cell>
          <cell r="B18" t="str">
            <v>Sewa Dibayar Dimuka</v>
          </cell>
          <cell r="C18" t="str">
            <v>D</v>
          </cell>
          <cell r="D18" t="str">
            <v>NR</v>
          </cell>
          <cell r="F18">
            <v>9000000</v>
          </cell>
        </row>
        <row r="19">
          <cell r="A19" t="str">
            <v>1-1360</v>
          </cell>
          <cell r="B19" t="str">
            <v>Uang Muka Pembelian</v>
          </cell>
          <cell r="C19" t="str">
            <v>D</v>
          </cell>
          <cell r="D19" t="str">
            <v>NR</v>
          </cell>
        </row>
        <row r="20">
          <cell r="A20" t="str">
            <v>1-1370</v>
          </cell>
          <cell r="B20" t="str">
            <v>PPh Pasal 21</v>
          </cell>
          <cell r="C20" t="str">
            <v>D</v>
          </cell>
          <cell r="D20" t="str">
            <v>NR</v>
          </cell>
        </row>
        <row r="21">
          <cell r="A21" t="str">
            <v>1-1380</v>
          </cell>
          <cell r="B21" t="str">
            <v>PPh Pasal 23</v>
          </cell>
          <cell r="C21" t="str">
            <v>D</v>
          </cell>
          <cell r="D21" t="str">
            <v>NR</v>
          </cell>
        </row>
        <row r="22">
          <cell r="A22" t="str">
            <v>1-1390</v>
          </cell>
          <cell r="B22" t="str">
            <v>PPh Pasal 25</v>
          </cell>
          <cell r="C22" t="str">
            <v>D</v>
          </cell>
          <cell r="D22" t="str">
            <v>NR</v>
          </cell>
        </row>
        <row r="23">
          <cell r="A23" t="str">
            <v>1-2000</v>
          </cell>
          <cell r="B23" t="str">
            <v>AKTIVA TETAP</v>
          </cell>
        </row>
        <row r="24">
          <cell r="A24" t="str">
            <v>1-2100</v>
          </cell>
          <cell r="B24" t="str">
            <v>Tanah</v>
          </cell>
          <cell r="C24" t="str">
            <v>D</v>
          </cell>
          <cell r="D24" t="str">
            <v>NR</v>
          </cell>
          <cell r="F24">
            <v>75000000</v>
          </cell>
        </row>
        <row r="25">
          <cell r="A25" t="str">
            <v>1-2200</v>
          </cell>
          <cell r="B25" t="str">
            <v>Bangunan</v>
          </cell>
          <cell r="C25" t="str">
            <v>D</v>
          </cell>
          <cell r="D25" t="str">
            <v>NR</v>
          </cell>
          <cell r="F25">
            <v>110000000</v>
          </cell>
        </row>
        <row r="26">
          <cell r="A26" t="str">
            <v>1-2300</v>
          </cell>
          <cell r="B26" t="str">
            <v>Inventaris</v>
          </cell>
          <cell r="C26" t="str">
            <v>D</v>
          </cell>
          <cell r="D26" t="str">
            <v>NR</v>
          </cell>
          <cell r="F26">
            <v>22600000</v>
          </cell>
        </row>
        <row r="27">
          <cell r="A27" t="str">
            <v>1-2400</v>
          </cell>
          <cell r="B27" t="str">
            <v>Kendaraan</v>
          </cell>
          <cell r="C27" t="str">
            <v>D</v>
          </cell>
          <cell r="D27" t="str">
            <v>NR</v>
          </cell>
          <cell r="F27">
            <v>80000000</v>
          </cell>
        </row>
        <row r="28">
          <cell r="A28" t="str">
            <v>1-2500</v>
          </cell>
          <cell r="B28" t="str">
            <v>Akum. Penyusutan Bangunan</v>
          </cell>
          <cell r="C28" t="str">
            <v>D</v>
          </cell>
          <cell r="D28" t="str">
            <v>NR</v>
          </cell>
          <cell r="F28">
            <v>-5500000</v>
          </cell>
        </row>
        <row r="29">
          <cell r="A29" t="str">
            <v>1-2600</v>
          </cell>
          <cell r="B29" t="str">
            <v>Akum. Penyusutan Inventaris</v>
          </cell>
          <cell r="C29" t="str">
            <v>D</v>
          </cell>
          <cell r="D29" t="str">
            <v>NR</v>
          </cell>
          <cell r="F29">
            <v>-7062500</v>
          </cell>
        </row>
        <row r="30">
          <cell r="A30" t="str">
            <v>1-2700</v>
          </cell>
          <cell r="B30" t="str">
            <v>Akum. Penyusutan Kendaraan</v>
          </cell>
          <cell r="C30" t="str">
            <v>D</v>
          </cell>
          <cell r="D30" t="str">
            <v>NR</v>
          </cell>
          <cell r="F30">
            <v>-9333333</v>
          </cell>
        </row>
        <row r="31">
          <cell r="A31" t="str">
            <v>1-3000</v>
          </cell>
          <cell r="B31" t="str">
            <v>AKTIVA LAIN-LAIN</v>
          </cell>
        </row>
        <row r="32">
          <cell r="A32" t="str">
            <v>1-3100</v>
          </cell>
          <cell r="B32" t="str">
            <v>Bangunan Dalam Proses</v>
          </cell>
          <cell r="C32" t="str">
            <v>D</v>
          </cell>
          <cell r="D32" t="str">
            <v>NR</v>
          </cell>
          <cell r="F32">
            <v>65000000</v>
          </cell>
        </row>
        <row r="33">
          <cell r="A33" t="str">
            <v>2-0000</v>
          </cell>
          <cell r="B33" t="str">
            <v>KEWAJIBAN</v>
          </cell>
        </row>
        <row r="34">
          <cell r="A34" t="str">
            <v>2-1000</v>
          </cell>
          <cell r="B34" t="str">
            <v>KEWAJIBAN LANCAR</v>
          </cell>
        </row>
        <row r="35">
          <cell r="A35" t="str">
            <v>2-1100</v>
          </cell>
          <cell r="B35" t="str">
            <v>Hutang Dagang</v>
          </cell>
          <cell r="C35" t="str">
            <v>K</v>
          </cell>
          <cell r="D35" t="str">
            <v>NR</v>
          </cell>
          <cell r="G35">
            <v>99000000</v>
          </cell>
        </row>
        <row r="36">
          <cell r="A36" t="str">
            <v>2-1200</v>
          </cell>
          <cell r="B36" t="str">
            <v>Hutang Pajak</v>
          </cell>
          <cell r="C36" t="str">
            <v>K</v>
          </cell>
          <cell r="D36" t="str">
            <v>NR</v>
          </cell>
        </row>
        <row r="37">
          <cell r="A37" t="str">
            <v>2-1300</v>
          </cell>
          <cell r="B37" t="str">
            <v>Hutang Biaya</v>
          </cell>
          <cell r="C37" t="str">
            <v>K</v>
          </cell>
          <cell r="D37" t="str">
            <v>NR</v>
          </cell>
        </row>
        <row r="38">
          <cell r="A38" t="str">
            <v>2-1400</v>
          </cell>
          <cell r="B38" t="str">
            <v>Hutang Lancar Lainnya</v>
          </cell>
          <cell r="C38" t="str">
            <v>K</v>
          </cell>
          <cell r="D38" t="str">
            <v>NR</v>
          </cell>
        </row>
        <row r="39">
          <cell r="A39" t="str">
            <v>2-2000</v>
          </cell>
          <cell r="B39" t="str">
            <v>KEWAJIBAN JANGKA PANJANG</v>
          </cell>
        </row>
        <row r="40">
          <cell r="A40" t="str">
            <v>2-2100</v>
          </cell>
          <cell r="B40" t="str">
            <v>Hutang Jangka Panjang</v>
          </cell>
          <cell r="C40" t="str">
            <v>K</v>
          </cell>
          <cell r="D40" t="str">
            <v>NR</v>
          </cell>
        </row>
        <row r="41">
          <cell r="A41" t="str">
            <v>3-0000</v>
          </cell>
          <cell r="B41" t="str">
            <v>EKUITAS</v>
          </cell>
        </row>
        <row r="42">
          <cell r="A42" t="str">
            <v>3-1000</v>
          </cell>
          <cell r="B42" t="str">
            <v>Modal Saham</v>
          </cell>
          <cell r="C42" t="str">
            <v>K</v>
          </cell>
          <cell r="D42" t="str">
            <v>NR</v>
          </cell>
          <cell r="G42">
            <v>315000000</v>
          </cell>
        </row>
        <row r="43">
          <cell r="A43" t="str">
            <v>3-2000</v>
          </cell>
          <cell r="B43" t="str">
            <v>Laba Ditahan</v>
          </cell>
          <cell r="C43" t="str">
            <v>K</v>
          </cell>
          <cell r="D43" t="str">
            <v>NR</v>
          </cell>
          <cell r="G43">
            <v>142904166.66666701</v>
          </cell>
        </row>
        <row r="44">
          <cell r="A44" t="str">
            <v>3-3000</v>
          </cell>
          <cell r="B44" t="str">
            <v>Pajak Penghasilan</v>
          </cell>
          <cell r="C44" t="str">
            <v>D</v>
          </cell>
          <cell r="D44" t="str">
            <v>NR</v>
          </cell>
        </row>
        <row r="45">
          <cell r="A45" t="str">
            <v>4-0000</v>
          </cell>
          <cell r="B45" t="str">
            <v>PENDAPATAN</v>
          </cell>
        </row>
        <row r="46">
          <cell r="A46" t="str">
            <v>4-1000</v>
          </cell>
          <cell r="B46" t="str">
            <v>Penjualan Barang Dagangan</v>
          </cell>
          <cell r="C46" t="str">
            <v>K</v>
          </cell>
          <cell r="D46" t="str">
            <v>LR</v>
          </cell>
        </row>
        <row r="47">
          <cell r="A47" t="str">
            <v>4-2000</v>
          </cell>
          <cell r="B47" t="str">
            <v>Retur Penjualan Barang</v>
          </cell>
          <cell r="C47" t="str">
            <v>K</v>
          </cell>
          <cell r="D47" t="str">
            <v>LR</v>
          </cell>
        </row>
        <row r="48">
          <cell r="A48" t="str">
            <v>5-0000</v>
          </cell>
          <cell r="B48" t="str">
            <v>HARGA POKOK PENJUALAN</v>
          </cell>
        </row>
        <row r="49">
          <cell r="A49" t="str">
            <v>5-1000</v>
          </cell>
          <cell r="B49" t="str">
            <v>Harga Pokok Penjualan Barang</v>
          </cell>
          <cell r="C49" t="str">
            <v>D</v>
          </cell>
          <cell r="D49" t="str">
            <v>LR</v>
          </cell>
        </row>
        <row r="50">
          <cell r="A50" t="str">
            <v>6-0000</v>
          </cell>
          <cell r="B50" t="str">
            <v>BIAYA USAHA</v>
          </cell>
        </row>
        <row r="51">
          <cell r="A51" t="str">
            <v>6-0110</v>
          </cell>
          <cell r="B51" t="str">
            <v>Gaji</v>
          </cell>
          <cell r="C51" t="str">
            <v>D</v>
          </cell>
          <cell r="D51" t="str">
            <v>LR</v>
          </cell>
        </row>
        <row r="52">
          <cell r="A52" t="str">
            <v>6-0120</v>
          </cell>
          <cell r="B52" t="str">
            <v>Biaya Penyusutan</v>
          </cell>
          <cell r="C52" t="str">
            <v>D</v>
          </cell>
          <cell r="D52" t="str">
            <v>LR</v>
          </cell>
        </row>
        <row r="53">
          <cell r="A53" t="str">
            <v>6-0130</v>
          </cell>
          <cell r="B53" t="str">
            <v>Angkutan / BBM</v>
          </cell>
          <cell r="C53" t="str">
            <v>D</v>
          </cell>
          <cell r="D53" t="str">
            <v>LR</v>
          </cell>
        </row>
        <row r="54">
          <cell r="A54" t="str">
            <v>6-0140</v>
          </cell>
          <cell r="B54" t="str">
            <v xml:space="preserve">Listrik </v>
          </cell>
          <cell r="C54" t="str">
            <v>D</v>
          </cell>
          <cell r="D54" t="str">
            <v>LR</v>
          </cell>
        </row>
        <row r="55">
          <cell r="A55" t="str">
            <v>6-0150</v>
          </cell>
          <cell r="B55" t="str">
            <v>Telpon</v>
          </cell>
          <cell r="C55" t="str">
            <v>D</v>
          </cell>
          <cell r="D55" t="str">
            <v>LR</v>
          </cell>
        </row>
        <row r="56">
          <cell r="A56" t="str">
            <v>6-0160</v>
          </cell>
          <cell r="B56" t="str">
            <v>Biaya Sewa</v>
          </cell>
          <cell r="C56" t="str">
            <v>D</v>
          </cell>
          <cell r="D56" t="str">
            <v>LR</v>
          </cell>
        </row>
        <row r="57">
          <cell r="A57" t="str">
            <v>6-0170</v>
          </cell>
          <cell r="B57" t="str">
            <v>Biaya Kantor</v>
          </cell>
          <cell r="C57" t="str">
            <v>D</v>
          </cell>
          <cell r="D57" t="str">
            <v>LR</v>
          </cell>
        </row>
        <row r="58">
          <cell r="A58" t="str">
            <v>6-0180</v>
          </cell>
          <cell r="B58" t="str">
            <v>Perjalanan Dinas</v>
          </cell>
          <cell r="C58" t="str">
            <v>D</v>
          </cell>
          <cell r="D58" t="str">
            <v>LR</v>
          </cell>
        </row>
        <row r="59">
          <cell r="A59" t="str">
            <v>6-0190</v>
          </cell>
          <cell r="B59" t="str">
            <v>Perawatan</v>
          </cell>
          <cell r="C59" t="str">
            <v>D</v>
          </cell>
          <cell r="D59" t="str">
            <v>LR</v>
          </cell>
        </row>
        <row r="60">
          <cell r="A60" t="str">
            <v>6-0200</v>
          </cell>
          <cell r="B60" t="str">
            <v>Benda Pos &amp; Meterai</v>
          </cell>
          <cell r="C60" t="str">
            <v>D</v>
          </cell>
          <cell r="D60" t="str">
            <v>LR</v>
          </cell>
        </row>
        <row r="61">
          <cell r="A61" t="str">
            <v>6-0210</v>
          </cell>
          <cell r="B61" t="str">
            <v>PBB &amp; Pajak Daerah</v>
          </cell>
          <cell r="C61" t="str">
            <v>D</v>
          </cell>
          <cell r="D61" t="str">
            <v>LR</v>
          </cell>
        </row>
        <row r="62">
          <cell r="A62" t="str">
            <v>6-0220</v>
          </cell>
          <cell r="B62" t="str">
            <v>Potongan Tunai</v>
          </cell>
          <cell r="C62" t="str">
            <v>D</v>
          </cell>
          <cell r="D62" t="str">
            <v>LR</v>
          </cell>
        </row>
        <row r="63">
          <cell r="A63" t="str">
            <v>6-0230</v>
          </cell>
          <cell r="B63" t="str">
            <v>Biaya Penjualan &amp; Pemasaran</v>
          </cell>
          <cell r="C63" t="str">
            <v>D</v>
          </cell>
          <cell r="D63" t="str">
            <v>LR</v>
          </cell>
        </row>
        <row r="64">
          <cell r="A64" t="str">
            <v>6-0240</v>
          </cell>
          <cell r="B64" t="str">
            <v>Biaya Usaha Lainnya</v>
          </cell>
          <cell r="C64" t="str">
            <v>D</v>
          </cell>
          <cell r="D64" t="str">
            <v>LR</v>
          </cell>
        </row>
        <row r="65">
          <cell r="A65" t="str">
            <v>7-0000</v>
          </cell>
          <cell r="B65" t="str">
            <v>PENDAPATAN &amp; BIAYA LAIN-LAIN</v>
          </cell>
        </row>
        <row r="66">
          <cell r="A66" t="str">
            <v>7-1000</v>
          </cell>
          <cell r="B66" t="str">
            <v>Pendapatan Lain-lain Diluar Usaha</v>
          </cell>
          <cell r="C66" t="str">
            <v>K</v>
          </cell>
          <cell r="D66" t="str">
            <v>LR</v>
          </cell>
        </row>
        <row r="67">
          <cell r="A67" t="str">
            <v>7-2000</v>
          </cell>
          <cell r="B67" t="str">
            <v>Biaya Lain-lain Diluar Usaha</v>
          </cell>
          <cell r="C67" t="str">
            <v>K</v>
          </cell>
          <cell r="D67" t="str">
            <v>LR</v>
          </cell>
        </row>
        <row r="69">
          <cell r="B69" t="str">
            <v>LAIN-LAIN</v>
          </cell>
          <cell r="C69" t="str">
            <v>-</v>
          </cell>
          <cell r="D69" t="str">
            <v>-</v>
          </cell>
        </row>
        <row r="70">
          <cell r="A70" t="str">
            <v>pm</v>
          </cell>
          <cell r="B70" t="str">
            <v>Kode Bantu</v>
          </cell>
          <cell r="C70" t="str">
            <v>-</v>
          </cell>
          <cell r="D70" t="str">
            <v>-</v>
          </cell>
        </row>
        <row r="89">
          <cell r="A89" t="str">
            <v>Jumlah</v>
          </cell>
          <cell r="F89">
            <v>556904167</v>
          </cell>
          <cell r="G89">
            <v>556904166.66666698</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GL"/>
      <sheetName val="Akun"/>
      <sheetName val="Kode"/>
      <sheetName val="Jurnal"/>
      <sheetName val="Buku Besar"/>
      <sheetName val="BB Pembantu"/>
      <sheetName val="Neraca Lajur"/>
      <sheetName val="Laba Rugi"/>
      <sheetName val="Neraca"/>
      <sheetName val="Lap Modal"/>
    </sheetNames>
    <sheetDataSet>
      <sheetData sheetId="0" refreshError="1"/>
      <sheetData sheetId="1">
        <row r="10">
          <cell r="B10" t="str">
            <v>AKTIVA</v>
          </cell>
        </row>
        <row r="11">
          <cell r="B11" t="str">
            <v>AKTIVA LANCAR</v>
          </cell>
        </row>
        <row r="12">
          <cell r="B12" t="str">
            <v>Kas &amp; Setara Kas</v>
          </cell>
        </row>
        <row r="13">
          <cell r="B13" t="str">
            <v>Piutang Dagang</v>
          </cell>
        </row>
        <row r="14">
          <cell r="B14" t="str">
            <v>Piutang Lain-lain</v>
          </cell>
        </row>
        <row r="15">
          <cell r="B15" t="str">
            <v>PPN Masukan</v>
          </cell>
        </row>
        <row r="16">
          <cell r="B16" t="str">
            <v>PPh Pasal 25</v>
          </cell>
        </row>
        <row r="17">
          <cell r="B17" t="str">
            <v>Persediaan Barang</v>
          </cell>
        </row>
        <row r="18">
          <cell r="B18" t="str">
            <v>Sewa Dibayar Dimuka</v>
          </cell>
        </row>
        <row r="19">
          <cell r="B19" t="str">
            <v>Uang Muka Pembelian</v>
          </cell>
        </row>
        <row r="20">
          <cell r="B20" t="str">
            <v>AKTIVA TETAP</v>
          </cell>
        </row>
        <row r="21">
          <cell r="B21" t="str">
            <v>Tanah</v>
          </cell>
        </row>
        <row r="22">
          <cell r="B22" t="str">
            <v>Gedung I</v>
          </cell>
        </row>
        <row r="23">
          <cell r="B23" t="str">
            <v>Gedung II</v>
          </cell>
        </row>
        <row r="24">
          <cell r="B24" t="str">
            <v>Inventaris</v>
          </cell>
        </row>
        <row r="25">
          <cell r="B25" t="str">
            <v>Kendaraan</v>
          </cell>
        </row>
        <row r="26">
          <cell r="B26" t="str">
            <v>Akm Peny. Gedung I</v>
          </cell>
        </row>
        <row r="27">
          <cell r="B27" t="str">
            <v>Akm Peny. Gedung II</v>
          </cell>
        </row>
        <row r="28">
          <cell r="B28" t="str">
            <v>Akum. Peny. Inventaris</v>
          </cell>
        </row>
        <row r="29">
          <cell r="B29" t="str">
            <v>Akum. Peny. Kendaraan</v>
          </cell>
        </row>
        <row r="30">
          <cell r="B30" t="str">
            <v>KEWAJIBAN</v>
          </cell>
        </row>
        <row r="31">
          <cell r="B31" t="str">
            <v>Hutang Dagang</v>
          </cell>
        </row>
        <row r="32">
          <cell r="B32" t="str">
            <v>Hutang PPh Pasal 21</v>
          </cell>
        </row>
        <row r="33">
          <cell r="B33" t="str">
            <v>Hutang PPh Pasal 29</v>
          </cell>
        </row>
        <row r="34">
          <cell r="B34" t="str">
            <v>PPN Keluaran</v>
          </cell>
        </row>
        <row r="35">
          <cell r="B35" t="str">
            <v>Hutang Biaya</v>
          </cell>
        </row>
        <row r="36">
          <cell r="B36" t="str">
            <v>Hutang Bank</v>
          </cell>
        </row>
        <row r="37">
          <cell r="B37" t="str">
            <v>Hutang lain-lain</v>
          </cell>
        </row>
        <row r="38">
          <cell r="B38" t="str">
            <v>Hutang Jangka Panjang</v>
          </cell>
        </row>
        <row r="39">
          <cell r="B39" t="str">
            <v>EKUITAS</v>
          </cell>
        </row>
        <row r="40">
          <cell r="B40" t="str">
            <v>Modal</v>
          </cell>
        </row>
        <row r="41">
          <cell r="B41" t="str">
            <v>Pajak Penghasilan</v>
          </cell>
        </row>
        <row r="42">
          <cell r="B42" t="str">
            <v>Prive</v>
          </cell>
        </row>
        <row r="43">
          <cell r="B43" t="str">
            <v>PENDAPATAN</v>
          </cell>
        </row>
        <row r="44">
          <cell r="B44" t="str">
            <v>Penjualan Barang</v>
          </cell>
        </row>
        <row r="45">
          <cell r="B45" t="str">
            <v>Pendapatan Jasa</v>
          </cell>
        </row>
        <row r="46">
          <cell r="B46" t="str">
            <v>HARGA POKOK PENJUALAN</v>
          </cell>
        </row>
        <row r="47">
          <cell r="B47" t="str">
            <v>Harga Pokok Penjualan Barang</v>
          </cell>
        </row>
        <row r="48">
          <cell r="B48" t="str">
            <v>BIAYA OPERASIONAL</v>
          </cell>
        </row>
        <row r="49">
          <cell r="B49" t="str">
            <v>Gaji &amp; Tunjangan</v>
          </cell>
        </row>
        <row r="50">
          <cell r="B50" t="str">
            <v>Penyusutan</v>
          </cell>
        </row>
        <row r="51">
          <cell r="B51" t="str">
            <v>BBM / Transport</v>
          </cell>
        </row>
        <row r="52">
          <cell r="B52" t="str">
            <v>Biaya Penjualan/Kemasan</v>
          </cell>
        </row>
        <row r="53">
          <cell r="B53" t="str">
            <v>Administrasi Kantor</v>
          </cell>
        </row>
        <row r="54">
          <cell r="B54" t="str">
            <v>Telepon</v>
          </cell>
        </row>
        <row r="55">
          <cell r="B55" t="str">
            <v>Listrik</v>
          </cell>
        </row>
        <row r="56">
          <cell r="B56" t="str">
            <v>Perawatan</v>
          </cell>
        </row>
        <row r="57">
          <cell r="B57" t="str">
            <v>Perijinan/Retribusi</v>
          </cell>
        </row>
        <row r="58">
          <cell r="B58" t="str">
            <v>PBB &amp; Pajak Daerah</v>
          </cell>
        </row>
        <row r="59">
          <cell r="B59" t="str">
            <v>Biaya Lain-lain</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GL"/>
      <sheetName val="Kode"/>
      <sheetName val="Akun"/>
      <sheetName val="Jurnal"/>
      <sheetName val="Ledger"/>
      <sheetName val="Bk Hutang"/>
      <sheetName val="Bk Piutang"/>
      <sheetName val="Neraca Lajur"/>
      <sheetName val="Laba Rugi"/>
      <sheetName val="Neraca"/>
      <sheetName val="Lap Modal"/>
      <sheetName val="Arus Kas"/>
    </sheetNames>
    <sheetDataSet>
      <sheetData sheetId="0">
        <row r="4">
          <cell r="E4" t="str">
            <v>PERCETAKAN</v>
          </cell>
        </row>
        <row r="5">
          <cell r="E5" t="str">
            <v>JL. Prof Dr. Yohannes 1099 YK</v>
          </cell>
        </row>
        <row r="6">
          <cell r="E6" t="str">
            <v>CV. SPEKTRA DIGITAL ARTWORK</v>
          </cell>
        </row>
        <row r="7">
          <cell r="E7" t="str">
            <v>Jan</v>
          </cell>
        </row>
        <row r="8">
          <cell r="E8">
            <v>2026</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nyusutan spt"/>
      <sheetName val="KOMERSIL"/>
      <sheetName val="FISKAL"/>
      <sheetName val="Depr GL 2020"/>
    </sheetNames>
    <sheetDataSet>
      <sheetData sheetId="0" refreshError="1"/>
      <sheetData sheetId="1" refreshError="1">
        <row r="6">
          <cell r="C6" t="str">
            <v>81.027.758.2.541.000</v>
          </cell>
          <cell r="DJ6" t="str">
            <v>PT. CAHAYA TIMUR OFFSET</v>
          </cell>
        </row>
      </sheetData>
      <sheetData sheetId="2" refreshError="1">
        <row r="228">
          <cell r="DJ228">
            <v>3292974846.625</v>
          </cell>
        </row>
      </sheetData>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nyusutan spt"/>
      <sheetName val="Depr GL 2019"/>
    </sheetNames>
    <sheetDataSet>
      <sheetData sheetId="0" refreshError="1"/>
      <sheetData sheetId="1" refreshError="1">
        <row r="29">
          <cell r="DJ29">
            <v>335000000</v>
          </cell>
        </row>
        <row r="30">
          <cell r="DJ30">
            <v>22750000</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njulan-Pembelian"/>
      <sheetName val="Biaya"/>
      <sheetName val="Rugi laba 09"/>
      <sheetName val="P-m 09"/>
      <sheetName val="neraca 09"/>
      <sheetName val="HITUNGAN 09"/>
      <sheetName val="Rugi laba 10"/>
      <sheetName val="P-m 10"/>
      <sheetName val="neraca 10"/>
      <sheetName val="Sheet10"/>
      <sheetName val="Rugi laba 11"/>
      <sheetName val="P-m 11"/>
      <sheetName val="neraca 11"/>
      <sheetName val="Sheet11"/>
      <sheetName val="Rugi laba 12"/>
      <sheetName val="P-m 12"/>
      <sheetName val="neraca 12"/>
      <sheetName val="Sheet12"/>
      <sheetName val="Rugi laba 13"/>
      <sheetName val="P-m 13"/>
      <sheetName val="neraca 13"/>
      <sheetName val="ph 2013"/>
      <sheetName val="Tax plan"/>
      <sheetName val="Rugi laba 14"/>
      <sheetName val="P-m 14"/>
      <sheetName val="neraca 14"/>
      <sheetName val="ph 2014"/>
      <sheetName val="Rugi laba 15"/>
      <sheetName val="P-m 15"/>
      <sheetName val="neraca 15"/>
      <sheetName val="ph 2015"/>
      <sheetName val="Rugi laba 16"/>
      <sheetName val="P-m 16"/>
      <sheetName val="neraca 16"/>
      <sheetName val="ph 2016"/>
      <sheetName val="Rugi laba 17"/>
      <sheetName val="P-m 17"/>
      <sheetName val="neraca 17"/>
      <sheetName val="ph 2017"/>
      <sheetName val="Rugi laba 18"/>
      <sheetName val="P-m 18"/>
      <sheetName val="neraca 18"/>
      <sheetName val="ph 2018"/>
    </sheetNames>
    <sheetDataSet>
      <sheetData sheetId="0"/>
      <sheetData sheetId="1"/>
      <sheetData sheetId="2"/>
      <sheetData sheetId="3"/>
      <sheetData sheetId="4"/>
      <sheetData sheetId="5"/>
      <sheetData sheetId="6"/>
      <sheetData sheetId="7"/>
      <sheetData sheetId="8"/>
      <sheetData sheetId="9">
        <row r="30">
          <cell r="AB30">
            <v>1511863.9166666667</v>
          </cell>
        </row>
      </sheetData>
      <sheetData sheetId="10"/>
      <sheetData sheetId="11"/>
      <sheetData sheetId="12"/>
      <sheetData sheetId="13"/>
      <sheetData sheetId="14"/>
      <sheetData sheetId="15"/>
      <sheetData sheetId="16"/>
      <sheetData sheetId="17"/>
      <sheetData sheetId="18"/>
      <sheetData sheetId="19"/>
      <sheetData sheetId="20"/>
      <sheetData sheetId="21">
        <row r="6">
          <cell r="Z6">
            <v>7191352692</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ow r="63">
          <cell r="C63" t="str">
            <v>Yogyakarta,    April  2019</v>
          </cell>
        </row>
      </sheetData>
      <sheetData sheetId="40"/>
      <sheetData sheetId="41">
        <row r="51">
          <cell r="D51" t="str">
            <v>Agung Hartono</v>
          </cell>
        </row>
      </sheetData>
      <sheetData sheetId="4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ba H22Rugi"/>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12.bin"/><Relationship Id="rId4"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15.bin"/><Relationship Id="rId4" Type="http://schemas.openxmlformats.org/officeDocument/2006/relationships/comments" Target="../comments3.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K14"/>
  <sheetViews>
    <sheetView view="pageBreakPreview" zoomScale="70" zoomScaleNormal="100" zoomScaleSheetLayoutView="70" workbookViewId="0">
      <selection sqref="A1:XFD1"/>
    </sheetView>
  </sheetViews>
  <sheetFormatPr defaultRowHeight="12.75"/>
  <cols>
    <col min="1" max="1" width="1.7109375" style="757" customWidth="1"/>
    <col min="2" max="2" width="0.7109375" style="757" customWidth="1"/>
    <col min="3" max="3" width="13" style="757" customWidth="1"/>
    <col min="4" max="4" width="31.7109375" style="757" customWidth="1"/>
    <col min="5" max="5" width="49.28515625" style="757" customWidth="1"/>
    <col min="6" max="6" width="0.85546875" style="757" customWidth="1"/>
    <col min="7" max="7" width="3.42578125" style="757" hidden="1" customWidth="1"/>
    <col min="8" max="14" width="9.140625" style="920" customWidth="1"/>
    <col min="15" max="15" width="12.42578125" style="757" hidden="1" customWidth="1"/>
    <col min="16" max="1025" width="9.140625" style="757" customWidth="1"/>
  </cols>
  <sheetData>
    <row r="1" spans="1:15" ht="18" customHeight="1" thickBot="1">
      <c r="A1" s="756"/>
      <c r="B1" s="756"/>
      <c r="C1" s="756"/>
      <c r="D1" s="756"/>
      <c r="E1" s="756"/>
      <c r="F1" s="756"/>
      <c r="G1" s="756"/>
      <c r="H1" s="919"/>
    </row>
    <row r="2" spans="1:15" ht="6" customHeight="1">
      <c r="A2" s="756"/>
      <c r="B2" s="758"/>
      <c r="C2" s="759"/>
      <c r="D2" s="759"/>
      <c r="E2" s="759"/>
      <c r="F2" s="760"/>
      <c r="G2" s="756"/>
      <c r="H2" s="919"/>
    </row>
    <row r="3" spans="1:15" ht="26.25" thickBot="1">
      <c r="A3" s="756"/>
      <c r="B3" s="761"/>
      <c r="C3" s="923" t="s">
        <v>39</v>
      </c>
      <c r="D3" s="923"/>
      <c r="E3" s="923"/>
      <c r="F3" s="762"/>
      <c r="G3" s="756"/>
      <c r="H3" s="919"/>
    </row>
    <row r="4" spans="1:15" ht="18" customHeight="1">
      <c r="A4" s="756"/>
      <c r="B4" s="763"/>
      <c r="C4" s="921" t="s">
        <v>33</v>
      </c>
      <c r="D4" s="921"/>
      <c r="E4" s="764" t="s">
        <v>110</v>
      </c>
      <c r="F4" s="765"/>
      <c r="G4" s="756"/>
      <c r="H4" s="919"/>
      <c r="O4" s="766" t="b">
        <f>TRUE()</f>
        <v>1</v>
      </c>
    </row>
    <row r="5" spans="1:15" ht="18" customHeight="1">
      <c r="A5" s="756"/>
      <c r="B5" s="763"/>
      <c r="C5" s="921" t="s">
        <v>41</v>
      </c>
      <c r="D5" s="921"/>
      <c r="E5" s="767" t="s">
        <v>422</v>
      </c>
      <c r="F5" s="765"/>
      <c r="G5" s="756"/>
      <c r="H5" s="919"/>
      <c r="O5" s="768">
        <v>43101</v>
      </c>
    </row>
    <row r="6" spans="1:15" ht="18" customHeight="1">
      <c r="A6" s="756"/>
      <c r="B6" s="763"/>
      <c r="C6" s="921" t="s">
        <v>40</v>
      </c>
      <c r="D6" s="921"/>
      <c r="E6" s="767" t="s">
        <v>423</v>
      </c>
      <c r="F6" s="765"/>
      <c r="G6" s="756"/>
      <c r="H6" s="919"/>
      <c r="O6" s="769" t="s">
        <v>48</v>
      </c>
    </row>
    <row r="7" spans="1:15" ht="18" customHeight="1">
      <c r="A7" s="756"/>
      <c r="B7" s="763"/>
      <c r="C7" s="770" t="s">
        <v>106</v>
      </c>
      <c r="D7" s="771"/>
      <c r="E7" s="767" t="s">
        <v>218</v>
      </c>
      <c r="F7" s="765"/>
      <c r="G7" s="756"/>
      <c r="H7" s="919"/>
      <c r="O7" s="769"/>
    </row>
    <row r="8" spans="1:15" ht="18" customHeight="1">
      <c r="A8" s="756"/>
      <c r="B8" s="772"/>
      <c r="C8" s="922" t="s">
        <v>42</v>
      </c>
      <c r="D8" s="922"/>
      <c r="E8" s="773">
        <v>2026</v>
      </c>
      <c r="F8" s="765"/>
      <c r="G8" s="756"/>
      <c r="H8" s="919"/>
    </row>
    <row r="9" spans="1:15" ht="7.5" customHeight="1" thickBot="1">
      <c r="A9" s="756"/>
      <c r="B9" s="774"/>
      <c r="C9" s="775"/>
      <c r="D9" s="775"/>
      <c r="E9" s="775"/>
      <c r="F9" s="776"/>
      <c r="G9" s="756"/>
      <c r="H9" s="919"/>
    </row>
    <row r="10" spans="1:15" hidden="1"/>
    <row r="11" spans="1:15" hidden="1"/>
    <row r="12" spans="1:15" ht="9" hidden="1" customHeight="1"/>
    <row r="13" spans="1:15" hidden="1"/>
    <row r="14" spans="1:15" hidden="1">
      <c r="E14" s="918"/>
    </row>
  </sheetData>
  <sheetProtection selectLockedCells="1"/>
  <mergeCells count="5">
    <mergeCell ref="C6:D6"/>
    <mergeCell ref="C8:D8"/>
    <mergeCell ref="C3:E3"/>
    <mergeCell ref="C4:D4"/>
    <mergeCell ref="C5:D5"/>
  </mergeCells>
  <phoneticPr fontId="0" type="noConversion"/>
  <pageMargins left="0.75" right="0.75" top="1" bottom="1" header="0.5" footer="0.5"/>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AMK60"/>
  <sheetViews>
    <sheetView zoomScale="70" zoomScaleNormal="70" workbookViewId="0">
      <selection activeCell="A70" sqref="A70"/>
    </sheetView>
  </sheetViews>
  <sheetFormatPr defaultRowHeight="12.75"/>
  <cols>
    <col min="1" max="1" width="5" style="7" customWidth="1"/>
    <col min="2" max="2" width="36.7109375" style="7" customWidth="1"/>
    <col min="3" max="3" width="26.5703125" style="7" customWidth="1"/>
    <col min="4" max="4" width="11.140625" style="7" customWidth="1"/>
    <col min="5" max="5" width="8.85546875" style="7" customWidth="1"/>
    <col min="6" max="6" width="17.42578125" style="781" customWidth="1"/>
    <col min="7" max="7" width="14.42578125" style="7" customWidth="1"/>
    <col min="8" max="8" width="14.7109375" style="896" customWidth="1"/>
    <col min="9" max="9" width="9.140625" style="7" customWidth="1"/>
    <col min="10" max="10" width="15" style="7" customWidth="1"/>
    <col min="11" max="13" width="9.140625" style="7" customWidth="1"/>
    <col min="14" max="14" width="29.5703125" style="7" customWidth="1"/>
    <col min="15" max="15" width="24" style="7" customWidth="1"/>
    <col min="16" max="17" width="9.140625" style="7" customWidth="1"/>
    <col min="18" max="18" width="23.28515625" style="7" customWidth="1"/>
    <col min="19" max="1025" width="9.140625" style="7" customWidth="1"/>
  </cols>
  <sheetData>
    <row r="1" spans="1:9" ht="19.5">
      <c r="A1" s="927" t="str">
        <f>'[3]Data GL'!E6</f>
        <v>CV. SPEKTRA DIGITAL ARTWORK</v>
      </c>
      <c r="B1" s="927"/>
      <c r="C1" s="927"/>
      <c r="D1" s="927"/>
      <c r="E1" s="927"/>
      <c r="F1" s="927"/>
      <c r="G1" s="777"/>
      <c r="H1" s="894"/>
      <c r="I1" s="777"/>
    </row>
    <row r="2" spans="1:9" ht="18">
      <c r="A2" s="928" t="str">
        <f>'[3]Data GL'!E4</f>
        <v>PERCETAKAN</v>
      </c>
      <c r="B2" s="928"/>
      <c r="C2" s="928"/>
      <c r="D2" s="928"/>
      <c r="E2" s="928"/>
      <c r="F2" s="928"/>
      <c r="G2" s="778"/>
      <c r="H2" s="894"/>
      <c r="I2" s="778"/>
    </row>
    <row r="3" spans="1:9">
      <c r="A3" s="929" t="str">
        <f>'[3]Data GL'!E5</f>
        <v>JL. Prof Dr. Yohannes 1099 YK</v>
      </c>
      <c r="B3" s="929"/>
      <c r="C3" s="929"/>
      <c r="D3" s="929"/>
      <c r="E3" s="929"/>
      <c r="F3" s="929"/>
      <c r="G3" s="779"/>
      <c r="H3" s="894"/>
      <c r="I3" s="779"/>
    </row>
    <row r="4" spans="1:9" ht="9" customHeight="1">
      <c r="A4" s="780"/>
      <c r="B4" s="9"/>
      <c r="C4" s="9"/>
      <c r="D4" s="9"/>
      <c r="E4" s="9"/>
      <c r="G4" s="516"/>
      <c r="H4" s="895"/>
      <c r="I4" s="516"/>
    </row>
    <row r="5" spans="1:9" ht="18">
      <c r="A5" s="930" t="s">
        <v>76</v>
      </c>
      <c r="B5" s="930"/>
      <c r="C5" s="930"/>
      <c r="D5" s="930"/>
      <c r="E5" s="930"/>
      <c r="F5" s="930"/>
      <c r="G5" s="782"/>
      <c r="H5" s="894"/>
      <c r="I5" s="782"/>
    </row>
    <row r="6" spans="1:9" ht="14.25" customHeight="1">
      <c r="A6" s="926" t="str">
        <f>CONCATENATE('[3]Data GL'!E7," -"," TAHUN"," ",'[3]Data GL'!E8)</f>
        <v>Jan - TAHUN 2026</v>
      </c>
      <c r="B6" s="926"/>
      <c r="C6" s="926"/>
      <c r="D6" s="926"/>
      <c r="E6" s="926"/>
      <c r="F6" s="926"/>
      <c r="G6" s="783"/>
      <c r="H6" s="894"/>
      <c r="I6" s="783"/>
    </row>
    <row r="7" spans="1:9" ht="9.75" customHeight="1" thickBot="1">
      <c r="A7" s="10"/>
      <c r="B7" s="10"/>
      <c r="C7" s="10"/>
      <c r="D7" s="10"/>
      <c r="E7" s="10"/>
      <c r="F7" s="784"/>
    </row>
    <row r="8" spans="1:9" ht="15.75" customHeight="1" thickBot="1">
      <c r="A8" s="931" t="s">
        <v>7</v>
      </c>
      <c r="B8" s="925" t="s">
        <v>16</v>
      </c>
      <c r="C8" s="925"/>
      <c r="D8" s="925"/>
      <c r="E8" s="932" t="s">
        <v>57</v>
      </c>
      <c r="F8" s="933" t="s">
        <v>60</v>
      </c>
    </row>
    <row r="9" spans="1:9" ht="15.75" customHeight="1">
      <c r="A9" s="931"/>
      <c r="B9" s="785" t="s">
        <v>17</v>
      </c>
      <c r="C9" s="785" t="s">
        <v>18</v>
      </c>
      <c r="D9" s="785" t="s">
        <v>41</v>
      </c>
      <c r="E9" s="932"/>
      <c r="F9" s="933"/>
    </row>
    <row r="10" spans="1:9">
      <c r="A10" s="786" t="s">
        <v>12</v>
      </c>
      <c r="B10" s="787" t="s">
        <v>13</v>
      </c>
      <c r="C10" s="788"/>
      <c r="D10" s="789"/>
      <c r="E10" s="790"/>
      <c r="F10" s="791"/>
    </row>
    <row r="11" spans="1:9" ht="15.75">
      <c r="A11" s="792">
        <v>1</v>
      </c>
      <c r="B11" s="793" t="s">
        <v>424</v>
      </c>
      <c r="C11" s="794" t="s">
        <v>425</v>
      </c>
      <c r="D11" s="795"/>
      <c r="E11" s="796" t="s">
        <v>19</v>
      </c>
      <c r="F11" s="883">
        <v>89792000.090909094</v>
      </c>
    </row>
    <row r="12" spans="1:9" ht="15.75">
      <c r="A12" s="792">
        <v>2</v>
      </c>
      <c r="B12" s="793" t="s">
        <v>426</v>
      </c>
      <c r="C12" s="798" t="s">
        <v>427</v>
      </c>
      <c r="D12" s="795"/>
      <c r="E12" s="796" t="s">
        <v>20</v>
      </c>
      <c r="F12" s="883">
        <v>5172600</v>
      </c>
    </row>
    <row r="13" spans="1:9" ht="15.75">
      <c r="A13" s="792">
        <v>3</v>
      </c>
      <c r="B13" s="793" t="s">
        <v>428</v>
      </c>
      <c r="C13" s="798" t="s">
        <v>429</v>
      </c>
      <c r="D13" s="795"/>
      <c r="E13" s="796" t="s">
        <v>21</v>
      </c>
      <c r="F13" s="883">
        <v>3685010</v>
      </c>
    </row>
    <row r="14" spans="1:9" ht="15.75">
      <c r="A14" s="792">
        <v>4</v>
      </c>
      <c r="B14" s="793" t="s">
        <v>430</v>
      </c>
      <c r="C14" s="798" t="s">
        <v>431</v>
      </c>
      <c r="D14" s="795"/>
      <c r="E14" s="796" t="s">
        <v>22</v>
      </c>
      <c r="F14" s="883">
        <v>1295903</v>
      </c>
    </row>
    <row r="15" spans="1:9" ht="15.75">
      <c r="A15" s="792">
        <v>5</v>
      </c>
      <c r="B15" s="793" t="s">
        <v>432</v>
      </c>
      <c r="C15" s="798" t="s">
        <v>433</v>
      </c>
      <c r="D15" s="795"/>
      <c r="E15" s="796" t="s">
        <v>23</v>
      </c>
      <c r="F15" s="883">
        <v>77920499</v>
      </c>
    </row>
    <row r="16" spans="1:9" ht="15.75">
      <c r="A16" s="792">
        <v>6</v>
      </c>
      <c r="B16" s="793" t="s">
        <v>434</v>
      </c>
      <c r="C16" s="798" t="s">
        <v>435</v>
      </c>
      <c r="D16" s="795"/>
      <c r="E16" s="796" t="s">
        <v>24</v>
      </c>
      <c r="F16" s="883">
        <v>2234427</v>
      </c>
    </row>
    <row r="17" spans="1:6" ht="15.75">
      <c r="A17" s="792">
        <v>7</v>
      </c>
      <c r="B17" s="793" t="s">
        <v>436</v>
      </c>
      <c r="C17" s="798" t="s">
        <v>437</v>
      </c>
      <c r="D17" s="795"/>
      <c r="E17" s="796" t="s">
        <v>25</v>
      </c>
      <c r="F17" s="883">
        <v>231328247</v>
      </c>
    </row>
    <row r="18" spans="1:6" ht="15.75">
      <c r="A18" s="792">
        <v>8</v>
      </c>
      <c r="B18" s="793" t="s">
        <v>438</v>
      </c>
      <c r="C18" s="798" t="s">
        <v>439</v>
      </c>
      <c r="D18" s="795"/>
      <c r="E18" s="796" t="s">
        <v>26</v>
      </c>
      <c r="F18" s="883">
        <v>522471950</v>
      </c>
    </row>
    <row r="19" spans="1:6" ht="15.75">
      <c r="A19" s="792">
        <v>9</v>
      </c>
      <c r="B19" s="793" t="s">
        <v>440</v>
      </c>
      <c r="C19" s="798" t="s">
        <v>441</v>
      </c>
      <c r="D19" s="795"/>
      <c r="E19" s="796" t="s">
        <v>27</v>
      </c>
      <c r="F19" s="883">
        <v>32490018</v>
      </c>
    </row>
    <row r="20" spans="1:6" ht="15.75">
      <c r="A20" s="792">
        <v>10</v>
      </c>
      <c r="B20" s="793" t="s">
        <v>442</v>
      </c>
      <c r="C20" s="798" t="s">
        <v>443</v>
      </c>
      <c r="D20" s="795"/>
      <c r="E20" s="796" t="s">
        <v>94</v>
      </c>
      <c r="F20" s="883">
        <v>89698276</v>
      </c>
    </row>
    <row r="21" spans="1:6" ht="15.75">
      <c r="A21" s="792">
        <v>11</v>
      </c>
      <c r="B21" s="793" t="s">
        <v>444</v>
      </c>
      <c r="C21" s="798" t="s">
        <v>445</v>
      </c>
      <c r="D21" s="795"/>
      <c r="E21" s="796" t="s">
        <v>112</v>
      </c>
      <c r="F21" s="883">
        <v>1680025</v>
      </c>
    </row>
    <row r="22" spans="1:6" ht="15.75">
      <c r="A22" s="792">
        <v>12</v>
      </c>
      <c r="B22" s="793" t="s">
        <v>651</v>
      </c>
      <c r="C22" s="903" t="s">
        <v>652</v>
      </c>
      <c r="D22" s="795"/>
      <c r="E22" s="796" t="s">
        <v>653</v>
      </c>
      <c r="F22" s="797"/>
    </row>
    <row r="23" spans="1:6" ht="15.75">
      <c r="A23" s="792">
        <v>13</v>
      </c>
      <c r="B23" s="793" t="s">
        <v>660</v>
      </c>
      <c r="C23" s="903" t="s">
        <v>661</v>
      </c>
      <c r="D23" s="795"/>
      <c r="E23" s="796" t="s">
        <v>662</v>
      </c>
      <c r="F23" s="797"/>
    </row>
    <row r="24" spans="1:6" ht="15.75" customHeight="1">
      <c r="A24" s="792">
        <v>14</v>
      </c>
      <c r="B24" s="799" t="s">
        <v>675</v>
      </c>
      <c r="C24" s="903" t="s">
        <v>676</v>
      </c>
      <c r="D24" s="795"/>
      <c r="E24" s="796" t="s">
        <v>677</v>
      </c>
      <c r="F24" s="797"/>
    </row>
    <row r="25" spans="1:6" ht="15.75" customHeight="1">
      <c r="A25" s="792">
        <v>15</v>
      </c>
      <c r="B25" s="799"/>
      <c r="C25" s="800"/>
      <c r="D25" s="795"/>
      <c r="E25" s="796"/>
      <c r="F25" s="797"/>
    </row>
    <row r="26" spans="1:6" ht="15.75" customHeight="1">
      <c r="A26" s="792">
        <v>16</v>
      </c>
      <c r="B26" s="799"/>
      <c r="C26" s="800"/>
      <c r="D26" s="795"/>
      <c r="E26" s="796"/>
      <c r="F26" s="797"/>
    </row>
    <row r="27" spans="1:6" ht="15.75" customHeight="1">
      <c r="A27" s="792">
        <v>17</v>
      </c>
      <c r="B27" s="799"/>
      <c r="C27" s="800"/>
      <c r="D27" s="795"/>
      <c r="E27" s="796"/>
      <c r="F27" s="797"/>
    </row>
    <row r="28" spans="1:6" ht="15.75" customHeight="1">
      <c r="A28" s="792">
        <v>18</v>
      </c>
      <c r="B28" s="799"/>
      <c r="C28" s="800"/>
      <c r="D28" s="795"/>
      <c r="E28" s="796"/>
      <c r="F28" s="797"/>
    </row>
    <row r="29" spans="1:6" ht="15.75" customHeight="1">
      <c r="A29" s="792">
        <v>19</v>
      </c>
      <c r="B29" s="799"/>
      <c r="C29" s="800"/>
      <c r="D29" s="795"/>
      <c r="E29" s="796"/>
      <c r="F29" s="797"/>
    </row>
    <row r="30" spans="1:6" ht="15.75" customHeight="1">
      <c r="A30" s="792">
        <v>20</v>
      </c>
      <c r="B30" s="799"/>
      <c r="C30" s="800"/>
      <c r="D30" s="795"/>
      <c r="E30" s="796"/>
      <c r="F30" s="797"/>
    </row>
    <row r="31" spans="1:6" ht="15.75" customHeight="1">
      <c r="A31" s="792">
        <v>21</v>
      </c>
      <c r="B31" s="799"/>
      <c r="C31" s="800"/>
      <c r="D31" s="795"/>
      <c r="E31" s="796"/>
      <c r="F31" s="797"/>
    </row>
    <row r="32" spans="1:6" ht="15.75" customHeight="1">
      <c r="A32" s="792">
        <v>22</v>
      </c>
      <c r="B32" s="799"/>
      <c r="C32" s="800"/>
      <c r="D32" s="795"/>
      <c r="E32" s="796"/>
      <c r="F32" s="797"/>
    </row>
    <row r="33" spans="1:10" ht="15.75" customHeight="1">
      <c r="A33" s="792">
        <v>23</v>
      </c>
      <c r="B33" s="799"/>
      <c r="C33" s="800"/>
      <c r="D33" s="795"/>
      <c r="E33" s="796"/>
      <c r="F33" s="797"/>
    </row>
    <row r="34" spans="1:10" ht="15.75" customHeight="1">
      <c r="A34" s="792">
        <v>24</v>
      </c>
      <c r="B34" s="799"/>
      <c r="C34" s="800"/>
      <c r="D34" s="795"/>
      <c r="E34" s="796"/>
      <c r="F34" s="797"/>
    </row>
    <row r="35" spans="1:10" ht="15.75" customHeight="1">
      <c r="A35" s="792">
        <v>25</v>
      </c>
      <c r="B35" s="799"/>
      <c r="C35" s="800"/>
      <c r="D35" s="795"/>
      <c r="E35" s="796"/>
      <c r="F35" s="797"/>
    </row>
    <row r="36" spans="1:10">
      <c r="A36" s="924" t="s">
        <v>89</v>
      </c>
      <c r="B36" s="924"/>
      <c r="C36" s="924"/>
      <c r="D36" s="924"/>
      <c r="E36" s="801"/>
      <c r="F36" s="893">
        <f>SUM(F11:F35)</f>
        <v>1057768955.0909091</v>
      </c>
      <c r="H36" s="896">
        <v>7394202371.090909</v>
      </c>
      <c r="I36" s="7" t="s">
        <v>546</v>
      </c>
      <c r="J36" s="52">
        <f>H36-F36</f>
        <v>6336433416</v>
      </c>
    </row>
    <row r="37" spans="1:10">
      <c r="A37" s="786" t="s">
        <v>14</v>
      </c>
      <c r="B37" s="787" t="s">
        <v>15</v>
      </c>
      <c r="C37" s="802"/>
      <c r="D37" s="803"/>
      <c r="E37" s="790"/>
      <c r="F37" s="791"/>
    </row>
    <row r="38" spans="1:10">
      <c r="A38" s="792">
        <v>1</v>
      </c>
      <c r="B38" s="804" t="s">
        <v>446</v>
      </c>
      <c r="C38" s="805" t="s">
        <v>447</v>
      </c>
      <c r="D38" s="806"/>
      <c r="E38" s="796" t="s">
        <v>95</v>
      </c>
      <c r="F38" s="883">
        <v>1231037841</v>
      </c>
    </row>
    <row r="39" spans="1:10">
      <c r="A39" s="792">
        <v>2</v>
      </c>
      <c r="B39" s="807" t="s">
        <v>448</v>
      </c>
      <c r="C39" s="808" t="s">
        <v>449</v>
      </c>
      <c r="D39" s="806"/>
      <c r="E39" s="796" t="s">
        <v>96</v>
      </c>
      <c r="F39" s="883">
        <v>488400</v>
      </c>
    </row>
    <row r="40" spans="1:10">
      <c r="A40" s="792">
        <v>3</v>
      </c>
      <c r="B40" s="807" t="s">
        <v>450</v>
      </c>
      <c r="C40" s="808" t="s">
        <v>451</v>
      </c>
      <c r="D40" s="806"/>
      <c r="E40" s="796" t="s">
        <v>97</v>
      </c>
      <c r="F40" s="883">
        <v>7229541</v>
      </c>
      <c r="G40" s="52"/>
      <c r="H40" s="897"/>
    </row>
    <row r="41" spans="1:10" s="814" customFormat="1">
      <c r="A41" s="792">
        <v>4</v>
      </c>
      <c r="B41" s="809" t="s">
        <v>452</v>
      </c>
      <c r="C41" s="810" t="s">
        <v>453</v>
      </c>
      <c r="D41" s="811"/>
      <c r="E41" s="796" t="s">
        <v>98</v>
      </c>
      <c r="F41" s="888">
        <v>27152215</v>
      </c>
      <c r="G41" s="813"/>
      <c r="H41" s="898"/>
    </row>
    <row r="42" spans="1:10">
      <c r="A42" s="792">
        <v>5</v>
      </c>
      <c r="B42" s="807" t="s">
        <v>454</v>
      </c>
      <c r="C42" s="808" t="s">
        <v>455</v>
      </c>
      <c r="D42" s="806"/>
      <c r="E42" s="796" t="s">
        <v>99</v>
      </c>
      <c r="F42" s="883">
        <v>12654</v>
      </c>
      <c r="G42" s="52"/>
    </row>
    <row r="43" spans="1:10" s="814" customFormat="1">
      <c r="A43" s="792">
        <v>6</v>
      </c>
      <c r="B43" s="807" t="s">
        <v>456</v>
      </c>
      <c r="C43" s="808" t="s">
        <v>457</v>
      </c>
      <c r="D43" s="806"/>
      <c r="E43" s="796" t="s">
        <v>100</v>
      </c>
      <c r="F43" s="888">
        <v>5050056</v>
      </c>
      <c r="G43" s="813"/>
      <c r="H43" s="898"/>
    </row>
    <row r="44" spans="1:10" s="814" customFormat="1">
      <c r="A44" s="792">
        <v>7</v>
      </c>
      <c r="B44" s="807" t="s">
        <v>458</v>
      </c>
      <c r="C44" s="808" t="s">
        <v>459</v>
      </c>
      <c r="D44" s="806"/>
      <c r="E44" s="796" t="s">
        <v>101</v>
      </c>
      <c r="F44" s="888">
        <v>975579</v>
      </c>
      <c r="G44" s="813"/>
      <c r="H44" s="898"/>
    </row>
    <row r="45" spans="1:10" s="814" customFormat="1">
      <c r="A45" s="792">
        <v>8</v>
      </c>
      <c r="B45" s="807" t="s">
        <v>460</v>
      </c>
      <c r="C45" s="808" t="s">
        <v>461</v>
      </c>
      <c r="D45" s="806"/>
      <c r="E45" s="796" t="s">
        <v>102</v>
      </c>
      <c r="F45" s="888">
        <v>7967358</v>
      </c>
      <c r="G45" s="813"/>
      <c r="H45" s="898"/>
    </row>
    <row r="46" spans="1:10" s="814" customFormat="1">
      <c r="A46" s="792">
        <v>9</v>
      </c>
      <c r="B46" s="807" t="s">
        <v>462</v>
      </c>
      <c r="C46" s="808" t="s">
        <v>463</v>
      </c>
      <c r="D46" s="806"/>
      <c r="E46" s="796" t="s">
        <v>103</v>
      </c>
      <c r="F46" s="888">
        <v>688755</v>
      </c>
      <c r="G46" s="813"/>
      <c r="H46" s="898"/>
    </row>
    <row r="47" spans="1:10" s="814" customFormat="1">
      <c r="A47" s="792">
        <v>10</v>
      </c>
      <c r="B47" s="807" t="s">
        <v>464</v>
      </c>
      <c r="C47" s="808" t="s">
        <v>465</v>
      </c>
      <c r="D47" s="806"/>
      <c r="E47" s="796" t="s">
        <v>104</v>
      </c>
      <c r="F47" s="888">
        <v>616383</v>
      </c>
      <c r="G47" s="813"/>
      <c r="H47" s="898"/>
    </row>
    <row r="48" spans="1:10" s="814" customFormat="1">
      <c r="A48" s="792">
        <v>11</v>
      </c>
      <c r="B48" s="807" t="s">
        <v>466</v>
      </c>
      <c r="C48" s="808" t="s">
        <v>467</v>
      </c>
      <c r="D48" s="806"/>
      <c r="E48" s="796" t="s">
        <v>108</v>
      </c>
      <c r="F48" s="888">
        <v>521256</v>
      </c>
      <c r="G48" s="813"/>
      <c r="H48" s="898"/>
    </row>
    <row r="49" spans="1:10" s="814" customFormat="1">
      <c r="A49" s="792">
        <v>12</v>
      </c>
      <c r="B49" s="809" t="s">
        <v>703</v>
      </c>
      <c r="C49" s="810" t="s">
        <v>705</v>
      </c>
      <c r="D49" s="811"/>
      <c r="E49" s="796" t="s">
        <v>704</v>
      </c>
      <c r="F49" s="812"/>
      <c r="G49" s="813"/>
      <c r="H49" s="898"/>
    </row>
    <row r="50" spans="1:10" s="814" customFormat="1">
      <c r="A50" s="792">
        <v>13</v>
      </c>
      <c r="B50" s="809" t="s">
        <v>723</v>
      </c>
      <c r="C50" s="810" t="s">
        <v>724</v>
      </c>
      <c r="D50" s="811"/>
      <c r="E50" s="796" t="s">
        <v>725</v>
      </c>
      <c r="F50" s="812"/>
      <c r="G50" s="813"/>
      <c r="H50" s="898"/>
    </row>
    <row r="51" spans="1:10">
      <c r="A51" s="792">
        <v>14</v>
      </c>
      <c r="B51" s="807" t="s">
        <v>728</v>
      </c>
      <c r="C51" s="808" t="s">
        <v>729</v>
      </c>
      <c r="D51" s="806"/>
      <c r="E51" s="796" t="s">
        <v>726</v>
      </c>
      <c r="F51" s="797"/>
      <c r="G51" s="52"/>
    </row>
    <row r="52" spans="1:10">
      <c r="A52" s="792">
        <v>15</v>
      </c>
      <c r="B52" s="807"/>
      <c r="C52" s="808"/>
      <c r="D52" s="806"/>
      <c r="E52" s="796" t="s">
        <v>727</v>
      </c>
      <c r="F52" s="797"/>
      <c r="G52" s="52"/>
    </row>
    <row r="53" spans="1:10">
      <c r="A53" s="792">
        <v>16</v>
      </c>
      <c r="B53" s="807"/>
      <c r="C53" s="808"/>
      <c r="D53" s="806"/>
      <c r="E53" s="796"/>
      <c r="F53" s="797"/>
      <c r="G53" s="52"/>
    </row>
    <row r="54" spans="1:10">
      <c r="A54" s="792">
        <v>17</v>
      </c>
      <c r="B54" s="807"/>
      <c r="C54" s="808"/>
      <c r="D54" s="806"/>
      <c r="E54" s="796"/>
      <c r="F54" s="797"/>
      <c r="G54" s="52"/>
    </row>
    <row r="55" spans="1:10">
      <c r="A55" s="792">
        <v>18</v>
      </c>
      <c r="B55" s="807"/>
      <c r="C55" s="808"/>
      <c r="D55" s="806"/>
      <c r="E55" s="796"/>
      <c r="F55" s="797"/>
      <c r="G55" s="52"/>
    </row>
    <row r="56" spans="1:10">
      <c r="A56" s="792">
        <v>19</v>
      </c>
      <c r="B56" s="807"/>
      <c r="C56" s="808"/>
      <c r="D56" s="806"/>
      <c r="E56" s="796"/>
      <c r="F56" s="797"/>
      <c r="G56" s="52"/>
    </row>
    <row r="57" spans="1:10">
      <c r="A57" s="792">
        <v>20</v>
      </c>
      <c r="B57" s="807"/>
      <c r="C57" s="808"/>
      <c r="D57" s="806"/>
      <c r="E57" s="796"/>
      <c r="F57" s="797"/>
      <c r="G57" s="52"/>
    </row>
    <row r="58" spans="1:10">
      <c r="A58" s="792">
        <v>21</v>
      </c>
      <c r="B58" s="807"/>
      <c r="C58" s="808"/>
      <c r="D58" s="806"/>
      <c r="E58" s="796"/>
      <c r="F58" s="797"/>
      <c r="G58" s="52"/>
    </row>
    <row r="59" spans="1:10">
      <c r="A59" s="792">
        <v>22</v>
      </c>
      <c r="B59" s="815"/>
      <c r="C59" s="796"/>
      <c r="D59" s="816"/>
      <c r="E59" s="817"/>
      <c r="F59" s="797"/>
    </row>
    <row r="60" spans="1:10">
      <c r="A60" s="924" t="s">
        <v>89</v>
      </c>
      <c r="B60" s="924"/>
      <c r="C60" s="924"/>
      <c r="D60" s="924"/>
      <c r="E60" s="801"/>
      <c r="F60" s="893">
        <f>SUM(F38:F59)</f>
        <v>1281740038</v>
      </c>
      <c r="H60" s="896">
        <v>1281740037.5454545</v>
      </c>
      <c r="I60" s="7" t="s">
        <v>547</v>
      </c>
      <c r="J60" s="52">
        <f>F60-H60</f>
        <v>0.45454549789428711</v>
      </c>
    </row>
  </sheetData>
  <sheetProtection selectLockedCells="1"/>
  <mergeCells count="11">
    <mergeCell ref="A36:D36"/>
    <mergeCell ref="A60:D60"/>
    <mergeCell ref="B8:D8"/>
    <mergeCell ref="A6:F6"/>
    <mergeCell ref="A1:F1"/>
    <mergeCell ref="A2:F2"/>
    <mergeCell ref="A3:F3"/>
    <mergeCell ref="A5:F5"/>
    <mergeCell ref="A8:A9"/>
    <mergeCell ref="E8:E9"/>
    <mergeCell ref="F8:F9"/>
  </mergeCells>
  <phoneticPr fontId="0" type="noConversion"/>
  <printOptions horizontalCentered="1"/>
  <pageMargins left="0.39370078740157483" right="0.19685039370078741" top="0.39370078740157483" bottom="0" header="0" footer="0"/>
  <pageSetup paperSize="9" firstPageNumber="0" fitToHeight="0"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MK112"/>
  <sheetViews>
    <sheetView topLeftCell="A4" zoomScale="70" zoomScaleNormal="70" workbookViewId="0">
      <selection activeCell="I12" sqref="I12"/>
    </sheetView>
  </sheetViews>
  <sheetFormatPr defaultRowHeight="15"/>
  <cols>
    <col min="1" max="1" width="9.140625" style="7" customWidth="1"/>
    <col min="2" max="2" width="38.7109375" style="876" customWidth="1"/>
    <col min="3" max="4" width="9.5703125" style="7" customWidth="1"/>
    <col min="5" max="5" width="2" style="7" customWidth="1"/>
    <col min="6" max="6" width="19.140625" style="884" customWidth="1"/>
    <col min="7" max="7" width="21" style="884" customWidth="1"/>
    <col min="8" max="8" width="9.140625" style="7" customWidth="1"/>
    <col min="9" max="9" width="16" style="781" customWidth="1"/>
    <col min="10" max="10" width="17.7109375" style="818" customWidth="1"/>
    <col min="11" max="1025" width="9.140625" style="7" customWidth="1"/>
  </cols>
  <sheetData>
    <row r="1" spans="1:10" ht="19.5">
      <c r="A1" s="935" t="str">
        <f>'[3]Data GL'!E6</f>
        <v>CV. SPEKTRA DIGITAL ARTWORK</v>
      </c>
      <c r="B1" s="935"/>
      <c r="C1" s="935"/>
      <c r="D1" s="935"/>
      <c r="E1" s="935"/>
      <c r="F1" s="935"/>
      <c r="G1" s="935"/>
    </row>
    <row r="2" spans="1:10" ht="18">
      <c r="A2" s="936" t="str">
        <f>'[3]Data GL'!E4</f>
        <v>PERCETAKAN</v>
      </c>
      <c r="B2" s="936"/>
      <c r="C2" s="936"/>
      <c r="D2" s="936"/>
      <c r="E2" s="936"/>
      <c r="F2" s="936"/>
      <c r="G2" s="936"/>
    </row>
    <row r="3" spans="1:10" ht="12.75">
      <c r="A3" s="929" t="str">
        <f>'[3]Data GL'!E5</f>
        <v>JL. Prof Dr. Yohannes 1099 YK</v>
      </c>
      <c r="B3" s="929"/>
      <c r="C3" s="929"/>
      <c r="D3" s="929"/>
      <c r="E3" s="929"/>
      <c r="F3" s="929"/>
      <c r="G3" s="929"/>
    </row>
    <row r="4" spans="1:10" ht="10.5" customHeight="1">
      <c r="A4" s="780"/>
      <c r="B4" s="9"/>
      <c r="F4" s="249"/>
      <c r="G4" s="249"/>
    </row>
    <row r="5" spans="1:10">
      <c r="A5" s="937" t="s">
        <v>56</v>
      </c>
      <c r="B5" s="937"/>
      <c r="C5" s="937"/>
      <c r="D5" s="937"/>
      <c r="E5" s="937"/>
      <c r="F5" s="937"/>
      <c r="G5" s="937"/>
    </row>
    <row r="6" spans="1:10" ht="15" customHeight="1">
      <c r="A6" s="938" t="str">
        <f>CONCATENATE('[3]Data GL'!E7," -"," TAHUN"," ",'[3]Data GL'!E8)</f>
        <v>Jan - TAHUN 2026</v>
      </c>
      <c r="B6" s="938"/>
      <c r="C6" s="938"/>
      <c r="D6" s="938"/>
      <c r="E6" s="938"/>
      <c r="F6" s="938"/>
      <c r="G6" s="938"/>
    </row>
    <row r="7" spans="1:10" ht="10.5" customHeight="1" thickBot="1">
      <c r="A7" s="10"/>
      <c r="B7" s="819"/>
      <c r="C7" s="10"/>
      <c r="D7" s="10"/>
      <c r="F7" s="878"/>
      <c r="G7" s="878"/>
    </row>
    <row r="8" spans="1:10" ht="15" customHeight="1" thickBot="1">
      <c r="A8" s="820" t="s">
        <v>57</v>
      </c>
      <c r="B8" s="934" t="s">
        <v>58</v>
      </c>
      <c r="C8" s="821" t="s">
        <v>59</v>
      </c>
      <c r="D8" s="822" t="s">
        <v>59</v>
      </c>
      <c r="E8" s="823"/>
      <c r="F8" s="891" t="s">
        <v>60</v>
      </c>
      <c r="G8" s="879" t="s">
        <v>60</v>
      </c>
      <c r="I8" s="824"/>
    </row>
    <row r="9" spans="1:10" ht="15" customHeight="1" thickBot="1">
      <c r="A9" s="825" t="s">
        <v>61</v>
      </c>
      <c r="B9" s="934"/>
      <c r="C9" s="826" t="s">
        <v>62</v>
      </c>
      <c r="D9" s="827" t="s">
        <v>63</v>
      </c>
      <c r="E9" s="828"/>
      <c r="F9" s="892" t="s">
        <v>64</v>
      </c>
      <c r="G9" s="880" t="s">
        <v>65</v>
      </c>
      <c r="I9" s="824"/>
    </row>
    <row r="10" spans="1:10" ht="12.75">
      <c r="A10" s="829">
        <v>10000</v>
      </c>
      <c r="B10" s="830" t="s">
        <v>66</v>
      </c>
      <c r="C10" s="831"/>
      <c r="D10" s="831"/>
      <c r="E10" s="832"/>
      <c r="F10" s="881"/>
      <c r="G10" s="881"/>
      <c r="I10" s="824"/>
      <c r="J10" s="833"/>
    </row>
    <row r="11" spans="1:10">
      <c r="A11" s="834">
        <v>11000</v>
      </c>
      <c r="B11" s="835" t="s">
        <v>67</v>
      </c>
      <c r="C11" s="836"/>
      <c r="D11" s="836"/>
      <c r="E11" s="832"/>
      <c r="F11" s="882"/>
      <c r="G11" s="882"/>
      <c r="I11" s="824"/>
      <c r="J11" s="837"/>
    </row>
    <row r="12" spans="1:10" ht="12.75">
      <c r="A12" s="838">
        <v>11100</v>
      </c>
      <c r="B12" s="839" t="s">
        <v>34</v>
      </c>
      <c r="C12" s="840" t="s">
        <v>4</v>
      </c>
      <c r="D12" s="840" t="s">
        <v>5</v>
      </c>
      <c r="E12" s="832"/>
      <c r="F12" s="885">
        <v>650389307</v>
      </c>
      <c r="G12" s="883"/>
      <c r="I12" s="841"/>
      <c r="J12" s="797"/>
    </row>
    <row r="13" spans="1:10" ht="12.75">
      <c r="A13" s="838">
        <v>11101</v>
      </c>
      <c r="B13" s="839" t="s">
        <v>468</v>
      </c>
      <c r="C13" s="840" t="s">
        <v>4</v>
      </c>
      <c r="D13" s="840" t="s">
        <v>5</v>
      </c>
      <c r="E13" s="832"/>
      <c r="F13" s="885"/>
      <c r="G13" s="883"/>
      <c r="I13" s="841"/>
      <c r="J13" s="797"/>
    </row>
    <row r="14" spans="1:10" ht="12.75">
      <c r="A14" s="838">
        <v>11102</v>
      </c>
      <c r="B14" s="839" t="s">
        <v>68</v>
      </c>
      <c r="C14" s="840" t="s">
        <v>4</v>
      </c>
      <c r="D14" s="840" t="s">
        <v>5</v>
      </c>
      <c r="E14" s="832"/>
      <c r="F14" s="885">
        <v>1281740038</v>
      </c>
      <c r="G14" s="883"/>
      <c r="I14" s="841"/>
      <c r="J14" s="797"/>
    </row>
    <row r="15" spans="1:10" ht="12.75">
      <c r="A15" s="838">
        <v>11103</v>
      </c>
      <c r="B15" s="839" t="s">
        <v>469</v>
      </c>
      <c r="C15" s="840" t="s">
        <v>4</v>
      </c>
      <c r="D15" s="840" t="s">
        <v>5</v>
      </c>
      <c r="E15" s="832"/>
      <c r="F15" s="885"/>
      <c r="G15" s="883"/>
      <c r="I15" s="841"/>
      <c r="J15" s="797"/>
    </row>
    <row r="16" spans="1:10" ht="12.75">
      <c r="A16" s="838">
        <v>11200</v>
      </c>
      <c r="B16" s="839" t="s">
        <v>470</v>
      </c>
      <c r="C16" s="840" t="s">
        <v>4</v>
      </c>
      <c r="D16" s="840" t="s">
        <v>5</v>
      </c>
      <c r="E16" s="832"/>
      <c r="F16" s="885">
        <v>1553000000</v>
      </c>
      <c r="G16" s="883"/>
      <c r="I16" s="841"/>
      <c r="J16" s="797"/>
    </row>
    <row r="17" spans="1:10" ht="12.75">
      <c r="A17" s="838">
        <v>11300</v>
      </c>
      <c r="B17" s="839" t="s">
        <v>471</v>
      </c>
      <c r="C17" s="840" t="s">
        <v>4</v>
      </c>
      <c r="D17" s="840" t="s">
        <v>5</v>
      </c>
      <c r="E17" s="832"/>
      <c r="F17" s="885"/>
      <c r="G17" s="883"/>
      <c r="I17" s="841"/>
      <c r="J17" s="797"/>
    </row>
    <row r="18" spans="1:10" ht="12.75">
      <c r="A18" s="838">
        <v>11301</v>
      </c>
      <c r="B18" s="839" t="s">
        <v>472</v>
      </c>
      <c r="C18" s="840" t="s">
        <v>4</v>
      </c>
      <c r="D18" s="840" t="s">
        <v>5</v>
      </c>
      <c r="E18" s="832"/>
      <c r="F18" s="885">
        <v>10187858027</v>
      </c>
      <c r="G18" s="883"/>
      <c r="I18" s="841"/>
      <c r="J18" s="797"/>
    </row>
    <row r="19" spans="1:10" ht="12.75">
      <c r="A19" s="838">
        <v>11400</v>
      </c>
      <c r="B19" s="839" t="s">
        <v>473</v>
      </c>
      <c r="C19" s="840" t="s">
        <v>4</v>
      </c>
      <c r="D19" s="840" t="s">
        <v>5</v>
      </c>
      <c r="E19" s="832"/>
      <c r="F19" s="885"/>
      <c r="G19" s="883"/>
      <c r="I19" s="841"/>
      <c r="J19" s="797"/>
    </row>
    <row r="20" spans="1:10" ht="12.75">
      <c r="A20" s="838">
        <v>11401</v>
      </c>
      <c r="B20" s="839" t="s">
        <v>474</v>
      </c>
      <c r="C20" s="840" t="s">
        <v>4</v>
      </c>
      <c r="D20" s="840" t="s">
        <v>5</v>
      </c>
      <c r="E20" s="832"/>
      <c r="F20" s="885"/>
      <c r="G20" s="883"/>
      <c r="I20" s="841"/>
      <c r="J20" s="797"/>
    </row>
    <row r="21" spans="1:10" ht="12.75">
      <c r="A21" s="842">
        <v>11402</v>
      </c>
      <c r="B21" s="839" t="s">
        <v>475</v>
      </c>
      <c r="C21" s="840" t="s">
        <v>4</v>
      </c>
      <c r="D21" s="840" t="s">
        <v>5</v>
      </c>
      <c r="E21" s="832"/>
      <c r="F21" s="885"/>
      <c r="G21" s="883"/>
      <c r="I21" s="841"/>
      <c r="J21" s="797"/>
    </row>
    <row r="22" spans="1:10" ht="12.75">
      <c r="A22" s="838">
        <v>11403</v>
      </c>
      <c r="B22" s="839" t="s">
        <v>476</v>
      </c>
      <c r="C22" s="840" t="s">
        <v>4</v>
      </c>
      <c r="D22" s="840" t="s">
        <v>5</v>
      </c>
      <c r="E22" s="832"/>
      <c r="F22" s="885"/>
      <c r="G22" s="883"/>
      <c r="I22" s="841"/>
      <c r="J22" s="797"/>
    </row>
    <row r="23" spans="1:10" ht="12.75">
      <c r="A23" s="838">
        <v>11500</v>
      </c>
      <c r="B23" s="839" t="s">
        <v>477</v>
      </c>
      <c r="C23" s="840" t="s">
        <v>4</v>
      </c>
      <c r="D23" s="840" t="s">
        <v>5</v>
      </c>
      <c r="E23" s="832"/>
      <c r="F23" s="885"/>
      <c r="G23" s="883"/>
      <c r="I23" s="841"/>
      <c r="J23" s="797"/>
    </row>
    <row r="24" spans="1:10" ht="12.75">
      <c r="A24" s="843">
        <v>11600</v>
      </c>
      <c r="B24" s="839" t="s">
        <v>478</v>
      </c>
      <c r="C24" s="840" t="s">
        <v>4</v>
      </c>
      <c r="D24" s="840" t="s">
        <v>5</v>
      </c>
      <c r="E24" s="832"/>
      <c r="F24" s="885"/>
      <c r="G24" s="883"/>
      <c r="I24" s="841"/>
      <c r="J24" s="797"/>
    </row>
    <row r="25" spans="1:10" ht="12.75">
      <c r="A25" s="838">
        <v>11700</v>
      </c>
      <c r="B25" s="844" t="s">
        <v>479</v>
      </c>
      <c r="C25" s="840" t="s">
        <v>4</v>
      </c>
      <c r="D25" s="840" t="s">
        <v>5</v>
      </c>
      <c r="E25" s="832"/>
      <c r="F25" s="885"/>
      <c r="G25" s="883"/>
      <c r="I25" s="841"/>
      <c r="J25" s="797"/>
    </row>
    <row r="26" spans="1:10" ht="12.75">
      <c r="A26" s="838">
        <v>11800</v>
      </c>
      <c r="B26" s="845" t="s">
        <v>480</v>
      </c>
      <c r="C26" s="840" t="s">
        <v>4</v>
      </c>
      <c r="D26" s="840" t="s">
        <v>5</v>
      </c>
      <c r="E26" s="832"/>
      <c r="F26" s="885"/>
      <c r="G26" s="883"/>
      <c r="I26" s="841"/>
      <c r="J26" s="797"/>
    </row>
    <row r="27" spans="1:10" ht="12.75">
      <c r="A27" s="834">
        <v>12000</v>
      </c>
      <c r="B27" s="846" t="s">
        <v>69</v>
      </c>
      <c r="C27" s="836"/>
      <c r="D27" s="836"/>
      <c r="E27" s="832"/>
      <c r="F27" s="882"/>
      <c r="G27" s="882"/>
      <c r="I27" s="791"/>
      <c r="J27" s="791"/>
    </row>
    <row r="28" spans="1:10" ht="12.75">
      <c r="A28" s="838">
        <v>12100</v>
      </c>
      <c r="B28" s="839" t="s">
        <v>481</v>
      </c>
      <c r="C28" s="840" t="s">
        <v>4</v>
      </c>
      <c r="D28" s="840" t="s">
        <v>5</v>
      </c>
      <c r="E28" s="832"/>
      <c r="F28" s="877">
        <f>166591000-118001958</f>
        <v>48589042</v>
      </c>
      <c r="G28" s="883"/>
      <c r="I28" s="847"/>
      <c r="J28" s="797"/>
    </row>
    <row r="29" spans="1:10" ht="12.75">
      <c r="A29" s="848">
        <v>12200</v>
      </c>
      <c r="B29" s="839" t="s">
        <v>482</v>
      </c>
      <c r="C29" s="840" t="s">
        <v>4</v>
      </c>
      <c r="D29" s="840" t="s">
        <v>5</v>
      </c>
      <c r="E29" s="832"/>
      <c r="F29" s="877">
        <f>10909833758-4657711650</f>
        <v>6252122108</v>
      </c>
      <c r="G29" s="883"/>
      <c r="I29" s="847"/>
      <c r="J29" s="797"/>
    </row>
    <row r="30" spans="1:10" ht="12.75">
      <c r="A30" s="848">
        <v>12300</v>
      </c>
      <c r="B30" s="839" t="s">
        <v>483</v>
      </c>
      <c r="C30" s="840" t="s">
        <v>4</v>
      </c>
      <c r="D30" s="840" t="s">
        <v>5</v>
      </c>
      <c r="E30" s="832"/>
      <c r="F30" s="877">
        <f>910637468-701727855</f>
        <v>208909613</v>
      </c>
      <c r="G30" s="883"/>
      <c r="I30" s="847"/>
      <c r="J30" s="797"/>
    </row>
    <row r="31" spans="1:10" ht="12.75">
      <c r="A31" s="848">
        <v>12400</v>
      </c>
      <c r="B31" s="839" t="s">
        <v>484</v>
      </c>
      <c r="C31" s="840" t="s">
        <v>4</v>
      </c>
      <c r="D31" s="840" t="s">
        <v>5</v>
      </c>
      <c r="E31" s="832"/>
      <c r="F31" s="877"/>
      <c r="G31" s="883"/>
      <c r="I31" s="847"/>
      <c r="J31" s="797"/>
    </row>
    <row r="32" spans="1:10" ht="12.75">
      <c r="A32" s="848">
        <v>12500</v>
      </c>
      <c r="B32" s="839" t="s">
        <v>485</v>
      </c>
      <c r="C32" s="840" t="s">
        <v>4</v>
      </c>
      <c r="D32" s="840" t="s">
        <v>5</v>
      </c>
      <c r="E32" s="832"/>
      <c r="F32" s="877"/>
      <c r="G32" s="883"/>
      <c r="I32" s="847"/>
      <c r="J32" s="797"/>
    </row>
    <row r="33" spans="1:10" ht="12.75">
      <c r="A33" s="848">
        <v>12601</v>
      </c>
      <c r="B33" s="839" t="s">
        <v>486</v>
      </c>
      <c r="C33" s="840" t="s">
        <v>4</v>
      </c>
      <c r="D33" s="840" t="s">
        <v>5</v>
      </c>
      <c r="E33" s="832"/>
      <c r="F33" s="877"/>
      <c r="G33" s="883"/>
      <c r="I33" s="847"/>
      <c r="J33" s="797"/>
    </row>
    <row r="34" spans="1:10" ht="12.75">
      <c r="A34" s="848">
        <v>12602</v>
      </c>
      <c r="B34" s="839" t="s">
        <v>487</v>
      </c>
      <c r="C34" s="840" t="s">
        <v>4</v>
      </c>
      <c r="D34" s="840" t="s">
        <v>5</v>
      </c>
      <c r="E34" s="832"/>
      <c r="F34" s="877"/>
      <c r="G34" s="883"/>
      <c r="I34" s="847"/>
      <c r="J34" s="797"/>
    </row>
    <row r="35" spans="1:10" ht="12.75">
      <c r="A35" s="848">
        <v>12603</v>
      </c>
      <c r="B35" s="839" t="s">
        <v>488</v>
      </c>
      <c r="C35" s="840" t="s">
        <v>4</v>
      </c>
      <c r="D35" s="840" t="s">
        <v>5</v>
      </c>
      <c r="E35" s="832"/>
      <c r="F35" s="877"/>
      <c r="G35" s="883"/>
      <c r="I35" s="847"/>
      <c r="J35" s="797"/>
    </row>
    <row r="36" spans="1:10" ht="12.75">
      <c r="A36" s="848">
        <v>12604</v>
      </c>
      <c r="B36" s="839" t="s">
        <v>489</v>
      </c>
      <c r="C36" s="840" t="s">
        <v>4</v>
      </c>
      <c r="D36" s="840" t="s">
        <v>5</v>
      </c>
      <c r="E36" s="832"/>
      <c r="F36" s="877"/>
      <c r="G36" s="883"/>
      <c r="I36" s="847"/>
      <c r="J36" s="797"/>
    </row>
    <row r="37" spans="1:10" ht="12.75">
      <c r="A37" s="848">
        <v>12605</v>
      </c>
      <c r="B37" s="839" t="s">
        <v>490</v>
      </c>
      <c r="C37" s="840" t="s">
        <v>4</v>
      </c>
      <c r="D37" s="840" t="s">
        <v>5</v>
      </c>
      <c r="E37" s="832"/>
      <c r="F37" s="877"/>
      <c r="G37" s="883"/>
      <c r="I37" s="847"/>
      <c r="J37" s="797"/>
    </row>
    <row r="38" spans="1:10" ht="12.75">
      <c r="A38" s="834">
        <v>20000</v>
      </c>
      <c r="B38" s="830" t="s">
        <v>70</v>
      </c>
      <c r="C38" s="849"/>
      <c r="D38" s="836"/>
      <c r="E38" s="832"/>
      <c r="F38" s="882"/>
      <c r="G38" s="882"/>
      <c r="I38" s="791"/>
      <c r="J38" s="791"/>
    </row>
    <row r="39" spans="1:10" ht="12.75">
      <c r="A39" s="838">
        <v>21100</v>
      </c>
      <c r="B39" s="839" t="s">
        <v>491</v>
      </c>
      <c r="C39" s="840" t="s">
        <v>6</v>
      </c>
      <c r="D39" s="840" t="s">
        <v>5</v>
      </c>
      <c r="E39" s="832"/>
      <c r="F39" s="883"/>
      <c r="G39" s="877">
        <v>7162874124</v>
      </c>
      <c r="I39" s="797"/>
      <c r="J39" s="850"/>
    </row>
    <row r="40" spans="1:10" ht="12.75">
      <c r="A40" s="838">
        <v>22101</v>
      </c>
      <c r="B40" s="839" t="s">
        <v>492</v>
      </c>
      <c r="C40" s="840" t="s">
        <v>6</v>
      </c>
      <c r="D40" s="840" t="s">
        <v>5</v>
      </c>
      <c r="E40" s="832"/>
      <c r="F40" s="883"/>
      <c r="G40" s="885">
        <v>31589467</v>
      </c>
      <c r="I40" s="797"/>
      <c r="J40" s="850"/>
    </row>
    <row r="41" spans="1:10" ht="12.75">
      <c r="A41" s="838">
        <v>22102</v>
      </c>
      <c r="B41" s="839" t="s">
        <v>493</v>
      </c>
      <c r="C41" s="840" t="s">
        <v>6</v>
      </c>
      <c r="D41" s="840" t="s">
        <v>5</v>
      </c>
      <c r="E41" s="832"/>
      <c r="F41" s="883"/>
      <c r="G41" s="883"/>
      <c r="I41" s="797"/>
      <c r="J41" s="850"/>
    </row>
    <row r="42" spans="1:10" ht="12.75">
      <c r="A42" s="838">
        <v>22103</v>
      </c>
      <c r="B42" s="839" t="s">
        <v>494</v>
      </c>
      <c r="C42" s="840" t="s">
        <v>6</v>
      </c>
      <c r="D42" s="840" t="s">
        <v>5</v>
      </c>
      <c r="E42" s="832"/>
      <c r="F42" s="883"/>
      <c r="G42" s="885"/>
      <c r="I42" s="797"/>
      <c r="J42" s="850"/>
    </row>
    <row r="43" spans="1:10" ht="12.75">
      <c r="A43" s="838">
        <v>22104</v>
      </c>
      <c r="B43" s="839" t="s">
        <v>495</v>
      </c>
      <c r="C43" s="840" t="s">
        <v>6</v>
      </c>
      <c r="D43" s="840" t="s">
        <v>5</v>
      </c>
      <c r="E43" s="832"/>
      <c r="F43" s="883"/>
      <c r="G43" s="885"/>
      <c r="I43" s="797"/>
      <c r="J43" s="850"/>
    </row>
    <row r="44" spans="1:10" ht="12.75">
      <c r="A44" s="838">
        <v>22105</v>
      </c>
      <c r="B44" s="839" t="s">
        <v>496</v>
      </c>
      <c r="C44" s="840" t="s">
        <v>6</v>
      </c>
      <c r="D44" s="840" t="s">
        <v>5</v>
      </c>
      <c r="E44" s="832"/>
      <c r="F44" s="883"/>
      <c r="G44" s="885"/>
      <c r="I44" s="797"/>
      <c r="J44" s="850"/>
    </row>
    <row r="45" spans="1:10" ht="12.75">
      <c r="A45" s="838">
        <v>23100</v>
      </c>
      <c r="B45" s="839" t="s">
        <v>497</v>
      </c>
      <c r="C45" s="840" t="s">
        <v>6</v>
      </c>
      <c r="D45" s="840" t="s">
        <v>5</v>
      </c>
      <c r="E45" s="832"/>
      <c r="F45" s="883"/>
      <c r="G45" s="885"/>
      <c r="I45" s="797"/>
      <c r="J45" s="850"/>
    </row>
    <row r="46" spans="1:10" ht="12.75">
      <c r="A46" s="838">
        <v>24100</v>
      </c>
      <c r="B46" s="839" t="s">
        <v>498</v>
      </c>
      <c r="C46" s="840" t="s">
        <v>6</v>
      </c>
      <c r="D46" s="840" t="s">
        <v>5</v>
      </c>
      <c r="E46" s="832"/>
      <c r="F46" s="883"/>
      <c r="G46" s="885"/>
      <c r="I46" s="797"/>
      <c r="J46" s="850"/>
    </row>
    <row r="47" spans="1:10" ht="12.75">
      <c r="A47" s="838">
        <v>25100</v>
      </c>
      <c r="B47" s="839" t="s">
        <v>499</v>
      </c>
      <c r="C47" s="840" t="s">
        <v>6</v>
      </c>
      <c r="D47" s="840" t="s">
        <v>5</v>
      </c>
      <c r="E47" s="832"/>
      <c r="F47" s="883"/>
      <c r="G47" s="885"/>
      <c r="I47" s="797"/>
      <c r="J47" s="850"/>
    </row>
    <row r="48" spans="1:10" ht="12.75">
      <c r="A48" s="838">
        <v>26100</v>
      </c>
      <c r="B48" s="839" t="s">
        <v>500</v>
      </c>
      <c r="C48" s="840" t="s">
        <v>6</v>
      </c>
      <c r="D48" s="840" t="s">
        <v>5</v>
      </c>
      <c r="E48" s="832"/>
      <c r="F48" s="883"/>
      <c r="G48" s="885"/>
      <c r="I48" s="797"/>
      <c r="J48" s="850"/>
    </row>
    <row r="49" spans="1:10" ht="12.75">
      <c r="A49" s="838">
        <v>27100</v>
      </c>
      <c r="B49" s="839" t="s">
        <v>501</v>
      </c>
      <c r="C49" s="840" t="s">
        <v>6</v>
      </c>
      <c r="D49" s="840" t="s">
        <v>5</v>
      </c>
      <c r="E49" s="832"/>
      <c r="F49" s="883"/>
      <c r="G49" s="885"/>
      <c r="I49" s="797"/>
      <c r="J49" s="850"/>
    </row>
    <row r="50" spans="1:10" ht="12.75">
      <c r="A50" s="834">
        <v>30000</v>
      </c>
      <c r="B50" s="835" t="s">
        <v>71</v>
      </c>
      <c r="C50" s="836"/>
      <c r="D50" s="836"/>
      <c r="E50" s="832"/>
      <c r="F50" s="882"/>
      <c r="G50" s="882"/>
      <c r="I50" s="791"/>
      <c r="J50" s="791"/>
    </row>
    <row r="51" spans="1:10" ht="12.75">
      <c r="A51" s="838">
        <v>31000</v>
      </c>
      <c r="B51" s="839" t="s">
        <v>107</v>
      </c>
      <c r="C51" s="840" t="s">
        <v>6</v>
      </c>
      <c r="D51" s="840" t="s">
        <v>5</v>
      </c>
      <c r="E51" s="832"/>
      <c r="F51" s="883"/>
      <c r="G51" s="885">
        <v>11488144544</v>
      </c>
      <c r="I51" s="797"/>
      <c r="J51" s="850"/>
    </row>
    <row r="52" spans="1:10" ht="12.75">
      <c r="A52" s="838">
        <v>32000</v>
      </c>
      <c r="B52" s="839" t="s">
        <v>502</v>
      </c>
      <c r="C52" s="840" t="s">
        <v>6</v>
      </c>
      <c r="D52" s="840" t="s">
        <v>5</v>
      </c>
      <c r="E52" s="832"/>
      <c r="F52" s="883"/>
      <c r="G52" s="886">
        <v>1500000000</v>
      </c>
      <c r="I52" s="797"/>
      <c r="J52" s="804"/>
    </row>
    <row r="53" spans="1:10" ht="12.75">
      <c r="A53" s="838">
        <v>33000</v>
      </c>
      <c r="B53" s="839" t="s">
        <v>503</v>
      </c>
      <c r="C53" s="840" t="s">
        <v>4</v>
      </c>
      <c r="D53" s="840" t="s">
        <v>73</v>
      </c>
      <c r="E53" s="832"/>
      <c r="F53" s="883"/>
      <c r="G53" s="883"/>
      <c r="I53" s="797"/>
      <c r="J53" s="797"/>
    </row>
    <row r="54" spans="1:10" ht="12.75">
      <c r="A54" s="838">
        <v>34000</v>
      </c>
      <c r="B54" s="839" t="s">
        <v>47</v>
      </c>
      <c r="C54" s="840" t="s">
        <v>4</v>
      </c>
      <c r="D54" s="840" t="s">
        <v>73</v>
      </c>
      <c r="E54" s="832"/>
      <c r="F54" s="883"/>
      <c r="G54" s="883"/>
      <c r="I54" s="797"/>
      <c r="J54" s="797"/>
    </row>
    <row r="55" spans="1:10" ht="12.75">
      <c r="A55" s="834">
        <v>40000</v>
      </c>
      <c r="B55" s="851" t="s">
        <v>72</v>
      </c>
      <c r="C55" s="836"/>
      <c r="D55" s="836"/>
      <c r="E55" s="832"/>
      <c r="F55" s="882"/>
      <c r="G55" s="882"/>
      <c r="I55" s="791"/>
      <c r="J55" s="791"/>
    </row>
    <row r="56" spans="1:10" ht="12.75">
      <c r="A56" s="838">
        <v>41000</v>
      </c>
      <c r="B56" s="839" t="s">
        <v>504</v>
      </c>
      <c r="C56" s="840" t="s">
        <v>6</v>
      </c>
      <c r="D56" s="840" t="s">
        <v>73</v>
      </c>
      <c r="E56" s="832"/>
      <c r="F56" s="887"/>
      <c r="G56" s="887"/>
      <c r="I56" s="852"/>
      <c r="J56" s="852"/>
    </row>
    <row r="57" spans="1:10" ht="12.75">
      <c r="A57" s="838">
        <v>41001</v>
      </c>
      <c r="B57" s="839" t="s">
        <v>505</v>
      </c>
      <c r="C57" s="840" t="s">
        <v>6</v>
      </c>
      <c r="D57" s="840" t="s">
        <v>73</v>
      </c>
      <c r="E57" s="832"/>
      <c r="F57" s="887"/>
      <c r="G57" s="887"/>
      <c r="I57" s="852"/>
      <c r="J57" s="852"/>
    </row>
    <row r="58" spans="1:10" ht="12.75">
      <c r="A58" s="838">
        <v>41002</v>
      </c>
      <c r="B58" s="839" t="s">
        <v>554</v>
      </c>
      <c r="C58" s="840" t="s">
        <v>6</v>
      </c>
      <c r="D58" s="840" t="s">
        <v>73</v>
      </c>
      <c r="E58" s="832"/>
      <c r="F58" s="887"/>
      <c r="G58" s="887"/>
      <c r="I58" s="852"/>
      <c r="J58" s="852"/>
    </row>
    <row r="59" spans="1:10" ht="12.75">
      <c r="A59" s="834">
        <v>50000</v>
      </c>
      <c r="B59" s="853" t="s">
        <v>28</v>
      </c>
      <c r="C59" s="836"/>
      <c r="D59" s="836"/>
      <c r="E59" s="832"/>
      <c r="F59" s="882"/>
      <c r="G59" s="882"/>
      <c r="I59" s="791"/>
      <c r="J59" s="791"/>
    </row>
    <row r="60" spans="1:10" ht="12.75">
      <c r="A60" s="838">
        <v>51000</v>
      </c>
      <c r="B60" s="854" t="s">
        <v>506</v>
      </c>
      <c r="C60" s="840" t="s">
        <v>4</v>
      </c>
      <c r="D60" s="840" t="s">
        <v>73</v>
      </c>
      <c r="E60" s="832"/>
      <c r="F60" s="888"/>
      <c r="G60" s="888"/>
      <c r="I60" s="812"/>
      <c r="J60" s="812"/>
    </row>
    <row r="61" spans="1:10" ht="12.75">
      <c r="A61" s="838">
        <v>52000</v>
      </c>
      <c r="B61" s="854" t="s">
        <v>507</v>
      </c>
      <c r="C61" s="840" t="s">
        <v>4</v>
      </c>
      <c r="D61" s="840" t="s">
        <v>73</v>
      </c>
      <c r="E61" s="832"/>
      <c r="F61" s="888"/>
      <c r="G61" s="888"/>
      <c r="I61" s="812"/>
      <c r="J61" s="812"/>
    </row>
    <row r="62" spans="1:10" ht="12.75">
      <c r="A62" s="838">
        <v>53000</v>
      </c>
      <c r="B62" s="854" t="s">
        <v>508</v>
      </c>
      <c r="C62" s="840" t="s">
        <v>4</v>
      </c>
      <c r="D62" s="840" t="s">
        <v>73</v>
      </c>
      <c r="E62" s="832"/>
      <c r="F62" s="888"/>
      <c r="G62" s="888"/>
      <c r="I62" s="812"/>
      <c r="J62" s="812"/>
    </row>
    <row r="63" spans="1:10" ht="12.75">
      <c r="A63" s="838">
        <v>53001</v>
      </c>
      <c r="B63" s="854" t="s">
        <v>509</v>
      </c>
      <c r="C63" s="840" t="s">
        <v>4</v>
      </c>
      <c r="D63" s="840" t="s">
        <v>73</v>
      </c>
      <c r="E63" s="832"/>
      <c r="F63" s="888"/>
      <c r="G63" s="888"/>
      <c r="I63" s="812"/>
      <c r="J63" s="812"/>
    </row>
    <row r="64" spans="1:10" ht="12.75">
      <c r="A64" s="838">
        <v>53002</v>
      </c>
      <c r="B64" s="854" t="s">
        <v>510</v>
      </c>
      <c r="C64" s="840" t="s">
        <v>4</v>
      </c>
      <c r="D64" s="840" t="s">
        <v>73</v>
      </c>
      <c r="E64" s="832"/>
      <c r="F64" s="888"/>
      <c r="G64" s="888"/>
      <c r="I64" s="812"/>
      <c r="J64" s="812"/>
    </row>
    <row r="65" spans="1:10" ht="12.75">
      <c r="A65" s="838">
        <v>53003</v>
      </c>
      <c r="B65" s="855" t="s">
        <v>511</v>
      </c>
      <c r="C65" s="840" t="s">
        <v>4</v>
      </c>
      <c r="D65" s="840" t="s">
        <v>73</v>
      </c>
      <c r="E65" s="832"/>
      <c r="F65" s="888"/>
      <c r="G65" s="888"/>
      <c r="I65" s="812"/>
      <c r="J65" s="812"/>
    </row>
    <row r="66" spans="1:10" ht="12.75">
      <c r="A66" s="838">
        <v>53004</v>
      </c>
      <c r="B66" s="854" t="s">
        <v>512</v>
      </c>
      <c r="C66" s="840" t="s">
        <v>4</v>
      </c>
      <c r="D66" s="840" t="s">
        <v>73</v>
      </c>
      <c r="E66" s="832"/>
      <c r="F66" s="888"/>
      <c r="G66" s="888"/>
      <c r="I66" s="812"/>
      <c r="J66" s="812"/>
    </row>
    <row r="67" spans="1:10" ht="12.75">
      <c r="A67" s="838">
        <v>53005</v>
      </c>
      <c r="B67" s="854" t="s">
        <v>513</v>
      </c>
      <c r="C67" s="840" t="s">
        <v>4</v>
      </c>
      <c r="D67" s="840" t="s">
        <v>73</v>
      </c>
      <c r="E67" s="832"/>
      <c r="F67" s="888"/>
      <c r="G67" s="888"/>
      <c r="I67" s="812"/>
      <c r="J67" s="812"/>
    </row>
    <row r="68" spans="1:10" ht="12.75">
      <c r="A68" s="834">
        <v>60000</v>
      </c>
      <c r="B68" s="856" t="s">
        <v>74</v>
      </c>
      <c r="C68" s="836"/>
      <c r="D68" s="836"/>
      <c r="E68" s="832"/>
      <c r="F68" s="882"/>
      <c r="G68" s="882"/>
      <c r="I68" s="791"/>
      <c r="J68" s="791"/>
    </row>
    <row r="69" spans="1:10" ht="12.75">
      <c r="A69" s="857">
        <v>61000</v>
      </c>
      <c r="B69" s="835" t="s">
        <v>36</v>
      </c>
      <c r="C69" s="858"/>
      <c r="D69" s="840"/>
      <c r="E69" s="832"/>
      <c r="F69" s="888"/>
      <c r="G69" s="888"/>
      <c r="I69" s="812"/>
      <c r="J69" s="812"/>
    </row>
    <row r="70" spans="1:10" ht="12.75">
      <c r="A70" s="838">
        <v>61001</v>
      </c>
      <c r="B70" s="839" t="s">
        <v>514</v>
      </c>
      <c r="C70" s="840" t="s">
        <v>4</v>
      </c>
      <c r="D70" s="840" t="s">
        <v>73</v>
      </c>
      <c r="E70" s="832"/>
      <c r="F70" s="888"/>
      <c r="G70" s="888"/>
      <c r="I70" s="812"/>
      <c r="J70" s="812"/>
    </row>
    <row r="71" spans="1:10" ht="12.75">
      <c r="A71" s="838">
        <v>61002</v>
      </c>
      <c r="B71" s="839" t="s">
        <v>515</v>
      </c>
      <c r="C71" s="840" t="s">
        <v>4</v>
      </c>
      <c r="D71" s="840" t="s">
        <v>73</v>
      </c>
      <c r="E71" s="832"/>
      <c r="F71" s="888"/>
      <c r="G71" s="888"/>
      <c r="I71" s="812"/>
      <c r="J71" s="812"/>
    </row>
    <row r="72" spans="1:10" ht="12.75">
      <c r="A72" s="838">
        <v>61003</v>
      </c>
      <c r="B72" s="839" t="s">
        <v>516</v>
      </c>
      <c r="C72" s="840" t="s">
        <v>4</v>
      </c>
      <c r="D72" s="840" t="s">
        <v>73</v>
      </c>
      <c r="E72" s="832"/>
      <c r="F72" s="888"/>
      <c r="G72" s="888"/>
      <c r="I72" s="812"/>
      <c r="J72" s="812"/>
    </row>
    <row r="73" spans="1:10" ht="12.75">
      <c r="A73" s="838">
        <v>61004</v>
      </c>
      <c r="B73" s="839" t="s">
        <v>119</v>
      </c>
      <c r="C73" s="840" t="s">
        <v>4</v>
      </c>
      <c r="D73" s="840" t="s">
        <v>73</v>
      </c>
      <c r="E73" s="832"/>
      <c r="F73" s="888"/>
      <c r="G73" s="888"/>
      <c r="I73" s="812"/>
      <c r="J73" s="812"/>
    </row>
    <row r="74" spans="1:10" ht="12.75">
      <c r="A74" s="834">
        <v>62000</v>
      </c>
      <c r="B74" s="859" t="s">
        <v>113</v>
      </c>
      <c r="C74" s="840"/>
      <c r="D74" s="840"/>
      <c r="E74" s="832"/>
      <c r="F74" s="888"/>
      <c r="G74" s="888"/>
      <c r="I74" s="812"/>
      <c r="J74" s="812"/>
    </row>
    <row r="75" spans="1:10" ht="12.75">
      <c r="A75" s="838">
        <v>62001</v>
      </c>
      <c r="B75" s="839" t="s">
        <v>517</v>
      </c>
      <c r="C75" s="840" t="s">
        <v>4</v>
      </c>
      <c r="D75" s="840" t="s">
        <v>73</v>
      </c>
      <c r="E75" s="832"/>
      <c r="F75" s="888"/>
      <c r="G75" s="888"/>
      <c r="I75" s="812"/>
      <c r="J75" s="812"/>
    </row>
    <row r="76" spans="1:10" ht="12.75">
      <c r="A76" s="838">
        <v>62002</v>
      </c>
      <c r="B76" s="839" t="s">
        <v>518</v>
      </c>
      <c r="C76" s="840" t="s">
        <v>4</v>
      </c>
      <c r="D76" s="840" t="s">
        <v>73</v>
      </c>
      <c r="E76" s="832"/>
      <c r="F76" s="888"/>
      <c r="G76" s="888"/>
      <c r="I76" s="812"/>
      <c r="J76" s="812"/>
    </row>
    <row r="77" spans="1:10" ht="12.75">
      <c r="A77" s="838">
        <v>62003</v>
      </c>
      <c r="B77" s="839" t="s">
        <v>519</v>
      </c>
      <c r="C77" s="840" t="s">
        <v>4</v>
      </c>
      <c r="D77" s="840" t="s">
        <v>73</v>
      </c>
      <c r="E77" s="832"/>
      <c r="F77" s="888"/>
      <c r="G77" s="888"/>
      <c r="I77" s="812"/>
      <c r="J77" s="812"/>
    </row>
    <row r="78" spans="1:10" ht="12.75">
      <c r="A78" s="834">
        <v>63000</v>
      </c>
      <c r="B78" s="859" t="s">
        <v>114</v>
      </c>
      <c r="C78" s="840"/>
      <c r="D78" s="840"/>
      <c r="E78" s="832"/>
      <c r="F78" s="888"/>
      <c r="G78" s="888"/>
      <c r="I78" s="812"/>
      <c r="J78" s="812"/>
    </row>
    <row r="79" spans="1:10" ht="12.75">
      <c r="A79" s="838">
        <v>63001</v>
      </c>
      <c r="B79" s="839" t="s">
        <v>520</v>
      </c>
      <c r="C79" s="840" t="s">
        <v>4</v>
      </c>
      <c r="D79" s="840" t="s">
        <v>73</v>
      </c>
      <c r="E79" s="832"/>
      <c r="F79" s="888"/>
      <c r="G79" s="888"/>
      <c r="I79" s="812"/>
      <c r="J79" s="812"/>
    </row>
    <row r="80" spans="1:10" ht="12.75">
      <c r="A80" s="838">
        <v>63002</v>
      </c>
      <c r="B80" s="839" t="s">
        <v>521</v>
      </c>
      <c r="C80" s="840" t="s">
        <v>4</v>
      </c>
      <c r="D80" s="840" t="s">
        <v>73</v>
      </c>
      <c r="E80" s="832"/>
      <c r="F80" s="888"/>
      <c r="G80" s="888"/>
      <c r="I80" s="812"/>
      <c r="J80" s="812"/>
    </row>
    <row r="81" spans="1:10" ht="12.75">
      <c r="A81" s="838">
        <v>63003</v>
      </c>
      <c r="B81" s="839" t="s">
        <v>522</v>
      </c>
      <c r="C81" s="840" t="s">
        <v>4</v>
      </c>
      <c r="D81" s="840" t="s">
        <v>73</v>
      </c>
      <c r="E81" s="832"/>
      <c r="F81" s="888"/>
      <c r="G81" s="888"/>
      <c r="I81" s="812"/>
      <c r="J81" s="812"/>
    </row>
    <row r="82" spans="1:10" ht="12.75">
      <c r="A82" s="838">
        <v>63004</v>
      </c>
      <c r="B82" s="839" t="s">
        <v>523</v>
      </c>
      <c r="C82" s="840" t="s">
        <v>4</v>
      </c>
      <c r="D82" s="840" t="s">
        <v>73</v>
      </c>
      <c r="E82" s="832"/>
      <c r="F82" s="888"/>
      <c r="G82" s="888"/>
      <c r="I82" s="812"/>
      <c r="J82" s="812"/>
    </row>
    <row r="83" spans="1:10" ht="12.75">
      <c r="A83" s="838">
        <v>63005</v>
      </c>
      <c r="B83" s="839" t="s">
        <v>524</v>
      </c>
      <c r="C83" s="840" t="s">
        <v>4</v>
      </c>
      <c r="D83" s="840" t="s">
        <v>73</v>
      </c>
      <c r="E83" s="832"/>
      <c r="F83" s="888"/>
      <c r="G83" s="888"/>
      <c r="I83" s="812"/>
      <c r="J83" s="812"/>
    </row>
    <row r="84" spans="1:10" ht="12.75">
      <c r="A84" s="838">
        <v>63006</v>
      </c>
      <c r="B84" s="839" t="s">
        <v>525</v>
      </c>
      <c r="C84" s="840" t="s">
        <v>4</v>
      </c>
      <c r="D84" s="840" t="s">
        <v>73</v>
      </c>
      <c r="E84" s="832"/>
      <c r="F84" s="888"/>
      <c r="G84" s="888"/>
      <c r="I84" s="812"/>
      <c r="J84" s="812"/>
    </row>
    <row r="85" spans="1:10" ht="12.75">
      <c r="A85" s="838">
        <v>63007</v>
      </c>
      <c r="B85" s="839" t="s">
        <v>526</v>
      </c>
      <c r="C85" s="840" t="s">
        <v>4</v>
      </c>
      <c r="D85" s="840" t="s">
        <v>73</v>
      </c>
      <c r="E85" s="832"/>
      <c r="F85" s="888"/>
      <c r="G85" s="888"/>
      <c r="I85" s="812"/>
      <c r="J85" s="812"/>
    </row>
    <row r="86" spans="1:10" ht="12.75">
      <c r="A86" s="838">
        <v>63008</v>
      </c>
      <c r="B86" s="839" t="s">
        <v>527</v>
      </c>
      <c r="C86" s="840" t="s">
        <v>4</v>
      </c>
      <c r="D86" s="840" t="s">
        <v>73</v>
      </c>
      <c r="E86" s="832"/>
      <c r="F86" s="888"/>
      <c r="G86" s="888"/>
      <c r="I86" s="812"/>
      <c r="J86" s="812"/>
    </row>
    <row r="87" spans="1:10" ht="12.75">
      <c r="A87" s="838">
        <v>63009</v>
      </c>
      <c r="B87" s="839" t="s">
        <v>528</v>
      </c>
      <c r="C87" s="840" t="s">
        <v>4</v>
      </c>
      <c r="D87" s="840" t="s">
        <v>73</v>
      </c>
      <c r="E87" s="832"/>
      <c r="F87" s="888"/>
      <c r="G87" s="888"/>
      <c r="I87" s="812"/>
      <c r="J87" s="812"/>
    </row>
    <row r="88" spans="1:10" ht="12.75">
      <c r="A88" s="838">
        <v>63010</v>
      </c>
      <c r="B88" s="839" t="s">
        <v>529</v>
      </c>
      <c r="C88" s="840" t="s">
        <v>4</v>
      </c>
      <c r="D88" s="840" t="s">
        <v>73</v>
      </c>
      <c r="E88" s="832"/>
      <c r="F88" s="888"/>
      <c r="G88" s="888"/>
      <c r="I88" s="812"/>
      <c r="J88" s="812"/>
    </row>
    <row r="89" spans="1:10" ht="12.75">
      <c r="A89" s="838">
        <v>63011</v>
      </c>
      <c r="B89" s="839" t="s">
        <v>530</v>
      </c>
      <c r="C89" s="840" t="s">
        <v>4</v>
      </c>
      <c r="D89" s="840" t="s">
        <v>73</v>
      </c>
      <c r="E89" s="832"/>
      <c r="F89" s="888"/>
      <c r="G89" s="888"/>
      <c r="I89" s="812"/>
      <c r="J89" s="812"/>
    </row>
    <row r="90" spans="1:10" ht="12.75">
      <c r="A90" s="838">
        <v>63012</v>
      </c>
      <c r="B90" s="839" t="s">
        <v>531</v>
      </c>
      <c r="C90" s="840" t="s">
        <v>4</v>
      </c>
      <c r="D90" s="840" t="s">
        <v>73</v>
      </c>
      <c r="E90" s="832"/>
      <c r="F90" s="888"/>
      <c r="G90" s="888"/>
      <c r="I90" s="812"/>
      <c r="J90" s="812"/>
    </row>
    <row r="91" spans="1:10" ht="12.75">
      <c r="A91" s="838">
        <v>63013</v>
      </c>
      <c r="B91" s="839" t="s">
        <v>532</v>
      </c>
      <c r="C91" s="840" t="s">
        <v>4</v>
      </c>
      <c r="D91" s="840" t="s">
        <v>73</v>
      </c>
      <c r="E91" s="832"/>
      <c r="F91" s="888"/>
      <c r="G91" s="888"/>
      <c r="I91" s="812"/>
      <c r="J91" s="812"/>
    </row>
    <row r="92" spans="1:10" ht="12.75">
      <c r="A92" s="838">
        <v>63014</v>
      </c>
      <c r="B92" s="839" t="s">
        <v>533</v>
      </c>
      <c r="C92" s="840" t="s">
        <v>4</v>
      </c>
      <c r="D92" s="840" t="s">
        <v>73</v>
      </c>
      <c r="E92" s="832"/>
      <c r="F92" s="888"/>
      <c r="G92" s="888"/>
      <c r="I92" s="812"/>
      <c r="J92" s="812"/>
    </row>
    <row r="93" spans="1:10" ht="12.75">
      <c r="A93" s="838">
        <v>63015</v>
      </c>
      <c r="B93" s="839" t="s">
        <v>534</v>
      </c>
      <c r="C93" s="840" t="s">
        <v>4</v>
      </c>
      <c r="D93" s="840" t="s">
        <v>73</v>
      </c>
      <c r="E93" s="832"/>
      <c r="F93" s="888"/>
      <c r="G93" s="888"/>
      <c r="I93" s="812"/>
      <c r="J93" s="812"/>
    </row>
    <row r="94" spans="1:10" ht="12.75">
      <c r="A94" s="838">
        <v>64000</v>
      </c>
      <c r="B94" s="859" t="s">
        <v>53</v>
      </c>
      <c r="C94" s="840" t="s">
        <v>4</v>
      </c>
      <c r="D94" s="840" t="s">
        <v>73</v>
      </c>
      <c r="E94" s="832"/>
      <c r="F94" s="888"/>
      <c r="G94" s="888"/>
      <c r="I94" s="812"/>
      <c r="J94" s="812"/>
    </row>
    <row r="95" spans="1:10" ht="12.75">
      <c r="A95" s="838">
        <v>64001</v>
      </c>
      <c r="B95" s="860" t="s">
        <v>535</v>
      </c>
      <c r="C95" s="840" t="s">
        <v>4</v>
      </c>
      <c r="D95" s="840" t="s">
        <v>73</v>
      </c>
      <c r="E95" s="832"/>
      <c r="F95" s="888"/>
      <c r="G95" s="888"/>
      <c r="I95" s="812"/>
      <c r="J95" s="812"/>
    </row>
    <row r="96" spans="1:10" ht="12.75">
      <c r="A96" s="838">
        <v>64002</v>
      </c>
      <c r="B96" s="839" t="s">
        <v>536</v>
      </c>
      <c r="C96" s="840" t="s">
        <v>4</v>
      </c>
      <c r="D96" s="840" t="s">
        <v>73</v>
      </c>
      <c r="E96" s="832"/>
      <c r="F96" s="888"/>
      <c r="G96" s="888"/>
      <c r="I96" s="812"/>
      <c r="J96" s="812"/>
    </row>
    <row r="97" spans="1:10" ht="12.75">
      <c r="A97" s="834">
        <v>70000</v>
      </c>
      <c r="B97" s="861" t="s">
        <v>8</v>
      </c>
      <c r="C97" s="836"/>
      <c r="D97" s="862"/>
      <c r="E97" s="832"/>
      <c r="F97" s="882"/>
      <c r="G97" s="882"/>
      <c r="I97" s="791"/>
      <c r="J97" s="791"/>
    </row>
    <row r="98" spans="1:10" ht="12.75">
      <c r="A98" s="838">
        <v>71000</v>
      </c>
      <c r="B98" s="863" t="s">
        <v>537</v>
      </c>
      <c r="C98" s="840" t="s">
        <v>6</v>
      </c>
      <c r="D98" s="840" t="s">
        <v>73</v>
      </c>
      <c r="E98" s="832"/>
      <c r="F98" s="888"/>
      <c r="G98" s="888"/>
      <c r="I98" s="812"/>
      <c r="J98" s="812"/>
    </row>
    <row r="99" spans="1:10" ht="12.75">
      <c r="A99" s="838">
        <v>72000</v>
      </c>
      <c r="B99" s="863" t="s">
        <v>538</v>
      </c>
      <c r="C99" s="840" t="s">
        <v>6</v>
      </c>
      <c r="D99" s="840" t="s">
        <v>73</v>
      </c>
      <c r="E99" s="832"/>
      <c r="F99" s="888"/>
      <c r="G99" s="888"/>
      <c r="I99" s="812"/>
      <c r="J99" s="812"/>
    </row>
    <row r="100" spans="1:10" ht="12.75">
      <c r="A100" s="838">
        <v>73000</v>
      </c>
      <c r="B100" s="863" t="s">
        <v>35</v>
      </c>
      <c r="C100" s="840" t="s">
        <v>6</v>
      </c>
      <c r="D100" s="840" t="s">
        <v>73</v>
      </c>
      <c r="E100" s="832"/>
      <c r="F100" s="888"/>
      <c r="G100" s="888"/>
      <c r="I100" s="812"/>
      <c r="J100" s="812"/>
    </row>
    <row r="101" spans="1:10" ht="12.75">
      <c r="A101" s="838">
        <v>74000</v>
      </c>
      <c r="B101" s="863" t="s">
        <v>539</v>
      </c>
      <c r="C101" s="840" t="s">
        <v>6</v>
      </c>
      <c r="D101" s="840" t="s">
        <v>73</v>
      </c>
      <c r="E101" s="832"/>
      <c r="F101" s="888"/>
      <c r="G101" s="888"/>
      <c r="I101" s="812"/>
      <c r="J101" s="812"/>
    </row>
    <row r="102" spans="1:10" ht="12.75">
      <c r="A102" s="838"/>
      <c r="B102" s="864"/>
      <c r="C102" s="840"/>
      <c r="D102" s="840"/>
      <c r="E102" s="832"/>
      <c r="F102" s="888"/>
      <c r="G102" s="888"/>
      <c r="I102" s="812"/>
      <c r="J102" s="812"/>
    </row>
    <row r="103" spans="1:10" ht="12.75">
      <c r="A103" s="838"/>
      <c r="B103" s="865"/>
      <c r="C103" s="840"/>
      <c r="D103" s="866"/>
      <c r="E103" s="832"/>
      <c r="F103" s="888"/>
      <c r="G103" s="888"/>
      <c r="I103" s="812"/>
      <c r="J103" s="812"/>
    </row>
    <row r="104" spans="1:10" ht="13.5" thickBot="1">
      <c r="A104" s="867"/>
      <c r="B104" s="868"/>
      <c r="C104" s="869"/>
      <c r="D104" s="870"/>
      <c r="E104" s="832"/>
      <c r="F104" s="889"/>
      <c r="G104" s="889"/>
      <c r="I104" s="871"/>
      <c r="J104" s="871"/>
    </row>
    <row r="105" spans="1:10" ht="13.5" thickBot="1">
      <c r="A105" s="872"/>
      <c r="B105" s="873" t="s">
        <v>75</v>
      </c>
      <c r="C105" s="872"/>
      <c r="D105" s="874"/>
      <c r="E105" s="832"/>
      <c r="F105" s="890">
        <f>SUM(F10:F104)</f>
        <v>20182608135</v>
      </c>
      <c r="G105" s="890">
        <f>SUM(G10:G104)</f>
        <v>20182608135</v>
      </c>
      <c r="I105" s="875">
        <f>SUM(I10:I104)</f>
        <v>0</v>
      </c>
      <c r="J105" s="875">
        <f>SUM(J10:J104)</f>
        <v>0</v>
      </c>
    </row>
    <row r="108" spans="1:10">
      <c r="G108" s="884">
        <f>F105-G105</f>
        <v>0</v>
      </c>
    </row>
    <row r="109" spans="1:10">
      <c r="G109" s="884">
        <v>20182608135</v>
      </c>
    </row>
    <row r="110" spans="1:10">
      <c r="G110" s="884">
        <f>G109-G105</f>
        <v>0</v>
      </c>
    </row>
    <row r="112" spans="1:10">
      <c r="G112" s="884">
        <f>G33+G34+G35</f>
        <v>0</v>
      </c>
    </row>
  </sheetData>
  <sheetProtection selectLockedCells="1"/>
  <mergeCells count="6">
    <mergeCell ref="B8:B9"/>
    <mergeCell ref="A1:G1"/>
    <mergeCell ref="A2:G2"/>
    <mergeCell ref="A3:G3"/>
    <mergeCell ref="A5:G5"/>
    <mergeCell ref="A6:G6"/>
  </mergeCells>
  <phoneticPr fontId="0" type="noConversion"/>
  <dataValidations count="4">
    <dataValidation type="list" showErrorMessage="1" error="MAAF! POS SALDO SALAH" sqref="C105">
      <formula1>"Db,Kr,-"</formula1>
      <formula2>0</formula2>
    </dataValidation>
    <dataValidation type="list" showErrorMessage="1" error="MAAF! POS LAPORAN SALAH" sqref="D105">
      <formula1>"NRC,LR,-"</formula1>
      <formula2>0</formula2>
    </dataValidation>
    <dataValidation type="list" showErrorMessage="1" error="MAAF! POS LAPORAN SALAH" sqref="D51:D54 D60:D67 D70:D96 D98:D102">
      <formula1>"NR,LR,-"</formula1>
      <formula2>0</formula2>
    </dataValidation>
    <dataValidation type="list" showErrorMessage="1" error="MAAF! POS SALDO SALAH" sqref="C51:C54 C60:C67 C70:C96 C98:C102">
      <formula1>"D,K,-"</formula1>
      <formula2>0</formula2>
    </dataValidation>
  </dataValidations>
  <printOptions horizontalCentered="1"/>
  <pageMargins left="0.39370078740157483" right="0.39370078740157483" top="0.59055118110236227" bottom="0.59055118110236227" header="0.51181102362204722" footer="0.51181102362204722"/>
  <pageSetup paperSize="5" scale="75" firstPageNumber="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R8460"/>
  <sheetViews>
    <sheetView tabSelected="1" zoomScale="85" zoomScaleNormal="85" workbookViewId="0">
      <selection activeCell="H9" sqref="H9"/>
    </sheetView>
  </sheetViews>
  <sheetFormatPr defaultRowHeight="12.75"/>
  <cols>
    <col min="1" max="1" width="5" style="104" customWidth="1"/>
    <col min="2" max="2" width="9.7109375" style="186" customWidth="1"/>
    <col min="3" max="3" width="4.28515625" style="104" customWidth="1"/>
    <col min="4" max="4" width="19.140625" style="104" customWidth="1"/>
    <col min="5" max="5" width="63.7109375" style="104" customWidth="1"/>
    <col min="6" max="6" width="15.7109375" style="104" customWidth="1"/>
    <col min="7" max="7" width="16" style="198" customWidth="1"/>
    <col min="8" max="8" width="19.5703125" style="104" customWidth="1"/>
    <col min="9" max="9" width="15" style="104" customWidth="1"/>
    <col min="10" max="10" width="17.7109375" style="104" customWidth="1"/>
    <col min="11" max="11" width="17.42578125" style="104" customWidth="1"/>
    <col min="12" max="16384" width="9.140625" style="104"/>
  </cols>
  <sheetData>
    <row r="1" spans="1:18" ht="19.5">
      <c r="A1" s="949" t="str">
        <f>'Data GL'!E6</f>
        <v>CV. SPEKTRA DIGITAL ARTWORK</v>
      </c>
      <c r="B1" s="949"/>
      <c r="C1" s="949"/>
      <c r="D1" s="949"/>
      <c r="E1" s="949"/>
      <c r="F1" s="949"/>
      <c r="G1" s="949"/>
      <c r="H1" s="949"/>
      <c r="I1" s="7"/>
      <c r="Q1" s="108"/>
      <c r="R1" s="109"/>
    </row>
    <row r="2" spans="1:18" ht="18">
      <c r="A2" s="950" t="str">
        <f>'Data GL'!E4</f>
        <v>PERCETAKAN</v>
      </c>
      <c r="B2" s="950"/>
      <c r="C2" s="950"/>
      <c r="D2" s="950"/>
      <c r="E2" s="950"/>
      <c r="F2" s="950"/>
      <c r="G2" s="950"/>
      <c r="H2" s="950"/>
      <c r="I2" s="7"/>
      <c r="Q2" s="108"/>
      <c r="R2" s="109"/>
    </row>
    <row r="3" spans="1:18">
      <c r="A3" s="951" t="str">
        <f>'Data GL'!E5</f>
        <v>JL. Prof Dr. Yohannes 1099 YK</v>
      </c>
      <c r="B3" s="951"/>
      <c r="C3" s="951"/>
      <c r="D3" s="951"/>
      <c r="E3" s="951"/>
      <c r="F3" s="951"/>
      <c r="G3" s="951"/>
      <c r="H3" s="951"/>
      <c r="I3" s="7"/>
      <c r="Q3" s="108"/>
      <c r="R3" s="109"/>
    </row>
    <row r="4" spans="1:18" ht="9" customHeight="1">
      <c r="A4" s="8"/>
      <c r="B4" s="178"/>
      <c r="C4" s="9"/>
      <c r="D4" s="7"/>
      <c r="E4" s="7"/>
      <c r="F4" s="7"/>
      <c r="H4" s="7"/>
      <c r="I4" s="7"/>
      <c r="Q4" s="108"/>
      <c r="R4" s="109"/>
    </row>
    <row r="5" spans="1:18" ht="15">
      <c r="A5" s="952" t="s">
        <v>81</v>
      </c>
      <c r="B5" s="952"/>
      <c r="C5" s="952"/>
      <c r="D5" s="952"/>
      <c r="E5" s="952"/>
      <c r="F5" s="952"/>
      <c r="G5" s="952"/>
      <c r="H5" s="952"/>
      <c r="I5" s="7"/>
      <c r="Q5" s="108"/>
      <c r="R5" s="109"/>
    </row>
    <row r="6" spans="1:18" ht="13.5" customHeight="1">
      <c r="A6" s="948" t="str">
        <f>CONCATENATE('Data GL'!E7," -"," TAHUN"," ",'Data GL'!E8)</f>
        <v>Jan - TAHUN 2026</v>
      </c>
      <c r="B6" s="948"/>
      <c r="C6" s="948"/>
      <c r="D6" s="948"/>
      <c r="E6" s="948"/>
      <c r="F6" s="948"/>
      <c r="G6" s="948"/>
      <c r="H6" s="948"/>
      <c r="I6" s="7"/>
      <c r="Q6" s="108"/>
      <c r="R6" s="109"/>
    </row>
    <row r="7" spans="1:18" ht="11.25" customHeight="1" thickBot="1">
      <c r="A7" s="100"/>
      <c r="B7" s="182"/>
      <c r="C7" s="100"/>
      <c r="D7" s="100"/>
      <c r="E7" s="100"/>
      <c r="F7" s="100"/>
      <c r="G7" s="219"/>
      <c r="H7" s="100"/>
      <c r="I7" s="7"/>
      <c r="Q7" s="108"/>
      <c r="R7" s="109"/>
    </row>
    <row r="8" spans="1:18" s="105" customFormat="1" ht="3.75" customHeight="1" thickTop="1">
      <c r="A8" s="20"/>
      <c r="B8" s="939" t="str">
        <f>UPPER(IF(H9=0,"",VLOOKUP(H9,Tarkun,2,0)))</f>
        <v xml:space="preserve">PERSEDIAAN BAHAN PENOLONG </v>
      </c>
      <c r="C8" s="940"/>
      <c r="D8" s="940"/>
      <c r="E8" s="941"/>
      <c r="F8" s="20"/>
      <c r="G8" s="220"/>
      <c r="H8" s="20"/>
      <c r="I8" s="96"/>
      <c r="Q8" s="108"/>
      <c r="R8" s="109"/>
    </row>
    <row r="9" spans="1:18" s="105" customFormat="1" ht="14.25" customHeight="1">
      <c r="A9" s="103"/>
      <c r="B9" s="942"/>
      <c r="C9" s="943"/>
      <c r="D9" s="943"/>
      <c r="E9" s="944"/>
      <c r="F9" s="17"/>
      <c r="G9" s="221">
        <v>11801</v>
      </c>
      <c r="H9" s="177">
        <v>11400</v>
      </c>
      <c r="I9" s="20"/>
      <c r="Q9" s="108"/>
      <c r="R9" s="109"/>
    </row>
    <row r="10" spans="1:18" s="105" customFormat="1" ht="0.75" customHeight="1" thickBot="1">
      <c r="A10" s="101"/>
      <c r="B10" s="945"/>
      <c r="C10" s="946"/>
      <c r="D10" s="946"/>
      <c r="E10" s="947"/>
      <c r="F10" s="17"/>
      <c r="G10" s="222"/>
      <c r="H10" s="102"/>
      <c r="I10" s="20"/>
      <c r="Q10" s="108"/>
      <c r="R10" s="109"/>
    </row>
    <row r="11" spans="1:18" ht="6" customHeight="1" thickTop="1">
      <c r="A11" s="7"/>
      <c r="B11" s="181"/>
      <c r="C11" s="7"/>
      <c r="D11" s="7"/>
      <c r="E11" s="7"/>
      <c r="F11" s="7"/>
      <c r="H11" s="29"/>
      <c r="I11" s="7"/>
      <c r="Q11" s="108"/>
      <c r="R11" s="110"/>
    </row>
    <row r="12" spans="1:18" ht="18.75" customHeight="1">
      <c r="A12" s="114" t="s">
        <v>83</v>
      </c>
      <c r="B12" s="183" t="s">
        <v>55</v>
      </c>
      <c r="C12" s="115" t="str">
        <f>VLOOKUP(H9,DAF_AKUN,3,FALSE)</f>
        <v>D</v>
      </c>
      <c r="D12" s="116" t="s">
        <v>79</v>
      </c>
      <c r="E12" s="116" t="s">
        <v>80</v>
      </c>
      <c r="F12" s="117" t="s">
        <v>64</v>
      </c>
      <c r="G12" s="223" t="s">
        <v>65</v>
      </c>
      <c r="H12" s="208" t="s">
        <v>62</v>
      </c>
      <c r="I12" s="7"/>
      <c r="Q12" s="108"/>
      <c r="R12" s="110"/>
    </row>
    <row r="13" spans="1:18" ht="15" customHeight="1" thickBot="1">
      <c r="A13" s="93"/>
      <c r="B13" s="184"/>
      <c r="C13" s="94"/>
      <c r="D13" s="94"/>
      <c r="E13" s="97" t="s">
        <v>60</v>
      </c>
      <c r="F13" s="98">
        <f>IF($C$12="D",VLOOKUP(H9,DAF_AKUN,6,FALSE)+VLOOKUP(H9,DAF_AKUN,7,FALSE),0)</f>
        <v>0</v>
      </c>
      <c r="G13" s="224">
        <f>IF($C$12="D",0,VLOOKUP(H9,DAF_AKUN,6,FALSE)+VLOOKUP(H9,DAF_AKUN,7,FALSE))</f>
        <v>0</v>
      </c>
      <c r="H13" s="99">
        <f>SUM(F13:G13)</f>
        <v>0</v>
      </c>
      <c r="I13" s="211"/>
      <c r="Q13" s="108"/>
      <c r="R13" s="110"/>
    </row>
    <row r="14" spans="1:18" ht="13.5" thickTop="1">
      <c r="A14" s="89">
        <f>A13+1</f>
        <v>1</v>
      </c>
      <c r="B14" s="185" t="str">
        <f>IF(ISERROR(VLOOKUP(A14&amp;H$9,JU_AKUN,6,FALSE)=TRUE),"",VLOOKUP(A14&amp;H$9,JU_AKUN,6,FALSE))</f>
        <v/>
      </c>
      <c r="C14" s="90" t="str">
        <f t="shared" ref="C14:C77" si="0">IF(ISERROR(VLOOKUP(A14&amp;H$9,JU_AKUN,7,FALSE)=TRUE),"",VLOOKUP(A14&amp;H$9,JU_AKUN,7,FALSE))</f>
        <v/>
      </c>
      <c r="D14" s="89" t="str">
        <f t="shared" ref="D14:D77" si="1">IF(ISERROR(VLOOKUP(A14&amp;H$9,JU_AKUN,8,FALSE)=TRUE),"",VLOOKUP(A14&amp;H$9,JU_AKUN,8,FALSE))</f>
        <v/>
      </c>
      <c r="E14" s="91" t="str">
        <f t="shared" ref="E14:E77" si="2">IF(ISERROR(VLOOKUP(A14&amp;H$9,JU_AKUN,9,FALSE)=TRUE),"",VLOOKUP(A14&amp;H$9,JU_AKUN,9,FALSE))</f>
        <v/>
      </c>
      <c r="F14" s="92" t="str">
        <f t="shared" ref="F14:F77" si="3">IF(ISERROR(VLOOKUP(A14&amp;H$9,JU_AKUN,14,FALSE)=TRUE),"",VLOOKUP(A14&amp;H$9,JU_AKUN,14,FALSE))</f>
        <v/>
      </c>
      <c r="G14" s="212" t="str">
        <f t="shared" ref="G14:G77" si="4">IF(ISERROR(VLOOKUP(A14&amp;H$9,JU_AKUN,15,FALSE)=TRUE),"",VLOOKUP(A14&amp;H$9,JU_AKUN,15,FALSE))</f>
        <v/>
      </c>
      <c r="H14" s="92">
        <f>IF(OR(ERR=FALSE,AND(F14="",G14="")),0,IF($C$12="D",$H$13+SUM($F$14:F14)-SUM($G$14:G14),$H$13-SUM($F$14:F14)+SUM($G$14:G14)))</f>
        <v>0</v>
      </c>
      <c r="I14" s="51"/>
      <c r="J14" s="159"/>
      <c r="K14" s="107"/>
      <c r="Q14" s="108"/>
      <c r="R14" s="110"/>
    </row>
    <row r="15" spans="1:18">
      <c r="A15" s="89">
        <f t="shared" ref="A15:A43" si="5">A14+1</f>
        <v>2</v>
      </c>
      <c r="B15" s="185" t="str">
        <f t="shared" ref="B15:B77" si="6">IF(ISERROR(VLOOKUP(A15&amp;H$9,JU_AKUN,6,FALSE)=TRUE),"",VLOOKUP(A15&amp;H$9,JU_AKUN,6,FALSE))</f>
        <v/>
      </c>
      <c r="C15" s="90" t="str">
        <f t="shared" si="0"/>
        <v/>
      </c>
      <c r="D15" s="89" t="str">
        <f t="shared" si="1"/>
        <v/>
      </c>
      <c r="E15" s="91" t="str">
        <f t="shared" si="2"/>
        <v/>
      </c>
      <c r="F15" s="92" t="str">
        <f t="shared" si="3"/>
        <v/>
      </c>
      <c r="G15" s="212" t="str">
        <f t="shared" si="4"/>
        <v/>
      </c>
      <c r="H15" s="92">
        <f>IF(OR(ERR=FALSE,AND(F15="",G15="")),0,IF($C$12="D",$H$13+SUM($F$14:F15)-SUM($G$14:G15),$H$13-SUM($F$14:F15)+SUM($G$14:G15)))</f>
        <v>0</v>
      </c>
      <c r="I15" s="51"/>
      <c r="J15" s="159"/>
      <c r="K15" s="107"/>
      <c r="Q15" s="108"/>
      <c r="R15" s="110"/>
    </row>
    <row r="16" spans="1:18">
      <c r="A16" s="89">
        <f t="shared" si="5"/>
        <v>3</v>
      </c>
      <c r="B16" s="185" t="str">
        <f t="shared" si="6"/>
        <v/>
      </c>
      <c r="C16" s="90" t="str">
        <f t="shared" si="0"/>
        <v/>
      </c>
      <c r="D16" s="89" t="str">
        <f t="shared" si="1"/>
        <v/>
      </c>
      <c r="E16" s="91" t="str">
        <f t="shared" si="2"/>
        <v/>
      </c>
      <c r="F16" s="92" t="str">
        <f>IF(ISERROR(VLOOKUP(A16&amp;H$9,JU_AKUN,14,FALSE)=TRUE),"",VLOOKUP(A16&amp;H$9,JU_AKUN,14,FALSE))</f>
        <v/>
      </c>
      <c r="G16" s="212" t="str">
        <f t="shared" si="4"/>
        <v/>
      </c>
      <c r="H16" s="92">
        <f>IF(OR(ERR=FALSE,AND(F16="",G16="")),0,IF($C$12="D",$H$13+SUM($F$14:F16)-SUM($G$14:G16),$H$13-SUM($F$14:F16)+SUM($G$14:G16)))</f>
        <v>0</v>
      </c>
      <c r="I16" s="51"/>
      <c r="J16" s="106"/>
      <c r="K16" s="107"/>
      <c r="Q16" s="108"/>
      <c r="R16" s="110"/>
    </row>
    <row r="17" spans="1:18">
      <c r="A17" s="89">
        <f t="shared" si="5"/>
        <v>4</v>
      </c>
      <c r="B17" s="185" t="str">
        <f t="shared" si="6"/>
        <v/>
      </c>
      <c r="C17" s="90" t="str">
        <f t="shared" si="0"/>
        <v/>
      </c>
      <c r="D17" s="89" t="str">
        <f>IF(ISERROR(VLOOKUP(A17&amp;H$9,JU_AKUN,8,FALSE)=TRUE),"",VLOOKUP(A17&amp;H$9,JU_AKUN,8,FALSE))</f>
        <v/>
      </c>
      <c r="E17" s="91" t="str">
        <f t="shared" si="2"/>
        <v/>
      </c>
      <c r="F17" s="92" t="str">
        <f t="shared" si="3"/>
        <v/>
      </c>
      <c r="G17" s="212" t="str">
        <f t="shared" si="4"/>
        <v/>
      </c>
      <c r="H17" s="92">
        <f>IF(OR(ERR=FALSE,AND(F17="",G17="")),0,IF($C$12="D",$H$13+SUM($F$14:F17)-SUM($G$14:G17),$H$13-SUM($F$14:F17)+SUM($G$14:G17)))</f>
        <v>0</v>
      </c>
      <c r="I17" s="51"/>
      <c r="J17" s="166"/>
      <c r="K17" s="107"/>
      <c r="Q17" s="108"/>
      <c r="R17" s="110"/>
    </row>
    <row r="18" spans="1:18">
      <c r="A18" s="89">
        <f t="shared" si="5"/>
        <v>5</v>
      </c>
      <c r="B18" s="185" t="str">
        <f t="shared" si="6"/>
        <v/>
      </c>
      <c r="C18" s="90" t="str">
        <f t="shared" si="0"/>
        <v/>
      </c>
      <c r="D18" s="89" t="str">
        <f t="shared" si="1"/>
        <v/>
      </c>
      <c r="E18" s="91" t="str">
        <f t="shared" si="2"/>
        <v/>
      </c>
      <c r="F18" s="92" t="str">
        <f t="shared" si="3"/>
        <v/>
      </c>
      <c r="G18" s="212" t="str">
        <f t="shared" si="4"/>
        <v/>
      </c>
      <c r="H18" s="92">
        <f>IF(OR(ERR=FALSE,AND(F18="",G18="")),0,IF($C$12="D",$H$13+SUM($F$14:F18)-SUM($G$14:G18),$H$13-SUM($F$14:F18)+SUM($G$14:G18)))</f>
        <v>0</v>
      </c>
      <c r="I18" s="51"/>
      <c r="J18" s="106"/>
      <c r="K18" s="107"/>
      <c r="Q18" s="108"/>
      <c r="R18" s="110"/>
    </row>
    <row r="19" spans="1:18">
      <c r="A19" s="89">
        <f t="shared" si="5"/>
        <v>6</v>
      </c>
      <c r="B19" s="185" t="str">
        <f t="shared" si="6"/>
        <v/>
      </c>
      <c r="C19" s="90" t="str">
        <f t="shared" si="0"/>
        <v/>
      </c>
      <c r="D19" s="89" t="str">
        <f t="shared" si="1"/>
        <v/>
      </c>
      <c r="E19" s="91" t="str">
        <f t="shared" si="2"/>
        <v/>
      </c>
      <c r="F19" s="92" t="str">
        <f t="shared" si="3"/>
        <v/>
      </c>
      <c r="G19" s="212" t="str">
        <f t="shared" si="4"/>
        <v/>
      </c>
      <c r="H19" s="92">
        <f>IF(OR(ERR=FALSE,AND(F19="",G19="")),0,IF($C$12="D",$H$13+SUM($F$14:F19)-SUM($G$14:G19),$H$13-SUM($F$14:F19)+SUM($G$14:G19)))</f>
        <v>0</v>
      </c>
      <c r="I19" s="51"/>
      <c r="J19" s="106"/>
      <c r="K19" s="107"/>
      <c r="Q19" s="108"/>
      <c r="R19" s="109"/>
    </row>
    <row r="20" spans="1:18">
      <c r="A20" s="89">
        <f t="shared" si="5"/>
        <v>7</v>
      </c>
      <c r="B20" s="185" t="str">
        <f t="shared" si="6"/>
        <v/>
      </c>
      <c r="C20" s="90" t="str">
        <f t="shared" si="0"/>
        <v/>
      </c>
      <c r="D20" s="89" t="str">
        <f t="shared" si="1"/>
        <v/>
      </c>
      <c r="E20" s="91" t="str">
        <f t="shared" si="2"/>
        <v/>
      </c>
      <c r="F20" s="92" t="str">
        <f t="shared" si="3"/>
        <v/>
      </c>
      <c r="G20" s="212" t="str">
        <f t="shared" si="4"/>
        <v/>
      </c>
      <c r="H20" s="92">
        <f>IF(OR(ERR=FALSE,AND(F20="",G20="")),0,IF($C$12="D",$H$13+SUM($F$14:F20)-SUM($G$14:G20),$H$13-SUM($F$14:F20)+SUM($G$14:G20)))</f>
        <v>0</v>
      </c>
      <c r="I20" s="51"/>
      <c r="J20" s="106"/>
      <c r="K20" s="107"/>
      <c r="Q20" s="108"/>
      <c r="R20" s="111"/>
    </row>
    <row r="21" spans="1:18">
      <c r="A21" s="89">
        <f t="shared" si="5"/>
        <v>8</v>
      </c>
      <c r="B21" s="185" t="str">
        <f t="shared" si="6"/>
        <v/>
      </c>
      <c r="C21" s="90" t="str">
        <f t="shared" si="0"/>
        <v/>
      </c>
      <c r="D21" s="89" t="str">
        <f t="shared" si="1"/>
        <v/>
      </c>
      <c r="E21" s="91" t="str">
        <f t="shared" si="2"/>
        <v/>
      </c>
      <c r="F21" s="92" t="str">
        <f t="shared" si="3"/>
        <v/>
      </c>
      <c r="G21" s="212" t="str">
        <f t="shared" si="4"/>
        <v/>
      </c>
      <c r="H21" s="92">
        <f>IF(OR(ERR=FALSE,AND(F21="",G21="")),0,IF($C$12="D",$H$13+SUM($F$14:F21)-SUM($G$14:G21),$H$13-SUM($F$14:F21)+SUM($G$14:G21)))</f>
        <v>0</v>
      </c>
      <c r="I21" s="51"/>
      <c r="J21" s="106"/>
      <c r="K21" s="107"/>
      <c r="Q21" s="108"/>
      <c r="R21" s="110"/>
    </row>
    <row r="22" spans="1:18">
      <c r="A22" s="89">
        <f t="shared" si="5"/>
        <v>9</v>
      </c>
      <c r="B22" s="185" t="str">
        <f t="shared" si="6"/>
        <v/>
      </c>
      <c r="C22" s="90" t="str">
        <f t="shared" si="0"/>
        <v/>
      </c>
      <c r="D22" s="89" t="str">
        <f t="shared" si="1"/>
        <v/>
      </c>
      <c r="E22" s="91" t="str">
        <f t="shared" si="2"/>
        <v/>
      </c>
      <c r="F22" s="92" t="str">
        <f t="shared" si="3"/>
        <v/>
      </c>
      <c r="G22" s="212" t="str">
        <f t="shared" si="4"/>
        <v/>
      </c>
      <c r="H22" s="92">
        <f>IF(OR(ERR=FALSE,AND(F22="",G22="")),0,IF($C$12="D",$H$13+SUM($F$14:F22)-SUM($G$14:G22),$H$13-SUM($F$14:F22)+SUM($G$14:G22)))</f>
        <v>0</v>
      </c>
      <c r="I22" s="51"/>
      <c r="J22" s="106"/>
      <c r="K22" s="107"/>
      <c r="Q22" s="108"/>
      <c r="R22" s="110"/>
    </row>
    <row r="23" spans="1:18">
      <c r="A23" s="89">
        <f t="shared" si="5"/>
        <v>10</v>
      </c>
      <c r="B23" s="185" t="str">
        <f t="shared" si="6"/>
        <v/>
      </c>
      <c r="C23" s="90" t="str">
        <f t="shared" si="0"/>
        <v/>
      </c>
      <c r="D23" s="89" t="str">
        <f t="shared" si="1"/>
        <v/>
      </c>
      <c r="E23" s="91" t="str">
        <f t="shared" si="2"/>
        <v/>
      </c>
      <c r="F23" s="92" t="str">
        <f t="shared" si="3"/>
        <v/>
      </c>
      <c r="G23" s="212" t="str">
        <f t="shared" si="4"/>
        <v/>
      </c>
      <c r="H23" s="92">
        <f>IF(OR(ERR=FALSE,AND(F23="",G23="")),0,IF($C$12="D",$H$13+SUM($F$14:F23)-SUM($G$14:G23),$H$13-SUM($F$14:F23)+SUM($G$14:G23)))</f>
        <v>0</v>
      </c>
      <c r="I23" s="51"/>
      <c r="J23" s="106"/>
      <c r="K23" s="107"/>
      <c r="Q23" s="108"/>
      <c r="R23" s="111"/>
    </row>
    <row r="24" spans="1:18">
      <c r="A24" s="89">
        <f t="shared" si="5"/>
        <v>11</v>
      </c>
      <c r="B24" s="185" t="str">
        <f t="shared" si="6"/>
        <v/>
      </c>
      <c r="C24" s="90" t="str">
        <f t="shared" si="0"/>
        <v/>
      </c>
      <c r="D24" s="89" t="str">
        <f t="shared" si="1"/>
        <v/>
      </c>
      <c r="E24" s="91" t="str">
        <f t="shared" si="2"/>
        <v/>
      </c>
      <c r="F24" s="92" t="str">
        <f t="shared" si="3"/>
        <v/>
      </c>
      <c r="G24" s="212" t="str">
        <f t="shared" si="4"/>
        <v/>
      </c>
      <c r="H24" s="92">
        <f>IF(OR(ERR=FALSE,AND(F24="",G24="")),0,IF($C$12="D",$H$13+SUM($F$14:F24)-SUM($G$14:G24),$H$13-SUM($F$14:F24)+SUM($G$14:G24)))</f>
        <v>0</v>
      </c>
      <c r="I24" s="51"/>
      <c r="J24" s="106"/>
      <c r="K24" s="107"/>
      <c r="Q24" s="108"/>
      <c r="R24" s="111"/>
    </row>
    <row r="25" spans="1:18">
      <c r="A25" s="89">
        <f t="shared" si="5"/>
        <v>12</v>
      </c>
      <c r="B25" s="185" t="str">
        <f t="shared" si="6"/>
        <v/>
      </c>
      <c r="C25" s="90" t="str">
        <f t="shared" si="0"/>
        <v/>
      </c>
      <c r="D25" s="89" t="str">
        <f t="shared" si="1"/>
        <v/>
      </c>
      <c r="E25" s="91" t="str">
        <f t="shared" si="2"/>
        <v/>
      </c>
      <c r="F25" s="92" t="str">
        <f t="shared" si="3"/>
        <v/>
      </c>
      <c r="G25" s="212" t="str">
        <f t="shared" si="4"/>
        <v/>
      </c>
      <c r="H25" s="92">
        <f>IF(OR(ERR=FALSE,AND(F25="",G25="")),0,IF($C$12="D",$H$13+SUM($F$14:F25)-SUM($G$14:G25),$H$13-SUM($F$14:F25)+SUM($G$14:G25)))</f>
        <v>0</v>
      </c>
      <c r="I25" s="51"/>
      <c r="J25" s="106"/>
      <c r="K25" s="107"/>
      <c r="Q25" s="108"/>
      <c r="R25" s="110"/>
    </row>
    <row r="26" spans="1:18">
      <c r="A26" s="89">
        <f t="shared" si="5"/>
        <v>13</v>
      </c>
      <c r="B26" s="185" t="str">
        <f t="shared" si="6"/>
        <v/>
      </c>
      <c r="C26" s="90" t="str">
        <f t="shared" si="0"/>
        <v/>
      </c>
      <c r="D26" s="89" t="str">
        <f t="shared" si="1"/>
        <v/>
      </c>
      <c r="E26" s="91" t="str">
        <f t="shared" si="2"/>
        <v/>
      </c>
      <c r="F26" s="92" t="str">
        <f t="shared" si="3"/>
        <v/>
      </c>
      <c r="G26" s="212" t="str">
        <f t="shared" si="4"/>
        <v/>
      </c>
      <c r="H26" s="92">
        <f>IF(OR(ERR=FALSE,AND(F26="",G26="")),0,IF($C$12="D",$H$13+SUM($F$14:F26)-SUM($G$14:G26),$H$13-SUM($F$14:F26)+SUM($G$14:G26)))</f>
        <v>0</v>
      </c>
      <c r="I26" s="51"/>
      <c r="J26" s="106"/>
      <c r="K26" s="107"/>
      <c r="Q26" s="108"/>
      <c r="R26" s="109"/>
    </row>
    <row r="27" spans="1:18">
      <c r="A27" s="89">
        <f t="shared" si="5"/>
        <v>14</v>
      </c>
      <c r="B27" s="185" t="str">
        <f t="shared" si="6"/>
        <v/>
      </c>
      <c r="C27" s="90" t="str">
        <f t="shared" si="0"/>
        <v/>
      </c>
      <c r="D27" s="89" t="str">
        <f t="shared" si="1"/>
        <v/>
      </c>
      <c r="E27" s="91" t="str">
        <f t="shared" si="2"/>
        <v/>
      </c>
      <c r="F27" s="92" t="str">
        <f t="shared" si="3"/>
        <v/>
      </c>
      <c r="G27" s="212" t="str">
        <f t="shared" si="4"/>
        <v/>
      </c>
      <c r="H27" s="92">
        <f>IF(OR(ERR=FALSE,AND(F27="",G27="")),0,IF($C$12="D",$H$13+SUM($F$14:F27)-SUM($G$14:G27),$H$13-SUM($F$14:F27)+SUM($G$14:G27)))</f>
        <v>0</v>
      </c>
      <c r="I27" s="51"/>
      <c r="J27" s="106"/>
      <c r="K27" s="107"/>
      <c r="Q27" s="108"/>
      <c r="R27" s="111"/>
    </row>
    <row r="28" spans="1:18">
      <c r="A28" s="89">
        <f t="shared" si="5"/>
        <v>15</v>
      </c>
      <c r="B28" s="185" t="str">
        <f t="shared" si="6"/>
        <v/>
      </c>
      <c r="C28" s="90" t="str">
        <f t="shared" si="0"/>
        <v/>
      </c>
      <c r="D28" s="89" t="str">
        <f t="shared" si="1"/>
        <v/>
      </c>
      <c r="E28" s="91" t="str">
        <f t="shared" si="2"/>
        <v/>
      </c>
      <c r="F28" s="92" t="str">
        <f t="shared" si="3"/>
        <v/>
      </c>
      <c r="G28" s="212" t="str">
        <f t="shared" si="4"/>
        <v/>
      </c>
      <c r="H28" s="92">
        <f>IF(OR(ERR=FALSE,AND(F28="",G28="")),0,IF($C$12="D",$H$13+SUM($F$14:F28)-SUM($G$14:G28),$H$13-SUM($F$14:F28)+SUM($G$14:G28)))</f>
        <v>0</v>
      </c>
      <c r="I28" s="51"/>
      <c r="J28" s="106"/>
      <c r="K28" s="107"/>
      <c r="Q28" s="108"/>
      <c r="R28" s="111"/>
    </row>
    <row r="29" spans="1:18">
      <c r="A29" s="89">
        <f t="shared" si="5"/>
        <v>16</v>
      </c>
      <c r="B29" s="185" t="str">
        <f t="shared" si="6"/>
        <v/>
      </c>
      <c r="C29" s="90" t="str">
        <f t="shared" si="0"/>
        <v/>
      </c>
      <c r="D29" s="89" t="str">
        <f t="shared" si="1"/>
        <v/>
      </c>
      <c r="E29" s="91" t="str">
        <f t="shared" si="2"/>
        <v/>
      </c>
      <c r="F29" s="92" t="str">
        <f t="shared" si="3"/>
        <v/>
      </c>
      <c r="G29" s="212" t="str">
        <f t="shared" si="4"/>
        <v/>
      </c>
      <c r="H29" s="92">
        <f>IF(OR(ERR=FALSE,AND(F29="",G29="")),0,IF($C$12="D",$H$13+SUM($F$14:F29)-SUM($G$14:G29),$H$13-SUM($F$14:F29)+SUM($G$14:G29)))</f>
        <v>0</v>
      </c>
      <c r="I29" s="51"/>
      <c r="J29" s="106"/>
      <c r="K29" s="107"/>
      <c r="Q29" s="108"/>
      <c r="R29" s="109"/>
    </row>
    <row r="30" spans="1:18">
      <c r="A30" s="89">
        <f t="shared" si="5"/>
        <v>17</v>
      </c>
      <c r="B30" s="185" t="str">
        <f t="shared" si="6"/>
        <v/>
      </c>
      <c r="C30" s="90" t="str">
        <f t="shared" si="0"/>
        <v/>
      </c>
      <c r="D30" s="89" t="str">
        <f t="shared" si="1"/>
        <v/>
      </c>
      <c r="E30" s="91" t="str">
        <f t="shared" si="2"/>
        <v/>
      </c>
      <c r="F30" s="92" t="str">
        <f t="shared" si="3"/>
        <v/>
      </c>
      <c r="G30" s="212" t="str">
        <f t="shared" si="4"/>
        <v/>
      </c>
      <c r="H30" s="92">
        <f>IF(OR(ERR=FALSE,AND(F30="",G30="")),0,IF($C$12="D",$H$13+SUM($F$14:F30)-SUM($G$14:G30),$H$13-SUM($F$14:F30)+SUM($G$14:G30)))</f>
        <v>0</v>
      </c>
      <c r="I30" s="51"/>
      <c r="J30" s="166"/>
      <c r="K30" s="107"/>
      <c r="Q30" s="108"/>
      <c r="R30" s="111"/>
    </row>
    <row r="31" spans="1:18">
      <c r="A31" s="89">
        <f t="shared" si="5"/>
        <v>18</v>
      </c>
      <c r="B31" s="185" t="str">
        <f t="shared" si="6"/>
        <v/>
      </c>
      <c r="C31" s="90" t="str">
        <f t="shared" si="0"/>
        <v/>
      </c>
      <c r="D31" s="89" t="str">
        <f t="shared" si="1"/>
        <v/>
      </c>
      <c r="E31" s="91" t="str">
        <f t="shared" si="2"/>
        <v/>
      </c>
      <c r="F31" s="92" t="str">
        <f t="shared" si="3"/>
        <v/>
      </c>
      <c r="G31" s="212" t="str">
        <f t="shared" si="4"/>
        <v/>
      </c>
      <c r="H31" s="92">
        <f>IF(OR(ERR=FALSE,AND(F31="",G31="")),0,IF($C$12="D",$H$13+SUM($F$14:F31)-SUM($G$14:G31),$H$13-SUM($F$14:F31)+SUM($G$14:G31)))</f>
        <v>0</v>
      </c>
      <c r="I31" s="51"/>
      <c r="J31" s="166"/>
      <c r="K31" s="107"/>
      <c r="Q31" s="108"/>
      <c r="R31" s="111"/>
    </row>
    <row r="32" spans="1:18">
      <c r="A32" s="89">
        <f t="shared" si="5"/>
        <v>19</v>
      </c>
      <c r="B32" s="185" t="str">
        <f t="shared" si="6"/>
        <v/>
      </c>
      <c r="C32" s="90" t="str">
        <f t="shared" si="0"/>
        <v/>
      </c>
      <c r="D32" s="89" t="str">
        <f t="shared" si="1"/>
        <v/>
      </c>
      <c r="E32" s="91" t="str">
        <f t="shared" si="2"/>
        <v/>
      </c>
      <c r="F32" s="92" t="str">
        <f t="shared" si="3"/>
        <v/>
      </c>
      <c r="G32" s="212" t="str">
        <f t="shared" si="4"/>
        <v/>
      </c>
      <c r="H32" s="92">
        <f>IF(OR(ERR=FALSE,AND(F32="",G32="")),0,IF($C$12="D",$H$13+SUM($F$14:F32)-SUM($G$14:G32),$H$13-SUM($F$14:F32)+SUM($G$14:G32)))</f>
        <v>0</v>
      </c>
      <c r="I32" s="51"/>
      <c r="J32" s="106"/>
      <c r="K32" s="107"/>
      <c r="Q32" s="112"/>
      <c r="R32" s="109"/>
    </row>
    <row r="33" spans="1:18">
      <c r="A33" s="89">
        <f t="shared" si="5"/>
        <v>20</v>
      </c>
      <c r="B33" s="185" t="str">
        <f t="shared" si="6"/>
        <v/>
      </c>
      <c r="C33" s="90" t="str">
        <f t="shared" si="0"/>
        <v/>
      </c>
      <c r="D33" s="89" t="str">
        <f t="shared" si="1"/>
        <v/>
      </c>
      <c r="E33" s="91" t="str">
        <f t="shared" si="2"/>
        <v/>
      </c>
      <c r="F33" s="92" t="str">
        <f t="shared" si="3"/>
        <v/>
      </c>
      <c r="G33" s="212" t="str">
        <f t="shared" si="4"/>
        <v/>
      </c>
      <c r="H33" s="92">
        <f>IF(OR(ERR=FALSE,AND(F33="",G33="")),0,IF($C$12="D",$H$13+SUM($F$14:F33)-SUM($G$14:G33),$H$13-SUM($F$14:F33)+SUM($G$14:G33)))</f>
        <v>0</v>
      </c>
      <c r="I33" s="51"/>
      <c r="J33" s="106"/>
      <c r="K33" s="107"/>
      <c r="Q33" s="112"/>
      <c r="R33" s="109"/>
    </row>
    <row r="34" spans="1:18">
      <c r="A34" s="89">
        <f t="shared" si="5"/>
        <v>21</v>
      </c>
      <c r="B34" s="185" t="str">
        <f t="shared" si="6"/>
        <v/>
      </c>
      <c r="C34" s="90" t="str">
        <f t="shared" si="0"/>
        <v/>
      </c>
      <c r="D34" s="89" t="str">
        <f t="shared" si="1"/>
        <v/>
      </c>
      <c r="E34" s="91" t="str">
        <f t="shared" si="2"/>
        <v/>
      </c>
      <c r="F34" s="92" t="str">
        <f t="shared" si="3"/>
        <v/>
      </c>
      <c r="G34" s="212" t="str">
        <f t="shared" si="4"/>
        <v/>
      </c>
      <c r="H34" s="92">
        <f>IF(OR(ERR=FALSE,AND(F34="",G34="")),0,IF($C$12="D",$H$13+SUM($F$14:F34)-SUM($G$14:G34),$H$13-SUM($F$14:F34)+SUM($G$14:G34)))</f>
        <v>0</v>
      </c>
      <c r="I34" s="51"/>
      <c r="J34" s="106"/>
      <c r="K34" s="107"/>
      <c r="Q34" s="112"/>
      <c r="R34" s="109"/>
    </row>
    <row r="35" spans="1:18">
      <c r="A35" s="89">
        <f t="shared" si="5"/>
        <v>22</v>
      </c>
      <c r="B35" s="185" t="str">
        <f t="shared" si="6"/>
        <v/>
      </c>
      <c r="C35" s="90" t="str">
        <f t="shared" si="0"/>
        <v/>
      </c>
      <c r="D35" s="89" t="str">
        <f t="shared" si="1"/>
        <v/>
      </c>
      <c r="E35" s="91" t="str">
        <f t="shared" si="2"/>
        <v/>
      </c>
      <c r="F35" s="92" t="str">
        <f t="shared" si="3"/>
        <v/>
      </c>
      <c r="G35" s="212" t="str">
        <f t="shared" si="4"/>
        <v/>
      </c>
      <c r="H35" s="92">
        <f>IF(OR(ERR=FALSE,AND(F35="",G35="")),0,IF($C$12="D",$H$13+SUM($F$14:F35)-SUM($G$14:G35),$H$13-SUM($F$14:F35)+SUM($G$14:G35)))</f>
        <v>0</v>
      </c>
      <c r="I35" s="51"/>
      <c r="J35" s="106"/>
      <c r="K35" s="107"/>
      <c r="Q35" s="112"/>
      <c r="R35" s="109"/>
    </row>
    <row r="36" spans="1:18">
      <c r="A36" s="89">
        <f t="shared" si="5"/>
        <v>23</v>
      </c>
      <c r="B36" s="185" t="str">
        <f t="shared" si="6"/>
        <v/>
      </c>
      <c r="C36" s="90" t="str">
        <f t="shared" si="0"/>
        <v/>
      </c>
      <c r="D36" s="89" t="str">
        <f t="shared" si="1"/>
        <v/>
      </c>
      <c r="E36" s="91" t="str">
        <f t="shared" si="2"/>
        <v/>
      </c>
      <c r="F36" s="92" t="str">
        <f t="shared" si="3"/>
        <v/>
      </c>
      <c r="G36" s="212" t="str">
        <f t="shared" si="4"/>
        <v/>
      </c>
      <c r="H36" s="92">
        <f>IF(OR(ERR=FALSE,AND(F36="",G36="")),0,IF($C$12="D",$H$13+SUM($F$14:F36)-SUM($G$14:G36),$H$13-SUM($F$14:F36)+SUM($G$14:G36)))</f>
        <v>0</v>
      </c>
      <c r="I36" s="51"/>
      <c r="J36" s="106"/>
      <c r="Q36" s="112"/>
      <c r="R36" s="109"/>
    </row>
    <row r="37" spans="1:18">
      <c r="A37" s="89">
        <f t="shared" si="5"/>
        <v>24</v>
      </c>
      <c r="B37" s="185" t="str">
        <f t="shared" si="6"/>
        <v/>
      </c>
      <c r="C37" s="90" t="str">
        <f t="shared" si="0"/>
        <v/>
      </c>
      <c r="D37" s="89" t="str">
        <f t="shared" si="1"/>
        <v/>
      </c>
      <c r="E37" s="91" t="str">
        <f t="shared" si="2"/>
        <v/>
      </c>
      <c r="F37" s="92" t="str">
        <f t="shared" si="3"/>
        <v/>
      </c>
      <c r="G37" s="212" t="str">
        <f t="shared" si="4"/>
        <v/>
      </c>
      <c r="H37" s="92">
        <f>IF(OR(ERR=FALSE,AND(F37="",G37="")),0,IF($C$12="D",$H$13+SUM($F$14:F37)-SUM($G$14:G37),$H$13-SUM($F$14:F37)+SUM($G$14:G37)))</f>
        <v>0</v>
      </c>
      <c r="I37" s="51"/>
      <c r="J37" s="106"/>
      <c r="Q37" s="112"/>
      <c r="R37" s="109"/>
    </row>
    <row r="38" spans="1:18">
      <c r="A38" s="89">
        <f t="shared" si="5"/>
        <v>25</v>
      </c>
      <c r="B38" s="185" t="str">
        <f t="shared" si="6"/>
        <v/>
      </c>
      <c r="C38" s="90" t="str">
        <f t="shared" si="0"/>
        <v/>
      </c>
      <c r="D38" s="89" t="str">
        <f t="shared" si="1"/>
        <v/>
      </c>
      <c r="E38" s="91" t="str">
        <f t="shared" si="2"/>
        <v/>
      </c>
      <c r="F38" s="92" t="str">
        <f t="shared" si="3"/>
        <v/>
      </c>
      <c r="G38" s="212" t="str">
        <f t="shared" si="4"/>
        <v/>
      </c>
      <c r="H38" s="92">
        <f>IF(OR(ERR=FALSE,AND(F38="",G38="")),0,IF($C$12="D",$H$13+SUM($F$14:F38)-SUM($G$14:G38),$H$13-SUM($F$14:F38)+SUM($G$14:G38)))</f>
        <v>0</v>
      </c>
      <c r="I38" s="51"/>
      <c r="Q38" s="112"/>
      <c r="R38" s="109"/>
    </row>
    <row r="39" spans="1:18">
      <c r="A39" s="89">
        <f t="shared" si="5"/>
        <v>26</v>
      </c>
      <c r="B39" s="185" t="str">
        <f t="shared" si="6"/>
        <v/>
      </c>
      <c r="C39" s="90" t="str">
        <f t="shared" si="0"/>
        <v/>
      </c>
      <c r="D39" s="89" t="str">
        <f t="shared" si="1"/>
        <v/>
      </c>
      <c r="E39" s="91" t="str">
        <f t="shared" si="2"/>
        <v/>
      </c>
      <c r="F39" s="92" t="str">
        <f t="shared" si="3"/>
        <v/>
      </c>
      <c r="G39" s="212" t="str">
        <f t="shared" si="4"/>
        <v/>
      </c>
      <c r="H39" s="92">
        <f>IF(OR(ERR=FALSE,AND(F39="",G39="")),0,IF($C$12="D",$H$13+SUM($F$14:F39)-SUM($G$14:G39),$H$13-SUM($F$14:F39)+SUM($G$14:G39)))</f>
        <v>0</v>
      </c>
      <c r="I39" s="51"/>
      <c r="Q39" s="112"/>
      <c r="R39" s="109"/>
    </row>
    <row r="40" spans="1:18">
      <c r="A40" s="89">
        <f t="shared" si="5"/>
        <v>27</v>
      </c>
      <c r="B40" s="185" t="str">
        <f t="shared" si="6"/>
        <v/>
      </c>
      <c r="C40" s="90" t="str">
        <f t="shared" si="0"/>
        <v/>
      </c>
      <c r="D40" s="89" t="str">
        <f t="shared" si="1"/>
        <v/>
      </c>
      <c r="E40" s="91" t="str">
        <f t="shared" si="2"/>
        <v/>
      </c>
      <c r="F40" s="92" t="str">
        <f t="shared" si="3"/>
        <v/>
      </c>
      <c r="G40" s="212" t="str">
        <f t="shared" si="4"/>
        <v/>
      </c>
      <c r="H40" s="92">
        <f>IF(OR(ERR=FALSE,AND(F40="",G40="")),0,IF($C$12="D",$H$13+SUM($F$14:F40)-SUM($G$14:G40),$H$13-SUM($F$14:F40)+SUM($G$14:G40)))</f>
        <v>0</v>
      </c>
      <c r="I40" s="51"/>
      <c r="Q40" s="112"/>
      <c r="R40" s="109"/>
    </row>
    <row r="41" spans="1:18">
      <c r="A41" s="89">
        <f t="shared" si="5"/>
        <v>28</v>
      </c>
      <c r="B41" s="185" t="str">
        <f t="shared" si="6"/>
        <v/>
      </c>
      <c r="C41" s="90" t="str">
        <f t="shared" si="0"/>
        <v/>
      </c>
      <c r="D41" s="89" t="str">
        <f t="shared" si="1"/>
        <v/>
      </c>
      <c r="E41" s="91" t="str">
        <f t="shared" si="2"/>
        <v/>
      </c>
      <c r="F41" s="92" t="str">
        <f t="shared" si="3"/>
        <v/>
      </c>
      <c r="G41" s="212" t="str">
        <f t="shared" si="4"/>
        <v/>
      </c>
      <c r="H41" s="92">
        <f>IF(OR(ERR=FALSE,AND(F41="",G41="")),0,IF($C$12="D",$H$13+SUM($F$14:F41)-SUM($G$14:G41),$H$13-SUM($F$14:F41)+SUM($G$14:G41)))</f>
        <v>0</v>
      </c>
      <c r="I41" s="51"/>
      <c r="Q41" s="112"/>
      <c r="R41" s="109"/>
    </row>
    <row r="42" spans="1:18">
      <c r="A42" s="89">
        <f t="shared" si="5"/>
        <v>29</v>
      </c>
      <c r="B42" s="185" t="str">
        <f t="shared" si="6"/>
        <v/>
      </c>
      <c r="C42" s="90" t="str">
        <f t="shared" si="0"/>
        <v/>
      </c>
      <c r="D42" s="89" t="str">
        <f t="shared" si="1"/>
        <v/>
      </c>
      <c r="E42" s="91" t="str">
        <f t="shared" si="2"/>
        <v/>
      </c>
      <c r="F42" s="92" t="str">
        <f t="shared" si="3"/>
        <v/>
      </c>
      <c r="G42" s="212" t="str">
        <f t="shared" si="4"/>
        <v/>
      </c>
      <c r="H42" s="92">
        <f>IF(OR(ERR=FALSE,AND(F42="",G42="")),0,IF($C$12="D",$H$13+SUM($F$14:F42)-SUM($G$14:G42),$H$13-SUM($F$14:F42)+SUM($G$14:G42)))</f>
        <v>0</v>
      </c>
      <c r="I42" s="51"/>
      <c r="Q42" s="108"/>
      <c r="R42" s="109"/>
    </row>
    <row r="43" spans="1:18">
      <c r="A43" s="89">
        <f t="shared" si="5"/>
        <v>30</v>
      </c>
      <c r="B43" s="185" t="str">
        <f t="shared" si="6"/>
        <v/>
      </c>
      <c r="C43" s="90" t="str">
        <f t="shared" si="0"/>
        <v/>
      </c>
      <c r="D43" s="89" t="str">
        <f t="shared" si="1"/>
        <v/>
      </c>
      <c r="E43" s="91" t="str">
        <f t="shared" si="2"/>
        <v/>
      </c>
      <c r="F43" s="92" t="str">
        <f t="shared" si="3"/>
        <v/>
      </c>
      <c r="G43" s="212" t="str">
        <f t="shared" si="4"/>
        <v/>
      </c>
      <c r="H43" s="92">
        <f>IF(OR(ERR=FALSE,AND(F43="",G43="")),0,IF($C$12="D",$H$13+SUM($F$14:F43)-SUM($G$14:G43),$H$13-SUM($F$14:F43)+SUM($G$14:G43)))</f>
        <v>0</v>
      </c>
      <c r="I43" s="51"/>
      <c r="Q43" s="108"/>
      <c r="R43" s="109"/>
    </row>
    <row r="44" spans="1:18">
      <c r="A44" s="89">
        <f t="shared" ref="A44:A107" si="7">A43+1</f>
        <v>31</v>
      </c>
      <c r="B44" s="185" t="str">
        <f t="shared" si="6"/>
        <v/>
      </c>
      <c r="C44" s="90" t="str">
        <f t="shared" si="0"/>
        <v/>
      </c>
      <c r="D44" s="89" t="str">
        <f t="shared" si="1"/>
        <v/>
      </c>
      <c r="E44" s="91" t="str">
        <f t="shared" si="2"/>
        <v/>
      </c>
      <c r="F44" s="92" t="str">
        <f t="shared" si="3"/>
        <v/>
      </c>
      <c r="G44" s="212" t="str">
        <f t="shared" si="4"/>
        <v/>
      </c>
      <c r="H44" s="92">
        <f>IF(OR(ERR=FALSE,AND(F44="",G44="")),0,IF($C$12="D",$H$13+SUM($F$14:F44)-SUM($G$14:G44),$H$13-SUM($F$14:F44)+SUM($G$14:G44)))</f>
        <v>0</v>
      </c>
      <c r="I44" s="51"/>
    </row>
    <row r="45" spans="1:18">
      <c r="A45" s="89">
        <f t="shared" si="7"/>
        <v>32</v>
      </c>
      <c r="B45" s="185" t="str">
        <f t="shared" si="6"/>
        <v/>
      </c>
      <c r="C45" s="90" t="str">
        <f t="shared" si="0"/>
        <v/>
      </c>
      <c r="D45" s="89" t="str">
        <f t="shared" si="1"/>
        <v/>
      </c>
      <c r="E45" s="91" t="str">
        <f t="shared" si="2"/>
        <v/>
      </c>
      <c r="F45" s="92" t="str">
        <f t="shared" si="3"/>
        <v/>
      </c>
      <c r="G45" s="212" t="str">
        <f t="shared" si="4"/>
        <v/>
      </c>
      <c r="H45" s="92">
        <f>IF(OR(ERR=FALSE,AND(F45="",G45="")),0,IF($C$12="D",$H$13+SUM($F$14:F45)-SUM($G$14:G45),$H$13-SUM($F$14:F45)+SUM($G$14:G45)))</f>
        <v>0</v>
      </c>
      <c r="I45" s="51"/>
    </row>
    <row r="46" spans="1:18">
      <c r="A46" s="89">
        <f t="shared" si="7"/>
        <v>33</v>
      </c>
      <c r="B46" s="185" t="str">
        <f t="shared" si="6"/>
        <v/>
      </c>
      <c r="C46" s="90" t="str">
        <f t="shared" si="0"/>
        <v/>
      </c>
      <c r="D46" s="89" t="str">
        <f t="shared" si="1"/>
        <v/>
      </c>
      <c r="E46" s="91" t="str">
        <f t="shared" si="2"/>
        <v/>
      </c>
      <c r="F46" s="92" t="str">
        <f t="shared" si="3"/>
        <v/>
      </c>
      <c r="G46" s="212" t="str">
        <f t="shared" si="4"/>
        <v/>
      </c>
      <c r="H46" s="92">
        <f>IF(OR(ERR=FALSE,AND(F46="",G46="")),0,IF($C$12="D",$H$13+SUM($F$14:F46)-SUM($G$14:G46),$H$13-SUM($F$14:F46)+SUM($G$14:G46)))</f>
        <v>0</v>
      </c>
      <c r="I46" s="51"/>
    </row>
    <row r="47" spans="1:18">
      <c r="A47" s="89">
        <f t="shared" si="7"/>
        <v>34</v>
      </c>
      <c r="B47" s="185" t="str">
        <f t="shared" si="6"/>
        <v/>
      </c>
      <c r="C47" s="90" t="str">
        <f t="shared" si="0"/>
        <v/>
      </c>
      <c r="D47" s="89" t="str">
        <f t="shared" si="1"/>
        <v/>
      </c>
      <c r="E47" s="91" t="str">
        <f t="shared" si="2"/>
        <v/>
      </c>
      <c r="F47" s="92" t="str">
        <f t="shared" si="3"/>
        <v/>
      </c>
      <c r="G47" s="212" t="str">
        <f t="shared" si="4"/>
        <v/>
      </c>
      <c r="H47" s="92">
        <f>IF(OR(ERR=FALSE,AND(F47="",G47="")),0,IF($C$12="D",$H$13+SUM($F$14:F47)-SUM($G$14:G47),$H$13-SUM($F$14:F47)+SUM($G$14:G47)))</f>
        <v>0</v>
      </c>
      <c r="I47" s="51"/>
    </row>
    <row r="48" spans="1:18">
      <c r="A48" s="89">
        <f t="shared" si="7"/>
        <v>35</v>
      </c>
      <c r="B48" s="185" t="str">
        <f t="shared" si="6"/>
        <v/>
      </c>
      <c r="C48" s="90" t="str">
        <f t="shared" si="0"/>
        <v/>
      </c>
      <c r="D48" s="89" t="str">
        <f t="shared" si="1"/>
        <v/>
      </c>
      <c r="E48" s="91" t="str">
        <f t="shared" si="2"/>
        <v/>
      </c>
      <c r="F48" s="92" t="str">
        <f t="shared" si="3"/>
        <v/>
      </c>
      <c r="G48" s="212" t="str">
        <f t="shared" si="4"/>
        <v/>
      </c>
      <c r="H48" s="92">
        <f>IF(OR(ERR=FALSE,AND(F48="",G48="")),0,IF($C$12="D",$H$13+SUM($F$14:F48)-SUM($G$14:G48),$H$13-SUM($F$14:F48)+SUM($G$14:G48)))</f>
        <v>0</v>
      </c>
      <c r="I48" s="51"/>
    </row>
    <row r="49" spans="1:9">
      <c r="A49" s="89">
        <f t="shared" si="7"/>
        <v>36</v>
      </c>
      <c r="B49" s="185" t="str">
        <f t="shared" si="6"/>
        <v/>
      </c>
      <c r="C49" s="90" t="str">
        <f t="shared" si="0"/>
        <v/>
      </c>
      <c r="D49" s="89" t="str">
        <f t="shared" si="1"/>
        <v/>
      </c>
      <c r="E49" s="91" t="str">
        <f t="shared" si="2"/>
        <v/>
      </c>
      <c r="F49" s="92" t="str">
        <f t="shared" si="3"/>
        <v/>
      </c>
      <c r="G49" s="212" t="str">
        <f t="shared" si="4"/>
        <v/>
      </c>
      <c r="H49" s="92">
        <f>IF(OR(ERR=FALSE,AND(F49="",G49="")),0,IF($C$12="D",$H$13+SUM($F$14:F49)-SUM($G$14:G49),$H$13-SUM($F$14:F49)+SUM($G$14:G49)))</f>
        <v>0</v>
      </c>
      <c r="I49" s="51"/>
    </row>
    <row r="50" spans="1:9">
      <c r="A50" s="89">
        <f t="shared" si="7"/>
        <v>37</v>
      </c>
      <c r="B50" s="185" t="str">
        <f t="shared" si="6"/>
        <v/>
      </c>
      <c r="C50" s="90" t="str">
        <f t="shared" si="0"/>
        <v/>
      </c>
      <c r="D50" s="89" t="str">
        <f t="shared" si="1"/>
        <v/>
      </c>
      <c r="E50" s="91" t="str">
        <f t="shared" si="2"/>
        <v/>
      </c>
      <c r="F50" s="92" t="str">
        <f t="shared" si="3"/>
        <v/>
      </c>
      <c r="G50" s="212" t="str">
        <f t="shared" si="4"/>
        <v/>
      </c>
      <c r="H50" s="92">
        <f>IF(OR(ERR=FALSE,AND(F50="",G50="")),0,IF($C$12="D",$H$13+SUM($F$14:F50)-SUM($G$14:G50),$H$13-SUM($F$14:F50)+SUM($G$14:G50)))</f>
        <v>0</v>
      </c>
      <c r="I50" s="51"/>
    </row>
    <row r="51" spans="1:9">
      <c r="A51" s="89">
        <f t="shared" si="7"/>
        <v>38</v>
      </c>
      <c r="B51" s="185" t="str">
        <f t="shared" si="6"/>
        <v/>
      </c>
      <c r="C51" s="90" t="str">
        <f t="shared" si="0"/>
        <v/>
      </c>
      <c r="D51" s="89" t="str">
        <f t="shared" si="1"/>
        <v/>
      </c>
      <c r="E51" s="91" t="str">
        <f t="shared" si="2"/>
        <v/>
      </c>
      <c r="F51" s="92" t="str">
        <f t="shared" si="3"/>
        <v/>
      </c>
      <c r="G51" s="212" t="str">
        <f t="shared" si="4"/>
        <v/>
      </c>
      <c r="H51" s="92">
        <f>IF(OR(ERR=FALSE,AND(F51="",G51="")),0,IF($C$12="D",$H$13+SUM($F$14:F51)-SUM($G$14:G51),$H$13-SUM($F$14:F51)+SUM($G$14:G51)))</f>
        <v>0</v>
      </c>
      <c r="I51" s="51"/>
    </row>
    <row r="52" spans="1:9">
      <c r="A52" s="89">
        <f t="shared" si="7"/>
        <v>39</v>
      </c>
      <c r="B52" s="185" t="str">
        <f t="shared" si="6"/>
        <v/>
      </c>
      <c r="C52" s="90" t="str">
        <f t="shared" si="0"/>
        <v/>
      </c>
      <c r="D52" s="89" t="str">
        <f t="shared" si="1"/>
        <v/>
      </c>
      <c r="E52" s="91" t="str">
        <f t="shared" si="2"/>
        <v/>
      </c>
      <c r="F52" s="92" t="str">
        <f t="shared" si="3"/>
        <v/>
      </c>
      <c r="G52" s="212" t="str">
        <f t="shared" si="4"/>
        <v/>
      </c>
      <c r="H52" s="92">
        <f>IF(OR(ERR=FALSE,AND(F52="",G52="")),0,IF($C$12="D",$H$13+SUM($F$14:F52)-SUM($G$14:G52),$H$13-SUM($F$14:F52)+SUM($G$14:G52)))</f>
        <v>0</v>
      </c>
      <c r="I52" s="51"/>
    </row>
    <row r="53" spans="1:9">
      <c r="A53" s="89">
        <f t="shared" si="7"/>
        <v>40</v>
      </c>
      <c r="B53" s="185" t="str">
        <f t="shared" si="6"/>
        <v/>
      </c>
      <c r="C53" s="90" t="str">
        <f t="shared" si="0"/>
        <v/>
      </c>
      <c r="D53" s="89" t="str">
        <f t="shared" si="1"/>
        <v/>
      </c>
      <c r="E53" s="91" t="str">
        <f t="shared" si="2"/>
        <v/>
      </c>
      <c r="F53" s="92" t="str">
        <f t="shared" si="3"/>
        <v/>
      </c>
      <c r="G53" s="212" t="str">
        <f t="shared" si="4"/>
        <v/>
      </c>
      <c r="H53" s="92">
        <f>IF(OR(ERR=FALSE,AND(F53="",G53="")),0,IF($C$12="D",$H$13+SUM($F$14:F53)-SUM($G$14:G53),$H$13-SUM($F$14:F53)+SUM($G$14:G53)))</f>
        <v>0</v>
      </c>
      <c r="I53" s="51"/>
    </row>
    <row r="54" spans="1:9">
      <c r="A54" s="89">
        <f>A53+1</f>
        <v>41</v>
      </c>
      <c r="B54" s="185" t="str">
        <f t="shared" si="6"/>
        <v/>
      </c>
      <c r="C54" s="90" t="str">
        <f t="shared" si="0"/>
        <v/>
      </c>
      <c r="D54" s="89" t="str">
        <f t="shared" si="1"/>
        <v/>
      </c>
      <c r="E54" s="91" t="str">
        <f t="shared" si="2"/>
        <v/>
      </c>
      <c r="F54" s="92" t="str">
        <f t="shared" si="3"/>
        <v/>
      </c>
      <c r="G54" s="212" t="str">
        <f t="shared" si="4"/>
        <v/>
      </c>
      <c r="H54" s="92">
        <f>IF(OR(ERR=FALSE,AND(F54="",G54="")),0,IF($C$12="D",$H$13+SUM($F$14:F54)-SUM($G$14:G54),$H$13-SUM($F$14:F54)+SUM($G$14:G54)))</f>
        <v>0</v>
      </c>
      <c r="I54" s="51"/>
    </row>
    <row r="55" spans="1:9">
      <c r="A55" s="89">
        <f t="shared" si="7"/>
        <v>42</v>
      </c>
      <c r="B55" s="185" t="str">
        <f t="shared" si="6"/>
        <v/>
      </c>
      <c r="C55" s="90" t="str">
        <f t="shared" si="0"/>
        <v/>
      </c>
      <c r="D55" s="89" t="str">
        <f t="shared" si="1"/>
        <v/>
      </c>
      <c r="E55" s="91" t="str">
        <f t="shared" si="2"/>
        <v/>
      </c>
      <c r="F55" s="92" t="str">
        <f t="shared" si="3"/>
        <v/>
      </c>
      <c r="G55" s="212" t="str">
        <f t="shared" si="4"/>
        <v/>
      </c>
      <c r="H55" s="92">
        <f>IF(OR(ERR=FALSE,AND(F55="",G55="")),0,IF($C$12="D",$H$13+SUM($F$14:F55)-SUM($G$14:G55),$H$13-SUM($F$14:F55)+SUM($G$14:G55)))</f>
        <v>0</v>
      </c>
      <c r="I55" s="51"/>
    </row>
    <row r="56" spans="1:9">
      <c r="A56" s="89">
        <f t="shared" si="7"/>
        <v>43</v>
      </c>
      <c r="B56" s="185" t="str">
        <f t="shared" si="6"/>
        <v/>
      </c>
      <c r="C56" s="90" t="str">
        <f t="shared" si="0"/>
        <v/>
      </c>
      <c r="D56" s="89" t="str">
        <f t="shared" si="1"/>
        <v/>
      </c>
      <c r="E56" s="91" t="str">
        <f t="shared" si="2"/>
        <v/>
      </c>
      <c r="F56" s="92" t="str">
        <f t="shared" si="3"/>
        <v/>
      </c>
      <c r="G56" s="212" t="str">
        <f t="shared" si="4"/>
        <v/>
      </c>
      <c r="H56" s="92">
        <f>IF(OR(ERR=FALSE,AND(F56="",G56="")),0,IF($C$12="D",$H$13+SUM($F$14:F56)-SUM($G$14:G56),$H$13-SUM($F$14:F56)+SUM($G$14:G56)))</f>
        <v>0</v>
      </c>
      <c r="I56" s="51"/>
    </row>
    <row r="57" spans="1:9">
      <c r="A57" s="89">
        <f t="shared" si="7"/>
        <v>44</v>
      </c>
      <c r="B57" s="185" t="str">
        <f t="shared" si="6"/>
        <v/>
      </c>
      <c r="C57" s="90" t="str">
        <f t="shared" si="0"/>
        <v/>
      </c>
      <c r="D57" s="89" t="str">
        <f t="shared" si="1"/>
        <v/>
      </c>
      <c r="E57" s="91" t="str">
        <f t="shared" si="2"/>
        <v/>
      </c>
      <c r="F57" s="92" t="str">
        <f t="shared" si="3"/>
        <v/>
      </c>
      <c r="G57" s="212" t="str">
        <f t="shared" si="4"/>
        <v/>
      </c>
      <c r="H57" s="92">
        <f>IF(OR(ERR=FALSE,AND(F57="",G57="")),0,IF($C$12="D",$H$13+SUM($F$14:F57)-SUM($G$14:G57),$H$13-SUM($F$14:F57)+SUM($G$14:G57)))</f>
        <v>0</v>
      </c>
      <c r="I57" s="51"/>
    </row>
    <row r="58" spans="1:9">
      <c r="A58" s="89">
        <f t="shared" si="7"/>
        <v>45</v>
      </c>
      <c r="B58" s="185" t="str">
        <f t="shared" si="6"/>
        <v/>
      </c>
      <c r="C58" s="90" t="str">
        <f t="shared" si="0"/>
        <v/>
      </c>
      <c r="D58" s="89" t="str">
        <f t="shared" si="1"/>
        <v/>
      </c>
      <c r="E58" s="91" t="str">
        <f t="shared" si="2"/>
        <v/>
      </c>
      <c r="F58" s="92" t="str">
        <f t="shared" si="3"/>
        <v/>
      </c>
      <c r="G58" s="212" t="str">
        <f t="shared" si="4"/>
        <v/>
      </c>
      <c r="H58" s="92">
        <f>IF(OR(ERR=FALSE,AND(F58="",G58="")),0,IF($C$12="D",$H$13+SUM($F$14:F58)-SUM($G$14:G58),$H$13-SUM($F$14:F58)+SUM($G$14:G58)))</f>
        <v>0</v>
      </c>
      <c r="I58" s="51"/>
    </row>
    <row r="59" spans="1:9">
      <c r="A59" s="89">
        <f t="shared" si="7"/>
        <v>46</v>
      </c>
      <c r="B59" s="185" t="str">
        <f t="shared" si="6"/>
        <v/>
      </c>
      <c r="C59" s="90" t="str">
        <f t="shared" si="0"/>
        <v/>
      </c>
      <c r="D59" s="89" t="str">
        <f t="shared" si="1"/>
        <v/>
      </c>
      <c r="E59" s="91" t="str">
        <f t="shared" si="2"/>
        <v/>
      </c>
      <c r="F59" s="92" t="str">
        <f t="shared" si="3"/>
        <v/>
      </c>
      <c r="G59" s="212" t="str">
        <f t="shared" si="4"/>
        <v/>
      </c>
      <c r="H59" s="92">
        <f>IF(OR(ERR=FALSE,AND(F59="",G59="")),0,IF($C$12="D",$H$13+SUM($F$14:F59)-SUM($G$14:G59),$H$13-SUM($F$14:F59)+SUM($G$14:G59)))</f>
        <v>0</v>
      </c>
      <c r="I59" s="51"/>
    </row>
    <row r="60" spans="1:9">
      <c r="A60" s="89">
        <f t="shared" si="7"/>
        <v>47</v>
      </c>
      <c r="B60" s="185" t="str">
        <f t="shared" si="6"/>
        <v/>
      </c>
      <c r="C60" s="90" t="str">
        <f t="shared" si="0"/>
        <v/>
      </c>
      <c r="D60" s="89" t="str">
        <f t="shared" si="1"/>
        <v/>
      </c>
      <c r="E60" s="91" t="str">
        <f t="shared" si="2"/>
        <v/>
      </c>
      <c r="F60" s="92" t="str">
        <f t="shared" si="3"/>
        <v/>
      </c>
      <c r="G60" s="212" t="str">
        <f t="shared" si="4"/>
        <v/>
      </c>
      <c r="H60" s="92">
        <f>IF(OR(ERR=FALSE,AND(F60="",G60="")),0,IF($C$12="D",$H$13+SUM($F$14:F60)-SUM($G$14:G60),$H$13-SUM($F$14:F60)+SUM($G$14:G60)))</f>
        <v>0</v>
      </c>
      <c r="I60" s="51"/>
    </row>
    <row r="61" spans="1:9">
      <c r="A61" s="89">
        <f t="shared" si="7"/>
        <v>48</v>
      </c>
      <c r="B61" s="185" t="str">
        <f t="shared" si="6"/>
        <v/>
      </c>
      <c r="C61" s="90" t="str">
        <f t="shared" si="0"/>
        <v/>
      </c>
      <c r="D61" s="89" t="str">
        <f t="shared" si="1"/>
        <v/>
      </c>
      <c r="E61" s="91" t="str">
        <f t="shared" si="2"/>
        <v/>
      </c>
      <c r="F61" s="92" t="str">
        <f t="shared" si="3"/>
        <v/>
      </c>
      <c r="G61" s="212" t="str">
        <f t="shared" si="4"/>
        <v/>
      </c>
      <c r="H61" s="92">
        <f>IF(OR(ERR=FALSE,AND(F61="",G61="")),0,IF($C$12="D",$H$13+SUM($F$14:F61)-SUM($G$14:G61),$H$13-SUM($F$14:F61)+SUM($G$14:G61)))</f>
        <v>0</v>
      </c>
      <c r="I61" s="51"/>
    </row>
    <row r="62" spans="1:9">
      <c r="A62" s="89">
        <f t="shared" si="7"/>
        <v>49</v>
      </c>
      <c r="B62" s="185" t="str">
        <f t="shared" si="6"/>
        <v/>
      </c>
      <c r="C62" s="90" t="str">
        <f t="shared" si="0"/>
        <v/>
      </c>
      <c r="D62" s="89" t="str">
        <f t="shared" si="1"/>
        <v/>
      </c>
      <c r="E62" s="91" t="str">
        <f t="shared" si="2"/>
        <v/>
      </c>
      <c r="F62" s="92" t="str">
        <f t="shared" si="3"/>
        <v/>
      </c>
      <c r="G62" s="212" t="str">
        <f t="shared" si="4"/>
        <v/>
      </c>
      <c r="H62" s="92">
        <f>IF(OR(ERR=FALSE,AND(F62="",G62="")),0,IF($C$12="D",$H$13+SUM($F$14:F62)-SUM($G$14:G62),$H$13-SUM($F$14:F62)+SUM($G$14:G62)))</f>
        <v>0</v>
      </c>
      <c r="I62" s="51"/>
    </row>
    <row r="63" spans="1:9">
      <c r="A63" s="89">
        <f t="shared" si="7"/>
        <v>50</v>
      </c>
      <c r="B63" s="185" t="str">
        <f t="shared" si="6"/>
        <v/>
      </c>
      <c r="C63" s="90" t="str">
        <f t="shared" si="0"/>
        <v/>
      </c>
      <c r="D63" s="89" t="str">
        <f t="shared" si="1"/>
        <v/>
      </c>
      <c r="E63" s="91" t="str">
        <f t="shared" si="2"/>
        <v/>
      </c>
      <c r="F63" s="92" t="str">
        <f t="shared" si="3"/>
        <v/>
      </c>
      <c r="G63" s="212" t="str">
        <f t="shared" si="4"/>
        <v/>
      </c>
      <c r="H63" s="92">
        <f>IF(OR(ERR=FALSE,AND(F63="",G63="")),0,IF($C$12="D",$H$13+SUM($F$14:F63)-SUM($G$14:G63),$H$13-SUM($F$14:F63)+SUM($G$14:G63)))</f>
        <v>0</v>
      </c>
      <c r="I63" s="51"/>
    </row>
    <row r="64" spans="1:9">
      <c r="A64" s="89">
        <f t="shared" si="7"/>
        <v>51</v>
      </c>
      <c r="B64" s="185" t="str">
        <f t="shared" si="6"/>
        <v/>
      </c>
      <c r="C64" s="90" t="str">
        <f t="shared" si="0"/>
        <v/>
      </c>
      <c r="D64" s="89" t="str">
        <f t="shared" si="1"/>
        <v/>
      </c>
      <c r="E64" s="91" t="str">
        <f t="shared" si="2"/>
        <v/>
      </c>
      <c r="F64" s="92" t="str">
        <f t="shared" si="3"/>
        <v/>
      </c>
      <c r="G64" s="212" t="str">
        <f t="shared" si="4"/>
        <v/>
      </c>
      <c r="H64" s="92">
        <f>IF(OR(ERR=FALSE,AND(F64="",G64="")),0,IF($C$12="D",$H$13+SUM($F$14:F64)-SUM($G$14:G64),$H$13-SUM($F$14:F64)+SUM($G$14:G64)))</f>
        <v>0</v>
      </c>
      <c r="I64" s="51"/>
    </row>
    <row r="65" spans="1:9">
      <c r="A65" s="89">
        <f t="shared" si="7"/>
        <v>52</v>
      </c>
      <c r="B65" s="185" t="str">
        <f t="shared" si="6"/>
        <v/>
      </c>
      <c r="C65" s="90" t="str">
        <f t="shared" si="0"/>
        <v/>
      </c>
      <c r="D65" s="89" t="str">
        <f t="shared" si="1"/>
        <v/>
      </c>
      <c r="E65" s="91" t="str">
        <f t="shared" si="2"/>
        <v/>
      </c>
      <c r="F65" s="92" t="str">
        <f t="shared" si="3"/>
        <v/>
      </c>
      <c r="G65" s="212" t="str">
        <f t="shared" si="4"/>
        <v/>
      </c>
      <c r="H65" s="92">
        <f>IF(OR(ERR=FALSE,AND(F65="",G65="")),0,IF($C$12="D",$H$13+SUM($F$14:F65)-SUM($G$14:G65),$H$13-SUM($F$14:F65)+SUM($G$14:G65)))</f>
        <v>0</v>
      </c>
      <c r="I65" s="51"/>
    </row>
    <row r="66" spans="1:9">
      <c r="A66" s="89">
        <f t="shared" si="7"/>
        <v>53</v>
      </c>
      <c r="B66" s="185" t="str">
        <f t="shared" si="6"/>
        <v/>
      </c>
      <c r="C66" s="90" t="str">
        <f t="shared" si="0"/>
        <v/>
      </c>
      <c r="D66" s="89" t="str">
        <f t="shared" si="1"/>
        <v/>
      </c>
      <c r="E66" s="91" t="str">
        <f t="shared" si="2"/>
        <v/>
      </c>
      <c r="F66" s="92" t="str">
        <f t="shared" si="3"/>
        <v/>
      </c>
      <c r="G66" s="212" t="str">
        <f t="shared" si="4"/>
        <v/>
      </c>
      <c r="H66" s="92">
        <f>IF(OR(ERR=FALSE,AND(F66="",G66="")),0,IF($C$12="D",$H$13+SUM($F$14:F66)-SUM($G$14:G66),$H$13-SUM($F$14:F66)+SUM($G$14:G66)))</f>
        <v>0</v>
      </c>
      <c r="I66" s="51"/>
    </row>
    <row r="67" spans="1:9">
      <c r="A67" s="89">
        <f t="shared" si="7"/>
        <v>54</v>
      </c>
      <c r="B67" s="185" t="str">
        <f t="shared" si="6"/>
        <v/>
      </c>
      <c r="C67" s="90" t="str">
        <f t="shared" si="0"/>
        <v/>
      </c>
      <c r="D67" s="89" t="str">
        <f t="shared" si="1"/>
        <v/>
      </c>
      <c r="E67" s="91" t="str">
        <f t="shared" si="2"/>
        <v/>
      </c>
      <c r="F67" s="92" t="str">
        <f t="shared" si="3"/>
        <v/>
      </c>
      <c r="G67" s="212" t="str">
        <f t="shared" si="4"/>
        <v/>
      </c>
      <c r="H67" s="92">
        <f>IF(OR(ERR=FALSE,AND(F67="",G67="")),0,IF($C$12="D",$H$13+SUM($F$14:F67)-SUM($G$14:G67),$H$13-SUM($F$14:F67)+SUM($G$14:G67)))</f>
        <v>0</v>
      </c>
      <c r="I67" s="51"/>
    </row>
    <row r="68" spans="1:9">
      <c r="A68" s="89">
        <f t="shared" si="7"/>
        <v>55</v>
      </c>
      <c r="B68" s="185" t="str">
        <f t="shared" si="6"/>
        <v/>
      </c>
      <c r="C68" s="90" t="str">
        <f t="shared" si="0"/>
        <v/>
      </c>
      <c r="D68" s="89" t="str">
        <f t="shared" si="1"/>
        <v/>
      </c>
      <c r="E68" s="91" t="str">
        <f t="shared" si="2"/>
        <v/>
      </c>
      <c r="F68" s="92" t="str">
        <f t="shared" si="3"/>
        <v/>
      </c>
      <c r="G68" s="212" t="str">
        <f t="shared" si="4"/>
        <v/>
      </c>
      <c r="H68" s="92">
        <f>IF(OR(ERR=FALSE,AND(F68="",G68="")),0,IF($C$12="D",$H$13+SUM($F$14:F68)-SUM($G$14:G68),$H$13-SUM($F$14:F68)+SUM($G$14:G68)))</f>
        <v>0</v>
      </c>
      <c r="I68" s="51"/>
    </row>
    <row r="69" spans="1:9">
      <c r="A69" s="89">
        <f t="shared" si="7"/>
        <v>56</v>
      </c>
      <c r="B69" s="185" t="str">
        <f t="shared" si="6"/>
        <v/>
      </c>
      <c r="C69" s="90" t="str">
        <f t="shared" si="0"/>
        <v/>
      </c>
      <c r="D69" s="89" t="str">
        <f t="shared" si="1"/>
        <v/>
      </c>
      <c r="E69" s="91" t="str">
        <f t="shared" si="2"/>
        <v/>
      </c>
      <c r="F69" s="92" t="str">
        <f t="shared" si="3"/>
        <v/>
      </c>
      <c r="G69" s="212" t="str">
        <f t="shared" si="4"/>
        <v/>
      </c>
      <c r="H69" s="92">
        <f>IF(OR(ERR=FALSE,AND(F69="",G69="")),0,IF($C$12="D",$H$13+SUM($F$14:F69)-SUM($G$14:G69),$H$13-SUM($F$14:F69)+SUM($G$14:G69)))</f>
        <v>0</v>
      </c>
      <c r="I69" s="51"/>
    </row>
    <row r="70" spans="1:9">
      <c r="A70" s="89">
        <f t="shared" si="7"/>
        <v>57</v>
      </c>
      <c r="B70" s="185" t="str">
        <f t="shared" si="6"/>
        <v/>
      </c>
      <c r="C70" s="90" t="str">
        <f t="shared" si="0"/>
        <v/>
      </c>
      <c r="D70" s="89" t="str">
        <f t="shared" si="1"/>
        <v/>
      </c>
      <c r="E70" s="91" t="str">
        <f t="shared" si="2"/>
        <v/>
      </c>
      <c r="F70" s="92" t="str">
        <f t="shared" si="3"/>
        <v/>
      </c>
      <c r="G70" s="212" t="str">
        <f t="shared" si="4"/>
        <v/>
      </c>
      <c r="H70" s="92">
        <f>IF(OR(ERR=FALSE,AND(F70="",G70="")),0,IF($C$12="D",$H$13+SUM($F$14:F70)-SUM($G$14:G70),$H$13-SUM($F$14:F70)+SUM($G$14:G70)))</f>
        <v>0</v>
      </c>
      <c r="I70" s="51"/>
    </row>
    <row r="71" spans="1:9">
      <c r="A71" s="89">
        <f t="shared" si="7"/>
        <v>58</v>
      </c>
      <c r="B71" s="185" t="str">
        <f t="shared" si="6"/>
        <v/>
      </c>
      <c r="C71" s="90" t="str">
        <f t="shared" si="0"/>
        <v/>
      </c>
      <c r="D71" s="89" t="str">
        <f t="shared" si="1"/>
        <v/>
      </c>
      <c r="E71" s="91" t="str">
        <f t="shared" si="2"/>
        <v/>
      </c>
      <c r="F71" s="92" t="str">
        <f t="shared" si="3"/>
        <v/>
      </c>
      <c r="G71" s="212" t="str">
        <f t="shared" si="4"/>
        <v/>
      </c>
      <c r="H71" s="92">
        <f>IF(OR(ERR=FALSE,AND(F71="",G71="")),0,IF($C$12="D",$H$13+SUM($F$14:F71)-SUM($G$14:G71),$H$13-SUM($F$14:F71)+SUM($G$14:G71)))</f>
        <v>0</v>
      </c>
      <c r="I71" s="51"/>
    </row>
    <row r="72" spans="1:9">
      <c r="A72" s="89">
        <f t="shared" si="7"/>
        <v>59</v>
      </c>
      <c r="B72" s="185" t="str">
        <f t="shared" si="6"/>
        <v/>
      </c>
      <c r="C72" s="90" t="str">
        <f t="shared" si="0"/>
        <v/>
      </c>
      <c r="D72" s="89" t="str">
        <f t="shared" si="1"/>
        <v/>
      </c>
      <c r="E72" s="91" t="str">
        <f t="shared" si="2"/>
        <v/>
      </c>
      <c r="F72" s="92" t="str">
        <f t="shared" si="3"/>
        <v/>
      </c>
      <c r="G72" s="212" t="str">
        <f t="shared" si="4"/>
        <v/>
      </c>
      <c r="H72" s="92">
        <f>IF(OR(ERR=FALSE,AND(F72="",G72="")),0,IF($C$12="D",$H$13+SUM($F$14:F72)-SUM($G$14:G72),$H$13-SUM($F$14:F72)+SUM($G$14:G72)))</f>
        <v>0</v>
      </c>
      <c r="I72" s="51"/>
    </row>
    <row r="73" spans="1:9">
      <c r="A73" s="89">
        <f t="shared" si="7"/>
        <v>60</v>
      </c>
      <c r="B73" s="185" t="str">
        <f t="shared" si="6"/>
        <v/>
      </c>
      <c r="C73" s="90" t="str">
        <f t="shared" si="0"/>
        <v/>
      </c>
      <c r="D73" s="89" t="str">
        <f t="shared" si="1"/>
        <v/>
      </c>
      <c r="E73" s="91" t="str">
        <f t="shared" si="2"/>
        <v/>
      </c>
      <c r="F73" s="92" t="str">
        <f t="shared" si="3"/>
        <v/>
      </c>
      <c r="G73" s="212" t="str">
        <f t="shared" si="4"/>
        <v/>
      </c>
      <c r="H73" s="92">
        <f>IF(OR(ERR=FALSE,AND(F73="",G73="")),0,IF($C$12="D",$H$13+SUM($F$14:F73)-SUM($G$14:G73),$H$13-SUM($F$14:F73)+SUM($G$14:G73)))</f>
        <v>0</v>
      </c>
      <c r="I73" s="51"/>
    </row>
    <row r="74" spans="1:9">
      <c r="A74" s="89">
        <f t="shared" si="7"/>
        <v>61</v>
      </c>
      <c r="B74" s="185" t="str">
        <f t="shared" si="6"/>
        <v/>
      </c>
      <c r="C74" s="90" t="str">
        <f t="shared" si="0"/>
        <v/>
      </c>
      <c r="D74" s="89" t="str">
        <f t="shared" si="1"/>
        <v/>
      </c>
      <c r="E74" s="91" t="str">
        <f t="shared" si="2"/>
        <v/>
      </c>
      <c r="F74" s="92" t="str">
        <f t="shared" si="3"/>
        <v/>
      </c>
      <c r="G74" s="212" t="str">
        <f t="shared" si="4"/>
        <v/>
      </c>
      <c r="H74" s="92">
        <f>IF(OR(ERR=FALSE,AND(F74="",G74="")),0,IF($C$12="D",$H$13+SUM($F$14:F74)-SUM($G$14:G74),$H$13-SUM($F$14:F74)+SUM($G$14:G74)))</f>
        <v>0</v>
      </c>
      <c r="I74" s="51"/>
    </row>
    <row r="75" spans="1:9">
      <c r="A75" s="89">
        <f t="shared" si="7"/>
        <v>62</v>
      </c>
      <c r="B75" s="185" t="str">
        <f t="shared" si="6"/>
        <v/>
      </c>
      <c r="C75" s="90" t="str">
        <f t="shared" si="0"/>
        <v/>
      </c>
      <c r="D75" s="89" t="str">
        <f t="shared" si="1"/>
        <v/>
      </c>
      <c r="E75" s="91" t="str">
        <f t="shared" si="2"/>
        <v/>
      </c>
      <c r="F75" s="92" t="str">
        <f t="shared" si="3"/>
        <v/>
      </c>
      <c r="G75" s="212" t="str">
        <f t="shared" si="4"/>
        <v/>
      </c>
      <c r="H75" s="92">
        <f>IF(OR(ERR=FALSE,AND(F75="",G75="")),0,IF($C$12="D",$H$13+SUM($F$14:F75)-SUM($G$14:G75),$H$13-SUM($F$14:F75)+SUM($G$14:G75)))</f>
        <v>0</v>
      </c>
      <c r="I75" s="51"/>
    </row>
    <row r="76" spans="1:9">
      <c r="A76" s="89">
        <f t="shared" si="7"/>
        <v>63</v>
      </c>
      <c r="B76" s="185" t="str">
        <f t="shared" si="6"/>
        <v/>
      </c>
      <c r="C76" s="90" t="str">
        <f t="shared" si="0"/>
        <v/>
      </c>
      <c r="D76" s="89" t="str">
        <f t="shared" si="1"/>
        <v/>
      </c>
      <c r="E76" s="91" t="str">
        <f t="shared" si="2"/>
        <v/>
      </c>
      <c r="F76" s="92" t="str">
        <f t="shared" si="3"/>
        <v/>
      </c>
      <c r="G76" s="212" t="str">
        <f t="shared" si="4"/>
        <v/>
      </c>
      <c r="H76" s="92">
        <f>IF(OR(ERR=FALSE,AND(F76="",G76="")),0,IF($C$12="D",$H$13+SUM($F$14:F76)-SUM($G$14:G76),$H$13-SUM($F$14:F76)+SUM($G$14:G76)))</f>
        <v>0</v>
      </c>
      <c r="I76" s="51"/>
    </row>
    <row r="77" spans="1:9">
      <c r="A77" s="89">
        <f>A76+1</f>
        <v>64</v>
      </c>
      <c r="B77" s="185" t="str">
        <f t="shared" si="6"/>
        <v/>
      </c>
      <c r="C77" s="90" t="str">
        <f t="shared" si="0"/>
        <v/>
      </c>
      <c r="D77" s="89" t="str">
        <f t="shared" si="1"/>
        <v/>
      </c>
      <c r="E77" s="91" t="str">
        <f t="shared" si="2"/>
        <v/>
      </c>
      <c r="F77" s="92" t="str">
        <f t="shared" si="3"/>
        <v/>
      </c>
      <c r="G77" s="212" t="str">
        <f t="shared" si="4"/>
        <v/>
      </c>
      <c r="H77" s="92">
        <f>IF(OR(ERR=FALSE,AND(F77="",G77="")),0,IF($C$12="D",$H$13+SUM($F$14:F77)-SUM($G$14:G77),$H$13-SUM($F$14:F77)+SUM($G$14:G77)))</f>
        <v>0</v>
      </c>
      <c r="I77" s="51"/>
    </row>
    <row r="78" spans="1:9">
      <c r="A78" s="89">
        <f t="shared" si="7"/>
        <v>65</v>
      </c>
      <c r="B78" s="185" t="str">
        <f t="shared" ref="B78:B141" si="8">IF(ISERROR(VLOOKUP(A78&amp;H$9,JU_AKUN,6,FALSE)=TRUE),"",VLOOKUP(A78&amp;H$9,JU_AKUN,6,FALSE))</f>
        <v/>
      </c>
      <c r="C78" s="90" t="str">
        <f t="shared" ref="C78:C141" si="9">IF(ISERROR(VLOOKUP(A78&amp;H$9,JU_AKUN,7,FALSE)=TRUE),"",VLOOKUP(A78&amp;H$9,JU_AKUN,7,FALSE))</f>
        <v/>
      </c>
      <c r="D78" s="89" t="str">
        <f t="shared" ref="D78:D141" si="10">IF(ISERROR(VLOOKUP(A78&amp;H$9,JU_AKUN,8,FALSE)=TRUE),"",VLOOKUP(A78&amp;H$9,JU_AKUN,8,FALSE))</f>
        <v/>
      </c>
      <c r="E78" s="91" t="str">
        <f t="shared" ref="E78:E141" si="11">IF(ISERROR(VLOOKUP(A78&amp;H$9,JU_AKUN,9,FALSE)=TRUE),"",VLOOKUP(A78&amp;H$9,JU_AKUN,9,FALSE))</f>
        <v/>
      </c>
      <c r="F78" s="92" t="str">
        <f t="shared" ref="F78:F141" si="12">IF(ISERROR(VLOOKUP(A78&amp;H$9,JU_AKUN,14,FALSE)=TRUE),"",VLOOKUP(A78&amp;H$9,JU_AKUN,14,FALSE))</f>
        <v/>
      </c>
      <c r="G78" s="212" t="str">
        <f t="shared" ref="G78:G141" si="13">IF(ISERROR(VLOOKUP(A78&amp;H$9,JU_AKUN,15,FALSE)=TRUE),"",VLOOKUP(A78&amp;H$9,JU_AKUN,15,FALSE))</f>
        <v/>
      </c>
      <c r="H78" s="92">
        <f>IF(OR(ERR=FALSE,AND(F78="",G78="")),0,IF($C$12="D",$H$13+SUM($F$14:F78)-SUM($G$14:G78),$H$13-SUM($F$14:F78)+SUM($G$14:G78)))</f>
        <v>0</v>
      </c>
      <c r="I78" s="51"/>
    </row>
    <row r="79" spans="1:9">
      <c r="A79" s="89">
        <f t="shared" si="7"/>
        <v>66</v>
      </c>
      <c r="B79" s="185" t="str">
        <f t="shared" si="8"/>
        <v/>
      </c>
      <c r="C79" s="90" t="str">
        <f t="shared" si="9"/>
        <v/>
      </c>
      <c r="D79" s="89" t="str">
        <f t="shared" si="10"/>
        <v/>
      </c>
      <c r="E79" s="91" t="str">
        <f t="shared" si="11"/>
        <v/>
      </c>
      <c r="F79" s="92" t="str">
        <f t="shared" si="12"/>
        <v/>
      </c>
      <c r="G79" s="212" t="str">
        <f t="shared" si="13"/>
        <v/>
      </c>
      <c r="H79" s="92">
        <f>IF(OR(ERR=FALSE,AND(F79="",G79="")),0,IF($C$12="D",$H$13+SUM($F$14:F79)-SUM($G$14:G79),$H$13-SUM($F$14:F79)+SUM($G$14:G79)))</f>
        <v>0</v>
      </c>
      <c r="I79" s="51"/>
    </row>
    <row r="80" spans="1:9">
      <c r="A80" s="89">
        <f t="shared" si="7"/>
        <v>67</v>
      </c>
      <c r="B80" s="185" t="str">
        <f t="shared" si="8"/>
        <v/>
      </c>
      <c r="C80" s="90" t="str">
        <f t="shared" si="9"/>
        <v/>
      </c>
      <c r="D80" s="89" t="str">
        <f t="shared" si="10"/>
        <v/>
      </c>
      <c r="E80" s="91" t="str">
        <f t="shared" si="11"/>
        <v/>
      </c>
      <c r="F80" s="92" t="str">
        <f t="shared" si="12"/>
        <v/>
      </c>
      <c r="G80" s="212" t="str">
        <f t="shared" si="13"/>
        <v/>
      </c>
      <c r="H80" s="92">
        <f>IF(OR(ERR=FALSE,AND(F80="",G80="")),0,IF($C$12="D",$H$13+SUM($F$14:F80)-SUM($G$14:G80),$H$13-SUM($F$14:F80)+SUM($G$14:G80)))</f>
        <v>0</v>
      </c>
      <c r="I80" s="51"/>
    </row>
    <row r="81" spans="1:9">
      <c r="A81" s="89">
        <f t="shared" si="7"/>
        <v>68</v>
      </c>
      <c r="B81" s="185" t="str">
        <f t="shared" si="8"/>
        <v/>
      </c>
      <c r="C81" s="90" t="str">
        <f t="shared" si="9"/>
        <v/>
      </c>
      <c r="D81" s="89" t="str">
        <f t="shared" si="10"/>
        <v/>
      </c>
      <c r="E81" s="91" t="str">
        <f t="shared" si="11"/>
        <v/>
      </c>
      <c r="F81" s="92" t="str">
        <f t="shared" si="12"/>
        <v/>
      </c>
      <c r="G81" s="212" t="str">
        <f t="shared" si="13"/>
        <v/>
      </c>
      <c r="H81" s="92">
        <f>IF(OR(ERR=FALSE,AND(F81="",G81="")),0,IF($C$12="D",$H$13+SUM($F$14:F81)-SUM($G$14:G81),$H$13-SUM($F$14:F81)+SUM($G$14:G81)))</f>
        <v>0</v>
      </c>
      <c r="I81" s="51"/>
    </row>
    <row r="82" spans="1:9">
      <c r="A82" s="89">
        <f t="shared" si="7"/>
        <v>69</v>
      </c>
      <c r="B82" s="185" t="str">
        <f t="shared" si="8"/>
        <v/>
      </c>
      <c r="C82" s="90" t="str">
        <f t="shared" si="9"/>
        <v/>
      </c>
      <c r="D82" s="89" t="str">
        <f t="shared" si="10"/>
        <v/>
      </c>
      <c r="E82" s="91" t="str">
        <f t="shared" si="11"/>
        <v/>
      </c>
      <c r="F82" s="92" t="str">
        <f t="shared" si="12"/>
        <v/>
      </c>
      <c r="G82" s="212" t="str">
        <f t="shared" si="13"/>
        <v/>
      </c>
      <c r="H82" s="92">
        <f>IF(OR(ERR=FALSE,AND(F82="",G82="")),0,IF($C$12="D",$H$13+SUM($F$14:F82)-SUM($G$14:G82),$H$13-SUM($F$14:F82)+SUM($G$14:G82)))</f>
        <v>0</v>
      </c>
      <c r="I82" s="51"/>
    </row>
    <row r="83" spans="1:9">
      <c r="A83" s="89">
        <f t="shared" si="7"/>
        <v>70</v>
      </c>
      <c r="B83" s="185" t="str">
        <f t="shared" si="8"/>
        <v/>
      </c>
      <c r="C83" s="90" t="str">
        <f t="shared" si="9"/>
        <v/>
      </c>
      <c r="D83" s="89" t="str">
        <f t="shared" si="10"/>
        <v/>
      </c>
      <c r="E83" s="91" t="str">
        <f t="shared" si="11"/>
        <v/>
      </c>
      <c r="F83" s="92" t="str">
        <f t="shared" si="12"/>
        <v/>
      </c>
      <c r="G83" s="212" t="str">
        <f t="shared" si="13"/>
        <v/>
      </c>
      <c r="H83" s="92">
        <f>IF(OR(ERR=FALSE,AND(F83="",G83="")),0,IF($C$12="D",$H$13+SUM($F$14:F83)-SUM($G$14:G83),$H$13-SUM($F$14:F83)+SUM($G$14:G83)))</f>
        <v>0</v>
      </c>
      <c r="I83" s="51"/>
    </row>
    <row r="84" spans="1:9">
      <c r="A84" s="89">
        <f t="shared" si="7"/>
        <v>71</v>
      </c>
      <c r="B84" s="185" t="str">
        <f t="shared" si="8"/>
        <v/>
      </c>
      <c r="C84" s="90" t="str">
        <f t="shared" si="9"/>
        <v/>
      </c>
      <c r="D84" s="89" t="str">
        <f t="shared" si="10"/>
        <v/>
      </c>
      <c r="E84" s="91" t="str">
        <f t="shared" si="11"/>
        <v/>
      </c>
      <c r="F84" s="92" t="str">
        <f t="shared" si="12"/>
        <v/>
      </c>
      <c r="G84" s="212" t="str">
        <f t="shared" si="13"/>
        <v/>
      </c>
      <c r="H84" s="92">
        <f>IF(OR(ERR=FALSE,AND(F84="",G84="")),0,IF($C$12="D",$H$13+SUM($F$14:F84)-SUM($G$14:G84),$H$13-SUM($F$14:F84)+SUM($G$14:G84)))</f>
        <v>0</v>
      </c>
      <c r="I84" s="51"/>
    </row>
    <row r="85" spans="1:9">
      <c r="A85" s="89">
        <f t="shared" si="7"/>
        <v>72</v>
      </c>
      <c r="B85" s="185" t="str">
        <f t="shared" si="8"/>
        <v/>
      </c>
      <c r="C85" s="90" t="str">
        <f t="shared" si="9"/>
        <v/>
      </c>
      <c r="D85" s="89" t="str">
        <f t="shared" si="10"/>
        <v/>
      </c>
      <c r="E85" s="91" t="str">
        <f t="shared" si="11"/>
        <v/>
      </c>
      <c r="F85" s="92" t="str">
        <f t="shared" si="12"/>
        <v/>
      </c>
      <c r="G85" s="212" t="str">
        <f t="shared" si="13"/>
        <v/>
      </c>
      <c r="H85" s="92">
        <f>IF(OR(ERR=FALSE,AND(F85="",G85="")),0,IF($C$12="D",$H$13+SUM($F$14:F85)-SUM($G$14:G85),$H$13-SUM($F$14:F85)+SUM($G$14:G85)))</f>
        <v>0</v>
      </c>
      <c r="I85" s="51"/>
    </row>
    <row r="86" spans="1:9">
      <c r="A86" s="89">
        <f t="shared" si="7"/>
        <v>73</v>
      </c>
      <c r="B86" s="185" t="str">
        <f t="shared" si="8"/>
        <v/>
      </c>
      <c r="C86" s="90" t="str">
        <f t="shared" si="9"/>
        <v/>
      </c>
      <c r="D86" s="89" t="str">
        <f t="shared" si="10"/>
        <v/>
      </c>
      <c r="E86" s="91" t="str">
        <f t="shared" si="11"/>
        <v/>
      </c>
      <c r="F86" s="92" t="str">
        <f t="shared" si="12"/>
        <v/>
      </c>
      <c r="G86" s="212" t="str">
        <f t="shared" si="13"/>
        <v/>
      </c>
      <c r="H86" s="92">
        <f>IF(OR(ERR=FALSE,AND(F86="",G86="")),0,IF($C$12="D",$H$13+SUM($F$14:F86)-SUM($G$14:G86),$H$13-SUM($F$14:F86)+SUM($G$14:G86)))</f>
        <v>0</v>
      </c>
      <c r="I86" s="51"/>
    </row>
    <row r="87" spans="1:9">
      <c r="A87" s="89">
        <f t="shared" si="7"/>
        <v>74</v>
      </c>
      <c r="B87" s="185" t="str">
        <f t="shared" si="8"/>
        <v/>
      </c>
      <c r="C87" s="90" t="str">
        <f t="shared" si="9"/>
        <v/>
      </c>
      <c r="D87" s="89" t="str">
        <f t="shared" si="10"/>
        <v/>
      </c>
      <c r="E87" s="91" t="str">
        <f t="shared" si="11"/>
        <v/>
      </c>
      <c r="F87" s="92" t="str">
        <f t="shared" si="12"/>
        <v/>
      </c>
      <c r="G87" s="212" t="str">
        <f t="shared" si="13"/>
        <v/>
      </c>
      <c r="H87" s="92">
        <f>IF(OR(ERR=FALSE,AND(F87="",G87="")),0,IF($C$12="D",$H$13+SUM($F$14:F87)-SUM($G$14:G87),$H$13-SUM($F$14:F87)+SUM($G$14:G87)))</f>
        <v>0</v>
      </c>
      <c r="I87" s="51"/>
    </row>
    <row r="88" spans="1:9">
      <c r="A88" s="89">
        <f t="shared" si="7"/>
        <v>75</v>
      </c>
      <c r="B88" s="185" t="str">
        <f t="shared" si="8"/>
        <v/>
      </c>
      <c r="C88" s="90" t="str">
        <f t="shared" si="9"/>
        <v/>
      </c>
      <c r="D88" s="89" t="str">
        <f t="shared" si="10"/>
        <v/>
      </c>
      <c r="E88" s="91" t="str">
        <f t="shared" si="11"/>
        <v/>
      </c>
      <c r="F88" s="92" t="str">
        <f t="shared" si="12"/>
        <v/>
      </c>
      <c r="G88" s="212" t="str">
        <f t="shared" si="13"/>
        <v/>
      </c>
      <c r="H88" s="92">
        <f>IF(OR(ERR=FALSE,AND(F88="",G88="")),0,IF($C$12="D",$H$13+SUM($F$14:F88)-SUM($G$14:G88),$H$13-SUM($F$14:F88)+SUM($G$14:G88)))</f>
        <v>0</v>
      </c>
      <c r="I88" s="51"/>
    </row>
    <row r="89" spans="1:9">
      <c r="A89" s="89">
        <f t="shared" si="7"/>
        <v>76</v>
      </c>
      <c r="B89" s="185" t="str">
        <f t="shared" si="8"/>
        <v/>
      </c>
      <c r="C89" s="90" t="str">
        <f t="shared" si="9"/>
        <v/>
      </c>
      <c r="D89" s="89" t="str">
        <f t="shared" si="10"/>
        <v/>
      </c>
      <c r="E89" s="91" t="str">
        <f t="shared" si="11"/>
        <v/>
      </c>
      <c r="F89" s="92" t="str">
        <f t="shared" si="12"/>
        <v/>
      </c>
      <c r="G89" s="212" t="str">
        <f t="shared" si="13"/>
        <v/>
      </c>
      <c r="H89" s="92">
        <f>IF(OR(ERR=FALSE,AND(F89="",G89="")),0,IF($C$12="D",$H$13+SUM($F$14:F89)-SUM($G$14:G89),$H$13-SUM($F$14:F89)+SUM($G$14:G89)))</f>
        <v>0</v>
      </c>
      <c r="I89" s="51"/>
    </row>
    <row r="90" spans="1:9">
      <c r="A90" s="89">
        <f t="shared" si="7"/>
        <v>77</v>
      </c>
      <c r="B90" s="185" t="str">
        <f t="shared" si="8"/>
        <v/>
      </c>
      <c r="C90" s="90" t="str">
        <f t="shared" si="9"/>
        <v/>
      </c>
      <c r="D90" s="89" t="str">
        <f t="shared" si="10"/>
        <v/>
      </c>
      <c r="E90" s="91" t="str">
        <f t="shared" si="11"/>
        <v/>
      </c>
      <c r="F90" s="218" t="str">
        <f t="shared" si="12"/>
        <v/>
      </c>
      <c r="G90" s="212" t="str">
        <f t="shared" si="13"/>
        <v/>
      </c>
      <c r="H90" s="92">
        <f>IF(OR(ERR=FALSE,AND(F90="",G90="")),0,IF($C$12="D",$H$13+SUM($F$14:F90)-SUM($G$14:G90),$H$13-SUM($F$14:F90)+SUM($G$14:G90)))</f>
        <v>0</v>
      </c>
      <c r="I90" s="51"/>
    </row>
    <row r="91" spans="1:9">
      <c r="A91" s="89">
        <f t="shared" si="7"/>
        <v>78</v>
      </c>
      <c r="B91" s="185" t="str">
        <f t="shared" si="8"/>
        <v/>
      </c>
      <c r="C91" s="90" t="str">
        <f t="shared" si="9"/>
        <v/>
      </c>
      <c r="D91" s="89" t="str">
        <f t="shared" si="10"/>
        <v/>
      </c>
      <c r="E91" s="91" t="str">
        <f t="shared" si="11"/>
        <v/>
      </c>
      <c r="F91" s="218" t="str">
        <f t="shared" si="12"/>
        <v/>
      </c>
      <c r="G91" s="212" t="str">
        <f t="shared" si="13"/>
        <v/>
      </c>
      <c r="H91" s="92">
        <f>IF(OR(ERR=FALSE,AND(F91="",G91="")),0,IF($C$12="D",$H$13+SUM($F$14:F91)-SUM($G$14:G91),$H$13-SUM($F$14:F91)+SUM($G$14:G91)))</f>
        <v>0</v>
      </c>
      <c r="I91" s="51"/>
    </row>
    <row r="92" spans="1:9">
      <c r="A92" s="89">
        <f t="shared" si="7"/>
        <v>79</v>
      </c>
      <c r="B92" s="185" t="str">
        <f t="shared" si="8"/>
        <v/>
      </c>
      <c r="C92" s="90" t="str">
        <f t="shared" si="9"/>
        <v/>
      </c>
      <c r="D92" s="89" t="str">
        <f t="shared" si="10"/>
        <v/>
      </c>
      <c r="E92" s="91" t="str">
        <f t="shared" si="11"/>
        <v/>
      </c>
      <c r="F92" s="218" t="str">
        <f t="shared" si="12"/>
        <v/>
      </c>
      <c r="G92" s="212" t="str">
        <f t="shared" si="13"/>
        <v/>
      </c>
      <c r="H92" s="92">
        <f>IF(OR(ERR=FALSE,AND(F92="",G92="")),0,IF($C$12="D",$H$13+SUM($F$14:F92)-SUM($G$14:G92),$H$13-SUM($F$14:F92)+SUM($G$14:G92)))</f>
        <v>0</v>
      </c>
      <c r="I92" s="51"/>
    </row>
    <row r="93" spans="1:9">
      <c r="A93" s="89">
        <f t="shared" si="7"/>
        <v>80</v>
      </c>
      <c r="B93" s="185" t="str">
        <f t="shared" si="8"/>
        <v/>
      </c>
      <c r="C93" s="90" t="str">
        <f t="shared" si="9"/>
        <v/>
      </c>
      <c r="D93" s="89" t="str">
        <f t="shared" si="10"/>
        <v/>
      </c>
      <c r="E93" s="91" t="str">
        <f t="shared" si="11"/>
        <v/>
      </c>
      <c r="F93" s="218" t="str">
        <f t="shared" si="12"/>
        <v/>
      </c>
      <c r="G93" s="212" t="str">
        <f t="shared" si="13"/>
        <v/>
      </c>
      <c r="H93" s="92">
        <f>IF(OR(ERR=FALSE,AND(F93="",G93="")),0,IF($C$12="D",$H$13+SUM($F$14:F93)-SUM($G$14:G93),$H$13-SUM($F$14:F93)+SUM($G$14:G93)))</f>
        <v>0</v>
      </c>
      <c r="I93" s="51"/>
    </row>
    <row r="94" spans="1:9">
      <c r="A94" s="89">
        <f t="shared" si="7"/>
        <v>81</v>
      </c>
      <c r="B94" s="185" t="str">
        <f t="shared" si="8"/>
        <v/>
      </c>
      <c r="C94" s="90" t="str">
        <f t="shared" si="9"/>
        <v/>
      </c>
      <c r="D94" s="89" t="str">
        <f t="shared" si="10"/>
        <v/>
      </c>
      <c r="E94" s="91" t="str">
        <f t="shared" si="11"/>
        <v/>
      </c>
      <c r="F94" s="218" t="str">
        <f t="shared" si="12"/>
        <v/>
      </c>
      <c r="G94" s="212" t="str">
        <f t="shared" si="13"/>
        <v/>
      </c>
      <c r="H94" s="92">
        <f>IF(OR(ERR=FALSE,AND(F94="",G94="")),0,IF($C$12="D",$H$13+SUM($F$14:F94)-SUM($G$14:G94),$H$13-SUM($F$14:F94)+SUM($G$14:G94)))</f>
        <v>0</v>
      </c>
      <c r="I94" s="51"/>
    </row>
    <row r="95" spans="1:9">
      <c r="A95" s="89">
        <f t="shared" si="7"/>
        <v>82</v>
      </c>
      <c r="B95" s="185" t="str">
        <f t="shared" si="8"/>
        <v/>
      </c>
      <c r="C95" s="90" t="str">
        <f t="shared" si="9"/>
        <v/>
      </c>
      <c r="D95" s="89" t="str">
        <f t="shared" si="10"/>
        <v/>
      </c>
      <c r="E95" s="91" t="str">
        <f t="shared" si="11"/>
        <v/>
      </c>
      <c r="F95" s="218" t="str">
        <f t="shared" si="12"/>
        <v/>
      </c>
      <c r="G95" s="212" t="str">
        <f t="shared" si="13"/>
        <v/>
      </c>
      <c r="H95" s="92">
        <f>IF(OR(ERR=FALSE,AND(F95="",G95="")),0,IF($C$12="D",$H$13+SUM($F$14:F95)-SUM($G$14:G95),$H$13-SUM($F$14:F95)+SUM($G$14:G95)))</f>
        <v>0</v>
      </c>
      <c r="I95" s="51"/>
    </row>
    <row r="96" spans="1:9">
      <c r="A96" s="89">
        <f t="shared" si="7"/>
        <v>83</v>
      </c>
      <c r="B96" s="185" t="str">
        <f t="shared" si="8"/>
        <v/>
      </c>
      <c r="C96" s="90" t="str">
        <f t="shared" si="9"/>
        <v/>
      </c>
      <c r="D96" s="89" t="str">
        <f t="shared" si="10"/>
        <v/>
      </c>
      <c r="E96" s="91" t="str">
        <f t="shared" si="11"/>
        <v/>
      </c>
      <c r="F96" s="218" t="str">
        <f t="shared" si="12"/>
        <v/>
      </c>
      <c r="G96" s="212" t="str">
        <f t="shared" si="13"/>
        <v/>
      </c>
      <c r="H96" s="92">
        <f>IF(OR(ERR=FALSE,AND(F96="",G96="")),0,IF($C$12="D",$H$13+SUM($F$14:F96)-SUM($G$14:G96),$H$13-SUM($F$14:F96)+SUM($G$14:G96)))</f>
        <v>0</v>
      </c>
      <c r="I96" s="51"/>
    </row>
    <row r="97" spans="1:10">
      <c r="A97" s="89">
        <f t="shared" si="7"/>
        <v>84</v>
      </c>
      <c r="B97" s="185" t="str">
        <f t="shared" si="8"/>
        <v/>
      </c>
      <c r="C97" s="90" t="str">
        <f t="shared" si="9"/>
        <v/>
      </c>
      <c r="D97" s="89" t="str">
        <f t="shared" si="10"/>
        <v/>
      </c>
      <c r="E97" s="91" t="str">
        <f t="shared" si="11"/>
        <v/>
      </c>
      <c r="F97" s="218" t="str">
        <f t="shared" si="12"/>
        <v/>
      </c>
      <c r="G97" s="212" t="str">
        <f t="shared" si="13"/>
        <v/>
      </c>
      <c r="H97" s="92">
        <f>IF(OR(ERR=FALSE,AND(F97="",G97="")),0,IF($C$12="D",$H$13+SUM($F$14:F97)-SUM($G$14:G97),$H$13-SUM($F$14:F97)+SUM($G$14:G97)))</f>
        <v>0</v>
      </c>
      <c r="I97" s="51"/>
    </row>
    <row r="98" spans="1:10">
      <c r="A98" s="89">
        <f t="shared" si="7"/>
        <v>85</v>
      </c>
      <c r="B98" s="185" t="str">
        <f t="shared" si="8"/>
        <v/>
      </c>
      <c r="C98" s="90" t="str">
        <f t="shared" si="9"/>
        <v/>
      </c>
      <c r="D98" s="89" t="str">
        <f t="shared" si="10"/>
        <v/>
      </c>
      <c r="E98" s="91" t="str">
        <f t="shared" si="11"/>
        <v/>
      </c>
      <c r="F98" s="218" t="str">
        <f t="shared" si="12"/>
        <v/>
      </c>
      <c r="G98" s="212" t="str">
        <f t="shared" si="13"/>
        <v/>
      </c>
      <c r="H98" s="92">
        <f>IF(OR(ERR=FALSE,AND(F98="",G98="")),0,IF($C$12="D",$H$13+SUM($F$14:F98)-SUM($G$14:G98),$H$13-SUM($F$14:F98)+SUM($G$14:G98)))</f>
        <v>0</v>
      </c>
      <c r="I98" s="51"/>
    </row>
    <row r="99" spans="1:10">
      <c r="A99" s="89">
        <f t="shared" si="7"/>
        <v>86</v>
      </c>
      <c r="B99" s="185" t="str">
        <f t="shared" si="8"/>
        <v/>
      </c>
      <c r="C99" s="90" t="str">
        <f t="shared" si="9"/>
        <v/>
      </c>
      <c r="D99" s="89" t="str">
        <f t="shared" si="10"/>
        <v/>
      </c>
      <c r="E99" s="91" t="str">
        <f t="shared" si="11"/>
        <v/>
      </c>
      <c r="F99" s="218" t="str">
        <f t="shared" si="12"/>
        <v/>
      </c>
      <c r="G99" s="212" t="str">
        <f t="shared" si="13"/>
        <v/>
      </c>
      <c r="H99" s="92">
        <f>IF(OR(ERR=FALSE,AND(F99="",G99="")),0,IF($C$12="D",$H$13+SUM($F$14:F99)-SUM($G$14:G99),$H$13-SUM($F$14:F99)+SUM($G$14:G99)))</f>
        <v>0</v>
      </c>
      <c r="I99" s="51"/>
    </row>
    <row r="100" spans="1:10">
      <c r="A100" s="89">
        <f t="shared" si="7"/>
        <v>87</v>
      </c>
      <c r="B100" s="185" t="str">
        <f t="shared" si="8"/>
        <v/>
      </c>
      <c r="C100" s="90" t="str">
        <f t="shared" si="9"/>
        <v/>
      </c>
      <c r="D100" s="89" t="str">
        <f t="shared" si="10"/>
        <v/>
      </c>
      <c r="E100" s="91" t="str">
        <f t="shared" si="11"/>
        <v/>
      </c>
      <c r="F100" s="218" t="str">
        <f t="shared" si="12"/>
        <v/>
      </c>
      <c r="G100" s="212" t="str">
        <f t="shared" si="13"/>
        <v/>
      </c>
      <c r="H100" s="92">
        <f>IF(OR(ERR=FALSE,AND(F100="",G100="")),0,IF($C$12="D",$H$13+SUM($F$14:F100)-SUM($G$14:G100),$H$13-SUM($F$14:F100)+SUM($G$14:G100)))</f>
        <v>0</v>
      </c>
      <c r="I100" s="51"/>
    </row>
    <row r="101" spans="1:10">
      <c r="A101" s="89">
        <f t="shared" si="7"/>
        <v>88</v>
      </c>
      <c r="B101" s="185" t="str">
        <f t="shared" si="8"/>
        <v/>
      </c>
      <c r="C101" s="90" t="str">
        <f t="shared" si="9"/>
        <v/>
      </c>
      <c r="D101" s="89" t="str">
        <f t="shared" si="10"/>
        <v/>
      </c>
      <c r="E101" s="91" t="str">
        <f t="shared" si="11"/>
        <v/>
      </c>
      <c r="F101" s="218" t="str">
        <f t="shared" si="12"/>
        <v/>
      </c>
      <c r="G101" s="212" t="str">
        <f t="shared" si="13"/>
        <v/>
      </c>
      <c r="H101" s="92">
        <f>IF(OR(ERR=FALSE,AND(F101="",G101="")),0,IF($C$12="D",$H$13+SUM($F$14:F101)-SUM($G$14:G101),$H$13-SUM($F$14:F101)+SUM($G$14:G101)))</f>
        <v>0</v>
      </c>
      <c r="I101" s="51"/>
    </row>
    <row r="102" spans="1:10">
      <c r="A102" s="89">
        <f t="shared" si="7"/>
        <v>89</v>
      </c>
      <c r="B102" s="185" t="str">
        <f t="shared" si="8"/>
        <v/>
      </c>
      <c r="C102" s="90" t="str">
        <f t="shared" si="9"/>
        <v/>
      </c>
      <c r="D102" s="89" t="str">
        <f t="shared" si="10"/>
        <v/>
      </c>
      <c r="E102" s="91" t="str">
        <f t="shared" si="11"/>
        <v/>
      </c>
      <c r="F102" s="218" t="str">
        <f t="shared" si="12"/>
        <v/>
      </c>
      <c r="G102" s="212" t="str">
        <f t="shared" si="13"/>
        <v/>
      </c>
      <c r="H102" s="92">
        <f>IF(OR(ERR=FALSE,AND(F102="",G102="")),0,IF($C$12="D",$H$13+SUM($F$14:F102)-SUM($G$14:G102),$H$13-SUM($F$14:F102)+SUM($G$14:G102)))</f>
        <v>0</v>
      </c>
      <c r="I102" s="51"/>
    </row>
    <row r="103" spans="1:10">
      <c r="A103" s="89">
        <f t="shared" si="7"/>
        <v>90</v>
      </c>
      <c r="B103" s="185" t="str">
        <f t="shared" si="8"/>
        <v/>
      </c>
      <c r="C103" s="90" t="str">
        <f t="shared" si="9"/>
        <v/>
      </c>
      <c r="D103" s="89" t="str">
        <f t="shared" si="10"/>
        <v/>
      </c>
      <c r="E103" s="91" t="str">
        <f t="shared" si="11"/>
        <v/>
      </c>
      <c r="F103" s="218" t="str">
        <f t="shared" si="12"/>
        <v/>
      </c>
      <c r="G103" s="212" t="str">
        <f t="shared" si="13"/>
        <v/>
      </c>
      <c r="H103" s="92">
        <f>IF(OR(ERR=FALSE,AND(F103="",G103="")),0,IF($C$12="D",$H$13+SUM($F$14:F103)-SUM($G$14:G103),$H$13-SUM($F$14:F103)+SUM($G$14:G103)))</f>
        <v>0</v>
      </c>
      <c r="I103" s="51"/>
    </row>
    <row r="104" spans="1:10">
      <c r="A104" s="89">
        <f t="shared" si="7"/>
        <v>91</v>
      </c>
      <c r="B104" s="185" t="str">
        <f t="shared" si="8"/>
        <v/>
      </c>
      <c r="C104" s="90" t="str">
        <f t="shared" si="9"/>
        <v/>
      </c>
      <c r="D104" s="89" t="str">
        <f t="shared" si="10"/>
        <v/>
      </c>
      <c r="E104" s="91" t="str">
        <f t="shared" si="11"/>
        <v/>
      </c>
      <c r="F104" s="218" t="str">
        <f t="shared" si="12"/>
        <v/>
      </c>
      <c r="G104" s="212" t="str">
        <f t="shared" si="13"/>
        <v/>
      </c>
      <c r="H104" s="92">
        <f>IF(OR(ERR=FALSE,AND(F104="",G104="")),0,IF($C$12="D",$H$13+SUM($F$14:F104)-SUM($G$14:G104),$H$13-SUM($F$14:F104)+SUM($G$14:G104)))</f>
        <v>0</v>
      </c>
      <c r="I104" s="51"/>
    </row>
    <row r="105" spans="1:10">
      <c r="A105" s="89">
        <f t="shared" si="7"/>
        <v>92</v>
      </c>
      <c r="B105" s="185" t="str">
        <f t="shared" si="8"/>
        <v/>
      </c>
      <c r="C105" s="90" t="str">
        <f t="shared" si="9"/>
        <v/>
      </c>
      <c r="D105" s="89" t="str">
        <f t="shared" si="10"/>
        <v/>
      </c>
      <c r="E105" s="91" t="str">
        <f t="shared" si="11"/>
        <v/>
      </c>
      <c r="F105" s="218" t="str">
        <f t="shared" si="12"/>
        <v/>
      </c>
      <c r="G105" s="212" t="str">
        <f t="shared" si="13"/>
        <v/>
      </c>
      <c r="H105" s="92">
        <f>IF(OR(ERR=FALSE,AND(F105="",G105="")),0,IF($C$12="D",$H$13+SUM($F$14:F105)-SUM($G$14:G105),$H$13-SUM($F$14:F105)+SUM($G$14:G105)))</f>
        <v>0</v>
      </c>
      <c r="I105" s="51"/>
    </row>
    <row r="106" spans="1:10">
      <c r="A106" s="89">
        <f t="shared" si="7"/>
        <v>93</v>
      </c>
      <c r="B106" s="185" t="str">
        <f t="shared" si="8"/>
        <v/>
      </c>
      <c r="C106" s="90" t="str">
        <f t="shared" si="9"/>
        <v/>
      </c>
      <c r="D106" s="89" t="str">
        <f t="shared" si="10"/>
        <v/>
      </c>
      <c r="E106" s="91" t="str">
        <f t="shared" si="11"/>
        <v/>
      </c>
      <c r="F106" s="218" t="str">
        <f t="shared" si="12"/>
        <v/>
      </c>
      <c r="G106" s="212" t="str">
        <f t="shared" si="13"/>
        <v/>
      </c>
      <c r="H106" s="92">
        <f>IF(OR(ERR=FALSE,AND(F106="",G106="")),0,IF($C$12="D",$H$13+SUM($F$14:F106)-SUM($G$14:G106),$H$13-SUM($F$14:F106)+SUM($G$14:G106)))</f>
        <v>0</v>
      </c>
      <c r="I106" s="51"/>
    </row>
    <row r="107" spans="1:10">
      <c r="A107" s="89">
        <f t="shared" si="7"/>
        <v>94</v>
      </c>
      <c r="B107" s="185" t="str">
        <f t="shared" si="8"/>
        <v/>
      </c>
      <c r="C107" s="90" t="str">
        <f t="shared" si="9"/>
        <v/>
      </c>
      <c r="D107" s="89" t="str">
        <f t="shared" si="10"/>
        <v/>
      </c>
      <c r="E107" s="91" t="str">
        <f t="shared" si="11"/>
        <v/>
      </c>
      <c r="F107" s="218" t="str">
        <f t="shared" si="12"/>
        <v/>
      </c>
      <c r="G107" s="212" t="str">
        <f t="shared" si="13"/>
        <v/>
      </c>
      <c r="H107" s="92">
        <f>IF(OR(ERR=FALSE,AND(F107="",G107="")),0,IF($C$12="D",$H$13+SUM($F$14:F107)-SUM($G$14:G107),$H$13-SUM($F$14:F107)+SUM($G$14:G107)))</f>
        <v>0</v>
      </c>
      <c r="I107" s="51"/>
    </row>
    <row r="108" spans="1:10">
      <c r="A108" s="89">
        <f t="shared" ref="A108:A171" si="14">A107+1</f>
        <v>95</v>
      </c>
      <c r="B108" s="185" t="str">
        <f t="shared" si="8"/>
        <v/>
      </c>
      <c r="C108" s="90" t="str">
        <f t="shared" si="9"/>
        <v/>
      </c>
      <c r="D108" s="89" t="str">
        <f t="shared" si="10"/>
        <v/>
      </c>
      <c r="E108" s="91" t="str">
        <f t="shared" si="11"/>
        <v/>
      </c>
      <c r="F108" s="218" t="str">
        <f t="shared" si="12"/>
        <v/>
      </c>
      <c r="G108" s="212" t="str">
        <f t="shared" si="13"/>
        <v/>
      </c>
      <c r="H108" s="92">
        <f>IF(OR(ERR=FALSE,AND(F108="",G108="")),0,IF($C$12="D",$H$13+SUM($F$14:F108)-SUM($G$14:G108),$H$13-SUM($F$14:F108)+SUM($G$14:G108)))</f>
        <v>0</v>
      </c>
      <c r="I108" s="51"/>
    </row>
    <row r="109" spans="1:10">
      <c r="A109" s="89">
        <f t="shared" si="14"/>
        <v>96</v>
      </c>
      <c r="B109" s="185" t="str">
        <f t="shared" si="8"/>
        <v/>
      </c>
      <c r="C109" s="90" t="str">
        <f t="shared" si="9"/>
        <v/>
      </c>
      <c r="D109" s="89" t="str">
        <f t="shared" si="10"/>
        <v/>
      </c>
      <c r="E109" s="91" t="str">
        <f t="shared" si="11"/>
        <v/>
      </c>
      <c r="F109" s="218" t="str">
        <f t="shared" si="12"/>
        <v/>
      </c>
      <c r="G109" s="212" t="str">
        <f t="shared" si="13"/>
        <v/>
      </c>
      <c r="H109" s="92">
        <f>IF(OR(ERR=FALSE,AND(F109="",G109="")),0,IF($C$12="D",$H$13+SUM($F$14:F109)-SUM($G$14:G109),$H$13-SUM($F$14:F109)+SUM($G$14:G109)))</f>
        <v>0</v>
      </c>
      <c r="I109" s="51"/>
    </row>
    <row r="110" spans="1:10">
      <c r="A110" s="89">
        <f t="shared" si="14"/>
        <v>97</v>
      </c>
      <c r="B110" s="185" t="str">
        <f t="shared" si="8"/>
        <v/>
      </c>
      <c r="C110" s="90" t="str">
        <f t="shared" si="9"/>
        <v/>
      </c>
      <c r="D110" s="89" t="str">
        <f t="shared" si="10"/>
        <v/>
      </c>
      <c r="E110" s="91" t="str">
        <f t="shared" si="11"/>
        <v/>
      </c>
      <c r="F110" s="218" t="str">
        <f t="shared" si="12"/>
        <v/>
      </c>
      <c r="G110" s="212" t="str">
        <f t="shared" si="13"/>
        <v/>
      </c>
      <c r="H110" s="92">
        <f>IF(OR(ERR=FALSE,AND(F110="",G110="")),0,IF($C$12="D",$H$13+SUM($F$14:F110)-SUM($G$14:G110),$H$13-SUM($F$14:F110)+SUM($G$14:G110)))</f>
        <v>0</v>
      </c>
      <c r="I110" s="51"/>
    </row>
    <row r="111" spans="1:10">
      <c r="A111" s="89">
        <f t="shared" si="14"/>
        <v>98</v>
      </c>
      <c r="B111" s="185" t="str">
        <f t="shared" si="8"/>
        <v/>
      </c>
      <c r="C111" s="90" t="str">
        <f t="shared" si="9"/>
        <v/>
      </c>
      <c r="D111" s="89" t="str">
        <f t="shared" si="10"/>
        <v/>
      </c>
      <c r="E111" s="91" t="str">
        <f t="shared" si="11"/>
        <v/>
      </c>
      <c r="F111" s="218" t="str">
        <f t="shared" si="12"/>
        <v/>
      </c>
      <c r="G111" s="212" t="str">
        <f t="shared" si="13"/>
        <v/>
      </c>
      <c r="H111" s="92">
        <f>IF(OR(ERR=FALSE,AND(F111="",G111="")),0,IF($C$12="D",$H$13+SUM($F$14:F111)-SUM($G$14:G111),$H$13-SUM($F$14:F111)+SUM($G$14:G111)))</f>
        <v>0</v>
      </c>
      <c r="I111" s="51"/>
    </row>
    <row r="112" spans="1:10">
      <c r="A112" s="89">
        <f t="shared" si="14"/>
        <v>99</v>
      </c>
      <c r="B112" s="185" t="str">
        <f t="shared" si="8"/>
        <v/>
      </c>
      <c r="C112" s="90" t="str">
        <f t="shared" si="9"/>
        <v/>
      </c>
      <c r="D112" s="89" t="str">
        <f t="shared" si="10"/>
        <v/>
      </c>
      <c r="E112" s="91" t="str">
        <f t="shared" si="11"/>
        <v/>
      </c>
      <c r="F112" s="218" t="str">
        <f t="shared" si="12"/>
        <v/>
      </c>
      <c r="G112" s="212" t="str">
        <f t="shared" si="13"/>
        <v/>
      </c>
      <c r="H112" s="92">
        <f>IF(OR(ERR=FALSE,AND(F112="",G112="")),0,IF($C$12="D",$H$13+SUM($F$14:F112)-SUM($G$14:G112),$H$13-SUM($F$14:F112)+SUM($G$14:G112)))</f>
        <v>0</v>
      </c>
      <c r="I112" s="51"/>
      <c r="J112" s="106"/>
    </row>
    <row r="113" spans="1:9">
      <c r="A113" s="89">
        <f t="shared" si="14"/>
        <v>100</v>
      </c>
      <c r="B113" s="185" t="str">
        <f t="shared" si="8"/>
        <v/>
      </c>
      <c r="C113" s="90" t="str">
        <f t="shared" si="9"/>
        <v/>
      </c>
      <c r="D113" s="89" t="str">
        <f t="shared" si="10"/>
        <v/>
      </c>
      <c r="E113" s="91" t="str">
        <f t="shared" si="11"/>
        <v/>
      </c>
      <c r="F113" s="218" t="str">
        <f t="shared" si="12"/>
        <v/>
      </c>
      <c r="G113" s="212" t="str">
        <f t="shared" si="13"/>
        <v/>
      </c>
      <c r="H113" s="92">
        <f>IF(OR(ERR=FALSE,AND(F113="",G113="")),0,IF($C$12="D",$H$13+SUM($F$14:F113)-SUM($G$14:G113),$H$13-SUM($F$14:F113)+SUM($G$14:G113)))</f>
        <v>0</v>
      </c>
      <c r="I113" s="51"/>
    </row>
    <row r="114" spans="1:9">
      <c r="A114" s="89">
        <f t="shared" si="14"/>
        <v>101</v>
      </c>
      <c r="B114" s="185" t="str">
        <f t="shared" si="8"/>
        <v/>
      </c>
      <c r="C114" s="90" t="str">
        <f t="shared" si="9"/>
        <v/>
      </c>
      <c r="D114" s="89" t="str">
        <f t="shared" si="10"/>
        <v/>
      </c>
      <c r="E114" s="91" t="str">
        <f t="shared" si="11"/>
        <v/>
      </c>
      <c r="F114" s="218" t="str">
        <f t="shared" si="12"/>
        <v/>
      </c>
      <c r="G114" s="212" t="str">
        <f t="shared" si="13"/>
        <v/>
      </c>
      <c r="H114" s="92">
        <f>IF(OR(ERR=FALSE,AND(F114="",G114="")),0,IF($C$12="D",$H$13+SUM($F$14:F114)-SUM($G$14:G114),$H$13-SUM($F$14:F114)+SUM($G$14:G114)))</f>
        <v>0</v>
      </c>
      <c r="I114" s="51"/>
    </row>
    <row r="115" spans="1:9">
      <c r="A115" s="89">
        <f t="shared" si="14"/>
        <v>102</v>
      </c>
      <c r="B115" s="185" t="str">
        <f t="shared" si="8"/>
        <v/>
      </c>
      <c r="C115" s="90" t="str">
        <f t="shared" si="9"/>
        <v/>
      </c>
      <c r="D115" s="89" t="str">
        <f t="shared" si="10"/>
        <v/>
      </c>
      <c r="E115" s="91" t="str">
        <f t="shared" si="11"/>
        <v/>
      </c>
      <c r="F115" s="218" t="str">
        <f t="shared" si="12"/>
        <v/>
      </c>
      <c r="G115" s="212" t="str">
        <f t="shared" si="13"/>
        <v/>
      </c>
      <c r="H115" s="92">
        <f>IF(OR(ERR=FALSE,AND(F115="",G115="")),0,IF($C$12="D",$H$13+SUM($F$14:F115)-SUM($G$14:G115),$H$13-SUM($F$14:F115)+SUM($G$14:G115)))</f>
        <v>0</v>
      </c>
      <c r="I115" s="51"/>
    </row>
    <row r="116" spans="1:9">
      <c r="A116" s="89">
        <f t="shared" si="14"/>
        <v>103</v>
      </c>
      <c r="B116" s="185" t="str">
        <f t="shared" si="8"/>
        <v/>
      </c>
      <c r="C116" s="90" t="str">
        <f t="shared" si="9"/>
        <v/>
      </c>
      <c r="D116" s="89" t="str">
        <f t="shared" si="10"/>
        <v/>
      </c>
      <c r="E116" s="91" t="str">
        <f t="shared" si="11"/>
        <v/>
      </c>
      <c r="F116" s="92" t="str">
        <f t="shared" si="12"/>
        <v/>
      </c>
      <c r="G116" s="212" t="str">
        <f t="shared" si="13"/>
        <v/>
      </c>
      <c r="H116" s="92">
        <f>IF(OR(ERR=FALSE,AND(F116="",G116="")),0,IF($C$12="D",$H$13+SUM($F$14:F116)-SUM($G$14:G116),$H$13-SUM($F$14:F116)+SUM($G$14:G116)))</f>
        <v>0</v>
      </c>
      <c r="I116" s="51"/>
    </row>
    <row r="117" spans="1:9">
      <c r="A117" s="89">
        <f t="shared" si="14"/>
        <v>104</v>
      </c>
      <c r="B117" s="185" t="str">
        <f t="shared" si="8"/>
        <v/>
      </c>
      <c r="C117" s="90" t="str">
        <f t="shared" si="9"/>
        <v/>
      </c>
      <c r="D117" s="89" t="str">
        <f t="shared" si="10"/>
        <v/>
      </c>
      <c r="E117" s="91" t="str">
        <f t="shared" si="11"/>
        <v/>
      </c>
      <c r="F117" s="92" t="str">
        <f t="shared" si="12"/>
        <v/>
      </c>
      <c r="G117" s="212" t="str">
        <f t="shared" si="13"/>
        <v/>
      </c>
      <c r="H117" s="92">
        <f>IF(OR(ERR=FALSE,AND(F117="",G117="")),0,IF($C$12="D",$H$13+SUM($F$14:F117)-SUM($G$14:G117),$H$13-SUM($F$14:F117)+SUM($G$14:G117)))</f>
        <v>0</v>
      </c>
      <c r="I117" s="51"/>
    </row>
    <row r="118" spans="1:9">
      <c r="A118" s="89">
        <f t="shared" si="14"/>
        <v>105</v>
      </c>
      <c r="B118" s="185" t="str">
        <f t="shared" si="8"/>
        <v/>
      </c>
      <c r="C118" s="90" t="str">
        <f t="shared" si="9"/>
        <v/>
      </c>
      <c r="D118" s="89" t="str">
        <f t="shared" si="10"/>
        <v/>
      </c>
      <c r="E118" s="91" t="str">
        <f t="shared" si="11"/>
        <v/>
      </c>
      <c r="F118" s="92" t="str">
        <f t="shared" si="12"/>
        <v/>
      </c>
      <c r="G118" s="212" t="str">
        <f t="shared" si="13"/>
        <v/>
      </c>
      <c r="H118" s="92">
        <f>IF(OR(ERR=FALSE,AND(F118="",G118="")),0,IF($C$12="D",$H$13+SUM($F$14:F118)-SUM($G$14:G118),$H$13-SUM($F$14:F118)+SUM($G$14:G118)))</f>
        <v>0</v>
      </c>
      <c r="I118" s="51"/>
    </row>
    <row r="119" spans="1:9">
      <c r="A119" s="89">
        <f t="shared" si="14"/>
        <v>106</v>
      </c>
      <c r="B119" s="185" t="str">
        <f t="shared" si="8"/>
        <v/>
      </c>
      <c r="C119" s="90" t="str">
        <f t="shared" si="9"/>
        <v/>
      </c>
      <c r="D119" s="89" t="str">
        <f t="shared" si="10"/>
        <v/>
      </c>
      <c r="E119" s="91" t="str">
        <f t="shared" si="11"/>
        <v/>
      </c>
      <c r="F119" s="92" t="str">
        <f t="shared" si="12"/>
        <v/>
      </c>
      <c r="G119" s="212" t="str">
        <f t="shared" si="13"/>
        <v/>
      </c>
      <c r="H119" s="92">
        <f>IF(OR(ERR=FALSE,AND(F119="",G119="")),0,IF($C$12="D",$H$13+SUM($F$14:F119)-SUM($G$14:G119),$H$13-SUM($F$14:F119)+SUM($G$14:G119)))</f>
        <v>0</v>
      </c>
      <c r="I119" s="51"/>
    </row>
    <row r="120" spans="1:9">
      <c r="A120" s="89">
        <f t="shared" si="14"/>
        <v>107</v>
      </c>
      <c r="B120" s="185" t="str">
        <f t="shared" si="8"/>
        <v/>
      </c>
      <c r="C120" s="90" t="str">
        <f t="shared" si="9"/>
        <v/>
      </c>
      <c r="D120" s="89" t="str">
        <f t="shared" si="10"/>
        <v/>
      </c>
      <c r="E120" s="91" t="str">
        <f t="shared" si="11"/>
        <v/>
      </c>
      <c r="F120" s="92" t="str">
        <f t="shared" si="12"/>
        <v/>
      </c>
      <c r="G120" s="212" t="str">
        <f t="shared" si="13"/>
        <v/>
      </c>
      <c r="H120" s="92">
        <f>IF(OR(ERR=FALSE,AND(F120="",G120="")),0,IF($C$12="D",$H$13+SUM($F$14:F120)-SUM($G$14:G120),$H$13-SUM($F$14:F120)+SUM($G$14:G120)))</f>
        <v>0</v>
      </c>
      <c r="I120" s="51"/>
    </row>
    <row r="121" spans="1:9">
      <c r="A121" s="89">
        <f t="shared" si="14"/>
        <v>108</v>
      </c>
      <c r="B121" s="185" t="str">
        <f t="shared" si="8"/>
        <v/>
      </c>
      <c r="C121" s="90" t="str">
        <f t="shared" si="9"/>
        <v/>
      </c>
      <c r="D121" s="89" t="str">
        <f t="shared" si="10"/>
        <v/>
      </c>
      <c r="E121" s="91" t="str">
        <f t="shared" si="11"/>
        <v/>
      </c>
      <c r="F121" s="92" t="str">
        <f t="shared" si="12"/>
        <v/>
      </c>
      <c r="G121" s="212" t="str">
        <f t="shared" si="13"/>
        <v/>
      </c>
      <c r="H121" s="92">
        <f>IF(OR(ERR=FALSE,AND(F121="",G121="")),0,IF($C$12="D",$H$13+SUM($F$14:F121)-SUM($G$14:G121),$H$13-SUM($F$14:F121)+SUM($G$14:G121)))</f>
        <v>0</v>
      </c>
      <c r="I121" s="51"/>
    </row>
    <row r="122" spans="1:9">
      <c r="A122" s="89">
        <f t="shared" si="14"/>
        <v>109</v>
      </c>
      <c r="B122" s="185" t="str">
        <f t="shared" si="8"/>
        <v/>
      </c>
      <c r="C122" s="90" t="str">
        <f t="shared" si="9"/>
        <v/>
      </c>
      <c r="D122" s="89" t="str">
        <f t="shared" si="10"/>
        <v/>
      </c>
      <c r="E122" s="91" t="str">
        <f t="shared" si="11"/>
        <v/>
      </c>
      <c r="F122" s="92" t="str">
        <f t="shared" si="12"/>
        <v/>
      </c>
      <c r="G122" s="212" t="str">
        <f t="shared" si="13"/>
        <v/>
      </c>
      <c r="H122" s="92">
        <f>IF(OR(ERR=FALSE,AND(F122="",G122="")),0,IF($C$12="D",$H$13+SUM($F$14:F122)-SUM($G$14:G122),$H$13-SUM($F$14:F122)+SUM($G$14:G122)))</f>
        <v>0</v>
      </c>
      <c r="I122" s="51"/>
    </row>
    <row r="123" spans="1:9">
      <c r="A123" s="89">
        <f t="shared" si="14"/>
        <v>110</v>
      </c>
      <c r="B123" s="185" t="str">
        <f t="shared" si="8"/>
        <v/>
      </c>
      <c r="C123" s="90" t="str">
        <f t="shared" si="9"/>
        <v/>
      </c>
      <c r="D123" s="89" t="str">
        <f t="shared" si="10"/>
        <v/>
      </c>
      <c r="E123" s="91" t="str">
        <f t="shared" si="11"/>
        <v/>
      </c>
      <c r="F123" s="92" t="str">
        <f t="shared" si="12"/>
        <v/>
      </c>
      <c r="G123" s="212" t="str">
        <f t="shared" si="13"/>
        <v/>
      </c>
      <c r="H123" s="92">
        <f>IF(OR(ERR=FALSE,AND(F123="",G123="")),0,IF($C$12="D",$H$13+SUM($F$14:F123)-SUM($G$14:G123),$H$13-SUM($F$14:F123)+SUM($G$14:G123)))</f>
        <v>0</v>
      </c>
      <c r="I123" s="51"/>
    </row>
    <row r="124" spans="1:9">
      <c r="A124" s="89">
        <f t="shared" si="14"/>
        <v>111</v>
      </c>
      <c r="B124" s="185" t="str">
        <f t="shared" si="8"/>
        <v/>
      </c>
      <c r="C124" s="90" t="str">
        <f t="shared" si="9"/>
        <v/>
      </c>
      <c r="D124" s="89" t="str">
        <f t="shared" si="10"/>
        <v/>
      </c>
      <c r="E124" s="91" t="str">
        <f t="shared" si="11"/>
        <v/>
      </c>
      <c r="F124" s="92" t="str">
        <f t="shared" si="12"/>
        <v/>
      </c>
      <c r="G124" s="212" t="str">
        <f t="shared" si="13"/>
        <v/>
      </c>
      <c r="H124" s="92">
        <f>IF(OR(ERR=FALSE,AND(F124="",G124="")),0,IF($C$12="D",$H$13+SUM($F$14:F124)-SUM($G$14:G124),$H$13-SUM($F$14:F124)+SUM($G$14:G124)))</f>
        <v>0</v>
      </c>
      <c r="I124" s="51"/>
    </row>
    <row r="125" spans="1:9">
      <c r="A125" s="89">
        <f t="shared" si="14"/>
        <v>112</v>
      </c>
      <c r="B125" s="185" t="str">
        <f t="shared" si="8"/>
        <v/>
      </c>
      <c r="C125" s="90" t="str">
        <f t="shared" si="9"/>
        <v/>
      </c>
      <c r="D125" s="89" t="str">
        <f t="shared" si="10"/>
        <v/>
      </c>
      <c r="E125" s="91" t="str">
        <f t="shared" si="11"/>
        <v/>
      </c>
      <c r="F125" s="92" t="str">
        <f t="shared" si="12"/>
        <v/>
      </c>
      <c r="G125" s="212" t="str">
        <f t="shared" si="13"/>
        <v/>
      </c>
      <c r="H125" s="92">
        <f>IF(OR(ERR=FALSE,AND(F125="",G125="")),0,IF($C$12="D",$H$13+SUM($F$14:F125)-SUM($G$14:G125),$H$13-SUM($F$14:F125)+SUM($G$14:G125)))</f>
        <v>0</v>
      </c>
      <c r="I125" s="51"/>
    </row>
    <row r="126" spans="1:9">
      <c r="A126" s="89">
        <f t="shared" si="14"/>
        <v>113</v>
      </c>
      <c r="B126" s="185" t="str">
        <f t="shared" si="8"/>
        <v/>
      </c>
      <c r="C126" s="90" t="str">
        <f t="shared" si="9"/>
        <v/>
      </c>
      <c r="D126" s="89" t="str">
        <f t="shared" si="10"/>
        <v/>
      </c>
      <c r="E126" s="91" t="str">
        <f t="shared" si="11"/>
        <v/>
      </c>
      <c r="F126" s="92" t="str">
        <f t="shared" si="12"/>
        <v/>
      </c>
      <c r="G126" s="212" t="str">
        <f t="shared" si="13"/>
        <v/>
      </c>
      <c r="H126" s="92">
        <f>IF(OR(ERR=FALSE,AND(F126="",G126="")),0,IF($C$12="D",$H$13+SUM($F$14:F126)-SUM($G$14:G126),$H$13-SUM($F$14:F126)+SUM($G$14:G126)))</f>
        <v>0</v>
      </c>
      <c r="I126" s="51"/>
    </row>
    <row r="127" spans="1:9">
      <c r="A127" s="89">
        <f t="shared" si="14"/>
        <v>114</v>
      </c>
      <c r="B127" s="185" t="str">
        <f t="shared" si="8"/>
        <v/>
      </c>
      <c r="C127" s="90" t="str">
        <f t="shared" si="9"/>
        <v/>
      </c>
      <c r="D127" s="89" t="str">
        <f t="shared" si="10"/>
        <v/>
      </c>
      <c r="E127" s="91" t="str">
        <f t="shared" si="11"/>
        <v/>
      </c>
      <c r="F127" s="92" t="str">
        <f t="shared" si="12"/>
        <v/>
      </c>
      <c r="G127" s="212" t="str">
        <f t="shared" si="13"/>
        <v/>
      </c>
      <c r="H127" s="92">
        <f>IF(OR(ERR=FALSE,AND(F127="",G127="")),0,IF($C$12="D",$H$13+SUM($F$14:F127)-SUM($G$14:G127),$H$13-SUM($F$14:F127)+SUM($G$14:G127)))</f>
        <v>0</v>
      </c>
      <c r="I127" s="51"/>
    </row>
    <row r="128" spans="1:9">
      <c r="A128" s="89">
        <f t="shared" si="14"/>
        <v>115</v>
      </c>
      <c r="B128" s="185" t="str">
        <f t="shared" si="8"/>
        <v/>
      </c>
      <c r="C128" s="90" t="str">
        <f t="shared" si="9"/>
        <v/>
      </c>
      <c r="D128" s="89" t="str">
        <f t="shared" si="10"/>
        <v/>
      </c>
      <c r="E128" s="91" t="str">
        <f t="shared" si="11"/>
        <v/>
      </c>
      <c r="F128" s="92" t="str">
        <f t="shared" si="12"/>
        <v/>
      </c>
      <c r="G128" s="212" t="str">
        <f t="shared" si="13"/>
        <v/>
      </c>
      <c r="H128" s="92">
        <f>IF(OR(ERR=FALSE,AND(F128="",G128="")),0,IF($C$12="D",$H$13+SUM($F$14:F128)-SUM($G$14:G128),$H$13-SUM($F$14:F128)+SUM($G$14:G128)))</f>
        <v>0</v>
      </c>
      <c r="I128" s="51"/>
    </row>
    <row r="129" spans="1:9">
      <c r="A129" s="89">
        <f>A128+1</f>
        <v>116</v>
      </c>
      <c r="B129" s="185" t="str">
        <f t="shared" si="8"/>
        <v/>
      </c>
      <c r="C129" s="90" t="str">
        <f t="shared" si="9"/>
        <v/>
      </c>
      <c r="D129" s="89" t="str">
        <f t="shared" si="10"/>
        <v/>
      </c>
      <c r="E129" s="91" t="str">
        <f t="shared" si="11"/>
        <v/>
      </c>
      <c r="F129" s="92" t="str">
        <f t="shared" si="12"/>
        <v/>
      </c>
      <c r="G129" s="212" t="str">
        <f t="shared" si="13"/>
        <v/>
      </c>
      <c r="H129" s="92">
        <f>IF(OR(ERR=FALSE,AND(F129="",G129="")),0,IF($C$12="D",$H$13+SUM($F$14:F129)-SUM($G$14:G129),$H$13-SUM($F$14:F129)+SUM($G$14:G129)))</f>
        <v>0</v>
      </c>
      <c r="I129" s="51"/>
    </row>
    <row r="130" spans="1:9">
      <c r="A130" s="89">
        <f t="shared" si="14"/>
        <v>117</v>
      </c>
      <c r="B130" s="185" t="str">
        <f t="shared" si="8"/>
        <v/>
      </c>
      <c r="C130" s="90" t="str">
        <f t="shared" si="9"/>
        <v/>
      </c>
      <c r="D130" s="89" t="str">
        <f t="shared" si="10"/>
        <v/>
      </c>
      <c r="E130" s="91" t="str">
        <f t="shared" si="11"/>
        <v/>
      </c>
      <c r="F130" s="92" t="str">
        <f t="shared" si="12"/>
        <v/>
      </c>
      <c r="G130" s="212" t="str">
        <f t="shared" si="13"/>
        <v/>
      </c>
      <c r="H130" s="92">
        <f>IF(OR(ERR=FALSE,AND(F130="",G130="")),0,IF($C$12="D",$H$13+SUM($F$14:F130)-SUM($G$14:G130),$H$13-SUM($F$14:F130)+SUM($G$14:G130)))</f>
        <v>0</v>
      </c>
      <c r="I130" s="51"/>
    </row>
    <row r="131" spans="1:9">
      <c r="A131" s="89">
        <f t="shared" si="14"/>
        <v>118</v>
      </c>
      <c r="B131" s="185" t="str">
        <f t="shared" si="8"/>
        <v/>
      </c>
      <c r="C131" s="90" t="str">
        <f t="shared" si="9"/>
        <v/>
      </c>
      <c r="D131" s="89" t="str">
        <f t="shared" si="10"/>
        <v/>
      </c>
      <c r="E131" s="91" t="str">
        <f t="shared" si="11"/>
        <v/>
      </c>
      <c r="F131" s="92" t="str">
        <f t="shared" si="12"/>
        <v/>
      </c>
      <c r="G131" s="212" t="str">
        <f t="shared" si="13"/>
        <v/>
      </c>
      <c r="H131" s="92">
        <f>IF(OR(ERR=FALSE,AND(F131="",G131="")),0,IF($C$12="D",$H$13+SUM($F$14:F131)-SUM($G$14:G131),$H$13-SUM($F$14:F131)+SUM($G$14:G131)))</f>
        <v>0</v>
      </c>
      <c r="I131" s="51"/>
    </row>
    <row r="132" spans="1:9">
      <c r="A132" s="89">
        <f t="shared" si="14"/>
        <v>119</v>
      </c>
      <c r="B132" s="185" t="str">
        <f t="shared" si="8"/>
        <v/>
      </c>
      <c r="C132" s="90" t="str">
        <f t="shared" si="9"/>
        <v/>
      </c>
      <c r="D132" s="89" t="str">
        <f t="shared" si="10"/>
        <v/>
      </c>
      <c r="E132" s="91" t="str">
        <f t="shared" si="11"/>
        <v/>
      </c>
      <c r="F132" s="92" t="str">
        <f t="shared" si="12"/>
        <v/>
      </c>
      <c r="G132" s="212" t="str">
        <f t="shared" si="13"/>
        <v/>
      </c>
      <c r="H132" s="92">
        <f>IF(OR(ERR=FALSE,AND(F132="",G132="")),0,IF($C$12="D",$H$13+SUM($F$14:F132)-SUM($G$14:G132),$H$13-SUM($F$14:F132)+SUM($G$14:G132)))</f>
        <v>0</v>
      </c>
      <c r="I132" s="7"/>
    </row>
    <row r="133" spans="1:9">
      <c r="A133" s="89">
        <f t="shared" si="14"/>
        <v>120</v>
      </c>
      <c r="B133" s="185" t="str">
        <f t="shared" si="8"/>
        <v/>
      </c>
      <c r="C133" s="90" t="str">
        <f t="shared" si="9"/>
        <v/>
      </c>
      <c r="D133" s="89" t="str">
        <f t="shared" si="10"/>
        <v/>
      </c>
      <c r="E133" s="91" t="str">
        <f t="shared" si="11"/>
        <v/>
      </c>
      <c r="F133" s="92" t="str">
        <f t="shared" si="12"/>
        <v/>
      </c>
      <c r="G133" s="212" t="str">
        <f t="shared" si="13"/>
        <v/>
      </c>
      <c r="H133" s="92">
        <f>IF(OR(ERR=FALSE,AND(F133="",G133="")),0,IF($C$12="D",$H$13+SUM($F$14:F133)-SUM($G$14:G133),$H$13-SUM($F$14:F133)+SUM($G$14:G133)))</f>
        <v>0</v>
      </c>
      <c r="I133" s="52"/>
    </row>
    <row r="134" spans="1:9">
      <c r="A134" s="89">
        <f t="shared" si="14"/>
        <v>121</v>
      </c>
      <c r="B134" s="185" t="str">
        <f t="shared" si="8"/>
        <v/>
      </c>
      <c r="C134" s="90" t="str">
        <f t="shared" si="9"/>
        <v/>
      </c>
      <c r="D134" s="89" t="str">
        <f t="shared" si="10"/>
        <v/>
      </c>
      <c r="E134" s="91" t="str">
        <f t="shared" si="11"/>
        <v/>
      </c>
      <c r="F134" s="92" t="str">
        <f t="shared" si="12"/>
        <v/>
      </c>
      <c r="G134" s="212" t="str">
        <f t="shared" si="13"/>
        <v/>
      </c>
      <c r="H134" s="92">
        <f>IF(OR(ERR=FALSE,AND(F134="",G134="")),0,IF($C$12="D",$H$13+SUM($F$14:F134)-SUM($G$14:G134),$H$13-SUM($F$14:F134)+SUM($G$14:G134)))</f>
        <v>0</v>
      </c>
      <c r="I134" s="52"/>
    </row>
    <row r="135" spans="1:9">
      <c r="A135" s="89">
        <f t="shared" si="14"/>
        <v>122</v>
      </c>
      <c r="B135" s="185" t="str">
        <f t="shared" si="8"/>
        <v/>
      </c>
      <c r="C135" s="90" t="str">
        <f t="shared" si="9"/>
        <v/>
      </c>
      <c r="D135" s="89" t="str">
        <f t="shared" si="10"/>
        <v/>
      </c>
      <c r="E135" s="91" t="str">
        <f t="shared" si="11"/>
        <v/>
      </c>
      <c r="F135" s="92" t="str">
        <f t="shared" si="12"/>
        <v/>
      </c>
      <c r="G135" s="212" t="str">
        <f t="shared" si="13"/>
        <v/>
      </c>
      <c r="H135" s="92">
        <f>IF(OR(ERR=FALSE,AND(F135="",G135="")),0,IF($C$12="D",$H$13+SUM($F$14:F135)-SUM($G$14:G135),$H$13-SUM($F$14:F135)+SUM($G$14:G135)))</f>
        <v>0</v>
      </c>
      <c r="I135" s="7"/>
    </row>
    <row r="136" spans="1:9">
      <c r="A136" s="89">
        <f t="shared" si="14"/>
        <v>123</v>
      </c>
      <c r="B136" s="185" t="str">
        <f t="shared" si="8"/>
        <v/>
      </c>
      <c r="C136" s="90" t="str">
        <f t="shared" si="9"/>
        <v/>
      </c>
      <c r="D136" s="89" t="str">
        <f t="shared" si="10"/>
        <v/>
      </c>
      <c r="E136" s="228" t="str">
        <f t="shared" si="11"/>
        <v/>
      </c>
      <c r="F136" s="212" t="str">
        <f t="shared" si="12"/>
        <v/>
      </c>
      <c r="G136" s="212" t="str">
        <f t="shared" si="13"/>
        <v/>
      </c>
      <c r="H136" s="92">
        <f>IF(OR(ERR=FALSE,AND(F136="",G136="")),0,IF($C$12="D",$H$13+SUM($F$14:F136)-SUM($G$14:G136),$H$13-SUM($F$14:F136)+SUM($G$14:G136)))</f>
        <v>0</v>
      </c>
      <c r="I136" s="7"/>
    </row>
    <row r="137" spans="1:9">
      <c r="A137" s="89">
        <f t="shared" si="14"/>
        <v>124</v>
      </c>
      <c r="B137" s="185" t="str">
        <f t="shared" si="8"/>
        <v/>
      </c>
      <c r="C137" s="90" t="str">
        <f t="shared" si="9"/>
        <v/>
      </c>
      <c r="D137" s="89" t="str">
        <f t="shared" si="10"/>
        <v/>
      </c>
      <c r="E137" s="91" t="str">
        <f t="shared" si="11"/>
        <v/>
      </c>
      <c r="F137" s="92" t="str">
        <f t="shared" si="12"/>
        <v/>
      </c>
      <c r="G137" s="212" t="str">
        <f t="shared" si="13"/>
        <v/>
      </c>
      <c r="H137" s="92">
        <f>IF(OR(ERR=FALSE,AND(F137="",G137="")),0,IF($C$12="D",$H$13+SUM($F$14:F137)-SUM($G$14:G137),$H$13-SUM($F$14:F137)+SUM($G$14:G137)))</f>
        <v>0</v>
      </c>
      <c r="I137" s="7"/>
    </row>
    <row r="138" spans="1:9">
      <c r="A138" s="89">
        <f t="shared" si="14"/>
        <v>125</v>
      </c>
      <c r="B138" s="185" t="str">
        <f t="shared" si="8"/>
        <v/>
      </c>
      <c r="C138" s="90" t="str">
        <f t="shared" si="9"/>
        <v/>
      </c>
      <c r="D138" s="89" t="str">
        <f t="shared" si="10"/>
        <v/>
      </c>
      <c r="E138" s="91" t="str">
        <f t="shared" si="11"/>
        <v/>
      </c>
      <c r="F138" s="92" t="str">
        <f t="shared" si="12"/>
        <v/>
      </c>
      <c r="G138" s="212" t="str">
        <f t="shared" si="13"/>
        <v/>
      </c>
      <c r="H138" s="92">
        <f>IF(OR(ERR=FALSE,AND(F138="",G138="")),0,IF($C$12="D",$H$13+SUM($F$14:F138)-SUM($G$14:G138),$H$13-SUM($F$14:F138)+SUM($G$14:G138)))</f>
        <v>0</v>
      </c>
      <c r="I138" s="7"/>
    </row>
    <row r="139" spans="1:9">
      <c r="A139" s="89">
        <f t="shared" si="14"/>
        <v>126</v>
      </c>
      <c r="B139" s="185" t="str">
        <f t="shared" si="8"/>
        <v/>
      </c>
      <c r="C139" s="90" t="str">
        <f t="shared" si="9"/>
        <v/>
      </c>
      <c r="D139" s="89" t="str">
        <f t="shared" si="10"/>
        <v/>
      </c>
      <c r="E139" s="91" t="str">
        <f t="shared" si="11"/>
        <v/>
      </c>
      <c r="F139" s="92" t="str">
        <f t="shared" si="12"/>
        <v/>
      </c>
      <c r="G139" s="212" t="str">
        <f t="shared" si="13"/>
        <v/>
      </c>
      <c r="H139" s="92">
        <f>IF(OR(ERR=FALSE,AND(F139="",G139="")),0,IF($C$12="D",$H$13+SUM($F$14:F139)-SUM($G$14:G139),$H$13-SUM($F$14:F139)+SUM($G$14:G139)))</f>
        <v>0</v>
      </c>
      <c r="I139" s="7"/>
    </row>
    <row r="140" spans="1:9">
      <c r="A140" s="89">
        <f t="shared" si="14"/>
        <v>127</v>
      </c>
      <c r="B140" s="185" t="str">
        <f t="shared" si="8"/>
        <v/>
      </c>
      <c r="C140" s="90" t="str">
        <f t="shared" si="9"/>
        <v/>
      </c>
      <c r="D140" s="89" t="str">
        <f t="shared" si="10"/>
        <v/>
      </c>
      <c r="E140" s="91" t="str">
        <f t="shared" si="11"/>
        <v/>
      </c>
      <c r="F140" s="92" t="str">
        <f t="shared" si="12"/>
        <v/>
      </c>
      <c r="G140" s="212" t="str">
        <f t="shared" si="13"/>
        <v/>
      </c>
      <c r="H140" s="92">
        <f>IF(OR(ERR=FALSE,AND(F140="",G140="")),0,IF($C$12="D",$H$13+SUM($F$14:F140)-SUM($G$14:G140),$H$13-SUM($F$14:F140)+SUM($G$14:G140)))</f>
        <v>0</v>
      </c>
      <c r="I140" s="7"/>
    </row>
    <row r="141" spans="1:9">
      <c r="A141" s="89">
        <f t="shared" si="14"/>
        <v>128</v>
      </c>
      <c r="B141" s="185" t="str">
        <f t="shared" si="8"/>
        <v/>
      </c>
      <c r="C141" s="90" t="str">
        <f t="shared" si="9"/>
        <v/>
      </c>
      <c r="D141" s="89" t="str">
        <f t="shared" si="10"/>
        <v/>
      </c>
      <c r="E141" s="91" t="str">
        <f t="shared" si="11"/>
        <v/>
      </c>
      <c r="F141" s="92" t="str">
        <f t="shared" si="12"/>
        <v/>
      </c>
      <c r="G141" s="212" t="str">
        <f t="shared" si="13"/>
        <v/>
      </c>
      <c r="H141" s="92">
        <f>IF(OR(ERR=FALSE,AND(F141="",G141="")),0,IF($C$12="D",$H$13+SUM($F$14:F141)-SUM($G$14:G141),$H$13-SUM($F$14:F141)+SUM($G$14:G141)))</f>
        <v>0</v>
      </c>
      <c r="I141" s="7"/>
    </row>
    <row r="142" spans="1:9">
      <c r="A142" s="89">
        <f t="shared" si="14"/>
        <v>129</v>
      </c>
      <c r="B142" s="185" t="str">
        <f t="shared" ref="B142:B205" si="15">IF(ISERROR(VLOOKUP(A142&amp;H$9,JU_AKUN,6,FALSE)=TRUE),"",VLOOKUP(A142&amp;H$9,JU_AKUN,6,FALSE))</f>
        <v/>
      </c>
      <c r="C142" s="90" t="str">
        <f t="shared" ref="C142:C205" si="16">IF(ISERROR(VLOOKUP(A142&amp;H$9,JU_AKUN,7,FALSE)=TRUE),"",VLOOKUP(A142&amp;H$9,JU_AKUN,7,FALSE))</f>
        <v/>
      </c>
      <c r="D142" s="89" t="str">
        <f t="shared" ref="D142:D205" si="17">IF(ISERROR(VLOOKUP(A142&amp;H$9,JU_AKUN,8,FALSE)=TRUE),"",VLOOKUP(A142&amp;H$9,JU_AKUN,8,FALSE))</f>
        <v/>
      </c>
      <c r="E142" s="91" t="str">
        <f t="shared" ref="E142:E205" si="18">IF(ISERROR(VLOOKUP(A142&amp;H$9,JU_AKUN,9,FALSE)=TRUE),"",VLOOKUP(A142&amp;H$9,JU_AKUN,9,FALSE))</f>
        <v/>
      </c>
      <c r="F142" s="92" t="str">
        <f t="shared" ref="F142:F205" si="19">IF(ISERROR(VLOOKUP(A142&amp;H$9,JU_AKUN,14,FALSE)=TRUE),"",VLOOKUP(A142&amp;H$9,JU_AKUN,14,FALSE))</f>
        <v/>
      </c>
      <c r="G142" s="212" t="str">
        <f t="shared" ref="G142:G205" si="20">IF(ISERROR(VLOOKUP(A142&amp;H$9,JU_AKUN,15,FALSE)=TRUE),"",VLOOKUP(A142&amp;H$9,JU_AKUN,15,FALSE))</f>
        <v/>
      </c>
      <c r="H142" s="92">
        <f>IF(OR(ERR=FALSE,AND(F142="",G142="")),0,IF($C$12="D",$H$13+SUM($F$14:F142)-SUM($G$14:G142),$H$13-SUM($F$14:F142)+SUM($G$14:G142)))</f>
        <v>0</v>
      </c>
      <c r="I142" s="7"/>
    </row>
    <row r="143" spans="1:9">
      <c r="A143" s="89">
        <f t="shared" si="14"/>
        <v>130</v>
      </c>
      <c r="B143" s="185" t="str">
        <f t="shared" si="15"/>
        <v/>
      </c>
      <c r="C143" s="90" t="str">
        <f t="shared" si="16"/>
        <v/>
      </c>
      <c r="D143" s="89" t="str">
        <f t="shared" si="17"/>
        <v/>
      </c>
      <c r="E143" s="91" t="str">
        <f t="shared" si="18"/>
        <v/>
      </c>
      <c r="F143" s="92" t="str">
        <f t="shared" si="19"/>
        <v/>
      </c>
      <c r="G143" s="212" t="str">
        <f t="shared" si="20"/>
        <v/>
      </c>
      <c r="H143" s="92">
        <f>IF(OR(ERR=FALSE,AND(F143="",G143="")),0,IF($C$12="D",$H$13+SUM($F$14:F143)-SUM($G$14:G143),$H$13-SUM($F$14:F143)+SUM($G$14:G143)))</f>
        <v>0</v>
      </c>
      <c r="I143" s="7"/>
    </row>
    <row r="144" spans="1:9">
      <c r="A144" s="89">
        <f t="shared" si="14"/>
        <v>131</v>
      </c>
      <c r="B144" s="185" t="str">
        <f t="shared" si="15"/>
        <v/>
      </c>
      <c r="C144" s="90" t="str">
        <f t="shared" si="16"/>
        <v/>
      </c>
      <c r="D144" s="89" t="str">
        <f t="shared" si="17"/>
        <v/>
      </c>
      <c r="E144" s="91" t="str">
        <f t="shared" si="18"/>
        <v/>
      </c>
      <c r="F144" s="92" t="str">
        <f t="shared" si="19"/>
        <v/>
      </c>
      <c r="G144" s="212" t="str">
        <f t="shared" si="20"/>
        <v/>
      </c>
      <c r="H144" s="92">
        <f>IF(OR(ERR=FALSE,AND(F144="",G144="")),0,IF($C$12="D",$H$13+SUM($F$14:F144)-SUM($G$14:G144),$H$13-SUM($F$14:F144)+SUM($G$14:G144)))</f>
        <v>0</v>
      </c>
      <c r="I144" s="7"/>
    </row>
    <row r="145" spans="1:9">
      <c r="A145" s="89">
        <f t="shared" si="14"/>
        <v>132</v>
      </c>
      <c r="B145" s="185" t="str">
        <f t="shared" si="15"/>
        <v/>
      </c>
      <c r="C145" s="90" t="str">
        <f t="shared" si="16"/>
        <v/>
      </c>
      <c r="D145" s="89" t="str">
        <f t="shared" si="17"/>
        <v/>
      </c>
      <c r="E145" s="91" t="str">
        <f t="shared" si="18"/>
        <v/>
      </c>
      <c r="F145" s="92" t="str">
        <f t="shared" si="19"/>
        <v/>
      </c>
      <c r="G145" s="212" t="str">
        <f t="shared" si="20"/>
        <v/>
      </c>
      <c r="H145" s="92">
        <f>IF(OR(ERR=FALSE,AND(F145="",G145="")),0,IF($C$12="D",$H$13+SUM($F$14:F145)-SUM($G$14:G145),$H$13-SUM($F$14:F145)+SUM($G$14:G145)))</f>
        <v>0</v>
      </c>
      <c r="I145" s="7"/>
    </row>
    <row r="146" spans="1:9">
      <c r="A146" s="89">
        <f t="shared" si="14"/>
        <v>133</v>
      </c>
      <c r="B146" s="185" t="str">
        <f t="shared" si="15"/>
        <v/>
      </c>
      <c r="C146" s="90" t="str">
        <f t="shared" si="16"/>
        <v/>
      </c>
      <c r="D146" s="89" t="str">
        <f t="shared" si="17"/>
        <v/>
      </c>
      <c r="E146" s="91" t="str">
        <f t="shared" si="18"/>
        <v/>
      </c>
      <c r="F146" s="92" t="str">
        <f t="shared" si="19"/>
        <v/>
      </c>
      <c r="G146" s="212" t="str">
        <f t="shared" si="20"/>
        <v/>
      </c>
      <c r="H146" s="92">
        <f>IF(OR(ERR=FALSE,AND(F146="",G146="")),0,IF($C$12="D",$H$13+SUM($F$14:F146)-SUM($G$14:G146),$H$13-SUM($F$14:F146)+SUM($G$14:G146)))</f>
        <v>0</v>
      </c>
      <c r="I146" s="7"/>
    </row>
    <row r="147" spans="1:9">
      <c r="A147" s="89">
        <f t="shared" si="14"/>
        <v>134</v>
      </c>
      <c r="B147" s="185" t="str">
        <f t="shared" si="15"/>
        <v/>
      </c>
      <c r="C147" s="90" t="str">
        <f t="shared" si="16"/>
        <v/>
      </c>
      <c r="D147" s="89" t="str">
        <f t="shared" si="17"/>
        <v/>
      </c>
      <c r="E147" s="91" t="str">
        <f t="shared" si="18"/>
        <v/>
      </c>
      <c r="F147" s="92" t="str">
        <f t="shared" si="19"/>
        <v/>
      </c>
      <c r="G147" s="212" t="str">
        <f t="shared" si="20"/>
        <v/>
      </c>
      <c r="H147" s="92">
        <f>IF(OR(ERR=FALSE,AND(F147="",G147="")),0,IF($C$12="D",$H$13+SUM($F$14:F147)-SUM($G$14:G147),$H$13-SUM($F$14:F147)+SUM($G$14:G147)))</f>
        <v>0</v>
      </c>
      <c r="I147" s="7"/>
    </row>
    <row r="148" spans="1:9">
      <c r="A148" s="89">
        <f t="shared" si="14"/>
        <v>135</v>
      </c>
      <c r="B148" s="185" t="str">
        <f t="shared" si="15"/>
        <v/>
      </c>
      <c r="C148" s="90" t="str">
        <f t="shared" si="16"/>
        <v/>
      </c>
      <c r="D148" s="89" t="str">
        <f t="shared" si="17"/>
        <v/>
      </c>
      <c r="E148" s="91" t="str">
        <f t="shared" si="18"/>
        <v/>
      </c>
      <c r="F148" s="92" t="str">
        <f t="shared" si="19"/>
        <v/>
      </c>
      <c r="G148" s="212" t="str">
        <f t="shared" si="20"/>
        <v/>
      </c>
      <c r="H148" s="92">
        <f>IF(OR(ERR=FALSE,AND(F148="",G148="")),0,IF($C$12="D",$H$13+SUM($F$14:F148)-SUM($G$14:G148),$H$13-SUM($F$14:F148)+SUM($G$14:G148)))</f>
        <v>0</v>
      </c>
      <c r="I148" s="7"/>
    </row>
    <row r="149" spans="1:9">
      <c r="A149" s="89">
        <f t="shared" si="14"/>
        <v>136</v>
      </c>
      <c r="B149" s="185" t="str">
        <f t="shared" si="15"/>
        <v/>
      </c>
      <c r="C149" s="90" t="str">
        <f t="shared" si="16"/>
        <v/>
      </c>
      <c r="D149" s="89" t="str">
        <f t="shared" si="17"/>
        <v/>
      </c>
      <c r="E149" s="91" t="str">
        <f t="shared" si="18"/>
        <v/>
      </c>
      <c r="F149" s="92" t="str">
        <f t="shared" si="19"/>
        <v/>
      </c>
      <c r="G149" s="212" t="str">
        <f t="shared" si="20"/>
        <v/>
      </c>
      <c r="H149" s="92">
        <f>IF(OR(ERR=FALSE,AND(F149="",G149="")),0,IF($C$12="D",$H$13+SUM($F$14:F149)-SUM($G$14:G149),$H$13-SUM($F$14:F149)+SUM($G$14:G149)))</f>
        <v>0</v>
      </c>
      <c r="I149" s="7"/>
    </row>
    <row r="150" spans="1:9">
      <c r="A150" s="89">
        <f t="shared" si="14"/>
        <v>137</v>
      </c>
      <c r="B150" s="185" t="str">
        <f t="shared" si="15"/>
        <v/>
      </c>
      <c r="C150" s="90" t="str">
        <f t="shared" si="16"/>
        <v/>
      </c>
      <c r="D150" s="89" t="str">
        <f t="shared" si="17"/>
        <v/>
      </c>
      <c r="E150" s="91" t="str">
        <f t="shared" si="18"/>
        <v/>
      </c>
      <c r="F150" s="92" t="str">
        <f t="shared" si="19"/>
        <v/>
      </c>
      <c r="G150" s="212" t="str">
        <f t="shared" si="20"/>
        <v/>
      </c>
      <c r="H150" s="92">
        <f>IF(OR(ERR=FALSE,AND(F150="",G150="")),0,IF($C$12="D",$H$13+SUM($F$14:F150)-SUM($G$14:G150),$H$13-SUM($F$14:F150)+SUM($G$14:G150)))</f>
        <v>0</v>
      </c>
      <c r="I150" s="7"/>
    </row>
    <row r="151" spans="1:9">
      <c r="A151" s="89">
        <f t="shared" si="14"/>
        <v>138</v>
      </c>
      <c r="B151" s="185" t="str">
        <f t="shared" si="15"/>
        <v/>
      </c>
      <c r="C151" s="90" t="str">
        <f t="shared" si="16"/>
        <v/>
      </c>
      <c r="D151" s="89" t="str">
        <f t="shared" si="17"/>
        <v/>
      </c>
      <c r="E151" s="91" t="str">
        <f t="shared" si="18"/>
        <v/>
      </c>
      <c r="F151" s="92" t="str">
        <f t="shared" si="19"/>
        <v/>
      </c>
      <c r="G151" s="212" t="str">
        <f t="shared" si="20"/>
        <v/>
      </c>
      <c r="H151" s="92">
        <f>IF(OR(ERR=FALSE,AND(F151="",G151="")),0,IF($C$12="D",$H$13+SUM($F$14:F151)-SUM($G$14:G151),$H$13-SUM($F$14:F151)+SUM($G$14:G151)))</f>
        <v>0</v>
      </c>
      <c r="I151" s="7"/>
    </row>
    <row r="152" spans="1:9">
      <c r="A152" s="89">
        <f t="shared" si="14"/>
        <v>139</v>
      </c>
      <c r="B152" s="185" t="str">
        <f t="shared" si="15"/>
        <v/>
      </c>
      <c r="C152" s="90" t="str">
        <f t="shared" si="16"/>
        <v/>
      </c>
      <c r="D152" s="89" t="str">
        <f t="shared" si="17"/>
        <v/>
      </c>
      <c r="E152" s="91" t="str">
        <f t="shared" si="18"/>
        <v/>
      </c>
      <c r="F152" s="92" t="str">
        <f t="shared" si="19"/>
        <v/>
      </c>
      <c r="G152" s="212" t="str">
        <f t="shared" si="20"/>
        <v/>
      </c>
      <c r="H152" s="92">
        <f>IF(OR(ERR=FALSE,AND(F152="",G152="")),0,IF($C$12="D",$H$13+SUM($F$14:F152)-SUM($G$14:G152),$H$13-SUM($F$14:F152)+SUM($G$14:G152)))</f>
        <v>0</v>
      </c>
      <c r="I152" s="7"/>
    </row>
    <row r="153" spans="1:9">
      <c r="A153" s="89">
        <f t="shared" si="14"/>
        <v>140</v>
      </c>
      <c r="B153" s="185" t="str">
        <f t="shared" si="15"/>
        <v/>
      </c>
      <c r="C153" s="90" t="str">
        <f t="shared" si="16"/>
        <v/>
      </c>
      <c r="D153" s="89" t="str">
        <f t="shared" si="17"/>
        <v/>
      </c>
      <c r="E153" s="91" t="str">
        <f t="shared" si="18"/>
        <v/>
      </c>
      <c r="F153" s="92" t="str">
        <f t="shared" si="19"/>
        <v/>
      </c>
      <c r="G153" s="212" t="str">
        <f t="shared" si="20"/>
        <v/>
      </c>
      <c r="H153" s="92">
        <f>IF(OR(ERR=FALSE,AND(F153="",G153="")),0,IF($C$12="D",$H$13+SUM($F$14:F153)-SUM($G$14:G153),$H$13-SUM($F$14:F153)+SUM($G$14:G153)))</f>
        <v>0</v>
      </c>
      <c r="I153" s="7"/>
    </row>
    <row r="154" spans="1:9">
      <c r="A154" s="89">
        <f t="shared" si="14"/>
        <v>141</v>
      </c>
      <c r="B154" s="185" t="str">
        <f t="shared" si="15"/>
        <v/>
      </c>
      <c r="C154" s="90" t="str">
        <f t="shared" si="16"/>
        <v/>
      </c>
      <c r="D154" s="89" t="str">
        <f t="shared" si="17"/>
        <v/>
      </c>
      <c r="E154" s="91" t="str">
        <f t="shared" si="18"/>
        <v/>
      </c>
      <c r="F154" s="92" t="str">
        <f t="shared" si="19"/>
        <v/>
      </c>
      <c r="G154" s="212" t="str">
        <f t="shared" si="20"/>
        <v/>
      </c>
      <c r="H154" s="92">
        <f>IF(OR(ERR=FALSE,AND(F154="",G154="")),0,IF($C$12="D",$H$13+SUM($F$14:F154)-SUM($G$14:G154),$H$13-SUM($F$14:F154)+SUM($G$14:G154)))</f>
        <v>0</v>
      </c>
      <c r="I154" s="7"/>
    </row>
    <row r="155" spans="1:9">
      <c r="A155" s="89">
        <f t="shared" si="14"/>
        <v>142</v>
      </c>
      <c r="B155" s="185" t="str">
        <f t="shared" si="15"/>
        <v/>
      </c>
      <c r="C155" s="90" t="str">
        <f t="shared" si="16"/>
        <v/>
      </c>
      <c r="D155" s="89" t="str">
        <f t="shared" si="17"/>
        <v/>
      </c>
      <c r="E155" s="91" t="str">
        <f t="shared" si="18"/>
        <v/>
      </c>
      <c r="F155" s="92" t="str">
        <f t="shared" si="19"/>
        <v/>
      </c>
      <c r="G155" s="212" t="str">
        <f t="shared" si="20"/>
        <v/>
      </c>
      <c r="H155" s="92">
        <f>IF(OR(ERR=FALSE,AND(F155="",G155="")),0,IF($C$12="D",$H$13+SUM($F$14:F155)-SUM($G$14:G155),$H$13-SUM($F$14:F155)+SUM($G$14:G155)))</f>
        <v>0</v>
      </c>
      <c r="I155" s="7"/>
    </row>
    <row r="156" spans="1:9">
      <c r="A156" s="89">
        <f t="shared" si="14"/>
        <v>143</v>
      </c>
      <c r="B156" s="185" t="str">
        <f t="shared" si="15"/>
        <v/>
      </c>
      <c r="C156" s="90" t="str">
        <f t="shared" si="16"/>
        <v/>
      </c>
      <c r="D156" s="89" t="str">
        <f t="shared" si="17"/>
        <v/>
      </c>
      <c r="E156" s="91" t="str">
        <f t="shared" si="18"/>
        <v/>
      </c>
      <c r="F156" s="92" t="str">
        <f t="shared" si="19"/>
        <v/>
      </c>
      <c r="G156" s="212" t="str">
        <f t="shared" si="20"/>
        <v/>
      </c>
      <c r="H156" s="92">
        <f>IF(OR(ERR=FALSE,AND(F156="",G156="")),0,IF($C$12="D",$H$13+SUM($F$14:F156)-SUM($G$14:G156),$H$13-SUM($F$14:F156)+SUM($G$14:G156)))</f>
        <v>0</v>
      </c>
      <c r="I156" s="7"/>
    </row>
    <row r="157" spans="1:9">
      <c r="A157" s="89">
        <f t="shared" si="14"/>
        <v>144</v>
      </c>
      <c r="B157" s="185" t="str">
        <f t="shared" si="15"/>
        <v/>
      </c>
      <c r="C157" s="90" t="str">
        <f t="shared" si="16"/>
        <v/>
      </c>
      <c r="D157" s="89" t="str">
        <f t="shared" si="17"/>
        <v/>
      </c>
      <c r="E157" s="91" t="str">
        <f t="shared" si="18"/>
        <v/>
      </c>
      <c r="F157" s="92" t="str">
        <f t="shared" si="19"/>
        <v/>
      </c>
      <c r="G157" s="212" t="str">
        <f t="shared" si="20"/>
        <v/>
      </c>
      <c r="H157" s="92">
        <f>IF(OR(ERR=FALSE,AND(F157="",G157="")),0,IF($C$12="D",$H$13+SUM($F$14:F157)-SUM($G$14:G157),$H$13-SUM($F$14:F157)+SUM($G$14:G157)))</f>
        <v>0</v>
      </c>
      <c r="I157" s="7"/>
    </row>
    <row r="158" spans="1:9">
      <c r="A158" s="89">
        <f t="shared" si="14"/>
        <v>145</v>
      </c>
      <c r="B158" s="185" t="str">
        <f t="shared" si="15"/>
        <v/>
      </c>
      <c r="C158" s="90" t="str">
        <f t="shared" si="16"/>
        <v/>
      </c>
      <c r="D158" s="89" t="str">
        <f t="shared" si="17"/>
        <v/>
      </c>
      <c r="E158" s="91" t="str">
        <f t="shared" si="18"/>
        <v/>
      </c>
      <c r="F158" s="92" t="str">
        <f t="shared" si="19"/>
        <v/>
      </c>
      <c r="G158" s="212" t="str">
        <f t="shared" si="20"/>
        <v/>
      </c>
      <c r="H158" s="92">
        <f>IF(OR(ERR=FALSE,AND(F158="",G158="")),0,IF($C$12="D",$H$13+SUM($F$14:F158)-SUM($G$14:G158),$H$13-SUM($F$14:F158)+SUM($G$14:G158)))</f>
        <v>0</v>
      </c>
      <c r="I158" s="7"/>
    </row>
    <row r="159" spans="1:9">
      <c r="A159" s="89">
        <f t="shared" si="14"/>
        <v>146</v>
      </c>
      <c r="B159" s="185" t="str">
        <f t="shared" si="15"/>
        <v/>
      </c>
      <c r="C159" s="90" t="str">
        <f t="shared" si="16"/>
        <v/>
      </c>
      <c r="D159" s="89" t="str">
        <f t="shared" si="17"/>
        <v/>
      </c>
      <c r="E159" s="91" t="str">
        <f t="shared" si="18"/>
        <v/>
      </c>
      <c r="F159" s="92" t="str">
        <f t="shared" si="19"/>
        <v/>
      </c>
      <c r="G159" s="212" t="str">
        <f t="shared" si="20"/>
        <v/>
      </c>
      <c r="H159" s="92">
        <f>IF(OR(ERR=FALSE,AND(F159="",G159="")),0,IF($C$12="D",$H$13+SUM($F$14:F159)-SUM($G$14:G159),$H$13-SUM($F$14:F159)+SUM($G$14:G159)))</f>
        <v>0</v>
      </c>
      <c r="I159" s="7"/>
    </row>
    <row r="160" spans="1:9">
      <c r="A160" s="89">
        <f t="shared" si="14"/>
        <v>147</v>
      </c>
      <c r="B160" s="185" t="str">
        <f t="shared" si="15"/>
        <v/>
      </c>
      <c r="C160" s="90" t="str">
        <f t="shared" si="16"/>
        <v/>
      </c>
      <c r="D160" s="89" t="str">
        <f t="shared" si="17"/>
        <v/>
      </c>
      <c r="E160" s="91" t="str">
        <f t="shared" si="18"/>
        <v/>
      </c>
      <c r="F160" s="92" t="str">
        <f t="shared" si="19"/>
        <v/>
      </c>
      <c r="G160" s="212" t="str">
        <f t="shared" si="20"/>
        <v/>
      </c>
      <c r="H160" s="92">
        <f>IF(OR(ERR=FALSE,AND(F160="",G160="")),0,IF($C$12="D",$H$13+SUM($F$14:F160)-SUM($G$14:G160),$H$13-SUM($F$14:F160)+SUM($G$14:G160)))</f>
        <v>0</v>
      </c>
      <c r="I160" s="7"/>
    </row>
    <row r="161" spans="1:9">
      <c r="A161" s="89">
        <f t="shared" si="14"/>
        <v>148</v>
      </c>
      <c r="B161" s="185" t="str">
        <f t="shared" si="15"/>
        <v/>
      </c>
      <c r="C161" s="90" t="str">
        <f t="shared" si="16"/>
        <v/>
      </c>
      <c r="D161" s="89" t="str">
        <f t="shared" si="17"/>
        <v/>
      </c>
      <c r="E161" s="91" t="str">
        <f t="shared" si="18"/>
        <v/>
      </c>
      <c r="F161" s="92" t="str">
        <f t="shared" si="19"/>
        <v/>
      </c>
      <c r="G161" s="212" t="str">
        <f t="shared" si="20"/>
        <v/>
      </c>
      <c r="H161" s="92">
        <f>IF(OR(ERR=FALSE,AND(F161="",G161="")),0,IF($C$12="D",$H$13+SUM($F$14:F161)-SUM($G$14:G161),$H$13-SUM($F$14:F161)+SUM($G$14:G161)))</f>
        <v>0</v>
      </c>
      <c r="I161" s="7"/>
    </row>
    <row r="162" spans="1:9">
      <c r="A162" s="89">
        <f t="shared" si="14"/>
        <v>149</v>
      </c>
      <c r="B162" s="185" t="str">
        <f t="shared" si="15"/>
        <v/>
      </c>
      <c r="C162" s="90" t="str">
        <f t="shared" si="16"/>
        <v/>
      </c>
      <c r="D162" s="89" t="str">
        <f t="shared" si="17"/>
        <v/>
      </c>
      <c r="E162" s="91" t="str">
        <f t="shared" si="18"/>
        <v/>
      </c>
      <c r="F162" s="92" t="str">
        <f t="shared" si="19"/>
        <v/>
      </c>
      <c r="G162" s="212" t="str">
        <f t="shared" si="20"/>
        <v/>
      </c>
      <c r="H162" s="92">
        <f>IF(OR(ERR=FALSE,AND(F162="",G162="")),0,IF($C$12="D",$H$13+SUM($F$14:F162)-SUM($G$14:G162),$H$13-SUM($F$14:F162)+SUM($G$14:G162)))</f>
        <v>0</v>
      </c>
      <c r="I162" s="7"/>
    </row>
    <row r="163" spans="1:9">
      <c r="A163" s="89">
        <f t="shared" si="14"/>
        <v>150</v>
      </c>
      <c r="B163" s="185" t="str">
        <f t="shared" si="15"/>
        <v/>
      </c>
      <c r="C163" s="90" t="str">
        <f t="shared" si="16"/>
        <v/>
      </c>
      <c r="D163" s="89" t="str">
        <f t="shared" si="17"/>
        <v/>
      </c>
      <c r="E163" s="91" t="str">
        <f t="shared" si="18"/>
        <v/>
      </c>
      <c r="F163" s="92" t="str">
        <f t="shared" si="19"/>
        <v/>
      </c>
      <c r="G163" s="212" t="str">
        <f t="shared" si="20"/>
        <v/>
      </c>
      <c r="H163" s="92">
        <f>IF(OR(ERR=FALSE,AND(F163="",G163="")),0,IF($C$12="D",$H$13+SUM($F$14:F163)-SUM($G$14:G163),$H$13-SUM($F$14:F163)+SUM($G$14:G163)))</f>
        <v>0</v>
      </c>
      <c r="I163" s="7"/>
    </row>
    <row r="164" spans="1:9">
      <c r="A164" s="89">
        <f t="shared" si="14"/>
        <v>151</v>
      </c>
      <c r="B164" s="185" t="str">
        <f t="shared" si="15"/>
        <v/>
      </c>
      <c r="C164" s="90" t="str">
        <f t="shared" si="16"/>
        <v/>
      </c>
      <c r="D164" s="89" t="str">
        <f t="shared" si="17"/>
        <v/>
      </c>
      <c r="E164" s="91" t="str">
        <f t="shared" si="18"/>
        <v/>
      </c>
      <c r="F164" s="92" t="str">
        <f t="shared" si="19"/>
        <v/>
      </c>
      <c r="G164" s="212" t="str">
        <f t="shared" si="20"/>
        <v/>
      </c>
      <c r="H164" s="92">
        <f>IF(OR(ERR=FALSE,AND(F164="",G164="")),0,IF($C$12="D",$H$13+SUM($F$14:F164)-SUM($G$14:G164),$H$13-SUM($F$14:F164)+SUM($G$14:G164)))</f>
        <v>0</v>
      </c>
      <c r="I164" s="7"/>
    </row>
    <row r="165" spans="1:9">
      <c r="A165" s="89">
        <f t="shared" si="14"/>
        <v>152</v>
      </c>
      <c r="B165" s="185" t="str">
        <f t="shared" si="15"/>
        <v/>
      </c>
      <c r="C165" s="90" t="str">
        <f t="shared" si="16"/>
        <v/>
      </c>
      <c r="D165" s="89" t="str">
        <f t="shared" si="17"/>
        <v/>
      </c>
      <c r="E165" s="91" t="str">
        <f t="shared" si="18"/>
        <v/>
      </c>
      <c r="F165" s="92" t="str">
        <f t="shared" si="19"/>
        <v/>
      </c>
      <c r="G165" s="212" t="str">
        <f t="shared" si="20"/>
        <v/>
      </c>
      <c r="H165" s="92">
        <f>IF(OR(ERR=FALSE,AND(F165="",G165="")),0,IF($C$12="D",$H$13+SUM($F$14:F165)-SUM($G$14:G165),$H$13-SUM($F$14:F165)+SUM($G$14:G165)))</f>
        <v>0</v>
      </c>
      <c r="I165" s="7"/>
    </row>
    <row r="166" spans="1:9">
      <c r="A166" s="89">
        <f t="shared" si="14"/>
        <v>153</v>
      </c>
      <c r="B166" s="185" t="str">
        <f t="shared" si="15"/>
        <v/>
      </c>
      <c r="C166" s="90" t="str">
        <f t="shared" si="16"/>
        <v/>
      </c>
      <c r="D166" s="89" t="str">
        <f t="shared" si="17"/>
        <v/>
      </c>
      <c r="E166" s="91" t="str">
        <f t="shared" si="18"/>
        <v/>
      </c>
      <c r="F166" s="92" t="str">
        <f t="shared" si="19"/>
        <v/>
      </c>
      <c r="G166" s="212" t="str">
        <f t="shared" si="20"/>
        <v/>
      </c>
      <c r="H166" s="92">
        <f>IF(OR(ERR=FALSE,AND(F166="",G166="")),0,IF($C$12="D",$H$13+SUM($F$14:F166)-SUM($G$14:G166),$H$13-SUM($F$14:F166)+SUM($G$14:G166)))</f>
        <v>0</v>
      </c>
      <c r="I166" s="7"/>
    </row>
    <row r="167" spans="1:9">
      <c r="A167" s="89">
        <f t="shared" si="14"/>
        <v>154</v>
      </c>
      <c r="B167" s="185" t="str">
        <f t="shared" si="15"/>
        <v/>
      </c>
      <c r="C167" s="90" t="str">
        <f t="shared" si="16"/>
        <v/>
      </c>
      <c r="D167" s="89" t="str">
        <f t="shared" si="17"/>
        <v/>
      </c>
      <c r="E167" s="91" t="str">
        <f t="shared" si="18"/>
        <v/>
      </c>
      <c r="F167" s="92" t="str">
        <f t="shared" si="19"/>
        <v/>
      </c>
      <c r="G167" s="212" t="str">
        <f t="shared" si="20"/>
        <v/>
      </c>
      <c r="H167" s="92">
        <f>IF(OR(ERR=FALSE,AND(F167="",G167="")),0,IF($C$12="D",$H$13+SUM($F$14:F167)-SUM($G$14:G167),$H$13-SUM($F$14:F167)+SUM($G$14:G167)))</f>
        <v>0</v>
      </c>
      <c r="I167" s="52"/>
    </row>
    <row r="168" spans="1:9">
      <c r="A168" s="89">
        <f t="shared" si="14"/>
        <v>155</v>
      </c>
      <c r="B168" s="185" t="str">
        <f t="shared" si="15"/>
        <v/>
      </c>
      <c r="C168" s="90" t="str">
        <f t="shared" si="16"/>
        <v/>
      </c>
      <c r="D168" s="89" t="str">
        <f t="shared" si="17"/>
        <v/>
      </c>
      <c r="E168" s="91" t="str">
        <f t="shared" si="18"/>
        <v/>
      </c>
      <c r="F168" s="92" t="str">
        <f t="shared" si="19"/>
        <v/>
      </c>
      <c r="G168" s="212" t="str">
        <f t="shared" si="20"/>
        <v/>
      </c>
      <c r="H168" s="92">
        <f>IF(OR(ERR=FALSE,AND(F168="",G168="")),0,IF($C$12="D",$H$13+SUM($F$14:F168)-SUM($G$14:G168),$H$13-SUM($F$14:F168)+SUM($G$14:G168)))</f>
        <v>0</v>
      </c>
      <c r="I168" s="7"/>
    </row>
    <row r="169" spans="1:9">
      <c r="A169" s="89">
        <f t="shared" si="14"/>
        <v>156</v>
      </c>
      <c r="B169" s="185" t="str">
        <f t="shared" si="15"/>
        <v/>
      </c>
      <c r="C169" s="90" t="str">
        <f t="shared" si="16"/>
        <v/>
      </c>
      <c r="D169" s="89" t="str">
        <f t="shared" si="17"/>
        <v/>
      </c>
      <c r="E169" s="91" t="str">
        <f t="shared" si="18"/>
        <v/>
      </c>
      <c r="F169" s="92" t="str">
        <f t="shared" si="19"/>
        <v/>
      </c>
      <c r="G169" s="212" t="str">
        <f t="shared" si="20"/>
        <v/>
      </c>
      <c r="H169" s="92">
        <f>IF(OR(ERR=FALSE,AND(F169="",G169="")),0,IF($C$12="D",$H$13+SUM($F$14:F169)-SUM($G$14:G169),$H$13-SUM($F$14:F169)+SUM($G$14:G169)))</f>
        <v>0</v>
      </c>
      <c r="I169" s="7"/>
    </row>
    <row r="170" spans="1:9">
      <c r="A170" s="89">
        <f t="shared" si="14"/>
        <v>157</v>
      </c>
      <c r="B170" s="185" t="str">
        <f t="shared" si="15"/>
        <v/>
      </c>
      <c r="C170" s="90" t="str">
        <f t="shared" si="16"/>
        <v/>
      </c>
      <c r="D170" s="89" t="str">
        <f t="shared" si="17"/>
        <v/>
      </c>
      <c r="E170" s="91" t="str">
        <f t="shared" si="18"/>
        <v/>
      </c>
      <c r="F170" s="92" t="str">
        <f t="shared" si="19"/>
        <v/>
      </c>
      <c r="G170" s="212" t="str">
        <f t="shared" si="20"/>
        <v/>
      </c>
      <c r="H170" s="92">
        <f>IF(OR(ERR=FALSE,AND(F170="",G170="")),0,IF($C$12="D",$H$13+SUM($F$14:F170)-SUM($G$14:G170),$H$13-SUM($F$14:F170)+SUM($G$14:G170)))</f>
        <v>0</v>
      </c>
      <c r="I170" s="7"/>
    </row>
    <row r="171" spans="1:9">
      <c r="A171" s="89">
        <f t="shared" si="14"/>
        <v>158</v>
      </c>
      <c r="B171" s="185" t="str">
        <f t="shared" si="15"/>
        <v/>
      </c>
      <c r="C171" s="90" t="str">
        <f t="shared" si="16"/>
        <v/>
      </c>
      <c r="D171" s="89" t="str">
        <f t="shared" si="17"/>
        <v/>
      </c>
      <c r="E171" s="91" t="str">
        <f t="shared" si="18"/>
        <v/>
      </c>
      <c r="F171" s="92" t="str">
        <f t="shared" si="19"/>
        <v/>
      </c>
      <c r="G171" s="212" t="str">
        <f t="shared" si="20"/>
        <v/>
      </c>
      <c r="H171" s="92">
        <f>IF(OR(ERR=FALSE,AND(F171="",G171="")),0,IF($C$12="D",$H$13+SUM($F$14:F171)-SUM($G$14:G171),$H$13-SUM($F$14:F171)+SUM($G$14:G171)))</f>
        <v>0</v>
      </c>
      <c r="I171" s="7"/>
    </row>
    <row r="172" spans="1:9">
      <c r="A172" s="89">
        <f t="shared" ref="A172:A235" si="21">A171+1</f>
        <v>159</v>
      </c>
      <c r="B172" s="185" t="str">
        <f t="shared" si="15"/>
        <v/>
      </c>
      <c r="C172" s="90" t="str">
        <f t="shared" si="16"/>
        <v/>
      </c>
      <c r="D172" s="89" t="str">
        <f t="shared" si="17"/>
        <v/>
      </c>
      <c r="E172" s="91" t="str">
        <f t="shared" si="18"/>
        <v/>
      </c>
      <c r="F172" s="92" t="str">
        <f t="shared" si="19"/>
        <v/>
      </c>
      <c r="G172" s="212" t="str">
        <f t="shared" si="20"/>
        <v/>
      </c>
      <c r="H172" s="92">
        <f>IF(OR(ERR=FALSE,AND(F172="",G172="")),0,IF($C$12="D",$H$13+SUM($F$14:F172)-SUM($G$14:G172),$H$13-SUM($F$14:F172)+SUM($G$14:G172)))</f>
        <v>0</v>
      </c>
      <c r="I172" s="7"/>
    </row>
    <row r="173" spans="1:9">
      <c r="A173" s="89">
        <f t="shared" si="21"/>
        <v>160</v>
      </c>
      <c r="B173" s="185" t="str">
        <f t="shared" si="15"/>
        <v/>
      </c>
      <c r="C173" s="90" t="str">
        <f t="shared" si="16"/>
        <v/>
      </c>
      <c r="D173" s="89" t="str">
        <f t="shared" si="17"/>
        <v/>
      </c>
      <c r="E173" s="91" t="str">
        <f t="shared" si="18"/>
        <v/>
      </c>
      <c r="F173" s="92" t="str">
        <f t="shared" si="19"/>
        <v/>
      </c>
      <c r="G173" s="212" t="str">
        <f t="shared" si="20"/>
        <v/>
      </c>
      <c r="H173" s="92">
        <f>IF(OR(ERR=FALSE,AND(F173="",G173="")),0,IF($C$12="D",$H$13+SUM($F$14:F173)-SUM($G$14:G173),$H$13-SUM($F$14:F173)+SUM($G$14:G173)))</f>
        <v>0</v>
      </c>
      <c r="I173" s="7"/>
    </row>
    <row r="174" spans="1:9">
      <c r="A174" s="89">
        <f t="shared" si="21"/>
        <v>161</v>
      </c>
      <c r="B174" s="185" t="str">
        <f t="shared" si="15"/>
        <v/>
      </c>
      <c r="C174" s="90" t="str">
        <f t="shared" si="16"/>
        <v/>
      </c>
      <c r="D174" s="89" t="str">
        <f t="shared" si="17"/>
        <v/>
      </c>
      <c r="E174" s="91" t="str">
        <f t="shared" si="18"/>
        <v/>
      </c>
      <c r="F174" s="92" t="str">
        <f t="shared" si="19"/>
        <v/>
      </c>
      <c r="G174" s="212" t="str">
        <f t="shared" si="20"/>
        <v/>
      </c>
      <c r="H174" s="92">
        <f>IF(OR(ERR=FALSE,AND(F174="",G174="")),0,IF($C$12="D",$H$13+SUM($F$14:F174)-SUM($G$14:G174),$H$13-SUM($F$14:F174)+SUM($G$14:G174)))</f>
        <v>0</v>
      </c>
      <c r="I174" s="7"/>
    </row>
    <row r="175" spans="1:9">
      <c r="A175" s="89">
        <f t="shared" si="21"/>
        <v>162</v>
      </c>
      <c r="B175" s="185" t="str">
        <f t="shared" si="15"/>
        <v/>
      </c>
      <c r="C175" s="90" t="str">
        <f t="shared" si="16"/>
        <v/>
      </c>
      <c r="D175" s="89" t="str">
        <f t="shared" si="17"/>
        <v/>
      </c>
      <c r="E175" s="91" t="str">
        <f t="shared" si="18"/>
        <v/>
      </c>
      <c r="F175" s="92" t="str">
        <f t="shared" si="19"/>
        <v/>
      </c>
      <c r="G175" s="212" t="str">
        <f t="shared" si="20"/>
        <v/>
      </c>
      <c r="H175" s="92">
        <f>IF(OR(ERR=FALSE,AND(F175="",G175="")),0,IF($C$12="D",$H$13+SUM($F$14:F175)-SUM($G$14:G175),$H$13-SUM($F$14:F175)+SUM($G$14:G175)))</f>
        <v>0</v>
      </c>
      <c r="I175" s="7"/>
    </row>
    <row r="176" spans="1:9">
      <c r="A176" s="89">
        <f t="shared" si="21"/>
        <v>163</v>
      </c>
      <c r="B176" s="185" t="str">
        <f t="shared" si="15"/>
        <v/>
      </c>
      <c r="C176" s="90" t="str">
        <f t="shared" si="16"/>
        <v/>
      </c>
      <c r="D176" s="89" t="str">
        <f t="shared" si="17"/>
        <v/>
      </c>
      <c r="E176" s="91" t="str">
        <f t="shared" si="18"/>
        <v/>
      </c>
      <c r="F176" s="92" t="str">
        <f t="shared" si="19"/>
        <v/>
      </c>
      <c r="G176" s="212" t="str">
        <f t="shared" si="20"/>
        <v/>
      </c>
      <c r="H176" s="92">
        <f>IF(OR(ERR=FALSE,AND(F176="",G176="")),0,IF($C$12="D",$H$13+SUM($F$14:F176)-SUM($G$14:G176),$H$13-SUM($F$14:F176)+SUM($G$14:G176)))</f>
        <v>0</v>
      </c>
      <c r="I176" s="7"/>
    </row>
    <row r="177" spans="1:9">
      <c r="A177" s="89">
        <f t="shared" si="21"/>
        <v>164</v>
      </c>
      <c r="B177" s="185" t="str">
        <f t="shared" si="15"/>
        <v/>
      </c>
      <c r="C177" s="90" t="str">
        <f t="shared" si="16"/>
        <v/>
      </c>
      <c r="D177" s="89" t="str">
        <f t="shared" si="17"/>
        <v/>
      </c>
      <c r="E177" s="91" t="str">
        <f t="shared" si="18"/>
        <v/>
      </c>
      <c r="F177" s="92" t="str">
        <f t="shared" si="19"/>
        <v/>
      </c>
      <c r="G177" s="212" t="str">
        <f t="shared" si="20"/>
        <v/>
      </c>
      <c r="H177" s="92">
        <f>IF(OR(ERR=FALSE,AND(F177="",G177="")),0,IF($C$12="D",$H$13+SUM($F$14:F177)-SUM($G$14:G177),$H$13-SUM($F$14:F177)+SUM($G$14:G177)))</f>
        <v>0</v>
      </c>
      <c r="I177" s="7"/>
    </row>
    <row r="178" spans="1:9">
      <c r="A178" s="89">
        <f t="shared" si="21"/>
        <v>165</v>
      </c>
      <c r="B178" s="185" t="str">
        <f t="shared" si="15"/>
        <v/>
      </c>
      <c r="C178" s="90" t="str">
        <f t="shared" si="16"/>
        <v/>
      </c>
      <c r="D178" s="89" t="str">
        <f t="shared" si="17"/>
        <v/>
      </c>
      <c r="E178" s="91" t="str">
        <f t="shared" si="18"/>
        <v/>
      </c>
      <c r="F178" s="92" t="str">
        <f t="shared" si="19"/>
        <v/>
      </c>
      <c r="G178" s="212" t="str">
        <f t="shared" si="20"/>
        <v/>
      </c>
      <c r="H178" s="92">
        <f>IF(OR(ERR=FALSE,AND(F178="",G178="")),0,IF($C$12="D",$H$13+SUM($F$14:F178)-SUM($G$14:G178),$H$13-SUM($F$14:F178)+SUM($G$14:G178)))</f>
        <v>0</v>
      </c>
      <c r="I178" s="7"/>
    </row>
    <row r="179" spans="1:9">
      <c r="A179" s="89">
        <f t="shared" si="21"/>
        <v>166</v>
      </c>
      <c r="B179" s="185" t="str">
        <f t="shared" si="15"/>
        <v/>
      </c>
      <c r="C179" s="90" t="str">
        <f t="shared" si="16"/>
        <v/>
      </c>
      <c r="D179" s="89" t="str">
        <f t="shared" si="17"/>
        <v/>
      </c>
      <c r="E179" s="91" t="str">
        <f t="shared" si="18"/>
        <v/>
      </c>
      <c r="F179" s="92" t="str">
        <f t="shared" si="19"/>
        <v/>
      </c>
      <c r="G179" s="212" t="str">
        <f t="shared" si="20"/>
        <v/>
      </c>
      <c r="H179" s="92">
        <f>IF(OR(ERR=FALSE,AND(F179="",G179="")),0,IF($C$12="D",$H$13+SUM($F$14:F179)-SUM($G$14:G179),$H$13-SUM($F$14:F179)+SUM($G$14:G179)))</f>
        <v>0</v>
      </c>
      <c r="I179" s="7"/>
    </row>
    <row r="180" spans="1:9">
      <c r="A180" s="89">
        <f t="shared" si="21"/>
        <v>167</v>
      </c>
      <c r="B180" s="185" t="str">
        <f t="shared" si="15"/>
        <v/>
      </c>
      <c r="C180" s="90" t="str">
        <f t="shared" si="16"/>
        <v/>
      </c>
      <c r="D180" s="89" t="str">
        <f t="shared" si="17"/>
        <v/>
      </c>
      <c r="E180" s="91" t="str">
        <f t="shared" si="18"/>
        <v/>
      </c>
      <c r="F180" s="92" t="str">
        <f t="shared" si="19"/>
        <v/>
      </c>
      <c r="G180" s="212" t="str">
        <f t="shared" si="20"/>
        <v/>
      </c>
      <c r="H180" s="92">
        <f>IF(OR(ERR=FALSE,AND(F180="",G180="")),0,IF($C$12="D",$H$13+SUM($F$14:F180)-SUM($G$14:G180),$H$13-SUM($F$14:F180)+SUM($G$14:G180)))</f>
        <v>0</v>
      </c>
      <c r="I180" s="52"/>
    </row>
    <row r="181" spans="1:9">
      <c r="A181" s="89">
        <f t="shared" si="21"/>
        <v>168</v>
      </c>
      <c r="B181" s="185" t="str">
        <f t="shared" si="15"/>
        <v/>
      </c>
      <c r="C181" s="90" t="str">
        <f t="shared" si="16"/>
        <v/>
      </c>
      <c r="D181" s="89" t="str">
        <f t="shared" si="17"/>
        <v/>
      </c>
      <c r="E181" s="91" t="str">
        <f t="shared" si="18"/>
        <v/>
      </c>
      <c r="F181" s="92" t="str">
        <f t="shared" si="19"/>
        <v/>
      </c>
      <c r="G181" s="212" t="str">
        <f t="shared" si="20"/>
        <v/>
      </c>
      <c r="H181" s="92">
        <f>IF(OR(ERR=FALSE,AND(F181="",G181="")),0,IF($C$12="D",$H$13+SUM($F$14:F181)-SUM($G$14:G181),$H$13-SUM($F$14:F181)+SUM($G$14:G181)))</f>
        <v>0</v>
      </c>
      <c r="I181" s="7"/>
    </row>
    <row r="182" spans="1:9">
      <c r="A182" s="89">
        <f t="shared" si="21"/>
        <v>169</v>
      </c>
      <c r="B182" s="185" t="str">
        <f t="shared" si="15"/>
        <v/>
      </c>
      <c r="C182" s="90" t="str">
        <f t="shared" si="16"/>
        <v/>
      </c>
      <c r="D182" s="89" t="str">
        <f t="shared" si="17"/>
        <v/>
      </c>
      <c r="E182" s="91" t="str">
        <f t="shared" si="18"/>
        <v/>
      </c>
      <c r="F182" s="92" t="str">
        <f t="shared" si="19"/>
        <v/>
      </c>
      <c r="G182" s="212" t="str">
        <f t="shared" si="20"/>
        <v/>
      </c>
      <c r="H182" s="92">
        <f>IF(OR(ERR=FALSE,AND(F182="",G182="")),0,IF($C$12="D",$H$13+SUM($F$14:F182)-SUM($G$14:G182),$H$13-SUM($F$14:F182)+SUM($G$14:G182)))</f>
        <v>0</v>
      </c>
      <c r="I182" s="7"/>
    </row>
    <row r="183" spans="1:9">
      <c r="A183" s="89">
        <f t="shared" si="21"/>
        <v>170</v>
      </c>
      <c r="B183" s="185" t="str">
        <f t="shared" si="15"/>
        <v/>
      </c>
      <c r="C183" s="90" t="str">
        <f t="shared" si="16"/>
        <v/>
      </c>
      <c r="D183" s="89" t="str">
        <f t="shared" si="17"/>
        <v/>
      </c>
      <c r="E183" s="91" t="str">
        <f t="shared" si="18"/>
        <v/>
      </c>
      <c r="F183" s="92" t="str">
        <f t="shared" si="19"/>
        <v/>
      </c>
      <c r="G183" s="212" t="str">
        <f t="shared" si="20"/>
        <v/>
      </c>
      <c r="H183" s="92">
        <f>IF(OR(ERR=FALSE,AND(F183="",G183="")),0,IF($C$12="D",$H$13+SUM($F$14:F183)-SUM($G$14:G183),$H$13-SUM($F$14:F183)+SUM($G$14:G183)))</f>
        <v>0</v>
      </c>
      <c r="I183" s="7"/>
    </row>
    <row r="184" spans="1:9">
      <c r="A184" s="89">
        <f t="shared" si="21"/>
        <v>171</v>
      </c>
      <c r="B184" s="185" t="str">
        <f t="shared" si="15"/>
        <v/>
      </c>
      <c r="C184" s="90" t="str">
        <f t="shared" si="16"/>
        <v/>
      </c>
      <c r="D184" s="89" t="str">
        <f t="shared" si="17"/>
        <v/>
      </c>
      <c r="E184" s="91" t="str">
        <f t="shared" si="18"/>
        <v/>
      </c>
      <c r="F184" s="92" t="str">
        <f t="shared" si="19"/>
        <v/>
      </c>
      <c r="G184" s="212" t="str">
        <f t="shared" si="20"/>
        <v/>
      </c>
      <c r="H184" s="92">
        <f>IF(OR(ERR=FALSE,AND(F184="",G184="")),0,IF($C$12="D",$H$13+SUM($F$14:F184)-SUM($G$14:G184),$H$13-SUM($F$14:F184)+SUM($G$14:G184)))</f>
        <v>0</v>
      </c>
      <c r="I184" s="7"/>
    </row>
    <row r="185" spans="1:9">
      <c r="A185" s="89">
        <f t="shared" si="21"/>
        <v>172</v>
      </c>
      <c r="B185" s="185" t="str">
        <f t="shared" si="15"/>
        <v/>
      </c>
      <c r="C185" s="90" t="str">
        <f t="shared" si="16"/>
        <v/>
      </c>
      <c r="D185" s="89" t="str">
        <f t="shared" si="17"/>
        <v/>
      </c>
      <c r="E185" s="91" t="str">
        <f t="shared" si="18"/>
        <v/>
      </c>
      <c r="F185" s="92" t="str">
        <f t="shared" si="19"/>
        <v/>
      </c>
      <c r="G185" s="212" t="str">
        <f t="shared" si="20"/>
        <v/>
      </c>
      <c r="H185" s="92">
        <f>IF(OR(ERR=FALSE,AND(F185="",G185="")),0,IF($C$12="D",$H$13+SUM($F$14:F185)-SUM($G$14:G185),$H$13-SUM($F$14:F185)+SUM($G$14:G185)))</f>
        <v>0</v>
      </c>
      <c r="I185" s="7"/>
    </row>
    <row r="186" spans="1:9">
      <c r="A186" s="89">
        <f t="shared" si="21"/>
        <v>173</v>
      </c>
      <c r="B186" s="185" t="str">
        <f t="shared" si="15"/>
        <v/>
      </c>
      <c r="C186" s="90" t="str">
        <f t="shared" si="16"/>
        <v/>
      </c>
      <c r="D186" s="89" t="str">
        <f t="shared" si="17"/>
        <v/>
      </c>
      <c r="E186" s="91" t="str">
        <f t="shared" si="18"/>
        <v/>
      </c>
      <c r="F186" s="92" t="str">
        <f t="shared" si="19"/>
        <v/>
      </c>
      <c r="G186" s="212" t="str">
        <f t="shared" si="20"/>
        <v/>
      </c>
      <c r="H186" s="92">
        <f>IF(OR(ERR=FALSE,AND(F186="",G186="")),0,IF($C$12="D",$H$13+SUM($F$14:F186)-SUM($G$14:G186),$H$13-SUM($F$14:F186)+SUM($G$14:G186)))</f>
        <v>0</v>
      </c>
      <c r="I186" s="52"/>
    </row>
    <row r="187" spans="1:9">
      <c r="A187" s="89">
        <f t="shared" si="21"/>
        <v>174</v>
      </c>
      <c r="B187" s="185" t="str">
        <f t="shared" si="15"/>
        <v/>
      </c>
      <c r="C187" s="90" t="str">
        <f t="shared" si="16"/>
        <v/>
      </c>
      <c r="D187" s="89" t="str">
        <f t="shared" si="17"/>
        <v/>
      </c>
      <c r="E187" s="91" t="str">
        <f t="shared" si="18"/>
        <v/>
      </c>
      <c r="F187" s="92" t="str">
        <f t="shared" si="19"/>
        <v/>
      </c>
      <c r="G187" s="212" t="str">
        <f t="shared" si="20"/>
        <v/>
      </c>
      <c r="H187" s="92">
        <f>IF(OR(ERR=FALSE,AND(F187="",G187="")),0,IF($C$12="D",$H$13+SUM($F$14:F187)-SUM($G$14:G187),$H$13-SUM($F$14:F187)+SUM($G$14:G187)))</f>
        <v>0</v>
      </c>
      <c r="I187" s="7"/>
    </row>
    <row r="188" spans="1:9">
      <c r="A188" s="89">
        <f t="shared" si="21"/>
        <v>175</v>
      </c>
      <c r="B188" s="185" t="str">
        <f t="shared" si="15"/>
        <v/>
      </c>
      <c r="C188" s="90" t="str">
        <f t="shared" si="16"/>
        <v/>
      </c>
      <c r="D188" s="89" t="str">
        <f t="shared" si="17"/>
        <v/>
      </c>
      <c r="E188" s="91" t="str">
        <f t="shared" si="18"/>
        <v/>
      </c>
      <c r="F188" s="92" t="str">
        <f t="shared" si="19"/>
        <v/>
      </c>
      <c r="G188" s="212" t="str">
        <f t="shared" si="20"/>
        <v/>
      </c>
      <c r="H188" s="92">
        <f>IF(OR(ERR=FALSE,AND(F188="",G188="")),0,IF($C$12="D",$H$13+SUM($F$14:F188)-SUM($G$14:G188),$H$13-SUM($F$14:F188)+SUM($G$14:G188)))</f>
        <v>0</v>
      </c>
      <c r="I188" s="7"/>
    </row>
    <row r="189" spans="1:9">
      <c r="A189" s="89">
        <f t="shared" si="21"/>
        <v>176</v>
      </c>
      <c r="B189" s="185" t="str">
        <f t="shared" si="15"/>
        <v/>
      </c>
      <c r="C189" s="90" t="str">
        <f t="shared" si="16"/>
        <v/>
      </c>
      <c r="D189" s="89" t="str">
        <f t="shared" si="17"/>
        <v/>
      </c>
      <c r="E189" s="91" t="str">
        <f t="shared" si="18"/>
        <v/>
      </c>
      <c r="F189" s="92" t="str">
        <f t="shared" si="19"/>
        <v/>
      </c>
      <c r="G189" s="212" t="str">
        <f t="shared" si="20"/>
        <v/>
      </c>
      <c r="H189" s="92">
        <f>IF(OR(ERR=FALSE,AND(F189="",G189="")),0,IF($C$12="D",$H$13+SUM($F$14:F189)-SUM($G$14:G189),$H$13-SUM($F$14:F189)+SUM($G$14:G189)))</f>
        <v>0</v>
      </c>
      <c r="I189" s="52"/>
    </row>
    <row r="190" spans="1:9">
      <c r="A190" s="89">
        <f t="shared" si="21"/>
        <v>177</v>
      </c>
      <c r="B190" s="185" t="str">
        <f t="shared" si="15"/>
        <v/>
      </c>
      <c r="C190" s="90" t="str">
        <f t="shared" si="16"/>
        <v/>
      </c>
      <c r="D190" s="89" t="str">
        <f t="shared" si="17"/>
        <v/>
      </c>
      <c r="E190" s="91" t="str">
        <f t="shared" si="18"/>
        <v/>
      </c>
      <c r="F190" s="92" t="str">
        <f t="shared" si="19"/>
        <v/>
      </c>
      <c r="G190" s="212" t="str">
        <f t="shared" si="20"/>
        <v/>
      </c>
      <c r="H190" s="92">
        <f>IF(OR(ERR=FALSE,AND(F190="",G190="")),0,IF($C$12="D",$H$13+SUM($F$14:F190)-SUM($G$14:G190),$H$13-SUM($F$14:F190)+SUM($G$14:G190)))</f>
        <v>0</v>
      </c>
      <c r="I190" s="52"/>
    </row>
    <row r="191" spans="1:9">
      <c r="A191" s="89">
        <f t="shared" si="21"/>
        <v>178</v>
      </c>
      <c r="B191" s="185" t="str">
        <f t="shared" si="15"/>
        <v/>
      </c>
      <c r="C191" s="90" t="str">
        <f t="shared" si="16"/>
        <v/>
      </c>
      <c r="D191" s="89" t="str">
        <f t="shared" si="17"/>
        <v/>
      </c>
      <c r="E191" s="91" t="str">
        <f t="shared" si="18"/>
        <v/>
      </c>
      <c r="F191" s="92" t="str">
        <f t="shared" si="19"/>
        <v/>
      </c>
      <c r="G191" s="212" t="str">
        <f t="shared" si="20"/>
        <v/>
      </c>
      <c r="H191" s="92">
        <f>IF(OR(ERR=FALSE,AND(F191="",G191="")),0,IF($C$12="D",$H$13+SUM($F$14:F191)-SUM($G$14:G191),$H$13-SUM($F$14:F191)+SUM($G$14:G191)))</f>
        <v>0</v>
      </c>
      <c r="I191" s="52"/>
    </row>
    <row r="192" spans="1:9">
      <c r="A192" s="89">
        <f t="shared" si="21"/>
        <v>179</v>
      </c>
      <c r="B192" s="185" t="str">
        <f t="shared" si="15"/>
        <v/>
      </c>
      <c r="C192" s="90" t="str">
        <f t="shared" si="16"/>
        <v/>
      </c>
      <c r="D192" s="89" t="str">
        <f t="shared" si="17"/>
        <v/>
      </c>
      <c r="E192" s="91" t="str">
        <f t="shared" si="18"/>
        <v/>
      </c>
      <c r="F192" s="212" t="str">
        <f t="shared" si="19"/>
        <v/>
      </c>
      <c r="G192" s="212" t="str">
        <f t="shared" si="20"/>
        <v/>
      </c>
      <c r="H192" s="92">
        <f>IF(OR(ERR=FALSE,AND(F192="",G192="")),0,IF($C$12="D",$H$13+SUM($F$14:F192)-SUM($G$14:G192),$H$13-SUM($F$14:F192)+SUM($G$14:G192)))</f>
        <v>0</v>
      </c>
      <c r="I192" s="52"/>
    </row>
    <row r="193" spans="1:9">
      <c r="A193" s="89">
        <f t="shared" si="21"/>
        <v>180</v>
      </c>
      <c r="B193" s="185" t="str">
        <f t="shared" si="15"/>
        <v/>
      </c>
      <c r="C193" s="90" t="str">
        <f t="shared" si="16"/>
        <v/>
      </c>
      <c r="D193" s="89" t="str">
        <f t="shared" si="17"/>
        <v/>
      </c>
      <c r="E193" s="91" t="str">
        <f t="shared" si="18"/>
        <v/>
      </c>
      <c r="F193" s="212" t="str">
        <f t="shared" si="19"/>
        <v/>
      </c>
      <c r="G193" s="212" t="str">
        <f t="shared" si="20"/>
        <v/>
      </c>
      <c r="H193" s="92">
        <f>IF(OR(ERR=FALSE,AND(F193="",G193="")),0,IF($C$12="D",$H$13+SUM($F$14:F193)-SUM($G$14:G193),$H$13-SUM($F$14:F193)+SUM($G$14:G193)))</f>
        <v>0</v>
      </c>
      <c r="I193" s="52"/>
    </row>
    <row r="194" spans="1:9">
      <c r="A194" s="89">
        <f t="shared" si="21"/>
        <v>181</v>
      </c>
      <c r="B194" s="185" t="str">
        <f t="shared" si="15"/>
        <v/>
      </c>
      <c r="C194" s="90" t="str">
        <f t="shared" si="16"/>
        <v/>
      </c>
      <c r="D194" s="89" t="str">
        <f t="shared" si="17"/>
        <v/>
      </c>
      <c r="E194" s="91" t="str">
        <f t="shared" si="18"/>
        <v/>
      </c>
      <c r="F194" s="212" t="str">
        <f t="shared" si="19"/>
        <v/>
      </c>
      <c r="G194" s="212" t="str">
        <f t="shared" si="20"/>
        <v/>
      </c>
      <c r="H194" s="92">
        <f>IF(OR(ERR=FALSE,AND(F194="",G194="")),0,IF($C$12="D",$H$13+SUM($F$14:F194)-SUM($G$14:G194),$H$13-SUM($F$14:F194)+SUM($G$14:G194)))</f>
        <v>0</v>
      </c>
      <c r="I194" s="7"/>
    </row>
    <row r="195" spans="1:9">
      <c r="A195" s="89">
        <f t="shared" si="21"/>
        <v>182</v>
      </c>
      <c r="B195" s="185" t="str">
        <f t="shared" si="15"/>
        <v/>
      </c>
      <c r="C195" s="90" t="str">
        <f t="shared" si="16"/>
        <v/>
      </c>
      <c r="D195" s="89" t="str">
        <f t="shared" si="17"/>
        <v/>
      </c>
      <c r="E195" s="91" t="str">
        <f t="shared" si="18"/>
        <v/>
      </c>
      <c r="F195" s="212" t="str">
        <f t="shared" si="19"/>
        <v/>
      </c>
      <c r="G195" s="212" t="str">
        <f t="shared" si="20"/>
        <v/>
      </c>
      <c r="H195" s="92">
        <f>IF(OR(ERR=FALSE,AND(F195="",G195="")),0,IF($C$12="D",$H$13+SUM($F$14:F195)-SUM($G$14:G195),$H$13-SUM($F$14:F195)+SUM($G$14:G195)))</f>
        <v>0</v>
      </c>
      <c r="I195" s="52"/>
    </row>
    <row r="196" spans="1:9">
      <c r="A196" s="89">
        <f t="shared" si="21"/>
        <v>183</v>
      </c>
      <c r="B196" s="185" t="str">
        <f t="shared" si="15"/>
        <v/>
      </c>
      <c r="C196" s="90" t="str">
        <f t="shared" si="16"/>
        <v/>
      </c>
      <c r="D196" s="89" t="str">
        <f t="shared" si="17"/>
        <v/>
      </c>
      <c r="E196" s="91" t="str">
        <f t="shared" si="18"/>
        <v/>
      </c>
      <c r="F196" s="212" t="str">
        <f t="shared" si="19"/>
        <v/>
      </c>
      <c r="G196" s="212" t="str">
        <f t="shared" si="20"/>
        <v/>
      </c>
      <c r="H196" s="92">
        <f>IF(OR(ERR=FALSE,AND(F196="",G196="")),0,IF($C$12="D",$H$13+SUM($F$14:F196)-SUM($G$14:G196),$H$13-SUM($F$14:F196)+SUM($G$14:G196)))</f>
        <v>0</v>
      </c>
      <c r="I196" s="52"/>
    </row>
    <row r="197" spans="1:9">
      <c r="A197" s="89">
        <f t="shared" si="21"/>
        <v>184</v>
      </c>
      <c r="B197" s="185" t="str">
        <f t="shared" si="15"/>
        <v/>
      </c>
      <c r="C197" s="90" t="str">
        <f t="shared" si="16"/>
        <v/>
      </c>
      <c r="D197" s="89" t="str">
        <f t="shared" si="17"/>
        <v/>
      </c>
      <c r="E197" s="91" t="str">
        <f t="shared" si="18"/>
        <v/>
      </c>
      <c r="F197" s="212" t="str">
        <f t="shared" si="19"/>
        <v/>
      </c>
      <c r="G197" s="212" t="str">
        <f t="shared" si="20"/>
        <v/>
      </c>
      <c r="H197" s="92">
        <f>IF(OR(ERR=FALSE,AND(F197="",G197="")),0,IF($C$12="D",$H$13+SUM($F$14:F197)-SUM($G$14:G197),$H$13-SUM($F$14:F197)+SUM($G$14:G197)))</f>
        <v>0</v>
      </c>
      <c r="I197" s="52"/>
    </row>
    <row r="198" spans="1:9">
      <c r="A198" s="89">
        <f t="shared" si="21"/>
        <v>185</v>
      </c>
      <c r="B198" s="185" t="str">
        <f t="shared" si="15"/>
        <v/>
      </c>
      <c r="C198" s="90" t="str">
        <f t="shared" si="16"/>
        <v/>
      </c>
      <c r="D198" s="89" t="str">
        <f t="shared" si="17"/>
        <v/>
      </c>
      <c r="E198" s="91" t="str">
        <f t="shared" si="18"/>
        <v/>
      </c>
      <c r="F198" s="212" t="str">
        <f t="shared" si="19"/>
        <v/>
      </c>
      <c r="G198" s="212" t="str">
        <f t="shared" si="20"/>
        <v/>
      </c>
      <c r="H198" s="92">
        <f>IF(OR(ERR=FALSE,AND(F198="",G198="")),0,IF($C$12="D",$H$13+SUM($F$14:F198)-SUM($G$14:G198),$H$13-SUM($F$14:F198)+SUM($G$14:G198)))</f>
        <v>0</v>
      </c>
      <c r="I198" s="7"/>
    </row>
    <row r="199" spans="1:9">
      <c r="A199" s="89">
        <f t="shared" si="21"/>
        <v>186</v>
      </c>
      <c r="B199" s="185" t="str">
        <f t="shared" si="15"/>
        <v/>
      </c>
      <c r="C199" s="90" t="str">
        <f t="shared" si="16"/>
        <v/>
      </c>
      <c r="D199" s="89" t="str">
        <f t="shared" si="17"/>
        <v/>
      </c>
      <c r="E199" s="91" t="str">
        <f t="shared" si="18"/>
        <v/>
      </c>
      <c r="F199" s="212" t="str">
        <f t="shared" si="19"/>
        <v/>
      </c>
      <c r="G199" s="212" t="str">
        <f t="shared" si="20"/>
        <v/>
      </c>
      <c r="H199" s="92">
        <f>IF(OR(ERR=FALSE,AND(F199="",G199="")),0,IF($C$12="D",$H$13+SUM($F$14:F199)-SUM($G$14:G199),$H$13-SUM($F$14:F199)+SUM($G$14:G199)))</f>
        <v>0</v>
      </c>
      <c r="I199" s="7"/>
    </row>
    <row r="200" spans="1:9">
      <c r="A200" s="89">
        <f t="shared" si="21"/>
        <v>187</v>
      </c>
      <c r="B200" s="185" t="str">
        <f t="shared" si="15"/>
        <v/>
      </c>
      <c r="C200" s="90" t="str">
        <f t="shared" si="16"/>
        <v/>
      </c>
      <c r="D200" s="89" t="str">
        <f t="shared" si="17"/>
        <v/>
      </c>
      <c r="E200" s="91" t="str">
        <f t="shared" si="18"/>
        <v/>
      </c>
      <c r="F200" s="212" t="str">
        <f t="shared" si="19"/>
        <v/>
      </c>
      <c r="G200" s="212" t="str">
        <f t="shared" si="20"/>
        <v/>
      </c>
      <c r="H200" s="92">
        <f>IF(OR(ERR=FALSE,AND(F200="",G200="")),0,IF($C$12="D",$H$13+SUM($F$14:F200)-SUM($G$14:G200),$H$13-SUM($F$14:F200)+SUM($G$14:G200)))</f>
        <v>0</v>
      </c>
      <c r="I200" s="7"/>
    </row>
    <row r="201" spans="1:9">
      <c r="A201" s="89">
        <f t="shared" si="21"/>
        <v>188</v>
      </c>
      <c r="B201" s="185" t="str">
        <f t="shared" si="15"/>
        <v/>
      </c>
      <c r="C201" s="90" t="str">
        <f t="shared" si="16"/>
        <v/>
      </c>
      <c r="D201" s="89" t="str">
        <f t="shared" si="17"/>
        <v/>
      </c>
      <c r="E201" s="91" t="str">
        <f t="shared" si="18"/>
        <v/>
      </c>
      <c r="F201" s="212" t="str">
        <f t="shared" si="19"/>
        <v/>
      </c>
      <c r="G201" s="212" t="str">
        <f t="shared" si="20"/>
        <v/>
      </c>
      <c r="H201" s="92">
        <f>IF(OR(ERR=FALSE,AND(F201="",G201="")),0,IF($C$12="D",$H$13+SUM($F$14:F201)-SUM($G$14:G201),$H$13-SUM($F$14:F201)+SUM($G$14:G201)))</f>
        <v>0</v>
      </c>
      <c r="I201" s="7"/>
    </row>
    <row r="202" spans="1:9">
      <c r="A202" s="89">
        <f t="shared" si="21"/>
        <v>189</v>
      </c>
      <c r="B202" s="185" t="str">
        <f t="shared" si="15"/>
        <v/>
      </c>
      <c r="C202" s="90" t="str">
        <f t="shared" si="16"/>
        <v/>
      </c>
      <c r="D202" s="89" t="str">
        <f t="shared" si="17"/>
        <v/>
      </c>
      <c r="E202" s="91" t="str">
        <f t="shared" si="18"/>
        <v/>
      </c>
      <c r="F202" s="212" t="str">
        <f t="shared" si="19"/>
        <v/>
      </c>
      <c r="G202" s="212" t="str">
        <f t="shared" si="20"/>
        <v/>
      </c>
      <c r="H202" s="92">
        <f>IF(OR(ERR=FALSE,AND(F202="",G202="")),0,IF($C$12="D",$H$13+SUM($F$14:F202)-SUM($G$14:G202),$H$13-SUM($F$14:F202)+SUM($G$14:G202)))</f>
        <v>0</v>
      </c>
      <c r="I202" s="7"/>
    </row>
    <row r="203" spans="1:9">
      <c r="A203" s="89">
        <f t="shared" si="21"/>
        <v>190</v>
      </c>
      <c r="B203" s="185" t="str">
        <f t="shared" si="15"/>
        <v/>
      </c>
      <c r="C203" s="90" t="str">
        <f t="shared" si="16"/>
        <v/>
      </c>
      <c r="D203" s="89" t="str">
        <f t="shared" si="17"/>
        <v/>
      </c>
      <c r="E203" s="91" t="str">
        <f t="shared" si="18"/>
        <v/>
      </c>
      <c r="F203" s="212" t="str">
        <f t="shared" si="19"/>
        <v/>
      </c>
      <c r="G203" s="212" t="str">
        <f t="shared" si="20"/>
        <v/>
      </c>
      <c r="H203" s="92">
        <f>IF(OR(ERR=FALSE,AND(F203="",G203="")),0,IF($C$12="D",$H$13+SUM($F$14:F203)-SUM($G$14:G203),$H$13-SUM($F$14:F203)+SUM($G$14:G203)))</f>
        <v>0</v>
      </c>
      <c r="I203" s="7"/>
    </row>
    <row r="204" spans="1:9">
      <c r="A204" s="89">
        <f t="shared" si="21"/>
        <v>191</v>
      </c>
      <c r="B204" s="185" t="str">
        <f t="shared" si="15"/>
        <v/>
      </c>
      <c r="C204" s="90" t="str">
        <f t="shared" si="16"/>
        <v/>
      </c>
      <c r="D204" s="89" t="str">
        <f t="shared" si="17"/>
        <v/>
      </c>
      <c r="E204" s="91" t="str">
        <f t="shared" si="18"/>
        <v/>
      </c>
      <c r="F204" s="212" t="str">
        <f t="shared" si="19"/>
        <v/>
      </c>
      <c r="G204" s="212" t="str">
        <f t="shared" si="20"/>
        <v/>
      </c>
      <c r="H204" s="92">
        <f>IF(OR(ERR=FALSE,AND(F204="",G204="")),0,IF($C$12="D",$H$13+SUM($F$14:F204)-SUM($G$14:G204),$H$13-SUM($F$14:F204)+SUM($G$14:G204)))</f>
        <v>0</v>
      </c>
      <c r="I204" s="7"/>
    </row>
    <row r="205" spans="1:9">
      <c r="A205" s="89">
        <f t="shared" si="21"/>
        <v>192</v>
      </c>
      <c r="B205" s="185" t="str">
        <f t="shared" si="15"/>
        <v/>
      </c>
      <c r="C205" s="90" t="str">
        <f t="shared" si="16"/>
        <v/>
      </c>
      <c r="D205" s="89" t="str">
        <f t="shared" si="17"/>
        <v/>
      </c>
      <c r="E205" s="91" t="str">
        <f t="shared" si="18"/>
        <v/>
      </c>
      <c r="F205" s="212" t="str">
        <f t="shared" si="19"/>
        <v/>
      </c>
      <c r="G205" s="212" t="str">
        <f t="shared" si="20"/>
        <v/>
      </c>
      <c r="H205" s="92">
        <f>IF(OR(ERR=FALSE,AND(F205="",G205="")),0,IF($C$12="D",$H$13+SUM($F$14:F205)-SUM($G$14:G205),$H$13-SUM($F$14:F205)+SUM($G$14:G205)))</f>
        <v>0</v>
      </c>
      <c r="I205" s="7"/>
    </row>
    <row r="206" spans="1:9">
      <c r="A206" s="89">
        <f t="shared" si="21"/>
        <v>193</v>
      </c>
      <c r="B206" s="185" t="str">
        <f t="shared" ref="B206:B269" si="22">IF(ISERROR(VLOOKUP(A206&amp;H$9,JU_AKUN,6,FALSE)=TRUE),"",VLOOKUP(A206&amp;H$9,JU_AKUN,6,FALSE))</f>
        <v/>
      </c>
      <c r="C206" s="90" t="str">
        <f t="shared" ref="C206:C269" si="23">IF(ISERROR(VLOOKUP(A206&amp;H$9,JU_AKUN,7,FALSE)=TRUE),"",VLOOKUP(A206&amp;H$9,JU_AKUN,7,FALSE))</f>
        <v/>
      </c>
      <c r="D206" s="89" t="str">
        <f t="shared" ref="D206:D269" si="24">IF(ISERROR(VLOOKUP(A206&amp;H$9,JU_AKUN,8,FALSE)=TRUE),"",VLOOKUP(A206&amp;H$9,JU_AKUN,8,FALSE))</f>
        <v/>
      </c>
      <c r="E206" s="91" t="str">
        <f t="shared" ref="E206:E269" si="25">IF(ISERROR(VLOOKUP(A206&amp;H$9,JU_AKUN,9,FALSE)=TRUE),"",VLOOKUP(A206&amp;H$9,JU_AKUN,9,FALSE))</f>
        <v/>
      </c>
      <c r="F206" s="212" t="str">
        <f t="shared" ref="F206:F269" si="26">IF(ISERROR(VLOOKUP(A206&amp;H$9,JU_AKUN,14,FALSE)=TRUE),"",VLOOKUP(A206&amp;H$9,JU_AKUN,14,FALSE))</f>
        <v/>
      </c>
      <c r="G206" s="212" t="str">
        <f t="shared" ref="G206:G269" si="27">IF(ISERROR(VLOOKUP(A206&amp;H$9,JU_AKUN,15,FALSE)=TRUE),"",VLOOKUP(A206&amp;H$9,JU_AKUN,15,FALSE))</f>
        <v/>
      </c>
      <c r="H206" s="92">
        <f>IF(OR(ERR=FALSE,AND(F206="",G206="")),0,IF($C$12="D",$H$13+SUM($F$14:F206)-SUM($G$14:G206),$H$13-SUM($F$14:F206)+SUM($G$14:G206)))</f>
        <v>0</v>
      </c>
      <c r="I206" s="7"/>
    </row>
    <row r="207" spans="1:9">
      <c r="A207" s="89">
        <f t="shared" si="21"/>
        <v>194</v>
      </c>
      <c r="B207" s="185" t="str">
        <f t="shared" si="22"/>
        <v/>
      </c>
      <c r="C207" s="90" t="str">
        <f t="shared" si="23"/>
        <v/>
      </c>
      <c r="D207" s="89" t="str">
        <f t="shared" si="24"/>
        <v/>
      </c>
      <c r="E207" s="91" t="str">
        <f t="shared" si="25"/>
        <v/>
      </c>
      <c r="F207" s="212" t="str">
        <f t="shared" si="26"/>
        <v/>
      </c>
      <c r="G207" s="212" t="str">
        <f t="shared" si="27"/>
        <v/>
      </c>
      <c r="H207" s="92">
        <f>IF(OR(ERR=FALSE,AND(F207="",G207="")),0,IF($C$12="D",$H$13+SUM($F$14:F207)-SUM($G$14:G207),$H$13-SUM($F$14:F207)+SUM($G$14:G207)))</f>
        <v>0</v>
      </c>
      <c r="I207" s="7"/>
    </row>
    <row r="208" spans="1:9">
      <c r="A208" s="89">
        <f t="shared" si="21"/>
        <v>195</v>
      </c>
      <c r="B208" s="185" t="str">
        <f t="shared" si="22"/>
        <v/>
      </c>
      <c r="C208" s="90" t="str">
        <f t="shared" si="23"/>
        <v/>
      </c>
      <c r="D208" s="89" t="str">
        <f t="shared" si="24"/>
        <v/>
      </c>
      <c r="E208" s="91" t="str">
        <f t="shared" si="25"/>
        <v/>
      </c>
      <c r="F208" s="212" t="str">
        <f t="shared" si="26"/>
        <v/>
      </c>
      <c r="G208" s="212" t="str">
        <f t="shared" si="27"/>
        <v/>
      </c>
      <c r="H208" s="92">
        <f>IF(OR(ERR=FALSE,AND(F208="",G208="")),0,IF($C$12="D",$H$13+SUM($F$14:F208)-SUM($G$14:G208),$H$13-SUM($F$14:F208)+SUM($G$14:G208)))</f>
        <v>0</v>
      </c>
      <c r="I208" s="7"/>
    </row>
    <row r="209" spans="1:9">
      <c r="A209" s="89">
        <f t="shared" si="21"/>
        <v>196</v>
      </c>
      <c r="B209" s="185" t="str">
        <f t="shared" si="22"/>
        <v/>
      </c>
      <c r="C209" s="90" t="str">
        <f t="shared" si="23"/>
        <v/>
      </c>
      <c r="D209" s="89" t="str">
        <f t="shared" si="24"/>
        <v/>
      </c>
      <c r="E209" s="91" t="str">
        <f t="shared" si="25"/>
        <v/>
      </c>
      <c r="F209" s="212" t="str">
        <f t="shared" si="26"/>
        <v/>
      </c>
      <c r="G209" s="212" t="str">
        <f t="shared" si="27"/>
        <v/>
      </c>
      <c r="H209" s="92">
        <f>IF(OR(ERR=FALSE,AND(F209="",G209="")),0,IF($C$12="D",$H$13+SUM($F$14:F209)-SUM($G$14:G209),$H$13-SUM($F$14:F209)+SUM($G$14:G209)))</f>
        <v>0</v>
      </c>
      <c r="I209" s="7"/>
    </row>
    <row r="210" spans="1:9">
      <c r="A210" s="89">
        <f t="shared" si="21"/>
        <v>197</v>
      </c>
      <c r="B210" s="185" t="str">
        <f t="shared" si="22"/>
        <v/>
      </c>
      <c r="C210" s="90" t="str">
        <f t="shared" si="23"/>
        <v/>
      </c>
      <c r="D210" s="89" t="str">
        <f t="shared" si="24"/>
        <v/>
      </c>
      <c r="E210" s="91" t="str">
        <f t="shared" si="25"/>
        <v/>
      </c>
      <c r="F210" s="212" t="str">
        <f t="shared" si="26"/>
        <v/>
      </c>
      <c r="G210" s="212" t="str">
        <f t="shared" si="27"/>
        <v/>
      </c>
      <c r="H210" s="92">
        <f>IF(OR(ERR=FALSE,AND(F210="",G210="")),0,IF($C$12="D",$H$13+SUM($F$14:F210)-SUM($G$14:G210),$H$13-SUM($F$14:F210)+SUM($G$14:G210)))</f>
        <v>0</v>
      </c>
      <c r="I210" s="7"/>
    </row>
    <row r="211" spans="1:9">
      <c r="A211" s="89">
        <f t="shared" si="21"/>
        <v>198</v>
      </c>
      <c r="B211" s="185" t="str">
        <f t="shared" si="22"/>
        <v/>
      </c>
      <c r="C211" s="90" t="str">
        <f t="shared" si="23"/>
        <v/>
      </c>
      <c r="D211" s="89" t="str">
        <f t="shared" si="24"/>
        <v/>
      </c>
      <c r="E211" s="91" t="str">
        <f t="shared" si="25"/>
        <v/>
      </c>
      <c r="F211" s="212" t="str">
        <f t="shared" si="26"/>
        <v/>
      </c>
      <c r="G211" s="212" t="str">
        <f t="shared" si="27"/>
        <v/>
      </c>
      <c r="H211" s="92">
        <f>IF(OR(ERR=FALSE,AND(F211="",G211="")),0,IF($C$12="D",$H$13+SUM($F$14:F211)-SUM($G$14:G211),$H$13-SUM($F$14:F211)+SUM($G$14:G211)))</f>
        <v>0</v>
      </c>
      <c r="I211" s="7"/>
    </row>
    <row r="212" spans="1:9">
      <c r="A212" s="89">
        <f t="shared" si="21"/>
        <v>199</v>
      </c>
      <c r="B212" s="185" t="str">
        <f t="shared" si="22"/>
        <v/>
      </c>
      <c r="C212" s="90" t="str">
        <f t="shared" si="23"/>
        <v/>
      </c>
      <c r="D212" s="89" t="str">
        <f t="shared" si="24"/>
        <v/>
      </c>
      <c r="E212" s="91" t="str">
        <f t="shared" si="25"/>
        <v/>
      </c>
      <c r="F212" s="212" t="str">
        <f t="shared" si="26"/>
        <v/>
      </c>
      <c r="G212" s="212" t="str">
        <f t="shared" si="27"/>
        <v/>
      </c>
      <c r="H212" s="92">
        <f>IF(OR(ERR=FALSE,AND(F212="",G212="")),0,IF($C$12="D",$H$13+SUM($F$14:F212)-SUM($G$14:G212),$H$13-SUM($F$14:F212)+SUM($G$14:G212)))</f>
        <v>0</v>
      </c>
      <c r="I212" s="7"/>
    </row>
    <row r="213" spans="1:9">
      <c r="A213" s="89">
        <f t="shared" si="21"/>
        <v>200</v>
      </c>
      <c r="B213" s="185" t="str">
        <f t="shared" si="22"/>
        <v/>
      </c>
      <c r="C213" s="90" t="str">
        <f t="shared" si="23"/>
        <v/>
      </c>
      <c r="D213" s="89" t="str">
        <f t="shared" si="24"/>
        <v/>
      </c>
      <c r="E213" s="91" t="str">
        <f t="shared" si="25"/>
        <v/>
      </c>
      <c r="F213" s="212" t="str">
        <f t="shared" si="26"/>
        <v/>
      </c>
      <c r="G213" s="212" t="str">
        <f t="shared" si="27"/>
        <v/>
      </c>
      <c r="H213" s="92">
        <f>IF(OR(ERR=FALSE,AND(F213="",G213="")),0,IF($C$12="D",$H$13+SUM($F$14:F213)-SUM($G$14:G213),$H$13-SUM($F$14:F213)+SUM($G$14:G213)))</f>
        <v>0</v>
      </c>
      <c r="I213" s="7"/>
    </row>
    <row r="214" spans="1:9">
      <c r="A214" s="89">
        <f t="shared" si="21"/>
        <v>201</v>
      </c>
      <c r="B214" s="185" t="str">
        <f t="shared" si="22"/>
        <v/>
      </c>
      <c r="C214" s="90" t="str">
        <f t="shared" si="23"/>
        <v/>
      </c>
      <c r="D214" s="89" t="str">
        <f t="shared" si="24"/>
        <v/>
      </c>
      <c r="E214" s="91" t="str">
        <f t="shared" si="25"/>
        <v/>
      </c>
      <c r="F214" s="212" t="str">
        <f t="shared" si="26"/>
        <v/>
      </c>
      <c r="G214" s="212" t="str">
        <f t="shared" si="27"/>
        <v/>
      </c>
      <c r="H214" s="92">
        <f>IF(OR(ERR=FALSE,AND(F214="",G214="")),0,IF($C$12="D",$H$13+SUM($F$14:F214)-SUM($G$14:G214),$H$13-SUM($F$14:F214)+SUM($G$14:G214)))</f>
        <v>0</v>
      </c>
      <c r="I214" s="7"/>
    </row>
    <row r="215" spans="1:9">
      <c r="A215" s="89">
        <f t="shared" si="21"/>
        <v>202</v>
      </c>
      <c r="B215" s="185" t="str">
        <f t="shared" si="22"/>
        <v/>
      </c>
      <c r="C215" s="90" t="str">
        <f t="shared" si="23"/>
        <v/>
      </c>
      <c r="D215" s="89" t="str">
        <f t="shared" si="24"/>
        <v/>
      </c>
      <c r="E215" s="91" t="str">
        <f t="shared" si="25"/>
        <v/>
      </c>
      <c r="F215" s="212" t="str">
        <f t="shared" si="26"/>
        <v/>
      </c>
      <c r="G215" s="212" t="str">
        <f t="shared" si="27"/>
        <v/>
      </c>
      <c r="H215" s="92">
        <f>IF(OR(ERR=FALSE,AND(F215="",G215="")),0,IF($C$12="D",$H$13+SUM($F$14:F215)-SUM($G$14:G215),$H$13-SUM($F$14:F215)+SUM($G$14:G215)))</f>
        <v>0</v>
      </c>
      <c r="I215" s="7"/>
    </row>
    <row r="216" spans="1:9">
      <c r="A216" s="89">
        <f t="shared" si="21"/>
        <v>203</v>
      </c>
      <c r="B216" s="185" t="str">
        <f t="shared" si="22"/>
        <v/>
      </c>
      <c r="C216" s="90" t="str">
        <f t="shared" si="23"/>
        <v/>
      </c>
      <c r="D216" s="89" t="str">
        <f t="shared" si="24"/>
        <v/>
      </c>
      <c r="E216" s="91" t="str">
        <f t="shared" si="25"/>
        <v/>
      </c>
      <c r="F216" s="212" t="str">
        <f t="shared" si="26"/>
        <v/>
      </c>
      <c r="G216" s="212" t="str">
        <f t="shared" si="27"/>
        <v/>
      </c>
      <c r="H216" s="92">
        <f>IF(OR(ERR=FALSE,AND(F216="",G216="")),0,IF($C$12="D",$H$13+SUM($F$14:F216)-SUM($G$14:G216),$H$13-SUM($F$14:F216)+SUM($G$14:G216)))</f>
        <v>0</v>
      </c>
      <c r="I216" s="7"/>
    </row>
    <row r="217" spans="1:9">
      <c r="A217" s="89">
        <f t="shared" si="21"/>
        <v>204</v>
      </c>
      <c r="B217" s="185" t="str">
        <f t="shared" si="22"/>
        <v/>
      </c>
      <c r="C217" s="90" t="str">
        <f t="shared" si="23"/>
        <v/>
      </c>
      <c r="D217" s="89" t="str">
        <f t="shared" si="24"/>
        <v/>
      </c>
      <c r="E217" s="91" t="str">
        <f t="shared" si="25"/>
        <v/>
      </c>
      <c r="F217" s="212" t="str">
        <f t="shared" si="26"/>
        <v/>
      </c>
      <c r="G217" s="212" t="str">
        <f t="shared" si="27"/>
        <v/>
      </c>
      <c r="H217" s="92">
        <f>IF(OR(ERR=FALSE,AND(F217="",G217="")),0,IF($C$12="D",$H$13+SUM($F$14:F217)-SUM($G$14:G217),$H$13-SUM($F$14:F217)+SUM($G$14:G217)))</f>
        <v>0</v>
      </c>
      <c r="I217" s="7"/>
    </row>
    <row r="218" spans="1:9">
      <c r="A218" s="89">
        <f t="shared" si="21"/>
        <v>205</v>
      </c>
      <c r="B218" s="185" t="str">
        <f t="shared" si="22"/>
        <v/>
      </c>
      <c r="C218" s="90" t="str">
        <f t="shared" si="23"/>
        <v/>
      </c>
      <c r="D218" s="89" t="str">
        <f t="shared" si="24"/>
        <v/>
      </c>
      <c r="E218" s="91" t="str">
        <f t="shared" si="25"/>
        <v/>
      </c>
      <c r="F218" s="212" t="str">
        <f t="shared" si="26"/>
        <v/>
      </c>
      <c r="G218" s="212" t="str">
        <f t="shared" si="27"/>
        <v/>
      </c>
      <c r="H218" s="92">
        <f>IF(OR(ERR=FALSE,AND(F218="",G218="")),0,IF($C$12="D",$H$13+SUM($F$14:F218)-SUM($G$14:G218),$H$13-SUM($F$14:F218)+SUM($G$14:G218)))</f>
        <v>0</v>
      </c>
      <c r="I218" s="7"/>
    </row>
    <row r="219" spans="1:9">
      <c r="A219" s="89">
        <f t="shared" si="21"/>
        <v>206</v>
      </c>
      <c r="B219" s="185" t="str">
        <f t="shared" si="22"/>
        <v/>
      </c>
      <c r="C219" s="90" t="str">
        <f t="shared" si="23"/>
        <v/>
      </c>
      <c r="D219" s="89" t="str">
        <f t="shared" si="24"/>
        <v/>
      </c>
      <c r="E219" s="91" t="str">
        <f t="shared" si="25"/>
        <v/>
      </c>
      <c r="F219" s="212" t="str">
        <f t="shared" si="26"/>
        <v/>
      </c>
      <c r="G219" s="212" t="str">
        <f t="shared" si="27"/>
        <v/>
      </c>
      <c r="H219" s="92">
        <f>IF(OR(ERR=FALSE,AND(F219="",G219="")),0,IF($C$12="D",$H$13+SUM($F$14:F219)-SUM($G$14:G219),$H$13-SUM($F$14:F219)+SUM($G$14:G219)))</f>
        <v>0</v>
      </c>
      <c r="I219" s="7"/>
    </row>
    <row r="220" spans="1:9">
      <c r="A220" s="89">
        <f t="shared" si="21"/>
        <v>207</v>
      </c>
      <c r="B220" s="185" t="str">
        <f t="shared" si="22"/>
        <v/>
      </c>
      <c r="C220" s="90" t="str">
        <f t="shared" si="23"/>
        <v/>
      </c>
      <c r="D220" s="89" t="str">
        <f t="shared" si="24"/>
        <v/>
      </c>
      <c r="E220" s="91" t="str">
        <f t="shared" si="25"/>
        <v/>
      </c>
      <c r="F220" s="212" t="str">
        <f t="shared" si="26"/>
        <v/>
      </c>
      <c r="G220" s="212" t="str">
        <f t="shared" si="27"/>
        <v/>
      </c>
      <c r="H220" s="92">
        <f>IF(OR(ERR=FALSE,AND(F220="",G220="")),0,IF($C$12="D",$H$13+SUM($F$14:F220)-SUM($G$14:G220),$H$13-SUM($F$14:F220)+SUM($G$14:G220)))</f>
        <v>0</v>
      </c>
      <c r="I220" s="7"/>
    </row>
    <row r="221" spans="1:9">
      <c r="A221" s="89">
        <f t="shared" si="21"/>
        <v>208</v>
      </c>
      <c r="B221" s="185" t="str">
        <f t="shared" si="22"/>
        <v/>
      </c>
      <c r="C221" s="90" t="str">
        <f t="shared" si="23"/>
        <v/>
      </c>
      <c r="D221" s="89" t="str">
        <f t="shared" si="24"/>
        <v/>
      </c>
      <c r="E221" s="91" t="str">
        <f t="shared" si="25"/>
        <v/>
      </c>
      <c r="F221" s="212" t="str">
        <f t="shared" si="26"/>
        <v/>
      </c>
      <c r="G221" s="212" t="str">
        <f t="shared" si="27"/>
        <v/>
      </c>
      <c r="H221" s="92">
        <f>IF(OR(ERR=FALSE,AND(F221="",G221="")),0,IF($C$12="D",$H$13+SUM($F$14:F221)-SUM($G$14:G221),$H$13-SUM($F$14:F221)+SUM($G$14:G221)))</f>
        <v>0</v>
      </c>
      <c r="I221" s="7"/>
    </row>
    <row r="222" spans="1:9">
      <c r="A222" s="89">
        <f t="shared" si="21"/>
        <v>209</v>
      </c>
      <c r="B222" s="185" t="str">
        <f t="shared" si="22"/>
        <v/>
      </c>
      <c r="C222" s="90" t="str">
        <f t="shared" si="23"/>
        <v/>
      </c>
      <c r="D222" s="89" t="str">
        <f t="shared" si="24"/>
        <v/>
      </c>
      <c r="E222" s="91" t="str">
        <f t="shared" si="25"/>
        <v/>
      </c>
      <c r="F222" s="212" t="str">
        <f t="shared" si="26"/>
        <v/>
      </c>
      <c r="G222" s="212" t="str">
        <f t="shared" si="27"/>
        <v/>
      </c>
      <c r="H222" s="92">
        <f>IF(OR(ERR=FALSE,AND(F222="",G222="")),0,IF($C$12="D",$H$13+SUM($F$14:F222)-SUM($G$14:G222),$H$13-SUM($F$14:F222)+SUM($G$14:G222)))</f>
        <v>0</v>
      </c>
      <c r="I222" s="7"/>
    </row>
    <row r="223" spans="1:9">
      <c r="A223" s="89">
        <f t="shared" si="21"/>
        <v>210</v>
      </c>
      <c r="B223" s="185" t="str">
        <f t="shared" si="22"/>
        <v/>
      </c>
      <c r="C223" s="90" t="str">
        <f t="shared" si="23"/>
        <v/>
      </c>
      <c r="D223" s="89" t="str">
        <f t="shared" si="24"/>
        <v/>
      </c>
      <c r="E223" s="91" t="str">
        <f t="shared" si="25"/>
        <v/>
      </c>
      <c r="F223" s="212" t="str">
        <f t="shared" si="26"/>
        <v/>
      </c>
      <c r="G223" s="212" t="str">
        <f t="shared" si="27"/>
        <v/>
      </c>
      <c r="H223" s="92">
        <f>IF(OR(ERR=FALSE,AND(F223="",G223="")),0,IF($C$12="D",$H$13+SUM($F$14:F223)-SUM($G$14:G223),$H$13-SUM($F$14:F223)+SUM($G$14:G223)))</f>
        <v>0</v>
      </c>
      <c r="I223" s="7"/>
    </row>
    <row r="224" spans="1:9">
      <c r="A224" s="89">
        <f t="shared" si="21"/>
        <v>211</v>
      </c>
      <c r="B224" s="185" t="str">
        <f t="shared" si="22"/>
        <v/>
      </c>
      <c r="C224" s="90" t="str">
        <f t="shared" si="23"/>
        <v/>
      </c>
      <c r="D224" s="89" t="str">
        <f t="shared" si="24"/>
        <v/>
      </c>
      <c r="E224" s="91" t="str">
        <f t="shared" si="25"/>
        <v/>
      </c>
      <c r="F224" s="212" t="str">
        <f t="shared" si="26"/>
        <v/>
      </c>
      <c r="G224" s="212" t="str">
        <f t="shared" si="27"/>
        <v/>
      </c>
      <c r="H224" s="92">
        <f>IF(OR(ERR=FALSE,AND(F224="",G224="")),0,IF($C$12="D",$H$13+SUM($F$14:F224)-SUM($G$14:G224),$H$13-SUM($F$14:F224)+SUM($G$14:G224)))</f>
        <v>0</v>
      </c>
      <c r="I224" s="7"/>
    </row>
    <row r="225" spans="1:9">
      <c r="A225" s="89">
        <f t="shared" si="21"/>
        <v>212</v>
      </c>
      <c r="B225" s="185" t="str">
        <f t="shared" si="22"/>
        <v/>
      </c>
      <c r="C225" s="90" t="str">
        <f t="shared" si="23"/>
        <v/>
      </c>
      <c r="D225" s="89" t="str">
        <f t="shared" si="24"/>
        <v/>
      </c>
      <c r="E225" s="91" t="str">
        <f t="shared" si="25"/>
        <v/>
      </c>
      <c r="F225" s="92" t="str">
        <f t="shared" si="26"/>
        <v/>
      </c>
      <c r="G225" s="212" t="str">
        <f t="shared" si="27"/>
        <v/>
      </c>
      <c r="H225" s="92">
        <f>IF(OR(ERR=FALSE,AND(F225="",G225="")),0,IF($C$12="D",$H$13+SUM($F$14:F225)-SUM($G$14:G225),$H$13-SUM($F$14:F225)+SUM($G$14:G225)))</f>
        <v>0</v>
      </c>
      <c r="I225" s="7"/>
    </row>
    <row r="226" spans="1:9">
      <c r="A226" s="89">
        <f t="shared" si="21"/>
        <v>213</v>
      </c>
      <c r="B226" s="185" t="str">
        <f t="shared" si="22"/>
        <v/>
      </c>
      <c r="C226" s="90" t="str">
        <f t="shared" si="23"/>
        <v/>
      </c>
      <c r="D226" s="89" t="str">
        <f t="shared" si="24"/>
        <v/>
      </c>
      <c r="E226" s="91" t="str">
        <f t="shared" si="25"/>
        <v/>
      </c>
      <c r="F226" s="92" t="str">
        <f t="shared" si="26"/>
        <v/>
      </c>
      <c r="G226" s="212" t="str">
        <f t="shared" si="27"/>
        <v/>
      </c>
      <c r="H226" s="92">
        <f>IF(OR(ERR=FALSE,AND(F226="",G226="")),0,IF($C$12="D",$H$13+SUM($F$14:F226)-SUM($G$14:G226),$H$13-SUM($F$14:F226)+SUM($G$14:G226)))</f>
        <v>0</v>
      </c>
      <c r="I226" s="7"/>
    </row>
    <row r="227" spans="1:9">
      <c r="A227" s="89">
        <f t="shared" si="21"/>
        <v>214</v>
      </c>
      <c r="B227" s="185" t="str">
        <f t="shared" si="22"/>
        <v/>
      </c>
      <c r="C227" s="90" t="str">
        <f t="shared" si="23"/>
        <v/>
      </c>
      <c r="D227" s="89" t="str">
        <f t="shared" si="24"/>
        <v/>
      </c>
      <c r="E227" s="91" t="str">
        <f t="shared" si="25"/>
        <v/>
      </c>
      <c r="F227" s="92" t="str">
        <f t="shared" si="26"/>
        <v/>
      </c>
      <c r="G227" s="212" t="str">
        <f t="shared" si="27"/>
        <v/>
      </c>
      <c r="H227" s="92">
        <f>IF(OR(ERR=FALSE,AND(F227="",G227="")),0,IF($C$12="D",$H$13+SUM($F$14:F227)-SUM($G$14:G227),$H$13-SUM($F$14:F227)+SUM($G$14:G227)))</f>
        <v>0</v>
      </c>
      <c r="I227" s="7"/>
    </row>
    <row r="228" spans="1:9">
      <c r="A228" s="89">
        <f t="shared" si="21"/>
        <v>215</v>
      </c>
      <c r="B228" s="185" t="str">
        <f t="shared" si="22"/>
        <v/>
      </c>
      <c r="C228" s="90" t="str">
        <f t="shared" si="23"/>
        <v/>
      </c>
      <c r="D228" s="89" t="str">
        <f t="shared" si="24"/>
        <v/>
      </c>
      <c r="E228" s="91" t="str">
        <f t="shared" si="25"/>
        <v/>
      </c>
      <c r="F228" s="92" t="str">
        <f t="shared" si="26"/>
        <v/>
      </c>
      <c r="G228" s="212" t="str">
        <f t="shared" si="27"/>
        <v/>
      </c>
      <c r="H228" s="92">
        <f>IF(OR(ERR=FALSE,AND(F228="",G228="")),0,IF($C$12="D",$H$13+SUM($F$14:F228)-SUM($G$14:G228),$H$13-SUM($F$14:F228)+SUM($G$14:G228)))</f>
        <v>0</v>
      </c>
      <c r="I228" s="7"/>
    </row>
    <row r="229" spans="1:9">
      <c r="A229" s="89">
        <f t="shared" si="21"/>
        <v>216</v>
      </c>
      <c r="B229" s="185" t="str">
        <f t="shared" si="22"/>
        <v/>
      </c>
      <c r="C229" s="90" t="str">
        <f t="shared" si="23"/>
        <v/>
      </c>
      <c r="D229" s="89" t="str">
        <f t="shared" si="24"/>
        <v/>
      </c>
      <c r="E229" s="91" t="str">
        <f t="shared" si="25"/>
        <v/>
      </c>
      <c r="F229" s="212" t="str">
        <f t="shared" si="26"/>
        <v/>
      </c>
      <c r="G229" s="212" t="str">
        <f t="shared" si="27"/>
        <v/>
      </c>
      <c r="H229" s="92">
        <f>IF(OR(ERR=FALSE,AND(F229="",G229="")),0,IF($C$12="D",$H$13+SUM($F$14:F229)-SUM($G$14:G229),$H$13-SUM($F$14:F229)+SUM($G$14:G229)))</f>
        <v>0</v>
      </c>
      <c r="I229" s="7"/>
    </row>
    <row r="230" spans="1:9">
      <c r="A230" s="89">
        <f t="shared" si="21"/>
        <v>217</v>
      </c>
      <c r="B230" s="185" t="str">
        <f t="shared" si="22"/>
        <v/>
      </c>
      <c r="C230" s="90" t="str">
        <f t="shared" si="23"/>
        <v/>
      </c>
      <c r="D230" s="89" t="str">
        <f t="shared" si="24"/>
        <v/>
      </c>
      <c r="E230" s="91" t="str">
        <f t="shared" si="25"/>
        <v/>
      </c>
      <c r="F230" s="212" t="str">
        <f t="shared" si="26"/>
        <v/>
      </c>
      <c r="G230" s="212" t="str">
        <f t="shared" si="27"/>
        <v/>
      </c>
      <c r="H230" s="92">
        <f>IF(OR(ERR=FALSE,AND(F230="",G230="")),0,IF($C$12="D",$H$13+SUM($F$14:F230)-SUM($G$14:G230),$H$13-SUM($F$14:F230)+SUM($G$14:G230)))</f>
        <v>0</v>
      </c>
      <c r="I230" s="7"/>
    </row>
    <row r="231" spans="1:9">
      <c r="A231" s="89">
        <f t="shared" si="21"/>
        <v>218</v>
      </c>
      <c r="B231" s="185" t="str">
        <f t="shared" si="22"/>
        <v/>
      </c>
      <c r="C231" s="90" t="str">
        <f t="shared" si="23"/>
        <v/>
      </c>
      <c r="D231" s="89" t="str">
        <f t="shared" si="24"/>
        <v/>
      </c>
      <c r="E231" s="91" t="str">
        <f t="shared" si="25"/>
        <v/>
      </c>
      <c r="F231" s="212" t="str">
        <f t="shared" si="26"/>
        <v/>
      </c>
      <c r="G231" s="212" t="str">
        <f t="shared" si="27"/>
        <v/>
      </c>
      <c r="H231" s="92">
        <f>IF(OR(ERR=FALSE,AND(F231="",G231="")),0,IF($C$12="D",$H$13+SUM($F$14:F231)-SUM($G$14:G231),$H$13-SUM($F$14:F231)+SUM($G$14:G231)))</f>
        <v>0</v>
      </c>
      <c r="I231" s="7"/>
    </row>
    <row r="232" spans="1:9">
      <c r="A232" s="89">
        <f t="shared" si="21"/>
        <v>219</v>
      </c>
      <c r="B232" s="185" t="str">
        <f t="shared" si="22"/>
        <v/>
      </c>
      <c r="C232" s="90" t="str">
        <f t="shared" si="23"/>
        <v/>
      </c>
      <c r="D232" s="89" t="str">
        <f t="shared" si="24"/>
        <v/>
      </c>
      <c r="E232" s="91" t="str">
        <f t="shared" si="25"/>
        <v/>
      </c>
      <c r="F232" s="212" t="str">
        <f t="shared" si="26"/>
        <v/>
      </c>
      <c r="G232" s="212" t="str">
        <f t="shared" si="27"/>
        <v/>
      </c>
      <c r="H232" s="92">
        <f>IF(OR(ERR=FALSE,AND(F232="",G232="")),0,IF($C$12="D",$H$13+SUM($F$14:F232)-SUM($G$14:G232),$H$13-SUM($F$14:F232)+SUM($G$14:G232)))</f>
        <v>0</v>
      </c>
      <c r="I232" s="7"/>
    </row>
    <row r="233" spans="1:9">
      <c r="A233" s="89">
        <f t="shared" si="21"/>
        <v>220</v>
      </c>
      <c r="B233" s="185" t="str">
        <f t="shared" si="22"/>
        <v/>
      </c>
      <c r="C233" s="90" t="str">
        <f t="shared" si="23"/>
        <v/>
      </c>
      <c r="D233" s="89" t="str">
        <f t="shared" si="24"/>
        <v/>
      </c>
      <c r="E233" s="91" t="str">
        <f t="shared" si="25"/>
        <v/>
      </c>
      <c r="F233" s="92" t="str">
        <f t="shared" si="26"/>
        <v/>
      </c>
      <c r="G233" s="212" t="str">
        <f t="shared" si="27"/>
        <v/>
      </c>
      <c r="H233" s="92">
        <f>IF(OR(ERR=FALSE,AND(F233="",G233="")),0,IF($C$12="D",$H$13+SUM($F$14:F233)-SUM($G$14:G233),$H$13-SUM($F$14:F233)+SUM($G$14:G233)))</f>
        <v>0</v>
      </c>
      <c r="I233" s="7"/>
    </row>
    <row r="234" spans="1:9">
      <c r="A234" s="89">
        <f t="shared" si="21"/>
        <v>221</v>
      </c>
      <c r="B234" s="185" t="str">
        <f t="shared" si="22"/>
        <v/>
      </c>
      <c r="C234" s="90" t="str">
        <f t="shared" si="23"/>
        <v/>
      </c>
      <c r="D234" s="89" t="str">
        <f t="shared" si="24"/>
        <v/>
      </c>
      <c r="E234" s="91" t="str">
        <f t="shared" si="25"/>
        <v/>
      </c>
      <c r="F234" s="92" t="str">
        <f t="shared" si="26"/>
        <v/>
      </c>
      <c r="G234" s="212" t="str">
        <f t="shared" si="27"/>
        <v/>
      </c>
      <c r="H234" s="92">
        <f>IF(OR(ERR=FALSE,AND(F234="",G234="")),0,IF($C$12="D",$H$13+SUM($F$14:F234)-SUM($G$14:G234),$H$13-SUM($F$14:F234)+SUM($G$14:G234)))</f>
        <v>0</v>
      </c>
      <c r="I234" s="7"/>
    </row>
    <row r="235" spans="1:9">
      <c r="A235" s="89">
        <f t="shared" si="21"/>
        <v>222</v>
      </c>
      <c r="B235" s="185" t="str">
        <f t="shared" si="22"/>
        <v/>
      </c>
      <c r="C235" s="90" t="str">
        <f t="shared" si="23"/>
        <v/>
      </c>
      <c r="D235" s="89" t="str">
        <f t="shared" si="24"/>
        <v/>
      </c>
      <c r="E235" s="91" t="str">
        <f t="shared" si="25"/>
        <v/>
      </c>
      <c r="F235" s="92" t="str">
        <f t="shared" si="26"/>
        <v/>
      </c>
      <c r="G235" s="212" t="str">
        <f t="shared" si="27"/>
        <v/>
      </c>
      <c r="H235" s="92">
        <f>IF(OR(ERR=FALSE,AND(F235="",G235="")),0,IF($C$12="D",$H$13+SUM($F$14:F235)-SUM($G$14:G235),$H$13-SUM($F$14:F235)+SUM($G$14:G235)))</f>
        <v>0</v>
      </c>
      <c r="I235" s="7"/>
    </row>
    <row r="236" spans="1:9">
      <c r="A236" s="89">
        <f t="shared" ref="A236:A299" si="28">A235+1</f>
        <v>223</v>
      </c>
      <c r="B236" s="185" t="str">
        <f t="shared" si="22"/>
        <v/>
      </c>
      <c r="C236" s="90" t="str">
        <f t="shared" si="23"/>
        <v/>
      </c>
      <c r="D236" s="89" t="str">
        <f t="shared" si="24"/>
        <v/>
      </c>
      <c r="E236" s="91" t="str">
        <f t="shared" si="25"/>
        <v/>
      </c>
      <c r="F236" s="92" t="str">
        <f t="shared" si="26"/>
        <v/>
      </c>
      <c r="G236" s="212" t="str">
        <f t="shared" si="27"/>
        <v/>
      </c>
      <c r="H236" s="92">
        <f>IF(OR(ERR=FALSE,AND(F236="",G236="")),0,IF($C$12="D",$H$13+SUM($F$14:F236)-SUM($G$14:G236),$H$13-SUM($F$14:F236)+SUM($G$14:G236)))</f>
        <v>0</v>
      </c>
      <c r="I236" s="7"/>
    </row>
    <row r="237" spans="1:9">
      <c r="A237" s="89">
        <f t="shared" si="28"/>
        <v>224</v>
      </c>
      <c r="B237" s="185" t="str">
        <f t="shared" si="22"/>
        <v/>
      </c>
      <c r="C237" s="90" t="str">
        <f t="shared" si="23"/>
        <v/>
      </c>
      <c r="D237" s="89" t="str">
        <f t="shared" si="24"/>
        <v/>
      </c>
      <c r="E237" s="91" t="str">
        <f t="shared" si="25"/>
        <v/>
      </c>
      <c r="F237" s="92" t="str">
        <f t="shared" si="26"/>
        <v/>
      </c>
      <c r="G237" s="212" t="str">
        <f t="shared" si="27"/>
        <v/>
      </c>
      <c r="H237" s="92">
        <f>IF(OR(ERR=FALSE,AND(F237="",G237="")),0,IF($C$12="D",$H$13+SUM($F$14:F237)-SUM($G$14:G237),$H$13-SUM($F$14:F237)+SUM($G$14:G237)))</f>
        <v>0</v>
      </c>
      <c r="I237" s="7"/>
    </row>
    <row r="238" spans="1:9">
      <c r="A238" s="89">
        <f t="shared" si="28"/>
        <v>225</v>
      </c>
      <c r="B238" s="185" t="str">
        <f t="shared" si="22"/>
        <v/>
      </c>
      <c r="C238" s="90" t="str">
        <f t="shared" si="23"/>
        <v/>
      </c>
      <c r="D238" s="89" t="str">
        <f t="shared" si="24"/>
        <v/>
      </c>
      <c r="E238" s="91" t="str">
        <f t="shared" si="25"/>
        <v/>
      </c>
      <c r="F238" s="92" t="str">
        <f t="shared" si="26"/>
        <v/>
      </c>
      <c r="G238" s="212" t="str">
        <f t="shared" si="27"/>
        <v/>
      </c>
      <c r="H238" s="92">
        <f>IF(OR(ERR=FALSE,AND(F238="",G238="")),0,IF($C$12="D",$H$13+SUM($F$14:F238)-SUM($G$14:G238),$H$13-SUM($F$14:F238)+SUM($G$14:G238)))</f>
        <v>0</v>
      </c>
      <c r="I238" s="7"/>
    </row>
    <row r="239" spans="1:9">
      <c r="A239" s="89">
        <f t="shared" si="28"/>
        <v>226</v>
      </c>
      <c r="B239" s="185" t="str">
        <f t="shared" si="22"/>
        <v/>
      </c>
      <c r="C239" s="90" t="str">
        <f t="shared" si="23"/>
        <v/>
      </c>
      <c r="D239" s="89" t="str">
        <f t="shared" si="24"/>
        <v/>
      </c>
      <c r="E239" s="91" t="str">
        <f t="shared" si="25"/>
        <v/>
      </c>
      <c r="F239" s="92" t="str">
        <f t="shared" si="26"/>
        <v/>
      </c>
      <c r="G239" s="212" t="str">
        <f t="shared" si="27"/>
        <v/>
      </c>
      <c r="H239" s="92">
        <f>IF(OR(ERR=FALSE,AND(F239="",G239="")),0,IF($C$12="D",$H$13+SUM($F$14:F239)-SUM($G$14:G239),$H$13-SUM($F$14:F239)+SUM($G$14:G239)))</f>
        <v>0</v>
      </c>
      <c r="I239" s="7"/>
    </row>
    <row r="240" spans="1:9">
      <c r="A240" s="89">
        <f t="shared" si="28"/>
        <v>227</v>
      </c>
      <c r="B240" s="185" t="str">
        <f t="shared" si="22"/>
        <v/>
      </c>
      <c r="C240" s="90" t="str">
        <f t="shared" si="23"/>
        <v/>
      </c>
      <c r="D240" s="89" t="str">
        <f t="shared" si="24"/>
        <v/>
      </c>
      <c r="E240" s="91" t="str">
        <f t="shared" si="25"/>
        <v/>
      </c>
      <c r="F240" s="92" t="str">
        <f t="shared" si="26"/>
        <v/>
      </c>
      <c r="G240" s="212" t="str">
        <f t="shared" si="27"/>
        <v/>
      </c>
      <c r="H240" s="92">
        <f>IF(OR(ERR=FALSE,AND(F240="",G240="")),0,IF($C$12="D",$H$13+SUM($F$14:F240)-SUM($G$14:G240),$H$13-SUM($F$14:F240)+SUM($G$14:G240)))</f>
        <v>0</v>
      </c>
      <c r="I240" s="7"/>
    </row>
    <row r="241" spans="1:9">
      <c r="A241" s="89">
        <f t="shared" si="28"/>
        <v>228</v>
      </c>
      <c r="B241" s="185" t="str">
        <f t="shared" si="22"/>
        <v/>
      </c>
      <c r="C241" s="90" t="str">
        <f t="shared" si="23"/>
        <v/>
      </c>
      <c r="D241" s="89" t="str">
        <f t="shared" si="24"/>
        <v/>
      </c>
      <c r="E241" s="91" t="str">
        <f t="shared" si="25"/>
        <v/>
      </c>
      <c r="F241" s="92" t="str">
        <f t="shared" si="26"/>
        <v/>
      </c>
      <c r="G241" s="212" t="str">
        <f t="shared" si="27"/>
        <v/>
      </c>
      <c r="H241" s="92">
        <f>IF(OR(ERR=FALSE,AND(F241="",G241="")),0,IF($C$12="D",$H$13+SUM($F$14:F241)-SUM($G$14:G241),$H$13-SUM($F$14:F241)+SUM($G$14:G241)))</f>
        <v>0</v>
      </c>
      <c r="I241" s="7"/>
    </row>
    <row r="242" spans="1:9">
      <c r="A242" s="89">
        <f t="shared" si="28"/>
        <v>229</v>
      </c>
      <c r="B242" s="185" t="str">
        <f t="shared" si="22"/>
        <v/>
      </c>
      <c r="C242" s="90" t="str">
        <f t="shared" si="23"/>
        <v/>
      </c>
      <c r="D242" s="89" t="str">
        <f t="shared" si="24"/>
        <v/>
      </c>
      <c r="E242" s="91" t="str">
        <f t="shared" si="25"/>
        <v/>
      </c>
      <c r="F242" s="92" t="str">
        <f t="shared" si="26"/>
        <v/>
      </c>
      <c r="G242" s="212" t="str">
        <f t="shared" si="27"/>
        <v/>
      </c>
      <c r="H242" s="92">
        <f>IF(OR(ERR=FALSE,AND(F242="",G242="")),0,IF($C$12="D",$H$13+SUM($F$14:F242)-SUM($G$14:G242),$H$13-SUM($F$14:F242)+SUM($G$14:G242)))</f>
        <v>0</v>
      </c>
      <c r="I242" s="7"/>
    </row>
    <row r="243" spans="1:9">
      <c r="A243" s="89">
        <f t="shared" si="28"/>
        <v>230</v>
      </c>
      <c r="B243" s="185" t="str">
        <f t="shared" si="22"/>
        <v/>
      </c>
      <c r="C243" s="90" t="str">
        <f t="shared" si="23"/>
        <v/>
      </c>
      <c r="D243" s="89" t="str">
        <f t="shared" si="24"/>
        <v/>
      </c>
      <c r="E243" s="91" t="str">
        <f t="shared" si="25"/>
        <v/>
      </c>
      <c r="F243" s="92" t="str">
        <f t="shared" si="26"/>
        <v/>
      </c>
      <c r="G243" s="212" t="str">
        <f t="shared" si="27"/>
        <v/>
      </c>
      <c r="H243" s="92">
        <f>IF(OR(ERR=FALSE,AND(F243="",G243="")),0,IF($C$12="D",$H$13+SUM($F$14:F243)-SUM($G$14:G243),$H$13-SUM($F$14:F243)+SUM($G$14:G243)))</f>
        <v>0</v>
      </c>
      <c r="I243" s="7"/>
    </row>
    <row r="244" spans="1:9">
      <c r="A244" s="89">
        <f t="shared" si="28"/>
        <v>231</v>
      </c>
      <c r="B244" s="185" t="str">
        <f t="shared" si="22"/>
        <v/>
      </c>
      <c r="C244" s="90" t="str">
        <f t="shared" si="23"/>
        <v/>
      </c>
      <c r="D244" s="89" t="str">
        <f t="shared" si="24"/>
        <v/>
      </c>
      <c r="E244" s="91" t="str">
        <f t="shared" si="25"/>
        <v/>
      </c>
      <c r="F244" s="92" t="str">
        <f t="shared" si="26"/>
        <v/>
      </c>
      <c r="G244" s="212" t="str">
        <f t="shared" si="27"/>
        <v/>
      </c>
      <c r="H244" s="92">
        <f>IF(OR(ERR=FALSE,AND(F244="",G244="")),0,IF($C$12="D",$H$13+SUM($F$14:F244)-SUM($G$14:G244),$H$13-SUM($F$14:F244)+SUM($G$14:G244)))</f>
        <v>0</v>
      </c>
      <c r="I244" s="7"/>
    </row>
    <row r="245" spans="1:9">
      <c r="A245" s="89">
        <f t="shared" si="28"/>
        <v>232</v>
      </c>
      <c r="B245" s="185" t="str">
        <f t="shared" si="22"/>
        <v/>
      </c>
      <c r="C245" s="90" t="str">
        <f t="shared" si="23"/>
        <v/>
      </c>
      <c r="D245" s="89" t="str">
        <f t="shared" si="24"/>
        <v/>
      </c>
      <c r="E245" s="91" t="str">
        <f t="shared" si="25"/>
        <v/>
      </c>
      <c r="F245" s="92" t="str">
        <f t="shared" si="26"/>
        <v/>
      </c>
      <c r="G245" s="212" t="str">
        <f t="shared" si="27"/>
        <v/>
      </c>
      <c r="H245" s="92">
        <f>IF(OR(ERR=FALSE,AND(F245="",G245="")),0,IF($C$12="D",$H$13+SUM($F$14:F245)-SUM($G$14:G245),$H$13-SUM($F$14:F245)+SUM($G$14:G245)))</f>
        <v>0</v>
      </c>
      <c r="I245" s="7"/>
    </row>
    <row r="246" spans="1:9">
      <c r="A246" s="89">
        <f t="shared" si="28"/>
        <v>233</v>
      </c>
      <c r="B246" s="185" t="str">
        <f t="shared" si="22"/>
        <v/>
      </c>
      <c r="C246" s="90" t="str">
        <f t="shared" si="23"/>
        <v/>
      </c>
      <c r="D246" s="89" t="str">
        <f t="shared" si="24"/>
        <v/>
      </c>
      <c r="E246" s="91" t="str">
        <f t="shared" si="25"/>
        <v/>
      </c>
      <c r="F246" s="92" t="str">
        <f t="shared" si="26"/>
        <v/>
      </c>
      <c r="G246" s="212" t="str">
        <f t="shared" si="27"/>
        <v/>
      </c>
      <c r="H246" s="92">
        <f>IF(OR(ERR=FALSE,AND(F246="",G246="")),0,IF($C$12="D",$H$13+SUM($F$14:F246)-SUM($G$14:G246),$H$13-SUM($F$14:F246)+SUM($G$14:G246)))</f>
        <v>0</v>
      </c>
      <c r="I246" s="7"/>
    </row>
    <row r="247" spans="1:9">
      <c r="A247" s="89">
        <f t="shared" si="28"/>
        <v>234</v>
      </c>
      <c r="B247" s="185" t="str">
        <f t="shared" si="22"/>
        <v/>
      </c>
      <c r="C247" s="90" t="str">
        <f t="shared" si="23"/>
        <v/>
      </c>
      <c r="D247" s="89" t="str">
        <f t="shared" si="24"/>
        <v/>
      </c>
      <c r="E247" s="91" t="str">
        <f t="shared" si="25"/>
        <v/>
      </c>
      <c r="F247" s="92" t="str">
        <f t="shared" si="26"/>
        <v/>
      </c>
      <c r="G247" s="212" t="str">
        <f t="shared" si="27"/>
        <v/>
      </c>
      <c r="H247" s="92">
        <f>IF(OR(ERR=FALSE,AND(F247="",G247="")),0,IF($C$12="D",$H$13+SUM($F$14:F247)-SUM($G$14:G247),$H$13-SUM($F$14:F247)+SUM($G$14:G247)))</f>
        <v>0</v>
      </c>
      <c r="I247" s="52"/>
    </row>
    <row r="248" spans="1:9">
      <c r="A248" s="89">
        <f t="shared" si="28"/>
        <v>235</v>
      </c>
      <c r="B248" s="185" t="str">
        <f t="shared" si="22"/>
        <v/>
      </c>
      <c r="C248" s="90" t="str">
        <f t="shared" si="23"/>
        <v/>
      </c>
      <c r="D248" s="89" t="str">
        <f t="shared" si="24"/>
        <v/>
      </c>
      <c r="E248" s="91" t="str">
        <f t="shared" si="25"/>
        <v/>
      </c>
      <c r="F248" s="92" t="str">
        <f t="shared" si="26"/>
        <v/>
      </c>
      <c r="G248" s="212" t="str">
        <f t="shared" si="27"/>
        <v/>
      </c>
      <c r="H248" s="92">
        <f>IF(OR(ERR=FALSE,AND(F248="",G248="")),0,IF($C$12="D",$H$13+SUM($F$14:F248)-SUM($G$14:G248),$H$13-SUM($F$14:F248)+SUM($G$14:G248)))</f>
        <v>0</v>
      </c>
      <c r="I248" s="7"/>
    </row>
    <row r="249" spans="1:9">
      <c r="A249" s="89">
        <f t="shared" si="28"/>
        <v>236</v>
      </c>
      <c r="B249" s="185" t="str">
        <f t="shared" si="22"/>
        <v/>
      </c>
      <c r="C249" s="90" t="str">
        <f t="shared" si="23"/>
        <v/>
      </c>
      <c r="D249" s="89" t="str">
        <f t="shared" si="24"/>
        <v/>
      </c>
      <c r="E249" s="91" t="str">
        <f t="shared" si="25"/>
        <v/>
      </c>
      <c r="F249" s="92" t="str">
        <f t="shared" si="26"/>
        <v/>
      </c>
      <c r="G249" s="212" t="str">
        <f t="shared" si="27"/>
        <v/>
      </c>
      <c r="H249" s="92">
        <f>IF(OR(ERR=FALSE,AND(F249="",G249="")),0,IF($C$12="D",$H$13+SUM($F$14:F249)-SUM($G$14:G249),$H$13-SUM($F$14:F249)+SUM($G$14:G249)))</f>
        <v>0</v>
      </c>
      <c r="I249" s="7"/>
    </row>
    <row r="250" spans="1:9">
      <c r="A250" s="89">
        <f t="shared" si="28"/>
        <v>237</v>
      </c>
      <c r="B250" s="185" t="str">
        <f t="shared" si="22"/>
        <v/>
      </c>
      <c r="C250" s="90" t="str">
        <f t="shared" si="23"/>
        <v/>
      </c>
      <c r="D250" s="89" t="str">
        <f t="shared" si="24"/>
        <v/>
      </c>
      <c r="E250" s="91" t="str">
        <f t="shared" si="25"/>
        <v/>
      </c>
      <c r="F250" s="92" t="str">
        <f t="shared" si="26"/>
        <v/>
      </c>
      <c r="G250" s="212" t="str">
        <f t="shared" si="27"/>
        <v/>
      </c>
      <c r="H250" s="92">
        <f>IF(OR(ERR=FALSE,AND(F250="",G250="")),0,IF($C$12="D",$H$13+SUM($F$14:F250)-SUM($G$14:G250),$H$13-SUM($F$14:F250)+SUM($G$14:G250)))</f>
        <v>0</v>
      </c>
      <c r="I250" s="7"/>
    </row>
    <row r="251" spans="1:9">
      <c r="A251" s="89">
        <f t="shared" si="28"/>
        <v>238</v>
      </c>
      <c r="B251" s="185" t="str">
        <f t="shared" si="22"/>
        <v/>
      </c>
      <c r="C251" s="90" t="str">
        <f t="shared" si="23"/>
        <v/>
      </c>
      <c r="D251" s="89" t="str">
        <f t="shared" si="24"/>
        <v/>
      </c>
      <c r="E251" s="91" t="str">
        <f t="shared" si="25"/>
        <v/>
      </c>
      <c r="F251" s="92" t="str">
        <f t="shared" si="26"/>
        <v/>
      </c>
      <c r="G251" s="212" t="str">
        <f t="shared" si="27"/>
        <v/>
      </c>
      <c r="H251" s="92">
        <f>IF(OR(ERR=FALSE,AND(F251="",G251="")),0,IF($C$12="D",$H$13+SUM($F$14:F251)-SUM($G$14:G251),$H$13-SUM($F$14:F251)+SUM($G$14:G251)))</f>
        <v>0</v>
      </c>
      <c r="I251" s="7"/>
    </row>
    <row r="252" spans="1:9">
      <c r="A252" s="89">
        <f t="shared" si="28"/>
        <v>239</v>
      </c>
      <c r="B252" s="185" t="str">
        <f t="shared" si="22"/>
        <v/>
      </c>
      <c r="C252" s="90" t="str">
        <f t="shared" si="23"/>
        <v/>
      </c>
      <c r="D252" s="89" t="str">
        <f t="shared" si="24"/>
        <v/>
      </c>
      <c r="E252" s="91" t="str">
        <f t="shared" si="25"/>
        <v/>
      </c>
      <c r="F252" s="92" t="str">
        <f t="shared" si="26"/>
        <v/>
      </c>
      <c r="G252" s="212" t="str">
        <f t="shared" si="27"/>
        <v/>
      </c>
      <c r="H252" s="92">
        <f>IF(OR(ERR=FALSE,AND(F252="",G252="")),0,IF($C$12="D",$H$13+SUM($F$14:F252)-SUM($G$14:G252),$H$13-SUM($F$14:F252)+SUM($G$14:G252)))</f>
        <v>0</v>
      </c>
      <c r="I252" s="7"/>
    </row>
    <row r="253" spans="1:9">
      <c r="A253" s="89">
        <f t="shared" si="28"/>
        <v>240</v>
      </c>
      <c r="B253" s="185" t="str">
        <f t="shared" si="22"/>
        <v/>
      </c>
      <c r="C253" s="90" t="str">
        <f t="shared" si="23"/>
        <v/>
      </c>
      <c r="D253" s="89" t="str">
        <f t="shared" si="24"/>
        <v/>
      </c>
      <c r="E253" s="91" t="str">
        <f t="shared" si="25"/>
        <v/>
      </c>
      <c r="F253" s="92" t="str">
        <f t="shared" si="26"/>
        <v/>
      </c>
      <c r="G253" s="212" t="str">
        <f t="shared" si="27"/>
        <v/>
      </c>
      <c r="H253" s="92">
        <f>IF(OR(ERR=FALSE,AND(F253="",G253="")),0,IF($C$12="D",$H$13+SUM($F$14:F253)-SUM($G$14:G253),$H$13-SUM($F$14:F253)+SUM($G$14:G253)))</f>
        <v>0</v>
      </c>
      <c r="I253" s="7"/>
    </row>
    <row r="254" spans="1:9">
      <c r="A254" s="89">
        <f t="shared" si="28"/>
        <v>241</v>
      </c>
      <c r="B254" s="185" t="str">
        <f t="shared" si="22"/>
        <v/>
      </c>
      <c r="C254" s="90" t="str">
        <f t="shared" si="23"/>
        <v/>
      </c>
      <c r="D254" s="89" t="str">
        <f t="shared" si="24"/>
        <v/>
      </c>
      <c r="E254" s="91" t="str">
        <f t="shared" si="25"/>
        <v/>
      </c>
      <c r="F254" s="92" t="str">
        <f t="shared" si="26"/>
        <v/>
      </c>
      <c r="G254" s="212" t="str">
        <f t="shared" si="27"/>
        <v/>
      </c>
      <c r="H254" s="92">
        <f>IF(OR(ERR=FALSE,AND(F254="",G254="")),0,IF($C$12="D",$H$13+SUM($F$14:F254)-SUM($G$14:G254),$H$13-SUM($F$14:F254)+SUM($G$14:G254)))</f>
        <v>0</v>
      </c>
      <c r="I254" s="7"/>
    </row>
    <row r="255" spans="1:9">
      <c r="A255" s="89">
        <f t="shared" si="28"/>
        <v>242</v>
      </c>
      <c r="B255" s="185" t="str">
        <f t="shared" si="22"/>
        <v/>
      </c>
      <c r="C255" s="90" t="str">
        <f t="shared" si="23"/>
        <v/>
      </c>
      <c r="D255" s="89" t="str">
        <f t="shared" si="24"/>
        <v/>
      </c>
      <c r="E255" s="91" t="str">
        <f t="shared" si="25"/>
        <v/>
      </c>
      <c r="F255" s="92" t="str">
        <f t="shared" si="26"/>
        <v/>
      </c>
      <c r="G255" s="212" t="str">
        <f t="shared" si="27"/>
        <v/>
      </c>
      <c r="H255" s="92">
        <f>IF(OR(ERR=FALSE,AND(F255="",G255="")),0,IF($C$12="D",$H$13+SUM($F$14:F255)-SUM($G$14:G255),$H$13-SUM($F$14:F255)+SUM($G$14:G255)))</f>
        <v>0</v>
      </c>
      <c r="I255" s="7"/>
    </row>
    <row r="256" spans="1:9">
      <c r="A256" s="89">
        <f t="shared" si="28"/>
        <v>243</v>
      </c>
      <c r="B256" s="185" t="str">
        <f t="shared" si="22"/>
        <v/>
      </c>
      <c r="C256" s="90" t="str">
        <f t="shared" si="23"/>
        <v/>
      </c>
      <c r="D256" s="89" t="str">
        <f t="shared" si="24"/>
        <v/>
      </c>
      <c r="E256" s="91" t="str">
        <f t="shared" si="25"/>
        <v/>
      </c>
      <c r="F256" s="92" t="str">
        <f t="shared" si="26"/>
        <v/>
      </c>
      <c r="G256" s="212" t="str">
        <f t="shared" si="27"/>
        <v/>
      </c>
      <c r="H256" s="92">
        <f>IF(OR(ERR=FALSE,AND(F256="",G256="")),0,IF($C$12="D",$H$13+SUM($F$14:F256)-SUM($G$14:G256),$H$13-SUM($F$14:F256)+SUM($G$14:G256)))</f>
        <v>0</v>
      </c>
      <c r="I256" s="7"/>
    </row>
    <row r="257" spans="1:9">
      <c r="A257" s="89">
        <f t="shared" si="28"/>
        <v>244</v>
      </c>
      <c r="B257" s="185" t="str">
        <f t="shared" si="22"/>
        <v/>
      </c>
      <c r="C257" s="90" t="str">
        <f t="shared" si="23"/>
        <v/>
      </c>
      <c r="D257" s="89" t="str">
        <f t="shared" si="24"/>
        <v/>
      </c>
      <c r="E257" s="91" t="str">
        <f t="shared" si="25"/>
        <v/>
      </c>
      <c r="F257" s="92" t="str">
        <f t="shared" si="26"/>
        <v/>
      </c>
      <c r="G257" s="212" t="str">
        <f t="shared" si="27"/>
        <v/>
      </c>
      <c r="H257" s="92">
        <f>IF(OR(ERR=FALSE,AND(F257="",G257="")),0,IF($C$12="D",$H$13+SUM($F$14:F257)-SUM($G$14:G257),$H$13-SUM($F$14:F257)+SUM($G$14:G257)))</f>
        <v>0</v>
      </c>
      <c r="I257" s="7"/>
    </row>
    <row r="258" spans="1:9">
      <c r="A258" s="89">
        <f t="shared" si="28"/>
        <v>245</v>
      </c>
      <c r="B258" s="185" t="str">
        <f t="shared" si="22"/>
        <v/>
      </c>
      <c r="C258" s="90" t="str">
        <f t="shared" si="23"/>
        <v/>
      </c>
      <c r="D258" s="89" t="str">
        <f t="shared" si="24"/>
        <v/>
      </c>
      <c r="E258" s="91" t="str">
        <f t="shared" si="25"/>
        <v/>
      </c>
      <c r="F258" s="92" t="str">
        <f t="shared" si="26"/>
        <v/>
      </c>
      <c r="G258" s="212" t="str">
        <f t="shared" si="27"/>
        <v/>
      </c>
      <c r="H258" s="92">
        <f>IF(OR(ERR=FALSE,AND(F258="",G258="")),0,IF($C$12="D",$H$13+SUM($F$14:F258)-SUM($G$14:G258),$H$13-SUM($F$14:F258)+SUM($G$14:G258)))</f>
        <v>0</v>
      </c>
      <c r="I258" s="7"/>
    </row>
    <row r="259" spans="1:9">
      <c r="A259" s="89">
        <f t="shared" si="28"/>
        <v>246</v>
      </c>
      <c r="B259" s="185" t="str">
        <f t="shared" si="22"/>
        <v/>
      </c>
      <c r="C259" s="90" t="str">
        <f t="shared" si="23"/>
        <v/>
      </c>
      <c r="D259" s="89" t="str">
        <f t="shared" si="24"/>
        <v/>
      </c>
      <c r="E259" s="91" t="str">
        <f t="shared" si="25"/>
        <v/>
      </c>
      <c r="F259" s="92" t="str">
        <f t="shared" si="26"/>
        <v/>
      </c>
      <c r="G259" s="212" t="str">
        <f t="shared" si="27"/>
        <v/>
      </c>
      <c r="H259" s="92">
        <f>IF(OR(ERR=FALSE,AND(F259="",G259="")),0,IF($C$12="D",$H$13+SUM($F$14:F259)-SUM($G$14:G259),$H$13-SUM($F$14:F259)+SUM($G$14:G259)))</f>
        <v>0</v>
      </c>
      <c r="I259" s="7"/>
    </row>
    <row r="260" spans="1:9">
      <c r="A260" s="89">
        <f t="shared" si="28"/>
        <v>247</v>
      </c>
      <c r="B260" s="185" t="str">
        <f t="shared" si="22"/>
        <v/>
      </c>
      <c r="C260" s="90" t="str">
        <f t="shared" si="23"/>
        <v/>
      </c>
      <c r="D260" s="89" t="str">
        <f t="shared" si="24"/>
        <v/>
      </c>
      <c r="E260" s="91" t="str">
        <f t="shared" si="25"/>
        <v/>
      </c>
      <c r="F260" s="92" t="str">
        <f t="shared" si="26"/>
        <v/>
      </c>
      <c r="G260" s="212" t="str">
        <f t="shared" si="27"/>
        <v/>
      </c>
      <c r="H260" s="92">
        <f>IF(OR(ERR=FALSE,AND(F260="",G260="")),0,IF($C$12="D",$H$13+SUM($F$14:F260)-SUM($G$14:G260),$H$13-SUM($F$14:F260)+SUM($G$14:G260)))</f>
        <v>0</v>
      </c>
      <c r="I260" s="7"/>
    </row>
    <row r="261" spans="1:9">
      <c r="A261" s="89">
        <f t="shared" si="28"/>
        <v>248</v>
      </c>
      <c r="B261" s="185" t="str">
        <f t="shared" si="22"/>
        <v/>
      </c>
      <c r="C261" s="90" t="str">
        <f t="shared" si="23"/>
        <v/>
      </c>
      <c r="D261" s="89" t="str">
        <f t="shared" si="24"/>
        <v/>
      </c>
      <c r="E261" s="91" t="str">
        <f t="shared" si="25"/>
        <v/>
      </c>
      <c r="F261" s="92" t="str">
        <f t="shared" si="26"/>
        <v/>
      </c>
      <c r="G261" s="212" t="str">
        <f t="shared" si="27"/>
        <v/>
      </c>
      <c r="H261" s="92">
        <f>IF(OR(ERR=FALSE,AND(F261="",G261="")),0,IF($C$12="D",$H$13+SUM($F$14:F261)-SUM($G$14:G261),$H$13-SUM($F$14:F261)+SUM($G$14:G261)))</f>
        <v>0</v>
      </c>
      <c r="I261" s="7"/>
    </row>
    <row r="262" spans="1:9">
      <c r="A262" s="89">
        <f t="shared" si="28"/>
        <v>249</v>
      </c>
      <c r="B262" s="185" t="str">
        <f t="shared" si="22"/>
        <v/>
      </c>
      <c r="C262" s="90" t="str">
        <f t="shared" si="23"/>
        <v/>
      </c>
      <c r="D262" s="89" t="str">
        <f t="shared" si="24"/>
        <v/>
      </c>
      <c r="E262" s="91" t="str">
        <f t="shared" si="25"/>
        <v/>
      </c>
      <c r="F262" s="92" t="str">
        <f t="shared" si="26"/>
        <v/>
      </c>
      <c r="G262" s="212" t="str">
        <f t="shared" si="27"/>
        <v/>
      </c>
      <c r="H262" s="92">
        <f>IF(OR(ERR=FALSE,AND(F262="",G262="")),0,IF($C$12="D",$H$13+SUM($F$14:F262)-SUM($G$14:G262),$H$13-SUM($F$14:F262)+SUM($G$14:G262)))</f>
        <v>0</v>
      </c>
      <c r="I262" s="7"/>
    </row>
    <row r="263" spans="1:9">
      <c r="A263" s="89">
        <f t="shared" si="28"/>
        <v>250</v>
      </c>
      <c r="B263" s="185" t="str">
        <f t="shared" si="22"/>
        <v/>
      </c>
      <c r="C263" s="90" t="str">
        <f t="shared" si="23"/>
        <v/>
      </c>
      <c r="D263" s="89" t="str">
        <f t="shared" si="24"/>
        <v/>
      </c>
      <c r="E263" s="91" t="str">
        <f t="shared" si="25"/>
        <v/>
      </c>
      <c r="F263" s="92" t="str">
        <f t="shared" si="26"/>
        <v/>
      </c>
      <c r="G263" s="212" t="str">
        <f t="shared" si="27"/>
        <v/>
      </c>
      <c r="H263" s="92">
        <f>IF(OR(ERR=FALSE,AND(F263="",G263="")),0,IF($C$12="D",$H$13+SUM($F$14:F263)-SUM($G$14:G263),$H$13-SUM($F$14:F263)+SUM($G$14:G263)))</f>
        <v>0</v>
      </c>
      <c r="I263" s="7"/>
    </row>
    <row r="264" spans="1:9">
      <c r="A264" s="89">
        <f t="shared" si="28"/>
        <v>251</v>
      </c>
      <c r="B264" s="185" t="str">
        <f t="shared" si="22"/>
        <v/>
      </c>
      <c r="C264" s="90" t="str">
        <f t="shared" si="23"/>
        <v/>
      </c>
      <c r="D264" s="89" t="str">
        <f t="shared" si="24"/>
        <v/>
      </c>
      <c r="E264" s="91" t="str">
        <f t="shared" si="25"/>
        <v/>
      </c>
      <c r="F264" s="212" t="str">
        <f t="shared" si="26"/>
        <v/>
      </c>
      <c r="G264" s="212" t="str">
        <f t="shared" si="27"/>
        <v/>
      </c>
      <c r="H264" s="92">
        <f>IF(OR(ERR=FALSE,AND(F264="",G264="")),0,IF($C$12="D",$H$13+SUM($F$14:F264)-SUM($G$14:G264),$H$13-SUM($F$14:F264)+SUM($G$14:G264)))</f>
        <v>0</v>
      </c>
      <c r="I264" s="7"/>
    </row>
    <row r="265" spans="1:9">
      <c r="A265" s="89">
        <f t="shared" si="28"/>
        <v>252</v>
      </c>
      <c r="B265" s="185" t="str">
        <f t="shared" si="22"/>
        <v/>
      </c>
      <c r="C265" s="90" t="str">
        <f t="shared" si="23"/>
        <v/>
      </c>
      <c r="D265" s="89" t="str">
        <f t="shared" si="24"/>
        <v/>
      </c>
      <c r="E265" s="91" t="str">
        <f t="shared" si="25"/>
        <v/>
      </c>
      <c r="F265" s="212" t="str">
        <f t="shared" si="26"/>
        <v/>
      </c>
      <c r="G265" s="212" t="str">
        <f t="shared" si="27"/>
        <v/>
      </c>
      <c r="H265" s="92">
        <f>IF(OR(ERR=FALSE,AND(F265="",G265="")),0,IF($C$12="D",$H$13+SUM($F$14:F265)-SUM($G$14:G265),$H$13-SUM($F$14:F265)+SUM($G$14:G265)))</f>
        <v>0</v>
      </c>
      <c r="I265" s="52"/>
    </row>
    <row r="266" spans="1:9">
      <c r="A266" s="89">
        <f t="shared" si="28"/>
        <v>253</v>
      </c>
      <c r="B266" s="185" t="str">
        <f t="shared" si="22"/>
        <v/>
      </c>
      <c r="C266" s="90" t="str">
        <f t="shared" si="23"/>
        <v/>
      </c>
      <c r="D266" s="89" t="str">
        <f t="shared" si="24"/>
        <v/>
      </c>
      <c r="E266" s="91" t="str">
        <f t="shared" si="25"/>
        <v/>
      </c>
      <c r="F266" s="212" t="str">
        <f t="shared" si="26"/>
        <v/>
      </c>
      <c r="G266" s="212" t="str">
        <f t="shared" si="27"/>
        <v/>
      </c>
      <c r="H266" s="92">
        <f>IF(OR(ERR=FALSE,AND(F266="",G266="")),0,IF($C$12="D",$H$13+SUM($F$14:F266)-SUM($G$14:G266),$H$13-SUM($F$14:F266)+SUM($G$14:G266)))</f>
        <v>0</v>
      </c>
      <c r="I266" s="7"/>
    </row>
    <row r="267" spans="1:9">
      <c r="A267" s="89">
        <f t="shared" si="28"/>
        <v>254</v>
      </c>
      <c r="B267" s="185" t="str">
        <f t="shared" si="22"/>
        <v/>
      </c>
      <c r="C267" s="90" t="str">
        <f t="shared" si="23"/>
        <v/>
      </c>
      <c r="D267" s="89" t="str">
        <f t="shared" si="24"/>
        <v/>
      </c>
      <c r="E267" s="228" t="str">
        <f t="shared" si="25"/>
        <v/>
      </c>
      <c r="F267" s="212" t="str">
        <f t="shared" si="26"/>
        <v/>
      </c>
      <c r="G267" s="212" t="str">
        <f t="shared" si="27"/>
        <v/>
      </c>
      <c r="H267" s="92">
        <f>IF(OR(ERR=FALSE,AND(F267="",G267="")),0,IF($C$12="D",$H$13+SUM($F$14:F267)-SUM($G$14:G267),$H$13-SUM($F$14:F267)+SUM($G$14:G267)))</f>
        <v>0</v>
      </c>
      <c r="I267" s="7"/>
    </row>
    <row r="268" spans="1:9">
      <c r="A268" s="89">
        <f t="shared" si="28"/>
        <v>255</v>
      </c>
      <c r="B268" s="185" t="str">
        <f t="shared" si="22"/>
        <v/>
      </c>
      <c r="C268" s="90" t="str">
        <f t="shared" si="23"/>
        <v/>
      </c>
      <c r="D268" s="89" t="str">
        <f t="shared" si="24"/>
        <v/>
      </c>
      <c r="E268" s="91" t="str">
        <f t="shared" si="25"/>
        <v/>
      </c>
      <c r="F268" s="212" t="str">
        <f t="shared" si="26"/>
        <v/>
      </c>
      <c r="G268" s="212" t="str">
        <f t="shared" si="27"/>
        <v/>
      </c>
      <c r="H268" s="92">
        <f>IF(OR(ERR=FALSE,AND(F268="",G268="")),0,IF($C$12="D",$H$13+SUM($F$14:F268)-SUM($G$14:G268),$H$13-SUM($F$14:F268)+SUM($G$14:G268)))</f>
        <v>0</v>
      </c>
      <c r="I268" s="7"/>
    </row>
    <row r="269" spans="1:9">
      <c r="A269" s="89">
        <f t="shared" si="28"/>
        <v>256</v>
      </c>
      <c r="B269" s="185" t="str">
        <f t="shared" si="22"/>
        <v/>
      </c>
      <c r="C269" s="90" t="str">
        <f t="shared" si="23"/>
        <v/>
      </c>
      <c r="D269" s="89" t="str">
        <f t="shared" si="24"/>
        <v/>
      </c>
      <c r="E269" s="91" t="str">
        <f t="shared" si="25"/>
        <v/>
      </c>
      <c r="F269" s="212" t="str">
        <f t="shared" si="26"/>
        <v/>
      </c>
      <c r="G269" s="212" t="str">
        <f t="shared" si="27"/>
        <v/>
      </c>
      <c r="H269" s="92">
        <f>IF(OR(ERR=FALSE,AND(F269="",G269="")),0,IF($C$12="D",$H$13+SUM($F$14:F269)-SUM($G$14:G269),$H$13-SUM($F$14:F269)+SUM($G$14:G269)))</f>
        <v>0</v>
      </c>
      <c r="I269" s="52"/>
    </row>
    <row r="270" spans="1:9">
      <c r="A270" s="89">
        <f t="shared" si="28"/>
        <v>257</v>
      </c>
      <c r="B270" s="185" t="str">
        <f t="shared" ref="B270:B333" si="29">IF(ISERROR(VLOOKUP(A270&amp;H$9,JU_AKUN,6,FALSE)=TRUE),"",VLOOKUP(A270&amp;H$9,JU_AKUN,6,FALSE))</f>
        <v/>
      </c>
      <c r="C270" s="90" t="str">
        <f t="shared" ref="C270:C333" si="30">IF(ISERROR(VLOOKUP(A270&amp;H$9,JU_AKUN,7,FALSE)=TRUE),"",VLOOKUP(A270&amp;H$9,JU_AKUN,7,FALSE))</f>
        <v/>
      </c>
      <c r="D270" s="89" t="str">
        <f t="shared" ref="D270:D333" si="31">IF(ISERROR(VLOOKUP(A270&amp;H$9,JU_AKUN,8,FALSE)=TRUE),"",VLOOKUP(A270&amp;H$9,JU_AKUN,8,FALSE))</f>
        <v/>
      </c>
      <c r="E270" s="91" t="str">
        <f t="shared" ref="E270:E333" si="32">IF(ISERROR(VLOOKUP(A270&amp;H$9,JU_AKUN,9,FALSE)=TRUE),"",VLOOKUP(A270&amp;H$9,JU_AKUN,9,FALSE))</f>
        <v/>
      </c>
      <c r="F270" s="212" t="str">
        <f t="shared" ref="F270:F333" si="33">IF(ISERROR(VLOOKUP(A270&amp;H$9,JU_AKUN,14,FALSE)=TRUE),"",VLOOKUP(A270&amp;H$9,JU_AKUN,14,FALSE))</f>
        <v/>
      </c>
      <c r="G270" s="212" t="str">
        <f t="shared" ref="G270:G333" si="34">IF(ISERROR(VLOOKUP(A270&amp;H$9,JU_AKUN,15,FALSE)=TRUE),"",VLOOKUP(A270&amp;H$9,JU_AKUN,15,FALSE))</f>
        <v/>
      </c>
      <c r="H270" s="92">
        <f>IF(OR(ERR=FALSE,AND(F270="",G270="")),0,IF($C$12="D",$H$13+SUM($F$14:F270)-SUM($G$14:G270),$H$13-SUM($F$14:F270)+SUM($G$14:G270)))</f>
        <v>0</v>
      </c>
      <c r="I270" s="7"/>
    </row>
    <row r="271" spans="1:9">
      <c r="A271" s="89">
        <f t="shared" si="28"/>
        <v>258</v>
      </c>
      <c r="B271" s="185" t="str">
        <f t="shared" si="29"/>
        <v/>
      </c>
      <c r="C271" s="90" t="str">
        <f t="shared" si="30"/>
        <v/>
      </c>
      <c r="D271" s="89" t="str">
        <f t="shared" si="31"/>
        <v/>
      </c>
      <c r="E271" s="91" t="str">
        <f t="shared" si="32"/>
        <v/>
      </c>
      <c r="F271" s="212" t="str">
        <f t="shared" si="33"/>
        <v/>
      </c>
      <c r="G271" s="212" t="str">
        <f t="shared" si="34"/>
        <v/>
      </c>
      <c r="H271" s="92">
        <f>IF(OR(ERR=FALSE,AND(F271="",G271="")),0,IF($C$12="D",$H$13+SUM($F$14:F271)-SUM($G$14:G271),$H$13-SUM($F$14:F271)+SUM($G$14:G271)))</f>
        <v>0</v>
      </c>
      <c r="I271" s="7"/>
    </row>
    <row r="272" spans="1:9">
      <c r="A272" s="89">
        <f t="shared" si="28"/>
        <v>259</v>
      </c>
      <c r="B272" s="185" t="str">
        <f t="shared" si="29"/>
        <v/>
      </c>
      <c r="C272" s="90" t="str">
        <f t="shared" si="30"/>
        <v/>
      </c>
      <c r="D272" s="89" t="str">
        <f t="shared" si="31"/>
        <v/>
      </c>
      <c r="E272" s="91" t="str">
        <f t="shared" si="32"/>
        <v/>
      </c>
      <c r="F272" s="212" t="str">
        <f t="shared" si="33"/>
        <v/>
      </c>
      <c r="G272" s="212" t="str">
        <f t="shared" si="34"/>
        <v/>
      </c>
      <c r="H272" s="92">
        <f>IF(OR(ERR=FALSE,AND(F272="",G272="")),0,IF($C$12="D",$H$13+SUM($F$14:F272)-SUM($G$14:G272),$H$13-SUM($F$14:F272)+SUM($G$14:G272)))</f>
        <v>0</v>
      </c>
      <c r="I272" s="7"/>
    </row>
    <row r="273" spans="1:9">
      <c r="A273" s="89">
        <f t="shared" si="28"/>
        <v>260</v>
      </c>
      <c r="B273" s="185" t="str">
        <f t="shared" si="29"/>
        <v/>
      </c>
      <c r="C273" s="90" t="str">
        <f t="shared" si="30"/>
        <v/>
      </c>
      <c r="D273" s="89" t="str">
        <f t="shared" si="31"/>
        <v/>
      </c>
      <c r="E273" s="91" t="str">
        <f t="shared" si="32"/>
        <v/>
      </c>
      <c r="F273" s="212" t="str">
        <f t="shared" si="33"/>
        <v/>
      </c>
      <c r="G273" s="212" t="str">
        <f t="shared" si="34"/>
        <v/>
      </c>
      <c r="H273" s="92">
        <f>IF(OR(ERR=FALSE,AND(F273="",G273="")),0,IF($C$12="D",$H$13+SUM($F$14:F273)-SUM($G$14:G273),$H$13-SUM($F$14:F273)+SUM($G$14:G273)))</f>
        <v>0</v>
      </c>
      <c r="I273" s="7"/>
    </row>
    <row r="274" spans="1:9">
      <c r="A274" s="89">
        <f t="shared" si="28"/>
        <v>261</v>
      </c>
      <c r="B274" s="185" t="str">
        <f t="shared" si="29"/>
        <v/>
      </c>
      <c r="C274" s="90" t="str">
        <f t="shared" si="30"/>
        <v/>
      </c>
      <c r="D274" s="89" t="str">
        <f t="shared" si="31"/>
        <v/>
      </c>
      <c r="E274" s="91" t="str">
        <f t="shared" si="32"/>
        <v/>
      </c>
      <c r="F274" s="212" t="str">
        <f t="shared" si="33"/>
        <v/>
      </c>
      <c r="G274" s="212" t="str">
        <f t="shared" si="34"/>
        <v/>
      </c>
      <c r="H274" s="92">
        <f>IF(OR(ERR=FALSE,AND(F274="",G274="")),0,IF($C$12="D",$H$13+SUM($F$14:F274)-SUM($G$14:G274),$H$13-SUM($F$14:F274)+SUM($G$14:G274)))</f>
        <v>0</v>
      </c>
      <c r="I274" s="7"/>
    </row>
    <row r="275" spans="1:9">
      <c r="A275" s="89">
        <f t="shared" si="28"/>
        <v>262</v>
      </c>
      <c r="B275" s="185" t="str">
        <f t="shared" si="29"/>
        <v/>
      </c>
      <c r="C275" s="90" t="str">
        <f t="shared" si="30"/>
        <v/>
      </c>
      <c r="D275" s="89" t="str">
        <f t="shared" si="31"/>
        <v/>
      </c>
      <c r="E275" s="91" t="str">
        <f t="shared" si="32"/>
        <v/>
      </c>
      <c r="F275" s="212" t="str">
        <f t="shared" si="33"/>
        <v/>
      </c>
      <c r="G275" s="212" t="str">
        <f t="shared" si="34"/>
        <v/>
      </c>
      <c r="H275" s="92">
        <f>IF(OR(ERR=FALSE,AND(F275="",G275="")),0,IF($C$12="D",$H$13+SUM($F$14:F275)-SUM($G$14:G275),$H$13-SUM($F$14:F275)+SUM($G$14:G275)))</f>
        <v>0</v>
      </c>
      <c r="I275" s="7"/>
    </row>
    <row r="276" spans="1:9">
      <c r="A276" s="89">
        <f t="shared" si="28"/>
        <v>263</v>
      </c>
      <c r="B276" s="185" t="str">
        <f t="shared" si="29"/>
        <v/>
      </c>
      <c r="C276" s="90" t="str">
        <f t="shared" si="30"/>
        <v/>
      </c>
      <c r="D276" s="89" t="str">
        <f t="shared" si="31"/>
        <v/>
      </c>
      <c r="E276" s="91" t="str">
        <f t="shared" si="32"/>
        <v/>
      </c>
      <c r="F276" s="212" t="str">
        <f t="shared" si="33"/>
        <v/>
      </c>
      <c r="G276" s="212" t="str">
        <f t="shared" si="34"/>
        <v/>
      </c>
      <c r="H276" s="92">
        <f>IF(OR(ERR=FALSE,AND(F276="",G276="")),0,IF($C$12="D",$H$13+SUM($F$14:F276)-SUM($G$14:G276),$H$13-SUM($F$14:F276)+SUM($G$14:G276)))</f>
        <v>0</v>
      </c>
      <c r="I276" s="7"/>
    </row>
    <row r="277" spans="1:9">
      <c r="A277" s="89">
        <f t="shared" si="28"/>
        <v>264</v>
      </c>
      <c r="B277" s="185" t="str">
        <f t="shared" si="29"/>
        <v/>
      </c>
      <c r="C277" s="90" t="str">
        <f t="shared" si="30"/>
        <v/>
      </c>
      <c r="D277" s="89" t="str">
        <f t="shared" si="31"/>
        <v/>
      </c>
      <c r="E277" s="91" t="str">
        <f t="shared" si="32"/>
        <v/>
      </c>
      <c r="F277" s="212" t="str">
        <f t="shared" si="33"/>
        <v/>
      </c>
      <c r="G277" s="212" t="str">
        <f t="shared" si="34"/>
        <v/>
      </c>
      <c r="H277" s="92">
        <f>IF(OR(ERR=FALSE,AND(F277="",G277="")),0,IF($C$12="D",$H$13+SUM($F$14:F277)-SUM($G$14:G277),$H$13-SUM($F$14:F277)+SUM($G$14:G277)))</f>
        <v>0</v>
      </c>
      <c r="I277" s="7"/>
    </row>
    <row r="278" spans="1:9">
      <c r="A278" s="89">
        <f t="shared" si="28"/>
        <v>265</v>
      </c>
      <c r="B278" s="185" t="str">
        <f t="shared" si="29"/>
        <v/>
      </c>
      <c r="C278" s="90" t="str">
        <f t="shared" si="30"/>
        <v/>
      </c>
      <c r="D278" s="89" t="str">
        <f t="shared" si="31"/>
        <v/>
      </c>
      <c r="E278" s="91" t="str">
        <f t="shared" si="32"/>
        <v/>
      </c>
      <c r="F278" s="212" t="str">
        <f t="shared" si="33"/>
        <v/>
      </c>
      <c r="G278" s="212" t="str">
        <f t="shared" si="34"/>
        <v/>
      </c>
      <c r="H278" s="92">
        <f>IF(OR(ERR=FALSE,AND(F278="",G278="")),0,IF($C$12="D",$H$13+SUM($F$14:F278)-SUM($G$14:G278),$H$13-SUM($F$14:F278)+SUM($G$14:G278)))</f>
        <v>0</v>
      </c>
      <c r="I278" s="7"/>
    </row>
    <row r="279" spans="1:9">
      <c r="A279" s="89">
        <f t="shared" si="28"/>
        <v>266</v>
      </c>
      <c r="B279" s="185" t="str">
        <f t="shared" si="29"/>
        <v/>
      </c>
      <c r="C279" s="90" t="str">
        <f t="shared" si="30"/>
        <v/>
      </c>
      <c r="D279" s="89" t="str">
        <f t="shared" si="31"/>
        <v/>
      </c>
      <c r="E279" s="91" t="str">
        <f t="shared" si="32"/>
        <v/>
      </c>
      <c r="F279" s="212" t="str">
        <f t="shared" si="33"/>
        <v/>
      </c>
      <c r="G279" s="212" t="str">
        <f t="shared" si="34"/>
        <v/>
      </c>
      <c r="H279" s="92">
        <f>IF(OR(ERR=FALSE,AND(F279="",G279="")),0,IF($C$12="D",$H$13+SUM($F$14:F279)-SUM($G$14:G279),$H$13-SUM($F$14:F279)+SUM($G$14:G279)))</f>
        <v>0</v>
      </c>
      <c r="I279" s="7"/>
    </row>
    <row r="280" spans="1:9">
      <c r="A280" s="89">
        <f t="shared" si="28"/>
        <v>267</v>
      </c>
      <c r="B280" s="185" t="str">
        <f t="shared" si="29"/>
        <v/>
      </c>
      <c r="C280" s="90" t="str">
        <f t="shared" si="30"/>
        <v/>
      </c>
      <c r="D280" s="89" t="str">
        <f t="shared" si="31"/>
        <v/>
      </c>
      <c r="E280" s="91" t="str">
        <f t="shared" si="32"/>
        <v/>
      </c>
      <c r="F280" s="212" t="str">
        <f t="shared" si="33"/>
        <v/>
      </c>
      <c r="G280" s="212" t="str">
        <f t="shared" si="34"/>
        <v/>
      </c>
      <c r="H280" s="92">
        <f>IF(OR(ERR=FALSE,AND(F280="",G280="")),0,IF($C$12="D",$H$13+SUM($F$14:F280)-SUM($G$14:G280),$H$13-SUM($F$14:F280)+SUM($G$14:G280)))</f>
        <v>0</v>
      </c>
      <c r="I280" s="7"/>
    </row>
    <row r="281" spans="1:9">
      <c r="A281" s="89">
        <f t="shared" si="28"/>
        <v>268</v>
      </c>
      <c r="B281" s="185" t="str">
        <f t="shared" si="29"/>
        <v/>
      </c>
      <c r="C281" s="90" t="str">
        <f t="shared" si="30"/>
        <v/>
      </c>
      <c r="D281" s="89" t="str">
        <f t="shared" si="31"/>
        <v/>
      </c>
      <c r="E281" s="91" t="str">
        <f t="shared" si="32"/>
        <v/>
      </c>
      <c r="F281" s="212" t="str">
        <f t="shared" si="33"/>
        <v/>
      </c>
      <c r="G281" s="212" t="str">
        <f t="shared" si="34"/>
        <v/>
      </c>
      <c r="H281" s="92">
        <f>IF(OR(ERR=FALSE,AND(F281="",G281="")),0,IF($C$12="D",$H$13+SUM($F$14:F281)-SUM($G$14:G281),$H$13-SUM($F$14:F281)+SUM($G$14:G281)))</f>
        <v>0</v>
      </c>
      <c r="I281" s="7"/>
    </row>
    <row r="282" spans="1:9">
      <c r="A282" s="89">
        <f t="shared" si="28"/>
        <v>269</v>
      </c>
      <c r="B282" s="185" t="str">
        <f t="shared" si="29"/>
        <v/>
      </c>
      <c r="C282" s="90" t="str">
        <f t="shared" si="30"/>
        <v/>
      </c>
      <c r="D282" s="89" t="str">
        <f t="shared" si="31"/>
        <v/>
      </c>
      <c r="E282" s="91" t="str">
        <f t="shared" si="32"/>
        <v/>
      </c>
      <c r="F282" s="212" t="str">
        <f t="shared" si="33"/>
        <v/>
      </c>
      <c r="G282" s="212" t="str">
        <f t="shared" si="34"/>
        <v/>
      </c>
      <c r="H282" s="92">
        <f>IF(OR(ERR=FALSE,AND(F282="",G282="")),0,IF($C$12="D",$H$13+SUM($F$14:F282)-SUM($G$14:G282),$H$13-SUM($F$14:F282)+SUM($G$14:G282)))</f>
        <v>0</v>
      </c>
      <c r="I282" s="7"/>
    </row>
    <row r="283" spans="1:9">
      <c r="A283" s="89">
        <f t="shared" si="28"/>
        <v>270</v>
      </c>
      <c r="B283" s="185" t="str">
        <f t="shared" si="29"/>
        <v/>
      </c>
      <c r="C283" s="90" t="str">
        <f t="shared" si="30"/>
        <v/>
      </c>
      <c r="D283" s="89" t="str">
        <f t="shared" si="31"/>
        <v/>
      </c>
      <c r="E283" s="91" t="str">
        <f t="shared" si="32"/>
        <v/>
      </c>
      <c r="F283" s="212" t="str">
        <f t="shared" si="33"/>
        <v/>
      </c>
      <c r="G283" s="212" t="str">
        <f t="shared" si="34"/>
        <v/>
      </c>
      <c r="H283" s="92">
        <f>IF(OR(ERR=FALSE,AND(F283="",G283="")),0,IF($C$12="D",$H$13+SUM($F$14:F283)-SUM($G$14:G283),$H$13-SUM($F$14:F283)+SUM($G$14:G283)))</f>
        <v>0</v>
      </c>
      <c r="I283" s="7"/>
    </row>
    <row r="284" spans="1:9">
      <c r="A284" s="89">
        <f t="shared" si="28"/>
        <v>271</v>
      </c>
      <c r="B284" s="185" t="str">
        <f t="shared" si="29"/>
        <v/>
      </c>
      <c r="C284" s="90" t="str">
        <f t="shared" si="30"/>
        <v/>
      </c>
      <c r="D284" s="89" t="str">
        <f t="shared" si="31"/>
        <v/>
      </c>
      <c r="E284" s="91" t="str">
        <f t="shared" si="32"/>
        <v/>
      </c>
      <c r="F284" s="212" t="str">
        <f t="shared" si="33"/>
        <v/>
      </c>
      <c r="G284" s="212" t="str">
        <f t="shared" si="34"/>
        <v/>
      </c>
      <c r="H284" s="92">
        <f>IF(OR(ERR=FALSE,AND(F284="",G284="")),0,IF($C$12="D",$H$13+SUM($F$14:F284)-SUM($G$14:G284),$H$13-SUM($F$14:F284)+SUM($G$14:G284)))</f>
        <v>0</v>
      </c>
      <c r="I284" s="7"/>
    </row>
    <row r="285" spans="1:9">
      <c r="A285" s="89">
        <f t="shared" si="28"/>
        <v>272</v>
      </c>
      <c r="B285" s="185" t="str">
        <f t="shared" si="29"/>
        <v/>
      </c>
      <c r="C285" s="90" t="str">
        <f t="shared" si="30"/>
        <v/>
      </c>
      <c r="D285" s="89" t="str">
        <f t="shared" si="31"/>
        <v/>
      </c>
      <c r="E285" s="91" t="str">
        <f t="shared" si="32"/>
        <v/>
      </c>
      <c r="F285" s="212" t="str">
        <f t="shared" si="33"/>
        <v/>
      </c>
      <c r="G285" s="212" t="str">
        <f t="shared" si="34"/>
        <v/>
      </c>
      <c r="H285" s="92">
        <f>IF(OR(ERR=FALSE,AND(F285="",G285="")),0,IF($C$12="D",$H$13+SUM($F$14:F285)-SUM($G$14:G285),$H$13-SUM($F$14:F285)+SUM($G$14:G285)))</f>
        <v>0</v>
      </c>
      <c r="I285" s="7"/>
    </row>
    <row r="286" spans="1:9">
      <c r="A286" s="89">
        <f t="shared" si="28"/>
        <v>273</v>
      </c>
      <c r="B286" s="185" t="str">
        <f t="shared" si="29"/>
        <v/>
      </c>
      <c r="C286" s="90" t="str">
        <f t="shared" si="30"/>
        <v/>
      </c>
      <c r="D286" s="89" t="str">
        <f t="shared" si="31"/>
        <v/>
      </c>
      <c r="E286" s="91" t="str">
        <f t="shared" si="32"/>
        <v/>
      </c>
      <c r="F286" s="212" t="str">
        <f t="shared" si="33"/>
        <v/>
      </c>
      <c r="G286" s="212" t="str">
        <f t="shared" si="34"/>
        <v/>
      </c>
      <c r="H286" s="92">
        <f>IF(OR(ERR=FALSE,AND(F286="",G286="")),0,IF($C$12="D",$H$13+SUM($F$14:F286)-SUM($G$14:G286),$H$13-SUM($F$14:F286)+SUM($G$14:G286)))</f>
        <v>0</v>
      </c>
      <c r="I286" s="7"/>
    </row>
    <row r="287" spans="1:9">
      <c r="A287" s="89">
        <f t="shared" si="28"/>
        <v>274</v>
      </c>
      <c r="B287" s="185" t="str">
        <f t="shared" si="29"/>
        <v/>
      </c>
      <c r="C287" s="90" t="str">
        <f t="shared" si="30"/>
        <v/>
      </c>
      <c r="D287" s="89" t="str">
        <f t="shared" si="31"/>
        <v/>
      </c>
      <c r="E287" s="91" t="str">
        <f t="shared" si="32"/>
        <v/>
      </c>
      <c r="F287" s="212" t="str">
        <f t="shared" si="33"/>
        <v/>
      </c>
      <c r="G287" s="212" t="str">
        <f t="shared" si="34"/>
        <v/>
      </c>
      <c r="H287" s="92">
        <f>IF(OR(ERR=FALSE,AND(F287="",G287="")),0,IF($C$12="D",$H$13+SUM($F$14:F287)-SUM($G$14:G287),$H$13-SUM($F$14:F287)+SUM($G$14:G287)))</f>
        <v>0</v>
      </c>
      <c r="I287" s="7"/>
    </row>
    <row r="288" spans="1:9">
      <c r="A288" s="89">
        <f t="shared" si="28"/>
        <v>275</v>
      </c>
      <c r="B288" s="185" t="str">
        <f t="shared" si="29"/>
        <v/>
      </c>
      <c r="C288" s="90" t="str">
        <f t="shared" si="30"/>
        <v/>
      </c>
      <c r="D288" s="89" t="str">
        <f t="shared" si="31"/>
        <v/>
      </c>
      <c r="E288" s="91" t="str">
        <f t="shared" si="32"/>
        <v/>
      </c>
      <c r="F288" s="212" t="str">
        <f t="shared" si="33"/>
        <v/>
      </c>
      <c r="G288" s="212" t="str">
        <f t="shared" si="34"/>
        <v/>
      </c>
      <c r="H288" s="92">
        <f>IF(OR(ERR=FALSE,AND(F288="",G288="")),0,IF($C$12="D",$H$13+SUM($F$14:F288)-SUM($G$14:G288),$H$13-SUM($F$14:F288)+SUM($G$14:G288)))</f>
        <v>0</v>
      </c>
      <c r="I288" s="7"/>
    </row>
    <row r="289" spans="1:9">
      <c r="A289" s="89">
        <f t="shared" si="28"/>
        <v>276</v>
      </c>
      <c r="B289" s="185" t="str">
        <f t="shared" si="29"/>
        <v/>
      </c>
      <c r="C289" s="90" t="str">
        <f t="shared" si="30"/>
        <v/>
      </c>
      <c r="D289" s="89" t="str">
        <f t="shared" si="31"/>
        <v/>
      </c>
      <c r="E289" s="91" t="str">
        <f t="shared" si="32"/>
        <v/>
      </c>
      <c r="F289" s="212" t="str">
        <f t="shared" si="33"/>
        <v/>
      </c>
      <c r="G289" s="212" t="str">
        <f t="shared" si="34"/>
        <v/>
      </c>
      <c r="H289" s="92">
        <f>IF(OR(ERR=FALSE,AND(F289="",G289="")),0,IF($C$12="D",$H$13+SUM($F$14:F289)-SUM($G$14:G289),$H$13-SUM($F$14:F289)+SUM($G$14:G289)))</f>
        <v>0</v>
      </c>
      <c r="I289" s="7"/>
    </row>
    <row r="290" spans="1:9">
      <c r="A290" s="89">
        <f t="shared" si="28"/>
        <v>277</v>
      </c>
      <c r="B290" s="185" t="str">
        <f t="shared" si="29"/>
        <v/>
      </c>
      <c r="C290" s="90" t="str">
        <f t="shared" si="30"/>
        <v/>
      </c>
      <c r="D290" s="89" t="str">
        <f t="shared" si="31"/>
        <v/>
      </c>
      <c r="E290" s="91" t="str">
        <f t="shared" si="32"/>
        <v/>
      </c>
      <c r="F290" s="212" t="str">
        <f t="shared" si="33"/>
        <v/>
      </c>
      <c r="G290" s="212" t="str">
        <f t="shared" si="34"/>
        <v/>
      </c>
      <c r="H290" s="92">
        <f>IF(OR(ERR=FALSE,AND(F290="",G290="")),0,IF($C$12="D",$H$13+SUM($F$14:F290)-SUM($G$14:G290),$H$13-SUM($F$14:F290)+SUM($G$14:G290)))</f>
        <v>0</v>
      </c>
      <c r="I290" s="7"/>
    </row>
    <row r="291" spans="1:9">
      <c r="A291" s="89">
        <f t="shared" si="28"/>
        <v>278</v>
      </c>
      <c r="B291" s="185" t="str">
        <f t="shared" si="29"/>
        <v/>
      </c>
      <c r="C291" s="90" t="str">
        <f t="shared" si="30"/>
        <v/>
      </c>
      <c r="D291" s="89" t="str">
        <f t="shared" si="31"/>
        <v/>
      </c>
      <c r="E291" s="91" t="str">
        <f t="shared" si="32"/>
        <v/>
      </c>
      <c r="F291" s="212" t="str">
        <f t="shared" si="33"/>
        <v/>
      </c>
      <c r="G291" s="212" t="str">
        <f t="shared" si="34"/>
        <v/>
      </c>
      <c r="H291" s="92">
        <f>IF(OR(ERR=FALSE,AND(F291="",G291="")),0,IF($C$12="D",$H$13+SUM($F$14:F291)-SUM($G$14:G291),$H$13-SUM($F$14:F291)+SUM($G$14:G291)))</f>
        <v>0</v>
      </c>
      <c r="I291" s="7"/>
    </row>
    <row r="292" spans="1:9">
      <c r="A292" s="89">
        <f t="shared" si="28"/>
        <v>279</v>
      </c>
      <c r="B292" s="185" t="str">
        <f t="shared" si="29"/>
        <v/>
      </c>
      <c r="C292" s="90" t="str">
        <f t="shared" si="30"/>
        <v/>
      </c>
      <c r="D292" s="89" t="str">
        <f t="shared" si="31"/>
        <v/>
      </c>
      <c r="E292" s="91" t="str">
        <f t="shared" si="32"/>
        <v/>
      </c>
      <c r="F292" s="212" t="str">
        <f t="shared" si="33"/>
        <v/>
      </c>
      <c r="G292" s="212" t="str">
        <f t="shared" si="34"/>
        <v/>
      </c>
      <c r="H292" s="92">
        <f>IF(OR(ERR=FALSE,AND(F292="",G292="")),0,IF($C$12="D",$H$13+SUM($F$14:F292)-SUM($G$14:G292),$H$13-SUM($F$14:F292)+SUM($G$14:G292)))</f>
        <v>0</v>
      </c>
      <c r="I292" s="7"/>
    </row>
    <row r="293" spans="1:9">
      <c r="A293" s="89">
        <f t="shared" si="28"/>
        <v>280</v>
      </c>
      <c r="B293" s="185" t="str">
        <f t="shared" si="29"/>
        <v/>
      </c>
      <c r="C293" s="90" t="str">
        <f t="shared" si="30"/>
        <v/>
      </c>
      <c r="D293" s="89" t="str">
        <f t="shared" si="31"/>
        <v/>
      </c>
      <c r="E293" s="91" t="str">
        <f t="shared" si="32"/>
        <v/>
      </c>
      <c r="F293" s="212" t="str">
        <f t="shared" si="33"/>
        <v/>
      </c>
      <c r="G293" s="212" t="str">
        <f t="shared" si="34"/>
        <v/>
      </c>
      <c r="H293" s="92">
        <f>IF(OR(ERR=FALSE,AND(F293="",G293="")),0,IF($C$12="D",$H$13+SUM($F$14:F293)-SUM($G$14:G293),$H$13-SUM($F$14:F293)+SUM($G$14:G293)))</f>
        <v>0</v>
      </c>
      <c r="I293" s="7"/>
    </row>
    <row r="294" spans="1:9">
      <c r="A294" s="89">
        <f t="shared" si="28"/>
        <v>281</v>
      </c>
      <c r="B294" s="185" t="str">
        <f t="shared" si="29"/>
        <v/>
      </c>
      <c r="C294" s="90" t="str">
        <f t="shared" si="30"/>
        <v/>
      </c>
      <c r="D294" s="89" t="str">
        <f t="shared" si="31"/>
        <v/>
      </c>
      <c r="E294" s="91" t="str">
        <f t="shared" si="32"/>
        <v/>
      </c>
      <c r="F294" s="212" t="str">
        <f t="shared" si="33"/>
        <v/>
      </c>
      <c r="G294" s="212" t="str">
        <f t="shared" si="34"/>
        <v/>
      </c>
      <c r="H294" s="92">
        <f>IF(OR(ERR=FALSE,AND(F294="",G294="")),0,IF($C$12="D",$H$13+SUM($F$14:F294)-SUM($G$14:G294),$H$13-SUM($F$14:F294)+SUM($G$14:G294)))</f>
        <v>0</v>
      </c>
      <c r="I294" s="7"/>
    </row>
    <row r="295" spans="1:9">
      <c r="A295" s="89">
        <f t="shared" si="28"/>
        <v>282</v>
      </c>
      <c r="B295" s="185" t="str">
        <f t="shared" si="29"/>
        <v/>
      </c>
      <c r="C295" s="90" t="str">
        <f t="shared" si="30"/>
        <v/>
      </c>
      <c r="D295" s="89" t="str">
        <f t="shared" si="31"/>
        <v/>
      </c>
      <c r="E295" s="91" t="str">
        <f t="shared" si="32"/>
        <v/>
      </c>
      <c r="F295" s="212" t="str">
        <f t="shared" si="33"/>
        <v/>
      </c>
      <c r="G295" s="212" t="str">
        <f t="shared" si="34"/>
        <v/>
      </c>
      <c r="H295" s="92">
        <f>IF(OR(ERR=FALSE,AND(F295="",G295="")),0,IF($C$12="D",$H$13+SUM($F$14:F295)-SUM($G$14:G295),$H$13-SUM($F$14:F295)+SUM($G$14:G295)))</f>
        <v>0</v>
      </c>
      <c r="I295" s="7"/>
    </row>
    <row r="296" spans="1:9">
      <c r="A296" s="89">
        <f t="shared" si="28"/>
        <v>283</v>
      </c>
      <c r="B296" s="185" t="str">
        <f t="shared" si="29"/>
        <v/>
      </c>
      <c r="C296" s="90" t="str">
        <f t="shared" si="30"/>
        <v/>
      </c>
      <c r="D296" s="89" t="str">
        <f t="shared" si="31"/>
        <v/>
      </c>
      <c r="E296" s="91" t="str">
        <f t="shared" si="32"/>
        <v/>
      </c>
      <c r="F296" s="212" t="str">
        <f t="shared" si="33"/>
        <v/>
      </c>
      <c r="G296" s="212" t="str">
        <f t="shared" si="34"/>
        <v/>
      </c>
      <c r="H296" s="92">
        <f>IF(OR(ERR=FALSE,AND(F296="",G296="")),0,IF($C$12="D",$H$13+SUM($F$14:F296)-SUM($G$14:G296),$H$13-SUM($F$14:F296)+SUM($G$14:G296)))</f>
        <v>0</v>
      </c>
      <c r="I296" s="7"/>
    </row>
    <row r="297" spans="1:9">
      <c r="A297" s="89">
        <f t="shared" si="28"/>
        <v>284</v>
      </c>
      <c r="B297" s="185" t="str">
        <f t="shared" si="29"/>
        <v/>
      </c>
      <c r="C297" s="90" t="str">
        <f t="shared" si="30"/>
        <v/>
      </c>
      <c r="D297" s="89" t="str">
        <f t="shared" si="31"/>
        <v/>
      </c>
      <c r="E297" s="91" t="str">
        <f t="shared" si="32"/>
        <v/>
      </c>
      <c r="F297" s="212" t="str">
        <f t="shared" si="33"/>
        <v/>
      </c>
      <c r="G297" s="212" t="str">
        <f t="shared" si="34"/>
        <v/>
      </c>
      <c r="H297" s="92">
        <f>IF(OR(ERR=FALSE,AND(F297="",G297="")),0,IF($C$12="D",$H$13+SUM($F$14:F297)-SUM($G$14:G297),$H$13-SUM($F$14:F297)+SUM($G$14:G297)))</f>
        <v>0</v>
      </c>
      <c r="I297" s="7"/>
    </row>
    <row r="298" spans="1:9">
      <c r="A298" s="89">
        <f t="shared" si="28"/>
        <v>285</v>
      </c>
      <c r="B298" s="185" t="str">
        <f t="shared" si="29"/>
        <v/>
      </c>
      <c r="C298" s="90" t="str">
        <f t="shared" si="30"/>
        <v/>
      </c>
      <c r="D298" s="89" t="str">
        <f t="shared" si="31"/>
        <v/>
      </c>
      <c r="E298" s="91" t="str">
        <f t="shared" si="32"/>
        <v/>
      </c>
      <c r="F298" s="212" t="str">
        <f t="shared" si="33"/>
        <v/>
      </c>
      <c r="G298" s="212" t="str">
        <f t="shared" si="34"/>
        <v/>
      </c>
      <c r="H298" s="92">
        <f>IF(OR(ERR=FALSE,AND(F298="",G298="")),0,IF($C$12="D",$H$13+SUM($F$14:F298)-SUM($G$14:G298),$H$13-SUM($F$14:F298)+SUM($G$14:G298)))</f>
        <v>0</v>
      </c>
      <c r="I298" s="7"/>
    </row>
    <row r="299" spans="1:9">
      <c r="A299" s="89">
        <f t="shared" si="28"/>
        <v>286</v>
      </c>
      <c r="B299" s="185" t="str">
        <f t="shared" si="29"/>
        <v/>
      </c>
      <c r="C299" s="90" t="str">
        <f t="shared" si="30"/>
        <v/>
      </c>
      <c r="D299" s="89" t="str">
        <f t="shared" si="31"/>
        <v/>
      </c>
      <c r="E299" s="91" t="str">
        <f t="shared" si="32"/>
        <v/>
      </c>
      <c r="F299" s="212" t="str">
        <f t="shared" si="33"/>
        <v/>
      </c>
      <c r="G299" s="212" t="str">
        <f t="shared" si="34"/>
        <v/>
      </c>
      <c r="H299" s="92">
        <f>IF(OR(ERR=FALSE,AND(F299="",G299="")),0,IF($C$12="D",$H$13+SUM($F$14:F299)-SUM($G$14:G299),$H$13-SUM($F$14:F299)+SUM($G$14:G299)))</f>
        <v>0</v>
      </c>
      <c r="I299" s="7"/>
    </row>
    <row r="300" spans="1:9">
      <c r="A300" s="89">
        <f t="shared" ref="A300:A363" si="35">A299+1</f>
        <v>287</v>
      </c>
      <c r="B300" s="185" t="str">
        <f t="shared" si="29"/>
        <v/>
      </c>
      <c r="C300" s="90" t="str">
        <f t="shared" si="30"/>
        <v/>
      </c>
      <c r="D300" s="89" t="str">
        <f t="shared" si="31"/>
        <v/>
      </c>
      <c r="E300" s="91" t="str">
        <f t="shared" si="32"/>
        <v/>
      </c>
      <c r="F300" s="212" t="str">
        <f t="shared" si="33"/>
        <v/>
      </c>
      <c r="G300" s="212" t="str">
        <f t="shared" si="34"/>
        <v/>
      </c>
      <c r="H300" s="92">
        <f>IF(OR(ERR=FALSE,AND(F300="",G300="")),0,IF($C$12="D",$H$13+SUM($F$14:F300)-SUM($G$14:G300),$H$13-SUM($F$14:F300)+SUM($G$14:G300)))</f>
        <v>0</v>
      </c>
      <c r="I300" s="7"/>
    </row>
    <row r="301" spans="1:9">
      <c r="A301" s="89">
        <f t="shared" si="35"/>
        <v>288</v>
      </c>
      <c r="B301" s="185" t="str">
        <f t="shared" si="29"/>
        <v/>
      </c>
      <c r="C301" s="90" t="str">
        <f t="shared" si="30"/>
        <v/>
      </c>
      <c r="D301" s="89" t="str">
        <f t="shared" si="31"/>
        <v/>
      </c>
      <c r="E301" s="91" t="str">
        <f t="shared" si="32"/>
        <v/>
      </c>
      <c r="F301" s="212" t="str">
        <f t="shared" si="33"/>
        <v/>
      </c>
      <c r="G301" s="212" t="str">
        <f t="shared" si="34"/>
        <v/>
      </c>
      <c r="H301" s="92">
        <f>IF(OR(ERR=FALSE,AND(F301="",G301="")),0,IF($C$12="D",$H$13+SUM($F$14:F301)-SUM($G$14:G301),$H$13-SUM($F$14:F301)+SUM($G$14:G301)))</f>
        <v>0</v>
      </c>
      <c r="I301" s="7"/>
    </row>
    <row r="302" spans="1:9">
      <c r="A302" s="89">
        <f t="shared" si="35"/>
        <v>289</v>
      </c>
      <c r="B302" s="185" t="str">
        <f t="shared" si="29"/>
        <v/>
      </c>
      <c r="C302" s="90" t="str">
        <f t="shared" si="30"/>
        <v/>
      </c>
      <c r="D302" s="89" t="str">
        <f t="shared" si="31"/>
        <v/>
      </c>
      <c r="E302" s="91" t="str">
        <f t="shared" si="32"/>
        <v/>
      </c>
      <c r="F302" s="212" t="str">
        <f t="shared" si="33"/>
        <v/>
      </c>
      <c r="G302" s="212" t="str">
        <f t="shared" si="34"/>
        <v/>
      </c>
      <c r="H302" s="92">
        <f>IF(OR(ERR=FALSE,AND(F302="",G302="")),0,IF($C$12="D",$H$13+SUM($F$14:F302)-SUM($G$14:G302),$H$13-SUM($F$14:F302)+SUM($G$14:G302)))</f>
        <v>0</v>
      </c>
      <c r="I302" s="7"/>
    </row>
    <row r="303" spans="1:9">
      <c r="A303" s="89">
        <f t="shared" si="35"/>
        <v>290</v>
      </c>
      <c r="B303" s="185" t="str">
        <f t="shared" si="29"/>
        <v/>
      </c>
      <c r="C303" s="90" t="str">
        <f t="shared" si="30"/>
        <v/>
      </c>
      <c r="D303" s="89" t="str">
        <f t="shared" si="31"/>
        <v/>
      </c>
      <c r="E303" s="91" t="str">
        <f t="shared" si="32"/>
        <v/>
      </c>
      <c r="F303" s="212" t="str">
        <f t="shared" si="33"/>
        <v/>
      </c>
      <c r="G303" s="212" t="str">
        <f t="shared" si="34"/>
        <v/>
      </c>
      <c r="H303" s="92">
        <f>IF(OR(ERR=FALSE,AND(F303="",G303="")),0,IF($C$12="D",$H$13+SUM($F$14:F303)-SUM($G$14:G303),$H$13-SUM($F$14:F303)+SUM($G$14:G303)))</f>
        <v>0</v>
      </c>
      <c r="I303" s="7"/>
    </row>
    <row r="304" spans="1:9">
      <c r="A304" s="89">
        <f t="shared" si="35"/>
        <v>291</v>
      </c>
      <c r="B304" s="185" t="str">
        <f t="shared" si="29"/>
        <v/>
      </c>
      <c r="C304" s="90" t="str">
        <f t="shared" si="30"/>
        <v/>
      </c>
      <c r="D304" s="89" t="str">
        <f t="shared" si="31"/>
        <v/>
      </c>
      <c r="E304" s="91" t="str">
        <f t="shared" si="32"/>
        <v/>
      </c>
      <c r="F304" s="212" t="str">
        <f t="shared" si="33"/>
        <v/>
      </c>
      <c r="G304" s="212" t="str">
        <f t="shared" si="34"/>
        <v/>
      </c>
      <c r="H304" s="92">
        <f>IF(OR(ERR=FALSE,AND(F304="",G304="")),0,IF($C$12="D",$H$13+SUM($F$14:F304)-SUM($G$14:G304),$H$13-SUM($F$14:F304)+SUM($G$14:G304)))</f>
        <v>0</v>
      </c>
      <c r="I304" s="7"/>
    </row>
    <row r="305" spans="1:9">
      <c r="A305" s="89">
        <f t="shared" si="35"/>
        <v>292</v>
      </c>
      <c r="B305" s="185" t="str">
        <f t="shared" si="29"/>
        <v/>
      </c>
      <c r="C305" s="90" t="str">
        <f t="shared" si="30"/>
        <v/>
      </c>
      <c r="D305" s="89" t="str">
        <f t="shared" si="31"/>
        <v/>
      </c>
      <c r="E305" s="91" t="str">
        <f t="shared" si="32"/>
        <v/>
      </c>
      <c r="F305" s="212" t="str">
        <f t="shared" si="33"/>
        <v/>
      </c>
      <c r="G305" s="212" t="str">
        <f t="shared" si="34"/>
        <v/>
      </c>
      <c r="H305" s="92">
        <f>IF(OR(ERR=FALSE,AND(F305="",G305="")),0,IF($C$12="D",$H$13+SUM($F$14:F305)-SUM($G$14:G305),$H$13-SUM($F$14:F305)+SUM($G$14:G305)))</f>
        <v>0</v>
      </c>
      <c r="I305" s="7"/>
    </row>
    <row r="306" spans="1:9">
      <c r="A306" s="89">
        <f t="shared" si="35"/>
        <v>293</v>
      </c>
      <c r="B306" s="185" t="str">
        <f t="shared" si="29"/>
        <v/>
      </c>
      <c r="C306" s="90" t="str">
        <f t="shared" si="30"/>
        <v/>
      </c>
      <c r="D306" s="89" t="str">
        <f t="shared" si="31"/>
        <v/>
      </c>
      <c r="E306" s="91" t="str">
        <f t="shared" si="32"/>
        <v/>
      </c>
      <c r="F306" s="212" t="str">
        <f t="shared" si="33"/>
        <v/>
      </c>
      <c r="G306" s="212" t="str">
        <f t="shared" si="34"/>
        <v/>
      </c>
      <c r="H306" s="92">
        <f>IF(OR(ERR=FALSE,AND(F306="",G306="")),0,IF($C$12="D",$H$13+SUM($F$14:F306)-SUM($G$14:G306),$H$13-SUM($F$14:F306)+SUM($G$14:G306)))</f>
        <v>0</v>
      </c>
      <c r="I306" s="7"/>
    </row>
    <row r="307" spans="1:9">
      <c r="A307" s="89">
        <f t="shared" si="35"/>
        <v>294</v>
      </c>
      <c r="B307" s="185" t="str">
        <f t="shared" si="29"/>
        <v/>
      </c>
      <c r="C307" s="90" t="str">
        <f t="shared" si="30"/>
        <v/>
      </c>
      <c r="D307" s="89" t="str">
        <f t="shared" si="31"/>
        <v/>
      </c>
      <c r="E307" s="91" t="str">
        <f t="shared" si="32"/>
        <v/>
      </c>
      <c r="F307" s="212" t="str">
        <f t="shared" si="33"/>
        <v/>
      </c>
      <c r="G307" s="212" t="str">
        <f t="shared" si="34"/>
        <v/>
      </c>
      <c r="H307" s="92">
        <f>IF(OR(ERR=FALSE,AND(F307="",G307="")),0,IF($C$12="D",$H$13+SUM($F$14:F307)-SUM($G$14:G307),$H$13-SUM($F$14:F307)+SUM($G$14:G307)))</f>
        <v>0</v>
      </c>
      <c r="I307" s="7"/>
    </row>
    <row r="308" spans="1:9">
      <c r="A308" s="89">
        <f t="shared" si="35"/>
        <v>295</v>
      </c>
      <c r="B308" s="185" t="str">
        <f t="shared" si="29"/>
        <v/>
      </c>
      <c r="C308" s="90" t="str">
        <f t="shared" si="30"/>
        <v/>
      </c>
      <c r="D308" s="89" t="str">
        <f t="shared" si="31"/>
        <v/>
      </c>
      <c r="E308" s="91" t="str">
        <f t="shared" si="32"/>
        <v/>
      </c>
      <c r="F308" s="212" t="str">
        <f t="shared" si="33"/>
        <v/>
      </c>
      <c r="G308" s="212" t="str">
        <f t="shared" si="34"/>
        <v/>
      </c>
      <c r="H308" s="92">
        <f>IF(OR(ERR=FALSE,AND(F308="",G308="")),0,IF($C$12="D",$H$13+SUM($F$14:F308)-SUM($G$14:G308),$H$13-SUM($F$14:F308)+SUM($G$14:G308)))</f>
        <v>0</v>
      </c>
      <c r="I308" s="7"/>
    </row>
    <row r="309" spans="1:9">
      <c r="A309" s="89">
        <f t="shared" si="35"/>
        <v>296</v>
      </c>
      <c r="B309" s="185" t="str">
        <f t="shared" si="29"/>
        <v/>
      </c>
      <c r="C309" s="90" t="str">
        <f t="shared" si="30"/>
        <v/>
      </c>
      <c r="D309" s="89" t="str">
        <f t="shared" si="31"/>
        <v/>
      </c>
      <c r="E309" s="91" t="str">
        <f t="shared" si="32"/>
        <v/>
      </c>
      <c r="F309" s="212" t="str">
        <f t="shared" si="33"/>
        <v/>
      </c>
      <c r="G309" s="212" t="str">
        <f t="shared" si="34"/>
        <v/>
      </c>
      <c r="H309" s="92">
        <f>IF(OR(ERR=FALSE,AND(F309="",G309="")),0,IF($C$12="D",$H$13+SUM($F$14:F309)-SUM($G$14:G309),$H$13-SUM($F$14:F309)+SUM($G$14:G309)))</f>
        <v>0</v>
      </c>
      <c r="I309" s="7"/>
    </row>
    <row r="310" spans="1:9">
      <c r="A310" s="89">
        <f t="shared" si="35"/>
        <v>297</v>
      </c>
      <c r="B310" s="185" t="str">
        <f t="shared" si="29"/>
        <v/>
      </c>
      <c r="C310" s="90" t="str">
        <f t="shared" si="30"/>
        <v/>
      </c>
      <c r="D310" s="89" t="str">
        <f t="shared" si="31"/>
        <v/>
      </c>
      <c r="E310" s="91" t="str">
        <f t="shared" si="32"/>
        <v/>
      </c>
      <c r="F310" s="212" t="str">
        <f t="shared" si="33"/>
        <v/>
      </c>
      <c r="G310" s="212" t="str">
        <f t="shared" si="34"/>
        <v/>
      </c>
      <c r="H310" s="92">
        <f>IF(OR(ERR=FALSE,AND(F310="",G310="")),0,IF($C$12="D",$H$13+SUM($F$14:F310)-SUM($G$14:G310),$H$13-SUM($F$14:F310)+SUM($G$14:G310)))</f>
        <v>0</v>
      </c>
      <c r="I310" s="7"/>
    </row>
    <row r="311" spans="1:9">
      <c r="A311" s="89">
        <f t="shared" si="35"/>
        <v>298</v>
      </c>
      <c r="B311" s="185" t="str">
        <f t="shared" si="29"/>
        <v/>
      </c>
      <c r="C311" s="90" t="str">
        <f t="shared" si="30"/>
        <v/>
      </c>
      <c r="D311" s="89" t="str">
        <f t="shared" si="31"/>
        <v/>
      </c>
      <c r="E311" s="91" t="str">
        <f t="shared" si="32"/>
        <v/>
      </c>
      <c r="F311" s="212" t="str">
        <f t="shared" si="33"/>
        <v/>
      </c>
      <c r="G311" s="212" t="str">
        <f t="shared" si="34"/>
        <v/>
      </c>
      <c r="H311" s="92">
        <f>IF(OR(ERR=FALSE,AND(F311="",G311="")),0,IF($C$12="D",$H$13+SUM($F$14:F311)-SUM($G$14:G311),$H$13-SUM($F$14:F311)+SUM($G$14:G311)))</f>
        <v>0</v>
      </c>
      <c r="I311" s="7"/>
    </row>
    <row r="312" spans="1:9">
      <c r="A312" s="89">
        <f t="shared" si="35"/>
        <v>299</v>
      </c>
      <c r="B312" s="185" t="str">
        <f t="shared" si="29"/>
        <v/>
      </c>
      <c r="C312" s="90" t="str">
        <f t="shared" si="30"/>
        <v/>
      </c>
      <c r="D312" s="89" t="str">
        <f t="shared" si="31"/>
        <v/>
      </c>
      <c r="E312" s="91" t="str">
        <f t="shared" si="32"/>
        <v/>
      </c>
      <c r="F312" s="212" t="str">
        <f t="shared" si="33"/>
        <v/>
      </c>
      <c r="G312" s="212" t="str">
        <f t="shared" si="34"/>
        <v/>
      </c>
      <c r="H312" s="92">
        <f>IF(OR(ERR=FALSE,AND(F312="",G312="")),0,IF($C$12="D",$H$13+SUM($F$14:F312)-SUM($G$14:G312),$H$13-SUM($F$14:F312)+SUM($G$14:G312)))</f>
        <v>0</v>
      </c>
      <c r="I312" s="7"/>
    </row>
    <row r="313" spans="1:9">
      <c r="A313" s="89">
        <f t="shared" si="35"/>
        <v>300</v>
      </c>
      <c r="B313" s="185" t="str">
        <f t="shared" si="29"/>
        <v/>
      </c>
      <c r="C313" s="90" t="str">
        <f t="shared" si="30"/>
        <v/>
      </c>
      <c r="D313" s="89" t="str">
        <f t="shared" si="31"/>
        <v/>
      </c>
      <c r="E313" s="91" t="str">
        <f t="shared" si="32"/>
        <v/>
      </c>
      <c r="F313" s="212" t="str">
        <f t="shared" si="33"/>
        <v/>
      </c>
      <c r="G313" s="212" t="str">
        <f t="shared" si="34"/>
        <v/>
      </c>
      <c r="H313" s="92">
        <f>IF(OR(ERR=FALSE,AND(F313="",G313="")),0,IF($C$12="D",$H$13+SUM($F$14:F313)-SUM($G$14:G313),$H$13-SUM($F$14:F313)+SUM($G$14:G313)))</f>
        <v>0</v>
      </c>
      <c r="I313" s="7"/>
    </row>
    <row r="314" spans="1:9">
      <c r="A314" s="89">
        <f t="shared" si="35"/>
        <v>301</v>
      </c>
      <c r="B314" s="185" t="str">
        <f t="shared" si="29"/>
        <v/>
      </c>
      <c r="C314" s="90" t="str">
        <f t="shared" si="30"/>
        <v/>
      </c>
      <c r="D314" s="89" t="str">
        <f t="shared" si="31"/>
        <v/>
      </c>
      <c r="E314" s="91" t="str">
        <f t="shared" si="32"/>
        <v/>
      </c>
      <c r="F314" s="212" t="str">
        <f t="shared" si="33"/>
        <v/>
      </c>
      <c r="G314" s="212" t="str">
        <f t="shared" si="34"/>
        <v/>
      </c>
      <c r="H314" s="92">
        <f>IF(OR(ERR=FALSE,AND(F314="",G314="")),0,IF($C$12="D",$H$13+SUM($F$14:F314)-SUM($G$14:G314),$H$13-SUM($F$14:F314)+SUM($G$14:G314)))</f>
        <v>0</v>
      </c>
      <c r="I314" s="7"/>
    </row>
    <row r="315" spans="1:9">
      <c r="A315" s="89">
        <f t="shared" si="35"/>
        <v>302</v>
      </c>
      <c r="B315" s="185" t="str">
        <f t="shared" si="29"/>
        <v/>
      </c>
      <c r="C315" s="90" t="str">
        <f t="shared" si="30"/>
        <v/>
      </c>
      <c r="D315" s="89" t="str">
        <f t="shared" si="31"/>
        <v/>
      </c>
      <c r="E315" s="91" t="str">
        <f t="shared" si="32"/>
        <v/>
      </c>
      <c r="F315" s="212" t="str">
        <f t="shared" si="33"/>
        <v/>
      </c>
      <c r="G315" s="212" t="str">
        <f t="shared" si="34"/>
        <v/>
      </c>
      <c r="H315" s="92">
        <f>IF(OR(ERR=FALSE,AND(F315="",G315="")),0,IF($C$12="D",$H$13+SUM($F$14:F315)-SUM($G$14:G315),$H$13-SUM($F$14:F315)+SUM($G$14:G315)))</f>
        <v>0</v>
      </c>
      <c r="I315" s="7"/>
    </row>
    <row r="316" spans="1:9">
      <c r="A316" s="89">
        <f t="shared" si="35"/>
        <v>303</v>
      </c>
      <c r="B316" s="185" t="str">
        <f t="shared" si="29"/>
        <v/>
      </c>
      <c r="C316" s="90" t="str">
        <f t="shared" si="30"/>
        <v/>
      </c>
      <c r="D316" s="89" t="str">
        <f t="shared" si="31"/>
        <v/>
      </c>
      <c r="E316" s="91" t="str">
        <f t="shared" si="32"/>
        <v/>
      </c>
      <c r="F316" s="212" t="str">
        <f t="shared" si="33"/>
        <v/>
      </c>
      <c r="G316" s="212" t="str">
        <f t="shared" si="34"/>
        <v/>
      </c>
      <c r="H316" s="92">
        <f>IF(OR(ERR=FALSE,AND(F316="",G316="")),0,IF($C$12="D",$H$13+SUM($F$14:F316)-SUM($G$14:G316),$H$13-SUM($F$14:F316)+SUM($G$14:G316)))</f>
        <v>0</v>
      </c>
      <c r="I316" s="7"/>
    </row>
    <row r="317" spans="1:9">
      <c r="A317" s="89">
        <f t="shared" si="35"/>
        <v>304</v>
      </c>
      <c r="B317" s="185" t="str">
        <f t="shared" si="29"/>
        <v/>
      </c>
      <c r="C317" s="90" t="str">
        <f t="shared" si="30"/>
        <v/>
      </c>
      <c r="D317" s="89" t="str">
        <f t="shared" si="31"/>
        <v/>
      </c>
      <c r="E317" s="91" t="str">
        <f t="shared" si="32"/>
        <v/>
      </c>
      <c r="F317" s="212" t="str">
        <f t="shared" si="33"/>
        <v/>
      </c>
      <c r="G317" s="212" t="str">
        <f t="shared" si="34"/>
        <v/>
      </c>
      <c r="H317" s="92">
        <f>IF(OR(ERR=FALSE,AND(F317="",G317="")),0,IF($C$12="D",$H$13+SUM($F$14:F317)-SUM($G$14:G317),$H$13-SUM($F$14:F317)+SUM($G$14:G317)))</f>
        <v>0</v>
      </c>
      <c r="I317" s="7"/>
    </row>
    <row r="318" spans="1:9">
      <c r="A318" s="89">
        <f t="shared" si="35"/>
        <v>305</v>
      </c>
      <c r="B318" s="185" t="str">
        <f t="shared" si="29"/>
        <v/>
      </c>
      <c r="C318" s="90" t="str">
        <f t="shared" si="30"/>
        <v/>
      </c>
      <c r="D318" s="89" t="str">
        <f t="shared" si="31"/>
        <v/>
      </c>
      <c r="E318" s="91" t="str">
        <f t="shared" si="32"/>
        <v/>
      </c>
      <c r="F318" s="212" t="str">
        <f t="shared" si="33"/>
        <v/>
      </c>
      <c r="G318" s="212" t="str">
        <f t="shared" si="34"/>
        <v/>
      </c>
      <c r="H318" s="92">
        <f>IF(OR(ERR=FALSE,AND(F318="",G318="")),0,IF($C$12="D",$H$13+SUM($F$14:F318)-SUM($G$14:G318),$H$13-SUM($F$14:F318)+SUM($G$14:G318)))</f>
        <v>0</v>
      </c>
      <c r="I318" s="7"/>
    </row>
    <row r="319" spans="1:9">
      <c r="A319" s="89">
        <f t="shared" si="35"/>
        <v>306</v>
      </c>
      <c r="B319" s="185" t="str">
        <f t="shared" si="29"/>
        <v/>
      </c>
      <c r="C319" s="90" t="str">
        <f t="shared" si="30"/>
        <v/>
      </c>
      <c r="D319" s="89" t="str">
        <f t="shared" si="31"/>
        <v/>
      </c>
      <c r="E319" s="91" t="str">
        <f t="shared" si="32"/>
        <v/>
      </c>
      <c r="F319" s="212" t="str">
        <f t="shared" si="33"/>
        <v/>
      </c>
      <c r="G319" s="212" t="str">
        <f t="shared" si="34"/>
        <v/>
      </c>
      <c r="H319" s="92">
        <f>IF(OR(ERR=FALSE,AND(F319="",G319="")),0,IF($C$12="D",$H$13+SUM($F$14:F319)-SUM($G$14:G319),$H$13-SUM($F$14:F319)+SUM($G$14:G319)))</f>
        <v>0</v>
      </c>
      <c r="I319" s="7"/>
    </row>
    <row r="320" spans="1:9">
      <c r="A320" s="89">
        <f t="shared" si="35"/>
        <v>307</v>
      </c>
      <c r="B320" s="185" t="str">
        <f t="shared" si="29"/>
        <v/>
      </c>
      <c r="C320" s="90" t="str">
        <f t="shared" si="30"/>
        <v/>
      </c>
      <c r="D320" s="89" t="str">
        <f t="shared" si="31"/>
        <v/>
      </c>
      <c r="E320" s="91" t="str">
        <f t="shared" si="32"/>
        <v/>
      </c>
      <c r="F320" s="212" t="str">
        <f t="shared" si="33"/>
        <v/>
      </c>
      <c r="G320" s="212" t="str">
        <f t="shared" si="34"/>
        <v/>
      </c>
      <c r="H320" s="92">
        <f>IF(OR(ERR=FALSE,AND(F320="",G320="")),0,IF($C$12="D",$H$13+SUM($F$14:F320)-SUM($G$14:G320),$H$13-SUM($F$14:F320)+SUM($G$14:G320)))</f>
        <v>0</v>
      </c>
      <c r="I320" s="7"/>
    </row>
    <row r="321" spans="1:9">
      <c r="A321" s="89">
        <f t="shared" si="35"/>
        <v>308</v>
      </c>
      <c r="B321" s="185" t="str">
        <f t="shared" si="29"/>
        <v/>
      </c>
      <c r="C321" s="90" t="str">
        <f t="shared" si="30"/>
        <v/>
      </c>
      <c r="D321" s="89" t="str">
        <f t="shared" si="31"/>
        <v/>
      </c>
      <c r="E321" s="91" t="str">
        <f t="shared" si="32"/>
        <v/>
      </c>
      <c r="F321" s="212" t="str">
        <f t="shared" si="33"/>
        <v/>
      </c>
      <c r="G321" s="212" t="str">
        <f t="shared" si="34"/>
        <v/>
      </c>
      <c r="H321" s="92">
        <f>IF(OR(ERR=FALSE,AND(F321="",G321="")),0,IF($C$12="D",$H$13+SUM($F$14:F321)-SUM($G$14:G321),$H$13-SUM($F$14:F321)+SUM($G$14:G321)))</f>
        <v>0</v>
      </c>
      <c r="I321" s="7"/>
    </row>
    <row r="322" spans="1:9">
      <c r="A322" s="89">
        <f t="shared" si="35"/>
        <v>309</v>
      </c>
      <c r="B322" s="185" t="str">
        <f t="shared" si="29"/>
        <v/>
      </c>
      <c r="C322" s="90" t="str">
        <f t="shared" si="30"/>
        <v/>
      </c>
      <c r="D322" s="89" t="str">
        <f t="shared" si="31"/>
        <v/>
      </c>
      <c r="E322" s="91" t="str">
        <f t="shared" si="32"/>
        <v/>
      </c>
      <c r="F322" s="212" t="str">
        <f t="shared" si="33"/>
        <v/>
      </c>
      <c r="G322" s="212" t="str">
        <f t="shared" si="34"/>
        <v/>
      </c>
      <c r="H322" s="92">
        <f>IF(OR(ERR=FALSE,AND(F322="",G322="")),0,IF($C$12="D",$H$13+SUM($F$14:F322)-SUM($G$14:G322),$H$13-SUM($F$14:F322)+SUM($G$14:G322)))</f>
        <v>0</v>
      </c>
      <c r="I322" s="7"/>
    </row>
    <row r="323" spans="1:9">
      <c r="A323" s="89">
        <f t="shared" si="35"/>
        <v>310</v>
      </c>
      <c r="B323" s="185" t="str">
        <f t="shared" si="29"/>
        <v/>
      </c>
      <c r="C323" s="90" t="str">
        <f t="shared" si="30"/>
        <v/>
      </c>
      <c r="D323" s="89" t="str">
        <f t="shared" si="31"/>
        <v/>
      </c>
      <c r="E323" s="91" t="str">
        <f t="shared" si="32"/>
        <v/>
      </c>
      <c r="F323" s="212" t="str">
        <f t="shared" si="33"/>
        <v/>
      </c>
      <c r="G323" s="212" t="str">
        <f t="shared" si="34"/>
        <v/>
      </c>
      <c r="H323" s="92">
        <f>IF(OR(ERR=FALSE,AND(F323="",G323="")),0,IF($C$12="D",$H$13+SUM($F$14:F323)-SUM($G$14:G323),$H$13-SUM($F$14:F323)+SUM($G$14:G323)))</f>
        <v>0</v>
      </c>
      <c r="I323" s="7"/>
    </row>
    <row r="324" spans="1:9">
      <c r="A324" s="89">
        <f t="shared" si="35"/>
        <v>311</v>
      </c>
      <c r="B324" s="185" t="str">
        <f t="shared" si="29"/>
        <v/>
      </c>
      <c r="C324" s="90" t="str">
        <f t="shared" si="30"/>
        <v/>
      </c>
      <c r="D324" s="89" t="str">
        <f t="shared" si="31"/>
        <v/>
      </c>
      <c r="E324" s="91" t="str">
        <f t="shared" si="32"/>
        <v/>
      </c>
      <c r="F324" s="212" t="str">
        <f t="shared" si="33"/>
        <v/>
      </c>
      <c r="G324" s="212" t="str">
        <f t="shared" si="34"/>
        <v/>
      </c>
      <c r="H324" s="92">
        <f>IF(OR(ERR=FALSE,AND(F324="",G324="")),0,IF($C$12="D",$H$13+SUM($F$14:F324)-SUM($G$14:G324),$H$13-SUM($F$14:F324)+SUM($G$14:G324)))</f>
        <v>0</v>
      </c>
      <c r="I324" s="7"/>
    </row>
    <row r="325" spans="1:9">
      <c r="A325" s="89">
        <f t="shared" si="35"/>
        <v>312</v>
      </c>
      <c r="B325" s="185" t="str">
        <f t="shared" si="29"/>
        <v/>
      </c>
      <c r="C325" s="90" t="str">
        <f t="shared" si="30"/>
        <v/>
      </c>
      <c r="D325" s="89" t="str">
        <f t="shared" si="31"/>
        <v/>
      </c>
      <c r="E325" s="91" t="str">
        <f t="shared" si="32"/>
        <v/>
      </c>
      <c r="F325" s="212" t="str">
        <f t="shared" si="33"/>
        <v/>
      </c>
      <c r="G325" s="212" t="str">
        <f t="shared" si="34"/>
        <v/>
      </c>
      <c r="H325" s="92">
        <f>IF(OR(ERR=FALSE,AND(F325="",G325="")),0,IF($C$12="D",$H$13+SUM($F$14:F325)-SUM($G$14:G325),$H$13-SUM($F$14:F325)+SUM($G$14:G325)))</f>
        <v>0</v>
      </c>
      <c r="I325" s="7"/>
    </row>
    <row r="326" spans="1:9">
      <c r="A326" s="89">
        <f t="shared" si="35"/>
        <v>313</v>
      </c>
      <c r="B326" s="185" t="str">
        <f t="shared" si="29"/>
        <v/>
      </c>
      <c r="C326" s="90" t="str">
        <f t="shared" si="30"/>
        <v/>
      </c>
      <c r="D326" s="89" t="str">
        <f t="shared" si="31"/>
        <v/>
      </c>
      <c r="E326" s="91" t="str">
        <f t="shared" si="32"/>
        <v/>
      </c>
      <c r="F326" s="212" t="str">
        <f t="shared" si="33"/>
        <v/>
      </c>
      <c r="G326" s="212" t="str">
        <f t="shared" si="34"/>
        <v/>
      </c>
      <c r="H326" s="92">
        <f>IF(OR(ERR=FALSE,AND(F326="",G326="")),0,IF($C$12="D",$H$13+SUM($F$14:F326)-SUM($G$14:G326),$H$13-SUM($F$14:F326)+SUM($G$14:G326)))</f>
        <v>0</v>
      </c>
      <c r="I326" s="7"/>
    </row>
    <row r="327" spans="1:9">
      <c r="A327" s="89">
        <f t="shared" si="35"/>
        <v>314</v>
      </c>
      <c r="B327" s="185" t="str">
        <f t="shared" si="29"/>
        <v/>
      </c>
      <c r="C327" s="90" t="str">
        <f t="shared" si="30"/>
        <v/>
      </c>
      <c r="D327" s="89" t="str">
        <f t="shared" si="31"/>
        <v/>
      </c>
      <c r="E327" s="91" t="str">
        <f t="shared" si="32"/>
        <v/>
      </c>
      <c r="F327" s="212" t="str">
        <f t="shared" si="33"/>
        <v/>
      </c>
      <c r="G327" s="212" t="str">
        <f t="shared" si="34"/>
        <v/>
      </c>
      <c r="H327" s="92">
        <f>IF(OR(ERR=FALSE,AND(F327="",G327="")),0,IF($C$12="D",$H$13+SUM($F$14:F327)-SUM($G$14:G327),$H$13-SUM($F$14:F327)+SUM($G$14:G327)))</f>
        <v>0</v>
      </c>
      <c r="I327" s="7"/>
    </row>
    <row r="328" spans="1:9">
      <c r="A328" s="89">
        <f t="shared" si="35"/>
        <v>315</v>
      </c>
      <c r="B328" s="185" t="str">
        <f t="shared" si="29"/>
        <v/>
      </c>
      <c r="C328" s="90" t="str">
        <f t="shared" si="30"/>
        <v/>
      </c>
      <c r="D328" s="89" t="str">
        <f t="shared" si="31"/>
        <v/>
      </c>
      <c r="E328" s="91" t="str">
        <f t="shared" si="32"/>
        <v/>
      </c>
      <c r="F328" s="212" t="str">
        <f t="shared" si="33"/>
        <v/>
      </c>
      <c r="G328" s="212" t="str">
        <f t="shared" si="34"/>
        <v/>
      </c>
      <c r="H328" s="92">
        <f>IF(OR(ERR=FALSE,AND(F328="",G328="")),0,IF($C$12="D",$H$13+SUM($F$14:F328)-SUM($G$14:G328),$H$13-SUM($F$14:F328)+SUM($G$14:G328)))</f>
        <v>0</v>
      </c>
      <c r="I328" s="7"/>
    </row>
    <row r="329" spans="1:9">
      <c r="A329" s="89">
        <f t="shared" si="35"/>
        <v>316</v>
      </c>
      <c r="B329" s="185" t="str">
        <f t="shared" si="29"/>
        <v/>
      </c>
      <c r="C329" s="90" t="str">
        <f t="shared" si="30"/>
        <v/>
      </c>
      <c r="D329" s="89" t="str">
        <f t="shared" si="31"/>
        <v/>
      </c>
      <c r="E329" s="91" t="str">
        <f t="shared" si="32"/>
        <v/>
      </c>
      <c r="F329" s="212" t="str">
        <f t="shared" si="33"/>
        <v/>
      </c>
      <c r="G329" s="212" t="str">
        <f t="shared" si="34"/>
        <v/>
      </c>
      <c r="H329" s="92">
        <f>IF(OR(ERR=FALSE,AND(F329="",G329="")),0,IF($C$12="D",$H$13+SUM($F$14:F329)-SUM($G$14:G329),$H$13-SUM($F$14:F329)+SUM($G$14:G329)))</f>
        <v>0</v>
      </c>
      <c r="I329" s="7"/>
    </row>
    <row r="330" spans="1:9">
      <c r="A330" s="89">
        <f t="shared" si="35"/>
        <v>317</v>
      </c>
      <c r="B330" s="185" t="str">
        <f t="shared" si="29"/>
        <v/>
      </c>
      <c r="C330" s="90" t="str">
        <f t="shared" si="30"/>
        <v/>
      </c>
      <c r="D330" s="89" t="str">
        <f t="shared" si="31"/>
        <v/>
      </c>
      <c r="E330" s="91" t="str">
        <f t="shared" si="32"/>
        <v/>
      </c>
      <c r="F330" s="212" t="str">
        <f t="shared" si="33"/>
        <v/>
      </c>
      <c r="G330" s="212" t="str">
        <f t="shared" si="34"/>
        <v/>
      </c>
      <c r="H330" s="92">
        <f>IF(OR(ERR=FALSE,AND(F330="",G330="")),0,IF($C$12="D",$H$13+SUM($F$14:F330)-SUM($G$14:G330),$H$13-SUM($F$14:F330)+SUM($G$14:G330)))</f>
        <v>0</v>
      </c>
      <c r="I330" s="7"/>
    </row>
    <row r="331" spans="1:9">
      <c r="A331" s="89">
        <f t="shared" si="35"/>
        <v>318</v>
      </c>
      <c r="B331" s="185" t="str">
        <f t="shared" si="29"/>
        <v/>
      </c>
      <c r="C331" s="90" t="str">
        <f t="shared" si="30"/>
        <v/>
      </c>
      <c r="D331" s="89" t="str">
        <f t="shared" si="31"/>
        <v/>
      </c>
      <c r="E331" s="91" t="str">
        <f t="shared" si="32"/>
        <v/>
      </c>
      <c r="F331" s="212" t="str">
        <f t="shared" si="33"/>
        <v/>
      </c>
      <c r="G331" s="212" t="str">
        <f t="shared" si="34"/>
        <v/>
      </c>
      <c r="H331" s="92">
        <f>IF(OR(ERR=FALSE,AND(F331="",G331="")),0,IF($C$12="D",$H$13+SUM($F$14:F331)-SUM($G$14:G331),$H$13-SUM($F$14:F331)+SUM($G$14:G331)))</f>
        <v>0</v>
      </c>
      <c r="I331" s="7"/>
    </row>
    <row r="332" spans="1:9">
      <c r="A332" s="89">
        <f t="shared" si="35"/>
        <v>319</v>
      </c>
      <c r="B332" s="185" t="str">
        <f t="shared" si="29"/>
        <v/>
      </c>
      <c r="C332" s="90" t="str">
        <f t="shared" si="30"/>
        <v/>
      </c>
      <c r="D332" s="89" t="str">
        <f t="shared" si="31"/>
        <v/>
      </c>
      <c r="E332" s="91" t="str">
        <f t="shared" si="32"/>
        <v/>
      </c>
      <c r="F332" s="212" t="str">
        <f t="shared" si="33"/>
        <v/>
      </c>
      <c r="G332" s="212" t="str">
        <f t="shared" si="34"/>
        <v/>
      </c>
      <c r="H332" s="92">
        <f>IF(OR(ERR=FALSE,AND(F332="",G332="")),0,IF($C$12="D",$H$13+SUM($F$14:F332)-SUM($G$14:G332),$H$13-SUM($F$14:F332)+SUM($G$14:G332)))</f>
        <v>0</v>
      </c>
      <c r="I332" s="7"/>
    </row>
    <row r="333" spans="1:9">
      <c r="A333" s="89">
        <f t="shared" si="35"/>
        <v>320</v>
      </c>
      <c r="B333" s="185" t="str">
        <f t="shared" si="29"/>
        <v/>
      </c>
      <c r="C333" s="90" t="str">
        <f t="shared" si="30"/>
        <v/>
      </c>
      <c r="D333" s="89" t="str">
        <f t="shared" si="31"/>
        <v/>
      </c>
      <c r="E333" s="91" t="str">
        <f t="shared" si="32"/>
        <v/>
      </c>
      <c r="F333" s="212" t="str">
        <f t="shared" si="33"/>
        <v/>
      </c>
      <c r="G333" s="212" t="str">
        <f t="shared" si="34"/>
        <v/>
      </c>
      <c r="H333" s="92">
        <f>IF(OR(ERR=FALSE,AND(F333="",G333="")),0,IF($C$12="D",$H$13+SUM($F$14:F333)-SUM($G$14:G333),$H$13-SUM($F$14:F333)+SUM($G$14:G333)))</f>
        <v>0</v>
      </c>
      <c r="I333" s="7"/>
    </row>
    <row r="334" spans="1:9">
      <c r="A334" s="89">
        <f t="shared" si="35"/>
        <v>321</v>
      </c>
      <c r="B334" s="185" t="str">
        <f t="shared" ref="B334:B387" si="36">IF(ISERROR(VLOOKUP(A334&amp;H$9,JU_AKUN,6,FALSE)=TRUE),"",VLOOKUP(A334&amp;H$9,JU_AKUN,6,FALSE))</f>
        <v/>
      </c>
      <c r="C334" s="90" t="str">
        <f t="shared" ref="C334:C387" si="37">IF(ISERROR(VLOOKUP(A334&amp;H$9,JU_AKUN,7,FALSE)=TRUE),"",VLOOKUP(A334&amp;H$9,JU_AKUN,7,FALSE))</f>
        <v/>
      </c>
      <c r="D334" s="89" t="str">
        <f t="shared" ref="D334:D387" si="38">IF(ISERROR(VLOOKUP(A334&amp;H$9,JU_AKUN,8,FALSE)=TRUE),"",VLOOKUP(A334&amp;H$9,JU_AKUN,8,FALSE))</f>
        <v/>
      </c>
      <c r="E334" s="91" t="str">
        <f t="shared" ref="E334:E387" si="39">IF(ISERROR(VLOOKUP(A334&amp;H$9,JU_AKUN,9,FALSE)=TRUE),"",VLOOKUP(A334&amp;H$9,JU_AKUN,9,FALSE))</f>
        <v/>
      </c>
      <c r="F334" s="212" t="str">
        <f t="shared" ref="F334:F387" si="40">IF(ISERROR(VLOOKUP(A334&amp;H$9,JU_AKUN,14,FALSE)=TRUE),"",VLOOKUP(A334&amp;H$9,JU_AKUN,14,FALSE))</f>
        <v/>
      </c>
      <c r="G334" s="212" t="str">
        <f t="shared" ref="G334:G387" si="41">IF(ISERROR(VLOOKUP(A334&amp;H$9,JU_AKUN,15,FALSE)=TRUE),"",VLOOKUP(A334&amp;H$9,JU_AKUN,15,FALSE))</f>
        <v/>
      </c>
      <c r="H334" s="92">
        <f>IF(OR(ERR=FALSE,AND(F334="",G334="")),0,IF($C$12="D",$H$13+SUM($F$14:F334)-SUM($G$14:G334),$H$13-SUM($F$14:F334)+SUM($G$14:G334)))</f>
        <v>0</v>
      </c>
      <c r="I334" s="7"/>
    </row>
    <row r="335" spans="1:9">
      <c r="A335" s="89">
        <f t="shared" si="35"/>
        <v>322</v>
      </c>
      <c r="B335" s="185" t="str">
        <f t="shared" si="36"/>
        <v/>
      </c>
      <c r="C335" s="90" t="str">
        <f t="shared" si="37"/>
        <v/>
      </c>
      <c r="D335" s="89" t="str">
        <f t="shared" si="38"/>
        <v/>
      </c>
      <c r="E335" s="91" t="str">
        <f t="shared" si="39"/>
        <v/>
      </c>
      <c r="F335" s="212" t="str">
        <f t="shared" si="40"/>
        <v/>
      </c>
      <c r="G335" s="212" t="str">
        <f t="shared" si="41"/>
        <v/>
      </c>
      <c r="H335" s="92">
        <f>IF(OR(ERR=FALSE,AND(F335="",G335="")),0,IF($C$12="D",$H$13+SUM($F$14:F335)-SUM($G$14:G335),$H$13-SUM($F$14:F335)+SUM($G$14:G335)))</f>
        <v>0</v>
      </c>
      <c r="I335" s="7"/>
    </row>
    <row r="336" spans="1:9">
      <c r="A336" s="89">
        <f t="shared" si="35"/>
        <v>323</v>
      </c>
      <c r="B336" s="185" t="str">
        <f t="shared" si="36"/>
        <v/>
      </c>
      <c r="C336" s="90" t="str">
        <f t="shared" si="37"/>
        <v/>
      </c>
      <c r="D336" s="89" t="str">
        <f t="shared" si="38"/>
        <v/>
      </c>
      <c r="E336" s="91" t="str">
        <f t="shared" si="39"/>
        <v/>
      </c>
      <c r="F336" s="212" t="str">
        <f t="shared" si="40"/>
        <v/>
      </c>
      <c r="G336" s="212" t="str">
        <f t="shared" si="41"/>
        <v/>
      </c>
      <c r="H336" s="92">
        <f>IF(OR(ERR=FALSE,AND(F336="",G336="")),0,IF($C$12="D",$H$13+SUM($F$14:F336)-SUM($G$14:G336),$H$13-SUM($F$14:F336)+SUM($G$14:G336)))</f>
        <v>0</v>
      </c>
      <c r="I336" s="7"/>
    </row>
    <row r="337" spans="1:9">
      <c r="A337" s="89">
        <f t="shared" si="35"/>
        <v>324</v>
      </c>
      <c r="B337" s="185" t="str">
        <f t="shared" si="36"/>
        <v/>
      </c>
      <c r="C337" s="90" t="str">
        <f t="shared" si="37"/>
        <v/>
      </c>
      <c r="D337" s="89" t="str">
        <f t="shared" si="38"/>
        <v/>
      </c>
      <c r="E337" s="91" t="str">
        <f t="shared" si="39"/>
        <v/>
      </c>
      <c r="F337" s="212" t="str">
        <f t="shared" si="40"/>
        <v/>
      </c>
      <c r="G337" s="212" t="str">
        <f t="shared" si="41"/>
        <v/>
      </c>
      <c r="H337" s="92">
        <f>IF(OR(ERR=FALSE,AND(F337="",G337="")),0,IF($C$12="D",$H$13+SUM($F$14:F337)-SUM($G$14:G337),$H$13-SUM($F$14:F337)+SUM($G$14:G337)))</f>
        <v>0</v>
      </c>
      <c r="I337" s="7"/>
    </row>
    <row r="338" spans="1:9">
      <c r="A338" s="89">
        <f t="shared" si="35"/>
        <v>325</v>
      </c>
      <c r="B338" s="185" t="str">
        <f t="shared" si="36"/>
        <v/>
      </c>
      <c r="C338" s="90" t="str">
        <f t="shared" si="37"/>
        <v/>
      </c>
      <c r="D338" s="89" t="str">
        <f t="shared" si="38"/>
        <v/>
      </c>
      <c r="E338" s="91" t="str">
        <f t="shared" si="39"/>
        <v/>
      </c>
      <c r="F338" s="212" t="str">
        <f t="shared" si="40"/>
        <v/>
      </c>
      <c r="G338" s="212" t="str">
        <f t="shared" si="41"/>
        <v/>
      </c>
      <c r="H338" s="92">
        <f>IF(OR(ERR=FALSE,AND(F338="",G338="")),0,IF($C$12="D",$H$13+SUM($F$14:F338)-SUM($G$14:G338),$H$13-SUM($F$14:F338)+SUM($G$14:G338)))</f>
        <v>0</v>
      </c>
      <c r="I338" s="7"/>
    </row>
    <row r="339" spans="1:9">
      <c r="A339" s="89">
        <f t="shared" si="35"/>
        <v>326</v>
      </c>
      <c r="B339" s="185" t="str">
        <f t="shared" si="36"/>
        <v/>
      </c>
      <c r="C339" s="90" t="str">
        <f t="shared" si="37"/>
        <v/>
      </c>
      <c r="D339" s="89" t="str">
        <f t="shared" si="38"/>
        <v/>
      </c>
      <c r="E339" s="91" t="str">
        <f t="shared" si="39"/>
        <v/>
      </c>
      <c r="F339" s="212" t="str">
        <f t="shared" si="40"/>
        <v/>
      </c>
      <c r="G339" s="212" t="str">
        <f t="shared" si="41"/>
        <v/>
      </c>
      <c r="H339" s="92">
        <f>IF(OR(ERR=FALSE,AND(F339="",G339="")),0,IF($C$12="D",$H$13+SUM($F$14:F339)-SUM($G$14:G339),$H$13-SUM($F$14:F339)+SUM($G$14:G339)))</f>
        <v>0</v>
      </c>
      <c r="I339" s="52"/>
    </row>
    <row r="340" spans="1:9">
      <c r="A340" s="89">
        <f t="shared" si="35"/>
        <v>327</v>
      </c>
      <c r="B340" s="185" t="str">
        <f t="shared" si="36"/>
        <v/>
      </c>
      <c r="C340" s="90" t="str">
        <f t="shared" si="37"/>
        <v/>
      </c>
      <c r="D340" s="89" t="str">
        <f t="shared" si="38"/>
        <v/>
      </c>
      <c r="E340" s="91" t="str">
        <f t="shared" si="39"/>
        <v/>
      </c>
      <c r="F340" s="212" t="str">
        <f t="shared" si="40"/>
        <v/>
      </c>
      <c r="G340" s="212" t="str">
        <f t="shared" si="41"/>
        <v/>
      </c>
      <c r="H340" s="92">
        <f>IF(OR(ERR=FALSE,AND(F340="",G340="")),0,IF($C$12="D",$H$13+SUM($F$14:F340)-SUM($G$14:G340),$H$13-SUM($F$14:F340)+SUM($G$14:G340)))</f>
        <v>0</v>
      </c>
      <c r="I340" s="52"/>
    </row>
    <row r="341" spans="1:9">
      <c r="A341" s="89">
        <f t="shared" si="35"/>
        <v>328</v>
      </c>
      <c r="B341" s="185" t="str">
        <f t="shared" si="36"/>
        <v/>
      </c>
      <c r="C341" s="90" t="str">
        <f t="shared" si="37"/>
        <v/>
      </c>
      <c r="D341" s="89" t="str">
        <f t="shared" si="38"/>
        <v/>
      </c>
      <c r="E341" s="91" t="str">
        <f t="shared" si="39"/>
        <v/>
      </c>
      <c r="F341" s="212" t="str">
        <f t="shared" si="40"/>
        <v/>
      </c>
      <c r="G341" s="212" t="str">
        <f t="shared" si="41"/>
        <v/>
      </c>
      <c r="H341" s="92">
        <f>IF(OR(ERR=FALSE,AND(F341="",G341="")),0,IF($C$12="D",$H$13+SUM($F$14:F341)-SUM($G$14:G341),$H$13-SUM($F$14:F341)+SUM($G$14:G341)))</f>
        <v>0</v>
      </c>
      <c r="I341" s="52"/>
    </row>
    <row r="342" spans="1:9">
      <c r="A342" s="89">
        <f t="shared" si="35"/>
        <v>329</v>
      </c>
      <c r="B342" s="185" t="str">
        <f t="shared" si="36"/>
        <v/>
      </c>
      <c r="C342" s="90" t="str">
        <f t="shared" si="37"/>
        <v/>
      </c>
      <c r="D342" s="89" t="str">
        <f t="shared" si="38"/>
        <v/>
      </c>
      <c r="E342" s="91" t="str">
        <f t="shared" si="39"/>
        <v/>
      </c>
      <c r="F342" s="212" t="str">
        <f t="shared" si="40"/>
        <v/>
      </c>
      <c r="G342" s="212" t="str">
        <f t="shared" si="41"/>
        <v/>
      </c>
      <c r="H342" s="92">
        <f>IF(OR(ERR=FALSE,AND(F342="",G342="")),0,IF($C$12="D",$H$13+SUM($F$14:F342)-SUM($G$14:G342),$H$13-SUM($F$14:F342)+SUM($G$14:G342)))</f>
        <v>0</v>
      </c>
      <c r="I342" s="7"/>
    </row>
    <row r="343" spans="1:9">
      <c r="A343" s="89">
        <f t="shared" si="35"/>
        <v>330</v>
      </c>
      <c r="B343" s="185" t="str">
        <f t="shared" si="36"/>
        <v/>
      </c>
      <c r="C343" s="90" t="str">
        <f t="shared" si="37"/>
        <v/>
      </c>
      <c r="D343" s="89" t="str">
        <f t="shared" si="38"/>
        <v/>
      </c>
      <c r="E343" s="91" t="str">
        <f t="shared" si="39"/>
        <v/>
      </c>
      <c r="F343" s="212" t="str">
        <f t="shared" si="40"/>
        <v/>
      </c>
      <c r="G343" s="212" t="str">
        <f t="shared" si="41"/>
        <v/>
      </c>
      <c r="H343" s="92">
        <f>IF(OR(ERR=FALSE,AND(F343="",G343="")),0,IF($C$12="D",$H$13+SUM($F$14:F343)-SUM($G$14:G343),$H$13-SUM($F$14:F343)+SUM($G$14:G343)))</f>
        <v>0</v>
      </c>
      <c r="I343" s="52"/>
    </row>
    <row r="344" spans="1:9">
      <c r="A344" s="89">
        <f t="shared" si="35"/>
        <v>331</v>
      </c>
      <c r="B344" s="185" t="str">
        <f t="shared" si="36"/>
        <v/>
      </c>
      <c r="C344" s="90" t="str">
        <f t="shared" si="37"/>
        <v/>
      </c>
      <c r="D344" s="89" t="str">
        <f t="shared" si="38"/>
        <v/>
      </c>
      <c r="E344" s="91" t="str">
        <f t="shared" si="39"/>
        <v/>
      </c>
      <c r="F344" s="212" t="str">
        <f t="shared" si="40"/>
        <v/>
      </c>
      <c r="G344" s="212" t="str">
        <f t="shared" si="41"/>
        <v/>
      </c>
      <c r="H344" s="92">
        <f>IF(OR(ERR=FALSE,AND(F344="",G344="")),0,IF($C$12="D",$H$13+SUM($F$14:F344)-SUM($G$14:G344),$H$13-SUM($F$14:F344)+SUM($G$14:G344)))</f>
        <v>0</v>
      </c>
      <c r="I344" s="52"/>
    </row>
    <row r="345" spans="1:9">
      <c r="A345" s="89">
        <f t="shared" si="35"/>
        <v>332</v>
      </c>
      <c r="B345" s="185" t="str">
        <f t="shared" si="36"/>
        <v/>
      </c>
      <c r="C345" s="90" t="str">
        <f t="shared" si="37"/>
        <v/>
      </c>
      <c r="D345" s="89" t="str">
        <f t="shared" si="38"/>
        <v/>
      </c>
      <c r="E345" s="91" t="str">
        <f t="shared" si="39"/>
        <v/>
      </c>
      <c r="F345" s="212" t="str">
        <f t="shared" si="40"/>
        <v/>
      </c>
      <c r="G345" s="212" t="str">
        <f t="shared" si="41"/>
        <v/>
      </c>
      <c r="H345" s="92">
        <f>IF(OR(ERR=FALSE,AND(F345="",G345="")),0,IF($C$12="D",$H$13+SUM($F$14:F345)-SUM($G$14:G345),$H$13-SUM($F$14:F345)+SUM($G$14:G345)))</f>
        <v>0</v>
      </c>
      <c r="I345" s="52"/>
    </row>
    <row r="346" spans="1:9">
      <c r="A346" s="89">
        <f t="shared" si="35"/>
        <v>333</v>
      </c>
      <c r="B346" s="185" t="str">
        <f t="shared" si="36"/>
        <v/>
      </c>
      <c r="C346" s="90" t="str">
        <f t="shared" si="37"/>
        <v/>
      </c>
      <c r="D346" s="89" t="str">
        <f t="shared" si="38"/>
        <v/>
      </c>
      <c r="E346" s="91" t="str">
        <f t="shared" si="39"/>
        <v/>
      </c>
      <c r="F346" s="212" t="str">
        <f t="shared" si="40"/>
        <v/>
      </c>
      <c r="G346" s="212" t="str">
        <f t="shared" si="41"/>
        <v/>
      </c>
      <c r="H346" s="92">
        <f>IF(OR(ERR=FALSE,AND(F346="",G346="")),0,IF($C$12="D",$H$13+SUM($F$14:F346)-SUM($G$14:G346),$H$13-SUM($F$14:F346)+SUM($G$14:G346)))</f>
        <v>0</v>
      </c>
      <c r="I346" s="7"/>
    </row>
    <row r="347" spans="1:9">
      <c r="A347" s="89">
        <f t="shared" si="35"/>
        <v>334</v>
      </c>
      <c r="B347" s="185" t="str">
        <f t="shared" si="36"/>
        <v/>
      </c>
      <c r="C347" s="90" t="str">
        <f t="shared" si="37"/>
        <v/>
      </c>
      <c r="D347" s="89" t="str">
        <f t="shared" si="38"/>
        <v/>
      </c>
      <c r="E347" s="91" t="str">
        <f t="shared" si="39"/>
        <v/>
      </c>
      <c r="F347" s="212" t="str">
        <f t="shared" si="40"/>
        <v/>
      </c>
      <c r="G347" s="212" t="str">
        <f t="shared" si="41"/>
        <v/>
      </c>
      <c r="H347" s="92">
        <f>IF(OR(ERR=FALSE,AND(F347="",G347="")),0,IF($C$12="D",$H$13+SUM($F$14:F347)-SUM($G$14:G347),$H$13-SUM($F$14:F347)+SUM($G$14:G347)))</f>
        <v>0</v>
      </c>
      <c r="I347" s="7"/>
    </row>
    <row r="348" spans="1:9">
      <c r="A348" s="89">
        <f t="shared" si="35"/>
        <v>335</v>
      </c>
      <c r="B348" s="185" t="str">
        <f t="shared" si="36"/>
        <v/>
      </c>
      <c r="C348" s="90" t="str">
        <f t="shared" si="37"/>
        <v/>
      </c>
      <c r="D348" s="89" t="str">
        <f t="shared" si="38"/>
        <v/>
      </c>
      <c r="E348" s="91" t="str">
        <f t="shared" si="39"/>
        <v/>
      </c>
      <c r="F348" s="212" t="str">
        <f t="shared" si="40"/>
        <v/>
      </c>
      <c r="G348" s="212" t="str">
        <f t="shared" si="41"/>
        <v/>
      </c>
      <c r="H348" s="92">
        <f>IF(OR(ERR=FALSE,AND(F348="",G348="")),0,IF($C$12="D",$H$13+SUM($F$14:F348)-SUM($G$14:G348),$H$13-SUM($F$14:F348)+SUM($G$14:G348)))</f>
        <v>0</v>
      </c>
      <c r="I348" s="7"/>
    </row>
    <row r="349" spans="1:9">
      <c r="A349" s="89">
        <f t="shared" si="35"/>
        <v>336</v>
      </c>
      <c r="B349" s="185" t="str">
        <f t="shared" si="36"/>
        <v/>
      </c>
      <c r="C349" s="90" t="str">
        <f t="shared" si="37"/>
        <v/>
      </c>
      <c r="D349" s="89" t="str">
        <f t="shared" si="38"/>
        <v/>
      </c>
      <c r="E349" s="91" t="str">
        <f t="shared" si="39"/>
        <v/>
      </c>
      <c r="F349" s="212" t="str">
        <f t="shared" si="40"/>
        <v/>
      </c>
      <c r="G349" s="212" t="str">
        <f t="shared" si="41"/>
        <v/>
      </c>
      <c r="H349" s="92">
        <f>IF(OR(ERR=FALSE,AND(F349="",G349="")),0,IF($C$12="D",$H$13+SUM($F$14:F349)-SUM($G$14:G349),$H$13-SUM($F$14:F349)+SUM($G$14:G349)))</f>
        <v>0</v>
      </c>
      <c r="I349" s="7"/>
    </row>
    <row r="350" spans="1:9">
      <c r="A350" s="89">
        <f t="shared" si="35"/>
        <v>337</v>
      </c>
      <c r="B350" s="185" t="str">
        <f t="shared" si="36"/>
        <v/>
      </c>
      <c r="C350" s="90" t="str">
        <f t="shared" si="37"/>
        <v/>
      </c>
      <c r="D350" s="89" t="str">
        <f t="shared" si="38"/>
        <v/>
      </c>
      <c r="E350" s="91" t="str">
        <f t="shared" si="39"/>
        <v/>
      </c>
      <c r="F350" s="212" t="str">
        <f t="shared" si="40"/>
        <v/>
      </c>
      <c r="G350" s="212" t="str">
        <f t="shared" si="41"/>
        <v/>
      </c>
      <c r="H350" s="92">
        <f>IF(OR(ERR=FALSE,AND(F350="",G350="")),0,IF($C$12="D",$H$13+SUM($F$14:F350)-SUM($G$14:G350),$H$13-SUM($F$14:F350)+SUM($G$14:G350)))</f>
        <v>0</v>
      </c>
      <c r="I350" s="7"/>
    </row>
    <row r="351" spans="1:9">
      <c r="A351" s="89">
        <f t="shared" si="35"/>
        <v>338</v>
      </c>
      <c r="B351" s="185" t="str">
        <f t="shared" si="36"/>
        <v/>
      </c>
      <c r="C351" s="90" t="str">
        <f t="shared" si="37"/>
        <v/>
      </c>
      <c r="D351" s="89" t="str">
        <f t="shared" si="38"/>
        <v/>
      </c>
      <c r="E351" s="91" t="str">
        <f t="shared" si="39"/>
        <v/>
      </c>
      <c r="F351" s="212" t="str">
        <f t="shared" si="40"/>
        <v/>
      </c>
      <c r="G351" s="212" t="str">
        <f t="shared" si="41"/>
        <v/>
      </c>
      <c r="H351" s="92">
        <f>IF(OR(ERR=FALSE,AND(F351="",G351="")),0,IF($C$12="D",$H$13+SUM($F$14:F351)-SUM($G$14:G351),$H$13-SUM($F$14:F351)+SUM($G$14:G351)))</f>
        <v>0</v>
      </c>
      <c r="I351" s="7"/>
    </row>
    <row r="352" spans="1:9">
      <c r="A352" s="89">
        <f t="shared" si="35"/>
        <v>339</v>
      </c>
      <c r="B352" s="185" t="str">
        <f t="shared" si="36"/>
        <v/>
      </c>
      <c r="C352" s="90" t="str">
        <f t="shared" si="37"/>
        <v/>
      </c>
      <c r="D352" s="89" t="str">
        <f t="shared" si="38"/>
        <v/>
      </c>
      <c r="E352" s="91" t="str">
        <f t="shared" si="39"/>
        <v/>
      </c>
      <c r="F352" s="212" t="str">
        <f t="shared" si="40"/>
        <v/>
      </c>
      <c r="G352" s="212" t="str">
        <f t="shared" si="41"/>
        <v/>
      </c>
      <c r="H352" s="92">
        <f>IF(OR(ERR=FALSE,AND(F352="",G352="")),0,IF($C$12="D",$H$13+SUM($F$14:F352)-SUM($G$14:G352),$H$13-SUM($F$14:F352)+SUM($G$14:G352)))</f>
        <v>0</v>
      </c>
      <c r="I352" s="7"/>
    </row>
    <row r="353" spans="1:9">
      <c r="A353" s="89">
        <f t="shared" si="35"/>
        <v>340</v>
      </c>
      <c r="B353" s="185" t="str">
        <f t="shared" si="36"/>
        <v/>
      </c>
      <c r="C353" s="90" t="str">
        <f t="shared" si="37"/>
        <v/>
      </c>
      <c r="D353" s="89" t="str">
        <f t="shared" si="38"/>
        <v/>
      </c>
      <c r="E353" s="91" t="str">
        <f t="shared" si="39"/>
        <v/>
      </c>
      <c r="F353" s="212" t="str">
        <f t="shared" si="40"/>
        <v/>
      </c>
      <c r="G353" s="212" t="str">
        <f t="shared" si="41"/>
        <v/>
      </c>
      <c r="H353" s="92">
        <f>IF(OR(ERR=FALSE,AND(F353="",G353="")),0,IF($C$12="D",$H$13+SUM($F$14:F353)-SUM($G$14:G353),$H$13-SUM($F$14:F353)+SUM($G$14:G353)))</f>
        <v>0</v>
      </c>
      <c r="I353" s="7"/>
    </row>
    <row r="354" spans="1:9">
      <c r="A354" s="89">
        <f t="shared" si="35"/>
        <v>341</v>
      </c>
      <c r="B354" s="185" t="str">
        <f t="shared" si="36"/>
        <v/>
      </c>
      <c r="C354" s="90" t="str">
        <f t="shared" si="37"/>
        <v/>
      </c>
      <c r="D354" s="89" t="str">
        <f t="shared" si="38"/>
        <v/>
      </c>
      <c r="E354" s="91" t="str">
        <f t="shared" si="39"/>
        <v/>
      </c>
      <c r="F354" s="212" t="str">
        <f t="shared" si="40"/>
        <v/>
      </c>
      <c r="G354" s="212" t="str">
        <f t="shared" si="41"/>
        <v/>
      </c>
      <c r="H354" s="92">
        <f>IF(OR(ERR=FALSE,AND(F354="",G354="")),0,IF($C$12="D",$H$13+SUM($F$14:F354)-SUM($G$14:G354),$H$13-SUM($F$14:F354)+SUM($G$14:G354)))</f>
        <v>0</v>
      </c>
      <c r="I354" s="7"/>
    </row>
    <row r="355" spans="1:9">
      <c r="A355" s="89">
        <f t="shared" si="35"/>
        <v>342</v>
      </c>
      <c r="B355" s="185" t="str">
        <f t="shared" si="36"/>
        <v/>
      </c>
      <c r="C355" s="90" t="str">
        <f t="shared" si="37"/>
        <v/>
      </c>
      <c r="D355" s="89" t="str">
        <f t="shared" si="38"/>
        <v/>
      </c>
      <c r="E355" s="91" t="str">
        <f t="shared" si="39"/>
        <v/>
      </c>
      <c r="F355" s="212" t="str">
        <f t="shared" si="40"/>
        <v/>
      </c>
      <c r="G355" s="212" t="str">
        <f t="shared" si="41"/>
        <v/>
      </c>
      <c r="H355" s="92">
        <f>IF(OR(ERR=FALSE,AND(F355="",G355="")),0,IF($C$12="D",$H$13+SUM($F$14:F355)-SUM($G$14:G355),$H$13-SUM($F$14:F355)+SUM($G$14:G355)))</f>
        <v>0</v>
      </c>
      <c r="I355" s="7"/>
    </row>
    <row r="356" spans="1:9">
      <c r="A356" s="89">
        <f t="shared" si="35"/>
        <v>343</v>
      </c>
      <c r="B356" s="185" t="str">
        <f t="shared" si="36"/>
        <v/>
      </c>
      <c r="C356" s="90" t="str">
        <f t="shared" si="37"/>
        <v/>
      </c>
      <c r="D356" s="89" t="str">
        <f t="shared" si="38"/>
        <v/>
      </c>
      <c r="E356" s="91" t="str">
        <f t="shared" si="39"/>
        <v/>
      </c>
      <c r="F356" s="212" t="str">
        <f t="shared" si="40"/>
        <v/>
      </c>
      <c r="G356" s="212" t="str">
        <f t="shared" si="41"/>
        <v/>
      </c>
      <c r="H356" s="92">
        <f>IF(OR(ERR=FALSE,AND(F356="",G356="")),0,IF($C$12="D",$H$13+SUM($F$14:F356)-SUM($G$14:G356),$H$13-SUM($F$14:F356)+SUM($G$14:G356)))</f>
        <v>0</v>
      </c>
      <c r="I356" s="7"/>
    </row>
    <row r="357" spans="1:9">
      <c r="A357" s="89">
        <f t="shared" si="35"/>
        <v>344</v>
      </c>
      <c r="B357" s="185" t="str">
        <f t="shared" si="36"/>
        <v/>
      </c>
      <c r="C357" s="90" t="str">
        <f t="shared" si="37"/>
        <v/>
      </c>
      <c r="D357" s="89" t="str">
        <f t="shared" si="38"/>
        <v/>
      </c>
      <c r="E357" s="91" t="str">
        <f t="shared" si="39"/>
        <v/>
      </c>
      <c r="F357" s="212" t="str">
        <f t="shared" si="40"/>
        <v/>
      </c>
      <c r="G357" s="212" t="str">
        <f t="shared" si="41"/>
        <v/>
      </c>
      <c r="H357" s="92">
        <f>IF(OR(ERR=FALSE,AND(F357="",G357="")),0,IF($C$12="D",$H$13+SUM($F$14:F357)-SUM($G$14:G357),$H$13-SUM($F$14:F357)+SUM($G$14:G357)))</f>
        <v>0</v>
      </c>
      <c r="I357" s="7"/>
    </row>
    <row r="358" spans="1:9">
      <c r="A358" s="89">
        <f t="shared" si="35"/>
        <v>345</v>
      </c>
      <c r="B358" s="185" t="str">
        <f t="shared" si="36"/>
        <v/>
      </c>
      <c r="C358" s="90" t="str">
        <f t="shared" si="37"/>
        <v/>
      </c>
      <c r="D358" s="89" t="str">
        <f t="shared" si="38"/>
        <v/>
      </c>
      <c r="E358" s="91" t="str">
        <f t="shared" si="39"/>
        <v/>
      </c>
      <c r="F358" s="212" t="str">
        <f t="shared" si="40"/>
        <v/>
      </c>
      <c r="G358" s="212" t="str">
        <f t="shared" si="41"/>
        <v/>
      </c>
      <c r="H358" s="92">
        <f>IF(OR(ERR=FALSE,AND(F358="",G358="")),0,IF($C$12="D",$H$13+SUM($F$14:F358)-SUM($G$14:G358),$H$13-SUM($F$14:F358)+SUM($G$14:G358)))</f>
        <v>0</v>
      </c>
      <c r="I358" s="52"/>
    </row>
    <row r="359" spans="1:9">
      <c r="A359" s="89">
        <f t="shared" si="35"/>
        <v>346</v>
      </c>
      <c r="B359" s="185" t="str">
        <f t="shared" si="36"/>
        <v/>
      </c>
      <c r="C359" s="90" t="str">
        <f t="shared" si="37"/>
        <v/>
      </c>
      <c r="D359" s="89" t="str">
        <f t="shared" si="38"/>
        <v/>
      </c>
      <c r="E359" s="91" t="str">
        <f t="shared" si="39"/>
        <v/>
      </c>
      <c r="F359" s="212" t="str">
        <f t="shared" si="40"/>
        <v/>
      </c>
      <c r="G359" s="212" t="str">
        <f t="shared" si="41"/>
        <v/>
      </c>
      <c r="H359" s="92">
        <f>IF(OR(ERR=FALSE,AND(F359="",G359="")),0,IF($C$12="D",$H$13+SUM($F$14:F359)-SUM($G$14:G359),$H$13-SUM($F$14:F359)+SUM($G$14:G359)))</f>
        <v>0</v>
      </c>
      <c r="I359" s="7"/>
    </row>
    <row r="360" spans="1:9">
      <c r="A360" s="89">
        <f t="shared" si="35"/>
        <v>347</v>
      </c>
      <c r="B360" s="185" t="str">
        <f t="shared" si="36"/>
        <v/>
      </c>
      <c r="C360" s="90" t="str">
        <f t="shared" si="37"/>
        <v/>
      </c>
      <c r="D360" s="89" t="str">
        <f t="shared" si="38"/>
        <v/>
      </c>
      <c r="E360" s="91" t="str">
        <f t="shared" si="39"/>
        <v/>
      </c>
      <c r="F360" s="212" t="str">
        <f t="shared" si="40"/>
        <v/>
      </c>
      <c r="G360" s="212" t="str">
        <f t="shared" si="41"/>
        <v/>
      </c>
      <c r="H360" s="92">
        <f>IF(OR(ERR=FALSE,AND(F360="",G360="")),0,IF($C$12="D",$H$13+SUM($F$14:F360)-SUM($G$14:G360),$H$13-SUM($F$14:F360)+SUM($G$14:G360)))</f>
        <v>0</v>
      </c>
      <c r="I360" s="7"/>
    </row>
    <row r="361" spans="1:9">
      <c r="A361" s="89">
        <f t="shared" si="35"/>
        <v>348</v>
      </c>
      <c r="B361" s="185" t="str">
        <f t="shared" si="36"/>
        <v/>
      </c>
      <c r="C361" s="90" t="str">
        <f t="shared" si="37"/>
        <v/>
      </c>
      <c r="D361" s="89" t="str">
        <f t="shared" si="38"/>
        <v/>
      </c>
      <c r="E361" s="91" t="str">
        <f t="shared" si="39"/>
        <v/>
      </c>
      <c r="F361" s="212" t="str">
        <f t="shared" si="40"/>
        <v/>
      </c>
      <c r="G361" s="212" t="str">
        <f t="shared" si="41"/>
        <v/>
      </c>
      <c r="H361" s="92">
        <f>IF(OR(ERR=FALSE,AND(F361="",G361="")),0,IF($C$12="D",$H$13+SUM($F$14:F361)-SUM($G$14:G361),$H$13-SUM($F$14:F361)+SUM($G$14:G361)))</f>
        <v>0</v>
      </c>
      <c r="I361" s="7"/>
    </row>
    <row r="362" spans="1:9">
      <c r="A362" s="89">
        <f t="shared" si="35"/>
        <v>349</v>
      </c>
      <c r="B362" s="185" t="str">
        <f t="shared" si="36"/>
        <v/>
      </c>
      <c r="C362" s="90" t="str">
        <f t="shared" si="37"/>
        <v/>
      </c>
      <c r="D362" s="89" t="str">
        <f t="shared" si="38"/>
        <v/>
      </c>
      <c r="E362" s="91" t="str">
        <f t="shared" si="39"/>
        <v/>
      </c>
      <c r="F362" s="212" t="str">
        <f t="shared" si="40"/>
        <v/>
      </c>
      <c r="G362" s="212" t="str">
        <f t="shared" si="41"/>
        <v/>
      </c>
      <c r="H362" s="92">
        <f>IF(OR(ERR=FALSE,AND(F362="",G362="")),0,IF($C$12="D",$H$13+SUM($F$14:F362)-SUM($G$14:G362),$H$13-SUM($F$14:F362)+SUM($G$14:G362)))</f>
        <v>0</v>
      </c>
      <c r="I362" s="7"/>
    </row>
    <row r="363" spans="1:9">
      <c r="A363" s="89">
        <f t="shared" si="35"/>
        <v>350</v>
      </c>
      <c r="B363" s="185" t="str">
        <f t="shared" si="36"/>
        <v/>
      </c>
      <c r="C363" s="90" t="str">
        <f t="shared" si="37"/>
        <v/>
      </c>
      <c r="D363" s="89" t="str">
        <f t="shared" si="38"/>
        <v/>
      </c>
      <c r="E363" s="91" t="str">
        <f t="shared" si="39"/>
        <v/>
      </c>
      <c r="F363" s="212" t="str">
        <f t="shared" si="40"/>
        <v/>
      </c>
      <c r="G363" s="212" t="str">
        <f t="shared" si="41"/>
        <v/>
      </c>
      <c r="H363" s="92">
        <f>IF(OR(ERR=FALSE,AND(F363="",G363="")),0,IF($C$12="D",$H$13+SUM($F$14:F363)-SUM($G$14:G363),$H$13-SUM($F$14:F363)+SUM($G$14:G363)))</f>
        <v>0</v>
      </c>
      <c r="I363" s="7"/>
    </row>
    <row r="364" spans="1:9">
      <c r="A364" s="89">
        <f t="shared" ref="A364:A427" si="42">A363+1</f>
        <v>351</v>
      </c>
      <c r="B364" s="185" t="str">
        <f t="shared" si="36"/>
        <v/>
      </c>
      <c r="C364" s="90" t="str">
        <f t="shared" si="37"/>
        <v/>
      </c>
      <c r="D364" s="89" t="str">
        <f t="shared" si="38"/>
        <v/>
      </c>
      <c r="E364" s="91" t="str">
        <f t="shared" si="39"/>
        <v/>
      </c>
      <c r="F364" s="212" t="str">
        <f t="shared" si="40"/>
        <v/>
      </c>
      <c r="G364" s="212" t="str">
        <f t="shared" si="41"/>
        <v/>
      </c>
      <c r="H364" s="92">
        <f>IF(OR(ERR=FALSE,AND(F364="",G364="")),0,IF($C$12="D",$H$13+SUM($F$14:F364)-SUM($G$14:G364),$H$13-SUM($F$14:F364)+SUM($G$14:G364)))</f>
        <v>0</v>
      </c>
      <c r="I364" s="52"/>
    </row>
    <row r="365" spans="1:9">
      <c r="A365" s="89">
        <f t="shared" si="42"/>
        <v>352</v>
      </c>
      <c r="B365" s="185" t="str">
        <f t="shared" si="36"/>
        <v/>
      </c>
      <c r="C365" s="90" t="str">
        <f t="shared" si="37"/>
        <v/>
      </c>
      <c r="D365" s="89" t="str">
        <f t="shared" si="38"/>
        <v/>
      </c>
      <c r="E365" s="91" t="str">
        <f t="shared" si="39"/>
        <v/>
      </c>
      <c r="F365" s="212" t="str">
        <f t="shared" si="40"/>
        <v/>
      </c>
      <c r="G365" s="212" t="str">
        <f t="shared" si="41"/>
        <v/>
      </c>
      <c r="H365" s="92">
        <f>IF(OR(ERR=FALSE,AND(F365="",G365="")),0,IF($C$12="D",$H$13+SUM($F$14:F365)-SUM($G$14:G365),$H$13-SUM($F$14:F365)+SUM($G$14:G365)))</f>
        <v>0</v>
      </c>
      <c r="I365" s="7"/>
    </row>
    <row r="366" spans="1:9">
      <c r="A366" s="89">
        <f t="shared" si="42"/>
        <v>353</v>
      </c>
      <c r="B366" s="185" t="str">
        <f t="shared" si="36"/>
        <v/>
      </c>
      <c r="C366" s="90" t="str">
        <f t="shared" si="37"/>
        <v/>
      </c>
      <c r="D366" s="89" t="str">
        <f t="shared" si="38"/>
        <v/>
      </c>
      <c r="E366" s="91" t="str">
        <f t="shared" si="39"/>
        <v/>
      </c>
      <c r="F366" s="212" t="str">
        <f t="shared" si="40"/>
        <v/>
      </c>
      <c r="G366" s="212" t="str">
        <f t="shared" si="41"/>
        <v/>
      </c>
      <c r="H366" s="92">
        <f>IF(OR(ERR=FALSE,AND(F366="",G366="")),0,IF($C$12="D",$H$13+SUM($F$14:F366)-SUM($G$14:G366),$H$13-SUM($F$14:F366)+SUM($G$14:G366)))</f>
        <v>0</v>
      </c>
      <c r="I366" s="7"/>
    </row>
    <row r="367" spans="1:9">
      <c r="A367" s="89">
        <f t="shared" si="42"/>
        <v>354</v>
      </c>
      <c r="B367" s="185" t="str">
        <f t="shared" si="36"/>
        <v/>
      </c>
      <c r="C367" s="90" t="str">
        <f t="shared" si="37"/>
        <v/>
      </c>
      <c r="D367" s="89" t="str">
        <f t="shared" si="38"/>
        <v/>
      </c>
      <c r="E367" s="91" t="str">
        <f t="shared" si="39"/>
        <v/>
      </c>
      <c r="F367" s="212" t="str">
        <f t="shared" si="40"/>
        <v/>
      </c>
      <c r="G367" s="212" t="str">
        <f t="shared" si="41"/>
        <v/>
      </c>
      <c r="H367" s="92">
        <f>IF(OR(ERR=FALSE,AND(F367="",G367="")),0,IF($C$12="D",$H$13+SUM($F$14:F367)-SUM($G$14:G367),$H$13-SUM($F$14:F367)+SUM($G$14:G367)))</f>
        <v>0</v>
      </c>
      <c r="I367" s="7"/>
    </row>
    <row r="368" spans="1:9">
      <c r="A368" s="89">
        <f t="shared" si="42"/>
        <v>355</v>
      </c>
      <c r="B368" s="185" t="str">
        <f t="shared" si="36"/>
        <v/>
      </c>
      <c r="C368" s="90" t="str">
        <f t="shared" si="37"/>
        <v/>
      </c>
      <c r="D368" s="89" t="str">
        <f t="shared" si="38"/>
        <v/>
      </c>
      <c r="E368" s="91" t="str">
        <f t="shared" si="39"/>
        <v/>
      </c>
      <c r="F368" s="212" t="str">
        <f t="shared" si="40"/>
        <v/>
      </c>
      <c r="G368" s="212" t="str">
        <f t="shared" si="41"/>
        <v/>
      </c>
      <c r="H368" s="92">
        <f>IF(OR(ERR=FALSE,AND(F368="",G368="")),0,IF($C$12="D",$H$13+SUM($F$14:F368)-SUM($G$14:G368),$H$13-SUM($F$14:F368)+SUM($G$14:G368)))</f>
        <v>0</v>
      </c>
      <c r="I368" s="7"/>
    </row>
    <row r="369" spans="1:9">
      <c r="A369" s="89">
        <f t="shared" si="42"/>
        <v>356</v>
      </c>
      <c r="B369" s="185" t="str">
        <f t="shared" si="36"/>
        <v/>
      </c>
      <c r="C369" s="90" t="str">
        <f t="shared" si="37"/>
        <v/>
      </c>
      <c r="D369" s="89" t="str">
        <f t="shared" si="38"/>
        <v/>
      </c>
      <c r="E369" s="91" t="str">
        <f t="shared" si="39"/>
        <v/>
      </c>
      <c r="F369" s="212" t="str">
        <f t="shared" si="40"/>
        <v/>
      </c>
      <c r="G369" s="212" t="str">
        <f t="shared" si="41"/>
        <v/>
      </c>
      <c r="H369" s="92">
        <f>IF(OR(ERR=FALSE,AND(F369="",G369="")),0,IF($C$12="D",$H$13+SUM($F$14:F369)-SUM($G$14:G369),$H$13-SUM($F$14:F369)+SUM($G$14:G369)))</f>
        <v>0</v>
      </c>
      <c r="I369" s="7"/>
    </row>
    <row r="370" spans="1:9">
      <c r="A370" s="89">
        <f t="shared" si="42"/>
        <v>357</v>
      </c>
      <c r="B370" s="185" t="str">
        <f t="shared" si="36"/>
        <v/>
      </c>
      <c r="C370" s="90" t="str">
        <f t="shared" si="37"/>
        <v/>
      </c>
      <c r="D370" s="89" t="str">
        <f t="shared" si="38"/>
        <v/>
      </c>
      <c r="E370" s="91" t="str">
        <f t="shared" si="39"/>
        <v/>
      </c>
      <c r="F370" s="212" t="str">
        <f t="shared" si="40"/>
        <v/>
      </c>
      <c r="G370" s="212" t="str">
        <f t="shared" si="41"/>
        <v/>
      </c>
      <c r="H370" s="92">
        <f>IF(OR(ERR=FALSE,AND(F370="",G370="")),0,IF($C$12="D",$H$13+SUM($F$14:F370)-SUM($G$14:G370),$H$13-SUM($F$14:F370)+SUM($G$14:G370)))</f>
        <v>0</v>
      </c>
      <c r="I370" s="7"/>
    </row>
    <row r="371" spans="1:9">
      <c r="A371" s="89">
        <f t="shared" si="42"/>
        <v>358</v>
      </c>
      <c r="B371" s="185" t="str">
        <f t="shared" si="36"/>
        <v/>
      </c>
      <c r="C371" s="90" t="str">
        <f t="shared" si="37"/>
        <v/>
      </c>
      <c r="D371" s="89" t="str">
        <f t="shared" si="38"/>
        <v/>
      </c>
      <c r="E371" s="91" t="str">
        <f t="shared" si="39"/>
        <v/>
      </c>
      <c r="F371" s="212" t="str">
        <f t="shared" si="40"/>
        <v/>
      </c>
      <c r="G371" s="212" t="str">
        <f t="shared" si="41"/>
        <v/>
      </c>
      <c r="H371" s="92">
        <f>IF(OR(ERR=FALSE,AND(F371="",G371="")),0,IF($C$12="D",$H$13+SUM($F$14:F371)-SUM($G$14:G371),$H$13-SUM($F$14:F371)+SUM($G$14:G371)))</f>
        <v>0</v>
      </c>
      <c r="I371" s="7"/>
    </row>
    <row r="372" spans="1:9">
      <c r="A372" s="89">
        <f t="shared" si="42"/>
        <v>359</v>
      </c>
      <c r="B372" s="185" t="str">
        <f t="shared" si="36"/>
        <v/>
      </c>
      <c r="C372" s="90" t="str">
        <f t="shared" si="37"/>
        <v/>
      </c>
      <c r="D372" s="89" t="str">
        <f t="shared" si="38"/>
        <v/>
      </c>
      <c r="E372" s="91" t="str">
        <f t="shared" si="39"/>
        <v/>
      </c>
      <c r="F372" s="212" t="str">
        <f t="shared" si="40"/>
        <v/>
      </c>
      <c r="G372" s="212" t="str">
        <f t="shared" si="41"/>
        <v/>
      </c>
      <c r="H372" s="92">
        <f>IF(OR(ERR=FALSE,AND(F372="",G372="")),0,IF($C$12="D",$H$13+SUM($F$14:F372)-SUM($G$14:G372),$H$13-SUM($F$14:F372)+SUM($G$14:G372)))</f>
        <v>0</v>
      </c>
      <c r="I372" s="7"/>
    </row>
    <row r="373" spans="1:9">
      <c r="A373" s="89">
        <f t="shared" si="42"/>
        <v>360</v>
      </c>
      <c r="B373" s="185" t="str">
        <f t="shared" si="36"/>
        <v/>
      </c>
      <c r="C373" s="90" t="str">
        <f t="shared" si="37"/>
        <v/>
      </c>
      <c r="D373" s="89" t="str">
        <f t="shared" si="38"/>
        <v/>
      </c>
      <c r="E373" s="91" t="str">
        <f t="shared" si="39"/>
        <v/>
      </c>
      <c r="F373" s="212" t="str">
        <f t="shared" si="40"/>
        <v/>
      </c>
      <c r="G373" s="212" t="str">
        <f t="shared" si="41"/>
        <v/>
      </c>
      <c r="H373" s="92">
        <f>IF(OR(ERR=FALSE,AND(F373="",G373="")),0,IF($C$12="D",$H$13+SUM($F$14:F373)-SUM($G$14:G373),$H$13-SUM($F$14:F373)+SUM($G$14:G373)))</f>
        <v>0</v>
      </c>
      <c r="I373" s="7"/>
    </row>
    <row r="374" spans="1:9">
      <c r="A374" s="89">
        <f t="shared" si="42"/>
        <v>361</v>
      </c>
      <c r="B374" s="185" t="str">
        <f t="shared" si="36"/>
        <v/>
      </c>
      <c r="C374" s="90" t="str">
        <f t="shared" si="37"/>
        <v/>
      </c>
      <c r="D374" s="89" t="str">
        <f t="shared" si="38"/>
        <v/>
      </c>
      <c r="E374" s="91" t="str">
        <f t="shared" si="39"/>
        <v/>
      </c>
      <c r="F374" s="212" t="str">
        <f t="shared" si="40"/>
        <v/>
      </c>
      <c r="G374" s="212" t="str">
        <f t="shared" si="41"/>
        <v/>
      </c>
      <c r="H374" s="92">
        <f>IF(OR(ERR=FALSE,AND(F374="",G374="")),0,IF($C$12="D",$H$13+SUM($F$14:F374)-SUM($G$14:G374),$H$13-SUM($F$14:F374)+SUM($G$14:G374)))</f>
        <v>0</v>
      </c>
      <c r="I374" s="7"/>
    </row>
    <row r="375" spans="1:9">
      <c r="A375" s="89">
        <f t="shared" si="42"/>
        <v>362</v>
      </c>
      <c r="B375" s="185" t="str">
        <f t="shared" si="36"/>
        <v/>
      </c>
      <c r="C375" s="90" t="str">
        <f t="shared" si="37"/>
        <v/>
      </c>
      <c r="D375" s="89" t="str">
        <f t="shared" si="38"/>
        <v/>
      </c>
      <c r="E375" s="91" t="str">
        <f t="shared" si="39"/>
        <v/>
      </c>
      <c r="F375" s="212" t="str">
        <f t="shared" si="40"/>
        <v/>
      </c>
      <c r="G375" s="212" t="str">
        <f t="shared" si="41"/>
        <v/>
      </c>
      <c r="H375" s="92">
        <f>IF(OR(ERR=FALSE,AND(F375="",G375="")),0,IF($C$12="D",$H$13+SUM($F$14:F375)-SUM($G$14:G375),$H$13-SUM($F$14:F375)+SUM($G$14:G375)))</f>
        <v>0</v>
      </c>
      <c r="I375" s="7"/>
    </row>
    <row r="376" spans="1:9">
      <c r="A376" s="89">
        <f t="shared" si="42"/>
        <v>363</v>
      </c>
      <c r="B376" s="185" t="str">
        <f t="shared" si="36"/>
        <v/>
      </c>
      <c r="C376" s="90" t="str">
        <f t="shared" si="37"/>
        <v/>
      </c>
      <c r="D376" s="89" t="str">
        <f t="shared" si="38"/>
        <v/>
      </c>
      <c r="E376" s="91" t="str">
        <f t="shared" si="39"/>
        <v/>
      </c>
      <c r="F376" s="212" t="str">
        <f t="shared" si="40"/>
        <v/>
      </c>
      <c r="G376" s="212" t="str">
        <f t="shared" si="41"/>
        <v/>
      </c>
      <c r="H376" s="92">
        <f>IF(OR(ERR=FALSE,AND(F376="",G376="")),0,IF($C$12="D",$H$13+SUM($F$14:F376)-SUM($G$14:G376),$H$13-SUM($F$14:F376)+SUM($G$14:G376)))</f>
        <v>0</v>
      </c>
      <c r="I376" s="7"/>
    </row>
    <row r="377" spans="1:9">
      <c r="A377" s="89">
        <f t="shared" si="42"/>
        <v>364</v>
      </c>
      <c r="B377" s="185" t="str">
        <f t="shared" si="36"/>
        <v/>
      </c>
      <c r="C377" s="90" t="str">
        <f t="shared" si="37"/>
        <v/>
      </c>
      <c r="D377" s="89" t="str">
        <f t="shared" si="38"/>
        <v/>
      </c>
      <c r="E377" s="91" t="str">
        <f t="shared" si="39"/>
        <v/>
      </c>
      <c r="F377" s="212" t="str">
        <f t="shared" si="40"/>
        <v/>
      </c>
      <c r="G377" s="212" t="str">
        <f t="shared" si="41"/>
        <v/>
      </c>
      <c r="H377" s="92">
        <f>IF(OR(ERR=FALSE,AND(F377="",G377="")),0,IF($C$12="D",$H$13+SUM($F$14:F377)-SUM($G$14:G377),$H$13-SUM($F$14:F377)+SUM($G$14:G377)))</f>
        <v>0</v>
      </c>
      <c r="I377" s="7"/>
    </row>
    <row r="378" spans="1:9">
      <c r="A378" s="89">
        <f t="shared" si="42"/>
        <v>365</v>
      </c>
      <c r="B378" s="185" t="str">
        <f t="shared" si="36"/>
        <v/>
      </c>
      <c r="C378" s="90" t="str">
        <f t="shared" si="37"/>
        <v/>
      </c>
      <c r="D378" s="89" t="str">
        <f t="shared" si="38"/>
        <v/>
      </c>
      <c r="E378" s="91" t="str">
        <f t="shared" si="39"/>
        <v/>
      </c>
      <c r="F378" s="212" t="str">
        <f t="shared" si="40"/>
        <v/>
      </c>
      <c r="G378" s="212" t="str">
        <f t="shared" si="41"/>
        <v/>
      </c>
      <c r="H378" s="92">
        <f>IF(OR(ERR=FALSE,AND(F378="",G378="")),0,IF($C$12="D",$H$13+SUM($F$14:F378)-SUM($G$14:G378),$H$13-SUM($F$14:F378)+SUM($G$14:G378)))</f>
        <v>0</v>
      </c>
      <c r="I378" s="7"/>
    </row>
    <row r="379" spans="1:9">
      <c r="A379" s="89">
        <f t="shared" si="42"/>
        <v>366</v>
      </c>
      <c r="B379" s="185" t="str">
        <f t="shared" si="36"/>
        <v/>
      </c>
      <c r="C379" s="90" t="str">
        <f t="shared" si="37"/>
        <v/>
      </c>
      <c r="D379" s="89" t="str">
        <f t="shared" si="38"/>
        <v/>
      </c>
      <c r="E379" s="91" t="str">
        <f t="shared" si="39"/>
        <v/>
      </c>
      <c r="F379" s="212" t="str">
        <f t="shared" si="40"/>
        <v/>
      </c>
      <c r="G379" s="212" t="str">
        <f t="shared" si="41"/>
        <v/>
      </c>
      <c r="H379" s="92">
        <f>IF(OR(ERR=FALSE,AND(F379="",G379="")),0,IF($C$12="D",$H$13+SUM($F$14:F379)-SUM($G$14:G379),$H$13-SUM($F$14:F379)+SUM($G$14:G379)))</f>
        <v>0</v>
      </c>
      <c r="I379" s="7"/>
    </row>
    <row r="380" spans="1:9">
      <c r="A380" s="89">
        <f t="shared" si="42"/>
        <v>367</v>
      </c>
      <c r="B380" s="185" t="str">
        <f t="shared" si="36"/>
        <v/>
      </c>
      <c r="C380" s="90" t="str">
        <f t="shared" si="37"/>
        <v/>
      </c>
      <c r="D380" s="89" t="str">
        <f t="shared" si="38"/>
        <v/>
      </c>
      <c r="E380" s="91" t="str">
        <f t="shared" si="39"/>
        <v/>
      </c>
      <c r="F380" s="212" t="str">
        <f t="shared" si="40"/>
        <v/>
      </c>
      <c r="G380" s="212" t="str">
        <f t="shared" si="41"/>
        <v/>
      </c>
      <c r="H380" s="92">
        <f>IF(OR(ERR=FALSE,AND(F380="",G380="")),0,IF($C$12="D",$H$13+SUM($F$14:F380)-SUM($G$14:G380),$H$13-SUM($F$14:F380)+SUM($G$14:G380)))</f>
        <v>0</v>
      </c>
      <c r="I380" s="7"/>
    </row>
    <row r="381" spans="1:9">
      <c r="A381" s="89">
        <f t="shared" si="42"/>
        <v>368</v>
      </c>
      <c r="B381" s="185" t="str">
        <f t="shared" si="36"/>
        <v/>
      </c>
      <c r="C381" s="90" t="str">
        <f t="shared" si="37"/>
        <v/>
      </c>
      <c r="D381" s="89" t="str">
        <f t="shared" si="38"/>
        <v/>
      </c>
      <c r="E381" s="91" t="str">
        <f t="shared" si="39"/>
        <v/>
      </c>
      <c r="F381" s="212" t="str">
        <f t="shared" si="40"/>
        <v/>
      </c>
      <c r="G381" s="212" t="str">
        <f t="shared" si="41"/>
        <v/>
      </c>
      <c r="H381" s="92">
        <f>IF(OR(ERR=FALSE,AND(F381="",G381="")),0,IF($C$12="D",$H$13+SUM($F$14:F381)-SUM($G$14:G381),$H$13-SUM($F$14:F381)+SUM($G$14:G381)))</f>
        <v>0</v>
      </c>
      <c r="I381" s="7"/>
    </row>
    <row r="382" spans="1:9">
      <c r="A382" s="89">
        <f t="shared" si="42"/>
        <v>369</v>
      </c>
      <c r="B382" s="185" t="str">
        <f t="shared" si="36"/>
        <v/>
      </c>
      <c r="C382" s="90" t="str">
        <f t="shared" si="37"/>
        <v/>
      </c>
      <c r="D382" s="89" t="str">
        <f t="shared" si="38"/>
        <v/>
      </c>
      <c r="E382" s="91" t="str">
        <f t="shared" si="39"/>
        <v/>
      </c>
      <c r="F382" s="212" t="str">
        <f t="shared" si="40"/>
        <v/>
      </c>
      <c r="G382" s="212" t="str">
        <f t="shared" si="41"/>
        <v/>
      </c>
      <c r="H382" s="92">
        <f>IF(OR(ERR=FALSE,AND(F382="",G382="")),0,IF($C$12="D",$H$13+SUM($F$14:F382)-SUM($G$14:G382),$H$13-SUM($F$14:F382)+SUM($G$14:G382)))</f>
        <v>0</v>
      </c>
      <c r="I382" s="7"/>
    </row>
    <row r="383" spans="1:9">
      <c r="A383" s="89">
        <f t="shared" si="42"/>
        <v>370</v>
      </c>
      <c r="B383" s="185" t="str">
        <f t="shared" si="36"/>
        <v/>
      </c>
      <c r="C383" s="90" t="str">
        <f t="shared" si="37"/>
        <v/>
      </c>
      <c r="D383" s="89" t="str">
        <f t="shared" si="38"/>
        <v/>
      </c>
      <c r="E383" s="91" t="str">
        <f t="shared" si="39"/>
        <v/>
      </c>
      <c r="F383" s="212" t="str">
        <f t="shared" si="40"/>
        <v/>
      </c>
      <c r="G383" s="212" t="str">
        <f t="shared" si="41"/>
        <v/>
      </c>
      <c r="H383" s="92">
        <f>IF(OR(ERR=FALSE,AND(F383="",G383="")),0,IF($C$12="D",$H$13+SUM($F$14:F383)-SUM($G$14:G383),$H$13-SUM($F$14:F383)+SUM($G$14:G383)))</f>
        <v>0</v>
      </c>
      <c r="I383" s="7"/>
    </row>
    <row r="384" spans="1:9">
      <c r="A384" s="89">
        <f t="shared" si="42"/>
        <v>371</v>
      </c>
      <c r="B384" s="185" t="str">
        <f t="shared" si="36"/>
        <v/>
      </c>
      <c r="C384" s="90" t="str">
        <f t="shared" si="37"/>
        <v/>
      </c>
      <c r="D384" s="89" t="str">
        <f t="shared" si="38"/>
        <v/>
      </c>
      <c r="E384" s="91" t="str">
        <f t="shared" si="39"/>
        <v/>
      </c>
      <c r="F384" s="212" t="str">
        <f t="shared" si="40"/>
        <v/>
      </c>
      <c r="G384" s="212" t="str">
        <f t="shared" si="41"/>
        <v/>
      </c>
      <c r="H384" s="92">
        <f>IF(OR(ERR=FALSE,AND(F384="",G384="")),0,IF($C$12="D",$H$13+SUM($F$14:F384)-SUM($G$14:G384),$H$13-SUM($F$14:F384)+SUM($G$14:G384)))</f>
        <v>0</v>
      </c>
      <c r="I384" s="7"/>
    </row>
    <row r="385" spans="1:9">
      <c r="A385" s="89">
        <f t="shared" si="42"/>
        <v>372</v>
      </c>
      <c r="B385" s="185" t="str">
        <f t="shared" si="36"/>
        <v/>
      </c>
      <c r="C385" s="90" t="str">
        <f t="shared" si="37"/>
        <v/>
      </c>
      <c r="D385" s="89" t="str">
        <f t="shared" si="38"/>
        <v/>
      </c>
      <c r="E385" s="91" t="str">
        <f t="shared" si="39"/>
        <v/>
      </c>
      <c r="F385" s="212" t="str">
        <f t="shared" si="40"/>
        <v/>
      </c>
      <c r="G385" s="212" t="str">
        <f t="shared" si="41"/>
        <v/>
      </c>
      <c r="H385" s="92">
        <f>IF(OR(ERR=FALSE,AND(F385="",G385="")),0,IF($C$12="D",$H$13+SUM($F$14:F385)-SUM($G$14:G385),$H$13-SUM($F$14:F385)+SUM($G$14:G385)))</f>
        <v>0</v>
      </c>
      <c r="I385" s="7"/>
    </row>
    <row r="386" spans="1:9">
      <c r="A386" s="89">
        <f t="shared" si="42"/>
        <v>373</v>
      </c>
      <c r="B386" s="185" t="str">
        <f t="shared" si="36"/>
        <v/>
      </c>
      <c r="C386" s="90" t="str">
        <f t="shared" si="37"/>
        <v/>
      </c>
      <c r="D386" s="89" t="str">
        <f t="shared" si="38"/>
        <v/>
      </c>
      <c r="E386" s="91" t="str">
        <f t="shared" si="39"/>
        <v/>
      </c>
      <c r="F386" s="212" t="str">
        <f t="shared" si="40"/>
        <v/>
      </c>
      <c r="G386" s="212" t="str">
        <f t="shared" si="41"/>
        <v/>
      </c>
      <c r="H386" s="92">
        <f>IF(OR(ERR=FALSE,AND(F386="",G386="")),0,IF($C$12="D",$H$13+SUM($F$14:F386)-SUM($G$14:G386),$H$13-SUM($F$14:F386)+SUM($G$14:G386)))</f>
        <v>0</v>
      </c>
      <c r="I386" s="7"/>
    </row>
    <row r="387" spans="1:9">
      <c r="A387" s="89">
        <f t="shared" si="42"/>
        <v>374</v>
      </c>
      <c r="B387" s="185" t="str">
        <f t="shared" si="36"/>
        <v/>
      </c>
      <c r="C387" s="90" t="str">
        <f t="shared" si="37"/>
        <v/>
      </c>
      <c r="D387" s="89" t="str">
        <f t="shared" si="38"/>
        <v/>
      </c>
      <c r="E387" s="91" t="str">
        <f t="shared" si="39"/>
        <v/>
      </c>
      <c r="F387" s="212" t="str">
        <f t="shared" si="40"/>
        <v/>
      </c>
      <c r="G387" s="212" t="str">
        <f t="shared" si="41"/>
        <v/>
      </c>
      <c r="H387" s="92">
        <f>IF(OR(ERR=FALSE,AND(F387="",G387="")),0,IF($C$12="D",$H$13+SUM($F$14:F387)-SUM($G$14:G387),$H$13-SUM($F$14:F387)+SUM($G$14:G387)))</f>
        <v>0</v>
      </c>
      <c r="I387" s="7"/>
    </row>
    <row r="388" spans="1:9">
      <c r="A388" s="89">
        <f t="shared" si="42"/>
        <v>375</v>
      </c>
      <c r="B388" s="185" t="str">
        <f t="shared" ref="B388:B451" si="43">IF(ISERROR(VLOOKUP(A388&amp;H$9,JU_AKUN,6,FALSE)=TRUE),"",VLOOKUP(A388&amp;H$9,JU_AKUN,6,FALSE))</f>
        <v/>
      </c>
      <c r="C388" s="90" t="str">
        <f t="shared" ref="C388:C451" si="44">IF(ISERROR(VLOOKUP(A388&amp;H$9,JU_AKUN,7,FALSE)=TRUE),"",VLOOKUP(A388&amp;H$9,JU_AKUN,7,FALSE))</f>
        <v/>
      </c>
      <c r="D388" s="89" t="str">
        <f t="shared" ref="D388:D451" si="45">IF(ISERROR(VLOOKUP(A388&amp;H$9,JU_AKUN,8,FALSE)=TRUE),"",VLOOKUP(A388&amp;H$9,JU_AKUN,8,FALSE))</f>
        <v/>
      </c>
      <c r="E388" s="91" t="str">
        <f t="shared" ref="E388:E451" si="46">IF(ISERROR(VLOOKUP(A388&amp;H$9,JU_AKUN,9,FALSE)=TRUE),"",VLOOKUP(A388&amp;H$9,JU_AKUN,9,FALSE))</f>
        <v/>
      </c>
      <c r="F388" s="212" t="str">
        <f t="shared" ref="F388:F451" si="47">IF(ISERROR(VLOOKUP(A388&amp;H$9,JU_AKUN,14,FALSE)=TRUE),"",VLOOKUP(A388&amp;H$9,JU_AKUN,14,FALSE))</f>
        <v/>
      </c>
      <c r="G388" s="212" t="str">
        <f t="shared" ref="G388:G451" si="48">IF(ISERROR(VLOOKUP(A388&amp;H$9,JU_AKUN,15,FALSE)=TRUE),"",VLOOKUP(A388&amp;H$9,JU_AKUN,15,FALSE))</f>
        <v/>
      </c>
      <c r="H388" s="92">
        <f>IF(OR(ERR=FALSE,AND(F388="",G388="")),0,IF($C$12="D",$H$13+SUM($F$14:F388)-SUM($G$14:G388),$H$13-SUM($F$14:F388)+SUM($G$14:G388)))</f>
        <v>0</v>
      </c>
      <c r="I388" s="7"/>
    </row>
    <row r="389" spans="1:9">
      <c r="A389" s="89">
        <f t="shared" si="42"/>
        <v>376</v>
      </c>
      <c r="B389" s="185" t="str">
        <f t="shared" si="43"/>
        <v/>
      </c>
      <c r="C389" s="90" t="str">
        <f t="shared" si="44"/>
        <v/>
      </c>
      <c r="D389" s="89" t="str">
        <f t="shared" si="45"/>
        <v/>
      </c>
      <c r="E389" s="91" t="str">
        <f t="shared" si="46"/>
        <v/>
      </c>
      <c r="F389" s="212" t="str">
        <f t="shared" si="47"/>
        <v/>
      </c>
      <c r="G389" s="212" t="str">
        <f t="shared" si="48"/>
        <v/>
      </c>
      <c r="H389" s="92">
        <f>IF(OR(ERR=FALSE,AND(F389="",G389="")),0,IF($C$12="D",$H$13+SUM($F$14:F389)-SUM($G$14:G389),$H$13-SUM($F$14:F389)+SUM($G$14:G389)))</f>
        <v>0</v>
      </c>
      <c r="I389" s="7"/>
    </row>
    <row r="390" spans="1:9">
      <c r="A390" s="89">
        <f t="shared" si="42"/>
        <v>377</v>
      </c>
      <c r="B390" s="185" t="str">
        <f t="shared" si="43"/>
        <v/>
      </c>
      <c r="C390" s="90" t="str">
        <f t="shared" si="44"/>
        <v/>
      </c>
      <c r="D390" s="89" t="str">
        <f t="shared" si="45"/>
        <v/>
      </c>
      <c r="E390" s="91" t="str">
        <f t="shared" si="46"/>
        <v/>
      </c>
      <c r="F390" s="212" t="str">
        <f t="shared" si="47"/>
        <v/>
      </c>
      <c r="G390" s="212" t="str">
        <f t="shared" si="48"/>
        <v/>
      </c>
      <c r="H390" s="92">
        <f>IF(OR(ERR=FALSE,AND(F390="",G390="")),0,IF($C$12="D",$H$13+SUM($F$14:F390)-SUM($G$14:G390),$H$13-SUM($F$14:F390)+SUM($G$14:G390)))</f>
        <v>0</v>
      </c>
      <c r="I390" s="7"/>
    </row>
    <row r="391" spans="1:9">
      <c r="A391" s="89">
        <f t="shared" si="42"/>
        <v>378</v>
      </c>
      <c r="B391" s="185" t="str">
        <f t="shared" si="43"/>
        <v/>
      </c>
      <c r="C391" s="90" t="str">
        <f t="shared" si="44"/>
        <v/>
      </c>
      <c r="D391" s="89" t="str">
        <f t="shared" si="45"/>
        <v/>
      </c>
      <c r="E391" s="91" t="str">
        <f t="shared" si="46"/>
        <v/>
      </c>
      <c r="F391" s="212" t="str">
        <f t="shared" si="47"/>
        <v/>
      </c>
      <c r="G391" s="212" t="str">
        <f t="shared" si="48"/>
        <v/>
      </c>
      <c r="H391" s="92">
        <f>IF(OR(ERR=FALSE,AND(F391="",G391="")),0,IF($C$12="D",$H$13+SUM($F$14:F391)-SUM($G$14:G391),$H$13-SUM($F$14:F391)+SUM($G$14:G391)))</f>
        <v>0</v>
      </c>
      <c r="I391" s="7"/>
    </row>
    <row r="392" spans="1:9">
      <c r="A392" s="89">
        <f t="shared" si="42"/>
        <v>379</v>
      </c>
      <c r="B392" s="185" t="str">
        <f t="shared" si="43"/>
        <v/>
      </c>
      <c r="C392" s="90" t="str">
        <f t="shared" si="44"/>
        <v/>
      </c>
      <c r="D392" s="89" t="str">
        <f t="shared" si="45"/>
        <v/>
      </c>
      <c r="E392" s="91" t="str">
        <f t="shared" si="46"/>
        <v/>
      </c>
      <c r="F392" s="212" t="str">
        <f t="shared" si="47"/>
        <v/>
      </c>
      <c r="G392" s="212" t="str">
        <f t="shared" si="48"/>
        <v/>
      </c>
      <c r="H392" s="92">
        <f>IF(OR(ERR=FALSE,AND(F392="",G392="")),0,IF($C$12="D",$H$13+SUM($F$14:F392)-SUM($G$14:G392),$H$13-SUM($F$14:F392)+SUM($G$14:G392)))</f>
        <v>0</v>
      </c>
      <c r="I392" s="7"/>
    </row>
    <row r="393" spans="1:9">
      <c r="A393" s="89">
        <f t="shared" si="42"/>
        <v>380</v>
      </c>
      <c r="B393" s="185" t="str">
        <f t="shared" si="43"/>
        <v/>
      </c>
      <c r="C393" s="90" t="str">
        <f t="shared" si="44"/>
        <v/>
      </c>
      <c r="D393" s="89" t="str">
        <f t="shared" si="45"/>
        <v/>
      </c>
      <c r="E393" s="91" t="str">
        <f t="shared" si="46"/>
        <v/>
      </c>
      <c r="F393" s="212" t="str">
        <f t="shared" si="47"/>
        <v/>
      </c>
      <c r="G393" s="212" t="str">
        <f t="shared" si="48"/>
        <v/>
      </c>
      <c r="H393" s="92">
        <f>IF(OR(ERR=FALSE,AND(F393="",G393="")),0,IF($C$12="D",$H$13+SUM($F$14:F393)-SUM($G$14:G393),$H$13-SUM($F$14:F393)+SUM($G$14:G393)))</f>
        <v>0</v>
      </c>
      <c r="I393" s="7"/>
    </row>
    <row r="394" spans="1:9">
      <c r="A394" s="89">
        <f t="shared" si="42"/>
        <v>381</v>
      </c>
      <c r="B394" s="185" t="str">
        <f t="shared" si="43"/>
        <v/>
      </c>
      <c r="C394" s="90" t="str">
        <f t="shared" si="44"/>
        <v/>
      </c>
      <c r="D394" s="89" t="str">
        <f t="shared" si="45"/>
        <v/>
      </c>
      <c r="E394" s="91" t="str">
        <f t="shared" si="46"/>
        <v/>
      </c>
      <c r="F394" s="212" t="str">
        <f t="shared" si="47"/>
        <v/>
      </c>
      <c r="G394" s="212" t="str">
        <f t="shared" si="48"/>
        <v/>
      </c>
      <c r="H394" s="92">
        <f>IF(OR(ERR=FALSE,AND(F394="",G394="")),0,IF($C$12="D",$H$13+SUM($F$14:F394)-SUM($G$14:G394),$H$13-SUM($F$14:F394)+SUM($G$14:G394)))</f>
        <v>0</v>
      </c>
      <c r="I394" s="7"/>
    </row>
    <row r="395" spans="1:9">
      <c r="A395" s="89">
        <f t="shared" si="42"/>
        <v>382</v>
      </c>
      <c r="B395" s="185" t="str">
        <f t="shared" si="43"/>
        <v/>
      </c>
      <c r="C395" s="90" t="str">
        <f t="shared" si="44"/>
        <v/>
      </c>
      <c r="D395" s="89" t="str">
        <f t="shared" si="45"/>
        <v/>
      </c>
      <c r="E395" s="91" t="str">
        <f t="shared" si="46"/>
        <v/>
      </c>
      <c r="F395" s="212" t="str">
        <f t="shared" si="47"/>
        <v/>
      </c>
      <c r="G395" s="212" t="str">
        <f t="shared" si="48"/>
        <v/>
      </c>
      <c r="H395" s="92">
        <f>IF(OR(ERR=FALSE,AND(F395="",G395="")),0,IF($C$12="D",$H$13+SUM($F$14:F395)-SUM($G$14:G395),$H$13-SUM($F$14:F395)+SUM($G$14:G395)))</f>
        <v>0</v>
      </c>
      <c r="I395" s="7"/>
    </row>
    <row r="396" spans="1:9">
      <c r="A396" s="89">
        <f t="shared" si="42"/>
        <v>383</v>
      </c>
      <c r="B396" s="185" t="str">
        <f t="shared" si="43"/>
        <v/>
      </c>
      <c r="C396" s="90" t="str">
        <f t="shared" si="44"/>
        <v/>
      </c>
      <c r="D396" s="89" t="str">
        <f t="shared" si="45"/>
        <v/>
      </c>
      <c r="E396" s="91" t="str">
        <f t="shared" si="46"/>
        <v/>
      </c>
      <c r="F396" s="212" t="str">
        <f t="shared" si="47"/>
        <v/>
      </c>
      <c r="G396" s="212" t="str">
        <f t="shared" si="48"/>
        <v/>
      </c>
      <c r="H396" s="92">
        <f>IF(OR(ERR=FALSE,AND(F396="",G396="")),0,IF($C$12="D",$H$13+SUM($F$14:F396)-SUM($G$14:G396),$H$13-SUM($F$14:F396)+SUM($G$14:G396)))</f>
        <v>0</v>
      </c>
      <c r="I396" s="7"/>
    </row>
    <row r="397" spans="1:9">
      <c r="A397" s="89">
        <f t="shared" si="42"/>
        <v>384</v>
      </c>
      <c r="B397" s="185" t="str">
        <f t="shared" si="43"/>
        <v/>
      </c>
      <c r="C397" s="90" t="str">
        <f t="shared" si="44"/>
        <v/>
      </c>
      <c r="D397" s="89" t="str">
        <f t="shared" si="45"/>
        <v/>
      </c>
      <c r="E397" s="91" t="str">
        <f t="shared" si="46"/>
        <v/>
      </c>
      <c r="F397" s="212" t="str">
        <f t="shared" si="47"/>
        <v/>
      </c>
      <c r="G397" s="212" t="str">
        <f t="shared" si="48"/>
        <v/>
      </c>
      <c r="H397" s="92">
        <f>IF(OR(ERR=FALSE,AND(F397="",G397="")),0,IF($C$12="D",$H$13+SUM($F$14:F397)-SUM($G$14:G397),$H$13-SUM($F$14:F397)+SUM($G$14:G397)))</f>
        <v>0</v>
      </c>
      <c r="I397" s="52"/>
    </row>
    <row r="398" spans="1:9">
      <c r="A398" s="89">
        <f t="shared" si="42"/>
        <v>385</v>
      </c>
      <c r="B398" s="185" t="str">
        <f t="shared" si="43"/>
        <v/>
      </c>
      <c r="C398" s="90" t="str">
        <f t="shared" si="44"/>
        <v/>
      </c>
      <c r="D398" s="89" t="str">
        <f t="shared" si="45"/>
        <v/>
      </c>
      <c r="E398" s="91" t="str">
        <f t="shared" si="46"/>
        <v/>
      </c>
      <c r="F398" s="212" t="str">
        <f t="shared" si="47"/>
        <v/>
      </c>
      <c r="G398" s="212" t="str">
        <f t="shared" si="48"/>
        <v/>
      </c>
      <c r="H398" s="92">
        <f>IF(OR(ERR=FALSE,AND(F398="",G398="")),0,IF($C$12="D",$H$13+SUM($F$14:F398)-SUM($G$14:G398),$H$13-SUM($F$14:F398)+SUM($G$14:G398)))</f>
        <v>0</v>
      </c>
      <c r="I398" s="7"/>
    </row>
    <row r="399" spans="1:9">
      <c r="A399" s="89">
        <f t="shared" si="42"/>
        <v>386</v>
      </c>
      <c r="B399" s="185" t="str">
        <f t="shared" si="43"/>
        <v/>
      </c>
      <c r="C399" s="90" t="str">
        <f t="shared" si="44"/>
        <v/>
      </c>
      <c r="D399" s="89" t="str">
        <f t="shared" si="45"/>
        <v/>
      </c>
      <c r="E399" s="91" t="str">
        <f t="shared" si="46"/>
        <v/>
      </c>
      <c r="F399" s="212" t="str">
        <f t="shared" si="47"/>
        <v/>
      </c>
      <c r="G399" s="212" t="str">
        <f t="shared" si="48"/>
        <v/>
      </c>
      <c r="H399" s="92">
        <f>IF(OR(ERR=FALSE,AND(F399="",G399="")),0,IF($C$12="D",$H$13+SUM($F$14:F399)-SUM($G$14:G399),$H$13-SUM($F$14:F399)+SUM($G$14:G399)))</f>
        <v>0</v>
      </c>
      <c r="I399" s="7"/>
    </row>
    <row r="400" spans="1:9">
      <c r="A400" s="89">
        <f t="shared" si="42"/>
        <v>387</v>
      </c>
      <c r="B400" s="185" t="str">
        <f t="shared" si="43"/>
        <v/>
      </c>
      <c r="C400" s="90" t="str">
        <f t="shared" si="44"/>
        <v/>
      </c>
      <c r="D400" s="89" t="str">
        <f t="shared" si="45"/>
        <v/>
      </c>
      <c r="E400" s="91" t="str">
        <f t="shared" si="46"/>
        <v/>
      </c>
      <c r="F400" s="212" t="str">
        <f t="shared" si="47"/>
        <v/>
      </c>
      <c r="G400" s="212" t="str">
        <f t="shared" si="48"/>
        <v/>
      </c>
      <c r="H400" s="92">
        <f>IF(OR(ERR=FALSE,AND(F400="",G400="")),0,IF($C$12="D",$H$13+SUM($F$14:F400)-SUM($G$14:G400),$H$13-SUM($F$14:F400)+SUM($G$14:G400)))</f>
        <v>0</v>
      </c>
      <c r="I400" s="7"/>
    </row>
    <row r="401" spans="1:9">
      <c r="A401" s="89">
        <f t="shared" si="42"/>
        <v>388</v>
      </c>
      <c r="B401" s="185" t="str">
        <f t="shared" si="43"/>
        <v/>
      </c>
      <c r="C401" s="90" t="str">
        <f t="shared" si="44"/>
        <v/>
      </c>
      <c r="D401" s="89" t="str">
        <f t="shared" si="45"/>
        <v/>
      </c>
      <c r="E401" s="91" t="str">
        <f t="shared" si="46"/>
        <v/>
      </c>
      <c r="F401" s="212" t="str">
        <f t="shared" si="47"/>
        <v/>
      </c>
      <c r="G401" s="212" t="str">
        <f t="shared" si="48"/>
        <v/>
      </c>
      <c r="H401" s="92">
        <f>IF(OR(ERR=FALSE,AND(F401="",G401="")),0,IF($C$12="D",$H$13+SUM($F$14:F401)-SUM($G$14:G401),$H$13-SUM($F$14:F401)+SUM($G$14:G401)))</f>
        <v>0</v>
      </c>
      <c r="I401" s="7"/>
    </row>
    <row r="402" spans="1:9">
      <c r="A402" s="89">
        <f t="shared" si="42"/>
        <v>389</v>
      </c>
      <c r="B402" s="185" t="str">
        <f t="shared" si="43"/>
        <v/>
      </c>
      <c r="C402" s="90" t="str">
        <f t="shared" si="44"/>
        <v/>
      </c>
      <c r="D402" s="89" t="str">
        <f t="shared" si="45"/>
        <v/>
      </c>
      <c r="E402" s="91" t="str">
        <f t="shared" si="46"/>
        <v/>
      </c>
      <c r="F402" s="212" t="str">
        <f t="shared" si="47"/>
        <v/>
      </c>
      <c r="G402" s="212" t="str">
        <f t="shared" si="48"/>
        <v/>
      </c>
      <c r="H402" s="92">
        <f>IF(OR(ERR=FALSE,AND(F402="",G402="")),0,IF($C$12="D",$H$13+SUM($F$14:F402)-SUM($G$14:G402),$H$13-SUM($F$14:F402)+SUM($G$14:G402)))</f>
        <v>0</v>
      </c>
      <c r="I402" s="7"/>
    </row>
    <row r="403" spans="1:9">
      <c r="A403" s="89">
        <f t="shared" si="42"/>
        <v>390</v>
      </c>
      <c r="B403" s="185" t="str">
        <f t="shared" si="43"/>
        <v/>
      </c>
      <c r="C403" s="90" t="str">
        <f t="shared" si="44"/>
        <v/>
      </c>
      <c r="D403" s="89" t="str">
        <f t="shared" si="45"/>
        <v/>
      </c>
      <c r="E403" s="91" t="str">
        <f t="shared" si="46"/>
        <v/>
      </c>
      <c r="F403" s="212" t="str">
        <f t="shared" si="47"/>
        <v/>
      </c>
      <c r="G403" s="212" t="str">
        <f t="shared" si="48"/>
        <v/>
      </c>
      <c r="H403" s="92">
        <f>IF(OR(ERR=FALSE,AND(F403="",G403="")),0,IF($C$12="D",$H$13+SUM($F$14:F403)-SUM($G$14:G403),$H$13-SUM($F$14:F403)+SUM($G$14:G403)))</f>
        <v>0</v>
      </c>
      <c r="I403" s="7"/>
    </row>
    <row r="404" spans="1:9">
      <c r="A404" s="89">
        <f t="shared" si="42"/>
        <v>391</v>
      </c>
      <c r="B404" s="185" t="str">
        <f t="shared" si="43"/>
        <v/>
      </c>
      <c r="C404" s="90" t="str">
        <f t="shared" si="44"/>
        <v/>
      </c>
      <c r="D404" s="89" t="str">
        <f t="shared" si="45"/>
        <v/>
      </c>
      <c r="E404" s="91" t="str">
        <f t="shared" si="46"/>
        <v/>
      </c>
      <c r="F404" s="212" t="str">
        <f t="shared" si="47"/>
        <v/>
      </c>
      <c r="G404" s="212" t="str">
        <f t="shared" si="48"/>
        <v/>
      </c>
      <c r="H404" s="92">
        <f>IF(OR(ERR=FALSE,AND(F404="",G404="")),0,IF($C$12="D",$H$13+SUM($F$14:F404)-SUM($G$14:G404),$H$13-SUM($F$14:F404)+SUM($G$14:G404)))</f>
        <v>0</v>
      </c>
      <c r="I404" s="7"/>
    </row>
    <row r="405" spans="1:9">
      <c r="A405" s="89">
        <f t="shared" si="42"/>
        <v>392</v>
      </c>
      <c r="B405" s="185" t="str">
        <f t="shared" si="43"/>
        <v/>
      </c>
      <c r="C405" s="90" t="str">
        <f t="shared" si="44"/>
        <v/>
      </c>
      <c r="D405" s="89" t="str">
        <f t="shared" si="45"/>
        <v/>
      </c>
      <c r="E405" s="91" t="str">
        <f t="shared" si="46"/>
        <v/>
      </c>
      <c r="F405" s="212" t="str">
        <f t="shared" si="47"/>
        <v/>
      </c>
      <c r="G405" s="212" t="str">
        <f t="shared" si="48"/>
        <v/>
      </c>
      <c r="H405" s="92">
        <f>IF(OR(ERR=FALSE,AND(F405="",G405="")),0,IF($C$12="D",$H$13+SUM($F$14:F405)-SUM($G$14:G405),$H$13-SUM($F$14:F405)+SUM($G$14:G405)))</f>
        <v>0</v>
      </c>
      <c r="I405" s="7"/>
    </row>
    <row r="406" spans="1:9">
      <c r="A406" s="89">
        <f t="shared" si="42"/>
        <v>393</v>
      </c>
      <c r="B406" s="185" t="str">
        <f t="shared" si="43"/>
        <v/>
      </c>
      <c r="C406" s="90" t="str">
        <f t="shared" si="44"/>
        <v/>
      </c>
      <c r="D406" s="89" t="str">
        <f t="shared" si="45"/>
        <v/>
      </c>
      <c r="E406" s="91" t="str">
        <f t="shared" si="46"/>
        <v/>
      </c>
      <c r="F406" s="212" t="str">
        <f t="shared" si="47"/>
        <v/>
      </c>
      <c r="G406" s="212" t="str">
        <f t="shared" si="48"/>
        <v/>
      </c>
      <c r="H406" s="92">
        <f>IF(OR(ERR=FALSE,AND(F406="",G406="")),0,IF($C$12="D",$H$13+SUM($F$14:F406)-SUM($G$14:G406),$H$13-SUM($F$14:F406)+SUM($G$14:G406)))</f>
        <v>0</v>
      </c>
      <c r="I406" s="7"/>
    </row>
    <row r="407" spans="1:9">
      <c r="A407" s="89">
        <f t="shared" si="42"/>
        <v>394</v>
      </c>
      <c r="B407" s="185" t="str">
        <f t="shared" si="43"/>
        <v/>
      </c>
      <c r="C407" s="90" t="str">
        <f t="shared" si="44"/>
        <v/>
      </c>
      <c r="D407" s="89" t="str">
        <f t="shared" si="45"/>
        <v/>
      </c>
      <c r="E407" s="91" t="str">
        <f t="shared" si="46"/>
        <v/>
      </c>
      <c r="F407" s="212" t="str">
        <f t="shared" si="47"/>
        <v/>
      </c>
      <c r="G407" s="212" t="str">
        <f t="shared" si="48"/>
        <v/>
      </c>
      <c r="H407" s="92">
        <f>IF(OR(ERR=FALSE,AND(F407="",G407="")),0,IF($C$12="D",$H$13+SUM($F$14:F407)-SUM($G$14:G407),$H$13-SUM($F$14:F407)+SUM($G$14:G407)))</f>
        <v>0</v>
      </c>
      <c r="I407" s="7"/>
    </row>
    <row r="408" spans="1:9">
      <c r="A408" s="89">
        <f t="shared" si="42"/>
        <v>395</v>
      </c>
      <c r="B408" s="185" t="str">
        <f t="shared" si="43"/>
        <v/>
      </c>
      <c r="C408" s="90" t="str">
        <f t="shared" si="44"/>
        <v/>
      </c>
      <c r="D408" s="89" t="str">
        <f t="shared" si="45"/>
        <v/>
      </c>
      <c r="E408" s="91" t="str">
        <f t="shared" si="46"/>
        <v/>
      </c>
      <c r="F408" s="212" t="str">
        <f t="shared" si="47"/>
        <v/>
      </c>
      <c r="G408" s="212" t="str">
        <f t="shared" si="48"/>
        <v/>
      </c>
      <c r="H408" s="92">
        <f>IF(OR(ERR=FALSE,AND(F408="",G408="")),0,IF($C$12="D",$H$13+SUM($F$14:F408)-SUM($G$14:G408),$H$13-SUM($F$14:F408)+SUM($G$14:G408)))</f>
        <v>0</v>
      </c>
      <c r="I408" s="7"/>
    </row>
    <row r="409" spans="1:9">
      <c r="A409" s="89">
        <f t="shared" si="42"/>
        <v>396</v>
      </c>
      <c r="B409" s="185" t="str">
        <f t="shared" si="43"/>
        <v/>
      </c>
      <c r="C409" s="90" t="str">
        <f t="shared" si="44"/>
        <v/>
      </c>
      <c r="D409" s="89" t="str">
        <f t="shared" si="45"/>
        <v/>
      </c>
      <c r="E409" s="91" t="str">
        <f t="shared" si="46"/>
        <v/>
      </c>
      <c r="F409" s="212" t="str">
        <f t="shared" si="47"/>
        <v/>
      </c>
      <c r="G409" s="212" t="str">
        <f t="shared" si="48"/>
        <v/>
      </c>
      <c r="H409" s="92">
        <f>IF(OR(ERR=FALSE,AND(F409="",G409="")),0,IF($C$12="D",$H$13+SUM($F$14:F409)-SUM($G$14:G409),$H$13-SUM($F$14:F409)+SUM($G$14:G409)))</f>
        <v>0</v>
      </c>
      <c r="I409" s="7"/>
    </row>
    <row r="410" spans="1:9">
      <c r="A410" s="89">
        <f t="shared" si="42"/>
        <v>397</v>
      </c>
      <c r="B410" s="185" t="str">
        <f t="shared" si="43"/>
        <v/>
      </c>
      <c r="C410" s="90" t="str">
        <f t="shared" si="44"/>
        <v/>
      </c>
      <c r="D410" s="89" t="str">
        <f t="shared" si="45"/>
        <v/>
      </c>
      <c r="E410" s="91" t="str">
        <f t="shared" si="46"/>
        <v/>
      </c>
      <c r="F410" s="212" t="str">
        <f t="shared" si="47"/>
        <v/>
      </c>
      <c r="G410" s="212" t="str">
        <f t="shared" si="48"/>
        <v/>
      </c>
      <c r="H410" s="92">
        <f>IF(OR(ERR=FALSE,AND(F410="",G410="")),0,IF($C$12="D",$H$13+SUM($F$14:F410)-SUM($G$14:G410),$H$13-SUM($F$14:F410)+SUM($G$14:G410)))</f>
        <v>0</v>
      </c>
      <c r="I410" s="7"/>
    </row>
    <row r="411" spans="1:9">
      <c r="A411" s="89">
        <f t="shared" si="42"/>
        <v>398</v>
      </c>
      <c r="B411" s="185" t="str">
        <f t="shared" si="43"/>
        <v/>
      </c>
      <c r="C411" s="90" t="str">
        <f t="shared" si="44"/>
        <v/>
      </c>
      <c r="D411" s="89" t="str">
        <f t="shared" si="45"/>
        <v/>
      </c>
      <c r="E411" s="91" t="str">
        <f t="shared" si="46"/>
        <v/>
      </c>
      <c r="F411" s="212" t="str">
        <f t="shared" si="47"/>
        <v/>
      </c>
      <c r="G411" s="212" t="str">
        <f t="shared" si="48"/>
        <v/>
      </c>
      <c r="H411" s="92">
        <f>IF(OR(ERR=FALSE,AND(F411="",G411="")),0,IF($C$12="D",$H$13+SUM($F$14:F411)-SUM($G$14:G411),$H$13-SUM($F$14:F411)+SUM($G$14:G411)))</f>
        <v>0</v>
      </c>
      <c r="I411" s="7"/>
    </row>
    <row r="412" spans="1:9">
      <c r="A412" s="89">
        <f t="shared" si="42"/>
        <v>399</v>
      </c>
      <c r="B412" s="185" t="str">
        <f t="shared" si="43"/>
        <v/>
      </c>
      <c r="C412" s="90" t="str">
        <f t="shared" si="44"/>
        <v/>
      </c>
      <c r="D412" s="89" t="str">
        <f t="shared" si="45"/>
        <v/>
      </c>
      <c r="E412" s="91" t="str">
        <f t="shared" si="46"/>
        <v/>
      </c>
      <c r="F412" s="212" t="str">
        <f t="shared" si="47"/>
        <v/>
      </c>
      <c r="G412" s="212" t="str">
        <f t="shared" si="48"/>
        <v/>
      </c>
      <c r="H412" s="92">
        <f>IF(OR(ERR=FALSE,AND(F412="",G412="")),0,IF($C$12="D",$H$13+SUM($F$14:F412)-SUM($G$14:G412),$H$13-SUM($F$14:F412)+SUM($G$14:G412)))</f>
        <v>0</v>
      </c>
      <c r="I412" s="7"/>
    </row>
    <row r="413" spans="1:9">
      <c r="A413" s="89">
        <f t="shared" si="42"/>
        <v>400</v>
      </c>
      <c r="B413" s="185" t="str">
        <f t="shared" si="43"/>
        <v/>
      </c>
      <c r="C413" s="90" t="str">
        <f t="shared" si="44"/>
        <v/>
      </c>
      <c r="D413" s="89" t="str">
        <f t="shared" si="45"/>
        <v/>
      </c>
      <c r="E413" s="91" t="str">
        <f t="shared" si="46"/>
        <v/>
      </c>
      <c r="F413" s="212" t="str">
        <f t="shared" si="47"/>
        <v/>
      </c>
      <c r="G413" s="212" t="str">
        <f t="shared" si="48"/>
        <v/>
      </c>
      <c r="H413" s="92">
        <f>IF(OR(ERR=FALSE,AND(F413="",G413="")),0,IF($C$12="D",$H$13+SUM($F$14:F413)-SUM($G$14:G413),$H$13-SUM($F$14:F413)+SUM($G$14:G413)))</f>
        <v>0</v>
      </c>
      <c r="I413" s="7"/>
    </row>
    <row r="414" spans="1:9">
      <c r="A414" s="89">
        <f t="shared" si="42"/>
        <v>401</v>
      </c>
      <c r="B414" s="185" t="str">
        <f t="shared" si="43"/>
        <v/>
      </c>
      <c r="C414" s="90" t="str">
        <f t="shared" si="44"/>
        <v/>
      </c>
      <c r="D414" s="89" t="str">
        <f t="shared" si="45"/>
        <v/>
      </c>
      <c r="E414" s="91" t="str">
        <f t="shared" si="46"/>
        <v/>
      </c>
      <c r="F414" s="212" t="str">
        <f t="shared" si="47"/>
        <v/>
      </c>
      <c r="G414" s="212" t="str">
        <f t="shared" si="48"/>
        <v/>
      </c>
      <c r="H414" s="92">
        <f>IF(OR(ERR=FALSE,AND(F414="",G414="")),0,IF($C$12="D",$H$13+SUM($F$14:F414)-SUM($G$14:G414),$H$13-SUM($F$14:F414)+SUM($G$14:G414)))</f>
        <v>0</v>
      </c>
      <c r="I414" s="52"/>
    </row>
    <row r="415" spans="1:9">
      <c r="A415" s="89">
        <f t="shared" si="42"/>
        <v>402</v>
      </c>
      <c r="B415" s="185" t="str">
        <f t="shared" si="43"/>
        <v/>
      </c>
      <c r="C415" s="90" t="str">
        <f t="shared" si="44"/>
        <v/>
      </c>
      <c r="D415" s="89" t="str">
        <f t="shared" si="45"/>
        <v/>
      </c>
      <c r="E415" s="91" t="str">
        <f t="shared" si="46"/>
        <v/>
      </c>
      <c r="F415" s="212" t="str">
        <f t="shared" si="47"/>
        <v/>
      </c>
      <c r="G415" s="212" t="str">
        <f t="shared" si="48"/>
        <v/>
      </c>
      <c r="H415" s="92">
        <f>IF(OR(ERR=FALSE,AND(F415="",G415="")),0,IF($C$12="D",$H$13+SUM($F$14:F415)-SUM($G$14:G415),$H$13-SUM($F$14:F415)+SUM($G$14:G415)))</f>
        <v>0</v>
      </c>
      <c r="I415" s="7"/>
    </row>
    <row r="416" spans="1:9">
      <c r="A416" s="89">
        <f t="shared" si="42"/>
        <v>403</v>
      </c>
      <c r="B416" s="185" t="str">
        <f t="shared" si="43"/>
        <v/>
      </c>
      <c r="C416" s="90" t="str">
        <f t="shared" si="44"/>
        <v/>
      </c>
      <c r="D416" s="89" t="str">
        <f t="shared" si="45"/>
        <v/>
      </c>
      <c r="E416" s="91" t="str">
        <f t="shared" si="46"/>
        <v/>
      </c>
      <c r="F416" s="212" t="str">
        <f t="shared" si="47"/>
        <v/>
      </c>
      <c r="G416" s="212" t="str">
        <f t="shared" si="48"/>
        <v/>
      </c>
      <c r="H416" s="92">
        <f>IF(OR(ERR=FALSE,AND(F416="",G416="")),0,IF($C$12="D",$H$13+SUM($F$14:F416)-SUM($G$14:G416),$H$13-SUM($F$14:F416)+SUM($G$14:G416)))</f>
        <v>0</v>
      </c>
      <c r="I416" s="7"/>
    </row>
    <row r="417" spans="1:9">
      <c r="A417" s="89">
        <f t="shared" si="42"/>
        <v>404</v>
      </c>
      <c r="B417" s="185" t="str">
        <f t="shared" si="43"/>
        <v/>
      </c>
      <c r="C417" s="90" t="str">
        <f t="shared" si="44"/>
        <v/>
      </c>
      <c r="D417" s="89" t="str">
        <f t="shared" si="45"/>
        <v/>
      </c>
      <c r="E417" s="91" t="str">
        <f t="shared" si="46"/>
        <v/>
      </c>
      <c r="F417" s="212" t="str">
        <f t="shared" si="47"/>
        <v/>
      </c>
      <c r="G417" s="212" t="str">
        <f t="shared" si="48"/>
        <v/>
      </c>
      <c r="H417" s="92">
        <f>IF(OR(ERR=FALSE,AND(F417="",G417="")),0,IF($C$12="D",$H$13+SUM($F$14:F417)-SUM($G$14:G417),$H$13-SUM($F$14:F417)+SUM($G$14:G417)))</f>
        <v>0</v>
      </c>
      <c r="I417" s="7"/>
    </row>
    <row r="418" spans="1:9">
      <c r="A418" s="89">
        <f t="shared" si="42"/>
        <v>405</v>
      </c>
      <c r="B418" s="185" t="str">
        <f t="shared" si="43"/>
        <v/>
      </c>
      <c r="C418" s="90" t="str">
        <f t="shared" si="44"/>
        <v/>
      </c>
      <c r="D418" s="89" t="str">
        <f t="shared" si="45"/>
        <v/>
      </c>
      <c r="E418" s="91" t="str">
        <f t="shared" si="46"/>
        <v/>
      </c>
      <c r="F418" s="212" t="str">
        <f t="shared" si="47"/>
        <v/>
      </c>
      <c r="G418" s="212" t="str">
        <f t="shared" si="48"/>
        <v/>
      </c>
      <c r="H418" s="92">
        <f>IF(OR(ERR=FALSE,AND(F418="",G418="")),0,IF($C$12="D",$H$13+SUM($F$14:F418)-SUM($G$14:G418),$H$13-SUM($F$14:F418)+SUM($G$14:G418)))</f>
        <v>0</v>
      </c>
      <c r="I418" s="7"/>
    </row>
    <row r="419" spans="1:9">
      <c r="A419" s="89">
        <f t="shared" si="42"/>
        <v>406</v>
      </c>
      <c r="B419" s="185" t="str">
        <f t="shared" si="43"/>
        <v/>
      </c>
      <c r="C419" s="90" t="str">
        <f t="shared" si="44"/>
        <v/>
      </c>
      <c r="D419" s="89" t="str">
        <f t="shared" si="45"/>
        <v/>
      </c>
      <c r="E419" s="91" t="str">
        <f t="shared" si="46"/>
        <v/>
      </c>
      <c r="F419" s="212" t="str">
        <f t="shared" si="47"/>
        <v/>
      </c>
      <c r="G419" s="212" t="str">
        <f t="shared" si="48"/>
        <v/>
      </c>
      <c r="H419" s="92">
        <f>IF(OR(ERR=FALSE,AND(F419="",G419="")),0,IF($C$12="D",$H$13+SUM($F$14:F419)-SUM($G$14:G419),$H$13-SUM($F$14:F419)+SUM($G$14:G419)))</f>
        <v>0</v>
      </c>
      <c r="I419" s="7"/>
    </row>
    <row r="420" spans="1:9">
      <c r="A420" s="89">
        <f t="shared" si="42"/>
        <v>407</v>
      </c>
      <c r="B420" s="185" t="str">
        <f t="shared" si="43"/>
        <v/>
      </c>
      <c r="C420" s="90" t="str">
        <f t="shared" si="44"/>
        <v/>
      </c>
      <c r="D420" s="89" t="str">
        <f t="shared" si="45"/>
        <v/>
      </c>
      <c r="E420" s="91" t="str">
        <f t="shared" si="46"/>
        <v/>
      </c>
      <c r="F420" s="212" t="str">
        <f t="shared" si="47"/>
        <v/>
      </c>
      <c r="G420" s="212" t="str">
        <f t="shared" si="48"/>
        <v/>
      </c>
      <c r="H420" s="92">
        <f>IF(OR(ERR=FALSE,AND(F420="",G420="")),0,IF($C$12="D",$H$13+SUM($F$14:F420)-SUM($G$14:G420),$H$13-SUM($F$14:F420)+SUM($G$14:G420)))</f>
        <v>0</v>
      </c>
      <c r="I420" s="7"/>
    </row>
    <row r="421" spans="1:9">
      <c r="A421" s="89">
        <f t="shared" si="42"/>
        <v>408</v>
      </c>
      <c r="B421" s="185" t="str">
        <f t="shared" si="43"/>
        <v/>
      </c>
      <c r="C421" s="90" t="str">
        <f t="shared" si="44"/>
        <v/>
      </c>
      <c r="D421" s="89" t="str">
        <f t="shared" si="45"/>
        <v/>
      </c>
      <c r="E421" s="91" t="str">
        <f t="shared" si="46"/>
        <v/>
      </c>
      <c r="F421" s="212" t="str">
        <f t="shared" si="47"/>
        <v/>
      </c>
      <c r="G421" s="212" t="str">
        <f t="shared" si="48"/>
        <v/>
      </c>
      <c r="H421" s="92">
        <f>IF(OR(ERR=FALSE,AND(F421="",G421="")),0,IF($C$12="D",$H$13+SUM($F$14:F421)-SUM($G$14:G421),$H$13-SUM($F$14:F421)+SUM($G$14:G421)))</f>
        <v>0</v>
      </c>
      <c r="I421" s="7"/>
    </row>
    <row r="422" spans="1:9">
      <c r="A422" s="89">
        <f t="shared" si="42"/>
        <v>409</v>
      </c>
      <c r="B422" s="185" t="str">
        <f t="shared" si="43"/>
        <v/>
      </c>
      <c r="C422" s="90" t="str">
        <f t="shared" si="44"/>
        <v/>
      </c>
      <c r="D422" s="89" t="str">
        <f t="shared" si="45"/>
        <v/>
      </c>
      <c r="E422" s="91" t="str">
        <f t="shared" si="46"/>
        <v/>
      </c>
      <c r="F422" s="212" t="str">
        <f t="shared" si="47"/>
        <v/>
      </c>
      <c r="G422" s="212" t="str">
        <f t="shared" si="48"/>
        <v/>
      </c>
      <c r="H422" s="92">
        <f>IF(OR(ERR=FALSE,AND(F422="",G422="")),0,IF($C$12="D",$H$13+SUM($F$14:F422)-SUM($G$14:G422),$H$13-SUM($F$14:F422)+SUM($G$14:G422)))</f>
        <v>0</v>
      </c>
      <c r="I422" s="7"/>
    </row>
    <row r="423" spans="1:9">
      <c r="A423" s="89">
        <f t="shared" si="42"/>
        <v>410</v>
      </c>
      <c r="B423" s="185" t="str">
        <f t="shared" si="43"/>
        <v/>
      </c>
      <c r="C423" s="90" t="str">
        <f t="shared" si="44"/>
        <v/>
      </c>
      <c r="D423" s="89" t="str">
        <f t="shared" si="45"/>
        <v/>
      </c>
      <c r="E423" s="91" t="str">
        <f t="shared" si="46"/>
        <v/>
      </c>
      <c r="F423" s="212" t="str">
        <f t="shared" si="47"/>
        <v/>
      </c>
      <c r="G423" s="212" t="str">
        <f t="shared" si="48"/>
        <v/>
      </c>
      <c r="H423" s="92">
        <f>IF(OR(ERR=FALSE,AND(F423="",G423="")),0,IF($C$12="D",$H$13+SUM($F$14:F423)-SUM($G$14:G423),$H$13-SUM($F$14:F423)+SUM($G$14:G423)))</f>
        <v>0</v>
      </c>
      <c r="I423" s="7"/>
    </row>
    <row r="424" spans="1:9">
      <c r="A424" s="89">
        <f t="shared" si="42"/>
        <v>411</v>
      </c>
      <c r="B424" s="185" t="str">
        <f t="shared" si="43"/>
        <v/>
      </c>
      <c r="C424" s="90" t="str">
        <f t="shared" si="44"/>
        <v/>
      </c>
      <c r="D424" s="89" t="str">
        <f t="shared" si="45"/>
        <v/>
      </c>
      <c r="E424" s="91" t="str">
        <f t="shared" si="46"/>
        <v/>
      </c>
      <c r="F424" s="212" t="str">
        <f t="shared" si="47"/>
        <v/>
      </c>
      <c r="G424" s="212" t="str">
        <f t="shared" si="48"/>
        <v/>
      </c>
      <c r="H424" s="92">
        <f>IF(OR(ERR=FALSE,AND(F424="",G424="")),0,IF($C$12="D",$H$13+SUM($F$14:F424)-SUM($G$14:G424),$H$13-SUM($F$14:F424)+SUM($G$14:G424)))</f>
        <v>0</v>
      </c>
      <c r="I424" s="7"/>
    </row>
    <row r="425" spans="1:9">
      <c r="A425" s="89">
        <f t="shared" si="42"/>
        <v>412</v>
      </c>
      <c r="B425" s="185" t="str">
        <f t="shared" si="43"/>
        <v/>
      </c>
      <c r="C425" s="90" t="str">
        <f t="shared" si="44"/>
        <v/>
      </c>
      <c r="D425" s="89" t="str">
        <f t="shared" si="45"/>
        <v/>
      </c>
      <c r="E425" s="91" t="str">
        <f t="shared" si="46"/>
        <v/>
      </c>
      <c r="F425" s="212" t="str">
        <f t="shared" si="47"/>
        <v/>
      </c>
      <c r="G425" s="212" t="str">
        <f t="shared" si="48"/>
        <v/>
      </c>
      <c r="H425" s="92">
        <f>IF(OR(ERR=FALSE,AND(F425="",G425="")),0,IF($C$12="D",$H$13+SUM($F$14:F425)-SUM($G$14:G425),$H$13-SUM($F$14:F425)+SUM($G$14:G425)))</f>
        <v>0</v>
      </c>
      <c r="I425" s="7"/>
    </row>
    <row r="426" spans="1:9">
      <c r="A426" s="89">
        <f t="shared" si="42"/>
        <v>413</v>
      </c>
      <c r="B426" s="185" t="str">
        <f t="shared" si="43"/>
        <v/>
      </c>
      <c r="C426" s="90" t="str">
        <f t="shared" si="44"/>
        <v/>
      </c>
      <c r="D426" s="89" t="str">
        <f t="shared" si="45"/>
        <v/>
      </c>
      <c r="E426" s="91" t="str">
        <f t="shared" si="46"/>
        <v/>
      </c>
      <c r="F426" s="212" t="str">
        <f t="shared" si="47"/>
        <v/>
      </c>
      <c r="G426" s="212" t="str">
        <f t="shared" si="48"/>
        <v/>
      </c>
      <c r="H426" s="92">
        <f>IF(OR(ERR=FALSE,AND(F426="",G426="")),0,IF($C$12="D",$H$13+SUM($F$14:F426)-SUM($G$14:G426),$H$13-SUM($F$14:F426)+SUM($G$14:G426)))</f>
        <v>0</v>
      </c>
      <c r="I426" s="7"/>
    </row>
    <row r="427" spans="1:9">
      <c r="A427" s="89">
        <f t="shared" si="42"/>
        <v>414</v>
      </c>
      <c r="B427" s="185" t="str">
        <f t="shared" si="43"/>
        <v/>
      </c>
      <c r="C427" s="90" t="str">
        <f t="shared" si="44"/>
        <v/>
      </c>
      <c r="D427" s="89" t="str">
        <f t="shared" si="45"/>
        <v/>
      </c>
      <c r="E427" s="91" t="str">
        <f t="shared" si="46"/>
        <v/>
      </c>
      <c r="F427" s="212" t="str">
        <f t="shared" si="47"/>
        <v/>
      </c>
      <c r="G427" s="212" t="str">
        <f t="shared" si="48"/>
        <v/>
      </c>
      <c r="H427" s="92">
        <f>IF(OR(ERR=FALSE,AND(F427="",G427="")),0,IF($C$12="D",$H$13+SUM($F$14:F427)-SUM($G$14:G427),$H$13-SUM($F$14:F427)+SUM($G$14:G427)))</f>
        <v>0</v>
      </c>
      <c r="I427" s="7"/>
    </row>
    <row r="428" spans="1:9">
      <c r="A428" s="89">
        <f t="shared" ref="A428:A491" si="49">A427+1</f>
        <v>415</v>
      </c>
      <c r="B428" s="185" t="str">
        <f t="shared" si="43"/>
        <v/>
      </c>
      <c r="C428" s="90" t="str">
        <f t="shared" si="44"/>
        <v/>
      </c>
      <c r="D428" s="89" t="str">
        <f t="shared" si="45"/>
        <v/>
      </c>
      <c r="E428" s="228" t="str">
        <f t="shared" si="46"/>
        <v/>
      </c>
      <c r="F428" s="212" t="str">
        <f t="shared" si="47"/>
        <v/>
      </c>
      <c r="G428" s="212" t="str">
        <f t="shared" si="48"/>
        <v/>
      </c>
      <c r="H428" s="92">
        <f>IF(OR(ERR=FALSE,AND(F428="",G428="")),0,IF($C$12="D",$H$13+SUM($F$14:F428)-SUM($G$14:G428),$H$13-SUM($F$14:F428)+SUM($G$14:G428)))</f>
        <v>0</v>
      </c>
      <c r="I428" s="52"/>
    </row>
    <row r="429" spans="1:9">
      <c r="A429" s="89">
        <f t="shared" si="49"/>
        <v>416</v>
      </c>
      <c r="B429" s="185" t="str">
        <f t="shared" si="43"/>
        <v/>
      </c>
      <c r="C429" s="90" t="str">
        <f t="shared" si="44"/>
        <v/>
      </c>
      <c r="D429" s="89" t="str">
        <f t="shared" si="45"/>
        <v/>
      </c>
      <c r="E429" s="91" t="str">
        <f t="shared" si="46"/>
        <v/>
      </c>
      <c r="F429" s="212" t="str">
        <f t="shared" si="47"/>
        <v/>
      </c>
      <c r="G429" s="212" t="str">
        <f t="shared" si="48"/>
        <v/>
      </c>
      <c r="H429" s="92">
        <f>IF(OR(ERR=FALSE,AND(F429="",G429="")),0,IF($C$12="D",$H$13+SUM($F$14:F429)-SUM($G$14:G429),$H$13-SUM($F$14:F429)+SUM($G$14:G429)))</f>
        <v>0</v>
      </c>
      <c r="I429" s="7"/>
    </row>
    <row r="430" spans="1:9">
      <c r="A430" s="89">
        <f t="shared" si="49"/>
        <v>417</v>
      </c>
      <c r="B430" s="185" t="str">
        <f t="shared" si="43"/>
        <v/>
      </c>
      <c r="C430" s="90" t="str">
        <f t="shared" si="44"/>
        <v/>
      </c>
      <c r="D430" s="89" t="str">
        <f t="shared" si="45"/>
        <v/>
      </c>
      <c r="E430" s="91" t="str">
        <f t="shared" si="46"/>
        <v/>
      </c>
      <c r="F430" s="212" t="str">
        <f t="shared" si="47"/>
        <v/>
      </c>
      <c r="G430" s="212" t="str">
        <f t="shared" si="48"/>
        <v/>
      </c>
      <c r="H430" s="92">
        <f>IF(OR(ERR=FALSE,AND(F430="",G430="")),0,IF($C$12="D",$H$13+SUM($F$14:F430)-SUM($G$14:G430),$H$13-SUM($F$14:F430)+SUM($G$14:G430)))</f>
        <v>0</v>
      </c>
      <c r="I430" s="7"/>
    </row>
    <row r="431" spans="1:9">
      <c r="A431" s="89">
        <f t="shared" si="49"/>
        <v>418</v>
      </c>
      <c r="B431" s="185" t="str">
        <f t="shared" si="43"/>
        <v/>
      </c>
      <c r="C431" s="90" t="str">
        <f t="shared" si="44"/>
        <v/>
      </c>
      <c r="D431" s="89" t="str">
        <f t="shared" si="45"/>
        <v/>
      </c>
      <c r="E431" s="91" t="str">
        <f t="shared" si="46"/>
        <v/>
      </c>
      <c r="F431" s="212" t="str">
        <f t="shared" si="47"/>
        <v/>
      </c>
      <c r="G431" s="212" t="str">
        <f t="shared" si="48"/>
        <v/>
      </c>
      <c r="H431" s="92">
        <f>IF(OR(ERR=FALSE,AND(F431="",G431="")),0,IF($C$12="D",$H$13+SUM($F$14:F431)-SUM($G$14:G431),$H$13-SUM($F$14:F431)+SUM($G$14:G431)))</f>
        <v>0</v>
      </c>
      <c r="I431" s="7"/>
    </row>
    <row r="432" spans="1:9">
      <c r="A432" s="89">
        <f t="shared" si="49"/>
        <v>419</v>
      </c>
      <c r="B432" s="185" t="str">
        <f t="shared" si="43"/>
        <v/>
      </c>
      <c r="C432" s="90" t="str">
        <f t="shared" si="44"/>
        <v/>
      </c>
      <c r="D432" s="89" t="str">
        <f t="shared" si="45"/>
        <v/>
      </c>
      <c r="E432" s="91" t="str">
        <f t="shared" si="46"/>
        <v/>
      </c>
      <c r="F432" s="212" t="str">
        <f t="shared" si="47"/>
        <v/>
      </c>
      <c r="G432" s="212" t="str">
        <f t="shared" si="48"/>
        <v/>
      </c>
      <c r="H432" s="92">
        <f>IF(OR(ERR=FALSE,AND(F432="",G432="")),0,IF($C$12="D",$H$13+SUM($F$14:F432)-SUM($G$14:G432),$H$13-SUM($F$14:F432)+SUM($G$14:G432)))</f>
        <v>0</v>
      </c>
      <c r="I432" s="7"/>
    </row>
    <row r="433" spans="1:9">
      <c r="A433" s="89">
        <f t="shared" si="49"/>
        <v>420</v>
      </c>
      <c r="B433" s="185" t="str">
        <f t="shared" si="43"/>
        <v/>
      </c>
      <c r="C433" s="90" t="str">
        <f t="shared" si="44"/>
        <v/>
      </c>
      <c r="D433" s="89" t="str">
        <f t="shared" si="45"/>
        <v/>
      </c>
      <c r="E433" s="91" t="str">
        <f t="shared" si="46"/>
        <v/>
      </c>
      <c r="F433" s="212" t="str">
        <f t="shared" si="47"/>
        <v/>
      </c>
      <c r="G433" s="212" t="str">
        <f t="shared" si="48"/>
        <v/>
      </c>
      <c r="H433" s="92">
        <f>IF(OR(ERR=FALSE,AND(F433="",G433="")),0,IF($C$12="D",$H$13+SUM($F$14:F433)-SUM($G$14:G433),$H$13-SUM($F$14:F433)+SUM($G$14:G433)))</f>
        <v>0</v>
      </c>
      <c r="I433" s="7"/>
    </row>
    <row r="434" spans="1:9">
      <c r="A434" s="89">
        <f t="shared" si="49"/>
        <v>421</v>
      </c>
      <c r="B434" s="185" t="str">
        <f t="shared" si="43"/>
        <v/>
      </c>
      <c r="C434" s="90" t="str">
        <f t="shared" si="44"/>
        <v/>
      </c>
      <c r="D434" s="89" t="str">
        <f t="shared" si="45"/>
        <v/>
      </c>
      <c r="E434" s="91" t="str">
        <f t="shared" si="46"/>
        <v/>
      </c>
      <c r="F434" s="212" t="str">
        <f t="shared" si="47"/>
        <v/>
      </c>
      <c r="G434" s="212" t="str">
        <f t="shared" si="48"/>
        <v/>
      </c>
      <c r="H434" s="92">
        <f>IF(OR(ERR=FALSE,AND(F434="",G434="")),0,IF($C$12="D",$H$13+SUM($F$14:F434)-SUM($G$14:G434),$H$13-SUM($F$14:F434)+SUM($G$14:G434)))</f>
        <v>0</v>
      </c>
      <c r="I434" s="7"/>
    </row>
    <row r="435" spans="1:9">
      <c r="A435" s="89">
        <f t="shared" si="49"/>
        <v>422</v>
      </c>
      <c r="B435" s="185" t="str">
        <f t="shared" si="43"/>
        <v/>
      </c>
      <c r="C435" s="90" t="str">
        <f t="shared" si="44"/>
        <v/>
      </c>
      <c r="D435" s="89" t="str">
        <f t="shared" si="45"/>
        <v/>
      </c>
      <c r="E435" s="91" t="str">
        <f t="shared" si="46"/>
        <v/>
      </c>
      <c r="F435" s="212" t="str">
        <f t="shared" si="47"/>
        <v/>
      </c>
      <c r="G435" s="212" t="str">
        <f t="shared" si="48"/>
        <v/>
      </c>
      <c r="H435" s="92">
        <f>IF(OR(ERR=FALSE,AND(F435="",G435="")),0,IF($C$12="D",$H$13+SUM($F$14:F435)-SUM($G$14:G435),$H$13-SUM($F$14:F435)+SUM($G$14:G435)))</f>
        <v>0</v>
      </c>
      <c r="I435" s="7"/>
    </row>
    <row r="436" spans="1:9">
      <c r="A436" s="89">
        <f t="shared" si="49"/>
        <v>423</v>
      </c>
      <c r="B436" s="185" t="str">
        <f t="shared" si="43"/>
        <v/>
      </c>
      <c r="C436" s="90" t="str">
        <f t="shared" si="44"/>
        <v/>
      </c>
      <c r="D436" s="89" t="str">
        <f t="shared" si="45"/>
        <v/>
      </c>
      <c r="E436" s="91" t="str">
        <f t="shared" si="46"/>
        <v/>
      </c>
      <c r="F436" s="212" t="str">
        <f t="shared" si="47"/>
        <v/>
      </c>
      <c r="G436" s="212" t="str">
        <f t="shared" si="48"/>
        <v/>
      </c>
      <c r="H436" s="92">
        <f>IF(OR(ERR=FALSE,AND(F436="",G436="")),0,IF($C$12="D",$H$13+SUM($F$14:F436)-SUM($G$14:G436),$H$13-SUM($F$14:F436)+SUM($G$14:G436)))</f>
        <v>0</v>
      </c>
      <c r="I436" s="7"/>
    </row>
    <row r="437" spans="1:9">
      <c r="A437" s="89">
        <f t="shared" si="49"/>
        <v>424</v>
      </c>
      <c r="B437" s="185" t="str">
        <f t="shared" si="43"/>
        <v/>
      </c>
      <c r="C437" s="90" t="str">
        <f t="shared" si="44"/>
        <v/>
      </c>
      <c r="D437" s="89" t="str">
        <f t="shared" si="45"/>
        <v/>
      </c>
      <c r="E437" s="91" t="str">
        <f t="shared" si="46"/>
        <v/>
      </c>
      <c r="F437" s="212" t="str">
        <f t="shared" si="47"/>
        <v/>
      </c>
      <c r="G437" s="212" t="str">
        <f t="shared" si="48"/>
        <v/>
      </c>
      <c r="H437" s="92">
        <f>IF(OR(ERR=FALSE,AND(F437="",G437="")),0,IF($C$12="D",$H$13+SUM($F$14:F437)-SUM($G$14:G437),$H$13-SUM($F$14:F437)+SUM($G$14:G437)))</f>
        <v>0</v>
      </c>
      <c r="I437" s="7"/>
    </row>
    <row r="438" spans="1:9">
      <c r="A438" s="89">
        <f t="shared" si="49"/>
        <v>425</v>
      </c>
      <c r="B438" s="185" t="str">
        <f t="shared" si="43"/>
        <v/>
      </c>
      <c r="C438" s="90" t="str">
        <f t="shared" si="44"/>
        <v/>
      </c>
      <c r="D438" s="89" t="str">
        <f t="shared" si="45"/>
        <v/>
      </c>
      <c r="E438" s="91" t="str">
        <f t="shared" si="46"/>
        <v/>
      </c>
      <c r="F438" s="212" t="str">
        <f t="shared" si="47"/>
        <v/>
      </c>
      <c r="G438" s="212" t="str">
        <f t="shared" si="48"/>
        <v/>
      </c>
      <c r="H438" s="92">
        <f>IF(OR(ERR=FALSE,AND(F438="",G438="")),0,IF($C$12="D",$H$13+SUM($F$14:F438)-SUM($G$14:G438),$H$13-SUM($F$14:F438)+SUM($G$14:G438)))</f>
        <v>0</v>
      </c>
      <c r="I438" s="7"/>
    </row>
    <row r="439" spans="1:9">
      <c r="A439" s="89">
        <f t="shared" si="49"/>
        <v>426</v>
      </c>
      <c r="B439" s="185" t="str">
        <f t="shared" si="43"/>
        <v/>
      </c>
      <c r="C439" s="90" t="str">
        <f t="shared" si="44"/>
        <v/>
      </c>
      <c r="D439" s="89" t="str">
        <f t="shared" si="45"/>
        <v/>
      </c>
      <c r="E439" s="91" t="str">
        <f t="shared" si="46"/>
        <v/>
      </c>
      <c r="F439" s="212" t="str">
        <f t="shared" si="47"/>
        <v/>
      </c>
      <c r="G439" s="212" t="str">
        <f t="shared" si="48"/>
        <v/>
      </c>
      <c r="H439" s="92">
        <f>IF(OR(ERR=FALSE,AND(F439="",G439="")),0,IF($C$12="D",$H$13+SUM($F$14:F439)-SUM($G$14:G439),$H$13-SUM($F$14:F439)+SUM($G$14:G439)))</f>
        <v>0</v>
      </c>
      <c r="I439" s="7"/>
    </row>
    <row r="440" spans="1:9">
      <c r="A440" s="89">
        <f t="shared" si="49"/>
        <v>427</v>
      </c>
      <c r="B440" s="185" t="str">
        <f t="shared" si="43"/>
        <v/>
      </c>
      <c r="C440" s="90" t="str">
        <f t="shared" si="44"/>
        <v/>
      </c>
      <c r="D440" s="89" t="str">
        <f t="shared" si="45"/>
        <v/>
      </c>
      <c r="E440" s="91" t="str">
        <f t="shared" si="46"/>
        <v/>
      </c>
      <c r="F440" s="212" t="str">
        <f t="shared" si="47"/>
        <v/>
      </c>
      <c r="G440" s="212" t="str">
        <f t="shared" si="48"/>
        <v/>
      </c>
      <c r="H440" s="92">
        <f>IF(OR(ERR=FALSE,AND(F440="",G440="")),0,IF($C$12="D",$H$13+SUM($F$14:F440)-SUM($G$14:G440),$H$13-SUM($F$14:F440)+SUM($G$14:G440)))</f>
        <v>0</v>
      </c>
      <c r="I440" s="7"/>
    </row>
    <row r="441" spans="1:9">
      <c r="A441" s="89">
        <f t="shared" si="49"/>
        <v>428</v>
      </c>
      <c r="B441" s="185" t="str">
        <f t="shared" si="43"/>
        <v/>
      </c>
      <c r="C441" s="90" t="str">
        <f t="shared" si="44"/>
        <v/>
      </c>
      <c r="D441" s="89" t="str">
        <f t="shared" si="45"/>
        <v/>
      </c>
      <c r="E441" s="91" t="str">
        <f t="shared" si="46"/>
        <v/>
      </c>
      <c r="F441" s="212" t="str">
        <f t="shared" si="47"/>
        <v/>
      </c>
      <c r="G441" s="212" t="str">
        <f t="shared" si="48"/>
        <v/>
      </c>
      <c r="H441" s="92">
        <f>IF(OR(ERR=FALSE,AND(F441="",G441="")),0,IF($C$12="D",$H$13+SUM($F$14:F441)-SUM($G$14:G441),$H$13-SUM($F$14:F441)+SUM($G$14:G441)))</f>
        <v>0</v>
      </c>
      <c r="I441" s="7"/>
    </row>
    <row r="442" spans="1:9">
      <c r="A442" s="89">
        <f t="shared" si="49"/>
        <v>429</v>
      </c>
      <c r="B442" s="185" t="str">
        <f t="shared" si="43"/>
        <v/>
      </c>
      <c r="C442" s="90" t="str">
        <f t="shared" si="44"/>
        <v/>
      </c>
      <c r="D442" s="89" t="str">
        <f t="shared" si="45"/>
        <v/>
      </c>
      <c r="E442" s="91" t="str">
        <f t="shared" si="46"/>
        <v/>
      </c>
      <c r="F442" s="212" t="str">
        <f t="shared" si="47"/>
        <v/>
      </c>
      <c r="G442" s="212" t="str">
        <f t="shared" si="48"/>
        <v/>
      </c>
      <c r="H442" s="92">
        <f>IF(OR(ERR=FALSE,AND(F442="",G442="")),0,IF($C$12="D",$H$13+SUM($F$14:F442)-SUM($G$14:G442),$H$13-SUM($F$14:F442)+SUM($G$14:G442)))</f>
        <v>0</v>
      </c>
      <c r="I442" s="7"/>
    </row>
    <row r="443" spans="1:9">
      <c r="A443" s="89">
        <f t="shared" si="49"/>
        <v>430</v>
      </c>
      <c r="B443" s="185" t="str">
        <f t="shared" si="43"/>
        <v/>
      </c>
      <c r="C443" s="90" t="str">
        <f t="shared" si="44"/>
        <v/>
      </c>
      <c r="D443" s="89" t="str">
        <f t="shared" si="45"/>
        <v/>
      </c>
      <c r="E443" s="91" t="str">
        <f t="shared" si="46"/>
        <v/>
      </c>
      <c r="F443" s="212" t="str">
        <f t="shared" si="47"/>
        <v/>
      </c>
      <c r="G443" s="212" t="str">
        <f t="shared" si="48"/>
        <v/>
      </c>
      <c r="H443" s="92">
        <f>IF(OR(ERR=FALSE,AND(F443="",G443="")),0,IF($C$12="D",$H$13+SUM($F$14:F443)-SUM($G$14:G443),$H$13-SUM($F$14:F443)+SUM($G$14:G443)))</f>
        <v>0</v>
      </c>
      <c r="I443" s="7"/>
    </row>
    <row r="444" spans="1:9">
      <c r="A444" s="89">
        <f t="shared" si="49"/>
        <v>431</v>
      </c>
      <c r="B444" s="185" t="str">
        <f t="shared" si="43"/>
        <v/>
      </c>
      <c r="C444" s="90" t="str">
        <f t="shared" si="44"/>
        <v/>
      </c>
      <c r="D444" s="89" t="str">
        <f t="shared" si="45"/>
        <v/>
      </c>
      <c r="E444" s="91" t="str">
        <f t="shared" si="46"/>
        <v/>
      </c>
      <c r="F444" s="212" t="str">
        <f t="shared" si="47"/>
        <v/>
      </c>
      <c r="G444" s="212" t="str">
        <f t="shared" si="48"/>
        <v/>
      </c>
      <c r="H444" s="92">
        <f>IF(OR(ERR=FALSE,AND(F444="",G444="")),0,IF($C$12="D",$H$13+SUM($F$14:F444)-SUM($G$14:G444),$H$13-SUM($F$14:F444)+SUM($G$14:G444)))</f>
        <v>0</v>
      </c>
      <c r="I444" s="7"/>
    </row>
    <row r="445" spans="1:9">
      <c r="A445" s="89">
        <f t="shared" si="49"/>
        <v>432</v>
      </c>
      <c r="B445" s="185" t="str">
        <f t="shared" si="43"/>
        <v/>
      </c>
      <c r="C445" s="90" t="str">
        <f t="shared" si="44"/>
        <v/>
      </c>
      <c r="D445" s="89" t="str">
        <f t="shared" si="45"/>
        <v/>
      </c>
      <c r="E445" s="91" t="str">
        <f t="shared" si="46"/>
        <v/>
      </c>
      <c r="F445" s="212" t="str">
        <f t="shared" si="47"/>
        <v/>
      </c>
      <c r="G445" s="212" t="str">
        <f t="shared" si="48"/>
        <v/>
      </c>
      <c r="H445" s="92">
        <f>IF(OR(ERR=FALSE,AND(F445="",G445="")),0,IF($C$12="D",$H$13+SUM($F$14:F445)-SUM($G$14:G445),$H$13-SUM($F$14:F445)+SUM($G$14:G445)))</f>
        <v>0</v>
      </c>
      <c r="I445" s="7"/>
    </row>
    <row r="446" spans="1:9">
      <c r="A446" s="89">
        <f t="shared" si="49"/>
        <v>433</v>
      </c>
      <c r="B446" s="185" t="str">
        <f t="shared" si="43"/>
        <v/>
      </c>
      <c r="C446" s="90" t="str">
        <f t="shared" si="44"/>
        <v/>
      </c>
      <c r="D446" s="89" t="str">
        <f t="shared" si="45"/>
        <v/>
      </c>
      <c r="E446" s="91" t="str">
        <f t="shared" si="46"/>
        <v/>
      </c>
      <c r="F446" s="212" t="str">
        <f t="shared" si="47"/>
        <v/>
      </c>
      <c r="G446" s="212" t="str">
        <f t="shared" si="48"/>
        <v/>
      </c>
      <c r="H446" s="92">
        <f>IF(OR(ERR=FALSE,AND(F446="",G446="")),0,IF($C$12="D",$H$13+SUM($F$14:F446)-SUM($G$14:G446),$H$13-SUM($F$14:F446)+SUM($G$14:G446)))</f>
        <v>0</v>
      </c>
      <c r="I446" s="7"/>
    </row>
    <row r="447" spans="1:9">
      <c r="A447" s="89">
        <f t="shared" si="49"/>
        <v>434</v>
      </c>
      <c r="B447" s="185" t="str">
        <f t="shared" si="43"/>
        <v/>
      </c>
      <c r="C447" s="90" t="str">
        <f t="shared" si="44"/>
        <v/>
      </c>
      <c r="D447" s="89" t="str">
        <f t="shared" si="45"/>
        <v/>
      </c>
      <c r="E447" s="91" t="str">
        <f t="shared" si="46"/>
        <v/>
      </c>
      <c r="F447" s="212" t="str">
        <f t="shared" si="47"/>
        <v/>
      </c>
      <c r="G447" s="212" t="str">
        <f t="shared" si="48"/>
        <v/>
      </c>
      <c r="H447" s="92">
        <f>IF(OR(ERR=FALSE,AND(F447="",G447="")),0,IF($C$12="D",$H$13+SUM($F$14:F447)-SUM($G$14:G447),$H$13-SUM($F$14:F447)+SUM($G$14:G447)))</f>
        <v>0</v>
      </c>
      <c r="I447" s="52"/>
    </row>
    <row r="448" spans="1:9">
      <c r="A448" s="89">
        <f t="shared" si="49"/>
        <v>435</v>
      </c>
      <c r="B448" s="185" t="str">
        <f t="shared" si="43"/>
        <v/>
      </c>
      <c r="C448" s="90" t="str">
        <f t="shared" si="44"/>
        <v/>
      </c>
      <c r="D448" s="89" t="str">
        <f t="shared" si="45"/>
        <v/>
      </c>
      <c r="E448" s="91" t="str">
        <f t="shared" si="46"/>
        <v/>
      </c>
      <c r="F448" s="212" t="str">
        <f t="shared" si="47"/>
        <v/>
      </c>
      <c r="G448" s="212" t="str">
        <f t="shared" si="48"/>
        <v/>
      </c>
      <c r="H448" s="92">
        <f>IF(OR(ERR=FALSE,AND(F448="",G448="")),0,IF($C$12="D",$H$13+SUM($F$14:F448)-SUM($G$14:G448),$H$13-SUM($F$14:F448)+SUM($G$14:G448)))</f>
        <v>0</v>
      </c>
      <c r="I448" s="7"/>
    </row>
    <row r="449" spans="1:9">
      <c r="A449" s="89">
        <f t="shared" si="49"/>
        <v>436</v>
      </c>
      <c r="B449" s="185" t="str">
        <f t="shared" si="43"/>
        <v/>
      </c>
      <c r="C449" s="90" t="str">
        <f t="shared" si="44"/>
        <v/>
      </c>
      <c r="D449" s="89" t="str">
        <f t="shared" si="45"/>
        <v/>
      </c>
      <c r="E449" s="91" t="str">
        <f t="shared" si="46"/>
        <v/>
      </c>
      <c r="F449" s="212" t="str">
        <f t="shared" si="47"/>
        <v/>
      </c>
      <c r="G449" s="212" t="str">
        <f t="shared" si="48"/>
        <v/>
      </c>
      <c r="H449" s="92">
        <f>IF(OR(ERR=FALSE,AND(F449="",G449="")),0,IF($C$12="D",$H$13+SUM($F$14:F449)-SUM($G$14:G449),$H$13-SUM($F$14:F449)+SUM($G$14:G449)))</f>
        <v>0</v>
      </c>
      <c r="I449" s="7"/>
    </row>
    <row r="450" spans="1:9">
      <c r="A450" s="89">
        <f t="shared" si="49"/>
        <v>437</v>
      </c>
      <c r="B450" s="185" t="str">
        <f t="shared" si="43"/>
        <v/>
      </c>
      <c r="C450" s="90" t="str">
        <f t="shared" si="44"/>
        <v/>
      </c>
      <c r="D450" s="89" t="str">
        <f t="shared" si="45"/>
        <v/>
      </c>
      <c r="E450" s="91" t="str">
        <f t="shared" si="46"/>
        <v/>
      </c>
      <c r="F450" s="212" t="str">
        <f t="shared" si="47"/>
        <v/>
      </c>
      <c r="G450" s="212" t="str">
        <f t="shared" si="48"/>
        <v/>
      </c>
      <c r="H450" s="92">
        <f>IF(OR(ERR=FALSE,AND(F450="",G450="")),0,IF($C$12="D",$H$13+SUM($F$14:F450)-SUM($G$14:G450),$H$13-SUM($F$14:F450)+SUM($G$14:G450)))</f>
        <v>0</v>
      </c>
      <c r="I450" s="7"/>
    </row>
    <row r="451" spans="1:9">
      <c r="A451" s="89">
        <f t="shared" si="49"/>
        <v>438</v>
      </c>
      <c r="B451" s="185" t="str">
        <f t="shared" si="43"/>
        <v/>
      </c>
      <c r="C451" s="90" t="str">
        <f t="shared" si="44"/>
        <v/>
      </c>
      <c r="D451" s="89" t="str">
        <f t="shared" si="45"/>
        <v/>
      </c>
      <c r="E451" s="91" t="str">
        <f t="shared" si="46"/>
        <v/>
      </c>
      <c r="F451" s="212" t="str">
        <f t="shared" si="47"/>
        <v/>
      </c>
      <c r="G451" s="212" t="str">
        <f t="shared" si="48"/>
        <v/>
      </c>
      <c r="H451" s="92">
        <f>IF(OR(ERR=FALSE,AND(F451="",G451="")),0,IF($C$12="D",$H$13+SUM($F$14:F451)-SUM($G$14:G451),$H$13-SUM($F$14:F451)+SUM($G$14:G451)))</f>
        <v>0</v>
      </c>
      <c r="I451" s="7"/>
    </row>
    <row r="452" spans="1:9">
      <c r="A452" s="89">
        <f t="shared" si="49"/>
        <v>439</v>
      </c>
      <c r="B452" s="185" t="str">
        <f t="shared" ref="B452:B492" si="50">IF(ISERROR(VLOOKUP(A452&amp;H$9,JU_AKUN,6,FALSE)=TRUE),"",VLOOKUP(A452&amp;H$9,JU_AKUN,6,FALSE))</f>
        <v/>
      </c>
      <c r="C452" s="90" t="str">
        <f t="shared" ref="C452:C492" si="51">IF(ISERROR(VLOOKUP(A452&amp;H$9,JU_AKUN,7,FALSE)=TRUE),"",VLOOKUP(A452&amp;H$9,JU_AKUN,7,FALSE))</f>
        <v/>
      </c>
      <c r="D452" s="89" t="str">
        <f t="shared" ref="D452:D492" si="52">IF(ISERROR(VLOOKUP(A452&amp;H$9,JU_AKUN,8,FALSE)=TRUE),"",VLOOKUP(A452&amp;H$9,JU_AKUN,8,FALSE))</f>
        <v/>
      </c>
      <c r="E452" s="91" t="str">
        <f t="shared" ref="E452:E492" si="53">IF(ISERROR(VLOOKUP(A452&amp;H$9,JU_AKUN,9,FALSE)=TRUE),"",VLOOKUP(A452&amp;H$9,JU_AKUN,9,FALSE))</f>
        <v/>
      </c>
      <c r="F452" s="212" t="str">
        <f t="shared" ref="F452:F492" si="54">IF(ISERROR(VLOOKUP(A452&amp;H$9,JU_AKUN,14,FALSE)=TRUE),"",VLOOKUP(A452&amp;H$9,JU_AKUN,14,FALSE))</f>
        <v/>
      </c>
      <c r="G452" s="212" t="str">
        <f t="shared" ref="G452:G492" si="55">IF(ISERROR(VLOOKUP(A452&amp;H$9,JU_AKUN,15,FALSE)=TRUE),"",VLOOKUP(A452&amp;H$9,JU_AKUN,15,FALSE))</f>
        <v/>
      </c>
      <c r="H452" s="92">
        <f>IF(OR(ERR=FALSE,AND(F452="",G452="")),0,IF($C$12="D",$H$13+SUM($F$14:F452)-SUM($G$14:G452),$H$13-SUM($F$14:F452)+SUM($G$14:G452)))</f>
        <v>0</v>
      </c>
      <c r="I452" s="7"/>
    </row>
    <row r="453" spans="1:9">
      <c r="A453" s="89">
        <f t="shared" si="49"/>
        <v>440</v>
      </c>
      <c r="B453" s="185" t="str">
        <f t="shared" si="50"/>
        <v/>
      </c>
      <c r="C453" s="90" t="str">
        <f t="shared" si="51"/>
        <v/>
      </c>
      <c r="D453" s="89" t="str">
        <f t="shared" si="52"/>
        <v/>
      </c>
      <c r="E453" s="91" t="str">
        <f t="shared" si="53"/>
        <v/>
      </c>
      <c r="F453" s="212" t="str">
        <f t="shared" si="54"/>
        <v/>
      </c>
      <c r="G453" s="212" t="str">
        <f t="shared" si="55"/>
        <v/>
      </c>
      <c r="H453" s="92">
        <f>IF(OR(ERR=FALSE,AND(F453="",G453="")),0,IF($C$12="D",$H$13+SUM($F$14:F453)-SUM($G$14:G453),$H$13-SUM($F$14:F453)+SUM($G$14:G453)))</f>
        <v>0</v>
      </c>
      <c r="I453" s="7"/>
    </row>
    <row r="454" spans="1:9">
      <c r="A454" s="89">
        <f t="shared" si="49"/>
        <v>441</v>
      </c>
      <c r="B454" s="185" t="str">
        <f t="shared" si="50"/>
        <v/>
      </c>
      <c r="C454" s="90" t="str">
        <f t="shared" si="51"/>
        <v/>
      </c>
      <c r="D454" s="89" t="str">
        <f t="shared" si="52"/>
        <v/>
      </c>
      <c r="E454" s="91" t="str">
        <f t="shared" si="53"/>
        <v/>
      </c>
      <c r="F454" s="212" t="str">
        <f t="shared" si="54"/>
        <v/>
      </c>
      <c r="G454" s="212" t="str">
        <f t="shared" si="55"/>
        <v/>
      </c>
      <c r="H454" s="92">
        <f>IF(OR(ERR=FALSE,AND(F454="",G454="")),0,IF($C$12="D",$H$13+SUM($F$14:F454)-SUM($G$14:G454),$H$13-SUM($F$14:F454)+SUM($G$14:G454)))</f>
        <v>0</v>
      </c>
      <c r="I454" s="7"/>
    </row>
    <row r="455" spans="1:9">
      <c r="A455" s="89">
        <f t="shared" si="49"/>
        <v>442</v>
      </c>
      <c r="B455" s="185" t="str">
        <f t="shared" si="50"/>
        <v/>
      </c>
      <c r="C455" s="90" t="str">
        <f t="shared" si="51"/>
        <v/>
      </c>
      <c r="D455" s="89" t="str">
        <f t="shared" si="52"/>
        <v/>
      </c>
      <c r="E455" s="91" t="str">
        <f t="shared" si="53"/>
        <v/>
      </c>
      <c r="F455" s="212" t="str">
        <f t="shared" si="54"/>
        <v/>
      </c>
      <c r="G455" s="212" t="str">
        <f t="shared" si="55"/>
        <v/>
      </c>
      <c r="H455" s="92">
        <f>IF(OR(ERR=FALSE,AND(F455="",G455="")),0,IF($C$12="D",$H$13+SUM($F$14:F455)-SUM($G$14:G455),$H$13-SUM($F$14:F455)+SUM($G$14:G455)))</f>
        <v>0</v>
      </c>
      <c r="I455" s="7"/>
    </row>
    <row r="456" spans="1:9">
      <c r="A456" s="89">
        <f t="shared" si="49"/>
        <v>443</v>
      </c>
      <c r="B456" s="185" t="str">
        <f t="shared" si="50"/>
        <v/>
      </c>
      <c r="C456" s="90" t="str">
        <f t="shared" si="51"/>
        <v/>
      </c>
      <c r="D456" s="89" t="str">
        <f t="shared" si="52"/>
        <v/>
      </c>
      <c r="E456" s="91" t="str">
        <f t="shared" si="53"/>
        <v/>
      </c>
      <c r="F456" s="212" t="str">
        <f t="shared" si="54"/>
        <v/>
      </c>
      <c r="G456" s="212" t="str">
        <f t="shared" si="55"/>
        <v/>
      </c>
      <c r="H456" s="92">
        <f>IF(OR(ERR=FALSE,AND(F456="",G456="")),0,IF($C$12="D",$H$13+SUM($F$14:F456)-SUM($G$14:G456),$H$13-SUM($F$14:F456)+SUM($G$14:G456)))</f>
        <v>0</v>
      </c>
      <c r="I456" s="7"/>
    </row>
    <row r="457" spans="1:9">
      <c r="A457" s="89">
        <f t="shared" si="49"/>
        <v>444</v>
      </c>
      <c r="B457" s="185" t="str">
        <f t="shared" si="50"/>
        <v/>
      </c>
      <c r="C457" s="90" t="str">
        <f t="shared" si="51"/>
        <v/>
      </c>
      <c r="D457" s="89" t="str">
        <f t="shared" si="52"/>
        <v/>
      </c>
      <c r="E457" s="91" t="str">
        <f t="shared" si="53"/>
        <v/>
      </c>
      <c r="F457" s="212" t="str">
        <f t="shared" si="54"/>
        <v/>
      </c>
      <c r="G457" s="212" t="str">
        <f t="shared" si="55"/>
        <v/>
      </c>
      <c r="H457" s="92">
        <f>IF(OR(ERR=FALSE,AND(F457="",G457="")),0,IF($C$12="D",$H$13+SUM($F$14:F457)-SUM($G$14:G457),$H$13-SUM($F$14:F457)+SUM($G$14:G457)))</f>
        <v>0</v>
      </c>
      <c r="I457" s="7"/>
    </row>
    <row r="458" spans="1:9">
      <c r="A458" s="89">
        <f t="shared" si="49"/>
        <v>445</v>
      </c>
      <c r="B458" s="185" t="str">
        <f t="shared" si="50"/>
        <v/>
      </c>
      <c r="C458" s="90" t="str">
        <f t="shared" si="51"/>
        <v/>
      </c>
      <c r="D458" s="89" t="str">
        <f t="shared" si="52"/>
        <v/>
      </c>
      <c r="E458" s="91" t="str">
        <f t="shared" si="53"/>
        <v/>
      </c>
      <c r="F458" s="212" t="str">
        <f t="shared" si="54"/>
        <v/>
      </c>
      <c r="G458" s="212" t="str">
        <f t="shared" si="55"/>
        <v/>
      </c>
      <c r="H458" s="92">
        <f>IF(OR(ERR=FALSE,AND(F458="",G458="")),0,IF($C$12="D",$H$13+SUM($F$14:F458)-SUM($G$14:G458),$H$13-SUM($F$14:F458)+SUM($G$14:G458)))</f>
        <v>0</v>
      </c>
      <c r="I458" s="7"/>
    </row>
    <row r="459" spans="1:9">
      <c r="A459" s="89">
        <f t="shared" si="49"/>
        <v>446</v>
      </c>
      <c r="B459" s="185" t="str">
        <f t="shared" si="50"/>
        <v/>
      </c>
      <c r="C459" s="90" t="str">
        <f t="shared" si="51"/>
        <v/>
      </c>
      <c r="D459" s="89" t="str">
        <f t="shared" si="52"/>
        <v/>
      </c>
      <c r="E459" s="91" t="str">
        <f t="shared" si="53"/>
        <v/>
      </c>
      <c r="F459" s="212" t="str">
        <f t="shared" si="54"/>
        <v/>
      </c>
      <c r="G459" s="212" t="str">
        <f t="shared" si="55"/>
        <v/>
      </c>
      <c r="H459" s="92">
        <f>IF(OR(ERR=FALSE,AND(F459="",G459="")),0,IF($C$12="D",$H$13+SUM($F$14:F459)-SUM($G$14:G459),$H$13-SUM($F$14:F459)+SUM($G$14:G459)))</f>
        <v>0</v>
      </c>
      <c r="I459" s="7"/>
    </row>
    <row r="460" spans="1:9">
      <c r="A460" s="89">
        <f t="shared" si="49"/>
        <v>447</v>
      </c>
      <c r="B460" s="185" t="str">
        <f t="shared" si="50"/>
        <v/>
      </c>
      <c r="C460" s="90" t="str">
        <f t="shared" si="51"/>
        <v/>
      </c>
      <c r="D460" s="89" t="str">
        <f t="shared" si="52"/>
        <v/>
      </c>
      <c r="E460" s="91" t="str">
        <f t="shared" si="53"/>
        <v/>
      </c>
      <c r="F460" s="212" t="str">
        <f t="shared" si="54"/>
        <v/>
      </c>
      <c r="G460" s="212" t="str">
        <f t="shared" si="55"/>
        <v/>
      </c>
      <c r="H460" s="92">
        <f>IF(OR(ERR=FALSE,AND(F460="",G460="")),0,IF($C$12="D",$H$13+SUM($F$14:F460)-SUM($G$14:G460),$H$13-SUM($F$14:F460)+SUM($G$14:G460)))</f>
        <v>0</v>
      </c>
      <c r="I460" s="7"/>
    </row>
    <row r="461" spans="1:9">
      <c r="A461" s="89">
        <f t="shared" si="49"/>
        <v>448</v>
      </c>
      <c r="B461" s="185" t="str">
        <f t="shared" si="50"/>
        <v/>
      </c>
      <c r="C461" s="90" t="str">
        <f t="shared" si="51"/>
        <v/>
      </c>
      <c r="D461" s="89" t="str">
        <f t="shared" si="52"/>
        <v/>
      </c>
      <c r="E461" s="91" t="str">
        <f t="shared" si="53"/>
        <v/>
      </c>
      <c r="F461" s="212" t="str">
        <f t="shared" si="54"/>
        <v/>
      </c>
      <c r="G461" s="212" t="str">
        <f t="shared" si="55"/>
        <v/>
      </c>
      <c r="H461" s="92">
        <f>IF(OR(ERR=FALSE,AND(F461="",G461="")),0,IF($C$12="D",$H$13+SUM($F$14:F461)-SUM($G$14:G461),$H$13-SUM($F$14:F461)+SUM($G$14:G461)))</f>
        <v>0</v>
      </c>
      <c r="I461" s="7"/>
    </row>
    <row r="462" spans="1:9">
      <c r="A462" s="89">
        <f t="shared" si="49"/>
        <v>449</v>
      </c>
      <c r="B462" s="185" t="str">
        <f t="shared" si="50"/>
        <v/>
      </c>
      <c r="C462" s="90" t="str">
        <f t="shared" si="51"/>
        <v/>
      </c>
      <c r="D462" s="89" t="str">
        <f t="shared" si="52"/>
        <v/>
      </c>
      <c r="E462" s="91" t="str">
        <f t="shared" si="53"/>
        <v/>
      </c>
      <c r="F462" s="212" t="str">
        <f t="shared" si="54"/>
        <v/>
      </c>
      <c r="G462" s="212" t="str">
        <f t="shared" si="55"/>
        <v/>
      </c>
      <c r="H462" s="92">
        <f>IF(OR(ERR=FALSE,AND(F462="",G462="")),0,IF($C$12="D",$H$13+SUM($F$14:F462)-SUM($G$14:G462),$H$13-SUM($F$14:F462)+SUM($G$14:G462)))</f>
        <v>0</v>
      </c>
      <c r="I462" s="7"/>
    </row>
    <row r="463" spans="1:9">
      <c r="A463" s="89">
        <f t="shared" si="49"/>
        <v>450</v>
      </c>
      <c r="B463" s="185" t="str">
        <f t="shared" si="50"/>
        <v/>
      </c>
      <c r="C463" s="90" t="str">
        <f t="shared" si="51"/>
        <v/>
      </c>
      <c r="D463" s="89" t="str">
        <f t="shared" si="52"/>
        <v/>
      </c>
      <c r="E463" s="91" t="str">
        <f t="shared" si="53"/>
        <v/>
      </c>
      <c r="F463" s="212" t="str">
        <f t="shared" si="54"/>
        <v/>
      </c>
      <c r="G463" s="212" t="str">
        <f t="shared" si="55"/>
        <v/>
      </c>
      <c r="H463" s="92">
        <f>IF(OR(ERR=FALSE,AND(F463="",G463="")),0,IF($C$12="D",$H$13+SUM($F$14:F463)-SUM($G$14:G463),$H$13-SUM($F$14:F463)+SUM($G$14:G463)))</f>
        <v>0</v>
      </c>
      <c r="I463" s="7"/>
    </row>
    <row r="464" spans="1:9">
      <c r="A464" s="89">
        <f t="shared" si="49"/>
        <v>451</v>
      </c>
      <c r="B464" s="185" t="str">
        <f t="shared" si="50"/>
        <v/>
      </c>
      <c r="C464" s="90" t="str">
        <f t="shared" si="51"/>
        <v/>
      </c>
      <c r="D464" s="89" t="str">
        <f t="shared" si="52"/>
        <v/>
      </c>
      <c r="E464" s="91" t="str">
        <f t="shared" si="53"/>
        <v/>
      </c>
      <c r="F464" s="212" t="str">
        <f t="shared" si="54"/>
        <v/>
      </c>
      <c r="G464" s="212" t="str">
        <f t="shared" si="55"/>
        <v/>
      </c>
      <c r="H464" s="92">
        <f>IF(OR(ERR=FALSE,AND(F464="",G464="")),0,IF($C$12="D",$H$13+SUM($F$14:F464)-SUM($G$14:G464),$H$13-SUM($F$14:F464)+SUM($G$14:G464)))</f>
        <v>0</v>
      </c>
      <c r="I464" s="7"/>
    </row>
    <row r="465" spans="1:9">
      <c r="A465" s="89">
        <f t="shared" si="49"/>
        <v>452</v>
      </c>
      <c r="B465" s="185" t="str">
        <f t="shared" si="50"/>
        <v/>
      </c>
      <c r="C465" s="90" t="str">
        <f t="shared" si="51"/>
        <v/>
      </c>
      <c r="D465" s="89" t="str">
        <f t="shared" si="52"/>
        <v/>
      </c>
      <c r="E465" s="91" t="str">
        <f t="shared" si="53"/>
        <v/>
      </c>
      <c r="F465" s="212" t="str">
        <f t="shared" si="54"/>
        <v/>
      </c>
      <c r="G465" s="212" t="str">
        <f t="shared" si="55"/>
        <v/>
      </c>
      <c r="H465" s="92">
        <f>IF(OR(ERR=FALSE,AND(F465="",G465="")),0,IF($C$12="D",$H$13+SUM($F$14:F465)-SUM($G$14:G465),$H$13-SUM($F$14:F465)+SUM($G$14:G465)))</f>
        <v>0</v>
      </c>
      <c r="I465" s="52"/>
    </row>
    <row r="466" spans="1:9">
      <c r="A466" s="89">
        <f t="shared" si="49"/>
        <v>453</v>
      </c>
      <c r="B466" s="185" t="str">
        <f t="shared" si="50"/>
        <v/>
      </c>
      <c r="C466" s="90" t="str">
        <f t="shared" si="51"/>
        <v/>
      </c>
      <c r="D466" s="89" t="str">
        <f t="shared" si="52"/>
        <v/>
      </c>
      <c r="E466" s="91" t="str">
        <f t="shared" si="53"/>
        <v/>
      </c>
      <c r="F466" s="212" t="str">
        <f t="shared" si="54"/>
        <v/>
      </c>
      <c r="G466" s="212" t="str">
        <f t="shared" si="55"/>
        <v/>
      </c>
      <c r="H466" s="92">
        <f>IF(OR(ERR=FALSE,AND(F466="",G466="")),0,IF($C$12="D",$H$13+SUM($F$14:F466)-SUM($G$14:G466),$H$13-SUM($F$14:F466)+SUM($G$14:G466)))</f>
        <v>0</v>
      </c>
      <c r="I466" s="7"/>
    </row>
    <row r="467" spans="1:9">
      <c r="A467" s="89">
        <f t="shared" si="49"/>
        <v>454</v>
      </c>
      <c r="B467" s="185" t="str">
        <f t="shared" si="50"/>
        <v/>
      </c>
      <c r="C467" s="90" t="str">
        <f t="shared" si="51"/>
        <v/>
      </c>
      <c r="D467" s="89" t="str">
        <f t="shared" si="52"/>
        <v/>
      </c>
      <c r="E467" s="91" t="str">
        <f t="shared" si="53"/>
        <v/>
      </c>
      <c r="F467" s="212" t="str">
        <f t="shared" si="54"/>
        <v/>
      </c>
      <c r="G467" s="212" t="str">
        <f t="shared" si="55"/>
        <v/>
      </c>
      <c r="H467" s="92">
        <f>IF(OR(ERR=FALSE,AND(F467="",G467="")),0,IF($C$12="D",$H$13+SUM($F$14:F467)-SUM($G$14:G467),$H$13-SUM($F$14:F467)+SUM($G$14:G467)))</f>
        <v>0</v>
      </c>
      <c r="I467" s="7"/>
    </row>
    <row r="468" spans="1:9">
      <c r="A468" s="89">
        <f t="shared" si="49"/>
        <v>455</v>
      </c>
      <c r="B468" s="185" t="str">
        <f t="shared" si="50"/>
        <v/>
      </c>
      <c r="C468" s="90" t="str">
        <f t="shared" si="51"/>
        <v/>
      </c>
      <c r="D468" s="89" t="str">
        <f t="shared" si="52"/>
        <v/>
      </c>
      <c r="E468" s="91" t="str">
        <f t="shared" si="53"/>
        <v/>
      </c>
      <c r="F468" s="212" t="str">
        <f t="shared" si="54"/>
        <v/>
      </c>
      <c r="G468" s="212" t="str">
        <f t="shared" si="55"/>
        <v/>
      </c>
      <c r="H468" s="92">
        <f>IF(OR(ERR=FALSE,AND(F468="",G468="")),0,IF($C$12="D",$H$13+SUM($F$14:F468)-SUM($G$14:G468),$H$13-SUM($F$14:F468)+SUM($G$14:G468)))</f>
        <v>0</v>
      </c>
      <c r="I468" s="7"/>
    </row>
    <row r="469" spans="1:9">
      <c r="A469" s="89">
        <f t="shared" si="49"/>
        <v>456</v>
      </c>
      <c r="B469" s="185" t="str">
        <f t="shared" si="50"/>
        <v/>
      </c>
      <c r="C469" s="90" t="str">
        <f t="shared" si="51"/>
        <v/>
      </c>
      <c r="D469" s="89" t="str">
        <f t="shared" si="52"/>
        <v/>
      </c>
      <c r="E469" s="91" t="str">
        <f t="shared" si="53"/>
        <v/>
      </c>
      <c r="F469" s="212" t="str">
        <f t="shared" si="54"/>
        <v/>
      </c>
      <c r="G469" s="212" t="str">
        <f t="shared" si="55"/>
        <v/>
      </c>
      <c r="H469" s="92">
        <f>IF(OR(ERR=FALSE,AND(F469="",G469="")),0,IF($C$12="D",$H$13+SUM($F$14:F469)-SUM($G$14:G469),$H$13-SUM($F$14:F469)+SUM($G$14:G469)))</f>
        <v>0</v>
      </c>
      <c r="I469" s="7"/>
    </row>
    <row r="470" spans="1:9">
      <c r="A470" s="89">
        <f t="shared" si="49"/>
        <v>457</v>
      </c>
      <c r="B470" s="185" t="str">
        <f t="shared" si="50"/>
        <v/>
      </c>
      <c r="C470" s="90" t="str">
        <f t="shared" si="51"/>
        <v/>
      </c>
      <c r="D470" s="89" t="str">
        <f t="shared" si="52"/>
        <v/>
      </c>
      <c r="E470" s="91" t="str">
        <f t="shared" si="53"/>
        <v/>
      </c>
      <c r="F470" s="212" t="str">
        <f t="shared" si="54"/>
        <v/>
      </c>
      <c r="G470" s="212" t="str">
        <f t="shared" si="55"/>
        <v/>
      </c>
      <c r="H470" s="92">
        <f>IF(OR(ERR=FALSE,AND(F470="",G470="")),0,IF($C$12="D",$H$13+SUM($F$14:F470)-SUM($G$14:G470),$H$13-SUM($F$14:F470)+SUM($G$14:G470)))</f>
        <v>0</v>
      </c>
      <c r="I470" s="7"/>
    </row>
    <row r="471" spans="1:9">
      <c r="A471" s="89">
        <f t="shared" si="49"/>
        <v>458</v>
      </c>
      <c r="B471" s="185" t="str">
        <f t="shared" si="50"/>
        <v/>
      </c>
      <c r="C471" s="90" t="str">
        <f t="shared" si="51"/>
        <v/>
      </c>
      <c r="D471" s="89" t="str">
        <f t="shared" si="52"/>
        <v/>
      </c>
      <c r="E471" s="91" t="str">
        <f t="shared" si="53"/>
        <v/>
      </c>
      <c r="F471" s="212" t="str">
        <f t="shared" si="54"/>
        <v/>
      </c>
      <c r="G471" s="212" t="str">
        <f t="shared" si="55"/>
        <v/>
      </c>
      <c r="H471" s="92">
        <f>IF(OR(ERR=FALSE,AND(F471="",G471="")),0,IF($C$12="D",$H$13+SUM($F$14:F471)-SUM($G$14:G471),$H$13-SUM($F$14:F471)+SUM($G$14:G471)))</f>
        <v>0</v>
      </c>
      <c r="I471" s="7"/>
    </row>
    <row r="472" spans="1:9">
      <c r="A472" s="89">
        <f t="shared" si="49"/>
        <v>459</v>
      </c>
      <c r="B472" s="185" t="str">
        <f t="shared" si="50"/>
        <v/>
      </c>
      <c r="C472" s="90" t="str">
        <f t="shared" si="51"/>
        <v/>
      </c>
      <c r="D472" s="89" t="str">
        <f t="shared" si="52"/>
        <v/>
      </c>
      <c r="E472" s="91" t="str">
        <f t="shared" si="53"/>
        <v/>
      </c>
      <c r="F472" s="212" t="str">
        <f t="shared" si="54"/>
        <v/>
      </c>
      <c r="G472" s="212" t="str">
        <f t="shared" si="55"/>
        <v/>
      </c>
      <c r="H472" s="92">
        <f>IF(OR(ERR=FALSE,AND(F472="",G472="")),0,IF($C$12="D",$H$13+SUM($F$14:F472)-SUM($G$14:G472),$H$13-SUM($F$14:F472)+SUM($G$14:G472)))</f>
        <v>0</v>
      </c>
      <c r="I472" s="52"/>
    </row>
    <row r="473" spans="1:9">
      <c r="A473" s="89">
        <f t="shared" si="49"/>
        <v>460</v>
      </c>
      <c r="B473" s="185" t="str">
        <f t="shared" si="50"/>
        <v/>
      </c>
      <c r="C473" s="90" t="str">
        <f t="shared" si="51"/>
        <v/>
      </c>
      <c r="D473" s="89" t="str">
        <f t="shared" si="52"/>
        <v/>
      </c>
      <c r="E473" s="91" t="str">
        <f t="shared" si="53"/>
        <v/>
      </c>
      <c r="F473" s="212" t="str">
        <f t="shared" si="54"/>
        <v/>
      </c>
      <c r="G473" s="212" t="str">
        <f t="shared" si="55"/>
        <v/>
      </c>
      <c r="H473" s="92">
        <f>IF(OR(ERR=FALSE,AND(F473="",G473="")),0,IF($C$12="D",$H$13+SUM($F$14:F473)-SUM($G$14:G473),$H$13-SUM($F$14:F473)+SUM($G$14:G473)))</f>
        <v>0</v>
      </c>
      <c r="I473" s="7"/>
    </row>
    <row r="474" spans="1:9">
      <c r="A474" s="89">
        <f t="shared" si="49"/>
        <v>461</v>
      </c>
      <c r="B474" s="185" t="str">
        <f t="shared" si="50"/>
        <v/>
      </c>
      <c r="C474" s="90" t="str">
        <f t="shared" si="51"/>
        <v/>
      </c>
      <c r="D474" s="89" t="str">
        <f t="shared" si="52"/>
        <v/>
      </c>
      <c r="E474" s="91" t="str">
        <f t="shared" si="53"/>
        <v/>
      </c>
      <c r="F474" s="212" t="str">
        <f t="shared" si="54"/>
        <v/>
      </c>
      <c r="G474" s="212" t="str">
        <f t="shared" si="55"/>
        <v/>
      </c>
      <c r="H474" s="92">
        <f>IF(OR(ERR=FALSE,AND(F474="",G474="")),0,IF($C$12="D",$H$13+SUM($F$14:F474)-SUM($G$14:G474),$H$13-SUM($F$14:F474)+SUM($G$14:G474)))</f>
        <v>0</v>
      </c>
      <c r="I474" s="7"/>
    </row>
    <row r="475" spans="1:9">
      <c r="A475" s="89">
        <f t="shared" si="49"/>
        <v>462</v>
      </c>
      <c r="B475" s="185" t="str">
        <f t="shared" si="50"/>
        <v/>
      </c>
      <c r="C475" s="90" t="str">
        <f t="shared" si="51"/>
        <v/>
      </c>
      <c r="D475" s="89" t="str">
        <f t="shared" si="52"/>
        <v/>
      </c>
      <c r="E475" s="91" t="str">
        <f t="shared" si="53"/>
        <v/>
      </c>
      <c r="F475" s="212" t="str">
        <f t="shared" si="54"/>
        <v/>
      </c>
      <c r="G475" s="212" t="str">
        <f t="shared" si="55"/>
        <v/>
      </c>
      <c r="H475" s="92">
        <f>IF(OR(ERR=FALSE,AND(F475="",G475="")),0,IF($C$12="D",$H$13+SUM($F$14:F475)-SUM($G$14:G475),$H$13-SUM($F$14:F475)+SUM($G$14:G475)))</f>
        <v>0</v>
      </c>
      <c r="I475" s="7"/>
    </row>
    <row r="476" spans="1:9">
      <c r="A476" s="89">
        <f t="shared" si="49"/>
        <v>463</v>
      </c>
      <c r="B476" s="185" t="str">
        <f t="shared" si="50"/>
        <v/>
      </c>
      <c r="C476" s="90" t="str">
        <f t="shared" si="51"/>
        <v/>
      </c>
      <c r="D476" s="89" t="str">
        <f t="shared" si="52"/>
        <v/>
      </c>
      <c r="E476" s="91" t="str">
        <f t="shared" si="53"/>
        <v/>
      </c>
      <c r="F476" s="212" t="str">
        <f t="shared" si="54"/>
        <v/>
      </c>
      <c r="G476" s="212" t="str">
        <f t="shared" si="55"/>
        <v/>
      </c>
      <c r="H476" s="92">
        <f>IF(OR(ERR=FALSE,AND(F476="",G476="")),0,IF($C$12="D",$H$13+SUM($F$14:F476)-SUM($G$14:G476),$H$13-SUM($F$14:F476)+SUM($G$14:G476)))</f>
        <v>0</v>
      </c>
      <c r="I476" s="7"/>
    </row>
    <row r="477" spans="1:9">
      <c r="A477" s="89">
        <f t="shared" si="49"/>
        <v>464</v>
      </c>
      <c r="B477" s="185" t="str">
        <f t="shared" si="50"/>
        <v/>
      </c>
      <c r="C477" s="90" t="str">
        <f t="shared" si="51"/>
        <v/>
      </c>
      <c r="D477" s="89" t="str">
        <f t="shared" si="52"/>
        <v/>
      </c>
      <c r="E477" s="91" t="str">
        <f t="shared" si="53"/>
        <v/>
      </c>
      <c r="F477" s="212" t="str">
        <f t="shared" si="54"/>
        <v/>
      </c>
      <c r="G477" s="212" t="str">
        <f t="shared" si="55"/>
        <v/>
      </c>
      <c r="H477" s="92">
        <f>IF(OR(ERR=FALSE,AND(F477="",G477="")),0,IF($C$12="D",$H$13+SUM($F$14:F477)-SUM($G$14:G477),$H$13-SUM($F$14:F477)+SUM($G$14:G477)))</f>
        <v>0</v>
      </c>
      <c r="I477" s="52"/>
    </row>
    <row r="478" spans="1:9">
      <c r="A478" s="89">
        <f t="shared" si="49"/>
        <v>465</v>
      </c>
      <c r="B478" s="185" t="str">
        <f t="shared" si="50"/>
        <v/>
      </c>
      <c r="C478" s="90" t="str">
        <f t="shared" si="51"/>
        <v/>
      </c>
      <c r="D478" s="89" t="str">
        <f t="shared" si="52"/>
        <v/>
      </c>
      <c r="E478" s="91" t="str">
        <f t="shared" si="53"/>
        <v/>
      </c>
      <c r="F478" s="212" t="str">
        <f t="shared" si="54"/>
        <v/>
      </c>
      <c r="G478" s="212" t="str">
        <f t="shared" si="55"/>
        <v/>
      </c>
      <c r="H478" s="92">
        <f>IF(OR(ERR=FALSE,AND(F478="",G478="")),0,IF($C$12="D",$H$13+SUM($F$14:F478)-SUM($G$14:G478),$H$13-SUM($F$14:F478)+SUM($G$14:G478)))</f>
        <v>0</v>
      </c>
      <c r="I478" s="7"/>
    </row>
    <row r="479" spans="1:9">
      <c r="A479" s="89">
        <f t="shared" si="49"/>
        <v>466</v>
      </c>
      <c r="B479" s="185" t="str">
        <f t="shared" si="50"/>
        <v/>
      </c>
      <c r="C479" s="90" t="str">
        <f t="shared" si="51"/>
        <v/>
      </c>
      <c r="D479" s="89" t="str">
        <f t="shared" si="52"/>
        <v/>
      </c>
      <c r="E479" s="91" t="str">
        <f t="shared" si="53"/>
        <v/>
      </c>
      <c r="F479" s="212" t="str">
        <f t="shared" si="54"/>
        <v/>
      </c>
      <c r="G479" s="212" t="str">
        <f t="shared" si="55"/>
        <v/>
      </c>
      <c r="H479" s="92">
        <f>IF(OR(ERR=FALSE,AND(F479="",G479="")),0,IF($C$12="D",$H$13+SUM($F$14:F479)-SUM($G$14:G479),$H$13-SUM($F$14:F479)+SUM($G$14:G479)))</f>
        <v>0</v>
      </c>
      <c r="I479" s="7"/>
    </row>
    <row r="480" spans="1:9">
      <c r="A480" s="89">
        <f t="shared" si="49"/>
        <v>467</v>
      </c>
      <c r="B480" s="185" t="str">
        <f t="shared" si="50"/>
        <v/>
      </c>
      <c r="C480" s="90" t="str">
        <f t="shared" si="51"/>
        <v/>
      </c>
      <c r="D480" s="89" t="str">
        <f t="shared" si="52"/>
        <v/>
      </c>
      <c r="E480" s="91" t="str">
        <f t="shared" si="53"/>
        <v/>
      </c>
      <c r="F480" s="212" t="str">
        <f t="shared" si="54"/>
        <v/>
      </c>
      <c r="G480" s="212" t="str">
        <f t="shared" si="55"/>
        <v/>
      </c>
      <c r="H480" s="92">
        <f>IF(OR(ERR=FALSE,AND(F480="",G480="")),0,IF($C$12="D",$H$13+SUM($F$14:F480)-SUM($G$14:G480),$H$13-SUM($F$14:F480)+SUM($G$14:G480)))</f>
        <v>0</v>
      </c>
      <c r="I480" s="7"/>
    </row>
    <row r="481" spans="1:9">
      <c r="A481" s="89">
        <f t="shared" si="49"/>
        <v>468</v>
      </c>
      <c r="B481" s="185" t="str">
        <f t="shared" si="50"/>
        <v/>
      </c>
      <c r="C481" s="90" t="str">
        <f t="shared" si="51"/>
        <v/>
      </c>
      <c r="D481" s="89" t="str">
        <f t="shared" si="52"/>
        <v/>
      </c>
      <c r="E481" s="91" t="str">
        <f t="shared" si="53"/>
        <v/>
      </c>
      <c r="F481" s="212" t="str">
        <f t="shared" si="54"/>
        <v/>
      </c>
      <c r="G481" s="212" t="str">
        <f t="shared" si="55"/>
        <v/>
      </c>
      <c r="H481" s="92">
        <f>IF(OR(ERR=FALSE,AND(F481="",G481="")),0,IF($C$12="D",$H$13+SUM($F$14:F481)-SUM($G$14:G481),$H$13-SUM($F$14:F481)+SUM($G$14:G481)))</f>
        <v>0</v>
      </c>
      <c r="I481" s="7"/>
    </row>
    <row r="482" spans="1:9">
      <c r="A482" s="89">
        <f t="shared" si="49"/>
        <v>469</v>
      </c>
      <c r="B482" s="185" t="str">
        <f t="shared" si="50"/>
        <v/>
      </c>
      <c r="C482" s="90" t="str">
        <f t="shared" si="51"/>
        <v/>
      </c>
      <c r="D482" s="89" t="str">
        <f t="shared" si="52"/>
        <v/>
      </c>
      <c r="E482" s="91" t="str">
        <f t="shared" si="53"/>
        <v/>
      </c>
      <c r="F482" s="212" t="str">
        <f t="shared" si="54"/>
        <v/>
      </c>
      <c r="G482" s="212" t="str">
        <f t="shared" si="55"/>
        <v/>
      </c>
      <c r="H482" s="92">
        <f>IF(OR(ERR=FALSE,AND(F482="",G482="")),0,IF($C$12="D",$H$13+SUM($F$14:F482)-SUM($G$14:G482),$H$13-SUM($F$14:F482)+SUM($G$14:G482)))</f>
        <v>0</v>
      </c>
      <c r="I482" s="7"/>
    </row>
    <row r="483" spans="1:9">
      <c r="A483" s="89">
        <f t="shared" si="49"/>
        <v>470</v>
      </c>
      <c r="B483" s="185" t="str">
        <f t="shared" si="50"/>
        <v/>
      </c>
      <c r="C483" s="90" t="str">
        <f t="shared" si="51"/>
        <v/>
      </c>
      <c r="D483" s="89" t="str">
        <f t="shared" si="52"/>
        <v/>
      </c>
      <c r="E483" s="91" t="str">
        <f t="shared" si="53"/>
        <v/>
      </c>
      <c r="F483" s="212" t="str">
        <f t="shared" si="54"/>
        <v/>
      </c>
      <c r="G483" s="212" t="str">
        <f t="shared" si="55"/>
        <v/>
      </c>
      <c r="H483" s="92">
        <f>IF(OR(ERR=FALSE,AND(F483="",G483="")),0,IF($C$12="D",$H$13+SUM($F$14:F483)-SUM($G$14:G483),$H$13-SUM($F$14:F483)+SUM($G$14:G483)))</f>
        <v>0</v>
      </c>
      <c r="I483" s="7"/>
    </row>
    <row r="484" spans="1:9">
      <c r="A484" s="89">
        <f t="shared" si="49"/>
        <v>471</v>
      </c>
      <c r="B484" s="185" t="str">
        <f t="shared" si="50"/>
        <v/>
      </c>
      <c r="C484" s="90" t="str">
        <f t="shared" si="51"/>
        <v/>
      </c>
      <c r="D484" s="89" t="str">
        <f t="shared" si="52"/>
        <v/>
      </c>
      <c r="E484" s="91" t="str">
        <f t="shared" si="53"/>
        <v/>
      </c>
      <c r="F484" s="212" t="str">
        <f t="shared" si="54"/>
        <v/>
      </c>
      <c r="G484" s="212" t="str">
        <f t="shared" si="55"/>
        <v/>
      </c>
      <c r="H484" s="92">
        <f>IF(OR(ERR=FALSE,AND(F484="",G484="")),0,IF($C$12="D",$H$13+SUM($F$14:F484)-SUM($G$14:G484),$H$13-SUM($F$14:F484)+SUM($G$14:G484)))</f>
        <v>0</v>
      </c>
      <c r="I484" s="7"/>
    </row>
    <row r="485" spans="1:9">
      <c r="A485" s="89">
        <f t="shared" si="49"/>
        <v>472</v>
      </c>
      <c r="B485" s="185" t="str">
        <f t="shared" si="50"/>
        <v/>
      </c>
      <c r="C485" s="90" t="str">
        <f t="shared" si="51"/>
        <v/>
      </c>
      <c r="D485" s="89" t="str">
        <f t="shared" si="52"/>
        <v/>
      </c>
      <c r="E485" s="91" t="str">
        <f t="shared" si="53"/>
        <v/>
      </c>
      <c r="F485" s="212" t="str">
        <f t="shared" si="54"/>
        <v/>
      </c>
      <c r="G485" s="212" t="str">
        <f t="shared" si="55"/>
        <v/>
      </c>
      <c r="H485" s="92">
        <f>IF(OR(ERR=FALSE,AND(F485="",G485="")),0,IF($C$12="D",$H$13+SUM($F$14:F485)-SUM($G$14:G485),$H$13-SUM($F$14:F485)+SUM($G$14:G485)))</f>
        <v>0</v>
      </c>
      <c r="I485" s="7"/>
    </row>
    <row r="486" spans="1:9">
      <c r="A486" s="89">
        <f t="shared" si="49"/>
        <v>473</v>
      </c>
      <c r="B486" s="185" t="str">
        <f t="shared" si="50"/>
        <v/>
      </c>
      <c r="C486" s="90" t="str">
        <f t="shared" si="51"/>
        <v/>
      </c>
      <c r="D486" s="89" t="str">
        <f t="shared" si="52"/>
        <v/>
      </c>
      <c r="E486" s="91" t="str">
        <f t="shared" si="53"/>
        <v/>
      </c>
      <c r="F486" s="212" t="str">
        <f t="shared" si="54"/>
        <v/>
      </c>
      <c r="G486" s="212" t="str">
        <f t="shared" si="55"/>
        <v/>
      </c>
      <c r="H486" s="92">
        <f>IF(OR(ERR=FALSE,AND(F486="",G486="")),0,IF($C$12="D",$H$13+SUM($F$14:F486)-SUM($G$14:G486),$H$13-SUM($F$14:F486)+SUM($G$14:G486)))</f>
        <v>0</v>
      </c>
      <c r="I486" s="7"/>
    </row>
    <row r="487" spans="1:9">
      <c r="A487" s="89">
        <f t="shared" si="49"/>
        <v>474</v>
      </c>
      <c r="B487" s="185" t="str">
        <f t="shared" si="50"/>
        <v/>
      </c>
      <c r="C487" s="90" t="str">
        <f t="shared" si="51"/>
        <v/>
      </c>
      <c r="D487" s="89" t="str">
        <f t="shared" si="52"/>
        <v/>
      </c>
      <c r="E487" s="91" t="str">
        <f t="shared" si="53"/>
        <v/>
      </c>
      <c r="F487" s="212" t="str">
        <f t="shared" si="54"/>
        <v/>
      </c>
      <c r="G487" s="212" t="str">
        <f t="shared" si="55"/>
        <v/>
      </c>
      <c r="H487" s="92">
        <f>IF(OR(ERR=FALSE,AND(F487="",G487="")),0,IF($C$12="D",$H$13+SUM($F$14:F487)-SUM($G$14:G487),$H$13-SUM($F$14:F487)+SUM($G$14:G487)))</f>
        <v>0</v>
      </c>
      <c r="I487" s="7"/>
    </row>
    <row r="488" spans="1:9">
      <c r="A488" s="89">
        <f t="shared" si="49"/>
        <v>475</v>
      </c>
      <c r="B488" s="185" t="str">
        <f t="shared" si="50"/>
        <v/>
      </c>
      <c r="C488" s="90" t="str">
        <f t="shared" si="51"/>
        <v/>
      </c>
      <c r="D488" s="89" t="str">
        <f t="shared" si="52"/>
        <v/>
      </c>
      <c r="E488" s="91" t="str">
        <f t="shared" si="53"/>
        <v/>
      </c>
      <c r="F488" s="212" t="str">
        <f t="shared" si="54"/>
        <v/>
      </c>
      <c r="G488" s="212" t="str">
        <f t="shared" si="55"/>
        <v/>
      </c>
      <c r="H488" s="92">
        <f>IF(OR(ERR=FALSE,AND(F488="",G488="")),0,IF($C$12="D",$H$13+SUM($F$14:F488)-SUM($G$14:G488),$H$13-SUM($F$14:F488)+SUM($G$14:G488)))</f>
        <v>0</v>
      </c>
      <c r="I488" s="7"/>
    </row>
    <row r="489" spans="1:9">
      <c r="A489" s="89">
        <f t="shared" si="49"/>
        <v>476</v>
      </c>
      <c r="B489" s="185" t="str">
        <f t="shared" si="50"/>
        <v/>
      </c>
      <c r="C489" s="90" t="str">
        <f t="shared" si="51"/>
        <v/>
      </c>
      <c r="D489" s="89" t="str">
        <f t="shared" si="52"/>
        <v/>
      </c>
      <c r="E489" s="91" t="str">
        <f t="shared" si="53"/>
        <v/>
      </c>
      <c r="F489" s="212" t="str">
        <f t="shared" si="54"/>
        <v/>
      </c>
      <c r="G489" s="212" t="str">
        <f t="shared" si="55"/>
        <v/>
      </c>
      <c r="H489" s="92">
        <f>IF(OR(ERR=FALSE,AND(F489="",G489="")),0,IF($C$12="D",$H$13+SUM($F$14:F489)-SUM($G$14:G489),$H$13-SUM($F$14:F489)+SUM($G$14:G489)))</f>
        <v>0</v>
      </c>
      <c r="I489" s="7"/>
    </row>
    <row r="490" spans="1:9">
      <c r="A490" s="89">
        <f t="shared" si="49"/>
        <v>477</v>
      </c>
      <c r="B490" s="185" t="str">
        <f t="shared" si="50"/>
        <v/>
      </c>
      <c r="C490" s="90" t="str">
        <f t="shared" si="51"/>
        <v/>
      </c>
      <c r="D490" s="89" t="str">
        <f t="shared" si="52"/>
        <v/>
      </c>
      <c r="E490" s="91" t="str">
        <f t="shared" si="53"/>
        <v/>
      </c>
      <c r="F490" s="212" t="str">
        <f t="shared" si="54"/>
        <v/>
      </c>
      <c r="G490" s="212" t="str">
        <f t="shared" si="55"/>
        <v/>
      </c>
      <c r="H490" s="92">
        <f>IF(OR(ERR=FALSE,AND(F490="",G490="")),0,IF($C$12="D",$H$13+SUM($F$14:F490)-SUM($G$14:G490),$H$13-SUM($F$14:F490)+SUM($G$14:G490)))</f>
        <v>0</v>
      </c>
      <c r="I490" s="52"/>
    </row>
    <row r="491" spans="1:9">
      <c r="A491" s="89">
        <f t="shared" si="49"/>
        <v>478</v>
      </c>
      <c r="B491" s="185" t="str">
        <f t="shared" si="50"/>
        <v/>
      </c>
      <c r="C491" s="90" t="str">
        <f t="shared" si="51"/>
        <v/>
      </c>
      <c r="D491" s="89" t="str">
        <f t="shared" si="52"/>
        <v/>
      </c>
      <c r="E491" s="91" t="str">
        <f t="shared" si="53"/>
        <v/>
      </c>
      <c r="F491" s="212" t="str">
        <f t="shared" si="54"/>
        <v/>
      </c>
      <c r="G491" s="212" t="str">
        <f t="shared" si="55"/>
        <v/>
      </c>
      <c r="H491" s="92">
        <f>IF(OR(ERR=FALSE,AND(F491="",G491="")),0,IF($C$12="D",$H$13+SUM($F$14:F491)-SUM($G$14:G491),$H$13-SUM($F$14:F491)+SUM($G$14:G491)))</f>
        <v>0</v>
      </c>
      <c r="I491" s="7"/>
    </row>
    <row r="492" spans="1:9">
      <c r="A492" s="89">
        <f t="shared" ref="A492:A555" si="56">A491+1</f>
        <v>479</v>
      </c>
      <c r="B492" s="185" t="str">
        <f t="shared" si="50"/>
        <v/>
      </c>
      <c r="C492" s="90" t="str">
        <f t="shared" si="51"/>
        <v/>
      </c>
      <c r="D492" s="89" t="str">
        <f t="shared" si="52"/>
        <v/>
      </c>
      <c r="E492" s="91" t="str">
        <f t="shared" si="53"/>
        <v/>
      </c>
      <c r="F492" s="212" t="str">
        <f t="shared" si="54"/>
        <v/>
      </c>
      <c r="G492" s="212" t="str">
        <f t="shared" si="55"/>
        <v/>
      </c>
      <c r="H492" s="92">
        <f>IF(OR(ERR=FALSE,AND(F492="",G492="")),0,IF($C$12="D",$H$13+SUM($F$14:F492)-SUM($G$14:G492),$H$13-SUM($F$14:F492)+SUM($G$14:G492)))</f>
        <v>0</v>
      </c>
      <c r="I492" s="7"/>
    </row>
    <row r="493" spans="1:9">
      <c r="A493" s="89">
        <f t="shared" si="56"/>
        <v>480</v>
      </c>
      <c r="B493" s="185" t="str">
        <f t="shared" ref="B493:B556" si="57">IF(ISERROR(VLOOKUP(A493&amp;H$9,JU_AKUN,6,FALSE)=TRUE),"",VLOOKUP(A493&amp;H$9,JU_AKUN,6,FALSE))</f>
        <v/>
      </c>
      <c r="C493" s="90" t="str">
        <f t="shared" ref="C493:C556" si="58">IF(ISERROR(VLOOKUP(A493&amp;H$9,JU_AKUN,7,FALSE)=TRUE),"",VLOOKUP(A493&amp;H$9,JU_AKUN,7,FALSE))</f>
        <v/>
      </c>
      <c r="D493" s="89" t="str">
        <f t="shared" ref="D493:D556" si="59">IF(ISERROR(VLOOKUP(A493&amp;H$9,JU_AKUN,8,FALSE)=TRUE),"",VLOOKUP(A493&amp;H$9,JU_AKUN,8,FALSE))</f>
        <v/>
      </c>
      <c r="E493" s="91" t="str">
        <f t="shared" ref="E493:E556" si="60">IF(ISERROR(VLOOKUP(A493&amp;H$9,JU_AKUN,9,FALSE)=TRUE),"",VLOOKUP(A493&amp;H$9,JU_AKUN,9,FALSE))</f>
        <v/>
      </c>
      <c r="F493" s="212" t="str">
        <f t="shared" ref="F493:F556" si="61">IF(ISERROR(VLOOKUP(A493&amp;H$9,JU_AKUN,14,FALSE)=TRUE),"",VLOOKUP(A493&amp;H$9,JU_AKUN,14,FALSE))</f>
        <v/>
      </c>
      <c r="G493" s="212" t="str">
        <f t="shared" ref="G493:G556" si="62">IF(ISERROR(VLOOKUP(A493&amp;H$9,JU_AKUN,15,FALSE)=TRUE),"",VLOOKUP(A493&amp;H$9,JU_AKUN,15,FALSE))</f>
        <v/>
      </c>
      <c r="H493" s="92">
        <f>IF(OR(ERR=FALSE,AND(F493="",G493="")),0,IF($C$12="D",$H$13+SUM($F$14:F493)-SUM($G$14:G493),$H$13-SUM($F$14:F493)+SUM($G$14:G493)))</f>
        <v>0</v>
      </c>
      <c r="I493" s="7"/>
    </row>
    <row r="494" spans="1:9">
      <c r="A494" s="89">
        <f t="shared" si="56"/>
        <v>481</v>
      </c>
      <c r="B494" s="185" t="str">
        <f t="shared" si="57"/>
        <v/>
      </c>
      <c r="C494" s="90" t="str">
        <f t="shared" si="58"/>
        <v/>
      </c>
      <c r="D494" s="89" t="str">
        <f t="shared" si="59"/>
        <v/>
      </c>
      <c r="E494" s="91" t="str">
        <f t="shared" si="60"/>
        <v/>
      </c>
      <c r="F494" s="212" t="str">
        <f t="shared" si="61"/>
        <v/>
      </c>
      <c r="G494" s="212" t="str">
        <f t="shared" si="62"/>
        <v/>
      </c>
      <c r="H494" s="92">
        <f>IF(OR(ERR=FALSE,AND(F494="",G494="")),0,IF($C$12="D",$H$13+SUM($F$14:F494)-SUM($G$14:G494),$H$13-SUM($F$14:F494)+SUM($G$14:G494)))</f>
        <v>0</v>
      </c>
      <c r="I494" s="7"/>
    </row>
    <row r="495" spans="1:9">
      <c r="A495" s="89">
        <f t="shared" si="56"/>
        <v>482</v>
      </c>
      <c r="B495" s="185" t="str">
        <f t="shared" si="57"/>
        <v/>
      </c>
      <c r="C495" s="90" t="str">
        <f t="shared" si="58"/>
        <v/>
      </c>
      <c r="D495" s="89" t="str">
        <f t="shared" si="59"/>
        <v/>
      </c>
      <c r="E495" s="91" t="str">
        <f t="shared" si="60"/>
        <v/>
      </c>
      <c r="F495" s="212" t="str">
        <f t="shared" si="61"/>
        <v/>
      </c>
      <c r="G495" s="212" t="str">
        <f t="shared" si="62"/>
        <v/>
      </c>
      <c r="H495" s="92">
        <f>IF(OR(ERR=FALSE,AND(F495="",G495="")),0,IF($C$12="D",$H$13+SUM($F$14:F495)-SUM($G$14:G495),$H$13-SUM($F$14:F495)+SUM($G$14:G495)))</f>
        <v>0</v>
      </c>
      <c r="I495" s="7"/>
    </row>
    <row r="496" spans="1:9">
      <c r="A496" s="89">
        <f t="shared" si="56"/>
        <v>483</v>
      </c>
      <c r="B496" s="185" t="str">
        <f t="shared" si="57"/>
        <v/>
      </c>
      <c r="C496" s="90" t="str">
        <f t="shared" si="58"/>
        <v/>
      </c>
      <c r="D496" s="89" t="str">
        <f t="shared" si="59"/>
        <v/>
      </c>
      <c r="E496" s="91" t="str">
        <f t="shared" si="60"/>
        <v/>
      </c>
      <c r="F496" s="212" t="str">
        <f t="shared" si="61"/>
        <v/>
      </c>
      <c r="G496" s="212" t="str">
        <f t="shared" si="62"/>
        <v/>
      </c>
      <c r="H496" s="92">
        <f>IF(OR(ERR=FALSE,AND(F496="",G496="")),0,IF($C$12="D",$H$13+SUM($F$14:F496)-SUM($G$14:G496),$H$13-SUM($F$14:F496)+SUM($G$14:G496)))</f>
        <v>0</v>
      </c>
      <c r="I496" s="7"/>
    </row>
    <row r="497" spans="1:9">
      <c r="A497" s="89">
        <f t="shared" si="56"/>
        <v>484</v>
      </c>
      <c r="B497" s="185" t="str">
        <f t="shared" si="57"/>
        <v/>
      </c>
      <c r="C497" s="90" t="str">
        <f t="shared" si="58"/>
        <v/>
      </c>
      <c r="D497" s="89" t="str">
        <f t="shared" si="59"/>
        <v/>
      </c>
      <c r="E497" s="91" t="str">
        <f t="shared" si="60"/>
        <v/>
      </c>
      <c r="F497" s="212" t="str">
        <f t="shared" si="61"/>
        <v/>
      </c>
      <c r="G497" s="212" t="str">
        <f t="shared" si="62"/>
        <v/>
      </c>
      <c r="H497" s="92">
        <f>IF(OR(ERR=FALSE,AND(F497="",G497="")),0,IF($C$12="D",$H$13+SUM($F$14:F497)-SUM($G$14:G497),$H$13-SUM($F$14:F497)+SUM($G$14:G497)))</f>
        <v>0</v>
      </c>
      <c r="I497" s="7"/>
    </row>
    <row r="498" spans="1:9">
      <c r="A498" s="89">
        <f t="shared" si="56"/>
        <v>485</v>
      </c>
      <c r="B498" s="185" t="str">
        <f t="shared" si="57"/>
        <v/>
      </c>
      <c r="C498" s="90" t="str">
        <f t="shared" si="58"/>
        <v/>
      </c>
      <c r="D498" s="89" t="str">
        <f t="shared" si="59"/>
        <v/>
      </c>
      <c r="E498" s="91" t="str">
        <f t="shared" si="60"/>
        <v/>
      </c>
      <c r="F498" s="212" t="str">
        <f t="shared" si="61"/>
        <v/>
      </c>
      <c r="G498" s="212" t="str">
        <f t="shared" si="62"/>
        <v/>
      </c>
      <c r="H498" s="92">
        <f>IF(OR(ERR=FALSE,AND(F498="",G498="")),0,IF($C$12="D",$H$13+SUM($F$14:F498)-SUM($G$14:G498),$H$13-SUM($F$14:F498)+SUM($G$14:G498)))</f>
        <v>0</v>
      </c>
      <c r="I498" s="7"/>
    </row>
    <row r="499" spans="1:9">
      <c r="A499" s="89">
        <f t="shared" si="56"/>
        <v>486</v>
      </c>
      <c r="B499" s="185" t="str">
        <f t="shared" si="57"/>
        <v/>
      </c>
      <c r="C499" s="90" t="str">
        <f t="shared" si="58"/>
        <v/>
      </c>
      <c r="D499" s="89" t="str">
        <f t="shared" si="59"/>
        <v/>
      </c>
      <c r="E499" s="91" t="str">
        <f t="shared" si="60"/>
        <v/>
      </c>
      <c r="F499" s="212" t="str">
        <f t="shared" si="61"/>
        <v/>
      </c>
      <c r="G499" s="212" t="str">
        <f t="shared" si="62"/>
        <v/>
      </c>
      <c r="H499" s="92">
        <f>IF(OR(ERR=FALSE,AND(F499="",G499="")),0,IF($C$12="D",$H$13+SUM($F$14:F499)-SUM($G$14:G499),$H$13-SUM($F$14:F499)+SUM($G$14:G499)))</f>
        <v>0</v>
      </c>
      <c r="I499" s="7"/>
    </row>
    <row r="500" spans="1:9">
      <c r="A500" s="89">
        <f t="shared" si="56"/>
        <v>487</v>
      </c>
      <c r="B500" s="185" t="str">
        <f t="shared" si="57"/>
        <v/>
      </c>
      <c r="C500" s="90" t="str">
        <f t="shared" si="58"/>
        <v/>
      </c>
      <c r="D500" s="89" t="str">
        <f t="shared" si="59"/>
        <v/>
      </c>
      <c r="E500" s="91" t="str">
        <f t="shared" si="60"/>
        <v/>
      </c>
      <c r="F500" s="212" t="str">
        <f t="shared" si="61"/>
        <v/>
      </c>
      <c r="G500" s="212" t="str">
        <f t="shared" si="62"/>
        <v/>
      </c>
      <c r="H500" s="92">
        <f>IF(OR(ERR=FALSE,AND(F500="",G500="")),0,IF($C$12="D",$H$13+SUM($F$14:F500)-SUM($G$14:G500),$H$13-SUM($F$14:F500)+SUM($G$14:G500)))</f>
        <v>0</v>
      </c>
      <c r="I500" s="7"/>
    </row>
    <row r="501" spans="1:9">
      <c r="A501" s="89">
        <f t="shared" si="56"/>
        <v>488</v>
      </c>
      <c r="B501" s="185" t="str">
        <f t="shared" si="57"/>
        <v/>
      </c>
      <c r="C501" s="90" t="str">
        <f t="shared" si="58"/>
        <v/>
      </c>
      <c r="D501" s="89" t="str">
        <f t="shared" si="59"/>
        <v/>
      </c>
      <c r="E501" s="91" t="str">
        <f t="shared" si="60"/>
        <v/>
      </c>
      <c r="F501" s="212" t="str">
        <f t="shared" si="61"/>
        <v/>
      </c>
      <c r="G501" s="212" t="str">
        <f t="shared" si="62"/>
        <v/>
      </c>
      <c r="H501" s="92">
        <f>IF(OR(ERR=FALSE,AND(F501="",G501="")),0,IF($C$12="D",$H$13+SUM($F$14:F501)-SUM($G$14:G501),$H$13-SUM($F$14:F501)+SUM($G$14:G501)))</f>
        <v>0</v>
      </c>
      <c r="I501" s="7"/>
    </row>
    <row r="502" spans="1:9">
      <c r="A502" s="89">
        <f t="shared" si="56"/>
        <v>489</v>
      </c>
      <c r="B502" s="185" t="str">
        <f t="shared" si="57"/>
        <v/>
      </c>
      <c r="C502" s="90" t="str">
        <f t="shared" si="58"/>
        <v/>
      </c>
      <c r="D502" s="89" t="str">
        <f t="shared" si="59"/>
        <v/>
      </c>
      <c r="E502" s="91" t="str">
        <f t="shared" si="60"/>
        <v/>
      </c>
      <c r="F502" s="212" t="str">
        <f t="shared" si="61"/>
        <v/>
      </c>
      <c r="G502" s="212" t="str">
        <f t="shared" si="62"/>
        <v/>
      </c>
      <c r="H502" s="92">
        <f>IF(OR(ERR=FALSE,AND(F502="",G502="")),0,IF($C$12="D",$H$13+SUM($F$14:F502)-SUM($G$14:G502),$H$13-SUM($F$14:F502)+SUM($G$14:G502)))</f>
        <v>0</v>
      </c>
      <c r="I502" s="7"/>
    </row>
    <row r="503" spans="1:9">
      <c r="A503" s="89">
        <f t="shared" si="56"/>
        <v>490</v>
      </c>
      <c r="B503" s="185" t="str">
        <f t="shared" si="57"/>
        <v/>
      </c>
      <c r="C503" s="90" t="str">
        <f t="shared" si="58"/>
        <v/>
      </c>
      <c r="D503" s="89" t="str">
        <f t="shared" si="59"/>
        <v/>
      </c>
      <c r="E503" s="91" t="str">
        <f t="shared" si="60"/>
        <v/>
      </c>
      <c r="F503" s="212" t="str">
        <f t="shared" si="61"/>
        <v/>
      </c>
      <c r="G503" s="212" t="str">
        <f t="shared" si="62"/>
        <v/>
      </c>
      <c r="H503" s="92">
        <f>IF(OR(ERR=FALSE,AND(F503="",G503="")),0,IF($C$12="D",$H$13+SUM($F$14:F503)-SUM($G$14:G503),$H$13-SUM($F$14:F503)+SUM($G$14:G503)))</f>
        <v>0</v>
      </c>
      <c r="I503" s="7"/>
    </row>
    <row r="504" spans="1:9">
      <c r="A504" s="89">
        <f t="shared" si="56"/>
        <v>491</v>
      </c>
      <c r="B504" s="185" t="str">
        <f t="shared" si="57"/>
        <v/>
      </c>
      <c r="C504" s="90" t="str">
        <f t="shared" si="58"/>
        <v/>
      </c>
      <c r="D504" s="89" t="str">
        <f t="shared" si="59"/>
        <v/>
      </c>
      <c r="E504" s="91" t="str">
        <f t="shared" si="60"/>
        <v/>
      </c>
      <c r="F504" s="212" t="str">
        <f t="shared" si="61"/>
        <v/>
      </c>
      <c r="G504" s="212" t="str">
        <f t="shared" si="62"/>
        <v/>
      </c>
      <c r="H504" s="92">
        <f>IF(OR(ERR=FALSE,AND(F504="",G504="")),0,IF($C$12="D",$H$13+SUM($F$14:F504)-SUM($G$14:G504),$H$13-SUM($F$14:F504)+SUM($G$14:G504)))</f>
        <v>0</v>
      </c>
      <c r="I504" s="7"/>
    </row>
    <row r="505" spans="1:9">
      <c r="A505" s="89">
        <f t="shared" si="56"/>
        <v>492</v>
      </c>
      <c r="B505" s="185" t="str">
        <f t="shared" si="57"/>
        <v/>
      </c>
      <c r="C505" s="90" t="str">
        <f t="shared" si="58"/>
        <v/>
      </c>
      <c r="D505" s="89" t="str">
        <f t="shared" si="59"/>
        <v/>
      </c>
      <c r="E505" s="91" t="str">
        <f t="shared" si="60"/>
        <v/>
      </c>
      <c r="F505" s="212" t="str">
        <f t="shared" si="61"/>
        <v/>
      </c>
      <c r="G505" s="212" t="str">
        <f t="shared" si="62"/>
        <v/>
      </c>
      <c r="H505" s="92">
        <f>IF(OR(ERR=FALSE,AND(F505="",G505="")),0,IF($C$12="D",$H$13+SUM($F$14:F505)-SUM($G$14:G505),$H$13-SUM($F$14:F505)+SUM($G$14:G505)))</f>
        <v>0</v>
      </c>
      <c r="I505" s="7"/>
    </row>
    <row r="506" spans="1:9">
      <c r="A506" s="89">
        <f t="shared" si="56"/>
        <v>493</v>
      </c>
      <c r="B506" s="185" t="str">
        <f t="shared" si="57"/>
        <v/>
      </c>
      <c r="C506" s="90" t="str">
        <f t="shared" si="58"/>
        <v/>
      </c>
      <c r="D506" s="89" t="str">
        <f t="shared" si="59"/>
        <v/>
      </c>
      <c r="E506" s="91" t="str">
        <f t="shared" si="60"/>
        <v/>
      </c>
      <c r="F506" s="212" t="str">
        <f t="shared" si="61"/>
        <v/>
      </c>
      <c r="G506" s="212" t="str">
        <f t="shared" si="62"/>
        <v/>
      </c>
      <c r="H506" s="92">
        <f>IF(OR(ERR=FALSE,AND(F506="",G506="")),0,IF($C$12="D",$H$13+SUM($F$14:F506)-SUM($G$14:G506),$H$13-SUM($F$14:F506)+SUM($G$14:G506)))</f>
        <v>0</v>
      </c>
      <c r="I506" s="7"/>
    </row>
    <row r="507" spans="1:9">
      <c r="A507" s="89">
        <f t="shared" si="56"/>
        <v>494</v>
      </c>
      <c r="B507" s="185" t="str">
        <f t="shared" si="57"/>
        <v/>
      </c>
      <c r="C507" s="90" t="str">
        <f t="shared" si="58"/>
        <v/>
      </c>
      <c r="D507" s="89" t="str">
        <f t="shared" si="59"/>
        <v/>
      </c>
      <c r="E507" s="91" t="str">
        <f t="shared" si="60"/>
        <v/>
      </c>
      <c r="F507" s="212" t="str">
        <f t="shared" si="61"/>
        <v/>
      </c>
      <c r="G507" s="212" t="str">
        <f t="shared" si="62"/>
        <v/>
      </c>
      <c r="H507" s="92">
        <f>IF(OR(ERR=FALSE,AND(F507="",G507="")),0,IF($C$12="D",$H$13+SUM($F$14:F507)-SUM($G$14:G507),$H$13-SUM($F$14:F507)+SUM($G$14:G507)))</f>
        <v>0</v>
      </c>
      <c r="I507" s="52"/>
    </row>
    <row r="508" spans="1:9">
      <c r="A508" s="89">
        <f t="shared" si="56"/>
        <v>495</v>
      </c>
      <c r="B508" s="185" t="str">
        <f t="shared" si="57"/>
        <v/>
      </c>
      <c r="C508" s="90" t="str">
        <f t="shared" si="58"/>
        <v/>
      </c>
      <c r="D508" s="89" t="str">
        <f t="shared" si="59"/>
        <v/>
      </c>
      <c r="E508" s="91" t="str">
        <f t="shared" si="60"/>
        <v/>
      </c>
      <c r="F508" s="212" t="str">
        <f t="shared" si="61"/>
        <v/>
      </c>
      <c r="G508" s="212" t="str">
        <f t="shared" si="62"/>
        <v/>
      </c>
      <c r="H508" s="92">
        <f>IF(OR(ERR=FALSE,AND(F508="",G508="")),0,IF($C$12="D",$H$13+SUM($F$14:F508)-SUM($G$14:G508),$H$13-SUM($F$14:F508)+SUM($G$14:G508)))</f>
        <v>0</v>
      </c>
      <c r="I508" s="52"/>
    </row>
    <row r="509" spans="1:9">
      <c r="A509" s="89">
        <f t="shared" si="56"/>
        <v>496</v>
      </c>
      <c r="B509" s="185" t="str">
        <f t="shared" si="57"/>
        <v/>
      </c>
      <c r="C509" s="90" t="str">
        <f t="shared" si="58"/>
        <v/>
      </c>
      <c r="D509" s="89" t="str">
        <f t="shared" si="59"/>
        <v/>
      </c>
      <c r="E509" s="91" t="str">
        <f t="shared" si="60"/>
        <v/>
      </c>
      <c r="F509" s="212" t="str">
        <f t="shared" si="61"/>
        <v/>
      </c>
      <c r="G509" s="212" t="str">
        <f t="shared" si="62"/>
        <v/>
      </c>
      <c r="H509" s="92">
        <f>IF(OR(ERR=FALSE,AND(F509="",G509="")),0,IF($C$12="D",$H$13+SUM($F$14:F509)-SUM($G$14:G509),$H$13-SUM($F$14:F509)+SUM($G$14:G509)))</f>
        <v>0</v>
      </c>
      <c r="I509" s="7"/>
    </row>
    <row r="510" spans="1:9">
      <c r="A510" s="89">
        <f t="shared" si="56"/>
        <v>497</v>
      </c>
      <c r="B510" s="185" t="str">
        <f t="shared" si="57"/>
        <v/>
      </c>
      <c r="C510" s="90" t="str">
        <f t="shared" si="58"/>
        <v/>
      </c>
      <c r="D510" s="89" t="str">
        <f t="shared" si="59"/>
        <v/>
      </c>
      <c r="E510" s="91" t="str">
        <f t="shared" si="60"/>
        <v/>
      </c>
      <c r="F510" s="212" t="str">
        <f t="shared" si="61"/>
        <v/>
      </c>
      <c r="G510" s="212" t="str">
        <f t="shared" si="62"/>
        <v/>
      </c>
      <c r="H510" s="92">
        <f>IF(OR(ERR=FALSE,AND(F510="",G510="")),0,IF($C$12="D",$H$13+SUM($F$14:F510)-SUM($G$14:G510),$H$13-SUM($F$14:F510)+SUM($G$14:G510)))</f>
        <v>0</v>
      </c>
      <c r="I510" s="7"/>
    </row>
    <row r="511" spans="1:9">
      <c r="A511" s="89">
        <f t="shared" si="56"/>
        <v>498</v>
      </c>
      <c r="B511" s="185" t="str">
        <f t="shared" si="57"/>
        <v/>
      </c>
      <c r="C511" s="90" t="str">
        <f t="shared" si="58"/>
        <v/>
      </c>
      <c r="D511" s="89" t="str">
        <f t="shared" si="59"/>
        <v/>
      </c>
      <c r="E511" s="91" t="str">
        <f t="shared" si="60"/>
        <v/>
      </c>
      <c r="F511" s="212" t="str">
        <f t="shared" si="61"/>
        <v/>
      </c>
      <c r="G511" s="212" t="str">
        <f t="shared" si="62"/>
        <v/>
      </c>
      <c r="H511" s="92">
        <f>IF(OR(ERR=FALSE,AND(F511="",G511="")),0,IF($C$12="D",$H$13+SUM($F$14:F511)-SUM($G$14:G511),$H$13-SUM($F$14:F511)+SUM($G$14:G511)))</f>
        <v>0</v>
      </c>
      <c r="I511" s="7"/>
    </row>
    <row r="512" spans="1:9">
      <c r="A512" s="89">
        <f t="shared" si="56"/>
        <v>499</v>
      </c>
      <c r="B512" s="185" t="str">
        <f t="shared" si="57"/>
        <v/>
      </c>
      <c r="C512" s="90" t="str">
        <f t="shared" si="58"/>
        <v/>
      </c>
      <c r="D512" s="89" t="str">
        <f t="shared" si="59"/>
        <v/>
      </c>
      <c r="E512" s="91" t="str">
        <f t="shared" si="60"/>
        <v/>
      </c>
      <c r="F512" s="212" t="str">
        <f t="shared" si="61"/>
        <v/>
      </c>
      <c r="G512" s="212" t="str">
        <f t="shared" si="62"/>
        <v/>
      </c>
      <c r="H512" s="92">
        <f>IF(OR(ERR=FALSE,AND(F512="",G512="")),0,IF($C$12="D",$H$13+SUM($F$14:F512)-SUM($G$14:G512),$H$13-SUM($F$14:F512)+SUM($G$14:G512)))</f>
        <v>0</v>
      </c>
      <c r="I512" s="7"/>
    </row>
    <row r="513" spans="1:9">
      <c r="A513" s="89">
        <f t="shared" si="56"/>
        <v>500</v>
      </c>
      <c r="B513" s="185" t="str">
        <f t="shared" si="57"/>
        <v/>
      </c>
      <c r="C513" s="90" t="str">
        <f t="shared" si="58"/>
        <v/>
      </c>
      <c r="D513" s="89" t="str">
        <f t="shared" si="59"/>
        <v/>
      </c>
      <c r="E513" s="91" t="str">
        <f t="shared" si="60"/>
        <v/>
      </c>
      <c r="F513" s="212" t="str">
        <f t="shared" si="61"/>
        <v/>
      </c>
      <c r="G513" s="212" t="str">
        <f t="shared" si="62"/>
        <v/>
      </c>
      <c r="H513" s="92">
        <f>IF(OR(ERR=FALSE,AND(F513="",G513="")),0,IF($C$12="D",$H$13+SUM($F$14:F513)-SUM($G$14:G513),$H$13-SUM($F$14:F513)+SUM($G$14:G513)))</f>
        <v>0</v>
      </c>
      <c r="I513" s="7"/>
    </row>
    <row r="514" spans="1:9">
      <c r="A514" s="89">
        <f t="shared" si="56"/>
        <v>501</v>
      </c>
      <c r="B514" s="185" t="str">
        <f t="shared" si="57"/>
        <v/>
      </c>
      <c r="C514" s="90" t="str">
        <f t="shared" si="58"/>
        <v/>
      </c>
      <c r="D514" s="89" t="str">
        <f t="shared" si="59"/>
        <v/>
      </c>
      <c r="E514" s="91" t="str">
        <f t="shared" si="60"/>
        <v/>
      </c>
      <c r="F514" s="212" t="str">
        <f t="shared" si="61"/>
        <v/>
      </c>
      <c r="G514" s="212" t="str">
        <f t="shared" si="62"/>
        <v/>
      </c>
      <c r="H514" s="92">
        <f>IF(OR(ERR=FALSE,AND(F514="",G514="")),0,IF($C$12="D",$H$13+SUM($F$14:F514)-SUM($G$14:G514),$H$13-SUM($F$14:F514)+SUM($G$14:G514)))</f>
        <v>0</v>
      </c>
      <c r="I514" s="52"/>
    </row>
    <row r="515" spans="1:9">
      <c r="A515" s="89">
        <f t="shared" si="56"/>
        <v>502</v>
      </c>
      <c r="B515" s="185" t="str">
        <f t="shared" si="57"/>
        <v/>
      </c>
      <c r="C515" s="90" t="str">
        <f t="shared" si="58"/>
        <v/>
      </c>
      <c r="D515" s="89" t="str">
        <f t="shared" si="59"/>
        <v/>
      </c>
      <c r="E515" s="91" t="str">
        <f t="shared" si="60"/>
        <v/>
      </c>
      <c r="F515" s="212" t="str">
        <f t="shared" si="61"/>
        <v/>
      </c>
      <c r="G515" s="212" t="str">
        <f t="shared" si="62"/>
        <v/>
      </c>
      <c r="H515" s="92">
        <f>IF(OR(ERR=FALSE,AND(F515="",G515="")),0,IF($C$12="D",$H$13+SUM($F$14:F515)-SUM($G$14:G515),$H$13-SUM($F$14:F515)+SUM($G$14:G515)))</f>
        <v>0</v>
      </c>
      <c r="I515" s="51"/>
    </row>
    <row r="516" spans="1:9">
      <c r="A516" s="89">
        <f t="shared" si="56"/>
        <v>503</v>
      </c>
      <c r="B516" s="185" t="str">
        <f t="shared" si="57"/>
        <v/>
      </c>
      <c r="C516" s="90" t="str">
        <f t="shared" si="58"/>
        <v/>
      </c>
      <c r="D516" s="89" t="str">
        <f t="shared" si="59"/>
        <v/>
      </c>
      <c r="E516" s="91" t="str">
        <f t="shared" si="60"/>
        <v/>
      </c>
      <c r="F516" s="212" t="str">
        <f t="shared" si="61"/>
        <v/>
      </c>
      <c r="G516" s="212" t="str">
        <f t="shared" si="62"/>
        <v/>
      </c>
      <c r="H516" s="92">
        <f>IF(OR(ERR=FALSE,AND(F516="",G516="")),0,IF($C$12="D",$H$13+SUM($F$14:F516)-SUM($G$14:G516),$H$13-SUM($F$14:F516)+SUM($G$14:G516)))</f>
        <v>0</v>
      </c>
      <c r="I516" s="52"/>
    </row>
    <row r="517" spans="1:9">
      <c r="A517" s="89">
        <f t="shared" si="56"/>
        <v>504</v>
      </c>
      <c r="B517" s="185" t="str">
        <f t="shared" si="57"/>
        <v/>
      </c>
      <c r="C517" s="90" t="str">
        <f t="shared" si="58"/>
        <v/>
      </c>
      <c r="D517" s="89" t="str">
        <f t="shared" si="59"/>
        <v/>
      </c>
      <c r="E517" s="91" t="str">
        <f t="shared" si="60"/>
        <v/>
      </c>
      <c r="F517" s="212" t="str">
        <f t="shared" si="61"/>
        <v/>
      </c>
      <c r="G517" s="212" t="str">
        <f t="shared" si="62"/>
        <v/>
      </c>
      <c r="H517" s="92">
        <f>IF(OR(ERR=FALSE,AND(F517="",G517="")),0,IF($C$12="D",$H$13+SUM($F$14:F517)-SUM($G$14:G517),$H$13-SUM($F$14:F517)+SUM($G$14:G517)))</f>
        <v>0</v>
      </c>
      <c r="I517" s="7"/>
    </row>
    <row r="518" spans="1:9">
      <c r="A518" s="89">
        <f t="shared" si="56"/>
        <v>505</v>
      </c>
      <c r="B518" s="185" t="str">
        <f t="shared" si="57"/>
        <v/>
      </c>
      <c r="C518" s="90" t="str">
        <f t="shared" si="58"/>
        <v/>
      </c>
      <c r="D518" s="89" t="str">
        <f t="shared" si="59"/>
        <v/>
      </c>
      <c r="E518" s="91" t="str">
        <f t="shared" si="60"/>
        <v/>
      </c>
      <c r="F518" s="212" t="str">
        <f t="shared" si="61"/>
        <v/>
      </c>
      <c r="G518" s="212" t="str">
        <f t="shared" si="62"/>
        <v/>
      </c>
      <c r="H518" s="92">
        <f>IF(OR(ERR=FALSE,AND(F518="",G518="")),0,IF($C$12="D",$H$13+SUM($F$14:F518)-SUM($G$14:G518),$H$13-SUM($F$14:F518)+SUM($G$14:G518)))</f>
        <v>0</v>
      </c>
      <c r="I518" s="7"/>
    </row>
    <row r="519" spans="1:9">
      <c r="A519" s="89">
        <f t="shared" si="56"/>
        <v>506</v>
      </c>
      <c r="B519" s="185" t="str">
        <f t="shared" si="57"/>
        <v/>
      </c>
      <c r="C519" s="90" t="str">
        <f t="shared" si="58"/>
        <v/>
      </c>
      <c r="D519" s="89" t="str">
        <f t="shared" si="59"/>
        <v/>
      </c>
      <c r="E519" s="91" t="str">
        <f t="shared" si="60"/>
        <v/>
      </c>
      <c r="F519" s="212" t="str">
        <f t="shared" si="61"/>
        <v/>
      </c>
      <c r="G519" s="212" t="str">
        <f t="shared" si="62"/>
        <v/>
      </c>
      <c r="H519" s="92">
        <f>IF(OR(ERR=FALSE,AND(F519="",G519="")),0,IF($C$12="D",$H$13+SUM($F$14:F519)-SUM($G$14:G519),$H$13-SUM($F$14:F519)+SUM($G$14:G519)))</f>
        <v>0</v>
      </c>
      <c r="I519" s="7"/>
    </row>
    <row r="520" spans="1:9">
      <c r="A520" s="89">
        <f t="shared" si="56"/>
        <v>507</v>
      </c>
      <c r="B520" s="185" t="str">
        <f t="shared" si="57"/>
        <v/>
      </c>
      <c r="C520" s="90" t="str">
        <f t="shared" si="58"/>
        <v/>
      </c>
      <c r="D520" s="89" t="str">
        <f t="shared" si="59"/>
        <v/>
      </c>
      <c r="E520" s="91" t="str">
        <f t="shared" si="60"/>
        <v/>
      </c>
      <c r="F520" s="212" t="str">
        <f t="shared" si="61"/>
        <v/>
      </c>
      <c r="G520" s="212" t="str">
        <f t="shared" si="62"/>
        <v/>
      </c>
      <c r="H520" s="92">
        <f>IF(OR(ERR=FALSE,AND(F520="",G520="")),0,IF($C$12="D",$H$13+SUM($F$14:F520)-SUM($G$14:G520),$H$13-SUM($F$14:F520)+SUM($G$14:G520)))</f>
        <v>0</v>
      </c>
      <c r="I520" s="7"/>
    </row>
    <row r="521" spans="1:9">
      <c r="A521" s="89">
        <f t="shared" si="56"/>
        <v>508</v>
      </c>
      <c r="B521" s="185" t="str">
        <f t="shared" si="57"/>
        <v/>
      </c>
      <c r="C521" s="90" t="str">
        <f t="shared" si="58"/>
        <v/>
      </c>
      <c r="D521" s="89" t="str">
        <f t="shared" si="59"/>
        <v/>
      </c>
      <c r="E521" s="91" t="str">
        <f t="shared" si="60"/>
        <v/>
      </c>
      <c r="F521" s="212" t="str">
        <f t="shared" si="61"/>
        <v/>
      </c>
      <c r="G521" s="212" t="str">
        <f t="shared" si="62"/>
        <v/>
      </c>
      <c r="H521" s="92">
        <f>IF(OR(ERR=FALSE,AND(F521="",G521="")),0,IF($C$12="D",$H$13+SUM($F$14:F521)-SUM($G$14:G521),$H$13-SUM($F$14:F521)+SUM($G$14:G521)))</f>
        <v>0</v>
      </c>
      <c r="I521" s="7"/>
    </row>
    <row r="522" spans="1:9">
      <c r="A522" s="89">
        <f t="shared" si="56"/>
        <v>509</v>
      </c>
      <c r="B522" s="185" t="str">
        <f t="shared" si="57"/>
        <v/>
      </c>
      <c r="C522" s="90" t="str">
        <f t="shared" si="58"/>
        <v/>
      </c>
      <c r="D522" s="89" t="str">
        <f t="shared" si="59"/>
        <v/>
      </c>
      <c r="E522" s="91" t="str">
        <f t="shared" si="60"/>
        <v/>
      </c>
      <c r="F522" s="212" t="str">
        <f t="shared" si="61"/>
        <v/>
      </c>
      <c r="G522" s="212" t="str">
        <f t="shared" si="62"/>
        <v/>
      </c>
      <c r="H522" s="92">
        <f>IF(OR(ERR=FALSE,AND(F522="",G522="")),0,IF($C$12="D",$H$13+SUM($F$14:F522)-SUM($G$14:G522),$H$13-SUM($F$14:F522)+SUM($G$14:G522)))</f>
        <v>0</v>
      </c>
      <c r="I522" s="7"/>
    </row>
    <row r="523" spans="1:9">
      <c r="A523" s="89">
        <f t="shared" si="56"/>
        <v>510</v>
      </c>
      <c r="B523" s="185" t="str">
        <f t="shared" si="57"/>
        <v/>
      </c>
      <c r="C523" s="90" t="str">
        <f t="shared" si="58"/>
        <v/>
      </c>
      <c r="D523" s="89" t="str">
        <f t="shared" si="59"/>
        <v/>
      </c>
      <c r="E523" s="91" t="str">
        <f t="shared" si="60"/>
        <v/>
      </c>
      <c r="F523" s="212" t="str">
        <f t="shared" si="61"/>
        <v/>
      </c>
      <c r="G523" s="212" t="str">
        <f t="shared" si="62"/>
        <v/>
      </c>
      <c r="H523" s="92">
        <f>IF(OR(ERR=FALSE,AND(F523="",G523="")),0,IF($C$12="D",$H$13+SUM($F$14:F523)-SUM($G$14:G523),$H$13-SUM($F$14:F523)+SUM($G$14:G523)))</f>
        <v>0</v>
      </c>
      <c r="I523" s="7"/>
    </row>
    <row r="524" spans="1:9">
      <c r="A524" s="89">
        <f t="shared" si="56"/>
        <v>511</v>
      </c>
      <c r="B524" s="185" t="str">
        <f t="shared" si="57"/>
        <v/>
      </c>
      <c r="C524" s="90" t="str">
        <f t="shared" si="58"/>
        <v/>
      </c>
      <c r="D524" s="89" t="str">
        <f t="shared" si="59"/>
        <v/>
      </c>
      <c r="E524" s="91" t="str">
        <f t="shared" si="60"/>
        <v/>
      </c>
      <c r="F524" s="212" t="str">
        <f t="shared" si="61"/>
        <v/>
      </c>
      <c r="G524" s="212" t="str">
        <f t="shared" si="62"/>
        <v/>
      </c>
      <c r="H524" s="92">
        <f>IF(OR(ERR=FALSE,AND(F524="",G524="")),0,IF($C$12="D",$H$13+SUM($F$14:F524)-SUM($G$14:G524),$H$13-SUM($F$14:F524)+SUM($G$14:G524)))</f>
        <v>0</v>
      </c>
      <c r="I524" s="7"/>
    </row>
    <row r="525" spans="1:9">
      <c r="A525" s="89">
        <f t="shared" si="56"/>
        <v>512</v>
      </c>
      <c r="B525" s="185" t="str">
        <f t="shared" si="57"/>
        <v/>
      </c>
      <c r="C525" s="90" t="str">
        <f t="shared" si="58"/>
        <v/>
      </c>
      <c r="D525" s="89" t="str">
        <f t="shared" si="59"/>
        <v/>
      </c>
      <c r="E525" s="91" t="str">
        <f t="shared" si="60"/>
        <v/>
      </c>
      <c r="F525" s="212" t="str">
        <f t="shared" si="61"/>
        <v/>
      </c>
      <c r="G525" s="212" t="str">
        <f t="shared" si="62"/>
        <v/>
      </c>
      <c r="H525" s="92">
        <f>IF(OR(ERR=FALSE,AND(F525="",G525="")),0,IF($C$12="D",$H$13+SUM($F$14:F525)-SUM($G$14:G525),$H$13-SUM($F$14:F525)+SUM($G$14:G525)))</f>
        <v>0</v>
      </c>
      <c r="I525" s="7"/>
    </row>
    <row r="526" spans="1:9">
      <c r="A526" s="89">
        <f t="shared" si="56"/>
        <v>513</v>
      </c>
      <c r="B526" s="185" t="str">
        <f t="shared" si="57"/>
        <v/>
      </c>
      <c r="C526" s="90" t="str">
        <f t="shared" si="58"/>
        <v/>
      </c>
      <c r="D526" s="89" t="str">
        <f t="shared" si="59"/>
        <v/>
      </c>
      <c r="E526" s="91" t="str">
        <f t="shared" si="60"/>
        <v/>
      </c>
      <c r="F526" s="212" t="str">
        <f t="shared" si="61"/>
        <v/>
      </c>
      <c r="G526" s="212" t="str">
        <f t="shared" si="62"/>
        <v/>
      </c>
      <c r="H526" s="92">
        <f>IF(OR(ERR=FALSE,AND(F526="",G526="")),0,IF($C$12="D",$H$13+SUM($F$14:F526)-SUM($G$14:G526),$H$13-SUM($F$14:F526)+SUM($G$14:G526)))</f>
        <v>0</v>
      </c>
      <c r="I526" s="7"/>
    </row>
    <row r="527" spans="1:9">
      <c r="A527" s="89">
        <f t="shared" si="56"/>
        <v>514</v>
      </c>
      <c r="B527" s="185" t="str">
        <f t="shared" si="57"/>
        <v/>
      </c>
      <c r="C527" s="90" t="str">
        <f t="shared" si="58"/>
        <v/>
      </c>
      <c r="D527" s="89" t="str">
        <f t="shared" si="59"/>
        <v/>
      </c>
      <c r="E527" s="91" t="str">
        <f t="shared" si="60"/>
        <v/>
      </c>
      <c r="F527" s="212" t="str">
        <f t="shared" si="61"/>
        <v/>
      </c>
      <c r="G527" s="212" t="str">
        <f t="shared" si="62"/>
        <v/>
      </c>
      <c r="H527" s="92">
        <f>IF(OR(ERR=FALSE,AND(F527="",G527="")),0,IF($C$12="D",$H$13+SUM($F$14:F527)-SUM($G$14:G527),$H$13-SUM($F$14:F527)+SUM($G$14:G527)))</f>
        <v>0</v>
      </c>
      <c r="I527" s="7"/>
    </row>
    <row r="528" spans="1:9">
      <c r="A528" s="89">
        <f t="shared" si="56"/>
        <v>515</v>
      </c>
      <c r="B528" s="185" t="str">
        <f t="shared" si="57"/>
        <v/>
      </c>
      <c r="C528" s="90" t="str">
        <f t="shared" si="58"/>
        <v/>
      </c>
      <c r="D528" s="89" t="str">
        <f t="shared" si="59"/>
        <v/>
      </c>
      <c r="E528" s="91" t="str">
        <f t="shared" si="60"/>
        <v/>
      </c>
      <c r="F528" s="212" t="str">
        <f t="shared" si="61"/>
        <v/>
      </c>
      <c r="G528" s="212" t="str">
        <f t="shared" si="62"/>
        <v/>
      </c>
      <c r="H528" s="92">
        <f>IF(OR(ERR=FALSE,AND(F528="",G528="")),0,IF($C$12="D",$H$13+SUM($F$14:F528)-SUM($G$14:G528),$H$13-SUM($F$14:F528)+SUM($G$14:G528)))</f>
        <v>0</v>
      </c>
      <c r="I528" s="7"/>
    </row>
    <row r="529" spans="1:9">
      <c r="A529" s="89">
        <f t="shared" si="56"/>
        <v>516</v>
      </c>
      <c r="B529" s="185" t="str">
        <f t="shared" si="57"/>
        <v/>
      </c>
      <c r="C529" s="90" t="str">
        <f t="shared" si="58"/>
        <v/>
      </c>
      <c r="D529" s="89" t="str">
        <f t="shared" si="59"/>
        <v/>
      </c>
      <c r="E529" s="91" t="str">
        <f t="shared" si="60"/>
        <v/>
      </c>
      <c r="F529" s="212" t="str">
        <f t="shared" si="61"/>
        <v/>
      </c>
      <c r="G529" s="212" t="str">
        <f t="shared" si="62"/>
        <v/>
      </c>
      <c r="H529" s="92">
        <f>IF(OR(ERR=FALSE,AND(F529="",G529="")),0,IF($C$12="D",$H$13+SUM($F$14:F529)-SUM($G$14:G529),$H$13-SUM($F$14:F529)+SUM($G$14:G529)))</f>
        <v>0</v>
      </c>
      <c r="I529" s="7"/>
    </row>
    <row r="530" spans="1:9">
      <c r="A530" s="89">
        <f t="shared" si="56"/>
        <v>517</v>
      </c>
      <c r="B530" s="185" t="str">
        <f t="shared" si="57"/>
        <v/>
      </c>
      <c r="C530" s="90" t="str">
        <f t="shared" si="58"/>
        <v/>
      </c>
      <c r="D530" s="89" t="str">
        <f t="shared" si="59"/>
        <v/>
      </c>
      <c r="E530" s="91" t="str">
        <f t="shared" si="60"/>
        <v/>
      </c>
      <c r="F530" s="212" t="str">
        <f t="shared" si="61"/>
        <v/>
      </c>
      <c r="G530" s="212" t="str">
        <f t="shared" si="62"/>
        <v/>
      </c>
      <c r="H530" s="92">
        <f>IF(OR(ERR=FALSE,AND(F530="",G530="")),0,IF($C$12="D",$H$13+SUM($F$14:F530)-SUM($G$14:G530),$H$13-SUM($F$14:F530)+SUM($G$14:G530)))</f>
        <v>0</v>
      </c>
      <c r="I530" s="7"/>
    </row>
    <row r="531" spans="1:9">
      <c r="A531" s="89">
        <f t="shared" si="56"/>
        <v>518</v>
      </c>
      <c r="B531" s="185" t="str">
        <f t="shared" si="57"/>
        <v/>
      </c>
      <c r="C531" s="90" t="str">
        <f t="shared" si="58"/>
        <v/>
      </c>
      <c r="D531" s="89" t="str">
        <f t="shared" si="59"/>
        <v/>
      </c>
      <c r="E531" s="91" t="str">
        <f t="shared" si="60"/>
        <v/>
      </c>
      <c r="F531" s="212" t="str">
        <f t="shared" si="61"/>
        <v/>
      </c>
      <c r="G531" s="212" t="str">
        <f t="shared" si="62"/>
        <v/>
      </c>
      <c r="H531" s="92">
        <f>IF(OR(ERR=FALSE,AND(F531="",G531="")),0,IF($C$12="D",$H$13+SUM($F$14:F531)-SUM($G$14:G531),$H$13-SUM($F$14:F531)+SUM($G$14:G531)))</f>
        <v>0</v>
      </c>
      <c r="I531" s="7"/>
    </row>
    <row r="532" spans="1:9">
      <c r="A532" s="89">
        <f t="shared" si="56"/>
        <v>519</v>
      </c>
      <c r="B532" s="185" t="str">
        <f t="shared" si="57"/>
        <v/>
      </c>
      <c r="C532" s="90" t="str">
        <f t="shared" si="58"/>
        <v/>
      </c>
      <c r="D532" s="89" t="str">
        <f t="shared" si="59"/>
        <v/>
      </c>
      <c r="E532" s="91" t="str">
        <f t="shared" si="60"/>
        <v/>
      </c>
      <c r="F532" s="212" t="str">
        <f t="shared" si="61"/>
        <v/>
      </c>
      <c r="G532" s="212" t="str">
        <f t="shared" si="62"/>
        <v/>
      </c>
      <c r="H532" s="92">
        <f>IF(OR(ERR=FALSE,AND(F532="",G532="")),0,IF($C$12="D",$H$13+SUM($F$14:F532)-SUM($G$14:G532),$H$13-SUM($F$14:F532)+SUM($G$14:G532)))</f>
        <v>0</v>
      </c>
      <c r="I532" s="7"/>
    </row>
    <row r="533" spans="1:9">
      <c r="A533" s="89">
        <f t="shared" si="56"/>
        <v>520</v>
      </c>
      <c r="B533" s="185" t="str">
        <f t="shared" si="57"/>
        <v/>
      </c>
      <c r="C533" s="90" t="str">
        <f t="shared" si="58"/>
        <v/>
      </c>
      <c r="D533" s="89" t="str">
        <f t="shared" si="59"/>
        <v/>
      </c>
      <c r="E533" s="91" t="str">
        <f t="shared" si="60"/>
        <v/>
      </c>
      <c r="F533" s="212" t="str">
        <f t="shared" si="61"/>
        <v/>
      </c>
      <c r="G533" s="212" t="str">
        <f t="shared" si="62"/>
        <v/>
      </c>
      <c r="H533" s="92">
        <f>IF(OR(ERR=FALSE,AND(F533="",G533="")),0,IF($C$12="D",$H$13+SUM($F$14:F533)-SUM($G$14:G533),$H$13-SUM($F$14:F533)+SUM($G$14:G533)))</f>
        <v>0</v>
      </c>
      <c r="I533" s="7"/>
    </row>
    <row r="534" spans="1:9">
      <c r="A534" s="89">
        <f t="shared" si="56"/>
        <v>521</v>
      </c>
      <c r="B534" s="185" t="str">
        <f t="shared" si="57"/>
        <v/>
      </c>
      <c r="C534" s="90" t="str">
        <f t="shared" si="58"/>
        <v/>
      </c>
      <c r="D534" s="89" t="str">
        <f t="shared" si="59"/>
        <v/>
      </c>
      <c r="E534" s="91" t="str">
        <f t="shared" si="60"/>
        <v/>
      </c>
      <c r="F534" s="212" t="str">
        <f t="shared" si="61"/>
        <v/>
      </c>
      <c r="G534" s="212" t="str">
        <f t="shared" si="62"/>
        <v/>
      </c>
      <c r="H534" s="92">
        <f>IF(OR(ERR=FALSE,AND(F534="",G534="")),0,IF($C$12="D",$H$13+SUM($F$14:F534)-SUM($G$14:G534),$H$13-SUM($F$14:F534)+SUM($G$14:G534)))</f>
        <v>0</v>
      </c>
      <c r="I534" s="7"/>
    </row>
    <row r="535" spans="1:9">
      <c r="A535" s="89">
        <f t="shared" si="56"/>
        <v>522</v>
      </c>
      <c r="B535" s="185" t="str">
        <f t="shared" si="57"/>
        <v/>
      </c>
      <c r="C535" s="90" t="str">
        <f t="shared" si="58"/>
        <v/>
      </c>
      <c r="D535" s="89" t="str">
        <f t="shared" si="59"/>
        <v/>
      </c>
      <c r="E535" s="91" t="str">
        <f t="shared" si="60"/>
        <v/>
      </c>
      <c r="F535" s="212" t="str">
        <f t="shared" si="61"/>
        <v/>
      </c>
      <c r="G535" s="212" t="str">
        <f t="shared" si="62"/>
        <v/>
      </c>
      <c r="H535" s="92">
        <f>IF(OR(ERR=FALSE,AND(F535="",G535="")),0,IF($C$12="D",$H$13+SUM($F$14:F535)-SUM($G$14:G535),$H$13-SUM($F$14:F535)+SUM($G$14:G535)))</f>
        <v>0</v>
      </c>
      <c r="I535" s="7"/>
    </row>
    <row r="536" spans="1:9">
      <c r="A536" s="89">
        <f t="shared" si="56"/>
        <v>523</v>
      </c>
      <c r="B536" s="185" t="str">
        <f t="shared" si="57"/>
        <v/>
      </c>
      <c r="C536" s="90" t="str">
        <f t="shared" si="58"/>
        <v/>
      </c>
      <c r="D536" s="89" t="str">
        <f t="shared" si="59"/>
        <v/>
      </c>
      <c r="E536" s="91" t="str">
        <f t="shared" si="60"/>
        <v/>
      </c>
      <c r="F536" s="212" t="str">
        <f t="shared" si="61"/>
        <v/>
      </c>
      <c r="G536" s="212" t="str">
        <f t="shared" si="62"/>
        <v/>
      </c>
      <c r="H536" s="92">
        <f>IF(OR(ERR=FALSE,AND(F536="",G536="")),0,IF($C$12="D",$H$13+SUM($F$14:F536)-SUM($G$14:G536),$H$13-SUM($F$14:F536)+SUM($G$14:G536)))</f>
        <v>0</v>
      </c>
      <c r="I536" s="7"/>
    </row>
    <row r="537" spans="1:9">
      <c r="A537" s="89">
        <f t="shared" si="56"/>
        <v>524</v>
      </c>
      <c r="B537" s="185" t="str">
        <f t="shared" si="57"/>
        <v/>
      </c>
      <c r="C537" s="90" t="str">
        <f t="shared" si="58"/>
        <v/>
      </c>
      <c r="D537" s="89" t="str">
        <f t="shared" si="59"/>
        <v/>
      </c>
      <c r="E537" s="91" t="str">
        <f t="shared" si="60"/>
        <v/>
      </c>
      <c r="F537" s="212" t="str">
        <f t="shared" si="61"/>
        <v/>
      </c>
      <c r="G537" s="212" t="str">
        <f t="shared" si="62"/>
        <v/>
      </c>
      <c r="H537" s="92">
        <f>IF(OR(ERR=FALSE,AND(F537="",G537="")),0,IF($C$12="D",$H$13+SUM($F$14:F537)-SUM($G$14:G537),$H$13-SUM($F$14:F537)+SUM($G$14:G537)))</f>
        <v>0</v>
      </c>
      <c r="I537" s="7"/>
    </row>
    <row r="538" spans="1:9">
      <c r="A538" s="89">
        <f t="shared" si="56"/>
        <v>525</v>
      </c>
      <c r="B538" s="185" t="str">
        <f t="shared" si="57"/>
        <v/>
      </c>
      <c r="C538" s="90" t="str">
        <f t="shared" si="58"/>
        <v/>
      </c>
      <c r="D538" s="89" t="str">
        <f t="shared" si="59"/>
        <v/>
      </c>
      <c r="E538" s="91" t="str">
        <f t="shared" si="60"/>
        <v/>
      </c>
      <c r="F538" s="212" t="str">
        <f t="shared" si="61"/>
        <v/>
      </c>
      <c r="G538" s="212" t="str">
        <f t="shared" si="62"/>
        <v/>
      </c>
      <c r="H538" s="92">
        <f>IF(OR(ERR=FALSE,AND(F538="",G538="")),0,IF($C$12="D",$H$13+SUM($F$14:F538)-SUM($G$14:G538),$H$13-SUM($F$14:F538)+SUM($G$14:G538)))</f>
        <v>0</v>
      </c>
      <c r="I538" s="7"/>
    </row>
    <row r="539" spans="1:9">
      <c r="A539" s="89">
        <f t="shared" si="56"/>
        <v>526</v>
      </c>
      <c r="B539" s="185" t="str">
        <f t="shared" si="57"/>
        <v/>
      </c>
      <c r="C539" s="90" t="str">
        <f t="shared" si="58"/>
        <v/>
      </c>
      <c r="D539" s="89" t="str">
        <f t="shared" si="59"/>
        <v/>
      </c>
      <c r="E539" s="91" t="str">
        <f t="shared" si="60"/>
        <v/>
      </c>
      <c r="F539" s="212" t="str">
        <f t="shared" si="61"/>
        <v/>
      </c>
      <c r="G539" s="212" t="str">
        <f t="shared" si="62"/>
        <v/>
      </c>
      <c r="H539" s="92">
        <f>IF(OR(ERR=FALSE,AND(F539="",G539="")),0,IF($C$12="D",$H$13+SUM($F$14:F539)-SUM($G$14:G539),$H$13-SUM($F$14:F539)+SUM($G$14:G539)))</f>
        <v>0</v>
      </c>
      <c r="I539" s="7"/>
    </row>
    <row r="540" spans="1:9">
      <c r="A540" s="89">
        <f t="shared" si="56"/>
        <v>527</v>
      </c>
      <c r="B540" s="185" t="str">
        <f t="shared" si="57"/>
        <v/>
      </c>
      <c r="C540" s="90" t="str">
        <f t="shared" si="58"/>
        <v/>
      </c>
      <c r="D540" s="89" t="str">
        <f t="shared" si="59"/>
        <v/>
      </c>
      <c r="E540" s="91" t="str">
        <f t="shared" si="60"/>
        <v/>
      </c>
      <c r="F540" s="212" t="str">
        <f t="shared" si="61"/>
        <v/>
      </c>
      <c r="G540" s="212" t="str">
        <f t="shared" si="62"/>
        <v/>
      </c>
      <c r="H540" s="92">
        <f>IF(OR(ERR=FALSE,AND(F540="",G540="")),0,IF($C$12="D",$H$13+SUM($F$14:F540)-SUM($G$14:G540),$H$13-SUM($F$14:F540)+SUM($G$14:G540)))</f>
        <v>0</v>
      </c>
      <c r="I540" s="7"/>
    </row>
    <row r="541" spans="1:9">
      <c r="A541" s="89">
        <f t="shared" si="56"/>
        <v>528</v>
      </c>
      <c r="B541" s="185" t="str">
        <f t="shared" si="57"/>
        <v/>
      </c>
      <c r="C541" s="90" t="str">
        <f t="shared" si="58"/>
        <v/>
      </c>
      <c r="D541" s="89" t="str">
        <f t="shared" si="59"/>
        <v/>
      </c>
      <c r="E541" s="91" t="str">
        <f t="shared" si="60"/>
        <v/>
      </c>
      <c r="F541" s="212" t="str">
        <f t="shared" si="61"/>
        <v/>
      </c>
      <c r="G541" s="212" t="str">
        <f t="shared" si="62"/>
        <v/>
      </c>
      <c r="H541" s="92">
        <f>IF(OR(ERR=FALSE,AND(F541="",G541="")),0,IF($C$12="D",$H$13+SUM($F$14:F541)-SUM($G$14:G541),$H$13-SUM($F$14:F541)+SUM($G$14:G541)))</f>
        <v>0</v>
      </c>
      <c r="I541" s="7"/>
    </row>
    <row r="542" spans="1:9">
      <c r="A542" s="89">
        <f t="shared" si="56"/>
        <v>529</v>
      </c>
      <c r="B542" s="185" t="str">
        <f t="shared" si="57"/>
        <v/>
      </c>
      <c r="C542" s="90" t="str">
        <f t="shared" si="58"/>
        <v/>
      </c>
      <c r="D542" s="89" t="str">
        <f t="shared" si="59"/>
        <v/>
      </c>
      <c r="E542" s="91" t="str">
        <f t="shared" si="60"/>
        <v/>
      </c>
      <c r="F542" s="212" t="str">
        <f t="shared" si="61"/>
        <v/>
      </c>
      <c r="G542" s="212" t="str">
        <f t="shared" si="62"/>
        <v/>
      </c>
      <c r="H542" s="92">
        <f>IF(OR(ERR=FALSE,AND(F542="",G542="")),0,IF($C$12="D",$H$13+SUM($F$14:F542)-SUM($G$14:G542),$H$13-SUM($F$14:F542)+SUM($G$14:G542)))</f>
        <v>0</v>
      </c>
      <c r="I542" s="7"/>
    </row>
    <row r="543" spans="1:9">
      <c r="A543" s="89">
        <f t="shared" si="56"/>
        <v>530</v>
      </c>
      <c r="B543" s="185" t="str">
        <f t="shared" si="57"/>
        <v/>
      </c>
      <c r="C543" s="90" t="str">
        <f t="shared" si="58"/>
        <v/>
      </c>
      <c r="D543" s="89" t="str">
        <f t="shared" si="59"/>
        <v/>
      </c>
      <c r="E543" s="91" t="str">
        <f t="shared" si="60"/>
        <v/>
      </c>
      <c r="F543" s="212" t="str">
        <f t="shared" si="61"/>
        <v/>
      </c>
      <c r="G543" s="212" t="str">
        <f t="shared" si="62"/>
        <v/>
      </c>
      <c r="H543" s="92">
        <f>IF(OR(ERR=FALSE,AND(F543="",G543="")),0,IF($C$12="D",$H$13+SUM($F$14:F543)-SUM($G$14:G543),$H$13-SUM($F$14:F543)+SUM($G$14:G543)))</f>
        <v>0</v>
      </c>
      <c r="I543" s="7"/>
    </row>
    <row r="544" spans="1:9">
      <c r="A544" s="89">
        <f t="shared" si="56"/>
        <v>531</v>
      </c>
      <c r="B544" s="185" t="str">
        <f t="shared" si="57"/>
        <v/>
      </c>
      <c r="C544" s="90" t="str">
        <f t="shared" si="58"/>
        <v/>
      </c>
      <c r="D544" s="89" t="str">
        <f t="shared" si="59"/>
        <v/>
      </c>
      <c r="E544" s="91" t="str">
        <f t="shared" si="60"/>
        <v/>
      </c>
      <c r="F544" s="212" t="str">
        <f t="shared" si="61"/>
        <v/>
      </c>
      <c r="G544" s="212" t="str">
        <f t="shared" si="62"/>
        <v/>
      </c>
      <c r="H544" s="92">
        <f>IF(OR(ERR=FALSE,AND(F544="",G544="")),0,IF($C$12="D",$H$13+SUM($F$14:F544)-SUM($G$14:G544),$H$13-SUM($F$14:F544)+SUM($G$14:G544)))</f>
        <v>0</v>
      </c>
      <c r="I544" s="7"/>
    </row>
    <row r="545" spans="1:9">
      <c r="A545" s="89">
        <f t="shared" si="56"/>
        <v>532</v>
      </c>
      <c r="B545" s="185" t="str">
        <f t="shared" si="57"/>
        <v/>
      </c>
      <c r="C545" s="90" t="str">
        <f t="shared" si="58"/>
        <v/>
      </c>
      <c r="D545" s="89" t="str">
        <f t="shared" si="59"/>
        <v/>
      </c>
      <c r="E545" s="91" t="str">
        <f t="shared" si="60"/>
        <v/>
      </c>
      <c r="F545" s="212" t="str">
        <f t="shared" si="61"/>
        <v/>
      </c>
      <c r="G545" s="212" t="str">
        <f t="shared" si="62"/>
        <v/>
      </c>
      <c r="H545" s="92">
        <f>IF(OR(ERR=FALSE,AND(F545="",G545="")),0,IF($C$12="D",$H$13+SUM($F$14:F545)-SUM($G$14:G545),$H$13-SUM($F$14:F545)+SUM($G$14:G545)))</f>
        <v>0</v>
      </c>
      <c r="I545" s="7"/>
    </row>
    <row r="546" spans="1:9">
      <c r="A546" s="89">
        <f t="shared" si="56"/>
        <v>533</v>
      </c>
      <c r="B546" s="185" t="str">
        <f t="shared" si="57"/>
        <v/>
      </c>
      <c r="C546" s="90" t="str">
        <f t="shared" si="58"/>
        <v/>
      </c>
      <c r="D546" s="89" t="str">
        <f t="shared" si="59"/>
        <v/>
      </c>
      <c r="E546" s="91" t="str">
        <f t="shared" si="60"/>
        <v/>
      </c>
      <c r="F546" s="212" t="str">
        <f t="shared" si="61"/>
        <v/>
      </c>
      <c r="G546" s="212" t="str">
        <f t="shared" si="62"/>
        <v/>
      </c>
      <c r="H546" s="92">
        <f>IF(OR(ERR=FALSE,AND(F546="",G546="")),0,IF($C$12="D",$H$13+SUM($F$14:F546)-SUM($G$14:G546),$H$13-SUM($F$14:F546)+SUM($G$14:G546)))</f>
        <v>0</v>
      </c>
      <c r="I546" s="7"/>
    </row>
    <row r="547" spans="1:9">
      <c r="A547" s="89">
        <f t="shared" si="56"/>
        <v>534</v>
      </c>
      <c r="B547" s="185" t="str">
        <f t="shared" si="57"/>
        <v/>
      </c>
      <c r="C547" s="90" t="str">
        <f t="shared" si="58"/>
        <v/>
      </c>
      <c r="D547" s="89" t="str">
        <f t="shared" si="59"/>
        <v/>
      </c>
      <c r="E547" s="91" t="str">
        <f t="shared" si="60"/>
        <v/>
      </c>
      <c r="F547" s="212" t="str">
        <f t="shared" si="61"/>
        <v/>
      </c>
      <c r="G547" s="212" t="str">
        <f t="shared" si="62"/>
        <v/>
      </c>
      <c r="H547" s="92">
        <f>IF(OR(ERR=FALSE,AND(F547="",G547="")),0,IF($C$12="D",$H$13+SUM($F$14:F547)-SUM($G$14:G547),$H$13-SUM($F$14:F547)+SUM($G$14:G547)))</f>
        <v>0</v>
      </c>
      <c r="I547" s="7"/>
    </row>
    <row r="548" spans="1:9">
      <c r="A548" s="89">
        <f t="shared" si="56"/>
        <v>535</v>
      </c>
      <c r="B548" s="185" t="str">
        <f t="shared" si="57"/>
        <v/>
      </c>
      <c r="C548" s="90" t="str">
        <f t="shared" si="58"/>
        <v/>
      </c>
      <c r="D548" s="89" t="str">
        <f t="shared" si="59"/>
        <v/>
      </c>
      <c r="E548" s="91" t="str">
        <f t="shared" si="60"/>
        <v/>
      </c>
      <c r="F548" s="212" t="str">
        <f t="shared" si="61"/>
        <v/>
      </c>
      <c r="G548" s="212" t="str">
        <f t="shared" si="62"/>
        <v/>
      </c>
      <c r="H548" s="92">
        <f>IF(OR(ERR=FALSE,AND(F548="",G548="")),0,IF($C$12="D",$H$13+SUM($F$14:F548)-SUM($G$14:G548),$H$13-SUM($F$14:F548)+SUM($G$14:G548)))</f>
        <v>0</v>
      </c>
      <c r="I548" s="7"/>
    </row>
    <row r="549" spans="1:9">
      <c r="A549" s="89">
        <f t="shared" si="56"/>
        <v>536</v>
      </c>
      <c r="B549" s="185" t="str">
        <f t="shared" si="57"/>
        <v/>
      </c>
      <c r="C549" s="90" t="str">
        <f t="shared" si="58"/>
        <v/>
      </c>
      <c r="D549" s="89" t="str">
        <f t="shared" si="59"/>
        <v/>
      </c>
      <c r="E549" s="91" t="str">
        <f t="shared" si="60"/>
        <v/>
      </c>
      <c r="F549" s="212" t="str">
        <f t="shared" si="61"/>
        <v/>
      </c>
      <c r="G549" s="212" t="str">
        <f t="shared" si="62"/>
        <v/>
      </c>
      <c r="H549" s="92">
        <f>IF(OR(ERR=FALSE,AND(F549="",G549="")),0,IF($C$12="D",$H$13+SUM($F$14:F549)-SUM($G$14:G549),$H$13-SUM($F$14:F549)+SUM($G$14:G549)))</f>
        <v>0</v>
      </c>
      <c r="I549" s="7"/>
    </row>
    <row r="550" spans="1:9">
      <c r="A550" s="89">
        <f t="shared" si="56"/>
        <v>537</v>
      </c>
      <c r="B550" s="185" t="str">
        <f t="shared" si="57"/>
        <v/>
      </c>
      <c r="C550" s="90" t="str">
        <f t="shared" si="58"/>
        <v/>
      </c>
      <c r="D550" s="89" t="str">
        <f t="shared" si="59"/>
        <v/>
      </c>
      <c r="E550" s="91" t="str">
        <f t="shared" si="60"/>
        <v/>
      </c>
      <c r="F550" s="212" t="str">
        <f t="shared" si="61"/>
        <v/>
      </c>
      <c r="G550" s="212" t="str">
        <f t="shared" si="62"/>
        <v/>
      </c>
      <c r="H550" s="92">
        <f>IF(OR(ERR=FALSE,AND(F550="",G550="")),0,IF($C$12="D",$H$13+SUM($F$14:F550)-SUM($G$14:G550),$H$13-SUM($F$14:F550)+SUM($G$14:G550)))</f>
        <v>0</v>
      </c>
      <c r="I550" s="7"/>
    </row>
    <row r="551" spans="1:9">
      <c r="A551" s="89">
        <f t="shared" si="56"/>
        <v>538</v>
      </c>
      <c r="B551" s="185" t="str">
        <f t="shared" si="57"/>
        <v/>
      </c>
      <c r="C551" s="90" t="str">
        <f t="shared" si="58"/>
        <v/>
      </c>
      <c r="D551" s="89" t="str">
        <f t="shared" si="59"/>
        <v/>
      </c>
      <c r="E551" s="91" t="str">
        <f t="shared" si="60"/>
        <v/>
      </c>
      <c r="F551" s="212" t="str">
        <f t="shared" si="61"/>
        <v/>
      </c>
      <c r="G551" s="212" t="str">
        <f t="shared" si="62"/>
        <v/>
      </c>
      <c r="H551" s="92">
        <f>IF(OR(ERR=FALSE,AND(F551="",G551="")),0,IF($C$12="D",$H$13+SUM($F$14:F551)-SUM($G$14:G551),$H$13-SUM($F$14:F551)+SUM($G$14:G551)))</f>
        <v>0</v>
      </c>
      <c r="I551" s="7"/>
    </row>
    <row r="552" spans="1:9">
      <c r="A552" s="89">
        <f t="shared" si="56"/>
        <v>539</v>
      </c>
      <c r="B552" s="185" t="str">
        <f t="shared" si="57"/>
        <v/>
      </c>
      <c r="C552" s="90" t="str">
        <f t="shared" si="58"/>
        <v/>
      </c>
      <c r="D552" s="89" t="str">
        <f t="shared" si="59"/>
        <v/>
      </c>
      <c r="E552" s="91" t="str">
        <f t="shared" si="60"/>
        <v/>
      </c>
      <c r="F552" s="212" t="str">
        <f t="shared" si="61"/>
        <v/>
      </c>
      <c r="G552" s="212" t="str">
        <f t="shared" si="62"/>
        <v/>
      </c>
      <c r="H552" s="92">
        <f>IF(OR(ERR=FALSE,AND(F552="",G552="")),0,IF($C$12="D",$H$13+SUM($F$14:F552)-SUM($G$14:G552),$H$13-SUM($F$14:F552)+SUM($G$14:G552)))</f>
        <v>0</v>
      </c>
      <c r="I552" s="7"/>
    </row>
    <row r="553" spans="1:9">
      <c r="A553" s="89">
        <f t="shared" si="56"/>
        <v>540</v>
      </c>
      <c r="B553" s="185" t="str">
        <f t="shared" si="57"/>
        <v/>
      </c>
      <c r="C553" s="90" t="str">
        <f t="shared" si="58"/>
        <v/>
      </c>
      <c r="D553" s="89" t="str">
        <f t="shared" si="59"/>
        <v/>
      </c>
      <c r="E553" s="91" t="str">
        <f t="shared" si="60"/>
        <v/>
      </c>
      <c r="F553" s="212" t="str">
        <f t="shared" si="61"/>
        <v/>
      </c>
      <c r="G553" s="212" t="str">
        <f t="shared" si="62"/>
        <v/>
      </c>
      <c r="H553" s="92">
        <f>IF(OR(ERR=FALSE,AND(F553="",G553="")),0,IF($C$12="D",$H$13+SUM($F$14:F553)-SUM($G$14:G553),$H$13-SUM($F$14:F553)+SUM($G$14:G553)))</f>
        <v>0</v>
      </c>
      <c r="I553" s="7"/>
    </row>
    <row r="554" spans="1:9">
      <c r="A554" s="89">
        <f t="shared" si="56"/>
        <v>541</v>
      </c>
      <c r="B554" s="185" t="str">
        <f t="shared" si="57"/>
        <v/>
      </c>
      <c r="C554" s="90" t="str">
        <f t="shared" si="58"/>
        <v/>
      </c>
      <c r="D554" s="89" t="str">
        <f t="shared" si="59"/>
        <v/>
      </c>
      <c r="E554" s="91" t="str">
        <f t="shared" si="60"/>
        <v/>
      </c>
      <c r="F554" s="212" t="str">
        <f t="shared" si="61"/>
        <v/>
      </c>
      <c r="G554" s="212" t="str">
        <f t="shared" si="62"/>
        <v/>
      </c>
      <c r="H554" s="92">
        <f>IF(OR(ERR=FALSE,AND(F554="",G554="")),0,IF($C$12="D",$H$13+SUM($F$14:F554)-SUM($G$14:G554),$H$13-SUM($F$14:F554)+SUM($G$14:G554)))</f>
        <v>0</v>
      </c>
      <c r="I554" s="7"/>
    </row>
    <row r="555" spans="1:9">
      <c r="A555" s="89">
        <f t="shared" si="56"/>
        <v>542</v>
      </c>
      <c r="B555" s="185" t="str">
        <f t="shared" si="57"/>
        <v/>
      </c>
      <c r="C555" s="90" t="str">
        <f t="shared" si="58"/>
        <v/>
      </c>
      <c r="D555" s="89" t="str">
        <f t="shared" si="59"/>
        <v/>
      </c>
      <c r="E555" s="91" t="str">
        <f t="shared" si="60"/>
        <v/>
      </c>
      <c r="F555" s="212" t="str">
        <f t="shared" si="61"/>
        <v/>
      </c>
      <c r="G555" s="212" t="str">
        <f t="shared" si="62"/>
        <v/>
      </c>
      <c r="H555" s="92">
        <f>IF(OR(ERR=FALSE,AND(F555="",G555="")),0,IF($C$12="D",$H$13+SUM($F$14:F555)-SUM($G$14:G555),$H$13-SUM($F$14:F555)+SUM($G$14:G555)))</f>
        <v>0</v>
      </c>
      <c r="I555" s="7"/>
    </row>
    <row r="556" spans="1:9">
      <c r="A556" s="89">
        <f t="shared" ref="A556:A619" si="63">A555+1</f>
        <v>543</v>
      </c>
      <c r="B556" s="185" t="str">
        <f t="shared" si="57"/>
        <v/>
      </c>
      <c r="C556" s="90" t="str">
        <f t="shared" si="58"/>
        <v/>
      </c>
      <c r="D556" s="89" t="str">
        <f t="shared" si="59"/>
        <v/>
      </c>
      <c r="E556" s="91" t="str">
        <f t="shared" si="60"/>
        <v/>
      </c>
      <c r="F556" s="212" t="str">
        <f t="shared" si="61"/>
        <v/>
      </c>
      <c r="G556" s="212" t="str">
        <f t="shared" si="62"/>
        <v/>
      </c>
      <c r="H556" s="92">
        <f>IF(OR(ERR=FALSE,AND(F556="",G556="")),0,IF($C$12="D",$H$13+SUM($F$14:F556)-SUM($G$14:G556),$H$13-SUM($F$14:F556)+SUM($G$14:G556)))</f>
        <v>0</v>
      </c>
      <c r="I556" s="7"/>
    </row>
    <row r="557" spans="1:9">
      <c r="A557" s="89">
        <f t="shared" si="63"/>
        <v>544</v>
      </c>
      <c r="B557" s="185" t="str">
        <f t="shared" ref="B557:B589" si="64">IF(ISERROR(VLOOKUP(A557&amp;H$9,JU_AKUN,6,FALSE)=TRUE),"",VLOOKUP(A557&amp;H$9,JU_AKUN,6,FALSE))</f>
        <v/>
      </c>
      <c r="C557" s="90" t="str">
        <f t="shared" ref="C557:C589" si="65">IF(ISERROR(VLOOKUP(A557&amp;H$9,JU_AKUN,7,FALSE)=TRUE),"",VLOOKUP(A557&amp;H$9,JU_AKUN,7,FALSE))</f>
        <v/>
      </c>
      <c r="D557" s="89" t="str">
        <f t="shared" ref="D557:D589" si="66">IF(ISERROR(VLOOKUP(A557&amp;H$9,JU_AKUN,8,FALSE)=TRUE),"",VLOOKUP(A557&amp;H$9,JU_AKUN,8,FALSE))</f>
        <v/>
      </c>
      <c r="E557" s="91" t="str">
        <f t="shared" ref="E557:E589" si="67">IF(ISERROR(VLOOKUP(A557&amp;H$9,JU_AKUN,9,FALSE)=TRUE),"",VLOOKUP(A557&amp;H$9,JU_AKUN,9,FALSE))</f>
        <v/>
      </c>
      <c r="F557" s="212" t="str">
        <f t="shared" ref="F557:F589" si="68">IF(ISERROR(VLOOKUP(A557&amp;H$9,JU_AKUN,14,FALSE)=TRUE),"",VLOOKUP(A557&amp;H$9,JU_AKUN,14,FALSE))</f>
        <v/>
      </c>
      <c r="G557" s="212" t="str">
        <f t="shared" ref="G557:G589" si="69">IF(ISERROR(VLOOKUP(A557&amp;H$9,JU_AKUN,15,FALSE)=TRUE),"",VLOOKUP(A557&amp;H$9,JU_AKUN,15,FALSE))</f>
        <v/>
      </c>
      <c r="H557" s="92">
        <f>IF(OR(ERR=FALSE,AND(F557="",G557="")),0,IF($C$12="D",$H$13+SUM($F$14:F557)-SUM($G$14:G557),$H$13-SUM($F$14:F557)+SUM($G$14:G557)))</f>
        <v>0</v>
      </c>
      <c r="I557" s="7"/>
    </row>
    <row r="558" spans="1:9">
      <c r="A558" s="89">
        <f t="shared" si="63"/>
        <v>545</v>
      </c>
      <c r="B558" s="185" t="str">
        <f t="shared" si="64"/>
        <v/>
      </c>
      <c r="C558" s="90" t="str">
        <f t="shared" si="65"/>
        <v/>
      </c>
      <c r="D558" s="89" t="str">
        <f t="shared" si="66"/>
        <v/>
      </c>
      <c r="E558" s="91" t="str">
        <f t="shared" si="67"/>
        <v/>
      </c>
      <c r="F558" s="212" t="str">
        <f t="shared" si="68"/>
        <v/>
      </c>
      <c r="G558" s="212" t="str">
        <f t="shared" si="69"/>
        <v/>
      </c>
      <c r="H558" s="92">
        <f>IF(OR(ERR=FALSE,AND(F558="",G558="")),0,IF($C$12="D",$H$13+SUM($F$14:F558)-SUM($G$14:G558),$H$13-SUM($F$14:F558)+SUM($G$14:G558)))</f>
        <v>0</v>
      </c>
      <c r="I558" s="7"/>
    </row>
    <row r="559" spans="1:9">
      <c r="A559" s="89">
        <f t="shared" si="63"/>
        <v>546</v>
      </c>
      <c r="B559" s="185" t="str">
        <f t="shared" si="64"/>
        <v/>
      </c>
      <c r="C559" s="90" t="str">
        <f t="shared" si="65"/>
        <v/>
      </c>
      <c r="D559" s="89" t="str">
        <f t="shared" si="66"/>
        <v/>
      </c>
      <c r="E559" s="91" t="str">
        <f t="shared" si="67"/>
        <v/>
      </c>
      <c r="F559" s="212" t="str">
        <f t="shared" si="68"/>
        <v/>
      </c>
      <c r="G559" s="212" t="str">
        <f t="shared" si="69"/>
        <v/>
      </c>
      <c r="H559" s="92">
        <f>IF(OR(ERR=FALSE,AND(F559="",G559="")),0,IF($C$12="D",$H$13+SUM($F$14:F559)-SUM($G$14:G559),$H$13-SUM($F$14:F559)+SUM($G$14:G559)))</f>
        <v>0</v>
      </c>
      <c r="I559" s="7"/>
    </row>
    <row r="560" spans="1:9">
      <c r="A560" s="89">
        <f t="shared" si="63"/>
        <v>547</v>
      </c>
      <c r="B560" s="185" t="str">
        <f t="shared" si="64"/>
        <v/>
      </c>
      <c r="C560" s="90" t="str">
        <f t="shared" si="65"/>
        <v/>
      </c>
      <c r="D560" s="89" t="str">
        <f t="shared" si="66"/>
        <v/>
      </c>
      <c r="E560" s="91" t="str">
        <f t="shared" si="67"/>
        <v/>
      </c>
      <c r="F560" s="212" t="str">
        <f t="shared" si="68"/>
        <v/>
      </c>
      <c r="G560" s="212" t="str">
        <f t="shared" si="69"/>
        <v/>
      </c>
      <c r="H560" s="92">
        <f>IF(OR(ERR=FALSE,AND(F560="",G560="")),0,IF($C$12="D",$H$13+SUM($F$14:F560)-SUM($G$14:G560),$H$13-SUM($F$14:F560)+SUM($G$14:G560)))</f>
        <v>0</v>
      </c>
      <c r="I560" s="7"/>
    </row>
    <row r="561" spans="1:9">
      <c r="A561" s="89">
        <f t="shared" si="63"/>
        <v>548</v>
      </c>
      <c r="B561" s="185" t="str">
        <f t="shared" si="64"/>
        <v/>
      </c>
      <c r="C561" s="90" t="str">
        <f t="shared" si="65"/>
        <v/>
      </c>
      <c r="D561" s="89" t="str">
        <f t="shared" si="66"/>
        <v/>
      </c>
      <c r="E561" s="91" t="str">
        <f t="shared" si="67"/>
        <v/>
      </c>
      <c r="F561" s="212" t="str">
        <f t="shared" si="68"/>
        <v/>
      </c>
      <c r="G561" s="212" t="str">
        <f t="shared" si="69"/>
        <v/>
      </c>
      <c r="H561" s="92">
        <f>IF(OR(ERR=FALSE,AND(F561="",G561="")),0,IF($C$12="D",$H$13+SUM($F$14:F561)-SUM($G$14:G561),$H$13-SUM($F$14:F561)+SUM($G$14:G561)))</f>
        <v>0</v>
      </c>
      <c r="I561" s="7"/>
    </row>
    <row r="562" spans="1:9">
      <c r="A562" s="89">
        <f t="shared" si="63"/>
        <v>549</v>
      </c>
      <c r="B562" s="185" t="str">
        <f t="shared" si="64"/>
        <v/>
      </c>
      <c r="C562" s="90" t="str">
        <f t="shared" si="65"/>
        <v/>
      </c>
      <c r="D562" s="89" t="str">
        <f t="shared" si="66"/>
        <v/>
      </c>
      <c r="E562" s="91" t="str">
        <f t="shared" si="67"/>
        <v/>
      </c>
      <c r="F562" s="212" t="str">
        <f t="shared" si="68"/>
        <v/>
      </c>
      <c r="G562" s="212" t="str">
        <f t="shared" si="69"/>
        <v/>
      </c>
      <c r="H562" s="92">
        <f>IF(OR(ERR=FALSE,AND(F562="",G562="")),0,IF($C$12="D",$H$13+SUM($F$14:F562)-SUM($G$14:G562),$H$13-SUM($F$14:F562)+SUM($G$14:G562)))</f>
        <v>0</v>
      </c>
      <c r="I562" s="7"/>
    </row>
    <row r="563" spans="1:9">
      <c r="A563" s="89">
        <f t="shared" si="63"/>
        <v>550</v>
      </c>
      <c r="B563" s="185" t="str">
        <f t="shared" si="64"/>
        <v/>
      </c>
      <c r="C563" s="90" t="str">
        <f t="shared" si="65"/>
        <v/>
      </c>
      <c r="D563" s="89" t="str">
        <f t="shared" si="66"/>
        <v/>
      </c>
      <c r="E563" s="91" t="str">
        <f t="shared" si="67"/>
        <v/>
      </c>
      <c r="F563" s="212" t="str">
        <f t="shared" si="68"/>
        <v/>
      </c>
      <c r="G563" s="212" t="str">
        <f t="shared" si="69"/>
        <v/>
      </c>
      <c r="H563" s="92">
        <f>IF(OR(ERR=FALSE,AND(F563="",G563="")),0,IF($C$12="D",$H$13+SUM($F$14:F563)-SUM($G$14:G563),$H$13-SUM($F$14:F563)+SUM($G$14:G563)))</f>
        <v>0</v>
      </c>
      <c r="I563" s="7"/>
    </row>
    <row r="564" spans="1:9">
      <c r="A564" s="89">
        <f t="shared" si="63"/>
        <v>551</v>
      </c>
      <c r="B564" s="185" t="str">
        <f t="shared" si="64"/>
        <v/>
      </c>
      <c r="C564" s="90" t="str">
        <f t="shared" si="65"/>
        <v/>
      </c>
      <c r="D564" s="89" t="str">
        <f t="shared" si="66"/>
        <v/>
      </c>
      <c r="E564" s="91" t="str">
        <f t="shared" si="67"/>
        <v/>
      </c>
      <c r="F564" s="212" t="str">
        <f t="shared" si="68"/>
        <v/>
      </c>
      <c r="G564" s="212" t="str">
        <f t="shared" si="69"/>
        <v/>
      </c>
      <c r="H564" s="92">
        <f>IF(OR(ERR=FALSE,AND(F564="",G564="")),0,IF($C$12="D",$H$13+SUM($F$14:F564)-SUM($G$14:G564),$H$13-SUM($F$14:F564)+SUM($G$14:G564)))</f>
        <v>0</v>
      </c>
      <c r="I564" s="7"/>
    </row>
    <row r="565" spans="1:9">
      <c r="A565" s="89">
        <f t="shared" si="63"/>
        <v>552</v>
      </c>
      <c r="B565" s="185" t="str">
        <f t="shared" si="64"/>
        <v/>
      </c>
      <c r="C565" s="90" t="str">
        <f t="shared" si="65"/>
        <v/>
      </c>
      <c r="D565" s="89" t="str">
        <f t="shared" si="66"/>
        <v/>
      </c>
      <c r="E565" s="91" t="str">
        <f t="shared" si="67"/>
        <v/>
      </c>
      <c r="F565" s="212" t="str">
        <f t="shared" si="68"/>
        <v/>
      </c>
      <c r="G565" s="212" t="str">
        <f t="shared" si="69"/>
        <v/>
      </c>
      <c r="H565" s="92">
        <f>IF(OR(ERR=FALSE,AND(F565="",G565="")),0,IF($C$12="D",$H$13+SUM($F$14:F565)-SUM($G$14:G565),$H$13-SUM($F$14:F565)+SUM($G$14:G565)))</f>
        <v>0</v>
      </c>
      <c r="I565" s="7"/>
    </row>
    <row r="566" spans="1:9">
      <c r="A566" s="89">
        <f t="shared" si="63"/>
        <v>553</v>
      </c>
      <c r="B566" s="185" t="str">
        <f t="shared" si="64"/>
        <v/>
      </c>
      <c r="C566" s="90" t="str">
        <f t="shared" si="65"/>
        <v/>
      </c>
      <c r="D566" s="89" t="str">
        <f t="shared" si="66"/>
        <v/>
      </c>
      <c r="E566" s="91" t="str">
        <f t="shared" si="67"/>
        <v/>
      </c>
      <c r="F566" s="212" t="str">
        <f t="shared" si="68"/>
        <v/>
      </c>
      <c r="G566" s="212" t="str">
        <f t="shared" si="69"/>
        <v/>
      </c>
      <c r="H566" s="92">
        <f>IF(OR(ERR=FALSE,AND(F566="",G566="")),0,IF($C$12="D",$H$13+SUM($F$14:F566)-SUM($G$14:G566),$H$13-SUM($F$14:F566)+SUM($G$14:G566)))</f>
        <v>0</v>
      </c>
      <c r="I566" s="7"/>
    </row>
    <row r="567" spans="1:9">
      <c r="A567" s="89">
        <f t="shared" si="63"/>
        <v>554</v>
      </c>
      <c r="B567" s="185" t="str">
        <f t="shared" si="64"/>
        <v/>
      </c>
      <c r="C567" s="90" t="str">
        <f t="shared" si="65"/>
        <v/>
      </c>
      <c r="D567" s="89" t="str">
        <f t="shared" si="66"/>
        <v/>
      </c>
      <c r="E567" s="91" t="str">
        <f t="shared" si="67"/>
        <v/>
      </c>
      <c r="F567" s="212" t="str">
        <f t="shared" si="68"/>
        <v/>
      </c>
      <c r="G567" s="212" t="str">
        <f t="shared" si="69"/>
        <v/>
      </c>
      <c r="H567" s="92">
        <f>IF(OR(ERR=FALSE,AND(F567="",G567="")),0,IF($C$12="D",$H$13+SUM($F$14:F567)-SUM($G$14:G567),$H$13-SUM($F$14:F567)+SUM($G$14:G567)))</f>
        <v>0</v>
      </c>
      <c r="I567" s="7"/>
    </row>
    <row r="568" spans="1:9">
      <c r="A568" s="89">
        <f t="shared" si="63"/>
        <v>555</v>
      </c>
      <c r="B568" s="185" t="str">
        <f t="shared" si="64"/>
        <v/>
      </c>
      <c r="C568" s="90" t="str">
        <f t="shared" si="65"/>
        <v/>
      </c>
      <c r="D568" s="89" t="str">
        <f t="shared" si="66"/>
        <v/>
      </c>
      <c r="E568" s="91" t="str">
        <f t="shared" si="67"/>
        <v/>
      </c>
      <c r="F568" s="212" t="str">
        <f t="shared" si="68"/>
        <v/>
      </c>
      <c r="G568" s="212" t="str">
        <f t="shared" si="69"/>
        <v/>
      </c>
      <c r="H568" s="92">
        <f>IF(OR(ERR=FALSE,AND(F568="",G568="")),0,IF($C$12="D",$H$13+SUM($F$14:F568)-SUM($G$14:G568),$H$13-SUM($F$14:F568)+SUM($G$14:G568)))</f>
        <v>0</v>
      </c>
      <c r="I568" s="7"/>
    </row>
    <row r="569" spans="1:9">
      <c r="A569" s="89">
        <f t="shared" si="63"/>
        <v>556</v>
      </c>
      <c r="B569" s="185" t="str">
        <f t="shared" si="64"/>
        <v/>
      </c>
      <c r="C569" s="90" t="str">
        <f t="shared" si="65"/>
        <v/>
      </c>
      <c r="D569" s="89" t="str">
        <f t="shared" si="66"/>
        <v/>
      </c>
      <c r="E569" s="91" t="str">
        <f t="shared" si="67"/>
        <v/>
      </c>
      <c r="F569" s="212" t="str">
        <f t="shared" si="68"/>
        <v/>
      </c>
      <c r="G569" s="212" t="str">
        <f t="shared" si="69"/>
        <v/>
      </c>
      <c r="H569" s="92">
        <f>IF(OR(ERR=FALSE,AND(F569="",G569="")),0,IF($C$12="D",$H$13+SUM($F$14:F569)-SUM($G$14:G569),$H$13-SUM($F$14:F569)+SUM($G$14:G569)))</f>
        <v>0</v>
      </c>
      <c r="I569" s="7"/>
    </row>
    <row r="570" spans="1:9">
      <c r="A570" s="89">
        <f t="shared" si="63"/>
        <v>557</v>
      </c>
      <c r="B570" s="185" t="str">
        <f t="shared" si="64"/>
        <v/>
      </c>
      <c r="C570" s="90" t="str">
        <f t="shared" si="65"/>
        <v/>
      </c>
      <c r="D570" s="89" t="str">
        <f t="shared" si="66"/>
        <v/>
      </c>
      <c r="E570" s="91" t="str">
        <f t="shared" si="67"/>
        <v/>
      </c>
      <c r="F570" s="212" t="str">
        <f t="shared" si="68"/>
        <v/>
      </c>
      <c r="G570" s="212" t="str">
        <f t="shared" si="69"/>
        <v/>
      </c>
      <c r="H570" s="92">
        <f>IF(OR(ERR=FALSE,AND(F570="",G570="")),0,IF($C$12="D",$H$13+SUM($F$14:F570)-SUM($G$14:G570),$H$13-SUM($F$14:F570)+SUM($G$14:G570)))</f>
        <v>0</v>
      </c>
      <c r="I570" s="7"/>
    </row>
    <row r="571" spans="1:9">
      <c r="A571" s="89">
        <f t="shared" si="63"/>
        <v>558</v>
      </c>
      <c r="B571" s="185" t="str">
        <f t="shared" si="64"/>
        <v/>
      </c>
      <c r="C571" s="90" t="str">
        <f t="shared" si="65"/>
        <v/>
      </c>
      <c r="D571" s="89" t="str">
        <f t="shared" si="66"/>
        <v/>
      </c>
      <c r="E571" s="91" t="str">
        <f t="shared" si="67"/>
        <v/>
      </c>
      <c r="F571" s="212" t="str">
        <f t="shared" si="68"/>
        <v/>
      </c>
      <c r="G571" s="212" t="str">
        <f t="shared" si="69"/>
        <v/>
      </c>
      <c r="H571" s="92">
        <f>IF(OR(ERR=FALSE,AND(F571="",G571="")),0,IF($C$12="D",$H$13+SUM($F$14:F571)-SUM($G$14:G571),$H$13-SUM($F$14:F571)+SUM($G$14:G571)))</f>
        <v>0</v>
      </c>
      <c r="I571" s="7"/>
    </row>
    <row r="572" spans="1:9">
      <c r="A572" s="89">
        <f t="shared" si="63"/>
        <v>559</v>
      </c>
      <c r="B572" s="185" t="str">
        <f t="shared" si="64"/>
        <v/>
      </c>
      <c r="C572" s="90" t="str">
        <f t="shared" si="65"/>
        <v/>
      </c>
      <c r="D572" s="89" t="str">
        <f t="shared" si="66"/>
        <v/>
      </c>
      <c r="E572" s="91" t="str">
        <f t="shared" si="67"/>
        <v/>
      </c>
      <c r="F572" s="212" t="str">
        <f t="shared" si="68"/>
        <v/>
      </c>
      <c r="G572" s="212" t="str">
        <f t="shared" si="69"/>
        <v/>
      </c>
      <c r="H572" s="92">
        <f>IF(OR(ERR=FALSE,AND(F572="",G572="")),0,IF($C$12="D",$H$13+SUM($F$14:F572)-SUM($G$14:G572),$H$13-SUM($F$14:F572)+SUM($G$14:G572)))</f>
        <v>0</v>
      </c>
      <c r="I572" s="7"/>
    </row>
    <row r="573" spans="1:9">
      <c r="A573" s="89">
        <f t="shared" si="63"/>
        <v>560</v>
      </c>
      <c r="B573" s="185" t="str">
        <f t="shared" si="64"/>
        <v/>
      </c>
      <c r="C573" s="90" t="str">
        <f t="shared" si="65"/>
        <v/>
      </c>
      <c r="D573" s="89" t="str">
        <f t="shared" si="66"/>
        <v/>
      </c>
      <c r="E573" s="91" t="str">
        <f t="shared" si="67"/>
        <v/>
      </c>
      <c r="F573" s="212" t="str">
        <f t="shared" si="68"/>
        <v/>
      </c>
      <c r="G573" s="212" t="str">
        <f t="shared" si="69"/>
        <v/>
      </c>
      <c r="H573" s="92">
        <f>IF(OR(ERR=FALSE,AND(F573="",G573="")),0,IF($C$12="D",$H$13+SUM($F$14:F573)-SUM($G$14:G573),$H$13-SUM($F$14:F573)+SUM($G$14:G573)))</f>
        <v>0</v>
      </c>
      <c r="I573" s="7"/>
    </row>
    <row r="574" spans="1:9">
      <c r="A574" s="89">
        <f t="shared" si="63"/>
        <v>561</v>
      </c>
      <c r="B574" s="185" t="str">
        <f t="shared" si="64"/>
        <v/>
      </c>
      <c r="C574" s="90" t="str">
        <f t="shared" si="65"/>
        <v/>
      </c>
      <c r="D574" s="89" t="str">
        <f t="shared" si="66"/>
        <v/>
      </c>
      <c r="E574" s="91" t="str">
        <f t="shared" si="67"/>
        <v/>
      </c>
      <c r="F574" s="212" t="str">
        <f t="shared" si="68"/>
        <v/>
      </c>
      <c r="G574" s="212" t="str">
        <f t="shared" si="69"/>
        <v/>
      </c>
      <c r="H574" s="92">
        <f>IF(OR(ERR=FALSE,AND(F574="",G574="")),0,IF($C$12="D",$H$13+SUM($F$14:F574)-SUM($G$14:G574),$H$13-SUM($F$14:F574)+SUM($G$14:G574)))</f>
        <v>0</v>
      </c>
      <c r="I574" s="7"/>
    </row>
    <row r="575" spans="1:9">
      <c r="A575" s="89">
        <f t="shared" si="63"/>
        <v>562</v>
      </c>
      <c r="B575" s="185" t="str">
        <f t="shared" si="64"/>
        <v/>
      </c>
      <c r="C575" s="90" t="str">
        <f t="shared" si="65"/>
        <v/>
      </c>
      <c r="D575" s="89" t="str">
        <f t="shared" si="66"/>
        <v/>
      </c>
      <c r="E575" s="91" t="str">
        <f t="shared" si="67"/>
        <v/>
      </c>
      <c r="F575" s="212" t="str">
        <f t="shared" si="68"/>
        <v/>
      </c>
      <c r="G575" s="212" t="str">
        <f t="shared" si="69"/>
        <v/>
      </c>
      <c r="H575" s="92">
        <f>IF(OR(ERR=FALSE,AND(F575="",G575="")),0,IF($C$12="D",$H$13+SUM($F$14:F575)-SUM($G$14:G575),$H$13-SUM($F$14:F575)+SUM($G$14:G575)))</f>
        <v>0</v>
      </c>
      <c r="I575" s="7"/>
    </row>
    <row r="576" spans="1:9">
      <c r="A576" s="89">
        <f t="shared" si="63"/>
        <v>563</v>
      </c>
      <c r="B576" s="185" t="str">
        <f t="shared" si="64"/>
        <v/>
      </c>
      <c r="C576" s="90" t="str">
        <f t="shared" si="65"/>
        <v/>
      </c>
      <c r="D576" s="89" t="str">
        <f t="shared" si="66"/>
        <v/>
      </c>
      <c r="E576" s="91" t="str">
        <f t="shared" si="67"/>
        <v/>
      </c>
      <c r="F576" s="212" t="str">
        <f t="shared" si="68"/>
        <v/>
      </c>
      <c r="G576" s="212" t="str">
        <f t="shared" si="69"/>
        <v/>
      </c>
      <c r="H576" s="92">
        <f>IF(OR(ERR=FALSE,AND(F576="",G576="")),0,IF($C$12="D",$H$13+SUM($F$14:F576)-SUM($G$14:G576),$H$13-SUM($F$14:F576)+SUM($G$14:G576)))</f>
        <v>0</v>
      </c>
      <c r="I576" s="7"/>
    </row>
    <row r="577" spans="1:9">
      <c r="A577" s="89">
        <f t="shared" si="63"/>
        <v>564</v>
      </c>
      <c r="B577" s="185" t="str">
        <f t="shared" si="64"/>
        <v/>
      </c>
      <c r="C577" s="90" t="str">
        <f t="shared" si="65"/>
        <v/>
      </c>
      <c r="D577" s="89" t="str">
        <f t="shared" si="66"/>
        <v/>
      </c>
      <c r="E577" s="91" t="str">
        <f t="shared" si="67"/>
        <v/>
      </c>
      <c r="F577" s="212" t="str">
        <f t="shared" si="68"/>
        <v/>
      </c>
      <c r="G577" s="212" t="str">
        <f t="shared" si="69"/>
        <v/>
      </c>
      <c r="H577" s="92">
        <f>IF(OR(ERR=FALSE,AND(F577="",G577="")),0,IF($C$12="D",$H$13+SUM($F$14:F577)-SUM($G$14:G577),$H$13-SUM($F$14:F577)+SUM($G$14:G577)))</f>
        <v>0</v>
      </c>
      <c r="I577" s="7"/>
    </row>
    <row r="578" spans="1:9">
      <c r="A578" s="89">
        <f t="shared" si="63"/>
        <v>565</v>
      </c>
      <c r="B578" s="185" t="str">
        <f t="shared" si="64"/>
        <v/>
      </c>
      <c r="C578" s="90" t="str">
        <f t="shared" si="65"/>
        <v/>
      </c>
      <c r="D578" s="89" t="str">
        <f t="shared" si="66"/>
        <v/>
      </c>
      <c r="E578" s="228" t="str">
        <f t="shared" si="67"/>
        <v/>
      </c>
      <c r="F578" s="212" t="str">
        <f t="shared" si="68"/>
        <v/>
      </c>
      <c r="G578" s="212" t="str">
        <f t="shared" si="69"/>
        <v/>
      </c>
      <c r="H578" s="92">
        <f>IF(OR(ERR=FALSE,AND(F578="",G578="")),0,IF($C$12="D",$H$13+SUM($F$14:F578)-SUM($G$14:G578),$H$13-SUM($F$14:F578)+SUM($G$14:G578)))</f>
        <v>0</v>
      </c>
      <c r="I578" s="7"/>
    </row>
    <row r="579" spans="1:9">
      <c r="A579" s="89">
        <f t="shared" si="63"/>
        <v>566</v>
      </c>
      <c r="B579" s="185" t="str">
        <f t="shared" si="64"/>
        <v/>
      </c>
      <c r="C579" s="90" t="str">
        <f t="shared" si="65"/>
        <v/>
      </c>
      <c r="D579" s="89" t="str">
        <f t="shared" si="66"/>
        <v/>
      </c>
      <c r="E579" s="91" t="str">
        <f t="shared" si="67"/>
        <v/>
      </c>
      <c r="F579" s="212" t="str">
        <f t="shared" si="68"/>
        <v/>
      </c>
      <c r="G579" s="212" t="str">
        <f t="shared" si="69"/>
        <v/>
      </c>
      <c r="H579" s="92">
        <f>IF(OR(ERR=FALSE,AND(F579="",G579="")),0,IF($C$12="D",$H$13+SUM($F$14:F579)-SUM($G$14:G579),$H$13-SUM($F$14:F579)+SUM($G$14:G579)))</f>
        <v>0</v>
      </c>
      <c r="I579" s="7"/>
    </row>
    <row r="580" spans="1:9">
      <c r="A580" s="89">
        <f t="shared" si="63"/>
        <v>567</v>
      </c>
      <c r="B580" s="185" t="str">
        <f t="shared" si="64"/>
        <v/>
      </c>
      <c r="C580" s="90" t="str">
        <f t="shared" si="65"/>
        <v/>
      </c>
      <c r="D580" s="89" t="str">
        <f t="shared" si="66"/>
        <v/>
      </c>
      <c r="E580" s="91" t="str">
        <f t="shared" si="67"/>
        <v/>
      </c>
      <c r="F580" s="212" t="str">
        <f t="shared" si="68"/>
        <v/>
      </c>
      <c r="G580" s="212" t="str">
        <f t="shared" si="69"/>
        <v/>
      </c>
      <c r="H580" s="92">
        <f>IF(OR(ERR=FALSE,AND(F580="",G580="")),0,IF($C$12="D",$H$13+SUM($F$14:F580)-SUM($G$14:G580),$H$13-SUM($F$14:F580)+SUM($G$14:G580)))</f>
        <v>0</v>
      </c>
      <c r="I580" s="7"/>
    </row>
    <row r="581" spans="1:9">
      <c r="A581" s="89">
        <f t="shared" si="63"/>
        <v>568</v>
      </c>
      <c r="B581" s="185" t="str">
        <f t="shared" si="64"/>
        <v/>
      </c>
      <c r="C581" s="90" t="str">
        <f t="shared" si="65"/>
        <v/>
      </c>
      <c r="D581" s="89" t="str">
        <f t="shared" si="66"/>
        <v/>
      </c>
      <c r="E581" s="91" t="str">
        <f t="shared" si="67"/>
        <v/>
      </c>
      <c r="F581" s="212" t="str">
        <f t="shared" si="68"/>
        <v/>
      </c>
      <c r="G581" s="212" t="str">
        <f t="shared" si="69"/>
        <v/>
      </c>
      <c r="H581" s="92">
        <f>IF(OR(ERR=FALSE,AND(F581="",G581="")),0,IF($C$12="D",$H$13+SUM($F$14:F581)-SUM($G$14:G581),$H$13-SUM($F$14:F581)+SUM($G$14:G581)))</f>
        <v>0</v>
      </c>
      <c r="I581" s="7"/>
    </row>
    <row r="582" spans="1:9">
      <c r="A582" s="89">
        <f t="shared" si="63"/>
        <v>569</v>
      </c>
      <c r="B582" s="185" t="str">
        <f t="shared" si="64"/>
        <v/>
      </c>
      <c r="C582" s="90" t="str">
        <f t="shared" si="65"/>
        <v/>
      </c>
      <c r="D582" s="89" t="str">
        <f t="shared" si="66"/>
        <v/>
      </c>
      <c r="E582" s="91" t="str">
        <f t="shared" si="67"/>
        <v/>
      </c>
      <c r="F582" s="212" t="str">
        <f t="shared" si="68"/>
        <v/>
      </c>
      <c r="G582" s="212" t="str">
        <f t="shared" si="69"/>
        <v/>
      </c>
      <c r="H582" s="92">
        <f>IF(OR(ERR=FALSE,AND(F582="",G582="")),0,IF($C$12="D",$H$13+SUM($F$14:F582)-SUM($G$14:G582),$H$13-SUM($F$14:F582)+SUM($G$14:G582)))</f>
        <v>0</v>
      </c>
      <c r="I582" s="7"/>
    </row>
    <row r="583" spans="1:9">
      <c r="A583" s="89">
        <f t="shared" si="63"/>
        <v>570</v>
      </c>
      <c r="B583" s="185" t="str">
        <f t="shared" si="64"/>
        <v/>
      </c>
      <c r="C583" s="90" t="str">
        <f t="shared" si="65"/>
        <v/>
      </c>
      <c r="D583" s="89" t="str">
        <f t="shared" si="66"/>
        <v/>
      </c>
      <c r="E583" s="91" t="str">
        <f t="shared" si="67"/>
        <v/>
      </c>
      <c r="F583" s="212" t="str">
        <f t="shared" si="68"/>
        <v/>
      </c>
      <c r="G583" s="212" t="str">
        <f t="shared" si="69"/>
        <v/>
      </c>
      <c r="H583" s="92">
        <f>IF(OR(ERR=FALSE,AND(F583="",G583="")),0,IF($C$12="D",$H$13+SUM($F$14:F583)-SUM($G$14:G583),$H$13-SUM($F$14:F583)+SUM($G$14:G583)))</f>
        <v>0</v>
      </c>
      <c r="I583" s="7"/>
    </row>
    <row r="584" spans="1:9">
      <c r="A584" s="89">
        <f t="shared" si="63"/>
        <v>571</v>
      </c>
      <c r="B584" s="185" t="str">
        <f t="shared" si="64"/>
        <v/>
      </c>
      <c r="C584" s="90" t="str">
        <f t="shared" si="65"/>
        <v/>
      </c>
      <c r="D584" s="89" t="str">
        <f t="shared" si="66"/>
        <v/>
      </c>
      <c r="E584" s="91" t="str">
        <f t="shared" si="67"/>
        <v/>
      </c>
      <c r="F584" s="212" t="str">
        <f t="shared" si="68"/>
        <v/>
      </c>
      <c r="G584" s="212" t="str">
        <f t="shared" si="69"/>
        <v/>
      </c>
      <c r="H584" s="92">
        <f>IF(OR(ERR=FALSE,AND(F584="",G584="")),0,IF($C$12="D",$H$13+SUM($F$14:F584)-SUM($G$14:G584),$H$13-SUM($F$14:F584)+SUM($G$14:G584)))</f>
        <v>0</v>
      </c>
      <c r="I584" s="7"/>
    </row>
    <row r="585" spans="1:9">
      <c r="A585" s="89">
        <f t="shared" si="63"/>
        <v>572</v>
      </c>
      <c r="B585" s="185" t="str">
        <f t="shared" si="64"/>
        <v/>
      </c>
      <c r="C585" s="90" t="str">
        <f t="shared" si="65"/>
        <v/>
      </c>
      <c r="D585" s="89" t="str">
        <f t="shared" si="66"/>
        <v/>
      </c>
      <c r="E585" s="91" t="str">
        <f t="shared" si="67"/>
        <v/>
      </c>
      <c r="F585" s="212" t="str">
        <f t="shared" si="68"/>
        <v/>
      </c>
      <c r="G585" s="212" t="str">
        <f t="shared" si="69"/>
        <v/>
      </c>
      <c r="H585" s="92">
        <f>IF(OR(ERR=FALSE,AND(F585="",G585="")),0,IF($C$12="D",$H$13+SUM($F$14:F585)-SUM($G$14:G585),$H$13-SUM($F$14:F585)+SUM($G$14:G585)))</f>
        <v>0</v>
      </c>
      <c r="I585" s="7"/>
    </row>
    <row r="586" spans="1:9">
      <c r="A586" s="89">
        <f t="shared" si="63"/>
        <v>573</v>
      </c>
      <c r="B586" s="185" t="str">
        <f t="shared" si="64"/>
        <v/>
      </c>
      <c r="C586" s="90" t="str">
        <f t="shared" si="65"/>
        <v/>
      </c>
      <c r="D586" s="89" t="str">
        <f t="shared" si="66"/>
        <v/>
      </c>
      <c r="E586" s="91" t="str">
        <f t="shared" si="67"/>
        <v/>
      </c>
      <c r="F586" s="212" t="str">
        <f t="shared" si="68"/>
        <v/>
      </c>
      <c r="G586" s="212" t="str">
        <f t="shared" si="69"/>
        <v/>
      </c>
      <c r="H586" s="92">
        <f>IF(OR(ERR=FALSE,AND(F586="",G586="")),0,IF($C$12="D",$H$13+SUM($F$14:F586)-SUM($G$14:G586),$H$13-SUM($F$14:F586)+SUM($G$14:G586)))</f>
        <v>0</v>
      </c>
      <c r="I586" s="7"/>
    </row>
    <row r="587" spans="1:9">
      <c r="A587" s="89">
        <f t="shared" si="63"/>
        <v>574</v>
      </c>
      <c r="B587" s="185" t="str">
        <f t="shared" si="64"/>
        <v/>
      </c>
      <c r="C587" s="90" t="str">
        <f t="shared" si="65"/>
        <v/>
      </c>
      <c r="D587" s="89" t="str">
        <f t="shared" si="66"/>
        <v/>
      </c>
      <c r="E587" s="91" t="str">
        <f t="shared" si="67"/>
        <v/>
      </c>
      <c r="F587" s="212" t="str">
        <f t="shared" si="68"/>
        <v/>
      </c>
      <c r="G587" s="212" t="str">
        <f t="shared" si="69"/>
        <v/>
      </c>
      <c r="H587" s="92">
        <f>IF(OR(ERR=FALSE,AND(F587="",G587="")),0,IF($C$12="D",$H$13+SUM($F$14:F587)-SUM($G$14:G587),$H$13-SUM($F$14:F587)+SUM($G$14:G587)))</f>
        <v>0</v>
      </c>
      <c r="I587" s="7"/>
    </row>
    <row r="588" spans="1:9">
      <c r="A588" s="89">
        <f t="shared" si="63"/>
        <v>575</v>
      </c>
      <c r="B588" s="185" t="str">
        <f t="shared" si="64"/>
        <v/>
      </c>
      <c r="C588" s="90" t="str">
        <f t="shared" si="65"/>
        <v/>
      </c>
      <c r="D588" s="89" t="str">
        <f t="shared" si="66"/>
        <v/>
      </c>
      <c r="E588" s="91" t="str">
        <f t="shared" si="67"/>
        <v/>
      </c>
      <c r="F588" s="212" t="str">
        <f t="shared" si="68"/>
        <v/>
      </c>
      <c r="G588" s="212" t="str">
        <f t="shared" si="69"/>
        <v/>
      </c>
      <c r="H588" s="92">
        <f>IF(OR(ERR=FALSE,AND(F588="",G588="")),0,IF($C$12="D",$H$13+SUM($F$14:F588)-SUM($G$14:G588),$H$13-SUM($F$14:F588)+SUM($G$14:G588)))</f>
        <v>0</v>
      </c>
      <c r="I588" s="7"/>
    </row>
    <row r="589" spans="1:9">
      <c r="A589" s="89">
        <f t="shared" si="63"/>
        <v>576</v>
      </c>
      <c r="B589" s="185" t="str">
        <f t="shared" si="64"/>
        <v/>
      </c>
      <c r="C589" s="90" t="str">
        <f t="shared" si="65"/>
        <v/>
      </c>
      <c r="D589" s="89" t="str">
        <f t="shared" si="66"/>
        <v/>
      </c>
      <c r="E589" s="91" t="str">
        <f t="shared" si="67"/>
        <v/>
      </c>
      <c r="F589" s="212" t="str">
        <f t="shared" si="68"/>
        <v/>
      </c>
      <c r="G589" s="212" t="str">
        <f t="shared" si="69"/>
        <v/>
      </c>
      <c r="H589" s="92">
        <f>IF(OR(ERR=FALSE,AND(F589="",G589="")),0,IF($C$12="D",$H$13+SUM($F$14:F589)-SUM($G$14:G589),$H$13-SUM($F$14:F589)+SUM($G$14:G589)))</f>
        <v>0</v>
      </c>
      <c r="I589" s="7"/>
    </row>
    <row r="590" spans="1:9">
      <c r="A590" s="89">
        <f t="shared" si="63"/>
        <v>577</v>
      </c>
      <c r="B590" s="185" t="str">
        <f>IF(ISERROR(VLOOKUP(A590&amp;H$9,JU_AKUN,6,FALSE)=TRUE),"",VLOOKUP(A590&amp;H$9,JU_AKUN,6,FALSE))</f>
        <v/>
      </c>
      <c r="C590" s="90" t="str">
        <f>IF(ISERROR(VLOOKUP(A590&amp;H$9,JU_AKUN,7,FALSE)=TRUE),"",VLOOKUP(A590&amp;H$9,JU_AKUN,7,FALSE))</f>
        <v/>
      </c>
      <c r="D590" s="89" t="str">
        <f>IF(ISERROR(VLOOKUP(A590&amp;H$9,JU_AKUN,8,FALSE)=TRUE),"",VLOOKUP(A590&amp;H$9,JU_AKUN,8,FALSE))</f>
        <v/>
      </c>
      <c r="E590" s="91" t="str">
        <f>IF(ISERROR(VLOOKUP(A590&amp;H$9,JU_AKUN,9,FALSE)=TRUE),"",VLOOKUP(A590&amp;H$9,JU_AKUN,9,FALSE))</f>
        <v/>
      </c>
      <c r="F590" s="212" t="str">
        <f>IF(ISERROR(VLOOKUP(A590&amp;H$9,JU_AKUN,14,FALSE)=TRUE),"",VLOOKUP(A590&amp;H$9,JU_AKUN,14,FALSE))</f>
        <v/>
      </c>
      <c r="G590" s="212" t="str">
        <f>IF(ISERROR(VLOOKUP(A590&amp;H$9,JU_AKUN,15,FALSE)=TRUE),"",VLOOKUP(A590&amp;H$9,JU_AKUN,15,FALSE))</f>
        <v/>
      </c>
      <c r="H590" s="92">
        <f>IF(OR(ERR=FALSE,AND(F590="",G590="")),0,IF($C$12="D",$H$13+SUM($F$14:F590)-SUM($G$14:G590),$H$13-SUM($F$14:F590)+SUM($G$14:G590)))</f>
        <v>0</v>
      </c>
      <c r="I590" s="7"/>
    </row>
    <row r="591" spans="1:9">
      <c r="A591" s="89">
        <f t="shared" si="63"/>
        <v>578</v>
      </c>
      <c r="B591" s="185" t="str">
        <f t="shared" ref="B591:B654" si="70">IF(ISERROR(VLOOKUP(A591&amp;H$9,JU_AKUN,6,FALSE)=TRUE),"",VLOOKUP(A591&amp;H$9,JU_AKUN,6,FALSE))</f>
        <v/>
      </c>
      <c r="C591" s="90" t="str">
        <f t="shared" ref="C591:C654" si="71">IF(ISERROR(VLOOKUP(A591&amp;H$9,JU_AKUN,7,FALSE)=TRUE),"",VLOOKUP(A591&amp;H$9,JU_AKUN,7,FALSE))</f>
        <v/>
      </c>
      <c r="D591" s="89" t="str">
        <f t="shared" ref="D591:D654" si="72">IF(ISERROR(VLOOKUP(A591&amp;H$9,JU_AKUN,8,FALSE)=TRUE),"",VLOOKUP(A591&amp;H$9,JU_AKUN,8,FALSE))</f>
        <v/>
      </c>
      <c r="E591" s="91" t="str">
        <f t="shared" ref="E591:E654" si="73">IF(ISERROR(VLOOKUP(A591&amp;H$9,JU_AKUN,9,FALSE)=TRUE),"",VLOOKUP(A591&amp;H$9,JU_AKUN,9,FALSE))</f>
        <v/>
      </c>
      <c r="F591" s="212" t="str">
        <f t="shared" ref="F591:F654" si="74">IF(ISERROR(VLOOKUP(A591&amp;H$9,JU_AKUN,14,FALSE)=TRUE),"",VLOOKUP(A591&amp;H$9,JU_AKUN,14,FALSE))</f>
        <v/>
      </c>
      <c r="G591" s="212" t="str">
        <f t="shared" ref="G591:G654" si="75">IF(ISERROR(VLOOKUP(A591&amp;H$9,JU_AKUN,15,FALSE)=TRUE),"",VLOOKUP(A591&amp;H$9,JU_AKUN,15,FALSE))</f>
        <v/>
      </c>
      <c r="H591" s="92">
        <f>IF(OR(ERR=FALSE,AND(F591="",G591="")),0,IF($C$12="D",$H$13+SUM($F$14:F591)-SUM($G$14:G591),$H$13-SUM($F$14:F591)+SUM($G$14:G591)))</f>
        <v>0</v>
      </c>
      <c r="I591" s="7"/>
    </row>
    <row r="592" spans="1:9">
      <c r="A592" s="89">
        <f t="shared" si="63"/>
        <v>579</v>
      </c>
      <c r="B592" s="185" t="str">
        <f t="shared" si="70"/>
        <v/>
      </c>
      <c r="C592" s="90" t="str">
        <f t="shared" si="71"/>
        <v/>
      </c>
      <c r="D592" s="89" t="str">
        <f t="shared" si="72"/>
        <v/>
      </c>
      <c r="E592" s="91" t="str">
        <f t="shared" si="73"/>
        <v/>
      </c>
      <c r="F592" s="212" t="str">
        <f t="shared" si="74"/>
        <v/>
      </c>
      <c r="G592" s="212" t="str">
        <f t="shared" si="75"/>
        <v/>
      </c>
      <c r="H592" s="92">
        <f>IF(OR(ERR=FALSE,AND(F592="",G592="")),0,IF($C$12="D",$H$13+SUM($F$14:F592)-SUM($G$14:G592),$H$13-SUM($F$14:F592)+SUM($G$14:G592)))</f>
        <v>0</v>
      </c>
      <c r="I592" s="7"/>
    </row>
    <row r="593" spans="1:9">
      <c r="A593" s="89">
        <f t="shared" si="63"/>
        <v>580</v>
      </c>
      <c r="B593" s="185" t="str">
        <f t="shared" si="70"/>
        <v/>
      </c>
      <c r="C593" s="90" t="str">
        <f t="shared" si="71"/>
        <v/>
      </c>
      <c r="D593" s="89" t="str">
        <f t="shared" si="72"/>
        <v/>
      </c>
      <c r="E593" s="91" t="str">
        <f t="shared" si="73"/>
        <v/>
      </c>
      <c r="F593" s="212" t="str">
        <f t="shared" si="74"/>
        <v/>
      </c>
      <c r="G593" s="212" t="str">
        <f t="shared" si="75"/>
        <v/>
      </c>
      <c r="H593" s="92">
        <f>IF(OR(ERR=FALSE,AND(F593="",G593="")),0,IF($C$12="D",$H$13+SUM($F$14:F593)-SUM($G$14:G593),$H$13-SUM($F$14:F593)+SUM($G$14:G593)))</f>
        <v>0</v>
      </c>
      <c r="I593" s="7"/>
    </row>
    <row r="594" spans="1:9">
      <c r="A594" s="89">
        <f t="shared" si="63"/>
        <v>581</v>
      </c>
      <c r="B594" s="185" t="str">
        <f t="shared" si="70"/>
        <v/>
      </c>
      <c r="C594" s="90" t="str">
        <f t="shared" si="71"/>
        <v/>
      </c>
      <c r="D594" s="89" t="str">
        <f t="shared" si="72"/>
        <v/>
      </c>
      <c r="E594" s="91" t="str">
        <f t="shared" si="73"/>
        <v/>
      </c>
      <c r="F594" s="212" t="str">
        <f t="shared" si="74"/>
        <v/>
      </c>
      <c r="G594" s="212" t="str">
        <f t="shared" si="75"/>
        <v/>
      </c>
      <c r="H594" s="92">
        <f>IF(OR(ERR=FALSE,AND(F594="",G594="")),0,IF($C$12="D",$H$13+SUM($F$14:F594)-SUM($G$14:G594),$H$13-SUM($F$14:F594)+SUM($G$14:G594)))</f>
        <v>0</v>
      </c>
      <c r="I594" s="7"/>
    </row>
    <row r="595" spans="1:9">
      <c r="A595" s="89">
        <f t="shared" si="63"/>
        <v>582</v>
      </c>
      <c r="B595" s="185" t="str">
        <f t="shared" si="70"/>
        <v/>
      </c>
      <c r="C595" s="90" t="str">
        <f t="shared" si="71"/>
        <v/>
      </c>
      <c r="D595" s="89" t="str">
        <f t="shared" si="72"/>
        <v/>
      </c>
      <c r="E595" s="91" t="str">
        <f t="shared" si="73"/>
        <v/>
      </c>
      <c r="F595" s="212" t="str">
        <f t="shared" si="74"/>
        <v/>
      </c>
      <c r="G595" s="212" t="str">
        <f t="shared" si="75"/>
        <v/>
      </c>
      <c r="H595" s="92">
        <f>IF(OR(ERR=FALSE,AND(F595="",G595="")),0,IF($C$12="D",$H$13+SUM($F$14:F595)-SUM($G$14:G595),$H$13-SUM($F$14:F595)+SUM($G$14:G595)))</f>
        <v>0</v>
      </c>
      <c r="I595" s="7"/>
    </row>
    <row r="596" spans="1:9">
      <c r="A596" s="89">
        <f t="shared" si="63"/>
        <v>583</v>
      </c>
      <c r="B596" s="185" t="str">
        <f t="shared" si="70"/>
        <v/>
      </c>
      <c r="C596" s="90" t="str">
        <f t="shared" si="71"/>
        <v/>
      </c>
      <c r="D596" s="89" t="str">
        <f t="shared" si="72"/>
        <v/>
      </c>
      <c r="E596" s="91" t="str">
        <f t="shared" si="73"/>
        <v/>
      </c>
      <c r="F596" s="212" t="str">
        <f t="shared" si="74"/>
        <v/>
      </c>
      <c r="G596" s="212" t="str">
        <f t="shared" si="75"/>
        <v/>
      </c>
      <c r="H596" s="92">
        <f>IF(OR(ERR=FALSE,AND(F596="",G596="")),0,IF($C$12="D",$H$13+SUM($F$14:F596)-SUM($G$14:G596),$H$13-SUM($F$14:F596)+SUM($G$14:G596)))</f>
        <v>0</v>
      </c>
      <c r="I596" s="7"/>
    </row>
    <row r="597" spans="1:9">
      <c r="A597" s="89">
        <f t="shared" si="63"/>
        <v>584</v>
      </c>
      <c r="B597" s="185" t="str">
        <f t="shared" si="70"/>
        <v/>
      </c>
      <c r="C597" s="90" t="str">
        <f t="shared" si="71"/>
        <v/>
      </c>
      <c r="D597" s="89" t="str">
        <f t="shared" si="72"/>
        <v/>
      </c>
      <c r="E597" s="91" t="str">
        <f t="shared" si="73"/>
        <v/>
      </c>
      <c r="F597" s="212" t="str">
        <f t="shared" si="74"/>
        <v/>
      </c>
      <c r="G597" s="212" t="str">
        <f t="shared" si="75"/>
        <v/>
      </c>
      <c r="H597" s="92">
        <f>IF(OR(ERR=FALSE,AND(F597="",G597="")),0,IF($C$12="D",$H$13+SUM($F$14:F597)-SUM($G$14:G597),$H$13-SUM($F$14:F597)+SUM($G$14:G597)))</f>
        <v>0</v>
      </c>
      <c r="I597" s="7"/>
    </row>
    <row r="598" spans="1:9">
      <c r="A598" s="89">
        <f t="shared" si="63"/>
        <v>585</v>
      </c>
      <c r="B598" s="185" t="str">
        <f t="shared" si="70"/>
        <v/>
      </c>
      <c r="C598" s="90" t="str">
        <f t="shared" si="71"/>
        <v/>
      </c>
      <c r="D598" s="89" t="str">
        <f t="shared" si="72"/>
        <v/>
      </c>
      <c r="E598" s="91" t="str">
        <f t="shared" si="73"/>
        <v/>
      </c>
      <c r="F598" s="212" t="str">
        <f t="shared" si="74"/>
        <v/>
      </c>
      <c r="G598" s="212" t="str">
        <f t="shared" si="75"/>
        <v/>
      </c>
      <c r="H598" s="92">
        <f>IF(OR(ERR=FALSE,AND(F598="",G598="")),0,IF($C$12="D",$H$13+SUM($F$14:F598)-SUM($G$14:G598),$H$13-SUM($F$14:F598)+SUM($G$14:G598)))</f>
        <v>0</v>
      </c>
      <c r="I598" s="7"/>
    </row>
    <row r="599" spans="1:9">
      <c r="A599" s="89">
        <f t="shared" si="63"/>
        <v>586</v>
      </c>
      <c r="B599" s="185" t="str">
        <f t="shared" si="70"/>
        <v/>
      </c>
      <c r="C599" s="90" t="str">
        <f t="shared" si="71"/>
        <v/>
      </c>
      <c r="D599" s="89" t="str">
        <f t="shared" si="72"/>
        <v/>
      </c>
      <c r="E599" s="91" t="str">
        <f t="shared" si="73"/>
        <v/>
      </c>
      <c r="F599" s="212" t="str">
        <f t="shared" si="74"/>
        <v/>
      </c>
      <c r="G599" s="212" t="str">
        <f t="shared" si="75"/>
        <v/>
      </c>
      <c r="H599" s="92">
        <f>IF(OR(ERR=FALSE,AND(F599="",G599="")),0,IF($C$12="D",$H$13+SUM($F$14:F599)-SUM($G$14:G599),$H$13-SUM($F$14:F599)+SUM($G$14:G599)))</f>
        <v>0</v>
      </c>
      <c r="I599" s="7"/>
    </row>
    <row r="600" spans="1:9">
      <c r="A600" s="89">
        <f t="shared" si="63"/>
        <v>587</v>
      </c>
      <c r="B600" s="185" t="str">
        <f t="shared" si="70"/>
        <v/>
      </c>
      <c r="C600" s="90" t="str">
        <f t="shared" si="71"/>
        <v/>
      </c>
      <c r="D600" s="89" t="str">
        <f t="shared" si="72"/>
        <v/>
      </c>
      <c r="E600" s="91" t="str">
        <f t="shared" si="73"/>
        <v/>
      </c>
      <c r="F600" s="212" t="str">
        <f t="shared" si="74"/>
        <v/>
      </c>
      <c r="G600" s="212" t="str">
        <f t="shared" si="75"/>
        <v/>
      </c>
      <c r="H600" s="92">
        <f>IF(OR(ERR=FALSE,AND(F600="",G600="")),0,IF($C$12="D",$H$13+SUM($F$14:F600)-SUM($G$14:G600),$H$13-SUM($F$14:F600)+SUM($G$14:G600)))</f>
        <v>0</v>
      </c>
      <c r="I600" s="7"/>
    </row>
    <row r="601" spans="1:9">
      <c r="A601" s="89">
        <f t="shared" si="63"/>
        <v>588</v>
      </c>
      <c r="B601" s="185" t="str">
        <f t="shared" si="70"/>
        <v/>
      </c>
      <c r="C601" s="90" t="str">
        <f t="shared" si="71"/>
        <v/>
      </c>
      <c r="D601" s="89" t="str">
        <f t="shared" si="72"/>
        <v/>
      </c>
      <c r="E601" s="91" t="str">
        <f t="shared" si="73"/>
        <v/>
      </c>
      <c r="F601" s="212" t="str">
        <f t="shared" si="74"/>
        <v/>
      </c>
      <c r="G601" s="212" t="str">
        <f t="shared" si="75"/>
        <v/>
      </c>
      <c r="H601" s="92">
        <f>IF(OR(ERR=FALSE,AND(F601="",G601="")),0,IF($C$12="D",$H$13+SUM($F$14:F601)-SUM($G$14:G601),$H$13-SUM($F$14:F601)+SUM($G$14:G601)))</f>
        <v>0</v>
      </c>
      <c r="I601" s="7"/>
    </row>
    <row r="602" spans="1:9">
      <c r="A602" s="89">
        <f t="shared" si="63"/>
        <v>589</v>
      </c>
      <c r="B602" s="185" t="str">
        <f t="shared" si="70"/>
        <v/>
      </c>
      <c r="C602" s="90" t="str">
        <f t="shared" si="71"/>
        <v/>
      </c>
      <c r="D602" s="89" t="str">
        <f t="shared" si="72"/>
        <v/>
      </c>
      <c r="E602" s="91" t="str">
        <f t="shared" si="73"/>
        <v/>
      </c>
      <c r="F602" s="212" t="str">
        <f t="shared" si="74"/>
        <v/>
      </c>
      <c r="G602" s="212" t="str">
        <f t="shared" si="75"/>
        <v/>
      </c>
      <c r="H602" s="92">
        <f>IF(OR(ERR=FALSE,AND(F602="",G602="")),0,IF($C$12="D",$H$13+SUM($F$14:F602)-SUM($G$14:G602),$H$13-SUM($F$14:F602)+SUM($G$14:G602)))</f>
        <v>0</v>
      </c>
      <c r="I602" s="7"/>
    </row>
    <row r="603" spans="1:9">
      <c r="A603" s="89">
        <f t="shared" si="63"/>
        <v>590</v>
      </c>
      <c r="B603" s="185" t="str">
        <f t="shared" si="70"/>
        <v/>
      </c>
      <c r="C603" s="90" t="str">
        <f t="shared" si="71"/>
        <v/>
      </c>
      <c r="D603" s="89" t="str">
        <f t="shared" si="72"/>
        <v/>
      </c>
      <c r="E603" s="91" t="str">
        <f t="shared" si="73"/>
        <v/>
      </c>
      <c r="F603" s="212" t="str">
        <f t="shared" si="74"/>
        <v/>
      </c>
      <c r="G603" s="212" t="str">
        <f t="shared" si="75"/>
        <v/>
      </c>
      <c r="H603" s="92">
        <f>IF(OR(ERR=FALSE,AND(F603="",G603="")),0,IF($C$12="D",$H$13+SUM($F$14:F603)-SUM($G$14:G603),$H$13-SUM($F$14:F603)+SUM($G$14:G603)))</f>
        <v>0</v>
      </c>
      <c r="I603" s="7"/>
    </row>
    <row r="604" spans="1:9">
      <c r="A604" s="89">
        <f t="shared" si="63"/>
        <v>591</v>
      </c>
      <c r="B604" s="185" t="str">
        <f t="shared" si="70"/>
        <v/>
      </c>
      <c r="C604" s="90" t="str">
        <f t="shared" si="71"/>
        <v/>
      </c>
      <c r="D604" s="89" t="str">
        <f t="shared" si="72"/>
        <v/>
      </c>
      <c r="E604" s="91" t="str">
        <f t="shared" si="73"/>
        <v/>
      </c>
      <c r="F604" s="212" t="str">
        <f t="shared" si="74"/>
        <v/>
      </c>
      <c r="G604" s="212" t="str">
        <f t="shared" si="75"/>
        <v/>
      </c>
      <c r="H604" s="92">
        <f>IF(OR(ERR=FALSE,AND(F604="",G604="")),0,IF($C$12="D",$H$13+SUM($F$14:F604)-SUM($G$14:G604),$H$13-SUM($F$14:F604)+SUM($G$14:G604)))</f>
        <v>0</v>
      </c>
      <c r="I604" s="7"/>
    </row>
    <row r="605" spans="1:9">
      <c r="A605" s="89">
        <f t="shared" si="63"/>
        <v>592</v>
      </c>
      <c r="B605" s="185" t="str">
        <f t="shared" si="70"/>
        <v/>
      </c>
      <c r="C605" s="90" t="str">
        <f t="shared" si="71"/>
        <v/>
      </c>
      <c r="D605" s="89" t="str">
        <f t="shared" si="72"/>
        <v/>
      </c>
      <c r="E605" s="91" t="str">
        <f t="shared" si="73"/>
        <v/>
      </c>
      <c r="F605" s="212" t="str">
        <f t="shared" si="74"/>
        <v/>
      </c>
      <c r="G605" s="212" t="str">
        <f t="shared" si="75"/>
        <v/>
      </c>
      <c r="H605" s="92">
        <f>IF(OR(ERR=FALSE,AND(F605="",G605="")),0,IF($C$12="D",$H$13+SUM($F$14:F605)-SUM($G$14:G605),$H$13-SUM($F$14:F605)+SUM($G$14:G605)))</f>
        <v>0</v>
      </c>
      <c r="I605" s="7"/>
    </row>
    <row r="606" spans="1:9">
      <c r="A606" s="89">
        <f t="shared" si="63"/>
        <v>593</v>
      </c>
      <c r="B606" s="185" t="str">
        <f t="shared" si="70"/>
        <v/>
      </c>
      <c r="C606" s="90" t="str">
        <f t="shared" si="71"/>
        <v/>
      </c>
      <c r="D606" s="89" t="str">
        <f t="shared" si="72"/>
        <v/>
      </c>
      <c r="E606" s="91" t="str">
        <f t="shared" si="73"/>
        <v/>
      </c>
      <c r="F606" s="212" t="str">
        <f t="shared" si="74"/>
        <v/>
      </c>
      <c r="G606" s="212" t="str">
        <f t="shared" si="75"/>
        <v/>
      </c>
      <c r="H606" s="92">
        <f>IF(OR(ERR=FALSE,AND(F606="",G606="")),0,IF($C$12="D",$H$13+SUM($F$14:F606)-SUM($G$14:G606),$H$13-SUM($F$14:F606)+SUM($G$14:G606)))</f>
        <v>0</v>
      </c>
      <c r="I606" s="7"/>
    </row>
    <row r="607" spans="1:9">
      <c r="A607" s="89">
        <f t="shared" si="63"/>
        <v>594</v>
      </c>
      <c r="B607" s="185" t="str">
        <f t="shared" si="70"/>
        <v/>
      </c>
      <c r="C607" s="90" t="str">
        <f t="shared" si="71"/>
        <v/>
      </c>
      <c r="D607" s="89" t="str">
        <f t="shared" si="72"/>
        <v/>
      </c>
      <c r="E607" s="91" t="str">
        <f t="shared" si="73"/>
        <v/>
      </c>
      <c r="F607" s="212" t="str">
        <f t="shared" si="74"/>
        <v/>
      </c>
      <c r="G607" s="212" t="str">
        <f t="shared" si="75"/>
        <v/>
      </c>
      <c r="H607" s="92">
        <f>IF(OR(ERR=FALSE,AND(F607="",G607="")),0,IF($C$12="D",$H$13+SUM($F$14:F607)-SUM($G$14:G607),$H$13-SUM($F$14:F607)+SUM($G$14:G607)))</f>
        <v>0</v>
      </c>
      <c r="I607" s="7"/>
    </row>
    <row r="608" spans="1:9">
      <c r="A608" s="89">
        <f t="shared" si="63"/>
        <v>595</v>
      </c>
      <c r="B608" s="185" t="str">
        <f t="shared" si="70"/>
        <v/>
      </c>
      <c r="C608" s="90" t="str">
        <f t="shared" si="71"/>
        <v/>
      </c>
      <c r="D608" s="89" t="str">
        <f t="shared" si="72"/>
        <v/>
      </c>
      <c r="E608" s="91" t="str">
        <f t="shared" si="73"/>
        <v/>
      </c>
      <c r="F608" s="212" t="str">
        <f t="shared" si="74"/>
        <v/>
      </c>
      <c r="G608" s="212" t="str">
        <f t="shared" si="75"/>
        <v/>
      </c>
      <c r="H608" s="92">
        <f>IF(OR(ERR=FALSE,AND(F608="",G608="")),0,IF($C$12="D",$H$13+SUM($F$14:F608)-SUM($G$14:G608),$H$13-SUM($F$14:F608)+SUM($G$14:G608)))</f>
        <v>0</v>
      </c>
      <c r="I608" s="7"/>
    </row>
    <row r="609" spans="1:9">
      <c r="A609" s="89">
        <f t="shared" si="63"/>
        <v>596</v>
      </c>
      <c r="B609" s="185" t="str">
        <f t="shared" si="70"/>
        <v/>
      </c>
      <c r="C609" s="90" t="str">
        <f t="shared" si="71"/>
        <v/>
      </c>
      <c r="D609" s="89" t="str">
        <f t="shared" si="72"/>
        <v/>
      </c>
      <c r="E609" s="91" t="str">
        <f t="shared" si="73"/>
        <v/>
      </c>
      <c r="F609" s="212" t="str">
        <f t="shared" si="74"/>
        <v/>
      </c>
      <c r="G609" s="212" t="str">
        <f t="shared" si="75"/>
        <v/>
      </c>
      <c r="H609" s="92">
        <f>IF(OR(ERR=FALSE,AND(F609="",G609="")),0,IF($C$12="D",$H$13+SUM($F$14:F609)-SUM($G$14:G609),$H$13-SUM($F$14:F609)+SUM($G$14:G609)))</f>
        <v>0</v>
      </c>
      <c r="I609" s="7"/>
    </row>
    <row r="610" spans="1:9">
      <c r="A610" s="89">
        <f t="shared" si="63"/>
        <v>597</v>
      </c>
      <c r="B610" s="185" t="str">
        <f t="shared" si="70"/>
        <v/>
      </c>
      <c r="C610" s="90" t="str">
        <f t="shared" si="71"/>
        <v/>
      </c>
      <c r="D610" s="89" t="str">
        <f t="shared" si="72"/>
        <v/>
      </c>
      <c r="E610" s="91" t="str">
        <f t="shared" si="73"/>
        <v/>
      </c>
      <c r="F610" s="212" t="str">
        <f t="shared" si="74"/>
        <v/>
      </c>
      <c r="G610" s="212" t="str">
        <f t="shared" si="75"/>
        <v/>
      </c>
      <c r="H610" s="92">
        <f>IF(OR(ERR=FALSE,AND(F610="",G610="")),0,IF($C$12="D",$H$13+SUM($F$14:F610)-SUM($G$14:G610),$H$13-SUM($F$14:F610)+SUM($G$14:G610)))</f>
        <v>0</v>
      </c>
      <c r="I610" s="7"/>
    </row>
    <row r="611" spans="1:9">
      <c r="A611" s="89">
        <f t="shared" si="63"/>
        <v>598</v>
      </c>
      <c r="B611" s="185" t="str">
        <f t="shared" si="70"/>
        <v/>
      </c>
      <c r="C611" s="90" t="str">
        <f t="shared" si="71"/>
        <v/>
      </c>
      <c r="D611" s="89" t="str">
        <f t="shared" si="72"/>
        <v/>
      </c>
      <c r="E611" s="91" t="str">
        <f t="shared" si="73"/>
        <v/>
      </c>
      <c r="F611" s="212" t="str">
        <f t="shared" si="74"/>
        <v/>
      </c>
      <c r="G611" s="212" t="str">
        <f t="shared" si="75"/>
        <v/>
      </c>
      <c r="H611" s="92">
        <f>IF(OR(ERR=FALSE,AND(F611="",G611="")),0,IF($C$12="D",$H$13+SUM($F$14:F611)-SUM($G$14:G611),$H$13-SUM($F$14:F611)+SUM($G$14:G611)))</f>
        <v>0</v>
      </c>
      <c r="I611" s="7"/>
    </row>
    <row r="612" spans="1:9">
      <c r="A612" s="89">
        <f t="shared" si="63"/>
        <v>599</v>
      </c>
      <c r="B612" s="185" t="str">
        <f t="shared" si="70"/>
        <v/>
      </c>
      <c r="C612" s="90" t="str">
        <f t="shared" si="71"/>
        <v/>
      </c>
      <c r="D612" s="89" t="str">
        <f t="shared" si="72"/>
        <v/>
      </c>
      <c r="E612" s="91" t="str">
        <f t="shared" si="73"/>
        <v/>
      </c>
      <c r="F612" s="212" t="str">
        <f t="shared" si="74"/>
        <v/>
      </c>
      <c r="G612" s="212" t="str">
        <f t="shared" si="75"/>
        <v/>
      </c>
      <c r="H612" s="92">
        <f>IF(OR(ERR=FALSE,AND(F612="",G612="")),0,IF($C$12="D",$H$13+SUM($F$14:F612)-SUM($G$14:G612),$H$13-SUM($F$14:F612)+SUM($G$14:G612)))</f>
        <v>0</v>
      </c>
      <c r="I612" s="7"/>
    </row>
    <row r="613" spans="1:9">
      <c r="A613" s="89">
        <f t="shared" si="63"/>
        <v>600</v>
      </c>
      <c r="B613" s="185" t="str">
        <f t="shared" si="70"/>
        <v/>
      </c>
      <c r="C613" s="90" t="str">
        <f t="shared" si="71"/>
        <v/>
      </c>
      <c r="D613" s="89" t="str">
        <f t="shared" si="72"/>
        <v/>
      </c>
      <c r="E613" s="91" t="str">
        <f t="shared" si="73"/>
        <v/>
      </c>
      <c r="F613" s="212" t="str">
        <f t="shared" si="74"/>
        <v/>
      </c>
      <c r="G613" s="212" t="str">
        <f t="shared" si="75"/>
        <v/>
      </c>
      <c r="H613" s="92">
        <f>IF(OR(ERR=FALSE,AND(F613="",G613="")),0,IF($C$12="D",$H$13+SUM($F$14:F613)-SUM($G$14:G613),$H$13-SUM($F$14:F613)+SUM($G$14:G613)))</f>
        <v>0</v>
      </c>
      <c r="I613" s="7"/>
    </row>
    <row r="614" spans="1:9">
      <c r="A614" s="89">
        <f t="shared" si="63"/>
        <v>601</v>
      </c>
      <c r="B614" s="185" t="str">
        <f t="shared" si="70"/>
        <v/>
      </c>
      <c r="C614" s="90" t="str">
        <f t="shared" si="71"/>
        <v/>
      </c>
      <c r="D614" s="89" t="str">
        <f t="shared" si="72"/>
        <v/>
      </c>
      <c r="E614" s="91" t="str">
        <f t="shared" si="73"/>
        <v/>
      </c>
      <c r="F614" s="212" t="str">
        <f t="shared" si="74"/>
        <v/>
      </c>
      <c r="G614" s="212" t="str">
        <f t="shared" si="75"/>
        <v/>
      </c>
      <c r="H614" s="92">
        <f>IF(OR(ERR=FALSE,AND(F614="",G614="")),0,IF($C$12="D",$H$13+SUM($F$14:F614)-SUM($G$14:G614),$H$13-SUM($F$14:F614)+SUM($G$14:G614)))</f>
        <v>0</v>
      </c>
      <c r="I614" s="7"/>
    </row>
    <row r="615" spans="1:9">
      <c r="A615" s="89">
        <f t="shared" si="63"/>
        <v>602</v>
      </c>
      <c r="B615" s="185" t="str">
        <f t="shared" si="70"/>
        <v/>
      </c>
      <c r="C615" s="90" t="str">
        <f t="shared" si="71"/>
        <v/>
      </c>
      <c r="D615" s="89" t="str">
        <f t="shared" si="72"/>
        <v/>
      </c>
      <c r="E615" s="91" t="str">
        <f t="shared" si="73"/>
        <v/>
      </c>
      <c r="F615" s="212" t="str">
        <f t="shared" si="74"/>
        <v/>
      </c>
      <c r="G615" s="212" t="str">
        <f t="shared" si="75"/>
        <v/>
      </c>
      <c r="H615" s="92">
        <f>IF(OR(ERR=FALSE,AND(F615="",G615="")),0,IF($C$12="D",$H$13+SUM($F$14:F615)-SUM($G$14:G615),$H$13-SUM($F$14:F615)+SUM($G$14:G615)))</f>
        <v>0</v>
      </c>
      <c r="I615" s="7"/>
    </row>
    <row r="616" spans="1:9">
      <c r="A616" s="89">
        <f t="shared" si="63"/>
        <v>603</v>
      </c>
      <c r="B616" s="185" t="str">
        <f t="shared" si="70"/>
        <v/>
      </c>
      <c r="C616" s="90" t="str">
        <f t="shared" si="71"/>
        <v/>
      </c>
      <c r="D616" s="89" t="str">
        <f t="shared" si="72"/>
        <v/>
      </c>
      <c r="E616" s="91" t="str">
        <f t="shared" si="73"/>
        <v/>
      </c>
      <c r="F616" s="212" t="str">
        <f t="shared" si="74"/>
        <v/>
      </c>
      <c r="G616" s="212" t="str">
        <f t="shared" si="75"/>
        <v/>
      </c>
      <c r="H616" s="92">
        <f>IF(OR(ERR=FALSE,AND(F616="",G616="")),0,IF($C$12="D",$H$13+SUM($F$14:F616)-SUM($G$14:G616),$H$13-SUM($F$14:F616)+SUM($G$14:G616)))</f>
        <v>0</v>
      </c>
      <c r="I616" s="7"/>
    </row>
    <row r="617" spans="1:9">
      <c r="A617" s="89">
        <f t="shared" si="63"/>
        <v>604</v>
      </c>
      <c r="B617" s="185" t="str">
        <f t="shared" si="70"/>
        <v/>
      </c>
      <c r="C617" s="90" t="str">
        <f t="shared" si="71"/>
        <v/>
      </c>
      <c r="D617" s="89" t="str">
        <f t="shared" si="72"/>
        <v/>
      </c>
      <c r="E617" s="91" t="str">
        <f t="shared" si="73"/>
        <v/>
      </c>
      <c r="F617" s="212" t="str">
        <f t="shared" si="74"/>
        <v/>
      </c>
      <c r="G617" s="212" t="str">
        <f t="shared" si="75"/>
        <v/>
      </c>
      <c r="H617" s="92">
        <f>IF(OR(ERR=FALSE,AND(F617="",G617="")),0,IF($C$12="D",$H$13+SUM($F$14:F617)-SUM($G$14:G617),$H$13-SUM($F$14:F617)+SUM($G$14:G617)))</f>
        <v>0</v>
      </c>
      <c r="I617" s="7"/>
    </row>
    <row r="618" spans="1:9">
      <c r="A618" s="89">
        <f t="shared" si="63"/>
        <v>605</v>
      </c>
      <c r="B618" s="185" t="str">
        <f t="shared" si="70"/>
        <v/>
      </c>
      <c r="C618" s="90" t="str">
        <f t="shared" si="71"/>
        <v/>
      </c>
      <c r="D618" s="89" t="str">
        <f t="shared" si="72"/>
        <v/>
      </c>
      <c r="E618" s="91" t="str">
        <f t="shared" si="73"/>
        <v/>
      </c>
      <c r="F618" s="212" t="str">
        <f t="shared" si="74"/>
        <v/>
      </c>
      <c r="G618" s="212" t="str">
        <f t="shared" si="75"/>
        <v/>
      </c>
      <c r="H618" s="92">
        <f>IF(OR(ERR=FALSE,AND(F618="",G618="")),0,IF($C$12="D",$H$13+SUM($F$14:F618)-SUM($G$14:G618),$H$13-SUM($F$14:F618)+SUM($G$14:G618)))</f>
        <v>0</v>
      </c>
      <c r="I618" s="7"/>
    </row>
    <row r="619" spans="1:9">
      <c r="A619" s="89">
        <f t="shared" si="63"/>
        <v>606</v>
      </c>
      <c r="B619" s="185" t="str">
        <f t="shared" si="70"/>
        <v/>
      </c>
      <c r="C619" s="90" t="str">
        <f t="shared" si="71"/>
        <v/>
      </c>
      <c r="D619" s="89" t="str">
        <f t="shared" si="72"/>
        <v/>
      </c>
      <c r="E619" s="91" t="str">
        <f t="shared" si="73"/>
        <v/>
      </c>
      <c r="F619" s="212" t="str">
        <f t="shared" si="74"/>
        <v/>
      </c>
      <c r="G619" s="212" t="str">
        <f t="shared" si="75"/>
        <v/>
      </c>
      <c r="H619" s="92">
        <f>IF(OR(ERR=FALSE,AND(F619="",G619="")),0,IF($C$12="D",$H$13+SUM($F$14:F619)-SUM($G$14:G619),$H$13-SUM($F$14:F619)+SUM($G$14:G619)))</f>
        <v>0</v>
      </c>
      <c r="I619" s="7"/>
    </row>
    <row r="620" spans="1:9">
      <c r="A620" s="89">
        <f t="shared" ref="A620:A683" si="76">A619+1</f>
        <v>607</v>
      </c>
      <c r="B620" s="185" t="str">
        <f t="shared" si="70"/>
        <v/>
      </c>
      <c r="C620" s="90" t="str">
        <f t="shared" si="71"/>
        <v/>
      </c>
      <c r="D620" s="89" t="str">
        <f t="shared" si="72"/>
        <v/>
      </c>
      <c r="E620" s="91" t="str">
        <f t="shared" si="73"/>
        <v/>
      </c>
      <c r="F620" s="212" t="str">
        <f t="shared" si="74"/>
        <v/>
      </c>
      <c r="G620" s="212" t="str">
        <f t="shared" si="75"/>
        <v/>
      </c>
      <c r="H620" s="92">
        <f>IF(OR(ERR=FALSE,AND(F620="",G620="")),0,IF($C$12="D",$H$13+SUM($F$14:F620)-SUM($G$14:G620),$H$13-SUM($F$14:F620)+SUM($G$14:G620)))</f>
        <v>0</v>
      </c>
      <c r="I620" s="7"/>
    </row>
    <row r="621" spans="1:9">
      <c r="A621" s="89">
        <f t="shared" si="76"/>
        <v>608</v>
      </c>
      <c r="B621" s="185" t="str">
        <f t="shared" si="70"/>
        <v/>
      </c>
      <c r="C621" s="90" t="str">
        <f t="shared" si="71"/>
        <v/>
      </c>
      <c r="D621" s="89" t="str">
        <f t="shared" si="72"/>
        <v/>
      </c>
      <c r="E621" s="91" t="str">
        <f t="shared" si="73"/>
        <v/>
      </c>
      <c r="F621" s="212" t="str">
        <f t="shared" si="74"/>
        <v/>
      </c>
      <c r="G621" s="212" t="str">
        <f t="shared" si="75"/>
        <v/>
      </c>
      <c r="H621" s="92">
        <f>IF(OR(ERR=FALSE,AND(F621="",G621="")),0,IF($C$12="D",$H$13+SUM($F$14:F621)-SUM($G$14:G621),$H$13-SUM($F$14:F621)+SUM($G$14:G621)))</f>
        <v>0</v>
      </c>
      <c r="I621" s="7"/>
    </row>
    <row r="622" spans="1:9">
      <c r="A622" s="89">
        <f t="shared" si="76"/>
        <v>609</v>
      </c>
      <c r="B622" s="185" t="str">
        <f t="shared" si="70"/>
        <v/>
      </c>
      <c r="C622" s="90" t="str">
        <f t="shared" si="71"/>
        <v/>
      </c>
      <c r="D622" s="89" t="str">
        <f t="shared" si="72"/>
        <v/>
      </c>
      <c r="E622" s="91" t="str">
        <f t="shared" si="73"/>
        <v/>
      </c>
      <c r="F622" s="212" t="str">
        <f t="shared" si="74"/>
        <v/>
      </c>
      <c r="G622" s="212" t="str">
        <f t="shared" si="75"/>
        <v/>
      </c>
      <c r="H622" s="92">
        <f>IF(OR(ERR=FALSE,AND(F622="",G622="")),0,IF($C$12="D",$H$13+SUM($F$14:F622)-SUM($G$14:G622),$H$13-SUM($F$14:F622)+SUM($G$14:G622)))</f>
        <v>0</v>
      </c>
      <c r="I622" s="7"/>
    </row>
    <row r="623" spans="1:9">
      <c r="A623" s="89">
        <f t="shared" si="76"/>
        <v>610</v>
      </c>
      <c r="B623" s="185" t="str">
        <f t="shared" si="70"/>
        <v/>
      </c>
      <c r="C623" s="90" t="str">
        <f t="shared" si="71"/>
        <v/>
      </c>
      <c r="D623" s="89" t="str">
        <f t="shared" si="72"/>
        <v/>
      </c>
      <c r="E623" s="228" t="str">
        <f t="shared" si="73"/>
        <v/>
      </c>
      <c r="F623" s="212" t="str">
        <f t="shared" si="74"/>
        <v/>
      </c>
      <c r="G623" s="212" t="str">
        <f t="shared" si="75"/>
        <v/>
      </c>
      <c r="H623" s="92">
        <f>IF(OR(ERR=FALSE,AND(F623="",G623="")),0,IF($C$12="D",$H$13+SUM($F$14:F623)-SUM($G$14:G623),$H$13-SUM($F$14:F623)+SUM($G$14:G623)))</f>
        <v>0</v>
      </c>
      <c r="I623" s="7"/>
    </row>
    <row r="624" spans="1:9">
      <c r="A624" s="89">
        <f t="shared" si="76"/>
        <v>611</v>
      </c>
      <c r="B624" s="185" t="str">
        <f t="shared" si="70"/>
        <v/>
      </c>
      <c r="C624" s="90" t="str">
        <f t="shared" si="71"/>
        <v/>
      </c>
      <c r="D624" s="89" t="str">
        <f t="shared" si="72"/>
        <v/>
      </c>
      <c r="E624" s="91" t="str">
        <f t="shared" si="73"/>
        <v/>
      </c>
      <c r="F624" s="212" t="str">
        <f t="shared" si="74"/>
        <v/>
      </c>
      <c r="G624" s="212" t="str">
        <f t="shared" si="75"/>
        <v/>
      </c>
      <c r="H624" s="92">
        <f>IF(OR(ERR=FALSE,AND(F624="",G624="")),0,IF($C$12="D",$H$13+SUM($F$14:F624)-SUM($G$14:G624),$H$13-SUM($F$14:F624)+SUM($G$14:G624)))</f>
        <v>0</v>
      </c>
      <c r="I624" s="7"/>
    </row>
    <row r="625" spans="1:9">
      <c r="A625" s="89">
        <f t="shared" si="76"/>
        <v>612</v>
      </c>
      <c r="B625" s="185" t="str">
        <f t="shared" si="70"/>
        <v/>
      </c>
      <c r="C625" s="90" t="str">
        <f t="shared" si="71"/>
        <v/>
      </c>
      <c r="D625" s="89" t="str">
        <f t="shared" si="72"/>
        <v/>
      </c>
      <c r="E625" s="91" t="str">
        <f t="shared" si="73"/>
        <v/>
      </c>
      <c r="F625" s="212" t="str">
        <f t="shared" si="74"/>
        <v/>
      </c>
      <c r="G625" s="212" t="str">
        <f t="shared" si="75"/>
        <v/>
      </c>
      <c r="H625" s="92">
        <f>IF(OR(ERR=FALSE,AND(F625="",G625="")),0,IF($C$12="D",$H$13+SUM($F$14:F625)-SUM($G$14:G625),$H$13-SUM($F$14:F625)+SUM($G$14:G625)))</f>
        <v>0</v>
      </c>
      <c r="I625" s="7"/>
    </row>
    <row r="626" spans="1:9">
      <c r="A626" s="89">
        <f t="shared" si="76"/>
        <v>613</v>
      </c>
      <c r="B626" s="185" t="str">
        <f t="shared" si="70"/>
        <v/>
      </c>
      <c r="C626" s="90" t="str">
        <f t="shared" si="71"/>
        <v/>
      </c>
      <c r="D626" s="89" t="str">
        <f t="shared" si="72"/>
        <v/>
      </c>
      <c r="E626" s="91" t="str">
        <f t="shared" si="73"/>
        <v/>
      </c>
      <c r="F626" s="212" t="str">
        <f t="shared" si="74"/>
        <v/>
      </c>
      <c r="G626" s="212" t="str">
        <f t="shared" si="75"/>
        <v/>
      </c>
      <c r="H626" s="92">
        <f>IF(OR(ERR=FALSE,AND(F626="",G626="")),0,IF($C$12="D",$H$13+SUM($F$14:F626)-SUM($G$14:G626),$H$13-SUM($F$14:F626)+SUM($G$14:G626)))</f>
        <v>0</v>
      </c>
      <c r="I626" s="7"/>
    </row>
    <row r="627" spans="1:9">
      <c r="A627" s="89">
        <f t="shared" si="76"/>
        <v>614</v>
      </c>
      <c r="B627" s="185" t="str">
        <f t="shared" si="70"/>
        <v/>
      </c>
      <c r="C627" s="90" t="str">
        <f t="shared" si="71"/>
        <v/>
      </c>
      <c r="D627" s="89" t="str">
        <f t="shared" si="72"/>
        <v/>
      </c>
      <c r="E627" s="91" t="str">
        <f t="shared" si="73"/>
        <v/>
      </c>
      <c r="F627" s="212" t="str">
        <f t="shared" si="74"/>
        <v/>
      </c>
      <c r="G627" s="212" t="str">
        <f t="shared" si="75"/>
        <v/>
      </c>
      <c r="H627" s="92">
        <f>IF(OR(ERR=FALSE,AND(F627="",G627="")),0,IF($C$12="D",$H$13+SUM($F$14:F627)-SUM($G$14:G627),$H$13-SUM($F$14:F627)+SUM($G$14:G627)))</f>
        <v>0</v>
      </c>
      <c r="I627" s="7"/>
    </row>
    <row r="628" spans="1:9">
      <c r="A628" s="89">
        <f t="shared" si="76"/>
        <v>615</v>
      </c>
      <c r="B628" s="185" t="str">
        <f t="shared" si="70"/>
        <v/>
      </c>
      <c r="C628" s="90" t="str">
        <f t="shared" si="71"/>
        <v/>
      </c>
      <c r="D628" s="89" t="str">
        <f t="shared" si="72"/>
        <v/>
      </c>
      <c r="E628" s="91" t="str">
        <f t="shared" si="73"/>
        <v/>
      </c>
      <c r="F628" s="212" t="str">
        <f t="shared" si="74"/>
        <v/>
      </c>
      <c r="G628" s="212" t="str">
        <f t="shared" si="75"/>
        <v/>
      </c>
      <c r="H628" s="92">
        <f>IF(OR(ERR=FALSE,AND(F628="",G628="")),0,IF($C$12="D",$H$13+SUM($F$14:F628)-SUM($G$14:G628),$H$13-SUM($F$14:F628)+SUM($G$14:G628)))</f>
        <v>0</v>
      </c>
      <c r="I628" s="7"/>
    </row>
    <row r="629" spans="1:9">
      <c r="A629" s="89">
        <f t="shared" si="76"/>
        <v>616</v>
      </c>
      <c r="B629" s="185" t="str">
        <f t="shared" si="70"/>
        <v/>
      </c>
      <c r="C629" s="90" t="str">
        <f t="shared" si="71"/>
        <v/>
      </c>
      <c r="D629" s="89" t="str">
        <f t="shared" si="72"/>
        <v/>
      </c>
      <c r="E629" s="91" t="str">
        <f t="shared" si="73"/>
        <v/>
      </c>
      <c r="F629" s="212" t="str">
        <f t="shared" si="74"/>
        <v/>
      </c>
      <c r="G629" s="212" t="str">
        <f t="shared" si="75"/>
        <v/>
      </c>
      <c r="H629" s="92">
        <f>IF(OR(ERR=FALSE,AND(F629="",G629="")),0,IF($C$12="D",$H$13+SUM($F$14:F629)-SUM($G$14:G629),$H$13-SUM($F$14:F629)+SUM($G$14:G629)))</f>
        <v>0</v>
      </c>
      <c r="I629" s="7"/>
    </row>
    <row r="630" spans="1:9">
      <c r="A630" s="89">
        <f t="shared" si="76"/>
        <v>617</v>
      </c>
      <c r="B630" s="185" t="str">
        <f t="shared" si="70"/>
        <v/>
      </c>
      <c r="C630" s="90" t="str">
        <f t="shared" si="71"/>
        <v/>
      </c>
      <c r="D630" s="89" t="str">
        <f t="shared" si="72"/>
        <v/>
      </c>
      <c r="E630" s="91" t="str">
        <f t="shared" si="73"/>
        <v/>
      </c>
      <c r="F630" s="212" t="str">
        <f t="shared" si="74"/>
        <v/>
      </c>
      <c r="G630" s="212" t="str">
        <f t="shared" si="75"/>
        <v/>
      </c>
      <c r="H630" s="92">
        <f>IF(OR(ERR=FALSE,AND(F630="",G630="")),0,IF($C$12="D",$H$13+SUM($F$14:F630)-SUM($G$14:G630),$H$13-SUM($F$14:F630)+SUM($G$14:G630)))</f>
        <v>0</v>
      </c>
      <c r="I630" s="7"/>
    </row>
    <row r="631" spans="1:9">
      <c r="A631" s="89">
        <f t="shared" si="76"/>
        <v>618</v>
      </c>
      <c r="B631" s="185" t="str">
        <f t="shared" si="70"/>
        <v/>
      </c>
      <c r="C631" s="90" t="str">
        <f t="shared" si="71"/>
        <v/>
      </c>
      <c r="D631" s="89" t="str">
        <f t="shared" si="72"/>
        <v/>
      </c>
      <c r="E631" s="91" t="str">
        <f t="shared" si="73"/>
        <v/>
      </c>
      <c r="F631" s="212" t="str">
        <f t="shared" si="74"/>
        <v/>
      </c>
      <c r="G631" s="212" t="str">
        <f t="shared" si="75"/>
        <v/>
      </c>
      <c r="H631" s="92">
        <f>IF(OR(ERR=FALSE,AND(F631="",G631="")),0,IF($C$12="D",$H$13+SUM($F$14:F631)-SUM($G$14:G631),$H$13-SUM($F$14:F631)+SUM($G$14:G631)))</f>
        <v>0</v>
      </c>
      <c r="I631" s="7"/>
    </row>
    <row r="632" spans="1:9">
      <c r="A632" s="89">
        <f t="shared" si="76"/>
        <v>619</v>
      </c>
      <c r="B632" s="185" t="str">
        <f t="shared" si="70"/>
        <v/>
      </c>
      <c r="C632" s="90" t="str">
        <f t="shared" si="71"/>
        <v/>
      </c>
      <c r="D632" s="89" t="str">
        <f t="shared" si="72"/>
        <v/>
      </c>
      <c r="E632" s="91" t="str">
        <f t="shared" si="73"/>
        <v/>
      </c>
      <c r="F632" s="212" t="str">
        <f t="shared" si="74"/>
        <v/>
      </c>
      <c r="G632" s="212" t="str">
        <f t="shared" si="75"/>
        <v/>
      </c>
      <c r="H632" s="92">
        <f>IF(OR(ERR=FALSE,AND(F632="",G632="")),0,IF($C$12="D",$H$13+SUM($F$14:F632)-SUM($G$14:G632),$H$13-SUM($F$14:F632)+SUM($G$14:G632)))</f>
        <v>0</v>
      </c>
      <c r="I632" s="7"/>
    </row>
    <row r="633" spans="1:9">
      <c r="A633" s="89">
        <f t="shared" si="76"/>
        <v>620</v>
      </c>
      <c r="B633" s="185" t="str">
        <f t="shared" si="70"/>
        <v/>
      </c>
      <c r="C633" s="90" t="str">
        <f t="shared" si="71"/>
        <v/>
      </c>
      <c r="D633" s="89" t="str">
        <f t="shared" si="72"/>
        <v/>
      </c>
      <c r="E633" s="91" t="str">
        <f t="shared" si="73"/>
        <v/>
      </c>
      <c r="F633" s="212" t="str">
        <f t="shared" si="74"/>
        <v/>
      </c>
      <c r="G633" s="212" t="str">
        <f t="shared" si="75"/>
        <v/>
      </c>
      <c r="H633" s="92">
        <f>IF(OR(ERR=FALSE,AND(F633="",G633="")),0,IF($C$12="D",$H$13+SUM($F$14:F633)-SUM($G$14:G633),$H$13-SUM($F$14:F633)+SUM($G$14:G633)))</f>
        <v>0</v>
      </c>
      <c r="I633" s="7"/>
    </row>
    <row r="634" spans="1:9">
      <c r="A634" s="89">
        <f t="shared" si="76"/>
        <v>621</v>
      </c>
      <c r="B634" s="185" t="str">
        <f t="shared" si="70"/>
        <v/>
      </c>
      <c r="C634" s="90" t="str">
        <f t="shared" si="71"/>
        <v/>
      </c>
      <c r="D634" s="89" t="str">
        <f t="shared" si="72"/>
        <v/>
      </c>
      <c r="E634" s="91" t="str">
        <f t="shared" si="73"/>
        <v/>
      </c>
      <c r="F634" s="212" t="str">
        <f t="shared" si="74"/>
        <v/>
      </c>
      <c r="G634" s="212" t="str">
        <f t="shared" si="75"/>
        <v/>
      </c>
      <c r="H634" s="92">
        <f>IF(OR(ERR=FALSE,AND(F634="",G634="")),0,IF($C$12="D",$H$13+SUM($F$14:F634)-SUM($G$14:G634),$H$13-SUM($F$14:F634)+SUM($G$14:G634)))</f>
        <v>0</v>
      </c>
      <c r="I634" s="7"/>
    </row>
    <row r="635" spans="1:9">
      <c r="A635" s="89">
        <f t="shared" si="76"/>
        <v>622</v>
      </c>
      <c r="B635" s="185" t="str">
        <f t="shared" si="70"/>
        <v/>
      </c>
      <c r="C635" s="90" t="str">
        <f t="shared" si="71"/>
        <v/>
      </c>
      <c r="D635" s="89" t="str">
        <f t="shared" si="72"/>
        <v/>
      </c>
      <c r="E635" s="91" t="str">
        <f t="shared" si="73"/>
        <v/>
      </c>
      <c r="F635" s="212" t="str">
        <f t="shared" si="74"/>
        <v/>
      </c>
      <c r="G635" s="212" t="str">
        <f t="shared" si="75"/>
        <v/>
      </c>
      <c r="H635" s="92">
        <f>IF(OR(ERR=FALSE,AND(F635="",G635="")),0,IF($C$12="D",$H$13+SUM($F$14:F635)-SUM($G$14:G635),$H$13-SUM($F$14:F635)+SUM($G$14:G635)))</f>
        <v>0</v>
      </c>
      <c r="I635" s="7"/>
    </row>
    <row r="636" spans="1:9">
      <c r="A636" s="89">
        <f t="shared" si="76"/>
        <v>623</v>
      </c>
      <c r="B636" s="185" t="str">
        <f t="shared" si="70"/>
        <v/>
      </c>
      <c r="C636" s="90" t="str">
        <f t="shared" si="71"/>
        <v/>
      </c>
      <c r="D636" s="89" t="str">
        <f t="shared" si="72"/>
        <v/>
      </c>
      <c r="E636" s="91" t="str">
        <f t="shared" si="73"/>
        <v/>
      </c>
      <c r="F636" s="212" t="str">
        <f t="shared" si="74"/>
        <v/>
      </c>
      <c r="G636" s="212" t="str">
        <f t="shared" si="75"/>
        <v/>
      </c>
      <c r="H636" s="92">
        <f>IF(OR(ERR=FALSE,AND(F636="",G636="")),0,IF($C$12="D",$H$13+SUM($F$14:F636)-SUM($G$14:G636),$H$13-SUM($F$14:F636)+SUM($G$14:G636)))</f>
        <v>0</v>
      </c>
      <c r="I636" s="7"/>
    </row>
    <row r="637" spans="1:9">
      <c r="A637" s="89">
        <f t="shared" si="76"/>
        <v>624</v>
      </c>
      <c r="B637" s="185" t="str">
        <f t="shared" si="70"/>
        <v/>
      </c>
      <c r="C637" s="90" t="str">
        <f t="shared" si="71"/>
        <v/>
      </c>
      <c r="D637" s="89" t="str">
        <f t="shared" si="72"/>
        <v/>
      </c>
      <c r="E637" s="91" t="str">
        <f t="shared" si="73"/>
        <v/>
      </c>
      <c r="F637" s="212" t="str">
        <f t="shared" si="74"/>
        <v/>
      </c>
      <c r="G637" s="212" t="str">
        <f t="shared" si="75"/>
        <v/>
      </c>
      <c r="H637" s="92">
        <f>IF(OR(ERR=FALSE,AND(F637="",G637="")),0,IF($C$12="D",$H$13+SUM($F$14:F637)-SUM($G$14:G637),$H$13-SUM($F$14:F637)+SUM($G$14:G637)))</f>
        <v>0</v>
      </c>
      <c r="I637" s="7"/>
    </row>
    <row r="638" spans="1:9">
      <c r="A638" s="89">
        <f t="shared" si="76"/>
        <v>625</v>
      </c>
      <c r="B638" s="185" t="str">
        <f t="shared" si="70"/>
        <v/>
      </c>
      <c r="C638" s="90" t="str">
        <f t="shared" si="71"/>
        <v/>
      </c>
      <c r="D638" s="89" t="str">
        <f t="shared" si="72"/>
        <v/>
      </c>
      <c r="E638" s="91" t="str">
        <f t="shared" si="73"/>
        <v/>
      </c>
      <c r="F638" s="212" t="str">
        <f t="shared" si="74"/>
        <v/>
      </c>
      <c r="G638" s="212" t="str">
        <f t="shared" si="75"/>
        <v/>
      </c>
      <c r="H638" s="92">
        <f>IF(OR(ERR=FALSE,AND(F638="",G638="")),0,IF($C$12="D",$H$13+SUM($F$14:F638)-SUM($G$14:G638),$H$13-SUM($F$14:F638)+SUM($G$14:G638)))</f>
        <v>0</v>
      </c>
      <c r="I638" s="7"/>
    </row>
    <row r="639" spans="1:9">
      <c r="A639" s="89">
        <f t="shared" si="76"/>
        <v>626</v>
      </c>
      <c r="B639" s="185" t="str">
        <f t="shared" si="70"/>
        <v/>
      </c>
      <c r="C639" s="90" t="str">
        <f t="shared" si="71"/>
        <v/>
      </c>
      <c r="D639" s="89" t="str">
        <f t="shared" si="72"/>
        <v/>
      </c>
      <c r="E639" s="228" t="str">
        <f t="shared" si="73"/>
        <v/>
      </c>
      <c r="F639" s="212" t="str">
        <f t="shared" si="74"/>
        <v/>
      </c>
      <c r="G639" s="212" t="str">
        <f t="shared" si="75"/>
        <v/>
      </c>
      <c r="H639" s="92">
        <f>IF(OR(ERR=FALSE,AND(F639="",G639="")),0,IF($C$12="D",$H$13+SUM($F$14:F639)-SUM($G$14:G639),$H$13-SUM($F$14:F639)+SUM($G$14:G639)))</f>
        <v>0</v>
      </c>
      <c r="I639" s="7"/>
    </row>
    <row r="640" spans="1:9">
      <c r="A640" s="89">
        <f t="shared" si="76"/>
        <v>627</v>
      </c>
      <c r="B640" s="185" t="str">
        <f t="shared" si="70"/>
        <v/>
      </c>
      <c r="C640" s="90" t="str">
        <f t="shared" si="71"/>
        <v/>
      </c>
      <c r="D640" s="89" t="str">
        <f t="shared" si="72"/>
        <v/>
      </c>
      <c r="E640" s="91" t="str">
        <f t="shared" si="73"/>
        <v/>
      </c>
      <c r="F640" s="212" t="str">
        <f t="shared" si="74"/>
        <v/>
      </c>
      <c r="G640" s="212" t="str">
        <f t="shared" si="75"/>
        <v/>
      </c>
      <c r="H640" s="92">
        <f>IF(OR(ERR=FALSE,AND(F640="",G640="")),0,IF($C$12="D",$H$13+SUM($F$14:F640)-SUM($G$14:G640),$H$13-SUM($F$14:F640)+SUM($G$14:G640)))</f>
        <v>0</v>
      </c>
      <c r="I640" s="7"/>
    </row>
    <row r="641" spans="1:9">
      <c r="A641" s="89">
        <f t="shared" si="76"/>
        <v>628</v>
      </c>
      <c r="B641" s="185" t="str">
        <f t="shared" si="70"/>
        <v/>
      </c>
      <c r="C641" s="90" t="str">
        <f t="shared" si="71"/>
        <v/>
      </c>
      <c r="D641" s="89" t="str">
        <f t="shared" si="72"/>
        <v/>
      </c>
      <c r="E641" s="91" t="str">
        <f t="shared" si="73"/>
        <v/>
      </c>
      <c r="F641" s="212" t="str">
        <f t="shared" si="74"/>
        <v/>
      </c>
      <c r="G641" s="212" t="str">
        <f t="shared" si="75"/>
        <v/>
      </c>
      <c r="H641" s="92">
        <f>IF(OR(ERR=FALSE,AND(F641="",G641="")),0,IF($C$12="D",$H$13+SUM($F$14:F641)-SUM($G$14:G641),$H$13-SUM($F$14:F641)+SUM($G$14:G641)))</f>
        <v>0</v>
      </c>
      <c r="I641" s="7"/>
    </row>
    <row r="642" spans="1:9">
      <c r="A642" s="89">
        <f t="shared" si="76"/>
        <v>629</v>
      </c>
      <c r="B642" s="185" t="str">
        <f t="shared" si="70"/>
        <v/>
      </c>
      <c r="C642" s="90" t="str">
        <f t="shared" si="71"/>
        <v/>
      </c>
      <c r="D642" s="89" t="str">
        <f t="shared" si="72"/>
        <v/>
      </c>
      <c r="E642" s="91" t="str">
        <f t="shared" si="73"/>
        <v/>
      </c>
      <c r="F642" s="212" t="str">
        <f t="shared" si="74"/>
        <v/>
      </c>
      <c r="G642" s="212" t="str">
        <f t="shared" si="75"/>
        <v/>
      </c>
      <c r="H642" s="92">
        <f>IF(OR(ERR=FALSE,AND(F642="",G642="")),0,IF($C$12="D",$H$13+SUM($F$14:F642)-SUM($G$14:G642),$H$13-SUM($F$14:F642)+SUM($G$14:G642)))</f>
        <v>0</v>
      </c>
      <c r="I642" s="7"/>
    </row>
    <row r="643" spans="1:9">
      <c r="A643" s="89">
        <f t="shared" si="76"/>
        <v>630</v>
      </c>
      <c r="B643" s="185" t="str">
        <f t="shared" si="70"/>
        <v/>
      </c>
      <c r="C643" s="90" t="str">
        <f t="shared" si="71"/>
        <v/>
      </c>
      <c r="D643" s="89" t="str">
        <f t="shared" si="72"/>
        <v/>
      </c>
      <c r="E643" s="91" t="str">
        <f t="shared" si="73"/>
        <v/>
      </c>
      <c r="F643" s="212" t="str">
        <f t="shared" si="74"/>
        <v/>
      </c>
      <c r="G643" s="212" t="str">
        <f t="shared" si="75"/>
        <v/>
      </c>
      <c r="H643" s="92">
        <f>IF(OR(ERR=FALSE,AND(F643="",G643="")),0,IF($C$12="D",$H$13+SUM($F$14:F643)-SUM($G$14:G643),$H$13-SUM($F$14:F643)+SUM($G$14:G643)))</f>
        <v>0</v>
      </c>
      <c r="I643" s="7"/>
    </row>
    <row r="644" spans="1:9">
      <c r="A644" s="89">
        <f t="shared" si="76"/>
        <v>631</v>
      </c>
      <c r="B644" s="185" t="str">
        <f t="shared" si="70"/>
        <v/>
      </c>
      <c r="C644" s="90" t="str">
        <f t="shared" si="71"/>
        <v/>
      </c>
      <c r="D644" s="89" t="str">
        <f t="shared" si="72"/>
        <v/>
      </c>
      <c r="E644" s="91" t="str">
        <f t="shared" si="73"/>
        <v/>
      </c>
      <c r="F644" s="212" t="str">
        <f t="shared" si="74"/>
        <v/>
      </c>
      <c r="G644" s="212" t="str">
        <f t="shared" si="75"/>
        <v/>
      </c>
      <c r="H644" s="92">
        <f>IF(OR(ERR=FALSE,AND(F644="",G644="")),0,IF($C$12="D",$H$13+SUM($F$14:F644)-SUM($G$14:G644),$H$13-SUM($F$14:F644)+SUM($G$14:G644)))</f>
        <v>0</v>
      </c>
      <c r="I644" s="7"/>
    </row>
    <row r="645" spans="1:9">
      <c r="A645" s="89">
        <f t="shared" si="76"/>
        <v>632</v>
      </c>
      <c r="B645" s="185" t="str">
        <f t="shared" si="70"/>
        <v/>
      </c>
      <c r="C645" s="90" t="str">
        <f t="shared" si="71"/>
        <v/>
      </c>
      <c r="D645" s="89" t="str">
        <f t="shared" si="72"/>
        <v/>
      </c>
      <c r="E645" s="91" t="str">
        <f t="shared" si="73"/>
        <v/>
      </c>
      <c r="F645" s="212" t="str">
        <f t="shared" si="74"/>
        <v/>
      </c>
      <c r="G645" s="212" t="str">
        <f t="shared" si="75"/>
        <v/>
      </c>
      <c r="H645" s="92">
        <f>IF(OR(ERR=FALSE,AND(F645="",G645="")),0,IF($C$12="D",$H$13+SUM($F$14:F645)-SUM($G$14:G645),$H$13-SUM($F$14:F645)+SUM($G$14:G645)))</f>
        <v>0</v>
      </c>
      <c r="I645" s="7"/>
    </row>
    <row r="646" spans="1:9">
      <c r="A646" s="89">
        <f t="shared" si="76"/>
        <v>633</v>
      </c>
      <c r="B646" s="185" t="str">
        <f t="shared" si="70"/>
        <v/>
      </c>
      <c r="C646" s="90" t="str">
        <f t="shared" si="71"/>
        <v/>
      </c>
      <c r="D646" s="89" t="str">
        <f t="shared" si="72"/>
        <v/>
      </c>
      <c r="E646" s="91" t="str">
        <f t="shared" si="73"/>
        <v/>
      </c>
      <c r="F646" s="212" t="str">
        <f t="shared" si="74"/>
        <v/>
      </c>
      <c r="G646" s="212" t="str">
        <f t="shared" si="75"/>
        <v/>
      </c>
      <c r="H646" s="92">
        <f>IF(OR(ERR=FALSE,AND(F646="",G646="")),0,IF($C$12="D",$H$13+SUM($F$14:F646)-SUM($G$14:G646),$H$13-SUM($F$14:F646)+SUM($G$14:G646)))</f>
        <v>0</v>
      </c>
      <c r="I646" s="7"/>
    </row>
    <row r="647" spans="1:9">
      <c r="A647" s="89">
        <f t="shared" si="76"/>
        <v>634</v>
      </c>
      <c r="B647" s="185" t="str">
        <f t="shared" si="70"/>
        <v/>
      </c>
      <c r="C647" s="90" t="str">
        <f t="shared" si="71"/>
        <v/>
      </c>
      <c r="D647" s="89" t="str">
        <f t="shared" si="72"/>
        <v/>
      </c>
      <c r="E647" s="91" t="str">
        <f t="shared" si="73"/>
        <v/>
      </c>
      <c r="F647" s="212" t="str">
        <f t="shared" si="74"/>
        <v/>
      </c>
      <c r="G647" s="212" t="str">
        <f t="shared" si="75"/>
        <v/>
      </c>
      <c r="H647" s="92">
        <f>IF(OR(ERR=FALSE,AND(F647="",G647="")),0,IF($C$12="D",$H$13+SUM($F$14:F647)-SUM($G$14:G647),$H$13-SUM($F$14:F647)+SUM($G$14:G647)))</f>
        <v>0</v>
      </c>
      <c r="I647" s="7"/>
    </row>
    <row r="648" spans="1:9">
      <c r="A648" s="89">
        <f t="shared" si="76"/>
        <v>635</v>
      </c>
      <c r="B648" s="185" t="str">
        <f t="shared" si="70"/>
        <v/>
      </c>
      <c r="C648" s="90" t="str">
        <f t="shared" si="71"/>
        <v/>
      </c>
      <c r="D648" s="89" t="str">
        <f t="shared" si="72"/>
        <v/>
      </c>
      <c r="E648" s="91" t="str">
        <f t="shared" si="73"/>
        <v/>
      </c>
      <c r="F648" s="212" t="str">
        <f t="shared" si="74"/>
        <v/>
      </c>
      <c r="G648" s="212" t="str">
        <f t="shared" si="75"/>
        <v/>
      </c>
      <c r="H648" s="92">
        <f>IF(OR(ERR=FALSE,AND(F648="",G648="")),0,IF($C$12="D",$H$13+SUM($F$14:F648)-SUM($G$14:G648),$H$13-SUM($F$14:F648)+SUM($G$14:G648)))</f>
        <v>0</v>
      </c>
      <c r="I648" s="7"/>
    </row>
    <row r="649" spans="1:9">
      <c r="A649" s="89">
        <f t="shared" si="76"/>
        <v>636</v>
      </c>
      <c r="B649" s="185" t="str">
        <f t="shared" si="70"/>
        <v/>
      </c>
      <c r="C649" s="90" t="str">
        <f t="shared" si="71"/>
        <v/>
      </c>
      <c r="D649" s="89" t="str">
        <f t="shared" si="72"/>
        <v/>
      </c>
      <c r="E649" s="91" t="str">
        <f t="shared" si="73"/>
        <v/>
      </c>
      <c r="F649" s="212" t="str">
        <f t="shared" si="74"/>
        <v/>
      </c>
      <c r="G649" s="212" t="str">
        <f t="shared" si="75"/>
        <v/>
      </c>
      <c r="H649" s="92">
        <f>IF(OR(ERR=FALSE,AND(F649="",G649="")),0,IF($C$12="D",$H$13+SUM($F$14:F649)-SUM($G$14:G649),$H$13-SUM($F$14:F649)+SUM($G$14:G649)))</f>
        <v>0</v>
      </c>
      <c r="I649" s="7"/>
    </row>
    <row r="650" spans="1:9">
      <c r="A650" s="89">
        <f t="shared" si="76"/>
        <v>637</v>
      </c>
      <c r="B650" s="185" t="str">
        <f t="shared" si="70"/>
        <v/>
      </c>
      <c r="C650" s="90" t="str">
        <f t="shared" si="71"/>
        <v/>
      </c>
      <c r="D650" s="89" t="str">
        <f t="shared" si="72"/>
        <v/>
      </c>
      <c r="E650" s="91" t="str">
        <f t="shared" si="73"/>
        <v/>
      </c>
      <c r="F650" s="212" t="str">
        <f t="shared" si="74"/>
        <v/>
      </c>
      <c r="G650" s="212" t="str">
        <f t="shared" si="75"/>
        <v/>
      </c>
      <c r="H650" s="92">
        <f>IF(OR(ERR=FALSE,AND(F650="",G650="")),0,IF($C$12="D",$H$13+SUM($F$14:F650)-SUM($G$14:G650),$H$13-SUM($F$14:F650)+SUM($G$14:G650)))</f>
        <v>0</v>
      </c>
      <c r="I650" s="7"/>
    </row>
    <row r="651" spans="1:9">
      <c r="A651" s="89">
        <f t="shared" si="76"/>
        <v>638</v>
      </c>
      <c r="B651" s="185" t="str">
        <f t="shared" si="70"/>
        <v/>
      </c>
      <c r="C651" s="90" t="str">
        <f t="shared" si="71"/>
        <v/>
      </c>
      <c r="D651" s="89" t="str">
        <f t="shared" si="72"/>
        <v/>
      </c>
      <c r="E651" s="91" t="str">
        <f t="shared" si="73"/>
        <v/>
      </c>
      <c r="F651" s="212" t="str">
        <f t="shared" si="74"/>
        <v/>
      </c>
      <c r="G651" s="212" t="str">
        <f t="shared" si="75"/>
        <v/>
      </c>
      <c r="H651" s="92">
        <f>IF(OR(ERR=FALSE,AND(F651="",G651="")),0,IF($C$12="D",$H$13+SUM($F$14:F651)-SUM($G$14:G651),$H$13-SUM($F$14:F651)+SUM($G$14:G651)))</f>
        <v>0</v>
      </c>
      <c r="I651" s="7"/>
    </row>
    <row r="652" spans="1:9">
      <c r="A652" s="89">
        <f t="shared" si="76"/>
        <v>639</v>
      </c>
      <c r="B652" s="185" t="str">
        <f t="shared" si="70"/>
        <v/>
      </c>
      <c r="C652" s="90" t="str">
        <f t="shared" si="71"/>
        <v/>
      </c>
      <c r="D652" s="89" t="str">
        <f t="shared" si="72"/>
        <v/>
      </c>
      <c r="E652" s="228" t="str">
        <f t="shared" si="73"/>
        <v/>
      </c>
      <c r="F652" s="212" t="str">
        <f t="shared" si="74"/>
        <v/>
      </c>
      <c r="G652" s="212" t="str">
        <f t="shared" si="75"/>
        <v/>
      </c>
      <c r="H652" s="92">
        <f>IF(OR(ERR=FALSE,AND(F652="",G652="")),0,IF($C$12="D",$H$13+SUM($F$14:F652)-SUM($G$14:G652),$H$13-SUM($F$14:F652)+SUM($G$14:G652)))</f>
        <v>0</v>
      </c>
      <c r="I652" s="7"/>
    </row>
    <row r="653" spans="1:9">
      <c r="A653" s="89">
        <f t="shared" si="76"/>
        <v>640</v>
      </c>
      <c r="B653" s="185" t="str">
        <f t="shared" si="70"/>
        <v/>
      </c>
      <c r="C653" s="90" t="str">
        <f t="shared" si="71"/>
        <v/>
      </c>
      <c r="D653" s="89" t="str">
        <f t="shared" si="72"/>
        <v/>
      </c>
      <c r="E653" s="91" t="str">
        <f t="shared" si="73"/>
        <v/>
      </c>
      <c r="F653" s="212" t="str">
        <f t="shared" si="74"/>
        <v/>
      </c>
      <c r="G653" s="212" t="str">
        <f t="shared" si="75"/>
        <v/>
      </c>
      <c r="H653" s="92">
        <f>IF(OR(ERR=FALSE,AND(F653="",G653="")),0,IF($C$12="D",$H$13+SUM($F$14:F653)-SUM($G$14:G653),$H$13-SUM($F$14:F653)+SUM($G$14:G653)))</f>
        <v>0</v>
      </c>
      <c r="I653" s="7"/>
    </row>
    <row r="654" spans="1:9">
      <c r="A654" s="89">
        <f t="shared" si="76"/>
        <v>641</v>
      </c>
      <c r="B654" s="185" t="str">
        <f t="shared" si="70"/>
        <v/>
      </c>
      <c r="C654" s="90" t="str">
        <f t="shared" si="71"/>
        <v/>
      </c>
      <c r="D654" s="89" t="str">
        <f t="shared" si="72"/>
        <v/>
      </c>
      <c r="E654" s="91" t="str">
        <f t="shared" si="73"/>
        <v/>
      </c>
      <c r="F654" s="212" t="str">
        <f t="shared" si="74"/>
        <v/>
      </c>
      <c r="G654" s="212" t="str">
        <f t="shared" si="75"/>
        <v/>
      </c>
      <c r="H654" s="92">
        <f>IF(OR(ERR=FALSE,AND(F654="",G654="")),0,IF($C$12="D",$H$13+SUM($F$14:F654)-SUM($G$14:G654),$H$13-SUM($F$14:F654)+SUM($G$14:G654)))</f>
        <v>0</v>
      </c>
      <c r="I654" s="7"/>
    </row>
    <row r="655" spans="1:9">
      <c r="A655" s="89">
        <f t="shared" si="76"/>
        <v>642</v>
      </c>
      <c r="B655" s="185" t="str">
        <f t="shared" ref="B655:B718" si="77">IF(ISERROR(VLOOKUP(A655&amp;H$9,JU_AKUN,6,FALSE)=TRUE),"",VLOOKUP(A655&amp;H$9,JU_AKUN,6,FALSE))</f>
        <v/>
      </c>
      <c r="C655" s="90" t="str">
        <f t="shared" ref="C655:C718" si="78">IF(ISERROR(VLOOKUP(A655&amp;H$9,JU_AKUN,7,FALSE)=TRUE),"",VLOOKUP(A655&amp;H$9,JU_AKUN,7,FALSE))</f>
        <v/>
      </c>
      <c r="D655" s="89" t="str">
        <f t="shared" ref="D655:D718" si="79">IF(ISERROR(VLOOKUP(A655&amp;H$9,JU_AKUN,8,FALSE)=TRUE),"",VLOOKUP(A655&amp;H$9,JU_AKUN,8,FALSE))</f>
        <v/>
      </c>
      <c r="E655" s="91" t="str">
        <f t="shared" ref="E655:E718" si="80">IF(ISERROR(VLOOKUP(A655&amp;H$9,JU_AKUN,9,FALSE)=TRUE),"",VLOOKUP(A655&amp;H$9,JU_AKUN,9,FALSE))</f>
        <v/>
      </c>
      <c r="F655" s="212" t="str">
        <f t="shared" ref="F655:F718" si="81">IF(ISERROR(VLOOKUP(A655&amp;H$9,JU_AKUN,14,FALSE)=TRUE),"",VLOOKUP(A655&amp;H$9,JU_AKUN,14,FALSE))</f>
        <v/>
      </c>
      <c r="G655" s="212" t="str">
        <f t="shared" ref="G655:G718" si="82">IF(ISERROR(VLOOKUP(A655&amp;H$9,JU_AKUN,15,FALSE)=TRUE),"",VLOOKUP(A655&amp;H$9,JU_AKUN,15,FALSE))</f>
        <v/>
      </c>
      <c r="H655" s="92">
        <f>IF(OR(ERR=FALSE,AND(F655="",G655="")),0,IF($C$12="D",$H$13+SUM($F$14:F655)-SUM($G$14:G655),$H$13-SUM($F$14:F655)+SUM($G$14:G655)))</f>
        <v>0</v>
      </c>
      <c r="I655" s="7"/>
    </row>
    <row r="656" spans="1:9">
      <c r="A656" s="89">
        <f t="shared" si="76"/>
        <v>643</v>
      </c>
      <c r="B656" s="185" t="str">
        <f t="shared" si="77"/>
        <v/>
      </c>
      <c r="C656" s="90" t="str">
        <f t="shared" si="78"/>
        <v/>
      </c>
      <c r="D656" s="89" t="str">
        <f t="shared" si="79"/>
        <v/>
      </c>
      <c r="E656" s="91" t="str">
        <f t="shared" si="80"/>
        <v/>
      </c>
      <c r="F656" s="212" t="str">
        <f t="shared" si="81"/>
        <v/>
      </c>
      <c r="G656" s="212" t="str">
        <f t="shared" si="82"/>
        <v/>
      </c>
      <c r="H656" s="92">
        <f>IF(OR(ERR=FALSE,AND(F656="",G656="")),0,IF($C$12="D",$H$13+SUM($F$14:F656)-SUM($G$14:G656),$H$13-SUM($F$14:F656)+SUM($G$14:G656)))</f>
        <v>0</v>
      </c>
      <c r="I656" s="7"/>
    </row>
    <row r="657" spans="1:9">
      <c r="A657" s="89">
        <f t="shared" si="76"/>
        <v>644</v>
      </c>
      <c r="B657" s="185" t="str">
        <f t="shared" si="77"/>
        <v/>
      </c>
      <c r="C657" s="90" t="str">
        <f t="shared" si="78"/>
        <v/>
      </c>
      <c r="D657" s="89" t="str">
        <f t="shared" si="79"/>
        <v/>
      </c>
      <c r="E657" s="91" t="str">
        <f t="shared" si="80"/>
        <v/>
      </c>
      <c r="F657" s="212" t="str">
        <f t="shared" si="81"/>
        <v/>
      </c>
      <c r="G657" s="212" t="str">
        <f t="shared" si="82"/>
        <v/>
      </c>
      <c r="H657" s="92">
        <f>IF(OR(ERR=FALSE,AND(F657="",G657="")),0,IF($C$12="D",$H$13+SUM($F$14:F657)-SUM($G$14:G657),$H$13-SUM($F$14:F657)+SUM($G$14:G657)))</f>
        <v>0</v>
      </c>
      <c r="I657" s="7"/>
    </row>
    <row r="658" spans="1:9">
      <c r="A658" s="89">
        <f t="shared" si="76"/>
        <v>645</v>
      </c>
      <c r="B658" s="185" t="str">
        <f t="shared" si="77"/>
        <v/>
      </c>
      <c r="C658" s="90" t="str">
        <f t="shared" si="78"/>
        <v/>
      </c>
      <c r="D658" s="89" t="str">
        <f t="shared" si="79"/>
        <v/>
      </c>
      <c r="E658" s="91" t="str">
        <f t="shared" si="80"/>
        <v/>
      </c>
      <c r="F658" s="212" t="str">
        <f t="shared" si="81"/>
        <v/>
      </c>
      <c r="G658" s="212" t="str">
        <f t="shared" si="82"/>
        <v/>
      </c>
      <c r="H658" s="92">
        <f>IF(OR(ERR=FALSE,AND(F658="",G658="")),0,IF($C$12="D",$H$13+SUM($F$14:F658)-SUM($G$14:G658),$H$13-SUM($F$14:F658)+SUM($G$14:G658)))</f>
        <v>0</v>
      </c>
      <c r="I658" s="7"/>
    </row>
    <row r="659" spans="1:9">
      <c r="A659" s="89">
        <f t="shared" si="76"/>
        <v>646</v>
      </c>
      <c r="B659" s="185" t="str">
        <f t="shared" si="77"/>
        <v/>
      </c>
      <c r="C659" s="90" t="str">
        <f t="shared" si="78"/>
        <v/>
      </c>
      <c r="D659" s="89" t="str">
        <f t="shared" si="79"/>
        <v/>
      </c>
      <c r="E659" s="91" t="str">
        <f t="shared" si="80"/>
        <v/>
      </c>
      <c r="F659" s="212" t="str">
        <f t="shared" si="81"/>
        <v/>
      </c>
      <c r="G659" s="212" t="str">
        <f t="shared" si="82"/>
        <v/>
      </c>
      <c r="H659" s="92">
        <f>IF(OR(ERR=FALSE,AND(F659="",G659="")),0,IF($C$12="D",$H$13+SUM($F$14:F659)-SUM($G$14:G659),$H$13-SUM($F$14:F659)+SUM($G$14:G659)))</f>
        <v>0</v>
      </c>
      <c r="I659" s="7"/>
    </row>
    <row r="660" spans="1:9">
      <c r="A660" s="89">
        <f t="shared" si="76"/>
        <v>647</v>
      </c>
      <c r="B660" s="185" t="str">
        <f t="shared" si="77"/>
        <v/>
      </c>
      <c r="C660" s="90" t="str">
        <f t="shared" si="78"/>
        <v/>
      </c>
      <c r="D660" s="89" t="str">
        <f t="shared" si="79"/>
        <v/>
      </c>
      <c r="E660" s="91" t="str">
        <f t="shared" si="80"/>
        <v/>
      </c>
      <c r="F660" s="212" t="str">
        <f t="shared" si="81"/>
        <v/>
      </c>
      <c r="G660" s="212" t="str">
        <f t="shared" si="82"/>
        <v/>
      </c>
      <c r="H660" s="92">
        <f>IF(OR(ERR=FALSE,AND(F660="",G660="")),0,IF($C$12="D",$H$13+SUM($F$14:F660)-SUM($G$14:G660),$H$13-SUM($F$14:F660)+SUM($G$14:G660)))</f>
        <v>0</v>
      </c>
      <c r="I660" s="7"/>
    </row>
    <row r="661" spans="1:9">
      <c r="A661" s="89">
        <f t="shared" si="76"/>
        <v>648</v>
      </c>
      <c r="B661" s="185" t="str">
        <f t="shared" si="77"/>
        <v/>
      </c>
      <c r="C661" s="90" t="str">
        <f t="shared" si="78"/>
        <v/>
      </c>
      <c r="D661" s="89" t="str">
        <f t="shared" si="79"/>
        <v/>
      </c>
      <c r="E661" s="91" t="str">
        <f t="shared" si="80"/>
        <v/>
      </c>
      <c r="F661" s="212" t="str">
        <f t="shared" si="81"/>
        <v/>
      </c>
      <c r="G661" s="212" t="str">
        <f t="shared" si="82"/>
        <v/>
      </c>
      <c r="H661" s="92">
        <f>IF(OR(ERR=FALSE,AND(F661="",G661="")),0,IF($C$12="D",$H$13+SUM($F$14:F661)-SUM($G$14:G661),$H$13-SUM($F$14:F661)+SUM($G$14:G661)))</f>
        <v>0</v>
      </c>
      <c r="I661" s="7"/>
    </row>
    <row r="662" spans="1:9">
      <c r="A662" s="89">
        <f t="shared" si="76"/>
        <v>649</v>
      </c>
      <c r="B662" s="185" t="str">
        <f t="shared" si="77"/>
        <v/>
      </c>
      <c r="C662" s="90" t="str">
        <f t="shared" si="78"/>
        <v/>
      </c>
      <c r="D662" s="89" t="str">
        <f t="shared" si="79"/>
        <v/>
      </c>
      <c r="E662" s="91" t="str">
        <f t="shared" si="80"/>
        <v/>
      </c>
      <c r="F662" s="212" t="str">
        <f t="shared" si="81"/>
        <v/>
      </c>
      <c r="G662" s="212" t="str">
        <f t="shared" si="82"/>
        <v/>
      </c>
      <c r="H662" s="92">
        <f>IF(OR(ERR=FALSE,AND(F662="",G662="")),0,IF($C$12="D",$H$13+SUM($F$14:F662)-SUM($G$14:G662),$H$13-SUM($F$14:F662)+SUM($G$14:G662)))</f>
        <v>0</v>
      </c>
      <c r="I662" s="7"/>
    </row>
    <row r="663" spans="1:9">
      <c r="A663" s="89">
        <f t="shared" si="76"/>
        <v>650</v>
      </c>
      <c r="B663" s="185" t="str">
        <f t="shared" si="77"/>
        <v/>
      </c>
      <c r="C663" s="90" t="str">
        <f t="shared" si="78"/>
        <v/>
      </c>
      <c r="D663" s="89" t="str">
        <f t="shared" si="79"/>
        <v/>
      </c>
      <c r="E663" s="91" t="str">
        <f t="shared" si="80"/>
        <v/>
      </c>
      <c r="F663" s="212" t="str">
        <f t="shared" si="81"/>
        <v/>
      </c>
      <c r="G663" s="212" t="str">
        <f t="shared" si="82"/>
        <v/>
      </c>
      <c r="H663" s="92">
        <f>IF(OR(ERR=FALSE,AND(F663="",G663="")),0,IF($C$12="D",$H$13+SUM($F$14:F663)-SUM($G$14:G663),$H$13-SUM($F$14:F663)+SUM($G$14:G663)))</f>
        <v>0</v>
      </c>
      <c r="I663" s="7"/>
    </row>
    <row r="664" spans="1:9">
      <c r="A664" s="89">
        <f t="shared" si="76"/>
        <v>651</v>
      </c>
      <c r="B664" s="185" t="str">
        <f t="shared" si="77"/>
        <v/>
      </c>
      <c r="C664" s="90" t="str">
        <f t="shared" si="78"/>
        <v/>
      </c>
      <c r="D664" s="89" t="str">
        <f t="shared" si="79"/>
        <v/>
      </c>
      <c r="E664" s="91" t="str">
        <f t="shared" si="80"/>
        <v/>
      </c>
      <c r="F664" s="212" t="str">
        <f t="shared" si="81"/>
        <v/>
      </c>
      <c r="G664" s="212" t="str">
        <f t="shared" si="82"/>
        <v/>
      </c>
      <c r="H664" s="92">
        <f>IF(OR(ERR=FALSE,AND(F664="",G664="")),0,IF($C$12="D",$H$13+SUM($F$14:F664)-SUM($G$14:G664),$H$13-SUM($F$14:F664)+SUM($G$14:G664)))</f>
        <v>0</v>
      </c>
      <c r="I664" s="7"/>
    </row>
    <row r="665" spans="1:9">
      <c r="A665" s="89">
        <f t="shared" si="76"/>
        <v>652</v>
      </c>
      <c r="B665" s="185" t="str">
        <f t="shared" si="77"/>
        <v/>
      </c>
      <c r="C665" s="90" t="str">
        <f t="shared" si="78"/>
        <v/>
      </c>
      <c r="D665" s="89" t="str">
        <f t="shared" si="79"/>
        <v/>
      </c>
      <c r="E665" s="91" t="str">
        <f t="shared" si="80"/>
        <v/>
      </c>
      <c r="F665" s="212" t="str">
        <f t="shared" si="81"/>
        <v/>
      </c>
      <c r="G665" s="212" t="str">
        <f t="shared" si="82"/>
        <v/>
      </c>
      <c r="H665" s="92">
        <f>IF(OR(ERR=FALSE,AND(F665="",G665="")),0,IF($C$12="D",$H$13+SUM($F$14:F665)-SUM($G$14:G665),$H$13-SUM($F$14:F665)+SUM($G$14:G665)))</f>
        <v>0</v>
      </c>
      <c r="I665" s="7"/>
    </row>
    <row r="666" spans="1:9">
      <c r="A666" s="89">
        <f t="shared" si="76"/>
        <v>653</v>
      </c>
      <c r="B666" s="185" t="str">
        <f t="shared" si="77"/>
        <v/>
      </c>
      <c r="C666" s="90" t="str">
        <f t="shared" si="78"/>
        <v/>
      </c>
      <c r="D666" s="89" t="str">
        <f t="shared" si="79"/>
        <v/>
      </c>
      <c r="E666" s="91" t="str">
        <f t="shared" si="80"/>
        <v/>
      </c>
      <c r="F666" s="212" t="str">
        <f t="shared" si="81"/>
        <v/>
      </c>
      <c r="G666" s="212" t="str">
        <f t="shared" si="82"/>
        <v/>
      </c>
      <c r="H666" s="92">
        <f>IF(OR(ERR=FALSE,AND(F666="",G666="")),0,IF($C$12="D",$H$13+SUM($F$14:F666)-SUM($G$14:G666),$H$13-SUM($F$14:F666)+SUM($G$14:G666)))</f>
        <v>0</v>
      </c>
      <c r="I666" s="7"/>
    </row>
    <row r="667" spans="1:9">
      <c r="A667" s="89">
        <f t="shared" si="76"/>
        <v>654</v>
      </c>
      <c r="B667" s="185" t="str">
        <f t="shared" si="77"/>
        <v/>
      </c>
      <c r="C667" s="90" t="str">
        <f t="shared" si="78"/>
        <v/>
      </c>
      <c r="D667" s="89" t="str">
        <f t="shared" si="79"/>
        <v/>
      </c>
      <c r="E667" s="91" t="str">
        <f t="shared" si="80"/>
        <v/>
      </c>
      <c r="F667" s="212" t="str">
        <f t="shared" si="81"/>
        <v/>
      </c>
      <c r="G667" s="212" t="str">
        <f t="shared" si="82"/>
        <v/>
      </c>
      <c r="H667" s="92">
        <f>IF(OR(ERR=FALSE,AND(F667="",G667="")),0,IF($C$12="D",$H$13+SUM($F$14:F667)-SUM($G$14:G667),$H$13-SUM($F$14:F667)+SUM($G$14:G667)))</f>
        <v>0</v>
      </c>
      <c r="I667" s="7"/>
    </row>
    <row r="668" spans="1:9">
      <c r="A668" s="89">
        <f t="shared" si="76"/>
        <v>655</v>
      </c>
      <c r="B668" s="185" t="str">
        <f t="shared" si="77"/>
        <v/>
      </c>
      <c r="C668" s="90" t="str">
        <f t="shared" si="78"/>
        <v/>
      </c>
      <c r="D668" s="89" t="str">
        <f t="shared" si="79"/>
        <v/>
      </c>
      <c r="E668" s="91" t="str">
        <f t="shared" si="80"/>
        <v/>
      </c>
      <c r="F668" s="212" t="str">
        <f t="shared" si="81"/>
        <v/>
      </c>
      <c r="G668" s="212" t="str">
        <f t="shared" si="82"/>
        <v/>
      </c>
      <c r="H668" s="92">
        <f>IF(OR(ERR=FALSE,AND(F668="",G668="")),0,IF($C$12="D",$H$13+SUM($F$14:F668)-SUM($G$14:G668),$H$13-SUM($F$14:F668)+SUM($G$14:G668)))</f>
        <v>0</v>
      </c>
      <c r="I668" s="7"/>
    </row>
    <row r="669" spans="1:9">
      <c r="A669" s="89">
        <f t="shared" si="76"/>
        <v>656</v>
      </c>
      <c r="B669" s="185" t="str">
        <f t="shared" si="77"/>
        <v/>
      </c>
      <c r="C669" s="90" t="str">
        <f t="shared" si="78"/>
        <v/>
      </c>
      <c r="D669" s="89" t="str">
        <f t="shared" si="79"/>
        <v/>
      </c>
      <c r="E669" s="91" t="str">
        <f t="shared" si="80"/>
        <v/>
      </c>
      <c r="F669" s="212" t="str">
        <f t="shared" si="81"/>
        <v/>
      </c>
      <c r="G669" s="212" t="str">
        <f t="shared" si="82"/>
        <v/>
      </c>
      <c r="H669" s="92">
        <f>IF(OR(ERR=FALSE,AND(F669="",G669="")),0,IF($C$12="D",$H$13+SUM($F$14:F669)-SUM($G$14:G669),$H$13-SUM($F$14:F669)+SUM($G$14:G669)))</f>
        <v>0</v>
      </c>
      <c r="I669" s="7"/>
    </row>
    <row r="670" spans="1:9">
      <c r="A670" s="89">
        <f t="shared" si="76"/>
        <v>657</v>
      </c>
      <c r="B670" s="185" t="str">
        <f t="shared" si="77"/>
        <v/>
      </c>
      <c r="C670" s="90" t="str">
        <f t="shared" si="78"/>
        <v/>
      </c>
      <c r="D670" s="89" t="str">
        <f t="shared" si="79"/>
        <v/>
      </c>
      <c r="E670" s="91" t="str">
        <f t="shared" si="80"/>
        <v/>
      </c>
      <c r="F670" s="212" t="str">
        <f t="shared" si="81"/>
        <v/>
      </c>
      <c r="G670" s="212" t="str">
        <f t="shared" si="82"/>
        <v/>
      </c>
      <c r="H670" s="92">
        <f>IF(OR(ERR=FALSE,AND(F670="",G670="")),0,IF($C$12="D",$H$13+SUM($F$14:F670)-SUM($G$14:G670),$H$13-SUM($F$14:F670)+SUM($G$14:G670)))</f>
        <v>0</v>
      </c>
      <c r="I670" s="7"/>
    </row>
    <row r="671" spans="1:9">
      <c r="A671" s="89">
        <f t="shared" si="76"/>
        <v>658</v>
      </c>
      <c r="B671" s="185" t="str">
        <f t="shared" si="77"/>
        <v/>
      </c>
      <c r="C671" s="90" t="str">
        <f t="shared" si="78"/>
        <v/>
      </c>
      <c r="D671" s="89" t="str">
        <f t="shared" si="79"/>
        <v/>
      </c>
      <c r="E671" s="91" t="str">
        <f t="shared" si="80"/>
        <v/>
      </c>
      <c r="F671" s="212" t="str">
        <f t="shared" si="81"/>
        <v/>
      </c>
      <c r="G671" s="212" t="str">
        <f t="shared" si="82"/>
        <v/>
      </c>
      <c r="H671" s="92">
        <f>IF(OR(ERR=FALSE,AND(F671="",G671="")),0,IF($C$12="D",$H$13+SUM($F$14:F671)-SUM($G$14:G671),$H$13-SUM($F$14:F671)+SUM($G$14:G671)))</f>
        <v>0</v>
      </c>
      <c r="I671" s="7"/>
    </row>
    <row r="672" spans="1:9">
      <c r="A672" s="89">
        <f t="shared" si="76"/>
        <v>659</v>
      </c>
      <c r="B672" s="185" t="str">
        <f t="shared" si="77"/>
        <v/>
      </c>
      <c r="C672" s="90" t="str">
        <f t="shared" si="78"/>
        <v/>
      </c>
      <c r="D672" s="89" t="str">
        <f t="shared" si="79"/>
        <v/>
      </c>
      <c r="E672" s="91" t="str">
        <f t="shared" si="80"/>
        <v/>
      </c>
      <c r="F672" s="212" t="str">
        <f t="shared" si="81"/>
        <v/>
      </c>
      <c r="G672" s="212" t="str">
        <f t="shared" si="82"/>
        <v/>
      </c>
      <c r="H672" s="92">
        <f>IF(OR(ERR=FALSE,AND(F672="",G672="")),0,IF($C$12="D",$H$13+SUM($F$14:F672)-SUM($G$14:G672),$H$13-SUM($F$14:F672)+SUM($G$14:G672)))</f>
        <v>0</v>
      </c>
      <c r="I672" s="7"/>
    </row>
    <row r="673" spans="1:9">
      <c r="A673" s="89">
        <f t="shared" si="76"/>
        <v>660</v>
      </c>
      <c r="B673" s="185" t="str">
        <f t="shared" si="77"/>
        <v/>
      </c>
      <c r="C673" s="90" t="str">
        <f t="shared" si="78"/>
        <v/>
      </c>
      <c r="D673" s="89" t="str">
        <f t="shared" si="79"/>
        <v/>
      </c>
      <c r="E673" s="91" t="str">
        <f t="shared" si="80"/>
        <v/>
      </c>
      <c r="F673" s="212" t="str">
        <f t="shared" si="81"/>
        <v/>
      </c>
      <c r="G673" s="212" t="str">
        <f t="shared" si="82"/>
        <v/>
      </c>
      <c r="H673" s="92">
        <f>IF(OR(ERR=FALSE,AND(F673="",G673="")),0,IF($C$12="D",$H$13+SUM($F$14:F673)-SUM($G$14:G673),$H$13-SUM($F$14:F673)+SUM($G$14:G673)))</f>
        <v>0</v>
      </c>
      <c r="I673" s="7"/>
    </row>
    <row r="674" spans="1:9">
      <c r="A674" s="89">
        <f t="shared" si="76"/>
        <v>661</v>
      </c>
      <c r="B674" s="185" t="str">
        <f t="shared" si="77"/>
        <v/>
      </c>
      <c r="C674" s="90" t="str">
        <f t="shared" si="78"/>
        <v/>
      </c>
      <c r="D674" s="89" t="str">
        <f t="shared" si="79"/>
        <v/>
      </c>
      <c r="E674" s="91" t="str">
        <f t="shared" si="80"/>
        <v/>
      </c>
      <c r="F674" s="212" t="str">
        <f t="shared" si="81"/>
        <v/>
      </c>
      <c r="G674" s="212" t="str">
        <f t="shared" si="82"/>
        <v/>
      </c>
      <c r="H674" s="92">
        <f>IF(OR(ERR=FALSE,AND(F674="",G674="")),0,IF($C$12="D",$H$13+SUM($F$14:F674)-SUM($G$14:G674),$H$13-SUM($F$14:F674)+SUM($G$14:G674)))</f>
        <v>0</v>
      </c>
      <c r="I674" s="7"/>
    </row>
    <row r="675" spans="1:9">
      <c r="A675" s="89">
        <f t="shared" si="76"/>
        <v>662</v>
      </c>
      <c r="B675" s="185" t="str">
        <f t="shared" si="77"/>
        <v/>
      </c>
      <c r="C675" s="90" t="str">
        <f t="shared" si="78"/>
        <v/>
      </c>
      <c r="D675" s="89" t="str">
        <f t="shared" si="79"/>
        <v/>
      </c>
      <c r="E675" s="91" t="str">
        <f t="shared" si="80"/>
        <v/>
      </c>
      <c r="F675" s="212" t="str">
        <f t="shared" si="81"/>
        <v/>
      </c>
      <c r="G675" s="212" t="str">
        <f t="shared" si="82"/>
        <v/>
      </c>
      <c r="H675" s="92">
        <f>IF(OR(ERR=FALSE,AND(F675="",G675="")),0,IF($C$12="D",$H$13+SUM($F$14:F675)-SUM($G$14:G675),$H$13-SUM($F$14:F675)+SUM($G$14:G675)))</f>
        <v>0</v>
      </c>
      <c r="I675" s="7"/>
    </row>
    <row r="676" spans="1:9">
      <c r="A676" s="89">
        <f t="shared" si="76"/>
        <v>663</v>
      </c>
      <c r="B676" s="185" t="str">
        <f t="shared" si="77"/>
        <v/>
      </c>
      <c r="C676" s="90" t="str">
        <f t="shared" si="78"/>
        <v/>
      </c>
      <c r="D676" s="89" t="str">
        <f t="shared" si="79"/>
        <v/>
      </c>
      <c r="E676" s="91" t="str">
        <f t="shared" si="80"/>
        <v/>
      </c>
      <c r="F676" s="212" t="str">
        <f t="shared" si="81"/>
        <v/>
      </c>
      <c r="G676" s="212" t="str">
        <f t="shared" si="82"/>
        <v/>
      </c>
      <c r="H676" s="92">
        <f>IF(OR(ERR=FALSE,AND(F676="",G676="")),0,IF($C$12="D",$H$13+SUM($F$14:F676)-SUM($G$14:G676),$H$13-SUM($F$14:F676)+SUM($G$14:G676)))</f>
        <v>0</v>
      </c>
      <c r="I676" s="7"/>
    </row>
    <row r="677" spans="1:9">
      <c r="A677" s="89">
        <f t="shared" si="76"/>
        <v>664</v>
      </c>
      <c r="B677" s="185" t="str">
        <f t="shared" si="77"/>
        <v/>
      </c>
      <c r="C677" s="90" t="str">
        <f t="shared" si="78"/>
        <v/>
      </c>
      <c r="D677" s="89" t="str">
        <f t="shared" si="79"/>
        <v/>
      </c>
      <c r="E677" s="91" t="str">
        <f t="shared" si="80"/>
        <v/>
      </c>
      <c r="F677" s="212" t="str">
        <f t="shared" si="81"/>
        <v/>
      </c>
      <c r="G677" s="212" t="str">
        <f t="shared" si="82"/>
        <v/>
      </c>
      <c r="H677" s="92">
        <f>IF(OR(ERR=FALSE,AND(F677="",G677="")),0,IF($C$12="D",$H$13+SUM($F$14:F677)-SUM($G$14:G677),$H$13-SUM($F$14:F677)+SUM($G$14:G677)))</f>
        <v>0</v>
      </c>
      <c r="I677" s="7"/>
    </row>
    <row r="678" spans="1:9">
      <c r="A678" s="89">
        <f t="shared" si="76"/>
        <v>665</v>
      </c>
      <c r="B678" s="185" t="str">
        <f t="shared" si="77"/>
        <v/>
      </c>
      <c r="C678" s="90" t="str">
        <f t="shared" si="78"/>
        <v/>
      </c>
      <c r="D678" s="89" t="str">
        <f t="shared" si="79"/>
        <v/>
      </c>
      <c r="E678" s="228" t="str">
        <f t="shared" si="80"/>
        <v/>
      </c>
      <c r="F678" s="212" t="str">
        <f t="shared" si="81"/>
        <v/>
      </c>
      <c r="G678" s="212" t="str">
        <f t="shared" si="82"/>
        <v/>
      </c>
      <c r="H678" s="92">
        <f>IF(OR(ERR=FALSE,AND(F678="",G678="")),0,IF($C$12="D",$H$13+SUM($F$14:F678)-SUM($G$14:G678),$H$13-SUM($F$14:F678)+SUM($G$14:G678)))</f>
        <v>0</v>
      </c>
      <c r="I678" s="7"/>
    </row>
    <row r="679" spans="1:9">
      <c r="A679" s="89">
        <f t="shared" si="76"/>
        <v>666</v>
      </c>
      <c r="B679" s="185" t="str">
        <f t="shared" si="77"/>
        <v/>
      </c>
      <c r="C679" s="90" t="str">
        <f t="shared" si="78"/>
        <v/>
      </c>
      <c r="D679" s="89" t="str">
        <f t="shared" si="79"/>
        <v/>
      </c>
      <c r="E679" s="91" t="str">
        <f t="shared" si="80"/>
        <v/>
      </c>
      <c r="F679" s="212" t="str">
        <f t="shared" si="81"/>
        <v/>
      </c>
      <c r="G679" s="212" t="str">
        <f t="shared" si="82"/>
        <v/>
      </c>
      <c r="H679" s="92">
        <f>IF(OR(ERR=FALSE,AND(F679="",G679="")),0,IF($C$12="D",$H$13+SUM($F$14:F679)-SUM($G$14:G679),$H$13-SUM($F$14:F679)+SUM($G$14:G679)))</f>
        <v>0</v>
      </c>
      <c r="I679" s="7"/>
    </row>
    <row r="680" spans="1:9">
      <c r="A680" s="89">
        <f t="shared" si="76"/>
        <v>667</v>
      </c>
      <c r="B680" s="185" t="str">
        <f t="shared" si="77"/>
        <v/>
      </c>
      <c r="C680" s="90" t="str">
        <f t="shared" si="78"/>
        <v/>
      </c>
      <c r="D680" s="89" t="str">
        <f t="shared" si="79"/>
        <v/>
      </c>
      <c r="E680" s="91" t="str">
        <f t="shared" si="80"/>
        <v/>
      </c>
      <c r="F680" s="212" t="str">
        <f t="shared" si="81"/>
        <v/>
      </c>
      <c r="G680" s="212" t="str">
        <f t="shared" si="82"/>
        <v/>
      </c>
      <c r="H680" s="92">
        <f>IF(OR(ERR=FALSE,AND(F680="",G680="")),0,IF($C$12="D",$H$13+SUM($F$14:F680)-SUM($G$14:G680),$H$13-SUM($F$14:F680)+SUM($G$14:G680)))</f>
        <v>0</v>
      </c>
      <c r="I680" s="7"/>
    </row>
    <row r="681" spans="1:9">
      <c r="A681" s="89">
        <f t="shared" si="76"/>
        <v>668</v>
      </c>
      <c r="B681" s="185" t="str">
        <f t="shared" si="77"/>
        <v/>
      </c>
      <c r="C681" s="90" t="str">
        <f t="shared" si="78"/>
        <v/>
      </c>
      <c r="D681" s="89" t="str">
        <f t="shared" si="79"/>
        <v/>
      </c>
      <c r="E681" s="91" t="str">
        <f t="shared" si="80"/>
        <v/>
      </c>
      <c r="F681" s="212" t="str">
        <f t="shared" si="81"/>
        <v/>
      </c>
      <c r="G681" s="212" t="str">
        <f t="shared" si="82"/>
        <v/>
      </c>
      <c r="H681" s="92">
        <f>IF(OR(ERR=FALSE,AND(F681="",G681="")),0,IF($C$12="D",$H$13+SUM($F$14:F681)-SUM($G$14:G681),$H$13-SUM($F$14:F681)+SUM($G$14:G681)))</f>
        <v>0</v>
      </c>
      <c r="I681" s="7"/>
    </row>
    <row r="682" spans="1:9">
      <c r="A682" s="89">
        <f t="shared" si="76"/>
        <v>669</v>
      </c>
      <c r="B682" s="185" t="str">
        <f t="shared" si="77"/>
        <v/>
      </c>
      <c r="C682" s="90" t="str">
        <f t="shared" si="78"/>
        <v/>
      </c>
      <c r="D682" s="89" t="str">
        <f t="shared" si="79"/>
        <v/>
      </c>
      <c r="E682" s="91" t="str">
        <f t="shared" si="80"/>
        <v/>
      </c>
      <c r="F682" s="212" t="str">
        <f t="shared" si="81"/>
        <v/>
      </c>
      <c r="G682" s="212" t="str">
        <f t="shared" si="82"/>
        <v/>
      </c>
      <c r="H682" s="92">
        <f>IF(OR(ERR=FALSE,AND(F682="",G682="")),0,IF($C$12="D",$H$13+SUM($F$14:F682)-SUM($G$14:G682),$H$13-SUM($F$14:F682)+SUM($G$14:G682)))</f>
        <v>0</v>
      </c>
      <c r="I682" s="7"/>
    </row>
    <row r="683" spans="1:9">
      <c r="A683" s="89">
        <f t="shared" si="76"/>
        <v>670</v>
      </c>
      <c r="B683" s="185" t="str">
        <f t="shared" si="77"/>
        <v/>
      </c>
      <c r="C683" s="90" t="str">
        <f t="shared" si="78"/>
        <v/>
      </c>
      <c r="D683" s="89" t="str">
        <f t="shared" si="79"/>
        <v/>
      </c>
      <c r="E683" s="91" t="str">
        <f t="shared" si="80"/>
        <v/>
      </c>
      <c r="F683" s="212" t="str">
        <f t="shared" si="81"/>
        <v/>
      </c>
      <c r="G683" s="212" t="str">
        <f t="shared" si="82"/>
        <v/>
      </c>
      <c r="H683" s="92">
        <f>IF(OR(ERR=FALSE,AND(F683="",G683="")),0,IF($C$12="D",$H$13+SUM($F$14:F683)-SUM($G$14:G683),$H$13-SUM($F$14:F683)+SUM($G$14:G683)))</f>
        <v>0</v>
      </c>
      <c r="I683" s="7"/>
    </row>
    <row r="684" spans="1:9">
      <c r="A684" s="89">
        <f t="shared" ref="A684:A747" si="83">A683+1</f>
        <v>671</v>
      </c>
      <c r="B684" s="185" t="str">
        <f t="shared" si="77"/>
        <v/>
      </c>
      <c r="C684" s="90" t="str">
        <f t="shared" si="78"/>
        <v/>
      </c>
      <c r="D684" s="89" t="str">
        <f t="shared" si="79"/>
        <v/>
      </c>
      <c r="E684" s="91" t="str">
        <f t="shared" si="80"/>
        <v/>
      </c>
      <c r="F684" s="212" t="str">
        <f t="shared" si="81"/>
        <v/>
      </c>
      <c r="G684" s="212" t="str">
        <f t="shared" si="82"/>
        <v/>
      </c>
      <c r="H684" s="92">
        <f>IF(OR(ERR=FALSE,AND(F684="",G684="")),0,IF($C$12="D",$H$13+SUM($F$14:F684)-SUM($G$14:G684),$H$13-SUM($F$14:F684)+SUM($G$14:G684)))</f>
        <v>0</v>
      </c>
      <c r="I684" s="7"/>
    </row>
    <row r="685" spans="1:9">
      <c r="A685" s="89">
        <f t="shared" si="83"/>
        <v>672</v>
      </c>
      <c r="B685" s="185" t="str">
        <f t="shared" si="77"/>
        <v/>
      </c>
      <c r="C685" s="90" t="str">
        <f t="shared" si="78"/>
        <v/>
      </c>
      <c r="D685" s="89" t="str">
        <f t="shared" si="79"/>
        <v/>
      </c>
      <c r="E685" s="91" t="str">
        <f t="shared" si="80"/>
        <v/>
      </c>
      <c r="F685" s="212" t="str">
        <f t="shared" si="81"/>
        <v/>
      </c>
      <c r="G685" s="212" t="str">
        <f t="shared" si="82"/>
        <v/>
      </c>
      <c r="H685" s="92">
        <f>IF(OR(ERR=FALSE,AND(F685="",G685="")),0,IF($C$12="D",$H$13+SUM($F$14:F685)-SUM($G$14:G685),$H$13-SUM($F$14:F685)+SUM($G$14:G685)))</f>
        <v>0</v>
      </c>
      <c r="I685" s="7"/>
    </row>
    <row r="686" spans="1:9">
      <c r="A686" s="89">
        <f t="shared" si="83"/>
        <v>673</v>
      </c>
      <c r="B686" s="185" t="str">
        <f t="shared" si="77"/>
        <v/>
      </c>
      <c r="C686" s="90" t="str">
        <f t="shared" si="78"/>
        <v/>
      </c>
      <c r="D686" s="89" t="str">
        <f t="shared" si="79"/>
        <v/>
      </c>
      <c r="E686" s="91" t="str">
        <f t="shared" si="80"/>
        <v/>
      </c>
      <c r="F686" s="212" t="str">
        <f t="shared" si="81"/>
        <v/>
      </c>
      <c r="G686" s="212" t="str">
        <f t="shared" si="82"/>
        <v/>
      </c>
      <c r="H686" s="92">
        <f>IF(OR(ERR=FALSE,AND(F686="",G686="")),0,IF($C$12="D",$H$13+SUM($F$14:F686)-SUM($G$14:G686),$H$13-SUM($F$14:F686)+SUM($G$14:G686)))</f>
        <v>0</v>
      </c>
      <c r="I686" s="7"/>
    </row>
    <row r="687" spans="1:9">
      <c r="A687" s="89">
        <f t="shared" si="83"/>
        <v>674</v>
      </c>
      <c r="B687" s="185" t="str">
        <f t="shared" si="77"/>
        <v/>
      </c>
      <c r="C687" s="90" t="str">
        <f t="shared" si="78"/>
        <v/>
      </c>
      <c r="D687" s="89" t="str">
        <f t="shared" si="79"/>
        <v/>
      </c>
      <c r="E687" s="91" t="str">
        <f t="shared" si="80"/>
        <v/>
      </c>
      <c r="F687" s="212" t="str">
        <f t="shared" si="81"/>
        <v/>
      </c>
      <c r="G687" s="212" t="str">
        <f t="shared" si="82"/>
        <v/>
      </c>
      <c r="H687" s="92">
        <f>IF(OR(ERR=FALSE,AND(F687="",G687="")),0,IF($C$12="D",$H$13+SUM($F$14:F687)-SUM($G$14:G687),$H$13-SUM($F$14:F687)+SUM($G$14:G687)))</f>
        <v>0</v>
      </c>
      <c r="I687" s="7"/>
    </row>
    <row r="688" spans="1:9">
      <c r="A688" s="89">
        <f t="shared" si="83"/>
        <v>675</v>
      </c>
      <c r="B688" s="185" t="str">
        <f t="shared" si="77"/>
        <v/>
      </c>
      <c r="C688" s="90" t="str">
        <f t="shared" si="78"/>
        <v/>
      </c>
      <c r="D688" s="89" t="str">
        <f t="shared" si="79"/>
        <v/>
      </c>
      <c r="E688" s="91" t="str">
        <f t="shared" si="80"/>
        <v/>
      </c>
      <c r="F688" s="212" t="str">
        <f t="shared" si="81"/>
        <v/>
      </c>
      <c r="G688" s="212" t="str">
        <f t="shared" si="82"/>
        <v/>
      </c>
      <c r="H688" s="92">
        <f>IF(OR(ERR=FALSE,AND(F688="",G688="")),0,IF($C$12="D",$H$13+SUM($F$14:F688)-SUM($G$14:G688),$H$13-SUM($F$14:F688)+SUM($G$14:G688)))</f>
        <v>0</v>
      </c>
      <c r="I688" s="7"/>
    </row>
    <row r="689" spans="1:9">
      <c r="A689" s="89">
        <f t="shared" si="83"/>
        <v>676</v>
      </c>
      <c r="B689" s="185" t="str">
        <f t="shared" si="77"/>
        <v/>
      </c>
      <c r="C689" s="90" t="str">
        <f t="shared" si="78"/>
        <v/>
      </c>
      <c r="D689" s="89" t="str">
        <f t="shared" si="79"/>
        <v/>
      </c>
      <c r="E689" s="91" t="str">
        <f t="shared" si="80"/>
        <v/>
      </c>
      <c r="F689" s="212" t="str">
        <f t="shared" si="81"/>
        <v/>
      </c>
      <c r="G689" s="212" t="str">
        <f t="shared" si="82"/>
        <v/>
      </c>
      <c r="H689" s="92">
        <f>IF(OR(ERR=FALSE,AND(F689="",G689="")),0,IF($C$12="D",$H$13+SUM($F$14:F689)-SUM($G$14:G689),$H$13-SUM($F$14:F689)+SUM($G$14:G689)))</f>
        <v>0</v>
      </c>
      <c r="I689" s="7"/>
    </row>
    <row r="690" spans="1:9">
      <c r="A690" s="89">
        <f t="shared" si="83"/>
        <v>677</v>
      </c>
      <c r="B690" s="185" t="str">
        <f t="shared" si="77"/>
        <v/>
      </c>
      <c r="C690" s="90" t="str">
        <f t="shared" si="78"/>
        <v/>
      </c>
      <c r="D690" s="89" t="str">
        <f t="shared" si="79"/>
        <v/>
      </c>
      <c r="E690" s="91" t="str">
        <f t="shared" si="80"/>
        <v/>
      </c>
      <c r="F690" s="212" t="str">
        <f t="shared" si="81"/>
        <v/>
      </c>
      <c r="G690" s="212" t="str">
        <f t="shared" si="82"/>
        <v/>
      </c>
      <c r="H690" s="92">
        <f>IF(OR(ERR=FALSE,AND(F690="",G690="")),0,IF($C$12="D",$H$13+SUM($F$14:F690)-SUM($G$14:G690),$H$13-SUM($F$14:F690)+SUM($G$14:G690)))</f>
        <v>0</v>
      </c>
      <c r="I690" s="7"/>
    </row>
    <row r="691" spans="1:9">
      <c r="A691" s="89">
        <f t="shared" si="83"/>
        <v>678</v>
      </c>
      <c r="B691" s="185" t="str">
        <f t="shared" si="77"/>
        <v/>
      </c>
      <c r="C691" s="90" t="str">
        <f t="shared" si="78"/>
        <v/>
      </c>
      <c r="D691" s="89" t="str">
        <f t="shared" si="79"/>
        <v/>
      </c>
      <c r="E691" s="91" t="str">
        <f t="shared" si="80"/>
        <v/>
      </c>
      <c r="F691" s="212" t="str">
        <f t="shared" si="81"/>
        <v/>
      </c>
      <c r="G691" s="212" t="str">
        <f t="shared" si="82"/>
        <v/>
      </c>
      <c r="H691" s="92">
        <f>IF(OR(ERR=FALSE,AND(F691="",G691="")),0,IF($C$12="D",$H$13+SUM($F$14:F691)-SUM($G$14:G691),$H$13-SUM($F$14:F691)+SUM($G$14:G691)))</f>
        <v>0</v>
      </c>
      <c r="I691" s="7"/>
    </row>
    <row r="692" spans="1:9">
      <c r="A692" s="89">
        <f t="shared" si="83"/>
        <v>679</v>
      </c>
      <c r="B692" s="185" t="str">
        <f t="shared" si="77"/>
        <v/>
      </c>
      <c r="C692" s="90" t="str">
        <f t="shared" si="78"/>
        <v/>
      </c>
      <c r="D692" s="89" t="str">
        <f t="shared" si="79"/>
        <v/>
      </c>
      <c r="E692" s="91" t="str">
        <f t="shared" si="80"/>
        <v/>
      </c>
      <c r="F692" s="212" t="str">
        <f t="shared" si="81"/>
        <v/>
      </c>
      <c r="G692" s="212" t="str">
        <f t="shared" si="82"/>
        <v/>
      </c>
      <c r="H692" s="92">
        <f>IF(OR(ERR=FALSE,AND(F692="",G692="")),0,IF($C$12="D",$H$13+SUM($F$14:F692)-SUM($G$14:G692),$H$13-SUM($F$14:F692)+SUM($G$14:G692)))</f>
        <v>0</v>
      </c>
      <c r="I692" s="7"/>
    </row>
    <row r="693" spans="1:9">
      <c r="A693" s="89">
        <f t="shared" si="83"/>
        <v>680</v>
      </c>
      <c r="B693" s="185" t="str">
        <f t="shared" si="77"/>
        <v/>
      </c>
      <c r="C693" s="90" t="str">
        <f t="shared" si="78"/>
        <v/>
      </c>
      <c r="D693" s="89" t="str">
        <f t="shared" si="79"/>
        <v/>
      </c>
      <c r="E693" s="91" t="str">
        <f t="shared" si="80"/>
        <v/>
      </c>
      <c r="F693" s="212" t="str">
        <f t="shared" si="81"/>
        <v/>
      </c>
      <c r="G693" s="212" t="str">
        <f t="shared" si="82"/>
        <v/>
      </c>
      <c r="H693" s="92">
        <f>IF(OR(ERR=FALSE,AND(F693="",G693="")),0,IF($C$12="D",$H$13+SUM($F$14:F693)-SUM($G$14:G693),$H$13-SUM($F$14:F693)+SUM($G$14:G693)))</f>
        <v>0</v>
      </c>
      <c r="I693" s="7"/>
    </row>
    <row r="694" spans="1:9">
      <c r="A694" s="89">
        <f t="shared" si="83"/>
        <v>681</v>
      </c>
      <c r="B694" s="185" t="str">
        <f t="shared" si="77"/>
        <v/>
      </c>
      <c r="C694" s="90" t="str">
        <f t="shared" si="78"/>
        <v/>
      </c>
      <c r="D694" s="89" t="str">
        <f t="shared" si="79"/>
        <v/>
      </c>
      <c r="E694" s="91" t="str">
        <f t="shared" si="80"/>
        <v/>
      </c>
      <c r="F694" s="212" t="str">
        <f t="shared" si="81"/>
        <v/>
      </c>
      <c r="G694" s="212" t="str">
        <f t="shared" si="82"/>
        <v/>
      </c>
      <c r="H694" s="92">
        <f>IF(OR(ERR=FALSE,AND(F694="",G694="")),0,IF($C$12="D",$H$13+SUM($F$14:F694)-SUM($G$14:G694),$H$13-SUM($F$14:F694)+SUM($G$14:G694)))</f>
        <v>0</v>
      </c>
      <c r="I694" s="7"/>
    </row>
    <row r="695" spans="1:9">
      <c r="A695" s="89">
        <f t="shared" si="83"/>
        <v>682</v>
      </c>
      <c r="B695" s="185" t="str">
        <f t="shared" si="77"/>
        <v/>
      </c>
      <c r="C695" s="90" t="str">
        <f t="shared" si="78"/>
        <v/>
      </c>
      <c r="D695" s="89" t="str">
        <f t="shared" si="79"/>
        <v/>
      </c>
      <c r="E695" s="91" t="str">
        <f t="shared" si="80"/>
        <v/>
      </c>
      <c r="F695" s="212" t="str">
        <f t="shared" si="81"/>
        <v/>
      </c>
      <c r="G695" s="212" t="str">
        <f t="shared" si="82"/>
        <v/>
      </c>
      <c r="H695" s="92">
        <f>IF(OR(ERR=FALSE,AND(F695="",G695="")),0,IF($C$12="D",$H$13+SUM($F$14:F695)-SUM($G$14:G695),$H$13-SUM($F$14:F695)+SUM($G$14:G695)))</f>
        <v>0</v>
      </c>
      <c r="I695" s="7"/>
    </row>
    <row r="696" spans="1:9">
      <c r="A696" s="89">
        <f t="shared" si="83"/>
        <v>683</v>
      </c>
      <c r="B696" s="185" t="str">
        <f t="shared" si="77"/>
        <v/>
      </c>
      <c r="C696" s="90" t="str">
        <f t="shared" si="78"/>
        <v/>
      </c>
      <c r="D696" s="89" t="str">
        <f t="shared" si="79"/>
        <v/>
      </c>
      <c r="E696" s="91" t="str">
        <f t="shared" si="80"/>
        <v/>
      </c>
      <c r="F696" s="212" t="str">
        <f t="shared" si="81"/>
        <v/>
      </c>
      <c r="G696" s="212" t="str">
        <f t="shared" si="82"/>
        <v/>
      </c>
      <c r="H696" s="92">
        <f>IF(OR(ERR=FALSE,AND(F696="",G696="")),0,IF($C$12="D",$H$13+SUM($F$14:F696)-SUM($G$14:G696),$H$13-SUM($F$14:F696)+SUM($G$14:G696)))</f>
        <v>0</v>
      </c>
      <c r="I696" s="7"/>
    </row>
    <row r="697" spans="1:9">
      <c r="A697" s="89">
        <f t="shared" si="83"/>
        <v>684</v>
      </c>
      <c r="B697" s="185" t="str">
        <f t="shared" si="77"/>
        <v/>
      </c>
      <c r="C697" s="90" t="str">
        <f t="shared" si="78"/>
        <v/>
      </c>
      <c r="D697" s="89" t="str">
        <f t="shared" si="79"/>
        <v/>
      </c>
      <c r="E697" s="91" t="str">
        <f t="shared" si="80"/>
        <v/>
      </c>
      <c r="F697" s="212" t="str">
        <f t="shared" si="81"/>
        <v/>
      </c>
      <c r="G697" s="212" t="str">
        <f t="shared" si="82"/>
        <v/>
      </c>
      <c r="H697" s="92">
        <f>IF(OR(ERR=FALSE,AND(F697="",G697="")),0,IF($C$12="D",$H$13+SUM($F$14:F697)-SUM($G$14:G697),$H$13-SUM($F$14:F697)+SUM($G$14:G697)))</f>
        <v>0</v>
      </c>
      <c r="I697" s="7"/>
    </row>
    <row r="698" spans="1:9">
      <c r="A698" s="89">
        <f t="shared" si="83"/>
        <v>685</v>
      </c>
      <c r="B698" s="185" t="str">
        <f t="shared" si="77"/>
        <v/>
      </c>
      <c r="C698" s="90" t="str">
        <f t="shared" si="78"/>
        <v/>
      </c>
      <c r="D698" s="89" t="str">
        <f t="shared" si="79"/>
        <v/>
      </c>
      <c r="E698" s="91" t="str">
        <f t="shared" si="80"/>
        <v/>
      </c>
      <c r="F698" s="212" t="str">
        <f t="shared" si="81"/>
        <v/>
      </c>
      <c r="G698" s="212" t="str">
        <f t="shared" si="82"/>
        <v/>
      </c>
      <c r="H698" s="92">
        <f>IF(OR(ERR=FALSE,AND(F698="",G698="")),0,IF($C$12="D",$H$13+SUM($F$14:F698)-SUM($G$14:G698),$H$13-SUM($F$14:F698)+SUM($G$14:G698)))</f>
        <v>0</v>
      </c>
      <c r="I698" s="7"/>
    </row>
    <row r="699" spans="1:9">
      <c r="A699" s="89">
        <f t="shared" si="83"/>
        <v>686</v>
      </c>
      <c r="B699" s="185" t="str">
        <f t="shared" si="77"/>
        <v/>
      </c>
      <c r="C699" s="90" t="str">
        <f t="shared" si="78"/>
        <v/>
      </c>
      <c r="D699" s="89" t="str">
        <f t="shared" si="79"/>
        <v/>
      </c>
      <c r="E699" s="91" t="str">
        <f t="shared" si="80"/>
        <v/>
      </c>
      <c r="F699" s="212" t="str">
        <f t="shared" si="81"/>
        <v/>
      </c>
      <c r="G699" s="212" t="str">
        <f t="shared" si="82"/>
        <v/>
      </c>
      <c r="H699" s="92">
        <f>IF(OR(ERR=FALSE,AND(F699="",G699="")),0,IF($C$12="D",$H$13+SUM($F$14:F699)-SUM($G$14:G699),$H$13-SUM($F$14:F699)+SUM($G$14:G699)))</f>
        <v>0</v>
      </c>
      <c r="I699" s="7"/>
    </row>
    <row r="700" spans="1:9">
      <c r="A700" s="89">
        <f t="shared" si="83"/>
        <v>687</v>
      </c>
      <c r="B700" s="185" t="str">
        <f t="shared" si="77"/>
        <v/>
      </c>
      <c r="C700" s="90" t="str">
        <f t="shared" si="78"/>
        <v/>
      </c>
      <c r="D700" s="89" t="str">
        <f t="shared" si="79"/>
        <v/>
      </c>
      <c r="E700" s="91" t="str">
        <f t="shared" si="80"/>
        <v/>
      </c>
      <c r="F700" s="212" t="str">
        <f t="shared" si="81"/>
        <v/>
      </c>
      <c r="G700" s="212" t="str">
        <f t="shared" si="82"/>
        <v/>
      </c>
      <c r="H700" s="92">
        <f>IF(OR(ERR=FALSE,AND(F700="",G700="")),0,IF($C$12="D",$H$13+SUM($F$14:F700)-SUM($G$14:G700),$H$13-SUM($F$14:F700)+SUM($G$14:G700)))</f>
        <v>0</v>
      </c>
      <c r="I700" s="7"/>
    </row>
    <row r="701" spans="1:9">
      <c r="A701" s="89">
        <f t="shared" si="83"/>
        <v>688</v>
      </c>
      <c r="B701" s="185" t="str">
        <f t="shared" si="77"/>
        <v/>
      </c>
      <c r="C701" s="90" t="str">
        <f t="shared" si="78"/>
        <v/>
      </c>
      <c r="D701" s="89" t="str">
        <f t="shared" si="79"/>
        <v/>
      </c>
      <c r="E701" s="91" t="str">
        <f t="shared" si="80"/>
        <v/>
      </c>
      <c r="F701" s="212" t="str">
        <f t="shared" si="81"/>
        <v/>
      </c>
      <c r="G701" s="212" t="str">
        <f t="shared" si="82"/>
        <v/>
      </c>
      <c r="H701" s="92">
        <f>IF(OR(ERR=FALSE,AND(F701="",G701="")),0,IF($C$12="D",$H$13+SUM($F$14:F701)-SUM($G$14:G701),$H$13-SUM($F$14:F701)+SUM($G$14:G701)))</f>
        <v>0</v>
      </c>
      <c r="I701" s="7"/>
    </row>
    <row r="702" spans="1:9">
      <c r="A702" s="89">
        <f t="shared" si="83"/>
        <v>689</v>
      </c>
      <c r="B702" s="185" t="str">
        <f t="shared" si="77"/>
        <v/>
      </c>
      <c r="C702" s="90" t="str">
        <f t="shared" si="78"/>
        <v/>
      </c>
      <c r="D702" s="89" t="str">
        <f t="shared" si="79"/>
        <v/>
      </c>
      <c r="E702" s="91" t="str">
        <f t="shared" si="80"/>
        <v/>
      </c>
      <c r="F702" s="212" t="str">
        <f t="shared" si="81"/>
        <v/>
      </c>
      <c r="G702" s="212" t="str">
        <f t="shared" si="82"/>
        <v/>
      </c>
      <c r="H702" s="92">
        <f>IF(OR(ERR=FALSE,AND(F702="",G702="")),0,IF($C$12="D",$H$13+SUM($F$14:F702)-SUM($G$14:G702),$H$13-SUM($F$14:F702)+SUM($G$14:G702)))</f>
        <v>0</v>
      </c>
      <c r="I702" s="7"/>
    </row>
    <row r="703" spans="1:9">
      <c r="A703" s="89">
        <f t="shared" si="83"/>
        <v>690</v>
      </c>
      <c r="B703" s="185" t="str">
        <f t="shared" si="77"/>
        <v/>
      </c>
      <c r="C703" s="90" t="str">
        <f t="shared" si="78"/>
        <v/>
      </c>
      <c r="D703" s="89" t="str">
        <f t="shared" si="79"/>
        <v/>
      </c>
      <c r="E703" s="91" t="str">
        <f t="shared" si="80"/>
        <v/>
      </c>
      <c r="F703" s="212" t="str">
        <f t="shared" si="81"/>
        <v/>
      </c>
      <c r="G703" s="212" t="str">
        <f t="shared" si="82"/>
        <v/>
      </c>
      <c r="H703" s="92">
        <f>IF(OR(ERR=FALSE,AND(F703="",G703="")),0,IF($C$12="D",$H$13+SUM($F$14:F703)-SUM($G$14:G703),$H$13-SUM($F$14:F703)+SUM($G$14:G703)))</f>
        <v>0</v>
      </c>
      <c r="I703" s="7"/>
    </row>
    <row r="704" spans="1:9">
      <c r="A704" s="89">
        <f t="shared" si="83"/>
        <v>691</v>
      </c>
      <c r="B704" s="185" t="str">
        <f t="shared" si="77"/>
        <v/>
      </c>
      <c r="C704" s="90" t="str">
        <f t="shared" si="78"/>
        <v/>
      </c>
      <c r="D704" s="89" t="str">
        <f t="shared" si="79"/>
        <v/>
      </c>
      <c r="E704" s="91" t="str">
        <f t="shared" si="80"/>
        <v/>
      </c>
      <c r="F704" s="212" t="str">
        <f t="shared" si="81"/>
        <v/>
      </c>
      <c r="G704" s="212" t="str">
        <f t="shared" si="82"/>
        <v/>
      </c>
      <c r="H704" s="92">
        <f>IF(OR(ERR=FALSE,AND(F704="",G704="")),0,IF($C$12="D",$H$13+SUM($F$14:F704)-SUM($G$14:G704),$H$13-SUM($F$14:F704)+SUM($G$14:G704)))</f>
        <v>0</v>
      </c>
      <c r="I704" s="7"/>
    </row>
    <row r="705" spans="1:9">
      <c r="A705" s="89">
        <f t="shared" si="83"/>
        <v>692</v>
      </c>
      <c r="B705" s="185" t="str">
        <f t="shared" si="77"/>
        <v/>
      </c>
      <c r="C705" s="90" t="str">
        <f t="shared" si="78"/>
        <v/>
      </c>
      <c r="D705" s="89" t="str">
        <f t="shared" si="79"/>
        <v/>
      </c>
      <c r="E705" s="91" t="str">
        <f t="shared" si="80"/>
        <v/>
      </c>
      <c r="F705" s="212" t="str">
        <f t="shared" si="81"/>
        <v/>
      </c>
      <c r="G705" s="212" t="str">
        <f t="shared" si="82"/>
        <v/>
      </c>
      <c r="H705" s="92">
        <f>IF(OR(ERR=FALSE,AND(F705="",G705="")),0,IF($C$12="D",$H$13+SUM($F$14:F705)-SUM($G$14:G705),$H$13-SUM($F$14:F705)+SUM($G$14:G705)))</f>
        <v>0</v>
      </c>
      <c r="I705" s="7"/>
    </row>
    <row r="706" spans="1:9">
      <c r="A706" s="89">
        <f t="shared" si="83"/>
        <v>693</v>
      </c>
      <c r="B706" s="185" t="str">
        <f t="shared" si="77"/>
        <v/>
      </c>
      <c r="C706" s="90" t="str">
        <f t="shared" si="78"/>
        <v/>
      </c>
      <c r="D706" s="89" t="str">
        <f t="shared" si="79"/>
        <v/>
      </c>
      <c r="E706" s="91" t="str">
        <f t="shared" si="80"/>
        <v/>
      </c>
      <c r="F706" s="212" t="str">
        <f t="shared" si="81"/>
        <v/>
      </c>
      <c r="G706" s="212" t="str">
        <f t="shared" si="82"/>
        <v/>
      </c>
      <c r="H706" s="92">
        <f>IF(OR(ERR=FALSE,AND(F706="",G706="")),0,IF($C$12="D",$H$13+SUM($F$14:F706)-SUM($G$14:G706),$H$13-SUM($F$14:F706)+SUM($G$14:G706)))</f>
        <v>0</v>
      </c>
      <c r="I706" s="7"/>
    </row>
    <row r="707" spans="1:9">
      <c r="A707" s="89">
        <f t="shared" si="83"/>
        <v>694</v>
      </c>
      <c r="B707" s="185" t="str">
        <f t="shared" si="77"/>
        <v/>
      </c>
      <c r="C707" s="90" t="str">
        <f t="shared" si="78"/>
        <v/>
      </c>
      <c r="D707" s="89" t="str">
        <f t="shared" si="79"/>
        <v/>
      </c>
      <c r="E707" s="91" t="str">
        <f t="shared" si="80"/>
        <v/>
      </c>
      <c r="F707" s="212" t="str">
        <f t="shared" si="81"/>
        <v/>
      </c>
      <c r="G707" s="212" t="str">
        <f t="shared" si="82"/>
        <v/>
      </c>
      <c r="H707" s="92">
        <f>IF(OR(ERR=FALSE,AND(F707="",G707="")),0,IF($C$12="D",$H$13+SUM($F$14:F707)-SUM($G$14:G707),$H$13-SUM($F$14:F707)+SUM($G$14:G707)))</f>
        <v>0</v>
      </c>
      <c r="I707" s="7"/>
    </row>
    <row r="708" spans="1:9">
      <c r="A708" s="89">
        <f t="shared" si="83"/>
        <v>695</v>
      </c>
      <c r="B708" s="185" t="str">
        <f t="shared" si="77"/>
        <v/>
      </c>
      <c r="C708" s="90" t="str">
        <f t="shared" si="78"/>
        <v/>
      </c>
      <c r="D708" s="89" t="str">
        <f t="shared" si="79"/>
        <v/>
      </c>
      <c r="E708" s="91" t="str">
        <f t="shared" si="80"/>
        <v/>
      </c>
      <c r="F708" s="212" t="str">
        <f t="shared" si="81"/>
        <v/>
      </c>
      <c r="G708" s="212" t="str">
        <f t="shared" si="82"/>
        <v/>
      </c>
      <c r="H708" s="92">
        <f>IF(OR(ERR=FALSE,AND(F708="",G708="")),0,IF($C$12="D",$H$13+SUM($F$14:F708)-SUM($G$14:G708),$H$13-SUM($F$14:F708)+SUM($G$14:G708)))</f>
        <v>0</v>
      </c>
      <c r="I708" s="7"/>
    </row>
    <row r="709" spans="1:9">
      <c r="A709" s="89">
        <f t="shared" si="83"/>
        <v>696</v>
      </c>
      <c r="B709" s="185" t="str">
        <f t="shared" si="77"/>
        <v/>
      </c>
      <c r="C709" s="90" t="str">
        <f t="shared" si="78"/>
        <v/>
      </c>
      <c r="D709" s="89" t="str">
        <f t="shared" si="79"/>
        <v/>
      </c>
      <c r="E709" s="91" t="str">
        <f t="shared" si="80"/>
        <v/>
      </c>
      <c r="F709" s="212" t="str">
        <f t="shared" si="81"/>
        <v/>
      </c>
      <c r="G709" s="212" t="str">
        <f t="shared" si="82"/>
        <v/>
      </c>
      <c r="H709" s="92">
        <f>IF(OR(ERR=FALSE,AND(F709="",G709="")),0,IF($C$12="D",$H$13+SUM($F$14:F709)-SUM($G$14:G709),$H$13-SUM($F$14:F709)+SUM($G$14:G709)))</f>
        <v>0</v>
      </c>
      <c r="I709" s="7"/>
    </row>
    <row r="710" spans="1:9">
      <c r="A710" s="89">
        <f t="shared" si="83"/>
        <v>697</v>
      </c>
      <c r="B710" s="185" t="str">
        <f t="shared" si="77"/>
        <v/>
      </c>
      <c r="C710" s="90" t="str">
        <f t="shared" si="78"/>
        <v/>
      </c>
      <c r="D710" s="89" t="str">
        <f t="shared" si="79"/>
        <v/>
      </c>
      <c r="E710" s="91" t="str">
        <f t="shared" si="80"/>
        <v/>
      </c>
      <c r="F710" s="212" t="str">
        <f t="shared" si="81"/>
        <v/>
      </c>
      <c r="G710" s="212" t="str">
        <f t="shared" si="82"/>
        <v/>
      </c>
      <c r="H710" s="92">
        <f>IF(OR(ERR=FALSE,AND(F710="",G710="")),0,IF($C$12="D",$H$13+SUM($F$14:F710)-SUM($G$14:G710),$H$13-SUM($F$14:F710)+SUM($G$14:G710)))</f>
        <v>0</v>
      </c>
      <c r="I710" s="7"/>
    </row>
    <row r="711" spans="1:9">
      <c r="A711" s="89">
        <f t="shared" si="83"/>
        <v>698</v>
      </c>
      <c r="B711" s="185" t="str">
        <f t="shared" si="77"/>
        <v/>
      </c>
      <c r="C711" s="90" t="str">
        <f t="shared" si="78"/>
        <v/>
      </c>
      <c r="D711" s="89" t="str">
        <f t="shared" si="79"/>
        <v/>
      </c>
      <c r="E711" s="91" t="str">
        <f t="shared" si="80"/>
        <v/>
      </c>
      <c r="F711" s="212" t="str">
        <f t="shared" si="81"/>
        <v/>
      </c>
      <c r="G711" s="212" t="str">
        <f t="shared" si="82"/>
        <v/>
      </c>
      <c r="H711" s="92">
        <f>IF(OR(ERR=FALSE,AND(F711="",G711="")),0,IF($C$12="D",$H$13+SUM($F$14:F711)-SUM($G$14:G711),$H$13-SUM($F$14:F711)+SUM($G$14:G711)))</f>
        <v>0</v>
      </c>
      <c r="I711" s="7"/>
    </row>
    <row r="712" spans="1:9">
      <c r="A712" s="89">
        <f t="shared" si="83"/>
        <v>699</v>
      </c>
      <c r="B712" s="185" t="str">
        <f t="shared" si="77"/>
        <v/>
      </c>
      <c r="C712" s="90" t="str">
        <f t="shared" si="78"/>
        <v/>
      </c>
      <c r="D712" s="89" t="str">
        <f t="shared" si="79"/>
        <v/>
      </c>
      <c r="E712" s="91" t="str">
        <f t="shared" si="80"/>
        <v/>
      </c>
      <c r="F712" s="212" t="str">
        <f t="shared" si="81"/>
        <v/>
      </c>
      <c r="G712" s="212" t="str">
        <f t="shared" si="82"/>
        <v/>
      </c>
      <c r="H712" s="92">
        <f>IF(OR(ERR=FALSE,AND(F712="",G712="")),0,IF($C$12="D",$H$13+SUM($F$14:F712)-SUM($G$14:G712),$H$13-SUM($F$14:F712)+SUM($G$14:G712)))</f>
        <v>0</v>
      </c>
      <c r="I712" s="7"/>
    </row>
    <row r="713" spans="1:9">
      <c r="A713" s="89">
        <f t="shared" si="83"/>
        <v>700</v>
      </c>
      <c r="B713" s="185" t="str">
        <f t="shared" si="77"/>
        <v/>
      </c>
      <c r="C713" s="90" t="str">
        <f t="shared" si="78"/>
        <v/>
      </c>
      <c r="D713" s="89" t="str">
        <f t="shared" si="79"/>
        <v/>
      </c>
      <c r="E713" s="91" t="str">
        <f t="shared" si="80"/>
        <v/>
      </c>
      <c r="F713" s="212" t="str">
        <f t="shared" si="81"/>
        <v/>
      </c>
      <c r="G713" s="212" t="str">
        <f t="shared" si="82"/>
        <v/>
      </c>
      <c r="H713" s="92">
        <f>IF(OR(ERR=FALSE,AND(F713="",G713="")),0,IF($C$12="D",$H$13+SUM($F$14:F713)-SUM($G$14:G713),$H$13-SUM($F$14:F713)+SUM($G$14:G713)))</f>
        <v>0</v>
      </c>
      <c r="I713" s="7"/>
    </row>
    <row r="714" spans="1:9">
      <c r="A714" s="89">
        <f t="shared" si="83"/>
        <v>701</v>
      </c>
      <c r="B714" s="185" t="str">
        <f t="shared" si="77"/>
        <v/>
      </c>
      <c r="C714" s="90" t="str">
        <f t="shared" si="78"/>
        <v/>
      </c>
      <c r="D714" s="89" t="str">
        <f t="shared" si="79"/>
        <v/>
      </c>
      <c r="E714" s="91" t="str">
        <f t="shared" si="80"/>
        <v/>
      </c>
      <c r="F714" s="212" t="str">
        <f t="shared" si="81"/>
        <v/>
      </c>
      <c r="G714" s="212" t="str">
        <f t="shared" si="82"/>
        <v/>
      </c>
      <c r="H714" s="92">
        <f>IF(OR(ERR=FALSE,AND(F714="",G714="")),0,IF($C$12="D",$H$13+SUM($F$14:F714)-SUM($G$14:G714),$H$13-SUM($F$14:F714)+SUM($G$14:G714)))</f>
        <v>0</v>
      </c>
      <c r="I714" s="7"/>
    </row>
    <row r="715" spans="1:9">
      <c r="A715" s="89">
        <f t="shared" si="83"/>
        <v>702</v>
      </c>
      <c r="B715" s="185" t="str">
        <f t="shared" si="77"/>
        <v/>
      </c>
      <c r="C715" s="90" t="str">
        <f t="shared" si="78"/>
        <v/>
      </c>
      <c r="D715" s="89" t="str">
        <f t="shared" si="79"/>
        <v/>
      </c>
      <c r="E715" s="91" t="str">
        <f t="shared" si="80"/>
        <v/>
      </c>
      <c r="F715" s="212" t="str">
        <f t="shared" si="81"/>
        <v/>
      </c>
      <c r="G715" s="212" t="str">
        <f t="shared" si="82"/>
        <v/>
      </c>
      <c r="H715" s="92">
        <f>IF(OR(ERR=FALSE,AND(F715="",G715="")),0,IF($C$12="D",$H$13+SUM($F$14:F715)-SUM($G$14:G715),$H$13-SUM($F$14:F715)+SUM($G$14:G715)))</f>
        <v>0</v>
      </c>
      <c r="I715" s="7"/>
    </row>
    <row r="716" spans="1:9">
      <c r="A716" s="89">
        <f t="shared" si="83"/>
        <v>703</v>
      </c>
      <c r="B716" s="185" t="str">
        <f t="shared" si="77"/>
        <v/>
      </c>
      <c r="C716" s="90" t="str">
        <f t="shared" si="78"/>
        <v/>
      </c>
      <c r="D716" s="89" t="str">
        <f t="shared" si="79"/>
        <v/>
      </c>
      <c r="E716" s="91" t="str">
        <f t="shared" si="80"/>
        <v/>
      </c>
      <c r="F716" s="212" t="str">
        <f t="shared" si="81"/>
        <v/>
      </c>
      <c r="G716" s="212" t="str">
        <f t="shared" si="82"/>
        <v/>
      </c>
      <c r="H716" s="92">
        <f>IF(OR(ERR=FALSE,AND(F716="",G716="")),0,IF($C$12="D",$H$13+SUM($F$14:F716)-SUM($G$14:G716),$H$13-SUM($F$14:F716)+SUM($G$14:G716)))</f>
        <v>0</v>
      </c>
      <c r="I716" s="7"/>
    </row>
    <row r="717" spans="1:9">
      <c r="A717" s="89">
        <f t="shared" si="83"/>
        <v>704</v>
      </c>
      <c r="B717" s="185" t="str">
        <f t="shared" si="77"/>
        <v/>
      </c>
      <c r="C717" s="90" t="str">
        <f t="shared" si="78"/>
        <v/>
      </c>
      <c r="D717" s="89" t="str">
        <f t="shared" si="79"/>
        <v/>
      </c>
      <c r="E717" s="91" t="str">
        <f t="shared" si="80"/>
        <v/>
      </c>
      <c r="F717" s="212" t="str">
        <f t="shared" si="81"/>
        <v/>
      </c>
      <c r="G717" s="212" t="str">
        <f t="shared" si="82"/>
        <v/>
      </c>
      <c r="H717" s="92">
        <f>IF(OR(ERR=FALSE,AND(F717="",G717="")),0,IF($C$12="D",$H$13+SUM($F$14:F717)-SUM($G$14:G717),$H$13-SUM($F$14:F717)+SUM($G$14:G717)))</f>
        <v>0</v>
      </c>
      <c r="I717" s="7"/>
    </row>
    <row r="718" spans="1:9">
      <c r="A718" s="89">
        <f t="shared" si="83"/>
        <v>705</v>
      </c>
      <c r="B718" s="185" t="str">
        <f t="shared" si="77"/>
        <v/>
      </c>
      <c r="C718" s="90" t="str">
        <f t="shared" si="78"/>
        <v/>
      </c>
      <c r="D718" s="89" t="str">
        <f t="shared" si="79"/>
        <v/>
      </c>
      <c r="E718" s="91" t="str">
        <f t="shared" si="80"/>
        <v/>
      </c>
      <c r="F718" s="212" t="str">
        <f t="shared" si="81"/>
        <v/>
      </c>
      <c r="G718" s="212" t="str">
        <f t="shared" si="82"/>
        <v/>
      </c>
      <c r="H718" s="92">
        <f>IF(OR(ERR=FALSE,AND(F718="",G718="")),0,IF($C$12="D",$H$13+SUM($F$14:F718)-SUM($G$14:G718),$H$13-SUM($F$14:F718)+SUM($G$14:G718)))</f>
        <v>0</v>
      </c>
      <c r="I718" s="7"/>
    </row>
    <row r="719" spans="1:9">
      <c r="A719" s="89">
        <f t="shared" si="83"/>
        <v>706</v>
      </c>
      <c r="B719" s="185" t="str">
        <f t="shared" ref="B719:B782" si="84">IF(ISERROR(VLOOKUP(A719&amp;H$9,JU_AKUN,6,FALSE)=TRUE),"",VLOOKUP(A719&amp;H$9,JU_AKUN,6,FALSE))</f>
        <v/>
      </c>
      <c r="C719" s="90" t="str">
        <f t="shared" ref="C719:C782" si="85">IF(ISERROR(VLOOKUP(A719&amp;H$9,JU_AKUN,7,FALSE)=TRUE),"",VLOOKUP(A719&amp;H$9,JU_AKUN,7,FALSE))</f>
        <v/>
      </c>
      <c r="D719" s="89" t="str">
        <f t="shared" ref="D719:D782" si="86">IF(ISERROR(VLOOKUP(A719&amp;H$9,JU_AKUN,8,FALSE)=TRUE),"",VLOOKUP(A719&amp;H$9,JU_AKUN,8,FALSE))</f>
        <v/>
      </c>
      <c r="E719" s="91" t="str">
        <f t="shared" ref="E719:E782" si="87">IF(ISERROR(VLOOKUP(A719&amp;H$9,JU_AKUN,9,FALSE)=TRUE),"",VLOOKUP(A719&amp;H$9,JU_AKUN,9,FALSE))</f>
        <v/>
      </c>
      <c r="F719" s="212" t="str">
        <f t="shared" ref="F719:F782" si="88">IF(ISERROR(VLOOKUP(A719&amp;H$9,JU_AKUN,14,FALSE)=TRUE),"",VLOOKUP(A719&amp;H$9,JU_AKUN,14,FALSE))</f>
        <v/>
      </c>
      <c r="G719" s="212" t="str">
        <f t="shared" ref="G719:G782" si="89">IF(ISERROR(VLOOKUP(A719&amp;H$9,JU_AKUN,15,FALSE)=TRUE),"",VLOOKUP(A719&amp;H$9,JU_AKUN,15,FALSE))</f>
        <v/>
      </c>
      <c r="H719" s="92">
        <f>IF(OR(ERR=FALSE,AND(F719="",G719="")),0,IF($C$12="D",$H$13+SUM($F$14:F719)-SUM($G$14:G719),$H$13-SUM($F$14:F719)+SUM($G$14:G719)))</f>
        <v>0</v>
      </c>
      <c r="I719" s="7"/>
    </row>
    <row r="720" spans="1:9">
      <c r="A720" s="89">
        <f t="shared" si="83"/>
        <v>707</v>
      </c>
      <c r="B720" s="185" t="str">
        <f t="shared" si="84"/>
        <v/>
      </c>
      <c r="C720" s="90" t="str">
        <f t="shared" si="85"/>
        <v/>
      </c>
      <c r="D720" s="89" t="str">
        <f t="shared" si="86"/>
        <v/>
      </c>
      <c r="E720" s="91" t="str">
        <f t="shared" si="87"/>
        <v/>
      </c>
      <c r="F720" s="212" t="str">
        <f t="shared" si="88"/>
        <v/>
      </c>
      <c r="G720" s="212" t="str">
        <f t="shared" si="89"/>
        <v/>
      </c>
      <c r="H720" s="92">
        <f>IF(OR(ERR=FALSE,AND(F720="",G720="")),0,IF($C$12="D",$H$13+SUM($F$14:F720)-SUM($G$14:G720),$H$13-SUM($F$14:F720)+SUM($G$14:G720)))</f>
        <v>0</v>
      </c>
      <c r="I720" s="7"/>
    </row>
    <row r="721" spans="1:9">
      <c r="A721" s="89">
        <f t="shared" si="83"/>
        <v>708</v>
      </c>
      <c r="B721" s="185" t="str">
        <f t="shared" si="84"/>
        <v/>
      </c>
      <c r="C721" s="90" t="str">
        <f t="shared" si="85"/>
        <v/>
      </c>
      <c r="D721" s="89" t="str">
        <f t="shared" si="86"/>
        <v/>
      </c>
      <c r="E721" s="91" t="str">
        <f t="shared" si="87"/>
        <v/>
      </c>
      <c r="F721" s="212" t="str">
        <f t="shared" si="88"/>
        <v/>
      </c>
      <c r="G721" s="212" t="str">
        <f t="shared" si="89"/>
        <v/>
      </c>
      <c r="H721" s="92">
        <f>IF(OR(ERR=FALSE,AND(F721="",G721="")),0,IF($C$12="D",$H$13+SUM($F$14:F721)-SUM($G$14:G721),$H$13-SUM($F$14:F721)+SUM($G$14:G721)))</f>
        <v>0</v>
      </c>
      <c r="I721" s="7"/>
    </row>
    <row r="722" spans="1:9">
      <c r="A722" s="89">
        <f t="shared" si="83"/>
        <v>709</v>
      </c>
      <c r="B722" s="185" t="str">
        <f t="shared" si="84"/>
        <v/>
      </c>
      <c r="C722" s="90" t="str">
        <f t="shared" si="85"/>
        <v/>
      </c>
      <c r="D722" s="89" t="str">
        <f t="shared" si="86"/>
        <v/>
      </c>
      <c r="E722" s="91" t="str">
        <f t="shared" si="87"/>
        <v/>
      </c>
      <c r="F722" s="212" t="str">
        <f t="shared" si="88"/>
        <v/>
      </c>
      <c r="G722" s="212" t="str">
        <f t="shared" si="89"/>
        <v/>
      </c>
      <c r="H722" s="92">
        <f>IF(OR(ERR=FALSE,AND(F722="",G722="")),0,IF($C$12="D",$H$13+SUM($F$14:F722)-SUM($G$14:G722),$H$13-SUM($F$14:F722)+SUM($G$14:G722)))</f>
        <v>0</v>
      </c>
      <c r="I722" s="7"/>
    </row>
    <row r="723" spans="1:9">
      <c r="A723" s="89">
        <f t="shared" si="83"/>
        <v>710</v>
      </c>
      <c r="B723" s="185" t="str">
        <f t="shared" si="84"/>
        <v/>
      </c>
      <c r="C723" s="90" t="str">
        <f t="shared" si="85"/>
        <v/>
      </c>
      <c r="D723" s="89" t="str">
        <f t="shared" si="86"/>
        <v/>
      </c>
      <c r="E723" s="91" t="str">
        <f t="shared" si="87"/>
        <v/>
      </c>
      <c r="F723" s="212" t="str">
        <f t="shared" si="88"/>
        <v/>
      </c>
      <c r="G723" s="212" t="str">
        <f t="shared" si="89"/>
        <v/>
      </c>
      <c r="H723" s="92">
        <f>IF(OR(ERR=FALSE,AND(F723="",G723="")),0,IF($C$12="D",$H$13+SUM($F$14:F723)-SUM($G$14:G723),$H$13-SUM($F$14:F723)+SUM($G$14:G723)))</f>
        <v>0</v>
      </c>
      <c r="I723" s="7"/>
    </row>
    <row r="724" spans="1:9">
      <c r="A724" s="89">
        <f t="shared" si="83"/>
        <v>711</v>
      </c>
      <c r="B724" s="185" t="str">
        <f t="shared" si="84"/>
        <v/>
      </c>
      <c r="C724" s="90" t="str">
        <f t="shared" si="85"/>
        <v/>
      </c>
      <c r="D724" s="89" t="str">
        <f t="shared" si="86"/>
        <v/>
      </c>
      <c r="E724" s="91" t="str">
        <f t="shared" si="87"/>
        <v/>
      </c>
      <c r="F724" s="212" t="str">
        <f t="shared" si="88"/>
        <v/>
      </c>
      <c r="G724" s="212" t="str">
        <f t="shared" si="89"/>
        <v/>
      </c>
      <c r="H724" s="92">
        <f>IF(OR(ERR=FALSE,AND(F724="",G724="")),0,IF($C$12="D",$H$13+SUM($F$14:F724)-SUM($G$14:G724),$H$13-SUM($F$14:F724)+SUM($G$14:G724)))</f>
        <v>0</v>
      </c>
      <c r="I724" s="7"/>
    </row>
    <row r="725" spans="1:9">
      <c r="A725" s="89">
        <f t="shared" si="83"/>
        <v>712</v>
      </c>
      <c r="B725" s="185" t="str">
        <f t="shared" si="84"/>
        <v/>
      </c>
      <c r="C725" s="90" t="str">
        <f t="shared" si="85"/>
        <v/>
      </c>
      <c r="D725" s="89" t="str">
        <f t="shared" si="86"/>
        <v/>
      </c>
      <c r="E725" s="91" t="str">
        <f t="shared" si="87"/>
        <v/>
      </c>
      <c r="F725" s="212" t="str">
        <f t="shared" si="88"/>
        <v/>
      </c>
      <c r="G725" s="212" t="str">
        <f t="shared" si="89"/>
        <v/>
      </c>
      <c r="H725" s="92">
        <f>IF(OR(ERR=FALSE,AND(F725="",G725="")),0,IF($C$12="D",$H$13+SUM($F$14:F725)-SUM($G$14:G725),$H$13-SUM($F$14:F725)+SUM($G$14:G725)))</f>
        <v>0</v>
      </c>
      <c r="I725" s="7"/>
    </row>
    <row r="726" spans="1:9">
      <c r="A726" s="89">
        <f t="shared" si="83"/>
        <v>713</v>
      </c>
      <c r="B726" s="185" t="str">
        <f t="shared" si="84"/>
        <v/>
      </c>
      <c r="C726" s="90" t="str">
        <f t="shared" si="85"/>
        <v/>
      </c>
      <c r="D726" s="89" t="str">
        <f t="shared" si="86"/>
        <v/>
      </c>
      <c r="E726" s="91" t="str">
        <f t="shared" si="87"/>
        <v/>
      </c>
      <c r="F726" s="212" t="str">
        <f t="shared" si="88"/>
        <v/>
      </c>
      <c r="G726" s="212" t="str">
        <f t="shared" si="89"/>
        <v/>
      </c>
      <c r="H726" s="92">
        <f>IF(OR(ERR=FALSE,AND(F726="",G726="")),0,IF($C$12="D",$H$13+SUM($F$14:F726)-SUM($G$14:G726),$H$13-SUM($F$14:F726)+SUM($G$14:G726)))</f>
        <v>0</v>
      </c>
      <c r="I726" s="7"/>
    </row>
    <row r="727" spans="1:9">
      <c r="A727" s="89">
        <f t="shared" si="83"/>
        <v>714</v>
      </c>
      <c r="B727" s="185" t="str">
        <f t="shared" si="84"/>
        <v/>
      </c>
      <c r="C727" s="90" t="str">
        <f t="shared" si="85"/>
        <v/>
      </c>
      <c r="D727" s="89" t="str">
        <f t="shared" si="86"/>
        <v/>
      </c>
      <c r="E727" s="91" t="str">
        <f t="shared" si="87"/>
        <v/>
      </c>
      <c r="F727" s="212" t="str">
        <f t="shared" si="88"/>
        <v/>
      </c>
      <c r="G727" s="212" t="str">
        <f t="shared" si="89"/>
        <v/>
      </c>
      <c r="H727" s="92">
        <f>IF(OR(ERR=FALSE,AND(F727="",G727="")),0,IF($C$12="D",$H$13+SUM($F$14:F727)-SUM($G$14:G727),$H$13-SUM($F$14:F727)+SUM($G$14:G727)))</f>
        <v>0</v>
      </c>
      <c r="I727" s="7"/>
    </row>
    <row r="728" spans="1:9">
      <c r="A728" s="89">
        <f t="shared" si="83"/>
        <v>715</v>
      </c>
      <c r="B728" s="185" t="str">
        <f t="shared" si="84"/>
        <v/>
      </c>
      <c r="C728" s="90" t="str">
        <f t="shared" si="85"/>
        <v/>
      </c>
      <c r="D728" s="89" t="str">
        <f t="shared" si="86"/>
        <v/>
      </c>
      <c r="E728" s="91" t="str">
        <f t="shared" si="87"/>
        <v/>
      </c>
      <c r="F728" s="212" t="str">
        <f t="shared" si="88"/>
        <v/>
      </c>
      <c r="G728" s="212" t="str">
        <f t="shared" si="89"/>
        <v/>
      </c>
      <c r="H728" s="92">
        <f>IF(OR(ERR=FALSE,AND(F728="",G728="")),0,IF($C$12="D",$H$13+SUM($F$14:F728)-SUM($G$14:G728),$H$13-SUM($F$14:F728)+SUM($G$14:G728)))</f>
        <v>0</v>
      </c>
      <c r="I728" s="7"/>
    </row>
    <row r="729" spans="1:9">
      <c r="A729" s="89">
        <f t="shared" si="83"/>
        <v>716</v>
      </c>
      <c r="B729" s="185" t="str">
        <f t="shared" si="84"/>
        <v/>
      </c>
      <c r="C729" s="90" t="str">
        <f t="shared" si="85"/>
        <v/>
      </c>
      <c r="D729" s="89" t="str">
        <f t="shared" si="86"/>
        <v/>
      </c>
      <c r="E729" s="91" t="str">
        <f t="shared" si="87"/>
        <v/>
      </c>
      <c r="F729" s="212" t="str">
        <f t="shared" si="88"/>
        <v/>
      </c>
      <c r="G729" s="212" t="str">
        <f t="shared" si="89"/>
        <v/>
      </c>
      <c r="H729" s="92">
        <f>IF(OR(ERR=FALSE,AND(F729="",G729="")),0,IF($C$12="D",$H$13+SUM($F$14:F729)-SUM($G$14:G729),$H$13-SUM($F$14:F729)+SUM($G$14:G729)))</f>
        <v>0</v>
      </c>
      <c r="I729" s="7"/>
    </row>
    <row r="730" spans="1:9">
      <c r="A730" s="89">
        <f t="shared" si="83"/>
        <v>717</v>
      </c>
      <c r="B730" s="185" t="str">
        <f t="shared" si="84"/>
        <v/>
      </c>
      <c r="C730" s="90" t="str">
        <f t="shared" si="85"/>
        <v/>
      </c>
      <c r="D730" s="89" t="str">
        <f t="shared" si="86"/>
        <v/>
      </c>
      <c r="E730" s="91" t="str">
        <f t="shared" si="87"/>
        <v/>
      </c>
      <c r="F730" s="212" t="str">
        <f t="shared" si="88"/>
        <v/>
      </c>
      <c r="G730" s="212" t="str">
        <f t="shared" si="89"/>
        <v/>
      </c>
      <c r="H730" s="92">
        <f>IF(OR(ERR=FALSE,AND(F730="",G730="")),0,IF($C$12="D",$H$13+SUM($F$14:F730)-SUM($G$14:G730),$H$13-SUM($F$14:F730)+SUM($G$14:G730)))</f>
        <v>0</v>
      </c>
      <c r="I730" s="7"/>
    </row>
    <row r="731" spans="1:9">
      <c r="A731" s="89">
        <f t="shared" si="83"/>
        <v>718</v>
      </c>
      <c r="B731" s="185" t="str">
        <f t="shared" si="84"/>
        <v/>
      </c>
      <c r="C731" s="90" t="str">
        <f t="shared" si="85"/>
        <v/>
      </c>
      <c r="D731" s="89" t="str">
        <f t="shared" si="86"/>
        <v/>
      </c>
      <c r="E731" s="91" t="str">
        <f t="shared" si="87"/>
        <v/>
      </c>
      <c r="F731" s="212" t="str">
        <f t="shared" si="88"/>
        <v/>
      </c>
      <c r="G731" s="212" t="str">
        <f t="shared" si="89"/>
        <v/>
      </c>
      <c r="H731" s="92">
        <f>IF(OR(ERR=FALSE,AND(F731="",G731="")),0,IF($C$12="D",$H$13+SUM($F$14:F731)-SUM($G$14:G731),$H$13-SUM($F$14:F731)+SUM($G$14:G731)))</f>
        <v>0</v>
      </c>
      <c r="I731" s="7"/>
    </row>
    <row r="732" spans="1:9">
      <c r="A732" s="89">
        <f t="shared" si="83"/>
        <v>719</v>
      </c>
      <c r="B732" s="185" t="str">
        <f t="shared" si="84"/>
        <v/>
      </c>
      <c r="C732" s="90" t="str">
        <f t="shared" si="85"/>
        <v/>
      </c>
      <c r="D732" s="89" t="str">
        <f t="shared" si="86"/>
        <v/>
      </c>
      <c r="E732" s="91" t="str">
        <f t="shared" si="87"/>
        <v/>
      </c>
      <c r="F732" s="212" t="str">
        <f t="shared" si="88"/>
        <v/>
      </c>
      <c r="G732" s="212" t="str">
        <f t="shared" si="89"/>
        <v/>
      </c>
      <c r="H732" s="92">
        <f>IF(OR(ERR=FALSE,AND(F732="",G732="")),0,IF($C$12="D",$H$13+SUM($F$14:F732)-SUM($G$14:G732),$H$13-SUM($F$14:F732)+SUM($G$14:G732)))</f>
        <v>0</v>
      </c>
      <c r="I732" s="7"/>
    </row>
    <row r="733" spans="1:9">
      <c r="A733" s="89">
        <f t="shared" si="83"/>
        <v>720</v>
      </c>
      <c r="B733" s="185" t="str">
        <f t="shared" si="84"/>
        <v/>
      </c>
      <c r="C733" s="90" t="str">
        <f t="shared" si="85"/>
        <v/>
      </c>
      <c r="D733" s="89" t="str">
        <f t="shared" si="86"/>
        <v/>
      </c>
      <c r="E733" s="91" t="str">
        <f t="shared" si="87"/>
        <v/>
      </c>
      <c r="F733" s="212" t="str">
        <f t="shared" si="88"/>
        <v/>
      </c>
      <c r="G733" s="212" t="str">
        <f t="shared" si="89"/>
        <v/>
      </c>
      <c r="H733" s="92">
        <f>IF(OR(ERR=FALSE,AND(F733="",G733="")),0,IF($C$12="D",$H$13+SUM($F$14:F733)-SUM($G$14:G733),$H$13-SUM($F$14:F733)+SUM($G$14:G733)))</f>
        <v>0</v>
      </c>
      <c r="I733" s="7"/>
    </row>
    <row r="734" spans="1:9">
      <c r="A734" s="89">
        <f t="shared" si="83"/>
        <v>721</v>
      </c>
      <c r="B734" s="185" t="str">
        <f t="shared" si="84"/>
        <v/>
      </c>
      <c r="C734" s="90" t="str">
        <f t="shared" si="85"/>
        <v/>
      </c>
      <c r="D734" s="89" t="str">
        <f t="shared" si="86"/>
        <v/>
      </c>
      <c r="E734" s="91" t="str">
        <f t="shared" si="87"/>
        <v/>
      </c>
      <c r="F734" s="212" t="str">
        <f t="shared" si="88"/>
        <v/>
      </c>
      <c r="G734" s="212" t="str">
        <f t="shared" si="89"/>
        <v/>
      </c>
      <c r="H734" s="92">
        <f>IF(OR(ERR=FALSE,AND(F734="",G734="")),0,IF($C$12="D",$H$13+SUM($F$14:F734)-SUM($G$14:G734),$H$13-SUM($F$14:F734)+SUM($G$14:G734)))</f>
        <v>0</v>
      </c>
      <c r="I734" s="7"/>
    </row>
    <row r="735" spans="1:9">
      <c r="A735" s="89">
        <f t="shared" si="83"/>
        <v>722</v>
      </c>
      <c r="B735" s="185" t="str">
        <f t="shared" si="84"/>
        <v/>
      </c>
      <c r="C735" s="90" t="str">
        <f t="shared" si="85"/>
        <v/>
      </c>
      <c r="D735" s="89" t="str">
        <f t="shared" si="86"/>
        <v/>
      </c>
      <c r="E735" s="228" t="str">
        <f t="shared" si="87"/>
        <v/>
      </c>
      <c r="F735" s="212" t="str">
        <f t="shared" si="88"/>
        <v/>
      </c>
      <c r="G735" s="212" t="str">
        <f t="shared" si="89"/>
        <v/>
      </c>
      <c r="H735" s="92">
        <f>IF(OR(ERR=FALSE,AND(F735="",G735="")),0,IF($C$12="D",$H$13+SUM($F$14:F735)-SUM($G$14:G735),$H$13-SUM($F$14:F735)+SUM($G$14:G735)))</f>
        <v>0</v>
      </c>
      <c r="I735" s="7"/>
    </row>
    <row r="736" spans="1:9">
      <c r="A736" s="89">
        <f t="shared" si="83"/>
        <v>723</v>
      </c>
      <c r="B736" s="185" t="str">
        <f t="shared" si="84"/>
        <v/>
      </c>
      <c r="C736" s="90" t="str">
        <f t="shared" si="85"/>
        <v/>
      </c>
      <c r="D736" s="89" t="str">
        <f t="shared" si="86"/>
        <v/>
      </c>
      <c r="E736" s="91" t="str">
        <f t="shared" si="87"/>
        <v/>
      </c>
      <c r="F736" s="212" t="str">
        <f t="shared" si="88"/>
        <v/>
      </c>
      <c r="G736" s="212" t="str">
        <f t="shared" si="89"/>
        <v/>
      </c>
      <c r="H736" s="92">
        <f>IF(OR(ERR=FALSE,AND(F736="",G736="")),0,IF($C$12="D",$H$13+SUM($F$14:F736)-SUM($G$14:G736),$H$13-SUM($F$14:F736)+SUM($G$14:G736)))</f>
        <v>0</v>
      </c>
      <c r="I736" s="7"/>
    </row>
    <row r="737" spans="1:9">
      <c r="A737" s="89">
        <f t="shared" si="83"/>
        <v>724</v>
      </c>
      <c r="B737" s="185" t="str">
        <f t="shared" si="84"/>
        <v/>
      </c>
      <c r="C737" s="90" t="str">
        <f t="shared" si="85"/>
        <v/>
      </c>
      <c r="D737" s="89" t="str">
        <f t="shared" si="86"/>
        <v/>
      </c>
      <c r="E737" s="91" t="str">
        <f t="shared" si="87"/>
        <v/>
      </c>
      <c r="F737" s="212" t="str">
        <f t="shared" si="88"/>
        <v/>
      </c>
      <c r="G737" s="212" t="str">
        <f t="shared" si="89"/>
        <v/>
      </c>
      <c r="H737" s="92">
        <f>IF(OR(ERR=FALSE,AND(F737="",G737="")),0,IF($C$12="D",$H$13+SUM($F$14:F737)-SUM($G$14:G737),$H$13-SUM($F$14:F737)+SUM($G$14:G737)))</f>
        <v>0</v>
      </c>
      <c r="I737" s="7"/>
    </row>
    <row r="738" spans="1:9">
      <c r="A738" s="89">
        <f t="shared" si="83"/>
        <v>725</v>
      </c>
      <c r="B738" s="185" t="str">
        <f t="shared" si="84"/>
        <v/>
      </c>
      <c r="C738" s="90" t="str">
        <f t="shared" si="85"/>
        <v/>
      </c>
      <c r="D738" s="89" t="str">
        <f t="shared" si="86"/>
        <v/>
      </c>
      <c r="E738" s="91" t="str">
        <f t="shared" si="87"/>
        <v/>
      </c>
      <c r="F738" s="212" t="str">
        <f t="shared" si="88"/>
        <v/>
      </c>
      <c r="G738" s="212" t="str">
        <f t="shared" si="89"/>
        <v/>
      </c>
      <c r="H738" s="92">
        <f>IF(OR(ERR=FALSE,AND(F738="",G738="")),0,IF($C$12="D",$H$13+SUM($F$14:F738)-SUM($G$14:G738),$H$13-SUM($F$14:F738)+SUM($G$14:G738)))</f>
        <v>0</v>
      </c>
      <c r="I738" s="7"/>
    </row>
    <row r="739" spans="1:9">
      <c r="A739" s="89">
        <f t="shared" si="83"/>
        <v>726</v>
      </c>
      <c r="B739" s="185" t="str">
        <f t="shared" si="84"/>
        <v/>
      </c>
      <c r="C739" s="90" t="str">
        <f t="shared" si="85"/>
        <v/>
      </c>
      <c r="D739" s="89" t="str">
        <f t="shared" si="86"/>
        <v/>
      </c>
      <c r="E739" s="91" t="str">
        <f t="shared" si="87"/>
        <v/>
      </c>
      <c r="F739" s="212" t="str">
        <f t="shared" si="88"/>
        <v/>
      </c>
      <c r="G739" s="212" t="str">
        <f t="shared" si="89"/>
        <v/>
      </c>
      <c r="H739" s="92">
        <f>IF(OR(ERR=FALSE,AND(F739="",G739="")),0,IF($C$12="D",$H$13+SUM($F$14:F739)-SUM($G$14:G739),$H$13-SUM($F$14:F739)+SUM($G$14:G739)))</f>
        <v>0</v>
      </c>
      <c r="I739" s="7"/>
    </row>
    <row r="740" spans="1:9">
      <c r="A740" s="89">
        <f t="shared" si="83"/>
        <v>727</v>
      </c>
      <c r="B740" s="185" t="str">
        <f t="shared" si="84"/>
        <v/>
      </c>
      <c r="C740" s="90" t="str">
        <f t="shared" si="85"/>
        <v/>
      </c>
      <c r="D740" s="89" t="str">
        <f t="shared" si="86"/>
        <v/>
      </c>
      <c r="E740" s="91" t="str">
        <f t="shared" si="87"/>
        <v/>
      </c>
      <c r="F740" s="212" t="str">
        <f t="shared" si="88"/>
        <v/>
      </c>
      <c r="G740" s="212" t="str">
        <f t="shared" si="89"/>
        <v/>
      </c>
      <c r="H740" s="92">
        <f>IF(OR(ERR=FALSE,AND(F740="",G740="")),0,IF($C$12="D",$H$13+SUM($F$14:F740)-SUM($G$14:G740),$H$13-SUM($F$14:F740)+SUM($G$14:G740)))</f>
        <v>0</v>
      </c>
      <c r="I740" s="7"/>
    </row>
    <row r="741" spans="1:9">
      <c r="A741" s="89">
        <f t="shared" si="83"/>
        <v>728</v>
      </c>
      <c r="B741" s="185" t="str">
        <f t="shared" si="84"/>
        <v/>
      </c>
      <c r="C741" s="90" t="str">
        <f t="shared" si="85"/>
        <v/>
      </c>
      <c r="D741" s="89" t="str">
        <f t="shared" si="86"/>
        <v/>
      </c>
      <c r="E741" s="91" t="str">
        <f t="shared" si="87"/>
        <v/>
      </c>
      <c r="F741" s="212" t="str">
        <f t="shared" si="88"/>
        <v/>
      </c>
      <c r="G741" s="212" t="str">
        <f t="shared" si="89"/>
        <v/>
      </c>
      <c r="H741" s="92">
        <f>IF(OR(ERR=FALSE,AND(F741="",G741="")),0,IF($C$12="D",$H$13+SUM($F$14:F741)-SUM($G$14:G741),$H$13-SUM($F$14:F741)+SUM($G$14:G741)))</f>
        <v>0</v>
      </c>
      <c r="I741" s="7"/>
    </row>
    <row r="742" spans="1:9">
      <c r="A742" s="89">
        <f t="shared" si="83"/>
        <v>729</v>
      </c>
      <c r="B742" s="185" t="str">
        <f t="shared" si="84"/>
        <v/>
      </c>
      <c r="C742" s="90" t="str">
        <f t="shared" si="85"/>
        <v/>
      </c>
      <c r="D742" s="89" t="str">
        <f t="shared" si="86"/>
        <v/>
      </c>
      <c r="E742" s="91" t="str">
        <f t="shared" si="87"/>
        <v/>
      </c>
      <c r="F742" s="212" t="str">
        <f t="shared" si="88"/>
        <v/>
      </c>
      <c r="G742" s="212" t="str">
        <f t="shared" si="89"/>
        <v/>
      </c>
      <c r="H742" s="92">
        <f>IF(OR(ERR=FALSE,AND(F742="",G742="")),0,IF($C$12="D",$H$13+SUM($F$14:F742)-SUM($G$14:G742),$H$13-SUM($F$14:F742)+SUM($G$14:G742)))</f>
        <v>0</v>
      </c>
      <c r="I742" s="7"/>
    </row>
    <row r="743" spans="1:9">
      <c r="A743" s="89">
        <f t="shared" si="83"/>
        <v>730</v>
      </c>
      <c r="B743" s="185" t="str">
        <f t="shared" si="84"/>
        <v/>
      </c>
      <c r="C743" s="90" t="str">
        <f t="shared" si="85"/>
        <v/>
      </c>
      <c r="D743" s="89" t="str">
        <f t="shared" si="86"/>
        <v/>
      </c>
      <c r="E743" s="91" t="str">
        <f t="shared" si="87"/>
        <v/>
      </c>
      <c r="F743" s="212" t="str">
        <f t="shared" si="88"/>
        <v/>
      </c>
      <c r="G743" s="212" t="str">
        <f t="shared" si="89"/>
        <v/>
      </c>
      <c r="H743" s="92">
        <f>IF(OR(ERR=FALSE,AND(F743="",G743="")),0,IF($C$12="D",$H$13+SUM($F$14:F743)-SUM($G$14:G743),$H$13-SUM($F$14:F743)+SUM($G$14:G743)))</f>
        <v>0</v>
      </c>
      <c r="I743" s="7"/>
    </row>
    <row r="744" spans="1:9">
      <c r="A744" s="89">
        <f t="shared" si="83"/>
        <v>731</v>
      </c>
      <c r="B744" s="185" t="str">
        <f t="shared" si="84"/>
        <v/>
      </c>
      <c r="C744" s="90" t="str">
        <f t="shared" si="85"/>
        <v/>
      </c>
      <c r="D744" s="89" t="str">
        <f t="shared" si="86"/>
        <v/>
      </c>
      <c r="E744" s="91" t="str">
        <f t="shared" si="87"/>
        <v/>
      </c>
      <c r="F744" s="212" t="str">
        <f t="shared" si="88"/>
        <v/>
      </c>
      <c r="G744" s="212" t="str">
        <f t="shared" si="89"/>
        <v/>
      </c>
      <c r="H744" s="92">
        <f>IF(OR(ERR=FALSE,AND(F744="",G744="")),0,IF($C$12="D",$H$13+SUM($F$14:F744)-SUM($G$14:G744),$H$13-SUM($F$14:F744)+SUM($G$14:G744)))</f>
        <v>0</v>
      </c>
      <c r="I744" s="7"/>
    </row>
    <row r="745" spans="1:9">
      <c r="A745" s="89">
        <f t="shared" si="83"/>
        <v>732</v>
      </c>
      <c r="B745" s="185" t="str">
        <f t="shared" si="84"/>
        <v/>
      </c>
      <c r="C745" s="90" t="str">
        <f t="shared" si="85"/>
        <v/>
      </c>
      <c r="D745" s="89" t="str">
        <f t="shared" si="86"/>
        <v/>
      </c>
      <c r="E745" s="91" t="str">
        <f t="shared" si="87"/>
        <v/>
      </c>
      <c r="F745" s="212" t="str">
        <f t="shared" si="88"/>
        <v/>
      </c>
      <c r="G745" s="212" t="str">
        <f t="shared" si="89"/>
        <v/>
      </c>
      <c r="H745" s="92">
        <f>IF(OR(ERR=FALSE,AND(F745="",G745="")),0,IF($C$12="D",$H$13+SUM($F$14:F745)-SUM($G$14:G745),$H$13-SUM($F$14:F745)+SUM($G$14:G745)))</f>
        <v>0</v>
      </c>
      <c r="I745" s="7"/>
    </row>
    <row r="746" spans="1:9">
      <c r="A746" s="89">
        <f t="shared" si="83"/>
        <v>733</v>
      </c>
      <c r="B746" s="185" t="str">
        <f t="shared" si="84"/>
        <v/>
      </c>
      <c r="C746" s="90" t="str">
        <f t="shared" si="85"/>
        <v/>
      </c>
      <c r="D746" s="89" t="str">
        <f t="shared" si="86"/>
        <v/>
      </c>
      <c r="E746" s="91" t="str">
        <f t="shared" si="87"/>
        <v/>
      </c>
      <c r="F746" s="212" t="str">
        <f t="shared" si="88"/>
        <v/>
      </c>
      <c r="G746" s="212" t="str">
        <f t="shared" si="89"/>
        <v/>
      </c>
      <c r="H746" s="92">
        <f>IF(OR(ERR=FALSE,AND(F746="",G746="")),0,IF($C$12="D",$H$13+SUM($F$14:F746)-SUM($G$14:G746),$H$13-SUM($F$14:F746)+SUM($G$14:G746)))</f>
        <v>0</v>
      </c>
      <c r="I746" s="7"/>
    </row>
    <row r="747" spans="1:9">
      <c r="A747" s="89">
        <f t="shared" si="83"/>
        <v>734</v>
      </c>
      <c r="B747" s="185" t="str">
        <f t="shared" si="84"/>
        <v/>
      </c>
      <c r="C747" s="90" t="str">
        <f t="shared" si="85"/>
        <v/>
      </c>
      <c r="D747" s="89" t="str">
        <f t="shared" si="86"/>
        <v/>
      </c>
      <c r="E747" s="91" t="str">
        <f t="shared" si="87"/>
        <v/>
      </c>
      <c r="F747" s="212" t="str">
        <f t="shared" si="88"/>
        <v/>
      </c>
      <c r="G747" s="212" t="str">
        <f t="shared" si="89"/>
        <v/>
      </c>
      <c r="H747" s="92">
        <f>IF(OR(ERR=FALSE,AND(F747="",G747="")),0,IF($C$12="D",$H$13+SUM($F$14:F747)-SUM($G$14:G747),$H$13-SUM($F$14:F747)+SUM($G$14:G747)))</f>
        <v>0</v>
      </c>
      <c r="I747" s="7"/>
    </row>
    <row r="748" spans="1:9">
      <c r="A748" s="89">
        <f t="shared" ref="A748:A811" si="90">A747+1</f>
        <v>735</v>
      </c>
      <c r="B748" s="185" t="str">
        <f t="shared" si="84"/>
        <v/>
      </c>
      <c r="C748" s="90" t="str">
        <f t="shared" si="85"/>
        <v/>
      </c>
      <c r="D748" s="89" t="str">
        <f t="shared" si="86"/>
        <v/>
      </c>
      <c r="E748" s="91" t="str">
        <f t="shared" si="87"/>
        <v/>
      </c>
      <c r="F748" s="212" t="str">
        <f t="shared" si="88"/>
        <v/>
      </c>
      <c r="G748" s="212" t="str">
        <f t="shared" si="89"/>
        <v/>
      </c>
      <c r="H748" s="92">
        <f>IF(OR(ERR=FALSE,AND(F748="",G748="")),0,IF($C$12="D",$H$13+SUM($F$14:F748)-SUM($G$14:G748),$H$13-SUM($F$14:F748)+SUM($G$14:G748)))</f>
        <v>0</v>
      </c>
      <c r="I748" s="7"/>
    </row>
    <row r="749" spans="1:9">
      <c r="A749" s="89">
        <f t="shared" si="90"/>
        <v>736</v>
      </c>
      <c r="B749" s="185" t="str">
        <f t="shared" si="84"/>
        <v/>
      </c>
      <c r="C749" s="90" t="str">
        <f t="shared" si="85"/>
        <v/>
      </c>
      <c r="D749" s="89" t="str">
        <f t="shared" si="86"/>
        <v/>
      </c>
      <c r="E749" s="91" t="str">
        <f t="shared" si="87"/>
        <v/>
      </c>
      <c r="F749" s="212" t="str">
        <f t="shared" si="88"/>
        <v/>
      </c>
      <c r="G749" s="212" t="str">
        <f t="shared" si="89"/>
        <v/>
      </c>
      <c r="H749" s="92">
        <f>IF(OR(ERR=FALSE,AND(F749="",G749="")),0,IF($C$12="D",$H$13+SUM($F$14:F749)-SUM($G$14:G749),$H$13-SUM($F$14:F749)+SUM($G$14:G749)))</f>
        <v>0</v>
      </c>
      <c r="I749" s="7"/>
    </row>
    <row r="750" spans="1:9">
      <c r="A750" s="89">
        <f t="shared" si="90"/>
        <v>737</v>
      </c>
      <c r="B750" s="185" t="str">
        <f t="shared" si="84"/>
        <v/>
      </c>
      <c r="C750" s="90" t="str">
        <f t="shared" si="85"/>
        <v/>
      </c>
      <c r="D750" s="89" t="str">
        <f t="shared" si="86"/>
        <v/>
      </c>
      <c r="E750" s="91" t="str">
        <f t="shared" si="87"/>
        <v/>
      </c>
      <c r="F750" s="212" t="str">
        <f t="shared" si="88"/>
        <v/>
      </c>
      <c r="G750" s="212" t="str">
        <f t="shared" si="89"/>
        <v/>
      </c>
      <c r="H750" s="92">
        <f>IF(OR(ERR=FALSE,AND(F750="",G750="")),0,IF($C$12="D",$H$13+SUM($F$14:F750)-SUM($G$14:G750),$H$13-SUM($F$14:F750)+SUM($G$14:G750)))</f>
        <v>0</v>
      </c>
      <c r="I750" s="7"/>
    </row>
    <row r="751" spans="1:9">
      <c r="A751" s="89">
        <f t="shared" si="90"/>
        <v>738</v>
      </c>
      <c r="B751" s="185" t="str">
        <f t="shared" si="84"/>
        <v/>
      </c>
      <c r="C751" s="90" t="str">
        <f t="shared" si="85"/>
        <v/>
      </c>
      <c r="D751" s="89" t="str">
        <f t="shared" si="86"/>
        <v/>
      </c>
      <c r="E751" s="91" t="str">
        <f t="shared" si="87"/>
        <v/>
      </c>
      <c r="F751" s="212" t="str">
        <f t="shared" si="88"/>
        <v/>
      </c>
      <c r="G751" s="212" t="str">
        <f t="shared" si="89"/>
        <v/>
      </c>
      <c r="H751" s="92">
        <f>IF(OR(ERR=FALSE,AND(F751="",G751="")),0,IF($C$12="D",$H$13+SUM($F$14:F751)-SUM($G$14:G751),$H$13-SUM($F$14:F751)+SUM($G$14:G751)))</f>
        <v>0</v>
      </c>
      <c r="I751" s="7"/>
    </row>
    <row r="752" spans="1:9">
      <c r="A752" s="89">
        <f t="shared" si="90"/>
        <v>739</v>
      </c>
      <c r="B752" s="185" t="str">
        <f t="shared" si="84"/>
        <v/>
      </c>
      <c r="C752" s="90" t="str">
        <f t="shared" si="85"/>
        <v/>
      </c>
      <c r="D752" s="89" t="str">
        <f t="shared" si="86"/>
        <v/>
      </c>
      <c r="E752" s="91" t="str">
        <f t="shared" si="87"/>
        <v/>
      </c>
      <c r="F752" s="212" t="str">
        <f t="shared" si="88"/>
        <v/>
      </c>
      <c r="G752" s="212" t="str">
        <f t="shared" si="89"/>
        <v/>
      </c>
      <c r="H752" s="92">
        <f>IF(OR(ERR=FALSE,AND(F752="",G752="")),0,IF($C$12="D",$H$13+SUM($F$14:F752)-SUM($G$14:G752),$H$13-SUM($F$14:F752)+SUM($G$14:G752)))</f>
        <v>0</v>
      </c>
      <c r="I752" s="7"/>
    </row>
    <row r="753" spans="1:9">
      <c r="A753" s="89">
        <f t="shared" si="90"/>
        <v>740</v>
      </c>
      <c r="B753" s="185" t="str">
        <f t="shared" si="84"/>
        <v/>
      </c>
      <c r="C753" s="90" t="str">
        <f t="shared" si="85"/>
        <v/>
      </c>
      <c r="D753" s="89" t="str">
        <f t="shared" si="86"/>
        <v/>
      </c>
      <c r="E753" s="91" t="str">
        <f t="shared" si="87"/>
        <v/>
      </c>
      <c r="F753" s="212" t="str">
        <f t="shared" si="88"/>
        <v/>
      </c>
      <c r="G753" s="212" t="str">
        <f t="shared" si="89"/>
        <v/>
      </c>
      <c r="H753" s="92">
        <f>IF(OR(ERR=FALSE,AND(F753="",G753="")),0,IF($C$12="D",$H$13+SUM($F$14:F753)-SUM($G$14:G753),$H$13-SUM($F$14:F753)+SUM($G$14:G753)))</f>
        <v>0</v>
      </c>
      <c r="I753" s="7"/>
    </row>
    <row r="754" spans="1:9">
      <c r="A754" s="89">
        <f t="shared" si="90"/>
        <v>741</v>
      </c>
      <c r="B754" s="185" t="str">
        <f t="shared" si="84"/>
        <v/>
      </c>
      <c r="C754" s="90" t="str">
        <f t="shared" si="85"/>
        <v/>
      </c>
      <c r="D754" s="89" t="str">
        <f t="shared" si="86"/>
        <v/>
      </c>
      <c r="E754" s="91" t="str">
        <f t="shared" si="87"/>
        <v/>
      </c>
      <c r="F754" s="212" t="str">
        <f t="shared" si="88"/>
        <v/>
      </c>
      <c r="G754" s="212" t="str">
        <f t="shared" si="89"/>
        <v/>
      </c>
      <c r="H754" s="92">
        <f>IF(OR(ERR=FALSE,AND(F754="",G754="")),0,IF($C$12="D",$H$13+SUM($F$14:F754)-SUM($G$14:G754),$H$13-SUM($F$14:F754)+SUM($G$14:G754)))</f>
        <v>0</v>
      </c>
      <c r="I754" s="7"/>
    </row>
    <row r="755" spans="1:9">
      <c r="A755" s="89">
        <f t="shared" si="90"/>
        <v>742</v>
      </c>
      <c r="B755" s="185" t="str">
        <f t="shared" si="84"/>
        <v/>
      </c>
      <c r="C755" s="90" t="str">
        <f t="shared" si="85"/>
        <v/>
      </c>
      <c r="D755" s="89" t="str">
        <f t="shared" si="86"/>
        <v/>
      </c>
      <c r="E755" s="91" t="str">
        <f t="shared" si="87"/>
        <v/>
      </c>
      <c r="F755" s="212" t="str">
        <f t="shared" si="88"/>
        <v/>
      </c>
      <c r="G755" s="212" t="str">
        <f t="shared" si="89"/>
        <v/>
      </c>
      <c r="H755" s="92">
        <f>IF(OR(ERR=FALSE,AND(F755="",G755="")),0,IF($C$12="D",$H$13+SUM($F$14:F755)-SUM($G$14:G755),$H$13-SUM($F$14:F755)+SUM($G$14:G755)))</f>
        <v>0</v>
      </c>
      <c r="I755" s="7"/>
    </row>
    <row r="756" spans="1:9">
      <c r="A756" s="89">
        <f t="shared" si="90"/>
        <v>743</v>
      </c>
      <c r="B756" s="185" t="str">
        <f t="shared" si="84"/>
        <v/>
      </c>
      <c r="C756" s="90" t="str">
        <f t="shared" si="85"/>
        <v/>
      </c>
      <c r="D756" s="89" t="str">
        <f t="shared" si="86"/>
        <v/>
      </c>
      <c r="E756" s="91" t="str">
        <f t="shared" si="87"/>
        <v/>
      </c>
      <c r="F756" s="212" t="str">
        <f t="shared" si="88"/>
        <v/>
      </c>
      <c r="G756" s="212" t="str">
        <f t="shared" si="89"/>
        <v/>
      </c>
      <c r="H756" s="92">
        <f>IF(OR(ERR=FALSE,AND(F756="",G756="")),0,IF($C$12="D",$H$13+SUM($F$14:F756)-SUM($G$14:G756),$H$13-SUM($F$14:F756)+SUM($G$14:G756)))</f>
        <v>0</v>
      </c>
      <c r="I756" s="7"/>
    </row>
    <row r="757" spans="1:9">
      <c r="A757" s="89">
        <f t="shared" si="90"/>
        <v>744</v>
      </c>
      <c r="B757" s="185" t="str">
        <f t="shared" si="84"/>
        <v/>
      </c>
      <c r="C757" s="90" t="str">
        <f t="shared" si="85"/>
        <v/>
      </c>
      <c r="D757" s="89" t="str">
        <f t="shared" si="86"/>
        <v/>
      </c>
      <c r="E757" s="91" t="str">
        <f t="shared" si="87"/>
        <v/>
      </c>
      <c r="F757" s="212" t="str">
        <f t="shared" si="88"/>
        <v/>
      </c>
      <c r="G757" s="212" t="str">
        <f t="shared" si="89"/>
        <v/>
      </c>
      <c r="H757" s="92">
        <f>IF(OR(ERR=FALSE,AND(F757="",G757="")),0,IF($C$12="D",$H$13+SUM($F$14:F757)-SUM($G$14:G757),$H$13-SUM($F$14:F757)+SUM($G$14:G757)))</f>
        <v>0</v>
      </c>
      <c r="I757" s="7"/>
    </row>
    <row r="758" spans="1:9">
      <c r="A758" s="89">
        <f t="shared" si="90"/>
        <v>745</v>
      </c>
      <c r="B758" s="185" t="str">
        <f t="shared" si="84"/>
        <v/>
      </c>
      <c r="C758" s="90" t="str">
        <f t="shared" si="85"/>
        <v/>
      </c>
      <c r="D758" s="89" t="str">
        <f t="shared" si="86"/>
        <v/>
      </c>
      <c r="E758" s="91" t="str">
        <f t="shared" si="87"/>
        <v/>
      </c>
      <c r="F758" s="212" t="str">
        <f t="shared" si="88"/>
        <v/>
      </c>
      <c r="G758" s="212" t="str">
        <f t="shared" si="89"/>
        <v/>
      </c>
      <c r="H758" s="92">
        <f>IF(OR(ERR=FALSE,AND(F758="",G758="")),0,IF($C$12="D",$H$13+SUM($F$14:F758)-SUM($G$14:G758),$H$13-SUM($F$14:F758)+SUM($G$14:G758)))</f>
        <v>0</v>
      </c>
      <c r="I758" s="7"/>
    </row>
    <row r="759" spans="1:9">
      <c r="A759" s="89">
        <f t="shared" si="90"/>
        <v>746</v>
      </c>
      <c r="B759" s="185" t="str">
        <f t="shared" si="84"/>
        <v/>
      </c>
      <c r="C759" s="90" t="str">
        <f t="shared" si="85"/>
        <v/>
      </c>
      <c r="D759" s="89" t="str">
        <f t="shared" si="86"/>
        <v/>
      </c>
      <c r="E759" s="91" t="str">
        <f t="shared" si="87"/>
        <v/>
      </c>
      <c r="F759" s="212" t="str">
        <f t="shared" si="88"/>
        <v/>
      </c>
      <c r="G759" s="212" t="str">
        <f t="shared" si="89"/>
        <v/>
      </c>
      <c r="H759" s="92">
        <f>IF(OR(ERR=FALSE,AND(F759="",G759="")),0,IF($C$12="D",$H$13+SUM($F$14:F759)-SUM($G$14:G759),$H$13-SUM($F$14:F759)+SUM($G$14:G759)))</f>
        <v>0</v>
      </c>
      <c r="I759" s="7"/>
    </row>
    <row r="760" spans="1:9">
      <c r="A760" s="89">
        <f t="shared" si="90"/>
        <v>747</v>
      </c>
      <c r="B760" s="185" t="str">
        <f t="shared" si="84"/>
        <v/>
      </c>
      <c r="C760" s="90" t="str">
        <f t="shared" si="85"/>
        <v/>
      </c>
      <c r="D760" s="89" t="str">
        <f t="shared" si="86"/>
        <v/>
      </c>
      <c r="E760" s="91" t="str">
        <f t="shared" si="87"/>
        <v/>
      </c>
      <c r="F760" s="212" t="str">
        <f t="shared" si="88"/>
        <v/>
      </c>
      <c r="G760" s="212" t="str">
        <f t="shared" si="89"/>
        <v/>
      </c>
      <c r="H760" s="92">
        <f>IF(OR(ERR=FALSE,AND(F760="",G760="")),0,IF($C$12="D",$H$13+SUM($F$14:F760)-SUM($G$14:G760),$H$13-SUM($F$14:F760)+SUM($G$14:G760)))</f>
        <v>0</v>
      </c>
      <c r="I760" s="7"/>
    </row>
    <row r="761" spans="1:9">
      <c r="A761" s="89">
        <f t="shared" si="90"/>
        <v>748</v>
      </c>
      <c r="B761" s="185" t="str">
        <f t="shared" si="84"/>
        <v/>
      </c>
      <c r="C761" s="90" t="str">
        <f t="shared" si="85"/>
        <v/>
      </c>
      <c r="D761" s="89" t="str">
        <f t="shared" si="86"/>
        <v/>
      </c>
      <c r="E761" s="91" t="str">
        <f t="shared" si="87"/>
        <v/>
      </c>
      <c r="F761" s="212" t="str">
        <f t="shared" si="88"/>
        <v/>
      </c>
      <c r="G761" s="212" t="str">
        <f t="shared" si="89"/>
        <v/>
      </c>
      <c r="H761" s="92">
        <f>IF(OR(ERR=FALSE,AND(F761="",G761="")),0,IF($C$12="D",$H$13+SUM($F$14:F761)-SUM($G$14:G761),$H$13-SUM($F$14:F761)+SUM($G$14:G761)))</f>
        <v>0</v>
      </c>
      <c r="I761" s="7"/>
    </row>
    <row r="762" spans="1:9">
      <c r="A762" s="89">
        <f t="shared" si="90"/>
        <v>749</v>
      </c>
      <c r="B762" s="185" t="str">
        <f t="shared" si="84"/>
        <v/>
      </c>
      <c r="C762" s="90" t="str">
        <f t="shared" si="85"/>
        <v/>
      </c>
      <c r="D762" s="89" t="str">
        <f t="shared" si="86"/>
        <v/>
      </c>
      <c r="E762" s="91" t="str">
        <f t="shared" si="87"/>
        <v/>
      </c>
      <c r="F762" s="212" t="str">
        <f t="shared" si="88"/>
        <v/>
      </c>
      <c r="G762" s="212" t="str">
        <f t="shared" si="89"/>
        <v/>
      </c>
      <c r="H762" s="92">
        <f>IF(OR(ERR=FALSE,AND(F762="",G762="")),0,IF($C$12="D",$H$13+SUM($F$14:F762)-SUM($G$14:G762),$H$13-SUM($F$14:F762)+SUM($G$14:G762)))</f>
        <v>0</v>
      </c>
      <c r="I762" s="7"/>
    </row>
    <row r="763" spans="1:9">
      <c r="A763" s="89">
        <f t="shared" si="90"/>
        <v>750</v>
      </c>
      <c r="B763" s="185" t="str">
        <f t="shared" si="84"/>
        <v/>
      </c>
      <c r="C763" s="90" t="str">
        <f t="shared" si="85"/>
        <v/>
      </c>
      <c r="D763" s="89" t="str">
        <f t="shared" si="86"/>
        <v/>
      </c>
      <c r="E763" s="91" t="str">
        <f t="shared" si="87"/>
        <v/>
      </c>
      <c r="F763" s="212" t="str">
        <f t="shared" si="88"/>
        <v/>
      </c>
      <c r="G763" s="212" t="str">
        <f t="shared" si="89"/>
        <v/>
      </c>
      <c r="H763" s="92">
        <f>IF(OR(ERR=FALSE,AND(F763="",G763="")),0,IF($C$12="D",$H$13+SUM($F$14:F763)-SUM($G$14:G763),$H$13-SUM($F$14:F763)+SUM($G$14:G763)))</f>
        <v>0</v>
      </c>
      <c r="I763" s="7"/>
    </row>
    <row r="764" spans="1:9">
      <c r="A764" s="89">
        <f t="shared" si="90"/>
        <v>751</v>
      </c>
      <c r="B764" s="185" t="str">
        <f t="shared" si="84"/>
        <v/>
      </c>
      <c r="C764" s="90" t="str">
        <f t="shared" si="85"/>
        <v/>
      </c>
      <c r="D764" s="89" t="str">
        <f t="shared" si="86"/>
        <v/>
      </c>
      <c r="E764" s="91" t="str">
        <f t="shared" si="87"/>
        <v/>
      </c>
      <c r="F764" s="212" t="str">
        <f t="shared" si="88"/>
        <v/>
      </c>
      <c r="G764" s="212" t="str">
        <f t="shared" si="89"/>
        <v/>
      </c>
      <c r="H764" s="92">
        <f>IF(OR(ERR=FALSE,AND(F764="",G764="")),0,IF($C$12="D",$H$13+SUM($F$14:F764)-SUM($G$14:G764),$H$13-SUM($F$14:F764)+SUM($G$14:G764)))</f>
        <v>0</v>
      </c>
      <c r="I764" s="7"/>
    </row>
    <row r="765" spans="1:9">
      <c r="A765" s="89">
        <f t="shared" si="90"/>
        <v>752</v>
      </c>
      <c r="B765" s="185" t="str">
        <f t="shared" si="84"/>
        <v/>
      </c>
      <c r="C765" s="90" t="str">
        <f t="shared" si="85"/>
        <v/>
      </c>
      <c r="D765" s="89" t="str">
        <f t="shared" si="86"/>
        <v/>
      </c>
      <c r="E765" s="91" t="str">
        <f t="shared" si="87"/>
        <v/>
      </c>
      <c r="F765" s="212" t="str">
        <f t="shared" si="88"/>
        <v/>
      </c>
      <c r="G765" s="212" t="str">
        <f t="shared" si="89"/>
        <v/>
      </c>
      <c r="H765" s="92">
        <f>IF(OR(ERR=FALSE,AND(F765="",G765="")),0,IF($C$12="D",$H$13+SUM($F$14:F765)-SUM($G$14:G765),$H$13-SUM($F$14:F765)+SUM($G$14:G765)))</f>
        <v>0</v>
      </c>
      <c r="I765" s="7"/>
    </row>
    <row r="766" spans="1:9">
      <c r="A766" s="89">
        <f t="shared" si="90"/>
        <v>753</v>
      </c>
      <c r="B766" s="185" t="str">
        <f t="shared" si="84"/>
        <v/>
      </c>
      <c r="C766" s="90" t="str">
        <f t="shared" si="85"/>
        <v/>
      </c>
      <c r="D766" s="89" t="str">
        <f t="shared" si="86"/>
        <v/>
      </c>
      <c r="E766" s="91" t="str">
        <f t="shared" si="87"/>
        <v/>
      </c>
      <c r="F766" s="212" t="str">
        <f t="shared" si="88"/>
        <v/>
      </c>
      <c r="G766" s="212" t="str">
        <f t="shared" si="89"/>
        <v/>
      </c>
      <c r="H766" s="92">
        <f>IF(OR(ERR=FALSE,AND(F766="",G766="")),0,IF($C$12="D",$H$13+SUM($F$14:F766)-SUM($G$14:G766),$H$13-SUM($F$14:F766)+SUM($G$14:G766)))</f>
        <v>0</v>
      </c>
      <c r="I766" s="7"/>
    </row>
    <row r="767" spans="1:9">
      <c r="A767" s="89">
        <f t="shared" si="90"/>
        <v>754</v>
      </c>
      <c r="B767" s="185" t="str">
        <f t="shared" si="84"/>
        <v/>
      </c>
      <c r="C767" s="90" t="str">
        <f t="shared" si="85"/>
        <v/>
      </c>
      <c r="D767" s="89" t="str">
        <f t="shared" si="86"/>
        <v/>
      </c>
      <c r="E767" s="91" t="str">
        <f t="shared" si="87"/>
        <v/>
      </c>
      <c r="F767" s="212" t="str">
        <f t="shared" si="88"/>
        <v/>
      </c>
      <c r="G767" s="212" t="str">
        <f t="shared" si="89"/>
        <v/>
      </c>
      <c r="H767" s="92">
        <f>IF(OR(ERR=FALSE,AND(F767="",G767="")),0,IF($C$12="D",$H$13+SUM($F$14:F767)-SUM($G$14:G767),$H$13-SUM($F$14:F767)+SUM($G$14:G767)))</f>
        <v>0</v>
      </c>
      <c r="I767" s="7"/>
    </row>
    <row r="768" spans="1:9">
      <c r="A768" s="89">
        <f t="shared" si="90"/>
        <v>755</v>
      </c>
      <c r="B768" s="185" t="str">
        <f t="shared" si="84"/>
        <v/>
      </c>
      <c r="C768" s="90" t="str">
        <f t="shared" si="85"/>
        <v/>
      </c>
      <c r="D768" s="89" t="str">
        <f t="shared" si="86"/>
        <v/>
      </c>
      <c r="E768" s="91" t="str">
        <f t="shared" si="87"/>
        <v/>
      </c>
      <c r="F768" s="212" t="str">
        <f t="shared" si="88"/>
        <v/>
      </c>
      <c r="G768" s="212" t="str">
        <f t="shared" si="89"/>
        <v/>
      </c>
      <c r="H768" s="92">
        <f>IF(OR(ERR=FALSE,AND(F768="",G768="")),0,IF($C$12="D",$H$13+SUM($F$14:F768)-SUM($G$14:G768),$H$13-SUM($F$14:F768)+SUM($G$14:G768)))</f>
        <v>0</v>
      </c>
      <c r="I768" s="7"/>
    </row>
    <row r="769" spans="1:9">
      <c r="A769" s="89">
        <f t="shared" si="90"/>
        <v>756</v>
      </c>
      <c r="B769" s="185" t="str">
        <f t="shared" si="84"/>
        <v/>
      </c>
      <c r="C769" s="90" t="str">
        <f t="shared" si="85"/>
        <v/>
      </c>
      <c r="D769" s="89" t="str">
        <f t="shared" si="86"/>
        <v/>
      </c>
      <c r="E769" s="91" t="str">
        <f t="shared" si="87"/>
        <v/>
      </c>
      <c r="F769" s="212" t="str">
        <f t="shared" si="88"/>
        <v/>
      </c>
      <c r="G769" s="212" t="str">
        <f t="shared" si="89"/>
        <v/>
      </c>
      <c r="H769" s="92">
        <f>IF(OR(ERR=FALSE,AND(F769="",G769="")),0,IF($C$12="D",$H$13+SUM($F$14:F769)-SUM($G$14:G769),$H$13-SUM($F$14:F769)+SUM($G$14:G769)))</f>
        <v>0</v>
      </c>
      <c r="I769" s="7"/>
    </row>
    <row r="770" spans="1:9">
      <c r="A770" s="89">
        <f t="shared" si="90"/>
        <v>757</v>
      </c>
      <c r="B770" s="185" t="str">
        <f t="shared" si="84"/>
        <v/>
      </c>
      <c r="C770" s="90" t="str">
        <f t="shared" si="85"/>
        <v/>
      </c>
      <c r="D770" s="89" t="str">
        <f t="shared" si="86"/>
        <v/>
      </c>
      <c r="E770" s="91" t="str">
        <f t="shared" si="87"/>
        <v/>
      </c>
      <c r="F770" s="212" t="str">
        <f t="shared" si="88"/>
        <v/>
      </c>
      <c r="G770" s="212" t="str">
        <f t="shared" si="89"/>
        <v/>
      </c>
      <c r="H770" s="92">
        <f>IF(OR(ERR=FALSE,AND(F770="",G770="")),0,IF($C$12="D",$H$13+SUM($F$14:F770)-SUM($G$14:G770),$H$13-SUM($F$14:F770)+SUM($G$14:G770)))</f>
        <v>0</v>
      </c>
      <c r="I770" s="7"/>
    </row>
    <row r="771" spans="1:9">
      <c r="A771" s="89">
        <f t="shared" si="90"/>
        <v>758</v>
      </c>
      <c r="B771" s="185" t="str">
        <f t="shared" si="84"/>
        <v/>
      </c>
      <c r="C771" s="90" t="str">
        <f t="shared" si="85"/>
        <v/>
      </c>
      <c r="D771" s="89" t="str">
        <f t="shared" si="86"/>
        <v/>
      </c>
      <c r="E771" s="91" t="str">
        <f t="shared" si="87"/>
        <v/>
      </c>
      <c r="F771" s="212" t="str">
        <f t="shared" si="88"/>
        <v/>
      </c>
      <c r="G771" s="212" t="str">
        <f t="shared" si="89"/>
        <v/>
      </c>
      <c r="H771" s="92">
        <f>IF(OR(ERR=FALSE,AND(F771="",G771="")),0,IF($C$12="D",$H$13+SUM($F$14:F771)-SUM($G$14:G771),$H$13-SUM($F$14:F771)+SUM($G$14:G771)))</f>
        <v>0</v>
      </c>
      <c r="I771" s="7"/>
    </row>
    <row r="772" spans="1:9">
      <c r="A772" s="89">
        <f t="shared" si="90"/>
        <v>759</v>
      </c>
      <c r="B772" s="185" t="str">
        <f t="shared" si="84"/>
        <v/>
      </c>
      <c r="C772" s="90" t="str">
        <f t="shared" si="85"/>
        <v/>
      </c>
      <c r="D772" s="89" t="str">
        <f t="shared" si="86"/>
        <v/>
      </c>
      <c r="E772" s="91" t="str">
        <f t="shared" si="87"/>
        <v/>
      </c>
      <c r="F772" s="212" t="str">
        <f t="shared" si="88"/>
        <v/>
      </c>
      <c r="G772" s="212" t="str">
        <f t="shared" si="89"/>
        <v/>
      </c>
      <c r="H772" s="92">
        <f>IF(OR(ERR=FALSE,AND(F772="",G772="")),0,IF($C$12="D",$H$13+SUM($F$14:F772)-SUM($G$14:G772),$H$13-SUM($F$14:F772)+SUM($G$14:G772)))</f>
        <v>0</v>
      </c>
      <c r="I772" s="7"/>
    </row>
    <row r="773" spans="1:9">
      <c r="A773" s="89">
        <f t="shared" si="90"/>
        <v>760</v>
      </c>
      <c r="B773" s="185" t="str">
        <f t="shared" si="84"/>
        <v/>
      </c>
      <c r="C773" s="90" t="str">
        <f t="shared" si="85"/>
        <v/>
      </c>
      <c r="D773" s="89" t="str">
        <f t="shared" si="86"/>
        <v/>
      </c>
      <c r="E773" s="91" t="str">
        <f t="shared" si="87"/>
        <v/>
      </c>
      <c r="F773" s="212" t="str">
        <f t="shared" si="88"/>
        <v/>
      </c>
      <c r="G773" s="212" t="str">
        <f t="shared" si="89"/>
        <v/>
      </c>
      <c r="H773" s="92">
        <f>IF(OR(ERR=FALSE,AND(F773="",G773="")),0,IF($C$12="D",$H$13+SUM($F$14:F773)-SUM($G$14:G773),$H$13-SUM($F$14:F773)+SUM($G$14:G773)))</f>
        <v>0</v>
      </c>
      <c r="I773" s="7"/>
    </row>
    <row r="774" spans="1:9">
      <c r="A774" s="89">
        <f t="shared" si="90"/>
        <v>761</v>
      </c>
      <c r="B774" s="185" t="str">
        <f t="shared" si="84"/>
        <v/>
      </c>
      <c r="C774" s="90" t="str">
        <f t="shared" si="85"/>
        <v/>
      </c>
      <c r="D774" s="89" t="str">
        <f t="shared" si="86"/>
        <v/>
      </c>
      <c r="E774" s="91" t="str">
        <f t="shared" si="87"/>
        <v/>
      </c>
      <c r="F774" s="212" t="str">
        <f t="shared" si="88"/>
        <v/>
      </c>
      <c r="G774" s="212" t="str">
        <f t="shared" si="89"/>
        <v/>
      </c>
      <c r="H774" s="92">
        <f>IF(OR(ERR=FALSE,AND(F774="",G774="")),0,IF($C$12="D",$H$13+SUM($F$14:F774)-SUM($G$14:G774),$H$13-SUM($F$14:F774)+SUM($G$14:G774)))</f>
        <v>0</v>
      </c>
      <c r="I774" s="7"/>
    </row>
    <row r="775" spans="1:9">
      <c r="A775" s="89">
        <f t="shared" si="90"/>
        <v>762</v>
      </c>
      <c r="B775" s="185" t="str">
        <f t="shared" si="84"/>
        <v/>
      </c>
      <c r="C775" s="90" t="str">
        <f t="shared" si="85"/>
        <v/>
      </c>
      <c r="D775" s="89" t="str">
        <f t="shared" si="86"/>
        <v/>
      </c>
      <c r="E775" s="91" t="str">
        <f t="shared" si="87"/>
        <v/>
      </c>
      <c r="F775" s="212" t="str">
        <f t="shared" si="88"/>
        <v/>
      </c>
      <c r="G775" s="212" t="str">
        <f t="shared" si="89"/>
        <v/>
      </c>
      <c r="H775" s="92">
        <f>IF(OR(ERR=FALSE,AND(F775="",G775="")),0,IF($C$12="D",$H$13+SUM($F$14:F775)-SUM($G$14:G775),$H$13-SUM($F$14:F775)+SUM($G$14:G775)))</f>
        <v>0</v>
      </c>
      <c r="I775" s="7"/>
    </row>
    <row r="776" spans="1:9">
      <c r="A776" s="89">
        <f t="shared" si="90"/>
        <v>763</v>
      </c>
      <c r="B776" s="185" t="str">
        <f t="shared" si="84"/>
        <v/>
      </c>
      <c r="C776" s="90" t="str">
        <f t="shared" si="85"/>
        <v/>
      </c>
      <c r="D776" s="89" t="str">
        <f t="shared" si="86"/>
        <v/>
      </c>
      <c r="E776" s="91" t="str">
        <f t="shared" si="87"/>
        <v/>
      </c>
      <c r="F776" s="212" t="str">
        <f t="shared" si="88"/>
        <v/>
      </c>
      <c r="G776" s="212" t="str">
        <f t="shared" si="89"/>
        <v/>
      </c>
      <c r="H776" s="92">
        <f>IF(OR(ERR=FALSE,AND(F776="",G776="")),0,IF($C$12="D",$H$13+SUM($F$14:F776)-SUM($G$14:G776),$H$13-SUM($F$14:F776)+SUM($G$14:G776)))</f>
        <v>0</v>
      </c>
      <c r="I776" s="7"/>
    </row>
    <row r="777" spans="1:9">
      <c r="A777" s="89">
        <f t="shared" si="90"/>
        <v>764</v>
      </c>
      <c r="B777" s="185" t="str">
        <f t="shared" si="84"/>
        <v/>
      </c>
      <c r="C777" s="90" t="str">
        <f t="shared" si="85"/>
        <v/>
      </c>
      <c r="D777" s="89" t="str">
        <f t="shared" si="86"/>
        <v/>
      </c>
      <c r="E777" s="91" t="str">
        <f t="shared" si="87"/>
        <v/>
      </c>
      <c r="F777" s="212" t="str">
        <f t="shared" si="88"/>
        <v/>
      </c>
      <c r="G777" s="212" t="str">
        <f t="shared" si="89"/>
        <v/>
      </c>
      <c r="H777" s="92">
        <f>IF(OR(ERR=FALSE,AND(F777="",G777="")),0,IF($C$12="D",$H$13+SUM($F$14:F777)-SUM($G$14:G777),$H$13-SUM($F$14:F777)+SUM($G$14:G777)))</f>
        <v>0</v>
      </c>
      <c r="I777" s="7"/>
    </row>
    <row r="778" spans="1:9">
      <c r="A778" s="89">
        <f t="shared" si="90"/>
        <v>765</v>
      </c>
      <c r="B778" s="185" t="str">
        <f t="shared" si="84"/>
        <v/>
      </c>
      <c r="C778" s="90" t="str">
        <f t="shared" si="85"/>
        <v/>
      </c>
      <c r="D778" s="89" t="str">
        <f t="shared" si="86"/>
        <v/>
      </c>
      <c r="E778" s="91" t="str">
        <f t="shared" si="87"/>
        <v/>
      </c>
      <c r="F778" s="212" t="str">
        <f t="shared" si="88"/>
        <v/>
      </c>
      <c r="G778" s="212" t="str">
        <f t="shared" si="89"/>
        <v/>
      </c>
      <c r="H778" s="92">
        <f>IF(OR(ERR=FALSE,AND(F778="",G778="")),0,IF($C$12="D",$H$13+SUM($F$14:F778)-SUM($G$14:G778),$H$13-SUM($F$14:F778)+SUM($G$14:G778)))</f>
        <v>0</v>
      </c>
      <c r="I778" s="7"/>
    </row>
    <row r="779" spans="1:9">
      <c r="A779" s="89">
        <f t="shared" si="90"/>
        <v>766</v>
      </c>
      <c r="B779" s="185" t="str">
        <f t="shared" si="84"/>
        <v/>
      </c>
      <c r="C779" s="90" t="str">
        <f t="shared" si="85"/>
        <v/>
      </c>
      <c r="D779" s="89" t="str">
        <f t="shared" si="86"/>
        <v/>
      </c>
      <c r="E779" s="91" t="str">
        <f t="shared" si="87"/>
        <v/>
      </c>
      <c r="F779" s="212" t="str">
        <f t="shared" si="88"/>
        <v/>
      </c>
      <c r="G779" s="212" t="str">
        <f t="shared" si="89"/>
        <v/>
      </c>
      <c r="H779" s="92">
        <f>IF(OR(ERR=FALSE,AND(F779="",G779="")),0,IF($C$12="D",$H$13+SUM($F$14:F779)-SUM($G$14:G779),$H$13-SUM($F$14:F779)+SUM($G$14:G779)))</f>
        <v>0</v>
      </c>
      <c r="I779" s="7"/>
    </row>
    <row r="780" spans="1:9">
      <c r="A780" s="89">
        <f t="shared" si="90"/>
        <v>767</v>
      </c>
      <c r="B780" s="185" t="str">
        <f t="shared" si="84"/>
        <v/>
      </c>
      <c r="C780" s="90" t="str">
        <f t="shared" si="85"/>
        <v/>
      </c>
      <c r="D780" s="89" t="str">
        <f t="shared" si="86"/>
        <v/>
      </c>
      <c r="E780" s="91" t="str">
        <f t="shared" si="87"/>
        <v/>
      </c>
      <c r="F780" s="212" t="str">
        <f t="shared" si="88"/>
        <v/>
      </c>
      <c r="G780" s="212" t="str">
        <f t="shared" si="89"/>
        <v/>
      </c>
      <c r="H780" s="92">
        <f>IF(OR(ERR=FALSE,AND(F780="",G780="")),0,IF($C$12="D",$H$13+SUM($F$14:F780)-SUM($G$14:G780),$H$13-SUM($F$14:F780)+SUM($G$14:G780)))</f>
        <v>0</v>
      </c>
      <c r="I780" s="7"/>
    </row>
    <row r="781" spans="1:9">
      <c r="A781" s="89">
        <f t="shared" si="90"/>
        <v>768</v>
      </c>
      <c r="B781" s="185" t="str">
        <f t="shared" si="84"/>
        <v/>
      </c>
      <c r="C781" s="90" t="str">
        <f t="shared" si="85"/>
        <v/>
      </c>
      <c r="D781" s="89" t="str">
        <f t="shared" si="86"/>
        <v/>
      </c>
      <c r="E781" s="91" t="str">
        <f t="shared" si="87"/>
        <v/>
      </c>
      <c r="F781" s="212" t="str">
        <f t="shared" si="88"/>
        <v/>
      </c>
      <c r="G781" s="212" t="str">
        <f t="shared" si="89"/>
        <v/>
      </c>
      <c r="H781" s="92">
        <f>IF(OR(ERR=FALSE,AND(F781="",G781="")),0,IF($C$12="D",$H$13+SUM($F$14:F781)-SUM($G$14:G781),$H$13-SUM($F$14:F781)+SUM($G$14:G781)))</f>
        <v>0</v>
      </c>
      <c r="I781" s="7"/>
    </row>
    <row r="782" spans="1:9">
      <c r="A782" s="89">
        <f t="shared" si="90"/>
        <v>769</v>
      </c>
      <c r="B782" s="185" t="str">
        <f t="shared" si="84"/>
        <v/>
      </c>
      <c r="C782" s="90" t="str">
        <f t="shared" si="85"/>
        <v/>
      </c>
      <c r="D782" s="89" t="str">
        <f t="shared" si="86"/>
        <v/>
      </c>
      <c r="E782" s="91" t="str">
        <f t="shared" si="87"/>
        <v/>
      </c>
      <c r="F782" s="212" t="str">
        <f t="shared" si="88"/>
        <v/>
      </c>
      <c r="G782" s="212" t="str">
        <f t="shared" si="89"/>
        <v/>
      </c>
      <c r="H782" s="92">
        <f>IF(OR(ERR=FALSE,AND(F782="",G782="")),0,IF($C$12="D",$H$13+SUM($F$14:F782)-SUM($G$14:G782),$H$13-SUM($F$14:F782)+SUM($G$14:G782)))</f>
        <v>0</v>
      </c>
      <c r="I782" s="7"/>
    </row>
    <row r="783" spans="1:9">
      <c r="A783" s="89">
        <f t="shared" si="90"/>
        <v>770</v>
      </c>
      <c r="B783" s="185" t="str">
        <f t="shared" ref="B783:B825" si="91">IF(ISERROR(VLOOKUP(A783&amp;H$9,JU_AKUN,6,FALSE)=TRUE),"",VLOOKUP(A783&amp;H$9,JU_AKUN,6,FALSE))</f>
        <v/>
      </c>
      <c r="C783" s="90" t="str">
        <f t="shared" ref="C783:C825" si="92">IF(ISERROR(VLOOKUP(A783&amp;H$9,JU_AKUN,7,FALSE)=TRUE),"",VLOOKUP(A783&amp;H$9,JU_AKUN,7,FALSE))</f>
        <v/>
      </c>
      <c r="D783" s="89" t="str">
        <f t="shared" ref="D783:D825" si="93">IF(ISERROR(VLOOKUP(A783&amp;H$9,JU_AKUN,8,FALSE)=TRUE),"",VLOOKUP(A783&amp;H$9,JU_AKUN,8,FALSE))</f>
        <v/>
      </c>
      <c r="E783" s="91" t="str">
        <f t="shared" ref="E783:E825" si="94">IF(ISERROR(VLOOKUP(A783&amp;H$9,JU_AKUN,9,FALSE)=TRUE),"",VLOOKUP(A783&amp;H$9,JU_AKUN,9,FALSE))</f>
        <v/>
      </c>
      <c r="F783" s="212" t="str">
        <f t="shared" ref="F783:F825" si="95">IF(ISERROR(VLOOKUP(A783&amp;H$9,JU_AKUN,14,FALSE)=TRUE),"",VLOOKUP(A783&amp;H$9,JU_AKUN,14,FALSE))</f>
        <v/>
      </c>
      <c r="G783" s="212" t="str">
        <f t="shared" ref="G783:G825" si="96">IF(ISERROR(VLOOKUP(A783&amp;H$9,JU_AKUN,15,FALSE)=TRUE),"",VLOOKUP(A783&amp;H$9,JU_AKUN,15,FALSE))</f>
        <v/>
      </c>
      <c r="H783" s="92">
        <f>IF(OR(ERR=FALSE,AND(F783="",G783="")),0,IF($C$12="D",$H$13+SUM($F$14:F783)-SUM($G$14:G783),$H$13-SUM($F$14:F783)+SUM($G$14:G783)))</f>
        <v>0</v>
      </c>
      <c r="I783" s="7"/>
    </row>
    <row r="784" spans="1:9">
      <c r="A784" s="89">
        <f t="shared" si="90"/>
        <v>771</v>
      </c>
      <c r="B784" s="185" t="str">
        <f t="shared" si="91"/>
        <v/>
      </c>
      <c r="C784" s="90" t="str">
        <f t="shared" si="92"/>
        <v/>
      </c>
      <c r="D784" s="89" t="str">
        <f t="shared" si="93"/>
        <v/>
      </c>
      <c r="E784" s="91" t="str">
        <f t="shared" si="94"/>
        <v/>
      </c>
      <c r="F784" s="212" t="str">
        <f t="shared" si="95"/>
        <v/>
      </c>
      <c r="G784" s="212" t="str">
        <f t="shared" si="96"/>
        <v/>
      </c>
      <c r="H784" s="92">
        <f>IF(OR(ERR=FALSE,AND(F784="",G784="")),0,IF($C$12="D",$H$13+SUM($F$14:F784)-SUM($G$14:G784),$H$13-SUM($F$14:F784)+SUM($G$14:G784)))</f>
        <v>0</v>
      </c>
      <c r="I784" s="7"/>
    </row>
    <row r="785" spans="1:9">
      <c r="A785" s="89">
        <f t="shared" si="90"/>
        <v>772</v>
      </c>
      <c r="B785" s="185" t="str">
        <f t="shared" si="91"/>
        <v/>
      </c>
      <c r="C785" s="90" t="str">
        <f t="shared" si="92"/>
        <v/>
      </c>
      <c r="D785" s="89" t="str">
        <f t="shared" si="93"/>
        <v/>
      </c>
      <c r="E785" s="91" t="str">
        <f t="shared" si="94"/>
        <v/>
      </c>
      <c r="F785" s="212" t="str">
        <f t="shared" si="95"/>
        <v/>
      </c>
      <c r="G785" s="212" t="str">
        <f t="shared" si="96"/>
        <v/>
      </c>
      <c r="H785" s="92">
        <f>IF(OR(ERR=FALSE,AND(F785="",G785="")),0,IF($C$12="D",$H$13+SUM($F$14:F785)-SUM($G$14:G785),$H$13-SUM($F$14:F785)+SUM($G$14:G785)))</f>
        <v>0</v>
      </c>
      <c r="I785" s="7"/>
    </row>
    <row r="786" spans="1:9">
      <c r="A786" s="89">
        <f t="shared" si="90"/>
        <v>773</v>
      </c>
      <c r="B786" s="185" t="str">
        <f t="shared" si="91"/>
        <v/>
      </c>
      <c r="C786" s="90" t="str">
        <f t="shared" si="92"/>
        <v/>
      </c>
      <c r="D786" s="89" t="str">
        <f t="shared" si="93"/>
        <v/>
      </c>
      <c r="E786" s="91" t="str">
        <f t="shared" si="94"/>
        <v/>
      </c>
      <c r="F786" s="212" t="str">
        <f t="shared" si="95"/>
        <v/>
      </c>
      <c r="G786" s="212" t="str">
        <f t="shared" si="96"/>
        <v/>
      </c>
      <c r="H786" s="92">
        <f>IF(OR(ERR=FALSE,AND(F786="",G786="")),0,IF($C$12="D",$H$13+SUM($F$14:F786)-SUM($G$14:G786),$H$13-SUM($F$14:F786)+SUM($G$14:G786)))</f>
        <v>0</v>
      </c>
      <c r="I786" s="7"/>
    </row>
    <row r="787" spans="1:9">
      <c r="A787" s="89">
        <f t="shared" si="90"/>
        <v>774</v>
      </c>
      <c r="B787" s="185" t="str">
        <f t="shared" si="91"/>
        <v/>
      </c>
      <c r="C787" s="90" t="str">
        <f t="shared" si="92"/>
        <v/>
      </c>
      <c r="D787" s="89" t="str">
        <f t="shared" si="93"/>
        <v/>
      </c>
      <c r="E787" s="91" t="str">
        <f t="shared" si="94"/>
        <v/>
      </c>
      <c r="F787" s="212" t="str">
        <f t="shared" si="95"/>
        <v/>
      </c>
      <c r="G787" s="212" t="str">
        <f t="shared" si="96"/>
        <v/>
      </c>
      <c r="H787" s="92">
        <f>IF(OR(ERR=FALSE,AND(F787="",G787="")),0,IF($C$12="D",$H$13+SUM($F$14:F787)-SUM($G$14:G787),$H$13-SUM($F$14:F787)+SUM($G$14:G787)))</f>
        <v>0</v>
      </c>
      <c r="I787" s="7"/>
    </row>
    <row r="788" spans="1:9">
      <c r="A788" s="89">
        <f t="shared" si="90"/>
        <v>775</v>
      </c>
      <c r="B788" s="185" t="str">
        <f t="shared" si="91"/>
        <v/>
      </c>
      <c r="C788" s="90" t="str">
        <f t="shared" si="92"/>
        <v/>
      </c>
      <c r="D788" s="89" t="str">
        <f t="shared" si="93"/>
        <v/>
      </c>
      <c r="E788" s="91" t="str">
        <f t="shared" si="94"/>
        <v/>
      </c>
      <c r="F788" s="212" t="str">
        <f t="shared" si="95"/>
        <v/>
      </c>
      <c r="G788" s="212" t="str">
        <f t="shared" si="96"/>
        <v/>
      </c>
      <c r="H788" s="92">
        <f>IF(OR(ERR=FALSE,AND(F788="",G788="")),0,IF($C$12="D",$H$13+SUM($F$14:F788)-SUM($G$14:G788),$H$13-SUM($F$14:F788)+SUM($G$14:G788)))</f>
        <v>0</v>
      </c>
      <c r="I788" s="7"/>
    </row>
    <row r="789" spans="1:9">
      <c r="A789" s="89">
        <f t="shared" si="90"/>
        <v>776</v>
      </c>
      <c r="B789" s="185" t="str">
        <f t="shared" si="91"/>
        <v/>
      </c>
      <c r="C789" s="90" t="str">
        <f t="shared" si="92"/>
        <v/>
      </c>
      <c r="D789" s="89" t="str">
        <f t="shared" si="93"/>
        <v/>
      </c>
      <c r="E789" s="91" t="str">
        <f t="shared" si="94"/>
        <v/>
      </c>
      <c r="F789" s="212" t="str">
        <f t="shared" si="95"/>
        <v/>
      </c>
      <c r="G789" s="212" t="str">
        <f t="shared" si="96"/>
        <v/>
      </c>
      <c r="H789" s="92">
        <f>IF(OR(ERR=FALSE,AND(F789="",G789="")),0,IF($C$12="D",$H$13+SUM($F$14:F789)-SUM($G$14:G789),$H$13-SUM($F$14:F789)+SUM($G$14:G789)))</f>
        <v>0</v>
      </c>
      <c r="I789" s="7"/>
    </row>
    <row r="790" spans="1:9">
      <c r="A790" s="89">
        <f t="shared" si="90"/>
        <v>777</v>
      </c>
      <c r="B790" s="185" t="str">
        <f t="shared" si="91"/>
        <v/>
      </c>
      <c r="C790" s="90" t="str">
        <f t="shared" si="92"/>
        <v/>
      </c>
      <c r="D790" s="89" t="str">
        <f t="shared" si="93"/>
        <v/>
      </c>
      <c r="E790" s="91" t="str">
        <f t="shared" si="94"/>
        <v/>
      </c>
      <c r="F790" s="212" t="str">
        <f t="shared" si="95"/>
        <v/>
      </c>
      <c r="G790" s="212" t="str">
        <f t="shared" si="96"/>
        <v/>
      </c>
      <c r="H790" s="92">
        <f>IF(OR(ERR=FALSE,AND(F790="",G790="")),0,IF($C$12="D",$H$13+SUM($F$14:F790)-SUM($G$14:G790),$H$13-SUM($F$14:F790)+SUM($G$14:G790)))</f>
        <v>0</v>
      </c>
      <c r="I790" s="7"/>
    </row>
    <row r="791" spans="1:9">
      <c r="A791" s="89">
        <f t="shared" si="90"/>
        <v>778</v>
      </c>
      <c r="B791" s="185" t="str">
        <f t="shared" si="91"/>
        <v/>
      </c>
      <c r="C791" s="90" t="str">
        <f t="shared" si="92"/>
        <v/>
      </c>
      <c r="D791" s="89" t="str">
        <f t="shared" si="93"/>
        <v/>
      </c>
      <c r="E791" s="91" t="str">
        <f t="shared" si="94"/>
        <v/>
      </c>
      <c r="F791" s="212" t="str">
        <f t="shared" si="95"/>
        <v/>
      </c>
      <c r="G791" s="212" t="str">
        <f t="shared" si="96"/>
        <v/>
      </c>
      <c r="H791" s="92">
        <f>IF(OR(ERR=FALSE,AND(F791="",G791="")),0,IF($C$12="D",$H$13+SUM($F$14:F791)-SUM($G$14:G791),$H$13-SUM($F$14:F791)+SUM($G$14:G791)))</f>
        <v>0</v>
      </c>
      <c r="I791" s="7"/>
    </row>
    <row r="792" spans="1:9">
      <c r="A792" s="89">
        <f t="shared" si="90"/>
        <v>779</v>
      </c>
      <c r="B792" s="185" t="str">
        <f t="shared" si="91"/>
        <v/>
      </c>
      <c r="C792" s="90" t="str">
        <f t="shared" si="92"/>
        <v/>
      </c>
      <c r="D792" s="89" t="str">
        <f t="shared" si="93"/>
        <v/>
      </c>
      <c r="E792" s="91" t="str">
        <f t="shared" si="94"/>
        <v/>
      </c>
      <c r="F792" s="212" t="str">
        <f t="shared" si="95"/>
        <v/>
      </c>
      <c r="G792" s="212" t="str">
        <f t="shared" si="96"/>
        <v/>
      </c>
      <c r="H792" s="92">
        <f>IF(OR(ERR=FALSE,AND(F792="",G792="")),0,IF($C$12="D",$H$13+SUM($F$14:F792)-SUM($G$14:G792),$H$13-SUM($F$14:F792)+SUM($G$14:G792)))</f>
        <v>0</v>
      </c>
      <c r="I792" s="7"/>
    </row>
    <row r="793" spans="1:9">
      <c r="A793" s="89">
        <f t="shared" si="90"/>
        <v>780</v>
      </c>
      <c r="B793" s="185" t="str">
        <f t="shared" si="91"/>
        <v/>
      </c>
      <c r="C793" s="90" t="str">
        <f t="shared" si="92"/>
        <v/>
      </c>
      <c r="D793" s="89" t="str">
        <f t="shared" si="93"/>
        <v/>
      </c>
      <c r="E793" s="91" t="str">
        <f t="shared" si="94"/>
        <v/>
      </c>
      <c r="F793" s="212" t="str">
        <f t="shared" si="95"/>
        <v/>
      </c>
      <c r="G793" s="212" t="str">
        <f t="shared" si="96"/>
        <v/>
      </c>
      <c r="H793" s="92">
        <f>IF(OR(ERR=FALSE,AND(F793="",G793="")),0,IF($C$12="D",$H$13+SUM($F$14:F793)-SUM($G$14:G793),$H$13-SUM($F$14:F793)+SUM($G$14:G793)))</f>
        <v>0</v>
      </c>
      <c r="I793" s="7"/>
    </row>
    <row r="794" spans="1:9">
      <c r="A794" s="89">
        <f t="shared" si="90"/>
        <v>781</v>
      </c>
      <c r="B794" s="185" t="str">
        <f t="shared" si="91"/>
        <v/>
      </c>
      <c r="C794" s="90" t="str">
        <f t="shared" si="92"/>
        <v/>
      </c>
      <c r="D794" s="89" t="str">
        <f t="shared" si="93"/>
        <v/>
      </c>
      <c r="E794" s="91" t="str">
        <f t="shared" si="94"/>
        <v/>
      </c>
      <c r="F794" s="212" t="str">
        <f t="shared" si="95"/>
        <v/>
      </c>
      <c r="G794" s="212" t="str">
        <f t="shared" si="96"/>
        <v/>
      </c>
      <c r="H794" s="92">
        <f>IF(OR(ERR=FALSE,AND(F794="",G794="")),0,IF($C$12="D",$H$13+SUM($F$14:F794)-SUM($G$14:G794),$H$13-SUM($F$14:F794)+SUM($G$14:G794)))</f>
        <v>0</v>
      </c>
      <c r="I794" s="7"/>
    </row>
    <row r="795" spans="1:9">
      <c r="A795" s="89">
        <f t="shared" si="90"/>
        <v>782</v>
      </c>
      <c r="B795" s="185" t="str">
        <f t="shared" si="91"/>
        <v/>
      </c>
      <c r="C795" s="90" t="str">
        <f t="shared" si="92"/>
        <v/>
      </c>
      <c r="D795" s="89" t="str">
        <f t="shared" si="93"/>
        <v/>
      </c>
      <c r="E795" s="91" t="str">
        <f t="shared" si="94"/>
        <v/>
      </c>
      <c r="F795" s="212" t="str">
        <f t="shared" si="95"/>
        <v/>
      </c>
      <c r="G795" s="212" t="str">
        <f t="shared" si="96"/>
        <v/>
      </c>
      <c r="H795" s="92">
        <f>IF(OR(ERR=FALSE,AND(F795="",G795="")),0,IF($C$12="D",$H$13+SUM($F$14:F795)-SUM($G$14:G795),$H$13-SUM($F$14:F795)+SUM($G$14:G795)))</f>
        <v>0</v>
      </c>
      <c r="I795" s="7"/>
    </row>
    <row r="796" spans="1:9">
      <c r="A796" s="89">
        <f t="shared" si="90"/>
        <v>783</v>
      </c>
      <c r="B796" s="185" t="str">
        <f t="shared" si="91"/>
        <v/>
      </c>
      <c r="C796" s="90" t="str">
        <f t="shared" si="92"/>
        <v/>
      </c>
      <c r="D796" s="89" t="str">
        <f t="shared" si="93"/>
        <v/>
      </c>
      <c r="E796" s="91" t="str">
        <f t="shared" si="94"/>
        <v/>
      </c>
      <c r="F796" s="212" t="str">
        <f t="shared" si="95"/>
        <v/>
      </c>
      <c r="G796" s="212" t="str">
        <f t="shared" si="96"/>
        <v/>
      </c>
      <c r="H796" s="92">
        <f>IF(OR(ERR=FALSE,AND(F796="",G796="")),0,IF($C$12="D",$H$13+SUM($F$14:F796)-SUM($G$14:G796),$H$13-SUM($F$14:F796)+SUM($G$14:G796)))</f>
        <v>0</v>
      </c>
      <c r="I796" s="7"/>
    </row>
    <row r="797" spans="1:9">
      <c r="A797" s="89">
        <f t="shared" si="90"/>
        <v>784</v>
      </c>
      <c r="B797" s="185" t="str">
        <f t="shared" si="91"/>
        <v/>
      </c>
      <c r="C797" s="90" t="str">
        <f t="shared" si="92"/>
        <v/>
      </c>
      <c r="D797" s="89" t="str">
        <f t="shared" si="93"/>
        <v/>
      </c>
      <c r="E797" s="91" t="str">
        <f t="shared" si="94"/>
        <v/>
      </c>
      <c r="F797" s="212" t="str">
        <f t="shared" si="95"/>
        <v/>
      </c>
      <c r="G797" s="212" t="str">
        <f t="shared" si="96"/>
        <v/>
      </c>
      <c r="H797" s="92">
        <f>IF(OR(ERR=FALSE,AND(F797="",G797="")),0,IF($C$12="D",$H$13+SUM($F$14:F797)-SUM($G$14:G797),$H$13-SUM($F$14:F797)+SUM($G$14:G797)))</f>
        <v>0</v>
      </c>
      <c r="I797" s="7"/>
    </row>
    <row r="798" spans="1:9">
      <c r="A798" s="89">
        <f t="shared" si="90"/>
        <v>785</v>
      </c>
      <c r="B798" s="185" t="str">
        <f t="shared" si="91"/>
        <v/>
      </c>
      <c r="C798" s="90" t="str">
        <f t="shared" si="92"/>
        <v/>
      </c>
      <c r="D798" s="89" t="str">
        <f t="shared" si="93"/>
        <v/>
      </c>
      <c r="E798" s="91" t="str">
        <f t="shared" si="94"/>
        <v/>
      </c>
      <c r="F798" s="212" t="str">
        <f t="shared" si="95"/>
        <v/>
      </c>
      <c r="G798" s="212" t="str">
        <f t="shared" si="96"/>
        <v/>
      </c>
      <c r="H798" s="92">
        <f>IF(OR(ERR=FALSE,AND(F798="",G798="")),0,IF($C$12="D",$H$13+SUM($F$14:F798)-SUM($G$14:G798),$H$13-SUM($F$14:F798)+SUM($G$14:G798)))</f>
        <v>0</v>
      </c>
      <c r="I798" s="7"/>
    </row>
    <row r="799" spans="1:9">
      <c r="A799" s="89">
        <f t="shared" si="90"/>
        <v>786</v>
      </c>
      <c r="B799" s="185" t="str">
        <f t="shared" si="91"/>
        <v/>
      </c>
      <c r="C799" s="90" t="str">
        <f t="shared" si="92"/>
        <v/>
      </c>
      <c r="D799" s="89" t="str">
        <f t="shared" si="93"/>
        <v/>
      </c>
      <c r="E799" s="91" t="str">
        <f t="shared" si="94"/>
        <v/>
      </c>
      <c r="F799" s="212" t="str">
        <f t="shared" si="95"/>
        <v/>
      </c>
      <c r="G799" s="212" t="str">
        <f t="shared" si="96"/>
        <v/>
      </c>
      <c r="H799" s="92">
        <f>IF(OR(ERR=FALSE,AND(F799="",G799="")),0,IF($C$12="D",$H$13+SUM($F$14:F799)-SUM($G$14:G799),$H$13-SUM($F$14:F799)+SUM($G$14:G799)))</f>
        <v>0</v>
      </c>
      <c r="I799" s="7"/>
    </row>
    <row r="800" spans="1:9">
      <c r="A800" s="89">
        <f t="shared" si="90"/>
        <v>787</v>
      </c>
      <c r="B800" s="185" t="str">
        <f t="shared" si="91"/>
        <v/>
      </c>
      <c r="C800" s="90" t="str">
        <f t="shared" si="92"/>
        <v/>
      </c>
      <c r="D800" s="89" t="str">
        <f t="shared" si="93"/>
        <v/>
      </c>
      <c r="E800" s="91" t="str">
        <f t="shared" si="94"/>
        <v/>
      </c>
      <c r="F800" s="212" t="str">
        <f t="shared" si="95"/>
        <v/>
      </c>
      <c r="G800" s="212" t="str">
        <f t="shared" si="96"/>
        <v/>
      </c>
      <c r="H800" s="92">
        <f>IF(OR(ERR=FALSE,AND(F800="",G800="")),0,IF($C$12="D",$H$13+SUM($F$14:F800)-SUM($G$14:G800),$H$13-SUM($F$14:F800)+SUM($G$14:G800)))</f>
        <v>0</v>
      </c>
      <c r="I800" s="7"/>
    </row>
    <row r="801" spans="1:9">
      <c r="A801" s="89">
        <f t="shared" si="90"/>
        <v>788</v>
      </c>
      <c r="B801" s="185" t="str">
        <f t="shared" si="91"/>
        <v/>
      </c>
      <c r="C801" s="90" t="str">
        <f t="shared" si="92"/>
        <v/>
      </c>
      <c r="D801" s="89" t="str">
        <f t="shared" si="93"/>
        <v/>
      </c>
      <c r="E801" s="91" t="str">
        <f t="shared" si="94"/>
        <v/>
      </c>
      <c r="F801" s="212" t="str">
        <f t="shared" si="95"/>
        <v/>
      </c>
      <c r="G801" s="212" t="str">
        <f t="shared" si="96"/>
        <v/>
      </c>
      <c r="H801" s="92">
        <f>IF(OR(ERR=FALSE,AND(F801="",G801="")),0,IF($C$12="D",$H$13+SUM($F$14:F801)-SUM($G$14:G801),$H$13-SUM($F$14:F801)+SUM($G$14:G801)))</f>
        <v>0</v>
      </c>
      <c r="I801" s="7"/>
    </row>
    <row r="802" spans="1:9">
      <c r="A802" s="89">
        <f t="shared" si="90"/>
        <v>789</v>
      </c>
      <c r="B802" s="185" t="str">
        <f t="shared" si="91"/>
        <v/>
      </c>
      <c r="C802" s="90" t="str">
        <f t="shared" si="92"/>
        <v/>
      </c>
      <c r="D802" s="89" t="str">
        <f t="shared" si="93"/>
        <v/>
      </c>
      <c r="E802" s="91" t="str">
        <f t="shared" si="94"/>
        <v/>
      </c>
      <c r="F802" s="212" t="str">
        <f t="shared" si="95"/>
        <v/>
      </c>
      <c r="G802" s="212" t="str">
        <f t="shared" si="96"/>
        <v/>
      </c>
      <c r="H802" s="92">
        <f>IF(OR(ERR=FALSE,AND(F802="",G802="")),0,IF($C$12="D",$H$13+SUM($F$14:F802)-SUM($G$14:G802),$H$13-SUM($F$14:F802)+SUM($G$14:G802)))</f>
        <v>0</v>
      </c>
      <c r="I802" s="7"/>
    </row>
    <row r="803" spans="1:9">
      <c r="A803" s="89">
        <f t="shared" si="90"/>
        <v>790</v>
      </c>
      <c r="B803" s="185" t="str">
        <f t="shared" si="91"/>
        <v/>
      </c>
      <c r="C803" s="90" t="str">
        <f t="shared" si="92"/>
        <v/>
      </c>
      <c r="D803" s="89" t="str">
        <f t="shared" si="93"/>
        <v/>
      </c>
      <c r="E803" s="91" t="str">
        <f t="shared" si="94"/>
        <v/>
      </c>
      <c r="F803" s="212" t="str">
        <f t="shared" si="95"/>
        <v/>
      </c>
      <c r="G803" s="212" t="str">
        <f t="shared" si="96"/>
        <v/>
      </c>
      <c r="H803" s="92">
        <f>IF(OR(ERR=FALSE,AND(F803="",G803="")),0,IF($C$12="D",$H$13+SUM($F$14:F803)-SUM($G$14:G803),$H$13-SUM($F$14:F803)+SUM($G$14:G803)))</f>
        <v>0</v>
      </c>
      <c r="I803" s="7"/>
    </row>
    <row r="804" spans="1:9">
      <c r="A804" s="89">
        <f t="shared" si="90"/>
        <v>791</v>
      </c>
      <c r="B804" s="185" t="str">
        <f t="shared" si="91"/>
        <v/>
      </c>
      <c r="C804" s="90" t="str">
        <f t="shared" si="92"/>
        <v/>
      </c>
      <c r="D804" s="89" t="str">
        <f t="shared" si="93"/>
        <v/>
      </c>
      <c r="E804" s="91" t="str">
        <f t="shared" si="94"/>
        <v/>
      </c>
      <c r="F804" s="212" t="str">
        <f t="shared" si="95"/>
        <v/>
      </c>
      <c r="G804" s="212" t="str">
        <f t="shared" si="96"/>
        <v/>
      </c>
      <c r="H804" s="92">
        <f>IF(OR(ERR=FALSE,AND(F804="",G804="")),0,IF($C$12="D",$H$13+SUM($F$14:F804)-SUM($G$14:G804),$H$13-SUM($F$14:F804)+SUM($G$14:G804)))</f>
        <v>0</v>
      </c>
      <c r="I804" s="7"/>
    </row>
    <row r="805" spans="1:9">
      <c r="A805" s="89">
        <f t="shared" si="90"/>
        <v>792</v>
      </c>
      <c r="B805" s="185" t="str">
        <f t="shared" si="91"/>
        <v/>
      </c>
      <c r="C805" s="90" t="str">
        <f t="shared" si="92"/>
        <v/>
      </c>
      <c r="D805" s="89" t="str">
        <f t="shared" si="93"/>
        <v/>
      </c>
      <c r="E805" s="91" t="str">
        <f t="shared" si="94"/>
        <v/>
      </c>
      <c r="F805" s="212" t="str">
        <f t="shared" si="95"/>
        <v/>
      </c>
      <c r="G805" s="212" t="str">
        <f t="shared" si="96"/>
        <v/>
      </c>
      <c r="H805" s="92">
        <f>IF(OR(ERR=FALSE,AND(F805="",G805="")),0,IF($C$12="D",$H$13+SUM($F$14:F805)-SUM($G$14:G805),$H$13-SUM($F$14:F805)+SUM($G$14:G805)))</f>
        <v>0</v>
      </c>
      <c r="I805" s="7"/>
    </row>
    <row r="806" spans="1:9">
      <c r="A806" s="89">
        <f t="shared" si="90"/>
        <v>793</v>
      </c>
      <c r="B806" s="185" t="str">
        <f t="shared" si="91"/>
        <v/>
      </c>
      <c r="C806" s="90" t="str">
        <f t="shared" si="92"/>
        <v/>
      </c>
      <c r="D806" s="89" t="str">
        <f t="shared" si="93"/>
        <v/>
      </c>
      <c r="E806" s="91" t="str">
        <f t="shared" si="94"/>
        <v/>
      </c>
      <c r="F806" s="212" t="str">
        <f t="shared" si="95"/>
        <v/>
      </c>
      <c r="G806" s="212" t="str">
        <f t="shared" si="96"/>
        <v/>
      </c>
      <c r="H806" s="92">
        <f>IF(OR(ERR=FALSE,AND(F806="",G806="")),0,IF($C$12="D",$H$13+SUM($F$14:F806)-SUM($G$14:G806),$H$13-SUM($F$14:F806)+SUM($G$14:G806)))</f>
        <v>0</v>
      </c>
      <c r="I806" s="7"/>
    </row>
    <row r="807" spans="1:9">
      <c r="A807" s="89">
        <f t="shared" si="90"/>
        <v>794</v>
      </c>
      <c r="B807" s="185" t="str">
        <f t="shared" si="91"/>
        <v/>
      </c>
      <c r="C807" s="90" t="str">
        <f t="shared" si="92"/>
        <v/>
      </c>
      <c r="D807" s="89" t="str">
        <f t="shared" si="93"/>
        <v/>
      </c>
      <c r="E807" s="91" t="str">
        <f t="shared" si="94"/>
        <v/>
      </c>
      <c r="F807" s="212" t="str">
        <f t="shared" si="95"/>
        <v/>
      </c>
      <c r="G807" s="212" t="str">
        <f t="shared" si="96"/>
        <v/>
      </c>
      <c r="H807" s="92">
        <f>IF(OR(ERR=FALSE,AND(F807="",G807="")),0,IF($C$12="D",$H$13+SUM($F$14:F807)-SUM($G$14:G807),$H$13-SUM($F$14:F807)+SUM($G$14:G807)))</f>
        <v>0</v>
      </c>
      <c r="I807" s="7"/>
    </row>
    <row r="808" spans="1:9">
      <c r="A808" s="89">
        <f t="shared" si="90"/>
        <v>795</v>
      </c>
      <c r="B808" s="185" t="str">
        <f t="shared" si="91"/>
        <v/>
      </c>
      <c r="C808" s="90" t="str">
        <f t="shared" si="92"/>
        <v/>
      </c>
      <c r="D808" s="89" t="str">
        <f t="shared" si="93"/>
        <v/>
      </c>
      <c r="E808" s="91" t="str">
        <f t="shared" si="94"/>
        <v/>
      </c>
      <c r="F808" s="212" t="str">
        <f t="shared" si="95"/>
        <v/>
      </c>
      <c r="G808" s="212" t="str">
        <f t="shared" si="96"/>
        <v/>
      </c>
      <c r="H808" s="92">
        <f>IF(OR(ERR=FALSE,AND(F808="",G808="")),0,IF($C$12="D",$H$13+SUM($F$14:F808)-SUM($G$14:G808),$H$13-SUM($F$14:F808)+SUM($G$14:G808)))</f>
        <v>0</v>
      </c>
      <c r="I808" s="7"/>
    </row>
    <row r="809" spans="1:9">
      <c r="A809" s="89">
        <f t="shared" si="90"/>
        <v>796</v>
      </c>
      <c r="B809" s="185" t="str">
        <f t="shared" si="91"/>
        <v/>
      </c>
      <c r="C809" s="90" t="str">
        <f t="shared" si="92"/>
        <v/>
      </c>
      <c r="D809" s="89" t="str">
        <f t="shared" si="93"/>
        <v/>
      </c>
      <c r="E809" s="91" t="str">
        <f t="shared" si="94"/>
        <v/>
      </c>
      <c r="F809" s="212" t="str">
        <f t="shared" si="95"/>
        <v/>
      </c>
      <c r="G809" s="212" t="str">
        <f t="shared" si="96"/>
        <v/>
      </c>
      <c r="H809" s="92">
        <f>IF(OR(ERR=FALSE,AND(F809="",G809="")),0,IF($C$12="D",$H$13+SUM($F$14:F809)-SUM($G$14:G809),$H$13-SUM($F$14:F809)+SUM($G$14:G809)))</f>
        <v>0</v>
      </c>
      <c r="I809" s="7"/>
    </row>
    <row r="810" spans="1:9">
      <c r="A810" s="89">
        <f t="shared" si="90"/>
        <v>797</v>
      </c>
      <c r="B810" s="185" t="str">
        <f t="shared" si="91"/>
        <v/>
      </c>
      <c r="C810" s="90" t="str">
        <f t="shared" si="92"/>
        <v/>
      </c>
      <c r="D810" s="89" t="str">
        <f t="shared" si="93"/>
        <v/>
      </c>
      <c r="E810" s="91" t="str">
        <f t="shared" si="94"/>
        <v/>
      </c>
      <c r="F810" s="212" t="str">
        <f t="shared" si="95"/>
        <v/>
      </c>
      <c r="G810" s="212" t="str">
        <f t="shared" si="96"/>
        <v/>
      </c>
      <c r="H810" s="92">
        <f>IF(OR(ERR=FALSE,AND(F810="",G810="")),0,IF($C$12="D",$H$13+SUM($F$14:F810)-SUM($G$14:G810),$H$13-SUM($F$14:F810)+SUM($G$14:G810)))</f>
        <v>0</v>
      </c>
      <c r="I810" s="7"/>
    </row>
    <row r="811" spans="1:9">
      <c r="A811" s="89">
        <f t="shared" si="90"/>
        <v>798</v>
      </c>
      <c r="B811" s="185" t="str">
        <f t="shared" si="91"/>
        <v/>
      </c>
      <c r="C811" s="90" t="str">
        <f t="shared" si="92"/>
        <v/>
      </c>
      <c r="D811" s="89" t="str">
        <f t="shared" si="93"/>
        <v/>
      </c>
      <c r="E811" s="91" t="str">
        <f t="shared" si="94"/>
        <v/>
      </c>
      <c r="F811" s="212" t="str">
        <f t="shared" si="95"/>
        <v/>
      </c>
      <c r="G811" s="212" t="str">
        <f t="shared" si="96"/>
        <v/>
      </c>
      <c r="H811" s="92">
        <f>IF(OR(ERR=FALSE,AND(F811="",G811="")),0,IF($C$12="D",$H$13+SUM($F$14:F811)-SUM($G$14:G811),$H$13-SUM($F$14:F811)+SUM($G$14:G811)))</f>
        <v>0</v>
      </c>
      <c r="I811" s="7"/>
    </row>
    <row r="812" spans="1:9">
      <c r="A812" s="89">
        <f t="shared" ref="A812:A875" si="97">A811+1</f>
        <v>799</v>
      </c>
      <c r="B812" s="185" t="str">
        <f t="shared" si="91"/>
        <v/>
      </c>
      <c r="C812" s="90" t="str">
        <f t="shared" si="92"/>
        <v/>
      </c>
      <c r="D812" s="89" t="str">
        <f t="shared" si="93"/>
        <v/>
      </c>
      <c r="E812" s="91" t="str">
        <f t="shared" si="94"/>
        <v/>
      </c>
      <c r="F812" s="212" t="str">
        <f t="shared" si="95"/>
        <v/>
      </c>
      <c r="G812" s="212" t="str">
        <f t="shared" si="96"/>
        <v/>
      </c>
      <c r="H812" s="92">
        <f>IF(OR(ERR=FALSE,AND(F812="",G812="")),0,IF($C$12="D",$H$13+SUM($F$14:F812)-SUM($G$14:G812),$H$13-SUM($F$14:F812)+SUM($G$14:G812)))</f>
        <v>0</v>
      </c>
      <c r="I812" s="7"/>
    </row>
    <row r="813" spans="1:9">
      <c r="A813" s="89">
        <f t="shared" si="97"/>
        <v>800</v>
      </c>
      <c r="B813" s="185" t="str">
        <f t="shared" si="91"/>
        <v/>
      </c>
      <c r="C813" s="90" t="str">
        <f t="shared" si="92"/>
        <v/>
      </c>
      <c r="D813" s="89" t="str">
        <f t="shared" si="93"/>
        <v/>
      </c>
      <c r="E813" s="91" t="str">
        <f t="shared" si="94"/>
        <v/>
      </c>
      <c r="F813" s="212" t="str">
        <f t="shared" si="95"/>
        <v/>
      </c>
      <c r="G813" s="212" t="str">
        <f t="shared" si="96"/>
        <v/>
      </c>
      <c r="H813" s="92">
        <f>IF(OR(ERR=FALSE,AND(F813="",G813="")),0,IF($C$12="D",$H$13+SUM($F$14:F813)-SUM($G$14:G813),$H$13-SUM($F$14:F813)+SUM($G$14:G813)))</f>
        <v>0</v>
      </c>
      <c r="I813" s="7"/>
    </row>
    <row r="814" spans="1:9">
      <c r="A814" s="89">
        <f t="shared" si="97"/>
        <v>801</v>
      </c>
      <c r="B814" s="185" t="str">
        <f t="shared" si="91"/>
        <v/>
      </c>
      <c r="C814" s="90" t="str">
        <f t="shared" si="92"/>
        <v/>
      </c>
      <c r="D814" s="89" t="str">
        <f t="shared" si="93"/>
        <v/>
      </c>
      <c r="E814" s="91" t="str">
        <f t="shared" si="94"/>
        <v/>
      </c>
      <c r="F814" s="212" t="str">
        <f t="shared" si="95"/>
        <v/>
      </c>
      <c r="G814" s="212" t="str">
        <f t="shared" si="96"/>
        <v/>
      </c>
      <c r="H814" s="92">
        <f>IF(OR(ERR=FALSE,AND(F814="",G814="")),0,IF($C$12="D",$H$13+SUM($F$14:F814)-SUM($G$14:G814),$H$13-SUM($F$14:F814)+SUM($G$14:G814)))</f>
        <v>0</v>
      </c>
      <c r="I814" s="7"/>
    </row>
    <row r="815" spans="1:9">
      <c r="A815" s="89">
        <f t="shared" si="97"/>
        <v>802</v>
      </c>
      <c r="B815" s="185" t="str">
        <f t="shared" si="91"/>
        <v/>
      </c>
      <c r="C815" s="90" t="str">
        <f t="shared" si="92"/>
        <v/>
      </c>
      <c r="D815" s="89" t="str">
        <f t="shared" si="93"/>
        <v/>
      </c>
      <c r="E815" s="91" t="str">
        <f t="shared" si="94"/>
        <v/>
      </c>
      <c r="F815" s="212" t="str">
        <f t="shared" si="95"/>
        <v/>
      </c>
      <c r="G815" s="212" t="str">
        <f t="shared" si="96"/>
        <v/>
      </c>
      <c r="H815" s="92">
        <f>IF(OR(ERR=FALSE,AND(F815="",G815="")),0,IF($C$12="D",$H$13+SUM($F$14:F815)-SUM($G$14:G815),$H$13-SUM($F$14:F815)+SUM($G$14:G815)))</f>
        <v>0</v>
      </c>
      <c r="I815" s="7"/>
    </row>
    <row r="816" spans="1:9">
      <c r="A816" s="89">
        <f t="shared" si="97"/>
        <v>803</v>
      </c>
      <c r="B816" s="185" t="str">
        <f t="shared" si="91"/>
        <v/>
      </c>
      <c r="C816" s="90" t="str">
        <f t="shared" si="92"/>
        <v/>
      </c>
      <c r="D816" s="89" t="str">
        <f t="shared" si="93"/>
        <v/>
      </c>
      <c r="E816" s="91" t="str">
        <f t="shared" si="94"/>
        <v/>
      </c>
      <c r="F816" s="212" t="str">
        <f t="shared" si="95"/>
        <v/>
      </c>
      <c r="G816" s="212" t="str">
        <f t="shared" si="96"/>
        <v/>
      </c>
      <c r="H816" s="92">
        <f>IF(OR(ERR=FALSE,AND(F816="",G816="")),0,IF($C$12="D",$H$13+SUM($F$14:F816)-SUM($G$14:G816),$H$13-SUM($F$14:F816)+SUM($G$14:G816)))</f>
        <v>0</v>
      </c>
      <c r="I816" s="7"/>
    </row>
    <row r="817" spans="1:9">
      <c r="A817" s="89">
        <f t="shared" si="97"/>
        <v>804</v>
      </c>
      <c r="B817" s="185" t="str">
        <f t="shared" si="91"/>
        <v/>
      </c>
      <c r="C817" s="90" t="str">
        <f t="shared" si="92"/>
        <v/>
      </c>
      <c r="D817" s="89" t="str">
        <f t="shared" si="93"/>
        <v/>
      </c>
      <c r="E817" s="91" t="str">
        <f t="shared" si="94"/>
        <v/>
      </c>
      <c r="F817" s="212" t="str">
        <f t="shared" si="95"/>
        <v/>
      </c>
      <c r="G817" s="212" t="str">
        <f t="shared" si="96"/>
        <v/>
      </c>
      <c r="H817" s="92">
        <f>IF(OR(ERR=FALSE,AND(F817="",G817="")),0,IF($C$12="D",$H$13+SUM($F$14:F817)-SUM($G$14:G817),$H$13-SUM($F$14:F817)+SUM($G$14:G817)))</f>
        <v>0</v>
      </c>
      <c r="I817" s="7"/>
    </row>
    <row r="818" spans="1:9">
      <c r="A818" s="89">
        <f t="shared" si="97"/>
        <v>805</v>
      </c>
      <c r="B818" s="185" t="str">
        <f t="shared" si="91"/>
        <v/>
      </c>
      <c r="C818" s="90" t="str">
        <f t="shared" si="92"/>
        <v/>
      </c>
      <c r="D818" s="89" t="str">
        <f t="shared" si="93"/>
        <v/>
      </c>
      <c r="E818" s="91" t="str">
        <f t="shared" si="94"/>
        <v/>
      </c>
      <c r="F818" s="212" t="str">
        <f t="shared" si="95"/>
        <v/>
      </c>
      <c r="G818" s="212" t="str">
        <f t="shared" si="96"/>
        <v/>
      </c>
      <c r="H818" s="92">
        <f>IF(OR(ERR=FALSE,AND(F818="",G818="")),0,IF($C$12="D",$H$13+SUM($F$14:F818)-SUM($G$14:G818),$H$13-SUM($F$14:F818)+SUM($G$14:G818)))</f>
        <v>0</v>
      </c>
      <c r="I818" s="7"/>
    </row>
    <row r="819" spans="1:9">
      <c r="A819" s="89">
        <f t="shared" si="97"/>
        <v>806</v>
      </c>
      <c r="B819" s="185" t="str">
        <f t="shared" si="91"/>
        <v/>
      </c>
      <c r="C819" s="90" t="str">
        <f t="shared" si="92"/>
        <v/>
      </c>
      <c r="D819" s="89" t="str">
        <f t="shared" si="93"/>
        <v/>
      </c>
      <c r="E819" s="91" t="str">
        <f t="shared" si="94"/>
        <v/>
      </c>
      <c r="F819" s="212" t="str">
        <f t="shared" si="95"/>
        <v/>
      </c>
      <c r="G819" s="212" t="str">
        <f t="shared" si="96"/>
        <v/>
      </c>
      <c r="H819" s="92">
        <f>IF(OR(ERR=FALSE,AND(F819="",G819="")),0,IF($C$12="D",$H$13+SUM($F$14:F819)-SUM($G$14:G819),$H$13-SUM($F$14:F819)+SUM($G$14:G819)))</f>
        <v>0</v>
      </c>
      <c r="I819" s="7"/>
    </row>
    <row r="820" spans="1:9">
      <c r="A820" s="89">
        <f t="shared" si="97"/>
        <v>807</v>
      </c>
      <c r="B820" s="185" t="str">
        <f t="shared" si="91"/>
        <v/>
      </c>
      <c r="C820" s="90" t="str">
        <f t="shared" si="92"/>
        <v/>
      </c>
      <c r="D820" s="89" t="str">
        <f t="shared" si="93"/>
        <v/>
      </c>
      <c r="E820" s="91" t="str">
        <f t="shared" si="94"/>
        <v/>
      </c>
      <c r="F820" s="212" t="str">
        <f t="shared" si="95"/>
        <v/>
      </c>
      <c r="G820" s="212" t="str">
        <f t="shared" si="96"/>
        <v/>
      </c>
      <c r="H820" s="92">
        <f>IF(OR(ERR=FALSE,AND(F820="",G820="")),0,IF($C$12="D",$H$13+SUM($F$14:F820)-SUM($G$14:G820),$H$13-SUM($F$14:F820)+SUM($G$14:G820)))</f>
        <v>0</v>
      </c>
      <c r="I820" s="7"/>
    </row>
    <row r="821" spans="1:9">
      <c r="A821" s="89">
        <f t="shared" si="97"/>
        <v>808</v>
      </c>
      <c r="B821" s="185" t="str">
        <f t="shared" si="91"/>
        <v/>
      </c>
      <c r="C821" s="90" t="str">
        <f t="shared" si="92"/>
        <v/>
      </c>
      <c r="D821" s="89" t="str">
        <f t="shared" si="93"/>
        <v/>
      </c>
      <c r="E821" s="91" t="str">
        <f t="shared" si="94"/>
        <v/>
      </c>
      <c r="F821" s="212" t="str">
        <f t="shared" si="95"/>
        <v/>
      </c>
      <c r="G821" s="212" t="str">
        <f t="shared" si="96"/>
        <v/>
      </c>
      <c r="H821" s="92">
        <f>IF(OR(ERR=FALSE,AND(F821="",G821="")),0,IF($C$12="D",$H$13+SUM($F$14:F821)-SUM($G$14:G821),$H$13-SUM($F$14:F821)+SUM($G$14:G821)))</f>
        <v>0</v>
      </c>
      <c r="I821" s="7"/>
    </row>
    <row r="822" spans="1:9">
      <c r="A822" s="89">
        <f t="shared" si="97"/>
        <v>809</v>
      </c>
      <c r="B822" s="185" t="str">
        <f t="shared" si="91"/>
        <v/>
      </c>
      <c r="C822" s="90" t="str">
        <f t="shared" si="92"/>
        <v/>
      </c>
      <c r="D822" s="89" t="str">
        <f t="shared" si="93"/>
        <v/>
      </c>
      <c r="E822" s="91" t="str">
        <f t="shared" si="94"/>
        <v/>
      </c>
      <c r="F822" s="212" t="str">
        <f t="shared" si="95"/>
        <v/>
      </c>
      <c r="G822" s="212" t="str">
        <f t="shared" si="96"/>
        <v/>
      </c>
      <c r="H822" s="92">
        <f>IF(OR(ERR=FALSE,AND(F822="",G822="")),0,IF($C$12="D",$H$13+SUM($F$14:F822)-SUM($G$14:G822),$H$13-SUM($F$14:F822)+SUM($G$14:G822)))</f>
        <v>0</v>
      </c>
      <c r="I822" s="7"/>
    </row>
    <row r="823" spans="1:9">
      <c r="A823" s="89">
        <f t="shared" si="97"/>
        <v>810</v>
      </c>
      <c r="B823" s="185" t="str">
        <f t="shared" si="91"/>
        <v/>
      </c>
      <c r="C823" s="90" t="str">
        <f t="shared" si="92"/>
        <v/>
      </c>
      <c r="D823" s="89" t="str">
        <f t="shared" si="93"/>
        <v/>
      </c>
      <c r="E823" s="91" t="str">
        <f t="shared" si="94"/>
        <v/>
      </c>
      <c r="F823" s="212" t="str">
        <f t="shared" si="95"/>
        <v/>
      </c>
      <c r="G823" s="212" t="str">
        <f t="shared" si="96"/>
        <v/>
      </c>
      <c r="H823" s="92">
        <f>IF(OR(ERR=FALSE,AND(F823="",G823="")),0,IF($C$12="D",$H$13+SUM($F$14:F823)-SUM($G$14:G823),$H$13-SUM($F$14:F823)+SUM($G$14:G823)))</f>
        <v>0</v>
      </c>
      <c r="I823" s="7"/>
    </row>
    <row r="824" spans="1:9">
      <c r="A824" s="89">
        <f t="shared" si="97"/>
        <v>811</v>
      </c>
      <c r="B824" s="185" t="str">
        <f t="shared" si="91"/>
        <v/>
      </c>
      <c r="C824" s="90" t="str">
        <f t="shared" si="92"/>
        <v/>
      </c>
      <c r="D824" s="89" t="str">
        <f t="shared" si="93"/>
        <v/>
      </c>
      <c r="E824" s="91" t="str">
        <f t="shared" si="94"/>
        <v/>
      </c>
      <c r="F824" s="212" t="str">
        <f t="shared" si="95"/>
        <v/>
      </c>
      <c r="G824" s="212" t="str">
        <f t="shared" si="96"/>
        <v/>
      </c>
      <c r="H824" s="92">
        <f>IF(OR(ERR=FALSE,AND(F824="",G824="")),0,IF($C$12="D",$H$13+SUM($F$14:F824)-SUM($G$14:G824),$H$13-SUM($F$14:F824)+SUM($G$14:G824)))</f>
        <v>0</v>
      </c>
      <c r="I824" s="7"/>
    </row>
    <row r="825" spans="1:9">
      <c r="A825" s="89">
        <f t="shared" si="97"/>
        <v>812</v>
      </c>
      <c r="B825" s="185" t="str">
        <f t="shared" si="91"/>
        <v/>
      </c>
      <c r="C825" s="90" t="str">
        <f t="shared" si="92"/>
        <v/>
      </c>
      <c r="D825" s="89" t="str">
        <f t="shared" si="93"/>
        <v/>
      </c>
      <c r="E825" s="91" t="str">
        <f t="shared" si="94"/>
        <v/>
      </c>
      <c r="F825" s="212" t="str">
        <f t="shared" si="95"/>
        <v/>
      </c>
      <c r="G825" s="212" t="str">
        <f t="shared" si="96"/>
        <v/>
      </c>
      <c r="H825" s="92">
        <f>IF(OR(ERR=FALSE,AND(F825="",G825="")),0,IF($C$12="D",$H$13+SUM($F$14:F825)-SUM($G$14:G825),$H$13-SUM($F$14:F825)+SUM($G$14:G825)))</f>
        <v>0</v>
      </c>
      <c r="I825" s="7"/>
    </row>
    <row r="826" spans="1:9">
      <c r="A826" s="89">
        <f t="shared" si="97"/>
        <v>813</v>
      </c>
      <c r="B826" s="185" t="str">
        <f t="shared" ref="B826:B889" si="98">IF(ISERROR(VLOOKUP(A826&amp;H$9,JU_AKUN,6,FALSE)=TRUE),"",VLOOKUP(A826&amp;H$9,JU_AKUN,6,FALSE))</f>
        <v/>
      </c>
      <c r="C826" s="90" t="str">
        <f t="shared" ref="C826:C889" si="99">IF(ISERROR(VLOOKUP(A826&amp;H$9,JU_AKUN,7,FALSE)=TRUE),"",VLOOKUP(A826&amp;H$9,JU_AKUN,7,FALSE))</f>
        <v/>
      </c>
      <c r="D826" s="89" t="str">
        <f t="shared" ref="D826:D889" si="100">IF(ISERROR(VLOOKUP(A826&amp;H$9,JU_AKUN,8,FALSE)=TRUE),"",VLOOKUP(A826&amp;H$9,JU_AKUN,8,FALSE))</f>
        <v/>
      </c>
      <c r="E826" s="91" t="str">
        <f t="shared" ref="E826:E889" si="101">IF(ISERROR(VLOOKUP(A826&amp;H$9,JU_AKUN,9,FALSE)=TRUE),"",VLOOKUP(A826&amp;H$9,JU_AKUN,9,FALSE))</f>
        <v/>
      </c>
      <c r="F826" s="212" t="str">
        <f t="shared" ref="F826:F889" si="102">IF(ISERROR(VLOOKUP(A826&amp;H$9,JU_AKUN,14,FALSE)=TRUE),"",VLOOKUP(A826&amp;H$9,JU_AKUN,14,FALSE))</f>
        <v/>
      </c>
      <c r="G826" s="212" t="str">
        <f t="shared" ref="G826:G889" si="103">IF(ISERROR(VLOOKUP(A826&amp;H$9,JU_AKUN,15,FALSE)=TRUE),"",VLOOKUP(A826&amp;H$9,JU_AKUN,15,FALSE))</f>
        <v/>
      </c>
      <c r="H826" s="92">
        <f>IF(OR(ERR=FALSE,AND(F826="",G826="")),0,IF($C$12="D",$H$13+SUM($F$14:F826)-SUM($G$14:G826),$H$13-SUM($F$14:F826)+SUM($G$14:G826)))</f>
        <v>0</v>
      </c>
      <c r="I826" s="7"/>
    </row>
    <row r="827" spans="1:9">
      <c r="A827" s="89">
        <f t="shared" si="97"/>
        <v>814</v>
      </c>
      <c r="B827" s="185" t="str">
        <f t="shared" si="98"/>
        <v/>
      </c>
      <c r="C827" s="90" t="str">
        <f t="shared" si="99"/>
        <v/>
      </c>
      <c r="D827" s="89" t="str">
        <f t="shared" si="100"/>
        <v/>
      </c>
      <c r="E827" s="91" t="str">
        <f t="shared" si="101"/>
        <v/>
      </c>
      <c r="F827" s="212" t="str">
        <f t="shared" si="102"/>
        <v/>
      </c>
      <c r="G827" s="212" t="str">
        <f t="shared" si="103"/>
        <v/>
      </c>
      <c r="H827" s="92">
        <f>IF(OR(ERR=FALSE,AND(F827="",G827="")),0,IF($C$12="D",$H$13+SUM($F$14:F827)-SUM($G$14:G827),$H$13-SUM($F$14:F827)+SUM($G$14:G827)))</f>
        <v>0</v>
      </c>
      <c r="I827" s="7"/>
    </row>
    <row r="828" spans="1:9">
      <c r="A828" s="89">
        <f t="shared" si="97"/>
        <v>815</v>
      </c>
      <c r="B828" s="185" t="str">
        <f t="shared" si="98"/>
        <v/>
      </c>
      <c r="C828" s="90" t="str">
        <f t="shared" si="99"/>
        <v/>
      </c>
      <c r="D828" s="89" t="str">
        <f t="shared" si="100"/>
        <v/>
      </c>
      <c r="E828" s="91" t="str">
        <f t="shared" si="101"/>
        <v/>
      </c>
      <c r="F828" s="212" t="str">
        <f t="shared" si="102"/>
        <v/>
      </c>
      <c r="G828" s="212" t="str">
        <f t="shared" si="103"/>
        <v/>
      </c>
      <c r="H828" s="92">
        <f>IF(OR(ERR=FALSE,AND(F828="",G828="")),0,IF($C$12="D",$H$13+SUM($F$14:F828)-SUM($G$14:G828),$H$13-SUM($F$14:F828)+SUM($G$14:G828)))</f>
        <v>0</v>
      </c>
      <c r="I828" s="7"/>
    </row>
    <row r="829" spans="1:9">
      <c r="A829" s="89">
        <f t="shared" si="97"/>
        <v>816</v>
      </c>
      <c r="B829" s="185" t="str">
        <f t="shared" si="98"/>
        <v/>
      </c>
      <c r="C829" s="90" t="str">
        <f t="shared" si="99"/>
        <v/>
      </c>
      <c r="D829" s="89" t="str">
        <f t="shared" si="100"/>
        <v/>
      </c>
      <c r="E829" s="91" t="str">
        <f t="shared" si="101"/>
        <v/>
      </c>
      <c r="F829" s="212" t="str">
        <f t="shared" si="102"/>
        <v/>
      </c>
      <c r="G829" s="212" t="str">
        <f t="shared" si="103"/>
        <v/>
      </c>
      <c r="H829" s="92">
        <f>IF(OR(ERR=FALSE,AND(F829="",G829="")),0,IF($C$12="D",$H$13+SUM($F$14:F829)-SUM($G$14:G829),$H$13-SUM($F$14:F829)+SUM($G$14:G829)))</f>
        <v>0</v>
      </c>
      <c r="I829" s="7"/>
    </row>
    <row r="830" spans="1:9">
      <c r="A830" s="89">
        <f t="shared" si="97"/>
        <v>817</v>
      </c>
      <c r="B830" s="185" t="str">
        <f t="shared" si="98"/>
        <v/>
      </c>
      <c r="C830" s="90" t="str">
        <f t="shared" si="99"/>
        <v/>
      </c>
      <c r="D830" s="89" t="str">
        <f t="shared" si="100"/>
        <v/>
      </c>
      <c r="E830" s="91" t="str">
        <f t="shared" si="101"/>
        <v/>
      </c>
      <c r="F830" s="212" t="str">
        <f t="shared" si="102"/>
        <v/>
      </c>
      <c r="G830" s="212" t="str">
        <f t="shared" si="103"/>
        <v/>
      </c>
      <c r="H830" s="92">
        <f>IF(OR(ERR=FALSE,AND(F830="",G830="")),0,IF($C$12="D",$H$13+SUM($F$14:F830)-SUM($G$14:G830),$H$13-SUM($F$14:F830)+SUM($G$14:G830)))</f>
        <v>0</v>
      </c>
      <c r="I830" s="7"/>
    </row>
    <row r="831" spans="1:9">
      <c r="A831" s="89">
        <f t="shared" si="97"/>
        <v>818</v>
      </c>
      <c r="B831" s="185" t="str">
        <f t="shared" si="98"/>
        <v/>
      </c>
      <c r="C831" s="90" t="str">
        <f t="shared" si="99"/>
        <v/>
      </c>
      <c r="D831" s="89" t="str">
        <f t="shared" si="100"/>
        <v/>
      </c>
      <c r="E831" s="91" t="str">
        <f t="shared" si="101"/>
        <v/>
      </c>
      <c r="F831" s="212" t="str">
        <f t="shared" si="102"/>
        <v/>
      </c>
      <c r="G831" s="212" t="str">
        <f t="shared" si="103"/>
        <v/>
      </c>
      <c r="H831" s="92">
        <f>IF(OR(ERR=FALSE,AND(F831="",G831="")),0,IF($C$12="D",$H$13+SUM($F$14:F831)-SUM($G$14:G831),$H$13-SUM($F$14:F831)+SUM($G$14:G831)))</f>
        <v>0</v>
      </c>
      <c r="I831" s="7"/>
    </row>
    <row r="832" spans="1:9">
      <c r="A832" s="89">
        <f t="shared" si="97"/>
        <v>819</v>
      </c>
      <c r="B832" s="185" t="str">
        <f t="shared" si="98"/>
        <v/>
      </c>
      <c r="C832" s="90" t="str">
        <f t="shared" si="99"/>
        <v/>
      </c>
      <c r="D832" s="89" t="str">
        <f t="shared" si="100"/>
        <v/>
      </c>
      <c r="E832" s="91" t="str">
        <f t="shared" si="101"/>
        <v/>
      </c>
      <c r="F832" s="212" t="str">
        <f t="shared" si="102"/>
        <v/>
      </c>
      <c r="G832" s="212" t="str">
        <f t="shared" si="103"/>
        <v/>
      </c>
      <c r="H832" s="92">
        <f>IF(OR(ERR=FALSE,AND(F832="",G832="")),0,IF($C$12="D",$H$13+SUM($F$14:F832)-SUM($G$14:G832),$H$13-SUM($F$14:F832)+SUM($G$14:G832)))</f>
        <v>0</v>
      </c>
      <c r="I832" s="7"/>
    </row>
    <row r="833" spans="1:9">
      <c r="A833" s="89">
        <f t="shared" si="97"/>
        <v>820</v>
      </c>
      <c r="B833" s="185" t="str">
        <f t="shared" si="98"/>
        <v/>
      </c>
      <c r="C833" s="90" t="str">
        <f t="shared" si="99"/>
        <v/>
      </c>
      <c r="D833" s="89" t="str">
        <f t="shared" si="100"/>
        <v/>
      </c>
      <c r="E833" s="91" t="str">
        <f t="shared" si="101"/>
        <v/>
      </c>
      <c r="F833" s="212" t="str">
        <f t="shared" si="102"/>
        <v/>
      </c>
      <c r="G833" s="212" t="str">
        <f t="shared" si="103"/>
        <v/>
      </c>
      <c r="H833" s="92">
        <f>IF(OR(ERR=FALSE,AND(F833="",G833="")),0,IF($C$12="D",$H$13+SUM($F$14:F833)-SUM($G$14:G833),$H$13-SUM($F$14:F833)+SUM($G$14:G833)))</f>
        <v>0</v>
      </c>
      <c r="I833" s="7"/>
    </row>
    <row r="834" spans="1:9">
      <c r="A834" s="89">
        <f t="shared" si="97"/>
        <v>821</v>
      </c>
      <c r="B834" s="185" t="str">
        <f t="shared" si="98"/>
        <v/>
      </c>
      <c r="C834" s="90" t="str">
        <f t="shared" si="99"/>
        <v/>
      </c>
      <c r="D834" s="89" t="str">
        <f t="shared" si="100"/>
        <v/>
      </c>
      <c r="E834" s="91" t="str">
        <f t="shared" si="101"/>
        <v/>
      </c>
      <c r="F834" s="212" t="str">
        <f t="shared" si="102"/>
        <v/>
      </c>
      <c r="G834" s="212" t="str">
        <f t="shared" si="103"/>
        <v/>
      </c>
      <c r="H834" s="92">
        <f>IF(OR(ERR=FALSE,AND(F834="",G834="")),0,IF($C$12="D",$H$13+SUM($F$14:F834)-SUM($G$14:G834),$H$13-SUM($F$14:F834)+SUM($G$14:G834)))</f>
        <v>0</v>
      </c>
      <c r="I834" s="7"/>
    </row>
    <row r="835" spans="1:9">
      <c r="A835" s="89">
        <f t="shared" si="97"/>
        <v>822</v>
      </c>
      <c r="B835" s="185" t="str">
        <f t="shared" si="98"/>
        <v/>
      </c>
      <c r="C835" s="90" t="str">
        <f t="shared" si="99"/>
        <v/>
      </c>
      <c r="D835" s="89" t="str">
        <f t="shared" si="100"/>
        <v/>
      </c>
      <c r="E835" s="91" t="str">
        <f t="shared" si="101"/>
        <v/>
      </c>
      <c r="F835" s="212" t="str">
        <f t="shared" si="102"/>
        <v/>
      </c>
      <c r="G835" s="212" t="str">
        <f t="shared" si="103"/>
        <v/>
      </c>
      <c r="H835" s="92">
        <f>IF(OR(ERR=FALSE,AND(F835="",G835="")),0,IF($C$12="D",$H$13+SUM($F$14:F835)-SUM($G$14:G835),$H$13-SUM($F$14:F835)+SUM($G$14:G835)))</f>
        <v>0</v>
      </c>
      <c r="I835" s="7"/>
    </row>
    <row r="836" spans="1:9">
      <c r="A836" s="89">
        <f t="shared" si="97"/>
        <v>823</v>
      </c>
      <c r="B836" s="185" t="str">
        <f t="shared" si="98"/>
        <v/>
      </c>
      <c r="C836" s="90" t="str">
        <f t="shared" si="99"/>
        <v/>
      </c>
      <c r="D836" s="89" t="str">
        <f t="shared" si="100"/>
        <v/>
      </c>
      <c r="E836" s="91" t="str">
        <f t="shared" si="101"/>
        <v/>
      </c>
      <c r="F836" s="212" t="str">
        <f t="shared" si="102"/>
        <v/>
      </c>
      <c r="G836" s="212" t="str">
        <f t="shared" si="103"/>
        <v/>
      </c>
      <c r="H836" s="92">
        <f>IF(OR(ERR=FALSE,AND(F836="",G836="")),0,IF($C$12="D",$H$13+SUM($F$14:F836)-SUM($G$14:G836),$H$13-SUM($F$14:F836)+SUM($G$14:G836)))</f>
        <v>0</v>
      </c>
      <c r="I836" s="7"/>
    </row>
    <row r="837" spans="1:9">
      <c r="A837" s="89">
        <f t="shared" si="97"/>
        <v>824</v>
      </c>
      <c r="B837" s="185" t="str">
        <f t="shared" si="98"/>
        <v/>
      </c>
      <c r="C837" s="90" t="str">
        <f t="shared" si="99"/>
        <v/>
      </c>
      <c r="D837" s="89" t="str">
        <f t="shared" si="100"/>
        <v/>
      </c>
      <c r="E837" s="91" t="str">
        <f t="shared" si="101"/>
        <v/>
      </c>
      <c r="F837" s="212" t="str">
        <f t="shared" si="102"/>
        <v/>
      </c>
      <c r="G837" s="212" t="str">
        <f t="shared" si="103"/>
        <v/>
      </c>
      <c r="H837" s="92">
        <f>IF(OR(ERR=FALSE,AND(F837="",G837="")),0,IF($C$12="D",$H$13+SUM($F$14:F837)-SUM($G$14:G837),$H$13-SUM($F$14:F837)+SUM($G$14:G837)))</f>
        <v>0</v>
      </c>
      <c r="I837" s="7"/>
    </row>
    <row r="838" spans="1:9">
      <c r="A838" s="89">
        <f t="shared" si="97"/>
        <v>825</v>
      </c>
      <c r="B838" s="185" t="str">
        <f t="shared" si="98"/>
        <v/>
      </c>
      <c r="C838" s="90" t="str">
        <f t="shared" si="99"/>
        <v/>
      </c>
      <c r="D838" s="89" t="str">
        <f t="shared" si="100"/>
        <v/>
      </c>
      <c r="E838" s="91" t="str">
        <f t="shared" si="101"/>
        <v/>
      </c>
      <c r="F838" s="212" t="str">
        <f t="shared" si="102"/>
        <v/>
      </c>
      <c r="G838" s="212" t="str">
        <f t="shared" si="103"/>
        <v/>
      </c>
      <c r="H838" s="92">
        <f>IF(OR(ERR=FALSE,AND(F838="",G838="")),0,IF($C$12="D",$H$13+SUM($F$14:F838)-SUM($G$14:G838),$H$13-SUM($F$14:F838)+SUM($G$14:G838)))</f>
        <v>0</v>
      </c>
      <c r="I838" s="7"/>
    </row>
    <row r="839" spans="1:9">
      <c r="A839" s="89">
        <f t="shared" si="97"/>
        <v>826</v>
      </c>
      <c r="B839" s="185" t="str">
        <f t="shared" si="98"/>
        <v/>
      </c>
      <c r="C839" s="90" t="str">
        <f t="shared" si="99"/>
        <v/>
      </c>
      <c r="D839" s="89" t="str">
        <f t="shared" si="100"/>
        <v/>
      </c>
      <c r="E839" s="91" t="str">
        <f t="shared" si="101"/>
        <v/>
      </c>
      <c r="F839" s="212" t="str">
        <f t="shared" si="102"/>
        <v/>
      </c>
      <c r="G839" s="212" t="str">
        <f t="shared" si="103"/>
        <v/>
      </c>
      <c r="H839" s="92">
        <f>IF(OR(ERR=FALSE,AND(F839="",G839="")),0,IF($C$12="D",$H$13+SUM($F$14:F839)-SUM($G$14:G839),$H$13-SUM($F$14:F839)+SUM($G$14:G839)))</f>
        <v>0</v>
      </c>
      <c r="I839" s="7"/>
    </row>
    <row r="840" spans="1:9">
      <c r="A840" s="89">
        <f t="shared" si="97"/>
        <v>827</v>
      </c>
      <c r="B840" s="185" t="str">
        <f t="shared" si="98"/>
        <v/>
      </c>
      <c r="C840" s="90" t="str">
        <f t="shared" si="99"/>
        <v/>
      </c>
      <c r="D840" s="89" t="str">
        <f t="shared" si="100"/>
        <v/>
      </c>
      <c r="E840" s="91" t="str">
        <f t="shared" si="101"/>
        <v/>
      </c>
      <c r="F840" s="212" t="str">
        <f t="shared" si="102"/>
        <v/>
      </c>
      <c r="G840" s="212" t="str">
        <f t="shared" si="103"/>
        <v/>
      </c>
      <c r="H840" s="92">
        <f>IF(OR(ERR=FALSE,AND(F840="",G840="")),0,IF($C$12="D",$H$13+SUM($F$14:F840)-SUM($G$14:G840),$H$13-SUM($F$14:F840)+SUM($G$14:G840)))</f>
        <v>0</v>
      </c>
      <c r="I840" s="7"/>
    </row>
    <row r="841" spans="1:9">
      <c r="A841" s="89">
        <f t="shared" si="97"/>
        <v>828</v>
      </c>
      <c r="B841" s="185" t="str">
        <f t="shared" si="98"/>
        <v/>
      </c>
      <c r="C841" s="90" t="str">
        <f t="shared" si="99"/>
        <v/>
      </c>
      <c r="D841" s="89" t="str">
        <f t="shared" si="100"/>
        <v/>
      </c>
      <c r="E841" s="91" t="str">
        <f t="shared" si="101"/>
        <v/>
      </c>
      <c r="F841" s="212" t="str">
        <f t="shared" si="102"/>
        <v/>
      </c>
      <c r="G841" s="212" t="str">
        <f t="shared" si="103"/>
        <v/>
      </c>
      <c r="H841" s="92">
        <f>IF(OR(ERR=FALSE,AND(F841="",G841="")),0,IF($C$12="D",$H$13+SUM($F$14:F841)-SUM($G$14:G841),$H$13-SUM($F$14:F841)+SUM($G$14:G841)))</f>
        <v>0</v>
      </c>
      <c r="I841" s="7"/>
    </row>
    <row r="842" spans="1:9">
      <c r="A842" s="89">
        <f t="shared" si="97"/>
        <v>829</v>
      </c>
      <c r="B842" s="185" t="str">
        <f t="shared" si="98"/>
        <v/>
      </c>
      <c r="C842" s="90" t="str">
        <f t="shared" si="99"/>
        <v/>
      </c>
      <c r="D842" s="89" t="str">
        <f t="shared" si="100"/>
        <v/>
      </c>
      <c r="E842" s="91" t="str">
        <f t="shared" si="101"/>
        <v/>
      </c>
      <c r="F842" s="212" t="str">
        <f t="shared" si="102"/>
        <v/>
      </c>
      <c r="G842" s="212" t="str">
        <f t="shared" si="103"/>
        <v/>
      </c>
      <c r="H842" s="92">
        <f>IF(OR(ERR=FALSE,AND(F842="",G842="")),0,IF($C$12="D",$H$13+SUM($F$14:F842)-SUM($G$14:G842),$H$13-SUM($F$14:F842)+SUM($G$14:G842)))</f>
        <v>0</v>
      </c>
      <c r="I842" s="7"/>
    </row>
    <row r="843" spans="1:9">
      <c r="A843" s="89">
        <f t="shared" si="97"/>
        <v>830</v>
      </c>
      <c r="B843" s="185" t="str">
        <f t="shared" si="98"/>
        <v/>
      </c>
      <c r="C843" s="90" t="str">
        <f t="shared" si="99"/>
        <v/>
      </c>
      <c r="D843" s="89" t="str">
        <f t="shared" si="100"/>
        <v/>
      </c>
      <c r="E843" s="91" t="str">
        <f t="shared" si="101"/>
        <v/>
      </c>
      <c r="F843" s="212" t="str">
        <f t="shared" si="102"/>
        <v/>
      </c>
      <c r="G843" s="212" t="str">
        <f t="shared" si="103"/>
        <v/>
      </c>
      <c r="H843" s="92">
        <f>IF(OR(ERR=FALSE,AND(F843="",G843="")),0,IF($C$12="D",$H$13+SUM($F$14:F843)-SUM($G$14:G843),$H$13-SUM($F$14:F843)+SUM($G$14:G843)))</f>
        <v>0</v>
      </c>
      <c r="I843" s="7"/>
    </row>
    <row r="844" spans="1:9">
      <c r="A844" s="89">
        <f t="shared" si="97"/>
        <v>831</v>
      </c>
      <c r="B844" s="185" t="str">
        <f t="shared" si="98"/>
        <v/>
      </c>
      <c r="C844" s="90" t="str">
        <f t="shared" si="99"/>
        <v/>
      </c>
      <c r="D844" s="89" t="str">
        <f t="shared" si="100"/>
        <v/>
      </c>
      <c r="E844" s="91" t="str">
        <f t="shared" si="101"/>
        <v/>
      </c>
      <c r="F844" s="212" t="str">
        <f t="shared" si="102"/>
        <v/>
      </c>
      <c r="G844" s="212" t="str">
        <f t="shared" si="103"/>
        <v/>
      </c>
      <c r="H844" s="92">
        <f>IF(OR(ERR=FALSE,AND(F844="",G844="")),0,IF($C$12="D",$H$13+SUM($F$14:F844)-SUM($G$14:G844),$H$13-SUM($F$14:F844)+SUM($G$14:G844)))</f>
        <v>0</v>
      </c>
      <c r="I844" s="7"/>
    </row>
    <row r="845" spans="1:9">
      <c r="A845" s="89">
        <f t="shared" si="97"/>
        <v>832</v>
      </c>
      <c r="B845" s="185" t="str">
        <f t="shared" si="98"/>
        <v/>
      </c>
      <c r="C845" s="90" t="str">
        <f t="shared" si="99"/>
        <v/>
      </c>
      <c r="D845" s="89" t="str">
        <f t="shared" si="100"/>
        <v/>
      </c>
      <c r="E845" s="91" t="str">
        <f t="shared" si="101"/>
        <v/>
      </c>
      <c r="F845" s="212" t="str">
        <f t="shared" si="102"/>
        <v/>
      </c>
      <c r="G845" s="212" t="str">
        <f t="shared" si="103"/>
        <v/>
      </c>
      <c r="H845" s="92">
        <f>IF(OR(ERR=FALSE,AND(F845="",G845="")),0,IF($C$12="D",$H$13+SUM($F$14:F845)-SUM($G$14:G845),$H$13-SUM($F$14:F845)+SUM($G$14:G845)))</f>
        <v>0</v>
      </c>
      <c r="I845" s="7"/>
    </row>
    <row r="846" spans="1:9">
      <c r="A846" s="89">
        <f t="shared" si="97"/>
        <v>833</v>
      </c>
      <c r="B846" s="185" t="str">
        <f t="shared" si="98"/>
        <v/>
      </c>
      <c r="C846" s="90" t="str">
        <f t="shared" si="99"/>
        <v/>
      </c>
      <c r="D846" s="89" t="str">
        <f t="shared" si="100"/>
        <v/>
      </c>
      <c r="E846" s="91" t="str">
        <f t="shared" si="101"/>
        <v/>
      </c>
      <c r="F846" s="212" t="str">
        <f t="shared" si="102"/>
        <v/>
      </c>
      <c r="G846" s="212" t="str">
        <f t="shared" si="103"/>
        <v/>
      </c>
      <c r="H846" s="92">
        <f>IF(OR(ERR=FALSE,AND(F846="",G846="")),0,IF($C$12="D",$H$13+SUM($F$14:F846)-SUM($G$14:G846),$H$13-SUM($F$14:F846)+SUM($G$14:G846)))</f>
        <v>0</v>
      </c>
      <c r="I846" s="7"/>
    </row>
    <row r="847" spans="1:9">
      <c r="A847" s="89">
        <f t="shared" si="97"/>
        <v>834</v>
      </c>
      <c r="B847" s="185" t="str">
        <f t="shared" si="98"/>
        <v/>
      </c>
      <c r="C847" s="90" t="str">
        <f t="shared" si="99"/>
        <v/>
      </c>
      <c r="D847" s="89" t="str">
        <f t="shared" si="100"/>
        <v/>
      </c>
      <c r="E847" s="91" t="str">
        <f t="shared" si="101"/>
        <v/>
      </c>
      <c r="F847" s="212" t="str">
        <f t="shared" si="102"/>
        <v/>
      </c>
      <c r="G847" s="212" t="str">
        <f t="shared" si="103"/>
        <v/>
      </c>
      <c r="H847" s="92">
        <f>IF(OR(ERR=FALSE,AND(F847="",G847="")),0,IF($C$12="D",$H$13+SUM($F$14:F847)-SUM($G$14:G847),$H$13-SUM($F$14:F847)+SUM($G$14:G847)))</f>
        <v>0</v>
      </c>
      <c r="I847" s="7"/>
    </row>
    <row r="848" spans="1:9">
      <c r="A848" s="89">
        <f t="shared" si="97"/>
        <v>835</v>
      </c>
      <c r="B848" s="185" t="str">
        <f t="shared" si="98"/>
        <v/>
      </c>
      <c r="C848" s="90" t="str">
        <f t="shared" si="99"/>
        <v/>
      </c>
      <c r="D848" s="89" t="str">
        <f t="shared" si="100"/>
        <v/>
      </c>
      <c r="E848" s="91" t="str">
        <f t="shared" si="101"/>
        <v/>
      </c>
      <c r="F848" s="212" t="str">
        <f t="shared" si="102"/>
        <v/>
      </c>
      <c r="G848" s="212" t="str">
        <f t="shared" si="103"/>
        <v/>
      </c>
      <c r="H848" s="92">
        <f>IF(OR(ERR=FALSE,AND(F848="",G848="")),0,IF($C$12="D",$H$13+SUM($F$14:F848)-SUM($G$14:G848),$H$13-SUM($F$14:F848)+SUM($G$14:G848)))</f>
        <v>0</v>
      </c>
      <c r="I848" s="7"/>
    </row>
    <row r="849" spans="1:9">
      <c r="A849" s="89">
        <f t="shared" si="97"/>
        <v>836</v>
      </c>
      <c r="B849" s="185" t="str">
        <f t="shared" si="98"/>
        <v/>
      </c>
      <c r="C849" s="90" t="str">
        <f t="shared" si="99"/>
        <v/>
      </c>
      <c r="D849" s="89" t="str">
        <f t="shared" si="100"/>
        <v/>
      </c>
      <c r="E849" s="91" t="str">
        <f t="shared" si="101"/>
        <v/>
      </c>
      <c r="F849" s="212" t="str">
        <f t="shared" si="102"/>
        <v/>
      </c>
      <c r="G849" s="212" t="str">
        <f t="shared" si="103"/>
        <v/>
      </c>
      <c r="H849" s="92">
        <f>IF(OR(ERR=FALSE,AND(F849="",G849="")),0,IF($C$12="D",$H$13+SUM($F$14:F849)-SUM($G$14:G849),$H$13-SUM($F$14:F849)+SUM($G$14:G849)))</f>
        <v>0</v>
      </c>
      <c r="I849" s="7"/>
    </row>
    <row r="850" spans="1:9">
      <c r="A850" s="89">
        <f t="shared" si="97"/>
        <v>837</v>
      </c>
      <c r="B850" s="185" t="str">
        <f t="shared" si="98"/>
        <v/>
      </c>
      <c r="C850" s="90" t="str">
        <f t="shared" si="99"/>
        <v/>
      </c>
      <c r="D850" s="89" t="str">
        <f t="shared" si="100"/>
        <v/>
      </c>
      <c r="E850" s="91" t="str">
        <f t="shared" si="101"/>
        <v/>
      </c>
      <c r="F850" s="212" t="str">
        <f t="shared" si="102"/>
        <v/>
      </c>
      <c r="G850" s="212" t="str">
        <f t="shared" si="103"/>
        <v/>
      </c>
      <c r="H850" s="92">
        <f>IF(OR(ERR=FALSE,AND(F850="",G850="")),0,IF($C$12="D",$H$13+SUM($F$14:F850)-SUM($G$14:G850),$H$13-SUM($F$14:F850)+SUM($G$14:G850)))</f>
        <v>0</v>
      </c>
      <c r="I850" s="7"/>
    </row>
    <row r="851" spans="1:9">
      <c r="A851" s="89">
        <f t="shared" si="97"/>
        <v>838</v>
      </c>
      <c r="B851" s="185" t="str">
        <f t="shared" si="98"/>
        <v/>
      </c>
      <c r="C851" s="90" t="str">
        <f t="shared" si="99"/>
        <v/>
      </c>
      <c r="D851" s="89" t="str">
        <f t="shared" si="100"/>
        <v/>
      </c>
      <c r="E851" s="91" t="str">
        <f t="shared" si="101"/>
        <v/>
      </c>
      <c r="F851" s="212" t="str">
        <f t="shared" si="102"/>
        <v/>
      </c>
      <c r="G851" s="212" t="str">
        <f t="shared" si="103"/>
        <v/>
      </c>
      <c r="H851" s="92">
        <f>IF(OR(ERR=FALSE,AND(F851="",G851="")),0,IF($C$12="D",$H$13+SUM($F$14:F851)-SUM($G$14:G851),$H$13-SUM($F$14:F851)+SUM($G$14:G851)))</f>
        <v>0</v>
      </c>
      <c r="I851" s="7"/>
    </row>
    <row r="852" spans="1:9">
      <c r="A852" s="89">
        <f t="shared" si="97"/>
        <v>839</v>
      </c>
      <c r="B852" s="185" t="str">
        <f t="shared" si="98"/>
        <v/>
      </c>
      <c r="C852" s="90" t="str">
        <f t="shared" si="99"/>
        <v/>
      </c>
      <c r="D852" s="89" t="str">
        <f t="shared" si="100"/>
        <v/>
      </c>
      <c r="E852" s="91" t="str">
        <f t="shared" si="101"/>
        <v/>
      </c>
      <c r="F852" s="212" t="str">
        <f t="shared" si="102"/>
        <v/>
      </c>
      <c r="G852" s="212" t="str">
        <f t="shared" si="103"/>
        <v/>
      </c>
      <c r="H852" s="92">
        <f>IF(OR(ERR=FALSE,AND(F852="",G852="")),0,IF($C$12="D",$H$13+SUM($F$14:F852)-SUM($G$14:G852),$H$13-SUM($F$14:F852)+SUM($G$14:G852)))</f>
        <v>0</v>
      </c>
      <c r="I852" s="7"/>
    </row>
    <row r="853" spans="1:9">
      <c r="A853" s="89">
        <f t="shared" si="97"/>
        <v>840</v>
      </c>
      <c r="B853" s="185" t="str">
        <f t="shared" si="98"/>
        <v/>
      </c>
      <c r="C853" s="90" t="str">
        <f t="shared" si="99"/>
        <v/>
      </c>
      <c r="D853" s="89" t="str">
        <f t="shared" si="100"/>
        <v/>
      </c>
      <c r="E853" s="91" t="str">
        <f t="shared" si="101"/>
        <v/>
      </c>
      <c r="F853" s="212" t="str">
        <f t="shared" si="102"/>
        <v/>
      </c>
      <c r="G853" s="212" t="str">
        <f t="shared" si="103"/>
        <v/>
      </c>
      <c r="H853" s="92">
        <f>IF(OR(ERR=FALSE,AND(F853="",G853="")),0,IF($C$12="D",$H$13+SUM($F$14:F853)-SUM($G$14:G853),$H$13-SUM($F$14:F853)+SUM($G$14:G853)))</f>
        <v>0</v>
      </c>
      <c r="I853" s="7"/>
    </row>
    <row r="854" spans="1:9">
      <c r="A854" s="89">
        <f t="shared" si="97"/>
        <v>841</v>
      </c>
      <c r="B854" s="185" t="str">
        <f t="shared" si="98"/>
        <v/>
      </c>
      <c r="C854" s="90" t="str">
        <f t="shared" si="99"/>
        <v/>
      </c>
      <c r="D854" s="89" t="str">
        <f t="shared" si="100"/>
        <v/>
      </c>
      <c r="E854" s="91" t="str">
        <f t="shared" si="101"/>
        <v/>
      </c>
      <c r="F854" s="212" t="str">
        <f t="shared" si="102"/>
        <v/>
      </c>
      <c r="G854" s="212" t="str">
        <f t="shared" si="103"/>
        <v/>
      </c>
      <c r="H854" s="92">
        <f>IF(OR(ERR=FALSE,AND(F854="",G854="")),0,IF($C$12="D",$H$13+SUM($F$14:F854)-SUM($G$14:G854),$H$13-SUM($F$14:F854)+SUM($G$14:G854)))</f>
        <v>0</v>
      </c>
      <c r="I854" s="7"/>
    </row>
    <row r="855" spans="1:9">
      <c r="A855" s="89">
        <f t="shared" si="97"/>
        <v>842</v>
      </c>
      <c r="B855" s="185" t="str">
        <f t="shared" si="98"/>
        <v/>
      </c>
      <c r="C855" s="90" t="str">
        <f t="shared" si="99"/>
        <v/>
      </c>
      <c r="D855" s="89" t="str">
        <f t="shared" si="100"/>
        <v/>
      </c>
      <c r="E855" s="91" t="str">
        <f t="shared" si="101"/>
        <v/>
      </c>
      <c r="F855" s="212" t="str">
        <f t="shared" si="102"/>
        <v/>
      </c>
      <c r="G855" s="212" t="str">
        <f t="shared" si="103"/>
        <v/>
      </c>
      <c r="H855" s="92">
        <f>IF(OR(ERR=FALSE,AND(F855="",G855="")),0,IF($C$12="D",$H$13+SUM($F$14:F855)-SUM($G$14:G855),$H$13-SUM($F$14:F855)+SUM($G$14:G855)))</f>
        <v>0</v>
      </c>
      <c r="I855" s="7"/>
    </row>
    <row r="856" spans="1:9">
      <c r="A856" s="89">
        <f t="shared" si="97"/>
        <v>843</v>
      </c>
      <c r="B856" s="185" t="str">
        <f t="shared" si="98"/>
        <v/>
      </c>
      <c r="C856" s="90" t="str">
        <f t="shared" si="99"/>
        <v/>
      </c>
      <c r="D856" s="89" t="str">
        <f t="shared" si="100"/>
        <v/>
      </c>
      <c r="E856" s="91" t="str">
        <f t="shared" si="101"/>
        <v/>
      </c>
      <c r="F856" s="212" t="str">
        <f t="shared" si="102"/>
        <v/>
      </c>
      <c r="G856" s="212" t="str">
        <f t="shared" si="103"/>
        <v/>
      </c>
      <c r="H856" s="92">
        <f>IF(OR(ERR=FALSE,AND(F856="",G856="")),0,IF($C$12="D",$H$13+SUM($F$14:F856)-SUM($G$14:G856),$H$13-SUM($F$14:F856)+SUM($G$14:G856)))</f>
        <v>0</v>
      </c>
      <c r="I856" s="7"/>
    </row>
    <row r="857" spans="1:9">
      <c r="A857" s="89">
        <f t="shared" si="97"/>
        <v>844</v>
      </c>
      <c r="B857" s="185" t="str">
        <f t="shared" si="98"/>
        <v/>
      </c>
      <c r="C857" s="90" t="str">
        <f t="shared" si="99"/>
        <v/>
      </c>
      <c r="D857" s="89" t="str">
        <f t="shared" si="100"/>
        <v/>
      </c>
      <c r="E857" s="91" t="str">
        <f t="shared" si="101"/>
        <v/>
      </c>
      <c r="F857" s="212" t="str">
        <f t="shared" si="102"/>
        <v/>
      </c>
      <c r="G857" s="212" t="str">
        <f t="shared" si="103"/>
        <v/>
      </c>
      <c r="H857" s="92">
        <f>IF(OR(ERR=FALSE,AND(F857="",G857="")),0,IF($C$12="D",$H$13+SUM($F$14:F857)-SUM($G$14:G857),$H$13-SUM($F$14:F857)+SUM($G$14:G857)))</f>
        <v>0</v>
      </c>
      <c r="I857" s="7"/>
    </row>
    <row r="858" spans="1:9">
      <c r="A858" s="89">
        <f t="shared" si="97"/>
        <v>845</v>
      </c>
      <c r="B858" s="185" t="str">
        <f t="shared" si="98"/>
        <v/>
      </c>
      <c r="C858" s="90" t="str">
        <f t="shared" si="99"/>
        <v/>
      </c>
      <c r="D858" s="89" t="str">
        <f t="shared" si="100"/>
        <v/>
      </c>
      <c r="E858" s="91" t="str">
        <f t="shared" si="101"/>
        <v/>
      </c>
      <c r="F858" s="212" t="str">
        <f t="shared" si="102"/>
        <v/>
      </c>
      <c r="G858" s="212" t="str">
        <f t="shared" si="103"/>
        <v/>
      </c>
      <c r="H858" s="92">
        <f>IF(OR(ERR=FALSE,AND(F858="",G858="")),0,IF($C$12="D",$H$13+SUM($F$14:F858)-SUM($G$14:G858),$H$13-SUM($F$14:F858)+SUM($G$14:G858)))</f>
        <v>0</v>
      </c>
      <c r="I858" s="7"/>
    </row>
    <row r="859" spans="1:9">
      <c r="A859" s="89">
        <f t="shared" si="97"/>
        <v>846</v>
      </c>
      <c r="B859" s="185" t="str">
        <f t="shared" si="98"/>
        <v/>
      </c>
      <c r="C859" s="90" t="str">
        <f t="shared" si="99"/>
        <v/>
      </c>
      <c r="D859" s="89" t="str">
        <f t="shared" si="100"/>
        <v/>
      </c>
      <c r="E859" s="91" t="str">
        <f t="shared" si="101"/>
        <v/>
      </c>
      <c r="F859" s="212" t="str">
        <f t="shared" si="102"/>
        <v/>
      </c>
      <c r="G859" s="212" t="str">
        <f t="shared" si="103"/>
        <v/>
      </c>
      <c r="H859" s="92">
        <f>IF(OR(ERR=FALSE,AND(F859="",G859="")),0,IF($C$12="D",$H$13+SUM($F$14:F859)-SUM($G$14:G859),$H$13-SUM($F$14:F859)+SUM($G$14:G859)))</f>
        <v>0</v>
      </c>
      <c r="I859" s="7"/>
    </row>
    <row r="860" spans="1:9">
      <c r="A860" s="89">
        <f t="shared" si="97"/>
        <v>847</v>
      </c>
      <c r="B860" s="185" t="str">
        <f t="shared" si="98"/>
        <v/>
      </c>
      <c r="C860" s="90" t="str">
        <f t="shared" si="99"/>
        <v/>
      </c>
      <c r="D860" s="89" t="str">
        <f t="shared" si="100"/>
        <v/>
      </c>
      <c r="E860" s="91" t="str">
        <f t="shared" si="101"/>
        <v/>
      </c>
      <c r="F860" s="212" t="str">
        <f t="shared" si="102"/>
        <v/>
      </c>
      <c r="G860" s="212" t="str">
        <f t="shared" si="103"/>
        <v/>
      </c>
      <c r="H860" s="92">
        <f>IF(OR(ERR=FALSE,AND(F860="",G860="")),0,IF($C$12="D",$H$13+SUM($F$14:F860)-SUM($G$14:G860),$H$13-SUM($F$14:F860)+SUM($G$14:G860)))</f>
        <v>0</v>
      </c>
      <c r="I860" s="7"/>
    </row>
    <row r="861" spans="1:9">
      <c r="A861" s="89">
        <f t="shared" si="97"/>
        <v>848</v>
      </c>
      <c r="B861" s="185" t="str">
        <f t="shared" si="98"/>
        <v/>
      </c>
      <c r="C861" s="90" t="str">
        <f t="shared" si="99"/>
        <v/>
      </c>
      <c r="D861" s="89" t="str">
        <f t="shared" si="100"/>
        <v/>
      </c>
      <c r="E861" s="91" t="str">
        <f t="shared" si="101"/>
        <v/>
      </c>
      <c r="F861" s="212" t="str">
        <f t="shared" si="102"/>
        <v/>
      </c>
      <c r="G861" s="212" t="str">
        <f t="shared" si="103"/>
        <v/>
      </c>
      <c r="H861" s="92">
        <f>IF(OR(ERR=FALSE,AND(F861="",G861="")),0,IF($C$12="D",$H$13+SUM($F$14:F861)-SUM($G$14:G861),$H$13-SUM($F$14:F861)+SUM($G$14:G861)))</f>
        <v>0</v>
      </c>
      <c r="I861" s="7"/>
    </row>
    <row r="862" spans="1:9">
      <c r="A862" s="89">
        <f t="shared" si="97"/>
        <v>849</v>
      </c>
      <c r="B862" s="185" t="str">
        <f t="shared" si="98"/>
        <v/>
      </c>
      <c r="C862" s="90" t="str">
        <f t="shared" si="99"/>
        <v/>
      </c>
      <c r="D862" s="89" t="str">
        <f t="shared" si="100"/>
        <v/>
      </c>
      <c r="E862" s="91" t="str">
        <f t="shared" si="101"/>
        <v/>
      </c>
      <c r="F862" s="212" t="str">
        <f t="shared" si="102"/>
        <v/>
      </c>
      <c r="G862" s="212" t="str">
        <f t="shared" si="103"/>
        <v/>
      </c>
      <c r="H862" s="92">
        <f>IF(OR(ERR=FALSE,AND(F862="",G862="")),0,IF($C$12="D",$H$13+SUM($F$14:F862)-SUM($G$14:G862),$H$13-SUM($F$14:F862)+SUM($G$14:G862)))</f>
        <v>0</v>
      </c>
      <c r="I862" s="7"/>
    </row>
    <row r="863" spans="1:9">
      <c r="A863" s="89">
        <f t="shared" si="97"/>
        <v>850</v>
      </c>
      <c r="B863" s="185" t="str">
        <f t="shared" si="98"/>
        <v/>
      </c>
      <c r="C863" s="90" t="str">
        <f t="shared" si="99"/>
        <v/>
      </c>
      <c r="D863" s="89" t="str">
        <f t="shared" si="100"/>
        <v/>
      </c>
      <c r="E863" s="91" t="str">
        <f t="shared" si="101"/>
        <v/>
      </c>
      <c r="F863" s="212" t="str">
        <f t="shared" si="102"/>
        <v/>
      </c>
      <c r="G863" s="212" t="str">
        <f t="shared" si="103"/>
        <v/>
      </c>
      <c r="H863" s="92">
        <f>IF(OR(ERR=FALSE,AND(F863="",G863="")),0,IF($C$12="D",$H$13+SUM($F$14:F863)-SUM($G$14:G863),$H$13-SUM($F$14:F863)+SUM($G$14:G863)))</f>
        <v>0</v>
      </c>
      <c r="I863" s="7"/>
    </row>
    <row r="864" spans="1:9">
      <c r="A864" s="89">
        <f t="shared" si="97"/>
        <v>851</v>
      </c>
      <c r="B864" s="185" t="str">
        <f t="shared" si="98"/>
        <v/>
      </c>
      <c r="C864" s="90" t="str">
        <f t="shared" si="99"/>
        <v/>
      </c>
      <c r="D864" s="89" t="str">
        <f t="shared" si="100"/>
        <v/>
      </c>
      <c r="E864" s="91" t="str">
        <f t="shared" si="101"/>
        <v/>
      </c>
      <c r="F864" s="212" t="str">
        <f t="shared" si="102"/>
        <v/>
      </c>
      <c r="G864" s="212" t="str">
        <f t="shared" si="103"/>
        <v/>
      </c>
      <c r="H864" s="92">
        <f>IF(OR(ERR=FALSE,AND(F864="",G864="")),0,IF($C$12="D",$H$13+SUM($F$14:F864)-SUM($G$14:G864),$H$13-SUM($F$14:F864)+SUM($G$14:G864)))</f>
        <v>0</v>
      </c>
      <c r="I864" s="7"/>
    </row>
    <row r="865" spans="1:9">
      <c r="A865" s="89">
        <f t="shared" si="97"/>
        <v>852</v>
      </c>
      <c r="B865" s="185" t="str">
        <f t="shared" si="98"/>
        <v/>
      </c>
      <c r="C865" s="90" t="str">
        <f t="shared" si="99"/>
        <v/>
      </c>
      <c r="D865" s="89" t="str">
        <f t="shared" si="100"/>
        <v/>
      </c>
      <c r="E865" s="91" t="str">
        <f t="shared" si="101"/>
        <v/>
      </c>
      <c r="F865" s="212" t="str">
        <f t="shared" si="102"/>
        <v/>
      </c>
      <c r="G865" s="212" t="str">
        <f t="shared" si="103"/>
        <v/>
      </c>
      <c r="H865" s="92">
        <f>IF(OR(ERR=FALSE,AND(F865="",G865="")),0,IF($C$12="D",$H$13+SUM($F$14:F865)-SUM($G$14:G865),$H$13-SUM($F$14:F865)+SUM($G$14:G865)))</f>
        <v>0</v>
      </c>
      <c r="I865" s="7"/>
    </row>
    <row r="866" spans="1:9">
      <c r="A866" s="89">
        <f t="shared" si="97"/>
        <v>853</v>
      </c>
      <c r="B866" s="185" t="str">
        <f t="shared" si="98"/>
        <v/>
      </c>
      <c r="C866" s="90" t="str">
        <f t="shared" si="99"/>
        <v/>
      </c>
      <c r="D866" s="89" t="str">
        <f t="shared" si="100"/>
        <v/>
      </c>
      <c r="E866" s="91" t="str">
        <f t="shared" si="101"/>
        <v/>
      </c>
      <c r="F866" s="212" t="str">
        <f t="shared" si="102"/>
        <v/>
      </c>
      <c r="G866" s="212" t="str">
        <f t="shared" si="103"/>
        <v/>
      </c>
      <c r="H866" s="92">
        <f>IF(OR(ERR=FALSE,AND(F866="",G866="")),0,IF($C$12="D",$H$13+SUM($F$14:F866)-SUM($G$14:G866),$H$13-SUM($F$14:F866)+SUM($G$14:G866)))</f>
        <v>0</v>
      </c>
      <c r="I866" s="7"/>
    </row>
    <row r="867" spans="1:9">
      <c r="A867" s="89">
        <f t="shared" si="97"/>
        <v>854</v>
      </c>
      <c r="B867" s="185" t="str">
        <f t="shared" si="98"/>
        <v/>
      </c>
      <c r="C867" s="90" t="str">
        <f t="shared" si="99"/>
        <v/>
      </c>
      <c r="D867" s="89" t="str">
        <f t="shared" si="100"/>
        <v/>
      </c>
      <c r="E867" s="91" t="str">
        <f t="shared" si="101"/>
        <v/>
      </c>
      <c r="F867" s="212" t="str">
        <f t="shared" si="102"/>
        <v/>
      </c>
      <c r="G867" s="212" t="str">
        <f t="shared" si="103"/>
        <v/>
      </c>
      <c r="H867" s="92">
        <f>IF(OR(ERR=FALSE,AND(F867="",G867="")),0,IF($C$12="D",$H$13+SUM($F$14:F867)-SUM($G$14:G867),$H$13-SUM($F$14:F867)+SUM($G$14:G867)))</f>
        <v>0</v>
      </c>
      <c r="I867" s="7"/>
    </row>
    <row r="868" spans="1:9">
      <c r="A868" s="89">
        <f t="shared" si="97"/>
        <v>855</v>
      </c>
      <c r="B868" s="185" t="str">
        <f t="shared" si="98"/>
        <v/>
      </c>
      <c r="C868" s="90" t="str">
        <f t="shared" si="99"/>
        <v/>
      </c>
      <c r="D868" s="89" t="str">
        <f t="shared" si="100"/>
        <v/>
      </c>
      <c r="E868" s="91" t="str">
        <f t="shared" si="101"/>
        <v/>
      </c>
      <c r="F868" s="212" t="str">
        <f t="shared" si="102"/>
        <v/>
      </c>
      <c r="G868" s="212" t="str">
        <f t="shared" si="103"/>
        <v/>
      </c>
      <c r="H868" s="92">
        <f>IF(OR(ERR=FALSE,AND(F868="",G868="")),0,IF($C$12="D",$H$13+SUM($F$14:F868)-SUM($G$14:G868),$H$13-SUM($F$14:F868)+SUM($G$14:G868)))</f>
        <v>0</v>
      </c>
      <c r="I868" s="7"/>
    </row>
    <row r="869" spans="1:9">
      <c r="A869" s="89">
        <f t="shared" si="97"/>
        <v>856</v>
      </c>
      <c r="B869" s="185" t="str">
        <f t="shared" si="98"/>
        <v/>
      </c>
      <c r="C869" s="90" t="str">
        <f t="shared" si="99"/>
        <v/>
      </c>
      <c r="D869" s="89" t="str">
        <f t="shared" si="100"/>
        <v/>
      </c>
      <c r="E869" s="91" t="str">
        <f t="shared" si="101"/>
        <v/>
      </c>
      <c r="F869" s="212" t="str">
        <f t="shared" si="102"/>
        <v/>
      </c>
      <c r="G869" s="212" t="str">
        <f t="shared" si="103"/>
        <v/>
      </c>
      <c r="H869" s="92">
        <f>IF(OR(ERR=FALSE,AND(F869="",G869="")),0,IF($C$12="D",$H$13+SUM($F$14:F869)-SUM($G$14:G869),$H$13-SUM($F$14:F869)+SUM($G$14:G869)))</f>
        <v>0</v>
      </c>
      <c r="I869" s="7"/>
    </row>
    <row r="870" spans="1:9">
      <c r="A870" s="89">
        <f t="shared" si="97"/>
        <v>857</v>
      </c>
      <c r="B870" s="185" t="str">
        <f t="shared" si="98"/>
        <v/>
      </c>
      <c r="C870" s="90" t="str">
        <f t="shared" si="99"/>
        <v/>
      </c>
      <c r="D870" s="89" t="str">
        <f t="shared" si="100"/>
        <v/>
      </c>
      <c r="E870" s="91" t="str">
        <f t="shared" si="101"/>
        <v/>
      </c>
      <c r="F870" s="212" t="str">
        <f t="shared" si="102"/>
        <v/>
      </c>
      <c r="G870" s="212" t="str">
        <f t="shared" si="103"/>
        <v/>
      </c>
      <c r="H870" s="92">
        <f>IF(OR(ERR=FALSE,AND(F870="",G870="")),0,IF($C$12="D",$H$13+SUM($F$14:F870)-SUM($G$14:G870),$H$13-SUM($F$14:F870)+SUM($G$14:G870)))</f>
        <v>0</v>
      </c>
      <c r="I870" s="7"/>
    </row>
    <row r="871" spans="1:9">
      <c r="A871" s="89">
        <f t="shared" si="97"/>
        <v>858</v>
      </c>
      <c r="B871" s="185" t="str">
        <f t="shared" si="98"/>
        <v/>
      </c>
      <c r="C871" s="90" t="str">
        <f t="shared" si="99"/>
        <v/>
      </c>
      <c r="D871" s="89" t="str">
        <f t="shared" si="100"/>
        <v/>
      </c>
      <c r="E871" s="91" t="str">
        <f t="shared" si="101"/>
        <v/>
      </c>
      <c r="F871" s="212" t="str">
        <f t="shared" si="102"/>
        <v/>
      </c>
      <c r="G871" s="212" t="str">
        <f t="shared" si="103"/>
        <v/>
      </c>
      <c r="H871" s="92">
        <f>IF(OR(ERR=FALSE,AND(F871="",G871="")),0,IF($C$12="D",$H$13+SUM($F$14:F871)-SUM($G$14:G871),$H$13-SUM($F$14:F871)+SUM($G$14:G871)))</f>
        <v>0</v>
      </c>
      <c r="I871" s="7"/>
    </row>
    <row r="872" spans="1:9">
      <c r="A872" s="89">
        <f t="shared" si="97"/>
        <v>859</v>
      </c>
      <c r="B872" s="185" t="str">
        <f t="shared" si="98"/>
        <v/>
      </c>
      <c r="C872" s="90" t="str">
        <f t="shared" si="99"/>
        <v/>
      </c>
      <c r="D872" s="89" t="str">
        <f t="shared" si="100"/>
        <v/>
      </c>
      <c r="E872" s="91" t="str">
        <f t="shared" si="101"/>
        <v/>
      </c>
      <c r="F872" s="212" t="str">
        <f t="shared" si="102"/>
        <v/>
      </c>
      <c r="G872" s="212" t="str">
        <f t="shared" si="103"/>
        <v/>
      </c>
      <c r="H872" s="92">
        <f>IF(OR(ERR=FALSE,AND(F872="",G872="")),0,IF($C$12="D",$H$13+SUM($F$14:F872)-SUM($G$14:G872),$H$13-SUM($F$14:F872)+SUM($G$14:G872)))</f>
        <v>0</v>
      </c>
      <c r="I872" s="7"/>
    </row>
    <row r="873" spans="1:9">
      <c r="A873" s="89">
        <f t="shared" si="97"/>
        <v>860</v>
      </c>
      <c r="B873" s="185" t="str">
        <f t="shared" si="98"/>
        <v/>
      </c>
      <c r="C873" s="90" t="str">
        <f t="shared" si="99"/>
        <v/>
      </c>
      <c r="D873" s="89" t="str">
        <f t="shared" si="100"/>
        <v/>
      </c>
      <c r="E873" s="91" t="str">
        <f t="shared" si="101"/>
        <v/>
      </c>
      <c r="F873" s="212" t="str">
        <f t="shared" si="102"/>
        <v/>
      </c>
      <c r="G873" s="212" t="str">
        <f t="shared" si="103"/>
        <v/>
      </c>
      <c r="H873" s="92">
        <f>IF(OR(ERR=FALSE,AND(F873="",G873="")),0,IF($C$12="D",$H$13+SUM($F$14:F873)-SUM($G$14:G873),$H$13-SUM($F$14:F873)+SUM($G$14:G873)))</f>
        <v>0</v>
      </c>
      <c r="I873" s="7"/>
    </row>
    <row r="874" spans="1:9">
      <c r="A874" s="89">
        <f t="shared" si="97"/>
        <v>861</v>
      </c>
      <c r="B874" s="185" t="str">
        <f t="shared" si="98"/>
        <v/>
      </c>
      <c r="C874" s="90" t="str">
        <f t="shared" si="99"/>
        <v/>
      </c>
      <c r="D874" s="89" t="str">
        <f t="shared" si="100"/>
        <v/>
      </c>
      <c r="E874" s="91" t="str">
        <f t="shared" si="101"/>
        <v/>
      </c>
      <c r="F874" s="212" t="str">
        <f t="shared" si="102"/>
        <v/>
      </c>
      <c r="G874" s="212" t="str">
        <f t="shared" si="103"/>
        <v/>
      </c>
      <c r="H874" s="92">
        <f>IF(OR(ERR=FALSE,AND(F874="",G874="")),0,IF($C$12="D",$H$13+SUM($F$14:F874)-SUM($G$14:G874),$H$13-SUM($F$14:F874)+SUM($G$14:G874)))</f>
        <v>0</v>
      </c>
      <c r="I874" s="7"/>
    </row>
    <row r="875" spans="1:9">
      <c r="A875" s="89">
        <f t="shared" si="97"/>
        <v>862</v>
      </c>
      <c r="B875" s="185" t="str">
        <f t="shared" si="98"/>
        <v/>
      </c>
      <c r="C875" s="90" t="str">
        <f t="shared" si="99"/>
        <v/>
      </c>
      <c r="D875" s="89" t="str">
        <f t="shared" si="100"/>
        <v/>
      </c>
      <c r="E875" s="91" t="str">
        <f t="shared" si="101"/>
        <v/>
      </c>
      <c r="F875" s="212" t="str">
        <f t="shared" si="102"/>
        <v/>
      </c>
      <c r="G875" s="212" t="str">
        <f t="shared" si="103"/>
        <v/>
      </c>
      <c r="H875" s="92">
        <f>IF(OR(ERR=FALSE,AND(F875="",G875="")),0,IF($C$12="D",$H$13+SUM($F$14:F875)-SUM($G$14:G875),$H$13-SUM($F$14:F875)+SUM($G$14:G875)))</f>
        <v>0</v>
      </c>
      <c r="I875" s="7"/>
    </row>
    <row r="876" spans="1:9">
      <c r="A876" s="89">
        <f t="shared" ref="A876:A939" si="104">A875+1</f>
        <v>863</v>
      </c>
      <c r="B876" s="185" t="str">
        <f t="shared" si="98"/>
        <v/>
      </c>
      <c r="C876" s="90" t="str">
        <f t="shared" si="99"/>
        <v/>
      </c>
      <c r="D876" s="89" t="str">
        <f t="shared" si="100"/>
        <v/>
      </c>
      <c r="E876" s="91" t="str">
        <f t="shared" si="101"/>
        <v/>
      </c>
      <c r="F876" s="212" t="str">
        <f t="shared" si="102"/>
        <v/>
      </c>
      <c r="G876" s="212" t="str">
        <f t="shared" si="103"/>
        <v/>
      </c>
      <c r="H876" s="92">
        <f>IF(OR(ERR=FALSE,AND(F876="",G876="")),0,IF($C$12="D",$H$13+SUM($F$14:F876)-SUM($G$14:G876),$H$13-SUM($F$14:F876)+SUM($G$14:G876)))</f>
        <v>0</v>
      </c>
      <c r="I876" s="7"/>
    </row>
    <row r="877" spans="1:9">
      <c r="A877" s="89">
        <f t="shared" si="104"/>
        <v>864</v>
      </c>
      <c r="B877" s="185" t="str">
        <f t="shared" si="98"/>
        <v/>
      </c>
      <c r="C877" s="90" t="str">
        <f t="shared" si="99"/>
        <v/>
      </c>
      <c r="D877" s="89" t="str">
        <f t="shared" si="100"/>
        <v/>
      </c>
      <c r="E877" s="91" t="str">
        <f t="shared" si="101"/>
        <v/>
      </c>
      <c r="F877" s="212" t="str">
        <f t="shared" si="102"/>
        <v/>
      </c>
      <c r="G877" s="212" t="str">
        <f t="shared" si="103"/>
        <v/>
      </c>
      <c r="H877" s="92">
        <f>IF(OR(ERR=FALSE,AND(F877="",G877="")),0,IF($C$12="D",$H$13+SUM($F$14:F877)-SUM($G$14:G877),$H$13-SUM($F$14:F877)+SUM($G$14:G877)))</f>
        <v>0</v>
      </c>
      <c r="I877" s="7"/>
    </row>
    <row r="878" spans="1:9">
      <c r="A878" s="89">
        <f t="shared" si="104"/>
        <v>865</v>
      </c>
      <c r="B878" s="185" t="str">
        <f t="shared" si="98"/>
        <v/>
      </c>
      <c r="C878" s="90" t="str">
        <f t="shared" si="99"/>
        <v/>
      </c>
      <c r="D878" s="89" t="str">
        <f t="shared" si="100"/>
        <v/>
      </c>
      <c r="E878" s="91" t="str">
        <f t="shared" si="101"/>
        <v/>
      </c>
      <c r="F878" s="212" t="str">
        <f t="shared" si="102"/>
        <v/>
      </c>
      <c r="G878" s="212" t="str">
        <f t="shared" si="103"/>
        <v/>
      </c>
      <c r="H878" s="92">
        <f>IF(OR(ERR=FALSE,AND(F878="",G878="")),0,IF($C$12="D",$H$13+SUM($F$14:F878)-SUM($G$14:G878),$H$13-SUM($F$14:F878)+SUM($G$14:G878)))</f>
        <v>0</v>
      </c>
      <c r="I878" s="7"/>
    </row>
    <row r="879" spans="1:9">
      <c r="A879" s="89">
        <f t="shared" si="104"/>
        <v>866</v>
      </c>
      <c r="B879" s="185" t="str">
        <f t="shared" si="98"/>
        <v/>
      </c>
      <c r="C879" s="90" t="str">
        <f t="shared" si="99"/>
        <v/>
      </c>
      <c r="D879" s="89" t="str">
        <f t="shared" si="100"/>
        <v/>
      </c>
      <c r="E879" s="91" t="str">
        <f t="shared" si="101"/>
        <v/>
      </c>
      <c r="F879" s="212" t="str">
        <f t="shared" si="102"/>
        <v/>
      </c>
      <c r="G879" s="212" t="str">
        <f t="shared" si="103"/>
        <v/>
      </c>
      <c r="H879" s="92">
        <f>IF(OR(ERR=FALSE,AND(F879="",G879="")),0,IF($C$12="D",$H$13+SUM($F$14:F879)-SUM($G$14:G879),$H$13-SUM($F$14:F879)+SUM($G$14:G879)))</f>
        <v>0</v>
      </c>
      <c r="I879" s="7"/>
    </row>
    <row r="880" spans="1:9">
      <c r="A880" s="89">
        <f t="shared" si="104"/>
        <v>867</v>
      </c>
      <c r="B880" s="185" t="str">
        <f t="shared" si="98"/>
        <v/>
      </c>
      <c r="C880" s="90" t="str">
        <f t="shared" si="99"/>
        <v/>
      </c>
      <c r="D880" s="89" t="str">
        <f t="shared" si="100"/>
        <v/>
      </c>
      <c r="E880" s="91" t="str">
        <f t="shared" si="101"/>
        <v/>
      </c>
      <c r="F880" s="212" t="str">
        <f t="shared" si="102"/>
        <v/>
      </c>
      <c r="G880" s="212" t="str">
        <f t="shared" si="103"/>
        <v/>
      </c>
      <c r="H880" s="92">
        <f>IF(OR(ERR=FALSE,AND(F880="",G880="")),0,IF($C$12="D",$H$13+SUM($F$14:F880)-SUM($G$14:G880),$H$13-SUM($F$14:F880)+SUM($G$14:G880)))</f>
        <v>0</v>
      </c>
      <c r="I880" s="7"/>
    </row>
    <row r="881" spans="1:9">
      <c r="A881" s="89">
        <f t="shared" si="104"/>
        <v>868</v>
      </c>
      <c r="B881" s="185" t="str">
        <f t="shared" si="98"/>
        <v/>
      </c>
      <c r="C881" s="90" t="str">
        <f t="shared" si="99"/>
        <v/>
      </c>
      <c r="D881" s="89" t="str">
        <f t="shared" si="100"/>
        <v/>
      </c>
      <c r="E881" s="91" t="str">
        <f t="shared" si="101"/>
        <v/>
      </c>
      <c r="F881" s="212" t="str">
        <f t="shared" si="102"/>
        <v/>
      </c>
      <c r="G881" s="212" t="str">
        <f t="shared" si="103"/>
        <v/>
      </c>
      <c r="H881" s="92">
        <f>IF(OR(ERR=FALSE,AND(F881="",G881="")),0,IF($C$12="D",$H$13+SUM($F$14:F881)-SUM($G$14:G881),$H$13-SUM($F$14:F881)+SUM($G$14:G881)))</f>
        <v>0</v>
      </c>
      <c r="I881" s="7"/>
    </row>
    <row r="882" spans="1:9">
      <c r="A882" s="89">
        <f t="shared" si="104"/>
        <v>869</v>
      </c>
      <c r="B882" s="185" t="str">
        <f t="shared" si="98"/>
        <v/>
      </c>
      <c r="C882" s="90" t="str">
        <f t="shared" si="99"/>
        <v/>
      </c>
      <c r="D882" s="89" t="str">
        <f t="shared" si="100"/>
        <v/>
      </c>
      <c r="E882" s="91" t="str">
        <f t="shared" si="101"/>
        <v/>
      </c>
      <c r="F882" s="212" t="str">
        <f t="shared" si="102"/>
        <v/>
      </c>
      <c r="G882" s="212" t="str">
        <f t="shared" si="103"/>
        <v/>
      </c>
      <c r="H882" s="92">
        <f>IF(OR(ERR=FALSE,AND(F882="",G882="")),0,IF($C$12="D",$H$13+SUM($F$14:F882)-SUM($G$14:G882),$H$13-SUM($F$14:F882)+SUM($G$14:G882)))</f>
        <v>0</v>
      </c>
      <c r="I882" s="7"/>
    </row>
    <row r="883" spans="1:9">
      <c r="A883" s="89">
        <f t="shared" si="104"/>
        <v>870</v>
      </c>
      <c r="B883" s="185" t="str">
        <f t="shared" si="98"/>
        <v/>
      </c>
      <c r="C883" s="90" t="str">
        <f t="shared" si="99"/>
        <v/>
      </c>
      <c r="D883" s="89" t="str">
        <f t="shared" si="100"/>
        <v/>
      </c>
      <c r="E883" s="91" t="str">
        <f t="shared" si="101"/>
        <v/>
      </c>
      <c r="F883" s="212" t="str">
        <f t="shared" si="102"/>
        <v/>
      </c>
      <c r="G883" s="212" t="str">
        <f t="shared" si="103"/>
        <v/>
      </c>
      <c r="H883" s="92">
        <f>IF(OR(ERR=FALSE,AND(F883="",G883="")),0,IF($C$12="D",$H$13+SUM($F$14:F883)-SUM($G$14:G883),$H$13-SUM($F$14:F883)+SUM($G$14:G883)))</f>
        <v>0</v>
      </c>
      <c r="I883" s="7"/>
    </row>
    <row r="884" spans="1:9">
      <c r="A884" s="89">
        <f t="shared" si="104"/>
        <v>871</v>
      </c>
      <c r="B884" s="185" t="str">
        <f t="shared" si="98"/>
        <v/>
      </c>
      <c r="C884" s="90" t="str">
        <f t="shared" si="99"/>
        <v/>
      </c>
      <c r="D884" s="89" t="str">
        <f t="shared" si="100"/>
        <v/>
      </c>
      <c r="E884" s="91" t="str">
        <f t="shared" si="101"/>
        <v/>
      </c>
      <c r="F884" s="212" t="str">
        <f t="shared" si="102"/>
        <v/>
      </c>
      <c r="G884" s="212" t="str">
        <f t="shared" si="103"/>
        <v/>
      </c>
      <c r="H884" s="92">
        <f>IF(OR(ERR=FALSE,AND(F884="",G884="")),0,IF($C$12="D",$H$13+SUM($F$14:F884)-SUM($G$14:G884),$H$13-SUM($F$14:F884)+SUM($G$14:G884)))</f>
        <v>0</v>
      </c>
      <c r="I884" s="7"/>
    </row>
    <row r="885" spans="1:9">
      <c r="A885" s="89">
        <f t="shared" si="104"/>
        <v>872</v>
      </c>
      <c r="B885" s="185" t="str">
        <f t="shared" si="98"/>
        <v/>
      </c>
      <c r="C885" s="90" t="str">
        <f t="shared" si="99"/>
        <v/>
      </c>
      <c r="D885" s="89" t="str">
        <f t="shared" si="100"/>
        <v/>
      </c>
      <c r="E885" s="91" t="str">
        <f t="shared" si="101"/>
        <v/>
      </c>
      <c r="F885" s="212" t="str">
        <f t="shared" si="102"/>
        <v/>
      </c>
      <c r="G885" s="212" t="str">
        <f t="shared" si="103"/>
        <v/>
      </c>
      <c r="H885" s="92">
        <f>IF(OR(ERR=FALSE,AND(F885="",G885="")),0,IF($C$12="D",$H$13+SUM($F$14:F885)-SUM($G$14:G885),$H$13-SUM($F$14:F885)+SUM($G$14:G885)))</f>
        <v>0</v>
      </c>
      <c r="I885" s="7"/>
    </row>
    <row r="886" spans="1:9">
      <c r="A886" s="89">
        <f t="shared" si="104"/>
        <v>873</v>
      </c>
      <c r="B886" s="185" t="str">
        <f t="shared" si="98"/>
        <v/>
      </c>
      <c r="C886" s="90" t="str">
        <f t="shared" si="99"/>
        <v/>
      </c>
      <c r="D886" s="89" t="str">
        <f t="shared" si="100"/>
        <v/>
      </c>
      <c r="E886" s="91" t="str">
        <f t="shared" si="101"/>
        <v/>
      </c>
      <c r="F886" s="212" t="str">
        <f t="shared" si="102"/>
        <v/>
      </c>
      <c r="G886" s="212" t="str">
        <f t="shared" si="103"/>
        <v/>
      </c>
      <c r="H886" s="92">
        <f>IF(OR(ERR=FALSE,AND(F886="",G886="")),0,IF($C$12="D",$H$13+SUM($F$14:F886)-SUM($G$14:G886),$H$13-SUM($F$14:F886)+SUM($G$14:G886)))</f>
        <v>0</v>
      </c>
      <c r="I886" s="7"/>
    </row>
    <row r="887" spans="1:9">
      <c r="A887" s="89">
        <f t="shared" si="104"/>
        <v>874</v>
      </c>
      <c r="B887" s="185" t="str">
        <f t="shared" si="98"/>
        <v/>
      </c>
      <c r="C887" s="90" t="str">
        <f t="shared" si="99"/>
        <v/>
      </c>
      <c r="D887" s="89" t="str">
        <f t="shared" si="100"/>
        <v/>
      </c>
      <c r="E887" s="91" t="str">
        <f t="shared" si="101"/>
        <v/>
      </c>
      <c r="F887" s="212" t="str">
        <f t="shared" si="102"/>
        <v/>
      </c>
      <c r="G887" s="212" t="str">
        <f t="shared" si="103"/>
        <v/>
      </c>
      <c r="H887" s="92">
        <f>IF(OR(ERR=FALSE,AND(F887="",G887="")),0,IF($C$12="D",$H$13+SUM($F$14:F887)-SUM($G$14:G887),$H$13-SUM($F$14:F887)+SUM($G$14:G887)))</f>
        <v>0</v>
      </c>
      <c r="I887" s="7"/>
    </row>
    <row r="888" spans="1:9">
      <c r="A888" s="89">
        <f t="shared" si="104"/>
        <v>875</v>
      </c>
      <c r="B888" s="185" t="str">
        <f t="shared" si="98"/>
        <v/>
      </c>
      <c r="C888" s="90" t="str">
        <f t="shared" si="99"/>
        <v/>
      </c>
      <c r="D888" s="89" t="str">
        <f t="shared" si="100"/>
        <v/>
      </c>
      <c r="E888" s="91" t="str">
        <f t="shared" si="101"/>
        <v/>
      </c>
      <c r="F888" s="212" t="str">
        <f t="shared" si="102"/>
        <v/>
      </c>
      <c r="G888" s="212" t="str">
        <f t="shared" si="103"/>
        <v/>
      </c>
      <c r="H888" s="92">
        <f>IF(OR(ERR=FALSE,AND(F888="",G888="")),0,IF($C$12="D",$H$13+SUM($F$14:F888)-SUM($G$14:G888),$H$13-SUM($F$14:F888)+SUM($G$14:G888)))</f>
        <v>0</v>
      </c>
      <c r="I888" s="7"/>
    </row>
    <row r="889" spans="1:9">
      <c r="A889" s="89">
        <f t="shared" si="104"/>
        <v>876</v>
      </c>
      <c r="B889" s="185" t="str">
        <f t="shared" si="98"/>
        <v/>
      </c>
      <c r="C889" s="90" t="str">
        <f t="shared" si="99"/>
        <v/>
      </c>
      <c r="D889" s="89" t="str">
        <f t="shared" si="100"/>
        <v/>
      </c>
      <c r="E889" s="91" t="str">
        <f t="shared" si="101"/>
        <v/>
      </c>
      <c r="F889" s="212" t="str">
        <f t="shared" si="102"/>
        <v/>
      </c>
      <c r="G889" s="212" t="str">
        <f t="shared" si="103"/>
        <v/>
      </c>
      <c r="H889" s="92">
        <f>IF(OR(ERR=FALSE,AND(F889="",G889="")),0,IF($C$12="D",$H$13+SUM($F$14:F889)-SUM($G$14:G889),$H$13-SUM($F$14:F889)+SUM($G$14:G889)))</f>
        <v>0</v>
      </c>
      <c r="I889" s="7"/>
    </row>
    <row r="890" spans="1:9">
      <c r="A890" s="89">
        <f t="shared" si="104"/>
        <v>877</v>
      </c>
      <c r="B890" s="185" t="str">
        <f t="shared" ref="B890:B953" si="105">IF(ISERROR(VLOOKUP(A890&amp;H$9,JU_AKUN,6,FALSE)=TRUE),"",VLOOKUP(A890&amp;H$9,JU_AKUN,6,FALSE))</f>
        <v/>
      </c>
      <c r="C890" s="90" t="str">
        <f t="shared" ref="C890:C953" si="106">IF(ISERROR(VLOOKUP(A890&amp;H$9,JU_AKUN,7,FALSE)=TRUE),"",VLOOKUP(A890&amp;H$9,JU_AKUN,7,FALSE))</f>
        <v/>
      </c>
      <c r="D890" s="89" t="str">
        <f t="shared" ref="D890:D953" si="107">IF(ISERROR(VLOOKUP(A890&amp;H$9,JU_AKUN,8,FALSE)=TRUE),"",VLOOKUP(A890&amp;H$9,JU_AKUN,8,FALSE))</f>
        <v/>
      </c>
      <c r="E890" s="91" t="str">
        <f t="shared" ref="E890:E953" si="108">IF(ISERROR(VLOOKUP(A890&amp;H$9,JU_AKUN,9,FALSE)=TRUE),"",VLOOKUP(A890&amp;H$9,JU_AKUN,9,FALSE))</f>
        <v/>
      </c>
      <c r="F890" s="212" t="str">
        <f t="shared" ref="F890:F953" si="109">IF(ISERROR(VLOOKUP(A890&amp;H$9,JU_AKUN,14,FALSE)=TRUE),"",VLOOKUP(A890&amp;H$9,JU_AKUN,14,FALSE))</f>
        <v/>
      </c>
      <c r="G890" s="212" t="str">
        <f t="shared" ref="G890:G953" si="110">IF(ISERROR(VLOOKUP(A890&amp;H$9,JU_AKUN,15,FALSE)=TRUE),"",VLOOKUP(A890&amp;H$9,JU_AKUN,15,FALSE))</f>
        <v/>
      </c>
      <c r="H890" s="92">
        <f>IF(OR(ERR=FALSE,AND(F890="",G890="")),0,IF($C$12="D",$H$13+SUM($F$14:F890)-SUM($G$14:G890),$H$13-SUM($F$14:F890)+SUM($G$14:G890)))</f>
        <v>0</v>
      </c>
      <c r="I890" s="7"/>
    </row>
    <row r="891" spans="1:9">
      <c r="A891" s="89">
        <f t="shared" si="104"/>
        <v>878</v>
      </c>
      <c r="B891" s="185" t="str">
        <f t="shared" si="105"/>
        <v/>
      </c>
      <c r="C891" s="90" t="str">
        <f t="shared" si="106"/>
        <v/>
      </c>
      <c r="D891" s="89" t="str">
        <f t="shared" si="107"/>
        <v/>
      </c>
      <c r="E891" s="91" t="str">
        <f t="shared" si="108"/>
        <v/>
      </c>
      <c r="F891" s="212" t="str">
        <f t="shared" si="109"/>
        <v/>
      </c>
      <c r="G891" s="212" t="str">
        <f t="shared" si="110"/>
        <v/>
      </c>
      <c r="H891" s="92">
        <f>IF(OR(ERR=FALSE,AND(F891="",G891="")),0,IF($C$12="D",$H$13+SUM($F$14:F891)-SUM($G$14:G891),$H$13-SUM($F$14:F891)+SUM($G$14:G891)))</f>
        <v>0</v>
      </c>
      <c r="I891" s="7"/>
    </row>
    <row r="892" spans="1:9">
      <c r="A892" s="89">
        <f t="shared" si="104"/>
        <v>879</v>
      </c>
      <c r="B892" s="185" t="str">
        <f t="shared" si="105"/>
        <v/>
      </c>
      <c r="C892" s="90" t="str">
        <f t="shared" si="106"/>
        <v/>
      </c>
      <c r="D892" s="89" t="str">
        <f t="shared" si="107"/>
        <v/>
      </c>
      <c r="E892" s="91" t="str">
        <f t="shared" si="108"/>
        <v/>
      </c>
      <c r="F892" s="212" t="str">
        <f t="shared" si="109"/>
        <v/>
      </c>
      <c r="G892" s="212" t="str">
        <f t="shared" si="110"/>
        <v/>
      </c>
      <c r="H892" s="92">
        <f>IF(OR(ERR=FALSE,AND(F892="",G892="")),0,IF($C$12="D",$H$13+SUM($F$14:F892)-SUM($G$14:G892),$H$13-SUM($F$14:F892)+SUM($G$14:G892)))</f>
        <v>0</v>
      </c>
      <c r="I892" s="7"/>
    </row>
    <row r="893" spans="1:9">
      <c r="A893" s="89">
        <f t="shared" si="104"/>
        <v>880</v>
      </c>
      <c r="B893" s="185" t="str">
        <f t="shared" si="105"/>
        <v/>
      </c>
      <c r="C893" s="90" t="str">
        <f t="shared" si="106"/>
        <v/>
      </c>
      <c r="D893" s="89" t="str">
        <f t="shared" si="107"/>
        <v/>
      </c>
      <c r="E893" s="228" t="str">
        <f t="shared" si="108"/>
        <v/>
      </c>
      <c r="F893" s="212" t="str">
        <f t="shared" si="109"/>
        <v/>
      </c>
      <c r="G893" s="212" t="str">
        <f t="shared" si="110"/>
        <v/>
      </c>
      <c r="H893" s="92">
        <f>IF(OR(ERR=FALSE,AND(F893="",G893="")),0,IF($C$12="D",$H$13+SUM($F$14:F893)-SUM($G$14:G893),$H$13-SUM($F$14:F893)+SUM($G$14:G893)))</f>
        <v>0</v>
      </c>
      <c r="I893" s="7"/>
    </row>
    <row r="894" spans="1:9">
      <c r="A894" s="89">
        <f t="shared" si="104"/>
        <v>881</v>
      </c>
      <c r="B894" s="185" t="str">
        <f t="shared" si="105"/>
        <v/>
      </c>
      <c r="C894" s="90" t="str">
        <f t="shared" si="106"/>
        <v/>
      </c>
      <c r="D894" s="89" t="str">
        <f t="shared" si="107"/>
        <v/>
      </c>
      <c r="E894" s="91" t="str">
        <f t="shared" si="108"/>
        <v/>
      </c>
      <c r="F894" s="212" t="str">
        <f t="shared" si="109"/>
        <v/>
      </c>
      <c r="G894" s="212" t="str">
        <f t="shared" si="110"/>
        <v/>
      </c>
      <c r="H894" s="92">
        <f>IF(OR(ERR=FALSE,AND(F894="",G894="")),0,IF($C$12="D",$H$13+SUM($F$14:F894)-SUM($G$14:G894),$H$13-SUM($F$14:F894)+SUM($G$14:G894)))</f>
        <v>0</v>
      </c>
      <c r="I894" s="7"/>
    </row>
    <row r="895" spans="1:9">
      <c r="A895" s="89">
        <f t="shared" si="104"/>
        <v>882</v>
      </c>
      <c r="B895" s="185" t="str">
        <f t="shared" si="105"/>
        <v/>
      </c>
      <c r="C895" s="90" t="str">
        <f t="shared" si="106"/>
        <v/>
      </c>
      <c r="D895" s="89" t="str">
        <f t="shared" si="107"/>
        <v/>
      </c>
      <c r="E895" s="91" t="str">
        <f t="shared" si="108"/>
        <v/>
      </c>
      <c r="F895" s="212" t="str">
        <f t="shared" si="109"/>
        <v/>
      </c>
      <c r="G895" s="212" t="str">
        <f t="shared" si="110"/>
        <v/>
      </c>
      <c r="H895" s="92">
        <f>IF(OR(ERR=FALSE,AND(F895="",G895="")),0,IF($C$12="D",$H$13+SUM($F$14:F895)-SUM($G$14:G895),$H$13-SUM($F$14:F895)+SUM($G$14:G895)))</f>
        <v>0</v>
      </c>
      <c r="I895" s="7"/>
    </row>
    <row r="896" spans="1:9">
      <c r="A896" s="89">
        <f t="shared" si="104"/>
        <v>883</v>
      </c>
      <c r="B896" s="185" t="str">
        <f t="shared" si="105"/>
        <v/>
      </c>
      <c r="C896" s="90" t="str">
        <f t="shared" si="106"/>
        <v/>
      </c>
      <c r="D896" s="89" t="str">
        <f t="shared" si="107"/>
        <v/>
      </c>
      <c r="E896" s="91" t="str">
        <f t="shared" si="108"/>
        <v/>
      </c>
      <c r="F896" s="212" t="str">
        <f t="shared" si="109"/>
        <v/>
      </c>
      <c r="G896" s="212" t="str">
        <f t="shared" si="110"/>
        <v/>
      </c>
      <c r="H896" s="92">
        <f>IF(OR(ERR=FALSE,AND(F896="",G896="")),0,IF($C$12="D",$H$13+SUM($F$14:F896)-SUM($G$14:G896),$H$13-SUM($F$14:F896)+SUM($G$14:G896)))</f>
        <v>0</v>
      </c>
      <c r="I896" s="7"/>
    </row>
    <row r="897" spans="1:9">
      <c r="A897" s="89">
        <f t="shared" si="104"/>
        <v>884</v>
      </c>
      <c r="B897" s="185" t="str">
        <f t="shared" si="105"/>
        <v/>
      </c>
      <c r="C897" s="90" t="str">
        <f t="shared" si="106"/>
        <v/>
      </c>
      <c r="D897" s="89" t="str">
        <f t="shared" si="107"/>
        <v/>
      </c>
      <c r="E897" s="91" t="str">
        <f t="shared" si="108"/>
        <v/>
      </c>
      <c r="F897" s="212" t="str">
        <f t="shared" si="109"/>
        <v/>
      </c>
      <c r="G897" s="212" t="str">
        <f t="shared" si="110"/>
        <v/>
      </c>
      <c r="H897" s="92">
        <f>IF(OR(ERR=FALSE,AND(F897="",G897="")),0,IF($C$12="D",$H$13+SUM($F$14:F897)-SUM($G$14:G897),$H$13-SUM($F$14:F897)+SUM($G$14:G897)))</f>
        <v>0</v>
      </c>
      <c r="I897" s="7"/>
    </row>
    <row r="898" spans="1:9">
      <c r="A898" s="89">
        <f t="shared" si="104"/>
        <v>885</v>
      </c>
      <c r="B898" s="185" t="str">
        <f t="shared" si="105"/>
        <v/>
      </c>
      <c r="C898" s="90" t="str">
        <f t="shared" si="106"/>
        <v/>
      </c>
      <c r="D898" s="89" t="str">
        <f t="shared" si="107"/>
        <v/>
      </c>
      <c r="E898" s="91" t="str">
        <f t="shared" si="108"/>
        <v/>
      </c>
      <c r="F898" s="212" t="str">
        <f t="shared" si="109"/>
        <v/>
      </c>
      <c r="G898" s="212" t="str">
        <f t="shared" si="110"/>
        <v/>
      </c>
      <c r="H898" s="92">
        <f>IF(OR(ERR=FALSE,AND(F898="",G898="")),0,IF($C$12="D",$H$13+SUM($F$14:F898)-SUM($G$14:G898),$H$13-SUM($F$14:F898)+SUM($G$14:G898)))</f>
        <v>0</v>
      </c>
      <c r="I898" s="7"/>
    </row>
    <row r="899" spans="1:9">
      <c r="A899" s="89">
        <f t="shared" si="104"/>
        <v>886</v>
      </c>
      <c r="B899" s="185" t="str">
        <f t="shared" si="105"/>
        <v/>
      </c>
      <c r="C899" s="90" t="str">
        <f t="shared" si="106"/>
        <v/>
      </c>
      <c r="D899" s="89" t="str">
        <f t="shared" si="107"/>
        <v/>
      </c>
      <c r="E899" s="91" t="str">
        <f t="shared" si="108"/>
        <v/>
      </c>
      <c r="F899" s="212" t="str">
        <f t="shared" si="109"/>
        <v/>
      </c>
      <c r="G899" s="212" t="str">
        <f t="shared" si="110"/>
        <v/>
      </c>
      <c r="H899" s="92">
        <f>IF(OR(ERR=FALSE,AND(F899="",G899="")),0,IF($C$12="D",$H$13+SUM($F$14:F899)-SUM($G$14:G899),$H$13-SUM($F$14:F899)+SUM($G$14:G899)))</f>
        <v>0</v>
      </c>
      <c r="I899" s="7"/>
    </row>
    <row r="900" spans="1:9">
      <c r="A900" s="89">
        <f t="shared" si="104"/>
        <v>887</v>
      </c>
      <c r="B900" s="185" t="str">
        <f t="shared" si="105"/>
        <v/>
      </c>
      <c r="C900" s="90" t="str">
        <f t="shared" si="106"/>
        <v/>
      </c>
      <c r="D900" s="89" t="str">
        <f t="shared" si="107"/>
        <v/>
      </c>
      <c r="E900" s="91" t="str">
        <f t="shared" si="108"/>
        <v/>
      </c>
      <c r="F900" s="212" t="str">
        <f t="shared" si="109"/>
        <v/>
      </c>
      <c r="G900" s="212" t="str">
        <f t="shared" si="110"/>
        <v/>
      </c>
      <c r="H900" s="92">
        <f>IF(OR(ERR=FALSE,AND(F900="",G900="")),0,IF($C$12="D",$H$13+SUM($F$14:F900)-SUM($G$14:G900),$H$13-SUM($F$14:F900)+SUM($G$14:G900)))</f>
        <v>0</v>
      </c>
      <c r="I900" s="7"/>
    </row>
    <row r="901" spans="1:9">
      <c r="A901" s="89">
        <f t="shared" si="104"/>
        <v>888</v>
      </c>
      <c r="B901" s="185" t="str">
        <f t="shared" si="105"/>
        <v/>
      </c>
      <c r="C901" s="90" t="str">
        <f t="shared" si="106"/>
        <v/>
      </c>
      <c r="D901" s="89" t="str">
        <f t="shared" si="107"/>
        <v/>
      </c>
      <c r="E901" s="91" t="str">
        <f t="shared" si="108"/>
        <v/>
      </c>
      <c r="F901" s="212" t="str">
        <f t="shared" si="109"/>
        <v/>
      </c>
      <c r="G901" s="212" t="str">
        <f t="shared" si="110"/>
        <v/>
      </c>
      <c r="H901" s="92">
        <f>IF(OR(ERR=FALSE,AND(F901="",G901="")),0,IF($C$12="D",$H$13+SUM($F$14:F901)-SUM($G$14:G901),$H$13-SUM($F$14:F901)+SUM($G$14:G901)))</f>
        <v>0</v>
      </c>
      <c r="I901" s="7"/>
    </row>
    <row r="902" spans="1:9">
      <c r="A902" s="89">
        <f t="shared" si="104"/>
        <v>889</v>
      </c>
      <c r="B902" s="185" t="str">
        <f t="shared" si="105"/>
        <v/>
      </c>
      <c r="C902" s="90" t="str">
        <f t="shared" si="106"/>
        <v/>
      </c>
      <c r="D902" s="89" t="str">
        <f t="shared" si="107"/>
        <v/>
      </c>
      <c r="E902" s="91" t="str">
        <f t="shared" si="108"/>
        <v/>
      </c>
      <c r="F902" s="212" t="str">
        <f t="shared" si="109"/>
        <v/>
      </c>
      <c r="G902" s="212" t="str">
        <f t="shared" si="110"/>
        <v/>
      </c>
      <c r="H902" s="92">
        <f>IF(OR(ERR=FALSE,AND(F902="",G902="")),0,IF($C$12="D",$H$13+SUM($F$14:F902)-SUM($G$14:G902),$H$13-SUM($F$14:F902)+SUM($G$14:G902)))</f>
        <v>0</v>
      </c>
      <c r="I902" s="7"/>
    </row>
    <row r="903" spans="1:9">
      <c r="A903" s="89">
        <f t="shared" si="104"/>
        <v>890</v>
      </c>
      <c r="B903" s="185" t="str">
        <f t="shared" si="105"/>
        <v/>
      </c>
      <c r="C903" s="90" t="str">
        <f t="shared" si="106"/>
        <v/>
      </c>
      <c r="D903" s="89" t="str">
        <f t="shared" si="107"/>
        <v/>
      </c>
      <c r="E903" s="91" t="str">
        <f t="shared" si="108"/>
        <v/>
      </c>
      <c r="F903" s="212" t="str">
        <f t="shared" si="109"/>
        <v/>
      </c>
      <c r="G903" s="212" t="str">
        <f t="shared" si="110"/>
        <v/>
      </c>
      <c r="H903" s="92">
        <f>IF(OR(ERR=FALSE,AND(F903="",G903="")),0,IF($C$12="D",$H$13+SUM($F$14:F903)-SUM($G$14:G903),$H$13-SUM($F$14:F903)+SUM($G$14:G903)))</f>
        <v>0</v>
      </c>
      <c r="I903" s="7"/>
    </row>
    <row r="904" spans="1:9">
      <c r="A904" s="89">
        <f t="shared" si="104"/>
        <v>891</v>
      </c>
      <c r="B904" s="185" t="str">
        <f t="shared" si="105"/>
        <v/>
      </c>
      <c r="C904" s="90" t="str">
        <f t="shared" si="106"/>
        <v/>
      </c>
      <c r="D904" s="89" t="str">
        <f t="shared" si="107"/>
        <v/>
      </c>
      <c r="E904" s="91" t="str">
        <f t="shared" si="108"/>
        <v/>
      </c>
      <c r="F904" s="212" t="str">
        <f t="shared" si="109"/>
        <v/>
      </c>
      <c r="G904" s="212" t="str">
        <f t="shared" si="110"/>
        <v/>
      </c>
      <c r="H904" s="92">
        <f>IF(OR(ERR=FALSE,AND(F904="",G904="")),0,IF($C$12="D",$H$13+SUM($F$14:F904)-SUM($G$14:G904),$H$13-SUM($F$14:F904)+SUM($G$14:G904)))</f>
        <v>0</v>
      </c>
      <c r="I904" s="7"/>
    </row>
    <row r="905" spans="1:9">
      <c r="A905" s="89">
        <f t="shared" si="104"/>
        <v>892</v>
      </c>
      <c r="B905" s="185" t="str">
        <f t="shared" si="105"/>
        <v/>
      </c>
      <c r="C905" s="90" t="str">
        <f t="shared" si="106"/>
        <v/>
      </c>
      <c r="D905" s="89" t="str">
        <f t="shared" si="107"/>
        <v/>
      </c>
      <c r="E905" s="91" t="str">
        <f t="shared" si="108"/>
        <v/>
      </c>
      <c r="F905" s="212" t="str">
        <f t="shared" si="109"/>
        <v/>
      </c>
      <c r="G905" s="212" t="str">
        <f t="shared" si="110"/>
        <v/>
      </c>
      <c r="H905" s="92">
        <f>IF(OR(ERR=FALSE,AND(F905="",G905="")),0,IF($C$12="D",$H$13+SUM($F$14:F905)-SUM($G$14:G905),$H$13-SUM($F$14:F905)+SUM($G$14:G905)))</f>
        <v>0</v>
      </c>
      <c r="I905" s="7"/>
    </row>
    <row r="906" spans="1:9">
      <c r="A906" s="89">
        <f t="shared" si="104"/>
        <v>893</v>
      </c>
      <c r="B906" s="185" t="str">
        <f t="shared" si="105"/>
        <v/>
      </c>
      <c r="C906" s="90" t="str">
        <f t="shared" si="106"/>
        <v/>
      </c>
      <c r="D906" s="89" t="str">
        <f t="shared" si="107"/>
        <v/>
      </c>
      <c r="E906" s="91" t="str">
        <f t="shared" si="108"/>
        <v/>
      </c>
      <c r="F906" s="212" t="str">
        <f t="shared" si="109"/>
        <v/>
      </c>
      <c r="G906" s="212" t="str">
        <f t="shared" si="110"/>
        <v/>
      </c>
      <c r="H906" s="92">
        <f>IF(OR(ERR=FALSE,AND(F906="",G906="")),0,IF($C$12="D",$H$13+SUM($F$14:F906)-SUM($G$14:G906),$H$13-SUM($F$14:F906)+SUM($G$14:G906)))</f>
        <v>0</v>
      </c>
      <c r="I906" s="7"/>
    </row>
    <row r="907" spans="1:9">
      <c r="A907" s="89">
        <f t="shared" si="104"/>
        <v>894</v>
      </c>
      <c r="B907" s="185" t="str">
        <f t="shared" si="105"/>
        <v/>
      </c>
      <c r="C907" s="90" t="str">
        <f t="shared" si="106"/>
        <v/>
      </c>
      <c r="D907" s="89" t="str">
        <f t="shared" si="107"/>
        <v/>
      </c>
      <c r="E907" s="91" t="str">
        <f t="shared" si="108"/>
        <v/>
      </c>
      <c r="F907" s="212" t="str">
        <f t="shared" si="109"/>
        <v/>
      </c>
      <c r="G907" s="212" t="str">
        <f t="shared" si="110"/>
        <v/>
      </c>
      <c r="H907" s="92">
        <f>IF(OR(ERR=FALSE,AND(F907="",G907="")),0,IF($C$12="D",$H$13+SUM($F$14:F907)-SUM($G$14:G907),$H$13-SUM($F$14:F907)+SUM($G$14:G907)))</f>
        <v>0</v>
      </c>
      <c r="I907" s="7"/>
    </row>
    <row r="908" spans="1:9">
      <c r="A908" s="89">
        <f t="shared" si="104"/>
        <v>895</v>
      </c>
      <c r="B908" s="185" t="str">
        <f t="shared" si="105"/>
        <v/>
      </c>
      <c r="C908" s="90" t="str">
        <f t="shared" si="106"/>
        <v/>
      </c>
      <c r="D908" s="89" t="str">
        <f t="shared" si="107"/>
        <v/>
      </c>
      <c r="E908" s="91" t="str">
        <f t="shared" si="108"/>
        <v/>
      </c>
      <c r="F908" s="212" t="str">
        <f t="shared" si="109"/>
        <v/>
      </c>
      <c r="G908" s="212" t="str">
        <f t="shared" si="110"/>
        <v/>
      </c>
      <c r="H908" s="92">
        <f>IF(OR(ERR=FALSE,AND(F908="",G908="")),0,IF($C$12="D",$H$13+SUM($F$14:F908)-SUM($G$14:G908),$H$13-SUM($F$14:F908)+SUM($G$14:G908)))</f>
        <v>0</v>
      </c>
      <c r="I908" s="7"/>
    </row>
    <row r="909" spans="1:9">
      <c r="A909" s="89">
        <f t="shared" si="104"/>
        <v>896</v>
      </c>
      <c r="B909" s="185" t="str">
        <f t="shared" si="105"/>
        <v/>
      </c>
      <c r="C909" s="90" t="str">
        <f t="shared" si="106"/>
        <v/>
      </c>
      <c r="D909" s="89" t="str">
        <f t="shared" si="107"/>
        <v/>
      </c>
      <c r="E909" s="91" t="str">
        <f t="shared" si="108"/>
        <v/>
      </c>
      <c r="F909" s="212" t="str">
        <f t="shared" si="109"/>
        <v/>
      </c>
      <c r="G909" s="212" t="str">
        <f t="shared" si="110"/>
        <v/>
      </c>
      <c r="H909" s="92">
        <f>IF(OR(ERR=FALSE,AND(F909="",G909="")),0,IF($C$12="D",$H$13+SUM($F$14:F909)-SUM($G$14:G909),$H$13-SUM($F$14:F909)+SUM($G$14:G909)))</f>
        <v>0</v>
      </c>
      <c r="I909" s="7"/>
    </row>
    <row r="910" spans="1:9">
      <c r="A910" s="89">
        <f t="shared" si="104"/>
        <v>897</v>
      </c>
      <c r="B910" s="185" t="str">
        <f t="shared" si="105"/>
        <v/>
      </c>
      <c r="C910" s="90" t="str">
        <f t="shared" si="106"/>
        <v/>
      </c>
      <c r="D910" s="89" t="str">
        <f t="shared" si="107"/>
        <v/>
      </c>
      <c r="E910" s="91" t="str">
        <f t="shared" si="108"/>
        <v/>
      </c>
      <c r="F910" s="212" t="str">
        <f t="shared" si="109"/>
        <v/>
      </c>
      <c r="G910" s="212" t="str">
        <f t="shared" si="110"/>
        <v/>
      </c>
      <c r="H910" s="92">
        <f>IF(OR(ERR=FALSE,AND(F910="",G910="")),0,IF($C$12="D",$H$13+SUM($F$14:F910)-SUM($G$14:G910),$H$13-SUM($F$14:F910)+SUM($G$14:G910)))</f>
        <v>0</v>
      </c>
      <c r="I910" s="7"/>
    </row>
    <row r="911" spans="1:9">
      <c r="A911" s="89">
        <f t="shared" si="104"/>
        <v>898</v>
      </c>
      <c r="B911" s="185" t="str">
        <f t="shared" si="105"/>
        <v/>
      </c>
      <c r="C911" s="90" t="str">
        <f t="shared" si="106"/>
        <v/>
      </c>
      <c r="D911" s="89" t="str">
        <f t="shared" si="107"/>
        <v/>
      </c>
      <c r="E911" s="91" t="str">
        <f t="shared" si="108"/>
        <v/>
      </c>
      <c r="F911" s="212" t="str">
        <f t="shared" si="109"/>
        <v/>
      </c>
      <c r="G911" s="212" t="str">
        <f t="shared" si="110"/>
        <v/>
      </c>
      <c r="H911" s="92">
        <f>IF(OR(ERR=FALSE,AND(F911="",G911="")),0,IF($C$12="D",$H$13+SUM($F$14:F911)-SUM($G$14:G911),$H$13-SUM($F$14:F911)+SUM($G$14:G911)))</f>
        <v>0</v>
      </c>
      <c r="I911" s="7"/>
    </row>
    <row r="912" spans="1:9">
      <c r="A912" s="89">
        <f t="shared" si="104"/>
        <v>899</v>
      </c>
      <c r="B912" s="185" t="str">
        <f t="shared" si="105"/>
        <v/>
      </c>
      <c r="C912" s="90" t="str">
        <f t="shared" si="106"/>
        <v/>
      </c>
      <c r="D912" s="89" t="str">
        <f t="shared" si="107"/>
        <v/>
      </c>
      <c r="E912" s="91" t="str">
        <f t="shared" si="108"/>
        <v/>
      </c>
      <c r="F912" s="212" t="str">
        <f t="shared" si="109"/>
        <v/>
      </c>
      <c r="G912" s="212" t="str">
        <f t="shared" si="110"/>
        <v/>
      </c>
      <c r="H912" s="92">
        <f>IF(OR(ERR=FALSE,AND(F912="",G912="")),0,IF($C$12="D",$H$13+SUM($F$14:F912)-SUM($G$14:G912),$H$13-SUM($F$14:F912)+SUM($G$14:G912)))</f>
        <v>0</v>
      </c>
      <c r="I912" s="7"/>
    </row>
    <row r="913" spans="1:9">
      <c r="A913" s="89">
        <f t="shared" si="104"/>
        <v>900</v>
      </c>
      <c r="B913" s="185" t="str">
        <f t="shared" si="105"/>
        <v/>
      </c>
      <c r="C913" s="90" t="str">
        <f t="shared" si="106"/>
        <v/>
      </c>
      <c r="D913" s="89" t="str">
        <f t="shared" si="107"/>
        <v/>
      </c>
      <c r="E913" s="91" t="str">
        <f t="shared" si="108"/>
        <v/>
      </c>
      <c r="F913" s="212" t="str">
        <f t="shared" si="109"/>
        <v/>
      </c>
      <c r="G913" s="212" t="str">
        <f t="shared" si="110"/>
        <v/>
      </c>
      <c r="H913" s="92">
        <f>IF(OR(ERR=FALSE,AND(F913="",G913="")),0,IF($C$12="D",$H$13+SUM($F$14:F913)-SUM($G$14:G913),$H$13-SUM($F$14:F913)+SUM($G$14:G913)))</f>
        <v>0</v>
      </c>
      <c r="I913" s="7"/>
    </row>
    <row r="914" spans="1:9">
      <c r="A914" s="89">
        <f t="shared" si="104"/>
        <v>901</v>
      </c>
      <c r="B914" s="185" t="str">
        <f t="shared" si="105"/>
        <v/>
      </c>
      <c r="C914" s="90" t="str">
        <f t="shared" si="106"/>
        <v/>
      </c>
      <c r="D914" s="89" t="str">
        <f t="shared" si="107"/>
        <v/>
      </c>
      <c r="E914" s="91" t="str">
        <f t="shared" si="108"/>
        <v/>
      </c>
      <c r="F914" s="212" t="str">
        <f t="shared" si="109"/>
        <v/>
      </c>
      <c r="G914" s="212" t="str">
        <f t="shared" si="110"/>
        <v/>
      </c>
      <c r="H914" s="92">
        <f>IF(OR(ERR=FALSE,AND(F914="",G914="")),0,IF($C$12="D",$H$13+SUM($F$14:F914)-SUM($G$14:G914),$H$13-SUM($F$14:F914)+SUM($G$14:G914)))</f>
        <v>0</v>
      </c>
      <c r="I914" s="7"/>
    </row>
    <row r="915" spans="1:9">
      <c r="A915" s="89">
        <f t="shared" si="104"/>
        <v>902</v>
      </c>
      <c r="B915" s="185" t="str">
        <f t="shared" si="105"/>
        <v/>
      </c>
      <c r="C915" s="90" t="str">
        <f t="shared" si="106"/>
        <v/>
      </c>
      <c r="D915" s="89" t="str">
        <f t="shared" si="107"/>
        <v/>
      </c>
      <c r="E915" s="91" t="str">
        <f t="shared" si="108"/>
        <v/>
      </c>
      <c r="F915" s="212" t="str">
        <f t="shared" si="109"/>
        <v/>
      </c>
      <c r="G915" s="212" t="str">
        <f t="shared" si="110"/>
        <v/>
      </c>
      <c r="H915" s="92">
        <f>IF(OR(ERR=FALSE,AND(F915="",G915="")),0,IF($C$12="D",$H$13+SUM($F$14:F915)-SUM($G$14:G915),$H$13-SUM($F$14:F915)+SUM($G$14:G915)))</f>
        <v>0</v>
      </c>
      <c r="I915" s="7"/>
    </row>
    <row r="916" spans="1:9">
      <c r="A916" s="89">
        <f t="shared" si="104"/>
        <v>903</v>
      </c>
      <c r="B916" s="185" t="str">
        <f t="shared" si="105"/>
        <v/>
      </c>
      <c r="C916" s="90" t="str">
        <f t="shared" si="106"/>
        <v/>
      </c>
      <c r="D916" s="89" t="str">
        <f t="shared" si="107"/>
        <v/>
      </c>
      <c r="E916" s="91" t="str">
        <f t="shared" si="108"/>
        <v/>
      </c>
      <c r="F916" s="212" t="str">
        <f t="shared" si="109"/>
        <v/>
      </c>
      <c r="G916" s="212" t="str">
        <f t="shared" si="110"/>
        <v/>
      </c>
      <c r="H916" s="92">
        <f>IF(OR(ERR=FALSE,AND(F916="",G916="")),0,IF($C$12="D",$H$13+SUM($F$14:F916)-SUM($G$14:G916),$H$13-SUM($F$14:F916)+SUM($G$14:G916)))</f>
        <v>0</v>
      </c>
      <c r="I916" s="7"/>
    </row>
    <row r="917" spans="1:9">
      <c r="A917" s="89">
        <f t="shared" si="104"/>
        <v>904</v>
      </c>
      <c r="B917" s="185" t="str">
        <f t="shared" si="105"/>
        <v/>
      </c>
      <c r="C917" s="90" t="str">
        <f t="shared" si="106"/>
        <v/>
      </c>
      <c r="D917" s="89" t="str">
        <f t="shared" si="107"/>
        <v/>
      </c>
      <c r="E917" s="91" t="str">
        <f t="shared" si="108"/>
        <v/>
      </c>
      <c r="F917" s="212" t="str">
        <f t="shared" si="109"/>
        <v/>
      </c>
      <c r="G917" s="212" t="str">
        <f t="shared" si="110"/>
        <v/>
      </c>
      <c r="H917" s="92">
        <f>IF(OR(ERR=FALSE,AND(F917="",G917="")),0,IF($C$12="D",$H$13+SUM($F$14:F917)-SUM($G$14:G917),$H$13-SUM($F$14:F917)+SUM($G$14:G917)))</f>
        <v>0</v>
      </c>
      <c r="I917" s="7"/>
    </row>
    <row r="918" spans="1:9">
      <c r="A918" s="89">
        <f t="shared" si="104"/>
        <v>905</v>
      </c>
      <c r="B918" s="185" t="str">
        <f t="shared" si="105"/>
        <v/>
      </c>
      <c r="C918" s="90" t="str">
        <f t="shared" si="106"/>
        <v/>
      </c>
      <c r="D918" s="89" t="str">
        <f t="shared" si="107"/>
        <v/>
      </c>
      <c r="E918" s="91" t="str">
        <f t="shared" si="108"/>
        <v/>
      </c>
      <c r="F918" s="212" t="str">
        <f t="shared" si="109"/>
        <v/>
      </c>
      <c r="G918" s="212" t="str">
        <f t="shared" si="110"/>
        <v/>
      </c>
      <c r="H918" s="92">
        <f>IF(OR(ERR=FALSE,AND(F918="",G918="")),0,IF($C$12="D",$H$13+SUM($F$14:F918)-SUM($G$14:G918),$H$13-SUM($F$14:F918)+SUM($G$14:G918)))</f>
        <v>0</v>
      </c>
      <c r="I918" s="7"/>
    </row>
    <row r="919" spans="1:9">
      <c r="A919" s="89">
        <f t="shared" si="104"/>
        <v>906</v>
      </c>
      <c r="B919" s="185" t="str">
        <f t="shared" si="105"/>
        <v/>
      </c>
      <c r="C919" s="90" t="str">
        <f t="shared" si="106"/>
        <v/>
      </c>
      <c r="D919" s="89" t="str">
        <f t="shared" si="107"/>
        <v/>
      </c>
      <c r="E919" s="91" t="str">
        <f t="shared" si="108"/>
        <v/>
      </c>
      <c r="F919" s="212" t="str">
        <f t="shared" si="109"/>
        <v/>
      </c>
      <c r="G919" s="212" t="str">
        <f t="shared" si="110"/>
        <v/>
      </c>
      <c r="H919" s="92">
        <f>IF(OR(ERR=FALSE,AND(F919="",G919="")),0,IF($C$12="D",$H$13+SUM($F$14:F919)-SUM($G$14:G919),$H$13-SUM($F$14:F919)+SUM($G$14:G919)))</f>
        <v>0</v>
      </c>
      <c r="I919" s="7"/>
    </row>
    <row r="920" spans="1:9">
      <c r="A920" s="89">
        <f t="shared" si="104"/>
        <v>907</v>
      </c>
      <c r="B920" s="185" t="str">
        <f t="shared" si="105"/>
        <v/>
      </c>
      <c r="C920" s="90" t="str">
        <f t="shared" si="106"/>
        <v/>
      </c>
      <c r="D920" s="89" t="str">
        <f t="shared" si="107"/>
        <v/>
      </c>
      <c r="E920" s="91" t="str">
        <f t="shared" si="108"/>
        <v/>
      </c>
      <c r="F920" s="212" t="str">
        <f t="shared" si="109"/>
        <v/>
      </c>
      <c r="G920" s="212" t="str">
        <f t="shared" si="110"/>
        <v/>
      </c>
      <c r="H920" s="92">
        <f>IF(OR(ERR=FALSE,AND(F920="",G920="")),0,IF($C$12="D",$H$13+SUM($F$14:F920)-SUM($G$14:G920),$H$13-SUM($F$14:F920)+SUM($G$14:G920)))</f>
        <v>0</v>
      </c>
      <c r="I920" s="7"/>
    </row>
    <row r="921" spans="1:9">
      <c r="A921" s="89">
        <f t="shared" si="104"/>
        <v>908</v>
      </c>
      <c r="B921" s="185" t="str">
        <f t="shared" si="105"/>
        <v/>
      </c>
      <c r="C921" s="90" t="str">
        <f t="shared" si="106"/>
        <v/>
      </c>
      <c r="D921" s="89" t="str">
        <f t="shared" si="107"/>
        <v/>
      </c>
      <c r="E921" s="91" t="str">
        <f t="shared" si="108"/>
        <v/>
      </c>
      <c r="F921" s="212" t="str">
        <f t="shared" si="109"/>
        <v/>
      </c>
      <c r="G921" s="212" t="str">
        <f t="shared" si="110"/>
        <v/>
      </c>
      <c r="H921" s="92">
        <f>IF(OR(ERR=FALSE,AND(F921="",G921="")),0,IF($C$12="D",$H$13+SUM($F$14:F921)-SUM($G$14:G921),$H$13-SUM($F$14:F921)+SUM($G$14:G921)))</f>
        <v>0</v>
      </c>
      <c r="I921" s="7"/>
    </row>
    <row r="922" spans="1:9">
      <c r="A922" s="89">
        <f t="shared" si="104"/>
        <v>909</v>
      </c>
      <c r="B922" s="185" t="str">
        <f t="shared" si="105"/>
        <v/>
      </c>
      <c r="C922" s="90" t="str">
        <f t="shared" si="106"/>
        <v/>
      </c>
      <c r="D922" s="89" t="str">
        <f t="shared" si="107"/>
        <v/>
      </c>
      <c r="E922" s="91" t="str">
        <f t="shared" si="108"/>
        <v/>
      </c>
      <c r="F922" s="212" t="str">
        <f t="shared" si="109"/>
        <v/>
      </c>
      <c r="G922" s="212" t="str">
        <f t="shared" si="110"/>
        <v/>
      </c>
      <c r="H922" s="92">
        <f>IF(OR(ERR=FALSE,AND(F922="",G922="")),0,IF($C$12="D",$H$13+SUM($F$14:F922)-SUM($G$14:G922),$H$13-SUM($F$14:F922)+SUM($G$14:G922)))</f>
        <v>0</v>
      </c>
      <c r="I922" s="7"/>
    </row>
    <row r="923" spans="1:9">
      <c r="A923" s="89">
        <f t="shared" si="104"/>
        <v>910</v>
      </c>
      <c r="B923" s="185" t="str">
        <f t="shared" si="105"/>
        <v/>
      </c>
      <c r="C923" s="90" t="str">
        <f t="shared" si="106"/>
        <v/>
      </c>
      <c r="D923" s="89" t="str">
        <f t="shared" si="107"/>
        <v/>
      </c>
      <c r="E923" s="91" t="str">
        <f t="shared" si="108"/>
        <v/>
      </c>
      <c r="F923" s="212" t="str">
        <f t="shared" si="109"/>
        <v/>
      </c>
      <c r="G923" s="212" t="str">
        <f t="shared" si="110"/>
        <v/>
      </c>
      <c r="H923" s="92">
        <f>IF(OR(ERR=FALSE,AND(F923="",G923="")),0,IF($C$12="D",$H$13+SUM($F$14:F923)-SUM($G$14:G923),$H$13-SUM($F$14:F923)+SUM($G$14:G923)))</f>
        <v>0</v>
      </c>
      <c r="I923" s="52"/>
    </row>
    <row r="924" spans="1:9">
      <c r="A924" s="89">
        <f t="shared" si="104"/>
        <v>911</v>
      </c>
      <c r="B924" s="185" t="str">
        <f t="shared" si="105"/>
        <v/>
      </c>
      <c r="C924" s="90" t="str">
        <f t="shared" si="106"/>
        <v/>
      </c>
      <c r="D924" s="89" t="str">
        <f t="shared" si="107"/>
        <v/>
      </c>
      <c r="E924" s="91" t="str">
        <f t="shared" si="108"/>
        <v/>
      </c>
      <c r="F924" s="212" t="str">
        <f t="shared" si="109"/>
        <v/>
      </c>
      <c r="G924" s="212" t="str">
        <f t="shared" si="110"/>
        <v/>
      </c>
      <c r="H924" s="92">
        <f>IF(OR(ERR=FALSE,AND(F924="",G924="")),0,IF($C$12="D",$H$13+SUM($F$14:F924)-SUM($G$14:G924),$H$13-SUM($F$14:F924)+SUM($G$14:G924)))</f>
        <v>0</v>
      </c>
      <c r="I924" s="51"/>
    </row>
    <row r="925" spans="1:9">
      <c r="A925" s="89">
        <f t="shared" si="104"/>
        <v>912</v>
      </c>
      <c r="B925" s="185" t="str">
        <f t="shared" si="105"/>
        <v/>
      </c>
      <c r="C925" s="90" t="str">
        <f t="shared" si="106"/>
        <v/>
      </c>
      <c r="D925" s="89" t="str">
        <f t="shared" si="107"/>
        <v/>
      </c>
      <c r="E925" s="91" t="str">
        <f t="shared" si="108"/>
        <v/>
      </c>
      <c r="F925" s="212" t="str">
        <f t="shared" si="109"/>
        <v/>
      </c>
      <c r="G925" s="212" t="str">
        <f t="shared" si="110"/>
        <v/>
      </c>
      <c r="H925" s="92">
        <f>IF(OR(ERR=FALSE,AND(F925="",G925="")),0,IF($C$12="D",$H$13+SUM($F$14:F925)-SUM($G$14:G925),$H$13-SUM($F$14:F925)+SUM($G$14:G925)))</f>
        <v>0</v>
      </c>
      <c r="I925" s="52"/>
    </row>
    <row r="926" spans="1:9">
      <c r="A926" s="89">
        <f t="shared" si="104"/>
        <v>913</v>
      </c>
      <c r="B926" s="185" t="str">
        <f t="shared" si="105"/>
        <v/>
      </c>
      <c r="C926" s="90" t="str">
        <f t="shared" si="106"/>
        <v/>
      </c>
      <c r="D926" s="89" t="str">
        <f t="shared" si="107"/>
        <v/>
      </c>
      <c r="E926" s="91" t="str">
        <f t="shared" si="108"/>
        <v/>
      </c>
      <c r="F926" s="212" t="str">
        <f t="shared" si="109"/>
        <v/>
      </c>
      <c r="G926" s="212" t="str">
        <f t="shared" si="110"/>
        <v/>
      </c>
      <c r="H926" s="92">
        <f>IF(OR(ERR=FALSE,AND(F926="",G926="")),0,IF($C$12="D",$H$13+SUM($F$14:F926)-SUM($G$14:G926),$H$13-SUM($F$14:F926)+SUM($G$14:G926)))</f>
        <v>0</v>
      </c>
      <c r="I926" s="7"/>
    </row>
    <row r="927" spans="1:9">
      <c r="A927" s="89">
        <f t="shared" si="104"/>
        <v>914</v>
      </c>
      <c r="B927" s="185" t="str">
        <f t="shared" si="105"/>
        <v/>
      </c>
      <c r="C927" s="90" t="str">
        <f t="shared" si="106"/>
        <v/>
      </c>
      <c r="D927" s="89" t="str">
        <f t="shared" si="107"/>
        <v/>
      </c>
      <c r="E927" s="91" t="str">
        <f t="shared" si="108"/>
        <v/>
      </c>
      <c r="F927" s="212" t="str">
        <f t="shared" si="109"/>
        <v/>
      </c>
      <c r="G927" s="212" t="str">
        <f t="shared" si="110"/>
        <v/>
      </c>
      <c r="H927" s="92">
        <f>IF(OR(ERR=FALSE,AND(F927="",G927="")),0,IF($C$12="D",$H$13+SUM($F$14:F927)-SUM($G$14:G927),$H$13-SUM($F$14:F927)+SUM($G$14:G927)))</f>
        <v>0</v>
      </c>
      <c r="I927" s="7"/>
    </row>
    <row r="928" spans="1:9">
      <c r="A928" s="89">
        <f t="shared" si="104"/>
        <v>915</v>
      </c>
      <c r="B928" s="185" t="str">
        <f t="shared" si="105"/>
        <v/>
      </c>
      <c r="C928" s="90" t="str">
        <f t="shared" si="106"/>
        <v/>
      </c>
      <c r="D928" s="89" t="str">
        <f t="shared" si="107"/>
        <v/>
      </c>
      <c r="E928" s="91" t="str">
        <f t="shared" si="108"/>
        <v/>
      </c>
      <c r="F928" s="212" t="str">
        <f t="shared" si="109"/>
        <v/>
      </c>
      <c r="G928" s="212" t="str">
        <f t="shared" si="110"/>
        <v/>
      </c>
      <c r="H928" s="92">
        <f>IF(OR(ERR=FALSE,AND(F928="",G928="")),0,IF($C$12="D",$H$13+SUM($F$14:F928)-SUM($G$14:G928),$H$13-SUM($F$14:F928)+SUM($G$14:G928)))</f>
        <v>0</v>
      </c>
      <c r="I928" s="7"/>
    </row>
    <row r="929" spans="1:9">
      <c r="A929" s="89">
        <f t="shared" si="104"/>
        <v>916</v>
      </c>
      <c r="B929" s="185" t="str">
        <f t="shared" si="105"/>
        <v/>
      </c>
      <c r="C929" s="90" t="str">
        <f t="shared" si="106"/>
        <v/>
      </c>
      <c r="D929" s="89" t="str">
        <f t="shared" si="107"/>
        <v/>
      </c>
      <c r="E929" s="91" t="str">
        <f t="shared" si="108"/>
        <v/>
      </c>
      <c r="F929" s="212" t="str">
        <f t="shared" si="109"/>
        <v/>
      </c>
      <c r="G929" s="212" t="str">
        <f t="shared" si="110"/>
        <v/>
      </c>
      <c r="H929" s="92">
        <f>IF(OR(ERR=FALSE,AND(F929="",G929="")),0,IF($C$12="D",$H$13+SUM($F$14:F929)-SUM($G$14:G929),$H$13-SUM($F$14:F929)+SUM($G$14:G929)))</f>
        <v>0</v>
      </c>
      <c r="I929" s="7"/>
    </row>
    <row r="930" spans="1:9">
      <c r="A930" s="89">
        <f t="shared" si="104"/>
        <v>917</v>
      </c>
      <c r="B930" s="185" t="str">
        <f t="shared" si="105"/>
        <v/>
      </c>
      <c r="C930" s="90" t="str">
        <f t="shared" si="106"/>
        <v/>
      </c>
      <c r="D930" s="89" t="str">
        <f t="shared" si="107"/>
        <v/>
      </c>
      <c r="E930" s="91" t="str">
        <f t="shared" si="108"/>
        <v/>
      </c>
      <c r="F930" s="212" t="str">
        <f t="shared" si="109"/>
        <v/>
      </c>
      <c r="G930" s="212" t="str">
        <f t="shared" si="110"/>
        <v/>
      </c>
      <c r="H930" s="92">
        <f>IF(OR(ERR=FALSE,AND(F930="",G930="")),0,IF($C$12="D",$H$13+SUM($F$14:F930)-SUM($G$14:G930),$H$13-SUM($F$14:F930)+SUM($G$14:G930)))</f>
        <v>0</v>
      </c>
      <c r="I930" s="7"/>
    </row>
    <row r="931" spans="1:9">
      <c r="A931" s="89">
        <f t="shared" si="104"/>
        <v>918</v>
      </c>
      <c r="B931" s="185" t="str">
        <f t="shared" si="105"/>
        <v/>
      </c>
      <c r="C931" s="90" t="str">
        <f t="shared" si="106"/>
        <v/>
      </c>
      <c r="D931" s="89" t="str">
        <f t="shared" si="107"/>
        <v/>
      </c>
      <c r="E931" s="91" t="str">
        <f t="shared" si="108"/>
        <v/>
      </c>
      <c r="F931" s="212" t="str">
        <f t="shared" si="109"/>
        <v/>
      </c>
      <c r="G931" s="212" t="str">
        <f t="shared" si="110"/>
        <v/>
      </c>
      <c r="H931" s="92">
        <f>IF(OR(ERR=FALSE,AND(F931="",G931="")),0,IF($C$12="D",$H$13+SUM($F$14:F931)-SUM($G$14:G931),$H$13-SUM($F$14:F931)+SUM($G$14:G931)))</f>
        <v>0</v>
      </c>
      <c r="I931" s="7"/>
    </row>
    <row r="932" spans="1:9">
      <c r="A932" s="89">
        <f t="shared" si="104"/>
        <v>919</v>
      </c>
      <c r="B932" s="185" t="str">
        <f t="shared" si="105"/>
        <v/>
      </c>
      <c r="C932" s="90" t="str">
        <f t="shared" si="106"/>
        <v/>
      </c>
      <c r="D932" s="89" t="str">
        <f t="shared" si="107"/>
        <v/>
      </c>
      <c r="E932" s="91" t="str">
        <f t="shared" si="108"/>
        <v/>
      </c>
      <c r="F932" s="212" t="str">
        <f t="shared" si="109"/>
        <v/>
      </c>
      <c r="G932" s="212" t="str">
        <f t="shared" si="110"/>
        <v/>
      </c>
      <c r="H932" s="92">
        <f>IF(OR(ERR=FALSE,AND(F932="",G932="")),0,IF($C$12="D",$H$13+SUM($F$14:F932)-SUM($G$14:G932),$H$13-SUM($F$14:F932)+SUM($G$14:G932)))</f>
        <v>0</v>
      </c>
      <c r="I932" s="7"/>
    </row>
    <row r="933" spans="1:9">
      <c r="A933" s="89">
        <f t="shared" si="104"/>
        <v>920</v>
      </c>
      <c r="B933" s="185" t="str">
        <f t="shared" si="105"/>
        <v/>
      </c>
      <c r="C933" s="90" t="str">
        <f t="shared" si="106"/>
        <v/>
      </c>
      <c r="D933" s="89" t="str">
        <f t="shared" si="107"/>
        <v/>
      </c>
      <c r="E933" s="91" t="str">
        <f t="shared" si="108"/>
        <v/>
      </c>
      <c r="F933" s="212" t="str">
        <f t="shared" si="109"/>
        <v/>
      </c>
      <c r="G933" s="212" t="str">
        <f t="shared" si="110"/>
        <v/>
      </c>
      <c r="H933" s="92">
        <f>IF(OR(ERR=FALSE,AND(F933="",G933="")),0,IF($C$12="D",$H$13+SUM($F$14:F933)-SUM($G$14:G933),$H$13-SUM($F$14:F933)+SUM($G$14:G933)))</f>
        <v>0</v>
      </c>
      <c r="I933" s="7"/>
    </row>
    <row r="934" spans="1:9">
      <c r="A934" s="89">
        <f t="shared" si="104"/>
        <v>921</v>
      </c>
      <c r="B934" s="185" t="str">
        <f t="shared" si="105"/>
        <v/>
      </c>
      <c r="C934" s="90" t="str">
        <f t="shared" si="106"/>
        <v/>
      </c>
      <c r="D934" s="89" t="str">
        <f t="shared" si="107"/>
        <v/>
      </c>
      <c r="E934" s="91" t="str">
        <f t="shared" si="108"/>
        <v/>
      </c>
      <c r="F934" s="212" t="str">
        <f t="shared" si="109"/>
        <v/>
      </c>
      <c r="G934" s="212" t="str">
        <f t="shared" si="110"/>
        <v/>
      </c>
      <c r="H934" s="92">
        <f>IF(OR(ERR=FALSE,AND(F934="",G934="")),0,IF($C$12="D",$H$13+SUM($F$14:F934)-SUM($G$14:G934),$H$13-SUM($F$14:F934)+SUM($G$14:G934)))</f>
        <v>0</v>
      </c>
      <c r="I934" s="7"/>
    </row>
    <row r="935" spans="1:9">
      <c r="A935" s="89">
        <f t="shared" si="104"/>
        <v>922</v>
      </c>
      <c r="B935" s="185" t="str">
        <f t="shared" si="105"/>
        <v/>
      </c>
      <c r="C935" s="90" t="str">
        <f t="shared" si="106"/>
        <v/>
      </c>
      <c r="D935" s="89" t="str">
        <f t="shared" si="107"/>
        <v/>
      </c>
      <c r="E935" s="228" t="str">
        <f t="shared" si="108"/>
        <v/>
      </c>
      <c r="F935" s="212" t="str">
        <f t="shared" si="109"/>
        <v/>
      </c>
      <c r="G935" s="212" t="str">
        <f t="shared" si="110"/>
        <v/>
      </c>
      <c r="H935" s="92">
        <f>IF(OR(ERR=FALSE,AND(F935="",G935="")),0,IF($C$12="D",$H$13+SUM($F$14:F935)-SUM($G$14:G935),$H$13-SUM($F$14:F935)+SUM($G$14:G935)))</f>
        <v>0</v>
      </c>
      <c r="I935" s="7"/>
    </row>
    <row r="936" spans="1:9">
      <c r="A936" s="89">
        <f t="shared" si="104"/>
        <v>923</v>
      </c>
      <c r="B936" s="185" t="str">
        <f t="shared" si="105"/>
        <v/>
      </c>
      <c r="C936" s="90" t="str">
        <f t="shared" si="106"/>
        <v/>
      </c>
      <c r="D936" s="89" t="str">
        <f t="shared" si="107"/>
        <v/>
      </c>
      <c r="E936" s="91" t="str">
        <f t="shared" si="108"/>
        <v/>
      </c>
      <c r="F936" s="212" t="str">
        <f t="shared" si="109"/>
        <v/>
      </c>
      <c r="G936" s="212" t="str">
        <f t="shared" si="110"/>
        <v/>
      </c>
      <c r="H936" s="92">
        <f>IF(OR(ERR=FALSE,AND(F936="",G936="")),0,IF($C$12="D",$H$13+SUM($F$14:F936)-SUM($G$14:G936),$H$13-SUM($F$14:F936)+SUM($G$14:G936)))</f>
        <v>0</v>
      </c>
      <c r="I936" s="7"/>
    </row>
    <row r="937" spans="1:9">
      <c r="A937" s="89">
        <f t="shared" si="104"/>
        <v>924</v>
      </c>
      <c r="B937" s="185" t="str">
        <f t="shared" si="105"/>
        <v/>
      </c>
      <c r="C937" s="90" t="str">
        <f t="shared" si="106"/>
        <v/>
      </c>
      <c r="D937" s="89" t="str">
        <f t="shared" si="107"/>
        <v/>
      </c>
      <c r="E937" s="91" t="str">
        <f t="shared" si="108"/>
        <v/>
      </c>
      <c r="F937" s="212" t="str">
        <f t="shared" si="109"/>
        <v/>
      </c>
      <c r="G937" s="212" t="str">
        <f t="shared" si="110"/>
        <v/>
      </c>
      <c r="H937" s="92">
        <f>IF(OR(ERR=FALSE,AND(F937="",G937="")),0,IF($C$12="D",$H$13+SUM($F$14:F937)-SUM($G$14:G937),$H$13-SUM($F$14:F937)+SUM($G$14:G937)))</f>
        <v>0</v>
      </c>
      <c r="I937" s="7"/>
    </row>
    <row r="938" spans="1:9">
      <c r="A938" s="89">
        <f t="shared" si="104"/>
        <v>925</v>
      </c>
      <c r="B938" s="185" t="str">
        <f t="shared" si="105"/>
        <v/>
      </c>
      <c r="C938" s="90" t="str">
        <f t="shared" si="106"/>
        <v/>
      </c>
      <c r="D938" s="89" t="str">
        <f t="shared" si="107"/>
        <v/>
      </c>
      <c r="E938" s="91" t="str">
        <f t="shared" si="108"/>
        <v/>
      </c>
      <c r="F938" s="212" t="str">
        <f t="shared" si="109"/>
        <v/>
      </c>
      <c r="G938" s="212" t="str">
        <f t="shared" si="110"/>
        <v/>
      </c>
      <c r="H938" s="92">
        <f>IF(OR(ERR=FALSE,AND(F938="",G938="")),0,IF($C$12="D",$H$13+SUM($F$14:F938)-SUM($G$14:G938),$H$13-SUM($F$14:F938)+SUM($G$14:G938)))</f>
        <v>0</v>
      </c>
      <c r="I938" s="7"/>
    </row>
    <row r="939" spans="1:9">
      <c r="A939" s="89">
        <f t="shared" si="104"/>
        <v>926</v>
      </c>
      <c r="B939" s="185" t="str">
        <f t="shared" si="105"/>
        <v/>
      </c>
      <c r="C939" s="90" t="str">
        <f t="shared" si="106"/>
        <v/>
      </c>
      <c r="D939" s="89" t="str">
        <f t="shared" si="107"/>
        <v/>
      </c>
      <c r="E939" s="91" t="str">
        <f t="shared" si="108"/>
        <v/>
      </c>
      <c r="F939" s="212" t="str">
        <f t="shared" si="109"/>
        <v/>
      </c>
      <c r="G939" s="212" t="str">
        <f t="shared" si="110"/>
        <v/>
      </c>
      <c r="H939" s="92">
        <f>IF(OR(ERR=FALSE,AND(F939="",G939="")),0,IF($C$12="D",$H$13+SUM($F$14:F939)-SUM($G$14:G939),$H$13-SUM($F$14:F939)+SUM($G$14:G939)))</f>
        <v>0</v>
      </c>
      <c r="I939" s="7"/>
    </row>
    <row r="940" spans="1:9">
      <c r="A940" s="89">
        <f t="shared" ref="A940:A1003" si="111">A939+1</f>
        <v>927</v>
      </c>
      <c r="B940" s="185" t="str">
        <f t="shared" si="105"/>
        <v/>
      </c>
      <c r="C940" s="90" t="str">
        <f t="shared" si="106"/>
        <v/>
      </c>
      <c r="D940" s="89" t="str">
        <f t="shared" si="107"/>
        <v/>
      </c>
      <c r="E940" s="91" t="str">
        <f t="shared" si="108"/>
        <v/>
      </c>
      <c r="F940" s="212" t="str">
        <f t="shared" si="109"/>
        <v/>
      </c>
      <c r="G940" s="212" t="str">
        <f t="shared" si="110"/>
        <v/>
      </c>
      <c r="H940" s="92">
        <f>IF(OR(ERR=FALSE,AND(F940="",G940="")),0,IF($C$12="D",$H$13+SUM($F$14:F940)-SUM($G$14:G940),$H$13-SUM($F$14:F940)+SUM($G$14:G940)))</f>
        <v>0</v>
      </c>
      <c r="I940" s="7"/>
    </row>
    <row r="941" spans="1:9">
      <c r="A941" s="89">
        <f t="shared" si="111"/>
        <v>928</v>
      </c>
      <c r="B941" s="185" t="str">
        <f t="shared" si="105"/>
        <v/>
      </c>
      <c r="C941" s="90" t="str">
        <f t="shared" si="106"/>
        <v/>
      </c>
      <c r="D941" s="89" t="str">
        <f t="shared" si="107"/>
        <v/>
      </c>
      <c r="E941" s="91" t="str">
        <f t="shared" si="108"/>
        <v/>
      </c>
      <c r="F941" s="212" t="str">
        <f t="shared" si="109"/>
        <v/>
      </c>
      <c r="G941" s="212" t="str">
        <f t="shared" si="110"/>
        <v/>
      </c>
      <c r="H941" s="92">
        <f>IF(OR(ERR=FALSE,AND(F941="",G941="")),0,IF($C$12="D",$H$13+SUM($F$14:F941)-SUM($G$14:G941),$H$13-SUM($F$14:F941)+SUM($G$14:G941)))</f>
        <v>0</v>
      </c>
      <c r="I941" s="7"/>
    </row>
    <row r="942" spans="1:9">
      <c r="A942" s="89">
        <f t="shared" si="111"/>
        <v>929</v>
      </c>
      <c r="B942" s="185" t="str">
        <f t="shared" si="105"/>
        <v/>
      </c>
      <c r="C942" s="90" t="str">
        <f t="shared" si="106"/>
        <v/>
      </c>
      <c r="D942" s="89" t="str">
        <f t="shared" si="107"/>
        <v/>
      </c>
      <c r="E942" s="91" t="str">
        <f t="shared" si="108"/>
        <v/>
      </c>
      <c r="F942" s="212" t="str">
        <f t="shared" si="109"/>
        <v/>
      </c>
      <c r="G942" s="212" t="str">
        <f t="shared" si="110"/>
        <v/>
      </c>
      <c r="H942" s="92">
        <f>IF(OR(ERR=FALSE,AND(F942="",G942="")),0,IF($C$12="D",$H$13+SUM($F$14:F942)-SUM($G$14:G942),$H$13-SUM($F$14:F942)+SUM($G$14:G942)))</f>
        <v>0</v>
      </c>
      <c r="I942" s="7"/>
    </row>
    <row r="943" spans="1:9">
      <c r="A943" s="89">
        <f t="shared" si="111"/>
        <v>930</v>
      </c>
      <c r="B943" s="185" t="str">
        <f t="shared" si="105"/>
        <v/>
      </c>
      <c r="C943" s="90" t="str">
        <f t="shared" si="106"/>
        <v/>
      </c>
      <c r="D943" s="89" t="str">
        <f t="shared" si="107"/>
        <v/>
      </c>
      <c r="E943" s="91" t="str">
        <f t="shared" si="108"/>
        <v/>
      </c>
      <c r="F943" s="212" t="str">
        <f t="shared" si="109"/>
        <v/>
      </c>
      <c r="G943" s="212" t="str">
        <f t="shared" si="110"/>
        <v/>
      </c>
      <c r="H943" s="92">
        <f>IF(OR(ERR=FALSE,AND(F943="",G943="")),0,IF($C$12="D",$H$13+SUM($F$14:F943)-SUM($G$14:G943),$H$13-SUM($F$14:F943)+SUM($G$14:G943)))</f>
        <v>0</v>
      </c>
      <c r="I943" s="7"/>
    </row>
    <row r="944" spans="1:9">
      <c r="A944" s="89">
        <f t="shared" si="111"/>
        <v>931</v>
      </c>
      <c r="B944" s="185" t="str">
        <f t="shared" si="105"/>
        <v/>
      </c>
      <c r="C944" s="90" t="str">
        <f t="shared" si="106"/>
        <v/>
      </c>
      <c r="D944" s="89" t="str">
        <f t="shared" si="107"/>
        <v/>
      </c>
      <c r="E944" s="91" t="str">
        <f t="shared" si="108"/>
        <v/>
      </c>
      <c r="F944" s="212" t="str">
        <f t="shared" si="109"/>
        <v/>
      </c>
      <c r="G944" s="212" t="str">
        <f t="shared" si="110"/>
        <v/>
      </c>
      <c r="H944" s="92">
        <f>IF(OR(ERR=FALSE,AND(F944="",G944="")),0,IF($C$12="D",$H$13+SUM($F$14:F944)-SUM($G$14:G944),$H$13-SUM($F$14:F944)+SUM($G$14:G944)))</f>
        <v>0</v>
      </c>
      <c r="I944" s="7"/>
    </row>
    <row r="945" spans="1:9">
      <c r="A945" s="89">
        <f t="shared" si="111"/>
        <v>932</v>
      </c>
      <c r="B945" s="185" t="str">
        <f t="shared" si="105"/>
        <v/>
      </c>
      <c r="C945" s="90" t="str">
        <f t="shared" si="106"/>
        <v/>
      </c>
      <c r="D945" s="89" t="str">
        <f t="shared" si="107"/>
        <v/>
      </c>
      <c r="E945" s="91" t="str">
        <f t="shared" si="108"/>
        <v/>
      </c>
      <c r="F945" s="212" t="str">
        <f t="shared" si="109"/>
        <v/>
      </c>
      <c r="G945" s="212" t="str">
        <f t="shared" si="110"/>
        <v/>
      </c>
      <c r="H945" s="92">
        <f>IF(OR(ERR=FALSE,AND(F945="",G945="")),0,IF($C$12="D",$H$13+SUM($F$14:F945)-SUM($G$14:G945),$H$13-SUM($F$14:F945)+SUM($G$14:G945)))</f>
        <v>0</v>
      </c>
      <c r="I945" s="7"/>
    </row>
    <row r="946" spans="1:9">
      <c r="A946" s="89">
        <f t="shared" si="111"/>
        <v>933</v>
      </c>
      <c r="B946" s="185" t="str">
        <f t="shared" si="105"/>
        <v/>
      </c>
      <c r="C946" s="90" t="str">
        <f t="shared" si="106"/>
        <v/>
      </c>
      <c r="D946" s="89" t="str">
        <f t="shared" si="107"/>
        <v/>
      </c>
      <c r="E946" s="91" t="str">
        <f t="shared" si="108"/>
        <v/>
      </c>
      <c r="F946" s="212" t="str">
        <f t="shared" si="109"/>
        <v/>
      </c>
      <c r="G946" s="212" t="str">
        <f t="shared" si="110"/>
        <v/>
      </c>
      <c r="H946" s="92">
        <f>IF(OR(ERR=FALSE,AND(F946="",G946="")),0,IF($C$12="D",$H$13+SUM($F$14:F946)-SUM($G$14:G946),$H$13-SUM($F$14:F946)+SUM($G$14:G946)))</f>
        <v>0</v>
      </c>
      <c r="I946" s="7"/>
    </row>
    <row r="947" spans="1:9">
      <c r="A947" s="89">
        <f t="shared" si="111"/>
        <v>934</v>
      </c>
      <c r="B947" s="185" t="str">
        <f t="shared" si="105"/>
        <v/>
      </c>
      <c r="C947" s="90" t="str">
        <f t="shared" si="106"/>
        <v/>
      </c>
      <c r="D947" s="89" t="str">
        <f t="shared" si="107"/>
        <v/>
      </c>
      <c r="E947" s="91" t="str">
        <f t="shared" si="108"/>
        <v/>
      </c>
      <c r="F947" s="212" t="str">
        <f t="shared" si="109"/>
        <v/>
      </c>
      <c r="G947" s="212" t="str">
        <f t="shared" si="110"/>
        <v/>
      </c>
      <c r="H947" s="92">
        <f>IF(OR(ERR=FALSE,AND(F947="",G947="")),0,IF($C$12="D",$H$13+SUM($F$14:F947)-SUM($G$14:G947),$H$13-SUM($F$14:F947)+SUM($G$14:G947)))</f>
        <v>0</v>
      </c>
      <c r="I947" s="7"/>
    </row>
    <row r="948" spans="1:9">
      <c r="A948" s="89">
        <f t="shared" si="111"/>
        <v>935</v>
      </c>
      <c r="B948" s="185" t="str">
        <f t="shared" si="105"/>
        <v/>
      </c>
      <c r="C948" s="90" t="str">
        <f t="shared" si="106"/>
        <v/>
      </c>
      <c r="D948" s="89" t="str">
        <f t="shared" si="107"/>
        <v/>
      </c>
      <c r="E948" s="91" t="str">
        <f t="shared" si="108"/>
        <v/>
      </c>
      <c r="F948" s="212" t="str">
        <f t="shared" si="109"/>
        <v/>
      </c>
      <c r="G948" s="212" t="str">
        <f t="shared" si="110"/>
        <v/>
      </c>
      <c r="H948" s="92">
        <f>IF(OR(ERR=FALSE,AND(F948="",G948="")),0,IF($C$12="D",$H$13+SUM($F$14:F948)-SUM($G$14:G948),$H$13-SUM($F$14:F948)+SUM($G$14:G948)))</f>
        <v>0</v>
      </c>
      <c r="I948" s="7"/>
    </row>
    <row r="949" spans="1:9">
      <c r="A949" s="89">
        <f t="shared" si="111"/>
        <v>936</v>
      </c>
      <c r="B949" s="185" t="str">
        <f t="shared" si="105"/>
        <v/>
      </c>
      <c r="C949" s="90" t="str">
        <f t="shared" si="106"/>
        <v/>
      </c>
      <c r="D949" s="89" t="str">
        <f t="shared" si="107"/>
        <v/>
      </c>
      <c r="E949" s="91" t="str">
        <f t="shared" si="108"/>
        <v/>
      </c>
      <c r="F949" s="212" t="str">
        <f t="shared" si="109"/>
        <v/>
      </c>
      <c r="G949" s="212" t="str">
        <f t="shared" si="110"/>
        <v/>
      </c>
      <c r="H949" s="92">
        <f>IF(OR(ERR=FALSE,AND(F949="",G949="")),0,IF($C$12="D",$H$13+SUM($F$14:F949)-SUM($G$14:G949),$H$13-SUM($F$14:F949)+SUM($G$14:G949)))</f>
        <v>0</v>
      </c>
      <c r="I949" s="7"/>
    </row>
    <row r="950" spans="1:9">
      <c r="A950" s="89">
        <f t="shared" si="111"/>
        <v>937</v>
      </c>
      <c r="B950" s="185" t="str">
        <f t="shared" si="105"/>
        <v/>
      </c>
      <c r="C950" s="90" t="str">
        <f t="shared" si="106"/>
        <v/>
      </c>
      <c r="D950" s="89" t="str">
        <f t="shared" si="107"/>
        <v/>
      </c>
      <c r="E950" s="91" t="str">
        <f t="shared" si="108"/>
        <v/>
      </c>
      <c r="F950" s="212" t="str">
        <f t="shared" si="109"/>
        <v/>
      </c>
      <c r="G950" s="212" t="str">
        <f t="shared" si="110"/>
        <v/>
      </c>
      <c r="H950" s="92">
        <f>IF(OR(ERR=FALSE,AND(F950="",G950="")),0,IF($C$12="D",$H$13+SUM($F$14:F950)-SUM($G$14:G950),$H$13-SUM($F$14:F950)+SUM($G$14:G950)))</f>
        <v>0</v>
      </c>
      <c r="I950" s="7"/>
    </row>
    <row r="951" spans="1:9">
      <c r="A951" s="89">
        <f t="shared" si="111"/>
        <v>938</v>
      </c>
      <c r="B951" s="185" t="str">
        <f t="shared" si="105"/>
        <v/>
      </c>
      <c r="C951" s="90" t="str">
        <f t="shared" si="106"/>
        <v/>
      </c>
      <c r="D951" s="89" t="str">
        <f t="shared" si="107"/>
        <v/>
      </c>
      <c r="E951" s="91" t="str">
        <f t="shared" si="108"/>
        <v/>
      </c>
      <c r="F951" s="212" t="str">
        <f t="shared" si="109"/>
        <v/>
      </c>
      <c r="G951" s="212" t="str">
        <f t="shared" si="110"/>
        <v/>
      </c>
      <c r="H951" s="92">
        <f>IF(OR(ERR=FALSE,AND(F951="",G951="")),0,IF($C$12="D",$H$13+SUM($F$14:F951)-SUM($G$14:G951),$H$13-SUM($F$14:F951)+SUM($G$14:G951)))</f>
        <v>0</v>
      </c>
      <c r="I951" s="7"/>
    </row>
    <row r="952" spans="1:9">
      <c r="A952" s="89">
        <f t="shared" si="111"/>
        <v>939</v>
      </c>
      <c r="B952" s="185" t="str">
        <f t="shared" si="105"/>
        <v/>
      </c>
      <c r="C952" s="90" t="str">
        <f t="shared" si="106"/>
        <v/>
      </c>
      <c r="D952" s="89" t="str">
        <f t="shared" si="107"/>
        <v/>
      </c>
      <c r="E952" s="91" t="str">
        <f t="shared" si="108"/>
        <v/>
      </c>
      <c r="F952" s="212" t="str">
        <f t="shared" si="109"/>
        <v/>
      </c>
      <c r="G952" s="212" t="str">
        <f t="shared" si="110"/>
        <v/>
      </c>
      <c r="H952" s="92">
        <f>IF(OR(ERR=FALSE,AND(F952="",G952="")),0,IF($C$12="D",$H$13+SUM($F$14:F952)-SUM($G$14:G952),$H$13-SUM($F$14:F952)+SUM($G$14:G952)))</f>
        <v>0</v>
      </c>
      <c r="I952" s="7"/>
    </row>
    <row r="953" spans="1:9">
      <c r="A953" s="89">
        <f t="shared" si="111"/>
        <v>940</v>
      </c>
      <c r="B953" s="185" t="str">
        <f t="shared" si="105"/>
        <v/>
      </c>
      <c r="C953" s="90" t="str">
        <f t="shared" si="106"/>
        <v/>
      </c>
      <c r="D953" s="89" t="str">
        <f t="shared" si="107"/>
        <v/>
      </c>
      <c r="E953" s="91" t="str">
        <f t="shared" si="108"/>
        <v/>
      </c>
      <c r="F953" s="212" t="str">
        <f t="shared" si="109"/>
        <v/>
      </c>
      <c r="G953" s="212" t="str">
        <f t="shared" si="110"/>
        <v/>
      </c>
      <c r="H953" s="92">
        <f>IF(OR(ERR=FALSE,AND(F953="",G953="")),0,IF($C$12="D",$H$13+SUM($F$14:F953)-SUM($G$14:G953),$H$13-SUM($F$14:F953)+SUM($G$14:G953)))</f>
        <v>0</v>
      </c>
      <c r="I953" s="7"/>
    </row>
    <row r="954" spans="1:9">
      <c r="A954" s="89">
        <f t="shared" si="111"/>
        <v>941</v>
      </c>
      <c r="B954" s="185" t="str">
        <f t="shared" ref="B954:B1017" si="112">IF(ISERROR(VLOOKUP(A954&amp;H$9,JU_AKUN,6,FALSE)=TRUE),"",VLOOKUP(A954&amp;H$9,JU_AKUN,6,FALSE))</f>
        <v/>
      </c>
      <c r="C954" s="90" t="str">
        <f t="shared" ref="C954:C1017" si="113">IF(ISERROR(VLOOKUP(A954&amp;H$9,JU_AKUN,7,FALSE)=TRUE),"",VLOOKUP(A954&amp;H$9,JU_AKUN,7,FALSE))</f>
        <v/>
      </c>
      <c r="D954" s="89" t="str">
        <f t="shared" ref="D954:D1017" si="114">IF(ISERROR(VLOOKUP(A954&amp;H$9,JU_AKUN,8,FALSE)=TRUE),"",VLOOKUP(A954&amp;H$9,JU_AKUN,8,FALSE))</f>
        <v/>
      </c>
      <c r="E954" s="91" t="str">
        <f t="shared" ref="E954:E1017" si="115">IF(ISERROR(VLOOKUP(A954&amp;H$9,JU_AKUN,9,FALSE)=TRUE),"",VLOOKUP(A954&amp;H$9,JU_AKUN,9,FALSE))</f>
        <v/>
      </c>
      <c r="F954" s="212" t="str">
        <f t="shared" ref="F954:F1017" si="116">IF(ISERROR(VLOOKUP(A954&amp;H$9,JU_AKUN,14,FALSE)=TRUE),"",VLOOKUP(A954&amp;H$9,JU_AKUN,14,FALSE))</f>
        <v/>
      </c>
      <c r="G954" s="212" t="str">
        <f t="shared" ref="G954:G1017" si="117">IF(ISERROR(VLOOKUP(A954&amp;H$9,JU_AKUN,15,FALSE)=TRUE),"",VLOOKUP(A954&amp;H$9,JU_AKUN,15,FALSE))</f>
        <v/>
      </c>
      <c r="H954" s="92">
        <f>IF(OR(ERR=FALSE,AND(F954="",G954="")),0,IF($C$12="D",$H$13+SUM($F$14:F954)-SUM($G$14:G954),$H$13-SUM($F$14:F954)+SUM($G$14:G954)))</f>
        <v>0</v>
      </c>
      <c r="I954" s="7"/>
    </row>
    <row r="955" spans="1:9">
      <c r="A955" s="89">
        <f t="shared" si="111"/>
        <v>942</v>
      </c>
      <c r="B955" s="185" t="str">
        <f t="shared" si="112"/>
        <v/>
      </c>
      <c r="C955" s="90" t="str">
        <f t="shared" si="113"/>
        <v/>
      </c>
      <c r="D955" s="89" t="str">
        <f t="shared" si="114"/>
        <v/>
      </c>
      <c r="E955" s="91" t="str">
        <f t="shared" si="115"/>
        <v/>
      </c>
      <c r="F955" s="212" t="str">
        <f t="shared" si="116"/>
        <v/>
      </c>
      <c r="G955" s="212" t="str">
        <f t="shared" si="117"/>
        <v/>
      </c>
      <c r="H955" s="92">
        <f>IF(OR(ERR=FALSE,AND(F955="",G955="")),0,IF($C$12="D",$H$13+SUM($F$14:F955)-SUM($G$14:G955),$H$13-SUM($F$14:F955)+SUM($G$14:G955)))</f>
        <v>0</v>
      </c>
      <c r="I955" s="7"/>
    </row>
    <row r="956" spans="1:9">
      <c r="A956" s="89">
        <f t="shared" si="111"/>
        <v>943</v>
      </c>
      <c r="B956" s="185" t="str">
        <f t="shared" si="112"/>
        <v/>
      </c>
      <c r="C956" s="90" t="str">
        <f t="shared" si="113"/>
        <v/>
      </c>
      <c r="D956" s="89" t="str">
        <f t="shared" si="114"/>
        <v/>
      </c>
      <c r="E956" s="91" t="str">
        <f t="shared" si="115"/>
        <v/>
      </c>
      <c r="F956" s="212" t="str">
        <f t="shared" si="116"/>
        <v/>
      </c>
      <c r="G956" s="212" t="str">
        <f t="shared" si="117"/>
        <v/>
      </c>
      <c r="H956" s="92">
        <f>IF(OR(ERR=FALSE,AND(F956="",G956="")),0,IF($C$12="D",$H$13+SUM($F$14:F956)-SUM($G$14:G956),$H$13-SUM($F$14:F956)+SUM($G$14:G956)))</f>
        <v>0</v>
      </c>
      <c r="I956" s="7"/>
    </row>
    <row r="957" spans="1:9">
      <c r="A957" s="89">
        <f t="shared" si="111"/>
        <v>944</v>
      </c>
      <c r="B957" s="185" t="str">
        <f t="shared" si="112"/>
        <v/>
      </c>
      <c r="C957" s="90" t="str">
        <f t="shared" si="113"/>
        <v/>
      </c>
      <c r="D957" s="89" t="str">
        <f t="shared" si="114"/>
        <v/>
      </c>
      <c r="E957" s="91" t="str">
        <f t="shared" si="115"/>
        <v/>
      </c>
      <c r="F957" s="212" t="str">
        <f t="shared" si="116"/>
        <v/>
      </c>
      <c r="G957" s="212" t="str">
        <f t="shared" si="117"/>
        <v/>
      </c>
      <c r="H957" s="92">
        <f>IF(OR(ERR=FALSE,AND(F957="",G957="")),0,IF($C$12="D",$H$13+SUM($F$14:F957)-SUM($G$14:G957),$H$13-SUM($F$14:F957)+SUM($G$14:G957)))</f>
        <v>0</v>
      </c>
      <c r="I957" s="7"/>
    </row>
    <row r="958" spans="1:9">
      <c r="A958" s="89">
        <f t="shared" si="111"/>
        <v>945</v>
      </c>
      <c r="B958" s="185" t="str">
        <f t="shared" si="112"/>
        <v/>
      </c>
      <c r="C958" s="90" t="str">
        <f t="shared" si="113"/>
        <v/>
      </c>
      <c r="D958" s="89" t="str">
        <f t="shared" si="114"/>
        <v/>
      </c>
      <c r="E958" s="91" t="str">
        <f t="shared" si="115"/>
        <v/>
      </c>
      <c r="F958" s="212" t="str">
        <f t="shared" si="116"/>
        <v/>
      </c>
      <c r="G958" s="212" t="str">
        <f t="shared" si="117"/>
        <v/>
      </c>
      <c r="H958" s="92">
        <f>IF(OR(ERR=FALSE,AND(F958="",G958="")),0,IF($C$12="D",$H$13+SUM($F$14:F958)-SUM($G$14:G958),$H$13-SUM($F$14:F958)+SUM($G$14:G958)))</f>
        <v>0</v>
      </c>
      <c r="I958" s="7"/>
    </row>
    <row r="959" spans="1:9">
      <c r="A959" s="89">
        <f t="shared" si="111"/>
        <v>946</v>
      </c>
      <c r="B959" s="185" t="str">
        <f t="shared" si="112"/>
        <v/>
      </c>
      <c r="C959" s="90" t="str">
        <f t="shared" si="113"/>
        <v/>
      </c>
      <c r="D959" s="89" t="str">
        <f t="shared" si="114"/>
        <v/>
      </c>
      <c r="E959" s="91" t="str">
        <f t="shared" si="115"/>
        <v/>
      </c>
      <c r="F959" s="212" t="str">
        <f t="shared" si="116"/>
        <v/>
      </c>
      <c r="G959" s="212" t="str">
        <f t="shared" si="117"/>
        <v/>
      </c>
      <c r="H959" s="92">
        <f>IF(OR(ERR=FALSE,AND(F959="",G959="")),0,IF($C$12="D",$H$13+SUM($F$14:F959)-SUM($G$14:G959),$H$13-SUM($F$14:F959)+SUM($G$14:G959)))</f>
        <v>0</v>
      </c>
      <c r="I959" s="7"/>
    </row>
    <row r="960" spans="1:9">
      <c r="A960" s="89">
        <f t="shared" si="111"/>
        <v>947</v>
      </c>
      <c r="B960" s="185" t="str">
        <f t="shared" si="112"/>
        <v/>
      </c>
      <c r="C960" s="90" t="str">
        <f t="shared" si="113"/>
        <v/>
      </c>
      <c r="D960" s="89" t="str">
        <f t="shared" si="114"/>
        <v/>
      </c>
      <c r="E960" s="91" t="str">
        <f t="shared" si="115"/>
        <v/>
      </c>
      <c r="F960" s="212" t="str">
        <f t="shared" si="116"/>
        <v/>
      </c>
      <c r="G960" s="212" t="str">
        <f t="shared" si="117"/>
        <v/>
      </c>
      <c r="H960" s="92">
        <f>IF(OR(ERR=FALSE,AND(F960="",G960="")),0,IF($C$12="D",$H$13+SUM($F$14:F960)-SUM($G$14:G960),$H$13-SUM($F$14:F960)+SUM($G$14:G960)))</f>
        <v>0</v>
      </c>
      <c r="I960" s="7"/>
    </row>
    <row r="961" spans="1:9">
      <c r="A961" s="89">
        <f t="shared" si="111"/>
        <v>948</v>
      </c>
      <c r="B961" s="185" t="str">
        <f t="shared" si="112"/>
        <v/>
      </c>
      <c r="C961" s="90" t="str">
        <f t="shared" si="113"/>
        <v/>
      </c>
      <c r="D961" s="89" t="str">
        <f t="shared" si="114"/>
        <v/>
      </c>
      <c r="E961" s="91" t="str">
        <f t="shared" si="115"/>
        <v/>
      </c>
      <c r="F961" s="212" t="str">
        <f t="shared" si="116"/>
        <v/>
      </c>
      <c r="G961" s="212" t="str">
        <f t="shared" si="117"/>
        <v/>
      </c>
      <c r="H961" s="92">
        <f>IF(OR(ERR=FALSE,AND(F961="",G961="")),0,IF($C$12="D",$H$13+SUM($F$14:F961)-SUM($G$14:G961),$H$13-SUM($F$14:F961)+SUM($G$14:G961)))</f>
        <v>0</v>
      </c>
      <c r="I961" s="7"/>
    </row>
    <row r="962" spans="1:9">
      <c r="A962" s="89">
        <f t="shared" si="111"/>
        <v>949</v>
      </c>
      <c r="B962" s="185" t="str">
        <f t="shared" si="112"/>
        <v/>
      </c>
      <c r="C962" s="90" t="str">
        <f t="shared" si="113"/>
        <v/>
      </c>
      <c r="D962" s="89" t="str">
        <f t="shared" si="114"/>
        <v/>
      </c>
      <c r="E962" s="91" t="str">
        <f t="shared" si="115"/>
        <v/>
      </c>
      <c r="F962" s="212" t="str">
        <f t="shared" si="116"/>
        <v/>
      </c>
      <c r="G962" s="212" t="str">
        <f t="shared" si="117"/>
        <v/>
      </c>
      <c r="H962" s="92">
        <f>IF(OR(ERR=FALSE,AND(F962="",G962="")),0,IF($C$12="D",$H$13+SUM($F$14:F962)-SUM($G$14:G962),$H$13-SUM($F$14:F962)+SUM($G$14:G962)))</f>
        <v>0</v>
      </c>
      <c r="I962" s="7"/>
    </row>
    <row r="963" spans="1:9">
      <c r="A963" s="89">
        <f t="shared" si="111"/>
        <v>950</v>
      </c>
      <c r="B963" s="185" t="str">
        <f t="shared" si="112"/>
        <v/>
      </c>
      <c r="C963" s="90" t="str">
        <f t="shared" si="113"/>
        <v/>
      </c>
      <c r="D963" s="89" t="str">
        <f t="shared" si="114"/>
        <v/>
      </c>
      <c r="E963" s="91" t="str">
        <f t="shared" si="115"/>
        <v/>
      </c>
      <c r="F963" s="212" t="str">
        <f t="shared" si="116"/>
        <v/>
      </c>
      <c r="G963" s="212" t="str">
        <f t="shared" si="117"/>
        <v/>
      </c>
      <c r="H963" s="92">
        <f>IF(OR(ERR=FALSE,AND(F963="",G963="")),0,IF($C$12="D",$H$13+SUM($F$14:F963)-SUM($G$14:G963),$H$13-SUM($F$14:F963)+SUM($G$14:G963)))</f>
        <v>0</v>
      </c>
      <c r="I963" s="7"/>
    </row>
    <row r="964" spans="1:9">
      <c r="A964" s="89">
        <f t="shared" si="111"/>
        <v>951</v>
      </c>
      <c r="B964" s="185" t="str">
        <f t="shared" si="112"/>
        <v/>
      </c>
      <c r="C964" s="90" t="str">
        <f t="shared" si="113"/>
        <v/>
      </c>
      <c r="D964" s="89" t="str">
        <f t="shared" si="114"/>
        <v/>
      </c>
      <c r="E964" s="91" t="str">
        <f t="shared" si="115"/>
        <v/>
      </c>
      <c r="F964" s="212" t="str">
        <f t="shared" si="116"/>
        <v/>
      </c>
      <c r="G964" s="212" t="str">
        <f t="shared" si="117"/>
        <v/>
      </c>
      <c r="H964" s="92">
        <f>IF(OR(ERR=FALSE,AND(F964="",G964="")),0,IF($C$12="D",$H$13+SUM($F$14:F964)-SUM($G$14:G964),$H$13-SUM($F$14:F964)+SUM($G$14:G964)))</f>
        <v>0</v>
      </c>
      <c r="I964" s="7"/>
    </row>
    <row r="965" spans="1:9">
      <c r="A965" s="89">
        <f t="shared" si="111"/>
        <v>952</v>
      </c>
      <c r="B965" s="185" t="str">
        <f t="shared" si="112"/>
        <v/>
      </c>
      <c r="C965" s="90" t="str">
        <f t="shared" si="113"/>
        <v/>
      </c>
      <c r="D965" s="89" t="str">
        <f t="shared" si="114"/>
        <v/>
      </c>
      <c r="E965" s="91" t="str">
        <f t="shared" si="115"/>
        <v/>
      </c>
      <c r="F965" s="212" t="str">
        <f t="shared" si="116"/>
        <v/>
      </c>
      <c r="G965" s="212" t="str">
        <f t="shared" si="117"/>
        <v/>
      </c>
      <c r="H965" s="92">
        <f>IF(OR(ERR=FALSE,AND(F965="",G965="")),0,IF($C$12="D",$H$13+SUM($F$14:F965)-SUM($G$14:G965),$H$13-SUM($F$14:F965)+SUM($G$14:G965)))</f>
        <v>0</v>
      </c>
      <c r="I965" s="7"/>
    </row>
    <row r="966" spans="1:9">
      <c r="A966" s="89">
        <f t="shared" si="111"/>
        <v>953</v>
      </c>
      <c r="B966" s="185" t="str">
        <f t="shared" si="112"/>
        <v/>
      </c>
      <c r="C966" s="90" t="str">
        <f t="shared" si="113"/>
        <v/>
      </c>
      <c r="D966" s="89" t="str">
        <f t="shared" si="114"/>
        <v/>
      </c>
      <c r="E966" s="91" t="str">
        <f t="shared" si="115"/>
        <v/>
      </c>
      <c r="F966" s="212" t="str">
        <f t="shared" si="116"/>
        <v/>
      </c>
      <c r="G966" s="212" t="str">
        <f t="shared" si="117"/>
        <v/>
      </c>
      <c r="H966" s="92">
        <f>IF(OR(ERR=FALSE,AND(F966="",G966="")),0,IF($C$12="D",$H$13+SUM($F$14:F966)-SUM($G$14:G966),$H$13-SUM($F$14:F966)+SUM($G$14:G966)))</f>
        <v>0</v>
      </c>
      <c r="I966" s="7"/>
    </row>
    <row r="967" spans="1:9">
      <c r="A967" s="89">
        <f t="shared" si="111"/>
        <v>954</v>
      </c>
      <c r="B967" s="185" t="str">
        <f t="shared" si="112"/>
        <v/>
      </c>
      <c r="C967" s="90" t="str">
        <f t="shared" si="113"/>
        <v/>
      </c>
      <c r="D967" s="89" t="str">
        <f t="shared" si="114"/>
        <v/>
      </c>
      <c r="E967" s="91" t="str">
        <f t="shared" si="115"/>
        <v/>
      </c>
      <c r="F967" s="212" t="str">
        <f t="shared" si="116"/>
        <v/>
      </c>
      <c r="G967" s="212" t="str">
        <f t="shared" si="117"/>
        <v/>
      </c>
      <c r="H967" s="92">
        <f>IF(OR(ERR=FALSE,AND(F967="",G967="")),0,IF($C$12="D",$H$13+SUM($F$14:F967)-SUM($G$14:G967),$H$13-SUM($F$14:F967)+SUM($G$14:G967)))</f>
        <v>0</v>
      </c>
      <c r="I967" s="7"/>
    </row>
    <row r="968" spans="1:9">
      <c r="A968" s="89">
        <f t="shared" si="111"/>
        <v>955</v>
      </c>
      <c r="B968" s="185" t="str">
        <f t="shared" si="112"/>
        <v/>
      </c>
      <c r="C968" s="90" t="str">
        <f t="shared" si="113"/>
        <v/>
      </c>
      <c r="D968" s="89" t="str">
        <f t="shared" si="114"/>
        <v/>
      </c>
      <c r="E968" s="91" t="str">
        <f t="shared" si="115"/>
        <v/>
      </c>
      <c r="F968" s="212" t="str">
        <f t="shared" si="116"/>
        <v/>
      </c>
      <c r="G968" s="212" t="str">
        <f t="shared" si="117"/>
        <v/>
      </c>
      <c r="H968" s="92">
        <f>IF(OR(ERR=FALSE,AND(F968="",G968="")),0,IF($C$12="D",$H$13+SUM($F$14:F968)-SUM($G$14:G968),$H$13-SUM($F$14:F968)+SUM($G$14:G968)))</f>
        <v>0</v>
      </c>
      <c r="I968" s="7"/>
    </row>
    <row r="969" spans="1:9">
      <c r="A969" s="89">
        <f t="shared" si="111"/>
        <v>956</v>
      </c>
      <c r="B969" s="185" t="str">
        <f t="shared" si="112"/>
        <v/>
      </c>
      <c r="C969" s="90" t="str">
        <f t="shared" si="113"/>
        <v/>
      </c>
      <c r="D969" s="89" t="str">
        <f t="shared" si="114"/>
        <v/>
      </c>
      <c r="E969" s="91" t="str">
        <f t="shared" si="115"/>
        <v/>
      </c>
      <c r="F969" s="212" t="str">
        <f t="shared" si="116"/>
        <v/>
      </c>
      <c r="G969" s="212" t="str">
        <f t="shared" si="117"/>
        <v/>
      </c>
      <c r="H969" s="92">
        <f>IF(OR(ERR=FALSE,AND(F969="",G969="")),0,IF($C$12="D",$H$13+SUM($F$14:F969)-SUM($G$14:G969),$H$13-SUM($F$14:F969)+SUM($G$14:G969)))</f>
        <v>0</v>
      </c>
      <c r="I969" s="7"/>
    </row>
    <row r="970" spans="1:9">
      <c r="A970" s="89">
        <f t="shared" si="111"/>
        <v>957</v>
      </c>
      <c r="B970" s="185" t="str">
        <f t="shared" si="112"/>
        <v/>
      </c>
      <c r="C970" s="90" t="str">
        <f t="shared" si="113"/>
        <v/>
      </c>
      <c r="D970" s="89" t="str">
        <f t="shared" si="114"/>
        <v/>
      </c>
      <c r="E970" s="91" t="str">
        <f t="shared" si="115"/>
        <v/>
      </c>
      <c r="F970" s="212" t="str">
        <f t="shared" si="116"/>
        <v/>
      </c>
      <c r="G970" s="212" t="str">
        <f t="shared" si="117"/>
        <v/>
      </c>
      <c r="H970" s="92">
        <f>IF(OR(ERR=FALSE,AND(F970="",G970="")),0,IF($C$12="D",$H$13+SUM($F$14:F970)-SUM($G$14:G970),$H$13-SUM($F$14:F970)+SUM($G$14:G970)))</f>
        <v>0</v>
      </c>
      <c r="I970" s="7"/>
    </row>
    <row r="971" spans="1:9">
      <c r="A971" s="89">
        <f t="shared" si="111"/>
        <v>958</v>
      </c>
      <c r="B971" s="185" t="str">
        <f t="shared" si="112"/>
        <v/>
      </c>
      <c r="C971" s="90" t="str">
        <f t="shared" si="113"/>
        <v/>
      </c>
      <c r="D971" s="89" t="str">
        <f t="shared" si="114"/>
        <v/>
      </c>
      <c r="E971" s="91" t="str">
        <f t="shared" si="115"/>
        <v/>
      </c>
      <c r="F971" s="212" t="str">
        <f t="shared" si="116"/>
        <v/>
      </c>
      <c r="G971" s="212" t="str">
        <f t="shared" si="117"/>
        <v/>
      </c>
      <c r="H971" s="92">
        <f>IF(OR(ERR=FALSE,AND(F971="",G971="")),0,IF($C$12="D",$H$13+SUM($F$14:F971)-SUM($G$14:G971),$H$13-SUM($F$14:F971)+SUM($G$14:G971)))</f>
        <v>0</v>
      </c>
      <c r="I971" s="7"/>
    </row>
    <row r="972" spans="1:9">
      <c r="A972" s="89">
        <f t="shared" si="111"/>
        <v>959</v>
      </c>
      <c r="B972" s="185" t="str">
        <f t="shared" si="112"/>
        <v/>
      </c>
      <c r="C972" s="90" t="str">
        <f t="shared" si="113"/>
        <v/>
      </c>
      <c r="D972" s="89" t="str">
        <f t="shared" si="114"/>
        <v/>
      </c>
      <c r="E972" s="91" t="str">
        <f t="shared" si="115"/>
        <v/>
      </c>
      <c r="F972" s="212" t="str">
        <f t="shared" si="116"/>
        <v/>
      </c>
      <c r="G972" s="212" t="str">
        <f t="shared" si="117"/>
        <v/>
      </c>
      <c r="H972" s="92">
        <f>IF(OR(ERR=FALSE,AND(F972="",G972="")),0,IF($C$12="D",$H$13+SUM($F$14:F972)-SUM($G$14:G972),$H$13-SUM($F$14:F972)+SUM($G$14:G972)))</f>
        <v>0</v>
      </c>
      <c r="I972" s="7"/>
    </row>
    <row r="973" spans="1:9">
      <c r="A973" s="89">
        <f t="shared" si="111"/>
        <v>960</v>
      </c>
      <c r="B973" s="185" t="str">
        <f t="shared" si="112"/>
        <v/>
      </c>
      <c r="C973" s="90" t="str">
        <f t="shared" si="113"/>
        <v/>
      </c>
      <c r="D973" s="89" t="str">
        <f t="shared" si="114"/>
        <v/>
      </c>
      <c r="E973" s="91" t="str">
        <f t="shared" si="115"/>
        <v/>
      </c>
      <c r="F973" s="212" t="str">
        <f t="shared" si="116"/>
        <v/>
      </c>
      <c r="G973" s="212" t="str">
        <f t="shared" si="117"/>
        <v/>
      </c>
      <c r="H973" s="92">
        <f>IF(OR(ERR=FALSE,AND(F973="",G973="")),0,IF($C$12="D",$H$13+SUM($F$14:F973)-SUM($G$14:G973),$H$13-SUM($F$14:F973)+SUM($G$14:G973)))</f>
        <v>0</v>
      </c>
      <c r="I973" s="7"/>
    </row>
    <row r="974" spans="1:9">
      <c r="A974" s="89">
        <f t="shared" si="111"/>
        <v>961</v>
      </c>
      <c r="B974" s="185" t="str">
        <f t="shared" si="112"/>
        <v/>
      </c>
      <c r="C974" s="90" t="str">
        <f t="shared" si="113"/>
        <v/>
      </c>
      <c r="D974" s="89" t="str">
        <f t="shared" si="114"/>
        <v/>
      </c>
      <c r="E974" s="91" t="str">
        <f t="shared" si="115"/>
        <v/>
      </c>
      <c r="F974" s="212" t="str">
        <f t="shared" si="116"/>
        <v/>
      </c>
      <c r="G974" s="212" t="str">
        <f t="shared" si="117"/>
        <v/>
      </c>
      <c r="H974" s="92">
        <f>IF(OR(ERR=FALSE,AND(F974="",G974="")),0,IF($C$12="D",$H$13+SUM($F$14:F974)-SUM($G$14:G974),$H$13-SUM($F$14:F974)+SUM($G$14:G974)))</f>
        <v>0</v>
      </c>
      <c r="I974" s="7"/>
    </row>
    <row r="975" spans="1:9">
      <c r="A975" s="89">
        <f t="shared" si="111"/>
        <v>962</v>
      </c>
      <c r="B975" s="185" t="str">
        <f t="shared" si="112"/>
        <v/>
      </c>
      <c r="C975" s="90" t="str">
        <f t="shared" si="113"/>
        <v/>
      </c>
      <c r="D975" s="89" t="str">
        <f t="shared" si="114"/>
        <v/>
      </c>
      <c r="E975" s="91" t="str">
        <f t="shared" si="115"/>
        <v/>
      </c>
      <c r="F975" s="212" t="str">
        <f t="shared" si="116"/>
        <v/>
      </c>
      <c r="G975" s="212" t="str">
        <f t="shared" si="117"/>
        <v/>
      </c>
      <c r="H975" s="92">
        <f>IF(OR(ERR=FALSE,AND(F975="",G975="")),0,IF($C$12="D",$H$13+SUM($F$14:F975)-SUM($G$14:G975),$H$13-SUM($F$14:F975)+SUM($G$14:G975)))</f>
        <v>0</v>
      </c>
      <c r="I975" s="7"/>
    </row>
    <row r="976" spans="1:9">
      <c r="A976" s="89">
        <f t="shared" si="111"/>
        <v>963</v>
      </c>
      <c r="B976" s="185" t="str">
        <f t="shared" si="112"/>
        <v/>
      </c>
      <c r="C976" s="90" t="str">
        <f t="shared" si="113"/>
        <v/>
      </c>
      <c r="D976" s="89" t="str">
        <f t="shared" si="114"/>
        <v/>
      </c>
      <c r="E976" s="91" t="str">
        <f t="shared" si="115"/>
        <v/>
      </c>
      <c r="F976" s="212" t="str">
        <f t="shared" si="116"/>
        <v/>
      </c>
      <c r="G976" s="212" t="str">
        <f t="shared" si="117"/>
        <v/>
      </c>
      <c r="H976" s="92">
        <f>IF(OR(ERR=FALSE,AND(F976="",G976="")),0,IF($C$12="D",$H$13+SUM($F$14:F976)-SUM($G$14:G976),$H$13-SUM($F$14:F976)+SUM($G$14:G976)))</f>
        <v>0</v>
      </c>
      <c r="I976" s="7"/>
    </row>
    <row r="977" spans="1:9">
      <c r="A977" s="89">
        <f t="shared" si="111"/>
        <v>964</v>
      </c>
      <c r="B977" s="185" t="str">
        <f t="shared" si="112"/>
        <v/>
      </c>
      <c r="C977" s="90" t="str">
        <f t="shared" si="113"/>
        <v/>
      </c>
      <c r="D977" s="89" t="str">
        <f t="shared" si="114"/>
        <v/>
      </c>
      <c r="E977" s="91" t="str">
        <f t="shared" si="115"/>
        <v/>
      </c>
      <c r="F977" s="212" t="str">
        <f t="shared" si="116"/>
        <v/>
      </c>
      <c r="G977" s="212" t="str">
        <f t="shared" si="117"/>
        <v/>
      </c>
      <c r="H977" s="92">
        <f>IF(OR(ERR=FALSE,AND(F977="",G977="")),0,IF($C$12="D",$H$13+SUM($F$14:F977)-SUM($G$14:G977),$H$13-SUM($F$14:F977)+SUM($G$14:G977)))</f>
        <v>0</v>
      </c>
      <c r="I977" s="7"/>
    </row>
    <row r="978" spans="1:9">
      <c r="A978" s="89">
        <f t="shared" si="111"/>
        <v>965</v>
      </c>
      <c r="B978" s="185" t="str">
        <f t="shared" si="112"/>
        <v/>
      </c>
      <c r="C978" s="90" t="str">
        <f t="shared" si="113"/>
        <v/>
      </c>
      <c r="D978" s="89" t="str">
        <f t="shared" si="114"/>
        <v/>
      </c>
      <c r="E978" s="91" t="str">
        <f t="shared" si="115"/>
        <v/>
      </c>
      <c r="F978" s="212" t="str">
        <f t="shared" si="116"/>
        <v/>
      </c>
      <c r="G978" s="212" t="str">
        <f t="shared" si="117"/>
        <v/>
      </c>
      <c r="H978" s="92">
        <f>IF(OR(ERR=FALSE,AND(F978="",G978="")),0,IF($C$12="D",$H$13+SUM($F$14:F978)-SUM($G$14:G978),$H$13-SUM($F$14:F978)+SUM($G$14:G978)))</f>
        <v>0</v>
      </c>
      <c r="I978" s="7"/>
    </row>
    <row r="979" spans="1:9">
      <c r="A979" s="89">
        <f t="shared" si="111"/>
        <v>966</v>
      </c>
      <c r="B979" s="185" t="str">
        <f t="shared" si="112"/>
        <v/>
      </c>
      <c r="C979" s="90" t="str">
        <f t="shared" si="113"/>
        <v/>
      </c>
      <c r="D979" s="89" t="str">
        <f t="shared" si="114"/>
        <v/>
      </c>
      <c r="E979" s="91" t="str">
        <f t="shared" si="115"/>
        <v/>
      </c>
      <c r="F979" s="212" t="str">
        <f t="shared" si="116"/>
        <v/>
      </c>
      <c r="G979" s="212" t="str">
        <f t="shared" si="117"/>
        <v/>
      </c>
      <c r="H979" s="92">
        <f>IF(OR(ERR=FALSE,AND(F979="",G979="")),0,IF($C$12="D",$H$13+SUM($F$14:F979)-SUM($G$14:G979),$H$13-SUM($F$14:F979)+SUM($G$14:G979)))</f>
        <v>0</v>
      </c>
      <c r="I979" s="7"/>
    </row>
    <row r="980" spans="1:9">
      <c r="A980" s="89">
        <f t="shared" si="111"/>
        <v>967</v>
      </c>
      <c r="B980" s="185" t="str">
        <f t="shared" si="112"/>
        <v/>
      </c>
      <c r="C980" s="90" t="str">
        <f t="shared" si="113"/>
        <v/>
      </c>
      <c r="D980" s="89" t="str">
        <f t="shared" si="114"/>
        <v/>
      </c>
      <c r="E980" s="91" t="str">
        <f t="shared" si="115"/>
        <v/>
      </c>
      <c r="F980" s="212" t="str">
        <f t="shared" si="116"/>
        <v/>
      </c>
      <c r="G980" s="212" t="str">
        <f t="shared" si="117"/>
        <v/>
      </c>
      <c r="H980" s="92">
        <f>IF(OR(ERR=FALSE,AND(F980="",G980="")),0,IF($C$12="D",$H$13+SUM($F$14:F980)-SUM($G$14:G980),$H$13-SUM($F$14:F980)+SUM($G$14:G980)))</f>
        <v>0</v>
      </c>
      <c r="I980" s="7"/>
    </row>
    <row r="981" spans="1:9">
      <c r="A981" s="89">
        <f t="shared" si="111"/>
        <v>968</v>
      </c>
      <c r="B981" s="185" t="str">
        <f t="shared" si="112"/>
        <v/>
      </c>
      <c r="C981" s="90" t="str">
        <f t="shared" si="113"/>
        <v/>
      </c>
      <c r="D981" s="89" t="str">
        <f t="shared" si="114"/>
        <v/>
      </c>
      <c r="E981" s="91" t="str">
        <f t="shared" si="115"/>
        <v/>
      </c>
      <c r="F981" s="212" t="str">
        <f t="shared" si="116"/>
        <v/>
      </c>
      <c r="G981" s="212" t="str">
        <f t="shared" si="117"/>
        <v/>
      </c>
      <c r="H981" s="92">
        <f>IF(OR(ERR=FALSE,AND(F981="",G981="")),0,IF($C$12="D",$H$13+SUM($F$14:F981)-SUM($G$14:G981),$H$13-SUM($F$14:F981)+SUM($G$14:G981)))</f>
        <v>0</v>
      </c>
      <c r="I981" s="7"/>
    </row>
    <row r="982" spans="1:9">
      <c r="A982" s="89">
        <f t="shared" si="111"/>
        <v>969</v>
      </c>
      <c r="B982" s="185" t="str">
        <f t="shared" si="112"/>
        <v/>
      </c>
      <c r="C982" s="90" t="str">
        <f t="shared" si="113"/>
        <v/>
      </c>
      <c r="D982" s="89" t="str">
        <f t="shared" si="114"/>
        <v/>
      </c>
      <c r="E982" s="91" t="str">
        <f t="shared" si="115"/>
        <v/>
      </c>
      <c r="F982" s="212" t="str">
        <f t="shared" si="116"/>
        <v/>
      </c>
      <c r="G982" s="212" t="str">
        <f t="shared" si="117"/>
        <v/>
      </c>
      <c r="H982" s="92">
        <f>IF(OR(ERR=FALSE,AND(F982="",G982="")),0,IF($C$12="D",$H$13+SUM($F$14:F982)-SUM($G$14:G982),$H$13-SUM($F$14:F982)+SUM($G$14:G982)))</f>
        <v>0</v>
      </c>
      <c r="I982" s="7"/>
    </row>
    <row r="983" spans="1:9">
      <c r="A983" s="89">
        <f t="shared" si="111"/>
        <v>970</v>
      </c>
      <c r="B983" s="185" t="str">
        <f t="shared" si="112"/>
        <v/>
      </c>
      <c r="C983" s="90" t="str">
        <f t="shared" si="113"/>
        <v/>
      </c>
      <c r="D983" s="89" t="str">
        <f t="shared" si="114"/>
        <v/>
      </c>
      <c r="E983" s="91" t="str">
        <f t="shared" si="115"/>
        <v/>
      </c>
      <c r="F983" s="212" t="str">
        <f t="shared" si="116"/>
        <v/>
      </c>
      <c r="G983" s="212" t="str">
        <f t="shared" si="117"/>
        <v/>
      </c>
      <c r="H983" s="92">
        <f>IF(OR(ERR=FALSE,AND(F983="",G983="")),0,IF($C$12="D",$H$13+SUM($F$14:F983)-SUM($G$14:G983),$H$13-SUM($F$14:F983)+SUM($G$14:G983)))</f>
        <v>0</v>
      </c>
      <c r="I983" s="7"/>
    </row>
    <row r="984" spans="1:9">
      <c r="A984" s="89">
        <f t="shared" si="111"/>
        <v>971</v>
      </c>
      <c r="B984" s="185" t="str">
        <f t="shared" si="112"/>
        <v/>
      </c>
      <c r="C984" s="90" t="str">
        <f t="shared" si="113"/>
        <v/>
      </c>
      <c r="D984" s="89" t="str">
        <f t="shared" si="114"/>
        <v/>
      </c>
      <c r="E984" s="91" t="str">
        <f t="shared" si="115"/>
        <v/>
      </c>
      <c r="F984" s="212" t="str">
        <f t="shared" si="116"/>
        <v/>
      </c>
      <c r="G984" s="212" t="str">
        <f t="shared" si="117"/>
        <v/>
      </c>
      <c r="H984" s="92">
        <f>IF(OR(ERR=FALSE,AND(F984="",G984="")),0,IF($C$12="D",$H$13+SUM($F$14:F984)-SUM($G$14:G984),$H$13-SUM($F$14:F984)+SUM($G$14:G984)))</f>
        <v>0</v>
      </c>
      <c r="I984" s="7"/>
    </row>
    <row r="985" spans="1:9">
      <c r="A985" s="89">
        <f t="shared" si="111"/>
        <v>972</v>
      </c>
      <c r="B985" s="185" t="str">
        <f t="shared" si="112"/>
        <v/>
      </c>
      <c r="C985" s="90" t="str">
        <f t="shared" si="113"/>
        <v/>
      </c>
      <c r="D985" s="89" t="str">
        <f t="shared" si="114"/>
        <v/>
      </c>
      <c r="E985" s="91" t="str">
        <f t="shared" si="115"/>
        <v/>
      </c>
      <c r="F985" s="212" t="str">
        <f t="shared" si="116"/>
        <v/>
      </c>
      <c r="G985" s="212" t="str">
        <f t="shared" si="117"/>
        <v/>
      </c>
      <c r="H985" s="92">
        <f>IF(OR(ERR=FALSE,AND(F985="",G985="")),0,IF($C$12="D",$H$13+SUM($F$14:F985)-SUM($G$14:G985),$H$13-SUM($F$14:F985)+SUM($G$14:G985)))</f>
        <v>0</v>
      </c>
      <c r="I985" s="7"/>
    </row>
    <row r="986" spans="1:9">
      <c r="A986" s="89">
        <f t="shared" si="111"/>
        <v>973</v>
      </c>
      <c r="B986" s="185" t="str">
        <f t="shared" si="112"/>
        <v/>
      </c>
      <c r="C986" s="90" t="str">
        <f t="shared" si="113"/>
        <v/>
      </c>
      <c r="D986" s="89" t="str">
        <f t="shared" si="114"/>
        <v/>
      </c>
      <c r="E986" s="91" t="str">
        <f t="shared" si="115"/>
        <v/>
      </c>
      <c r="F986" s="212" t="str">
        <f t="shared" si="116"/>
        <v/>
      </c>
      <c r="G986" s="212" t="str">
        <f t="shared" si="117"/>
        <v/>
      </c>
      <c r="H986" s="92">
        <f>IF(OR(ERR=FALSE,AND(F986="",G986="")),0,IF($C$12="D",$H$13+SUM($F$14:F986)-SUM($G$14:G986),$H$13-SUM($F$14:F986)+SUM($G$14:G986)))</f>
        <v>0</v>
      </c>
      <c r="I986" s="7"/>
    </row>
    <row r="987" spans="1:9">
      <c r="A987" s="89">
        <f t="shared" si="111"/>
        <v>974</v>
      </c>
      <c r="B987" s="185" t="str">
        <f t="shared" si="112"/>
        <v/>
      </c>
      <c r="C987" s="90" t="str">
        <f t="shared" si="113"/>
        <v/>
      </c>
      <c r="D987" s="89" t="str">
        <f t="shared" si="114"/>
        <v/>
      </c>
      <c r="E987" s="91" t="str">
        <f t="shared" si="115"/>
        <v/>
      </c>
      <c r="F987" s="212" t="str">
        <f t="shared" si="116"/>
        <v/>
      </c>
      <c r="G987" s="212" t="str">
        <f t="shared" si="117"/>
        <v/>
      </c>
      <c r="H987" s="92">
        <f>IF(OR(ERR=FALSE,AND(F987="",G987="")),0,IF($C$12="D",$H$13+SUM($F$14:F987)-SUM($G$14:G987),$H$13-SUM($F$14:F987)+SUM($G$14:G987)))</f>
        <v>0</v>
      </c>
      <c r="I987" s="7"/>
    </row>
    <row r="988" spans="1:9">
      <c r="A988" s="89">
        <f t="shared" si="111"/>
        <v>975</v>
      </c>
      <c r="B988" s="185" t="str">
        <f t="shared" si="112"/>
        <v/>
      </c>
      <c r="C988" s="90" t="str">
        <f t="shared" si="113"/>
        <v/>
      </c>
      <c r="D988" s="89" t="str">
        <f t="shared" si="114"/>
        <v/>
      </c>
      <c r="E988" s="91" t="str">
        <f t="shared" si="115"/>
        <v/>
      </c>
      <c r="F988" s="212" t="str">
        <f t="shared" si="116"/>
        <v/>
      </c>
      <c r="G988" s="212" t="str">
        <f t="shared" si="117"/>
        <v/>
      </c>
      <c r="H988" s="92">
        <f>IF(OR(ERR=FALSE,AND(F988="",G988="")),0,IF($C$12="D",$H$13+SUM($F$14:F988)-SUM($G$14:G988),$H$13-SUM($F$14:F988)+SUM($G$14:G988)))</f>
        <v>0</v>
      </c>
      <c r="I988" s="7"/>
    </row>
    <row r="989" spans="1:9">
      <c r="A989" s="89">
        <f t="shared" si="111"/>
        <v>976</v>
      </c>
      <c r="B989" s="185" t="str">
        <f t="shared" si="112"/>
        <v/>
      </c>
      <c r="C989" s="90" t="str">
        <f t="shared" si="113"/>
        <v/>
      </c>
      <c r="D989" s="89" t="str">
        <f t="shared" si="114"/>
        <v/>
      </c>
      <c r="E989" s="91" t="str">
        <f t="shared" si="115"/>
        <v/>
      </c>
      <c r="F989" s="212" t="str">
        <f t="shared" si="116"/>
        <v/>
      </c>
      <c r="G989" s="212" t="str">
        <f t="shared" si="117"/>
        <v/>
      </c>
      <c r="H989" s="92">
        <f>IF(OR(ERR=FALSE,AND(F989="",G989="")),0,IF($C$12="D",$H$13+SUM($F$14:F989)-SUM($G$14:G989),$H$13-SUM($F$14:F989)+SUM($G$14:G989)))</f>
        <v>0</v>
      </c>
      <c r="I989" s="7"/>
    </row>
    <row r="990" spans="1:9">
      <c r="A990" s="89">
        <f t="shared" si="111"/>
        <v>977</v>
      </c>
      <c r="B990" s="185" t="str">
        <f t="shared" si="112"/>
        <v/>
      </c>
      <c r="C990" s="90" t="str">
        <f t="shared" si="113"/>
        <v/>
      </c>
      <c r="D990" s="89" t="str">
        <f t="shared" si="114"/>
        <v/>
      </c>
      <c r="E990" s="91" t="str">
        <f t="shared" si="115"/>
        <v/>
      </c>
      <c r="F990" s="212" t="str">
        <f t="shared" si="116"/>
        <v/>
      </c>
      <c r="G990" s="212" t="str">
        <f t="shared" si="117"/>
        <v/>
      </c>
      <c r="H990" s="92">
        <f>IF(OR(ERR=FALSE,AND(F990="",G990="")),0,IF($C$12="D",$H$13+SUM($F$14:F990)-SUM($G$14:G990),$H$13-SUM($F$14:F990)+SUM($G$14:G990)))</f>
        <v>0</v>
      </c>
      <c r="I990" s="7"/>
    </row>
    <row r="991" spans="1:9">
      <c r="A991" s="89">
        <f t="shared" si="111"/>
        <v>978</v>
      </c>
      <c r="B991" s="185" t="str">
        <f t="shared" si="112"/>
        <v/>
      </c>
      <c r="C991" s="90" t="str">
        <f t="shared" si="113"/>
        <v/>
      </c>
      <c r="D991" s="89" t="str">
        <f t="shared" si="114"/>
        <v/>
      </c>
      <c r="E991" s="91" t="str">
        <f t="shared" si="115"/>
        <v/>
      </c>
      <c r="F991" s="212" t="str">
        <f t="shared" si="116"/>
        <v/>
      </c>
      <c r="G991" s="212" t="str">
        <f t="shared" si="117"/>
        <v/>
      </c>
      <c r="H991" s="92">
        <f>IF(OR(ERR=FALSE,AND(F991="",G991="")),0,IF($C$12="D",$H$13+SUM($F$14:F991)-SUM($G$14:G991),$H$13-SUM($F$14:F991)+SUM($G$14:G991)))</f>
        <v>0</v>
      </c>
      <c r="I991" s="7"/>
    </row>
    <row r="992" spans="1:9">
      <c r="A992" s="89">
        <f t="shared" si="111"/>
        <v>979</v>
      </c>
      <c r="B992" s="185" t="str">
        <f t="shared" si="112"/>
        <v/>
      </c>
      <c r="C992" s="90" t="str">
        <f t="shared" si="113"/>
        <v/>
      </c>
      <c r="D992" s="89" t="str">
        <f t="shared" si="114"/>
        <v/>
      </c>
      <c r="E992" s="91" t="str">
        <f t="shared" si="115"/>
        <v/>
      </c>
      <c r="F992" s="212" t="str">
        <f t="shared" si="116"/>
        <v/>
      </c>
      <c r="G992" s="212" t="str">
        <f t="shared" si="117"/>
        <v/>
      </c>
      <c r="H992" s="92">
        <f>IF(OR(ERR=FALSE,AND(F992="",G992="")),0,IF($C$12="D",$H$13+SUM($F$14:F992)-SUM($G$14:G992),$H$13-SUM($F$14:F992)+SUM($G$14:G992)))</f>
        <v>0</v>
      </c>
      <c r="I992" s="7"/>
    </row>
    <row r="993" spans="1:9">
      <c r="A993" s="89">
        <f t="shared" si="111"/>
        <v>980</v>
      </c>
      <c r="B993" s="185" t="str">
        <f t="shared" si="112"/>
        <v/>
      </c>
      <c r="C993" s="90" t="str">
        <f t="shared" si="113"/>
        <v/>
      </c>
      <c r="D993" s="89" t="str">
        <f t="shared" si="114"/>
        <v/>
      </c>
      <c r="E993" s="91" t="str">
        <f t="shared" si="115"/>
        <v/>
      </c>
      <c r="F993" s="212" t="str">
        <f t="shared" si="116"/>
        <v/>
      </c>
      <c r="G993" s="212" t="str">
        <f t="shared" si="117"/>
        <v/>
      </c>
      <c r="H993" s="92">
        <f>IF(OR(ERR=FALSE,AND(F993="",G993="")),0,IF($C$12="D",$H$13+SUM($F$14:F993)-SUM($G$14:G993),$H$13-SUM($F$14:F993)+SUM($G$14:G993)))</f>
        <v>0</v>
      </c>
      <c r="I993" s="7"/>
    </row>
    <row r="994" spans="1:9">
      <c r="A994" s="89">
        <f t="shared" si="111"/>
        <v>981</v>
      </c>
      <c r="B994" s="185" t="str">
        <f t="shared" si="112"/>
        <v/>
      </c>
      <c r="C994" s="90" t="str">
        <f t="shared" si="113"/>
        <v/>
      </c>
      <c r="D994" s="89" t="str">
        <f t="shared" si="114"/>
        <v/>
      </c>
      <c r="E994" s="91" t="str">
        <f t="shared" si="115"/>
        <v/>
      </c>
      <c r="F994" s="212" t="str">
        <f t="shared" si="116"/>
        <v/>
      </c>
      <c r="G994" s="212" t="str">
        <f t="shared" si="117"/>
        <v/>
      </c>
      <c r="H994" s="92">
        <f>IF(OR(ERR=FALSE,AND(F994="",G994="")),0,IF($C$12="D",$H$13+SUM($F$14:F994)-SUM($G$14:G994),$H$13-SUM($F$14:F994)+SUM($G$14:G994)))</f>
        <v>0</v>
      </c>
      <c r="I994" s="7"/>
    </row>
    <row r="995" spans="1:9">
      <c r="A995" s="89">
        <f t="shared" si="111"/>
        <v>982</v>
      </c>
      <c r="B995" s="185" t="str">
        <f t="shared" si="112"/>
        <v/>
      </c>
      <c r="C995" s="90" t="str">
        <f t="shared" si="113"/>
        <v/>
      </c>
      <c r="D995" s="89" t="str">
        <f t="shared" si="114"/>
        <v/>
      </c>
      <c r="E995" s="91" t="str">
        <f t="shared" si="115"/>
        <v/>
      </c>
      <c r="F995" s="212" t="str">
        <f t="shared" si="116"/>
        <v/>
      </c>
      <c r="G995" s="212" t="str">
        <f t="shared" si="117"/>
        <v/>
      </c>
      <c r="H995" s="92">
        <f>IF(OR(ERR=FALSE,AND(F995="",G995="")),0,IF($C$12="D",$H$13+SUM($F$14:F995)-SUM($G$14:G995),$H$13-SUM($F$14:F995)+SUM($G$14:G995)))</f>
        <v>0</v>
      </c>
      <c r="I995" s="7"/>
    </row>
    <row r="996" spans="1:9">
      <c r="A996" s="89">
        <f t="shared" si="111"/>
        <v>983</v>
      </c>
      <c r="B996" s="185" t="str">
        <f t="shared" si="112"/>
        <v/>
      </c>
      <c r="C996" s="90" t="str">
        <f t="shared" si="113"/>
        <v/>
      </c>
      <c r="D996" s="89" t="str">
        <f t="shared" si="114"/>
        <v/>
      </c>
      <c r="E996" s="91" t="str">
        <f t="shared" si="115"/>
        <v/>
      </c>
      <c r="F996" s="212" t="str">
        <f t="shared" si="116"/>
        <v/>
      </c>
      <c r="G996" s="212" t="str">
        <f t="shared" si="117"/>
        <v/>
      </c>
      <c r="H996" s="92">
        <f>IF(OR(ERR=FALSE,AND(F996="",G996="")),0,IF($C$12="D",$H$13+SUM($F$14:F996)-SUM($G$14:G996),$H$13-SUM($F$14:F996)+SUM($G$14:G996)))</f>
        <v>0</v>
      </c>
      <c r="I996" s="7"/>
    </row>
    <row r="997" spans="1:9">
      <c r="A997" s="89">
        <f t="shared" si="111"/>
        <v>984</v>
      </c>
      <c r="B997" s="185" t="str">
        <f t="shared" si="112"/>
        <v/>
      </c>
      <c r="C997" s="90" t="str">
        <f t="shared" si="113"/>
        <v/>
      </c>
      <c r="D997" s="89" t="str">
        <f t="shared" si="114"/>
        <v/>
      </c>
      <c r="E997" s="91" t="str">
        <f t="shared" si="115"/>
        <v/>
      </c>
      <c r="F997" s="212" t="str">
        <f t="shared" si="116"/>
        <v/>
      </c>
      <c r="G997" s="212" t="str">
        <f t="shared" si="117"/>
        <v/>
      </c>
      <c r="H997" s="92">
        <f>IF(OR(ERR=FALSE,AND(F997="",G997="")),0,IF($C$12="D",$H$13+SUM($F$14:F997)-SUM($G$14:G997),$H$13-SUM($F$14:F997)+SUM($G$14:G997)))</f>
        <v>0</v>
      </c>
      <c r="I997" s="7"/>
    </row>
    <row r="998" spans="1:9">
      <c r="A998" s="89">
        <f t="shared" si="111"/>
        <v>985</v>
      </c>
      <c r="B998" s="185" t="str">
        <f t="shared" si="112"/>
        <v/>
      </c>
      <c r="C998" s="90" t="str">
        <f t="shared" si="113"/>
        <v/>
      </c>
      <c r="D998" s="89" t="str">
        <f t="shared" si="114"/>
        <v/>
      </c>
      <c r="E998" s="91" t="str">
        <f t="shared" si="115"/>
        <v/>
      </c>
      <c r="F998" s="212" t="str">
        <f t="shared" si="116"/>
        <v/>
      </c>
      <c r="G998" s="212" t="str">
        <f t="shared" si="117"/>
        <v/>
      </c>
      <c r="H998" s="92">
        <f>IF(OR(ERR=FALSE,AND(F998="",G998="")),0,IF($C$12="D",$H$13+SUM($F$14:F998)-SUM($G$14:G998),$H$13-SUM($F$14:F998)+SUM($G$14:G998)))</f>
        <v>0</v>
      </c>
      <c r="I998" s="7"/>
    </row>
    <row r="999" spans="1:9">
      <c r="A999" s="89">
        <f t="shared" si="111"/>
        <v>986</v>
      </c>
      <c r="B999" s="185" t="str">
        <f t="shared" si="112"/>
        <v/>
      </c>
      <c r="C999" s="90" t="str">
        <f t="shared" si="113"/>
        <v/>
      </c>
      <c r="D999" s="89" t="str">
        <f t="shared" si="114"/>
        <v/>
      </c>
      <c r="E999" s="91" t="str">
        <f t="shared" si="115"/>
        <v/>
      </c>
      <c r="F999" s="212" t="str">
        <f t="shared" si="116"/>
        <v/>
      </c>
      <c r="G999" s="212" t="str">
        <f t="shared" si="117"/>
        <v/>
      </c>
      <c r="H999" s="92">
        <f>IF(OR(ERR=FALSE,AND(F999="",G999="")),0,IF($C$12="D",$H$13+SUM($F$14:F999)-SUM($G$14:G999),$H$13-SUM($F$14:F999)+SUM($G$14:G999)))</f>
        <v>0</v>
      </c>
      <c r="I999" s="7"/>
    </row>
    <row r="1000" spans="1:9">
      <c r="A1000" s="89">
        <f t="shared" si="111"/>
        <v>987</v>
      </c>
      <c r="B1000" s="185" t="str">
        <f t="shared" si="112"/>
        <v/>
      </c>
      <c r="C1000" s="90" t="str">
        <f t="shared" si="113"/>
        <v/>
      </c>
      <c r="D1000" s="89" t="str">
        <f t="shared" si="114"/>
        <v/>
      </c>
      <c r="E1000" s="91" t="str">
        <f t="shared" si="115"/>
        <v/>
      </c>
      <c r="F1000" s="212" t="str">
        <f t="shared" si="116"/>
        <v/>
      </c>
      <c r="G1000" s="212" t="str">
        <f t="shared" si="117"/>
        <v/>
      </c>
      <c r="H1000" s="92">
        <f>IF(OR(ERR=FALSE,AND(F1000="",G1000="")),0,IF($C$12="D",$H$13+SUM($F$14:F1000)-SUM($G$14:G1000),$H$13-SUM($F$14:F1000)+SUM($G$14:G1000)))</f>
        <v>0</v>
      </c>
      <c r="I1000" s="7"/>
    </row>
    <row r="1001" spans="1:9">
      <c r="A1001" s="89">
        <f t="shared" si="111"/>
        <v>988</v>
      </c>
      <c r="B1001" s="185" t="str">
        <f t="shared" si="112"/>
        <v/>
      </c>
      <c r="C1001" s="90" t="str">
        <f t="shared" si="113"/>
        <v/>
      </c>
      <c r="D1001" s="89" t="str">
        <f t="shared" si="114"/>
        <v/>
      </c>
      <c r="E1001" s="91" t="str">
        <f t="shared" si="115"/>
        <v/>
      </c>
      <c r="F1001" s="212" t="str">
        <f t="shared" si="116"/>
        <v/>
      </c>
      <c r="G1001" s="212" t="str">
        <f t="shared" si="117"/>
        <v/>
      </c>
      <c r="H1001" s="92">
        <f>IF(OR(ERR=FALSE,AND(F1001="",G1001="")),0,IF($C$12="D",$H$13+SUM($F$14:F1001)-SUM($G$14:G1001),$H$13-SUM($F$14:F1001)+SUM($G$14:G1001)))</f>
        <v>0</v>
      </c>
      <c r="I1001" s="7"/>
    </row>
    <row r="1002" spans="1:9">
      <c r="A1002" s="89">
        <f t="shared" si="111"/>
        <v>989</v>
      </c>
      <c r="B1002" s="185" t="str">
        <f t="shared" si="112"/>
        <v/>
      </c>
      <c r="C1002" s="90" t="str">
        <f t="shared" si="113"/>
        <v/>
      </c>
      <c r="D1002" s="89" t="str">
        <f t="shared" si="114"/>
        <v/>
      </c>
      <c r="E1002" s="91" t="str">
        <f t="shared" si="115"/>
        <v/>
      </c>
      <c r="F1002" s="212" t="str">
        <f t="shared" si="116"/>
        <v/>
      </c>
      <c r="G1002" s="212" t="str">
        <f t="shared" si="117"/>
        <v/>
      </c>
      <c r="H1002" s="92">
        <f>IF(OR(ERR=FALSE,AND(F1002="",G1002="")),0,IF($C$12="D",$H$13+SUM($F$14:F1002)-SUM($G$14:G1002),$H$13-SUM($F$14:F1002)+SUM($G$14:G1002)))</f>
        <v>0</v>
      </c>
      <c r="I1002" s="7"/>
    </row>
    <row r="1003" spans="1:9">
      <c r="A1003" s="89">
        <f t="shared" si="111"/>
        <v>990</v>
      </c>
      <c r="B1003" s="185" t="str">
        <f t="shared" si="112"/>
        <v/>
      </c>
      <c r="C1003" s="90" t="str">
        <f t="shared" si="113"/>
        <v/>
      </c>
      <c r="D1003" s="89" t="str">
        <f t="shared" si="114"/>
        <v/>
      </c>
      <c r="E1003" s="91" t="str">
        <f t="shared" si="115"/>
        <v/>
      </c>
      <c r="F1003" s="212" t="str">
        <f t="shared" si="116"/>
        <v/>
      </c>
      <c r="G1003" s="212" t="str">
        <f t="shared" si="117"/>
        <v/>
      </c>
      <c r="H1003" s="92">
        <f>IF(OR(ERR=FALSE,AND(F1003="",G1003="")),0,IF($C$12="D",$H$13+SUM($F$14:F1003)-SUM($G$14:G1003),$H$13-SUM($F$14:F1003)+SUM($G$14:G1003)))</f>
        <v>0</v>
      </c>
      <c r="I1003" s="7"/>
    </row>
    <row r="1004" spans="1:9">
      <c r="A1004" s="89">
        <f t="shared" ref="A1004:A1067" si="118">A1003+1</f>
        <v>991</v>
      </c>
      <c r="B1004" s="185" t="str">
        <f t="shared" si="112"/>
        <v/>
      </c>
      <c r="C1004" s="90" t="str">
        <f t="shared" si="113"/>
        <v/>
      </c>
      <c r="D1004" s="89" t="str">
        <f t="shared" si="114"/>
        <v/>
      </c>
      <c r="E1004" s="91" t="str">
        <f t="shared" si="115"/>
        <v/>
      </c>
      <c r="F1004" s="212" t="str">
        <f t="shared" si="116"/>
        <v/>
      </c>
      <c r="G1004" s="212" t="str">
        <f t="shared" si="117"/>
        <v/>
      </c>
      <c r="H1004" s="92">
        <f>IF(OR(ERR=FALSE,AND(F1004="",G1004="")),0,IF($C$12="D",$H$13+SUM($F$14:F1004)-SUM($G$14:G1004),$H$13-SUM($F$14:F1004)+SUM($G$14:G1004)))</f>
        <v>0</v>
      </c>
      <c r="I1004" s="7"/>
    </row>
    <row r="1005" spans="1:9">
      <c r="A1005" s="89">
        <f t="shared" si="118"/>
        <v>992</v>
      </c>
      <c r="B1005" s="185" t="str">
        <f t="shared" si="112"/>
        <v/>
      </c>
      <c r="C1005" s="90" t="str">
        <f t="shared" si="113"/>
        <v/>
      </c>
      <c r="D1005" s="89" t="str">
        <f t="shared" si="114"/>
        <v/>
      </c>
      <c r="E1005" s="228" t="str">
        <f t="shared" si="115"/>
        <v/>
      </c>
      <c r="F1005" s="212" t="str">
        <f t="shared" si="116"/>
        <v/>
      </c>
      <c r="G1005" s="212" t="str">
        <f t="shared" si="117"/>
        <v/>
      </c>
      <c r="H1005" s="92">
        <f>IF(OR(ERR=FALSE,AND(F1005="",G1005="")),0,IF($C$12="D",$H$13+SUM($F$14:F1005)-SUM($G$14:G1005),$H$13-SUM($F$14:F1005)+SUM($G$14:G1005)))</f>
        <v>0</v>
      </c>
      <c r="I1005" s="7"/>
    </row>
    <row r="1006" spans="1:9">
      <c r="A1006" s="89">
        <f t="shared" si="118"/>
        <v>993</v>
      </c>
      <c r="B1006" s="185" t="str">
        <f t="shared" si="112"/>
        <v/>
      </c>
      <c r="C1006" s="90" t="str">
        <f t="shared" si="113"/>
        <v/>
      </c>
      <c r="D1006" s="89" t="str">
        <f t="shared" si="114"/>
        <v/>
      </c>
      <c r="E1006" s="228" t="str">
        <f t="shared" si="115"/>
        <v/>
      </c>
      <c r="F1006" s="212" t="str">
        <f t="shared" si="116"/>
        <v/>
      </c>
      <c r="G1006" s="212" t="str">
        <f t="shared" si="117"/>
        <v/>
      </c>
      <c r="H1006" s="92">
        <f>IF(OR(ERR=FALSE,AND(F1006="",G1006="")),0,IF($C$12="D",$H$13+SUM($F$14:F1006)-SUM($G$14:G1006),$H$13-SUM($F$14:F1006)+SUM($G$14:G1006)))</f>
        <v>0</v>
      </c>
      <c r="I1006" s="7"/>
    </row>
    <row r="1007" spans="1:9">
      <c r="A1007" s="89">
        <f t="shared" si="118"/>
        <v>994</v>
      </c>
      <c r="B1007" s="185" t="str">
        <f t="shared" si="112"/>
        <v/>
      </c>
      <c r="C1007" s="90" t="str">
        <f t="shared" si="113"/>
        <v/>
      </c>
      <c r="D1007" s="89" t="str">
        <f t="shared" si="114"/>
        <v/>
      </c>
      <c r="E1007" s="228" t="str">
        <f t="shared" si="115"/>
        <v/>
      </c>
      <c r="F1007" s="212" t="str">
        <f t="shared" si="116"/>
        <v/>
      </c>
      <c r="G1007" s="212" t="str">
        <f t="shared" si="117"/>
        <v/>
      </c>
      <c r="H1007" s="92">
        <f>IF(OR(ERR=FALSE,AND(F1007="",G1007="")),0,IF($C$12="D",$H$13+SUM($F$14:F1007)-SUM($G$14:G1007),$H$13-SUM($F$14:F1007)+SUM($G$14:G1007)))</f>
        <v>0</v>
      </c>
      <c r="I1007" s="7"/>
    </row>
    <row r="1008" spans="1:9">
      <c r="A1008" s="89">
        <f t="shared" si="118"/>
        <v>995</v>
      </c>
      <c r="B1008" s="185" t="str">
        <f t="shared" si="112"/>
        <v/>
      </c>
      <c r="C1008" s="90" t="str">
        <f t="shared" si="113"/>
        <v/>
      </c>
      <c r="D1008" s="89" t="str">
        <f t="shared" si="114"/>
        <v/>
      </c>
      <c r="E1008" s="228" t="str">
        <f t="shared" si="115"/>
        <v/>
      </c>
      <c r="F1008" s="212" t="str">
        <f t="shared" si="116"/>
        <v/>
      </c>
      <c r="G1008" s="212" t="str">
        <f t="shared" si="117"/>
        <v/>
      </c>
      <c r="H1008" s="92">
        <f>IF(OR(ERR=FALSE,AND(F1008="",G1008="")),0,IF($C$12="D",$H$13+SUM($F$14:F1008)-SUM($G$14:G1008),$H$13-SUM($F$14:F1008)+SUM($G$14:G1008)))</f>
        <v>0</v>
      </c>
      <c r="I1008" s="7"/>
    </row>
    <row r="1009" spans="1:9">
      <c r="A1009" s="89">
        <f t="shared" si="118"/>
        <v>996</v>
      </c>
      <c r="B1009" s="185" t="str">
        <f t="shared" si="112"/>
        <v/>
      </c>
      <c r="C1009" s="90" t="str">
        <f t="shared" si="113"/>
        <v/>
      </c>
      <c r="D1009" s="89" t="str">
        <f t="shared" si="114"/>
        <v/>
      </c>
      <c r="E1009" s="228" t="str">
        <f t="shared" si="115"/>
        <v/>
      </c>
      <c r="F1009" s="212" t="str">
        <f t="shared" si="116"/>
        <v/>
      </c>
      <c r="G1009" s="212" t="str">
        <f t="shared" si="117"/>
        <v/>
      </c>
      <c r="H1009" s="92">
        <f>IF(OR(ERR=FALSE,AND(F1009="",G1009="")),0,IF($C$12="D",$H$13+SUM($F$14:F1009)-SUM($G$14:G1009),$H$13-SUM($F$14:F1009)+SUM($G$14:G1009)))</f>
        <v>0</v>
      </c>
      <c r="I1009" s="7"/>
    </row>
    <row r="1010" spans="1:9">
      <c r="A1010" s="89">
        <f t="shared" si="118"/>
        <v>997</v>
      </c>
      <c r="B1010" s="185" t="str">
        <f t="shared" si="112"/>
        <v/>
      </c>
      <c r="C1010" s="90" t="str">
        <f t="shared" si="113"/>
        <v/>
      </c>
      <c r="D1010" s="89" t="str">
        <f t="shared" si="114"/>
        <v/>
      </c>
      <c r="E1010" s="91" t="str">
        <f t="shared" si="115"/>
        <v/>
      </c>
      <c r="F1010" s="212" t="str">
        <f t="shared" si="116"/>
        <v/>
      </c>
      <c r="G1010" s="212" t="str">
        <f t="shared" si="117"/>
        <v/>
      </c>
      <c r="H1010" s="92">
        <f>IF(OR(ERR=FALSE,AND(F1010="",G1010="")),0,IF($C$12="D",$H$13+SUM($F$14:F1010)-SUM($G$14:G1010),$H$13-SUM($F$14:F1010)+SUM($G$14:G1010)))</f>
        <v>0</v>
      </c>
      <c r="I1010" s="7"/>
    </row>
    <row r="1011" spans="1:9">
      <c r="A1011" s="89">
        <f t="shared" si="118"/>
        <v>998</v>
      </c>
      <c r="B1011" s="185" t="str">
        <f t="shared" si="112"/>
        <v/>
      </c>
      <c r="C1011" s="90" t="str">
        <f t="shared" si="113"/>
        <v/>
      </c>
      <c r="D1011" s="89" t="str">
        <f t="shared" si="114"/>
        <v/>
      </c>
      <c r="E1011" s="91" t="str">
        <f t="shared" si="115"/>
        <v/>
      </c>
      <c r="F1011" s="212" t="str">
        <f t="shared" si="116"/>
        <v/>
      </c>
      <c r="G1011" s="212" t="str">
        <f t="shared" si="117"/>
        <v/>
      </c>
      <c r="H1011" s="92">
        <f>IF(OR(ERR=FALSE,AND(F1011="",G1011="")),0,IF($C$12="D",$H$13+SUM($F$14:F1011)-SUM($G$14:G1011),$H$13-SUM($F$14:F1011)+SUM($G$14:G1011)))</f>
        <v>0</v>
      </c>
      <c r="I1011" s="7"/>
    </row>
    <row r="1012" spans="1:9">
      <c r="A1012" s="89">
        <f t="shared" si="118"/>
        <v>999</v>
      </c>
      <c r="B1012" s="185" t="str">
        <f t="shared" si="112"/>
        <v/>
      </c>
      <c r="C1012" s="90" t="str">
        <f t="shared" si="113"/>
        <v/>
      </c>
      <c r="D1012" s="89" t="str">
        <f t="shared" si="114"/>
        <v/>
      </c>
      <c r="E1012" s="91" t="str">
        <f t="shared" si="115"/>
        <v/>
      </c>
      <c r="F1012" s="212" t="str">
        <f t="shared" si="116"/>
        <v/>
      </c>
      <c r="G1012" s="212" t="str">
        <f t="shared" si="117"/>
        <v/>
      </c>
      <c r="H1012" s="92">
        <f>IF(OR(ERR=FALSE,AND(F1012="",G1012="")),0,IF($C$12="D",$H$13+SUM($F$14:F1012)-SUM($G$14:G1012),$H$13-SUM($F$14:F1012)+SUM($G$14:G1012)))</f>
        <v>0</v>
      </c>
      <c r="I1012" s="7"/>
    </row>
    <row r="1013" spans="1:9">
      <c r="A1013" s="89">
        <f t="shared" si="118"/>
        <v>1000</v>
      </c>
      <c r="B1013" s="185" t="str">
        <f t="shared" si="112"/>
        <v/>
      </c>
      <c r="C1013" s="90" t="str">
        <f t="shared" si="113"/>
        <v/>
      </c>
      <c r="D1013" s="89" t="str">
        <f t="shared" si="114"/>
        <v/>
      </c>
      <c r="E1013" s="91" t="str">
        <f t="shared" si="115"/>
        <v/>
      </c>
      <c r="F1013" s="212" t="str">
        <f t="shared" si="116"/>
        <v/>
      </c>
      <c r="G1013" s="212" t="str">
        <f t="shared" si="117"/>
        <v/>
      </c>
      <c r="H1013" s="92">
        <f>IF(OR(ERR=FALSE,AND(F1013="",G1013="")),0,IF($C$12="D",$H$13+SUM($F$14:F1013)-SUM($G$14:G1013),$H$13-SUM($F$14:F1013)+SUM($G$14:G1013)))</f>
        <v>0</v>
      </c>
      <c r="I1013" s="7"/>
    </row>
    <row r="1014" spans="1:9">
      <c r="A1014" s="89">
        <f t="shared" si="118"/>
        <v>1001</v>
      </c>
      <c r="B1014" s="185" t="str">
        <f t="shared" si="112"/>
        <v/>
      </c>
      <c r="C1014" s="90" t="str">
        <f t="shared" si="113"/>
        <v/>
      </c>
      <c r="D1014" s="89" t="str">
        <f t="shared" si="114"/>
        <v/>
      </c>
      <c r="E1014" s="91" t="str">
        <f t="shared" si="115"/>
        <v/>
      </c>
      <c r="F1014" s="212" t="str">
        <f t="shared" si="116"/>
        <v/>
      </c>
      <c r="G1014" s="212" t="str">
        <f t="shared" si="117"/>
        <v/>
      </c>
      <c r="H1014" s="92">
        <f>IF(OR(ERR=FALSE,AND(F1014="",G1014="")),0,IF($C$12="D",$H$13+SUM($F$14:F1014)-SUM($G$14:G1014),$H$13-SUM($F$14:F1014)+SUM($G$14:G1014)))</f>
        <v>0</v>
      </c>
      <c r="I1014" s="7"/>
    </row>
    <row r="1015" spans="1:9">
      <c r="A1015" s="89">
        <f t="shared" si="118"/>
        <v>1002</v>
      </c>
      <c r="B1015" s="185" t="str">
        <f t="shared" si="112"/>
        <v/>
      </c>
      <c r="C1015" s="90" t="str">
        <f t="shared" si="113"/>
        <v/>
      </c>
      <c r="D1015" s="89" t="str">
        <f t="shared" si="114"/>
        <v/>
      </c>
      <c r="E1015" s="91" t="str">
        <f t="shared" si="115"/>
        <v/>
      </c>
      <c r="F1015" s="212" t="str">
        <f t="shared" si="116"/>
        <v/>
      </c>
      <c r="G1015" s="212" t="str">
        <f t="shared" si="117"/>
        <v/>
      </c>
      <c r="H1015" s="92">
        <f>IF(OR(ERR=FALSE,AND(F1015="",G1015="")),0,IF($C$12="D",$H$13+SUM($F$14:F1015)-SUM($G$14:G1015),$H$13-SUM($F$14:F1015)+SUM($G$14:G1015)))</f>
        <v>0</v>
      </c>
      <c r="I1015" s="7"/>
    </row>
    <row r="1016" spans="1:9">
      <c r="A1016" s="89">
        <f t="shared" si="118"/>
        <v>1003</v>
      </c>
      <c r="B1016" s="185" t="str">
        <f t="shared" si="112"/>
        <v/>
      </c>
      <c r="C1016" s="90" t="str">
        <f t="shared" si="113"/>
        <v/>
      </c>
      <c r="D1016" s="89" t="str">
        <f t="shared" si="114"/>
        <v/>
      </c>
      <c r="E1016" s="91" t="str">
        <f t="shared" si="115"/>
        <v/>
      </c>
      <c r="F1016" s="212" t="str">
        <f t="shared" si="116"/>
        <v/>
      </c>
      <c r="G1016" s="212" t="str">
        <f t="shared" si="117"/>
        <v/>
      </c>
      <c r="H1016" s="92">
        <f>IF(OR(ERR=FALSE,AND(F1016="",G1016="")),0,IF($C$12="D",$H$13+SUM($F$14:F1016)-SUM($G$14:G1016),$H$13-SUM($F$14:F1016)+SUM($G$14:G1016)))</f>
        <v>0</v>
      </c>
      <c r="I1016" s="7"/>
    </row>
    <row r="1017" spans="1:9">
      <c r="A1017" s="89">
        <f t="shared" si="118"/>
        <v>1004</v>
      </c>
      <c r="B1017" s="185" t="str">
        <f t="shared" si="112"/>
        <v/>
      </c>
      <c r="C1017" s="90" t="str">
        <f t="shared" si="113"/>
        <v/>
      </c>
      <c r="D1017" s="89" t="str">
        <f t="shared" si="114"/>
        <v/>
      </c>
      <c r="E1017" s="91" t="str">
        <f t="shared" si="115"/>
        <v/>
      </c>
      <c r="F1017" s="212" t="str">
        <f t="shared" si="116"/>
        <v/>
      </c>
      <c r="G1017" s="212" t="str">
        <f t="shared" si="117"/>
        <v/>
      </c>
      <c r="H1017" s="92">
        <f>IF(OR(ERR=FALSE,AND(F1017="",G1017="")),0,IF($C$12="D",$H$13+SUM($F$14:F1017)-SUM($G$14:G1017),$H$13-SUM($F$14:F1017)+SUM($G$14:G1017)))</f>
        <v>0</v>
      </c>
      <c r="I1017" s="7"/>
    </row>
    <row r="1018" spans="1:9">
      <c r="A1018" s="89">
        <f t="shared" si="118"/>
        <v>1005</v>
      </c>
      <c r="B1018" s="185" t="str">
        <f t="shared" ref="B1018:B1081" si="119">IF(ISERROR(VLOOKUP(A1018&amp;H$9,JU_AKUN,6,FALSE)=TRUE),"",VLOOKUP(A1018&amp;H$9,JU_AKUN,6,FALSE))</f>
        <v/>
      </c>
      <c r="C1018" s="90" t="str">
        <f t="shared" ref="C1018:C1081" si="120">IF(ISERROR(VLOOKUP(A1018&amp;H$9,JU_AKUN,7,FALSE)=TRUE),"",VLOOKUP(A1018&amp;H$9,JU_AKUN,7,FALSE))</f>
        <v/>
      </c>
      <c r="D1018" s="89" t="str">
        <f t="shared" ref="D1018:D1081" si="121">IF(ISERROR(VLOOKUP(A1018&amp;H$9,JU_AKUN,8,FALSE)=TRUE),"",VLOOKUP(A1018&amp;H$9,JU_AKUN,8,FALSE))</f>
        <v/>
      </c>
      <c r="E1018" s="91" t="str">
        <f t="shared" ref="E1018:E1081" si="122">IF(ISERROR(VLOOKUP(A1018&amp;H$9,JU_AKUN,9,FALSE)=TRUE),"",VLOOKUP(A1018&amp;H$9,JU_AKUN,9,FALSE))</f>
        <v/>
      </c>
      <c r="F1018" s="212" t="str">
        <f t="shared" ref="F1018:F1081" si="123">IF(ISERROR(VLOOKUP(A1018&amp;H$9,JU_AKUN,14,FALSE)=TRUE),"",VLOOKUP(A1018&amp;H$9,JU_AKUN,14,FALSE))</f>
        <v/>
      </c>
      <c r="G1018" s="212" t="str">
        <f t="shared" ref="G1018:G1081" si="124">IF(ISERROR(VLOOKUP(A1018&amp;H$9,JU_AKUN,15,FALSE)=TRUE),"",VLOOKUP(A1018&amp;H$9,JU_AKUN,15,FALSE))</f>
        <v/>
      </c>
      <c r="H1018" s="92">
        <f>IF(OR(ERR=FALSE,AND(F1018="",G1018="")),0,IF($C$12="D",$H$13+SUM($F$14:F1018)-SUM($G$14:G1018),$H$13-SUM($F$14:F1018)+SUM($G$14:G1018)))</f>
        <v>0</v>
      </c>
      <c r="I1018" s="7"/>
    </row>
    <row r="1019" spans="1:9">
      <c r="A1019" s="89">
        <f t="shared" si="118"/>
        <v>1006</v>
      </c>
      <c r="B1019" s="185" t="str">
        <f t="shared" si="119"/>
        <v/>
      </c>
      <c r="C1019" s="90" t="str">
        <f t="shared" si="120"/>
        <v/>
      </c>
      <c r="D1019" s="89" t="str">
        <f t="shared" si="121"/>
        <v/>
      </c>
      <c r="E1019" s="91" t="str">
        <f t="shared" si="122"/>
        <v/>
      </c>
      <c r="F1019" s="212" t="str">
        <f t="shared" si="123"/>
        <v/>
      </c>
      <c r="G1019" s="212" t="str">
        <f t="shared" si="124"/>
        <v/>
      </c>
      <c r="H1019" s="92">
        <f>IF(OR(ERR=FALSE,AND(F1019="",G1019="")),0,IF($C$12="D",$H$13+SUM($F$14:F1019)-SUM($G$14:G1019),$H$13-SUM($F$14:F1019)+SUM($G$14:G1019)))</f>
        <v>0</v>
      </c>
      <c r="I1019" s="7"/>
    </row>
    <row r="1020" spans="1:9">
      <c r="A1020" s="89">
        <f t="shared" si="118"/>
        <v>1007</v>
      </c>
      <c r="B1020" s="185" t="str">
        <f t="shared" si="119"/>
        <v/>
      </c>
      <c r="C1020" s="90" t="str">
        <f t="shared" si="120"/>
        <v/>
      </c>
      <c r="D1020" s="89" t="str">
        <f t="shared" si="121"/>
        <v/>
      </c>
      <c r="E1020" s="91" t="str">
        <f t="shared" si="122"/>
        <v/>
      </c>
      <c r="F1020" s="212" t="str">
        <f t="shared" si="123"/>
        <v/>
      </c>
      <c r="G1020" s="212" t="str">
        <f t="shared" si="124"/>
        <v/>
      </c>
      <c r="H1020" s="92">
        <f>IF(OR(ERR=FALSE,AND(F1020="",G1020="")),0,IF($C$12="D",$H$13+SUM($F$14:F1020)-SUM($G$14:G1020),$H$13-SUM($F$14:F1020)+SUM($G$14:G1020)))</f>
        <v>0</v>
      </c>
      <c r="I1020" s="7"/>
    </row>
    <row r="1021" spans="1:9">
      <c r="A1021" s="89">
        <f t="shared" si="118"/>
        <v>1008</v>
      </c>
      <c r="B1021" s="185" t="str">
        <f t="shared" si="119"/>
        <v/>
      </c>
      <c r="C1021" s="90" t="str">
        <f t="shared" si="120"/>
        <v/>
      </c>
      <c r="D1021" s="89" t="str">
        <f t="shared" si="121"/>
        <v/>
      </c>
      <c r="E1021" s="91" t="str">
        <f t="shared" si="122"/>
        <v/>
      </c>
      <c r="F1021" s="212" t="str">
        <f t="shared" si="123"/>
        <v/>
      </c>
      <c r="G1021" s="212" t="str">
        <f t="shared" si="124"/>
        <v/>
      </c>
      <c r="H1021" s="92">
        <f>IF(OR(ERR=FALSE,AND(F1021="",G1021="")),0,IF($C$12="D",$H$13+SUM($F$14:F1021)-SUM($G$14:G1021),$H$13-SUM($F$14:F1021)+SUM($G$14:G1021)))</f>
        <v>0</v>
      </c>
      <c r="I1021" s="7"/>
    </row>
    <row r="1022" spans="1:9">
      <c r="A1022" s="89">
        <f t="shared" si="118"/>
        <v>1009</v>
      </c>
      <c r="B1022" s="185" t="str">
        <f t="shared" si="119"/>
        <v/>
      </c>
      <c r="C1022" s="90" t="str">
        <f t="shared" si="120"/>
        <v/>
      </c>
      <c r="D1022" s="89" t="str">
        <f t="shared" si="121"/>
        <v/>
      </c>
      <c r="E1022" s="91" t="str">
        <f t="shared" si="122"/>
        <v/>
      </c>
      <c r="F1022" s="212" t="str">
        <f t="shared" si="123"/>
        <v/>
      </c>
      <c r="G1022" s="212" t="str">
        <f t="shared" si="124"/>
        <v/>
      </c>
      <c r="H1022" s="92">
        <f>IF(OR(ERR=FALSE,AND(F1022="",G1022="")),0,IF($C$12="D",$H$13+SUM($F$14:F1022)-SUM($G$14:G1022),$H$13-SUM($F$14:F1022)+SUM($G$14:G1022)))</f>
        <v>0</v>
      </c>
      <c r="I1022" s="7"/>
    </row>
    <row r="1023" spans="1:9">
      <c r="A1023" s="89">
        <f t="shared" si="118"/>
        <v>1010</v>
      </c>
      <c r="B1023" s="185" t="str">
        <f t="shared" si="119"/>
        <v/>
      </c>
      <c r="C1023" s="90" t="str">
        <f t="shared" si="120"/>
        <v/>
      </c>
      <c r="D1023" s="89" t="str">
        <f t="shared" si="121"/>
        <v/>
      </c>
      <c r="E1023" s="91" t="str">
        <f t="shared" si="122"/>
        <v/>
      </c>
      <c r="F1023" s="212" t="str">
        <f t="shared" si="123"/>
        <v/>
      </c>
      <c r="G1023" s="212" t="str">
        <f t="shared" si="124"/>
        <v/>
      </c>
      <c r="H1023" s="92">
        <f>IF(OR(ERR=FALSE,AND(F1023="",G1023="")),0,IF($C$12="D",$H$13+SUM($F$14:F1023)-SUM($G$14:G1023),$H$13-SUM($F$14:F1023)+SUM($G$14:G1023)))</f>
        <v>0</v>
      </c>
      <c r="I1023" s="7"/>
    </row>
    <row r="1024" spans="1:9">
      <c r="A1024" s="89">
        <f t="shared" si="118"/>
        <v>1011</v>
      </c>
      <c r="B1024" s="185" t="str">
        <f t="shared" si="119"/>
        <v/>
      </c>
      <c r="C1024" s="90" t="str">
        <f t="shared" si="120"/>
        <v/>
      </c>
      <c r="D1024" s="89" t="str">
        <f t="shared" si="121"/>
        <v/>
      </c>
      <c r="E1024" s="91" t="str">
        <f t="shared" si="122"/>
        <v/>
      </c>
      <c r="F1024" s="212" t="str">
        <f t="shared" si="123"/>
        <v/>
      </c>
      <c r="G1024" s="212" t="str">
        <f t="shared" si="124"/>
        <v/>
      </c>
      <c r="H1024" s="92">
        <f>IF(OR(ERR=FALSE,AND(F1024="",G1024="")),0,IF($C$12="D",$H$13+SUM($F$14:F1024)-SUM($G$14:G1024),$H$13-SUM($F$14:F1024)+SUM($G$14:G1024)))</f>
        <v>0</v>
      </c>
      <c r="I1024" s="7"/>
    </row>
    <row r="1025" spans="1:9">
      <c r="A1025" s="89">
        <f t="shared" si="118"/>
        <v>1012</v>
      </c>
      <c r="B1025" s="185" t="str">
        <f t="shared" si="119"/>
        <v/>
      </c>
      <c r="C1025" s="90" t="str">
        <f t="shared" si="120"/>
        <v/>
      </c>
      <c r="D1025" s="89" t="str">
        <f t="shared" si="121"/>
        <v/>
      </c>
      <c r="E1025" s="91" t="str">
        <f t="shared" si="122"/>
        <v/>
      </c>
      <c r="F1025" s="212" t="str">
        <f t="shared" si="123"/>
        <v/>
      </c>
      <c r="G1025" s="212" t="str">
        <f t="shared" si="124"/>
        <v/>
      </c>
      <c r="H1025" s="92">
        <f>IF(OR(ERR=FALSE,AND(F1025="",G1025="")),0,IF($C$12="D",$H$13+SUM($F$14:F1025)-SUM($G$14:G1025),$H$13-SUM($F$14:F1025)+SUM($G$14:G1025)))</f>
        <v>0</v>
      </c>
      <c r="I1025" s="7"/>
    </row>
    <row r="1026" spans="1:9">
      <c r="A1026" s="89">
        <f t="shared" si="118"/>
        <v>1013</v>
      </c>
      <c r="B1026" s="185" t="str">
        <f t="shared" si="119"/>
        <v/>
      </c>
      <c r="C1026" s="90" t="str">
        <f t="shared" si="120"/>
        <v/>
      </c>
      <c r="D1026" s="89" t="str">
        <f t="shared" si="121"/>
        <v/>
      </c>
      <c r="E1026" s="91" t="str">
        <f t="shared" si="122"/>
        <v/>
      </c>
      <c r="F1026" s="212" t="str">
        <f t="shared" si="123"/>
        <v/>
      </c>
      <c r="G1026" s="212" t="str">
        <f t="shared" si="124"/>
        <v/>
      </c>
      <c r="H1026" s="92">
        <f>IF(OR(ERR=FALSE,AND(F1026="",G1026="")),0,IF($C$12="D",$H$13+SUM($F$14:F1026)-SUM($G$14:G1026),$H$13-SUM($F$14:F1026)+SUM($G$14:G1026)))</f>
        <v>0</v>
      </c>
      <c r="I1026" s="7"/>
    </row>
    <row r="1027" spans="1:9">
      <c r="A1027" s="89">
        <f t="shared" si="118"/>
        <v>1014</v>
      </c>
      <c r="B1027" s="185" t="str">
        <f t="shared" si="119"/>
        <v/>
      </c>
      <c r="C1027" s="90" t="str">
        <f t="shared" si="120"/>
        <v/>
      </c>
      <c r="D1027" s="89" t="str">
        <f t="shared" si="121"/>
        <v/>
      </c>
      <c r="E1027" s="91" t="str">
        <f t="shared" si="122"/>
        <v/>
      </c>
      <c r="F1027" s="212" t="str">
        <f t="shared" si="123"/>
        <v/>
      </c>
      <c r="G1027" s="212" t="str">
        <f t="shared" si="124"/>
        <v/>
      </c>
      <c r="H1027" s="92">
        <f>IF(OR(ERR=FALSE,AND(F1027="",G1027="")),0,IF($C$12="D",$H$13+SUM($F$14:F1027)-SUM($G$14:G1027),$H$13-SUM($F$14:F1027)+SUM($G$14:G1027)))</f>
        <v>0</v>
      </c>
      <c r="I1027" s="7"/>
    </row>
    <row r="1028" spans="1:9">
      <c r="A1028" s="89">
        <f t="shared" si="118"/>
        <v>1015</v>
      </c>
      <c r="B1028" s="185" t="str">
        <f t="shared" si="119"/>
        <v/>
      </c>
      <c r="C1028" s="90" t="str">
        <f t="shared" si="120"/>
        <v/>
      </c>
      <c r="D1028" s="89" t="str">
        <f t="shared" si="121"/>
        <v/>
      </c>
      <c r="E1028" s="91" t="str">
        <f t="shared" si="122"/>
        <v/>
      </c>
      <c r="F1028" s="212" t="str">
        <f t="shared" si="123"/>
        <v/>
      </c>
      <c r="G1028" s="212" t="str">
        <f t="shared" si="124"/>
        <v/>
      </c>
      <c r="H1028" s="92">
        <f>IF(OR(ERR=FALSE,AND(F1028="",G1028="")),0,IF($C$12="D",$H$13+SUM($F$14:F1028)-SUM($G$14:G1028),$H$13-SUM($F$14:F1028)+SUM($G$14:G1028)))</f>
        <v>0</v>
      </c>
      <c r="I1028" s="7"/>
    </row>
    <row r="1029" spans="1:9">
      <c r="A1029" s="89">
        <f t="shared" si="118"/>
        <v>1016</v>
      </c>
      <c r="B1029" s="185" t="str">
        <f t="shared" si="119"/>
        <v/>
      </c>
      <c r="C1029" s="90" t="str">
        <f t="shared" si="120"/>
        <v/>
      </c>
      <c r="D1029" s="89" t="str">
        <f t="shared" si="121"/>
        <v/>
      </c>
      <c r="E1029" s="91" t="str">
        <f t="shared" si="122"/>
        <v/>
      </c>
      <c r="F1029" s="212" t="str">
        <f t="shared" si="123"/>
        <v/>
      </c>
      <c r="G1029" s="212" t="str">
        <f t="shared" si="124"/>
        <v/>
      </c>
      <c r="H1029" s="92">
        <f>IF(OR(ERR=FALSE,AND(F1029="",G1029="")),0,IF($C$12="D",$H$13+SUM($F$14:F1029)-SUM($G$14:G1029),$H$13-SUM($F$14:F1029)+SUM($G$14:G1029)))</f>
        <v>0</v>
      </c>
      <c r="I1029" s="7"/>
    </row>
    <row r="1030" spans="1:9">
      <c r="A1030" s="89">
        <f t="shared" si="118"/>
        <v>1017</v>
      </c>
      <c r="B1030" s="185" t="str">
        <f t="shared" si="119"/>
        <v/>
      </c>
      <c r="C1030" s="90" t="str">
        <f t="shared" si="120"/>
        <v/>
      </c>
      <c r="D1030" s="89" t="str">
        <f t="shared" si="121"/>
        <v/>
      </c>
      <c r="E1030" s="91" t="str">
        <f t="shared" si="122"/>
        <v/>
      </c>
      <c r="F1030" s="212" t="str">
        <f t="shared" si="123"/>
        <v/>
      </c>
      <c r="G1030" s="212" t="str">
        <f t="shared" si="124"/>
        <v/>
      </c>
      <c r="H1030" s="92">
        <f>IF(OR(ERR=FALSE,AND(F1030="",G1030="")),0,IF($C$12="D",$H$13+SUM($F$14:F1030)-SUM($G$14:G1030),$H$13-SUM($F$14:F1030)+SUM($G$14:G1030)))</f>
        <v>0</v>
      </c>
      <c r="I1030" s="7"/>
    </row>
    <row r="1031" spans="1:9">
      <c r="A1031" s="89">
        <f t="shared" si="118"/>
        <v>1018</v>
      </c>
      <c r="B1031" s="185" t="str">
        <f t="shared" si="119"/>
        <v/>
      </c>
      <c r="C1031" s="90" t="str">
        <f t="shared" si="120"/>
        <v/>
      </c>
      <c r="D1031" s="89" t="str">
        <f t="shared" si="121"/>
        <v/>
      </c>
      <c r="E1031" s="91" t="str">
        <f t="shared" si="122"/>
        <v/>
      </c>
      <c r="F1031" s="212" t="str">
        <f t="shared" si="123"/>
        <v/>
      </c>
      <c r="G1031" s="212" t="str">
        <f t="shared" si="124"/>
        <v/>
      </c>
      <c r="H1031" s="92">
        <f>IF(OR(ERR=FALSE,AND(F1031="",G1031="")),0,IF($C$12="D",$H$13+SUM($F$14:F1031)-SUM($G$14:G1031),$H$13-SUM($F$14:F1031)+SUM($G$14:G1031)))</f>
        <v>0</v>
      </c>
      <c r="I1031" s="7"/>
    </row>
    <row r="1032" spans="1:9">
      <c r="A1032" s="89">
        <f t="shared" si="118"/>
        <v>1019</v>
      </c>
      <c r="B1032" s="185" t="str">
        <f t="shared" si="119"/>
        <v/>
      </c>
      <c r="C1032" s="90" t="str">
        <f t="shared" si="120"/>
        <v/>
      </c>
      <c r="D1032" s="89" t="str">
        <f t="shared" si="121"/>
        <v/>
      </c>
      <c r="E1032" s="91" t="str">
        <f t="shared" si="122"/>
        <v/>
      </c>
      <c r="F1032" s="212" t="str">
        <f t="shared" si="123"/>
        <v/>
      </c>
      <c r="G1032" s="212" t="str">
        <f t="shared" si="124"/>
        <v/>
      </c>
      <c r="H1032" s="92">
        <f>IF(OR(ERR=FALSE,AND(F1032="",G1032="")),0,IF($C$12="D",$H$13+SUM($F$14:F1032)-SUM($G$14:G1032),$H$13-SUM($F$14:F1032)+SUM($G$14:G1032)))</f>
        <v>0</v>
      </c>
      <c r="I1032" s="7"/>
    </row>
    <row r="1033" spans="1:9">
      <c r="A1033" s="89">
        <f t="shared" si="118"/>
        <v>1020</v>
      </c>
      <c r="B1033" s="185" t="str">
        <f t="shared" si="119"/>
        <v/>
      </c>
      <c r="C1033" s="90" t="str">
        <f t="shared" si="120"/>
        <v/>
      </c>
      <c r="D1033" s="89" t="str">
        <f t="shared" si="121"/>
        <v/>
      </c>
      <c r="E1033" s="91" t="str">
        <f t="shared" si="122"/>
        <v/>
      </c>
      <c r="F1033" s="212" t="str">
        <f t="shared" si="123"/>
        <v/>
      </c>
      <c r="G1033" s="212" t="str">
        <f t="shared" si="124"/>
        <v/>
      </c>
      <c r="H1033" s="92">
        <f>IF(OR(ERR=FALSE,AND(F1033="",G1033="")),0,IF($C$12="D",$H$13+SUM($F$14:F1033)-SUM($G$14:G1033),$H$13-SUM($F$14:F1033)+SUM($G$14:G1033)))</f>
        <v>0</v>
      </c>
      <c r="I1033" s="7"/>
    </row>
    <row r="1034" spans="1:9">
      <c r="A1034" s="89">
        <f t="shared" si="118"/>
        <v>1021</v>
      </c>
      <c r="B1034" s="185" t="str">
        <f t="shared" si="119"/>
        <v/>
      </c>
      <c r="C1034" s="90" t="str">
        <f t="shared" si="120"/>
        <v/>
      </c>
      <c r="D1034" s="89" t="str">
        <f t="shared" si="121"/>
        <v/>
      </c>
      <c r="E1034" s="91" t="str">
        <f t="shared" si="122"/>
        <v/>
      </c>
      <c r="F1034" s="212" t="str">
        <f t="shared" si="123"/>
        <v/>
      </c>
      <c r="G1034" s="212" t="str">
        <f t="shared" si="124"/>
        <v/>
      </c>
      <c r="H1034" s="92">
        <f>IF(OR(ERR=FALSE,AND(F1034="",G1034="")),0,IF($C$12="D",$H$13+SUM($F$14:F1034)-SUM($G$14:G1034),$H$13-SUM($F$14:F1034)+SUM($G$14:G1034)))</f>
        <v>0</v>
      </c>
      <c r="I1034" s="7"/>
    </row>
    <row r="1035" spans="1:9">
      <c r="A1035" s="89">
        <f t="shared" si="118"/>
        <v>1022</v>
      </c>
      <c r="B1035" s="185" t="str">
        <f t="shared" si="119"/>
        <v/>
      </c>
      <c r="C1035" s="90" t="str">
        <f t="shared" si="120"/>
        <v/>
      </c>
      <c r="D1035" s="89" t="str">
        <f t="shared" si="121"/>
        <v/>
      </c>
      <c r="E1035" s="91" t="str">
        <f t="shared" si="122"/>
        <v/>
      </c>
      <c r="F1035" s="212" t="str">
        <f t="shared" si="123"/>
        <v/>
      </c>
      <c r="G1035" s="212" t="str">
        <f t="shared" si="124"/>
        <v/>
      </c>
      <c r="H1035" s="92">
        <f>IF(OR(ERR=FALSE,AND(F1035="",G1035="")),0,IF($C$12="D",$H$13+SUM($F$14:F1035)-SUM($G$14:G1035),$H$13-SUM($F$14:F1035)+SUM($G$14:G1035)))</f>
        <v>0</v>
      </c>
      <c r="I1035" s="7"/>
    </row>
    <row r="1036" spans="1:9">
      <c r="A1036" s="89">
        <f t="shared" si="118"/>
        <v>1023</v>
      </c>
      <c r="B1036" s="185" t="str">
        <f t="shared" si="119"/>
        <v/>
      </c>
      <c r="C1036" s="90" t="str">
        <f t="shared" si="120"/>
        <v/>
      </c>
      <c r="D1036" s="89" t="str">
        <f t="shared" si="121"/>
        <v/>
      </c>
      <c r="E1036" s="91" t="str">
        <f t="shared" si="122"/>
        <v/>
      </c>
      <c r="F1036" s="212" t="str">
        <f t="shared" si="123"/>
        <v/>
      </c>
      <c r="G1036" s="212" t="str">
        <f t="shared" si="124"/>
        <v/>
      </c>
      <c r="H1036" s="92">
        <f>IF(OR(ERR=FALSE,AND(F1036="",G1036="")),0,IF($C$12="D",$H$13+SUM($F$14:F1036)-SUM($G$14:G1036),$H$13-SUM($F$14:F1036)+SUM($G$14:G1036)))</f>
        <v>0</v>
      </c>
      <c r="I1036" s="7"/>
    </row>
    <row r="1037" spans="1:9">
      <c r="A1037" s="89">
        <f t="shared" si="118"/>
        <v>1024</v>
      </c>
      <c r="B1037" s="185" t="str">
        <f t="shared" si="119"/>
        <v/>
      </c>
      <c r="C1037" s="90" t="str">
        <f t="shared" si="120"/>
        <v/>
      </c>
      <c r="D1037" s="89" t="str">
        <f t="shared" si="121"/>
        <v/>
      </c>
      <c r="E1037" s="91" t="str">
        <f t="shared" si="122"/>
        <v/>
      </c>
      <c r="F1037" s="212" t="str">
        <f t="shared" si="123"/>
        <v/>
      </c>
      <c r="G1037" s="212" t="str">
        <f t="shared" si="124"/>
        <v/>
      </c>
      <c r="H1037" s="92">
        <f>IF(OR(ERR=FALSE,AND(F1037="",G1037="")),0,IF($C$12="D",$H$13+SUM($F$14:F1037)-SUM($G$14:G1037),$H$13-SUM($F$14:F1037)+SUM($G$14:G1037)))</f>
        <v>0</v>
      </c>
      <c r="I1037" s="7"/>
    </row>
    <row r="1038" spans="1:9">
      <c r="A1038" s="89">
        <f t="shared" si="118"/>
        <v>1025</v>
      </c>
      <c r="B1038" s="185" t="str">
        <f t="shared" si="119"/>
        <v/>
      </c>
      <c r="C1038" s="90" t="str">
        <f t="shared" si="120"/>
        <v/>
      </c>
      <c r="D1038" s="89" t="str">
        <f t="shared" si="121"/>
        <v/>
      </c>
      <c r="E1038" s="91" t="str">
        <f t="shared" si="122"/>
        <v/>
      </c>
      <c r="F1038" s="212" t="str">
        <f t="shared" si="123"/>
        <v/>
      </c>
      <c r="G1038" s="212" t="str">
        <f t="shared" si="124"/>
        <v/>
      </c>
      <c r="H1038" s="92">
        <f>IF(OR(ERR=FALSE,AND(F1038="",G1038="")),0,IF($C$12="D",$H$13+SUM($F$14:F1038)-SUM($G$14:G1038),$H$13-SUM($F$14:F1038)+SUM($G$14:G1038)))</f>
        <v>0</v>
      </c>
      <c r="I1038" s="7"/>
    </row>
    <row r="1039" spans="1:9">
      <c r="A1039" s="89">
        <f t="shared" si="118"/>
        <v>1026</v>
      </c>
      <c r="B1039" s="185" t="str">
        <f t="shared" si="119"/>
        <v/>
      </c>
      <c r="C1039" s="90" t="str">
        <f t="shared" si="120"/>
        <v/>
      </c>
      <c r="D1039" s="89" t="str">
        <f t="shared" si="121"/>
        <v/>
      </c>
      <c r="E1039" s="91" t="str">
        <f t="shared" si="122"/>
        <v/>
      </c>
      <c r="F1039" s="212" t="str">
        <f t="shared" si="123"/>
        <v/>
      </c>
      <c r="G1039" s="212" t="str">
        <f t="shared" si="124"/>
        <v/>
      </c>
      <c r="H1039" s="92">
        <f>IF(OR(ERR=FALSE,AND(F1039="",G1039="")),0,IF($C$12="D",$H$13+SUM($F$14:F1039)-SUM($G$14:G1039),$H$13-SUM($F$14:F1039)+SUM($G$14:G1039)))</f>
        <v>0</v>
      </c>
      <c r="I1039" s="7"/>
    </row>
    <row r="1040" spans="1:9">
      <c r="A1040" s="89">
        <f t="shared" si="118"/>
        <v>1027</v>
      </c>
      <c r="B1040" s="185" t="str">
        <f t="shared" si="119"/>
        <v/>
      </c>
      <c r="C1040" s="90" t="str">
        <f t="shared" si="120"/>
        <v/>
      </c>
      <c r="D1040" s="89" t="str">
        <f t="shared" si="121"/>
        <v/>
      </c>
      <c r="E1040" s="91" t="str">
        <f t="shared" si="122"/>
        <v/>
      </c>
      <c r="F1040" s="212" t="str">
        <f t="shared" si="123"/>
        <v/>
      </c>
      <c r="G1040" s="212" t="str">
        <f t="shared" si="124"/>
        <v/>
      </c>
      <c r="H1040" s="92">
        <f>IF(OR(ERR=FALSE,AND(F1040="",G1040="")),0,IF($C$12="D",$H$13+SUM($F$14:F1040)-SUM($G$14:G1040),$H$13-SUM($F$14:F1040)+SUM($G$14:G1040)))</f>
        <v>0</v>
      </c>
      <c r="I1040" s="7"/>
    </row>
    <row r="1041" spans="1:9">
      <c r="A1041" s="89">
        <f t="shared" si="118"/>
        <v>1028</v>
      </c>
      <c r="B1041" s="185" t="str">
        <f t="shared" si="119"/>
        <v/>
      </c>
      <c r="C1041" s="90" t="str">
        <f t="shared" si="120"/>
        <v/>
      </c>
      <c r="D1041" s="89" t="str">
        <f t="shared" si="121"/>
        <v/>
      </c>
      <c r="E1041" s="91" t="str">
        <f t="shared" si="122"/>
        <v/>
      </c>
      <c r="F1041" s="212" t="str">
        <f t="shared" si="123"/>
        <v/>
      </c>
      <c r="G1041" s="212" t="str">
        <f t="shared" si="124"/>
        <v/>
      </c>
      <c r="H1041" s="92">
        <f>IF(OR(ERR=FALSE,AND(F1041="",G1041="")),0,IF($C$12="D",$H$13+SUM($F$14:F1041)-SUM($G$14:G1041),$H$13-SUM($F$14:F1041)+SUM($G$14:G1041)))</f>
        <v>0</v>
      </c>
      <c r="I1041" s="7"/>
    </row>
    <row r="1042" spans="1:9">
      <c r="A1042" s="89">
        <f t="shared" si="118"/>
        <v>1029</v>
      </c>
      <c r="B1042" s="185" t="str">
        <f t="shared" si="119"/>
        <v/>
      </c>
      <c r="C1042" s="90" t="str">
        <f t="shared" si="120"/>
        <v/>
      </c>
      <c r="D1042" s="89" t="str">
        <f t="shared" si="121"/>
        <v/>
      </c>
      <c r="E1042" s="91" t="str">
        <f t="shared" si="122"/>
        <v/>
      </c>
      <c r="F1042" s="212" t="str">
        <f t="shared" si="123"/>
        <v/>
      </c>
      <c r="G1042" s="212" t="str">
        <f t="shared" si="124"/>
        <v/>
      </c>
      <c r="H1042" s="92">
        <f>IF(OR(ERR=FALSE,AND(F1042="",G1042="")),0,IF($C$12="D",$H$13+SUM($F$14:F1042)-SUM($G$14:G1042),$H$13-SUM($F$14:F1042)+SUM($G$14:G1042)))</f>
        <v>0</v>
      </c>
      <c r="I1042" s="7"/>
    </row>
    <row r="1043" spans="1:9">
      <c r="A1043" s="89">
        <f t="shared" si="118"/>
        <v>1030</v>
      </c>
      <c r="B1043" s="185" t="str">
        <f t="shared" si="119"/>
        <v/>
      </c>
      <c r="C1043" s="90" t="str">
        <f t="shared" si="120"/>
        <v/>
      </c>
      <c r="D1043" s="89" t="str">
        <f t="shared" si="121"/>
        <v/>
      </c>
      <c r="E1043" s="91" t="str">
        <f t="shared" si="122"/>
        <v/>
      </c>
      <c r="F1043" s="212" t="str">
        <f t="shared" si="123"/>
        <v/>
      </c>
      <c r="G1043" s="212" t="str">
        <f t="shared" si="124"/>
        <v/>
      </c>
      <c r="H1043" s="92">
        <f>IF(OR(ERR=FALSE,AND(F1043="",G1043="")),0,IF($C$12="D",$H$13+SUM($F$14:F1043)-SUM($G$14:G1043),$H$13-SUM($F$14:F1043)+SUM($G$14:G1043)))</f>
        <v>0</v>
      </c>
      <c r="I1043" s="7"/>
    </row>
    <row r="1044" spans="1:9">
      <c r="A1044" s="89">
        <f t="shared" si="118"/>
        <v>1031</v>
      </c>
      <c r="B1044" s="185" t="str">
        <f t="shared" si="119"/>
        <v/>
      </c>
      <c r="C1044" s="90" t="str">
        <f t="shared" si="120"/>
        <v/>
      </c>
      <c r="D1044" s="89" t="str">
        <f t="shared" si="121"/>
        <v/>
      </c>
      <c r="E1044" s="91" t="str">
        <f t="shared" si="122"/>
        <v/>
      </c>
      <c r="F1044" s="212" t="str">
        <f t="shared" si="123"/>
        <v/>
      </c>
      <c r="G1044" s="212" t="str">
        <f t="shared" si="124"/>
        <v/>
      </c>
      <c r="H1044" s="92">
        <f>IF(OR(ERR=FALSE,AND(F1044="",G1044="")),0,IF($C$12="D",$H$13+SUM($F$14:F1044)-SUM($G$14:G1044),$H$13-SUM($F$14:F1044)+SUM($G$14:G1044)))</f>
        <v>0</v>
      </c>
      <c r="I1044" s="7"/>
    </row>
    <row r="1045" spans="1:9">
      <c r="A1045" s="89">
        <f t="shared" si="118"/>
        <v>1032</v>
      </c>
      <c r="B1045" s="185" t="str">
        <f t="shared" si="119"/>
        <v/>
      </c>
      <c r="C1045" s="90" t="str">
        <f t="shared" si="120"/>
        <v/>
      </c>
      <c r="D1045" s="89" t="str">
        <f t="shared" si="121"/>
        <v/>
      </c>
      <c r="E1045" s="91" t="str">
        <f t="shared" si="122"/>
        <v/>
      </c>
      <c r="F1045" s="212" t="str">
        <f t="shared" si="123"/>
        <v/>
      </c>
      <c r="G1045" s="212" t="str">
        <f t="shared" si="124"/>
        <v/>
      </c>
      <c r="H1045" s="92">
        <f>IF(OR(ERR=FALSE,AND(F1045="",G1045="")),0,IF($C$12="D",$H$13+SUM($F$14:F1045)-SUM($G$14:G1045),$H$13-SUM($F$14:F1045)+SUM($G$14:G1045)))</f>
        <v>0</v>
      </c>
      <c r="I1045" s="7"/>
    </row>
    <row r="1046" spans="1:9">
      <c r="A1046" s="89">
        <f t="shared" si="118"/>
        <v>1033</v>
      </c>
      <c r="B1046" s="185" t="str">
        <f t="shared" si="119"/>
        <v/>
      </c>
      <c r="C1046" s="90" t="str">
        <f t="shared" si="120"/>
        <v/>
      </c>
      <c r="D1046" s="89" t="str">
        <f t="shared" si="121"/>
        <v/>
      </c>
      <c r="E1046" s="91" t="str">
        <f t="shared" si="122"/>
        <v/>
      </c>
      <c r="F1046" s="212" t="str">
        <f t="shared" si="123"/>
        <v/>
      </c>
      <c r="G1046" s="212" t="str">
        <f t="shared" si="124"/>
        <v/>
      </c>
      <c r="H1046" s="92">
        <f>IF(OR(ERR=FALSE,AND(F1046="",G1046="")),0,IF($C$12="D",$H$13+SUM($F$14:F1046)-SUM($G$14:G1046),$H$13-SUM($F$14:F1046)+SUM($G$14:G1046)))</f>
        <v>0</v>
      </c>
      <c r="I1046" s="7"/>
    </row>
    <row r="1047" spans="1:9">
      <c r="A1047" s="89">
        <f t="shared" si="118"/>
        <v>1034</v>
      </c>
      <c r="B1047" s="185" t="str">
        <f t="shared" si="119"/>
        <v/>
      </c>
      <c r="C1047" s="90" t="str">
        <f t="shared" si="120"/>
        <v/>
      </c>
      <c r="D1047" s="89" t="str">
        <f t="shared" si="121"/>
        <v/>
      </c>
      <c r="E1047" s="91" t="str">
        <f t="shared" si="122"/>
        <v/>
      </c>
      <c r="F1047" s="212" t="str">
        <f t="shared" si="123"/>
        <v/>
      </c>
      <c r="G1047" s="212" t="str">
        <f t="shared" si="124"/>
        <v/>
      </c>
      <c r="H1047" s="92">
        <f>IF(OR(ERR=FALSE,AND(F1047="",G1047="")),0,IF($C$12="D",$H$13+SUM($F$14:F1047)-SUM($G$14:G1047),$H$13-SUM($F$14:F1047)+SUM($G$14:G1047)))</f>
        <v>0</v>
      </c>
      <c r="I1047" s="7"/>
    </row>
    <row r="1048" spans="1:9">
      <c r="A1048" s="89">
        <f t="shared" si="118"/>
        <v>1035</v>
      </c>
      <c r="B1048" s="185" t="str">
        <f t="shared" si="119"/>
        <v/>
      </c>
      <c r="C1048" s="90" t="str">
        <f t="shared" si="120"/>
        <v/>
      </c>
      <c r="D1048" s="89" t="str">
        <f t="shared" si="121"/>
        <v/>
      </c>
      <c r="E1048" s="91" t="str">
        <f t="shared" si="122"/>
        <v/>
      </c>
      <c r="F1048" s="212" t="str">
        <f t="shared" si="123"/>
        <v/>
      </c>
      <c r="G1048" s="212" t="str">
        <f t="shared" si="124"/>
        <v/>
      </c>
      <c r="H1048" s="92">
        <f>IF(OR(ERR=FALSE,AND(F1048="",G1048="")),0,IF($C$12="D",$H$13+SUM($F$14:F1048)-SUM($G$14:G1048),$H$13-SUM($F$14:F1048)+SUM($G$14:G1048)))</f>
        <v>0</v>
      </c>
      <c r="I1048" s="7"/>
    </row>
    <row r="1049" spans="1:9">
      <c r="A1049" s="89">
        <f t="shared" si="118"/>
        <v>1036</v>
      </c>
      <c r="B1049" s="185" t="str">
        <f t="shared" si="119"/>
        <v/>
      </c>
      <c r="C1049" s="90" t="str">
        <f t="shared" si="120"/>
        <v/>
      </c>
      <c r="D1049" s="89" t="str">
        <f t="shared" si="121"/>
        <v/>
      </c>
      <c r="E1049" s="91" t="str">
        <f t="shared" si="122"/>
        <v/>
      </c>
      <c r="F1049" s="212" t="str">
        <f t="shared" si="123"/>
        <v/>
      </c>
      <c r="G1049" s="212" t="str">
        <f t="shared" si="124"/>
        <v/>
      </c>
      <c r="H1049" s="92">
        <f>IF(OR(ERR=FALSE,AND(F1049="",G1049="")),0,IF($C$12="D",$H$13+SUM($F$14:F1049)-SUM($G$14:G1049),$H$13-SUM($F$14:F1049)+SUM($G$14:G1049)))</f>
        <v>0</v>
      </c>
      <c r="I1049" s="7"/>
    </row>
    <row r="1050" spans="1:9">
      <c r="A1050" s="89">
        <f t="shared" si="118"/>
        <v>1037</v>
      </c>
      <c r="B1050" s="185" t="str">
        <f t="shared" si="119"/>
        <v/>
      </c>
      <c r="C1050" s="90" t="str">
        <f t="shared" si="120"/>
        <v/>
      </c>
      <c r="D1050" s="89" t="str">
        <f t="shared" si="121"/>
        <v/>
      </c>
      <c r="E1050" s="91" t="str">
        <f t="shared" si="122"/>
        <v/>
      </c>
      <c r="F1050" s="212" t="str">
        <f t="shared" si="123"/>
        <v/>
      </c>
      <c r="G1050" s="212" t="str">
        <f t="shared" si="124"/>
        <v/>
      </c>
      <c r="H1050" s="92">
        <f>IF(OR(ERR=FALSE,AND(F1050="",G1050="")),0,IF($C$12="D",$H$13+SUM($F$14:F1050)-SUM($G$14:G1050),$H$13-SUM($F$14:F1050)+SUM($G$14:G1050)))</f>
        <v>0</v>
      </c>
      <c r="I1050" s="7"/>
    </row>
    <row r="1051" spans="1:9">
      <c r="A1051" s="89">
        <f t="shared" si="118"/>
        <v>1038</v>
      </c>
      <c r="B1051" s="185" t="str">
        <f t="shared" si="119"/>
        <v/>
      </c>
      <c r="C1051" s="90" t="str">
        <f t="shared" si="120"/>
        <v/>
      </c>
      <c r="D1051" s="89" t="str">
        <f t="shared" si="121"/>
        <v/>
      </c>
      <c r="E1051" s="91" t="str">
        <f t="shared" si="122"/>
        <v/>
      </c>
      <c r="F1051" s="212" t="str">
        <f t="shared" si="123"/>
        <v/>
      </c>
      <c r="G1051" s="212" t="str">
        <f t="shared" si="124"/>
        <v/>
      </c>
      <c r="H1051" s="92">
        <f>IF(OR(ERR=FALSE,AND(F1051="",G1051="")),0,IF($C$12="D",$H$13+SUM($F$14:F1051)-SUM($G$14:G1051),$H$13-SUM($F$14:F1051)+SUM($G$14:G1051)))</f>
        <v>0</v>
      </c>
      <c r="I1051" s="7"/>
    </row>
    <row r="1052" spans="1:9">
      <c r="A1052" s="89">
        <f t="shared" si="118"/>
        <v>1039</v>
      </c>
      <c r="B1052" s="185" t="str">
        <f t="shared" si="119"/>
        <v/>
      </c>
      <c r="C1052" s="90" t="str">
        <f t="shared" si="120"/>
        <v/>
      </c>
      <c r="D1052" s="89" t="str">
        <f t="shared" si="121"/>
        <v/>
      </c>
      <c r="E1052" s="91" t="str">
        <f t="shared" si="122"/>
        <v/>
      </c>
      <c r="F1052" s="212" t="str">
        <f t="shared" si="123"/>
        <v/>
      </c>
      <c r="G1052" s="212" t="str">
        <f t="shared" si="124"/>
        <v/>
      </c>
      <c r="H1052" s="92">
        <f>IF(OR(ERR=FALSE,AND(F1052="",G1052="")),0,IF($C$12="D",$H$13+SUM($F$14:F1052)-SUM($G$14:G1052),$H$13-SUM($F$14:F1052)+SUM($G$14:G1052)))</f>
        <v>0</v>
      </c>
      <c r="I1052" s="7"/>
    </row>
    <row r="1053" spans="1:9">
      <c r="A1053" s="89">
        <f t="shared" si="118"/>
        <v>1040</v>
      </c>
      <c r="B1053" s="185" t="str">
        <f t="shared" si="119"/>
        <v/>
      </c>
      <c r="C1053" s="90" t="str">
        <f t="shared" si="120"/>
        <v/>
      </c>
      <c r="D1053" s="89" t="str">
        <f t="shared" si="121"/>
        <v/>
      </c>
      <c r="E1053" s="91" t="str">
        <f t="shared" si="122"/>
        <v/>
      </c>
      <c r="F1053" s="212" t="str">
        <f t="shared" si="123"/>
        <v/>
      </c>
      <c r="G1053" s="212" t="str">
        <f t="shared" si="124"/>
        <v/>
      </c>
      <c r="H1053" s="92">
        <f>IF(OR(ERR=FALSE,AND(F1053="",G1053="")),0,IF($C$12="D",$H$13+SUM($F$14:F1053)-SUM($G$14:G1053),$H$13-SUM($F$14:F1053)+SUM($G$14:G1053)))</f>
        <v>0</v>
      </c>
      <c r="I1053" s="7"/>
    </row>
    <row r="1054" spans="1:9">
      <c r="A1054" s="89">
        <f t="shared" si="118"/>
        <v>1041</v>
      </c>
      <c r="B1054" s="185" t="str">
        <f t="shared" si="119"/>
        <v/>
      </c>
      <c r="C1054" s="90" t="str">
        <f t="shared" si="120"/>
        <v/>
      </c>
      <c r="D1054" s="89" t="str">
        <f t="shared" si="121"/>
        <v/>
      </c>
      <c r="E1054" s="91" t="str">
        <f t="shared" si="122"/>
        <v/>
      </c>
      <c r="F1054" s="212" t="str">
        <f t="shared" si="123"/>
        <v/>
      </c>
      <c r="G1054" s="212" t="str">
        <f t="shared" si="124"/>
        <v/>
      </c>
      <c r="H1054" s="92">
        <f>IF(OR(ERR=FALSE,AND(F1054="",G1054="")),0,IF($C$12="D",$H$13+SUM($F$14:F1054)-SUM($G$14:G1054),$H$13-SUM($F$14:F1054)+SUM($G$14:G1054)))</f>
        <v>0</v>
      </c>
      <c r="I1054" s="7"/>
    </row>
    <row r="1055" spans="1:9">
      <c r="A1055" s="89">
        <f t="shared" si="118"/>
        <v>1042</v>
      </c>
      <c r="B1055" s="185" t="str">
        <f t="shared" si="119"/>
        <v/>
      </c>
      <c r="C1055" s="90" t="str">
        <f t="shared" si="120"/>
        <v/>
      </c>
      <c r="D1055" s="89" t="str">
        <f t="shared" si="121"/>
        <v/>
      </c>
      <c r="E1055" s="91" t="str">
        <f t="shared" si="122"/>
        <v/>
      </c>
      <c r="F1055" s="212" t="str">
        <f t="shared" si="123"/>
        <v/>
      </c>
      <c r="G1055" s="212" t="str">
        <f t="shared" si="124"/>
        <v/>
      </c>
      <c r="H1055" s="92">
        <f>IF(OR(ERR=FALSE,AND(F1055="",G1055="")),0,IF($C$12="D",$H$13+SUM($F$14:F1055)-SUM($G$14:G1055),$H$13-SUM($F$14:F1055)+SUM($G$14:G1055)))</f>
        <v>0</v>
      </c>
      <c r="I1055" s="7"/>
    </row>
    <row r="1056" spans="1:9">
      <c r="A1056" s="89">
        <f t="shared" si="118"/>
        <v>1043</v>
      </c>
      <c r="B1056" s="185" t="str">
        <f t="shared" si="119"/>
        <v/>
      </c>
      <c r="C1056" s="90" t="str">
        <f t="shared" si="120"/>
        <v/>
      </c>
      <c r="D1056" s="89" t="str">
        <f t="shared" si="121"/>
        <v/>
      </c>
      <c r="E1056" s="91" t="str">
        <f t="shared" si="122"/>
        <v/>
      </c>
      <c r="F1056" s="212" t="str">
        <f t="shared" si="123"/>
        <v/>
      </c>
      <c r="G1056" s="212" t="str">
        <f t="shared" si="124"/>
        <v/>
      </c>
      <c r="H1056" s="92">
        <f>IF(OR(ERR=FALSE,AND(F1056="",G1056="")),0,IF($C$12="D",$H$13+SUM($F$14:F1056)-SUM($G$14:G1056),$H$13-SUM($F$14:F1056)+SUM($G$14:G1056)))</f>
        <v>0</v>
      </c>
      <c r="I1056" s="7"/>
    </row>
    <row r="1057" spans="1:9">
      <c r="A1057" s="89">
        <f t="shared" si="118"/>
        <v>1044</v>
      </c>
      <c r="B1057" s="185" t="str">
        <f t="shared" si="119"/>
        <v/>
      </c>
      <c r="C1057" s="90" t="str">
        <f t="shared" si="120"/>
        <v/>
      </c>
      <c r="D1057" s="89" t="str">
        <f t="shared" si="121"/>
        <v/>
      </c>
      <c r="E1057" s="91" t="str">
        <f t="shared" si="122"/>
        <v/>
      </c>
      <c r="F1057" s="212" t="str">
        <f t="shared" si="123"/>
        <v/>
      </c>
      <c r="G1057" s="212" t="str">
        <f t="shared" si="124"/>
        <v/>
      </c>
      <c r="H1057" s="92">
        <f>IF(OR(ERR=FALSE,AND(F1057="",G1057="")),0,IF($C$12="D",$H$13+SUM($F$14:F1057)-SUM($G$14:G1057),$H$13-SUM($F$14:F1057)+SUM($G$14:G1057)))</f>
        <v>0</v>
      </c>
      <c r="I1057" s="7"/>
    </row>
    <row r="1058" spans="1:9">
      <c r="A1058" s="89">
        <f t="shared" si="118"/>
        <v>1045</v>
      </c>
      <c r="B1058" s="185" t="str">
        <f t="shared" si="119"/>
        <v/>
      </c>
      <c r="C1058" s="90" t="str">
        <f t="shared" si="120"/>
        <v/>
      </c>
      <c r="D1058" s="89" t="str">
        <f t="shared" si="121"/>
        <v/>
      </c>
      <c r="E1058" s="91" t="str">
        <f t="shared" si="122"/>
        <v/>
      </c>
      <c r="F1058" s="212" t="str">
        <f t="shared" si="123"/>
        <v/>
      </c>
      <c r="G1058" s="212" t="str">
        <f t="shared" si="124"/>
        <v/>
      </c>
      <c r="H1058" s="92">
        <f>IF(OR(ERR=FALSE,AND(F1058="",G1058="")),0,IF($C$12="D",$H$13+SUM($F$14:F1058)-SUM($G$14:G1058),$H$13-SUM($F$14:F1058)+SUM($G$14:G1058)))</f>
        <v>0</v>
      </c>
      <c r="I1058" s="7"/>
    </row>
    <row r="1059" spans="1:9">
      <c r="A1059" s="89">
        <f t="shared" si="118"/>
        <v>1046</v>
      </c>
      <c r="B1059" s="185" t="str">
        <f t="shared" si="119"/>
        <v/>
      </c>
      <c r="C1059" s="90" t="str">
        <f t="shared" si="120"/>
        <v/>
      </c>
      <c r="D1059" s="89" t="str">
        <f t="shared" si="121"/>
        <v/>
      </c>
      <c r="E1059" s="91" t="str">
        <f t="shared" si="122"/>
        <v/>
      </c>
      <c r="F1059" s="212" t="str">
        <f t="shared" si="123"/>
        <v/>
      </c>
      <c r="G1059" s="212" t="str">
        <f t="shared" si="124"/>
        <v/>
      </c>
      <c r="H1059" s="92">
        <f>IF(OR(ERR=FALSE,AND(F1059="",G1059="")),0,IF($C$12="D",$H$13+SUM($F$14:F1059)-SUM($G$14:G1059),$H$13-SUM($F$14:F1059)+SUM($G$14:G1059)))</f>
        <v>0</v>
      </c>
      <c r="I1059" s="7"/>
    </row>
    <row r="1060" spans="1:9">
      <c r="A1060" s="89">
        <f t="shared" si="118"/>
        <v>1047</v>
      </c>
      <c r="B1060" s="185" t="str">
        <f t="shared" si="119"/>
        <v/>
      </c>
      <c r="C1060" s="90" t="str">
        <f t="shared" si="120"/>
        <v/>
      </c>
      <c r="D1060" s="89" t="str">
        <f t="shared" si="121"/>
        <v/>
      </c>
      <c r="E1060" s="91" t="str">
        <f t="shared" si="122"/>
        <v/>
      </c>
      <c r="F1060" s="212" t="str">
        <f t="shared" si="123"/>
        <v/>
      </c>
      <c r="G1060" s="212" t="str">
        <f t="shared" si="124"/>
        <v/>
      </c>
      <c r="H1060" s="92">
        <f>IF(OR(ERR=FALSE,AND(F1060="",G1060="")),0,IF($C$12="D",$H$13+SUM($F$14:F1060)-SUM($G$14:G1060),$H$13-SUM($F$14:F1060)+SUM($G$14:G1060)))</f>
        <v>0</v>
      </c>
      <c r="I1060" s="7"/>
    </row>
    <row r="1061" spans="1:9">
      <c r="A1061" s="89">
        <f t="shared" si="118"/>
        <v>1048</v>
      </c>
      <c r="B1061" s="185" t="str">
        <f t="shared" si="119"/>
        <v/>
      </c>
      <c r="C1061" s="90" t="str">
        <f t="shared" si="120"/>
        <v/>
      </c>
      <c r="D1061" s="89" t="str">
        <f t="shared" si="121"/>
        <v/>
      </c>
      <c r="E1061" s="91" t="str">
        <f t="shared" si="122"/>
        <v/>
      </c>
      <c r="F1061" s="212" t="str">
        <f t="shared" si="123"/>
        <v/>
      </c>
      <c r="G1061" s="212" t="str">
        <f t="shared" si="124"/>
        <v/>
      </c>
      <c r="H1061" s="92">
        <f>IF(OR(ERR=FALSE,AND(F1061="",G1061="")),0,IF($C$12="D",$H$13+SUM($F$14:F1061)-SUM($G$14:G1061),$H$13-SUM($F$14:F1061)+SUM($G$14:G1061)))</f>
        <v>0</v>
      </c>
      <c r="I1061" s="7"/>
    </row>
    <row r="1062" spans="1:9">
      <c r="A1062" s="89">
        <f t="shared" si="118"/>
        <v>1049</v>
      </c>
      <c r="B1062" s="185" t="str">
        <f t="shared" si="119"/>
        <v/>
      </c>
      <c r="C1062" s="90" t="str">
        <f t="shared" si="120"/>
        <v/>
      </c>
      <c r="D1062" s="89" t="str">
        <f t="shared" si="121"/>
        <v/>
      </c>
      <c r="E1062" s="91" t="str">
        <f t="shared" si="122"/>
        <v/>
      </c>
      <c r="F1062" s="212" t="str">
        <f t="shared" si="123"/>
        <v/>
      </c>
      <c r="G1062" s="212" t="str">
        <f t="shared" si="124"/>
        <v/>
      </c>
      <c r="H1062" s="92">
        <f>IF(OR(ERR=FALSE,AND(F1062="",G1062="")),0,IF($C$12="D",$H$13+SUM($F$14:F1062)-SUM($G$14:G1062),$H$13-SUM($F$14:F1062)+SUM($G$14:G1062)))</f>
        <v>0</v>
      </c>
      <c r="I1062" s="7"/>
    </row>
    <row r="1063" spans="1:9">
      <c r="A1063" s="89">
        <f t="shared" si="118"/>
        <v>1050</v>
      </c>
      <c r="B1063" s="185" t="str">
        <f t="shared" si="119"/>
        <v/>
      </c>
      <c r="C1063" s="90" t="str">
        <f t="shared" si="120"/>
        <v/>
      </c>
      <c r="D1063" s="89" t="str">
        <f t="shared" si="121"/>
        <v/>
      </c>
      <c r="E1063" s="91" t="str">
        <f t="shared" si="122"/>
        <v/>
      </c>
      <c r="F1063" s="212" t="str">
        <f t="shared" si="123"/>
        <v/>
      </c>
      <c r="G1063" s="212" t="str">
        <f t="shared" si="124"/>
        <v/>
      </c>
      <c r="H1063" s="92">
        <f>IF(OR(ERR=FALSE,AND(F1063="",G1063="")),0,IF($C$12="D",$H$13+SUM($F$14:F1063)-SUM($G$14:G1063),$H$13-SUM($F$14:F1063)+SUM($G$14:G1063)))</f>
        <v>0</v>
      </c>
      <c r="I1063" s="7"/>
    </row>
    <row r="1064" spans="1:9">
      <c r="A1064" s="89">
        <f t="shared" si="118"/>
        <v>1051</v>
      </c>
      <c r="B1064" s="185" t="str">
        <f t="shared" si="119"/>
        <v/>
      </c>
      <c r="C1064" s="90" t="str">
        <f t="shared" si="120"/>
        <v/>
      </c>
      <c r="D1064" s="89" t="str">
        <f t="shared" si="121"/>
        <v/>
      </c>
      <c r="E1064" s="91" t="str">
        <f t="shared" si="122"/>
        <v/>
      </c>
      <c r="F1064" s="212" t="str">
        <f t="shared" si="123"/>
        <v/>
      </c>
      <c r="G1064" s="212" t="str">
        <f t="shared" si="124"/>
        <v/>
      </c>
      <c r="H1064" s="92">
        <f>IF(OR(ERR=FALSE,AND(F1064="",G1064="")),0,IF($C$12="D",$H$13+SUM($F$14:F1064)-SUM($G$14:G1064),$H$13-SUM($F$14:F1064)+SUM($G$14:G1064)))</f>
        <v>0</v>
      </c>
      <c r="I1064" s="7"/>
    </row>
    <row r="1065" spans="1:9">
      <c r="A1065" s="89">
        <f t="shared" si="118"/>
        <v>1052</v>
      </c>
      <c r="B1065" s="185" t="str">
        <f t="shared" si="119"/>
        <v/>
      </c>
      <c r="C1065" s="90" t="str">
        <f t="shared" si="120"/>
        <v/>
      </c>
      <c r="D1065" s="89" t="str">
        <f t="shared" si="121"/>
        <v/>
      </c>
      <c r="E1065" s="91" t="str">
        <f t="shared" si="122"/>
        <v/>
      </c>
      <c r="F1065" s="212" t="str">
        <f t="shared" si="123"/>
        <v/>
      </c>
      <c r="G1065" s="212" t="str">
        <f t="shared" si="124"/>
        <v/>
      </c>
      <c r="H1065" s="92">
        <f>IF(OR(ERR=FALSE,AND(F1065="",G1065="")),0,IF($C$12="D",$H$13+SUM($F$14:F1065)-SUM($G$14:G1065),$H$13-SUM($F$14:F1065)+SUM($G$14:G1065)))</f>
        <v>0</v>
      </c>
      <c r="I1065" s="7"/>
    </row>
    <row r="1066" spans="1:9">
      <c r="A1066" s="89">
        <f t="shared" si="118"/>
        <v>1053</v>
      </c>
      <c r="B1066" s="185" t="str">
        <f t="shared" si="119"/>
        <v/>
      </c>
      <c r="C1066" s="90" t="str">
        <f t="shared" si="120"/>
        <v/>
      </c>
      <c r="D1066" s="89" t="str">
        <f t="shared" si="121"/>
        <v/>
      </c>
      <c r="E1066" s="91" t="str">
        <f t="shared" si="122"/>
        <v/>
      </c>
      <c r="F1066" s="212" t="str">
        <f t="shared" si="123"/>
        <v/>
      </c>
      <c r="G1066" s="212" t="str">
        <f t="shared" si="124"/>
        <v/>
      </c>
      <c r="H1066" s="92">
        <f>IF(OR(ERR=FALSE,AND(F1066="",G1066="")),0,IF($C$12="D",$H$13+SUM($F$14:F1066)-SUM($G$14:G1066),$H$13-SUM($F$14:F1066)+SUM($G$14:G1066)))</f>
        <v>0</v>
      </c>
      <c r="I1066" s="7"/>
    </row>
    <row r="1067" spans="1:9">
      <c r="A1067" s="89">
        <f t="shared" si="118"/>
        <v>1054</v>
      </c>
      <c r="B1067" s="185" t="str">
        <f t="shared" si="119"/>
        <v/>
      </c>
      <c r="C1067" s="90" t="str">
        <f t="shared" si="120"/>
        <v/>
      </c>
      <c r="D1067" s="89" t="str">
        <f t="shared" si="121"/>
        <v/>
      </c>
      <c r="E1067" s="91" t="str">
        <f t="shared" si="122"/>
        <v/>
      </c>
      <c r="F1067" s="212" t="str">
        <f t="shared" si="123"/>
        <v/>
      </c>
      <c r="G1067" s="212" t="str">
        <f t="shared" si="124"/>
        <v/>
      </c>
      <c r="H1067" s="92">
        <f>IF(OR(ERR=FALSE,AND(F1067="",G1067="")),0,IF($C$12="D",$H$13+SUM($F$14:F1067)-SUM($G$14:G1067),$H$13-SUM($F$14:F1067)+SUM($G$14:G1067)))</f>
        <v>0</v>
      </c>
      <c r="I1067" s="7"/>
    </row>
    <row r="1068" spans="1:9">
      <c r="A1068" s="89">
        <f t="shared" ref="A1068:A1131" si="125">A1067+1</f>
        <v>1055</v>
      </c>
      <c r="B1068" s="185" t="str">
        <f t="shared" si="119"/>
        <v/>
      </c>
      <c r="C1068" s="90" t="str">
        <f t="shared" si="120"/>
        <v/>
      </c>
      <c r="D1068" s="89" t="str">
        <f t="shared" si="121"/>
        <v/>
      </c>
      <c r="E1068" s="91" t="str">
        <f t="shared" si="122"/>
        <v/>
      </c>
      <c r="F1068" s="212" t="str">
        <f t="shared" si="123"/>
        <v/>
      </c>
      <c r="G1068" s="212" t="str">
        <f t="shared" si="124"/>
        <v/>
      </c>
      <c r="H1068" s="92">
        <f>IF(OR(ERR=FALSE,AND(F1068="",G1068="")),0,IF($C$12="D",$H$13+SUM($F$14:F1068)-SUM($G$14:G1068),$H$13-SUM($F$14:F1068)+SUM($G$14:G1068)))</f>
        <v>0</v>
      </c>
      <c r="I1068" s="7"/>
    </row>
    <row r="1069" spans="1:9">
      <c r="A1069" s="89">
        <f t="shared" si="125"/>
        <v>1056</v>
      </c>
      <c r="B1069" s="185" t="str">
        <f t="shared" si="119"/>
        <v/>
      </c>
      <c r="C1069" s="90" t="str">
        <f t="shared" si="120"/>
        <v/>
      </c>
      <c r="D1069" s="89" t="str">
        <f t="shared" si="121"/>
        <v/>
      </c>
      <c r="E1069" s="91" t="str">
        <f t="shared" si="122"/>
        <v/>
      </c>
      <c r="F1069" s="212" t="str">
        <f t="shared" si="123"/>
        <v/>
      </c>
      <c r="G1069" s="212" t="str">
        <f t="shared" si="124"/>
        <v/>
      </c>
      <c r="H1069" s="92">
        <f>IF(OR(ERR=FALSE,AND(F1069="",G1069="")),0,IF($C$12="D",$H$13+SUM($F$14:F1069)-SUM($G$14:G1069),$H$13-SUM($F$14:F1069)+SUM($G$14:G1069)))</f>
        <v>0</v>
      </c>
      <c r="I1069" s="7"/>
    </row>
    <row r="1070" spans="1:9">
      <c r="A1070" s="89">
        <f t="shared" si="125"/>
        <v>1057</v>
      </c>
      <c r="B1070" s="185" t="str">
        <f t="shared" si="119"/>
        <v/>
      </c>
      <c r="C1070" s="90" t="str">
        <f t="shared" si="120"/>
        <v/>
      </c>
      <c r="D1070" s="89" t="str">
        <f t="shared" si="121"/>
        <v/>
      </c>
      <c r="E1070" s="91" t="str">
        <f t="shared" si="122"/>
        <v/>
      </c>
      <c r="F1070" s="212" t="str">
        <f t="shared" si="123"/>
        <v/>
      </c>
      <c r="G1070" s="212" t="str">
        <f t="shared" si="124"/>
        <v/>
      </c>
      <c r="H1070" s="92">
        <f>IF(OR(ERR=FALSE,AND(F1070="",G1070="")),0,IF($C$12="D",$H$13+SUM($F$14:F1070)-SUM($G$14:G1070),$H$13-SUM($F$14:F1070)+SUM($G$14:G1070)))</f>
        <v>0</v>
      </c>
      <c r="I1070" s="7"/>
    </row>
    <row r="1071" spans="1:9">
      <c r="A1071" s="89">
        <f t="shared" si="125"/>
        <v>1058</v>
      </c>
      <c r="B1071" s="185" t="str">
        <f t="shared" si="119"/>
        <v/>
      </c>
      <c r="C1071" s="90" t="str">
        <f t="shared" si="120"/>
        <v/>
      </c>
      <c r="D1071" s="89" t="str">
        <f t="shared" si="121"/>
        <v/>
      </c>
      <c r="E1071" s="91" t="str">
        <f t="shared" si="122"/>
        <v/>
      </c>
      <c r="F1071" s="212" t="str">
        <f t="shared" si="123"/>
        <v/>
      </c>
      <c r="G1071" s="212" t="str">
        <f t="shared" si="124"/>
        <v/>
      </c>
      <c r="H1071" s="92">
        <f>IF(OR(ERR=FALSE,AND(F1071="",G1071="")),0,IF($C$12="D",$H$13+SUM($F$14:F1071)-SUM($G$14:G1071),$H$13-SUM($F$14:F1071)+SUM($G$14:G1071)))</f>
        <v>0</v>
      </c>
      <c r="I1071" s="7"/>
    </row>
    <row r="1072" spans="1:9">
      <c r="A1072" s="89">
        <f t="shared" si="125"/>
        <v>1059</v>
      </c>
      <c r="B1072" s="185" t="str">
        <f t="shared" si="119"/>
        <v/>
      </c>
      <c r="C1072" s="90" t="str">
        <f t="shared" si="120"/>
        <v/>
      </c>
      <c r="D1072" s="89" t="str">
        <f t="shared" si="121"/>
        <v/>
      </c>
      <c r="E1072" s="91" t="str">
        <f t="shared" si="122"/>
        <v/>
      </c>
      <c r="F1072" s="212" t="str">
        <f t="shared" si="123"/>
        <v/>
      </c>
      <c r="G1072" s="212" t="str">
        <f t="shared" si="124"/>
        <v/>
      </c>
      <c r="H1072" s="92">
        <f>IF(OR(ERR=FALSE,AND(F1072="",G1072="")),0,IF($C$12="D",$H$13+SUM($F$14:F1072)-SUM($G$14:G1072),$H$13-SUM($F$14:F1072)+SUM($G$14:G1072)))</f>
        <v>0</v>
      </c>
      <c r="I1072" s="7"/>
    </row>
    <row r="1073" spans="1:9">
      <c r="A1073" s="89">
        <f t="shared" si="125"/>
        <v>1060</v>
      </c>
      <c r="B1073" s="185" t="str">
        <f t="shared" si="119"/>
        <v/>
      </c>
      <c r="C1073" s="90" t="str">
        <f t="shared" si="120"/>
        <v/>
      </c>
      <c r="D1073" s="89" t="str">
        <f t="shared" si="121"/>
        <v/>
      </c>
      <c r="E1073" s="91" t="str">
        <f t="shared" si="122"/>
        <v/>
      </c>
      <c r="F1073" s="212" t="str">
        <f t="shared" si="123"/>
        <v/>
      </c>
      <c r="G1073" s="212" t="str">
        <f t="shared" si="124"/>
        <v/>
      </c>
      <c r="H1073" s="92">
        <f>IF(OR(ERR=FALSE,AND(F1073="",G1073="")),0,IF($C$12="D",$H$13+SUM($F$14:F1073)-SUM($G$14:G1073),$H$13-SUM($F$14:F1073)+SUM($G$14:G1073)))</f>
        <v>0</v>
      </c>
      <c r="I1073" s="7"/>
    </row>
    <row r="1074" spans="1:9">
      <c r="A1074" s="89">
        <f t="shared" si="125"/>
        <v>1061</v>
      </c>
      <c r="B1074" s="185" t="str">
        <f t="shared" si="119"/>
        <v/>
      </c>
      <c r="C1074" s="90" t="str">
        <f t="shared" si="120"/>
        <v/>
      </c>
      <c r="D1074" s="89" t="str">
        <f t="shared" si="121"/>
        <v/>
      </c>
      <c r="E1074" s="91" t="str">
        <f t="shared" si="122"/>
        <v/>
      </c>
      <c r="F1074" s="212" t="str">
        <f t="shared" si="123"/>
        <v/>
      </c>
      <c r="G1074" s="212" t="str">
        <f t="shared" si="124"/>
        <v/>
      </c>
      <c r="H1074" s="92">
        <f>IF(OR(ERR=FALSE,AND(F1074="",G1074="")),0,IF($C$12="D",$H$13+SUM($F$14:F1074)-SUM($G$14:G1074),$H$13-SUM($F$14:F1074)+SUM($G$14:G1074)))</f>
        <v>0</v>
      </c>
      <c r="I1074" s="7"/>
    </row>
    <row r="1075" spans="1:9">
      <c r="A1075" s="89">
        <f t="shared" si="125"/>
        <v>1062</v>
      </c>
      <c r="B1075" s="185" t="str">
        <f t="shared" si="119"/>
        <v/>
      </c>
      <c r="C1075" s="90" t="str">
        <f t="shared" si="120"/>
        <v/>
      </c>
      <c r="D1075" s="89" t="str">
        <f t="shared" si="121"/>
        <v/>
      </c>
      <c r="E1075" s="91" t="str">
        <f t="shared" si="122"/>
        <v/>
      </c>
      <c r="F1075" s="212" t="str">
        <f t="shared" si="123"/>
        <v/>
      </c>
      <c r="G1075" s="212" t="str">
        <f t="shared" si="124"/>
        <v/>
      </c>
      <c r="H1075" s="92">
        <f>IF(OR(ERR=FALSE,AND(F1075="",G1075="")),0,IF($C$12="D",$H$13+SUM($F$14:F1075)-SUM($G$14:G1075),$H$13-SUM($F$14:F1075)+SUM($G$14:G1075)))</f>
        <v>0</v>
      </c>
      <c r="I1075" s="7"/>
    </row>
    <row r="1076" spans="1:9">
      <c r="A1076" s="89">
        <f t="shared" si="125"/>
        <v>1063</v>
      </c>
      <c r="B1076" s="185" t="str">
        <f t="shared" si="119"/>
        <v/>
      </c>
      <c r="C1076" s="90" t="str">
        <f t="shared" si="120"/>
        <v/>
      </c>
      <c r="D1076" s="89" t="str">
        <f t="shared" si="121"/>
        <v/>
      </c>
      <c r="E1076" s="91" t="str">
        <f t="shared" si="122"/>
        <v/>
      </c>
      <c r="F1076" s="212" t="str">
        <f t="shared" si="123"/>
        <v/>
      </c>
      <c r="G1076" s="212" t="str">
        <f t="shared" si="124"/>
        <v/>
      </c>
      <c r="H1076" s="92">
        <f>IF(OR(ERR=FALSE,AND(F1076="",G1076="")),0,IF($C$12="D",$H$13+SUM($F$14:F1076)-SUM($G$14:G1076),$H$13-SUM($F$14:F1076)+SUM($G$14:G1076)))</f>
        <v>0</v>
      </c>
      <c r="I1076" s="7"/>
    </row>
    <row r="1077" spans="1:9">
      <c r="A1077" s="89">
        <f t="shared" si="125"/>
        <v>1064</v>
      </c>
      <c r="B1077" s="185" t="str">
        <f t="shared" si="119"/>
        <v/>
      </c>
      <c r="C1077" s="90" t="str">
        <f t="shared" si="120"/>
        <v/>
      </c>
      <c r="D1077" s="89" t="str">
        <f t="shared" si="121"/>
        <v/>
      </c>
      <c r="E1077" s="91" t="str">
        <f t="shared" si="122"/>
        <v/>
      </c>
      <c r="F1077" s="212" t="str">
        <f t="shared" si="123"/>
        <v/>
      </c>
      <c r="G1077" s="212" t="str">
        <f t="shared" si="124"/>
        <v/>
      </c>
      <c r="H1077" s="92">
        <f>IF(OR(ERR=FALSE,AND(F1077="",G1077="")),0,IF($C$12="D",$H$13+SUM($F$14:F1077)-SUM($G$14:G1077),$H$13-SUM($F$14:F1077)+SUM($G$14:G1077)))</f>
        <v>0</v>
      </c>
      <c r="I1077" s="7"/>
    </row>
    <row r="1078" spans="1:9">
      <c r="A1078" s="89">
        <f t="shared" si="125"/>
        <v>1065</v>
      </c>
      <c r="B1078" s="185" t="str">
        <f t="shared" si="119"/>
        <v/>
      </c>
      <c r="C1078" s="90" t="str">
        <f t="shared" si="120"/>
        <v/>
      </c>
      <c r="D1078" s="89" t="str">
        <f t="shared" si="121"/>
        <v/>
      </c>
      <c r="E1078" s="91" t="str">
        <f t="shared" si="122"/>
        <v/>
      </c>
      <c r="F1078" s="212" t="str">
        <f t="shared" si="123"/>
        <v/>
      </c>
      <c r="G1078" s="212" t="str">
        <f t="shared" si="124"/>
        <v/>
      </c>
      <c r="H1078" s="92">
        <f>IF(OR(ERR=FALSE,AND(F1078="",G1078="")),0,IF($C$12="D",$H$13+SUM($F$14:F1078)-SUM($G$14:G1078),$H$13-SUM($F$14:F1078)+SUM($G$14:G1078)))</f>
        <v>0</v>
      </c>
      <c r="I1078" s="7"/>
    </row>
    <row r="1079" spans="1:9">
      <c r="A1079" s="89">
        <f t="shared" si="125"/>
        <v>1066</v>
      </c>
      <c r="B1079" s="185" t="str">
        <f t="shared" si="119"/>
        <v/>
      </c>
      <c r="C1079" s="90" t="str">
        <f t="shared" si="120"/>
        <v/>
      </c>
      <c r="D1079" s="89" t="str">
        <f t="shared" si="121"/>
        <v/>
      </c>
      <c r="E1079" s="91" t="str">
        <f t="shared" si="122"/>
        <v/>
      </c>
      <c r="F1079" s="212" t="str">
        <f t="shared" si="123"/>
        <v/>
      </c>
      <c r="G1079" s="212" t="str">
        <f t="shared" si="124"/>
        <v/>
      </c>
      <c r="H1079" s="92">
        <f>IF(OR(ERR=FALSE,AND(F1079="",G1079="")),0,IF($C$12="D",$H$13+SUM($F$14:F1079)-SUM($G$14:G1079),$H$13-SUM($F$14:F1079)+SUM($G$14:G1079)))</f>
        <v>0</v>
      </c>
      <c r="I1079" s="7"/>
    </row>
    <row r="1080" spans="1:9">
      <c r="A1080" s="89">
        <f t="shared" si="125"/>
        <v>1067</v>
      </c>
      <c r="B1080" s="185" t="str">
        <f t="shared" si="119"/>
        <v/>
      </c>
      <c r="C1080" s="90" t="str">
        <f t="shared" si="120"/>
        <v/>
      </c>
      <c r="D1080" s="89" t="str">
        <f t="shared" si="121"/>
        <v/>
      </c>
      <c r="E1080" s="91" t="str">
        <f t="shared" si="122"/>
        <v/>
      </c>
      <c r="F1080" s="212" t="str">
        <f t="shared" si="123"/>
        <v/>
      </c>
      <c r="G1080" s="212" t="str">
        <f t="shared" si="124"/>
        <v/>
      </c>
      <c r="H1080" s="92">
        <f>IF(OR(ERR=FALSE,AND(F1080="",G1080="")),0,IF($C$12="D",$H$13+SUM($F$14:F1080)-SUM($G$14:G1080),$H$13-SUM($F$14:F1080)+SUM($G$14:G1080)))</f>
        <v>0</v>
      </c>
      <c r="I1080" s="7"/>
    </row>
    <row r="1081" spans="1:9">
      <c r="A1081" s="89">
        <f t="shared" si="125"/>
        <v>1068</v>
      </c>
      <c r="B1081" s="185" t="str">
        <f t="shared" si="119"/>
        <v/>
      </c>
      <c r="C1081" s="90" t="str">
        <f t="shared" si="120"/>
        <v/>
      </c>
      <c r="D1081" s="89" t="str">
        <f t="shared" si="121"/>
        <v/>
      </c>
      <c r="E1081" s="91" t="str">
        <f t="shared" si="122"/>
        <v/>
      </c>
      <c r="F1081" s="212" t="str">
        <f t="shared" si="123"/>
        <v/>
      </c>
      <c r="G1081" s="212" t="str">
        <f t="shared" si="124"/>
        <v/>
      </c>
      <c r="H1081" s="92">
        <f>IF(OR(ERR=FALSE,AND(F1081="",G1081="")),0,IF($C$12="D",$H$13+SUM($F$14:F1081)-SUM($G$14:G1081),$H$13-SUM($F$14:F1081)+SUM($G$14:G1081)))</f>
        <v>0</v>
      </c>
      <c r="I1081" s="7"/>
    </row>
    <row r="1082" spans="1:9">
      <c r="A1082" s="89">
        <f t="shared" si="125"/>
        <v>1069</v>
      </c>
      <c r="B1082" s="185" t="str">
        <f t="shared" ref="B1082:B1088" si="126">IF(ISERROR(VLOOKUP(A1082&amp;H$9,JU_AKUN,6,FALSE)=TRUE),"",VLOOKUP(A1082&amp;H$9,JU_AKUN,6,FALSE))</f>
        <v/>
      </c>
      <c r="C1082" s="90" t="str">
        <f t="shared" ref="C1082:C1088" si="127">IF(ISERROR(VLOOKUP(A1082&amp;H$9,JU_AKUN,7,FALSE)=TRUE),"",VLOOKUP(A1082&amp;H$9,JU_AKUN,7,FALSE))</f>
        <v/>
      </c>
      <c r="D1082" s="89" t="str">
        <f t="shared" ref="D1082:D1088" si="128">IF(ISERROR(VLOOKUP(A1082&amp;H$9,JU_AKUN,8,FALSE)=TRUE),"",VLOOKUP(A1082&amp;H$9,JU_AKUN,8,FALSE))</f>
        <v/>
      </c>
      <c r="E1082" s="91" t="str">
        <f t="shared" ref="E1082:E1088" si="129">IF(ISERROR(VLOOKUP(A1082&amp;H$9,JU_AKUN,9,FALSE)=TRUE),"",VLOOKUP(A1082&amp;H$9,JU_AKUN,9,FALSE))</f>
        <v/>
      </c>
      <c r="F1082" s="212" t="str">
        <f t="shared" ref="F1082:F1088" si="130">IF(ISERROR(VLOOKUP(A1082&amp;H$9,JU_AKUN,14,FALSE)=TRUE),"",VLOOKUP(A1082&amp;H$9,JU_AKUN,14,FALSE))</f>
        <v/>
      </c>
      <c r="G1082" s="212" t="str">
        <f t="shared" ref="G1082:G1088" si="131">IF(ISERROR(VLOOKUP(A1082&amp;H$9,JU_AKUN,15,FALSE)=TRUE),"",VLOOKUP(A1082&amp;H$9,JU_AKUN,15,FALSE))</f>
        <v/>
      </c>
      <c r="H1082" s="92">
        <f>IF(OR(ERR=FALSE,AND(F1082="",G1082="")),0,IF($C$12="D",$H$13+SUM($F$14:F1082)-SUM($G$14:G1082),$H$13-SUM($F$14:F1082)+SUM($G$14:G1082)))</f>
        <v>0</v>
      </c>
      <c r="I1082" s="7"/>
    </row>
    <row r="1083" spans="1:9">
      <c r="A1083" s="89">
        <f t="shared" si="125"/>
        <v>1070</v>
      </c>
      <c r="B1083" s="185" t="str">
        <f t="shared" si="126"/>
        <v/>
      </c>
      <c r="C1083" s="90" t="str">
        <f t="shared" si="127"/>
        <v/>
      </c>
      <c r="D1083" s="89" t="str">
        <f t="shared" si="128"/>
        <v/>
      </c>
      <c r="E1083" s="91" t="str">
        <f t="shared" si="129"/>
        <v/>
      </c>
      <c r="F1083" s="212" t="str">
        <f t="shared" si="130"/>
        <v/>
      </c>
      <c r="G1083" s="212" t="str">
        <f t="shared" si="131"/>
        <v/>
      </c>
      <c r="H1083" s="92">
        <f>IF(OR(ERR=FALSE,AND(F1083="",G1083="")),0,IF($C$12="D",$H$13+SUM($F$14:F1083)-SUM($G$14:G1083),$H$13-SUM($F$14:F1083)+SUM($G$14:G1083)))</f>
        <v>0</v>
      </c>
      <c r="I1083" s="7"/>
    </row>
    <row r="1084" spans="1:9">
      <c r="A1084" s="89">
        <f t="shared" si="125"/>
        <v>1071</v>
      </c>
      <c r="B1084" s="185" t="str">
        <f t="shared" si="126"/>
        <v/>
      </c>
      <c r="C1084" s="90" t="str">
        <f t="shared" si="127"/>
        <v/>
      </c>
      <c r="D1084" s="89" t="str">
        <f t="shared" si="128"/>
        <v/>
      </c>
      <c r="E1084" s="91" t="str">
        <f t="shared" si="129"/>
        <v/>
      </c>
      <c r="F1084" s="212" t="str">
        <f t="shared" si="130"/>
        <v/>
      </c>
      <c r="G1084" s="212" t="str">
        <f t="shared" si="131"/>
        <v/>
      </c>
      <c r="H1084" s="92">
        <f>IF(OR(ERR=FALSE,AND(F1084="",G1084="")),0,IF($C$12="D",$H$13+SUM($F$14:F1084)-SUM($G$14:G1084),$H$13-SUM($F$14:F1084)+SUM($G$14:G1084)))</f>
        <v>0</v>
      </c>
      <c r="I1084" s="7"/>
    </row>
    <row r="1085" spans="1:9">
      <c r="A1085" s="89">
        <f t="shared" si="125"/>
        <v>1072</v>
      </c>
      <c r="B1085" s="185" t="str">
        <f t="shared" si="126"/>
        <v/>
      </c>
      <c r="C1085" s="90" t="str">
        <f t="shared" si="127"/>
        <v/>
      </c>
      <c r="D1085" s="89" t="str">
        <f t="shared" si="128"/>
        <v/>
      </c>
      <c r="E1085" s="91" t="str">
        <f t="shared" si="129"/>
        <v/>
      </c>
      <c r="F1085" s="212" t="str">
        <f t="shared" si="130"/>
        <v/>
      </c>
      <c r="G1085" s="212" t="str">
        <f t="shared" si="131"/>
        <v/>
      </c>
      <c r="H1085" s="92">
        <f>IF(OR(ERR=FALSE,AND(F1085="",G1085="")),0,IF($C$12="D",$H$13+SUM($F$14:F1085)-SUM($G$14:G1085),$H$13-SUM($F$14:F1085)+SUM($G$14:G1085)))</f>
        <v>0</v>
      </c>
      <c r="I1085" s="7"/>
    </row>
    <row r="1086" spans="1:9">
      <c r="A1086" s="89">
        <f t="shared" si="125"/>
        <v>1073</v>
      </c>
      <c r="B1086" s="185" t="str">
        <f t="shared" si="126"/>
        <v/>
      </c>
      <c r="C1086" s="90" t="str">
        <f t="shared" si="127"/>
        <v/>
      </c>
      <c r="D1086" s="89" t="str">
        <f t="shared" si="128"/>
        <v/>
      </c>
      <c r="E1086" s="91" t="str">
        <f t="shared" si="129"/>
        <v/>
      </c>
      <c r="F1086" s="212" t="str">
        <f t="shared" si="130"/>
        <v/>
      </c>
      <c r="G1086" s="212" t="str">
        <f t="shared" si="131"/>
        <v/>
      </c>
      <c r="H1086" s="92">
        <f>IF(OR(ERR=FALSE,AND(F1086="",G1086="")),0,IF($C$12="D",$H$13+SUM($F$14:F1086)-SUM($G$14:G1086),$H$13-SUM($F$14:F1086)+SUM($G$14:G1086)))</f>
        <v>0</v>
      </c>
      <c r="I1086" s="7"/>
    </row>
    <row r="1087" spans="1:9">
      <c r="A1087" s="89">
        <f t="shared" si="125"/>
        <v>1074</v>
      </c>
      <c r="B1087" s="185" t="str">
        <f t="shared" si="126"/>
        <v/>
      </c>
      <c r="C1087" s="90" t="str">
        <f t="shared" si="127"/>
        <v/>
      </c>
      <c r="D1087" s="89" t="str">
        <f t="shared" si="128"/>
        <v/>
      </c>
      <c r="E1087" s="91" t="str">
        <f t="shared" si="129"/>
        <v/>
      </c>
      <c r="F1087" s="212" t="str">
        <f t="shared" si="130"/>
        <v/>
      </c>
      <c r="G1087" s="212" t="str">
        <f t="shared" si="131"/>
        <v/>
      </c>
      <c r="H1087" s="92">
        <f>IF(OR(ERR=FALSE,AND(F1087="",G1087="")),0,IF($C$12="D",$H$13+SUM($F$14:F1087)-SUM($G$14:G1087),$H$13-SUM($F$14:F1087)+SUM($G$14:G1087)))</f>
        <v>0</v>
      </c>
      <c r="I1087" s="7"/>
    </row>
    <row r="1088" spans="1:9">
      <c r="A1088" s="89">
        <f t="shared" si="125"/>
        <v>1075</v>
      </c>
      <c r="B1088" s="185" t="str">
        <f t="shared" si="126"/>
        <v/>
      </c>
      <c r="C1088" s="90" t="str">
        <f t="shared" si="127"/>
        <v/>
      </c>
      <c r="D1088" s="89" t="str">
        <f t="shared" si="128"/>
        <v/>
      </c>
      <c r="E1088" s="91" t="str">
        <f t="shared" si="129"/>
        <v/>
      </c>
      <c r="F1088" s="212" t="str">
        <f t="shared" si="130"/>
        <v/>
      </c>
      <c r="G1088" s="212" t="str">
        <f t="shared" si="131"/>
        <v/>
      </c>
      <c r="H1088" s="92">
        <f>IF(OR(ERR=FALSE,AND(F1088="",G1088="")),0,IF($C$12="D",$H$13+SUM($F$14:F1088)-SUM($G$14:G1088),$H$13-SUM($F$14:F1088)+SUM($G$14:G1088)))</f>
        <v>0</v>
      </c>
      <c r="I1088" s="7"/>
    </row>
    <row r="1089" spans="1:9">
      <c r="A1089" s="89">
        <f t="shared" si="125"/>
        <v>1076</v>
      </c>
      <c r="B1089" s="185" t="str">
        <f>IF(ISERROR(VLOOKUP(A1089&amp;H$9,JU_AKUN,6,FALSE)=TRUE),"",VLOOKUP(A1089&amp;H$9,JU_AKUN,6,FALSE))</f>
        <v/>
      </c>
      <c r="C1089" s="90" t="str">
        <f>IF(ISERROR(VLOOKUP(A1089&amp;H$9,JU_AKUN,7,FALSE)=TRUE),"",VLOOKUP(A1089&amp;H$9,JU_AKUN,7,FALSE))</f>
        <v/>
      </c>
      <c r="D1089" s="89" t="str">
        <f>IF(ISERROR(VLOOKUP(A1089&amp;H$9,JU_AKUN,8,FALSE)=TRUE),"",VLOOKUP(A1089&amp;H$9,JU_AKUN,8,FALSE))</f>
        <v/>
      </c>
      <c r="E1089" s="91" t="str">
        <f>IF(ISERROR(VLOOKUP(A1089&amp;H$9,JU_AKUN,9,FALSE)=TRUE),"",VLOOKUP(A1089&amp;H$9,JU_AKUN,9,FALSE))</f>
        <v/>
      </c>
      <c r="F1089" s="212" t="str">
        <f>IF(ISERROR(VLOOKUP(A1089&amp;H$9,JU_AKUN,14,FALSE)=TRUE),"",VLOOKUP(A1089&amp;H$9,JU_AKUN,14,FALSE))</f>
        <v/>
      </c>
      <c r="G1089" s="212" t="str">
        <f>IF(ISERROR(VLOOKUP(A1089&amp;H$9,JU_AKUN,15,FALSE)=TRUE),"",VLOOKUP(A1089&amp;H$9,JU_AKUN,15,FALSE))</f>
        <v/>
      </c>
      <c r="H1089" s="92">
        <f>IF(OR(ERR=FALSE,AND(F1089="",G1089="")),0,IF($C$12="D",$H$13+SUM($F$14:F1089)-SUM($G$14:G1089),$H$13-SUM($F$14:F1089)+SUM($G$14:G1089)))</f>
        <v>0</v>
      </c>
      <c r="I1089" s="7"/>
    </row>
    <row r="1090" spans="1:9">
      <c r="A1090" s="89">
        <f t="shared" si="125"/>
        <v>1077</v>
      </c>
      <c r="B1090" s="185" t="str">
        <f t="shared" ref="B1090:B1140" si="132">IF(ISERROR(VLOOKUP(A1090&amp;H$9,JU_AKUN,6,FALSE)=TRUE),"",VLOOKUP(A1090&amp;H$9,JU_AKUN,6,FALSE))</f>
        <v/>
      </c>
      <c r="C1090" s="90" t="str">
        <f t="shared" ref="C1090:C1140" si="133">IF(ISERROR(VLOOKUP(A1090&amp;H$9,JU_AKUN,7,FALSE)=TRUE),"",VLOOKUP(A1090&amp;H$9,JU_AKUN,7,FALSE))</f>
        <v/>
      </c>
      <c r="D1090" s="89" t="str">
        <f t="shared" ref="D1090:D1140" si="134">IF(ISERROR(VLOOKUP(A1090&amp;H$9,JU_AKUN,8,FALSE)=TRUE),"",VLOOKUP(A1090&amp;H$9,JU_AKUN,8,FALSE))</f>
        <v/>
      </c>
      <c r="E1090" s="91" t="str">
        <f t="shared" ref="E1090:E1140" si="135">IF(ISERROR(VLOOKUP(A1090&amp;H$9,JU_AKUN,9,FALSE)=TRUE),"",VLOOKUP(A1090&amp;H$9,JU_AKUN,9,FALSE))</f>
        <v/>
      </c>
      <c r="F1090" s="212" t="str">
        <f t="shared" ref="F1090:F1140" si="136">IF(ISERROR(VLOOKUP(A1090&amp;H$9,JU_AKUN,14,FALSE)=TRUE),"",VLOOKUP(A1090&amp;H$9,JU_AKUN,14,FALSE))</f>
        <v/>
      </c>
      <c r="G1090" s="212" t="str">
        <f t="shared" ref="G1090:G1140" si="137">IF(ISERROR(VLOOKUP(A1090&amp;H$9,JU_AKUN,15,FALSE)=TRUE),"",VLOOKUP(A1090&amp;H$9,JU_AKUN,15,FALSE))</f>
        <v/>
      </c>
      <c r="H1090" s="92">
        <f>IF(OR(ERR=FALSE,AND(F1090="",G1090="")),0,IF($C$12="D",$H$13+SUM($F$14:F1090)-SUM($G$14:G1090),$H$13-SUM($F$14:F1090)+SUM($G$14:G1090)))</f>
        <v>0</v>
      </c>
      <c r="I1090" s="7"/>
    </row>
    <row r="1091" spans="1:9">
      <c r="A1091" s="89">
        <f t="shared" si="125"/>
        <v>1078</v>
      </c>
      <c r="B1091" s="185" t="str">
        <f t="shared" si="132"/>
        <v/>
      </c>
      <c r="C1091" s="90" t="str">
        <f t="shared" si="133"/>
        <v/>
      </c>
      <c r="D1091" s="89" t="str">
        <f t="shared" si="134"/>
        <v/>
      </c>
      <c r="E1091" s="91" t="str">
        <f t="shared" si="135"/>
        <v/>
      </c>
      <c r="F1091" s="212" t="str">
        <f t="shared" si="136"/>
        <v/>
      </c>
      <c r="G1091" s="212" t="str">
        <f t="shared" si="137"/>
        <v/>
      </c>
      <c r="H1091" s="92">
        <f>IF(OR(ERR=FALSE,AND(F1091="",G1091="")),0,IF($C$12="D",$H$13+SUM($F$14:F1091)-SUM($G$14:G1091),$H$13-SUM($F$14:F1091)+SUM($G$14:G1091)))</f>
        <v>0</v>
      </c>
      <c r="I1091" s="7"/>
    </row>
    <row r="1092" spans="1:9">
      <c r="A1092" s="89">
        <f t="shared" si="125"/>
        <v>1079</v>
      </c>
      <c r="B1092" s="185" t="str">
        <f t="shared" si="132"/>
        <v/>
      </c>
      <c r="C1092" s="90" t="str">
        <f t="shared" si="133"/>
        <v/>
      </c>
      <c r="D1092" s="89" t="str">
        <f t="shared" si="134"/>
        <v/>
      </c>
      <c r="E1092" s="91" t="str">
        <f t="shared" si="135"/>
        <v/>
      </c>
      <c r="F1092" s="212" t="str">
        <f t="shared" si="136"/>
        <v/>
      </c>
      <c r="G1092" s="212" t="str">
        <f t="shared" si="137"/>
        <v/>
      </c>
      <c r="H1092" s="92">
        <f>IF(OR(ERR=FALSE,AND(F1092="",G1092="")),0,IF($C$12="D",$H$13+SUM($F$14:F1092)-SUM($G$14:G1092),$H$13-SUM($F$14:F1092)+SUM($G$14:G1092)))</f>
        <v>0</v>
      </c>
      <c r="I1092" s="7"/>
    </row>
    <row r="1093" spans="1:9">
      <c r="A1093" s="89">
        <f t="shared" si="125"/>
        <v>1080</v>
      </c>
      <c r="B1093" s="185" t="str">
        <f t="shared" si="132"/>
        <v/>
      </c>
      <c r="C1093" s="90" t="str">
        <f t="shared" si="133"/>
        <v/>
      </c>
      <c r="D1093" s="89" t="str">
        <f t="shared" si="134"/>
        <v/>
      </c>
      <c r="E1093" s="91" t="str">
        <f t="shared" si="135"/>
        <v/>
      </c>
      <c r="F1093" s="212" t="str">
        <f t="shared" si="136"/>
        <v/>
      </c>
      <c r="G1093" s="212" t="str">
        <f t="shared" si="137"/>
        <v/>
      </c>
      <c r="H1093" s="92">
        <f>IF(OR(ERR=FALSE,AND(F1093="",G1093="")),0,IF($C$12="D",$H$13+SUM($F$14:F1093)-SUM($G$14:G1093),$H$13-SUM($F$14:F1093)+SUM($G$14:G1093)))</f>
        <v>0</v>
      </c>
      <c r="I1093" s="7"/>
    </row>
    <row r="1094" spans="1:9">
      <c r="A1094" s="89">
        <f t="shared" si="125"/>
        <v>1081</v>
      </c>
      <c r="B1094" s="185" t="str">
        <f t="shared" si="132"/>
        <v/>
      </c>
      <c r="C1094" s="90" t="str">
        <f t="shared" si="133"/>
        <v/>
      </c>
      <c r="D1094" s="89" t="str">
        <f t="shared" si="134"/>
        <v/>
      </c>
      <c r="E1094" s="91" t="str">
        <f t="shared" si="135"/>
        <v/>
      </c>
      <c r="F1094" s="212" t="str">
        <f t="shared" si="136"/>
        <v/>
      </c>
      <c r="G1094" s="212" t="str">
        <f t="shared" si="137"/>
        <v/>
      </c>
      <c r="H1094" s="92">
        <f>IF(OR(ERR=FALSE,AND(F1094="",G1094="")),0,IF($C$12="D",$H$13+SUM($F$14:F1094)-SUM($G$14:G1094),$H$13-SUM($F$14:F1094)+SUM($G$14:G1094)))</f>
        <v>0</v>
      </c>
      <c r="I1094" s="7"/>
    </row>
    <row r="1095" spans="1:9">
      <c r="A1095" s="89">
        <f t="shared" si="125"/>
        <v>1082</v>
      </c>
      <c r="B1095" s="185" t="str">
        <f t="shared" si="132"/>
        <v/>
      </c>
      <c r="C1095" s="90" t="str">
        <f t="shared" si="133"/>
        <v/>
      </c>
      <c r="D1095" s="89" t="str">
        <f t="shared" si="134"/>
        <v/>
      </c>
      <c r="E1095" s="91" t="str">
        <f t="shared" si="135"/>
        <v/>
      </c>
      <c r="F1095" s="212" t="str">
        <f t="shared" si="136"/>
        <v/>
      </c>
      <c r="G1095" s="212" t="str">
        <f t="shared" si="137"/>
        <v/>
      </c>
      <c r="H1095" s="92">
        <f>IF(OR(ERR=FALSE,AND(F1095="",G1095="")),0,IF($C$12="D",$H$13+SUM($F$14:F1095)-SUM($G$14:G1095),$H$13-SUM($F$14:F1095)+SUM($G$14:G1095)))</f>
        <v>0</v>
      </c>
      <c r="I1095" s="7"/>
    </row>
    <row r="1096" spans="1:9">
      <c r="A1096" s="89">
        <f t="shared" si="125"/>
        <v>1083</v>
      </c>
      <c r="B1096" s="185" t="str">
        <f t="shared" si="132"/>
        <v/>
      </c>
      <c r="C1096" s="90" t="str">
        <f t="shared" si="133"/>
        <v/>
      </c>
      <c r="D1096" s="89" t="str">
        <f t="shared" si="134"/>
        <v/>
      </c>
      <c r="E1096" s="91" t="str">
        <f t="shared" si="135"/>
        <v/>
      </c>
      <c r="F1096" s="212" t="str">
        <f t="shared" si="136"/>
        <v/>
      </c>
      <c r="G1096" s="212" t="str">
        <f t="shared" si="137"/>
        <v/>
      </c>
      <c r="H1096" s="92">
        <f>IF(OR(ERR=FALSE,AND(F1096="",G1096="")),0,IF($C$12="D",$H$13+SUM($F$14:F1096)-SUM($G$14:G1096),$H$13-SUM($F$14:F1096)+SUM($G$14:G1096)))</f>
        <v>0</v>
      </c>
      <c r="I1096" s="7"/>
    </row>
    <row r="1097" spans="1:9">
      <c r="A1097" s="89">
        <f t="shared" si="125"/>
        <v>1084</v>
      </c>
      <c r="B1097" s="185" t="str">
        <f t="shared" si="132"/>
        <v/>
      </c>
      <c r="C1097" s="90" t="str">
        <f t="shared" si="133"/>
        <v/>
      </c>
      <c r="D1097" s="89" t="str">
        <f t="shared" si="134"/>
        <v/>
      </c>
      <c r="E1097" s="91" t="str">
        <f t="shared" si="135"/>
        <v/>
      </c>
      <c r="F1097" s="212" t="str">
        <f t="shared" si="136"/>
        <v/>
      </c>
      <c r="G1097" s="212" t="str">
        <f t="shared" si="137"/>
        <v/>
      </c>
      <c r="H1097" s="92">
        <f>IF(OR(ERR=FALSE,AND(F1097="",G1097="")),0,IF($C$12="D",$H$13+SUM($F$14:F1097)-SUM($G$14:G1097),$H$13-SUM($F$14:F1097)+SUM($G$14:G1097)))</f>
        <v>0</v>
      </c>
      <c r="I1097" s="7"/>
    </row>
    <row r="1098" spans="1:9">
      <c r="A1098" s="89">
        <f t="shared" si="125"/>
        <v>1085</v>
      </c>
      <c r="B1098" s="185" t="str">
        <f t="shared" si="132"/>
        <v/>
      </c>
      <c r="C1098" s="90" t="str">
        <f t="shared" si="133"/>
        <v/>
      </c>
      <c r="D1098" s="89" t="str">
        <f t="shared" si="134"/>
        <v/>
      </c>
      <c r="E1098" s="91" t="str">
        <f t="shared" si="135"/>
        <v/>
      </c>
      <c r="F1098" s="212" t="str">
        <f t="shared" si="136"/>
        <v/>
      </c>
      <c r="G1098" s="212" t="str">
        <f t="shared" si="137"/>
        <v/>
      </c>
      <c r="H1098" s="92">
        <f>IF(OR(ERR=FALSE,AND(F1098="",G1098="")),0,IF($C$12="D",$H$13+SUM($F$14:F1098)-SUM($G$14:G1098),$H$13-SUM($F$14:F1098)+SUM($G$14:G1098)))</f>
        <v>0</v>
      </c>
      <c r="I1098" s="7"/>
    </row>
    <row r="1099" spans="1:9">
      <c r="A1099" s="89">
        <f t="shared" si="125"/>
        <v>1086</v>
      </c>
      <c r="B1099" s="185" t="str">
        <f t="shared" si="132"/>
        <v/>
      </c>
      <c r="C1099" s="90" t="str">
        <f t="shared" si="133"/>
        <v/>
      </c>
      <c r="D1099" s="89" t="str">
        <f t="shared" si="134"/>
        <v/>
      </c>
      <c r="E1099" s="91" t="str">
        <f t="shared" si="135"/>
        <v/>
      </c>
      <c r="F1099" s="212" t="str">
        <f t="shared" si="136"/>
        <v/>
      </c>
      <c r="G1099" s="212" t="str">
        <f t="shared" si="137"/>
        <v/>
      </c>
      <c r="H1099" s="92">
        <f>IF(OR(ERR=FALSE,AND(F1099="",G1099="")),0,IF($C$12="D",$H$13+SUM($F$14:F1099)-SUM($G$14:G1099),$H$13-SUM($F$14:F1099)+SUM($G$14:G1099)))</f>
        <v>0</v>
      </c>
      <c r="I1099" s="7"/>
    </row>
    <row r="1100" spans="1:9">
      <c r="A1100" s="89">
        <f t="shared" si="125"/>
        <v>1087</v>
      </c>
      <c r="B1100" s="185" t="str">
        <f t="shared" si="132"/>
        <v/>
      </c>
      <c r="C1100" s="90" t="str">
        <f t="shared" si="133"/>
        <v/>
      </c>
      <c r="D1100" s="89" t="str">
        <f t="shared" si="134"/>
        <v/>
      </c>
      <c r="E1100" s="91" t="str">
        <f t="shared" si="135"/>
        <v/>
      </c>
      <c r="F1100" s="212" t="str">
        <f t="shared" si="136"/>
        <v/>
      </c>
      <c r="G1100" s="212" t="str">
        <f t="shared" si="137"/>
        <v/>
      </c>
      <c r="H1100" s="92">
        <f>IF(OR(ERR=FALSE,AND(F1100="",G1100="")),0,IF($C$12="D",$H$13+SUM($F$14:F1100)-SUM($G$14:G1100),$H$13-SUM($F$14:F1100)+SUM($G$14:G1100)))</f>
        <v>0</v>
      </c>
      <c r="I1100" s="7"/>
    </row>
    <row r="1101" spans="1:9">
      <c r="A1101" s="89">
        <f t="shared" si="125"/>
        <v>1088</v>
      </c>
      <c r="B1101" s="185" t="str">
        <f t="shared" si="132"/>
        <v/>
      </c>
      <c r="C1101" s="90" t="str">
        <f t="shared" si="133"/>
        <v/>
      </c>
      <c r="D1101" s="89" t="str">
        <f t="shared" si="134"/>
        <v/>
      </c>
      <c r="E1101" s="91" t="str">
        <f t="shared" si="135"/>
        <v/>
      </c>
      <c r="F1101" s="212" t="str">
        <f t="shared" si="136"/>
        <v/>
      </c>
      <c r="G1101" s="212" t="str">
        <f t="shared" si="137"/>
        <v/>
      </c>
      <c r="H1101" s="92">
        <f>IF(OR(ERR=FALSE,AND(F1101="",G1101="")),0,IF($C$12="D",$H$13+SUM($F$14:F1101)-SUM($G$14:G1101),$H$13-SUM($F$14:F1101)+SUM($G$14:G1101)))</f>
        <v>0</v>
      </c>
      <c r="I1101" s="216"/>
    </row>
    <row r="1102" spans="1:9">
      <c r="A1102" s="89">
        <f t="shared" si="125"/>
        <v>1089</v>
      </c>
      <c r="B1102" s="185" t="str">
        <f t="shared" si="132"/>
        <v/>
      </c>
      <c r="C1102" s="90" t="str">
        <f t="shared" si="133"/>
        <v/>
      </c>
      <c r="D1102" s="89" t="str">
        <f t="shared" si="134"/>
        <v/>
      </c>
      <c r="E1102" s="91" t="str">
        <f t="shared" si="135"/>
        <v/>
      </c>
      <c r="F1102" s="212" t="str">
        <f t="shared" si="136"/>
        <v/>
      </c>
      <c r="G1102" s="212" t="str">
        <f t="shared" si="137"/>
        <v/>
      </c>
      <c r="H1102" s="92">
        <f>IF(OR(ERR=FALSE,AND(F1102="",G1102="")),0,IF($C$12="D",$H$13+SUM($F$14:F1102)-SUM($G$14:G1102),$H$13-SUM($F$14:F1102)+SUM($G$14:G1102)))</f>
        <v>0</v>
      </c>
      <c r="I1102" s="7"/>
    </row>
    <row r="1103" spans="1:9">
      <c r="A1103" s="89">
        <f t="shared" si="125"/>
        <v>1090</v>
      </c>
      <c r="B1103" s="185" t="str">
        <f t="shared" si="132"/>
        <v/>
      </c>
      <c r="C1103" s="90" t="str">
        <f t="shared" si="133"/>
        <v/>
      </c>
      <c r="D1103" s="89" t="str">
        <f t="shared" si="134"/>
        <v/>
      </c>
      <c r="E1103" s="91" t="str">
        <f t="shared" si="135"/>
        <v/>
      </c>
      <c r="F1103" s="212" t="str">
        <f t="shared" si="136"/>
        <v/>
      </c>
      <c r="G1103" s="212" t="str">
        <f t="shared" si="137"/>
        <v/>
      </c>
      <c r="H1103" s="92">
        <f>IF(OR(ERR=FALSE,AND(F1103="",G1103="")),0,IF($C$12="D",$H$13+SUM($F$14:F1103)-SUM($G$14:G1103),$H$13-SUM($F$14:F1103)+SUM($G$14:G1103)))</f>
        <v>0</v>
      </c>
      <c r="I1103" s="7"/>
    </row>
    <row r="1104" spans="1:9">
      <c r="A1104" s="89">
        <f t="shared" si="125"/>
        <v>1091</v>
      </c>
      <c r="B1104" s="185" t="str">
        <f t="shared" si="132"/>
        <v/>
      </c>
      <c r="C1104" s="90" t="str">
        <f t="shared" si="133"/>
        <v/>
      </c>
      <c r="D1104" s="89" t="str">
        <f t="shared" si="134"/>
        <v/>
      </c>
      <c r="E1104" s="91" t="str">
        <f t="shared" si="135"/>
        <v/>
      </c>
      <c r="F1104" s="212" t="str">
        <f t="shared" si="136"/>
        <v/>
      </c>
      <c r="G1104" s="212" t="str">
        <f t="shared" si="137"/>
        <v/>
      </c>
      <c r="H1104" s="92">
        <f>IF(OR(ERR=FALSE,AND(F1104="",G1104="")),0,IF($C$12="D",$H$13+SUM($F$14:F1104)-SUM($G$14:G1104),$H$13-SUM($F$14:F1104)+SUM($G$14:G1104)))</f>
        <v>0</v>
      </c>
      <c r="I1104" s="7"/>
    </row>
    <row r="1105" spans="1:9">
      <c r="A1105" s="89">
        <f t="shared" si="125"/>
        <v>1092</v>
      </c>
      <c r="B1105" s="185" t="str">
        <f t="shared" si="132"/>
        <v/>
      </c>
      <c r="C1105" s="90" t="str">
        <f t="shared" si="133"/>
        <v/>
      </c>
      <c r="D1105" s="89" t="str">
        <f t="shared" si="134"/>
        <v/>
      </c>
      <c r="E1105" s="91" t="str">
        <f t="shared" si="135"/>
        <v/>
      </c>
      <c r="F1105" s="212" t="str">
        <f t="shared" si="136"/>
        <v/>
      </c>
      <c r="G1105" s="212" t="str">
        <f t="shared" si="137"/>
        <v/>
      </c>
      <c r="H1105" s="92">
        <f>IF(OR(ERR=FALSE,AND(F1105="",G1105="")),0,IF($C$12="D",$H$13+SUM($F$14:F1105)-SUM($G$14:G1105),$H$13-SUM($F$14:F1105)+SUM($G$14:G1105)))</f>
        <v>0</v>
      </c>
      <c r="I1105" s="7"/>
    </row>
    <row r="1106" spans="1:9">
      <c r="A1106" s="89">
        <f t="shared" si="125"/>
        <v>1093</v>
      </c>
      <c r="B1106" s="185" t="str">
        <f t="shared" si="132"/>
        <v/>
      </c>
      <c r="C1106" s="90" t="str">
        <f t="shared" si="133"/>
        <v/>
      </c>
      <c r="D1106" s="89" t="str">
        <f t="shared" si="134"/>
        <v/>
      </c>
      <c r="E1106" s="91" t="str">
        <f t="shared" si="135"/>
        <v/>
      </c>
      <c r="F1106" s="212" t="str">
        <f t="shared" si="136"/>
        <v/>
      </c>
      <c r="G1106" s="212" t="str">
        <f t="shared" si="137"/>
        <v/>
      </c>
      <c r="H1106" s="92">
        <f>IF(OR(ERR=FALSE,AND(F1106="",G1106="")),0,IF($C$12="D",$H$13+SUM($F$14:F1106)-SUM($G$14:G1106),$H$13-SUM($F$14:F1106)+SUM($G$14:G1106)))</f>
        <v>0</v>
      </c>
      <c r="I1106" s="7"/>
    </row>
    <row r="1107" spans="1:9">
      <c r="A1107" s="89">
        <f t="shared" si="125"/>
        <v>1094</v>
      </c>
      <c r="B1107" s="185" t="str">
        <f t="shared" si="132"/>
        <v/>
      </c>
      <c r="C1107" s="90" t="str">
        <f t="shared" si="133"/>
        <v/>
      </c>
      <c r="D1107" s="89" t="str">
        <f t="shared" si="134"/>
        <v/>
      </c>
      <c r="E1107" s="91" t="str">
        <f t="shared" si="135"/>
        <v/>
      </c>
      <c r="F1107" s="212" t="str">
        <f t="shared" si="136"/>
        <v/>
      </c>
      <c r="G1107" s="212" t="str">
        <f t="shared" si="137"/>
        <v/>
      </c>
      <c r="H1107" s="92">
        <f>IF(OR(ERR=FALSE,AND(F1107="",G1107="")),0,IF($C$12="D",$H$13+SUM($F$14:F1107)-SUM($G$14:G1107),$H$13-SUM($F$14:F1107)+SUM($G$14:G1107)))</f>
        <v>0</v>
      </c>
      <c r="I1107" s="7"/>
    </row>
    <row r="1108" spans="1:9">
      <c r="A1108" s="89">
        <f t="shared" si="125"/>
        <v>1095</v>
      </c>
      <c r="B1108" s="185" t="str">
        <f t="shared" si="132"/>
        <v/>
      </c>
      <c r="C1108" s="90" t="str">
        <f t="shared" si="133"/>
        <v/>
      </c>
      <c r="D1108" s="89" t="str">
        <f t="shared" si="134"/>
        <v/>
      </c>
      <c r="E1108" s="91" t="str">
        <f t="shared" si="135"/>
        <v/>
      </c>
      <c r="F1108" s="212" t="str">
        <f t="shared" si="136"/>
        <v/>
      </c>
      <c r="G1108" s="212" t="str">
        <f t="shared" si="137"/>
        <v/>
      </c>
      <c r="H1108" s="92">
        <f>IF(OR(ERR=FALSE,AND(F1108="",G1108="")),0,IF($C$12="D",$H$13+SUM($F$14:F1108)-SUM($G$14:G1108),$H$13-SUM($F$14:F1108)+SUM($G$14:G1108)))</f>
        <v>0</v>
      </c>
      <c r="I1108" s="7"/>
    </row>
    <row r="1109" spans="1:9">
      <c r="A1109" s="89">
        <f t="shared" si="125"/>
        <v>1096</v>
      </c>
      <c r="B1109" s="185" t="str">
        <f t="shared" si="132"/>
        <v/>
      </c>
      <c r="C1109" s="90" t="str">
        <f t="shared" si="133"/>
        <v/>
      </c>
      <c r="D1109" s="89" t="str">
        <f t="shared" si="134"/>
        <v/>
      </c>
      <c r="E1109" s="91" t="str">
        <f t="shared" si="135"/>
        <v/>
      </c>
      <c r="F1109" s="212" t="str">
        <f t="shared" si="136"/>
        <v/>
      </c>
      <c r="G1109" s="212" t="str">
        <f t="shared" si="137"/>
        <v/>
      </c>
      <c r="H1109" s="92">
        <f>IF(OR(ERR=FALSE,AND(F1109="",G1109="")),0,IF($C$12="D",$H$13+SUM($F$14:F1109)-SUM($G$14:G1109),$H$13-SUM($F$14:F1109)+SUM($G$14:G1109)))</f>
        <v>0</v>
      </c>
      <c r="I1109" s="7"/>
    </row>
    <row r="1110" spans="1:9">
      <c r="A1110" s="89">
        <f t="shared" si="125"/>
        <v>1097</v>
      </c>
      <c r="B1110" s="185" t="str">
        <f t="shared" si="132"/>
        <v/>
      </c>
      <c r="C1110" s="90" t="str">
        <f t="shared" si="133"/>
        <v/>
      </c>
      <c r="D1110" s="89" t="str">
        <f t="shared" si="134"/>
        <v/>
      </c>
      <c r="E1110" s="91" t="str">
        <f t="shared" si="135"/>
        <v/>
      </c>
      <c r="F1110" s="212" t="str">
        <f t="shared" si="136"/>
        <v/>
      </c>
      <c r="G1110" s="212" t="str">
        <f t="shared" si="137"/>
        <v/>
      </c>
      <c r="H1110" s="92">
        <f>IF(OR(ERR=FALSE,AND(F1110="",G1110="")),0,IF($C$12="D",$H$13+SUM($F$14:F1110)-SUM($G$14:G1110),$H$13-SUM($F$14:F1110)+SUM($G$14:G1110)))</f>
        <v>0</v>
      </c>
      <c r="I1110" s="7"/>
    </row>
    <row r="1111" spans="1:9">
      <c r="A1111" s="89">
        <f t="shared" si="125"/>
        <v>1098</v>
      </c>
      <c r="B1111" s="185" t="str">
        <f t="shared" si="132"/>
        <v/>
      </c>
      <c r="C1111" s="90" t="str">
        <f t="shared" si="133"/>
        <v/>
      </c>
      <c r="D1111" s="89" t="str">
        <f t="shared" si="134"/>
        <v/>
      </c>
      <c r="E1111" s="91" t="str">
        <f t="shared" si="135"/>
        <v/>
      </c>
      <c r="F1111" s="212" t="str">
        <f t="shared" si="136"/>
        <v/>
      </c>
      <c r="G1111" s="212" t="str">
        <f t="shared" si="137"/>
        <v/>
      </c>
      <c r="H1111" s="92">
        <f>IF(OR(ERR=FALSE,AND(F1111="",G1111="")),0,IF($C$12="D",$H$13+SUM($F$14:F1111)-SUM($G$14:G1111),$H$13-SUM($F$14:F1111)+SUM($G$14:G1111)))</f>
        <v>0</v>
      </c>
      <c r="I1111" s="7"/>
    </row>
    <row r="1112" spans="1:9">
      <c r="A1112" s="89">
        <f t="shared" si="125"/>
        <v>1099</v>
      </c>
      <c r="B1112" s="185" t="str">
        <f t="shared" si="132"/>
        <v/>
      </c>
      <c r="C1112" s="90" t="str">
        <f t="shared" si="133"/>
        <v/>
      </c>
      <c r="D1112" s="89" t="str">
        <f t="shared" si="134"/>
        <v/>
      </c>
      <c r="E1112" s="91" t="str">
        <f t="shared" si="135"/>
        <v/>
      </c>
      <c r="F1112" s="212" t="str">
        <f t="shared" si="136"/>
        <v/>
      </c>
      <c r="G1112" s="212" t="str">
        <f t="shared" si="137"/>
        <v/>
      </c>
      <c r="H1112" s="92">
        <f>IF(OR(ERR=FALSE,AND(F1112="",G1112="")),0,IF($C$12="D",$H$13+SUM($F$14:F1112)-SUM($G$14:G1112),$H$13-SUM($F$14:F1112)+SUM($G$14:G1112)))</f>
        <v>0</v>
      </c>
      <c r="I1112" s="7"/>
    </row>
    <row r="1113" spans="1:9">
      <c r="A1113" s="89">
        <f t="shared" si="125"/>
        <v>1100</v>
      </c>
      <c r="B1113" s="185" t="str">
        <f t="shared" si="132"/>
        <v/>
      </c>
      <c r="C1113" s="90" t="str">
        <f t="shared" si="133"/>
        <v/>
      </c>
      <c r="D1113" s="89" t="str">
        <f t="shared" si="134"/>
        <v/>
      </c>
      <c r="E1113" s="91" t="str">
        <f t="shared" si="135"/>
        <v/>
      </c>
      <c r="F1113" s="212" t="str">
        <f t="shared" si="136"/>
        <v/>
      </c>
      <c r="G1113" s="212" t="str">
        <f t="shared" si="137"/>
        <v/>
      </c>
      <c r="H1113" s="92">
        <f>IF(OR(ERR=FALSE,AND(F1113="",G1113="")),0,IF($C$12="D",$H$13+SUM($F$14:F1113)-SUM($G$14:G1113),$H$13-SUM($F$14:F1113)+SUM($G$14:G1113)))</f>
        <v>0</v>
      </c>
      <c r="I1113" s="7"/>
    </row>
    <row r="1114" spans="1:9">
      <c r="A1114" s="89">
        <f t="shared" si="125"/>
        <v>1101</v>
      </c>
      <c r="B1114" s="185" t="str">
        <f t="shared" si="132"/>
        <v/>
      </c>
      <c r="C1114" s="90" t="str">
        <f t="shared" si="133"/>
        <v/>
      </c>
      <c r="D1114" s="89" t="str">
        <f t="shared" si="134"/>
        <v/>
      </c>
      <c r="E1114" s="91" t="str">
        <f t="shared" si="135"/>
        <v/>
      </c>
      <c r="F1114" s="212" t="str">
        <f t="shared" si="136"/>
        <v/>
      </c>
      <c r="G1114" s="212" t="str">
        <f t="shared" si="137"/>
        <v/>
      </c>
      <c r="H1114" s="92">
        <f>IF(OR(ERR=FALSE,AND(F1114="",G1114="")),0,IF($C$12="D",$H$13+SUM($F$14:F1114)-SUM($G$14:G1114),$H$13-SUM($F$14:F1114)+SUM($G$14:G1114)))</f>
        <v>0</v>
      </c>
      <c r="I1114" s="7"/>
    </row>
    <row r="1115" spans="1:9">
      <c r="A1115" s="89">
        <f t="shared" si="125"/>
        <v>1102</v>
      </c>
      <c r="B1115" s="185" t="str">
        <f t="shared" si="132"/>
        <v/>
      </c>
      <c r="C1115" s="90" t="str">
        <f t="shared" si="133"/>
        <v/>
      </c>
      <c r="D1115" s="89" t="str">
        <f t="shared" si="134"/>
        <v/>
      </c>
      <c r="E1115" s="91" t="str">
        <f t="shared" si="135"/>
        <v/>
      </c>
      <c r="F1115" s="212" t="str">
        <f t="shared" si="136"/>
        <v/>
      </c>
      <c r="G1115" s="212" t="str">
        <f t="shared" si="137"/>
        <v/>
      </c>
      <c r="H1115" s="92">
        <f>IF(OR(ERR=FALSE,AND(F1115="",G1115="")),0,IF($C$12="D",$H$13+SUM($F$14:F1115)-SUM($G$14:G1115),$H$13-SUM($F$14:F1115)+SUM($G$14:G1115)))</f>
        <v>0</v>
      </c>
      <c r="I1115" s="7"/>
    </row>
    <row r="1116" spans="1:9">
      <c r="A1116" s="89">
        <f t="shared" si="125"/>
        <v>1103</v>
      </c>
      <c r="B1116" s="185" t="str">
        <f t="shared" si="132"/>
        <v/>
      </c>
      <c r="C1116" s="90" t="str">
        <f t="shared" si="133"/>
        <v/>
      </c>
      <c r="D1116" s="89" t="str">
        <f t="shared" si="134"/>
        <v/>
      </c>
      <c r="E1116" s="91" t="str">
        <f t="shared" si="135"/>
        <v/>
      </c>
      <c r="F1116" s="212" t="str">
        <f t="shared" si="136"/>
        <v/>
      </c>
      <c r="G1116" s="212" t="str">
        <f t="shared" si="137"/>
        <v/>
      </c>
      <c r="H1116" s="92">
        <f>IF(OR(ERR=FALSE,AND(F1116="",G1116="")),0,IF($C$12="D",$H$13+SUM($F$14:F1116)-SUM($G$14:G1116),$H$13-SUM($F$14:F1116)+SUM($G$14:G1116)))</f>
        <v>0</v>
      </c>
      <c r="I1116" s="7"/>
    </row>
    <row r="1117" spans="1:9">
      <c r="A1117" s="89">
        <f t="shared" si="125"/>
        <v>1104</v>
      </c>
      <c r="B1117" s="185" t="str">
        <f t="shared" si="132"/>
        <v/>
      </c>
      <c r="C1117" s="90" t="str">
        <f t="shared" si="133"/>
        <v/>
      </c>
      <c r="D1117" s="89" t="str">
        <f t="shared" si="134"/>
        <v/>
      </c>
      <c r="E1117" s="91" t="str">
        <f t="shared" si="135"/>
        <v/>
      </c>
      <c r="F1117" s="212" t="str">
        <f t="shared" si="136"/>
        <v/>
      </c>
      <c r="G1117" s="212" t="str">
        <f t="shared" si="137"/>
        <v/>
      </c>
      <c r="H1117" s="92">
        <f>IF(OR(ERR=FALSE,AND(F1117="",G1117="")),0,IF($C$12="D",$H$13+SUM($F$14:F1117)-SUM($G$14:G1117),$H$13-SUM($F$14:F1117)+SUM($G$14:G1117)))</f>
        <v>0</v>
      </c>
      <c r="I1117" s="7"/>
    </row>
    <row r="1118" spans="1:9">
      <c r="A1118" s="89">
        <f t="shared" si="125"/>
        <v>1105</v>
      </c>
      <c r="B1118" s="185" t="str">
        <f t="shared" si="132"/>
        <v/>
      </c>
      <c r="C1118" s="90" t="str">
        <f t="shared" si="133"/>
        <v/>
      </c>
      <c r="D1118" s="89" t="str">
        <f t="shared" si="134"/>
        <v/>
      </c>
      <c r="E1118" s="91" t="str">
        <f t="shared" si="135"/>
        <v/>
      </c>
      <c r="F1118" s="212" t="str">
        <f t="shared" si="136"/>
        <v/>
      </c>
      <c r="G1118" s="212" t="str">
        <f t="shared" si="137"/>
        <v/>
      </c>
      <c r="H1118" s="92">
        <f>IF(OR(ERR=FALSE,AND(F1118="",G1118="")),0,IF($C$12="D",$H$13+SUM($F$14:F1118)-SUM($G$14:G1118),$H$13-SUM($F$14:F1118)+SUM($G$14:G1118)))</f>
        <v>0</v>
      </c>
      <c r="I1118" s="7"/>
    </row>
    <row r="1119" spans="1:9">
      <c r="A1119" s="89">
        <f t="shared" si="125"/>
        <v>1106</v>
      </c>
      <c r="B1119" s="185" t="str">
        <f t="shared" si="132"/>
        <v/>
      </c>
      <c r="C1119" s="90" t="str">
        <f t="shared" si="133"/>
        <v/>
      </c>
      <c r="D1119" s="89" t="str">
        <f t="shared" si="134"/>
        <v/>
      </c>
      <c r="E1119" s="91" t="str">
        <f t="shared" si="135"/>
        <v/>
      </c>
      <c r="F1119" s="212" t="str">
        <f t="shared" si="136"/>
        <v/>
      </c>
      <c r="G1119" s="212" t="str">
        <f t="shared" si="137"/>
        <v/>
      </c>
      <c r="H1119" s="92">
        <f>IF(OR(ERR=FALSE,AND(F1119="",G1119="")),0,IF($C$12="D",$H$13+SUM($F$14:F1119)-SUM($G$14:G1119),$H$13-SUM($F$14:F1119)+SUM($G$14:G1119)))</f>
        <v>0</v>
      </c>
      <c r="I1119" s="7"/>
    </row>
    <row r="1120" spans="1:9">
      <c r="A1120" s="89">
        <f t="shared" si="125"/>
        <v>1107</v>
      </c>
      <c r="B1120" s="185" t="str">
        <f t="shared" si="132"/>
        <v/>
      </c>
      <c r="C1120" s="90" t="str">
        <f t="shared" si="133"/>
        <v/>
      </c>
      <c r="D1120" s="89" t="str">
        <f t="shared" si="134"/>
        <v/>
      </c>
      <c r="E1120" s="91" t="str">
        <f t="shared" si="135"/>
        <v/>
      </c>
      <c r="F1120" s="212" t="str">
        <f t="shared" si="136"/>
        <v/>
      </c>
      <c r="G1120" s="212" t="str">
        <f t="shared" si="137"/>
        <v/>
      </c>
      <c r="H1120" s="92">
        <f>IF(OR(ERR=FALSE,AND(F1120="",G1120="")),0,IF($C$12="D",$H$13+SUM($F$14:F1120)-SUM($G$14:G1120),$H$13-SUM($F$14:F1120)+SUM($G$14:G1120)))</f>
        <v>0</v>
      </c>
      <c r="I1120" s="7"/>
    </row>
    <row r="1121" spans="1:9">
      <c r="A1121" s="89">
        <f t="shared" si="125"/>
        <v>1108</v>
      </c>
      <c r="B1121" s="185" t="str">
        <f t="shared" si="132"/>
        <v/>
      </c>
      <c r="C1121" s="90" t="str">
        <f t="shared" si="133"/>
        <v/>
      </c>
      <c r="D1121" s="89" t="str">
        <f t="shared" si="134"/>
        <v/>
      </c>
      <c r="E1121" s="91" t="str">
        <f t="shared" si="135"/>
        <v/>
      </c>
      <c r="F1121" s="212" t="str">
        <f t="shared" si="136"/>
        <v/>
      </c>
      <c r="G1121" s="212" t="str">
        <f t="shared" si="137"/>
        <v/>
      </c>
      <c r="H1121" s="92">
        <f>IF(OR(ERR=FALSE,AND(F1121="",G1121="")),0,IF($C$12="D",$H$13+SUM($F$14:F1121)-SUM($G$14:G1121),$H$13-SUM($F$14:F1121)+SUM($G$14:G1121)))</f>
        <v>0</v>
      </c>
      <c r="I1121" s="7"/>
    </row>
    <row r="1122" spans="1:9">
      <c r="A1122" s="89">
        <f t="shared" si="125"/>
        <v>1109</v>
      </c>
      <c r="B1122" s="185" t="str">
        <f t="shared" si="132"/>
        <v/>
      </c>
      <c r="C1122" s="90" t="str">
        <f t="shared" si="133"/>
        <v/>
      </c>
      <c r="D1122" s="89" t="str">
        <f t="shared" si="134"/>
        <v/>
      </c>
      <c r="E1122" s="91" t="str">
        <f t="shared" si="135"/>
        <v/>
      </c>
      <c r="F1122" s="212" t="str">
        <f t="shared" si="136"/>
        <v/>
      </c>
      <c r="G1122" s="212" t="str">
        <f t="shared" si="137"/>
        <v/>
      </c>
      <c r="H1122" s="92">
        <f>IF(OR(ERR=FALSE,AND(F1122="",G1122="")),0,IF($C$12="D",$H$13+SUM($F$14:F1122)-SUM($G$14:G1122),$H$13-SUM($F$14:F1122)+SUM($G$14:G1122)))</f>
        <v>0</v>
      </c>
      <c r="I1122" s="7"/>
    </row>
    <row r="1123" spans="1:9">
      <c r="A1123" s="89">
        <f t="shared" si="125"/>
        <v>1110</v>
      </c>
      <c r="B1123" s="185" t="str">
        <f t="shared" si="132"/>
        <v/>
      </c>
      <c r="C1123" s="90" t="str">
        <f t="shared" si="133"/>
        <v/>
      </c>
      <c r="D1123" s="89" t="str">
        <f t="shared" si="134"/>
        <v/>
      </c>
      <c r="E1123" s="91" t="str">
        <f t="shared" si="135"/>
        <v/>
      </c>
      <c r="F1123" s="212" t="str">
        <f t="shared" si="136"/>
        <v/>
      </c>
      <c r="G1123" s="212" t="str">
        <f t="shared" si="137"/>
        <v/>
      </c>
      <c r="H1123" s="92">
        <f>IF(OR(ERR=FALSE,AND(F1123="",G1123="")),0,IF($C$12="D",$H$13+SUM($F$14:F1123)-SUM($G$14:G1123),$H$13-SUM($F$14:F1123)+SUM($G$14:G1123)))</f>
        <v>0</v>
      </c>
      <c r="I1123" s="7"/>
    </row>
    <row r="1124" spans="1:9">
      <c r="A1124" s="89">
        <f t="shared" si="125"/>
        <v>1111</v>
      </c>
      <c r="B1124" s="185" t="str">
        <f t="shared" si="132"/>
        <v/>
      </c>
      <c r="C1124" s="90" t="str">
        <f t="shared" si="133"/>
        <v/>
      </c>
      <c r="D1124" s="89" t="str">
        <f t="shared" si="134"/>
        <v/>
      </c>
      <c r="E1124" s="91" t="str">
        <f t="shared" si="135"/>
        <v/>
      </c>
      <c r="F1124" s="212" t="str">
        <f t="shared" si="136"/>
        <v/>
      </c>
      <c r="G1124" s="212" t="str">
        <f t="shared" si="137"/>
        <v/>
      </c>
      <c r="H1124" s="92">
        <f>IF(OR(ERR=FALSE,AND(F1124="",G1124="")),0,IF($C$12="D",$H$13+SUM($F$14:F1124)-SUM($G$14:G1124),$H$13-SUM($F$14:F1124)+SUM($G$14:G1124)))</f>
        <v>0</v>
      </c>
      <c r="I1124" s="7"/>
    </row>
    <row r="1125" spans="1:9">
      <c r="A1125" s="89">
        <f t="shared" si="125"/>
        <v>1112</v>
      </c>
      <c r="B1125" s="185" t="str">
        <f t="shared" si="132"/>
        <v/>
      </c>
      <c r="C1125" s="90" t="str">
        <f t="shared" si="133"/>
        <v/>
      </c>
      <c r="D1125" s="89" t="str">
        <f t="shared" si="134"/>
        <v/>
      </c>
      <c r="E1125" s="91" t="str">
        <f t="shared" si="135"/>
        <v/>
      </c>
      <c r="F1125" s="212" t="str">
        <f t="shared" si="136"/>
        <v/>
      </c>
      <c r="G1125" s="212" t="str">
        <f t="shared" si="137"/>
        <v/>
      </c>
      <c r="H1125" s="92">
        <f>IF(OR(ERR=FALSE,AND(F1125="",G1125="")),0,IF($C$12="D",$H$13+SUM($F$14:F1125)-SUM($G$14:G1125),$H$13-SUM($F$14:F1125)+SUM($G$14:G1125)))</f>
        <v>0</v>
      </c>
      <c r="I1125" s="7"/>
    </row>
    <row r="1126" spans="1:9">
      <c r="A1126" s="89">
        <f t="shared" si="125"/>
        <v>1113</v>
      </c>
      <c r="B1126" s="185" t="str">
        <f t="shared" si="132"/>
        <v/>
      </c>
      <c r="C1126" s="90" t="str">
        <f t="shared" si="133"/>
        <v/>
      </c>
      <c r="D1126" s="89" t="str">
        <f t="shared" si="134"/>
        <v/>
      </c>
      <c r="E1126" s="91" t="str">
        <f t="shared" si="135"/>
        <v/>
      </c>
      <c r="F1126" s="212" t="str">
        <f t="shared" si="136"/>
        <v/>
      </c>
      <c r="G1126" s="212" t="str">
        <f t="shared" si="137"/>
        <v/>
      </c>
      <c r="H1126" s="92">
        <f>IF(OR(ERR=FALSE,AND(F1126="",G1126="")),0,IF($C$12="D",$H$13+SUM($F$14:F1126)-SUM($G$14:G1126),$H$13-SUM($F$14:F1126)+SUM($G$14:G1126)))</f>
        <v>0</v>
      </c>
      <c r="I1126" s="7"/>
    </row>
    <row r="1127" spans="1:9">
      <c r="A1127" s="89">
        <f t="shared" si="125"/>
        <v>1114</v>
      </c>
      <c r="B1127" s="185" t="str">
        <f t="shared" si="132"/>
        <v/>
      </c>
      <c r="C1127" s="90" t="str">
        <f t="shared" si="133"/>
        <v/>
      </c>
      <c r="D1127" s="89" t="str">
        <f t="shared" si="134"/>
        <v/>
      </c>
      <c r="E1127" s="91" t="str">
        <f t="shared" si="135"/>
        <v/>
      </c>
      <c r="F1127" s="212" t="str">
        <f t="shared" si="136"/>
        <v/>
      </c>
      <c r="G1127" s="212" t="str">
        <f t="shared" si="137"/>
        <v/>
      </c>
      <c r="H1127" s="92">
        <f>IF(OR(ERR=FALSE,AND(F1127="",G1127="")),0,IF($C$12="D",$H$13+SUM($F$14:F1127)-SUM($G$14:G1127),$H$13-SUM($F$14:F1127)+SUM($G$14:G1127)))</f>
        <v>0</v>
      </c>
      <c r="I1127" s="7"/>
    </row>
    <row r="1128" spans="1:9">
      <c r="A1128" s="89">
        <f t="shared" si="125"/>
        <v>1115</v>
      </c>
      <c r="B1128" s="185" t="str">
        <f t="shared" si="132"/>
        <v/>
      </c>
      <c r="C1128" s="90" t="str">
        <f t="shared" si="133"/>
        <v/>
      </c>
      <c r="D1128" s="89" t="str">
        <f t="shared" si="134"/>
        <v/>
      </c>
      <c r="E1128" s="91" t="str">
        <f t="shared" si="135"/>
        <v/>
      </c>
      <c r="F1128" s="212" t="str">
        <f t="shared" si="136"/>
        <v/>
      </c>
      <c r="G1128" s="212" t="str">
        <f t="shared" si="137"/>
        <v/>
      </c>
      <c r="H1128" s="92">
        <f>IF(OR(ERR=FALSE,AND(F1128="",G1128="")),0,IF($C$12="D",$H$13+SUM($F$14:F1128)-SUM($G$14:G1128),$H$13-SUM($F$14:F1128)+SUM($G$14:G1128)))</f>
        <v>0</v>
      </c>
      <c r="I1128" s="7"/>
    </row>
    <row r="1129" spans="1:9">
      <c r="A1129" s="89">
        <f t="shared" si="125"/>
        <v>1116</v>
      </c>
      <c r="B1129" s="185" t="str">
        <f t="shared" si="132"/>
        <v/>
      </c>
      <c r="C1129" s="90" t="str">
        <f t="shared" si="133"/>
        <v/>
      </c>
      <c r="D1129" s="89" t="str">
        <f t="shared" si="134"/>
        <v/>
      </c>
      <c r="E1129" s="91" t="str">
        <f t="shared" si="135"/>
        <v/>
      </c>
      <c r="F1129" s="212" t="str">
        <f t="shared" si="136"/>
        <v/>
      </c>
      <c r="G1129" s="212" t="str">
        <f t="shared" si="137"/>
        <v/>
      </c>
      <c r="H1129" s="92">
        <f>IF(OR(ERR=FALSE,AND(F1129="",G1129="")),0,IF($C$12="D",$H$13+SUM($F$14:F1129)-SUM($G$14:G1129),$H$13-SUM($F$14:F1129)+SUM($G$14:G1129)))</f>
        <v>0</v>
      </c>
      <c r="I1129" s="7"/>
    </row>
    <row r="1130" spans="1:9">
      <c r="A1130" s="89">
        <f t="shared" si="125"/>
        <v>1117</v>
      </c>
      <c r="B1130" s="185" t="str">
        <f t="shared" si="132"/>
        <v/>
      </c>
      <c r="C1130" s="90" t="str">
        <f t="shared" si="133"/>
        <v/>
      </c>
      <c r="D1130" s="89" t="str">
        <f t="shared" si="134"/>
        <v/>
      </c>
      <c r="E1130" s="91" t="str">
        <f t="shared" si="135"/>
        <v/>
      </c>
      <c r="F1130" s="212" t="str">
        <f t="shared" si="136"/>
        <v/>
      </c>
      <c r="G1130" s="212" t="str">
        <f t="shared" si="137"/>
        <v/>
      </c>
      <c r="H1130" s="92">
        <f>IF(OR(ERR=FALSE,AND(F1130="",G1130="")),0,IF($C$12="D",$H$13+SUM($F$14:F1130)-SUM($G$14:G1130),$H$13-SUM($F$14:F1130)+SUM($G$14:G1130)))</f>
        <v>0</v>
      </c>
      <c r="I1130" s="7"/>
    </row>
    <row r="1131" spans="1:9">
      <c r="A1131" s="89">
        <f t="shared" si="125"/>
        <v>1118</v>
      </c>
      <c r="B1131" s="185" t="str">
        <f t="shared" si="132"/>
        <v/>
      </c>
      <c r="C1131" s="90" t="str">
        <f t="shared" si="133"/>
        <v/>
      </c>
      <c r="D1131" s="89" t="str">
        <f t="shared" si="134"/>
        <v/>
      </c>
      <c r="E1131" s="91" t="str">
        <f t="shared" si="135"/>
        <v/>
      </c>
      <c r="F1131" s="212" t="str">
        <f t="shared" si="136"/>
        <v/>
      </c>
      <c r="G1131" s="212" t="str">
        <f t="shared" si="137"/>
        <v/>
      </c>
      <c r="H1131" s="92">
        <f>IF(OR(ERR=FALSE,AND(F1131="",G1131="")),0,IF($C$12="D",$H$13+SUM($F$14:F1131)-SUM($G$14:G1131),$H$13-SUM($F$14:F1131)+SUM($G$14:G1131)))</f>
        <v>0</v>
      </c>
      <c r="I1131" s="7"/>
    </row>
    <row r="1132" spans="1:9">
      <c r="A1132" s="89">
        <f t="shared" ref="A1132:A1195" si="138">A1131+1</f>
        <v>1119</v>
      </c>
      <c r="B1132" s="185" t="str">
        <f t="shared" si="132"/>
        <v/>
      </c>
      <c r="C1132" s="90" t="str">
        <f t="shared" si="133"/>
        <v/>
      </c>
      <c r="D1132" s="89" t="str">
        <f t="shared" si="134"/>
        <v/>
      </c>
      <c r="E1132" s="91" t="str">
        <f t="shared" si="135"/>
        <v/>
      </c>
      <c r="F1132" s="212" t="str">
        <f t="shared" si="136"/>
        <v/>
      </c>
      <c r="G1132" s="212" t="str">
        <f t="shared" si="137"/>
        <v/>
      </c>
      <c r="H1132" s="92">
        <f>IF(OR(ERR=FALSE,AND(F1132="",G1132="")),0,IF($C$12="D",$H$13+SUM($F$14:F1132)-SUM($G$14:G1132),$H$13-SUM($F$14:F1132)+SUM($G$14:G1132)))</f>
        <v>0</v>
      </c>
      <c r="I1132" s="7"/>
    </row>
    <row r="1133" spans="1:9">
      <c r="A1133" s="89">
        <f t="shared" si="138"/>
        <v>1120</v>
      </c>
      <c r="B1133" s="185" t="str">
        <f t="shared" si="132"/>
        <v/>
      </c>
      <c r="C1133" s="90" t="str">
        <f t="shared" si="133"/>
        <v/>
      </c>
      <c r="D1133" s="89" t="str">
        <f t="shared" si="134"/>
        <v/>
      </c>
      <c r="E1133" s="91" t="str">
        <f t="shared" si="135"/>
        <v/>
      </c>
      <c r="F1133" s="212" t="str">
        <f t="shared" si="136"/>
        <v/>
      </c>
      <c r="G1133" s="212" t="str">
        <f t="shared" si="137"/>
        <v/>
      </c>
      <c r="H1133" s="92">
        <f>IF(OR(ERR=FALSE,AND(F1133="",G1133="")),0,IF($C$12="D",$H$13+SUM($F$14:F1133)-SUM($G$14:G1133),$H$13-SUM($F$14:F1133)+SUM($G$14:G1133)))</f>
        <v>0</v>
      </c>
      <c r="I1133" s="7"/>
    </row>
    <row r="1134" spans="1:9">
      <c r="A1134" s="89">
        <f t="shared" si="138"/>
        <v>1121</v>
      </c>
      <c r="B1134" s="185" t="str">
        <f t="shared" si="132"/>
        <v/>
      </c>
      <c r="C1134" s="90" t="str">
        <f t="shared" si="133"/>
        <v/>
      </c>
      <c r="D1134" s="89" t="str">
        <f t="shared" si="134"/>
        <v/>
      </c>
      <c r="E1134" s="91" t="str">
        <f t="shared" si="135"/>
        <v/>
      </c>
      <c r="F1134" s="212" t="str">
        <f t="shared" si="136"/>
        <v/>
      </c>
      <c r="G1134" s="212" t="str">
        <f t="shared" si="137"/>
        <v/>
      </c>
      <c r="H1134" s="92">
        <f>IF(OR(ERR=FALSE,AND(F1134="",G1134="")),0,IF($C$12="D",$H$13+SUM($F$14:F1134)-SUM($G$14:G1134),$H$13-SUM($F$14:F1134)+SUM($G$14:G1134)))</f>
        <v>0</v>
      </c>
      <c r="I1134" s="7"/>
    </row>
    <row r="1135" spans="1:9">
      <c r="A1135" s="89">
        <f t="shared" si="138"/>
        <v>1122</v>
      </c>
      <c r="B1135" s="185" t="str">
        <f t="shared" si="132"/>
        <v/>
      </c>
      <c r="C1135" s="90" t="str">
        <f t="shared" si="133"/>
        <v/>
      </c>
      <c r="D1135" s="89" t="str">
        <f t="shared" si="134"/>
        <v/>
      </c>
      <c r="E1135" s="91" t="str">
        <f t="shared" si="135"/>
        <v/>
      </c>
      <c r="F1135" s="212" t="str">
        <f t="shared" si="136"/>
        <v/>
      </c>
      <c r="G1135" s="212" t="str">
        <f t="shared" si="137"/>
        <v/>
      </c>
      <c r="H1135" s="92">
        <f>IF(OR(ERR=FALSE,AND(F1135="",G1135="")),0,IF($C$12="D",$H$13+SUM($F$14:F1135)-SUM($G$14:G1135),$H$13-SUM($F$14:F1135)+SUM($G$14:G1135)))</f>
        <v>0</v>
      </c>
      <c r="I1135" s="7"/>
    </row>
    <row r="1136" spans="1:9">
      <c r="A1136" s="89">
        <f t="shared" si="138"/>
        <v>1123</v>
      </c>
      <c r="B1136" s="185" t="str">
        <f t="shared" si="132"/>
        <v/>
      </c>
      <c r="C1136" s="90" t="str">
        <f t="shared" si="133"/>
        <v/>
      </c>
      <c r="D1136" s="89" t="str">
        <f t="shared" si="134"/>
        <v/>
      </c>
      <c r="E1136" s="91" t="str">
        <f t="shared" si="135"/>
        <v/>
      </c>
      <c r="F1136" s="212" t="str">
        <f t="shared" si="136"/>
        <v/>
      </c>
      <c r="G1136" s="212" t="str">
        <f t="shared" si="137"/>
        <v/>
      </c>
      <c r="H1136" s="92">
        <f>IF(OR(ERR=FALSE,AND(F1136="",G1136="")),0,IF($C$12="D",$H$13+SUM($F$14:F1136)-SUM($G$14:G1136),$H$13-SUM($F$14:F1136)+SUM($G$14:G1136)))</f>
        <v>0</v>
      </c>
      <c r="I1136" s="7"/>
    </row>
    <row r="1137" spans="1:9">
      <c r="A1137" s="89">
        <f t="shared" si="138"/>
        <v>1124</v>
      </c>
      <c r="B1137" s="185" t="str">
        <f t="shared" si="132"/>
        <v/>
      </c>
      <c r="C1137" s="90" t="str">
        <f t="shared" si="133"/>
        <v/>
      </c>
      <c r="D1137" s="89" t="str">
        <f t="shared" si="134"/>
        <v/>
      </c>
      <c r="E1137" s="91" t="str">
        <f t="shared" si="135"/>
        <v/>
      </c>
      <c r="F1137" s="212" t="str">
        <f t="shared" si="136"/>
        <v/>
      </c>
      <c r="G1137" s="212" t="str">
        <f t="shared" si="137"/>
        <v/>
      </c>
      <c r="H1137" s="92">
        <f>IF(OR(ERR=FALSE,AND(F1137="",G1137="")),0,IF($C$12="D",$H$13+SUM($F$14:F1137)-SUM($G$14:G1137),$H$13-SUM($F$14:F1137)+SUM($G$14:G1137)))</f>
        <v>0</v>
      </c>
      <c r="I1137" s="7"/>
    </row>
    <row r="1138" spans="1:9">
      <c r="A1138" s="89">
        <f t="shared" si="138"/>
        <v>1125</v>
      </c>
      <c r="B1138" s="185" t="str">
        <f t="shared" si="132"/>
        <v/>
      </c>
      <c r="C1138" s="90" t="str">
        <f t="shared" si="133"/>
        <v/>
      </c>
      <c r="D1138" s="89" t="str">
        <f t="shared" si="134"/>
        <v/>
      </c>
      <c r="E1138" s="91" t="str">
        <f t="shared" si="135"/>
        <v/>
      </c>
      <c r="F1138" s="212" t="str">
        <f t="shared" si="136"/>
        <v/>
      </c>
      <c r="G1138" s="212" t="str">
        <f t="shared" si="137"/>
        <v/>
      </c>
      <c r="H1138" s="92">
        <f>IF(OR(ERR=FALSE,AND(F1138="",G1138="")),0,IF($C$12="D",$H$13+SUM($F$14:F1138)-SUM($G$14:G1138),$H$13-SUM($F$14:F1138)+SUM($G$14:G1138)))</f>
        <v>0</v>
      </c>
      <c r="I1138" s="7"/>
    </row>
    <row r="1139" spans="1:9">
      <c r="A1139" s="89">
        <f t="shared" si="138"/>
        <v>1126</v>
      </c>
      <c r="B1139" s="185" t="str">
        <f t="shared" si="132"/>
        <v/>
      </c>
      <c r="C1139" s="90" t="str">
        <f t="shared" si="133"/>
        <v/>
      </c>
      <c r="D1139" s="89" t="str">
        <f t="shared" si="134"/>
        <v/>
      </c>
      <c r="E1139" s="91" t="str">
        <f t="shared" si="135"/>
        <v/>
      </c>
      <c r="F1139" s="212" t="str">
        <f t="shared" si="136"/>
        <v/>
      </c>
      <c r="G1139" s="212" t="str">
        <f t="shared" si="137"/>
        <v/>
      </c>
      <c r="H1139" s="92">
        <f>IF(OR(ERR=FALSE,AND(F1139="",G1139="")),0,IF($C$12="D",$H$13+SUM($F$14:F1139)-SUM($G$14:G1139),$H$13-SUM($F$14:F1139)+SUM($G$14:G1139)))</f>
        <v>0</v>
      </c>
      <c r="I1139" s="7"/>
    </row>
    <row r="1140" spans="1:9">
      <c r="A1140" s="89">
        <f t="shared" si="138"/>
        <v>1127</v>
      </c>
      <c r="B1140" s="185" t="str">
        <f t="shared" si="132"/>
        <v/>
      </c>
      <c r="C1140" s="90" t="str">
        <f t="shared" si="133"/>
        <v/>
      </c>
      <c r="D1140" s="89" t="str">
        <f t="shared" si="134"/>
        <v/>
      </c>
      <c r="E1140" s="91" t="str">
        <f t="shared" si="135"/>
        <v/>
      </c>
      <c r="F1140" s="212" t="str">
        <f t="shared" si="136"/>
        <v/>
      </c>
      <c r="G1140" s="212" t="str">
        <f t="shared" si="137"/>
        <v/>
      </c>
      <c r="H1140" s="92">
        <f>IF(OR(ERR=FALSE,AND(F1140="",G1140="")),0,IF($C$12="D",$H$13+SUM($F$14:F1140)-SUM($G$14:G1140),$H$13-SUM($F$14:F1140)+SUM($G$14:G1140)))</f>
        <v>0</v>
      </c>
      <c r="I1140" s="7"/>
    </row>
    <row r="1141" spans="1:9">
      <c r="A1141" s="89">
        <f t="shared" si="138"/>
        <v>1128</v>
      </c>
      <c r="B1141" s="185" t="str">
        <f t="shared" ref="B1141:B1170" si="139">IF(ISERROR(VLOOKUP(A1141&amp;H$9,JU_AKUN,6,FALSE)=TRUE),"",VLOOKUP(A1141&amp;H$9,JU_AKUN,6,FALSE))</f>
        <v/>
      </c>
      <c r="C1141" s="90" t="str">
        <f t="shared" ref="C1141:C1170" si="140">IF(ISERROR(VLOOKUP(A1141&amp;H$9,JU_AKUN,7,FALSE)=TRUE),"",VLOOKUP(A1141&amp;H$9,JU_AKUN,7,FALSE))</f>
        <v/>
      </c>
      <c r="D1141" s="89" t="str">
        <f t="shared" ref="D1141:D1170" si="141">IF(ISERROR(VLOOKUP(A1141&amp;H$9,JU_AKUN,8,FALSE)=TRUE),"",VLOOKUP(A1141&amp;H$9,JU_AKUN,8,FALSE))</f>
        <v/>
      </c>
      <c r="E1141" s="91" t="str">
        <f t="shared" ref="E1141:E1170" si="142">IF(ISERROR(VLOOKUP(A1141&amp;H$9,JU_AKUN,9,FALSE)=TRUE),"",VLOOKUP(A1141&amp;H$9,JU_AKUN,9,FALSE))</f>
        <v/>
      </c>
      <c r="F1141" s="212" t="str">
        <f t="shared" ref="F1141:F1170" si="143">IF(ISERROR(VLOOKUP(A1141&amp;H$9,JU_AKUN,14,FALSE)=TRUE),"",VLOOKUP(A1141&amp;H$9,JU_AKUN,14,FALSE))</f>
        <v/>
      </c>
      <c r="G1141" s="212" t="str">
        <f t="shared" ref="G1141:G1170" si="144">IF(ISERROR(VLOOKUP(A1141&amp;H$9,JU_AKUN,15,FALSE)=TRUE),"",VLOOKUP(A1141&amp;H$9,JU_AKUN,15,FALSE))</f>
        <v/>
      </c>
      <c r="H1141" s="92">
        <f>IF(OR(ERR=FALSE,AND(F1141="",G1141="")),0,IF($C$12="D",$H$13+SUM($F$14:F1141)-SUM($G$14:G1141),$H$13-SUM($F$14:F1141)+SUM($G$14:G1141)))</f>
        <v>0</v>
      </c>
      <c r="I1141" s="7"/>
    </row>
    <row r="1142" spans="1:9">
      <c r="A1142" s="89">
        <f t="shared" si="138"/>
        <v>1129</v>
      </c>
      <c r="B1142" s="185" t="str">
        <f t="shared" si="139"/>
        <v/>
      </c>
      <c r="C1142" s="90" t="str">
        <f t="shared" si="140"/>
        <v/>
      </c>
      <c r="D1142" s="89" t="str">
        <f t="shared" si="141"/>
        <v/>
      </c>
      <c r="E1142" s="91" t="str">
        <f t="shared" si="142"/>
        <v/>
      </c>
      <c r="F1142" s="212" t="str">
        <f t="shared" si="143"/>
        <v/>
      </c>
      <c r="G1142" s="212" t="str">
        <f t="shared" si="144"/>
        <v/>
      </c>
      <c r="H1142" s="92">
        <f>IF(OR(ERR=FALSE,AND(F1142="",G1142="")),0,IF($C$12="D",$H$13+SUM($F$14:F1142)-SUM($G$14:G1142),$H$13-SUM($F$14:F1142)+SUM($G$14:G1142)))</f>
        <v>0</v>
      </c>
      <c r="I1142" s="7"/>
    </row>
    <row r="1143" spans="1:9">
      <c r="A1143" s="89">
        <f t="shared" si="138"/>
        <v>1130</v>
      </c>
      <c r="B1143" s="185" t="str">
        <f t="shared" si="139"/>
        <v/>
      </c>
      <c r="C1143" s="90" t="str">
        <f t="shared" si="140"/>
        <v/>
      </c>
      <c r="D1143" s="89" t="str">
        <f t="shared" si="141"/>
        <v/>
      </c>
      <c r="E1143" s="91" t="str">
        <f t="shared" si="142"/>
        <v/>
      </c>
      <c r="F1143" s="212" t="str">
        <f t="shared" si="143"/>
        <v/>
      </c>
      <c r="G1143" s="212" t="str">
        <f t="shared" si="144"/>
        <v/>
      </c>
      <c r="H1143" s="92">
        <f>IF(OR(ERR=FALSE,AND(F1143="",G1143="")),0,IF($C$12="D",$H$13+SUM($F$14:F1143)-SUM($G$14:G1143),$H$13-SUM($F$14:F1143)+SUM($G$14:G1143)))</f>
        <v>0</v>
      </c>
      <c r="I1143" s="7"/>
    </row>
    <row r="1144" spans="1:9">
      <c r="A1144" s="89">
        <f t="shared" si="138"/>
        <v>1131</v>
      </c>
      <c r="B1144" s="185" t="str">
        <f t="shared" si="139"/>
        <v/>
      </c>
      <c r="C1144" s="90" t="str">
        <f t="shared" si="140"/>
        <v/>
      </c>
      <c r="D1144" s="89" t="str">
        <f t="shared" si="141"/>
        <v/>
      </c>
      <c r="E1144" s="91" t="str">
        <f t="shared" si="142"/>
        <v/>
      </c>
      <c r="F1144" s="212" t="str">
        <f t="shared" si="143"/>
        <v/>
      </c>
      <c r="G1144" s="212" t="str">
        <f t="shared" si="144"/>
        <v/>
      </c>
      <c r="H1144" s="92">
        <f>IF(OR(ERR=FALSE,AND(F1144="",G1144="")),0,IF($C$12="D",$H$13+SUM($F$14:F1144)-SUM($G$14:G1144),$H$13-SUM($F$14:F1144)+SUM($G$14:G1144)))</f>
        <v>0</v>
      </c>
      <c r="I1144" s="7"/>
    </row>
    <row r="1145" spans="1:9">
      <c r="A1145" s="89">
        <f t="shared" si="138"/>
        <v>1132</v>
      </c>
      <c r="B1145" s="185" t="str">
        <f t="shared" si="139"/>
        <v/>
      </c>
      <c r="C1145" s="90" t="str">
        <f t="shared" si="140"/>
        <v/>
      </c>
      <c r="D1145" s="89" t="str">
        <f t="shared" si="141"/>
        <v/>
      </c>
      <c r="E1145" s="91" t="str">
        <f t="shared" si="142"/>
        <v/>
      </c>
      <c r="F1145" s="212" t="str">
        <f t="shared" si="143"/>
        <v/>
      </c>
      <c r="G1145" s="212" t="str">
        <f t="shared" si="144"/>
        <v/>
      </c>
      <c r="H1145" s="92">
        <f>IF(OR(ERR=FALSE,AND(F1145="",G1145="")),0,IF($C$12="D",$H$13+SUM($F$14:F1145)-SUM($G$14:G1145),$H$13-SUM($F$14:F1145)+SUM($G$14:G1145)))</f>
        <v>0</v>
      </c>
      <c r="I1145" s="7"/>
    </row>
    <row r="1146" spans="1:9">
      <c r="A1146" s="89">
        <f t="shared" si="138"/>
        <v>1133</v>
      </c>
      <c r="B1146" s="185" t="str">
        <f t="shared" si="139"/>
        <v/>
      </c>
      <c r="C1146" s="90" t="str">
        <f t="shared" si="140"/>
        <v/>
      </c>
      <c r="D1146" s="89" t="str">
        <f t="shared" si="141"/>
        <v/>
      </c>
      <c r="E1146" s="91" t="str">
        <f t="shared" si="142"/>
        <v/>
      </c>
      <c r="F1146" s="212" t="str">
        <f t="shared" si="143"/>
        <v/>
      </c>
      <c r="G1146" s="212" t="str">
        <f t="shared" si="144"/>
        <v/>
      </c>
      <c r="H1146" s="92">
        <f>IF(OR(ERR=FALSE,AND(F1146="",G1146="")),0,IF($C$12="D",$H$13+SUM($F$14:F1146)-SUM($G$14:G1146),$H$13-SUM($F$14:F1146)+SUM($G$14:G1146)))</f>
        <v>0</v>
      </c>
      <c r="I1146" s="7"/>
    </row>
    <row r="1147" spans="1:9">
      <c r="A1147" s="89">
        <f t="shared" si="138"/>
        <v>1134</v>
      </c>
      <c r="B1147" s="185" t="str">
        <f t="shared" si="139"/>
        <v/>
      </c>
      <c r="C1147" s="90" t="str">
        <f t="shared" si="140"/>
        <v/>
      </c>
      <c r="D1147" s="89" t="str">
        <f t="shared" si="141"/>
        <v/>
      </c>
      <c r="E1147" s="91" t="str">
        <f t="shared" si="142"/>
        <v/>
      </c>
      <c r="F1147" s="212" t="str">
        <f t="shared" si="143"/>
        <v/>
      </c>
      <c r="G1147" s="212" t="str">
        <f t="shared" si="144"/>
        <v/>
      </c>
      <c r="H1147" s="92">
        <f>IF(OR(ERR=FALSE,AND(F1147="",G1147="")),0,IF($C$12="D",$H$13+SUM($F$14:F1147)-SUM($G$14:G1147),$H$13-SUM($F$14:F1147)+SUM($G$14:G1147)))</f>
        <v>0</v>
      </c>
      <c r="I1147" s="7"/>
    </row>
    <row r="1148" spans="1:9">
      <c r="A1148" s="89">
        <f t="shared" si="138"/>
        <v>1135</v>
      </c>
      <c r="B1148" s="185" t="str">
        <f t="shared" si="139"/>
        <v/>
      </c>
      <c r="C1148" s="90" t="str">
        <f t="shared" si="140"/>
        <v/>
      </c>
      <c r="D1148" s="89" t="str">
        <f t="shared" si="141"/>
        <v/>
      </c>
      <c r="E1148" s="91" t="str">
        <f t="shared" si="142"/>
        <v/>
      </c>
      <c r="F1148" s="212" t="str">
        <f t="shared" si="143"/>
        <v/>
      </c>
      <c r="G1148" s="212" t="str">
        <f t="shared" si="144"/>
        <v/>
      </c>
      <c r="H1148" s="92">
        <f>IF(OR(ERR=FALSE,AND(F1148="",G1148="")),0,IF($C$12="D",$H$13+SUM($F$14:F1148)-SUM($G$14:G1148),$H$13-SUM($F$14:F1148)+SUM($G$14:G1148)))</f>
        <v>0</v>
      </c>
      <c r="I1148" s="7"/>
    </row>
    <row r="1149" spans="1:9">
      <c r="A1149" s="89">
        <f t="shared" si="138"/>
        <v>1136</v>
      </c>
      <c r="B1149" s="185" t="str">
        <f t="shared" si="139"/>
        <v/>
      </c>
      <c r="C1149" s="90" t="str">
        <f t="shared" si="140"/>
        <v/>
      </c>
      <c r="D1149" s="89" t="str">
        <f t="shared" si="141"/>
        <v/>
      </c>
      <c r="E1149" s="91" t="str">
        <f t="shared" si="142"/>
        <v/>
      </c>
      <c r="F1149" s="212" t="str">
        <f t="shared" si="143"/>
        <v/>
      </c>
      <c r="G1149" s="212" t="str">
        <f t="shared" si="144"/>
        <v/>
      </c>
      <c r="H1149" s="92">
        <f>IF(OR(ERR=FALSE,AND(F1149="",G1149="")),0,IF($C$12="D",$H$13+SUM($F$14:F1149)-SUM($G$14:G1149),$H$13-SUM($F$14:F1149)+SUM($G$14:G1149)))</f>
        <v>0</v>
      </c>
      <c r="I1149" s="7"/>
    </row>
    <row r="1150" spans="1:9">
      <c r="A1150" s="89">
        <f t="shared" si="138"/>
        <v>1137</v>
      </c>
      <c r="B1150" s="185" t="str">
        <f t="shared" si="139"/>
        <v/>
      </c>
      <c r="C1150" s="90" t="str">
        <f t="shared" si="140"/>
        <v/>
      </c>
      <c r="D1150" s="89" t="str">
        <f t="shared" si="141"/>
        <v/>
      </c>
      <c r="E1150" s="91" t="str">
        <f t="shared" si="142"/>
        <v/>
      </c>
      <c r="F1150" s="212" t="str">
        <f t="shared" si="143"/>
        <v/>
      </c>
      <c r="G1150" s="212" t="str">
        <f t="shared" si="144"/>
        <v/>
      </c>
      <c r="H1150" s="92">
        <f>IF(OR(ERR=FALSE,AND(F1150="",G1150="")),0,IF($C$12="D",$H$13+SUM($F$14:F1150)-SUM($G$14:G1150),$H$13-SUM($F$14:F1150)+SUM($G$14:G1150)))</f>
        <v>0</v>
      </c>
      <c r="I1150" s="7"/>
    </row>
    <row r="1151" spans="1:9">
      <c r="A1151" s="89">
        <f t="shared" si="138"/>
        <v>1138</v>
      </c>
      <c r="B1151" s="185" t="str">
        <f t="shared" si="139"/>
        <v/>
      </c>
      <c r="C1151" s="90" t="str">
        <f t="shared" si="140"/>
        <v/>
      </c>
      <c r="D1151" s="89" t="str">
        <f t="shared" si="141"/>
        <v/>
      </c>
      <c r="E1151" s="91" t="str">
        <f t="shared" si="142"/>
        <v/>
      </c>
      <c r="F1151" s="212" t="str">
        <f t="shared" si="143"/>
        <v/>
      </c>
      <c r="G1151" s="212" t="str">
        <f t="shared" si="144"/>
        <v/>
      </c>
      <c r="H1151" s="92">
        <f>IF(OR(ERR=FALSE,AND(F1151="",G1151="")),0,IF($C$12="D",$H$13+SUM($F$14:F1151)-SUM($G$14:G1151),$H$13-SUM($F$14:F1151)+SUM($G$14:G1151)))</f>
        <v>0</v>
      </c>
      <c r="I1151" s="7"/>
    </row>
    <row r="1152" spans="1:9">
      <c r="A1152" s="89">
        <f t="shared" si="138"/>
        <v>1139</v>
      </c>
      <c r="B1152" s="185" t="str">
        <f t="shared" si="139"/>
        <v/>
      </c>
      <c r="C1152" s="90" t="str">
        <f t="shared" si="140"/>
        <v/>
      </c>
      <c r="D1152" s="89" t="str">
        <f t="shared" si="141"/>
        <v/>
      </c>
      <c r="E1152" s="91" t="str">
        <f t="shared" si="142"/>
        <v/>
      </c>
      <c r="F1152" s="212" t="str">
        <f t="shared" si="143"/>
        <v/>
      </c>
      <c r="G1152" s="212" t="str">
        <f t="shared" si="144"/>
        <v/>
      </c>
      <c r="H1152" s="92">
        <f>IF(OR(ERR=FALSE,AND(F1152="",G1152="")),0,IF($C$12="D",$H$13+SUM($F$14:F1152)-SUM($G$14:G1152),$H$13-SUM($F$14:F1152)+SUM($G$14:G1152)))</f>
        <v>0</v>
      </c>
      <c r="I1152" s="7"/>
    </row>
    <row r="1153" spans="1:9">
      <c r="A1153" s="89">
        <f t="shared" si="138"/>
        <v>1140</v>
      </c>
      <c r="B1153" s="185" t="str">
        <f t="shared" si="139"/>
        <v/>
      </c>
      <c r="C1153" s="90" t="str">
        <f t="shared" si="140"/>
        <v/>
      </c>
      <c r="D1153" s="89" t="str">
        <f t="shared" si="141"/>
        <v/>
      </c>
      <c r="E1153" s="91" t="str">
        <f t="shared" si="142"/>
        <v/>
      </c>
      <c r="F1153" s="212" t="str">
        <f t="shared" si="143"/>
        <v/>
      </c>
      <c r="G1153" s="212" t="str">
        <f t="shared" si="144"/>
        <v/>
      </c>
      <c r="H1153" s="92">
        <f>IF(OR(ERR=FALSE,AND(F1153="",G1153="")),0,IF($C$12="D",$H$13+SUM($F$14:F1153)-SUM($G$14:G1153),$H$13-SUM($F$14:F1153)+SUM($G$14:G1153)))</f>
        <v>0</v>
      </c>
      <c r="I1153" s="7"/>
    </row>
    <row r="1154" spans="1:9">
      <c r="A1154" s="89">
        <f t="shared" si="138"/>
        <v>1141</v>
      </c>
      <c r="B1154" s="185" t="str">
        <f t="shared" si="139"/>
        <v/>
      </c>
      <c r="C1154" s="90" t="str">
        <f t="shared" si="140"/>
        <v/>
      </c>
      <c r="D1154" s="89" t="str">
        <f t="shared" si="141"/>
        <v/>
      </c>
      <c r="E1154" s="91" t="str">
        <f t="shared" si="142"/>
        <v/>
      </c>
      <c r="F1154" s="212" t="str">
        <f t="shared" si="143"/>
        <v/>
      </c>
      <c r="G1154" s="212" t="str">
        <f t="shared" si="144"/>
        <v/>
      </c>
      <c r="H1154" s="92">
        <f>IF(OR(ERR=FALSE,AND(F1154="",G1154="")),0,IF($C$12="D",$H$13+SUM($F$14:F1154)-SUM($G$14:G1154),$H$13-SUM($F$14:F1154)+SUM($G$14:G1154)))</f>
        <v>0</v>
      </c>
      <c r="I1154" s="7"/>
    </row>
    <row r="1155" spans="1:9">
      <c r="A1155" s="89">
        <f t="shared" si="138"/>
        <v>1142</v>
      </c>
      <c r="B1155" s="185" t="str">
        <f t="shared" si="139"/>
        <v/>
      </c>
      <c r="C1155" s="90" t="str">
        <f t="shared" si="140"/>
        <v/>
      </c>
      <c r="D1155" s="89" t="str">
        <f t="shared" si="141"/>
        <v/>
      </c>
      <c r="E1155" s="91" t="str">
        <f t="shared" si="142"/>
        <v/>
      </c>
      <c r="F1155" s="212" t="str">
        <f t="shared" si="143"/>
        <v/>
      </c>
      <c r="G1155" s="212" t="str">
        <f t="shared" si="144"/>
        <v/>
      </c>
      <c r="H1155" s="92">
        <f>IF(OR(ERR=FALSE,AND(F1155="",G1155="")),0,IF($C$12="D",$H$13+SUM($F$14:F1155)-SUM($G$14:G1155),$H$13-SUM($F$14:F1155)+SUM($G$14:G1155)))</f>
        <v>0</v>
      </c>
      <c r="I1155" s="7"/>
    </row>
    <row r="1156" spans="1:9">
      <c r="A1156" s="89">
        <f t="shared" si="138"/>
        <v>1143</v>
      </c>
      <c r="B1156" s="185" t="str">
        <f t="shared" si="139"/>
        <v/>
      </c>
      <c r="C1156" s="90" t="str">
        <f t="shared" si="140"/>
        <v/>
      </c>
      <c r="D1156" s="89" t="str">
        <f t="shared" si="141"/>
        <v/>
      </c>
      <c r="E1156" s="91" t="str">
        <f t="shared" si="142"/>
        <v/>
      </c>
      <c r="F1156" s="212" t="str">
        <f t="shared" si="143"/>
        <v/>
      </c>
      <c r="G1156" s="212" t="str">
        <f t="shared" si="144"/>
        <v/>
      </c>
      <c r="H1156" s="92">
        <f>IF(OR(ERR=FALSE,AND(F1156="",G1156="")),0,IF($C$12="D",$H$13+SUM($F$14:F1156)-SUM($G$14:G1156),$H$13-SUM($F$14:F1156)+SUM($G$14:G1156)))</f>
        <v>0</v>
      </c>
      <c r="I1156" s="7"/>
    </row>
    <row r="1157" spans="1:9">
      <c r="A1157" s="89">
        <f t="shared" si="138"/>
        <v>1144</v>
      </c>
      <c r="B1157" s="185" t="str">
        <f t="shared" si="139"/>
        <v/>
      </c>
      <c r="C1157" s="90" t="str">
        <f t="shared" si="140"/>
        <v/>
      </c>
      <c r="D1157" s="89" t="str">
        <f t="shared" si="141"/>
        <v/>
      </c>
      <c r="E1157" s="91" t="str">
        <f t="shared" si="142"/>
        <v/>
      </c>
      <c r="F1157" s="212" t="str">
        <f t="shared" si="143"/>
        <v/>
      </c>
      <c r="G1157" s="212" t="str">
        <f t="shared" si="144"/>
        <v/>
      </c>
      <c r="H1157" s="92">
        <f>IF(OR(ERR=FALSE,AND(F1157="",G1157="")),0,IF($C$12="D",$H$13+SUM($F$14:F1157)-SUM($G$14:G1157),$H$13-SUM($F$14:F1157)+SUM($G$14:G1157)))</f>
        <v>0</v>
      </c>
      <c r="I1157" s="7"/>
    </row>
    <row r="1158" spans="1:9">
      <c r="A1158" s="89">
        <f t="shared" si="138"/>
        <v>1145</v>
      </c>
      <c r="B1158" s="185" t="str">
        <f t="shared" si="139"/>
        <v/>
      </c>
      <c r="C1158" s="90" t="str">
        <f t="shared" si="140"/>
        <v/>
      </c>
      <c r="D1158" s="89" t="str">
        <f t="shared" si="141"/>
        <v/>
      </c>
      <c r="E1158" s="91" t="str">
        <f t="shared" si="142"/>
        <v/>
      </c>
      <c r="F1158" s="212" t="str">
        <f t="shared" si="143"/>
        <v/>
      </c>
      <c r="G1158" s="212" t="str">
        <f t="shared" si="144"/>
        <v/>
      </c>
      <c r="H1158" s="92">
        <f>IF(OR(ERR=FALSE,AND(F1158="",G1158="")),0,IF($C$12="D",$H$13+SUM($F$14:F1158)-SUM($G$14:G1158),$H$13-SUM($F$14:F1158)+SUM($G$14:G1158)))</f>
        <v>0</v>
      </c>
      <c r="I1158" s="7"/>
    </row>
    <row r="1159" spans="1:9">
      <c r="A1159" s="89">
        <f t="shared" si="138"/>
        <v>1146</v>
      </c>
      <c r="B1159" s="185" t="str">
        <f t="shared" si="139"/>
        <v/>
      </c>
      <c r="C1159" s="90" t="str">
        <f t="shared" si="140"/>
        <v/>
      </c>
      <c r="D1159" s="89" t="str">
        <f t="shared" si="141"/>
        <v/>
      </c>
      <c r="E1159" s="91" t="str">
        <f t="shared" si="142"/>
        <v/>
      </c>
      <c r="F1159" s="212" t="str">
        <f>IF(ISERROR(VLOOKUP(A1159&amp;H$9,JU_AKUN,14,FALSE)=TRUE),"",VLOOKUP(A1159&amp;H$9,JU_AKUN,14,FALSE))</f>
        <v/>
      </c>
      <c r="G1159" s="212" t="str">
        <f>IF(ISERROR(VLOOKUP(A1159&amp;H$9,JU_AKUN,15,FALSE)=TRUE),"",VLOOKUP(A1159&amp;H$9,JU_AKUN,15,FALSE))</f>
        <v/>
      </c>
      <c r="H1159" s="92">
        <f>IF(OR(ERR=FALSE,AND(F1159="",G1159="")),0,IF($C$12="D",$H$13+SUM($F$14:F1159)-SUM($G$14:G1159),$H$13-SUM($F$14:F1159)+SUM($G$14:G1159)))</f>
        <v>0</v>
      </c>
      <c r="I1159" s="7"/>
    </row>
    <row r="1160" spans="1:9">
      <c r="A1160" s="89">
        <f t="shared" si="138"/>
        <v>1147</v>
      </c>
      <c r="B1160" s="185" t="str">
        <f t="shared" si="139"/>
        <v/>
      </c>
      <c r="C1160" s="90" t="str">
        <f t="shared" si="140"/>
        <v/>
      </c>
      <c r="D1160" s="89" t="str">
        <f t="shared" si="141"/>
        <v/>
      </c>
      <c r="E1160" s="91" t="str">
        <f t="shared" si="142"/>
        <v/>
      </c>
      <c r="F1160" s="212" t="str">
        <f t="shared" si="143"/>
        <v/>
      </c>
      <c r="G1160" s="212" t="str">
        <f t="shared" si="144"/>
        <v/>
      </c>
      <c r="H1160" s="92">
        <f>IF(OR(ERR=FALSE,AND(F1160="",G1160="")),0,IF($C$12="D",$H$13+SUM($F$14:F1160)-SUM($G$14:G1160),$H$13-SUM($F$14:F1160)+SUM($G$14:G1160)))</f>
        <v>0</v>
      </c>
      <c r="I1160" s="7"/>
    </row>
    <row r="1161" spans="1:9">
      <c r="A1161" s="89">
        <f t="shared" si="138"/>
        <v>1148</v>
      </c>
      <c r="B1161" s="185" t="str">
        <f t="shared" si="139"/>
        <v/>
      </c>
      <c r="C1161" s="90" t="str">
        <f t="shared" si="140"/>
        <v/>
      </c>
      <c r="D1161" s="89" t="str">
        <f t="shared" si="141"/>
        <v/>
      </c>
      <c r="E1161" s="91" t="str">
        <f t="shared" si="142"/>
        <v/>
      </c>
      <c r="F1161" s="212" t="str">
        <f t="shared" si="143"/>
        <v/>
      </c>
      <c r="G1161" s="212" t="str">
        <f t="shared" si="144"/>
        <v/>
      </c>
      <c r="H1161" s="92">
        <f>IF(OR(ERR=FALSE,AND(F1161="",G1161="")),0,IF($C$12="D",$H$13+SUM($F$14:F1161)-SUM($G$14:G1161),$H$13-SUM($F$14:F1161)+SUM($G$14:G1161)))</f>
        <v>0</v>
      </c>
      <c r="I1161" s="7"/>
    </row>
    <row r="1162" spans="1:9">
      <c r="A1162" s="89">
        <f t="shared" si="138"/>
        <v>1149</v>
      </c>
      <c r="B1162" s="185" t="str">
        <f t="shared" si="139"/>
        <v/>
      </c>
      <c r="C1162" s="90" t="str">
        <f t="shared" si="140"/>
        <v/>
      </c>
      <c r="D1162" s="89" t="str">
        <f t="shared" si="141"/>
        <v/>
      </c>
      <c r="E1162" s="91" t="str">
        <f t="shared" si="142"/>
        <v/>
      </c>
      <c r="F1162" s="212" t="str">
        <f t="shared" si="143"/>
        <v/>
      </c>
      <c r="G1162" s="212" t="str">
        <f t="shared" si="144"/>
        <v/>
      </c>
      <c r="H1162" s="92">
        <f>IF(OR(ERR=FALSE,AND(F1162="",G1162="")),0,IF($C$12="D",$H$13+SUM($F$14:F1162)-SUM($G$14:G1162),$H$13-SUM($F$14:F1162)+SUM($G$14:G1162)))</f>
        <v>0</v>
      </c>
      <c r="I1162" s="7"/>
    </row>
    <row r="1163" spans="1:9">
      <c r="A1163" s="89">
        <f t="shared" si="138"/>
        <v>1150</v>
      </c>
      <c r="B1163" s="185" t="str">
        <f t="shared" si="139"/>
        <v/>
      </c>
      <c r="C1163" s="90" t="str">
        <f t="shared" si="140"/>
        <v/>
      </c>
      <c r="D1163" s="89" t="str">
        <f t="shared" si="141"/>
        <v/>
      </c>
      <c r="E1163" s="91" t="str">
        <f t="shared" si="142"/>
        <v/>
      </c>
      <c r="F1163" s="212" t="str">
        <f t="shared" si="143"/>
        <v/>
      </c>
      <c r="G1163" s="212" t="str">
        <f t="shared" si="144"/>
        <v/>
      </c>
      <c r="H1163" s="92">
        <f>IF(OR(ERR=FALSE,AND(F1163="",G1163="")),0,IF($C$12="D",$H$13+SUM($F$14:F1163)-SUM($G$14:G1163),$H$13-SUM($F$14:F1163)+SUM($G$14:G1163)))</f>
        <v>0</v>
      </c>
      <c r="I1163" s="7"/>
    </row>
    <row r="1164" spans="1:9">
      <c r="A1164" s="89">
        <f t="shared" si="138"/>
        <v>1151</v>
      </c>
      <c r="B1164" s="185" t="str">
        <f t="shared" si="139"/>
        <v/>
      </c>
      <c r="C1164" s="90" t="str">
        <f t="shared" si="140"/>
        <v/>
      </c>
      <c r="D1164" s="89" t="str">
        <f t="shared" si="141"/>
        <v/>
      </c>
      <c r="E1164" s="91" t="str">
        <f t="shared" si="142"/>
        <v/>
      </c>
      <c r="F1164" s="212" t="str">
        <f t="shared" si="143"/>
        <v/>
      </c>
      <c r="G1164" s="212" t="str">
        <f t="shared" si="144"/>
        <v/>
      </c>
      <c r="H1164" s="92">
        <f>IF(OR(ERR=FALSE,AND(F1164="",G1164="")),0,IF($C$12="D",$H$13+SUM($F$14:F1164)-SUM($G$14:G1164),$H$13-SUM($F$14:F1164)+SUM($G$14:G1164)))</f>
        <v>0</v>
      </c>
      <c r="I1164" s="7"/>
    </row>
    <row r="1165" spans="1:9">
      <c r="A1165" s="89">
        <f t="shared" si="138"/>
        <v>1152</v>
      </c>
      <c r="B1165" s="185" t="str">
        <f t="shared" si="139"/>
        <v/>
      </c>
      <c r="C1165" s="90" t="str">
        <f t="shared" si="140"/>
        <v/>
      </c>
      <c r="D1165" s="89" t="str">
        <f t="shared" si="141"/>
        <v/>
      </c>
      <c r="E1165" s="91" t="str">
        <f t="shared" si="142"/>
        <v/>
      </c>
      <c r="F1165" s="212" t="str">
        <f t="shared" si="143"/>
        <v/>
      </c>
      <c r="G1165" s="212" t="str">
        <f t="shared" si="144"/>
        <v/>
      </c>
      <c r="H1165" s="92">
        <f>IF(OR(ERR=FALSE,AND(F1165="",G1165="")),0,IF($C$12="D",$H$13+SUM($F$14:F1165)-SUM($G$14:G1165),$H$13-SUM($F$14:F1165)+SUM($G$14:G1165)))</f>
        <v>0</v>
      </c>
      <c r="I1165" s="7"/>
    </row>
    <row r="1166" spans="1:9">
      <c r="A1166" s="89">
        <f t="shared" si="138"/>
        <v>1153</v>
      </c>
      <c r="B1166" s="185" t="str">
        <f t="shared" si="139"/>
        <v/>
      </c>
      <c r="C1166" s="90" t="str">
        <f t="shared" si="140"/>
        <v/>
      </c>
      <c r="D1166" s="89" t="str">
        <f t="shared" si="141"/>
        <v/>
      </c>
      <c r="E1166" s="91" t="str">
        <f t="shared" si="142"/>
        <v/>
      </c>
      <c r="F1166" s="212" t="str">
        <f t="shared" si="143"/>
        <v/>
      </c>
      <c r="G1166" s="212" t="str">
        <f t="shared" si="144"/>
        <v/>
      </c>
      <c r="H1166" s="92">
        <f>IF(OR(ERR=FALSE,AND(F1166="",G1166="")),0,IF($C$12="D",$H$13+SUM($F$14:F1166)-SUM($G$14:G1166),$H$13-SUM($F$14:F1166)+SUM($G$14:G1166)))</f>
        <v>0</v>
      </c>
      <c r="I1166" s="7"/>
    </row>
    <row r="1167" spans="1:9">
      <c r="A1167" s="89">
        <f t="shared" si="138"/>
        <v>1154</v>
      </c>
      <c r="B1167" s="185" t="str">
        <f t="shared" si="139"/>
        <v/>
      </c>
      <c r="C1167" s="90" t="str">
        <f t="shared" si="140"/>
        <v/>
      </c>
      <c r="D1167" s="89" t="str">
        <f t="shared" si="141"/>
        <v/>
      </c>
      <c r="E1167" s="91" t="str">
        <f t="shared" si="142"/>
        <v/>
      </c>
      <c r="F1167" s="212" t="str">
        <f t="shared" si="143"/>
        <v/>
      </c>
      <c r="G1167" s="212" t="str">
        <f t="shared" si="144"/>
        <v/>
      </c>
      <c r="H1167" s="92">
        <f>IF(OR(ERR=FALSE,AND(F1167="",G1167="")),0,IF($C$12="D",$H$13+SUM($F$14:F1167)-SUM($G$14:G1167),$H$13-SUM($F$14:F1167)+SUM($G$14:G1167)))</f>
        <v>0</v>
      </c>
      <c r="I1167" s="7"/>
    </row>
    <row r="1168" spans="1:9">
      <c r="A1168" s="89">
        <f t="shared" si="138"/>
        <v>1155</v>
      </c>
      <c r="B1168" s="185" t="str">
        <f t="shared" si="139"/>
        <v/>
      </c>
      <c r="C1168" s="90" t="str">
        <f t="shared" si="140"/>
        <v/>
      </c>
      <c r="D1168" s="89" t="str">
        <f t="shared" si="141"/>
        <v/>
      </c>
      <c r="E1168" s="91" t="str">
        <f t="shared" si="142"/>
        <v/>
      </c>
      <c r="F1168" s="212" t="str">
        <f t="shared" si="143"/>
        <v/>
      </c>
      <c r="G1168" s="212" t="str">
        <f t="shared" si="144"/>
        <v/>
      </c>
      <c r="H1168" s="92">
        <f>IF(OR(ERR=FALSE,AND(F1168="",G1168="")),0,IF($C$12="D",$H$13+SUM($F$14:F1168)-SUM($G$14:G1168),$H$13-SUM($F$14:F1168)+SUM($G$14:G1168)))</f>
        <v>0</v>
      </c>
      <c r="I1168" s="7"/>
    </row>
    <row r="1169" spans="1:9">
      <c r="A1169" s="89">
        <f t="shared" si="138"/>
        <v>1156</v>
      </c>
      <c r="B1169" s="185" t="str">
        <f t="shared" si="139"/>
        <v/>
      </c>
      <c r="C1169" s="90" t="str">
        <f t="shared" si="140"/>
        <v/>
      </c>
      <c r="D1169" s="89" t="str">
        <f t="shared" si="141"/>
        <v/>
      </c>
      <c r="E1169" s="91" t="str">
        <f t="shared" si="142"/>
        <v/>
      </c>
      <c r="F1169" s="212" t="str">
        <f t="shared" si="143"/>
        <v/>
      </c>
      <c r="G1169" s="212" t="str">
        <f t="shared" si="144"/>
        <v/>
      </c>
      <c r="H1169" s="92">
        <f>IF(OR(ERR=FALSE,AND(F1169="",G1169="")),0,IF($C$12="D",$H$13+SUM($F$14:F1169)-SUM($G$14:G1169),$H$13-SUM($F$14:F1169)+SUM($G$14:G1169)))</f>
        <v>0</v>
      </c>
      <c r="I1169" s="7"/>
    </row>
    <row r="1170" spans="1:9">
      <c r="A1170" s="89">
        <f t="shared" si="138"/>
        <v>1157</v>
      </c>
      <c r="B1170" s="185" t="str">
        <f t="shared" si="139"/>
        <v/>
      </c>
      <c r="C1170" s="90" t="str">
        <f t="shared" si="140"/>
        <v/>
      </c>
      <c r="D1170" s="89" t="str">
        <f t="shared" si="141"/>
        <v/>
      </c>
      <c r="E1170" s="91" t="str">
        <f t="shared" si="142"/>
        <v/>
      </c>
      <c r="F1170" s="212" t="str">
        <f t="shared" si="143"/>
        <v/>
      </c>
      <c r="G1170" s="212" t="str">
        <f t="shared" si="144"/>
        <v/>
      </c>
      <c r="H1170" s="92">
        <f>IF(OR(ERR=FALSE,AND(F1170="",G1170="")),0,IF($C$12="D",$H$13+SUM($F$14:F1170)-SUM($G$14:G1170),$H$13-SUM($F$14:F1170)+SUM($G$14:G1170)))</f>
        <v>0</v>
      </c>
      <c r="I1170" s="7"/>
    </row>
    <row r="1171" spans="1:9">
      <c r="A1171" s="89">
        <f t="shared" si="138"/>
        <v>1158</v>
      </c>
      <c r="B1171" s="185" t="str">
        <f t="shared" ref="B1171:B1200" si="145">IF(ISERROR(VLOOKUP(A1171&amp;H$9,JU_AKUN,6,FALSE)=TRUE),"",VLOOKUP(A1171&amp;H$9,JU_AKUN,6,FALSE))</f>
        <v/>
      </c>
      <c r="C1171" s="90" t="str">
        <f t="shared" ref="C1171:C1200" si="146">IF(ISERROR(VLOOKUP(A1171&amp;H$9,JU_AKUN,7,FALSE)=TRUE),"",VLOOKUP(A1171&amp;H$9,JU_AKUN,7,FALSE))</f>
        <v/>
      </c>
      <c r="D1171" s="89" t="str">
        <f t="shared" ref="D1171:D1200" si="147">IF(ISERROR(VLOOKUP(A1171&amp;H$9,JU_AKUN,8,FALSE)=TRUE),"",VLOOKUP(A1171&amp;H$9,JU_AKUN,8,FALSE))</f>
        <v/>
      </c>
      <c r="E1171" s="91" t="str">
        <f t="shared" ref="E1171:E1200" si="148">IF(ISERROR(VLOOKUP(A1171&amp;H$9,JU_AKUN,9,FALSE)=TRUE),"",VLOOKUP(A1171&amp;H$9,JU_AKUN,9,FALSE))</f>
        <v/>
      </c>
      <c r="F1171" s="212" t="str">
        <f t="shared" ref="F1171:F1200" si="149">IF(ISERROR(VLOOKUP(A1171&amp;H$9,JU_AKUN,14,FALSE)=TRUE),"",VLOOKUP(A1171&amp;H$9,JU_AKUN,14,FALSE))</f>
        <v/>
      </c>
      <c r="G1171" s="212" t="str">
        <f t="shared" ref="G1171:G1200" si="150">IF(ISERROR(VLOOKUP(A1171&amp;H$9,JU_AKUN,15,FALSE)=TRUE),"",VLOOKUP(A1171&amp;H$9,JU_AKUN,15,FALSE))</f>
        <v/>
      </c>
      <c r="H1171" s="92">
        <f>IF(OR(ERR=FALSE,AND(F1171="",G1171="")),0,IF($C$12="D",$H$13+SUM($F$14:F1171)-SUM($G$14:G1171),$H$13-SUM($F$14:F1171)+SUM($G$14:G1171)))</f>
        <v>0</v>
      </c>
      <c r="I1171" s="7"/>
    </row>
    <row r="1172" spans="1:9">
      <c r="A1172" s="89">
        <f t="shared" si="138"/>
        <v>1159</v>
      </c>
      <c r="B1172" s="185" t="str">
        <f t="shared" si="145"/>
        <v/>
      </c>
      <c r="C1172" s="90" t="str">
        <f t="shared" si="146"/>
        <v/>
      </c>
      <c r="D1172" s="89" t="str">
        <f t="shared" si="147"/>
        <v/>
      </c>
      <c r="E1172" s="91" t="str">
        <f t="shared" si="148"/>
        <v/>
      </c>
      <c r="F1172" s="212" t="str">
        <f t="shared" si="149"/>
        <v/>
      </c>
      <c r="G1172" s="212" t="str">
        <f t="shared" si="150"/>
        <v/>
      </c>
      <c r="H1172" s="92">
        <f>IF(OR(ERR=FALSE,AND(F1172="",G1172="")),0,IF($C$12="D",$H$13+SUM($F$14:F1172)-SUM($G$14:G1172),$H$13-SUM($F$14:F1172)+SUM($G$14:G1172)))</f>
        <v>0</v>
      </c>
      <c r="I1172" s="7"/>
    </row>
    <row r="1173" spans="1:9">
      <c r="A1173" s="89">
        <f t="shared" si="138"/>
        <v>1160</v>
      </c>
      <c r="B1173" s="185" t="str">
        <f t="shared" si="145"/>
        <v/>
      </c>
      <c r="C1173" s="90" t="str">
        <f t="shared" si="146"/>
        <v/>
      </c>
      <c r="D1173" s="89" t="str">
        <f t="shared" si="147"/>
        <v/>
      </c>
      <c r="E1173" s="91" t="str">
        <f t="shared" si="148"/>
        <v/>
      </c>
      <c r="F1173" s="212" t="str">
        <f t="shared" si="149"/>
        <v/>
      </c>
      <c r="G1173" s="212" t="str">
        <f t="shared" si="150"/>
        <v/>
      </c>
      <c r="H1173" s="92">
        <f>IF(OR(ERR=FALSE,AND(F1173="",G1173="")),0,IF($C$12="D",$H$13+SUM($F$14:F1173)-SUM($G$14:G1173),$H$13-SUM($F$14:F1173)+SUM($G$14:G1173)))</f>
        <v>0</v>
      </c>
      <c r="I1173" s="7"/>
    </row>
    <row r="1174" spans="1:9">
      <c r="A1174" s="89">
        <f t="shared" si="138"/>
        <v>1161</v>
      </c>
      <c r="B1174" s="185" t="str">
        <f t="shared" si="145"/>
        <v/>
      </c>
      <c r="C1174" s="90" t="str">
        <f t="shared" si="146"/>
        <v/>
      </c>
      <c r="D1174" s="89" t="str">
        <f t="shared" si="147"/>
        <v/>
      </c>
      <c r="E1174" s="91" t="str">
        <f t="shared" si="148"/>
        <v/>
      </c>
      <c r="F1174" s="212" t="str">
        <f t="shared" si="149"/>
        <v/>
      </c>
      <c r="G1174" s="212" t="str">
        <f t="shared" si="150"/>
        <v/>
      </c>
      <c r="H1174" s="92">
        <f>IF(OR(ERR=FALSE,AND(F1174="",G1174="")),0,IF($C$12="D",$H$13+SUM($F$14:F1174)-SUM($G$14:G1174),$H$13-SUM($F$14:F1174)+SUM($G$14:G1174)))</f>
        <v>0</v>
      </c>
      <c r="I1174" s="7"/>
    </row>
    <row r="1175" spans="1:9">
      <c r="A1175" s="89">
        <f t="shared" si="138"/>
        <v>1162</v>
      </c>
      <c r="B1175" s="185" t="str">
        <f t="shared" si="145"/>
        <v/>
      </c>
      <c r="C1175" s="90" t="str">
        <f t="shared" si="146"/>
        <v/>
      </c>
      <c r="D1175" s="89" t="str">
        <f t="shared" si="147"/>
        <v/>
      </c>
      <c r="E1175" s="91" t="str">
        <f t="shared" si="148"/>
        <v/>
      </c>
      <c r="F1175" s="212" t="str">
        <f t="shared" si="149"/>
        <v/>
      </c>
      <c r="G1175" s="212" t="str">
        <f t="shared" si="150"/>
        <v/>
      </c>
      <c r="H1175" s="92">
        <f>IF(OR(ERR=FALSE,AND(F1175="",G1175="")),0,IF($C$12="D",$H$13+SUM($F$14:F1175)-SUM($G$14:G1175),$H$13-SUM($F$14:F1175)+SUM($G$14:G1175)))</f>
        <v>0</v>
      </c>
      <c r="I1175" s="7"/>
    </row>
    <row r="1176" spans="1:9">
      <c r="A1176" s="89">
        <f t="shared" si="138"/>
        <v>1163</v>
      </c>
      <c r="B1176" s="185" t="str">
        <f t="shared" si="145"/>
        <v/>
      </c>
      <c r="C1176" s="90" t="str">
        <f t="shared" si="146"/>
        <v/>
      </c>
      <c r="D1176" s="89" t="str">
        <f t="shared" si="147"/>
        <v/>
      </c>
      <c r="E1176" s="91" t="str">
        <f t="shared" si="148"/>
        <v/>
      </c>
      <c r="F1176" s="212" t="str">
        <f t="shared" si="149"/>
        <v/>
      </c>
      <c r="G1176" s="212" t="str">
        <f t="shared" si="150"/>
        <v/>
      </c>
      <c r="H1176" s="92">
        <f>IF(OR(ERR=FALSE,AND(F1176="",G1176="")),0,IF($C$12="D",$H$13+SUM($F$14:F1176)-SUM($G$14:G1176),$H$13-SUM($F$14:F1176)+SUM($G$14:G1176)))</f>
        <v>0</v>
      </c>
      <c r="I1176" s="7"/>
    </row>
    <row r="1177" spans="1:9">
      <c r="A1177" s="89">
        <f t="shared" si="138"/>
        <v>1164</v>
      </c>
      <c r="B1177" s="185" t="str">
        <f t="shared" si="145"/>
        <v/>
      </c>
      <c r="C1177" s="90" t="str">
        <f t="shared" si="146"/>
        <v/>
      </c>
      <c r="D1177" s="89" t="str">
        <f t="shared" si="147"/>
        <v/>
      </c>
      <c r="E1177" s="91" t="str">
        <f t="shared" si="148"/>
        <v/>
      </c>
      <c r="F1177" s="212" t="str">
        <f t="shared" si="149"/>
        <v/>
      </c>
      <c r="G1177" s="212" t="str">
        <f t="shared" si="150"/>
        <v/>
      </c>
      <c r="H1177" s="92">
        <f>IF(OR(ERR=FALSE,AND(F1177="",G1177="")),0,IF($C$12="D",$H$13+SUM($F$14:F1177)-SUM($G$14:G1177),$H$13-SUM($F$14:F1177)+SUM($G$14:G1177)))</f>
        <v>0</v>
      </c>
      <c r="I1177" s="7"/>
    </row>
    <row r="1178" spans="1:9">
      <c r="A1178" s="89">
        <f t="shared" si="138"/>
        <v>1165</v>
      </c>
      <c r="B1178" s="185" t="str">
        <f t="shared" si="145"/>
        <v/>
      </c>
      <c r="C1178" s="90" t="str">
        <f t="shared" si="146"/>
        <v/>
      </c>
      <c r="D1178" s="89" t="str">
        <f t="shared" si="147"/>
        <v/>
      </c>
      <c r="E1178" s="91" t="str">
        <f t="shared" si="148"/>
        <v/>
      </c>
      <c r="F1178" s="212" t="str">
        <f t="shared" si="149"/>
        <v/>
      </c>
      <c r="G1178" s="212" t="str">
        <f t="shared" si="150"/>
        <v/>
      </c>
      <c r="H1178" s="92">
        <f>IF(OR(ERR=FALSE,AND(F1178="",G1178="")),0,IF($C$12="D",$H$13+SUM($F$14:F1178)-SUM($G$14:G1178),$H$13-SUM($F$14:F1178)+SUM($G$14:G1178)))</f>
        <v>0</v>
      </c>
      <c r="I1178" s="7"/>
    </row>
    <row r="1179" spans="1:9">
      <c r="A1179" s="89">
        <f t="shared" si="138"/>
        <v>1166</v>
      </c>
      <c r="B1179" s="185" t="str">
        <f t="shared" si="145"/>
        <v/>
      </c>
      <c r="C1179" s="90" t="str">
        <f t="shared" si="146"/>
        <v/>
      </c>
      <c r="D1179" s="89" t="str">
        <f t="shared" si="147"/>
        <v/>
      </c>
      <c r="E1179" s="91" t="str">
        <f t="shared" si="148"/>
        <v/>
      </c>
      <c r="F1179" s="212" t="str">
        <f t="shared" si="149"/>
        <v/>
      </c>
      <c r="G1179" s="212" t="str">
        <f t="shared" si="150"/>
        <v/>
      </c>
      <c r="H1179" s="92">
        <f>IF(OR(ERR=FALSE,AND(F1179="",G1179="")),0,IF($C$12="D",$H$13+SUM($F$14:F1179)-SUM($G$14:G1179),$H$13-SUM($F$14:F1179)+SUM($G$14:G1179)))</f>
        <v>0</v>
      </c>
      <c r="I1179" s="7"/>
    </row>
    <row r="1180" spans="1:9">
      <c r="A1180" s="89">
        <f t="shared" si="138"/>
        <v>1167</v>
      </c>
      <c r="B1180" s="185" t="str">
        <f t="shared" si="145"/>
        <v/>
      </c>
      <c r="C1180" s="90" t="str">
        <f t="shared" si="146"/>
        <v/>
      </c>
      <c r="D1180" s="89" t="str">
        <f t="shared" si="147"/>
        <v/>
      </c>
      <c r="E1180" s="91" t="str">
        <f t="shared" si="148"/>
        <v/>
      </c>
      <c r="F1180" s="212" t="str">
        <f t="shared" si="149"/>
        <v/>
      </c>
      <c r="G1180" s="212" t="str">
        <f t="shared" si="150"/>
        <v/>
      </c>
      <c r="H1180" s="92">
        <f>IF(OR(ERR=FALSE,AND(F1180="",G1180="")),0,IF($C$12="D",$H$13+SUM($F$14:F1180)-SUM($G$14:G1180),$H$13-SUM($F$14:F1180)+SUM($G$14:G1180)))</f>
        <v>0</v>
      </c>
      <c r="I1180" s="7"/>
    </row>
    <row r="1181" spans="1:9">
      <c r="A1181" s="89">
        <f t="shared" si="138"/>
        <v>1168</v>
      </c>
      <c r="B1181" s="185" t="str">
        <f t="shared" si="145"/>
        <v/>
      </c>
      <c r="C1181" s="90" t="str">
        <f t="shared" si="146"/>
        <v/>
      </c>
      <c r="D1181" s="89" t="str">
        <f t="shared" si="147"/>
        <v/>
      </c>
      <c r="E1181" s="91" t="str">
        <f t="shared" si="148"/>
        <v/>
      </c>
      <c r="F1181" s="212" t="str">
        <f t="shared" si="149"/>
        <v/>
      </c>
      <c r="G1181" s="212" t="str">
        <f t="shared" si="150"/>
        <v/>
      </c>
      <c r="H1181" s="92">
        <f>IF(OR(ERR=FALSE,AND(F1181="",G1181="")),0,IF($C$12="D",$H$13+SUM($F$14:F1181)-SUM($G$14:G1181),$H$13-SUM($F$14:F1181)+SUM($G$14:G1181)))</f>
        <v>0</v>
      </c>
      <c r="I1181" s="7"/>
    </row>
    <row r="1182" spans="1:9">
      <c r="A1182" s="89">
        <f t="shared" si="138"/>
        <v>1169</v>
      </c>
      <c r="B1182" s="185" t="str">
        <f t="shared" si="145"/>
        <v/>
      </c>
      <c r="C1182" s="90" t="str">
        <f t="shared" si="146"/>
        <v/>
      </c>
      <c r="D1182" s="89" t="str">
        <f t="shared" si="147"/>
        <v/>
      </c>
      <c r="E1182" s="91" t="str">
        <f t="shared" si="148"/>
        <v/>
      </c>
      <c r="F1182" s="212" t="str">
        <f t="shared" si="149"/>
        <v/>
      </c>
      <c r="G1182" s="212" t="str">
        <f t="shared" si="150"/>
        <v/>
      </c>
      <c r="H1182" s="92">
        <f>IF(OR(ERR=FALSE,AND(F1182="",G1182="")),0,IF($C$12="D",$H$13+SUM($F$14:F1182)-SUM($G$14:G1182),$H$13-SUM($F$14:F1182)+SUM($G$14:G1182)))</f>
        <v>0</v>
      </c>
      <c r="I1182" s="7"/>
    </row>
    <row r="1183" spans="1:9">
      <c r="A1183" s="89">
        <f t="shared" si="138"/>
        <v>1170</v>
      </c>
      <c r="B1183" s="185" t="str">
        <f t="shared" si="145"/>
        <v/>
      </c>
      <c r="C1183" s="90" t="str">
        <f t="shared" si="146"/>
        <v/>
      </c>
      <c r="D1183" s="89" t="str">
        <f t="shared" si="147"/>
        <v/>
      </c>
      <c r="E1183" s="91" t="str">
        <f t="shared" si="148"/>
        <v/>
      </c>
      <c r="F1183" s="212" t="str">
        <f t="shared" si="149"/>
        <v/>
      </c>
      <c r="G1183" s="212" t="str">
        <f t="shared" si="150"/>
        <v/>
      </c>
      <c r="H1183" s="92">
        <f>IF(OR(ERR=FALSE,AND(F1183="",G1183="")),0,IF($C$12="D",$H$13+SUM($F$14:F1183)-SUM($G$14:G1183),$H$13-SUM($F$14:F1183)+SUM($G$14:G1183)))</f>
        <v>0</v>
      </c>
      <c r="I1183" s="7"/>
    </row>
    <row r="1184" spans="1:9">
      <c r="A1184" s="89">
        <f t="shared" si="138"/>
        <v>1171</v>
      </c>
      <c r="B1184" s="185" t="str">
        <f t="shared" si="145"/>
        <v/>
      </c>
      <c r="C1184" s="90" t="str">
        <f t="shared" si="146"/>
        <v/>
      </c>
      <c r="D1184" s="89" t="str">
        <f t="shared" si="147"/>
        <v/>
      </c>
      <c r="E1184" s="91" t="str">
        <f t="shared" si="148"/>
        <v/>
      </c>
      <c r="F1184" s="212" t="str">
        <f t="shared" si="149"/>
        <v/>
      </c>
      <c r="G1184" s="212" t="str">
        <f t="shared" si="150"/>
        <v/>
      </c>
      <c r="H1184" s="92">
        <f>IF(OR(ERR=FALSE,AND(F1184="",G1184="")),0,IF($C$12="D",$H$13+SUM($F$14:F1184)-SUM($G$14:G1184),$H$13-SUM($F$14:F1184)+SUM($G$14:G1184)))</f>
        <v>0</v>
      </c>
      <c r="I1184" s="7"/>
    </row>
    <row r="1185" spans="1:9">
      <c r="A1185" s="89">
        <f t="shared" si="138"/>
        <v>1172</v>
      </c>
      <c r="B1185" s="185" t="str">
        <f t="shared" si="145"/>
        <v/>
      </c>
      <c r="C1185" s="90" t="str">
        <f t="shared" si="146"/>
        <v/>
      </c>
      <c r="D1185" s="89" t="str">
        <f t="shared" si="147"/>
        <v/>
      </c>
      <c r="E1185" s="91" t="str">
        <f t="shared" si="148"/>
        <v/>
      </c>
      <c r="F1185" s="212" t="str">
        <f t="shared" si="149"/>
        <v/>
      </c>
      <c r="G1185" s="212" t="str">
        <f t="shared" si="150"/>
        <v/>
      </c>
      <c r="H1185" s="92">
        <f>IF(OR(ERR=FALSE,AND(F1185="",G1185="")),0,IF($C$12="D",$H$13+SUM($F$14:F1185)-SUM($G$14:G1185),$H$13-SUM($F$14:F1185)+SUM($G$14:G1185)))</f>
        <v>0</v>
      </c>
      <c r="I1185" s="7"/>
    </row>
    <row r="1186" spans="1:9">
      <c r="A1186" s="89">
        <f t="shared" si="138"/>
        <v>1173</v>
      </c>
      <c r="B1186" s="185" t="str">
        <f t="shared" si="145"/>
        <v/>
      </c>
      <c r="C1186" s="90" t="str">
        <f t="shared" si="146"/>
        <v/>
      </c>
      <c r="D1186" s="89" t="str">
        <f t="shared" si="147"/>
        <v/>
      </c>
      <c r="E1186" s="91" t="str">
        <f t="shared" si="148"/>
        <v/>
      </c>
      <c r="F1186" s="212" t="str">
        <f t="shared" si="149"/>
        <v/>
      </c>
      <c r="G1186" s="212" t="str">
        <f t="shared" si="150"/>
        <v/>
      </c>
      <c r="H1186" s="92">
        <f>IF(OR(ERR=FALSE,AND(F1186="",G1186="")),0,IF($C$12="D",$H$13+SUM($F$14:F1186)-SUM($G$14:G1186),$H$13-SUM($F$14:F1186)+SUM($G$14:G1186)))</f>
        <v>0</v>
      </c>
      <c r="I1186" s="7"/>
    </row>
    <row r="1187" spans="1:9">
      <c r="A1187" s="89">
        <f t="shared" si="138"/>
        <v>1174</v>
      </c>
      <c r="B1187" s="185" t="str">
        <f t="shared" si="145"/>
        <v/>
      </c>
      <c r="C1187" s="90" t="str">
        <f t="shared" si="146"/>
        <v/>
      </c>
      <c r="D1187" s="89" t="str">
        <f t="shared" si="147"/>
        <v/>
      </c>
      <c r="E1187" s="91" t="str">
        <f t="shared" si="148"/>
        <v/>
      </c>
      <c r="F1187" s="212" t="str">
        <f t="shared" si="149"/>
        <v/>
      </c>
      <c r="G1187" s="212" t="str">
        <f t="shared" si="150"/>
        <v/>
      </c>
      <c r="H1187" s="92">
        <f>IF(OR(ERR=FALSE,AND(F1187="",G1187="")),0,IF($C$12="D",$H$13+SUM($F$14:F1187)-SUM($G$14:G1187),$H$13-SUM($F$14:F1187)+SUM($G$14:G1187)))</f>
        <v>0</v>
      </c>
      <c r="I1187" s="7"/>
    </row>
    <row r="1188" spans="1:9">
      <c r="A1188" s="89">
        <f t="shared" si="138"/>
        <v>1175</v>
      </c>
      <c r="B1188" s="185" t="str">
        <f t="shared" si="145"/>
        <v/>
      </c>
      <c r="C1188" s="90" t="str">
        <f t="shared" si="146"/>
        <v/>
      </c>
      <c r="D1188" s="89" t="str">
        <f t="shared" si="147"/>
        <v/>
      </c>
      <c r="E1188" s="91" t="str">
        <f t="shared" si="148"/>
        <v/>
      </c>
      <c r="F1188" s="212" t="str">
        <f t="shared" si="149"/>
        <v/>
      </c>
      <c r="G1188" s="212" t="str">
        <f t="shared" si="150"/>
        <v/>
      </c>
      <c r="H1188" s="92">
        <f>IF(OR(ERR=FALSE,AND(F1188="",G1188="")),0,IF($C$12="D",$H$13+SUM($F$14:F1188)-SUM($G$14:G1188),$H$13-SUM($F$14:F1188)+SUM($G$14:G1188)))</f>
        <v>0</v>
      </c>
      <c r="I1188" s="7"/>
    </row>
    <row r="1189" spans="1:9">
      <c r="A1189" s="89">
        <f t="shared" si="138"/>
        <v>1176</v>
      </c>
      <c r="B1189" s="185" t="str">
        <f t="shared" si="145"/>
        <v/>
      </c>
      <c r="C1189" s="90" t="str">
        <f t="shared" si="146"/>
        <v/>
      </c>
      <c r="D1189" s="89" t="str">
        <f t="shared" si="147"/>
        <v/>
      </c>
      <c r="E1189" s="91" t="str">
        <f t="shared" si="148"/>
        <v/>
      </c>
      <c r="F1189" s="212" t="str">
        <f t="shared" si="149"/>
        <v/>
      </c>
      <c r="G1189" s="212" t="str">
        <f t="shared" si="150"/>
        <v/>
      </c>
      <c r="H1189" s="92">
        <f>IF(OR(ERR=FALSE,AND(F1189="",G1189="")),0,IF($C$12="D",$H$13+SUM($F$14:F1189)-SUM($G$14:G1189),$H$13-SUM($F$14:F1189)+SUM($G$14:G1189)))</f>
        <v>0</v>
      </c>
      <c r="I1189" s="7"/>
    </row>
    <row r="1190" spans="1:9">
      <c r="A1190" s="89">
        <f t="shared" si="138"/>
        <v>1177</v>
      </c>
      <c r="B1190" s="185" t="str">
        <f t="shared" si="145"/>
        <v/>
      </c>
      <c r="C1190" s="90" t="str">
        <f t="shared" si="146"/>
        <v/>
      </c>
      <c r="D1190" s="89" t="str">
        <f t="shared" si="147"/>
        <v/>
      </c>
      <c r="E1190" s="91" t="str">
        <f t="shared" si="148"/>
        <v/>
      </c>
      <c r="F1190" s="212" t="str">
        <f t="shared" si="149"/>
        <v/>
      </c>
      <c r="G1190" s="212" t="str">
        <f t="shared" si="150"/>
        <v/>
      </c>
      <c r="H1190" s="92">
        <f>IF(OR(ERR=FALSE,AND(F1190="",G1190="")),0,IF($C$12="D",$H$13+SUM($F$14:F1190)-SUM($G$14:G1190),$H$13-SUM($F$14:F1190)+SUM($G$14:G1190)))</f>
        <v>0</v>
      </c>
      <c r="I1190" s="7"/>
    </row>
    <row r="1191" spans="1:9">
      <c r="A1191" s="89">
        <f t="shared" si="138"/>
        <v>1178</v>
      </c>
      <c r="B1191" s="185" t="str">
        <f t="shared" si="145"/>
        <v/>
      </c>
      <c r="C1191" s="90" t="str">
        <f t="shared" si="146"/>
        <v/>
      </c>
      <c r="D1191" s="89" t="str">
        <f t="shared" si="147"/>
        <v/>
      </c>
      <c r="E1191" s="91" t="str">
        <f t="shared" si="148"/>
        <v/>
      </c>
      <c r="F1191" s="212" t="str">
        <f t="shared" si="149"/>
        <v/>
      </c>
      <c r="G1191" s="212" t="str">
        <f t="shared" si="150"/>
        <v/>
      </c>
      <c r="H1191" s="92">
        <f>IF(OR(ERR=FALSE,AND(F1191="",G1191="")),0,IF($C$12="D",$H$13+SUM($F$14:F1191)-SUM($G$14:G1191),$H$13-SUM($F$14:F1191)+SUM($G$14:G1191)))</f>
        <v>0</v>
      </c>
      <c r="I1191" s="7"/>
    </row>
    <row r="1192" spans="1:9">
      <c r="A1192" s="89">
        <f t="shared" si="138"/>
        <v>1179</v>
      </c>
      <c r="B1192" s="185" t="str">
        <f t="shared" si="145"/>
        <v/>
      </c>
      <c r="C1192" s="90" t="str">
        <f t="shared" si="146"/>
        <v/>
      </c>
      <c r="D1192" s="89" t="str">
        <f t="shared" si="147"/>
        <v/>
      </c>
      <c r="E1192" s="91" t="str">
        <f t="shared" si="148"/>
        <v/>
      </c>
      <c r="F1192" s="212" t="str">
        <f t="shared" si="149"/>
        <v/>
      </c>
      <c r="G1192" s="212" t="str">
        <f t="shared" si="150"/>
        <v/>
      </c>
      <c r="H1192" s="92">
        <f>IF(OR(ERR=FALSE,AND(F1192="",G1192="")),0,IF($C$12="D",$H$13+SUM($F$14:F1192)-SUM($G$14:G1192),$H$13-SUM($F$14:F1192)+SUM($G$14:G1192)))</f>
        <v>0</v>
      </c>
      <c r="I1192" s="7"/>
    </row>
    <row r="1193" spans="1:9">
      <c r="A1193" s="89">
        <f t="shared" si="138"/>
        <v>1180</v>
      </c>
      <c r="B1193" s="185" t="str">
        <f t="shared" si="145"/>
        <v/>
      </c>
      <c r="C1193" s="90" t="str">
        <f t="shared" si="146"/>
        <v/>
      </c>
      <c r="D1193" s="89" t="str">
        <f t="shared" si="147"/>
        <v/>
      </c>
      <c r="E1193" s="91" t="str">
        <f t="shared" si="148"/>
        <v/>
      </c>
      <c r="F1193" s="212" t="str">
        <f t="shared" si="149"/>
        <v/>
      </c>
      <c r="G1193" s="212" t="str">
        <f t="shared" si="150"/>
        <v/>
      </c>
      <c r="H1193" s="92">
        <f>IF(OR(ERR=FALSE,AND(F1193="",G1193="")),0,IF($C$12="D",$H$13+SUM($F$14:F1193)-SUM($G$14:G1193),$H$13-SUM($F$14:F1193)+SUM($G$14:G1193)))</f>
        <v>0</v>
      </c>
      <c r="I1193" s="7"/>
    </row>
    <row r="1194" spans="1:9">
      <c r="A1194" s="89">
        <f t="shared" si="138"/>
        <v>1181</v>
      </c>
      <c r="B1194" s="185" t="str">
        <f t="shared" si="145"/>
        <v/>
      </c>
      <c r="C1194" s="90" t="str">
        <f t="shared" si="146"/>
        <v/>
      </c>
      <c r="D1194" s="89" t="str">
        <f t="shared" si="147"/>
        <v/>
      </c>
      <c r="E1194" s="91" t="str">
        <f t="shared" si="148"/>
        <v/>
      </c>
      <c r="F1194" s="212" t="str">
        <f t="shared" si="149"/>
        <v/>
      </c>
      <c r="G1194" s="212" t="str">
        <f t="shared" si="150"/>
        <v/>
      </c>
      <c r="H1194" s="92">
        <f>IF(OR(ERR=FALSE,AND(F1194="",G1194="")),0,IF($C$12="D",$H$13+SUM($F$14:F1194)-SUM($G$14:G1194),$H$13-SUM($F$14:F1194)+SUM($G$14:G1194)))</f>
        <v>0</v>
      </c>
      <c r="I1194" s="7"/>
    </row>
    <row r="1195" spans="1:9">
      <c r="A1195" s="89">
        <f t="shared" si="138"/>
        <v>1182</v>
      </c>
      <c r="B1195" s="185" t="str">
        <f t="shared" si="145"/>
        <v/>
      </c>
      <c r="C1195" s="90" t="str">
        <f t="shared" si="146"/>
        <v/>
      </c>
      <c r="D1195" s="89" t="str">
        <f t="shared" si="147"/>
        <v/>
      </c>
      <c r="E1195" s="91" t="str">
        <f t="shared" si="148"/>
        <v/>
      </c>
      <c r="F1195" s="212" t="str">
        <f t="shared" si="149"/>
        <v/>
      </c>
      <c r="G1195" s="212" t="str">
        <f t="shared" si="150"/>
        <v/>
      </c>
      <c r="H1195" s="92">
        <f>IF(OR(ERR=FALSE,AND(F1195="",G1195="")),0,IF($C$12="D",$H$13+SUM($F$14:F1195)-SUM($G$14:G1195),$H$13-SUM($F$14:F1195)+SUM($G$14:G1195)))</f>
        <v>0</v>
      </c>
      <c r="I1195" s="7"/>
    </row>
    <row r="1196" spans="1:9">
      <c r="A1196" s="89">
        <f t="shared" ref="A1196:A1259" si="151">A1195+1</f>
        <v>1183</v>
      </c>
      <c r="B1196" s="185" t="str">
        <f t="shared" si="145"/>
        <v/>
      </c>
      <c r="C1196" s="90" t="str">
        <f t="shared" si="146"/>
        <v/>
      </c>
      <c r="D1196" s="89" t="str">
        <f t="shared" si="147"/>
        <v/>
      </c>
      <c r="E1196" s="91" t="str">
        <f t="shared" si="148"/>
        <v/>
      </c>
      <c r="F1196" s="212" t="str">
        <f t="shared" si="149"/>
        <v/>
      </c>
      <c r="G1196" s="212" t="str">
        <f t="shared" si="150"/>
        <v/>
      </c>
      <c r="H1196" s="92">
        <f>IF(OR(ERR=FALSE,AND(F1196="",G1196="")),0,IF($C$12="D",$H$13+SUM($F$14:F1196)-SUM($G$14:G1196),$H$13-SUM($F$14:F1196)+SUM($G$14:G1196)))</f>
        <v>0</v>
      </c>
      <c r="I1196" s="7"/>
    </row>
    <row r="1197" spans="1:9">
      <c r="A1197" s="89">
        <f t="shared" si="151"/>
        <v>1184</v>
      </c>
      <c r="B1197" s="185" t="str">
        <f t="shared" si="145"/>
        <v/>
      </c>
      <c r="C1197" s="90" t="str">
        <f t="shared" si="146"/>
        <v/>
      </c>
      <c r="D1197" s="89" t="str">
        <f t="shared" si="147"/>
        <v/>
      </c>
      <c r="E1197" s="91" t="str">
        <f t="shared" si="148"/>
        <v/>
      </c>
      <c r="F1197" s="212" t="str">
        <f t="shared" si="149"/>
        <v/>
      </c>
      <c r="G1197" s="212" t="str">
        <f t="shared" si="150"/>
        <v/>
      </c>
      <c r="H1197" s="92">
        <f>IF(OR(ERR=FALSE,AND(F1197="",G1197="")),0,IF($C$12="D",$H$13+SUM($F$14:F1197)-SUM($G$14:G1197),$H$13-SUM($F$14:F1197)+SUM($G$14:G1197)))</f>
        <v>0</v>
      </c>
      <c r="I1197" s="7"/>
    </row>
    <row r="1198" spans="1:9">
      <c r="A1198" s="89">
        <f t="shared" si="151"/>
        <v>1185</v>
      </c>
      <c r="B1198" s="185" t="str">
        <f t="shared" si="145"/>
        <v/>
      </c>
      <c r="C1198" s="90" t="str">
        <f t="shared" si="146"/>
        <v/>
      </c>
      <c r="D1198" s="89" t="str">
        <f t="shared" si="147"/>
        <v/>
      </c>
      <c r="E1198" s="91" t="str">
        <f t="shared" si="148"/>
        <v/>
      </c>
      <c r="F1198" s="212" t="str">
        <f t="shared" si="149"/>
        <v/>
      </c>
      <c r="G1198" s="212" t="str">
        <f t="shared" si="150"/>
        <v/>
      </c>
      <c r="H1198" s="92">
        <f>IF(OR(ERR=FALSE,AND(F1198="",G1198="")),0,IF($C$12="D",$H$13+SUM($F$14:F1198)-SUM($G$14:G1198),$H$13-SUM($F$14:F1198)+SUM($G$14:G1198)))</f>
        <v>0</v>
      </c>
      <c r="I1198" s="7"/>
    </row>
    <row r="1199" spans="1:9">
      <c r="A1199" s="89">
        <f t="shared" si="151"/>
        <v>1186</v>
      </c>
      <c r="B1199" s="185" t="str">
        <f t="shared" si="145"/>
        <v/>
      </c>
      <c r="C1199" s="90" t="str">
        <f t="shared" si="146"/>
        <v/>
      </c>
      <c r="D1199" s="89" t="str">
        <f t="shared" si="147"/>
        <v/>
      </c>
      <c r="E1199" s="91" t="str">
        <f t="shared" si="148"/>
        <v/>
      </c>
      <c r="F1199" s="212" t="str">
        <f t="shared" si="149"/>
        <v/>
      </c>
      <c r="G1199" s="212" t="str">
        <f t="shared" si="150"/>
        <v/>
      </c>
      <c r="H1199" s="92">
        <f>IF(OR(ERR=FALSE,AND(F1199="",G1199="")),0,IF($C$12="D",$H$13+SUM($F$14:F1199)-SUM($G$14:G1199),$H$13-SUM($F$14:F1199)+SUM($G$14:G1199)))</f>
        <v>0</v>
      </c>
      <c r="I1199" s="7"/>
    </row>
    <row r="1200" spans="1:9">
      <c r="A1200" s="89">
        <f t="shared" si="151"/>
        <v>1187</v>
      </c>
      <c r="B1200" s="185" t="str">
        <f t="shared" si="145"/>
        <v/>
      </c>
      <c r="C1200" s="90" t="str">
        <f t="shared" si="146"/>
        <v/>
      </c>
      <c r="D1200" s="89" t="str">
        <f t="shared" si="147"/>
        <v/>
      </c>
      <c r="E1200" s="91" t="str">
        <f t="shared" si="148"/>
        <v/>
      </c>
      <c r="F1200" s="212" t="str">
        <f t="shared" si="149"/>
        <v/>
      </c>
      <c r="G1200" s="212" t="str">
        <f t="shared" si="150"/>
        <v/>
      </c>
      <c r="H1200" s="92">
        <f>IF(OR(ERR=FALSE,AND(F1200="",G1200="")),0,IF($C$12="D",$H$13+SUM($F$14:F1200)-SUM($G$14:G1200),$H$13-SUM($F$14:F1200)+SUM($G$14:G1200)))</f>
        <v>0</v>
      </c>
      <c r="I1200" s="7"/>
    </row>
    <row r="1201" spans="1:9">
      <c r="A1201" s="89">
        <f t="shared" si="151"/>
        <v>1188</v>
      </c>
      <c r="B1201" s="185" t="str">
        <f t="shared" ref="B1201:B1207" si="152">IF(ISERROR(VLOOKUP(A1201&amp;H$9,JU_AKUN,6,FALSE)=TRUE),"",VLOOKUP(A1201&amp;H$9,JU_AKUN,6,FALSE))</f>
        <v/>
      </c>
      <c r="C1201" s="90" t="str">
        <f t="shared" ref="C1201:C1207" si="153">IF(ISERROR(VLOOKUP(A1201&amp;H$9,JU_AKUN,7,FALSE)=TRUE),"",VLOOKUP(A1201&amp;H$9,JU_AKUN,7,FALSE))</f>
        <v/>
      </c>
      <c r="D1201" s="89" t="str">
        <f t="shared" ref="D1201:D1207" si="154">IF(ISERROR(VLOOKUP(A1201&amp;H$9,JU_AKUN,8,FALSE)=TRUE),"",VLOOKUP(A1201&amp;H$9,JU_AKUN,8,FALSE))</f>
        <v/>
      </c>
      <c r="E1201" s="91" t="str">
        <f t="shared" ref="E1201:E1207" si="155">IF(ISERROR(VLOOKUP(A1201&amp;H$9,JU_AKUN,9,FALSE)=TRUE),"",VLOOKUP(A1201&amp;H$9,JU_AKUN,9,FALSE))</f>
        <v/>
      </c>
      <c r="F1201" s="212" t="str">
        <f t="shared" ref="F1201:F1207" si="156">IF(ISERROR(VLOOKUP(A1201&amp;H$9,JU_AKUN,14,FALSE)=TRUE),"",VLOOKUP(A1201&amp;H$9,JU_AKUN,14,FALSE))</f>
        <v/>
      </c>
      <c r="G1201" s="212" t="str">
        <f t="shared" ref="G1201:G1207" si="157">IF(ISERROR(VLOOKUP(A1201&amp;H$9,JU_AKUN,15,FALSE)=TRUE),"",VLOOKUP(A1201&amp;H$9,JU_AKUN,15,FALSE))</f>
        <v/>
      </c>
      <c r="H1201" s="92">
        <f>IF(OR(ERR=FALSE,AND(F1201="",G1201="")),0,IF($C$12="D",$H$13+SUM($F$14:F1201)-SUM($G$14:G1201),$H$13-SUM($F$14:F1201)+SUM($G$14:G1201)))</f>
        <v>0</v>
      </c>
      <c r="I1201" s="7"/>
    </row>
    <row r="1202" spans="1:9">
      <c r="A1202" s="89">
        <f t="shared" si="151"/>
        <v>1189</v>
      </c>
      <c r="B1202" s="185" t="str">
        <f t="shared" si="152"/>
        <v/>
      </c>
      <c r="C1202" s="90" t="str">
        <f t="shared" si="153"/>
        <v/>
      </c>
      <c r="D1202" s="89" t="str">
        <f t="shared" si="154"/>
        <v/>
      </c>
      <c r="E1202" s="91" t="str">
        <f t="shared" si="155"/>
        <v/>
      </c>
      <c r="F1202" s="212" t="str">
        <f t="shared" si="156"/>
        <v/>
      </c>
      <c r="G1202" s="212" t="str">
        <f t="shared" si="157"/>
        <v/>
      </c>
      <c r="H1202" s="92">
        <f>IF(OR(ERR=FALSE,AND(F1202="",G1202="")),0,IF($C$12="D",$H$13+SUM($F$14:F1202)-SUM($G$14:G1202),$H$13-SUM($F$14:F1202)+SUM($G$14:G1202)))</f>
        <v>0</v>
      </c>
      <c r="I1202" s="7"/>
    </row>
    <row r="1203" spans="1:9">
      <c r="A1203" s="89">
        <f t="shared" si="151"/>
        <v>1190</v>
      </c>
      <c r="B1203" s="185" t="str">
        <f t="shared" si="152"/>
        <v/>
      </c>
      <c r="C1203" s="90" t="str">
        <f t="shared" si="153"/>
        <v/>
      </c>
      <c r="D1203" s="89" t="str">
        <f t="shared" si="154"/>
        <v/>
      </c>
      <c r="E1203" s="91" t="str">
        <f t="shared" si="155"/>
        <v/>
      </c>
      <c r="F1203" s="212" t="str">
        <f t="shared" si="156"/>
        <v/>
      </c>
      <c r="G1203" s="212" t="str">
        <f t="shared" si="157"/>
        <v/>
      </c>
      <c r="H1203" s="92">
        <f>IF(OR(ERR=FALSE,AND(F1203="",G1203="")),0,IF($C$12="D",$H$13+SUM($F$14:F1203)-SUM($G$14:G1203),$H$13-SUM($F$14:F1203)+SUM($G$14:G1203)))</f>
        <v>0</v>
      </c>
      <c r="I1203" s="7"/>
    </row>
    <row r="1204" spans="1:9">
      <c r="A1204" s="89">
        <f t="shared" si="151"/>
        <v>1191</v>
      </c>
      <c r="B1204" s="185" t="str">
        <f t="shared" si="152"/>
        <v/>
      </c>
      <c r="C1204" s="90" t="str">
        <f t="shared" si="153"/>
        <v/>
      </c>
      <c r="D1204" s="89" t="str">
        <f t="shared" si="154"/>
        <v/>
      </c>
      <c r="E1204" s="91" t="str">
        <f t="shared" si="155"/>
        <v/>
      </c>
      <c r="F1204" s="212" t="str">
        <f t="shared" si="156"/>
        <v/>
      </c>
      <c r="G1204" s="212" t="str">
        <f t="shared" si="157"/>
        <v/>
      </c>
      <c r="H1204" s="92">
        <f>IF(OR(ERR=FALSE,AND(F1204="",G1204="")),0,IF($C$12="D",$H$13+SUM($F$14:F1204)-SUM($G$14:G1204),$H$13-SUM($F$14:F1204)+SUM($G$14:G1204)))</f>
        <v>0</v>
      </c>
      <c r="I1204" s="7"/>
    </row>
    <row r="1205" spans="1:9">
      <c r="A1205" s="89">
        <f t="shared" si="151"/>
        <v>1192</v>
      </c>
      <c r="B1205" s="185" t="str">
        <f t="shared" si="152"/>
        <v/>
      </c>
      <c r="C1205" s="90" t="str">
        <f t="shared" si="153"/>
        <v/>
      </c>
      <c r="D1205" s="89" t="str">
        <f t="shared" si="154"/>
        <v/>
      </c>
      <c r="E1205" s="91" t="str">
        <f t="shared" si="155"/>
        <v/>
      </c>
      <c r="F1205" s="212" t="str">
        <f t="shared" si="156"/>
        <v/>
      </c>
      <c r="G1205" s="212" t="str">
        <f t="shared" si="157"/>
        <v/>
      </c>
      <c r="H1205" s="92">
        <f>IF(OR(ERR=FALSE,AND(F1205="",G1205="")),0,IF($C$12="D",$H$13+SUM($F$14:F1205)-SUM($G$14:G1205),$H$13-SUM($F$14:F1205)+SUM($G$14:G1205)))</f>
        <v>0</v>
      </c>
      <c r="I1205" s="7"/>
    </row>
    <row r="1206" spans="1:9">
      <c r="A1206" s="89">
        <f t="shared" si="151"/>
        <v>1193</v>
      </c>
      <c r="B1206" s="185" t="str">
        <f t="shared" si="152"/>
        <v/>
      </c>
      <c r="C1206" s="90" t="str">
        <f t="shared" si="153"/>
        <v/>
      </c>
      <c r="D1206" s="89" t="str">
        <f t="shared" si="154"/>
        <v/>
      </c>
      <c r="E1206" s="91" t="str">
        <f t="shared" si="155"/>
        <v/>
      </c>
      <c r="F1206" s="212" t="str">
        <f t="shared" si="156"/>
        <v/>
      </c>
      <c r="G1206" s="212" t="str">
        <f t="shared" si="157"/>
        <v/>
      </c>
      <c r="H1206" s="92">
        <f>IF(OR(ERR=FALSE,AND(F1206="",G1206="")),0,IF($C$12="D",$H$13+SUM($F$14:F1206)-SUM($G$14:G1206),$H$13-SUM($F$14:F1206)+SUM($G$14:G1206)))</f>
        <v>0</v>
      </c>
      <c r="I1206" s="7"/>
    </row>
    <row r="1207" spans="1:9">
      <c r="A1207" s="89">
        <f t="shared" si="151"/>
        <v>1194</v>
      </c>
      <c r="B1207" s="185" t="str">
        <f t="shared" si="152"/>
        <v/>
      </c>
      <c r="C1207" s="90" t="str">
        <f t="shared" si="153"/>
        <v/>
      </c>
      <c r="D1207" s="89" t="str">
        <f t="shared" si="154"/>
        <v/>
      </c>
      <c r="E1207" s="91" t="str">
        <f t="shared" si="155"/>
        <v/>
      </c>
      <c r="F1207" s="212" t="str">
        <f t="shared" si="156"/>
        <v/>
      </c>
      <c r="G1207" s="212" t="str">
        <f t="shared" si="157"/>
        <v/>
      </c>
      <c r="H1207" s="92">
        <f>IF(OR(ERR=FALSE,AND(F1207="",G1207="")),0,IF($C$12="D",$H$13+SUM($F$14:F1207)-SUM($G$14:G1207),$H$13-SUM($F$14:F1207)+SUM($G$14:G1207)))</f>
        <v>0</v>
      </c>
      <c r="I1207" s="7"/>
    </row>
    <row r="1208" spans="1:9">
      <c r="A1208" s="89">
        <f t="shared" si="151"/>
        <v>1195</v>
      </c>
      <c r="B1208" s="185" t="str">
        <f t="shared" ref="B1208:B1271" si="158">IF(ISERROR(VLOOKUP(A1208&amp;H$9,JU_AKUN,6,FALSE)=TRUE),"",VLOOKUP(A1208&amp;H$9,JU_AKUN,6,FALSE))</f>
        <v/>
      </c>
      <c r="C1208" s="90" t="str">
        <f t="shared" ref="C1208:C1271" si="159">IF(ISERROR(VLOOKUP(A1208&amp;H$9,JU_AKUN,7,FALSE)=TRUE),"",VLOOKUP(A1208&amp;H$9,JU_AKUN,7,FALSE))</f>
        <v/>
      </c>
      <c r="D1208" s="89" t="str">
        <f t="shared" ref="D1208:D1271" si="160">IF(ISERROR(VLOOKUP(A1208&amp;H$9,JU_AKUN,8,FALSE)=TRUE),"",VLOOKUP(A1208&amp;H$9,JU_AKUN,8,FALSE))</f>
        <v/>
      </c>
      <c r="E1208" s="91" t="str">
        <f t="shared" ref="E1208:E1271" si="161">IF(ISERROR(VLOOKUP(A1208&amp;H$9,JU_AKUN,9,FALSE)=TRUE),"",VLOOKUP(A1208&amp;H$9,JU_AKUN,9,FALSE))</f>
        <v/>
      </c>
      <c r="F1208" s="212" t="str">
        <f t="shared" ref="F1208:F1271" si="162">IF(ISERROR(VLOOKUP(A1208&amp;H$9,JU_AKUN,14,FALSE)=TRUE),"",VLOOKUP(A1208&amp;H$9,JU_AKUN,14,FALSE))</f>
        <v/>
      </c>
      <c r="G1208" s="212" t="str">
        <f t="shared" ref="G1208:G1271" si="163">IF(ISERROR(VLOOKUP(A1208&amp;H$9,JU_AKUN,15,FALSE)=TRUE),"",VLOOKUP(A1208&amp;H$9,JU_AKUN,15,FALSE))</f>
        <v/>
      </c>
      <c r="H1208" s="92">
        <f>IF(OR(ERR=FALSE,AND(F1208="",G1208="")),0,IF($C$12="D",$H$13+SUM($F$14:F1208)-SUM($G$14:G1208),$H$13-SUM($F$14:F1208)+SUM($G$14:G1208)))</f>
        <v>0</v>
      </c>
      <c r="I1208" s="7"/>
    </row>
    <row r="1209" spans="1:9">
      <c r="A1209" s="89">
        <f t="shared" si="151"/>
        <v>1196</v>
      </c>
      <c r="B1209" s="185" t="str">
        <f t="shared" si="158"/>
        <v/>
      </c>
      <c r="C1209" s="90" t="str">
        <f t="shared" si="159"/>
        <v/>
      </c>
      <c r="D1209" s="89" t="str">
        <f t="shared" si="160"/>
        <v/>
      </c>
      <c r="E1209" s="91" t="str">
        <f t="shared" si="161"/>
        <v/>
      </c>
      <c r="F1209" s="212" t="str">
        <f t="shared" si="162"/>
        <v/>
      </c>
      <c r="G1209" s="212" t="str">
        <f t="shared" si="163"/>
        <v/>
      </c>
      <c r="H1209" s="92">
        <f>IF(OR(ERR=FALSE,AND(F1209="",G1209="")),0,IF($C$12="D",$H$13+SUM($F$14:F1209)-SUM($G$14:G1209),$H$13-SUM($F$14:F1209)+SUM($G$14:G1209)))</f>
        <v>0</v>
      </c>
      <c r="I1209" s="7"/>
    </row>
    <row r="1210" spans="1:9">
      <c r="A1210" s="89">
        <f t="shared" si="151"/>
        <v>1197</v>
      </c>
      <c r="B1210" s="185" t="str">
        <f t="shared" si="158"/>
        <v/>
      </c>
      <c r="C1210" s="90" t="str">
        <f t="shared" si="159"/>
        <v/>
      </c>
      <c r="D1210" s="89" t="str">
        <f t="shared" si="160"/>
        <v/>
      </c>
      <c r="E1210" s="91" t="str">
        <f t="shared" si="161"/>
        <v/>
      </c>
      <c r="F1210" s="212" t="str">
        <f t="shared" si="162"/>
        <v/>
      </c>
      <c r="G1210" s="212" t="str">
        <f t="shared" si="163"/>
        <v/>
      </c>
      <c r="H1210" s="92">
        <f>IF(OR(ERR=FALSE,AND(F1210="",G1210="")),0,IF($C$12="D",$H$13+SUM($F$14:F1210)-SUM($G$14:G1210),$H$13-SUM($F$14:F1210)+SUM($G$14:G1210)))</f>
        <v>0</v>
      </c>
      <c r="I1210" s="7"/>
    </row>
    <row r="1211" spans="1:9">
      <c r="A1211" s="89">
        <f t="shared" si="151"/>
        <v>1198</v>
      </c>
      <c r="B1211" s="185" t="str">
        <f t="shared" si="158"/>
        <v/>
      </c>
      <c r="C1211" s="90" t="str">
        <f t="shared" si="159"/>
        <v/>
      </c>
      <c r="D1211" s="89" t="str">
        <f t="shared" si="160"/>
        <v/>
      </c>
      <c r="E1211" s="91" t="str">
        <f t="shared" si="161"/>
        <v/>
      </c>
      <c r="F1211" s="212" t="str">
        <f t="shared" si="162"/>
        <v/>
      </c>
      <c r="G1211" s="212" t="str">
        <f t="shared" si="163"/>
        <v/>
      </c>
      <c r="H1211" s="92">
        <f>IF(OR(ERR=FALSE,AND(F1211="",G1211="")),0,IF($C$12="D",$H$13+SUM($F$14:F1211)-SUM($G$14:G1211),$H$13-SUM($F$14:F1211)+SUM($G$14:G1211)))</f>
        <v>0</v>
      </c>
      <c r="I1211" s="7"/>
    </row>
    <row r="1212" spans="1:9">
      <c r="A1212" s="89">
        <f t="shared" si="151"/>
        <v>1199</v>
      </c>
      <c r="B1212" s="185" t="str">
        <f t="shared" si="158"/>
        <v/>
      </c>
      <c r="C1212" s="90" t="str">
        <f t="shared" si="159"/>
        <v/>
      </c>
      <c r="D1212" s="89" t="str">
        <f t="shared" si="160"/>
        <v/>
      </c>
      <c r="E1212" s="91" t="str">
        <f t="shared" si="161"/>
        <v/>
      </c>
      <c r="F1212" s="212" t="str">
        <f t="shared" si="162"/>
        <v/>
      </c>
      <c r="G1212" s="212" t="str">
        <f t="shared" si="163"/>
        <v/>
      </c>
      <c r="H1212" s="92">
        <f>IF(OR(ERR=FALSE,AND(F1212="",G1212="")),0,IF($C$12="D",$H$13+SUM($F$14:F1212)-SUM($G$14:G1212),$H$13-SUM($F$14:F1212)+SUM($G$14:G1212)))</f>
        <v>0</v>
      </c>
      <c r="I1212" s="7"/>
    </row>
    <row r="1213" spans="1:9">
      <c r="A1213" s="89">
        <f t="shared" si="151"/>
        <v>1200</v>
      </c>
      <c r="B1213" s="185" t="str">
        <f t="shared" si="158"/>
        <v/>
      </c>
      <c r="C1213" s="90" t="str">
        <f t="shared" si="159"/>
        <v/>
      </c>
      <c r="D1213" s="89" t="str">
        <f t="shared" si="160"/>
        <v/>
      </c>
      <c r="E1213" s="91" t="str">
        <f t="shared" si="161"/>
        <v/>
      </c>
      <c r="F1213" s="212" t="str">
        <f t="shared" si="162"/>
        <v/>
      </c>
      <c r="G1213" s="212" t="str">
        <f t="shared" si="163"/>
        <v/>
      </c>
      <c r="H1213" s="92">
        <f>IF(OR(ERR=FALSE,AND(F1213="",G1213="")),0,IF($C$12="D",$H$13+SUM($F$14:F1213)-SUM($G$14:G1213),$H$13-SUM($F$14:F1213)+SUM($G$14:G1213)))</f>
        <v>0</v>
      </c>
      <c r="I1213" s="7"/>
    </row>
    <row r="1214" spans="1:9">
      <c r="A1214" s="89">
        <f t="shared" si="151"/>
        <v>1201</v>
      </c>
      <c r="B1214" s="185" t="str">
        <f t="shared" si="158"/>
        <v/>
      </c>
      <c r="C1214" s="90" t="str">
        <f t="shared" si="159"/>
        <v/>
      </c>
      <c r="D1214" s="89" t="str">
        <f t="shared" si="160"/>
        <v/>
      </c>
      <c r="E1214" s="91" t="str">
        <f t="shared" si="161"/>
        <v/>
      </c>
      <c r="F1214" s="212" t="str">
        <f t="shared" si="162"/>
        <v/>
      </c>
      <c r="G1214" s="212" t="str">
        <f t="shared" si="163"/>
        <v/>
      </c>
      <c r="H1214" s="92">
        <f>IF(OR(ERR=FALSE,AND(F1214="",G1214="")),0,IF($C$12="D",$H$13+SUM($F$14:F1214)-SUM($G$14:G1214),$H$13-SUM($F$14:F1214)+SUM($G$14:G1214)))</f>
        <v>0</v>
      </c>
      <c r="I1214" s="7"/>
    </row>
    <row r="1215" spans="1:9">
      <c r="A1215" s="89">
        <f t="shared" si="151"/>
        <v>1202</v>
      </c>
      <c r="B1215" s="185" t="str">
        <f t="shared" si="158"/>
        <v/>
      </c>
      <c r="C1215" s="90" t="str">
        <f t="shared" si="159"/>
        <v/>
      </c>
      <c r="D1215" s="89" t="str">
        <f t="shared" si="160"/>
        <v/>
      </c>
      <c r="E1215" s="91" t="str">
        <f t="shared" si="161"/>
        <v/>
      </c>
      <c r="F1215" s="212" t="str">
        <f t="shared" si="162"/>
        <v/>
      </c>
      <c r="G1215" s="212" t="str">
        <f t="shared" si="163"/>
        <v/>
      </c>
      <c r="H1215" s="92">
        <f>IF(OR(ERR=FALSE,AND(F1215="",G1215="")),0,IF($C$12="D",$H$13+SUM($F$14:F1215)-SUM($G$14:G1215),$H$13-SUM($F$14:F1215)+SUM($G$14:G1215)))</f>
        <v>0</v>
      </c>
      <c r="I1215" s="7"/>
    </row>
    <row r="1216" spans="1:9">
      <c r="A1216" s="89">
        <f t="shared" si="151"/>
        <v>1203</v>
      </c>
      <c r="B1216" s="185" t="str">
        <f t="shared" si="158"/>
        <v/>
      </c>
      <c r="C1216" s="90" t="str">
        <f t="shared" si="159"/>
        <v/>
      </c>
      <c r="D1216" s="89" t="str">
        <f t="shared" si="160"/>
        <v/>
      </c>
      <c r="E1216" s="91" t="str">
        <f t="shared" si="161"/>
        <v/>
      </c>
      <c r="F1216" s="212" t="str">
        <f t="shared" si="162"/>
        <v/>
      </c>
      <c r="G1216" s="212" t="str">
        <f t="shared" si="163"/>
        <v/>
      </c>
      <c r="H1216" s="92">
        <f>IF(OR(ERR=FALSE,AND(F1216="",G1216="")),0,IF($C$12="D",$H$13+SUM($F$14:F1216)-SUM($G$14:G1216),$H$13-SUM($F$14:F1216)+SUM($G$14:G1216)))</f>
        <v>0</v>
      </c>
      <c r="I1216" s="7"/>
    </row>
    <row r="1217" spans="1:9">
      <c r="A1217" s="89">
        <f t="shared" si="151"/>
        <v>1204</v>
      </c>
      <c r="B1217" s="185" t="str">
        <f t="shared" si="158"/>
        <v/>
      </c>
      <c r="C1217" s="90" t="str">
        <f t="shared" si="159"/>
        <v/>
      </c>
      <c r="D1217" s="89" t="str">
        <f t="shared" si="160"/>
        <v/>
      </c>
      <c r="E1217" s="91" t="str">
        <f t="shared" si="161"/>
        <v/>
      </c>
      <c r="F1217" s="212" t="str">
        <f t="shared" si="162"/>
        <v/>
      </c>
      <c r="G1217" s="212" t="str">
        <f t="shared" si="163"/>
        <v/>
      </c>
      <c r="H1217" s="92">
        <f>IF(OR(ERR=FALSE,AND(F1217="",G1217="")),0,IF($C$12="D",$H$13+SUM($F$14:F1217)-SUM($G$14:G1217),$H$13-SUM($F$14:F1217)+SUM($G$14:G1217)))</f>
        <v>0</v>
      </c>
      <c r="I1217" s="7"/>
    </row>
    <row r="1218" spans="1:9">
      <c r="A1218" s="89">
        <f t="shared" si="151"/>
        <v>1205</v>
      </c>
      <c r="B1218" s="185" t="str">
        <f t="shared" si="158"/>
        <v/>
      </c>
      <c r="C1218" s="90" t="str">
        <f t="shared" si="159"/>
        <v/>
      </c>
      <c r="D1218" s="89" t="str">
        <f t="shared" si="160"/>
        <v/>
      </c>
      <c r="E1218" s="91" t="str">
        <f t="shared" si="161"/>
        <v/>
      </c>
      <c r="F1218" s="212" t="str">
        <f t="shared" si="162"/>
        <v/>
      </c>
      <c r="G1218" s="212" t="str">
        <f t="shared" si="163"/>
        <v/>
      </c>
      <c r="H1218" s="92">
        <f>IF(OR(ERR=FALSE,AND(F1218="",G1218="")),0,IF($C$12="D",$H$13+SUM($F$14:F1218)-SUM($G$14:G1218),$H$13-SUM($F$14:F1218)+SUM($G$14:G1218)))</f>
        <v>0</v>
      </c>
      <c r="I1218" s="7"/>
    </row>
    <row r="1219" spans="1:9">
      <c r="A1219" s="89">
        <f t="shared" si="151"/>
        <v>1206</v>
      </c>
      <c r="B1219" s="185" t="str">
        <f t="shared" si="158"/>
        <v/>
      </c>
      <c r="C1219" s="90" t="str">
        <f t="shared" si="159"/>
        <v/>
      </c>
      <c r="D1219" s="89" t="str">
        <f t="shared" si="160"/>
        <v/>
      </c>
      <c r="E1219" s="91" t="str">
        <f t="shared" si="161"/>
        <v/>
      </c>
      <c r="F1219" s="212" t="str">
        <f t="shared" si="162"/>
        <v/>
      </c>
      <c r="G1219" s="212" t="str">
        <f t="shared" si="163"/>
        <v/>
      </c>
      <c r="H1219" s="92">
        <f>IF(OR(ERR=FALSE,AND(F1219="",G1219="")),0,IF($C$12="D",$H$13+SUM($F$14:F1219)-SUM($G$14:G1219),$H$13-SUM($F$14:F1219)+SUM($G$14:G1219)))</f>
        <v>0</v>
      </c>
      <c r="I1219" s="7"/>
    </row>
    <row r="1220" spans="1:9">
      <c r="A1220" s="89">
        <f t="shared" si="151"/>
        <v>1207</v>
      </c>
      <c r="B1220" s="185" t="str">
        <f t="shared" si="158"/>
        <v/>
      </c>
      <c r="C1220" s="90" t="str">
        <f t="shared" si="159"/>
        <v/>
      </c>
      <c r="D1220" s="89" t="str">
        <f t="shared" si="160"/>
        <v/>
      </c>
      <c r="E1220" s="91" t="str">
        <f t="shared" si="161"/>
        <v/>
      </c>
      <c r="F1220" s="212" t="str">
        <f t="shared" si="162"/>
        <v/>
      </c>
      <c r="G1220" s="212" t="str">
        <f t="shared" si="163"/>
        <v/>
      </c>
      <c r="H1220" s="92">
        <f>IF(OR(ERR=FALSE,AND(F1220="",G1220="")),0,IF($C$12="D",$H$13+SUM($F$14:F1220)-SUM($G$14:G1220),$H$13-SUM($F$14:F1220)+SUM($G$14:G1220)))</f>
        <v>0</v>
      </c>
      <c r="I1220" s="7"/>
    </row>
    <row r="1221" spans="1:9">
      <c r="A1221" s="89">
        <f t="shared" si="151"/>
        <v>1208</v>
      </c>
      <c r="B1221" s="185" t="str">
        <f t="shared" si="158"/>
        <v/>
      </c>
      <c r="C1221" s="90" t="str">
        <f t="shared" si="159"/>
        <v/>
      </c>
      <c r="D1221" s="89" t="str">
        <f t="shared" si="160"/>
        <v/>
      </c>
      <c r="E1221" s="91" t="str">
        <f t="shared" si="161"/>
        <v/>
      </c>
      <c r="F1221" s="212" t="str">
        <f t="shared" si="162"/>
        <v/>
      </c>
      <c r="G1221" s="212" t="str">
        <f t="shared" si="163"/>
        <v/>
      </c>
      <c r="H1221" s="92">
        <f>IF(OR(ERR=FALSE,AND(F1221="",G1221="")),0,IF($C$12="D",$H$13+SUM($F$14:F1221)-SUM($G$14:G1221),$H$13-SUM($F$14:F1221)+SUM($G$14:G1221)))</f>
        <v>0</v>
      </c>
      <c r="I1221" s="7"/>
    </row>
    <row r="1222" spans="1:9">
      <c r="A1222" s="89">
        <f t="shared" si="151"/>
        <v>1209</v>
      </c>
      <c r="B1222" s="185" t="str">
        <f t="shared" si="158"/>
        <v/>
      </c>
      <c r="C1222" s="90" t="str">
        <f t="shared" si="159"/>
        <v/>
      </c>
      <c r="D1222" s="89" t="str">
        <f t="shared" si="160"/>
        <v/>
      </c>
      <c r="E1222" s="91" t="str">
        <f t="shared" si="161"/>
        <v/>
      </c>
      <c r="F1222" s="212" t="str">
        <f t="shared" si="162"/>
        <v/>
      </c>
      <c r="G1222" s="212" t="str">
        <f t="shared" si="163"/>
        <v/>
      </c>
      <c r="H1222" s="92">
        <f>IF(OR(ERR=FALSE,AND(F1222="",G1222="")),0,IF($C$12="D",$H$13+SUM($F$14:F1222)-SUM($G$14:G1222),$H$13-SUM($F$14:F1222)+SUM($G$14:G1222)))</f>
        <v>0</v>
      </c>
      <c r="I1222" s="7"/>
    </row>
    <row r="1223" spans="1:9">
      <c r="A1223" s="89">
        <f t="shared" si="151"/>
        <v>1210</v>
      </c>
      <c r="B1223" s="185" t="str">
        <f t="shared" si="158"/>
        <v/>
      </c>
      <c r="C1223" s="90" t="str">
        <f t="shared" si="159"/>
        <v/>
      </c>
      <c r="D1223" s="89" t="str">
        <f t="shared" si="160"/>
        <v/>
      </c>
      <c r="E1223" s="91" t="str">
        <f t="shared" si="161"/>
        <v/>
      </c>
      <c r="F1223" s="212" t="str">
        <f t="shared" si="162"/>
        <v/>
      </c>
      <c r="G1223" s="212" t="str">
        <f t="shared" si="163"/>
        <v/>
      </c>
      <c r="H1223" s="92">
        <f>IF(OR(ERR=FALSE,AND(F1223="",G1223="")),0,IF($C$12="D",$H$13+SUM($F$14:F1223)-SUM($G$14:G1223),$H$13-SUM($F$14:F1223)+SUM($G$14:G1223)))</f>
        <v>0</v>
      </c>
      <c r="I1223" s="7"/>
    </row>
    <row r="1224" spans="1:9">
      <c r="A1224" s="89">
        <f t="shared" si="151"/>
        <v>1211</v>
      </c>
      <c r="B1224" s="185" t="str">
        <f t="shared" si="158"/>
        <v/>
      </c>
      <c r="C1224" s="90" t="str">
        <f t="shared" si="159"/>
        <v/>
      </c>
      <c r="D1224" s="89" t="str">
        <f t="shared" si="160"/>
        <v/>
      </c>
      <c r="E1224" s="91" t="str">
        <f t="shared" si="161"/>
        <v/>
      </c>
      <c r="F1224" s="212" t="str">
        <f t="shared" si="162"/>
        <v/>
      </c>
      <c r="G1224" s="212" t="str">
        <f t="shared" si="163"/>
        <v/>
      </c>
      <c r="H1224" s="92">
        <f>IF(OR(ERR=FALSE,AND(F1224="",G1224="")),0,IF($C$12="D",$H$13+SUM($F$14:F1224)-SUM($G$14:G1224),$H$13-SUM($F$14:F1224)+SUM($G$14:G1224)))</f>
        <v>0</v>
      </c>
      <c r="I1224" s="7"/>
    </row>
    <row r="1225" spans="1:9">
      <c r="A1225" s="89">
        <f t="shared" si="151"/>
        <v>1212</v>
      </c>
      <c r="B1225" s="185" t="str">
        <f t="shared" si="158"/>
        <v/>
      </c>
      <c r="C1225" s="90" t="str">
        <f t="shared" si="159"/>
        <v/>
      </c>
      <c r="D1225" s="89" t="str">
        <f t="shared" si="160"/>
        <v/>
      </c>
      <c r="E1225" s="91" t="str">
        <f t="shared" si="161"/>
        <v/>
      </c>
      <c r="F1225" s="212" t="str">
        <f t="shared" si="162"/>
        <v/>
      </c>
      <c r="G1225" s="212" t="str">
        <f t="shared" si="163"/>
        <v/>
      </c>
      <c r="H1225" s="92">
        <f>IF(OR(ERR=FALSE,AND(F1225="",G1225="")),0,IF($C$12="D",$H$13+SUM($F$14:F1225)-SUM($G$14:G1225),$H$13-SUM($F$14:F1225)+SUM($G$14:G1225)))</f>
        <v>0</v>
      </c>
      <c r="I1225" s="7"/>
    </row>
    <row r="1226" spans="1:9">
      <c r="A1226" s="89">
        <f t="shared" si="151"/>
        <v>1213</v>
      </c>
      <c r="B1226" s="185" t="str">
        <f t="shared" si="158"/>
        <v/>
      </c>
      <c r="C1226" s="90" t="str">
        <f t="shared" si="159"/>
        <v/>
      </c>
      <c r="D1226" s="89" t="str">
        <f t="shared" si="160"/>
        <v/>
      </c>
      <c r="E1226" s="91" t="str">
        <f t="shared" si="161"/>
        <v/>
      </c>
      <c r="F1226" s="212" t="str">
        <f t="shared" si="162"/>
        <v/>
      </c>
      <c r="G1226" s="212" t="str">
        <f t="shared" si="163"/>
        <v/>
      </c>
      <c r="H1226" s="92">
        <f>IF(OR(ERR=FALSE,AND(F1226="",G1226="")),0,IF($C$12="D",$H$13+SUM($F$14:F1226)-SUM($G$14:G1226),$H$13-SUM($F$14:F1226)+SUM($G$14:G1226)))</f>
        <v>0</v>
      </c>
      <c r="I1226" s="7"/>
    </row>
    <row r="1227" spans="1:9">
      <c r="A1227" s="89">
        <f t="shared" si="151"/>
        <v>1214</v>
      </c>
      <c r="B1227" s="185" t="str">
        <f t="shared" si="158"/>
        <v/>
      </c>
      <c r="C1227" s="90" t="str">
        <f t="shared" si="159"/>
        <v/>
      </c>
      <c r="D1227" s="89" t="str">
        <f t="shared" si="160"/>
        <v/>
      </c>
      <c r="E1227" s="91" t="str">
        <f t="shared" si="161"/>
        <v/>
      </c>
      <c r="F1227" s="212" t="str">
        <f t="shared" si="162"/>
        <v/>
      </c>
      <c r="G1227" s="212" t="str">
        <f t="shared" si="163"/>
        <v/>
      </c>
      <c r="H1227" s="92">
        <f>IF(OR(ERR=FALSE,AND(F1227="",G1227="")),0,IF($C$12="D",$H$13+SUM($F$14:F1227)-SUM($G$14:G1227),$H$13-SUM($F$14:F1227)+SUM($G$14:G1227)))</f>
        <v>0</v>
      </c>
      <c r="I1227" s="7"/>
    </row>
    <row r="1228" spans="1:9">
      <c r="A1228" s="89">
        <f t="shared" si="151"/>
        <v>1215</v>
      </c>
      <c r="B1228" s="185" t="str">
        <f t="shared" si="158"/>
        <v/>
      </c>
      <c r="C1228" s="90" t="str">
        <f t="shared" si="159"/>
        <v/>
      </c>
      <c r="D1228" s="89" t="str">
        <f t="shared" si="160"/>
        <v/>
      </c>
      <c r="E1228" s="91" t="str">
        <f t="shared" si="161"/>
        <v/>
      </c>
      <c r="F1228" s="212" t="str">
        <f t="shared" si="162"/>
        <v/>
      </c>
      <c r="G1228" s="212" t="str">
        <f t="shared" si="163"/>
        <v/>
      </c>
      <c r="H1228" s="92">
        <f>IF(OR(ERR=FALSE,AND(F1228="",G1228="")),0,IF($C$12="D",$H$13+SUM($F$14:F1228)-SUM($G$14:G1228),$H$13-SUM($F$14:F1228)+SUM($G$14:G1228)))</f>
        <v>0</v>
      </c>
      <c r="I1228" s="7"/>
    </row>
    <row r="1229" spans="1:9">
      <c r="A1229" s="89">
        <f t="shared" si="151"/>
        <v>1216</v>
      </c>
      <c r="B1229" s="185" t="str">
        <f t="shared" si="158"/>
        <v/>
      </c>
      <c r="C1229" s="90" t="str">
        <f t="shared" si="159"/>
        <v/>
      </c>
      <c r="D1229" s="89" t="str">
        <f t="shared" si="160"/>
        <v/>
      </c>
      <c r="E1229" s="91" t="str">
        <f t="shared" si="161"/>
        <v/>
      </c>
      <c r="F1229" s="212" t="str">
        <f t="shared" si="162"/>
        <v/>
      </c>
      <c r="G1229" s="212" t="str">
        <f t="shared" si="163"/>
        <v/>
      </c>
      <c r="H1229" s="92">
        <f>IF(OR(ERR=FALSE,AND(F1229="",G1229="")),0,IF($C$12="D",$H$13+SUM($F$14:F1229)-SUM($G$14:G1229),$H$13-SUM($F$14:F1229)+SUM($G$14:G1229)))</f>
        <v>0</v>
      </c>
      <c r="I1229" s="7"/>
    </row>
    <row r="1230" spans="1:9">
      <c r="A1230" s="89">
        <f t="shared" si="151"/>
        <v>1217</v>
      </c>
      <c r="B1230" s="185" t="str">
        <f t="shared" si="158"/>
        <v/>
      </c>
      <c r="C1230" s="90" t="str">
        <f t="shared" si="159"/>
        <v/>
      </c>
      <c r="D1230" s="89" t="str">
        <f t="shared" si="160"/>
        <v/>
      </c>
      <c r="E1230" s="91" t="str">
        <f t="shared" si="161"/>
        <v/>
      </c>
      <c r="F1230" s="212" t="str">
        <f t="shared" si="162"/>
        <v/>
      </c>
      <c r="G1230" s="212" t="str">
        <f t="shared" si="163"/>
        <v/>
      </c>
      <c r="H1230" s="92">
        <f>IF(OR(ERR=FALSE,AND(F1230="",G1230="")),0,IF($C$12="D",$H$13+SUM($F$14:F1230)-SUM($G$14:G1230),$H$13-SUM($F$14:F1230)+SUM($G$14:G1230)))</f>
        <v>0</v>
      </c>
      <c r="I1230" s="7"/>
    </row>
    <row r="1231" spans="1:9">
      <c r="A1231" s="89">
        <f t="shared" si="151"/>
        <v>1218</v>
      </c>
      <c r="B1231" s="185" t="str">
        <f t="shared" si="158"/>
        <v/>
      </c>
      <c r="C1231" s="90" t="str">
        <f t="shared" si="159"/>
        <v/>
      </c>
      <c r="D1231" s="89" t="str">
        <f t="shared" si="160"/>
        <v/>
      </c>
      <c r="E1231" s="91" t="str">
        <f t="shared" si="161"/>
        <v/>
      </c>
      <c r="F1231" s="212" t="str">
        <f t="shared" si="162"/>
        <v/>
      </c>
      <c r="G1231" s="212" t="str">
        <f t="shared" si="163"/>
        <v/>
      </c>
      <c r="H1231" s="92">
        <f>IF(OR(ERR=FALSE,AND(F1231="",G1231="")),0,IF($C$12="D",$H$13+SUM($F$14:F1231)-SUM($G$14:G1231),$H$13-SUM($F$14:F1231)+SUM($G$14:G1231)))</f>
        <v>0</v>
      </c>
      <c r="I1231" s="7"/>
    </row>
    <row r="1232" spans="1:9">
      <c r="A1232" s="89">
        <f t="shared" si="151"/>
        <v>1219</v>
      </c>
      <c r="B1232" s="185" t="str">
        <f t="shared" si="158"/>
        <v/>
      </c>
      <c r="C1232" s="90" t="str">
        <f t="shared" si="159"/>
        <v/>
      </c>
      <c r="D1232" s="89" t="str">
        <f t="shared" si="160"/>
        <v/>
      </c>
      <c r="E1232" s="91" t="str">
        <f t="shared" si="161"/>
        <v/>
      </c>
      <c r="F1232" s="212" t="str">
        <f t="shared" si="162"/>
        <v/>
      </c>
      <c r="G1232" s="212" t="str">
        <f t="shared" si="163"/>
        <v/>
      </c>
      <c r="H1232" s="92">
        <f>IF(OR(ERR=FALSE,AND(F1232="",G1232="")),0,IF($C$12="D",$H$13+SUM($F$14:F1232)-SUM($G$14:G1232),$H$13-SUM($F$14:F1232)+SUM($G$14:G1232)))</f>
        <v>0</v>
      </c>
      <c r="I1232" s="7"/>
    </row>
    <row r="1233" spans="1:9">
      <c r="A1233" s="89">
        <f t="shared" si="151"/>
        <v>1220</v>
      </c>
      <c r="B1233" s="185" t="str">
        <f t="shared" si="158"/>
        <v/>
      </c>
      <c r="C1233" s="90" t="str">
        <f t="shared" si="159"/>
        <v/>
      </c>
      <c r="D1233" s="89" t="str">
        <f t="shared" si="160"/>
        <v/>
      </c>
      <c r="E1233" s="91" t="str">
        <f t="shared" si="161"/>
        <v/>
      </c>
      <c r="F1233" s="92" t="str">
        <f t="shared" si="162"/>
        <v/>
      </c>
      <c r="G1233" s="212" t="str">
        <f t="shared" si="163"/>
        <v/>
      </c>
      <c r="H1233" s="92">
        <f>IF(OR(ERR=FALSE,AND(F1233="",G1233="")),0,IF($C$12="D",$H$13+SUM($F$14:F1233)-SUM($G$14:G1233),$H$13-SUM($F$14:F1233)+SUM($G$14:G1233)))</f>
        <v>0</v>
      </c>
      <c r="I1233" s="7"/>
    </row>
    <row r="1234" spans="1:9">
      <c r="A1234" s="89">
        <f t="shared" si="151"/>
        <v>1221</v>
      </c>
      <c r="B1234" s="185" t="str">
        <f t="shared" si="158"/>
        <v/>
      </c>
      <c r="C1234" s="90" t="str">
        <f t="shared" si="159"/>
        <v/>
      </c>
      <c r="D1234" s="89" t="str">
        <f t="shared" si="160"/>
        <v/>
      </c>
      <c r="E1234" s="91" t="str">
        <f t="shared" si="161"/>
        <v/>
      </c>
      <c r="F1234" s="92" t="str">
        <f t="shared" si="162"/>
        <v/>
      </c>
      <c r="G1234" s="212" t="str">
        <f t="shared" si="163"/>
        <v/>
      </c>
      <c r="H1234" s="92">
        <f>IF(OR(ERR=FALSE,AND(F1234="",G1234="")),0,IF($C$12="D",$H$13+SUM($F$14:F1234)-SUM($G$14:G1234),$H$13-SUM($F$14:F1234)+SUM($G$14:G1234)))</f>
        <v>0</v>
      </c>
      <c r="I1234" s="7"/>
    </row>
    <row r="1235" spans="1:9">
      <c r="A1235" s="89">
        <f t="shared" si="151"/>
        <v>1222</v>
      </c>
      <c r="B1235" s="185" t="str">
        <f t="shared" si="158"/>
        <v/>
      </c>
      <c r="C1235" s="90" t="str">
        <f t="shared" si="159"/>
        <v/>
      </c>
      <c r="D1235" s="89" t="str">
        <f t="shared" si="160"/>
        <v/>
      </c>
      <c r="E1235" s="91" t="str">
        <f t="shared" si="161"/>
        <v/>
      </c>
      <c r="F1235" s="92" t="str">
        <f t="shared" si="162"/>
        <v/>
      </c>
      <c r="G1235" s="212" t="str">
        <f t="shared" si="163"/>
        <v/>
      </c>
      <c r="H1235" s="92">
        <f>IF(OR(ERR=FALSE,AND(F1235="",G1235="")),0,IF($C$12="D",$H$13+SUM($F$14:F1235)-SUM($G$14:G1235),$H$13-SUM($F$14:F1235)+SUM($G$14:G1235)))</f>
        <v>0</v>
      </c>
      <c r="I1235" s="7"/>
    </row>
    <row r="1236" spans="1:9">
      <c r="A1236" s="89">
        <f t="shared" si="151"/>
        <v>1223</v>
      </c>
      <c r="B1236" s="185" t="str">
        <f t="shared" si="158"/>
        <v/>
      </c>
      <c r="C1236" s="90" t="str">
        <f t="shared" si="159"/>
        <v/>
      </c>
      <c r="D1236" s="89" t="str">
        <f t="shared" si="160"/>
        <v/>
      </c>
      <c r="E1236" s="91" t="str">
        <f t="shared" si="161"/>
        <v/>
      </c>
      <c r="F1236" s="92" t="str">
        <f t="shared" si="162"/>
        <v/>
      </c>
      <c r="G1236" s="212" t="str">
        <f t="shared" si="163"/>
        <v/>
      </c>
      <c r="H1236" s="92">
        <f>IF(OR(ERR=FALSE,AND(F1236="",G1236="")),0,IF($C$12="D",$H$13+SUM($F$14:F1236)-SUM($G$14:G1236),$H$13-SUM($F$14:F1236)+SUM($G$14:G1236)))</f>
        <v>0</v>
      </c>
      <c r="I1236" s="7"/>
    </row>
    <row r="1237" spans="1:9">
      <c r="A1237" s="89">
        <f t="shared" si="151"/>
        <v>1224</v>
      </c>
      <c r="B1237" s="185" t="str">
        <f t="shared" si="158"/>
        <v/>
      </c>
      <c r="C1237" s="90" t="str">
        <f t="shared" si="159"/>
        <v/>
      </c>
      <c r="D1237" s="89" t="str">
        <f t="shared" si="160"/>
        <v/>
      </c>
      <c r="E1237" s="91" t="str">
        <f t="shared" si="161"/>
        <v/>
      </c>
      <c r="F1237" s="92" t="str">
        <f t="shared" si="162"/>
        <v/>
      </c>
      <c r="G1237" s="212" t="str">
        <f t="shared" si="163"/>
        <v/>
      </c>
      <c r="H1237" s="92">
        <f>IF(OR(ERR=FALSE,AND(F1237="",G1237="")),0,IF($C$12="D",$H$13+SUM($F$14:F1237)-SUM($G$14:G1237),$H$13-SUM($F$14:F1237)+SUM($G$14:G1237)))</f>
        <v>0</v>
      </c>
      <c r="I1237" s="7"/>
    </row>
    <row r="1238" spans="1:9">
      <c r="A1238" s="89">
        <f t="shared" si="151"/>
        <v>1225</v>
      </c>
      <c r="B1238" s="185" t="str">
        <f t="shared" si="158"/>
        <v/>
      </c>
      <c r="C1238" s="90" t="str">
        <f t="shared" si="159"/>
        <v/>
      </c>
      <c r="D1238" s="89" t="str">
        <f t="shared" si="160"/>
        <v/>
      </c>
      <c r="E1238" s="91" t="str">
        <f t="shared" si="161"/>
        <v/>
      </c>
      <c r="F1238" s="92" t="str">
        <f t="shared" si="162"/>
        <v/>
      </c>
      <c r="G1238" s="212" t="str">
        <f t="shared" si="163"/>
        <v/>
      </c>
      <c r="H1238" s="92">
        <f>IF(OR(ERR=FALSE,AND(F1238="",G1238="")),0,IF($C$12="D",$H$13+SUM($F$14:F1238)-SUM($G$14:G1238),$H$13-SUM($F$14:F1238)+SUM($G$14:G1238)))</f>
        <v>0</v>
      </c>
      <c r="I1238" s="7"/>
    </row>
    <row r="1239" spans="1:9">
      <c r="A1239" s="89">
        <f t="shared" si="151"/>
        <v>1226</v>
      </c>
      <c r="B1239" s="185" t="str">
        <f t="shared" si="158"/>
        <v/>
      </c>
      <c r="C1239" s="90" t="str">
        <f t="shared" si="159"/>
        <v/>
      </c>
      <c r="D1239" s="89" t="str">
        <f t="shared" si="160"/>
        <v/>
      </c>
      <c r="E1239" s="91" t="str">
        <f t="shared" si="161"/>
        <v/>
      </c>
      <c r="F1239" s="92" t="str">
        <f t="shared" si="162"/>
        <v/>
      </c>
      <c r="G1239" s="212" t="str">
        <f t="shared" si="163"/>
        <v/>
      </c>
      <c r="H1239" s="92">
        <f>IF(OR(ERR=FALSE,AND(F1239="",G1239="")),0,IF($C$12="D",$H$13+SUM($F$14:F1239)-SUM($G$14:G1239),$H$13-SUM($F$14:F1239)+SUM($G$14:G1239)))</f>
        <v>0</v>
      </c>
      <c r="I1239" s="7"/>
    </row>
    <row r="1240" spans="1:9">
      <c r="A1240" s="89">
        <f t="shared" si="151"/>
        <v>1227</v>
      </c>
      <c r="B1240" s="185" t="str">
        <f t="shared" si="158"/>
        <v/>
      </c>
      <c r="C1240" s="90" t="str">
        <f t="shared" si="159"/>
        <v/>
      </c>
      <c r="D1240" s="89" t="str">
        <f t="shared" si="160"/>
        <v/>
      </c>
      <c r="E1240" s="91" t="str">
        <f t="shared" si="161"/>
        <v/>
      </c>
      <c r="F1240" s="92" t="str">
        <f t="shared" si="162"/>
        <v/>
      </c>
      <c r="G1240" s="212" t="str">
        <f t="shared" si="163"/>
        <v/>
      </c>
      <c r="H1240" s="92">
        <f>IF(OR(ERR=FALSE,AND(F1240="",G1240="")),0,IF($C$12="D",$H$13+SUM($F$14:F1240)-SUM($G$14:G1240),$H$13-SUM($F$14:F1240)+SUM($G$14:G1240)))</f>
        <v>0</v>
      </c>
      <c r="I1240" s="7"/>
    </row>
    <row r="1241" spans="1:9">
      <c r="A1241" s="89">
        <f t="shared" si="151"/>
        <v>1228</v>
      </c>
      <c r="B1241" s="185" t="str">
        <f t="shared" si="158"/>
        <v/>
      </c>
      <c r="C1241" s="90" t="str">
        <f t="shared" si="159"/>
        <v/>
      </c>
      <c r="D1241" s="89" t="str">
        <f t="shared" si="160"/>
        <v/>
      </c>
      <c r="E1241" s="91" t="str">
        <f t="shared" si="161"/>
        <v/>
      </c>
      <c r="F1241" s="92" t="str">
        <f t="shared" si="162"/>
        <v/>
      </c>
      <c r="G1241" s="212" t="str">
        <f t="shared" si="163"/>
        <v/>
      </c>
      <c r="H1241" s="92">
        <f>IF(OR(ERR=FALSE,AND(F1241="",G1241="")),0,IF($C$12="D",$H$13+SUM($F$14:F1241)-SUM($G$14:G1241),$H$13-SUM($F$14:F1241)+SUM($G$14:G1241)))</f>
        <v>0</v>
      </c>
      <c r="I1241" s="7"/>
    </row>
    <row r="1242" spans="1:9">
      <c r="A1242" s="89">
        <f t="shared" si="151"/>
        <v>1229</v>
      </c>
      <c r="B1242" s="185" t="str">
        <f t="shared" si="158"/>
        <v/>
      </c>
      <c r="C1242" s="90" t="str">
        <f t="shared" si="159"/>
        <v/>
      </c>
      <c r="D1242" s="89" t="str">
        <f t="shared" si="160"/>
        <v/>
      </c>
      <c r="E1242" s="91" t="str">
        <f t="shared" si="161"/>
        <v/>
      </c>
      <c r="F1242" s="92" t="str">
        <f t="shared" si="162"/>
        <v/>
      </c>
      <c r="G1242" s="212" t="str">
        <f t="shared" si="163"/>
        <v/>
      </c>
      <c r="H1242" s="92">
        <f>IF(OR(ERR=FALSE,AND(F1242="",G1242="")),0,IF($C$12="D",$H$13+SUM($F$14:F1242)-SUM($G$14:G1242),$H$13-SUM($F$14:F1242)+SUM($G$14:G1242)))</f>
        <v>0</v>
      </c>
      <c r="I1242" s="7"/>
    </row>
    <row r="1243" spans="1:9">
      <c r="A1243" s="89">
        <f t="shared" si="151"/>
        <v>1230</v>
      </c>
      <c r="B1243" s="185" t="str">
        <f t="shared" si="158"/>
        <v/>
      </c>
      <c r="C1243" s="90" t="str">
        <f t="shared" si="159"/>
        <v/>
      </c>
      <c r="D1243" s="89" t="str">
        <f t="shared" si="160"/>
        <v/>
      </c>
      <c r="E1243" s="91" t="str">
        <f t="shared" si="161"/>
        <v/>
      </c>
      <c r="F1243" s="92" t="str">
        <f t="shared" si="162"/>
        <v/>
      </c>
      <c r="G1243" s="212" t="str">
        <f t="shared" si="163"/>
        <v/>
      </c>
      <c r="H1243" s="92">
        <f>IF(OR(ERR=FALSE,AND(F1243="",G1243="")),0,IF($C$12="D",$H$13+SUM($F$14:F1243)-SUM($G$14:G1243),$H$13-SUM($F$14:F1243)+SUM($G$14:G1243)))</f>
        <v>0</v>
      </c>
      <c r="I1243" s="7"/>
    </row>
    <row r="1244" spans="1:9">
      <c r="A1244" s="89">
        <f t="shared" si="151"/>
        <v>1231</v>
      </c>
      <c r="B1244" s="185" t="str">
        <f t="shared" si="158"/>
        <v/>
      </c>
      <c r="C1244" s="90" t="str">
        <f t="shared" si="159"/>
        <v/>
      </c>
      <c r="D1244" s="89" t="str">
        <f t="shared" si="160"/>
        <v/>
      </c>
      <c r="E1244" s="91" t="str">
        <f t="shared" si="161"/>
        <v/>
      </c>
      <c r="F1244" s="92" t="str">
        <f t="shared" si="162"/>
        <v/>
      </c>
      <c r="G1244" s="212" t="str">
        <f t="shared" si="163"/>
        <v/>
      </c>
      <c r="H1244" s="92">
        <f>IF(OR(ERR=FALSE,AND(F1244="",G1244="")),0,IF($C$12="D",$H$13+SUM($F$14:F1244)-SUM($G$14:G1244),$H$13-SUM($F$14:F1244)+SUM($G$14:G1244)))</f>
        <v>0</v>
      </c>
      <c r="I1244" s="7"/>
    </row>
    <row r="1245" spans="1:9">
      <c r="A1245" s="89">
        <f t="shared" si="151"/>
        <v>1232</v>
      </c>
      <c r="B1245" s="185" t="str">
        <f t="shared" si="158"/>
        <v/>
      </c>
      <c r="C1245" s="90" t="str">
        <f t="shared" si="159"/>
        <v/>
      </c>
      <c r="D1245" s="89" t="str">
        <f t="shared" si="160"/>
        <v/>
      </c>
      <c r="E1245" s="91" t="str">
        <f t="shared" si="161"/>
        <v/>
      </c>
      <c r="F1245" s="92" t="str">
        <f t="shared" si="162"/>
        <v/>
      </c>
      <c r="G1245" s="212" t="str">
        <f t="shared" si="163"/>
        <v/>
      </c>
      <c r="H1245" s="92">
        <f>IF(OR(ERR=FALSE,AND(F1245="",G1245="")),0,IF($C$12="D",$H$13+SUM($F$14:F1245)-SUM($G$14:G1245),$H$13-SUM($F$14:F1245)+SUM($G$14:G1245)))</f>
        <v>0</v>
      </c>
      <c r="I1245" s="7"/>
    </row>
    <row r="1246" spans="1:9">
      <c r="A1246" s="89">
        <f t="shared" si="151"/>
        <v>1233</v>
      </c>
      <c r="B1246" s="185" t="str">
        <f t="shared" si="158"/>
        <v/>
      </c>
      <c r="C1246" s="90" t="str">
        <f t="shared" si="159"/>
        <v/>
      </c>
      <c r="D1246" s="89" t="str">
        <f t="shared" si="160"/>
        <v/>
      </c>
      <c r="E1246" s="91" t="str">
        <f t="shared" si="161"/>
        <v/>
      </c>
      <c r="F1246" s="92" t="str">
        <f t="shared" si="162"/>
        <v/>
      </c>
      <c r="G1246" s="212" t="str">
        <f t="shared" si="163"/>
        <v/>
      </c>
      <c r="H1246" s="92">
        <f>IF(OR(ERR=FALSE,AND(F1246="",G1246="")),0,IF($C$12="D",$H$13+SUM($F$14:F1246)-SUM($G$14:G1246),$H$13-SUM($F$14:F1246)+SUM($G$14:G1246)))</f>
        <v>0</v>
      </c>
      <c r="I1246" s="7"/>
    </row>
    <row r="1247" spans="1:9">
      <c r="A1247" s="89">
        <f t="shared" si="151"/>
        <v>1234</v>
      </c>
      <c r="B1247" s="185" t="str">
        <f t="shared" si="158"/>
        <v/>
      </c>
      <c r="C1247" s="90" t="str">
        <f t="shared" si="159"/>
        <v/>
      </c>
      <c r="D1247" s="89" t="str">
        <f t="shared" si="160"/>
        <v/>
      </c>
      <c r="E1247" s="91" t="str">
        <f t="shared" si="161"/>
        <v/>
      </c>
      <c r="F1247" s="92" t="str">
        <f t="shared" si="162"/>
        <v/>
      </c>
      <c r="G1247" s="212" t="str">
        <f t="shared" si="163"/>
        <v/>
      </c>
      <c r="H1247" s="92">
        <f>IF(OR(ERR=FALSE,AND(F1247="",G1247="")),0,IF($C$12="D",$H$13+SUM($F$14:F1247)-SUM($G$14:G1247),$H$13-SUM($F$14:F1247)+SUM($G$14:G1247)))</f>
        <v>0</v>
      </c>
      <c r="I1247" s="7"/>
    </row>
    <row r="1248" spans="1:9">
      <c r="A1248" s="89">
        <f t="shared" si="151"/>
        <v>1235</v>
      </c>
      <c r="B1248" s="185" t="str">
        <f t="shared" si="158"/>
        <v/>
      </c>
      <c r="C1248" s="90" t="str">
        <f t="shared" si="159"/>
        <v/>
      </c>
      <c r="D1248" s="89" t="str">
        <f t="shared" si="160"/>
        <v/>
      </c>
      <c r="E1248" s="91" t="str">
        <f t="shared" si="161"/>
        <v/>
      </c>
      <c r="F1248" s="92" t="str">
        <f t="shared" si="162"/>
        <v/>
      </c>
      <c r="G1248" s="212" t="str">
        <f t="shared" si="163"/>
        <v/>
      </c>
      <c r="H1248" s="92">
        <f>IF(OR(ERR=FALSE,AND(F1248="",G1248="")),0,IF($C$12="D",$H$13+SUM($F$14:F1248)-SUM($G$14:G1248),$H$13-SUM($F$14:F1248)+SUM($G$14:G1248)))</f>
        <v>0</v>
      </c>
      <c r="I1248" s="7"/>
    </row>
    <row r="1249" spans="1:9">
      <c r="A1249" s="89">
        <f t="shared" si="151"/>
        <v>1236</v>
      </c>
      <c r="B1249" s="185" t="str">
        <f t="shared" si="158"/>
        <v/>
      </c>
      <c r="C1249" s="90" t="str">
        <f t="shared" si="159"/>
        <v/>
      </c>
      <c r="D1249" s="89" t="str">
        <f t="shared" si="160"/>
        <v/>
      </c>
      <c r="E1249" s="91" t="str">
        <f t="shared" si="161"/>
        <v/>
      </c>
      <c r="F1249" s="92" t="str">
        <f t="shared" si="162"/>
        <v/>
      </c>
      <c r="G1249" s="212" t="str">
        <f t="shared" si="163"/>
        <v/>
      </c>
      <c r="H1249" s="92">
        <f>IF(OR(ERR=FALSE,AND(F1249="",G1249="")),0,IF($C$12="D",$H$13+SUM($F$14:F1249)-SUM($G$14:G1249),$H$13-SUM($F$14:F1249)+SUM($G$14:G1249)))</f>
        <v>0</v>
      </c>
      <c r="I1249" s="7"/>
    </row>
    <row r="1250" spans="1:9">
      <c r="A1250" s="89">
        <f t="shared" si="151"/>
        <v>1237</v>
      </c>
      <c r="B1250" s="185" t="str">
        <f t="shared" si="158"/>
        <v/>
      </c>
      <c r="C1250" s="90" t="str">
        <f t="shared" si="159"/>
        <v/>
      </c>
      <c r="D1250" s="89" t="str">
        <f t="shared" si="160"/>
        <v/>
      </c>
      <c r="E1250" s="91" t="str">
        <f t="shared" si="161"/>
        <v/>
      </c>
      <c r="F1250" s="92" t="str">
        <f t="shared" si="162"/>
        <v/>
      </c>
      <c r="G1250" s="212" t="str">
        <f t="shared" si="163"/>
        <v/>
      </c>
      <c r="H1250" s="92">
        <f>IF(OR(ERR=FALSE,AND(F1250="",G1250="")),0,IF($C$12="D",$H$13+SUM($F$14:F1250)-SUM($G$14:G1250),$H$13-SUM($F$14:F1250)+SUM($G$14:G1250)))</f>
        <v>0</v>
      </c>
      <c r="I1250" s="7"/>
    </row>
    <row r="1251" spans="1:9">
      <c r="A1251" s="89">
        <f t="shared" si="151"/>
        <v>1238</v>
      </c>
      <c r="B1251" s="185" t="str">
        <f t="shared" si="158"/>
        <v/>
      </c>
      <c r="C1251" s="90" t="str">
        <f t="shared" si="159"/>
        <v/>
      </c>
      <c r="D1251" s="89" t="str">
        <f t="shared" si="160"/>
        <v/>
      </c>
      <c r="E1251" s="91" t="str">
        <f t="shared" si="161"/>
        <v/>
      </c>
      <c r="F1251" s="92" t="str">
        <f t="shared" si="162"/>
        <v/>
      </c>
      <c r="G1251" s="212" t="str">
        <f t="shared" si="163"/>
        <v/>
      </c>
      <c r="H1251" s="92">
        <f>IF(OR(ERR=FALSE,AND(F1251="",G1251="")),0,IF($C$12="D",$H$13+SUM($F$14:F1251)-SUM($G$14:G1251),$H$13-SUM($F$14:F1251)+SUM($G$14:G1251)))</f>
        <v>0</v>
      </c>
      <c r="I1251" s="7"/>
    </row>
    <row r="1252" spans="1:9">
      <c r="A1252" s="89">
        <f t="shared" si="151"/>
        <v>1239</v>
      </c>
      <c r="B1252" s="185" t="str">
        <f t="shared" si="158"/>
        <v/>
      </c>
      <c r="C1252" s="90" t="str">
        <f t="shared" si="159"/>
        <v/>
      </c>
      <c r="D1252" s="89" t="str">
        <f t="shared" si="160"/>
        <v/>
      </c>
      <c r="E1252" s="91" t="str">
        <f t="shared" si="161"/>
        <v/>
      </c>
      <c r="F1252" s="92" t="str">
        <f t="shared" si="162"/>
        <v/>
      </c>
      <c r="G1252" s="212" t="str">
        <f t="shared" si="163"/>
        <v/>
      </c>
      <c r="H1252" s="92">
        <f>IF(OR(ERR=FALSE,AND(F1252="",G1252="")),0,IF($C$12="D",$H$13+SUM($F$14:F1252)-SUM($G$14:G1252),$H$13-SUM($F$14:F1252)+SUM($G$14:G1252)))</f>
        <v>0</v>
      </c>
      <c r="I1252" s="7"/>
    </row>
    <row r="1253" spans="1:9">
      <c r="A1253" s="89">
        <f t="shared" si="151"/>
        <v>1240</v>
      </c>
      <c r="B1253" s="185" t="str">
        <f t="shared" si="158"/>
        <v/>
      </c>
      <c r="C1253" s="90" t="str">
        <f t="shared" si="159"/>
        <v/>
      </c>
      <c r="D1253" s="89" t="str">
        <f t="shared" si="160"/>
        <v/>
      </c>
      <c r="E1253" s="91" t="str">
        <f t="shared" si="161"/>
        <v/>
      </c>
      <c r="F1253" s="92" t="str">
        <f t="shared" si="162"/>
        <v/>
      </c>
      <c r="G1253" s="212" t="str">
        <f t="shared" si="163"/>
        <v/>
      </c>
      <c r="H1253" s="92">
        <f>IF(OR(ERR=FALSE,AND(F1253="",G1253="")),0,IF($C$12="D",$H$13+SUM($F$14:F1253)-SUM($G$14:G1253),$H$13-SUM($F$14:F1253)+SUM($G$14:G1253)))</f>
        <v>0</v>
      </c>
      <c r="I1253" s="7"/>
    </row>
    <row r="1254" spans="1:9">
      <c r="A1254" s="89">
        <f t="shared" si="151"/>
        <v>1241</v>
      </c>
      <c r="B1254" s="185" t="str">
        <f t="shared" si="158"/>
        <v/>
      </c>
      <c r="C1254" s="90" t="str">
        <f t="shared" si="159"/>
        <v/>
      </c>
      <c r="D1254" s="89" t="str">
        <f t="shared" si="160"/>
        <v/>
      </c>
      <c r="E1254" s="91" t="str">
        <f t="shared" si="161"/>
        <v/>
      </c>
      <c r="F1254" s="92" t="str">
        <f t="shared" si="162"/>
        <v/>
      </c>
      <c r="G1254" s="212" t="str">
        <f t="shared" si="163"/>
        <v/>
      </c>
      <c r="H1254" s="92">
        <f>IF(OR(ERR=FALSE,AND(F1254="",G1254="")),0,IF($C$12="D",$H$13+SUM($F$14:F1254)-SUM($G$14:G1254),$H$13-SUM($F$14:F1254)+SUM($G$14:G1254)))</f>
        <v>0</v>
      </c>
      <c r="I1254" s="7"/>
    </row>
    <row r="1255" spans="1:9">
      <c r="A1255" s="89">
        <f t="shared" si="151"/>
        <v>1242</v>
      </c>
      <c r="B1255" s="185" t="str">
        <f t="shared" si="158"/>
        <v/>
      </c>
      <c r="C1255" s="90" t="str">
        <f t="shared" si="159"/>
        <v/>
      </c>
      <c r="D1255" s="89" t="str">
        <f t="shared" si="160"/>
        <v/>
      </c>
      <c r="E1255" s="91" t="str">
        <f t="shared" si="161"/>
        <v/>
      </c>
      <c r="F1255" s="92" t="str">
        <f t="shared" si="162"/>
        <v/>
      </c>
      <c r="G1255" s="212" t="str">
        <f t="shared" si="163"/>
        <v/>
      </c>
      <c r="H1255" s="92">
        <f>IF(OR(ERR=FALSE,AND(F1255="",G1255="")),0,IF($C$12="D",$H$13+SUM($F$14:F1255)-SUM($G$14:G1255),$H$13-SUM($F$14:F1255)+SUM($G$14:G1255)))</f>
        <v>0</v>
      </c>
      <c r="I1255" s="7"/>
    </row>
    <row r="1256" spans="1:9">
      <c r="A1256" s="89">
        <f t="shared" si="151"/>
        <v>1243</v>
      </c>
      <c r="B1256" s="185" t="str">
        <f t="shared" si="158"/>
        <v/>
      </c>
      <c r="C1256" s="90" t="str">
        <f t="shared" si="159"/>
        <v/>
      </c>
      <c r="D1256" s="89" t="str">
        <f t="shared" si="160"/>
        <v/>
      </c>
      <c r="E1256" s="91" t="str">
        <f t="shared" si="161"/>
        <v/>
      </c>
      <c r="F1256" s="92" t="str">
        <f t="shared" si="162"/>
        <v/>
      </c>
      <c r="G1256" s="212" t="str">
        <f t="shared" si="163"/>
        <v/>
      </c>
      <c r="H1256" s="92">
        <f>IF(OR(ERR=FALSE,AND(F1256="",G1256="")),0,IF($C$12="D",$H$13+SUM($F$14:F1256)-SUM($G$14:G1256),$H$13-SUM($F$14:F1256)+SUM($G$14:G1256)))</f>
        <v>0</v>
      </c>
      <c r="I1256" s="7"/>
    </row>
    <row r="1257" spans="1:9">
      <c r="A1257" s="89">
        <f t="shared" si="151"/>
        <v>1244</v>
      </c>
      <c r="B1257" s="185" t="str">
        <f t="shared" si="158"/>
        <v/>
      </c>
      <c r="C1257" s="90" t="str">
        <f t="shared" si="159"/>
        <v/>
      </c>
      <c r="D1257" s="89" t="str">
        <f t="shared" si="160"/>
        <v/>
      </c>
      <c r="E1257" s="91" t="str">
        <f t="shared" si="161"/>
        <v/>
      </c>
      <c r="F1257" s="92" t="str">
        <f t="shared" si="162"/>
        <v/>
      </c>
      <c r="G1257" s="212" t="str">
        <f t="shared" si="163"/>
        <v/>
      </c>
      <c r="H1257" s="92">
        <f>IF(OR(ERR=FALSE,AND(F1257="",G1257="")),0,IF($C$12="D",$H$13+SUM($F$14:F1257)-SUM($G$14:G1257),$H$13-SUM($F$14:F1257)+SUM($G$14:G1257)))</f>
        <v>0</v>
      </c>
      <c r="I1257" s="7"/>
    </row>
    <row r="1258" spans="1:9">
      <c r="A1258" s="89">
        <f t="shared" si="151"/>
        <v>1245</v>
      </c>
      <c r="B1258" s="185" t="str">
        <f t="shared" si="158"/>
        <v/>
      </c>
      <c r="C1258" s="90" t="str">
        <f t="shared" si="159"/>
        <v/>
      </c>
      <c r="D1258" s="89" t="str">
        <f t="shared" si="160"/>
        <v/>
      </c>
      <c r="E1258" s="91" t="str">
        <f t="shared" si="161"/>
        <v/>
      </c>
      <c r="F1258" s="92" t="str">
        <f t="shared" si="162"/>
        <v/>
      </c>
      <c r="G1258" s="212" t="str">
        <f t="shared" si="163"/>
        <v/>
      </c>
      <c r="H1258" s="92">
        <f>IF(OR(ERR=FALSE,AND(F1258="",G1258="")),0,IF($C$12="D",$H$13+SUM($F$14:F1258)-SUM($G$14:G1258),$H$13-SUM($F$14:F1258)+SUM($G$14:G1258)))</f>
        <v>0</v>
      </c>
      <c r="I1258" s="7"/>
    </row>
    <row r="1259" spans="1:9">
      <c r="A1259" s="89">
        <f t="shared" si="151"/>
        <v>1246</v>
      </c>
      <c r="B1259" s="185" t="str">
        <f t="shared" si="158"/>
        <v/>
      </c>
      <c r="C1259" s="90" t="str">
        <f t="shared" si="159"/>
        <v/>
      </c>
      <c r="D1259" s="89" t="str">
        <f t="shared" si="160"/>
        <v/>
      </c>
      <c r="E1259" s="91" t="str">
        <f t="shared" si="161"/>
        <v/>
      </c>
      <c r="F1259" s="92" t="str">
        <f t="shared" si="162"/>
        <v/>
      </c>
      <c r="G1259" s="212" t="str">
        <f t="shared" si="163"/>
        <v/>
      </c>
      <c r="H1259" s="92">
        <f>IF(OR(ERR=FALSE,AND(F1259="",G1259="")),0,IF($C$12="D",$H$13+SUM($F$14:F1259)-SUM($G$14:G1259),$H$13-SUM($F$14:F1259)+SUM($G$14:G1259)))</f>
        <v>0</v>
      </c>
      <c r="I1259" s="7"/>
    </row>
    <row r="1260" spans="1:9">
      <c r="A1260" s="89">
        <f t="shared" ref="A1260:A1323" si="164">A1259+1</f>
        <v>1247</v>
      </c>
      <c r="B1260" s="185" t="str">
        <f t="shared" si="158"/>
        <v/>
      </c>
      <c r="C1260" s="90" t="str">
        <f t="shared" si="159"/>
        <v/>
      </c>
      <c r="D1260" s="89" t="str">
        <f t="shared" si="160"/>
        <v/>
      </c>
      <c r="E1260" s="91" t="str">
        <f t="shared" si="161"/>
        <v/>
      </c>
      <c r="F1260" s="92" t="str">
        <f t="shared" si="162"/>
        <v/>
      </c>
      <c r="G1260" s="212" t="str">
        <f t="shared" si="163"/>
        <v/>
      </c>
      <c r="H1260" s="92">
        <f>IF(OR(ERR=FALSE,AND(F1260="",G1260="")),0,IF($C$12="D",$H$13+SUM($F$14:F1260)-SUM($G$14:G1260),$H$13-SUM($F$14:F1260)+SUM($G$14:G1260)))</f>
        <v>0</v>
      </c>
      <c r="I1260" s="7"/>
    </row>
    <row r="1261" spans="1:9">
      <c r="A1261" s="89">
        <f t="shared" si="164"/>
        <v>1248</v>
      </c>
      <c r="B1261" s="185" t="str">
        <f t="shared" si="158"/>
        <v/>
      </c>
      <c r="C1261" s="90" t="str">
        <f t="shared" si="159"/>
        <v/>
      </c>
      <c r="D1261" s="89" t="str">
        <f t="shared" si="160"/>
        <v/>
      </c>
      <c r="E1261" s="91" t="str">
        <f t="shared" si="161"/>
        <v/>
      </c>
      <c r="F1261" s="92" t="str">
        <f t="shared" si="162"/>
        <v/>
      </c>
      <c r="G1261" s="212" t="str">
        <f t="shared" si="163"/>
        <v/>
      </c>
      <c r="H1261" s="92">
        <f>IF(OR(ERR=FALSE,AND(F1261="",G1261="")),0,IF($C$12="D",$H$13+SUM($F$14:F1261)-SUM($G$14:G1261),$H$13-SUM($F$14:F1261)+SUM($G$14:G1261)))</f>
        <v>0</v>
      </c>
      <c r="I1261" s="7"/>
    </row>
    <row r="1262" spans="1:9">
      <c r="A1262" s="89">
        <f t="shared" si="164"/>
        <v>1249</v>
      </c>
      <c r="B1262" s="185" t="str">
        <f t="shared" si="158"/>
        <v/>
      </c>
      <c r="C1262" s="90" t="str">
        <f t="shared" si="159"/>
        <v/>
      </c>
      <c r="D1262" s="89" t="str">
        <f t="shared" si="160"/>
        <v/>
      </c>
      <c r="E1262" s="91" t="str">
        <f t="shared" si="161"/>
        <v/>
      </c>
      <c r="F1262" s="92" t="str">
        <f t="shared" si="162"/>
        <v/>
      </c>
      <c r="G1262" s="212" t="str">
        <f t="shared" si="163"/>
        <v/>
      </c>
      <c r="H1262" s="92">
        <f>IF(OR(ERR=FALSE,AND(F1262="",G1262="")),0,IF($C$12="D",$H$13+SUM($F$14:F1262)-SUM($G$14:G1262),$H$13-SUM($F$14:F1262)+SUM($G$14:G1262)))</f>
        <v>0</v>
      </c>
      <c r="I1262" s="7"/>
    </row>
    <row r="1263" spans="1:9">
      <c r="A1263" s="89">
        <f t="shared" si="164"/>
        <v>1250</v>
      </c>
      <c r="B1263" s="185" t="str">
        <f t="shared" si="158"/>
        <v/>
      </c>
      <c r="C1263" s="90" t="str">
        <f t="shared" si="159"/>
        <v/>
      </c>
      <c r="D1263" s="89" t="str">
        <f t="shared" si="160"/>
        <v/>
      </c>
      <c r="E1263" s="91" t="str">
        <f t="shared" si="161"/>
        <v/>
      </c>
      <c r="F1263" s="92" t="str">
        <f t="shared" si="162"/>
        <v/>
      </c>
      <c r="G1263" s="212" t="str">
        <f t="shared" si="163"/>
        <v/>
      </c>
      <c r="H1263" s="92">
        <f>IF(OR(ERR=FALSE,AND(F1263="",G1263="")),0,IF($C$12="D",$H$13+SUM($F$14:F1263)-SUM($G$14:G1263),$H$13-SUM($F$14:F1263)+SUM($G$14:G1263)))</f>
        <v>0</v>
      </c>
      <c r="I1263" s="7"/>
    </row>
    <row r="1264" spans="1:9">
      <c r="A1264" s="89">
        <f t="shared" si="164"/>
        <v>1251</v>
      </c>
      <c r="B1264" s="185" t="str">
        <f t="shared" si="158"/>
        <v/>
      </c>
      <c r="C1264" s="90" t="str">
        <f t="shared" si="159"/>
        <v/>
      </c>
      <c r="D1264" s="89" t="str">
        <f t="shared" si="160"/>
        <v/>
      </c>
      <c r="E1264" s="91" t="str">
        <f t="shared" si="161"/>
        <v/>
      </c>
      <c r="F1264" s="92" t="str">
        <f t="shared" si="162"/>
        <v/>
      </c>
      <c r="G1264" s="212" t="str">
        <f t="shared" si="163"/>
        <v/>
      </c>
      <c r="H1264" s="92">
        <f>IF(OR(ERR=FALSE,AND(F1264="",G1264="")),0,IF($C$12="D",$H$13+SUM($F$14:F1264)-SUM($G$14:G1264),$H$13-SUM($F$14:F1264)+SUM($G$14:G1264)))</f>
        <v>0</v>
      </c>
      <c r="I1264" s="7"/>
    </row>
    <row r="1265" spans="1:9">
      <c r="A1265" s="89">
        <f t="shared" si="164"/>
        <v>1252</v>
      </c>
      <c r="B1265" s="185" t="str">
        <f t="shared" si="158"/>
        <v/>
      </c>
      <c r="C1265" s="90" t="str">
        <f t="shared" si="159"/>
        <v/>
      </c>
      <c r="D1265" s="89" t="str">
        <f t="shared" si="160"/>
        <v/>
      </c>
      <c r="E1265" s="91" t="str">
        <f t="shared" si="161"/>
        <v/>
      </c>
      <c r="F1265" s="92" t="str">
        <f t="shared" si="162"/>
        <v/>
      </c>
      <c r="G1265" s="212" t="str">
        <f t="shared" si="163"/>
        <v/>
      </c>
      <c r="H1265" s="92">
        <f>IF(OR(ERR=FALSE,AND(F1265="",G1265="")),0,IF($C$12="D",$H$13+SUM($F$14:F1265)-SUM($G$14:G1265),$H$13-SUM($F$14:F1265)+SUM($G$14:G1265)))</f>
        <v>0</v>
      </c>
      <c r="I1265" s="7"/>
    </row>
    <row r="1266" spans="1:9">
      <c r="A1266" s="89">
        <f t="shared" si="164"/>
        <v>1253</v>
      </c>
      <c r="B1266" s="185" t="str">
        <f t="shared" si="158"/>
        <v/>
      </c>
      <c r="C1266" s="90" t="str">
        <f t="shared" si="159"/>
        <v/>
      </c>
      <c r="D1266" s="89" t="str">
        <f t="shared" si="160"/>
        <v/>
      </c>
      <c r="E1266" s="91" t="str">
        <f t="shared" si="161"/>
        <v/>
      </c>
      <c r="F1266" s="92" t="str">
        <f t="shared" si="162"/>
        <v/>
      </c>
      <c r="G1266" s="212" t="str">
        <f t="shared" si="163"/>
        <v/>
      </c>
      <c r="H1266" s="92">
        <f>IF(OR(ERR=FALSE,AND(F1266="",G1266="")),0,IF($C$12="D",$H$13+SUM($F$14:F1266)-SUM($G$14:G1266),$H$13-SUM($F$14:F1266)+SUM($G$14:G1266)))</f>
        <v>0</v>
      </c>
      <c r="I1266" s="7"/>
    </row>
    <row r="1267" spans="1:9">
      <c r="A1267" s="89">
        <f t="shared" si="164"/>
        <v>1254</v>
      </c>
      <c r="B1267" s="185" t="str">
        <f t="shared" si="158"/>
        <v/>
      </c>
      <c r="C1267" s="90" t="str">
        <f t="shared" si="159"/>
        <v/>
      </c>
      <c r="D1267" s="89" t="str">
        <f t="shared" si="160"/>
        <v/>
      </c>
      <c r="E1267" s="91" t="str">
        <f t="shared" si="161"/>
        <v/>
      </c>
      <c r="F1267" s="92" t="str">
        <f t="shared" si="162"/>
        <v/>
      </c>
      <c r="G1267" s="212" t="str">
        <f t="shared" si="163"/>
        <v/>
      </c>
      <c r="H1267" s="92">
        <f>IF(OR(ERR=FALSE,AND(F1267="",G1267="")),0,IF($C$12="D",$H$13+SUM($F$14:F1267)-SUM($G$14:G1267),$H$13-SUM($F$14:F1267)+SUM($G$14:G1267)))</f>
        <v>0</v>
      </c>
      <c r="I1267" s="7"/>
    </row>
    <row r="1268" spans="1:9">
      <c r="A1268" s="89">
        <f t="shared" si="164"/>
        <v>1255</v>
      </c>
      <c r="B1268" s="185" t="str">
        <f t="shared" si="158"/>
        <v/>
      </c>
      <c r="C1268" s="90" t="str">
        <f t="shared" si="159"/>
        <v/>
      </c>
      <c r="D1268" s="89" t="str">
        <f t="shared" si="160"/>
        <v/>
      </c>
      <c r="E1268" s="91" t="str">
        <f t="shared" si="161"/>
        <v/>
      </c>
      <c r="F1268" s="92" t="str">
        <f t="shared" si="162"/>
        <v/>
      </c>
      <c r="G1268" s="212" t="str">
        <f t="shared" si="163"/>
        <v/>
      </c>
      <c r="H1268" s="92">
        <f>IF(OR(ERR=FALSE,AND(F1268="",G1268="")),0,IF($C$12="D",$H$13+SUM($F$14:F1268)-SUM($G$14:G1268),$H$13-SUM($F$14:F1268)+SUM($G$14:G1268)))</f>
        <v>0</v>
      </c>
      <c r="I1268" s="7"/>
    </row>
    <row r="1269" spans="1:9">
      <c r="A1269" s="89">
        <f t="shared" si="164"/>
        <v>1256</v>
      </c>
      <c r="B1269" s="185" t="str">
        <f t="shared" si="158"/>
        <v/>
      </c>
      <c r="C1269" s="90" t="str">
        <f t="shared" si="159"/>
        <v/>
      </c>
      <c r="D1269" s="89" t="str">
        <f t="shared" si="160"/>
        <v/>
      </c>
      <c r="E1269" s="91" t="str">
        <f t="shared" si="161"/>
        <v/>
      </c>
      <c r="F1269" s="92" t="str">
        <f t="shared" si="162"/>
        <v/>
      </c>
      <c r="G1269" s="212" t="str">
        <f t="shared" si="163"/>
        <v/>
      </c>
      <c r="H1269" s="92">
        <f>IF(OR(ERR=FALSE,AND(F1269="",G1269="")),0,IF($C$12="D",$H$13+SUM($F$14:F1269)-SUM($G$14:G1269),$H$13-SUM($F$14:F1269)+SUM($G$14:G1269)))</f>
        <v>0</v>
      </c>
      <c r="I1269" s="7"/>
    </row>
    <row r="1270" spans="1:9">
      <c r="A1270" s="89">
        <f t="shared" si="164"/>
        <v>1257</v>
      </c>
      <c r="B1270" s="185" t="str">
        <f t="shared" si="158"/>
        <v/>
      </c>
      <c r="C1270" s="90" t="str">
        <f t="shared" si="159"/>
        <v/>
      </c>
      <c r="D1270" s="89" t="str">
        <f t="shared" si="160"/>
        <v/>
      </c>
      <c r="E1270" s="91" t="str">
        <f t="shared" si="161"/>
        <v/>
      </c>
      <c r="F1270" s="92" t="str">
        <f t="shared" si="162"/>
        <v/>
      </c>
      <c r="G1270" s="212" t="str">
        <f t="shared" si="163"/>
        <v/>
      </c>
      <c r="H1270" s="92">
        <f>IF(OR(ERR=FALSE,AND(F1270="",G1270="")),0,IF($C$12="D",$H$13+SUM($F$14:F1270)-SUM($G$14:G1270),$H$13-SUM($F$14:F1270)+SUM($G$14:G1270)))</f>
        <v>0</v>
      </c>
      <c r="I1270" s="7"/>
    </row>
    <row r="1271" spans="1:9">
      <c r="A1271" s="89">
        <f t="shared" si="164"/>
        <v>1258</v>
      </c>
      <c r="B1271" s="185" t="str">
        <f t="shared" si="158"/>
        <v/>
      </c>
      <c r="C1271" s="90" t="str">
        <f t="shared" si="159"/>
        <v/>
      </c>
      <c r="D1271" s="89" t="str">
        <f t="shared" si="160"/>
        <v/>
      </c>
      <c r="E1271" s="91" t="str">
        <f t="shared" si="161"/>
        <v/>
      </c>
      <c r="F1271" s="92" t="str">
        <f t="shared" si="162"/>
        <v/>
      </c>
      <c r="G1271" s="212" t="str">
        <f t="shared" si="163"/>
        <v/>
      </c>
      <c r="H1271" s="92">
        <f>IF(OR(ERR=FALSE,AND(F1271="",G1271="")),0,IF($C$12="D",$H$13+SUM($F$14:F1271)-SUM($G$14:G1271),$H$13-SUM($F$14:F1271)+SUM($G$14:G1271)))</f>
        <v>0</v>
      </c>
      <c r="I1271" s="7"/>
    </row>
    <row r="1272" spans="1:9">
      <c r="A1272" s="89">
        <f t="shared" si="164"/>
        <v>1259</v>
      </c>
      <c r="B1272" s="185" t="str">
        <f t="shared" ref="B1272:B1335" si="165">IF(ISERROR(VLOOKUP(A1272&amp;H$9,JU_AKUN,6,FALSE)=TRUE),"",VLOOKUP(A1272&amp;H$9,JU_AKUN,6,FALSE))</f>
        <v/>
      </c>
      <c r="C1272" s="90" t="str">
        <f t="shared" ref="C1272:C1335" si="166">IF(ISERROR(VLOOKUP(A1272&amp;H$9,JU_AKUN,7,FALSE)=TRUE),"",VLOOKUP(A1272&amp;H$9,JU_AKUN,7,FALSE))</f>
        <v/>
      </c>
      <c r="D1272" s="89" t="str">
        <f t="shared" ref="D1272:D1335" si="167">IF(ISERROR(VLOOKUP(A1272&amp;H$9,JU_AKUN,8,FALSE)=TRUE),"",VLOOKUP(A1272&amp;H$9,JU_AKUN,8,FALSE))</f>
        <v/>
      </c>
      <c r="E1272" s="91" t="str">
        <f t="shared" ref="E1272:E1335" si="168">IF(ISERROR(VLOOKUP(A1272&amp;H$9,JU_AKUN,9,FALSE)=TRUE),"",VLOOKUP(A1272&amp;H$9,JU_AKUN,9,FALSE))</f>
        <v/>
      </c>
      <c r="F1272" s="92" t="str">
        <f t="shared" ref="F1272:F1335" si="169">IF(ISERROR(VLOOKUP(A1272&amp;H$9,JU_AKUN,14,FALSE)=TRUE),"",VLOOKUP(A1272&amp;H$9,JU_AKUN,14,FALSE))</f>
        <v/>
      </c>
      <c r="G1272" s="212" t="str">
        <f t="shared" ref="G1272:G1335" si="170">IF(ISERROR(VLOOKUP(A1272&amp;H$9,JU_AKUN,15,FALSE)=TRUE),"",VLOOKUP(A1272&amp;H$9,JU_AKUN,15,FALSE))</f>
        <v/>
      </c>
      <c r="H1272" s="92">
        <f>IF(OR(ERR=FALSE,AND(F1272="",G1272="")),0,IF($C$12="D",$H$13+SUM($F$14:F1272)-SUM($G$14:G1272),$H$13-SUM($F$14:F1272)+SUM($G$14:G1272)))</f>
        <v>0</v>
      </c>
      <c r="I1272" s="7"/>
    </row>
    <row r="1273" spans="1:9">
      <c r="A1273" s="89">
        <f t="shared" si="164"/>
        <v>1260</v>
      </c>
      <c r="B1273" s="185" t="str">
        <f t="shared" si="165"/>
        <v/>
      </c>
      <c r="C1273" s="90" t="str">
        <f t="shared" si="166"/>
        <v/>
      </c>
      <c r="D1273" s="89" t="str">
        <f t="shared" si="167"/>
        <v/>
      </c>
      <c r="E1273" s="91" t="str">
        <f t="shared" si="168"/>
        <v/>
      </c>
      <c r="F1273" s="92" t="str">
        <f t="shared" si="169"/>
        <v/>
      </c>
      <c r="G1273" s="212" t="str">
        <f t="shared" si="170"/>
        <v/>
      </c>
      <c r="H1273" s="92">
        <f>IF(OR(ERR=FALSE,AND(F1273="",G1273="")),0,IF($C$12="D",$H$13+SUM($F$14:F1273)-SUM($G$14:G1273),$H$13-SUM($F$14:F1273)+SUM($G$14:G1273)))</f>
        <v>0</v>
      </c>
      <c r="I1273" s="7"/>
    </row>
    <row r="1274" spans="1:9">
      <c r="A1274" s="89">
        <f t="shared" si="164"/>
        <v>1261</v>
      </c>
      <c r="B1274" s="185" t="str">
        <f t="shared" si="165"/>
        <v/>
      </c>
      <c r="C1274" s="90" t="str">
        <f t="shared" si="166"/>
        <v/>
      </c>
      <c r="D1274" s="89" t="str">
        <f t="shared" si="167"/>
        <v/>
      </c>
      <c r="E1274" s="91" t="str">
        <f t="shared" si="168"/>
        <v/>
      </c>
      <c r="F1274" s="92" t="str">
        <f t="shared" si="169"/>
        <v/>
      </c>
      <c r="G1274" s="212" t="str">
        <f t="shared" si="170"/>
        <v/>
      </c>
      <c r="H1274" s="92">
        <f>IF(OR(ERR=FALSE,AND(F1274="",G1274="")),0,IF($C$12="D",$H$13+SUM($F$14:F1274)-SUM($G$14:G1274),$H$13-SUM($F$14:F1274)+SUM($G$14:G1274)))</f>
        <v>0</v>
      </c>
      <c r="I1274" s="7"/>
    </row>
    <row r="1275" spans="1:9">
      <c r="A1275" s="89">
        <f t="shared" si="164"/>
        <v>1262</v>
      </c>
      <c r="B1275" s="185" t="str">
        <f t="shared" si="165"/>
        <v/>
      </c>
      <c r="C1275" s="90" t="str">
        <f t="shared" si="166"/>
        <v/>
      </c>
      <c r="D1275" s="89" t="str">
        <f t="shared" si="167"/>
        <v/>
      </c>
      <c r="E1275" s="91" t="str">
        <f t="shared" si="168"/>
        <v/>
      </c>
      <c r="F1275" s="92" t="str">
        <f t="shared" si="169"/>
        <v/>
      </c>
      <c r="G1275" s="212" t="str">
        <f t="shared" si="170"/>
        <v/>
      </c>
      <c r="H1275" s="92">
        <f>IF(OR(ERR=FALSE,AND(F1275="",G1275="")),0,IF($C$12="D",$H$13+SUM($F$14:F1275)-SUM($G$14:G1275),$H$13-SUM($F$14:F1275)+SUM($G$14:G1275)))</f>
        <v>0</v>
      </c>
      <c r="I1275" s="7"/>
    </row>
    <row r="1276" spans="1:9">
      <c r="A1276" s="89">
        <f t="shared" si="164"/>
        <v>1263</v>
      </c>
      <c r="B1276" s="185" t="str">
        <f t="shared" si="165"/>
        <v/>
      </c>
      <c r="C1276" s="90" t="str">
        <f t="shared" si="166"/>
        <v/>
      </c>
      <c r="D1276" s="89" t="str">
        <f t="shared" si="167"/>
        <v/>
      </c>
      <c r="E1276" s="91" t="str">
        <f t="shared" si="168"/>
        <v/>
      </c>
      <c r="F1276" s="92" t="str">
        <f t="shared" si="169"/>
        <v/>
      </c>
      <c r="G1276" s="212" t="str">
        <f t="shared" si="170"/>
        <v/>
      </c>
      <c r="H1276" s="92">
        <f>IF(OR(ERR=FALSE,AND(F1276="",G1276="")),0,IF($C$12="D",$H$13+SUM($F$14:F1276)-SUM($G$14:G1276),$H$13-SUM($F$14:F1276)+SUM($G$14:G1276)))</f>
        <v>0</v>
      </c>
      <c r="I1276" s="7"/>
    </row>
    <row r="1277" spans="1:9">
      <c r="A1277" s="89">
        <f t="shared" si="164"/>
        <v>1264</v>
      </c>
      <c r="B1277" s="185" t="str">
        <f t="shared" si="165"/>
        <v/>
      </c>
      <c r="C1277" s="90" t="str">
        <f t="shared" si="166"/>
        <v/>
      </c>
      <c r="D1277" s="89" t="str">
        <f t="shared" si="167"/>
        <v/>
      </c>
      <c r="E1277" s="91" t="str">
        <f t="shared" si="168"/>
        <v/>
      </c>
      <c r="F1277" s="92" t="str">
        <f t="shared" si="169"/>
        <v/>
      </c>
      <c r="G1277" s="212" t="str">
        <f t="shared" si="170"/>
        <v/>
      </c>
      <c r="H1277" s="92">
        <f>IF(OR(ERR=FALSE,AND(F1277="",G1277="")),0,IF($C$12="D",$H$13+SUM($F$14:F1277)-SUM($G$14:G1277),$H$13-SUM($F$14:F1277)+SUM($G$14:G1277)))</f>
        <v>0</v>
      </c>
      <c r="I1277" s="7"/>
    </row>
    <row r="1278" spans="1:9">
      <c r="A1278" s="89">
        <f t="shared" si="164"/>
        <v>1265</v>
      </c>
      <c r="B1278" s="185" t="str">
        <f t="shared" si="165"/>
        <v/>
      </c>
      <c r="C1278" s="90" t="str">
        <f t="shared" si="166"/>
        <v/>
      </c>
      <c r="D1278" s="89" t="str">
        <f t="shared" si="167"/>
        <v/>
      </c>
      <c r="E1278" s="91" t="str">
        <f t="shared" si="168"/>
        <v/>
      </c>
      <c r="F1278" s="92" t="str">
        <f t="shared" si="169"/>
        <v/>
      </c>
      <c r="G1278" s="212" t="str">
        <f t="shared" si="170"/>
        <v/>
      </c>
      <c r="H1278" s="92">
        <f>IF(OR(ERR=FALSE,AND(F1278="",G1278="")),0,IF($C$12="D",$H$13+SUM($F$14:F1278)-SUM($G$14:G1278),$H$13-SUM($F$14:F1278)+SUM($G$14:G1278)))</f>
        <v>0</v>
      </c>
      <c r="I1278" s="7"/>
    </row>
    <row r="1279" spans="1:9">
      <c r="A1279" s="89">
        <f t="shared" si="164"/>
        <v>1266</v>
      </c>
      <c r="B1279" s="185" t="str">
        <f t="shared" si="165"/>
        <v/>
      </c>
      <c r="C1279" s="90" t="str">
        <f t="shared" si="166"/>
        <v/>
      </c>
      <c r="D1279" s="89" t="str">
        <f t="shared" si="167"/>
        <v/>
      </c>
      <c r="E1279" s="91" t="str">
        <f t="shared" si="168"/>
        <v/>
      </c>
      <c r="F1279" s="92" t="str">
        <f t="shared" si="169"/>
        <v/>
      </c>
      <c r="G1279" s="212" t="str">
        <f t="shared" si="170"/>
        <v/>
      </c>
      <c r="H1279" s="92">
        <f>IF(OR(ERR=FALSE,AND(F1279="",G1279="")),0,IF($C$12="D",$H$13+SUM($F$14:F1279)-SUM($G$14:G1279),$H$13-SUM($F$14:F1279)+SUM($G$14:G1279)))</f>
        <v>0</v>
      </c>
      <c r="I1279" s="7"/>
    </row>
    <row r="1280" spans="1:9">
      <c r="A1280" s="89">
        <f t="shared" si="164"/>
        <v>1267</v>
      </c>
      <c r="B1280" s="185" t="str">
        <f t="shared" si="165"/>
        <v/>
      </c>
      <c r="C1280" s="90" t="str">
        <f t="shared" si="166"/>
        <v/>
      </c>
      <c r="D1280" s="89" t="str">
        <f t="shared" si="167"/>
        <v/>
      </c>
      <c r="E1280" s="91" t="str">
        <f t="shared" si="168"/>
        <v/>
      </c>
      <c r="F1280" s="92" t="str">
        <f t="shared" si="169"/>
        <v/>
      </c>
      <c r="G1280" s="212" t="str">
        <f t="shared" si="170"/>
        <v/>
      </c>
      <c r="H1280" s="92">
        <f>IF(OR(ERR=FALSE,AND(F1280="",G1280="")),0,IF($C$12="D",$H$13+SUM($F$14:F1280)-SUM($G$14:G1280),$H$13-SUM($F$14:F1280)+SUM($G$14:G1280)))</f>
        <v>0</v>
      </c>
      <c r="I1280" s="7"/>
    </row>
    <row r="1281" spans="1:9">
      <c r="A1281" s="89">
        <f t="shared" si="164"/>
        <v>1268</v>
      </c>
      <c r="B1281" s="185" t="str">
        <f t="shared" si="165"/>
        <v/>
      </c>
      <c r="C1281" s="90" t="str">
        <f t="shared" si="166"/>
        <v/>
      </c>
      <c r="D1281" s="89" t="str">
        <f t="shared" si="167"/>
        <v/>
      </c>
      <c r="E1281" s="91" t="str">
        <f t="shared" si="168"/>
        <v/>
      </c>
      <c r="F1281" s="92" t="str">
        <f t="shared" si="169"/>
        <v/>
      </c>
      <c r="G1281" s="212" t="str">
        <f t="shared" si="170"/>
        <v/>
      </c>
      <c r="H1281" s="92">
        <f>IF(OR(ERR=FALSE,AND(F1281="",G1281="")),0,IF($C$12="D",$H$13+SUM($F$14:F1281)-SUM($G$14:G1281),$H$13-SUM($F$14:F1281)+SUM($G$14:G1281)))</f>
        <v>0</v>
      </c>
      <c r="I1281" s="7"/>
    </row>
    <row r="1282" spans="1:9">
      <c r="A1282" s="89">
        <f t="shared" si="164"/>
        <v>1269</v>
      </c>
      <c r="B1282" s="185" t="str">
        <f t="shared" si="165"/>
        <v/>
      </c>
      <c r="C1282" s="90" t="str">
        <f t="shared" si="166"/>
        <v/>
      </c>
      <c r="D1282" s="89" t="str">
        <f t="shared" si="167"/>
        <v/>
      </c>
      <c r="E1282" s="91" t="str">
        <f t="shared" si="168"/>
        <v/>
      </c>
      <c r="F1282" s="92" t="str">
        <f t="shared" si="169"/>
        <v/>
      </c>
      <c r="G1282" s="212" t="str">
        <f t="shared" si="170"/>
        <v/>
      </c>
      <c r="H1282" s="92">
        <f>IF(OR(ERR=FALSE,AND(F1282="",G1282="")),0,IF($C$12="D",$H$13+SUM($F$14:F1282)-SUM($G$14:G1282),$H$13-SUM($F$14:F1282)+SUM($G$14:G1282)))</f>
        <v>0</v>
      </c>
      <c r="I1282" s="7"/>
    </row>
    <row r="1283" spans="1:9">
      <c r="A1283" s="89">
        <f t="shared" si="164"/>
        <v>1270</v>
      </c>
      <c r="B1283" s="185" t="str">
        <f t="shared" si="165"/>
        <v/>
      </c>
      <c r="C1283" s="90" t="str">
        <f t="shared" si="166"/>
        <v/>
      </c>
      <c r="D1283" s="89" t="str">
        <f t="shared" si="167"/>
        <v/>
      </c>
      <c r="E1283" s="91" t="str">
        <f t="shared" si="168"/>
        <v/>
      </c>
      <c r="F1283" s="92" t="str">
        <f t="shared" si="169"/>
        <v/>
      </c>
      <c r="G1283" s="212" t="str">
        <f t="shared" si="170"/>
        <v/>
      </c>
      <c r="H1283" s="92">
        <f>IF(OR(ERR=FALSE,AND(F1283="",G1283="")),0,IF($C$12="D",$H$13+SUM($F$14:F1283)-SUM($G$14:G1283),$H$13-SUM($F$14:F1283)+SUM($G$14:G1283)))</f>
        <v>0</v>
      </c>
      <c r="I1283" s="7"/>
    </row>
    <row r="1284" spans="1:9">
      <c r="A1284" s="89">
        <f t="shared" si="164"/>
        <v>1271</v>
      </c>
      <c r="B1284" s="185" t="str">
        <f t="shared" si="165"/>
        <v/>
      </c>
      <c r="C1284" s="90" t="str">
        <f t="shared" si="166"/>
        <v/>
      </c>
      <c r="D1284" s="89" t="str">
        <f t="shared" si="167"/>
        <v/>
      </c>
      <c r="E1284" s="91" t="str">
        <f t="shared" si="168"/>
        <v/>
      </c>
      <c r="F1284" s="92" t="str">
        <f t="shared" si="169"/>
        <v/>
      </c>
      <c r="G1284" s="212" t="str">
        <f t="shared" si="170"/>
        <v/>
      </c>
      <c r="H1284" s="92">
        <f>IF(OR(ERR=FALSE,AND(F1284="",G1284="")),0,IF($C$12="D",$H$13+SUM($F$14:F1284)-SUM($G$14:G1284),$H$13-SUM($F$14:F1284)+SUM($G$14:G1284)))</f>
        <v>0</v>
      </c>
      <c r="I1284" s="7"/>
    </row>
    <row r="1285" spans="1:9">
      <c r="A1285" s="89">
        <f t="shared" si="164"/>
        <v>1272</v>
      </c>
      <c r="B1285" s="185" t="str">
        <f t="shared" si="165"/>
        <v/>
      </c>
      <c r="C1285" s="90" t="str">
        <f t="shared" si="166"/>
        <v/>
      </c>
      <c r="D1285" s="89" t="str">
        <f t="shared" si="167"/>
        <v/>
      </c>
      <c r="E1285" s="91" t="str">
        <f t="shared" si="168"/>
        <v/>
      </c>
      <c r="F1285" s="92" t="str">
        <f t="shared" si="169"/>
        <v/>
      </c>
      <c r="G1285" s="212" t="str">
        <f t="shared" si="170"/>
        <v/>
      </c>
      <c r="H1285" s="92">
        <f>IF(OR(ERR=FALSE,AND(F1285="",G1285="")),0,IF($C$12="D",$H$13+SUM($F$14:F1285)-SUM($G$14:G1285),$H$13-SUM($F$14:F1285)+SUM($G$14:G1285)))</f>
        <v>0</v>
      </c>
      <c r="I1285" s="7"/>
    </row>
    <row r="1286" spans="1:9">
      <c r="A1286" s="89">
        <f t="shared" si="164"/>
        <v>1273</v>
      </c>
      <c r="B1286" s="185" t="str">
        <f t="shared" si="165"/>
        <v/>
      </c>
      <c r="C1286" s="90" t="str">
        <f t="shared" si="166"/>
        <v/>
      </c>
      <c r="D1286" s="89" t="str">
        <f t="shared" si="167"/>
        <v/>
      </c>
      <c r="E1286" s="91" t="str">
        <f t="shared" si="168"/>
        <v/>
      </c>
      <c r="F1286" s="92" t="str">
        <f t="shared" si="169"/>
        <v/>
      </c>
      <c r="G1286" s="212" t="str">
        <f t="shared" si="170"/>
        <v/>
      </c>
      <c r="H1286" s="92">
        <f>IF(OR(ERR=FALSE,AND(F1286="",G1286="")),0,IF($C$12="D",$H$13+SUM($F$14:F1286)-SUM($G$14:G1286),$H$13-SUM($F$14:F1286)+SUM($G$14:G1286)))</f>
        <v>0</v>
      </c>
      <c r="I1286" s="7"/>
    </row>
    <row r="1287" spans="1:9">
      <c r="A1287" s="89">
        <f t="shared" si="164"/>
        <v>1274</v>
      </c>
      <c r="B1287" s="185" t="str">
        <f t="shared" si="165"/>
        <v/>
      </c>
      <c r="C1287" s="90" t="str">
        <f t="shared" si="166"/>
        <v/>
      </c>
      <c r="D1287" s="89" t="str">
        <f t="shared" si="167"/>
        <v/>
      </c>
      <c r="E1287" s="91" t="str">
        <f t="shared" si="168"/>
        <v/>
      </c>
      <c r="F1287" s="92" t="str">
        <f t="shared" si="169"/>
        <v/>
      </c>
      <c r="G1287" s="212" t="str">
        <f t="shared" si="170"/>
        <v/>
      </c>
      <c r="H1287" s="92">
        <f>IF(OR(ERR=FALSE,AND(F1287="",G1287="")),0,IF($C$12="D",$H$13+SUM($F$14:F1287)-SUM($G$14:G1287),$H$13-SUM($F$14:F1287)+SUM($G$14:G1287)))</f>
        <v>0</v>
      </c>
      <c r="I1287" s="7"/>
    </row>
    <row r="1288" spans="1:9">
      <c r="A1288" s="89">
        <f t="shared" si="164"/>
        <v>1275</v>
      </c>
      <c r="B1288" s="185" t="str">
        <f t="shared" si="165"/>
        <v/>
      </c>
      <c r="C1288" s="90" t="str">
        <f t="shared" si="166"/>
        <v/>
      </c>
      <c r="D1288" s="89" t="str">
        <f t="shared" si="167"/>
        <v/>
      </c>
      <c r="E1288" s="91" t="str">
        <f t="shared" si="168"/>
        <v/>
      </c>
      <c r="F1288" s="92" t="str">
        <f t="shared" si="169"/>
        <v/>
      </c>
      <c r="G1288" s="212" t="str">
        <f t="shared" si="170"/>
        <v/>
      </c>
      <c r="H1288" s="92">
        <f>IF(OR(ERR=FALSE,AND(F1288="",G1288="")),0,IF($C$12="D",$H$13+SUM($F$14:F1288)-SUM($G$14:G1288),$H$13-SUM($F$14:F1288)+SUM($G$14:G1288)))</f>
        <v>0</v>
      </c>
      <c r="I1288" s="7"/>
    </row>
    <row r="1289" spans="1:9">
      <c r="A1289" s="89">
        <f t="shared" si="164"/>
        <v>1276</v>
      </c>
      <c r="B1289" s="185" t="str">
        <f t="shared" si="165"/>
        <v/>
      </c>
      <c r="C1289" s="90" t="str">
        <f t="shared" si="166"/>
        <v/>
      </c>
      <c r="D1289" s="89" t="str">
        <f t="shared" si="167"/>
        <v/>
      </c>
      <c r="E1289" s="91" t="str">
        <f t="shared" si="168"/>
        <v/>
      </c>
      <c r="F1289" s="92" t="str">
        <f t="shared" si="169"/>
        <v/>
      </c>
      <c r="G1289" s="212" t="str">
        <f t="shared" si="170"/>
        <v/>
      </c>
      <c r="H1289" s="92">
        <f>IF(OR(ERR=FALSE,AND(F1289="",G1289="")),0,IF($C$12="D",$H$13+SUM($F$14:F1289)-SUM($G$14:G1289),$H$13-SUM($F$14:F1289)+SUM($G$14:G1289)))</f>
        <v>0</v>
      </c>
      <c r="I1289" s="7"/>
    </row>
    <row r="1290" spans="1:9">
      <c r="A1290" s="89">
        <f t="shared" si="164"/>
        <v>1277</v>
      </c>
      <c r="B1290" s="185" t="str">
        <f t="shared" si="165"/>
        <v/>
      </c>
      <c r="C1290" s="90" t="str">
        <f t="shared" si="166"/>
        <v/>
      </c>
      <c r="D1290" s="89" t="str">
        <f t="shared" si="167"/>
        <v/>
      </c>
      <c r="E1290" s="91" t="str">
        <f t="shared" si="168"/>
        <v/>
      </c>
      <c r="F1290" s="92" t="str">
        <f t="shared" si="169"/>
        <v/>
      </c>
      <c r="G1290" s="212" t="str">
        <f t="shared" si="170"/>
        <v/>
      </c>
      <c r="H1290" s="92">
        <f>IF(OR(ERR=FALSE,AND(F1290="",G1290="")),0,IF($C$12="D",$H$13+SUM($F$14:F1290)-SUM($G$14:G1290),$H$13-SUM($F$14:F1290)+SUM($G$14:G1290)))</f>
        <v>0</v>
      </c>
      <c r="I1290" s="7"/>
    </row>
    <row r="1291" spans="1:9">
      <c r="A1291" s="89">
        <f t="shared" si="164"/>
        <v>1278</v>
      </c>
      <c r="B1291" s="185" t="str">
        <f t="shared" si="165"/>
        <v/>
      </c>
      <c r="C1291" s="90" t="str">
        <f t="shared" si="166"/>
        <v/>
      </c>
      <c r="D1291" s="89" t="str">
        <f t="shared" si="167"/>
        <v/>
      </c>
      <c r="E1291" s="91" t="str">
        <f t="shared" si="168"/>
        <v/>
      </c>
      <c r="F1291" s="212" t="str">
        <f t="shared" si="169"/>
        <v/>
      </c>
      <c r="G1291" s="212" t="str">
        <f t="shared" si="170"/>
        <v/>
      </c>
      <c r="H1291" s="92">
        <f>IF(OR(ERR=FALSE,AND(F1291="",G1291="")),0,IF($C$12="D",$H$13+SUM($F$14:F1291)-SUM($G$14:G1291),$H$13-SUM($F$14:F1291)+SUM($G$14:G1291)))</f>
        <v>0</v>
      </c>
      <c r="I1291" s="7"/>
    </row>
    <row r="1292" spans="1:9">
      <c r="A1292" s="89">
        <f t="shared" si="164"/>
        <v>1279</v>
      </c>
      <c r="B1292" s="185" t="str">
        <f t="shared" si="165"/>
        <v/>
      </c>
      <c r="C1292" s="90" t="str">
        <f t="shared" si="166"/>
        <v/>
      </c>
      <c r="D1292" s="89" t="str">
        <f t="shared" si="167"/>
        <v/>
      </c>
      <c r="E1292" s="91" t="str">
        <f t="shared" si="168"/>
        <v/>
      </c>
      <c r="F1292" s="92" t="str">
        <f t="shared" si="169"/>
        <v/>
      </c>
      <c r="G1292" s="212" t="str">
        <f t="shared" si="170"/>
        <v/>
      </c>
      <c r="H1292" s="92">
        <f>IF(OR(ERR=FALSE,AND(F1292="",G1292="")),0,IF($C$12="D",$H$13+SUM($F$14:F1292)-SUM($G$14:G1292),$H$13-SUM($F$14:F1292)+SUM($G$14:G1292)))</f>
        <v>0</v>
      </c>
      <c r="I1292" s="7"/>
    </row>
    <row r="1293" spans="1:9">
      <c r="A1293" s="89">
        <f t="shared" si="164"/>
        <v>1280</v>
      </c>
      <c r="B1293" s="185" t="str">
        <f t="shared" si="165"/>
        <v/>
      </c>
      <c r="C1293" s="90" t="str">
        <f t="shared" si="166"/>
        <v/>
      </c>
      <c r="D1293" s="89" t="str">
        <f t="shared" si="167"/>
        <v/>
      </c>
      <c r="E1293" s="91" t="str">
        <f t="shared" si="168"/>
        <v/>
      </c>
      <c r="F1293" s="92" t="str">
        <f t="shared" si="169"/>
        <v/>
      </c>
      <c r="G1293" s="212" t="str">
        <f t="shared" si="170"/>
        <v/>
      </c>
      <c r="H1293" s="92">
        <f>IF(OR(ERR=FALSE,AND(F1293="",G1293="")),0,IF($C$12="D",$H$13+SUM($F$14:F1293)-SUM($G$14:G1293),$H$13-SUM($F$14:F1293)+SUM($G$14:G1293)))</f>
        <v>0</v>
      </c>
      <c r="I1293" s="7"/>
    </row>
    <row r="1294" spans="1:9">
      <c r="A1294" s="89">
        <f t="shared" si="164"/>
        <v>1281</v>
      </c>
      <c r="B1294" s="185" t="str">
        <f t="shared" si="165"/>
        <v/>
      </c>
      <c r="C1294" s="90" t="str">
        <f t="shared" si="166"/>
        <v/>
      </c>
      <c r="D1294" s="89" t="str">
        <f t="shared" si="167"/>
        <v/>
      </c>
      <c r="E1294" s="91" t="str">
        <f t="shared" si="168"/>
        <v/>
      </c>
      <c r="F1294" s="92" t="str">
        <f t="shared" si="169"/>
        <v/>
      </c>
      <c r="G1294" s="212" t="str">
        <f t="shared" si="170"/>
        <v/>
      </c>
      <c r="H1294" s="92">
        <f>IF(OR(ERR=FALSE,AND(F1294="",G1294="")),0,IF($C$12="D",$H$13+SUM($F$14:F1294)-SUM($G$14:G1294),$H$13-SUM($F$14:F1294)+SUM($G$14:G1294)))</f>
        <v>0</v>
      </c>
      <c r="I1294" s="7"/>
    </row>
    <row r="1295" spans="1:9">
      <c r="A1295" s="89">
        <f t="shared" si="164"/>
        <v>1282</v>
      </c>
      <c r="B1295" s="185" t="str">
        <f t="shared" si="165"/>
        <v/>
      </c>
      <c r="C1295" s="90" t="str">
        <f t="shared" si="166"/>
        <v/>
      </c>
      <c r="D1295" s="89" t="str">
        <f t="shared" si="167"/>
        <v/>
      </c>
      <c r="E1295" s="91" t="str">
        <f t="shared" si="168"/>
        <v/>
      </c>
      <c r="F1295" s="92" t="str">
        <f t="shared" si="169"/>
        <v/>
      </c>
      <c r="G1295" s="212" t="str">
        <f t="shared" si="170"/>
        <v/>
      </c>
      <c r="H1295" s="92">
        <f>IF(OR(ERR=FALSE,AND(F1295="",G1295="")),0,IF($C$12="D",$H$13+SUM($F$14:F1295)-SUM($G$14:G1295),$H$13-SUM($F$14:F1295)+SUM($G$14:G1295)))</f>
        <v>0</v>
      </c>
      <c r="I1295" s="7"/>
    </row>
    <row r="1296" spans="1:9">
      <c r="A1296" s="89">
        <f t="shared" si="164"/>
        <v>1283</v>
      </c>
      <c r="B1296" s="185" t="str">
        <f t="shared" si="165"/>
        <v/>
      </c>
      <c r="C1296" s="90" t="str">
        <f t="shared" si="166"/>
        <v/>
      </c>
      <c r="D1296" s="89" t="str">
        <f t="shared" si="167"/>
        <v/>
      </c>
      <c r="E1296" s="91" t="str">
        <f t="shared" si="168"/>
        <v/>
      </c>
      <c r="F1296" s="92" t="str">
        <f t="shared" si="169"/>
        <v/>
      </c>
      <c r="G1296" s="212" t="str">
        <f t="shared" si="170"/>
        <v/>
      </c>
      <c r="H1296" s="92">
        <f>IF(OR(ERR=FALSE,AND(F1296="",G1296="")),0,IF($C$12="D",$H$13+SUM($F$14:F1296)-SUM($G$14:G1296),$H$13-SUM($F$14:F1296)+SUM($G$14:G1296)))</f>
        <v>0</v>
      </c>
      <c r="I1296" s="7"/>
    </row>
    <row r="1297" spans="1:9">
      <c r="A1297" s="89">
        <f t="shared" si="164"/>
        <v>1284</v>
      </c>
      <c r="B1297" s="185" t="str">
        <f t="shared" si="165"/>
        <v/>
      </c>
      <c r="C1297" s="90" t="str">
        <f t="shared" si="166"/>
        <v/>
      </c>
      <c r="D1297" s="89" t="str">
        <f t="shared" si="167"/>
        <v/>
      </c>
      <c r="E1297" s="91" t="str">
        <f t="shared" si="168"/>
        <v/>
      </c>
      <c r="F1297" s="92" t="str">
        <f t="shared" si="169"/>
        <v/>
      </c>
      <c r="G1297" s="212" t="str">
        <f t="shared" si="170"/>
        <v/>
      </c>
      <c r="H1297" s="92">
        <f>IF(OR(ERR=FALSE,AND(F1297="",G1297="")),0,IF($C$12="D",$H$13+SUM($F$14:F1297)-SUM($G$14:G1297),$H$13-SUM($F$14:F1297)+SUM($G$14:G1297)))</f>
        <v>0</v>
      </c>
      <c r="I1297" s="7"/>
    </row>
    <row r="1298" spans="1:9">
      <c r="A1298" s="89">
        <f t="shared" si="164"/>
        <v>1285</v>
      </c>
      <c r="B1298" s="185" t="str">
        <f t="shared" si="165"/>
        <v/>
      </c>
      <c r="C1298" s="90" t="str">
        <f t="shared" si="166"/>
        <v/>
      </c>
      <c r="D1298" s="89" t="str">
        <f t="shared" si="167"/>
        <v/>
      </c>
      <c r="E1298" s="91" t="str">
        <f t="shared" si="168"/>
        <v/>
      </c>
      <c r="F1298" s="92" t="str">
        <f t="shared" si="169"/>
        <v/>
      </c>
      <c r="G1298" s="212" t="str">
        <f t="shared" si="170"/>
        <v/>
      </c>
      <c r="H1298" s="92">
        <f>IF(OR(ERR=FALSE,AND(F1298="",G1298="")),0,IF($C$12="D",$H$13+SUM($F$14:F1298)-SUM($G$14:G1298),$H$13-SUM($F$14:F1298)+SUM($G$14:G1298)))</f>
        <v>0</v>
      </c>
      <c r="I1298" s="7"/>
    </row>
    <row r="1299" spans="1:9">
      <c r="A1299" s="89">
        <f t="shared" si="164"/>
        <v>1286</v>
      </c>
      <c r="B1299" s="185" t="str">
        <f t="shared" si="165"/>
        <v/>
      </c>
      <c r="C1299" s="90" t="str">
        <f t="shared" si="166"/>
        <v/>
      </c>
      <c r="D1299" s="89" t="str">
        <f t="shared" si="167"/>
        <v/>
      </c>
      <c r="E1299" s="91" t="str">
        <f t="shared" si="168"/>
        <v/>
      </c>
      <c r="F1299" s="92" t="str">
        <f t="shared" si="169"/>
        <v/>
      </c>
      <c r="G1299" s="212" t="str">
        <f t="shared" si="170"/>
        <v/>
      </c>
      <c r="H1299" s="92">
        <f>IF(OR(ERR=FALSE,AND(F1299="",G1299="")),0,IF($C$12="D",$H$13+SUM($F$14:F1299)-SUM($G$14:G1299),$H$13-SUM($F$14:F1299)+SUM($G$14:G1299)))</f>
        <v>0</v>
      </c>
      <c r="I1299" s="7"/>
    </row>
    <row r="1300" spans="1:9">
      <c r="A1300" s="89">
        <f t="shared" si="164"/>
        <v>1287</v>
      </c>
      <c r="B1300" s="185" t="str">
        <f t="shared" si="165"/>
        <v/>
      </c>
      <c r="C1300" s="90" t="str">
        <f t="shared" si="166"/>
        <v/>
      </c>
      <c r="D1300" s="89" t="str">
        <f t="shared" si="167"/>
        <v/>
      </c>
      <c r="E1300" s="91" t="str">
        <f t="shared" si="168"/>
        <v/>
      </c>
      <c r="F1300" s="92" t="str">
        <f t="shared" si="169"/>
        <v/>
      </c>
      <c r="G1300" s="212" t="str">
        <f t="shared" si="170"/>
        <v/>
      </c>
      <c r="H1300" s="92">
        <f>IF(OR(ERR=FALSE,AND(F1300="",G1300="")),0,IF($C$12="D",$H$13+SUM($F$14:F1300)-SUM($G$14:G1300),$H$13-SUM($F$14:F1300)+SUM($G$14:G1300)))</f>
        <v>0</v>
      </c>
      <c r="I1300" s="7"/>
    </row>
    <row r="1301" spans="1:9">
      <c r="A1301" s="89">
        <f t="shared" si="164"/>
        <v>1288</v>
      </c>
      <c r="B1301" s="185" t="str">
        <f t="shared" si="165"/>
        <v/>
      </c>
      <c r="C1301" s="90" t="str">
        <f t="shared" si="166"/>
        <v/>
      </c>
      <c r="D1301" s="89" t="str">
        <f t="shared" si="167"/>
        <v/>
      </c>
      <c r="E1301" s="91" t="str">
        <f t="shared" si="168"/>
        <v/>
      </c>
      <c r="F1301" s="92" t="str">
        <f t="shared" si="169"/>
        <v/>
      </c>
      <c r="G1301" s="212" t="str">
        <f t="shared" si="170"/>
        <v/>
      </c>
      <c r="H1301" s="92">
        <f>IF(OR(ERR=FALSE,AND(F1301="",G1301="")),0,IF($C$12="D",$H$13+SUM($F$14:F1301)-SUM($G$14:G1301),$H$13-SUM($F$14:F1301)+SUM($G$14:G1301)))</f>
        <v>0</v>
      </c>
      <c r="I1301" s="7"/>
    </row>
    <row r="1302" spans="1:9">
      <c r="A1302" s="89">
        <f t="shared" si="164"/>
        <v>1289</v>
      </c>
      <c r="B1302" s="185" t="str">
        <f t="shared" si="165"/>
        <v/>
      </c>
      <c r="C1302" s="90" t="str">
        <f t="shared" si="166"/>
        <v/>
      </c>
      <c r="D1302" s="89" t="str">
        <f t="shared" si="167"/>
        <v/>
      </c>
      <c r="E1302" s="91" t="str">
        <f t="shared" si="168"/>
        <v/>
      </c>
      <c r="F1302" s="92" t="str">
        <f t="shared" si="169"/>
        <v/>
      </c>
      <c r="G1302" s="212" t="str">
        <f t="shared" si="170"/>
        <v/>
      </c>
      <c r="H1302" s="92">
        <f>IF(OR(ERR=FALSE,AND(F1302="",G1302="")),0,IF($C$12="D",$H$13+SUM($F$14:F1302)-SUM($G$14:G1302),$H$13-SUM($F$14:F1302)+SUM($G$14:G1302)))</f>
        <v>0</v>
      </c>
      <c r="I1302" s="7"/>
    </row>
    <row r="1303" spans="1:9">
      <c r="A1303" s="89">
        <f t="shared" si="164"/>
        <v>1290</v>
      </c>
      <c r="B1303" s="185" t="str">
        <f t="shared" si="165"/>
        <v/>
      </c>
      <c r="C1303" s="90" t="str">
        <f t="shared" si="166"/>
        <v/>
      </c>
      <c r="D1303" s="89" t="str">
        <f t="shared" si="167"/>
        <v/>
      </c>
      <c r="E1303" s="91" t="str">
        <f t="shared" si="168"/>
        <v/>
      </c>
      <c r="F1303" s="92" t="str">
        <f t="shared" si="169"/>
        <v/>
      </c>
      <c r="G1303" s="212" t="str">
        <f t="shared" si="170"/>
        <v/>
      </c>
      <c r="H1303" s="92">
        <f>IF(OR(ERR=FALSE,AND(F1303="",G1303="")),0,IF($C$12="D",$H$13+SUM($F$14:F1303)-SUM($G$14:G1303),$H$13-SUM($F$14:F1303)+SUM($G$14:G1303)))</f>
        <v>0</v>
      </c>
      <c r="I1303" s="7"/>
    </row>
    <row r="1304" spans="1:9">
      <c r="A1304" s="89">
        <f t="shared" si="164"/>
        <v>1291</v>
      </c>
      <c r="B1304" s="185" t="str">
        <f t="shared" si="165"/>
        <v/>
      </c>
      <c r="C1304" s="90" t="str">
        <f t="shared" si="166"/>
        <v/>
      </c>
      <c r="D1304" s="89" t="str">
        <f t="shared" si="167"/>
        <v/>
      </c>
      <c r="E1304" s="91" t="str">
        <f t="shared" si="168"/>
        <v/>
      </c>
      <c r="F1304" s="92" t="str">
        <f t="shared" si="169"/>
        <v/>
      </c>
      <c r="G1304" s="212" t="str">
        <f t="shared" si="170"/>
        <v/>
      </c>
      <c r="H1304" s="92">
        <f>IF(OR(ERR=FALSE,AND(F1304="",G1304="")),0,IF($C$12="D",$H$13+SUM($F$14:F1304)-SUM($G$14:G1304),$H$13-SUM($F$14:F1304)+SUM($G$14:G1304)))</f>
        <v>0</v>
      </c>
      <c r="I1304" s="7"/>
    </row>
    <row r="1305" spans="1:9">
      <c r="A1305" s="89">
        <f t="shared" si="164"/>
        <v>1292</v>
      </c>
      <c r="B1305" s="185" t="str">
        <f t="shared" si="165"/>
        <v/>
      </c>
      <c r="C1305" s="90" t="str">
        <f t="shared" si="166"/>
        <v/>
      </c>
      <c r="D1305" s="89" t="str">
        <f t="shared" si="167"/>
        <v/>
      </c>
      <c r="E1305" s="91" t="str">
        <f t="shared" si="168"/>
        <v/>
      </c>
      <c r="F1305" s="92" t="str">
        <f t="shared" si="169"/>
        <v/>
      </c>
      <c r="G1305" s="212" t="str">
        <f t="shared" si="170"/>
        <v/>
      </c>
      <c r="H1305" s="92">
        <f>IF(OR(ERR=FALSE,AND(F1305="",G1305="")),0,IF($C$12="D",$H$13+SUM($F$14:F1305)-SUM($G$14:G1305),$H$13-SUM($F$14:F1305)+SUM($G$14:G1305)))</f>
        <v>0</v>
      </c>
      <c r="I1305" s="7"/>
    </row>
    <row r="1306" spans="1:9">
      <c r="A1306" s="89">
        <f t="shared" si="164"/>
        <v>1293</v>
      </c>
      <c r="B1306" s="185" t="str">
        <f t="shared" si="165"/>
        <v/>
      </c>
      <c r="C1306" s="90" t="str">
        <f t="shared" si="166"/>
        <v/>
      </c>
      <c r="D1306" s="89" t="str">
        <f t="shared" si="167"/>
        <v/>
      </c>
      <c r="E1306" s="91" t="str">
        <f t="shared" si="168"/>
        <v/>
      </c>
      <c r="F1306" s="92" t="str">
        <f t="shared" si="169"/>
        <v/>
      </c>
      <c r="G1306" s="212" t="str">
        <f t="shared" si="170"/>
        <v/>
      </c>
      <c r="H1306" s="92">
        <f>IF(OR(ERR=FALSE,AND(F1306="",G1306="")),0,IF($C$12="D",$H$13+SUM($F$14:F1306)-SUM($G$14:G1306),$H$13-SUM($F$14:F1306)+SUM($G$14:G1306)))</f>
        <v>0</v>
      </c>
      <c r="I1306" s="7"/>
    </row>
    <row r="1307" spans="1:9">
      <c r="A1307" s="89">
        <f t="shared" si="164"/>
        <v>1294</v>
      </c>
      <c r="B1307" s="185" t="str">
        <f t="shared" si="165"/>
        <v/>
      </c>
      <c r="C1307" s="90" t="str">
        <f t="shared" si="166"/>
        <v/>
      </c>
      <c r="D1307" s="89" t="str">
        <f t="shared" si="167"/>
        <v/>
      </c>
      <c r="E1307" s="91" t="str">
        <f t="shared" si="168"/>
        <v/>
      </c>
      <c r="F1307" s="92" t="str">
        <f t="shared" si="169"/>
        <v/>
      </c>
      <c r="G1307" s="212" t="str">
        <f t="shared" si="170"/>
        <v/>
      </c>
      <c r="H1307" s="92">
        <f>IF(OR(ERR=FALSE,AND(F1307="",G1307="")),0,IF($C$12="D",$H$13+SUM($F$14:F1307)-SUM($G$14:G1307),$H$13-SUM($F$14:F1307)+SUM($G$14:G1307)))</f>
        <v>0</v>
      </c>
      <c r="I1307" s="7"/>
    </row>
    <row r="1308" spans="1:9">
      <c r="A1308" s="89">
        <f t="shared" si="164"/>
        <v>1295</v>
      </c>
      <c r="B1308" s="185" t="str">
        <f t="shared" si="165"/>
        <v/>
      </c>
      <c r="C1308" s="90" t="str">
        <f t="shared" si="166"/>
        <v/>
      </c>
      <c r="D1308" s="89" t="str">
        <f t="shared" si="167"/>
        <v/>
      </c>
      <c r="E1308" s="91" t="str">
        <f t="shared" si="168"/>
        <v/>
      </c>
      <c r="F1308" s="92" t="str">
        <f t="shared" si="169"/>
        <v/>
      </c>
      <c r="G1308" s="212" t="str">
        <f t="shared" si="170"/>
        <v/>
      </c>
      <c r="H1308" s="92">
        <f>IF(OR(ERR=FALSE,AND(F1308="",G1308="")),0,IF($C$12="D",$H$13+SUM($F$14:F1308)-SUM($G$14:G1308),$H$13-SUM($F$14:F1308)+SUM($G$14:G1308)))</f>
        <v>0</v>
      </c>
      <c r="I1308" s="7"/>
    </row>
    <row r="1309" spans="1:9">
      <c r="A1309" s="89">
        <f t="shared" si="164"/>
        <v>1296</v>
      </c>
      <c r="B1309" s="185" t="str">
        <f t="shared" si="165"/>
        <v/>
      </c>
      <c r="C1309" s="90" t="str">
        <f t="shared" si="166"/>
        <v/>
      </c>
      <c r="D1309" s="89" t="str">
        <f t="shared" si="167"/>
        <v/>
      </c>
      <c r="E1309" s="91" t="str">
        <f t="shared" si="168"/>
        <v/>
      </c>
      <c r="F1309" s="92" t="str">
        <f t="shared" si="169"/>
        <v/>
      </c>
      <c r="G1309" s="212" t="str">
        <f t="shared" si="170"/>
        <v/>
      </c>
      <c r="H1309" s="92">
        <f>IF(OR(ERR=FALSE,AND(F1309="",G1309="")),0,IF($C$12="D",$H$13+SUM($F$14:F1309)-SUM($G$14:G1309),$H$13-SUM($F$14:F1309)+SUM($G$14:G1309)))</f>
        <v>0</v>
      </c>
      <c r="I1309" s="7"/>
    </row>
    <row r="1310" spans="1:9">
      <c r="A1310" s="89">
        <f t="shared" si="164"/>
        <v>1297</v>
      </c>
      <c r="B1310" s="185" t="str">
        <f t="shared" si="165"/>
        <v/>
      </c>
      <c r="C1310" s="90" t="str">
        <f t="shared" si="166"/>
        <v/>
      </c>
      <c r="D1310" s="89" t="str">
        <f t="shared" si="167"/>
        <v/>
      </c>
      <c r="E1310" s="91" t="str">
        <f t="shared" si="168"/>
        <v/>
      </c>
      <c r="F1310" s="92" t="str">
        <f t="shared" si="169"/>
        <v/>
      </c>
      <c r="G1310" s="212" t="str">
        <f t="shared" si="170"/>
        <v/>
      </c>
      <c r="H1310" s="92">
        <f>IF(OR(ERR=FALSE,AND(F1310="",G1310="")),0,IF($C$12="D",$H$13+SUM($F$14:F1310)-SUM($G$14:G1310),$H$13-SUM($F$14:F1310)+SUM($G$14:G1310)))</f>
        <v>0</v>
      </c>
      <c r="I1310" s="7"/>
    </row>
    <row r="1311" spans="1:9">
      <c r="A1311" s="89">
        <f t="shared" si="164"/>
        <v>1298</v>
      </c>
      <c r="B1311" s="185" t="str">
        <f t="shared" si="165"/>
        <v/>
      </c>
      <c r="C1311" s="90" t="str">
        <f t="shared" si="166"/>
        <v/>
      </c>
      <c r="D1311" s="89" t="str">
        <f t="shared" si="167"/>
        <v/>
      </c>
      <c r="E1311" s="91" t="str">
        <f t="shared" si="168"/>
        <v/>
      </c>
      <c r="F1311" s="92" t="str">
        <f t="shared" si="169"/>
        <v/>
      </c>
      <c r="G1311" s="212" t="str">
        <f t="shared" si="170"/>
        <v/>
      </c>
      <c r="H1311" s="92">
        <f>IF(OR(ERR=FALSE,AND(F1311="",G1311="")),0,IF($C$12="D",$H$13+SUM($F$14:F1311)-SUM($G$14:G1311),$H$13-SUM($F$14:F1311)+SUM($G$14:G1311)))</f>
        <v>0</v>
      </c>
      <c r="I1311" s="7"/>
    </row>
    <row r="1312" spans="1:9">
      <c r="A1312" s="89">
        <f t="shared" si="164"/>
        <v>1299</v>
      </c>
      <c r="B1312" s="185" t="str">
        <f t="shared" si="165"/>
        <v/>
      </c>
      <c r="C1312" s="90" t="str">
        <f t="shared" si="166"/>
        <v/>
      </c>
      <c r="D1312" s="89" t="str">
        <f t="shared" si="167"/>
        <v/>
      </c>
      <c r="E1312" s="91" t="str">
        <f t="shared" si="168"/>
        <v/>
      </c>
      <c r="F1312" s="92" t="str">
        <f t="shared" si="169"/>
        <v/>
      </c>
      <c r="G1312" s="212" t="str">
        <f t="shared" si="170"/>
        <v/>
      </c>
      <c r="H1312" s="92">
        <f>IF(OR(ERR=FALSE,AND(F1312="",G1312="")),0,IF($C$12="D",$H$13+SUM($F$14:F1312)-SUM($G$14:G1312),$H$13-SUM($F$14:F1312)+SUM($G$14:G1312)))</f>
        <v>0</v>
      </c>
      <c r="I1312" s="7"/>
    </row>
    <row r="1313" spans="1:9">
      <c r="A1313" s="89">
        <f t="shared" si="164"/>
        <v>1300</v>
      </c>
      <c r="B1313" s="185" t="str">
        <f t="shared" si="165"/>
        <v/>
      </c>
      <c r="C1313" s="90" t="str">
        <f t="shared" si="166"/>
        <v/>
      </c>
      <c r="D1313" s="89" t="str">
        <f t="shared" si="167"/>
        <v/>
      </c>
      <c r="E1313" s="91" t="str">
        <f t="shared" si="168"/>
        <v/>
      </c>
      <c r="F1313" s="92" t="str">
        <f t="shared" si="169"/>
        <v/>
      </c>
      <c r="G1313" s="212" t="str">
        <f t="shared" si="170"/>
        <v/>
      </c>
      <c r="H1313" s="92">
        <f>IF(OR(ERR=FALSE,AND(F1313="",G1313="")),0,IF($C$12="D",$H$13+SUM($F$14:F1313)-SUM($G$14:G1313),$H$13-SUM($F$14:F1313)+SUM($G$14:G1313)))</f>
        <v>0</v>
      </c>
      <c r="I1313" s="7"/>
    </row>
    <row r="1314" spans="1:9">
      <c r="A1314" s="89">
        <f t="shared" si="164"/>
        <v>1301</v>
      </c>
      <c r="B1314" s="185" t="str">
        <f t="shared" si="165"/>
        <v/>
      </c>
      <c r="C1314" s="90" t="str">
        <f t="shared" si="166"/>
        <v/>
      </c>
      <c r="D1314" s="89" t="str">
        <f t="shared" si="167"/>
        <v/>
      </c>
      <c r="E1314" s="91" t="str">
        <f t="shared" si="168"/>
        <v/>
      </c>
      <c r="F1314" s="92" t="str">
        <f t="shared" si="169"/>
        <v/>
      </c>
      <c r="G1314" s="212" t="str">
        <f t="shared" si="170"/>
        <v/>
      </c>
      <c r="H1314" s="92">
        <f>IF(OR(ERR=FALSE,AND(F1314="",G1314="")),0,IF($C$12="D",$H$13+SUM($F$14:F1314)-SUM($G$14:G1314),$H$13-SUM($F$14:F1314)+SUM($G$14:G1314)))</f>
        <v>0</v>
      </c>
      <c r="I1314" s="7"/>
    </row>
    <row r="1315" spans="1:9">
      <c r="A1315" s="89">
        <f t="shared" si="164"/>
        <v>1302</v>
      </c>
      <c r="B1315" s="185" t="str">
        <f t="shared" si="165"/>
        <v/>
      </c>
      <c r="C1315" s="90" t="str">
        <f t="shared" si="166"/>
        <v/>
      </c>
      <c r="D1315" s="89" t="str">
        <f t="shared" si="167"/>
        <v/>
      </c>
      <c r="E1315" s="91" t="str">
        <f t="shared" si="168"/>
        <v/>
      </c>
      <c r="F1315" s="92" t="str">
        <f t="shared" si="169"/>
        <v/>
      </c>
      <c r="G1315" s="212" t="str">
        <f t="shared" si="170"/>
        <v/>
      </c>
      <c r="H1315" s="92">
        <f>IF(OR(ERR=FALSE,AND(F1315="",G1315="")),0,IF($C$12="D",$H$13+SUM($F$14:F1315)-SUM($G$14:G1315),$H$13-SUM($F$14:F1315)+SUM($G$14:G1315)))</f>
        <v>0</v>
      </c>
      <c r="I1315" s="7"/>
    </row>
    <row r="1316" spans="1:9">
      <c r="A1316" s="89">
        <f t="shared" si="164"/>
        <v>1303</v>
      </c>
      <c r="B1316" s="185" t="str">
        <f t="shared" si="165"/>
        <v/>
      </c>
      <c r="C1316" s="90" t="str">
        <f t="shared" si="166"/>
        <v/>
      </c>
      <c r="D1316" s="89" t="str">
        <f t="shared" si="167"/>
        <v/>
      </c>
      <c r="E1316" s="91" t="str">
        <f t="shared" si="168"/>
        <v/>
      </c>
      <c r="F1316" s="92" t="str">
        <f t="shared" si="169"/>
        <v/>
      </c>
      <c r="G1316" s="212" t="str">
        <f t="shared" si="170"/>
        <v/>
      </c>
      <c r="H1316" s="92">
        <f>IF(OR(ERR=FALSE,AND(F1316="",G1316="")),0,IF($C$12="D",$H$13+SUM($F$14:F1316)-SUM($G$14:G1316),$H$13-SUM($F$14:F1316)+SUM($G$14:G1316)))</f>
        <v>0</v>
      </c>
      <c r="I1316" s="7"/>
    </row>
    <row r="1317" spans="1:9">
      <c r="A1317" s="89">
        <f t="shared" si="164"/>
        <v>1304</v>
      </c>
      <c r="B1317" s="185" t="str">
        <f t="shared" si="165"/>
        <v/>
      </c>
      <c r="C1317" s="90" t="str">
        <f t="shared" si="166"/>
        <v/>
      </c>
      <c r="D1317" s="89" t="str">
        <f t="shared" si="167"/>
        <v/>
      </c>
      <c r="E1317" s="91" t="str">
        <f t="shared" si="168"/>
        <v/>
      </c>
      <c r="F1317" s="92" t="str">
        <f t="shared" si="169"/>
        <v/>
      </c>
      <c r="G1317" s="212" t="str">
        <f t="shared" si="170"/>
        <v/>
      </c>
      <c r="H1317" s="92">
        <f>IF(OR(ERR=FALSE,AND(F1317="",G1317="")),0,IF($C$12="D",$H$13+SUM($F$14:F1317)-SUM($G$14:G1317),$H$13-SUM($F$14:F1317)+SUM($G$14:G1317)))</f>
        <v>0</v>
      </c>
      <c r="I1317" s="7"/>
    </row>
    <row r="1318" spans="1:9">
      <c r="A1318" s="89">
        <f t="shared" si="164"/>
        <v>1305</v>
      </c>
      <c r="B1318" s="185" t="str">
        <f t="shared" si="165"/>
        <v/>
      </c>
      <c r="C1318" s="90" t="str">
        <f t="shared" si="166"/>
        <v/>
      </c>
      <c r="D1318" s="89" t="str">
        <f t="shared" si="167"/>
        <v/>
      </c>
      <c r="E1318" s="91" t="str">
        <f t="shared" si="168"/>
        <v/>
      </c>
      <c r="F1318" s="92" t="str">
        <f t="shared" si="169"/>
        <v/>
      </c>
      <c r="G1318" s="212" t="str">
        <f t="shared" si="170"/>
        <v/>
      </c>
      <c r="H1318" s="92">
        <f>IF(OR(ERR=FALSE,AND(F1318="",G1318="")),0,IF($C$12="D",$H$13+SUM($F$14:F1318)-SUM($G$14:G1318),$H$13-SUM($F$14:F1318)+SUM($G$14:G1318)))</f>
        <v>0</v>
      </c>
      <c r="I1318" s="7"/>
    </row>
    <row r="1319" spans="1:9">
      <c r="A1319" s="89">
        <f t="shared" si="164"/>
        <v>1306</v>
      </c>
      <c r="B1319" s="185" t="str">
        <f t="shared" si="165"/>
        <v/>
      </c>
      <c r="C1319" s="90" t="str">
        <f t="shared" si="166"/>
        <v/>
      </c>
      <c r="D1319" s="89" t="str">
        <f t="shared" si="167"/>
        <v/>
      </c>
      <c r="E1319" s="91" t="str">
        <f t="shared" si="168"/>
        <v/>
      </c>
      <c r="F1319" s="92" t="str">
        <f t="shared" si="169"/>
        <v/>
      </c>
      <c r="G1319" s="212" t="str">
        <f t="shared" si="170"/>
        <v/>
      </c>
      <c r="H1319" s="92">
        <f>IF(OR(ERR=FALSE,AND(F1319="",G1319="")),0,IF($C$12="D",$H$13+SUM($F$14:F1319)-SUM($G$14:G1319),$H$13-SUM($F$14:F1319)+SUM($G$14:G1319)))</f>
        <v>0</v>
      </c>
      <c r="I1319" s="7"/>
    </row>
    <row r="1320" spans="1:9">
      <c r="A1320" s="89">
        <f t="shared" si="164"/>
        <v>1307</v>
      </c>
      <c r="B1320" s="185" t="str">
        <f t="shared" si="165"/>
        <v/>
      </c>
      <c r="C1320" s="90" t="str">
        <f t="shared" si="166"/>
        <v/>
      </c>
      <c r="D1320" s="89" t="str">
        <f t="shared" si="167"/>
        <v/>
      </c>
      <c r="E1320" s="91" t="str">
        <f t="shared" si="168"/>
        <v/>
      </c>
      <c r="F1320" s="92" t="str">
        <f t="shared" si="169"/>
        <v/>
      </c>
      <c r="G1320" s="212" t="str">
        <f t="shared" si="170"/>
        <v/>
      </c>
      <c r="H1320" s="92">
        <f>IF(OR(ERR=FALSE,AND(F1320="",G1320="")),0,IF($C$12="D",$H$13+SUM($F$14:F1320)-SUM($G$14:G1320),$H$13-SUM($F$14:F1320)+SUM($G$14:G1320)))</f>
        <v>0</v>
      </c>
      <c r="I1320" s="7"/>
    </row>
    <row r="1321" spans="1:9">
      <c r="A1321" s="89">
        <f t="shared" si="164"/>
        <v>1308</v>
      </c>
      <c r="B1321" s="185" t="str">
        <f t="shared" si="165"/>
        <v/>
      </c>
      <c r="C1321" s="90" t="str">
        <f t="shared" si="166"/>
        <v/>
      </c>
      <c r="D1321" s="89" t="str">
        <f t="shared" si="167"/>
        <v/>
      </c>
      <c r="E1321" s="91" t="str">
        <f t="shared" si="168"/>
        <v/>
      </c>
      <c r="F1321" s="92" t="str">
        <f t="shared" si="169"/>
        <v/>
      </c>
      <c r="G1321" s="212" t="str">
        <f t="shared" si="170"/>
        <v/>
      </c>
      <c r="H1321" s="92">
        <f>IF(OR(ERR=FALSE,AND(F1321="",G1321="")),0,IF($C$12="D",$H$13+SUM($F$14:F1321)-SUM($G$14:G1321),$H$13-SUM($F$14:F1321)+SUM($G$14:G1321)))</f>
        <v>0</v>
      </c>
      <c r="I1321" s="7"/>
    </row>
    <row r="1322" spans="1:9">
      <c r="A1322" s="89">
        <f t="shared" si="164"/>
        <v>1309</v>
      </c>
      <c r="B1322" s="185" t="str">
        <f t="shared" si="165"/>
        <v/>
      </c>
      <c r="C1322" s="90" t="str">
        <f t="shared" si="166"/>
        <v/>
      </c>
      <c r="D1322" s="89" t="str">
        <f t="shared" si="167"/>
        <v/>
      </c>
      <c r="E1322" s="91" t="str">
        <f t="shared" si="168"/>
        <v/>
      </c>
      <c r="F1322" s="92" t="str">
        <f t="shared" si="169"/>
        <v/>
      </c>
      <c r="G1322" s="212" t="str">
        <f t="shared" si="170"/>
        <v/>
      </c>
      <c r="H1322" s="92">
        <f>IF(OR(ERR=FALSE,AND(F1322="",G1322="")),0,IF($C$12="D",$H$13+SUM($F$14:F1322)-SUM($G$14:G1322),$H$13-SUM($F$14:F1322)+SUM($G$14:G1322)))</f>
        <v>0</v>
      </c>
      <c r="I1322" s="7"/>
    </row>
    <row r="1323" spans="1:9">
      <c r="A1323" s="89">
        <f t="shared" si="164"/>
        <v>1310</v>
      </c>
      <c r="B1323" s="185" t="str">
        <f t="shared" si="165"/>
        <v/>
      </c>
      <c r="C1323" s="90" t="str">
        <f t="shared" si="166"/>
        <v/>
      </c>
      <c r="D1323" s="89" t="str">
        <f t="shared" si="167"/>
        <v/>
      </c>
      <c r="E1323" s="91" t="str">
        <f t="shared" si="168"/>
        <v/>
      </c>
      <c r="F1323" s="92" t="str">
        <f t="shared" si="169"/>
        <v/>
      </c>
      <c r="G1323" s="212" t="str">
        <f t="shared" si="170"/>
        <v/>
      </c>
      <c r="H1323" s="92">
        <f>IF(OR(ERR=FALSE,AND(F1323="",G1323="")),0,IF($C$12="D",$H$13+SUM($F$14:F1323)-SUM($G$14:G1323),$H$13-SUM($F$14:F1323)+SUM($G$14:G1323)))</f>
        <v>0</v>
      </c>
      <c r="I1323" s="7"/>
    </row>
    <row r="1324" spans="1:9">
      <c r="A1324" s="89">
        <f t="shared" ref="A1324:A1387" si="171">A1323+1</f>
        <v>1311</v>
      </c>
      <c r="B1324" s="185" t="str">
        <f t="shared" si="165"/>
        <v/>
      </c>
      <c r="C1324" s="90" t="str">
        <f t="shared" si="166"/>
        <v/>
      </c>
      <c r="D1324" s="89" t="str">
        <f t="shared" si="167"/>
        <v/>
      </c>
      <c r="E1324" s="91" t="str">
        <f t="shared" si="168"/>
        <v/>
      </c>
      <c r="F1324" s="92" t="str">
        <f t="shared" si="169"/>
        <v/>
      </c>
      <c r="G1324" s="212" t="str">
        <f t="shared" si="170"/>
        <v/>
      </c>
      <c r="H1324" s="92">
        <f>IF(OR(ERR=FALSE,AND(F1324="",G1324="")),0,IF($C$12="D",$H$13+SUM($F$14:F1324)-SUM($G$14:G1324),$H$13-SUM($F$14:F1324)+SUM($G$14:G1324)))</f>
        <v>0</v>
      </c>
      <c r="I1324" s="7"/>
    </row>
    <row r="1325" spans="1:9">
      <c r="A1325" s="89">
        <f t="shared" si="171"/>
        <v>1312</v>
      </c>
      <c r="B1325" s="185" t="str">
        <f t="shared" si="165"/>
        <v/>
      </c>
      <c r="C1325" s="90" t="str">
        <f t="shared" si="166"/>
        <v/>
      </c>
      <c r="D1325" s="89" t="str">
        <f t="shared" si="167"/>
        <v/>
      </c>
      <c r="E1325" s="91" t="str">
        <f t="shared" si="168"/>
        <v/>
      </c>
      <c r="F1325" s="92" t="str">
        <f t="shared" si="169"/>
        <v/>
      </c>
      <c r="G1325" s="212" t="str">
        <f t="shared" si="170"/>
        <v/>
      </c>
      <c r="H1325" s="92">
        <f>IF(OR(ERR=FALSE,AND(F1325="",G1325="")),0,IF($C$12="D",$H$13+SUM($F$14:F1325)-SUM($G$14:G1325),$H$13-SUM($F$14:F1325)+SUM($G$14:G1325)))</f>
        <v>0</v>
      </c>
      <c r="I1325" s="7"/>
    </row>
    <row r="1326" spans="1:9">
      <c r="A1326" s="89">
        <f t="shared" si="171"/>
        <v>1313</v>
      </c>
      <c r="B1326" s="185" t="str">
        <f t="shared" si="165"/>
        <v/>
      </c>
      <c r="C1326" s="90" t="str">
        <f t="shared" si="166"/>
        <v/>
      </c>
      <c r="D1326" s="89" t="str">
        <f t="shared" si="167"/>
        <v/>
      </c>
      <c r="E1326" s="91" t="str">
        <f t="shared" si="168"/>
        <v/>
      </c>
      <c r="F1326" s="92" t="str">
        <f t="shared" si="169"/>
        <v/>
      </c>
      <c r="G1326" s="212" t="str">
        <f t="shared" si="170"/>
        <v/>
      </c>
      <c r="H1326" s="92">
        <f>IF(OR(ERR=FALSE,AND(F1326="",G1326="")),0,IF($C$12="D",$H$13+SUM($F$14:F1326)-SUM($G$14:G1326),$H$13-SUM($F$14:F1326)+SUM($G$14:G1326)))</f>
        <v>0</v>
      </c>
      <c r="I1326" s="7"/>
    </row>
    <row r="1327" spans="1:9">
      <c r="A1327" s="89">
        <f t="shared" si="171"/>
        <v>1314</v>
      </c>
      <c r="B1327" s="185" t="str">
        <f t="shared" si="165"/>
        <v/>
      </c>
      <c r="C1327" s="90" t="str">
        <f t="shared" si="166"/>
        <v/>
      </c>
      <c r="D1327" s="89" t="str">
        <f t="shared" si="167"/>
        <v/>
      </c>
      <c r="E1327" s="91" t="str">
        <f t="shared" si="168"/>
        <v/>
      </c>
      <c r="F1327" s="92" t="str">
        <f t="shared" si="169"/>
        <v/>
      </c>
      <c r="G1327" s="212" t="str">
        <f t="shared" si="170"/>
        <v/>
      </c>
      <c r="H1327" s="92">
        <f>IF(OR(ERR=FALSE,AND(F1327="",G1327="")),0,IF($C$12="D",$H$13+SUM($F$14:F1327)-SUM($G$14:G1327),$H$13-SUM($F$14:F1327)+SUM($G$14:G1327)))</f>
        <v>0</v>
      </c>
      <c r="I1327" s="7"/>
    </row>
    <row r="1328" spans="1:9">
      <c r="A1328" s="89">
        <f t="shared" si="171"/>
        <v>1315</v>
      </c>
      <c r="B1328" s="185" t="str">
        <f t="shared" si="165"/>
        <v/>
      </c>
      <c r="C1328" s="90" t="str">
        <f t="shared" si="166"/>
        <v/>
      </c>
      <c r="D1328" s="89" t="str">
        <f t="shared" si="167"/>
        <v/>
      </c>
      <c r="E1328" s="91" t="str">
        <f t="shared" si="168"/>
        <v/>
      </c>
      <c r="F1328" s="92" t="str">
        <f t="shared" si="169"/>
        <v/>
      </c>
      <c r="G1328" s="212" t="str">
        <f t="shared" si="170"/>
        <v/>
      </c>
      <c r="H1328" s="92">
        <f>IF(OR(ERR=FALSE,AND(F1328="",G1328="")),0,IF($C$12="D",$H$13+SUM($F$14:F1328)-SUM($G$14:G1328),$H$13-SUM($F$14:F1328)+SUM($G$14:G1328)))</f>
        <v>0</v>
      </c>
      <c r="I1328" s="7"/>
    </row>
    <row r="1329" spans="1:9">
      <c r="A1329" s="89">
        <f t="shared" si="171"/>
        <v>1316</v>
      </c>
      <c r="B1329" s="185" t="str">
        <f t="shared" si="165"/>
        <v/>
      </c>
      <c r="C1329" s="90" t="str">
        <f t="shared" si="166"/>
        <v/>
      </c>
      <c r="D1329" s="89" t="str">
        <f t="shared" si="167"/>
        <v/>
      </c>
      <c r="E1329" s="91" t="str">
        <f t="shared" si="168"/>
        <v/>
      </c>
      <c r="F1329" s="92" t="str">
        <f t="shared" si="169"/>
        <v/>
      </c>
      <c r="G1329" s="212" t="str">
        <f t="shared" si="170"/>
        <v/>
      </c>
      <c r="H1329" s="92">
        <f>IF(OR(ERR=FALSE,AND(F1329="",G1329="")),0,IF($C$12="D",$H$13+SUM($F$14:F1329)-SUM($G$14:G1329),$H$13-SUM($F$14:F1329)+SUM($G$14:G1329)))</f>
        <v>0</v>
      </c>
      <c r="I1329" s="7"/>
    </row>
    <row r="1330" spans="1:9">
      <c r="A1330" s="89">
        <f t="shared" si="171"/>
        <v>1317</v>
      </c>
      <c r="B1330" s="185" t="str">
        <f t="shared" si="165"/>
        <v/>
      </c>
      <c r="C1330" s="90" t="str">
        <f t="shared" si="166"/>
        <v/>
      </c>
      <c r="D1330" s="89" t="str">
        <f t="shared" si="167"/>
        <v/>
      </c>
      <c r="E1330" s="91" t="str">
        <f t="shared" si="168"/>
        <v/>
      </c>
      <c r="F1330" s="92" t="str">
        <f t="shared" si="169"/>
        <v/>
      </c>
      <c r="G1330" s="212" t="str">
        <f t="shared" si="170"/>
        <v/>
      </c>
      <c r="H1330" s="92">
        <f>IF(OR(ERR=FALSE,AND(F1330="",G1330="")),0,IF($C$12="D",$H$13+SUM($F$14:F1330)-SUM($G$14:G1330),$H$13-SUM($F$14:F1330)+SUM($G$14:G1330)))</f>
        <v>0</v>
      </c>
      <c r="I1330" s="7"/>
    </row>
    <row r="1331" spans="1:9">
      <c r="A1331" s="89">
        <f t="shared" si="171"/>
        <v>1318</v>
      </c>
      <c r="B1331" s="185" t="str">
        <f t="shared" si="165"/>
        <v/>
      </c>
      <c r="C1331" s="90" t="str">
        <f t="shared" si="166"/>
        <v/>
      </c>
      <c r="D1331" s="89" t="str">
        <f t="shared" si="167"/>
        <v/>
      </c>
      <c r="E1331" s="91" t="str">
        <f t="shared" si="168"/>
        <v/>
      </c>
      <c r="F1331" s="92" t="str">
        <f t="shared" si="169"/>
        <v/>
      </c>
      <c r="G1331" s="212" t="str">
        <f t="shared" si="170"/>
        <v/>
      </c>
      <c r="H1331" s="92">
        <f>IF(OR(ERR=FALSE,AND(F1331="",G1331="")),0,IF($C$12="D",$H$13+SUM($F$14:F1331)-SUM($G$14:G1331),$H$13-SUM($F$14:F1331)+SUM($G$14:G1331)))</f>
        <v>0</v>
      </c>
      <c r="I1331" s="7"/>
    </row>
    <row r="1332" spans="1:9">
      <c r="A1332" s="89">
        <f t="shared" si="171"/>
        <v>1319</v>
      </c>
      <c r="B1332" s="185" t="str">
        <f t="shared" si="165"/>
        <v/>
      </c>
      <c r="C1332" s="90" t="str">
        <f t="shared" si="166"/>
        <v/>
      </c>
      <c r="D1332" s="89" t="str">
        <f t="shared" si="167"/>
        <v/>
      </c>
      <c r="E1332" s="91" t="str">
        <f t="shared" si="168"/>
        <v/>
      </c>
      <c r="F1332" s="92" t="str">
        <f t="shared" si="169"/>
        <v/>
      </c>
      <c r="G1332" s="212" t="str">
        <f t="shared" si="170"/>
        <v/>
      </c>
      <c r="H1332" s="92">
        <f>IF(OR(ERR=FALSE,AND(F1332="",G1332="")),0,IF($C$12="D",$H$13+SUM($F$14:F1332)-SUM($G$14:G1332),$H$13-SUM($F$14:F1332)+SUM($G$14:G1332)))</f>
        <v>0</v>
      </c>
      <c r="I1332" s="7"/>
    </row>
    <row r="1333" spans="1:9">
      <c r="A1333" s="89">
        <f t="shared" si="171"/>
        <v>1320</v>
      </c>
      <c r="B1333" s="185" t="str">
        <f t="shared" si="165"/>
        <v/>
      </c>
      <c r="C1333" s="90" t="str">
        <f t="shared" si="166"/>
        <v/>
      </c>
      <c r="D1333" s="89" t="str">
        <f t="shared" si="167"/>
        <v/>
      </c>
      <c r="E1333" s="91" t="str">
        <f t="shared" si="168"/>
        <v/>
      </c>
      <c r="F1333" s="92" t="str">
        <f t="shared" si="169"/>
        <v/>
      </c>
      <c r="G1333" s="212" t="str">
        <f t="shared" si="170"/>
        <v/>
      </c>
      <c r="H1333" s="92">
        <f>IF(OR(ERR=FALSE,AND(F1333="",G1333="")),0,IF($C$12="D",$H$13+SUM($F$14:F1333)-SUM($G$14:G1333),$H$13-SUM($F$14:F1333)+SUM($G$14:G1333)))</f>
        <v>0</v>
      </c>
      <c r="I1333" s="7"/>
    </row>
    <row r="1334" spans="1:9">
      <c r="A1334" s="89">
        <f t="shared" si="171"/>
        <v>1321</v>
      </c>
      <c r="B1334" s="185" t="str">
        <f t="shared" si="165"/>
        <v/>
      </c>
      <c r="C1334" s="90" t="str">
        <f t="shared" si="166"/>
        <v/>
      </c>
      <c r="D1334" s="89" t="str">
        <f t="shared" si="167"/>
        <v/>
      </c>
      <c r="E1334" s="91" t="str">
        <f t="shared" si="168"/>
        <v/>
      </c>
      <c r="F1334" s="92" t="str">
        <f t="shared" si="169"/>
        <v/>
      </c>
      <c r="G1334" s="212" t="str">
        <f t="shared" si="170"/>
        <v/>
      </c>
      <c r="H1334" s="92">
        <f>IF(OR(ERR=FALSE,AND(F1334="",G1334="")),0,IF($C$12="D",$H$13+SUM($F$14:F1334)-SUM($G$14:G1334),$H$13-SUM($F$14:F1334)+SUM($G$14:G1334)))</f>
        <v>0</v>
      </c>
      <c r="I1334" s="7"/>
    </row>
    <row r="1335" spans="1:9">
      <c r="A1335" s="89">
        <f t="shared" si="171"/>
        <v>1322</v>
      </c>
      <c r="B1335" s="185" t="str">
        <f t="shared" si="165"/>
        <v/>
      </c>
      <c r="C1335" s="90" t="str">
        <f t="shared" si="166"/>
        <v/>
      </c>
      <c r="D1335" s="89" t="str">
        <f t="shared" si="167"/>
        <v/>
      </c>
      <c r="E1335" s="91" t="str">
        <f t="shared" si="168"/>
        <v/>
      </c>
      <c r="F1335" s="92" t="str">
        <f t="shared" si="169"/>
        <v/>
      </c>
      <c r="G1335" s="212" t="str">
        <f t="shared" si="170"/>
        <v/>
      </c>
      <c r="H1335" s="92">
        <f>IF(OR(ERR=FALSE,AND(F1335="",G1335="")),0,IF($C$12="D",$H$13+SUM($F$14:F1335)-SUM($G$14:G1335),$H$13-SUM($F$14:F1335)+SUM($G$14:G1335)))</f>
        <v>0</v>
      </c>
      <c r="I1335" s="7"/>
    </row>
    <row r="1336" spans="1:9">
      <c r="A1336" s="89">
        <f t="shared" si="171"/>
        <v>1323</v>
      </c>
      <c r="B1336" s="185" t="str">
        <f>IF(ISERROR(VLOOKUP(A1336&amp;H$9,JU_AKUN,6,FALSE)=TRUE),"",VLOOKUP(A1336&amp;H$9,JU_AKUN,6,FALSE))</f>
        <v/>
      </c>
      <c r="C1336" s="90" t="str">
        <f>IF(ISERROR(VLOOKUP(A1336&amp;H$9,JU_AKUN,7,FALSE)=TRUE),"",VLOOKUP(A1336&amp;H$9,JU_AKUN,7,FALSE))</f>
        <v/>
      </c>
      <c r="D1336" s="89" t="str">
        <f>IF(ISERROR(VLOOKUP(A1336&amp;H$9,JU_AKUN,8,FALSE)=TRUE),"",VLOOKUP(A1336&amp;H$9,JU_AKUN,8,FALSE))</f>
        <v/>
      </c>
      <c r="E1336" s="91" t="str">
        <f>IF(ISERROR(VLOOKUP(A1336&amp;H$9,JU_AKUN,9,FALSE)=TRUE),"",VLOOKUP(A1336&amp;H$9,JU_AKUN,9,FALSE))</f>
        <v/>
      </c>
      <c r="F1336" s="92" t="str">
        <f>IF(ISERROR(VLOOKUP(A1336&amp;H$9,JU_AKUN,14,FALSE)=TRUE),"",VLOOKUP(A1336&amp;H$9,JU_AKUN,14,FALSE))</f>
        <v/>
      </c>
      <c r="G1336" s="212" t="str">
        <f>IF(ISERROR(VLOOKUP(A1336&amp;H$9,JU_AKUN,15,FALSE)=TRUE),"",VLOOKUP(A1336&amp;H$9,JU_AKUN,15,FALSE))</f>
        <v/>
      </c>
      <c r="H1336" s="92">
        <f>IF(OR(ERR=FALSE,AND(F1336="",G1336="")),0,IF($C$12="D",$H$13+SUM($F$14:F1336)-SUM($G$14:G1336),$H$13-SUM($F$14:F1336)+SUM($G$14:G1336)))</f>
        <v>0</v>
      </c>
      <c r="I1336" s="7"/>
    </row>
    <row r="1337" spans="1:9">
      <c r="A1337" s="89">
        <f t="shared" si="171"/>
        <v>1324</v>
      </c>
      <c r="B1337" s="185" t="str">
        <f t="shared" ref="B1337:B1400" si="172">IF(ISERROR(VLOOKUP(A1337&amp;H$9,JU_AKUN,6,FALSE)=TRUE),"",VLOOKUP(A1337&amp;H$9,JU_AKUN,6,FALSE))</f>
        <v/>
      </c>
      <c r="C1337" s="90" t="str">
        <f t="shared" ref="C1337:C1400" si="173">IF(ISERROR(VLOOKUP(A1337&amp;H$9,JU_AKUN,7,FALSE)=TRUE),"",VLOOKUP(A1337&amp;H$9,JU_AKUN,7,FALSE))</f>
        <v/>
      </c>
      <c r="D1337" s="89" t="str">
        <f t="shared" ref="D1337:D1400" si="174">IF(ISERROR(VLOOKUP(A1337&amp;H$9,JU_AKUN,8,FALSE)=TRUE),"",VLOOKUP(A1337&amp;H$9,JU_AKUN,8,FALSE))</f>
        <v/>
      </c>
      <c r="E1337" s="91" t="str">
        <f t="shared" ref="E1337:E1400" si="175">IF(ISERROR(VLOOKUP(A1337&amp;H$9,JU_AKUN,9,FALSE)=TRUE),"",VLOOKUP(A1337&amp;H$9,JU_AKUN,9,FALSE))</f>
        <v/>
      </c>
      <c r="F1337" s="92" t="str">
        <f t="shared" ref="F1337:F1400" si="176">IF(ISERROR(VLOOKUP(A1337&amp;H$9,JU_AKUN,14,FALSE)=TRUE),"",VLOOKUP(A1337&amp;H$9,JU_AKUN,14,FALSE))</f>
        <v/>
      </c>
      <c r="G1337" s="212" t="str">
        <f t="shared" ref="G1337:G1400" si="177">IF(ISERROR(VLOOKUP(A1337&amp;H$9,JU_AKUN,15,FALSE)=TRUE),"",VLOOKUP(A1337&amp;H$9,JU_AKUN,15,FALSE))</f>
        <v/>
      </c>
      <c r="H1337" s="92">
        <f>IF(OR(ERR=FALSE,AND(F1337="",G1337="")),0,IF($C$12="D",$H$13+SUM($F$14:F1337)-SUM($G$14:G1337),$H$13-SUM($F$14:F1337)+SUM($G$14:G1337)))</f>
        <v>0</v>
      </c>
      <c r="I1337" s="7"/>
    </row>
    <row r="1338" spans="1:9">
      <c r="A1338" s="89">
        <f t="shared" si="171"/>
        <v>1325</v>
      </c>
      <c r="B1338" s="185" t="str">
        <f t="shared" si="172"/>
        <v/>
      </c>
      <c r="C1338" s="90" t="str">
        <f t="shared" si="173"/>
        <v/>
      </c>
      <c r="D1338" s="89" t="str">
        <f t="shared" si="174"/>
        <v/>
      </c>
      <c r="E1338" s="91" t="str">
        <f t="shared" si="175"/>
        <v/>
      </c>
      <c r="F1338" s="92" t="str">
        <f t="shared" si="176"/>
        <v/>
      </c>
      <c r="G1338" s="212" t="str">
        <f t="shared" si="177"/>
        <v/>
      </c>
      <c r="H1338" s="92">
        <f>IF(OR(ERR=FALSE,AND(F1338="",G1338="")),0,IF($C$12="D",$H$13+SUM($F$14:F1338)-SUM($G$14:G1338),$H$13-SUM($F$14:F1338)+SUM($G$14:G1338)))</f>
        <v>0</v>
      </c>
      <c r="I1338" s="7"/>
    </row>
    <row r="1339" spans="1:9">
      <c r="A1339" s="89">
        <f t="shared" si="171"/>
        <v>1326</v>
      </c>
      <c r="B1339" s="185" t="str">
        <f t="shared" si="172"/>
        <v/>
      </c>
      <c r="C1339" s="90" t="str">
        <f t="shared" si="173"/>
        <v/>
      </c>
      <c r="D1339" s="89" t="str">
        <f t="shared" si="174"/>
        <v/>
      </c>
      <c r="E1339" s="91" t="str">
        <f t="shared" si="175"/>
        <v/>
      </c>
      <c r="F1339" s="92" t="str">
        <f t="shared" si="176"/>
        <v/>
      </c>
      <c r="G1339" s="212" t="str">
        <f t="shared" si="177"/>
        <v/>
      </c>
      <c r="H1339" s="92">
        <f>IF(OR(ERR=FALSE,AND(F1339="",G1339="")),0,IF($C$12="D",$H$13+SUM($F$14:F1339)-SUM($G$14:G1339),$H$13-SUM($F$14:F1339)+SUM($G$14:G1339)))</f>
        <v>0</v>
      </c>
      <c r="I1339" s="7"/>
    </row>
    <row r="1340" spans="1:9">
      <c r="A1340" s="89">
        <f t="shared" si="171"/>
        <v>1327</v>
      </c>
      <c r="B1340" s="185" t="str">
        <f t="shared" si="172"/>
        <v/>
      </c>
      <c r="C1340" s="90" t="str">
        <f t="shared" si="173"/>
        <v/>
      </c>
      <c r="D1340" s="89" t="str">
        <f t="shared" si="174"/>
        <v/>
      </c>
      <c r="E1340" s="91" t="str">
        <f t="shared" si="175"/>
        <v/>
      </c>
      <c r="F1340" s="92" t="str">
        <f t="shared" si="176"/>
        <v/>
      </c>
      <c r="G1340" s="212" t="str">
        <f t="shared" si="177"/>
        <v/>
      </c>
      <c r="H1340" s="92">
        <f>IF(OR(ERR=FALSE,AND(F1340="",G1340="")),0,IF($C$12="D",$H$13+SUM($F$14:F1340)-SUM($G$14:G1340),$H$13-SUM($F$14:F1340)+SUM($G$14:G1340)))</f>
        <v>0</v>
      </c>
      <c r="I1340" s="7"/>
    </row>
    <row r="1341" spans="1:9">
      <c r="A1341" s="89">
        <f t="shared" si="171"/>
        <v>1328</v>
      </c>
      <c r="B1341" s="185" t="str">
        <f t="shared" si="172"/>
        <v/>
      </c>
      <c r="C1341" s="90" t="str">
        <f t="shared" si="173"/>
        <v/>
      </c>
      <c r="D1341" s="89" t="str">
        <f t="shared" si="174"/>
        <v/>
      </c>
      <c r="E1341" s="91" t="str">
        <f t="shared" si="175"/>
        <v/>
      </c>
      <c r="F1341" s="92" t="str">
        <f t="shared" si="176"/>
        <v/>
      </c>
      <c r="G1341" s="212" t="str">
        <f t="shared" si="177"/>
        <v/>
      </c>
      <c r="H1341" s="92">
        <f>IF(OR(ERR=FALSE,AND(F1341="",G1341="")),0,IF($C$12="D",$H$13+SUM($F$14:F1341)-SUM($G$14:G1341),$H$13-SUM($F$14:F1341)+SUM($G$14:G1341)))</f>
        <v>0</v>
      </c>
      <c r="I1341" s="7"/>
    </row>
    <row r="1342" spans="1:9">
      <c r="A1342" s="89">
        <f t="shared" si="171"/>
        <v>1329</v>
      </c>
      <c r="B1342" s="185" t="str">
        <f t="shared" si="172"/>
        <v/>
      </c>
      <c r="C1342" s="90" t="str">
        <f t="shared" si="173"/>
        <v/>
      </c>
      <c r="D1342" s="89" t="str">
        <f t="shared" si="174"/>
        <v/>
      </c>
      <c r="E1342" s="91" t="str">
        <f t="shared" si="175"/>
        <v/>
      </c>
      <c r="F1342" s="92" t="str">
        <f t="shared" si="176"/>
        <v/>
      </c>
      <c r="G1342" s="212" t="str">
        <f t="shared" si="177"/>
        <v/>
      </c>
      <c r="H1342" s="92">
        <f>IF(OR(ERR=FALSE,AND(F1342="",G1342="")),0,IF($C$12="D",$H$13+SUM($F$14:F1342)-SUM($G$14:G1342),$H$13-SUM($F$14:F1342)+SUM($G$14:G1342)))</f>
        <v>0</v>
      </c>
      <c r="I1342" s="7"/>
    </row>
    <row r="1343" spans="1:9">
      <c r="A1343" s="89">
        <f t="shared" si="171"/>
        <v>1330</v>
      </c>
      <c r="B1343" s="185" t="str">
        <f t="shared" si="172"/>
        <v/>
      </c>
      <c r="C1343" s="90" t="str">
        <f t="shared" si="173"/>
        <v/>
      </c>
      <c r="D1343" s="89" t="str">
        <f t="shared" si="174"/>
        <v/>
      </c>
      <c r="E1343" s="91" t="str">
        <f t="shared" si="175"/>
        <v/>
      </c>
      <c r="F1343" s="92" t="str">
        <f t="shared" si="176"/>
        <v/>
      </c>
      <c r="G1343" s="212" t="str">
        <f t="shared" si="177"/>
        <v/>
      </c>
      <c r="H1343" s="92">
        <f>IF(OR(ERR=FALSE,AND(F1343="",G1343="")),0,IF($C$12="D",$H$13+SUM($F$14:F1343)-SUM($G$14:G1343),$H$13-SUM($F$14:F1343)+SUM($G$14:G1343)))</f>
        <v>0</v>
      </c>
      <c r="I1343" s="7"/>
    </row>
    <row r="1344" spans="1:9">
      <c r="A1344" s="89">
        <f t="shared" si="171"/>
        <v>1331</v>
      </c>
      <c r="B1344" s="185" t="str">
        <f t="shared" si="172"/>
        <v/>
      </c>
      <c r="C1344" s="90" t="str">
        <f t="shared" si="173"/>
        <v/>
      </c>
      <c r="D1344" s="89" t="str">
        <f t="shared" si="174"/>
        <v/>
      </c>
      <c r="E1344" s="91" t="str">
        <f t="shared" si="175"/>
        <v/>
      </c>
      <c r="F1344" s="92" t="str">
        <f t="shared" si="176"/>
        <v/>
      </c>
      <c r="G1344" s="212" t="str">
        <f t="shared" si="177"/>
        <v/>
      </c>
      <c r="H1344" s="92">
        <f>IF(OR(ERR=FALSE,AND(F1344="",G1344="")),0,IF($C$12="D",$H$13+SUM($F$14:F1344)-SUM($G$14:G1344),$H$13-SUM($F$14:F1344)+SUM($G$14:G1344)))</f>
        <v>0</v>
      </c>
      <c r="I1344" s="7"/>
    </row>
    <row r="1345" spans="1:9">
      <c r="A1345" s="89">
        <f t="shared" si="171"/>
        <v>1332</v>
      </c>
      <c r="B1345" s="185" t="str">
        <f t="shared" si="172"/>
        <v/>
      </c>
      <c r="C1345" s="90" t="str">
        <f t="shared" si="173"/>
        <v/>
      </c>
      <c r="D1345" s="89" t="str">
        <f t="shared" si="174"/>
        <v/>
      </c>
      <c r="E1345" s="91" t="str">
        <f t="shared" si="175"/>
        <v/>
      </c>
      <c r="F1345" s="92" t="str">
        <f t="shared" si="176"/>
        <v/>
      </c>
      <c r="G1345" s="212" t="str">
        <f t="shared" si="177"/>
        <v/>
      </c>
      <c r="H1345" s="92">
        <f>IF(OR(ERR=FALSE,AND(F1345="",G1345="")),0,IF($C$12="D",$H$13+SUM($F$14:F1345)-SUM($G$14:G1345),$H$13-SUM($F$14:F1345)+SUM($G$14:G1345)))</f>
        <v>0</v>
      </c>
      <c r="I1345" s="7"/>
    </row>
    <row r="1346" spans="1:9">
      <c r="A1346" s="89">
        <f t="shared" si="171"/>
        <v>1333</v>
      </c>
      <c r="B1346" s="185" t="str">
        <f t="shared" si="172"/>
        <v/>
      </c>
      <c r="C1346" s="90" t="str">
        <f t="shared" si="173"/>
        <v/>
      </c>
      <c r="D1346" s="89" t="str">
        <f t="shared" si="174"/>
        <v/>
      </c>
      <c r="E1346" s="91" t="str">
        <f t="shared" si="175"/>
        <v/>
      </c>
      <c r="F1346" s="92" t="str">
        <f t="shared" si="176"/>
        <v/>
      </c>
      <c r="G1346" s="212" t="str">
        <f t="shared" si="177"/>
        <v/>
      </c>
      <c r="H1346" s="92">
        <f>IF(OR(ERR=FALSE,AND(F1346="",G1346="")),0,IF($C$12="D",$H$13+SUM($F$14:F1346)-SUM($G$14:G1346),$H$13-SUM($F$14:F1346)+SUM($G$14:G1346)))</f>
        <v>0</v>
      </c>
      <c r="I1346" s="7"/>
    </row>
    <row r="1347" spans="1:9">
      <c r="A1347" s="89">
        <f t="shared" si="171"/>
        <v>1334</v>
      </c>
      <c r="B1347" s="185" t="str">
        <f t="shared" si="172"/>
        <v/>
      </c>
      <c r="C1347" s="90" t="str">
        <f t="shared" si="173"/>
        <v/>
      </c>
      <c r="D1347" s="89" t="str">
        <f t="shared" si="174"/>
        <v/>
      </c>
      <c r="E1347" s="91" t="str">
        <f t="shared" si="175"/>
        <v/>
      </c>
      <c r="F1347" s="92" t="str">
        <f t="shared" si="176"/>
        <v/>
      </c>
      <c r="G1347" s="212" t="str">
        <f t="shared" si="177"/>
        <v/>
      </c>
      <c r="H1347" s="92">
        <f>IF(OR(ERR=FALSE,AND(F1347="",G1347="")),0,IF($C$12="D",$H$13+SUM($F$14:F1347)-SUM($G$14:G1347),$H$13-SUM($F$14:F1347)+SUM($G$14:G1347)))</f>
        <v>0</v>
      </c>
      <c r="I1347" s="7"/>
    </row>
    <row r="1348" spans="1:9">
      <c r="A1348" s="89">
        <f t="shared" si="171"/>
        <v>1335</v>
      </c>
      <c r="B1348" s="185" t="str">
        <f t="shared" si="172"/>
        <v/>
      </c>
      <c r="C1348" s="90" t="str">
        <f t="shared" si="173"/>
        <v/>
      </c>
      <c r="D1348" s="89" t="str">
        <f t="shared" si="174"/>
        <v/>
      </c>
      <c r="E1348" s="91" t="str">
        <f t="shared" si="175"/>
        <v/>
      </c>
      <c r="F1348" s="92" t="str">
        <f t="shared" si="176"/>
        <v/>
      </c>
      <c r="G1348" s="212" t="str">
        <f t="shared" si="177"/>
        <v/>
      </c>
      <c r="H1348" s="92">
        <f>IF(OR(ERR=FALSE,AND(F1348="",G1348="")),0,IF($C$12="D",$H$13+SUM($F$14:F1348)-SUM($G$14:G1348),$H$13-SUM($F$14:F1348)+SUM($G$14:G1348)))</f>
        <v>0</v>
      </c>
      <c r="I1348" s="7"/>
    </row>
    <row r="1349" spans="1:9">
      <c r="A1349" s="89">
        <f t="shared" si="171"/>
        <v>1336</v>
      </c>
      <c r="B1349" s="185" t="str">
        <f t="shared" si="172"/>
        <v/>
      </c>
      <c r="C1349" s="90" t="str">
        <f t="shared" si="173"/>
        <v/>
      </c>
      <c r="D1349" s="89" t="str">
        <f t="shared" si="174"/>
        <v/>
      </c>
      <c r="E1349" s="91" t="str">
        <f t="shared" si="175"/>
        <v/>
      </c>
      <c r="F1349" s="92" t="str">
        <f t="shared" si="176"/>
        <v/>
      </c>
      <c r="G1349" s="212" t="str">
        <f t="shared" si="177"/>
        <v/>
      </c>
      <c r="H1349" s="92">
        <f>IF(OR(ERR=FALSE,AND(F1349="",G1349="")),0,IF($C$12="D",$H$13+SUM($F$14:F1349)-SUM($G$14:G1349),$H$13-SUM($F$14:F1349)+SUM($G$14:G1349)))</f>
        <v>0</v>
      </c>
      <c r="I1349" s="7"/>
    </row>
    <row r="1350" spans="1:9">
      <c r="A1350" s="89">
        <f t="shared" si="171"/>
        <v>1337</v>
      </c>
      <c r="B1350" s="185" t="str">
        <f t="shared" si="172"/>
        <v/>
      </c>
      <c r="C1350" s="90" t="str">
        <f t="shared" si="173"/>
        <v/>
      </c>
      <c r="D1350" s="89" t="str">
        <f t="shared" si="174"/>
        <v/>
      </c>
      <c r="E1350" s="91" t="str">
        <f t="shared" si="175"/>
        <v/>
      </c>
      <c r="F1350" s="92" t="str">
        <f t="shared" si="176"/>
        <v/>
      </c>
      <c r="G1350" s="212" t="str">
        <f t="shared" si="177"/>
        <v/>
      </c>
      <c r="H1350" s="92">
        <f>IF(OR(ERR=FALSE,AND(F1350="",G1350="")),0,IF($C$12="D",$H$13+SUM($F$14:F1350)-SUM($G$14:G1350),$H$13-SUM($F$14:F1350)+SUM($G$14:G1350)))</f>
        <v>0</v>
      </c>
      <c r="I1350" s="7"/>
    </row>
    <row r="1351" spans="1:9">
      <c r="A1351" s="89">
        <f t="shared" si="171"/>
        <v>1338</v>
      </c>
      <c r="B1351" s="185" t="str">
        <f t="shared" si="172"/>
        <v/>
      </c>
      <c r="C1351" s="90" t="str">
        <f t="shared" si="173"/>
        <v/>
      </c>
      <c r="D1351" s="89" t="str">
        <f t="shared" si="174"/>
        <v/>
      </c>
      <c r="E1351" s="91" t="str">
        <f t="shared" si="175"/>
        <v/>
      </c>
      <c r="F1351" s="92" t="str">
        <f t="shared" si="176"/>
        <v/>
      </c>
      <c r="G1351" s="212" t="str">
        <f t="shared" si="177"/>
        <v/>
      </c>
      <c r="H1351" s="92">
        <f>IF(OR(ERR=FALSE,AND(F1351="",G1351="")),0,IF($C$12="D",$H$13+SUM($F$14:F1351)-SUM($G$14:G1351),$H$13-SUM($F$14:F1351)+SUM($G$14:G1351)))</f>
        <v>0</v>
      </c>
      <c r="I1351" s="7"/>
    </row>
    <row r="1352" spans="1:9">
      <c r="A1352" s="89">
        <f t="shared" si="171"/>
        <v>1339</v>
      </c>
      <c r="B1352" s="185" t="str">
        <f t="shared" si="172"/>
        <v/>
      </c>
      <c r="C1352" s="90" t="str">
        <f t="shared" si="173"/>
        <v/>
      </c>
      <c r="D1352" s="89" t="str">
        <f t="shared" si="174"/>
        <v/>
      </c>
      <c r="E1352" s="91" t="str">
        <f t="shared" si="175"/>
        <v/>
      </c>
      <c r="F1352" s="92" t="str">
        <f t="shared" si="176"/>
        <v/>
      </c>
      <c r="G1352" s="212" t="str">
        <f t="shared" si="177"/>
        <v/>
      </c>
      <c r="H1352" s="92">
        <f>IF(OR(ERR=FALSE,AND(F1352="",G1352="")),0,IF($C$12="D",$H$13+SUM($F$14:F1352)-SUM($G$14:G1352),$H$13-SUM($F$14:F1352)+SUM($G$14:G1352)))</f>
        <v>0</v>
      </c>
      <c r="I1352" s="7"/>
    </row>
    <row r="1353" spans="1:9">
      <c r="A1353" s="89">
        <f t="shared" si="171"/>
        <v>1340</v>
      </c>
      <c r="B1353" s="185" t="str">
        <f t="shared" si="172"/>
        <v/>
      </c>
      <c r="C1353" s="90" t="str">
        <f t="shared" si="173"/>
        <v/>
      </c>
      <c r="D1353" s="89" t="str">
        <f t="shared" si="174"/>
        <v/>
      </c>
      <c r="E1353" s="91" t="str">
        <f t="shared" si="175"/>
        <v/>
      </c>
      <c r="F1353" s="92" t="str">
        <f t="shared" si="176"/>
        <v/>
      </c>
      <c r="G1353" s="212" t="str">
        <f t="shared" si="177"/>
        <v/>
      </c>
      <c r="H1353" s="92">
        <f>IF(OR(ERR=FALSE,AND(F1353="",G1353="")),0,IF($C$12="D",$H$13+SUM($F$14:F1353)-SUM($G$14:G1353),$H$13-SUM($F$14:F1353)+SUM($G$14:G1353)))</f>
        <v>0</v>
      </c>
      <c r="I1353" s="7"/>
    </row>
    <row r="1354" spans="1:9">
      <c r="A1354" s="89">
        <f t="shared" si="171"/>
        <v>1341</v>
      </c>
      <c r="B1354" s="185" t="str">
        <f t="shared" si="172"/>
        <v/>
      </c>
      <c r="C1354" s="90" t="str">
        <f t="shared" si="173"/>
        <v/>
      </c>
      <c r="D1354" s="89" t="str">
        <f t="shared" si="174"/>
        <v/>
      </c>
      <c r="E1354" s="91" t="str">
        <f t="shared" si="175"/>
        <v/>
      </c>
      <c r="F1354" s="92" t="str">
        <f t="shared" si="176"/>
        <v/>
      </c>
      <c r="G1354" s="212" t="str">
        <f t="shared" si="177"/>
        <v/>
      </c>
      <c r="H1354" s="92">
        <f>IF(OR(ERR=FALSE,AND(F1354="",G1354="")),0,IF($C$12="D",$H$13+SUM($F$14:F1354)-SUM($G$14:G1354),$H$13-SUM($F$14:F1354)+SUM($G$14:G1354)))</f>
        <v>0</v>
      </c>
      <c r="I1354" s="7"/>
    </row>
    <row r="1355" spans="1:9">
      <c r="A1355" s="89">
        <f t="shared" si="171"/>
        <v>1342</v>
      </c>
      <c r="B1355" s="185" t="str">
        <f t="shared" si="172"/>
        <v/>
      </c>
      <c r="C1355" s="90" t="str">
        <f t="shared" si="173"/>
        <v/>
      </c>
      <c r="D1355" s="89" t="str">
        <f t="shared" si="174"/>
        <v/>
      </c>
      <c r="E1355" s="91" t="str">
        <f t="shared" si="175"/>
        <v/>
      </c>
      <c r="F1355" s="92" t="str">
        <f t="shared" si="176"/>
        <v/>
      </c>
      <c r="G1355" s="212" t="str">
        <f t="shared" si="177"/>
        <v/>
      </c>
      <c r="H1355" s="92">
        <f>IF(OR(ERR=FALSE,AND(F1355="",G1355="")),0,IF($C$12="D",$H$13+SUM($F$14:F1355)-SUM($G$14:G1355),$H$13-SUM($F$14:F1355)+SUM($G$14:G1355)))</f>
        <v>0</v>
      </c>
      <c r="I1355" s="7"/>
    </row>
    <row r="1356" spans="1:9">
      <c r="A1356" s="89">
        <f t="shared" si="171"/>
        <v>1343</v>
      </c>
      <c r="B1356" s="185" t="str">
        <f t="shared" si="172"/>
        <v/>
      </c>
      <c r="C1356" s="90" t="str">
        <f t="shared" si="173"/>
        <v/>
      </c>
      <c r="D1356" s="89" t="str">
        <f t="shared" si="174"/>
        <v/>
      </c>
      <c r="E1356" s="91" t="str">
        <f t="shared" si="175"/>
        <v/>
      </c>
      <c r="F1356" s="92" t="str">
        <f t="shared" si="176"/>
        <v/>
      </c>
      <c r="G1356" s="212" t="str">
        <f t="shared" si="177"/>
        <v/>
      </c>
      <c r="H1356" s="92">
        <f>IF(OR(ERR=FALSE,AND(F1356="",G1356="")),0,IF($C$12="D",$H$13+SUM($F$14:F1356)-SUM($G$14:G1356),$H$13-SUM($F$14:F1356)+SUM($G$14:G1356)))</f>
        <v>0</v>
      </c>
      <c r="I1356" s="7"/>
    </row>
    <row r="1357" spans="1:9">
      <c r="A1357" s="89">
        <f t="shared" si="171"/>
        <v>1344</v>
      </c>
      <c r="B1357" s="185" t="str">
        <f t="shared" si="172"/>
        <v/>
      </c>
      <c r="C1357" s="90" t="str">
        <f t="shared" si="173"/>
        <v/>
      </c>
      <c r="D1357" s="89" t="str">
        <f t="shared" si="174"/>
        <v/>
      </c>
      <c r="E1357" s="91" t="str">
        <f t="shared" si="175"/>
        <v/>
      </c>
      <c r="F1357" s="92" t="str">
        <f t="shared" si="176"/>
        <v/>
      </c>
      <c r="G1357" s="212" t="str">
        <f t="shared" si="177"/>
        <v/>
      </c>
      <c r="H1357" s="92">
        <f>IF(OR(ERR=FALSE,AND(F1357="",G1357="")),0,IF($C$12="D",$H$13+SUM($F$14:F1357)-SUM($G$14:G1357),$H$13-SUM($F$14:F1357)+SUM($G$14:G1357)))</f>
        <v>0</v>
      </c>
      <c r="I1357" s="7"/>
    </row>
    <row r="1358" spans="1:9">
      <c r="A1358" s="89">
        <f t="shared" si="171"/>
        <v>1345</v>
      </c>
      <c r="B1358" s="185" t="str">
        <f t="shared" si="172"/>
        <v/>
      </c>
      <c r="C1358" s="90" t="str">
        <f t="shared" si="173"/>
        <v/>
      </c>
      <c r="D1358" s="89" t="str">
        <f t="shared" si="174"/>
        <v/>
      </c>
      <c r="E1358" s="91" t="str">
        <f t="shared" si="175"/>
        <v/>
      </c>
      <c r="F1358" s="92" t="str">
        <f t="shared" si="176"/>
        <v/>
      </c>
      <c r="G1358" s="212" t="str">
        <f t="shared" si="177"/>
        <v/>
      </c>
      <c r="H1358" s="92">
        <f>IF(OR(ERR=FALSE,AND(F1358="",G1358="")),0,IF($C$12="D",$H$13+SUM($F$14:F1358)-SUM($G$14:G1358),$H$13-SUM($F$14:F1358)+SUM($G$14:G1358)))</f>
        <v>0</v>
      </c>
      <c r="I1358" s="7"/>
    </row>
    <row r="1359" spans="1:9">
      <c r="A1359" s="89">
        <f t="shared" si="171"/>
        <v>1346</v>
      </c>
      <c r="B1359" s="185" t="str">
        <f t="shared" si="172"/>
        <v/>
      </c>
      <c r="C1359" s="90" t="str">
        <f t="shared" si="173"/>
        <v/>
      </c>
      <c r="D1359" s="89" t="str">
        <f t="shared" si="174"/>
        <v/>
      </c>
      <c r="E1359" s="91" t="str">
        <f t="shared" si="175"/>
        <v/>
      </c>
      <c r="F1359" s="92" t="str">
        <f t="shared" si="176"/>
        <v/>
      </c>
      <c r="G1359" s="212" t="str">
        <f t="shared" si="177"/>
        <v/>
      </c>
      <c r="H1359" s="92">
        <f>IF(OR(ERR=FALSE,AND(F1359="",G1359="")),0,IF($C$12="D",$H$13+SUM($F$14:F1359)-SUM($G$14:G1359),$H$13-SUM($F$14:F1359)+SUM($G$14:G1359)))</f>
        <v>0</v>
      </c>
      <c r="I1359" s="7"/>
    </row>
    <row r="1360" spans="1:9">
      <c r="A1360" s="89">
        <f t="shared" si="171"/>
        <v>1347</v>
      </c>
      <c r="B1360" s="185" t="str">
        <f t="shared" si="172"/>
        <v/>
      </c>
      <c r="C1360" s="90" t="str">
        <f t="shared" si="173"/>
        <v/>
      </c>
      <c r="D1360" s="89" t="str">
        <f t="shared" si="174"/>
        <v/>
      </c>
      <c r="E1360" s="91" t="str">
        <f t="shared" si="175"/>
        <v/>
      </c>
      <c r="F1360" s="92" t="str">
        <f t="shared" si="176"/>
        <v/>
      </c>
      <c r="G1360" s="212" t="str">
        <f t="shared" si="177"/>
        <v/>
      </c>
      <c r="H1360" s="92">
        <f>IF(OR(ERR=FALSE,AND(F1360="",G1360="")),0,IF($C$12="D",$H$13+SUM($F$14:F1360)-SUM($G$14:G1360),$H$13-SUM($F$14:F1360)+SUM($G$14:G1360)))</f>
        <v>0</v>
      </c>
      <c r="I1360" s="7"/>
    </row>
    <row r="1361" spans="1:9">
      <c r="A1361" s="89">
        <f t="shared" si="171"/>
        <v>1348</v>
      </c>
      <c r="B1361" s="185" t="str">
        <f t="shared" si="172"/>
        <v/>
      </c>
      <c r="C1361" s="90" t="str">
        <f t="shared" si="173"/>
        <v/>
      </c>
      <c r="D1361" s="89" t="str">
        <f t="shared" si="174"/>
        <v/>
      </c>
      <c r="E1361" s="91" t="str">
        <f t="shared" si="175"/>
        <v/>
      </c>
      <c r="F1361" s="92" t="str">
        <f t="shared" si="176"/>
        <v/>
      </c>
      <c r="G1361" s="212" t="str">
        <f t="shared" si="177"/>
        <v/>
      </c>
      <c r="H1361" s="92">
        <f>IF(OR(ERR=FALSE,AND(F1361="",G1361="")),0,IF($C$12="D",$H$13+SUM($F$14:F1361)-SUM($G$14:G1361),$H$13-SUM($F$14:F1361)+SUM($G$14:G1361)))</f>
        <v>0</v>
      </c>
      <c r="I1361" s="7"/>
    </row>
    <row r="1362" spans="1:9">
      <c r="A1362" s="89">
        <f t="shared" si="171"/>
        <v>1349</v>
      </c>
      <c r="B1362" s="185" t="str">
        <f t="shared" si="172"/>
        <v/>
      </c>
      <c r="C1362" s="90" t="str">
        <f t="shared" si="173"/>
        <v/>
      </c>
      <c r="D1362" s="89" t="str">
        <f t="shared" si="174"/>
        <v/>
      </c>
      <c r="E1362" s="91" t="str">
        <f t="shared" si="175"/>
        <v/>
      </c>
      <c r="F1362" s="92" t="str">
        <f t="shared" si="176"/>
        <v/>
      </c>
      <c r="G1362" s="212" t="str">
        <f t="shared" si="177"/>
        <v/>
      </c>
      <c r="H1362" s="92">
        <f>IF(OR(ERR=FALSE,AND(F1362="",G1362="")),0,IF($C$12="D",$H$13+SUM($F$14:F1362)-SUM($G$14:G1362),$H$13-SUM($F$14:F1362)+SUM($G$14:G1362)))</f>
        <v>0</v>
      </c>
      <c r="I1362" s="7"/>
    </row>
    <row r="1363" spans="1:9">
      <c r="A1363" s="89">
        <f t="shared" si="171"/>
        <v>1350</v>
      </c>
      <c r="B1363" s="185" t="str">
        <f t="shared" si="172"/>
        <v/>
      </c>
      <c r="C1363" s="90" t="str">
        <f t="shared" si="173"/>
        <v/>
      </c>
      <c r="D1363" s="89" t="str">
        <f t="shared" si="174"/>
        <v/>
      </c>
      <c r="E1363" s="91" t="str">
        <f t="shared" si="175"/>
        <v/>
      </c>
      <c r="F1363" s="92" t="str">
        <f t="shared" si="176"/>
        <v/>
      </c>
      <c r="G1363" s="212" t="str">
        <f t="shared" si="177"/>
        <v/>
      </c>
      <c r="H1363" s="92">
        <f>IF(OR(ERR=FALSE,AND(F1363="",G1363="")),0,IF($C$12="D",$H$13+SUM($F$14:F1363)-SUM($G$14:G1363),$H$13-SUM($F$14:F1363)+SUM($G$14:G1363)))</f>
        <v>0</v>
      </c>
      <c r="I1363" s="7"/>
    </row>
    <row r="1364" spans="1:9">
      <c r="A1364" s="89">
        <f t="shared" si="171"/>
        <v>1351</v>
      </c>
      <c r="B1364" s="185" t="str">
        <f t="shared" si="172"/>
        <v/>
      </c>
      <c r="C1364" s="90" t="str">
        <f t="shared" si="173"/>
        <v/>
      </c>
      <c r="D1364" s="89" t="str">
        <f t="shared" si="174"/>
        <v/>
      </c>
      <c r="E1364" s="91" t="str">
        <f t="shared" si="175"/>
        <v/>
      </c>
      <c r="F1364" s="92" t="str">
        <f t="shared" si="176"/>
        <v/>
      </c>
      <c r="G1364" s="212" t="str">
        <f t="shared" si="177"/>
        <v/>
      </c>
      <c r="H1364" s="92">
        <f>IF(OR(ERR=FALSE,AND(F1364="",G1364="")),0,IF($C$12="D",$H$13+SUM($F$14:F1364)-SUM($G$14:G1364),$H$13-SUM($F$14:F1364)+SUM($G$14:G1364)))</f>
        <v>0</v>
      </c>
      <c r="I1364" s="7"/>
    </row>
    <row r="1365" spans="1:9">
      <c r="A1365" s="89">
        <f t="shared" si="171"/>
        <v>1352</v>
      </c>
      <c r="B1365" s="185" t="str">
        <f t="shared" si="172"/>
        <v/>
      </c>
      <c r="C1365" s="90" t="str">
        <f t="shared" si="173"/>
        <v/>
      </c>
      <c r="D1365" s="89" t="str">
        <f t="shared" si="174"/>
        <v/>
      </c>
      <c r="E1365" s="91" t="str">
        <f t="shared" si="175"/>
        <v/>
      </c>
      <c r="F1365" s="92" t="str">
        <f t="shared" si="176"/>
        <v/>
      </c>
      <c r="G1365" s="212" t="str">
        <f t="shared" si="177"/>
        <v/>
      </c>
      <c r="H1365" s="92">
        <f>IF(OR(ERR=FALSE,AND(F1365="",G1365="")),0,IF($C$12="D",$H$13+SUM($F$14:F1365)-SUM($G$14:G1365),$H$13-SUM($F$14:F1365)+SUM($G$14:G1365)))</f>
        <v>0</v>
      </c>
      <c r="I1365" s="7"/>
    </row>
    <row r="1366" spans="1:9">
      <c r="A1366" s="89">
        <f t="shared" si="171"/>
        <v>1353</v>
      </c>
      <c r="B1366" s="185" t="str">
        <f t="shared" si="172"/>
        <v/>
      </c>
      <c r="C1366" s="90" t="str">
        <f t="shared" si="173"/>
        <v/>
      </c>
      <c r="D1366" s="89" t="str">
        <f t="shared" si="174"/>
        <v/>
      </c>
      <c r="E1366" s="91" t="str">
        <f t="shared" si="175"/>
        <v/>
      </c>
      <c r="F1366" s="92" t="str">
        <f t="shared" si="176"/>
        <v/>
      </c>
      <c r="G1366" s="212" t="str">
        <f t="shared" si="177"/>
        <v/>
      </c>
      <c r="H1366" s="92">
        <f>IF(OR(ERR=FALSE,AND(F1366="",G1366="")),0,IF($C$12="D",$H$13+SUM($F$14:F1366)-SUM($G$14:G1366),$H$13-SUM($F$14:F1366)+SUM($G$14:G1366)))</f>
        <v>0</v>
      </c>
      <c r="I1366" s="7"/>
    </row>
    <row r="1367" spans="1:9">
      <c r="A1367" s="89">
        <f t="shared" si="171"/>
        <v>1354</v>
      </c>
      <c r="B1367" s="185" t="str">
        <f t="shared" si="172"/>
        <v/>
      </c>
      <c r="C1367" s="90" t="str">
        <f t="shared" si="173"/>
        <v/>
      </c>
      <c r="D1367" s="89" t="str">
        <f t="shared" si="174"/>
        <v/>
      </c>
      <c r="E1367" s="91" t="str">
        <f t="shared" si="175"/>
        <v/>
      </c>
      <c r="F1367" s="92" t="str">
        <f t="shared" si="176"/>
        <v/>
      </c>
      <c r="G1367" s="212" t="str">
        <f t="shared" si="177"/>
        <v/>
      </c>
      <c r="H1367" s="92">
        <f>IF(OR(ERR=FALSE,AND(F1367="",G1367="")),0,IF($C$12="D",$H$13+SUM($F$14:F1367)-SUM($G$14:G1367),$H$13-SUM($F$14:F1367)+SUM($G$14:G1367)))</f>
        <v>0</v>
      </c>
      <c r="I1367" s="7"/>
    </row>
    <row r="1368" spans="1:9">
      <c r="A1368" s="89">
        <f t="shared" si="171"/>
        <v>1355</v>
      </c>
      <c r="B1368" s="185" t="str">
        <f t="shared" si="172"/>
        <v/>
      </c>
      <c r="C1368" s="90" t="str">
        <f t="shared" si="173"/>
        <v/>
      </c>
      <c r="D1368" s="89" t="str">
        <f t="shared" si="174"/>
        <v/>
      </c>
      <c r="E1368" s="91" t="str">
        <f t="shared" si="175"/>
        <v/>
      </c>
      <c r="F1368" s="92" t="str">
        <f t="shared" si="176"/>
        <v/>
      </c>
      <c r="G1368" s="212" t="str">
        <f t="shared" si="177"/>
        <v/>
      </c>
      <c r="H1368" s="92">
        <f>IF(OR(ERR=FALSE,AND(F1368="",G1368="")),0,IF($C$12="D",$H$13+SUM($F$14:F1368)-SUM($G$14:G1368),$H$13-SUM($F$14:F1368)+SUM($G$14:G1368)))</f>
        <v>0</v>
      </c>
      <c r="I1368" s="7"/>
    </row>
    <row r="1369" spans="1:9">
      <c r="A1369" s="89">
        <f t="shared" si="171"/>
        <v>1356</v>
      </c>
      <c r="B1369" s="185" t="str">
        <f t="shared" si="172"/>
        <v/>
      </c>
      <c r="C1369" s="90" t="str">
        <f t="shared" si="173"/>
        <v/>
      </c>
      <c r="D1369" s="89" t="str">
        <f t="shared" si="174"/>
        <v/>
      </c>
      <c r="E1369" s="91" t="str">
        <f t="shared" si="175"/>
        <v/>
      </c>
      <c r="F1369" s="92" t="str">
        <f t="shared" si="176"/>
        <v/>
      </c>
      <c r="G1369" s="212" t="str">
        <f t="shared" si="177"/>
        <v/>
      </c>
      <c r="H1369" s="92">
        <f>IF(OR(ERR=FALSE,AND(F1369="",G1369="")),0,IF($C$12="D",$H$13+SUM($F$14:F1369)-SUM($G$14:G1369),$H$13-SUM($F$14:F1369)+SUM($G$14:G1369)))</f>
        <v>0</v>
      </c>
      <c r="I1369" s="7"/>
    </row>
    <row r="1370" spans="1:9">
      <c r="A1370" s="89">
        <f t="shared" si="171"/>
        <v>1357</v>
      </c>
      <c r="B1370" s="185" t="str">
        <f t="shared" si="172"/>
        <v/>
      </c>
      <c r="C1370" s="90" t="str">
        <f t="shared" si="173"/>
        <v/>
      </c>
      <c r="D1370" s="89" t="str">
        <f t="shared" si="174"/>
        <v/>
      </c>
      <c r="E1370" s="91" t="str">
        <f t="shared" si="175"/>
        <v/>
      </c>
      <c r="F1370" s="92" t="str">
        <f t="shared" si="176"/>
        <v/>
      </c>
      <c r="G1370" s="212" t="str">
        <f t="shared" si="177"/>
        <v/>
      </c>
      <c r="H1370" s="92">
        <f>IF(OR(ERR=FALSE,AND(F1370="",G1370="")),0,IF($C$12="D",$H$13+SUM($F$14:F1370)-SUM($G$14:G1370),$H$13-SUM($F$14:F1370)+SUM($G$14:G1370)))</f>
        <v>0</v>
      </c>
      <c r="I1370" s="7"/>
    </row>
    <row r="1371" spans="1:9">
      <c r="A1371" s="89">
        <f t="shared" si="171"/>
        <v>1358</v>
      </c>
      <c r="B1371" s="185" t="str">
        <f t="shared" si="172"/>
        <v/>
      </c>
      <c r="C1371" s="90" t="str">
        <f t="shared" si="173"/>
        <v/>
      </c>
      <c r="D1371" s="89" t="str">
        <f t="shared" si="174"/>
        <v/>
      </c>
      <c r="E1371" s="91" t="str">
        <f t="shared" si="175"/>
        <v/>
      </c>
      <c r="F1371" s="92" t="str">
        <f t="shared" si="176"/>
        <v/>
      </c>
      <c r="G1371" s="212" t="str">
        <f t="shared" si="177"/>
        <v/>
      </c>
      <c r="H1371" s="92">
        <f>IF(OR(ERR=FALSE,AND(F1371="",G1371="")),0,IF($C$12="D",$H$13+SUM($F$14:F1371)-SUM($G$14:G1371),$H$13-SUM($F$14:F1371)+SUM($G$14:G1371)))</f>
        <v>0</v>
      </c>
      <c r="I1371" s="7"/>
    </row>
    <row r="1372" spans="1:9">
      <c r="A1372" s="89">
        <f t="shared" si="171"/>
        <v>1359</v>
      </c>
      <c r="B1372" s="185" t="str">
        <f t="shared" si="172"/>
        <v/>
      </c>
      <c r="C1372" s="90" t="str">
        <f t="shared" si="173"/>
        <v/>
      </c>
      <c r="D1372" s="89" t="str">
        <f t="shared" si="174"/>
        <v/>
      </c>
      <c r="E1372" s="91" t="str">
        <f t="shared" si="175"/>
        <v/>
      </c>
      <c r="F1372" s="92" t="str">
        <f t="shared" si="176"/>
        <v/>
      </c>
      <c r="G1372" s="212" t="str">
        <f t="shared" si="177"/>
        <v/>
      </c>
      <c r="H1372" s="92">
        <f>IF(OR(ERR=FALSE,AND(F1372="",G1372="")),0,IF($C$12="D",$H$13+SUM($F$14:F1372)-SUM($G$14:G1372),$H$13-SUM($F$14:F1372)+SUM($G$14:G1372)))</f>
        <v>0</v>
      </c>
      <c r="I1372" s="7"/>
    </row>
    <row r="1373" spans="1:9">
      <c r="A1373" s="89">
        <f t="shared" si="171"/>
        <v>1360</v>
      </c>
      <c r="B1373" s="185" t="str">
        <f t="shared" si="172"/>
        <v/>
      </c>
      <c r="C1373" s="90" t="str">
        <f t="shared" si="173"/>
        <v/>
      </c>
      <c r="D1373" s="89" t="str">
        <f t="shared" si="174"/>
        <v/>
      </c>
      <c r="E1373" s="91" t="str">
        <f t="shared" si="175"/>
        <v/>
      </c>
      <c r="F1373" s="92" t="str">
        <f t="shared" si="176"/>
        <v/>
      </c>
      <c r="G1373" s="212" t="str">
        <f t="shared" si="177"/>
        <v/>
      </c>
      <c r="H1373" s="92">
        <f>IF(OR(ERR=FALSE,AND(F1373="",G1373="")),0,IF($C$12="D",$H$13+SUM($F$14:F1373)-SUM($G$14:G1373),$H$13-SUM($F$14:F1373)+SUM($G$14:G1373)))</f>
        <v>0</v>
      </c>
      <c r="I1373" s="7"/>
    </row>
    <row r="1374" spans="1:9">
      <c r="A1374" s="89">
        <f t="shared" si="171"/>
        <v>1361</v>
      </c>
      <c r="B1374" s="185" t="str">
        <f t="shared" si="172"/>
        <v/>
      </c>
      <c r="C1374" s="90" t="str">
        <f t="shared" si="173"/>
        <v/>
      </c>
      <c r="D1374" s="89" t="str">
        <f t="shared" si="174"/>
        <v/>
      </c>
      <c r="E1374" s="91" t="str">
        <f t="shared" si="175"/>
        <v/>
      </c>
      <c r="F1374" s="92" t="str">
        <f t="shared" si="176"/>
        <v/>
      </c>
      <c r="G1374" s="212" t="str">
        <f t="shared" si="177"/>
        <v/>
      </c>
      <c r="H1374" s="92">
        <f>IF(OR(ERR=FALSE,AND(F1374="",G1374="")),0,IF($C$12="D",$H$13+SUM($F$14:F1374)-SUM($G$14:G1374),$H$13-SUM($F$14:F1374)+SUM($G$14:G1374)))</f>
        <v>0</v>
      </c>
      <c r="I1374" s="7"/>
    </row>
    <row r="1375" spans="1:9">
      <c r="A1375" s="89">
        <f t="shared" si="171"/>
        <v>1362</v>
      </c>
      <c r="B1375" s="185" t="str">
        <f t="shared" si="172"/>
        <v/>
      </c>
      <c r="C1375" s="90" t="str">
        <f t="shared" si="173"/>
        <v/>
      </c>
      <c r="D1375" s="89" t="str">
        <f t="shared" si="174"/>
        <v/>
      </c>
      <c r="E1375" s="91" t="str">
        <f t="shared" si="175"/>
        <v/>
      </c>
      <c r="F1375" s="92" t="str">
        <f t="shared" si="176"/>
        <v/>
      </c>
      <c r="G1375" s="212" t="str">
        <f t="shared" si="177"/>
        <v/>
      </c>
      <c r="H1375" s="92">
        <f>IF(OR(ERR=FALSE,AND(F1375="",G1375="")),0,IF($C$12="D",$H$13+SUM($F$14:F1375)-SUM($G$14:G1375),$H$13-SUM($F$14:F1375)+SUM($G$14:G1375)))</f>
        <v>0</v>
      </c>
      <c r="I1375" s="7"/>
    </row>
    <row r="1376" spans="1:9">
      <c r="A1376" s="89">
        <f t="shared" si="171"/>
        <v>1363</v>
      </c>
      <c r="B1376" s="185" t="str">
        <f t="shared" si="172"/>
        <v/>
      </c>
      <c r="C1376" s="90" t="str">
        <f t="shared" si="173"/>
        <v/>
      </c>
      <c r="D1376" s="89" t="str">
        <f t="shared" si="174"/>
        <v/>
      </c>
      <c r="E1376" s="91" t="str">
        <f t="shared" si="175"/>
        <v/>
      </c>
      <c r="F1376" s="92" t="str">
        <f t="shared" si="176"/>
        <v/>
      </c>
      <c r="G1376" s="212" t="str">
        <f t="shared" si="177"/>
        <v/>
      </c>
      <c r="H1376" s="92">
        <f>IF(OR(ERR=FALSE,AND(F1376="",G1376="")),0,IF($C$12="D",$H$13+SUM($F$14:F1376)-SUM($G$14:G1376),$H$13-SUM($F$14:F1376)+SUM($G$14:G1376)))</f>
        <v>0</v>
      </c>
      <c r="I1376" s="7"/>
    </row>
    <row r="1377" spans="1:9">
      <c r="A1377" s="89">
        <f t="shared" si="171"/>
        <v>1364</v>
      </c>
      <c r="B1377" s="185" t="str">
        <f t="shared" si="172"/>
        <v/>
      </c>
      <c r="C1377" s="90" t="str">
        <f t="shared" si="173"/>
        <v/>
      </c>
      <c r="D1377" s="89" t="str">
        <f t="shared" si="174"/>
        <v/>
      </c>
      <c r="E1377" s="91" t="str">
        <f t="shared" si="175"/>
        <v/>
      </c>
      <c r="F1377" s="92" t="str">
        <f t="shared" si="176"/>
        <v/>
      </c>
      <c r="G1377" s="212" t="str">
        <f t="shared" si="177"/>
        <v/>
      </c>
      <c r="H1377" s="92">
        <f>IF(OR(ERR=FALSE,AND(F1377="",G1377="")),0,IF($C$12="D",$H$13+SUM($F$14:F1377)-SUM($G$14:G1377),$H$13-SUM($F$14:F1377)+SUM($G$14:G1377)))</f>
        <v>0</v>
      </c>
      <c r="I1377" s="7"/>
    </row>
    <row r="1378" spans="1:9">
      <c r="A1378" s="89">
        <f t="shared" si="171"/>
        <v>1365</v>
      </c>
      <c r="B1378" s="185" t="str">
        <f t="shared" si="172"/>
        <v/>
      </c>
      <c r="C1378" s="90" t="str">
        <f t="shared" si="173"/>
        <v/>
      </c>
      <c r="D1378" s="89" t="str">
        <f t="shared" si="174"/>
        <v/>
      </c>
      <c r="E1378" s="91" t="str">
        <f t="shared" si="175"/>
        <v/>
      </c>
      <c r="F1378" s="92" t="str">
        <f t="shared" si="176"/>
        <v/>
      </c>
      <c r="G1378" s="212" t="str">
        <f t="shared" si="177"/>
        <v/>
      </c>
      <c r="H1378" s="92">
        <f>IF(OR(ERR=FALSE,AND(F1378="",G1378="")),0,IF($C$12="D",$H$13+SUM($F$14:F1378)-SUM($G$14:G1378),$H$13-SUM($F$14:F1378)+SUM($G$14:G1378)))</f>
        <v>0</v>
      </c>
      <c r="I1378" s="7"/>
    </row>
    <row r="1379" spans="1:9">
      <c r="A1379" s="89">
        <f t="shared" si="171"/>
        <v>1366</v>
      </c>
      <c r="B1379" s="185" t="str">
        <f t="shared" si="172"/>
        <v/>
      </c>
      <c r="C1379" s="90" t="str">
        <f t="shared" si="173"/>
        <v/>
      </c>
      <c r="D1379" s="89" t="str">
        <f t="shared" si="174"/>
        <v/>
      </c>
      <c r="E1379" s="91" t="str">
        <f t="shared" si="175"/>
        <v/>
      </c>
      <c r="F1379" s="92" t="str">
        <f t="shared" si="176"/>
        <v/>
      </c>
      <c r="G1379" s="212" t="str">
        <f t="shared" si="177"/>
        <v/>
      </c>
      <c r="H1379" s="92">
        <f>IF(OR(ERR=FALSE,AND(F1379="",G1379="")),0,IF($C$12="D",$H$13+SUM($F$14:F1379)-SUM($G$14:G1379),$H$13-SUM($F$14:F1379)+SUM($G$14:G1379)))</f>
        <v>0</v>
      </c>
      <c r="I1379" s="7"/>
    </row>
    <row r="1380" spans="1:9">
      <c r="A1380" s="89">
        <f t="shared" si="171"/>
        <v>1367</v>
      </c>
      <c r="B1380" s="185" t="str">
        <f t="shared" si="172"/>
        <v/>
      </c>
      <c r="C1380" s="90" t="str">
        <f t="shared" si="173"/>
        <v/>
      </c>
      <c r="D1380" s="89" t="str">
        <f t="shared" si="174"/>
        <v/>
      </c>
      <c r="E1380" s="91" t="str">
        <f t="shared" si="175"/>
        <v/>
      </c>
      <c r="F1380" s="92" t="str">
        <f t="shared" si="176"/>
        <v/>
      </c>
      <c r="G1380" s="212" t="str">
        <f t="shared" si="177"/>
        <v/>
      </c>
      <c r="H1380" s="92">
        <f>IF(OR(ERR=FALSE,AND(F1380="",G1380="")),0,IF($C$12="D",$H$13+SUM($F$14:F1380)-SUM($G$14:G1380),$H$13-SUM($F$14:F1380)+SUM($G$14:G1380)))</f>
        <v>0</v>
      </c>
      <c r="I1380" s="7"/>
    </row>
    <row r="1381" spans="1:9">
      <c r="A1381" s="89">
        <f t="shared" si="171"/>
        <v>1368</v>
      </c>
      <c r="B1381" s="185" t="str">
        <f t="shared" si="172"/>
        <v/>
      </c>
      <c r="C1381" s="90" t="str">
        <f t="shared" si="173"/>
        <v/>
      </c>
      <c r="D1381" s="89" t="str">
        <f t="shared" si="174"/>
        <v/>
      </c>
      <c r="E1381" s="91" t="str">
        <f t="shared" si="175"/>
        <v/>
      </c>
      <c r="F1381" s="92" t="str">
        <f t="shared" si="176"/>
        <v/>
      </c>
      <c r="G1381" s="212" t="str">
        <f t="shared" si="177"/>
        <v/>
      </c>
      <c r="H1381" s="92">
        <f>IF(OR(ERR=FALSE,AND(F1381="",G1381="")),0,IF($C$12="D",$H$13+SUM($F$14:F1381)-SUM($G$14:G1381),$H$13-SUM($F$14:F1381)+SUM($G$14:G1381)))</f>
        <v>0</v>
      </c>
      <c r="I1381" s="7"/>
    </row>
    <row r="1382" spans="1:9">
      <c r="A1382" s="89">
        <f t="shared" si="171"/>
        <v>1369</v>
      </c>
      <c r="B1382" s="185" t="str">
        <f t="shared" si="172"/>
        <v/>
      </c>
      <c r="C1382" s="90" t="str">
        <f t="shared" si="173"/>
        <v/>
      </c>
      <c r="D1382" s="89" t="str">
        <f t="shared" si="174"/>
        <v/>
      </c>
      <c r="E1382" s="91" t="str">
        <f t="shared" si="175"/>
        <v/>
      </c>
      <c r="F1382" s="92" t="str">
        <f t="shared" si="176"/>
        <v/>
      </c>
      <c r="G1382" s="212" t="str">
        <f t="shared" si="177"/>
        <v/>
      </c>
      <c r="H1382" s="92">
        <f>IF(OR(ERR=FALSE,AND(F1382="",G1382="")),0,IF($C$12="D",$H$13+SUM($F$14:F1382)-SUM($G$14:G1382),$H$13-SUM($F$14:F1382)+SUM($G$14:G1382)))</f>
        <v>0</v>
      </c>
      <c r="I1382" s="7"/>
    </row>
    <row r="1383" spans="1:9">
      <c r="A1383" s="89">
        <f t="shared" si="171"/>
        <v>1370</v>
      </c>
      <c r="B1383" s="185" t="str">
        <f t="shared" si="172"/>
        <v/>
      </c>
      <c r="C1383" s="90" t="str">
        <f t="shared" si="173"/>
        <v/>
      </c>
      <c r="D1383" s="89" t="str">
        <f t="shared" si="174"/>
        <v/>
      </c>
      <c r="E1383" s="91" t="str">
        <f t="shared" si="175"/>
        <v/>
      </c>
      <c r="F1383" s="92" t="str">
        <f t="shared" si="176"/>
        <v/>
      </c>
      <c r="G1383" s="212" t="str">
        <f t="shared" si="177"/>
        <v/>
      </c>
      <c r="H1383" s="92">
        <f>IF(OR(ERR=FALSE,AND(F1383="",G1383="")),0,IF($C$12="D",$H$13+SUM($F$14:F1383)-SUM($G$14:G1383),$H$13-SUM($F$14:F1383)+SUM($G$14:G1383)))</f>
        <v>0</v>
      </c>
      <c r="I1383" s="7"/>
    </row>
    <row r="1384" spans="1:9">
      <c r="A1384" s="89">
        <f t="shared" si="171"/>
        <v>1371</v>
      </c>
      <c r="B1384" s="185" t="str">
        <f t="shared" si="172"/>
        <v/>
      </c>
      <c r="C1384" s="90" t="str">
        <f t="shared" si="173"/>
        <v/>
      </c>
      <c r="D1384" s="89" t="str">
        <f t="shared" si="174"/>
        <v/>
      </c>
      <c r="E1384" s="91" t="str">
        <f t="shared" si="175"/>
        <v/>
      </c>
      <c r="F1384" s="92" t="str">
        <f t="shared" si="176"/>
        <v/>
      </c>
      <c r="G1384" s="212" t="str">
        <f t="shared" si="177"/>
        <v/>
      </c>
      <c r="H1384" s="92">
        <f>IF(OR(ERR=FALSE,AND(F1384="",G1384="")),0,IF($C$12="D",$H$13+SUM($F$14:F1384)-SUM($G$14:G1384),$H$13-SUM($F$14:F1384)+SUM($G$14:G1384)))</f>
        <v>0</v>
      </c>
      <c r="I1384" s="7"/>
    </row>
    <row r="1385" spans="1:9">
      <c r="A1385" s="89">
        <f t="shared" si="171"/>
        <v>1372</v>
      </c>
      <c r="B1385" s="185" t="str">
        <f t="shared" si="172"/>
        <v/>
      </c>
      <c r="C1385" s="90" t="str">
        <f t="shared" si="173"/>
        <v/>
      </c>
      <c r="D1385" s="89" t="str">
        <f t="shared" si="174"/>
        <v/>
      </c>
      <c r="E1385" s="91" t="str">
        <f t="shared" si="175"/>
        <v/>
      </c>
      <c r="F1385" s="92" t="str">
        <f t="shared" si="176"/>
        <v/>
      </c>
      <c r="G1385" s="212" t="str">
        <f t="shared" si="177"/>
        <v/>
      </c>
      <c r="H1385" s="92">
        <f>IF(OR(ERR=FALSE,AND(F1385="",G1385="")),0,IF($C$12="D",$H$13+SUM($F$14:F1385)-SUM($G$14:G1385),$H$13-SUM($F$14:F1385)+SUM($G$14:G1385)))</f>
        <v>0</v>
      </c>
      <c r="I1385" s="7"/>
    </row>
    <row r="1386" spans="1:9">
      <c r="A1386" s="89">
        <f t="shared" si="171"/>
        <v>1373</v>
      </c>
      <c r="B1386" s="185" t="str">
        <f t="shared" si="172"/>
        <v/>
      </c>
      <c r="C1386" s="90" t="str">
        <f t="shared" si="173"/>
        <v/>
      </c>
      <c r="D1386" s="89" t="str">
        <f t="shared" si="174"/>
        <v/>
      </c>
      <c r="E1386" s="91" t="str">
        <f t="shared" si="175"/>
        <v/>
      </c>
      <c r="F1386" s="92" t="str">
        <f t="shared" si="176"/>
        <v/>
      </c>
      <c r="G1386" s="212" t="str">
        <f t="shared" si="177"/>
        <v/>
      </c>
      <c r="H1386" s="92">
        <f>IF(OR(ERR=FALSE,AND(F1386="",G1386="")),0,IF($C$12="D",$H$13+SUM($F$14:F1386)-SUM($G$14:G1386),$H$13-SUM($F$14:F1386)+SUM($G$14:G1386)))</f>
        <v>0</v>
      </c>
      <c r="I1386" s="7"/>
    </row>
    <row r="1387" spans="1:9">
      <c r="A1387" s="89">
        <f t="shared" si="171"/>
        <v>1374</v>
      </c>
      <c r="B1387" s="185" t="str">
        <f t="shared" si="172"/>
        <v/>
      </c>
      <c r="C1387" s="90" t="str">
        <f t="shared" si="173"/>
        <v/>
      </c>
      <c r="D1387" s="89" t="str">
        <f t="shared" si="174"/>
        <v/>
      </c>
      <c r="E1387" s="91" t="str">
        <f t="shared" si="175"/>
        <v/>
      </c>
      <c r="F1387" s="92" t="str">
        <f t="shared" si="176"/>
        <v/>
      </c>
      <c r="G1387" s="212" t="str">
        <f t="shared" si="177"/>
        <v/>
      </c>
      <c r="H1387" s="92">
        <f>IF(OR(ERR=FALSE,AND(F1387="",G1387="")),0,IF($C$12="D",$H$13+SUM($F$14:F1387)-SUM($G$14:G1387),$H$13-SUM($F$14:F1387)+SUM($G$14:G1387)))</f>
        <v>0</v>
      </c>
      <c r="I1387" s="7"/>
    </row>
    <row r="1388" spans="1:9">
      <c r="A1388" s="89">
        <f t="shared" ref="A1388:A1451" si="178">A1387+1</f>
        <v>1375</v>
      </c>
      <c r="B1388" s="185" t="str">
        <f t="shared" si="172"/>
        <v/>
      </c>
      <c r="C1388" s="90" t="str">
        <f t="shared" si="173"/>
        <v/>
      </c>
      <c r="D1388" s="89" t="str">
        <f t="shared" si="174"/>
        <v/>
      </c>
      <c r="E1388" s="91" t="str">
        <f t="shared" si="175"/>
        <v/>
      </c>
      <c r="F1388" s="92" t="str">
        <f t="shared" si="176"/>
        <v/>
      </c>
      <c r="G1388" s="212" t="str">
        <f t="shared" si="177"/>
        <v/>
      </c>
      <c r="H1388" s="92">
        <f>IF(OR(ERR=FALSE,AND(F1388="",G1388="")),0,IF($C$12="D",$H$13+SUM($F$14:F1388)-SUM($G$14:G1388),$H$13-SUM($F$14:F1388)+SUM($G$14:G1388)))</f>
        <v>0</v>
      </c>
      <c r="I1388" s="7"/>
    </row>
    <row r="1389" spans="1:9">
      <c r="A1389" s="89">
        <f t="shared" si="178"/>
        <v>1376</v>
      </c>
      <c r="B1389" s="185" t="str">
        <f t="shared" si="172"/>
        <v/>
      </c>
      <c r="C1389" s="90" t="str">
        <f t="shared" si="173"/>
        <v/>
      </c>
      <c r="D1389" s="89" t="str">
        <f t="shared" si="174"/>
        <v/>
      </c>
      <c r="E1389" s="91" t="str">
        <f t="shared" si="175"/>
        <v/>
      </c>
      <c r="F1389" s="92" t="str">
        <f t="shared" si="176"/>
        <v/>
      </c>
      <c r="G1389" s="212" t="str">
        <f t="shared" si="177"/>
        <v/>
      </c>
      <c r="H1389" s="92">
        <f>IF(OR(ERR=FALSE,AND(F1389="",G1389="")),0,IF($C$12="D",$H$13+SUM($F$14:F1389)-SUM($G$14:G1389),$H$13-SUM($F$14:F1389)+SUM($G$14:G1389)))</f>
        <v>0</v>
      </c>
      <c r="I1389" s="7"/>
    </row>
    <row r="1390" spans="1:9">
      <c r="A1390" s="89">
        <f t="shared" si="178"/>
        <v>1377</v>
      </c>
      <c r="B1390" s="185" t="str">
        <f t="shared" si="172"/>
        <v/>
      </c>
      <c r="C1390" s="90" t="str">
        <f t="shared" si="173"/>
        <v/>
      </c>
      <c r="D1390" s="89" t="str">
        <f t="shared" si="174"/>
        <v/>
      </c>
      <c r="E1390" s="91" t="str">
        <f t="shared" si="175"/>
        <v/>
      </c>
      <c r="F1390" s="92" t="str">
        <f t="shared" si="176"/>
        <v/>
      </c>
      <c r="G1390" s="212" t="str">
        <f t="shared" si="177"/>
        <v/>
      </c>
      <c r="H1390" s="92">
        <f>IF(OR(ERR=FALSE,AND(F1390="",G1390="")),0,IF($C$12="D",$H$13+SUM($F$14:F1390)-SUM($G$14:G1390),$H$13-SUM($F$14:F1390)+SUM($G$14:G1390)))</f>
        <v>0</v>
      </c>
      <c r="I1390" s="7"/>
    </row>
    <row r="1391" spans="1:9">
      <c r="A1391" s="89">
        <f t="shared" si="178"/>
        <v>1378</v>
      </c>
      <c r="B1391" s="185" t="str">
        <f t="shared" si="172"/>
        <v/>
      </c>
      <c r="C1391" s="90" t="str">
        <f t="shared" si="173"/>
        <v/>
      </c>
      <c r="D1391" s="89" t="str">
        <f t="shared" si="174"/>
        <v/>
      </c>
      <c r="E1391" s="91" t="str">
        <f t="shared" si="175"/>
        <v/>
      </c>
      <c r="F1391" s="92" t="str">
        <f t="shared" si="176"/>
        <v/>
      </c>
      <c r="G1391" s="212" t="str">
        <f t="shared" si="177"/>
        <v/>
      </c>
      <c r="H1391" s="92">
        <f>IF(OR(ERR=FALSE,AND(F1391="",G1391="")),0,IF($C$12="D",$H$13+SUM($F$14:F1391)-SUM($G$14:G1391),$H$13-SUM($F$14:F1391)+SUM($G$14:G1391)))</f>
        <v>0</v>
      </c>
      <c r="I1391" s="7"/>
    </row>
    <row r="1392" spans="1:9">
      <c r="A1392" s="89">
        <f t="shared" si="178"/>
        <v>1379</v>
      </c>
      <c r="B1392" s="185" t="str">
        <f t="shared" si="172"/>
        <v/>
      </c>
      <c r="C1392" s="90" t="str">
        <f t="shared" si="173"/>
        <v/>
      </c>
      <c r="D1392" s="89" t="str">
        <f t="shared" si="174"/>
        <v/>
      </c>
      <c r="E1392" s="91" t="str">
        <f t="shared" si="175"/>
        <v/>
      </c>
      <c r="F1392" s="92" t="str">
        <f t="shared" si="176"/>
        <v/>
      </c>
      <c r="G1392" s="212" t="str">
        <f t="shared" si="177"/>
        <v/>
      </c>
      <c r="H1392" s="92">
        <f>IF(OR(ERR=FALSE,AND(F1392="",G1392="")),0,IF($C$12="D",$H$13+SUM($F$14:F1392)-SUM($G$14:G1392),$H$13-SUM($F$14:F1392)+SUM($G$14:G1392)))</f>
        <v>0</v>
      </c>
      <c r="I1392" s="7"/>
    </row>
    <row r="1393" spans="1:9">
      <c r="A1393" s="89">
        <f t="shared" si="178"/>
        <v>1380</v>
      </c>
      <c r="B1393" s="185" t="str">
        <f t="shared" si="172"/>
        <v/>
      </c>
      <c r="C1393" s="90" t="str">
        <f t="shared" si="173"/>
        <v/>
      </c>
      <c r="D1393" s="89" t="str">
        <f t="shared" si="174"/>
        <v/>
      </c>
      <c r="E1393" s="91" t="str">
        <f t="shared" si="175"/>
        <v/>
      </c>
      <c r="F1393" s="92" t="str">
        <f t="shared" si="176"/>
        <v/>
      </c>
      <c r="G1393" s="212" t="str">
        <f t="shared" si="177"/>
        <v/>
      </c>
      <c r="H1393" s="92">
        <f>IF(OR(ERR=FALSE,AND(F1393="",G1393="")),0,IF($C$12="D",$H$13+SUM($F$14:F1393)-SUM($G$14:G1393),$H$13-SUM($F$14:F1393)+SUM($G$14:G1393)))</f>
        <v>0</v>
      </c>
      <c r="I1393" s="7"/>
    </row>
    <row r="1394" spans="1:9">
      <c r="A1394" s="89">
        <f t="shared" si="178"/>
        <v>1381</v>
      </c>
      <c r="B1394" s="185" t="str">
        <f t="shared" si="172"/>
        <v/>
      </c>
      <c r="C1394" s="90" t="str">
        <f t="shared" si="173"/>
        <v/>
      </c>
      <c r="D1394" s="89" t="str">
        <f t="shared" si="174"/>
        <v/>
      </c>
      <c r="E1394" s="91" t="str">
        <f t="shared" si="175"/>
        <v/>
      </c>
      <c r="F1394" s="92" t="str">
        <f t="shared" si="176"/>
        <v/>
      </c>
      <c r="G1394" s="212" t="str">
        <f t="shared" si="177"/>
        <v/>
      </c>
      <c r="H1394" s="92">
        <f>IF(OR(ERR=FALSE,AND(F1394="",G1394="")),0,IF($C$12="D",$H$13+SUM($F$14:F1394)-SUM($G$14:G1394),$H$13-SUM($F$14:F1394)+SUM($G$14:G1394)))</f>
        <v>0</v>
      </c>
      <c r="I1394" s="7"/>
    </row>
    <row r="1395" spans="1:9">
      <c r="A1395" s="89">
        <f t="shared" si="178"/>
        <v>1382</v>
      </c>
      <c r="B1395" s="185" t="str">
        <f t="shared" si="172"/>
        <v/>
      </c>
      <c r="C1395" s="90" t="str">
        <f t="shared" si="173"/>
        <v/>
      </c>
      <c r="D1395" s="89" t="str">
        <f t="shared" si="174"/>
        <v/>
      </c>
      <c r="E1395" s="91" t="str">
        <f t="shared" si="175"/>
        <v/>
      </c>
      <c r="F1395" s="92" t="str">
        <f t="shared" si="176"/>
        <v/>
      </c>
      <c r="G1395" s="212" t="str">
        <f t="shared" si="177"/>
        <v/>
      </c>
      <c r="H1395" s="92">
        <f>IF(OR(ERR=FALSE,AND(F1395="",G1395="")),0,IF($C$12="D",$H$13+SUM($F$14:F1395)-SUM($G$14:G1395),$H$13-SUM($F$14:F1395)+SUM($G$14:G1395)))</f>
        <v>0</v>
      </c>
      <c r="I1395" s="7"/>
    </row>
    <row r="1396" spans="1:9">
      <c r="A1396" s="89">
        <f t="shared" si="178"/>
        <v>1383</v>
      </c>
      <c r="B1396" s="185" t="str">
        <f t="shared" si="172"/>
        <v/>
      </c>
      <c r="C1396" s="90" t="str">
        <f t="shared" si="173"/>
        <v/>
      </c>
      <c r="D1396" s="89" t="str">
        <f t="shared" si="174"/>
        <v/>
      </c>
      <c r="E1396" s="91" t="str">
        <f t="shared" si="175"/>
        <v/>
      </c>
      <c r="F1396" s="92" t="str">
        <f t="shared" si="176"/>
        <v/>
      </c>
      <c r="G1396" s="212" t="str">
        <f t="shared" si="177"/>
        <v/>
      </c>
      <c r="H1396" s="92">
        <f>IF(OR(ERR=FALSE,AND(F1396="",G1396="")),0,IF($C$12="D",$H$13+SUM($F$14:F1396)-SUM($G$14:G1396),$H$13-SUM($F$14:F1396)+SUM($G$14:G1396)))</f>
        <v>0</v>
      </c>
      <c r="I1396" s="7"/>
    </row>
    <row r="1397" spans="1:9">
      <c r="A1397" s="89">
        <f t="shared" si="178"/>
        <v>1384</v>
      </c>
      <c r="B1397" s="185" t="str">
        <f t="shared" si="172"/>
        <v/>
      </c>
      <c r="C1397" s="90" t="str">
        <f t="shared" si="173"/>
        <v/>
      </c>
      <c r="D1397" s="89" t="str">
        <f t="shared" si="174"/>
        <v/>
      </c>
      <c r="E1397" s="91" t="str">
        <f t="shared" si="175"/>
        <v/>
      </c>
      <c r="F1397" s="92" t="str">
        <f t="shared" si="176"/>
        <v/>
      </c>
      <c r="G1397" s="212" t="str">
        <f t="shared" si="177"/>
        <v/>
      </c>
      <c r="H1397" s="92">
        <f>IF(OR(ERR=FALSE,AND(F1397="",G1397="")),0,IF($C$12="D",$H$13+SUM($F$14:F1397)-SUM($G$14:G1397),$H$13-SUM($F$14:F1397)+SUM($G$14:G1397)))</f>
        <v>0</v>
      </c>
      <c r="I1397" s="7"/>
    </row>
    <row r="1398" spans="1:9">
      <c r="A1398" s="89">
        <f t="shared" si="178"/>
        <v>1385</v>
      </c>
      <c r="B1398" s="185" t="str">
        <f t="shared" si="172"/>
        <v/>
      </c>
      <c r="C1398" s="90" t="str">
        <f t="shared" si="173"/>
        <v/>
      </c>
      <c r="D1398" s="89" t="str">
        <f t="shared" si="174"/>
        <v/>
      </c>
      <c r="E1398" s="91" t="str">
        <f t="shared" si="175"/>
        <v/>
      </c>
      <c r="F1398" s="92" t="str">
        <f t="shared" si="176"/>
        <v/>
      </c>
      <c r="G1398" s="212" t="str">
        <f t="shared" si="177"/>
        <v/>
      </c>
      <c r="H1398" s="92">
        <f>IF(OR(ERR=FALSE,AND(F1398="",G1398="")),0,IF($C$12="D",$H$13+SUM($F$14:F1398)-SUM($G$14:G1398),$H$13-SUM($F$14:F1398)+SUM($G$14:G1398)))</f>
        <v>0</v>
      </c>
      <c r="I1398" s="52"/>
    </row>
    <row r="1399" spans="1:9">
      <c r="A1399" s="89">
        <f t="shared" si="178"/>
        <v>1386</v>
      </c>
      <c r="B1399" s="185" t="str">
        <f t="shared" si="172"/>
        <v/>
      </c>
      <c r="C1399" s="90" t="str">
        <f t="shared" si="173"/>
        <v/>
      </c>
      <c r="D1399" s="89" t="str">
        <f t="shared" si="174"/>
        <v/>
      </c>
      <c r="E1399" s="91" t="str">
        <f t="shared" si="175"/>
        <v/>
      </c>
      <c r="F1399" s="92" t="str">
        <f t="shared" si="176"/>
        <v/>
      </c>
      <c r="G1399" s="212" t="str">
        <f t="shared" si="177"/>
        <v/>
      </c>
      <c r="H1399" s="92">
        <f>IF(OR(ERR=FALSE,AND(F1399="",G1399="")),0,IF($C$12="D",$H$13+SUM($F$14:F1399)-SUM($G$14:G1399),$H$13-SUM($F$14:F1399)+SUM($G$14:G1399)))</f>
        <v>0</v>
      </c>
      <c r="I1399" s="51"/>
    </row>
    <row r="1400" spans="1:9">
      <c r="A1400" s="89">
        <f t="shared" si="178"/>
        <v>1387</v>
      </c>
      <c r="B1400" s="185" t="str">
        <f t="shared" si="172"/>
        <v/>
      </c>
      <c r="C1400" s="90" t="str">
        <f t="shared" si="173"/>
        <v/>
      </c>
      <c r="D1400" s="89" t="str">
        <f t="shared" si="174"/>
        <v/>
      </c>
      <c r="E1400" s="91" t="str">
        <f t="shared" si="175"/>
        <v/>
      </c>
      <c r="F1400" s="92" t="str">
        <f t="shared" si="176"/>
        <v/>
      </c>
      <c r="G1400" s="212" t="str">
        <f t="shared" si="177"/>
        <v/>
      </c>
      <c r="H1400" s="92">
        <f>IF(OR(ERR=FALSE,AND(F1400="",G1400="")),0,IF($C$12="D",$H$13+SUM($F$14:F1400)-SUM($G$14:G1400),$H$13-SUM($F$14:F1400)+SUM($G$14:G1400)))</f>
        <v>0</v>
      </c>
      <c r="I1400" s="52"/>
    </row>
    <row r="1401" spans="1:9">
      <c r="A1401" s="89">
        <f t="shared" si="178"/>
        <v>1388</v>
      </c>
      <c r="B1401" s="185" t="str">
        <f t="shared" ref="B1401:B1464" si="179">IF(ISERROR(VLOOKUP(A1401&amp;H$9,JU_AKUN,6,FALSE)=TRUE),"",VLOOKUP(A1401&amp;H$9,JU_AKUN,6,FALSE))</f>
        <v/>
      </c>
      <c r="C1401" s="90" t="str">
        <f t="shared" ref="C1401:C1464" si="180">IF(ISERROR(VLOOKUP(A1401&amp;H$9,JU_AKUN,7,FALSE)=TRUE),"",VLOOKUP(A1401&amp;H$9,JU_AKUN,7,FALSE))</f>
        <v/>
      </c>
      <c r="D1401" s="89" t="str">
        <f t="shared" ref="D1401:D1464" si="181">IF(ISERROR(VLOOKUP(A1401&amp;H$9,JU_AKUN,8,FALSE)=TRUE),"",VLOOKUP(A1401&amp;H$9,JU_AKUN,8,FALSE))</f>
        <v/>
      </c>
      <c r="E1401" s="91" t="str">
        <f t="shared" ref="E1401:E1464" si="182">IF(ISERROR(VLOOKUP(A1401&amp;H$9,JU_AKUN,9,FALSE)=TRUE),"",VLOOKUP(A1401&amp;H$9,JU_AKUN,9,FALSE))</f>
        <v/>
      </c>
      <c r="F1401" s="92" t="str">
        <f t="shared" ref="F1401:F1464" si="183">IF(ISERROR(VLOOKUP(A1401&amp;H$9,JU_AKUN,14,FALSE)=TRUE),"",VLOOKUP(A1401&amp;H$9,JU_AKUN,14,FALSE))</f>
        <v/>
      </c>
      <c r="G1401" s="212" t="str">
        <f t="shared" ref="G1401:G1464" si="184">IF(ISERROR(VLOOKUP(A1401&amp;H$9,JU_AKUN,15,FALSE)=TRUE),"",VLOOKUP(A1401&amp;H$9,JU_AKUN,15,FALSE))</f>
        <v/>
      </c>
      <c r="H1401" s="92">
        <f>IF(OR(ERR=FALSE,AND(F1401="",G1401="")),0,IF($C$12="D",$H$13+SUM($F$14:F1401)-SUM($G$14:G1401),$H$13-SUM($F$14:F1401)+SUM($G$14:G1401)))</f>
        <v>0</v>
      </c>
      <c r="I1401" s="7"/>
    </row>
    <row r="1402" spans="1:9">
      <c r="A1402" s="89">
        <f t="shared" si="178"/>
        <v>1389</v>
      </c>
      <c r="B1402" s="185" t="str">
        <f t="shared" si="179"/>
        <v/>
      </c>
      <c r="C1402" s="90" t="str">
        <f t="shared" si="180"/>
        <v/>
      </c>
      <c r="D1402" s="89" t="str">
        <f t="shared" si="181"/>
        <v/>
      </c>
      <c r="E1402" s="91" t="str">
        <f t="shared" si="182"/>
        <v/>
      </c>
      <c r="F1402" s="92" t="str">
        <f t="shared" si="183"/>
        <v/>
      </c>
      <c r="G1402" s="212" t="str">
        <f t="shared" si="184"/>
        <v/>
      </c>
      <c r="H1402" s="92">
        <f>IF(OR(ERR=FALSE,AND(F1402="",G1402="")),0,IF($C$12="D",$H$13+SUM($F$14:F1402)-SUM($G$14:G1402),$H$13-SUM($F$14:F1402)+SUM($G$14:G1402)))</f>
        <v>0</v>
      </c>
      <c r="I1402" s="7"/>
    </row>
    <row r="1403" spans="1:9">
      <c r="A1403" s="89">
        <f t="shared" si="178"/>
        <v>1390</v>
      </c>
      <c r="B1403" s="185" t="str">
        <f t="shared" si="179"/>
        <v/>
      </c>
      <c r="C1403" s="90" t="str">
        <f t="shared" si="180"/>
        <v/>
      </c>
      <c r="D1403" s="89" t="str">
        <f t="shared" si="181"/>
        <v/>
      </c>
      <c r="E1403" s="91" t="str">
        <f t="shared" si="182"/>
        <v/>
      </c>
      <c r="F1403" s="92" t="str">
        <f t="shared" si="183"/>
        <v/>
      </c>
      <c r="G1403" s="212" t="str">
        <f t="shared" si="184"/>
        <v/>
      </c>
      <c r="H1403" s="92">
        <f>IF(OR(ERR=FALSE,AND(F1403="",G1403="")),0,IF($C$12="D",$H$13+SUM($F$14:F1403)-SUM($G$14:G1403),$H$13-SUM($F$14:F1403)+SUM($G$14:G1403)))</f>
        <v>0</v>
      </c>
      <c r="I1403" s="7"/>
    </row>
    <row r="1404" spans="1:9">
      <c r="A1404" s="89">
        <f t="shared" si="178"/>
        <v>1391</v>
      </c>
      <c r="B1404" s="185" t="str">
        <f t="shared" si="179"/>
        <v/>
      </c>
      <c r="C1404" s="90" t="str">
        <f t="shared" si="180"/>
        <v/>
      </c>
      <c r="D1404" s="89" t="str">
        <f t="shared" si="181"/>
        <v/>
      </c>
      <c r="E1404" s="91" t="str">
        <f t="shared" si="182"/>
        <v/>
      </c>
      <c r="F1404" s="92" t="str">
        <f t="shared" si="183"/>
        <v/>
      </c>
      <c r="G1404" s="212" t="str">
        <f t="shared" si="184"/>
        <v/>
      </c>
      <c r="H1404" s="92">
        <f>IF(OR(ERR=FALSE,AND(F1404="",G1404="")),0,IF($C$12="D",$H$13+SUM($F$14:F1404)-SUM($G$14:G1404),$H$13-SUM($F$14:F1404)+SUM($G$14:G1404)))</f>
        <v>0</v>
      </c>
      <c r="I1404" s="7"/>
    </row>
    <row r="1405" spans="1:9">
      <c r="A1405" s="89">
        <f t="shared" si="178"/>
        <v>1392</v>
      </c>
      <c r="B1405" s="185" t="str">
        <f t="shared" si="179"/>
        <v/>
      </c>
      <c r="C1405" s="90" t="str">
        <f t="shared" si="180"/>
        <v/>
      </c>
      <c r="D1405" s="89" t="str">
        <f t="shared" si="181"/>
        <v/>
      </c>
      <c r="E1405" s="91" t="str">
        <f t="shared" si="182"/>
        <v/>
      </c>
      <c r="F1405" s="92" t="str">
        <f t="shared" si="183"/>
        <v/>
      </c>
      <c r="G1405" s="212" t="str">
        <f t="shared" si="184"/>
        <v/>
      </c>
      <c r="H1405" s="92">
        <f>IF(OR(ERR=FALSE,AND(F1405="",G1405="")),0,IF($C$12="D",$H$13+SUM($F$14:F1405)-SUM($G$14:G1405),$H$13-SUM($F$14:F1405)+SUM($G$14:G1405)))</f>
        <v>0</v>
      </c>
      <c r="I1405" s="7"/>
    </row>
    <row r="1406" spans="1:9">
      <c r="A1406" s="89">
        <f t="shared" si="178"/>
        <v>1393</v>
      </c>
      <c r="B1406" s="185" t="str">
        <f t="shared" si="179"/>
        <v/>
      </c>
      <c r="C1406" s="90" t="str">
        <f t="shared" si="180"/>
        <v/>
      </c>
      <c r="D1406" s="89" t="str">
        <f t="shared" si="181"/>
        <v/>
      </c>
      <c r="E1406" s="91" t="str">
        <f t="shared" si="182"/>
        <v/>
      </c>
      <c r="F1406" s="92" t="str">
        <f t="shared" si="183"/>
        <v/>
      </c>
      <c r="G1406" s="212" t="str">
        <f t="shared" si="184"/>
        <v/>
      </c>
      <c r="H1406" s="92">
        <f>IF(OR(ERR=FALSE,AND(F1406="",G1406="")),0,IF($C$12="D",$H$13+SUM($F$14:F1406)-SUM($G$14:G1406),$H$13-SUM($F$14:F1406)+SUM($G$14:G1406)))</f>
        <v>0</v>
      </c>
      <c r="I1406" s="7"/>
    </row>
    <row r="1407" spans="1:9">
      <c r="A1407" s="89">
        <f t="shared" si="178"/>
        <v>1394</v>
      </c>
      <c r="B1407" s="185" t="str">
        <f t="shared" si="179"/>
        <v/>
      </c>
      <c r="C1407" s="90" t="str">
        <f t="shared" si="180"/>
        <v/>
      </c>
      <c r="D1407" s="89" t="str">
        <f t="shared" si="181"/>
        <v/>
      </c>
      <c r="E1407" s="91" t="str">
        <f t="shared" si="182"/>
        <v/>
      </c>
      <c r="F1407" s="92" t="str">
        <f t="shared" si="183"/>
        <v/>
      </c>
      <c r="G1407" s="212" t="str">
        <f t="shared" si="184"/>
        <v/>
      </c>
      <c r="H1407" s="92">
        <f>IF(OR(ERR=FALSE,AND(F1407="",G1407="")),0,IF($C$12="D",$H$13+SUM($F$14:F1407)-SUM($G$14:G1407),$H$13-SUM($F$14:F1407)+SUM($G$14:G1407)))</f>
        <v>0</v>
      </c>
      <c r="I1407" s="7"/>
    </row>
    <row r="1408" spans="1:9">
      <c r="A1408" s="89">
        <f t="shared" si="178"/>
        <v>1395</v>
      </c>
      <c r="B1408" s="185" t="str">
        <f t="shared" si="179"/>
        <v/>
      </c>
      <c r="C1408" s="90" t="str">
        <f t="shared" si="180"/>
        <v/>
      </c>
      <c r="D1408" s="89" t="str">
        <f t="shared" si="181"/>
        <v/>
      </c>
      <c r="E1408" s="91" t="str">
        <f t="shared" si="182"/>
        <v/>
      </c>
      <c r="F1408" s="92" t="str">
        <f t="shared" si="183"/>
        <v/>
      </c>
      <c r="G1408" s="212" t="str">
        <f t="shared" si="184"/>
        <v/>
      </c>
      <c r="H1408" s="92">
        <f>IF(OR(ERR=FALSE,AND(F1408="",G1408="")),0,IF($C$12="D",$H$13+SUM($F$14:F1408)-SUM($G$14:G1408),$H$13-SUM($F$14:F1408)+SUM($G$14:G1408)))</f>
        <v>0</v>
      </c>
      <c r="I1408" s="7"/>
    </row>
    <row r="1409" spans="1:9">
      <c r="A1409" s="89">
        <f t="shared" si="178"/>
        <v>1396</v>
      </c>
      <c r="B1409" s="185" t="str">
        <f t="shared" si="179"/>
        <v/>
      </c>
      <c r="C1409" s="90" t="str">
        <f t="shared" si="180"/>
        <v/>
      </c>
      <c r="D1409" s="89" t="str">
        <f t="shared" si="181"/>
        <v/>
      </c>
      <c r="E1409" s="91" t="str">
        <f t="shared" si="182"/>
        <v/>
      </c>
      <c r="F1409" s="92" t="str">
        <f t="shared" si="183"/>
        <v/>
      </c>
      <c r="G1409" s="212" t="str">
        <f t="shared" si="184"/>
        <v/>
      </c>
      <c r="H1409" s="92">
        <f>IF(OR(ERR=FALSE,AND(F1409="",G1409="")),0,IF($C$12="D",$H$13+SUM($F$14:F1409)-SUM($G$14:G1409),$H$13-SUM($F$14:F1409)+SUM($G$14:G1409)))</f>
        <v>0</v>
      </c>
      <c r="I1409" s="7"/>
    </row>
    <row r="1410" spans="1:9">
      <c r="A1410" s="89">
        <f t="shared" si="178"/>
        <v>1397</v>
      </c>
      <c r="B1410" s="185" t="str">
        <f t="shared" si="179"/>
        <v/>
      </c>
      <c r="C1410" s="90" t="str">
        <f t="shared" si="180"/>
        <v/>
      </c>
      <c r="D1410" s="89" t="str">
        <f t="shared" si="181"/>
        <v/>
      </c>
      <c r="E1410" s="91" t="str">
        <f t="shared" si="182"/>
        <v/>
      </c>
      <c r="F1410" s="92" t="str">
        <f t="shared" si="183"/>
        <v/>
      </c>
      <c r="G1410" s="212" t="str">
        <f t="shared" si="184"/>
        <v/>
      </c>
      <c r="H1410" s="92">
        <f>IF(OR(ERR=FALSE,AND(F1410="",G1410="")),0,IF($C$12="D",$H$13+SUM($F$14:F1410)-SUM($G$14:G1410),$H$13-SUM($F$14:F1410)+SUM($G$14:G1410)))</f>
        <v>0</v>
      </c>
      <c r="I1410" s="7"/>
    </row>
    <row r="1411" spans="1:9">
      <c r="A1411" s="89">
        <f t="shared" si="178"/>
        <v>1398</v>
      </c>
      <c r="B1411" s="185" t="str">
        <f t="shared" si="179"/>
        <v/>
      </c>
      <c r="C1411" s="90" t="str">
        <f t="shared" si="180"/>
        <v/>
      </c>
      <c r="D1411" s="89" t="str">
        <f t="shared" si="181"/>
        <v/>
      </c>
      <c r="E1411" s="91" t="str">
        <f t="shared" si="182"/>
        <v/>
      </c>
      <c r="F1411" s="92" t="str">
        <f t="shared" si="183"/>
        <v/>
      </c>
      <c r="G1411" s="212" t="str">
        <f t="shared" si="184"/>
        <v/>
      </c>
      <c r="H1411" s="92">
        <f>IF(OR(ERR=FALSE,AND(F1411="",G1411="")),0,IF($C$12="D",$H$13+SUM($F$14:F1411)-SUM($G$14:G1411),$H$13-SUM($F$14:F1411)+SUM($G$14:G1411)))</f>
        <v>0</v>
      </c>
      <c r="I1411" s="7"/>
    </row>
    <row r="1412" spans="1:9">
      <c r="A1412" s="89">
        <f t="shared" si="178"/>
        <v>1399</v>
      </c>
      <c r="B1412" s="185" t="str">
        <f t="shared" si="179"/>
        <v/>
      </c>
      <c r="C1412" s="90" t="str">
        <f t="shared" si="180"/>
        <v/>
      </c>
      <c r="D1412" s="89" t="str">
        <f t="shared" si="181"/>
        <v/>
      </c>
      <c r="E1412" s="91" t="str">
        <f t="shared" si="182"/>
        <v/>
      </c>
      <c r="F1412" s="92" t="str">
        <f t="shared" si="183"/>
        <v/>
      </c>
      <c r="G1412" s="212" t="str">
        <f t="shared" si="184"/>
        <v/>
      </c>
      <c r="H1412" s="92">
        <f>IF(OR(ERR=FALSE,AND(F1412="",G1412="")),0,IF($C$12="D",$H$13+SUM($F$14:F1412)-SUM($G$14:G1412),$H$13-SUM($F$14:F1412)+SUM($G$14:G1412)))</f>
        <v>0</v>
      </c>
      <c r="I1412" s="7"/>
    </row>
    <row r="1413" spans="1:9">
      <c r="A1413" s="89">
        <f t="shared" si="178"/>
        <v>1400</v>
      </c>
      <c r="B1413" s="185" t="str">
        <f t="shared" si="179"/>
        <v/>
      </c>
      <c r="C1413" s="90" t="str">
        <f t="shared" si="180"/>
        <v/>
      </c>
      <c r="D1413" s="89" t="str">
        <f t="shared" si="181"/>
        <v/>
      </c>
      <c r="E1413" s="91" t="str">
        <f t="shared" si="182"/>
        <v/>
      </c>
      <c r="F1413" s="92" t="str">
        <f t="shared" si="183"/>
        <v/>
      </c>
      <c r="G1413" s="212" t="str">
        <f t="shared" si="184"/>
        <v/>
      </c>
      <c r="H1413" s="92">
        <f>IF(OR(ERR=FALSE,AND(F1413="",G1413="")),0,IF($C$12="D",$H$13+SUM($F$14:F1413)-SUM($G$14:G1413),$H$13-SUM($F$14:F1413)+SUM($G$14:G1413)))</f>
        <v>0</v>
      </c>
      <c r="I1413" s="7"/>
    </row>
    <row r="1414" spans="1:9">
      <c r="A1414" s="89">
        <f t="shared" si="178"/>
        <v>1401</v>
      </c>
      <c r="B1414" s="185" t="str">
        <f t="shared" si="179"/>
        <v/>
      </c>
      <c r="C1414" s="90" t="str">
        <f t="shared" si="180"/>
        <v/>
      </c>
      <c r="D1414" s="89" t="str">
        <f t="shared" si="181"/>
        <v/>
      </c>
      <c r="E1414" s="91" t="str">
        <f t="shared" si="182"/>
        <v/>
      </c>
      <c r="F1414" s="92" t="str">
        <f t="shared" si="183"/>
        <v/>
      </c>
      <c r="G1414" s="212" t="str">
        <f t="shared" si="184"/>
        <v/>
      </c>
      <c r="H1414" s="92">
        <f>IF(OR(ERR=FALSE,AND(F1414="",G1414="")),0,IF($C$12="D",$H$13+SUM($F$14:F1414)-SUM($G$14:G1414),$H$13-SUM($F$14:F1414)+SUM($G$14:G1414)))</f>
        <v>0</v>
      </c>
      <c r="I1414" s="7"/>
    </row>
    <row r="1415" spans="1:9">
      <c r="A1415" s="89">
        <f t="shared" si="178"/>
        <v>1402</v>
      </c>
      <c r="B1415" s="185" t="str">
        <f t="shared" si="179"/>
        <v/>
      </c>
      <c r="C1415" s="90" t="str">
        <f t="shared" si="180"/>
        <v/>
      </c>
      <c r="D1415" s="89" t="str">
        <f t="shared" si="181"/>
        <v/>
      </c>
      <c r="E1415" s="91" t="str">
        <f t="shared" si="182"/>
        <v/>
      </c>
      <c r="F1415" s="92" t="str">
        <f t="shared" si="183"/>
        <v/>
      </c>
      <c r="G1415" s="212" t="str">
        <f t="shared" si="184"/>
        <v/>
      </c>
      <c r="H1415" s="92">
        <f>IF(OR(ERR=FALSE,AND(F1415="",G1415="")),0,IF($C$12="D",$H$13+SUM($F$14:F1415)-SUM($G$14:G1415),$H$13-SUM($F$14:F1415)+SUM($G$14:G1415)))</f>
        <v>0</v>
      </c>
      <c r="I1415" s="7"/>
    </row>
    <row r="1416" spans="1:9">
      <c r="A1416" s="89">
        <f t="shared" si="178"/>
        <v>1403</v>
      </c>
      <c r="B1416" s="185" t="str">
        <f t="shared" si="179"/>
        <v/>
      </c>
      <c r="C1416" s="90" t="str">
        <f t="shared" si="180"/>
        <v/>
      </c>
      <c r="D1416" s="89" t="str">
        <f t="shared" si="181"/>
        <v/>
      </c>
      <c r="E1416" s="91" t="str">
        <f t="shared" si="182"/>
        <v/>
      </c>
      <c r="F1416" s="92" t="str">
        <f t="shared" si="183"/>
        <v/>
      </c>
      <c r="G1416" s="212" t="str">
        <f t="shared" si="184"/>
        <v/>
      </c>
      <c r="H1416" s="92">
        <f>IF(OR(ERR=FALSE,AND(F1416="",G1416="")),0,IF($C$12="D",$H$13+SUM($F$14:F1416)-SUM($G$14:G1416),$H$13-SUM($F$14:F1416)+SUM($G$14:G1416)))</f>
        <v>0</v>
      </c>
      <c r="I1416" s="7"/>
    </row>
    <row r="1417" spans="1:9">
      <c r="A1417" s="89">
        <f t="shared" si="178"/>
        <v>1404</v>
      </c>
      <c r="B1417" s="185" t="str">
        <f t="shared" si="179"/>
        <v/>
      </c>
      <c r="C1417" s="90" t="str">
        <f t="shared" si="180"/>
        <v/>
      </c>
      <c r="D1417" s="89" t="str">
        <f t="shared" si="181"/>
        <v/>
      </c>
      <c r="E1417" s="91" t="str">
        <f t="shared" si="182"/>
        <v/>
      </c>
      <c r="F1417" s="92" t="str">
        <f t="shared" si="183"/>
        <v/>
      </c>
      <c r="G1417" s="212" t="str">
        <f t="shared" si="184"/>
        <v/>
      </c>
      <c r="H1417" s="92">
        <f>IF(OR(ERR=FALSE,AND(F1417="",G1417="")),0,IF($C$12="D",$H$13+SUM($F$14:F1417)-SUM($G$14:G1417),$H$13-SUM($F$14:F1417)+SUM($G$14:G1417)))</f>
        <v>0</v>
      </c>
      <c r="I1417" s="7"/>
    </row>
    <row r="1418" spans="1:9">
      <c r="A1418" s="89">
        <f t="shared" si="178"/>
        <v>1405</v>
      </c>
      <c r="B1418" s="185" t="str">
        <f t="shared" si="179"/>
        <v/>
      </c>
      <c r="C1418" s="90" t="str">
        <f t="shared" si="180"/>
        <v/>
      </c>
      <c r="D1418" s="89" t="str">
        <f t="shared" si="181"/>
        <v/>
      </c>
      <c r="E1418" s="91" t="str">
        <f t="shared" si="182"/>
        <v/>
      </c>
      <c r="F1418" s="92" t="str">
        <f t="shared" si="183"/>
        <v/>
      </c>
      <c r="G1418" s="212" t="str">
        <f t="shared" si="184"/>
        <v/>
      </c>
      <c r="H1418" s="92">
        <f>IF(OR(ERR=FALSE,AND(F1418="",G1418="")),0,IF($C$12="D",$H$13+SUM($F$14:F1418)-SUM($G$14:G1418),$H$13-SUM($F$14:F1418)+SUM($G$14:G1418)))</f>
        <v>0</v>
      </c>
      <c r="I1418" s="7"/>
    </row>
    <row r="1419" spans="1:9">
      <c r="A1419" s="89">
        <f t="shared" si="178"/>
        <v>1406</v>
      </c>
      <c r="B1419" s="185" t="str">
        <f t="shared" si="179"/>
        <v/>
      </c>
      <c r="C1419" s="90" t="str">
        <f t="shared" si="180"/>
        <v/>
      </c>
      <c r="D1419" s="89" t="str">
        <f t="shared" si="181"/>
        <v/>
      </c>
      <c r="E1419" s="91" t="str">
        <f t="shared" si="182"/>
        <v/>
      </c>
      <c r="F1419" s="92" t="str">
        <f t="shared" si="183"/>
        <v/>
      </c>
      <c r="G1419" s="212" t="str">
        <f t="shared" si="184"/>
        <v/>
      </c>
      <c r="H1419" s="92">
        <f>IF(OR(ERR=FALSE,AND(F1419="",G1419="")),0,IF($C$12="D",$H$13+SUM($F$14:F1419)-SUM($G$14:G1419),$H$13-SUM($F$14:F1419)+SUM($G$14:G1419)))</f>
        <v>0</v>
      </c>
      <c r="I1419" s="7"/>
    </row>
    <row r="1420" spans="1:9">
      <c r="A1420" s="89">
        <f t="shared" si="178"/>
        <v>1407</v>
      </c>
      <c r="B1420" s="185" t="str">
        <f t="shared" si="179"/>
        <v/>
      </c>
      <c r="C1420" s="90" t="str">
        <f t="shared" si="180"/>
        <v/>
      </c>
      <c r="D1420" s="89" t="str">
        <f t="shared" si="181"/>
        <v/>
      </c>
      <c r="E1420" s="91" t="str">
        <f t="shared" si="182"/>
        <v/>
      </c>
      <c r="F1420" s="92" t="str">
        <f t="shared" si="183"/>
        <v/>
      </c>
      <c r="G1420" s="212" t="str">
        <f t="shared" si="184"/>
        <v/>
      </c>
      <c r="H1420" s="92">
        <f>IF(OR(ERR=FALSE,AND(F1420="",G1420="")),0,IF($C$12="D",$H$13+SUM($F$14:F1420)-SUM($G$14:G1420),$H$13-SUM($F$14:F1420)+SUM($G$14:G1420)))</f>
        <v>0</v>
      </c>
      <c r="I1420" s="7"/>
    </row>
    <row r="1421" spans="1:9">
      <c r="A1421" s="89">
        <f t="shared" si="178"/>
        <v>1408</v>
      </c>
      <c r="B1421" s="185" t="str">
        <f t="shared" si="179"/>
        <v/>
      </c>
      <c r="C1421" s="90" t="str">
        <f t="shared" si="180"/>
        <v/>
      </c>
      <c r="D1421" s="89" t="str">
        <f t="shared" si="181"/>
        <v/>
      </c>
      <c r="E1421" s="91" t="str">
        <f t="shared" si="182"/>
        <v/>
      </c>
      <c r="F1421" s="92" t="str">
        <f t="shared" si="183"/>
        <v/>
      </c>
      <c r="G1421" s="212" t="str">
        <f t="shared" si="184"/>
        <v/>
      </c>
      <c r="H1421" s="92">
        <f>IF(OR(ERR=FALSE,AND(F1421="",G1421="")),0,IF($C$12="D",$H$13+SUM($F$14:F1421)-SUM($G$14:G1421),$H$13-SUM($F$14:F1421)+SUM($G$14:G1421)))</f>
        <v>0</v>
      </c>
      <c r="I1421" s="7"/>
    </row>
    <row r="1422" spans="1:9">
      <c r="A1422" s="89">
        <f t="shared" si="178"/>
        <v>1409</v>
      </c>
      <c r="B1422" s="185" t="str">
        <f t="shared" si="179"/>
        <v/>
      </c>
      <c r="C1422" s="90" t="str">
        <f t="shared" si="180"/>
        <v/>
      </c>
      <c r="D1422" s="89" t="str">
        <f t="shared" si="181"/>
        <v/>
      </c>
      <c r="E1422" s="91" t="str">
        <f t="shared" si="182"/>
        <v/>
      </c>
      <c r="F1422" s="92" t="str">
        <f t="shared" si="183"/>
        <v/>
      </c>
      <c r="G1422" s="212" t="str">
        <f t="shared" si="184"/>
        <v/>
      </c>
      <c r="H1422" s="92">
        <f>IF(OR(ERR=FALSE,AND(F1422="",G1422="")),0,IF($C$12="D",$H$13+SUM($F$14:F1422)-SUM($G$14:G1422),$H$13-SUM($F$14:F1422)+SUM($G$14:G1422)))</f>
        <v>0</v>
      </c>
      <c r="I1422" s="7"/>
    </row>
    <row r="1423" spans="1:9">
      <c r="A1423" s="89">
        <f t="shared" si="178"/>
        <v>1410</v>
      </c>
      <c r="B1423" s="185" t="str">
        <f t="shared" si="179"/>
        <v/>
      </c>
      <c r="C1423" s="90" t="str">
        <f t="shared" si="180"/>
        <v/>
      </c>
      <c r="D1423" s="89" t="str">
        <f t="shared" si="181"/>
        <v/>
      </c>
      <c r="E1423" s="91" t="str">
        <f t="shared" si="182"/>
        <v/>
      </c>
      <c r="F1423" s="92" t="str">
        <f t="shared" si="183"/>
        <v/>
      </c>
      <c r="G1423" s="212" t="str">
        <f t="shared" si="184"/>
        <v/>
      </c>
      <c r="H1423" s="92">
        <f>IF(OR(ERR=FALSE,AND(F1423="",G1423="")),0,IF($C$12="D",$H$13+SUM($F$14:F1423)-SUM($G$14:G1423),$H$13-SUM($F$14:F1423)+SUM($G$14:G1423)))</f>
        <v>0</v>
      </c>
      <c r="I1423" s="7"/>
    </row>
    <row r="1424" spans="1:9">
      <c r="A1424" s="89">
        <f t="shared" si="178"/>
        <v>1411</v>
      </c>
      <c r="B1424" s="185" t="str">
        <f t="shared" si="179"/>
        <v/>
      </c>
      <c r="C1424" s="90" t="str">
        <f t="shared" si="180"/>
        <v/>
      </c>
      <c r="D1424" s="89" t="str">
        <f t="shared" si="181"/>
        <v/>
      </c>
      <c r="E1424" s="91" t="str">
        <f t="shared" si="182"/>
        <v/>
      </c>
      <c r="F1424" s="92" t="str">
        <f t="shared" si="183"/>
        <v/>
      </c>
      <c r="G1424" s="212" t="str">
        <f t="shared" si="184"/>
        <v/>
      </c>
      <c r="H1424" s="92">
        <f>IF(OR(ERR=FALSE,AND(F1424="",G1424="")),0,IF($C$12="D",$H$13+SUM($F$14:F1424)-SUM($G$14:G1424),$H$13-SUM($F$14:F1424)+SUM($G$14:G1424)))</f>
        <v>0</v>
      </c>
      <c r="I1424" s="7"/>
    </row>
    <row r="1425" spans="1:9">
      <c r="A1425" s="89">
        <f t="shared" si="178"/>
        <v>1412</v>
      </c>
      <c r="B1425" s="185" t="str">
        <f t="shared" si="179"/>
        <v/>
      </c>
      <c r="C1425" s="90" t="str">
        <f t="shared" si="180"/>
        <v/>
      </c>
      <c r="D1425" s="89" t="str">
        <f t="shared" si="181"/>
        <v/>
      </c>
      <c r="E1425" s="91" t="str">
        <f t="shared" si="182"/>
        <v/>
      </c>
      <c r="F1425" s="92" t="str">
        <f t="shared" si="183"/>
        <v/>
      </c>
      <c r="G1425" s="212" t="str">
        <f t="shared" si="184"/>
        <v/>
      </c>
      <c r="H1425" s="92">
        <f>IF(OR(ERR=FALSE,AND(F1425="",G1425="")),0,IF($C$12="D",$H$13+SUM($F$14:F1425)-SUM($G$14:G1425),$H$13-SUM($F$14:F1425)+SUM($G$14:G1425)))</f>
        <v>0</v>
      </c>
      <c r="I1425" s="7"/>
    </row>
    <row r="1426" spans="1:9">
      <c r="A1426" s="89">
        <f t="shared" si="178"/>
        <v>1413</v>
      </c>
      <c r="B1426" s="185" t="str">
        <f t="shared" si="179"/>
        <v/>
      </c>
      <c r="C1426" s="90" t="str">
        <f t="shared" si="180"/>
        <v/>
      </c>
      <c r="D1426" s="89" t="str">
        <f t="shared" si="181"/>
        <v/>
      </c>
      <c r="E1426" s="91" t="str">
        <f t="shared" si="182"/>
        <v/>
      </c>
      <c r="F1426" s="92" t="str">
        <f t="shared" si="183"/>
        <v/>
      </c>
      <c r="G1426" s="212" t="str">
        <f t="shared" si="184"/>
        <v/>
      </c>
      <c r="H1426" s="92">
        <f>IF(OR(ERR=FALSE,AND(F1426="",G1426="")),0,IF($C$12="D",$H$13+SUM($F$14:F1426)-SUM($G$14:G1426),$H$13-SUM($F$14:F1426)+SUM($G$14:G1426)))</f>
        <v>0</v>
      </c>
      <c r="I1426" s="7"/>
    </row>
    <row r="1427" spans="1:9">
      <c r="A1427" s="89">
        <f t="shared" si="178"/>
        <v>1414</v>
      </c>
      <c r="B1427" s="185" t="str">
        <f t="shared" si="179"/>
        <v/>
      </c>
      <c r="C1427" s="90" t="str">
        <f t="shared" si="180"/>
        <v/>
      </c>
      <c r="D1427" s="89" t="str">
        <f t="shared" si="181"/>
        <v/>
      </c>
      <c r="E1427" s="91" t="str">
        <f t="shared" si="182"/>
        <v/>
      </c>
      <c r="F1427" s="92" t="str">
        <f t="shared" si="183"/>
        <v/>
      </c>
      <c r="G1427" s="212" t="str">
        <f t="shared" si="184"/>
        <v/>
      </c>
      <c r="H1427" s="92">
        <f>IF(OR(ERR=FALSE,AND(F1427="",G1427="")),0,IF($C$12="D",$H$13+SUM($F$14:F1427)-SUM($G$14:G1427),$H$13-SUM($F$14:F1427)+SUM($G$14:G1427)))</f>
        <v>0</v>
      </c>
      <c r="I1427" s="7"/>
    </row>
    <row r="1428" spans="1:9">
      <c r="A1428" s="89">
        <f t="shared" si="178"/>
        <v>1415</v>
      </c>
      <c r="B1428" s="185" t="str">
        <f t="shared" si="179"/>
        <v/>
      </c>
      <c r="C1428" s="90" t="str">
        <f t="shared" si="180"/>
        <v/>
      </c>
      <c r="D1428" s="89" t="str">
        <f t="shared" si="181"/>
        <v/>
      </c>
      <c r="E1428" s="91" t="str">
        <f t="shared" si="182"/>
        <v/>
      </c>
      <c r="F1428" s="92" t="str">
        <f t="shared" si="183"/>
        <v/>
      </c>
      <c r="G1428" s="212" t="str">
        <f t="shared" si="184"/>
        <v/>
      </c>
      <c r="H1428" s="92">
        <f>IF(OR(ERR=FALSE,AND(F1428="",G1428="")),0,IF($C$12="D",$H$13+SUM($F$14:F1428)-SUM($G$14:G1428),$H$13-SUM($F$14:F1428)+SUM($G$14:G1428)))</f>
        <v>0</v>
      </c>
      <c r="I1428" s="7"/>
    </row>
    <row r="1429" spans="1:9">
      <c r="A1429" s="89">
        <f t="shared" si="178"/>
        <v>1416</v>
      </c>
      <c r="B1429" s="185" t="str">
        <f t="shared" si="179"/>
        <v/>
      </c>
      <c r="C1429" s="90" t="str">
        <f t="shared" si="180"/>
        <v/>
      </c>
      <c r="D1429" s="89" t="str">
        <f t="shared" si="181"/>
        <v/>
      </c>
      <c r="E1429" s="91" t="str">
        <f t="shared" si="182"/>
        <v/>
      </c>
      <c r="F1429" s="92" t="str">
        <f t="shared" si="183"/>
        <v/>
      </c>
      <c r="G1429" s="212" t="str">
        <f t="shared" si="184"/>
        <v/>
      </c>
      <c r="H1429" s="92">
        <f>IF(OR(ERR=FALSE,AND(F1429="",G1429="")),0,IF($C$12="D",$H$13+SUM($F$14:F1429)-SUM($G$14:G1429),$H$13-SUM($F$14:F1429)+SUM($G$14:G1429)))</f>
        <v>0</v>
      </c>
      <c r="I1429" s="7"/>
    </row>
    <row r="1430" spans="1:9">
      <c r="A1430" s="89">
        <f t="shared" si="178"/>
        <v>1417</v>
      </c>
      <c r="B1430" s="185" t="str">
        <f t="shared" si="179"/>
        <v/>
      </c>
      <c r="C1430" s="90" t="str">
        <f t="shared" si="180"/>
        <v/>
      </c>
      <c r="D1430" s="89" t="str">
        <f t="shared" si="181"/>
        <v/>
      </c>
      <c r="E1430" s="91" t="str">
        <f t="shared" si="182"/>
        <v/>
      </c>
      <c r="F1430" s="92" t="str">
        <f t="shared" si="183"/>
        <v/>
      </c>
      <c r="G1430" s="212" t="str">
        <f t="shared" si="184"/>
        <v/>
      </c>
      <c r="H1430" s="92">
        <f>IF(OR(ERR=FALSE,AND(F1430="",G1430="")),0,IF($C$12="D",$H$13+SUM($F$14:F1430)-SUM($G$14:G1430),$H$13-SUM($F$14:F1430)+SUM($G$14:G1430)))</f>
        <v>0</v>
      </c>
      <c r="I1430" s="7"/>
    </row>
    <row r="1431" spans="1:9">
      <c r="A1431" s="89">
        <f t="shared" si="178"/>
        <v>1418</v>
      </c>
      <c r="B1431" s="185" t="str">
        <f t="shared" si="179"/>
        <v/>
      </c>
      <c r="C1431" s="90" t="str">
        <f t="shared" si="180"/>
        <v/>
      </c>
      <c r="D1431" s="89" t="str">
        <f t="shared" si="181"/>
        <v/>
      </c>
      <c r="E1431" s="91" t="str">
        <f t="shared" si="182"/>
        <v/>
      </c>
      <c r="F1431" s="92" t="str">
        <f t="shared" si="183"/>
        <v/>
      </c>
      <c r="G1431" s="212" t="str">
        <f t="shared" si="184"/>
        <v/>
      </c>
      <c r="H1431" s="92">
        <f>IF(OR(ERR=FALSE,AND(F1431="",G1431="")),0,IF($C$12="D",$H$13+SUM($F$14:F1431)-SUM($G$14:G1431),$H$13-SUM($F$14:F1431)+SUM($G$14:G1431)))</f>
        <v>0</v>
      </c>
      <c r="I1431" s="7"/>
    </row>
    <row r="1432" spans="1:9">
      <c r="A1432" s="89">
        <f t="shared" si="178"/>
        <v>1419</v>
      </c>
      <c r="B1432" s="185" t="str">
        <f t="shared" si="179"/>
        <v/>
      </c>
      <c r="C1432" s="90" t="str">
        <f t="shared" si="180"/>
        <v/>
      </c>
      <c r="D1432" s="89" t="str">
        <f t="shared" si="181"/>
        <v/>
      </c>
      <c r="E1432" s="91" t="str">
        <f t="shared" si="182"/>
        <v/>
      </c>
      <c r="F1432" s="92" t="str">
        <f t="shared" si="183"/>
        <v/>
      </c>
      <c r="G1432" s="212" t="str">
        <f t="shared" si="184"/>
        <v/>
      </c>
      <c r="H1432" s="92">
        <f>IF(OR(ERR=FALSE,AND(F1432="",G1432="")),0,IF($C$12="D",$H$13+SUM($F$14:F1432)-SUM($G$14:G1432),$H$13-SUM($F$14:F1432)+SUM($G$14:G1432)))</f>
        <v>0</v>
      </c>
      <c r="I1432" s="7"/>
    </row>
    <row r="1433" spans="1:9">
      <c r="A1433" s="89">
        <f t="shared" si="178"/>
        <v>1420</v>
      </c>
      <c r="B1433" s="185" t="str">
        <f t="shared" si="179"/>
        <v/>
      </c>
      <c r="C1433" s="90" t="str">
        <f t="shared" si="180"/>
        <v/>
      </c>
      <c r="D1433" s="89" t="str">
        <f t="shared" si="181"/>
        <v/>
      </c>
      <c r="E1433" s="91" t="str">
        <f t="shared" si="182"/>
        <v/>
      </c>
      <c r="F1433" s="92" t="str">
        <f t="shared" si="183"/>
        <v/>
      </c>
      <c r="G1433" s="212" t="str">
        <f t="shared" si="184"/>
        <v/>
      </c>
      <c r="H1433" s="92">
        <f>IF(OR(ERR=FALSE,AND(F1433="",G1433="")),0,IF($C$12="D",$H$13+SUM($F$14:F1433)-SUM($G$14:G1433),$H$13-SUM($F$14:F1433)+SUM($G$14:G1433)))</f>
        <v>0</v>
      </c>
      <c r="I1433" s="7"/>
    </row>
    <row r="1434" spans="1:9">
      <c r="A1434" s="89">
        <f t="shared" si="178"/>
        <v>1421</v>
      </c>
      <c r="B1434" s="185" t="str">
        <f t="shared" si="179"/>
        <v/>
      </c>
      <c r="C1434" s="90" t="str">
        <f t="shared" si="180"/>
        <v/>
      </c>
      <c r="D1434" s="89" t="str">
        <f t="shared" si="181"/>
        <v/>
      </c>
      <c r="E1434" s="91" t="str">
        <f t="shared" si="182"/>
        <v/>
      </c>
      <c r="F1434" s="92" t="str">
        <f t="shared" si="183"/>
        <v/>
      </c>
      <c r="G1434" s="212" t="str">
        <f t="shared" si="184"/>
        <v/>
      </c>
      <c r="H1434" s="92">
        <f>IF(OR(ERR=FALSE,AND(F1434="",G1434="")),0,IF($C$12="D",$H$13+SUM($F$14:F1434)-SUM($G$14:G1434),$H$13-SUM($F$14:F1434)+SUM($G$14:G1434)))</f>
        <v>0</v>
      </c>
      <c r="I1434" s="7"/>
    </row>
    <row r="1435" spans="1:9">
      <c r="A1435" s="89">
        <f t="shared" si="178"/>
        <v>1422</v>
      </c>
      <c r="B1435" s="185" t="str">
        <f t="shared" si="179"/>
        <v/>
      </c>
      <c r="C1435" s="90" t="str">
        <f t="shared" si="180"/>
        <v/>
      </c>
      <c r="D1435" s="89" t="str">
        <f t="shared" si="181"/>
        <v/>
      </c>
      <c r="E1435" s="91" t="str">
        <f t="shared" si="182"/>
        <v/>
      </c>
      <c r="F1435" s="92" t="str">
        <f t="shared" si="183"/>
        <v/>
      </c>
      <c r="G1435" s="212" t="str">
        <f t="shared" si="184"/>
        <v/>
      </c>
      <c r="H1435" s="92">
        <f>IF(OR(ERR=FALSE,AND(F1435="",G1435="")),0,IF($C$12="D",$H$13+SUM($F$14:F1435)-SUM($G$14:G1435),$H$13-SUM($F$14:F1435)+SUM($G$14:G1435)))</f>
        <v>0</v>
      </c>
      <c r="I1435" s="7"/>
    </row>
    <row r="1436" spans="1:9">
      <c r="A1436" s="89">
        <f t="shared" si="178"/>
        <v>1423</v>
      </c>
      <c r="B1436" s="185" t="str">
        <f t="shared" si="179"/>
        <v/>
      </c>
      <c r="C1436" s="90" t="str">
        <f t="shared" si="180"/>
        <v/>
      </c>
      <c r="D1436" s="89" t="str">
        <f t="shared" si="181"/>
        <v/>
      </c>
      <c r="E1436" s="91" t="str">
        <f t="shared" si="182"/>
        <v/>
      </c>
      <c r="F1436" s="92" t="str">
        <f t="shared" si="183"/>
        <v/>
      </c>
      <c r="G1436" s="212" t="str">
        <f t="shared" si="184"/>
        <v/>
      </c>
      <c r="H1436" s="92">
        <f>IF(OR(ERR=FALSE,AND(F1436="",G1436="")),0,IF($C$12="D",$H$13+SUM($F$14:F1436)-SUM($G$14:G1436),$H$13-SUM($F$14:F1436)+SUM($G$14:G1436)))</f>
        <v>0</v>
      </c>
      <c r="I1436" s="7"/>
    </row>
    <row r="1437" spans="1:9">
      <c r="A1437" s="89">
        <f t="shared" si="178"/>
        <v>1424</v>
      </c>
      <c r="B1437" s="185" t="str">
        <f t="shared" si="179"/>
        <v/>
      </c>
      <c r="C1437" s="90" t="str">
        <f t="shared" si="180"/>
        <v/>
      </c>
      <c r="D1437" s="89" t="str">
        <f t="shared" si="181"/>
        <v/>
      </c>
      <c r="E1437" s="91" t="str">
        <f t="shared" si="182"/>
        <v/>
      </c>
      <c r="F1437" s="92" t="str">
        <f t="shared" si="183"/>
        <v/>
      </c>
      <c r="G1437" s="212" t="str">
        <f t="shared" si="184"/>
        <v/>
      </c>
      <c r="H1437" s="92">
        <f>IF(OR(ERR=FALSE,AND(F1437="",G1437="")),0,IF($C$12="D",$H$13+SUM($F$14:F1437)-SUM($G$14:G1437),$H$13-SUM($F$14:F1437)+SUM($G$14:G1437)))</f>
        <v>0</v>
      </c>
      <c r="I1437" s="7"/>
    </row>
    <row r="1438" spans="1:9">
      <c r="A1438" s="89">
        <f t="shared" si="178"/>
        <v>1425</v>
      </c>
      <c r="B1438" s="185" t="str">
        <f t="shared" si="179"/>
        <v/>
      </c>
      <c r="C1438" s="90" t="str">
        <f t="shared" si="180"/>
        <v/>
      </c>
      <c r="D1438" s="89" t="str">
        <f t="shared" si="181"/>
        <v/>
      </c>
      <c r="E1438" s="91" t="str">
        <f t="shared" si="182"/>
        <v/>
      </c>
      <c r="F1438" s="92" t="str">
        <f t="shared" si="183"/>
        <v/>
      </c>
      <c r="G1438" s="212" t="str">
        <f t="shared" si="184"/>
        <v/>
      </c>
      <c r="H1438" s="92">
        <f>IF(OR(ERR=FALSE,AND(F1438="",G1438="")),0,IF($C$12="D",$H$13+SUM($F$14:F1438)-SUM($G$14:G1438),$H$13-SUM($F$14:F1438)+SUM($G$14:G1438)))</f>
        <v>0</v>
      </c>
      <c r="I1438" s="7"/>
    </row>
    <row r="1439" spans="1:9">
      <c r="A1439" s="89">
        <f t="shared" si="178"/>
        <v>1426</v>
      </c>
      <c r="B1439" s="185" t="str">
        <f t="shared" si="179"/>
        <v/>
      </c>
      <c r="C1439" s="90" t="str">
        <f t="shared" si="180"/>
        <v/>
      </c>
      <c r="D1439" s="89" t="str">
        <f t="shared" si="181"/>
        <v/>
      </c>
      <c r="E1439" s="91" t="str">
        <f t="shared" si="182"/>
        <v/>
      </c>
      <c r="F1439" s="92" t="str">
        <f t="shared" si="183"/>
        <v/>
      </c>
      <c r="G1439" s="212" t="str">
        <f t="shared" si="184"/>
        <v/>
      </c>
      <c r="H1439" s="92">
        <f>IF(OR(ERR=FALSE,AND(F1439="",G1439="")),0,IF($C$12="D",$H$13+SUM($F$14:F1439)-SUM($G$14:G1439),$H$13-SUM($F$14:F1439)+SUM($G$14:G1439)))</f>
        <v>0</v>
      </c>
      <c r="I1439" s="7"/>
    </row>
    <row r="1440" spans="1:9">
      <c r="A1440" s="89">
        <f t="shared" si="178"/>
        <v>1427</v>
      </c>
      <c r="B1440" s="185" t="str">
        <f t="shared" si="179"/>
        <v/>
      </c>
      <c r="C1440" s="90" t="str">
        <f t="shared" si="180"/>
        <v/>
      </c>
      <c r="D1440" s="89" t="str">
        <f t="shared" si="181"/>
        <v/>
      </c>
      <c r="E1440" s="91" t="str">
        <f t="shared" si="182"/>
        <v/>
      </c>
      <c r="F1440" s="92" t="str">
        <f t="shared" si="183"/>
        <v/>
      </c>
      <c r="G1440" s="212" t="str">
        <f t="shared" si="184"/>
        <v/>
      </c>
      <c r="H1440" s="92">
        <f>IF(OR(ERR=FALSE,AND(F1440="",G1440="")),0,IF($C$12="D",$H$13+SUM($F$14:F1440)-SUM($G$14:G1440),$H$13-SUM($F$14:F1440)+SUM($G$14:G1440)))</f>
        <v>0</v>
      </c>
      <c r="I1440" s="7"/>
    </row>
    <row r="1441" spans="1:9">
      <c r="A1441" s="89">
        <f t="shared" si="178"/>
        <v>1428</v>
      </c>
      <c r="B1441" s="185" t="str">
        <f t="shared" si="179"/>
        <v/>
      </c>
      <c r="C1441" s="90" t="str">
        <f t="shared" si="180"/>
        <v/>
      </c>
      <c r="D1441" s="89" t="str">
        <f t="shared" si="181"/>
        <v/>
      </c>
      <c r="E1441" s="91" t="str">
        <f t="shared" si="182"/>
        <v/>
      </c>
      <c r="F1441" s="92" t="str">
        <f t="shared" si="183"/>
        <v/>
      </c>
      <c r="G1441" s="212" t="str">
        <f t="shared" si="184"/>
        <v/>
      </c>
      <c r="H1441" s="92">
        <f>IF(OR(ERR=FALSE,AND(F1441="",G1441="")),0,IF($C$12="D",$H$13+SUM($F$14:F1441)-SUM($G$14:G1441),$H$13-SUM($F$14:F1441)+SUM($G$14:G1441)))</f>
        <v>0</v>
      </c>
      <c r="I1441" s="7"/>
    </row>
    <row r="1442" spans="1:9">
      <c r="A1442" s="89">
        <f t="shared" si="178"/>
        <v>1429</v>
      </c>
      <c r="B1442" s="185" t="str">
        <f t="shared" si="179"/>
        <v/>
      </c>
      <c r="C1442" s="90" t="str">
        <f t="shared" si="180"/>
        <v/>
      </c>
      <c r="D1442" s="89" t="str">
        <f t="shared" si="181"/>
        <v/>
      </c>
      <c r="E1442" s="91" t="str">
        <f t="shared" si="182"/>
        <v/>
      </c>
      <c r="F1442" s="92" t="str">
        <f t="shared" si="183"/>
        <v/>
      </c>
      <c r="G1442" s="212" t="str">
        <f t="shared" si="184"/>
        <v/>
      </c>
      <c r="H1442" s="92">
        <f>IF(OR(ERR=FALSE,AND(F1442="",G1442="")),0,IF($C$12="D",$H$13+SUM($F$14:F1442)-SUM($G$14:G1442),$H$13-SUM($F$14:F1442)+SUM($G$14:G1442)))</f>
        <v>0</v>
      </c>
      <c r="I1442" s="7"/>
    </row>
    <row r="1443" spans="1:9">
      <c r="A1443" s="89">
        <f t="shared" si="178"/>
        <v>1430</v>
      </c>
      <c r="B1443" s="185" t="str">
        <f t="shared" si="179"/>
        <v/>
      </c>
      <c r="C1443" s="90" t="str">
        <f t="shared" si="180"/>
        <v/>
      </c>
      <c r="D1443" s="89" t="str">
        <f t="shared" si="181"/>
        <v/>
      </c>
      <c r="E1443" s="91" t="str">
        <f t="shared" si="182"/>
        <v/>
      </c>
      <c r="F1443" s="92" t="str">
        <f t="shared" si="183"/>
        <v/>
      </c>
      <c r="G1443" s="212" t="str">
        <f t="shared" si="184"/>
        <v/>
      </c>
      <c r="H1443" s="92">
        <f>IF(OR(ERR=FALSE,AND(F1443="",G1443="")),0,IF($C$12="D",$H$13+SUM($F$14:F1443)-SUM($G$14:G1443),$H$13-SUM($F$14:F1443)+SUM($G$14:G1443)))</f>
        <v>0</v>
      </c>
      <c r="I1443" s="7"/>
    </row>
    <row r="1444" spans="1:9">
      <c r="A1444" s="89">
        <f t="shared" si="178"/>
        <v>1431</v>
      </c>
      <c r="B1444" s="185" t="str">
        <f t="shared" si="179"/>
        <v/>
      </c>
      <c r="C1444" s="90" t="str">
        <f t="shared" si="180"/>
        <v/>
      </c>
      <c r="D1444" s="89" t="str">
        <f t="shared" si="181"/>
        <v/>
      </c>
      <c r="E1444" s="91" t="str">
        <f t="shared" si="182"/>
        <v/>
      </c>
      <c r="F1444" s="92" t="str">
        <f t="shared" si="183"/>
        <v/>
      </c>
      <c r="G1444" s="212" t="str">
        <f t="shared" si="184"/>
        <v/>
      </c>
      <c r="H1444" s="92">
        <f>IF(OR(ERR=FALSE,AND(F1444="",G1444="")),0,IF($C$12="D",$H$13+SUM($F$14:F1444)-SUM($G$14:G1444),$H$13-SUM($F$14:F1444)+SUM($G$14:G1444)))</f>
        <v>0</v>
      </c>
      <c r="I1444" s="7"/>
    </row>
    <row r="1445" spans="1:9">
      <c r="A1445" s="89">
        <f t="shared" si="178"/>
        <v>1432</v>
      </c>
      <c r="B1445" s="185" t="str">
        <f t="shared" si="179"/>
        <v/>
      </c>
      <c r="C1445" s="90" t="str">
        <f t="shared" si="180"/>
        <v/>
      </c>
      <c r="D1445" s="89" t="str">
        <f t="shared" si="181"/>
        <v/>
      </c>
      <c r="E1445" s="91" t="str">
        <f t="shared" si="182"/>
        <v/>
      </c>
      <c r="F1445" s="92" t="str">
        <f t="shared" si="183"/>
        <v/>
      </c>
      <c r="G1445" s="212" t="str">
        <f t="shared" si="184"/>
        <v/>
      </c>
      <c r="H1445" s="92">
        <f>IF(OR(ERR=FALSE,AND(F1445="",G1445="")),0,IF($C$12="D",$H$13+SUM($F$14:F1445)-SUM($G$14:G1445),$H$13-SUM($F$14:F1445)+SUM($G$14:G1445)))</f>
        <v>0</v>
      </c>
      <c r="I1445" s="7"/>
    </row>
    <row r="1446" spans="1:9">
      <c r="A1446" s="89">
        <f t="shared" si="178"/>
        <v>1433</v>
      </c>
      <c r="B1446" s="185" t="str">
        <f t="shared" si="179"/>
        <v/>
      </c>
      <c r="C1446" s="90" t="str">
        <f t="shared" si="180"/>
        <v/>
      </c>
      <c r="D1446" s="89" t="str">
        <f t="shared" si="181"/>
        <v/>
      </c>
      <c r="E1446" s="91" t="str">
        <f t="shared" si="182"/>
        <v/>
      </c>
      <c r="F1446" s="92" t="str">
        <f t="shared" si="183"/>
        <v/>
      </c>
      <c r="G1446" s="212" t="str">
        <f t="shared" si="184"/>
        <v/>
      </c>
      <c r="H1446" s="92">
        <f>IF(OR(ERR=FALSE,AND(F1446="",G1446="")),0,IF($C$12="D",$H$13+SUM($F$14:F1446)-SUM($G$14:G1446),$H$13-SUM($F$14:F1446)+SUM($G$14:G1446)))</f>
        <v>0</v>
      </c>
      <c r="I1446" s="7"/>
    </row>
    <row r="1447" spans="1:9">
      <c r="A1447" s="89">
        <f t="shared" si="178"/>
        <v>1434</v>
      </c>
      <c r="B1447" s="185" t="str">
        <f t="shared" si="179"/>
        <v/>
      </c>
      <c r="C1447" s="90" t="str">
        <f t="shared" si="180"/>
        <v/>
      </c>
      <c r="D1447" s="89" t="str">
        <f t="shared" si="181"/>
        <v/>
      </c>
      <c r="E1447" s="91" t="str">
        <f t="shared" si="182"/>
        <v/>
      </c>
      <c r="F1447" s="92" t="str">
        <f t="shared" si="183"/>
        <v/>
      </c>
      <c r="G1447" s="212" t="str">
        <f t="shared" si="184"/>
        <v/>
      </c>
      <c r="H1447" s="92">
        <f>IF(OR(ERR=FALSE,AND(F1447="",G1447="")),0,IF($C$12="D",$H$13+SUM($F$14:F1447)-SUM($G$14:G1447),$H$13-SUM($F$14:F1447)+SUM($G$14:G1447)))</f>
        <v>0</v>
      </c>
      <c r="I1447" s="7"/>
    </row>
    <row r="1448" spans="1:9">
      <c r="A1448" s="89">
        <f t="shared" si="178"/>
        <v>1435</v>
      </c>
      <c r="B1448" s="185" t="str">
        <f t="shared" si="179"/>
        <v/>
      </c>
      <c r="C1448" s="90" t="str">
        <f t="shared" si="180"/>
        <v/>
      </c>
      <c r="D1448" s="89" t="str">
        <f t="shared" si="181"/>
        <v/>
      </c>
      <c r="E1448" s="91" t="str">
        <f t="shared" si="182"/>
        <v/>
      </c>
      <c r="F1448" s="92" t="str">
        <f t="shared" si="183"/>
        <v/>
      </c>
      <c r="G1448" s="212" t="str">
        <f t="shared" si="184"/>
        <v/>
      </c>
      <c r="H1448" s="92">
        <f>IF(OR(ERR=FALSE,AND(F1448="",G1448="")),0,IF($C$12="D",$H$13+SUM($F$14:F1448)-SUM($G$14:G1448),$H$13-SUM($F$14:F1448)+SUM($G$14:G1448)))</f>
        <v>0</v>
      </c>
      <c r="I1448" s="7"/>
    </row>
    <row r="1449" spans="1:9">
      <c r="A1449" s="89">
        <f t="shared" si="178"/>
        <v>1436</v>
      </c>
      <c r="B1449" s="185" t="str">
        <f t="shared" si="179"/>
        <v/>
      </c>
      <c r="C1449" s="90" t="str">
        <f t="shared" si="180"/>
        <v/>
      </c>
      <c r="D1449" s="89" t="str">
        <f t="shared" si="181"/>
        <v/>
      </c>
      <c r="E1449" s="91" t="str">
        <f t="shared" si="182"/>
        <v/>
      </c>
      <c r="F1449" s="92" t="str">
        <f t="shared" si="183"/>
        <v/>
      </c>
      <c r="G1449" s="212" t="str">
        <f t="shared" si="184"/>
        <v/>
      </c>
      <c r="H1449" s="92">
        <f>IF(OR(ERR=FALSE,AND(F1449="",G1449="")),0,IF($C$12="D",$H$13+SUM($F$14:F1449)-SUM($G$14:G1449),$H$13-SUM($F$14:F1449)+SUM($G$14:G1449)))</f>
        <v>0</v>
      </c>
      <c r="I1449" s="7"/>
    </row>
    <row r="1450" spans="1:9">
      <c r="A1450" s="89">
        <f t="shared" si="178"/>
        <v>1437</v>
      </c>
      <c r="B1450" s="185" t="str">
        <f t="shared" si="179"/>
        <v/>
      </c>
      <c r="C1450" s="90" t="str">
        <f t="shared" si="180"/>
        <v/>
      </c>
      <c r="D1450" s="89" t="str">
        <f t="shared" si="181"/>
        <v/>
      </c>
      <c r="E1450" s="91" t="str">
        <f t="shared" si="182"/>
        <v/>
      </c>
      <c r="F1450" s="92" t="str">
        <f t="shared" si="183"/>
        <v/>
      </c>
      <c r="G1450" s="212" t="str">
        <f t="shared" si="184"/>
        <v/>
      </c>
      <c r="H1450" s="92">
        <f>IF(OR(ERR=FALSE,AND(F1450="",G1450="")),0,IF($C$12="D",$H$13+SUM($F$14:F1450)-SUM($G$14:G1450),$H$13-SUM($F$14:F1450)+SUM($G$14:G1450)))</f>
        <v>0</v>
      </c>
      <c r="I1450" s="7"/>
    </row>
    <row r="1451" spans="1:9">
      <c r="A1451" s="89">
        <f t="shared" si="178"/>
        <v>1438</v>
      </c>
      <c r="B1451" s="185" t="str">
        <f t="shared" si="179"/>
        <v/>
      </c>
      <c r="C1451" s="90" t="str">
        <f t="shared" si="180"/>
        <v/>
      </c>
      <c r="D1451" s="89" t="str">
        <f t="shared" si="181"/>
        <v/>
      </c>
      <c r="E1451" s="91" t="str">
        <f t="shared" si="182"/>
        <v/>
      </c>
      <c r="F1451" s="92" t="str">
        <f t="shared" si="183"/>
        <v/>
      </c>
      <c r="G1451" s="212" t="str">
        <f t="shared" si="184"/>
        <v/>
      </c>
      <c r="H1451" s="92">
        <f>IF(OR(ERR=FALSE,AND(F1451="",G1451="")),0,IF($C$12="D",$H$13+SUM($F$14:F1451)-SUM($G$14:G1451),$H$13-SUM($F$14:F1451)+SUM($G$14:G1451)))</f>
        <v>0</v>
      </c>
      <c r="I1451" s="7"/>
    </row>
    <row r="1452" spans="1:9">
      <c r="A1452" s="89">
        <f t="shared" ref="A1452:A1515" si="185">A1451+1</f>
        <v>1439</v>
      </c>
      <c r="B1452" s="185" t="str">
        <f t="shared" si="179"/>
        <v/>
      </c>
      <c r="C1452" s="90" t="str">
        <f t="shared" si="180"/>
        <v/>
      </c>
      <c r="D1452" s="89" t="str">
        <f t="shared" si="181"/>
        <v/>
      </c>
      <c r="E1452" s="91" t="str">
        <f t="shared" si="182"/>
        <v/>
      </c>
      <c r="F1452" s="92" t="str">
        <f t="shared" si="183"/>
        <v/>
      </c>
      <c r="G1452" s="212" t="str">
        <f t="shared" si="184"/>
        <v/>
      </c>
      <c r="H1452" s="92">
        <f>IF(OR(ERR=FALSE,AND(F1452="",G1452="")),0,IF($C$12="D",$H$13+SUM($F$14:F1452)-SUM($G$14:G1452),$H$13-SUM($F$14:F1452)+SUM($G$14:G1452)))</f>
        <v>0</v>
      </c>
      <c r="I1452" s="7"/>
    </row>
    <row r="1453" spans="1:9">
      <c r="A1453" s="89">
        <f t="shared" si="185"/>
        <v>1440</v>
      </c>
      <c r="B1453" s="185" t="str">
        <f t="shared" si="179"/>
        <v/>
      </c>
      <c r="C1453" s="90" t="str">
        <f t="shared" si="180"/>
        <v/>
      </c>
      <c r="D1453" s="89" t="str">
        <f t="shared" si="181"/>
        <v/>
      </c>
      <c r="E1453" s="91" t="str">
        <f t="shared" si="182"/>
        <v/>
      </c>
      <c r="F1453" s="92" t="str">
        <f t="shared" si="183"/>
        <v/>
      </c>
      <c r="G1453" s="212" t="str">
        <f t="shared" si="184"/>
        <v/>
      </c>
      <c r="H1453" s="92">
        <f>IF(OR(ERR=FALSE,AND(F1453="",G1453="")),0,IF($C$12="D",$H$13+SUM($F$14:F1453)-SUM($G$14:G1453),$H$13-SUM($F$14:F1453)+SUM($G$14:G1453)))</f>
        <v>0</v>
      </c>
      <c r="I1453" s="7"/>
    </row>
    <row r="1454" spans="1:9">
      <c r="A1454" s="89">
        <f t="shared" si="185"/>
        <v>1441</v>
      </c>
      <c r="B1454" s="185" t="str">
        <f t="shared" si="179"/>
        <v/>
      </c>
      <c r="C1454" s="90" t="str">
        <f t="shared" si="180"/>
        <v/>
      </c>
      <c r="D1454" s="89" t="str">
        <f t="shared" si="181"/>
        <v/>
      </c>
      <c r="E1454" s="91" t="str">
        <f t="shared" si="182"/>
        <v/>
      </c>
      <c r="F1454" s="92" t="str">
        <f t="shared" si="183"/>
        <v/>
      </c>
      <c r="G1454" s="212" t="str">
        <f t="shared" si="184"/>
        <v/>
      </c>
      <c r="H1454" s="92">
        <f>IF(OR(ERR=FALSE,AND(F1454="",G1454="")),0,IF($C$12="D",$H$13+SUM($F$14:F1454)-SUM($G$14:G1454),$H$13-SUM($F$14:F1454)+SUM($G$14:G1454)))</f>
        <v>0</v>
      </c>
      <c r="I1454" s="7"/>
    </row>
    <row r="1455" spans="1:9">
      <c r="A1455" s="89">
        <f t="shared" si="185"/>
        <v>1442</v>
      </c>
      <c r="B1455" s="185" t="str">
        <f t="shared" si="179"/>
        <v/>
      </c>
      <c r="C1455" s="90" t="str">
        <f t="shared" si="180"/>
        <v/>
      </c>
      <c r="D1455" s="89" t="str">
        <f t="shared" si="181"/>
        <v/>
      </c>
      <c r="E1455" s="91" t="str">
        <f t="shared" si="182"/>
        <v/>
      </c>
      <c r="F1455" s="92" t="str">
        <f t="shared" si="183"/>
        <v/>
      </c>
      <c r="G1455" s="212" t="str">
        <f t="shared" si="184"/>
        <v/>
      </c>
      <c r="H1455" s="92">
        <f>IF(OR(ERR=FALSE,AND(F1455="",G1455="")),0,IF($C$12="D",$H$13+SUM($F$14:F1455)-SUM($G$14:G1455),$H$13-SUM($F$14:F1455)+SUM($G$14:G1455)))</f>
        <v>0</v>
      </c>
      <c r="I1455" s="7"/>
    </row>
    <row r="1456" spans="1:9">
      <c r="A1456" s="89">
        <f t="shared" si="185"/>
        <v>1443</v>
      </c>
      <c r="B1456" s="185" t="str">
        <f t="shared" si="179"/>
        <v/>
      </c>
      <c r="C1456" s="90" t="str">
        <f t="shared" si="180"/>
        <v/>
      </c>
      <c r="D1456" s="89" t="str">
        <f t="shared" si="181"/>
        <v/>
      </c>
      <c r="E1456" s="91" t="str">
        <f t="shared" si="182"/>
        <v/>
      </c>
      <c r="F1456" s="92" t="str">
        <f t="shared" si="183"/>
        <v/>
      </c>
      <c r="G1456" s="212" t="str">
        <f t="shared" si="184"/>
        <v/>
      </c>
      <c r="H1456" s="92">
        <f>IF(OR(ERR=FALSE,AND(F1456="",G1456="")),0,IF($C$12="D",$H$13+SUM($F$14:F1456)-SUM($G$14:G1456),$H$13-SUM($F$14:F1456)+SUM($G$14:G1456)))</f>
        <v>0</v>
      </c>
      <c r="I1456" s="7"/>
    </row>
    <row r="1457" spans="1:9">
      <c r="A1457" s="89">
        <f t="shared" si="185"/>
        <v>1444</v>
      </c>
      <c r="B1457" s="185" t="str">
        <f t="shared" si="179"/>
        <v/>
      </c>
      <c r="C1457" s="90" t="str">
        <f t="shared" si="180"/>
        <v/>
      </c>
      <c r="D1457" s="89" t="str">
        <f t="shared" si="181"/>
        <v/>
      </c>
      <c r="E1457" s="91" t="str">
        <f t="shared" si="182"/>
        <v/>
      </c>
      <c r="F1457" s="92" t="str">
        <f t="shared" si="183"/>
        <v/>
      </c>
      <c r="G1457" s="212" t="str">
        <f t="shared" si="184"/>
        <v/>
      </c>
      <c r="H1457" s="92">
        <f>IF(OR(ERR=FALSE,AND(F1457="",G1457="")),0,IF($C$12="D",$H$13+SUM($F$14:F1457)-SUM($G$14:G1457),$H$13-SUM($F$14:F1457)+SUM($G$14:G1457)))</f>
        <v>0</v>
      </c>
      <c r="I1457" s="7"/>
    </row>
    <row r="1458" spans="1:9">
      <c r="A1458" s="89">
        <f t="shared" si="185"/>
        <v>1445</v>
      </c>
      <c r="B1458" s="185" t="str">
        <f t="shared" si="179"/>
        <v/>
      </c>
      <c r="C1458" s="90" t="str">
        <f t="shared" si="180"/>
        <v/>
      </c>
      <c r="D1458" s="89" t="str">
        <f t="shared" si="181"/>
        <v/>
      </c>
      <c r="E1458" s="91" t="str">
        <f t="shared" si="182"/>
        <v/>
      </c>
      <c r="F1458" s="92" t="str">
        <f t="shared" si="183"/>
        <v/>
      </c>
      <c r="G1458" s="212" t="str">
        <f t="shared" si="184"/>
        <v/>
      </c>
      <c r="H1458" s="92">
        <f>IF(OR(ERR=FALSE,AND(F1458="",G1458="")),0,IF($C$12="D",$H$13+SUM($F$14:F1458)-SUM($G$14:G1458),$H$13-SUM($F$14:F1458)+SUM($G$14:G1458)))</f>
        <v>0</v>
      </c>
      <c r="I1458" s="7"/>
    </row>
    <row r="1459" spans="1:9">
      <c r="A1459" s="89">
        <f t="shared" si="185"/>
        <v>1446</v>
      </c>
      <c r="B1459" s="185" t="str">
        <f t="shared" si="179"/>
        <v/>
      </c>
      <c r="C1459" s="90" t="str">
        <f t="shared" si="180"/>
        <v/>
      </c>
      <c r="D1459" s="89" t="str">
        <f t="shared" si="181"/>
        <v/>
      </c>
      <c r="E1459" s="91" t="str">
        <f t="shared" si="182"/>
        <v/>
      </c>
      <c r="F1459" s="92" t="str">
        <f t="shared" si="183"/>
        <v/>
      </c>
      <c r="G1459" s="212" t="str">
        <f t="shared" si="184"/>
        <v/>
      </c>
      <c r="H1459" s="92">
        <f>IF(OR(ERR=FALSE,AND(F1459="",G1459="")),0,IF($C$12="D",$H$13+SUM($F$14:F1459)-SUM($G$14:G1459),$H$13-SUM($F$14:F1459)+SUM($G$14:G1459)))</f>
        <v>0</v>
      </c>
      <c r="I1459" s="7"/>
    </row>
    <row r="1460" spans="1:9">
      <c r="A1460" s="89">
        <f t="shared" si="185"/>
        <v>1447</v>
      </c>
      <c r="B1460" s="185" t="str">
        <f t="shared" si="179"/>
        <v/>
      </c>
      <c r="C1460" s="90" t="str">
        <f t="shared" si="180"/>
        <v/>
      </c>
      <c r="D1460" s="89" t="str">
        <f t="shared" si="181"/>
        <v/>
      </c>
      <c r="E1460" s="91" t="str">
        <f t="shared" si="182"/>
        <v/>
      </c>
      <c r="F1460" s="92" t="str">
        <f t="shared" si="183"/>
        <v/>
      </c>
      <c r="G1460" s="212" t="str">
        <f t="shared" si="184"/>
        <v/>
      </c>
      <c r="H1460" s="92">
        <f>IF(OR(ERR=FALSE,AND(F1460="",G1460="")),0,IF($C$12="D",$H$13+SUM($F$14:F1460)-SUM($G$14:G1460),$H$13-SUM($F$14:F1460)+SUM($G$14:G1460)))</f>
        <v>0</v>
      </c>
      <c r="I1460" s="7"/>
    </row>
    <row r="1461" spans="1:9">
      <c r="A1461" s="89">
        <f t="shared" si="185"/>
        <v>1448</v>
      </c>
      <c r="B1461" s="185" t="str">
        <f t="shared" si="179"/>
        <v/>
      </c>
      <c r="C1461" s="90" t="str">
        <f t="shared" si="180"/>
        <v/>
      </c>
      <c r="D1461" s="89" t="str">
        <f t="shared" si="181"/>
        <v/>
      </c>
      <c r="E1461" s="91" t="str">
        <f t="shared" si="182"/>
        <v/>
      </c>
      <c r="F1461" s="92" t="str">
        <f t="shared" si="183"/>
        <v/>
      </c>
      <c r="G1461" s="212" t="str">
        <f t="shared" si="184"/>
        <v/>
      </c>
      <c r="H1461" s="92">
        <f>IF(OR(ERR=FALSE,AND(F1461="",G1461="")),0,IF($C$12="D",$H$13+SUM($F$14:F1461)-SUM($G$14:G1461),$H$13-SUM($F$14:F1461)+SUM($G$14:G1461)))</f>
        <v>0</v>
      </c>
      <c r="I1461" s="7"/>
    </row>
    <row r="1462" spans="1:9">
      <c r="A1462" s="89">
        <f t="shared" si="185"/>
        <v>1449</v>
      </c>
      <c r="B1462" s="185" t="str">
        <f t="shared" si="179"/>
        <v/>
      </c>
      <c r="C1462" s="90" t="str">
        <f t="shared" si="180"/>
        <v/>
      </c>
      <c r="D1462" s="89" t="str">
        <f t="shared" si="181"/>
        <v/>
      </c>
      <c r="E1462" s="91" t="str">
        <f t="shared" si="182"/>
        <v/>
      </c>
      <c r="F1462" s="92" t="str">
        <f t="shared" si="183"/>
        <v/>
      </c>
      <c r="G1462" s="212" t="str">
        <f t="shared" si="184"/>
        <v/>
      </c>
      <c r="H1462" s="92">
        <f>IF(OR(ERR=FALSE,AND(F1462="",G1462="")),0,IF($C$12="D",$H$13+SUM($F$14:F1462)-SUM($G$14:G1462),$H$13-SUM($F$14:F1462)+SUM($G$14:G1462)))</f>
        <v>0</v>
      </c>
      <c r="I1462" s="7"/>
    </row>
    <row r="1463" spans="1:9">
      <c r="A1463" s="89">
        <f t="shared" si="185"/>
        <v>1450</v>
      </c>
      <c r="B1463" s="185" t="str">
        <f t="shared" si="179"/>
        <v/>
      </c>
      <c r="C1463" s="90" t="str">
        <f t="shared" si="180"/>
        <v/>
      </c>
      <c r="D1463" s="89" t="str">
        <f t="shared" si="181"/>
        <v/>
      </c>
      <c r="E1463" s="91" t="str">
        <f t="shared" si="182"/>
        <v/>
      </c>
      <c r="F1463" s="92" t="str">
        <f t="shared" si="183"/>
        <v/>
      </c>
      <c r="G1463" s="212" t="str">
        <f t="shared" si="184"/>
        <v/>
      </c>
      <c r="H1463" s="92">
        <f>IF(OR(ERR=FALSE,AND(F1463="",G1463="")),0,IF($C$12="D",$H$13+SUM($F$14:F1463)-SUM($G$14:G1463),$H$13-SUM($F$14:F1463)+SUM($G$14:G1463)))</f>
        <v>0</v>
      </c>
      <c r="I1463" s="7"/>
    </row>
    <row r="1464" spans="1:9">
      <c r="A1464" s="89">
        <f t="shared" si="185"/>
        <v>1451</v>
      </c>
      <c r="B1464" s="185" t="str">
        <f t="shared" si="179"/>
        <v/>
      </c>
      <c r="C1464" s="90" t="str">
        <f t="shared" si="180"/>
        <v/>
      </c>
      <c r="D1464" s="89" t="str">
        <f t="shared" si="181"/>
        <v/>
      </c>
      <c r="E1464" s="91" t="str">
        <f t="shared" si="182"/>
        <v/>
      </c>
      <c r="F1464" s="92" t="str">
        <f t="shared" si="183"/>
        <v/>
      </c>
      <c r="G1464" s="212" t="str">
        <f t="shared" si="184"/>
        <v/>
      </c>
      <c r="H1464" s="92">
        <f>IF(OR(ERR=FALSE,AND(F1464="",G1464="")),0,IF($C$12="D",$H$13+SUM($F$14:F1464)-SUM($G$14:G1464),$H$13-SUM($F$14:F1464)+SUM($G$14:G1464)))</f>
        <v>0</v>
      </c>
      <c r="I1464" s="7"/>
    </row>
    <row r="1465" spans="1:9">
      <c r="A1465" s="89">
        <f t="shared" si="185"/>
        <v>1452</v>
      </c>
      <c r="B1465" s="185" t="str">
        <f t="shared" ref="B1465:B1528" si="186">IF(ISERROR(VLOOKUP(A1465&amp;H$9,JU_AKUN,6,FALSE)=TRUE),"",VLOOKUP(A1465&amp;H$9,JU_AKUN,6,FALSE))</f>
        <v/>
      </c>
      <c r="C1465" s="90" t="str">
        <f t="shared" ref="C1465:C1528" si="187">IF(ISERROR(VLOOKUP(A1465&amp;H$9,JU_AKUN,7,FALSE)=TRUE),"",VLOOKUP(A1465&amp;H$9,JU_AKUN,7,FALSE))</f>
        <v/>
      </c>
      <c r="D1465" s="89" t="str">
        <f t="shared" ref="D1465:D1528" si="188">IF(ISERROR(VLOOKUP(A1465&amp;H$9,JU_AKUN,8,FALSE)=TRUE),"",VLOOKUP(A1465&amp;H$9,JU_AKUN,8,FALSE))</f>
        <v/>
      </c>
      <c r="E1465" s="91" t="str">
        <f t="shared" ref="E1465:E1528" si="189">IF(ISERROR(VLOOKUP(A1465&amp;H$9,JU_AKUN,9,FALSE)=TRUE),"",VLOOKUP(A1465&amp;H$9,JU_AKUN,9,FALSE))</f>
        <v/>
      </c>
      <c r="F1465" s="92" t="str">
        <f t="shared" ref="F1465:F1528" si="190">IF(ISERROR(VLOOKUP(A1465&amp;H$9,JU_AKUN,14,FALSE)=TRUE),"",VLOOKUP(A1465&amp;H$9,JU_AKUN,14,FALSE))</f>
        <v/>
      </c>
      <c r="G1465" s="212" t="str">
        <f t="shared" ref="G1465:G1528" si="191">IF(ISERROR(VLOOKUP(A1465&amp;H$9,JU_AKUN,15,FALSE)=TRUE),"",VLOOKUP(A1465&amp;H$9,JU_AKUN,15,FALSE))</f>
        <v/>
      </c>
      <c r="H1465" s="92">
        <f>IF(OR(ERR=FALSE,AND(F1465="",G1465="")),0,IF($C$12="D",$H$13+SUM($F$14:F1465)-SUM($G$14:G1465),$H$13-SUM($F$14:F1465)+SUM($G$14:G1465)))</f>
        <v>0</v>
      </c>
      <c r="I1465" s="7"/>
    </row>
    <row r="1466" spans="1:9">
      <c r="A1466" s="89">
        <f t="shared" si="185"/>
        <v>1453</v>
      </c>
      <c r="B1466" s="185" t="str">
        <f t="shared" si="186"/>
        <v/>
      </c>
      <c r="C1466" s="90" t="str">
        <f t="shared" si="187"/>
        <v/>
      </c>
      <c r="D1466" s="89" t="str">
        <f t="shared" si="188"/>
        <v/>
      </c>
      <c r="E1466" s="91" t="str">
        <f t="shared" si="189"/>
        <v/>
      </c>
      <c r="F1466" s="92" t="str">
        <f t="shared" si="190"/>
        <v/>
      </c>
      <c r="G1466" s="212" t="str">
        <f t="shared" si="191"/>
        <v/>
      </c>
      <c r="H1466" s="92">
        <f>IF(OR(ERR=FALSE,AND(F1466="",G1466="")),0,IF($C$12="D",$H$13+SUM($F$14:F1466)-SUM($G$14:G1466),$H$13-SUM($F$14:F1466)+SUM($G$14:G1466)))</f>
        <v>0</v>
      </c>
      <c r="I1466" s="7"/>
    </row>
    <row r="1467" spans="1:9">
      <c r="A1467" s="89">
        <f t="shared" si="185"/>
        <v>1454</v>
      </c>
      <c r="B1467" s="185" t="str">
        <f t="shared" si="186"/>
        <v/>
      </c>
      <c r="C1467" s="90" t="str">
        <f t="shared" si="187"/>
        <v/>
      </c>
      <c r="D1467" s="89" t="str">
        <f t="shared" si="188"/>
        <v/>
      </c>
      <c r="E1467" s="91" t="str">
        <f t="shared" si="189"/>
        <v/>
      </c>
      <c r="F1467" s="92" t="str">
        <f t="shared" si="190"/>
        <v/>
      </c>
      <c r="G1467" s="212" t="str">
        <f t="shared" si="191"/>
        <v/>
      </c>
      <c r="H1467" s="92">
        <f>IF(OR(ERR=FALSE,AND(F1467="",G1467="")),0,IF($C$12="D",$H$13+SUM($F$14:F1467)-SUM($G$14:G1467),$H$13-SUM($F$14:F1467)+SUM($G$14:G1467)))</f>
        <v>0</v>
      </c>
      <c r="I1467" s="7"/>
    </row>
    <row r="1468" spans="1:9">
      <c r="A1468" s="89">
        <f t="shared" si="185"/>
        <v>1455</v>
      </c>
      <c r="B1468" s="185" t="str">
        <f t="shared" si="186"/>
        <v/>
      </c>
      <c r="C1468" s="90" t="str">
        <f t="shared" si="187"/>
        <v/>
      </c>
      <c r="D1468" s="89" t="str">
        <f t="shared" si="188"/>
        <v/>
      </c>
      <c r="E1468" s="91" t="str">
        <f t="shared" si="189"/>
        <v/>
      </c>
      <c r="F1468" s="92" t="str">
        <f t="shared" si="190"/>
        <v/>
      </c>
      <c r="G1468" s="212" t="str">
        <f t="shared" si="191"/>
        <v/>
      </c>
      <c r="H1468" s="92">
        <f>IF(OR(ERR=FALSE,AND(F1468="",G1468="")),0,IF($C$12="D",$H$13+SUM($F$14:F1468)-SUM($G$14:G1468),$H$13-SUM($F$14:F1468)+SUM($G$14:G1468)))</f>
        <v>0</v>
      </c>
      <c r="I1468" s="7"/>
    </row>
    <row r="1469" spans="1:9">
      <c r="A1469" s="89">
        <f t="shared" si="185"/>
        <v>1456</v>
      </c>
      <c r="B1469" s="185" t="str">
        <f t="shared" si="186"/>
        <v/>
      </c>
      <c r="C1469" s="90" t="str">
        <f t="shared" si="187"/>
        <v/>
      </c>
      <c r="D1469" s="89" t="str">
        <f t="shared" si="188"/>
        <v/>
      </c>
      <c r="E1469" s="91" t="str">
        <f t="shared" si="189"/>
        <v/>
      </c>
      <c r="F1469" s="92" t="str">
        <f t="shared" si="190"/>
        <v/>
      </c>
      <c r="G1469" s="212" t="str">
        <f t="shared" si="191"/>
        <v/>
      </c>
      <c r="H1469" s="92">
        <f>IF(OR(ERR=FALSE,AND(F1469="",G1469="")),0,IF($C$12="D",$H$13+SUM($F$14:F1469)-SUM($G$14:G1469),$H$13-SUM($F$14:F1469)+SUM($G$14:G1469)))</f>
        <v>0</v>
      </c>
      <c r="I1469" s="7"/>
    </row>
    <row r="1470" spans="1:9">
      <c r="A1470" s="89">
        <f t="shared" si="185"/>
        <v>1457</v>
      </c>
      <c r="B1470" s="185" t="str">
        <f t="shared" si="186"/>
        <v/>
      </c>
      <c r="C1470" s="90" t="str">
        <f t="shared" si="187"/>
        <v/>
      </c>
      <c r="D1470" s="89" t="str">
        <f t="shared" si="188"/>
        <v/>
      </c>
      <c r="E1470" s="91" t="str">
        <f t="shared" si="189"/>
        <v/>
      </c>
      <c r="F1470" s="92" t="str">
        <f t="shared" si="190"/>
        <v/>
      </c>
      <c r="G1470" s="212" t="str">
        <f t="shared" si="191"/>
        <v/>
      </c>
      <c r="H1470" s="92">
        <f>IF(OR(ERR=FALSE,AND(F1470="",G1470="")),0,IF($C$12="D",$H$13+SUM($F$14:F1470)-SUM($G$14:G1470),$H$13-SUM($F$14:F1470)+SUM($G$14:G1470)))</f>
        <v>0</v>
      </c>
      <c r="I1470" s="7"/>
    </row>
    <row r="1471" spans="1:9">
      <c r="A1471" s="89">
        <f t="shared" si="185"/>
        <v>1458</v>
      </c>
      <c r="B1471" s="185" t="str">
        <f t="shared" si="186"/>
        <v/>
      </c>
      <c r="C1471" s="90" t="str">
        <f t="shared" si="187"/>
        <v/>
      </c>
      <c r="D1471" s="89" t="str">
        <f t="shared" si="188"/>
        <v/>
      </c>
      <c r="E1471" s="91" t="str">
        <f t="shared" si="189"/>
        <v/>
      </c>
      <c r="F1471" s="92" t="str">
        <f t="shared" si="190"/>
        <v/>
      </c>
      <c r="G1471" s="212" t="str">
        <f t="shared" si="191"/>
        <v/>
      </c>
      <c r="H1471" s="92">
        <f>IF(OR(ERR=FALSE,AND(F1471="",G1471="")),0,IF($C$12="D",$H$13+SUM($F$14:F1471)-SUM($G$14:G1471),$H$13-SUM($F$14:F1471)+SUM($G$14:G1471)))</f>
        <v>0</v>
      </c>
      <c r="I1471" s="7"/>
    </row>
    <row r="1472" spans="1:9">
      <c r="A1472" s="89">
        <f t="shared" si="185"/>
        <v>1459</v>
      </c>
      <c r="B1472" s="185" t="str">
        <f t="shared" si="186"/>
        <v/>
      </c>
      <c r="C1472" s="90" t="str">
        <f t="shared" si="187"/>
        <v/>
      </c>
      <c r="D1472" s="89" t="str">
        <f t="shared" si="188"/>
        <v/>
      </c>
      <c r="E1472" s="91" t="str">
        <f t="shared" si="189"/>
        <v/>
      </c>
      <c r="F1472" s="92" t="str">
        <f t="shared" si="190"/>
        <v/>
      </c>
      <c r="G1472" s="212" t="str">
        <f t="shared" si="191"/>
        <v/>
      </c>
      <c r="H1472" s="92">
        <f>IF(OR(ERR=FALSE,AND(F1472="",G1472="")),0,IF($C$12="D",$H$13+SUM($F$14:F1472)-SUM($G$14:G1472),$H$13-SUM($F$14:F1472)+SUM($G$14:G1472)))</f>
        <v>0</v>
      </c>
      <c r="I1472" s="7"/>
    </row>
    <row r="1473" spans="1:9">
      <c r="A1473" s="89">
        <f t="shared" si="185"/>
        <v>1460</v>
      </c>
      <c r="B1473" s="185" t="str">
        <f t="shared" si="186"/>
        <v/>
      </c>
      <c r="C1473" s="90" t="str">
        <f t="shared" si="187"/>
        <v/>
      </c>
      <c r="D1473" s="89" t="str">
        <f t="shared" si="188"/>
        <v/>
      </c>
      <c r="E1473" s="91" t="str">
        <f t="shared" si="189"/>
        <v/>
      </c>
      <c r="F1473" s="92" t="str">
        <f t="shared" si="190"/>
        <v/>
      </c>
      <c r="G1473" s="212" t="str">
        <f t="shared" si="191"/>
        <v/>
      </c>
      <c r="H1473" s="92">
        <f>IF(OR(ERR=FALSE,AND(F1473="",G1473="")),0,IF($C$12="D",$H$13+SUM($F$14:F1473)-SUM($G$14:G1473),$H$13-SUM($F$14:F1473)+SUM($G$14:G1473)))</f>
        <v>0</v>
      </c>
      <c r="I1473" s="7"/>
    </row>
    <row r="1474" spans="1:9">
      <c r="A1474" s="89">
        <f t="shared" si="185"/>
        <v>1461</v>
      </c>
      <c r="B1474" s="185" t="str">
        <f t="shared" si="186"/>
        <v/>
      </c>
      <c r="C1474" s="90" t="str">
        <f t="shared" si="187"/>
        <v/>
      </c>
      <c r="D1474" s="89" t="str">
        <f t="shared" si="188"/>
        <v/>
      </c>
      <c r="E1474" s="91" t="str">
        <f t="shared" si="189"/>
        <v/>
      </c>
      <c r="F1474" s="92" t="str">
        <f t="shared" si="190"/>
        <v/>
      </c>
      <c r="G1474" s="212" t="str">
        <f t="shared" si="191"/>
        <v/>
      </c>
      <c r="H1474" s="92">
        <f>IF(OR(ERR=FALSE,AND(F1474="",G1474="")),0,IF($C$12="D",$H$13+SUM($F$14:F1474)-SUM($G$14:G1474),$H$13-SUM($F$14:F1474)+SUM($G$14:G1474)))</f>
        <v>0</v>
      </c>
      <c r="I1474" s="7"/>
    </row>
    <row r="1475" spans="1:9">
      <c r="A1475" s="89">
        <f t="shared" si="185"/>
        <v>1462</v>
      </c>
      <c r="B1475" s="185" t="str">
        <f t="shared" si="186"/>
        <v/>
      </c>
      <c r="C1475" s="90" t="str">
        <f t="shared" si="187"/>
        <v/>
      </c>
      <c r="D1475" s="89" t="str">
        <f t="shared" si="188"/>
        <v/>
      </c>
      <c r="E1475" s="91" t="str">
        <f t="shared" si="189"/>
        <v/>
      </c>
      <c r="F1475" s="92" t="str">
        <f t="shared" si="190"/>
        <v/>
      </c>
      <c r="G1475" s="212" t="str">
        <f t="shared" si="191"/>
        <v/>
      </c>
      <c r="H1475" s="92">
        <f>IF(OR(ERR=FALSE,AND(F1475="",G1475="")),0,IF($C$12="D",$H$13+SUM($F$14:F1475)-SUM($G$14:G1475),$H$13-SUM($F$14:F1475)+SUM($G$14:G1475)))</f>
        <v>0</v>
      </c>
      <c r="I1475" s="7"/>
    </row>
    <row r="1476" spans="1:9">
      <c r="A1476" s="89">
        <f t="shared" si="185"/>
        <v>1463</v>
      </c>
      <c r="B1476" s="185" t="str">
        <f t="shared" si="186"/>
        <v/>
      </c>
      <c r="C1476" s="90" t="str">
        <f t="shared" si="187"/>
        <v/>
      </c>
      <c r="D1476" s="89" t="str">
        <f t="shared" si="188"/>
        <v/>
      </c>
      <c r="E1476" s="91" t="str">
        <f t="shared" si="189"/>
        <v/>
      </c>
      <c r="F1476" s="92" t="str">
        <f t="shared" si="190"/>
        <v/>
      </c>
      <c r="G1476" s="212" t="str">
        <f t="shared" si="191"/>
        <v/>
      </c>
      <c r="H1476" s="92">
        <f>IF(OR(ERR=FALSE,AND(F1476="",G1476="")),0,IF($C$12="D",$H$13+SUM($F$14:F1476)-SUM($G$14:G1476),$H$13-SUM($F$14:F1476)+SUM($G$14:G1476)))</f>
        <v>0</v>
      </c>
      <c r="I1476" s="7"/>
    </row>
    <row r="1477" spans="1:9">
      <c r="A1477" s="89">
        <f t="shared" si="185"/>
        <v>1464</v>
      </c>
      <c r="B1477" s="185" t="str">
        <f t="shared" si="186"/>
        <v/>
      </c>
      <c r="C1477" s="90" t="str">
        <f t="shared" si="187"/>
        <v/>
      </c>
      <c r="D1477" s="89" t="str">
        <f t="shared" si="188"/>
        <v/>
      </c>
      <c r="E1477" s="91" t="str">
        <f t="shared" si="189"/>
        <v/>
      </c>
      <c r="F1477" s="92" t="str">
        <f t="shared" si="190"/>
        <v/>
      </c>
      <c r="G1477" s="212" t="str">
        <f t="shared" si="191"/>
        <v/>
      </c>
      <c r="H1477" s="92">
        <f>IF(OR(ERR=FALSE,AND(F1477="",G1477="")),0,IF($C$12="D",$H$13+SUM($F$14:F1477)-SUM($G$14:G1477),$H$13-SUM($F$14:F1477)+SUM($G$14:G1477)))</f>
        <v>0</v>
      </c>
      <c r="I1477" s="7"/>
    </row>
    <row r="1478" spans="1:9">
      <c r="A1478" s="89">
        <f t="shared" si="185"/>
        <v>1465</v>
      </c>
      <c r="B1478" s="185" t="str">
        <f t="shared" si="186"/>
        <v/>
      </c>
      <c r="C1478" s="90" t="str">
        <f t="shared" si="187"/>
        <v/>
      </c>
      <c r="D1478" s="89" t="str">
        <f t="shared" si="188"/>
        <v/>
      </c>
      <c r="E1478" s="91" t="str">
        <f t="shared" si="189"/>
        <v/>
      </c>
      <c r="F1478" s="92" t="str">
        <f t="shared" si="190"/>
        <v/>
      </c>
      <c r="G1478" s="212" t="str">
        <f t="shared" si="191"/>
        <v/>
      </c>
      <c r="H1478" s="92">
        <f>IF(OR(ERR=FALSE,AND(F1478="",G1478="")),0,IF($C$12="D",$H$13+SUM($F$14:F1478)-SUM($G$14:G1478),$H$13-SUM($F$14:F1478)+SUM($G$14:G1478)))</f>
        <v>0</v>
      </c>
      <c r="I1478" s="7"/>
    </row>
    <row r="1479" spans="1:9">
      <c r="A1479" s="89">
        <f t="shared" si="185"/>
        <v>1466</v>
      </c>
      <c r="B1479" s="185" t="str">
        <f t="shared" si="186"/>
        <v/>
      </c>
      <c r="C1479" s="90" t="str">
        <f t="shared" si="187"/>
        <v/>
      </c>
      <c r="D1479" s="89" t="str">
        <f t="shared" si="188"/>
        <v/>
      </c>
      <c r="E1479" s="91" t="str">
        <f t="shared" si="189"/>
        <v/>
      </c>
      <c r="F1479" s="92" t="str">
        <f t="shared" si="190"/>
        <v/>
      </c>
      <c r="G1479" s="212" t="str">
        <f t="shared" si="191"/>
        <v/>
      </c>
      <c r="H1479" s="92">
        <f>IF(OR(ERR=FALSE,AND(F1479="",G1479="")),0,IF($C$12="D",$H$13+SUM($F$14:F1479)-SUM($G$14:G1479),$H$13-SUM($F$14:F1479)+SUM($G$14:G1479)))</f>
        <v>0</v>
      </c>
      <c r="I1479" s="7"/>
    </row>
    <row r="1480" spans="1:9">
      <c r="A1480" s="89">
        <f t="shared" si="185"/>
        <v>1467</v>
      </c>
      <c r="B1480" s="185" t="str">
        <f t="shared" si="186"/>
        <v/>
      </c>
      <c r="C1480" s="90" t="str">
        <f t="shared" si="187"/>
        <v/>
      </c>
      <c r="D1480" s="89" t="str">
        <f t="shared" si="188"/>
        <v/>
      </c>
      <c r="E1480" s="91" t="str">
        <f t="shared" si="189"/>
        <v/>
      </c>
      <c r="F1480" s="92" t="str">
        <f t="shared" si="190"/>
        <v/>
      </c>
      <c r="G1480" s="212" t="str">
        <f t="shared" si="191"/>
        <v/>
      </c>
      <c r="H1480" s="92">
        <f>IF(OR(ERR=FALSE,AND(F1480="",G1480="")),0,IF($C$12="D",$H$13+SUM($F$14:F1480)-SUM($G$14:G1480),$H$13-SUM($F$14:F1480)+SUM($G$14:G1480)))</f>
        <v>0</v>
      </c>
      <c r="I1480" s="7"/>
    </row>
    <row r="1481" spans="1:9">
      <c r="A1481" s="89">
        <f t="shared" si="185"/>
        <v>1468</v>
      </c>
      <c r="B1481" s="185" t="str">
        <f t="shared" si="186"/>
        <v/>
      </c>
      <c r="C1481" s="90" t="str">
        <f t="shared" si="187"/>
        <v/>
      </c>
      <c r="D1481" s="89" t="str">
        <f t="shared" si="188"/>
        <v/>
      </c>
      <c r="E1481" s="91" t="str">
        <f t="shared" si="189"/>
        <v/>
      </c>
      <c r="F1481" s="92" t="str">
        <f t="shared" si="190"/>
        <v/>
      </c>
      <c r="G1481" s="212" t="str">
        <f t="shared" si="191"/>
        <v/>
      </c>
      <c r="H1481" s="92">
        <f>IF(OR(ERR=FALSE,AND(F1481="",G1481="")),0,IF($C$12="D",$H$13+SUM($F$14:F1481)-SUM($G$14:G1481),$H$13-SUM($F$14:F1481)+SUM($G$14:G1481)))</f>
        <v>0</v>
      </c>
      <c r="I1481" s="7"/>
    </row>
    <row r="1482" spans="1:9">
      <c r="A1482" s="89">
        <f t="shared" si="185"/>
        <v>1469</v>
      </c>
      <c r="B1482" s="185" t="str">
        <f t="shared" si="186"/>
        <v/>
      </c>
      <c r="C1482" s="90" t="str">
        <f t="shared" si="187"/>
        <v/>
      </c>
      <c r="D1482" s="89" t="str">
        <f t="shared" si="188"/>
        <v/>
      </c>
      <c r="E1482" s="91" t="str">
        <f t="shared" si="189"/>
        <v/>
      </c>
      <c r="F1482" s="92" t="str">
        <f t="shared" si="190"/>
        <v/>
      </c>
      <c r="G1482" s="212" t="str">
        <f t="shared" si="191"/>
        <v/>
      </c>
      <c r="H1482" s="92">
        <f>IF(OR(ERR=FALSE,AND(F1482="",G1482="")),0,IF($C$12="D",$H$13+SUM($F$14:F1482)-SUM($G$14:G1482),$H$13-SUM($F$14:F1482)+SUM($G$14:G1482)))</f>
        <v>0</v>
      </c>
      <c r="I1482" s="7"/>
    </row>
    <row r="1483" spans="1:9">
      <c r="A1483" s="89">
        <f t="shared" si="185"/>
        <v>1470</v>
      </c>
      <c r="B1483" s="185" t="str">
        <f t="shared" si="186"/>
        <v/>
      </c>
      <c r="C1483" s="90" t="str">
        <f t="shared" si="187"/>
        <v/>
      </c>
      <c r="D1483" s="89" t="str">
        <f t="shared" si="188"/>
        <v/>
      </c>
      <c r="E1483" s="91" t="str">
        <f t="shared" si="189"/>
        <v/>
      </c>
      <c r="F1483" s="92" t="str">
        <f t="shared" si="190"/>
        <v/>
      </c>
      <c r="G1483" s="212" t="str">
        <f t="shared" si="191"/>
        <v/>
      </c>
      <c r="H1483" s="92">
        <f>IF(OR(ERR=FALSE,AND(F1483="",G1483="")),0,IF($C$12="D",$H$13+SUM($F$14:F1483)-SUM($G$14:G1483),$H$13-SUM($F$14:F1483)+SUM($G$14:G1483)))</f>
        <v>0</v>
      </c>
      <c r="I1483" s="7"/>
    </row>
    <row r="1484" spans="1:9">
      <c r="A1484" s="89">
        <f t="shared" si="185"/>
        <v>1471</v>
      </c>
      <c r="B1484" s="185" t="str">
        <f t="shared" si="186"/>
        <v/>
      </c>
      <c r="C1484" s="90" t="str">
        <f t="shared" si="187"/>
        <v/>
      </c>
      <c r="D1484" s="89" t="str">
        <f t="shared" si="188"/>
        <v/>
      </c>
      <c r="E1484" s="91" t="str">
        <f t="shared" si="189"/>
        <v/>
      </c>
      <c r="F1484" s="92" t="str">
        <f t="shared" si="190"/>
        <v/>
      </c>
      <c r="G1484" s="212" t="str">
        <f t="shared" si="191"/>
        <v/>
      </c>
      <c r="H1484" s="92">
        <f>IF(OR(ERR=FALSE,AND(F1484="",G1484="")),0,IF($C$12="D",$H$13+SUM($F$14:F1484)-SUM($G$14:G1484),$H$13-SUM($F$14:F1484)+SUM($G$14:G1484)))</f>
        <v>0</v>
      </c>
      <c r="I1484" s="7"/>
    </row>
    <row r="1485" spans="1:9">
      <c r="A1485" s="89">
        <f t="shared" si="185"/>
        <v>1472</v>
      </c>
      <c r="B1485" s="185" t="str">
        <f t="shared" si="186"/>
        <v/>
      </c>
      <c r="C1485" s="90" t="str">
        <f t="shared" si="187"/>
        <v/>
      </c>
      <c r="D1485" s="89" t="str">
        <f t="shared" si="188"/>
        <v/>
      </c>
      <c r="E1485" s="91" t="str">
        <f t="shared" si="189"/>
        <v/>
      </c>
      <c r="F1485" s="92" t="str">
        <f t="shared" si="190"/>
        <v/>
      </c>
      <c r="G1485" s="212" t="str">
        <f t="shared" si="191"/>
        <v/>
      </c>
      <c r="H1485" s="92">
        <f>IF(OR(ERR=FALSE,AND(F1485="",G1485="")),0,IF($C$12="D",$H$13+SUM($F$14:F1485)-SUM($G$14:G1485),$H$13-SUM($F$14:F1485)+SUM($G$14:G1485)))</f>
        <v>0</v>
      </c>
      <c r="I1485" s="7"/>
    </row>
    <row r="1486" spans="1:9">
      <c r="A1486" s="89">
        <f t="shared" si="185"/>
        <v>1473</v>
      </c>
      <c r="B1486" s="185" t="str">
        <f t="shared" si="186"/>
        <v/>
      </c>
      <c r="C1486" s="90" t="str">
        <f t="shared" si="187"/>
        <v/>
      </c>
      <c r="D1486" s="89" t="str">
        <f t="shared" si="188"/>
        <v/>
      </c>
      <c r="E1486" s="91" t="str">
        <f t="shared" si="189"/>
        <v/>
      </c>
      <c r="F1486" s="92" t="str">
        <f t="shared" si="190"/>
        <v/>
      </c>
      <c r="G1486" s="212" t="str">
        <f t="shared" si="191"/>
        <v/>
      </c>
      <c r="H1486" s="92">
        <f>IF(OR(ERR=FALSE,AND(F1486="",G1486="")),0,IF($C$12="D",$H$13+SUM($F$14:F1486)-SUM($G$14:G1486),$H$13-SUM($F$14:F1486)+SUM($G$14:G1486)))</f>
        <v>0</v>
      </c>
      <c r="I1486" s="7"/>
    </row>
    <row r="1487" spans="1:9">
      <c r="A1487" s="89">
        <f t="shared" si="185"/>
        <v>1474</v>
      </c>
      <c r="B1487" s="185" t="str">
        <f t="shared" si="186"/>
        <v/>
      </c>
      <c r="C1487" s="90" t="str">
        <f t="shared" si="187"/>
        <v/>
      </c>
      <c r="D1487" s="89" t="str">
        <f t="shared" si="188"/>
        <v/>
      </c>
      <c r="E1487" s="91" t="str">
        <f t="shared" si="189"/>
        <v/>
      </c>
      <c r="F1487" s="92" t="str">
        <f t="shared" si="190"/>
        <v/>
      </c>
      <c r="G1487" s="212" t="str">
        <f t="shared" si="191"/>
        <v/>
      </c>
      <c r="H1487" s="92">
        <f>IF(OR(ERR=FALSE,AND(F1487="",G1487="")),0,IF($C$12="D",$H$13+SUM($F$14:F1487)-SUM($G$14:G1487),$H$13-SUM($F$14:F1487)+SUM($G$14:G1487)))</f>
        <v>0</v>
      </c>
      <c r="I1487" s="7"/>
    </row>
    <row r="1488" spans="1:9">
      <c r="A1488" s="89">
        <f t="shared" si="185"/>
        <v>1475</v>
      </c>
      <c r="B1488" s="185" t="str">
        <f t="shared" si="186"/>
        <v/>
      </c>
      <c r="C1488" s="90" t="str">
        <f t="shared" si="187"/>
        <v/>
      </c>
      <c r="D1488" s="89" t="str">
        <f t="shared" si="188"/>
        <v/>
      </c>
      <c r="E1488" s="91" t="str">
        <f t="shared" si="189"/>
        <v/>
      </c>
      <c r="F1488" s="92" t="str">
        <f t="shared" si="190"/>
        <v/>
      </c>
      <c r="G1488" s="212" t="str">
        <f t="shared" si="191"/>
        <v/>
      </c>
      <c r="H1488" s="92">
        <f>IF(OR(ERR=FALSE,AND(F1488="",G1488="")),0,IF($C$12="D",$H$13+SUM($F$14:F1488)-SUM($G$14:G1488),$H$13-SUM($F$14:F1488)+SUM($G$14:G1488)))</f>
        <v>0</v>
      </c>
      <c r="I1488" s="7"/>
    </row>
    <row r="1489" spans="1:9">
      <c r="A1489" s="89">
        <f t="shared" si="185"/>
        <v>1476</v>
      </c>
      <c r="B1489" s="185" t="str">
        <f t="shared" si="186"/>
        <v/>
      </c>
      <c r="C1489" s="90" t="str">
        <f t="shared" si="187"/>
        <v/>
      </c>
      <c r="D1489" s="89" t="str">
        <f t="shared" si="188"/>
        <v/>
      </c>
      <c r="E1489" s="91" t="str">
        <f t="shared" si="189"/>
        <v/>
      </c>
      <c r="F1489" s="92" t="str">
        <f t="shared" si="190"/>
        <v/>
      </c>
      <c r="G1489" s="212" t="str">
        <f t="shared" si="191"/>
        <v/>
      </c>
      <c r="H1489" s="92">
        <f>IF(OR(ERR=FALSE,AND(F1489="",G1489="")),0,IF($C$12="D",$H$13+SUM($F$14:F1489)-SUM($G$14:G1489),$H$13-SUM($F$14:F1489)+SUM($G$14:G1489)))</f>
        <v>0</v>
      </c>
      <c r="I1489" s="7"/>
    </row>
    <row r="1490" spans="1:9">
      <c r="A1490" s="89">
        <f t="shared" si="185"/>
        <v>1477</v>
      </c>
      <c r="B1490" s="185" t="str">
        <f t="shared" si="186"/>
        <v/>
      </c>
      <c r="C1490" s="90" t="str">
        <f t="shared" si="187"/>
        <v/>
      </c>
      <c r="D1490" s="89" t="str">
        <f t="shared" si="188"/>
        <v/>
      </c>
      <c r="E1490" s="91" t="str">
        <f t="shared" si="189"/>
        <v/>
      </c>
      <c r="F1490" s="92" t="str">
        <f t="shared" si="190"/>
        <v/>
      </c>
      <c r="G1490" s="212" t="str">
        <f t="shared" si="191"/>
        <v/>
      </c>
      <c r="H1490" s="92">
        <f>IF(OR(ERR=FALSE,AND(F1490="",G1490="")),0,IF($C$12="D",$H$13+SUM($F$14:F1490)-SUM($G$14:G1490),$H$13-SUM($F$14:F1490)+SUM($G$14:G1490)))</f>
        <v>0</v>
      </c>
      <c r="I1490" s="7"/>
    </row>
    <row r="1491" spans="1:9">
      <c r="A1491" s="89">
        <f t="shared" si="185"/>
        <v>1478</v>
      </c>
      <c r="B1491" s="185" t="str">
        <f t="shared" si="186"/>
        <v/>
      </c>
      <c r="C1491" s="90" t="str">
        <f t="shared" si="187"/>
        <v/>
      </c>
      <c r="D1491" s="89" t="str">
        <f t="shared" si="188"/>
        <v/>
      </c>
      <c r="E1491" s="91" t="str">
        <f t="shared" si="189"/>
        <v/>
      </c>
      <c r="F1491" s="92" t="str">
        <f t="shared" si="190"/>
        <v/>
      </c>
      <c r="G1491" s="212" t="str">
        <f t="shared" si="191"/>
        <v/>
      </c>
      <c r="H1491" s="92">
        <f>IF(OR(ERR=FALSE,AND(F1491="",G1491="")),0,IF($C$12="D",$H$13+SUM($F$14:F1491)-SUM($G$14:G1491),$H$13-SUM($F$14:F1491)+SUM($G$14:G1491)))</f>
        <v>0</v>
      </c>
      <c r="I1491" s="7"/>
    </row>
    <row r="1492" spans="1:9">
      <c r="A1492" s="89">
        <f t="shared" si="185"/>
        <v>1479</v>
      </c>
      <c r="B1492" s="185" t="str">
        <f t="shared" si="186"/>
        <v/>
      </c>
      <c r="C1492" s="90" t="str">
        <f t="shared" si="187"/>
        <v/>
      </c>
      <c r="D1492" s="89" t="str">
        <f t="shared" si="188"/>
        <v/>
      </c>
      <c r="E1492" s="91" t="str">
        <f t="shared" si="189"/>
        <v/>
      </c>
      <c r="F1492" s="92" t="str">
        <f t="shared" si="190"/>
        <v/>
      </c>
      <c r="G1492" s="212" t="str">
        <f t="shared" si="191"/>
        <v/>
      </c>
      <c r="H1492" s="92">
        <f>IF(OR(ERR=FALSE,AND(F1492="",G1492="")),0,IF($C$12="D",$H$13+SUM($F$14:F1492)-SUM($G$14:G1492),$H$13-SUM($F$14:F1492)+SUM($G$14:G1492)))</f>
        <v>0</v>
      </c>
      <c r="I1492" s="7"/>
    </row>
    <row r="1493" spans="1:9">
      <c r="A1493" s="89">
        <f t="shared" si="185"/>
        <v>1480</v>
      </c>
      <c r="B1493" s="185" t="str">
        <f t="shared" si="186"/>
        <v/>
      </c>
      <c r="C1493" s="90" t="str">
        <f t="shared" si="187"/>
        <v/>
      </c>
      <c r="D1493" s="89" t="str">
        <f t="shared" si="188"/>
        <v/>
      </c>
      <c r="E1493" s="91" t="str">
        <f t="shared" si="189"/>
        <v/>
      </c>
      <c r="F1493" s="92" t="str">
        <f t="shared" si="190"/>
        <v/>
      </c>
      <c r="G1493" s="212" t="str">
        <f t="shared" si="191"/>
        <v/>
      </c>
      <c r="H1493" s="92">
        <f>IF(OR(ERR=FALSE,AND(F1493="",G1493="")),0,IF($C$12="D",$H$13+SUM($F$14:F1493)-SUM($G$14:G1493),$H$13-SUM($F$14:F1493)+SUM($G$14:G1493)))</f>
        <v>0</v>
      </c>
      <c r="I1493" s="7"/>
    </row>
    <row r="1494" spans="1:9">
      <c r="A1494" s="89">
        <f t="shared" si="185"/>
        <v>1481</v>
      </c>
      <c r="B1494" s="185" t="str">
        <f t="shared" si="186"/>
        <v/>
      </c>
      <c r="C1494" s="90" t="str">
        <f t="shared" si="187"/>
        <v/>
      </c>
      <c r="D1494" s="89" t="str">
        <f t="shared" si="188"/>
        <v/>
      </c>
      <c r="E1494" s="91" t="str">
        <f t="shared" si="189"/>
        <v/>
      </c>
      <c r="F1494" s="92" t="str">
        <f t="shared" si="190"/>
        <v/>
      </c>
      <c r="G1494" s="212" t="str">
        <f t="shared" si="191"/>
        <v/>
      </c>
      <c r="H1494" s="92">
        <f>IF(OR(ERR=FALSE,AND(F1494="",G1494="")),0,IF($C$12="D",$H$13+SUM($F$14:F1494)-SUM($G$14:G1494),$H$13-SUM($F$14:F1494)+SUM($G$14:G1494)))</f>
        <v>0</v>
      </c>
      <c r="I1494" s="7"/>
    </row>
    <row r="1495" spans="1:9">
      <c r="A1495" s="89">
        <f t="shared" si="185"/>
        <v>1482</v>
      </c>
      <c r="B1495" s="185" t="str">
        <f t="shared" si="186"/>
        <v/>
      </c>
      <c r="C1495" s="90" t="str">
        <f t="shared" si="187"/>
        <v/>
      </c>
      <c r="D1495" s="89" t="str">
        <f t="shared" si="188"/>
        <v/>
      </c>
      <c r="E1495" s="91" t="str">
        <f t="shared" si="189"/>
        <v/>
      </c>
      <c r="F1495" s="92" t="str">
        <f t="shared" si="190"/>
        <v/>
      </c>
      <c r="G1495" s="212" t="str">
        <f t="shared" si="191"/>
        <v/>
      </c>
      <c r="H1495" s="92">
        <f>IF(OR(ERR=FALSE,AND(F1495="",G1495="")),0,IF($C$12="D",$H$13+SUM($F$14:F1495)-SUM($G$14:G1495),$H$13-SUM($F$14:F1495)+SUM($G$14:G1495)))</f>
        <v>0</v>
      </c>
      <c r="I1495" s="7"/>
    </row>
    <row r="1496" spans="1:9">
      <c r="A1496" s="89">
        <f t="shared" si="185"/>
        <v>1483</v>
      </c>
      <c r="B1496" s="185" t="str">
        <f t="shared" si="186"/>
        <v/>
      </c>
      <c r="C1496" s="90" t="str">
        <f t="shared" si="187"/>
        <v/>
      </c>
      <c r="D1496" s="89" t="str">
        <f t="shared" si="188"/>
        <v/>
      </c>
      <c r="E1496" s="91" t="str">
        <f t="shared" si="189"/>
        <v/>
      </c>
      <c r="F1496" s="92" t="str">
        <f t="shared" si="190"/>
        <v/>
      </c>
      <c r="G1496" s="212" t="str">
        <f t="shared" si="191"/>
        <v/>
      </c>
      <c r="H1496" s="92">
        <f>IF(OR(ERR=FALSE,AND(F1496="",G1496="")),0,IF($C$12="D",$H$13+SUM($F$14:F1496)-SUM($G$14:G1496),$H$13-SUM($F$14:F1496)+SUM($G$14:G1496)))</f>
        <v>0</v>
      </c>
      <c r="I1496" s="7"/>
    </row>
    <row r="1497" spans="1:9">
      <c r="A1497" s="89">
        <f t="shared" si="185"/>
        <v>1484</v>
      </c>
      <c r="B1497" s="185" t="str">
        <f t="shared" si="186"/>
        <v/>
      </c>
      <c r="C1497" s="90" t="str">
        <f t="shared" si="187"/>
        <v/>
      </c>
      <c r="D1497" s="89" t="str">
        <f t="shared" si="188"/>
        <v/>
      </c>
      <c r="E1497" s="91" t="str">
        <f t="shared" si="189"/>
        <v/>
      </c>
      <c r="F1497" s="92" t="str">
        <f t="shared" si="190"/>
        <v/>
      </c>
      <c r="G1497" s="212" t="str">
        <f t="shared" si="191"/>
        <v/>
      </c>
      <c r="H1497" s="92">
        <f>IF(OR(ERR=FALSE,AND(F1497="",G1497="")),0,IF($C$12="D",$H$13+SUM($F$14:F1497)-SUM($G$14:G1497),$H$13-SUM($F$14:F1497)+SUM($G$14:G1497)))</f>
        <v>0</v>
      </c>
      <c r="I1497" s="7"/>
    </row>
    <row r="1498" spans="1:9">
      <c r="A1498" s="89">
        <f t="shared" si="185"/>
        <v>1485</v>
      </c>
      <c r="B1498" s="185" t="str">
        <f t="shared" si="186"/>
        <v/>
      </c>
      <c r="C1498" s="90" t="str">
        <f t="shared" si="187"/>
        <v/>
      </c>
      <c r="D1498" s="89" t="str">
        <f t="shared" si="188"/>
        <v/>
      </c>
      <c r="E1498" s="91" t="str">
        <f t="shared" si="189"/>
        <v/>
      </c>
      <c r="F1498" s="92" t="str">
        <f t="shared" si="190"/>
        <v/>
      </c>
      <c r="G1498" s="212" t="str">
        <f t="shared" si="191"/>
        <v/>
      </c>
      <c r="H1498" s="92">
        <f>IF(OR(ERR=FALSE,AND(F1498="",G1498="")),0,IF($C$12="D",$H$13+SUM($F$14:F1498)-SUM($G$14:G1498),$H$13-SUM($F$14:F1498)+SUM($G$14:G1498)))</f>
        <v>0</v>
      </c>
      <c r="I1498" s="7"/>
    </row>
    <row r="1499" spans="1:9">
      <c r="A1499" s="89">
        <f t="shared" si="185"/>
        <v>1486</v>
      </c>
      <c r="B1499" s="185" t="str">
        <f t="shared" si="186"/>
        <v/>
      </c>
      <c r="C1499" s="90" t="str">
        <f t="shared" si="187"/>
        <v/>
      </c>
      <c r="D1499" s="89" t="str">
        <f t="shared" si="188"/>
        <v/>
      </c>
      <c r="E1499" s="91" t="str">
        <f t="shared" si="189"/>
        <v/>
      </c>
      <c r="F1499" s="92" t="str">
        <f t="shared" si="190"/>
        <v/>
      </c>
      <c r="G1499" s="212" t="str">
        <f t="shared" si="191"/>
        <v/>
      </c>
      <c r="H1499" s="92">
        <f>IF(OR(ERR=FALSE,AND(F1499="",G1499="")),0,IF($C$12="D",$H$13+SUM($F$14:F1499)-SUM($G$14:G1499),$H$13-SUM($F$14:F1499)+SUM($G$14:G1499)))</f>
        <v>0</v>
      </c>
      <c r="I1499" s="7"/>
    </row>
    <row r="1500" spans="1:9">
      <c r="A1500" s="89">
        <f t="shared" si="185"/>
        <v>1487</v>
      </c>
      <c r="B1500" s="185" t="str">
        <f t="shared" si="186"/>
        <v/>
      </c>
      <c r="C1500" s="90" t="str">
        <f t="shared" si="187"/>
        <v/>
      </c>
      <c r="D1500" s="89" t="str">
        <f t="shared" si="188"/>
        <v/>
      </c>
      <c r="E1500" s="91" t="str">
        <f t="shared" si="189"/>
        <v/>
      </c>
      <c r="F1500" s="92" t="str">
        <f t="shared" si="190"/>
        <v/>
      </c>
      <c r="G1500" s="212" t="str">
        <f t="shared" si="191"/>
        <v/>
      </c>
      <c r="H1500" s="92">
        <f>IF(OR(ERR=FALSE,AND(F1500="",G1500="")),0,IF($C$12="D",$H$13+SUM($F$14:F1500)-SUM($G$14:G1500),$H$13-SUM($F$14:F1500)+SUM($G$14:G1500)))</f>
        <v>0</v>
      </c>
      <c r="I1500" s="7"/>
    </row>
    <row r="1501" spans="1:9">
      <c r="A1501" s="89">
        <f t="shared" si="185"/>
        <v>1488</v>
      </c>
      <c r="B1501" s="185" t="str">
        <f t="shared" si="186"/>
        <v/>
      </c>
      <c r="C1501" s="90" t="str">
        <f t="shared" si="187"/>
        <v/>
      </c>
      <c r="D1501" s="89" t="str">
        <f t="shared" si="188"/>
        <v/>
      </c>
      <c r="E1501" s="91" t="str">
        <f t="shared" si="189"/>
        <v/>
      </c>
      <c r="F1501" s="92" t="str">
        <f t="shared" si="190"/>
        <v/>
      </c>
      <c r="G1501" s="212" t="str">
        <f t="shared" si="191"/>
        <v/>
      </c>
      <c r="H1501" s="92">
        <f>IF(OR(ERR=FALSE,AND(F1501="",G1501="")),0,IF($C$12="D",$H$13+SUM($F$14:F1501)-SUM($G$14:G1501),$H$13-SUM($F$14:F1501)+SUM($G$14:G1501)))</f>
        <v>0</v>
      </c>
      <c r="I1501" s="7"/>
    </row>
    <row r="1502" spans="1:9">
      <c r="A1502" s="89">
        <f t="shared" si="185"/>
        <v>1489</v>
      </c>
      <c r="B1502" s="185" t="str">
        <f t="shared" si="186"/>
        <v/>
      </c>
      <c r="C1502" s="90" t="str">
        <f t="shared" si="187"/>
        <v/>
      </c>
      <c r="D1502" s="89" t="str">
        <f t="shared" si="188"/>
        <v/>
      </c>
      <c r="E1502" s="91" t="str">
        <f t="shared" si="189"/>
        <v/>
      </c>
      <c r="F1502" s="92" t="str">
        <f t="shared" si="190"/>
        <v/>
      </c>
      <c r="G1502" s="212" t="str">
        <f t="shared" si="191"/>
        <v/>
      </c>
      <c r="H1502" s="92">
        <f>IF(OR(ERR=FALSE,AND(F1502="",G1502="")),0,IF($C$12="D",$H$13+SUM($F$14:F1502)-SUM($G$14:G1502),$H$13-SUM($F$14:F1502)+SUM($G$14:G1502)))</f>
        <v>0</v>
      </c>
      <c r="I1502" s="7"/>
    </row>
    <row r="1503" spans="1:9">
      <c r="A1503" s="89">
        <f t="shared" si="185"/>
        <v>1490</v>
      </c>
      <c r="B1503" s="185" t="str">
        <f t="shared" si="186"/>
        <v/>
      </c>
      <c r="C1503" s="90" t="str">
        <f t="shared" si="187"/>
        <v/>
      </c>
      <c r="D1503" s="89" t="str">
        <f t="shared" si="188"/>
        <v/>
      </c>
      <c r="E1503" s="91" t="str">
        <f t="shared" si="189"/>
        <v/>
      </c>
      <c r="F1503" s="92" t="str">
        <f t="shared" si="190"/>
        <v/>
      </c>
      <c r="G1503" s="212" t="str">
        <f t="shared" si="191"/>
        <v/>
      </c>
      <c r="H1503" s="92">
        <f>IF(OR(ERR=FALSE,AND(F1503="",G1503="")),0,IF($C$12="D",$H$13+SUM($F$14:F1503)-SUM($G$14:G1503),$H$13-SUM($F$14:F1503)+SUM($G$14:G1503)))</f>
        <v>0</v>
      </c>
      <c r="I1503" s="7"/>
    </row>
    <row r="1504" spans="1:9">
      <c r="A1504" s="89">
        <f t="shared" si="185"/>
        <v>1491</v>
      </c>
      <c r="B1504" s="185" t="str">
        <f t="shared" si="186"/>
        <v/>
      </c>
      <c r="C1504" s="90" t="str">
        <f t="shared" si="187"/>
        <v/>
      </c>
      <c r="D1504" s="89" t="str">
        <f t="shared" si="188"/>
        <v/>
      </c>
      <c r="E1504" s="91" t="str">
        <f t="shared" si="189"/>
        <v/>
      </c>
      <c r="F1504" s="92" t="str">
        <f t="shared" si="190"/>
        <v/>
      </c>
      <c r="G1504" s="212" t="str">
        <f t="shared" si="191"/>
        <v/>
      </c>
      <c r="H1504" s="92">
        <f>IF(OR(ERR=FALSE,AND(F1504="",G1504="")),0,IF($C$12="D",$H$13+SUM($F$14:F1504)-SUM($G$14:G1504),$H$13-SUM($F$14:F1504)+SUM($G$14:G1504)))</f>
        <v>0</v>
      </c>
      <c r="I1504" s="7"/>
    </row>
    <row r="1505" spans="1:9">
      <c r="A1505" s="89">
        <f t="shared" si="185"/>
        <v>1492</v>
      </c>
      <c r="B1505" s="185" t="str">
        <f t="shared" si="186"/>
        <v/>
      </c>
      <c r="C1505" s="90" t="str">
        <f t="shared" si="187"/>
        <v/>
      </c>
      <c r="D1505" s="89" t="str">
        <f t="shared" si="188"/>
        <v/>
      </c>
      <c r="E1505" s="91" t="str">
        <f t="shared" si="189"/>
        <v/>
      </c>
      <c r="F1505" s="92" t="str">
        <f t="shared" si="190"/>
        <v/>
      </c>
      <c r="G1505" s="212" t="str">
        <f t="shared" si="191"/>
        <v/>
      </c>
      <c r="H1505" s="92">
        <f>IF(OR(ERR=FALSE,AND(F1505="",G1505="")),0,IF($C$12="D",$H$13+SUM($F$14:F1505)-SUM($G$14:G1505),$H$13-SUM($F$14:F1505)+SUM($G$14:G1505)))</f>
        <v>0</v>
      </c>
      <c r="I1505" s="7"/>
    </row>
    <row r="1506" spans="1:9">
      <c r="A1506" s="89">
        <f t="shared" si="185"/>
        <v>1493</v>
      </c>
      <c r="B1506" s="185" t="str">
        <f t="shared" si="186"/>
        <v/>
      </c>
      <c r="C1506" s="90" t="str">
        <f t="shared" si="187"/>
        <v/>
      </c>
      <c r="D1506" s="89" t="str">
        <f t="shared" si="188"/>
        <v/>
      </c>
      <c r="E1506" s="91" t="str">
        <f t="shared" si="189"/>
        <v/>
      </c>
      <c r="F1506" s="92" t="str">
        <f t="shared" si="190"/>
        <v/>
      </c>
      <c r="G1506" s="212" t="str">
        <f t="shared" si="191"/>
        <v/>
      </c>
      <c r="H1506" s="92">
        <f>IF(OR(ERR=FALSE,AND(F1506="",G1506="")),0,IF($C$12="D",$H$13+SUM($F$14:F1506)-SUM($G$14:G1506),$H$13-SUM($F$14:F1506)+SUM($G$14:G1506)))</f>
        <v>0</v>
      </c>
      <c r="I1506" s="7"/>
    </row>
    <row r="1507" spans="1:9">
      <c r="A1507" s="89">
        <f t="shared" si="185"/>
        <v>1494</v>
      </c>
      <c r="B1507" s="185" t="str">
        <f t="shared" si="186"/>
        <v/>
      </c>
      <c r="C1507" s="90" t="str">
        <f t="shared" si="187"/>
        <v/>
      </c>
      <c r="D1507" s="89" t="str">
        <f t="shared" si="188"/>
        <v/>
      </c>
      <c r="E1507" s="91" t="str">
        <f t="shared" si="189"/>
        <v/>
      </c>
      <c r="F1507" s="92" t="str">
        <f t="shared" si="190"/>
        <v/>
      </c>
      <c r="G1507" s="212" t="str">
        <f t="shared" si="191"/>
        <v/>
      </c>
      <c r="H1507" s="92">
        <f>IF(OR(ERR=FALSE,AND(F1507="",G1507="")),0,IF($C$12="D",$H$13+SUM($F$14:F1507)-SUM($G$14:G1507),$H$13-SUM($F$14:F1507)+SUM($G$14:G1507)))</f>
        <v>0</v>
      </c>
      <c r="I1507" s="7"/>
    </row>
    <row r="1508" spans="1:9">
      <c r="A1508" s="89">
        <f t="shared" si="185"/>
        <v>1495</v>
      </c>
      <c r="B1508" s="185" t="str">
        <f t="shared" si="186"/>
        <v/>
      </c>
      <c r="C1508" s="90" t="str">
        <f t="shared" si="187"/>
        <v/>
      </c>
      <c r="D1508" s="89" t="str">
        <f t="shared" si="188"/>
        <v/>
      </c>
      <c r="E1508" s="91" t="str">
        <f t="shared" si="189"/>
        <v/>
      </c>
      <c r="F1508" s="92" t="str">
        <f t="shared" si="190"/>
        <v/>
      </c>
      <c r="G1508" s="212" t="str">
        <f t="shared" si="191"/>
        <v/>
      </c>
      <c r="H1508" s="92">
        <f>IF(OR(ERR=FALSE,AND(F1508="",G1508="")),0,IF($C$12="D",$H$13+SUM($F$14:F1508)-SUM($G$14:G1508),$H$13-SUM($F$14:F1508)+SUM($G$14:G1508)))</f>
        <v>0</v>
      </c>
      <c r="I1508" s="7"/>
    </row>
    <row r="1509" spans="1:9">
      <c r="A1509" s="89">
        <f t="shared" si="185"/>
        <v>1496</v>
      </c>
      <c r="B1509" s="185" t="str">
        <f t="shared" si="186"/>
        <v/>
      </c>
      <c r="C1509" s="90" t="str">
        <f t="shared" si="187"/>
        <v/>
      </c>
      <c r="D1509" s="89" t="str">
        <f t="shared" si="188"/>
        <v/>
      </c>
      <c r="E1509" s="91" t="str">
        <f t="shared" si="189"/>
        <v/>
      </c>
      <c r="F1509" s="92" t="str">
        <f t="shared" si="190"/>
        <v/>
      </c>
      <c r="G1509" s="212" t="str">
        <f t="shared" si="191"/>
        <v/>
      </c>
      <c r="H1509" s="92">
        <f>IF(OR(ERR=FALSE,AND(F1509="",G1509="")),0,IF($C$12="D",$H$13+SUM($F$14:F1509)-SUM($G$14:G1509),$H$13-SUM($F$14:F1509)+SUM($G$14:G1509)))</f>
        <v>0</v>
      </c>
      <c r="I1509" s="7"/>
    </row>
    <row r="1510" spans="1:9">
      <c r="A1510" s="89">
        <f t="shared" si="185"/>
        <v>1497</v>
      </c>
      <c r="B1510" s="185" t="str">
        <f t="shared" si="186"/>
        <v/>
      </c>
      <c r="C1510" s="90" t="str">
        <f t="shared" si="187"/>
        <v/>
      </c>
      <c r="D1510" s="89" t="str">
        <f t="shared" si="188"/>
        <v/>
      </c>
      <c r="E1510" s="91" t="str">
        <f t="shared" si="189"/>
        <v/>
      </c>
      <c r="F1510" s="92" t="str">
        <f t="shared" si="190"/>
        <v/>
      </c>
      <c r="G1510" s="212" t="str">
        <f t="shared" si="191"/>
        <v/>
      </c>
      <c r="H1510" s="92">
        <f>IF(OR(ERR=FALSE,AND(F1510="",G1510="")),0,IF($C$12="D",$H$13+SUM($F$14:F1510)-SUM($G$14:G1510),$H$13-SUM($F$14:F1510)+SUM($G$14:G1510)))</f>
        <v>0</v>
      </c>
      <c r="I1510" s="7"/>
    </row>
    <row r="1511" spans="1:9">
      <c r="A1511" s="89">
        <f t="shared" si="185"/>
        <v>1498</v>
      </c>
      <c r="B1511" s="185" t="str">
        <f t="shared" si="186"/>
        <v/>
      </c>
      <c r="C1511" s="90" t="str">
        <f t="shared" si="187"/>
        <v/>
      </c>
      <c r="D1511" s="89" t="str">
        <f t="shared" si="188"/>
        <v/>
      </c>
      <c r="E1511" s="91" t="str">
        <f t="shared" si="189"/>
        <v/>
      </c>
      <c r="F1511" s="92" t="str">
        <f t="shared" si="190"/>
        <v/>
      </c>
      <c r="G1511" s="212" t="str">
        <f t="shared" si="191"/>
        <v/>
      </c>
      <c r="H1511" s="92">
        <f>IF(OR(ERR=FALSE,AND(F1511="",G1511="")),0,IF($C$12="D",$H$13+SUM($F$14:F1511)-SUM($G$14:G1511),$H$13-SUM($F$14:F1511)+SUM($G$14:G1511)))</f>
        <v>0</v>
      </c>
      <c r="I1511" s="7"/>
    </row>
    <row r="1512" spans="1:9">
      <c r="A1512" s="89">
        <f t="shared" si="185"/>
        <v>1499</v>
      </c>
      <c r="B1512" s="185" t="str">
        <f t="shared" si="186"/>
        <v/>
      </c>
      <c r="C1512" s="90" t="str">
        <f t="shared" si="187"/>
        <v/>
      </c>
      <c r="D1512" s="89" t="str">
        <f t="shared" si="188"/>
        <v/>
      </c>
      <c r="E1512" s="91" t="str">
        <f t="shared" si="189"/>
        <v/>
      </c>
      <c r="F1512" s="92" t="str">
        <f t="shared" si="190"/>
        <v/>
      </c>
      <c r="G1512" s="212" t="str">
        <f t="shared" si="191"/>
        <v/>
      </c>
      <c r="H1512" s="92">
        <f>IF(OR(ERR=FALSE,AND(F1512="",G1512="")),0,IF($C$12="D",$H$13+SUM($F$14:F1512)-SUM($G$14:G1512),$H$13-SUM($F$14:F1512)+SUM($G$14:G1512)))</f>
        <v>0</v>
      </c>
      <c r="I1512" s="7"/>
    </row>
    <row r="1513" spans="1:9">
      <c r="A1513" s="89">
        <f t="shared" si="185"/>
        <v>1500</v>
      </c>
      <c r="B1513" s="185" t="str">
        <f t="shared" si="186"/>
        <v/>
      </c>
      <c r="C1513" s="90" t="str">
        <f t="shared" si="187"/>
        <v/>
      </c>
      <c r="D1513" s="89" t="str">
        <f t="shared" si="188"/>
        <v/>
      </c>
      <c r="E1513" s="91" t="str">
        <f t="shared" si="189"/>
        <v/>
      </c>
      <c r="F1513" s="92" t="str">
        <f t="shared" si="190"/>
        <v/>
      </c>
      <c r="G1513" s="212" t="str">
        <f t="shared" si="191"/>
        <v/>
      </c>
      <c r="H1513" s="92">
        <f>IF(OR(ERR=FALSE,AND(F1513="",G1513="")),0,IF($C$12="D",$H$13+SUM($F$14:F1513)-SUM($G$14:G1513),$H$13-SUM($F$14:F1513)+SUM($G$14:G1513)))</f>
        <v>0</v>
      </c>
      <c r="I1513" s="7"/>
    </row>
    <row r="1514" spans="1:9">
      <c r="A1514" s="89">
        <f t="shared" si="185"/>
        <v>1501</v>
      </c>
      <c r="B1514" s="185" t="str">
        <f t="shared" si="186"/>
        <v/>
      </c>
      <c r="C1514" s="90" t="str">
        <f t="shared" si="187"/>
        <v/>
      </c>
      <c r="D1514" s="89" t="str">
        <f t="shared" si="188"/>
        <v/>
      </c>
      <c r="E1514" s="91" t="str">
        <f t="shared" si="189"/>
        <v/>
      </c>
      <c r="F1514" s="92" t="str">
        <f t="shared" si="190"/>
        <v/>
      </c>
      <c r="G1514" s="212" t="str">
        <f t="shared" si="191"/>
        <v/>
      </c>
      <c r="H1514" s="92">
        <f>IF(OR(ERR=FALSE,AND(F1514="",G1514="")),0,IF($C$12="D",$H$13+SUM($F$14:F1514)-SUM($G$14:G1514),$H$13-SUM($F$14:F1514)+SUM($G$14:G1514)))</f>
        <v>0</v>
      </c>
      <c r="I1514" s="7"/>
    </row>
    <row r="1515" spans="1:9">
      <c r="A1515" s="89">
        <f t="shared" si="185"/>
        <v>1502</v>
      </c>
      <c r="B1515" s="185" t="str">
        <f t="shared" si="186"/>
        <v/>
      </c>
      <c r="C1515" s="90" t="str">
        <f t="shared" si="187"/>
        <v/>
      </c>
      <c r="D1515" s="89" t="str">
        <f t="shared" si="188"/>
        <v/>
      </c>
      <c r="E1515" s="91" t="str">
        <f t="shared" si="189"/>
        <v/>
      </c>
      <c r="F1515" s="92" t="str">
        <f t="shared" si="190"/>
        <v/>
      </c>
      <c r="G1515" s="212" t="str">
        <f t="shared" si="191"/>
        <v/>
      </c>
      <c r="H1515" s="92">
        <f>IF(OR(ERR=FALSE,AND(F1515="",G1515="")),0,IF($C$12="D",$H$13+SUM($F$14:F1515)-SUM($G$14:G1515),$H$13-SUM($F$14:F1515)+SUM($G$14:G1515)))</f>
        <v>0</v>
      </c>
      <c r="I1515" s="7"/>
    </row>
    <row r="1516" spans="1:9">
      <c r="A1516" s="89">
        <f t="shared" ref="A1516:A1579" si="192">A1515+1</f>
        <v>1503</v>
      </c>
      <c r="B1516" s="185" t="str">
        <f t="shared" si="186"/>
        <v/>
      </c>
      <c r="C1516" s="90" t="str">
        <f t="shared" si="187"/>
        <v/>
      </c>
      <c r="D1516" s="89" t="str">
        <f t="shared" si="188"/>
        <v/>
      </c>
      <c r="E1516" s="91" t="str">
        <f t="shared" si="189"/>
        <v/>
      </c>
      <c r="F1516" s="92" t="str">
        <f t="shared" si="190"/>
        <v/>
      </c>
      <c r="G1516" s="212" t="str">
        <f t="shared" si="191"/>
        <v/>
      </c>
      <c r="H1516" s="92">
        <f>IF(OR(ERR=FALSE,AND(F1516="",G1516="")),0,IF($C$12="D",$H$13+SUM($F$14:F1516)-SUM($G$14:G1516),$H$13-SUM($F$14:F1516)+SUM($G$14:G1516)))</f>
        <v>0</v>
      </c>
      <c r="I1516" s="7"/>
    </row>
    <row r="1517" spans="1:9">
      <c r="A1517" s="89">
        <f t="shared" si="192"/>
        <v>1504</v>
      </c>
      <c r="B1517" s="185" t="str">
        <f t="shared" si="186"/>
        <v/>
      </c>
      <c r="C1517" s="90" t="str">
        <f t="shared" si="187"/>
        <v/>
      </c>
      <c r="D1517" s="89" t="str">
        <f t="shared" si="188"/>
        <v/>
      </c>
      <c r="E1517" s="91" t="str">
        <f t="shared" si="189"/>
        <v/>
      </c>
      <c r="F1517" s="92" t="str">
        <f t="shared" si="190"/>
        <v/>
      </c>
      <c r="G1517" s="212" t="str">
        <f t="shared" si="191"/>
        <v/>
      </c>
      <c r="H1517" s="92">
        <f>IF(OR(ERR=FALSE,AND(F1517="",G1517="")),0,IF($C$12="D",$H$13+SUM($F$14:F1517)-SUM($G$14:G1517),$H$13-SUM($F$14:F1517)+SUM($G$14:G1517)))</f>
        <v>0</v>
      </c>
      <c r="I1517" s="7"/>
    </row>
    <row r="1518" spans="1:9">
      <c r="A1518" s="89">
        <f t="shared" si="192"/>
        <v>1505</v>
      </c>
      <c r="B1518" s="185" t="str">
        <f t="shared" si="186"/>
        <v/>
      </c>
      <c r="C1518" s="90" t="str">
        <f t="shared" si="187"/>
        <v/>
      </c>
      <c r="D1518" s="89" t="str">
        <f t="shared" si="188"/>
        <v/>
      </c>
      <c r="E1518" s="91" t="str">
        <f t="shared" si="189"/>
        <v/>
      </c>
      <c r="F1518" s="92" t="str">
        <f t="shared" si="190"/>
        <v/>
      </c>
      <c r="G1518" s="212" t="str">
        <f t="shared" si="191"/>
        <v/>
      </c>
      <c r="H1518" s="92">
        <f>IF(OR(ERR=FALSE,AND(F1518="",G1518="")),0,IF($C$12="D",$H$13+SUM($F$14:F1518)-SUM($G$14:G1518),$H$13-SUM($F$14:F1518)+SUM($G$14:G1518)))</f>
        <v>0</v>
      </c>
      <c r="I1518" s="7"/>
    </row>
    <row r="1519" spans="1:9">
      <c r="A1519" s="89">
        <f t="shared" si="192"/>
        <v>1506</v>
      </c>
      <c r="B1519" s="185" t="str">
        <f t="shared" si="186"/>
        <v/>
      </c>
      <c r="C1519" s="90" t="str">
        <f t="shared" si="187"/>
        <v/>
      </c>
      <c r="D1519" s="89" t="str">
        <f t="shared" si="188"/>
        <v/>
      </c>
      <c r="E1519" s="91" t="str">
        <f t="shared" si="189"/>
        <v/>
      </c>
      <c r="F1519" s="92" t="str">
        <f t="shared" si="190"/>
        <v/>
      </c>
      <c r="G1519" s="212" t="str">
        <f t="shared" si="191"/>
        <v/>
      </c>
      <c r="H1519" s="92">
        <f>IF(OR(ERR=FALSE,AND(F1519="",G1519="")),0,IF($C$12="D",$H$13+SUM($F$14:F1519)-SUM($G$14:G1519),$H$13-SUM($F$14:F1519)+SUM($G$14:G1519)))</f>
        <v>0</v>
      </c>
      <c r="I1519" s="7"/>
    </row>
    <row r="1520" spans="1:9">
      <c r="A1520" s="89">
        <f t="shared" si="192"/>
        <v>1507</v>
      </c>
      <c r="B1520" s="185" t="str">
        <f t="shared" si="186"/>
        <v/>
      </c>
      <c r="C1520" s="90" t="str">
        <f t="shared" si="187"/>
        <v/>
      </c>
      <c r="D1520" s="89" t="str">
        <f t="shared" si="188"/>
        <v/>
      </c>
      <c r="E1520" s="91" t="str">
        <f t="shared" si="189"/>
        <v/>
      </c>
      <c r="F1520" s="92" t="str">
        <f t="shared" si="190"/>
        <v/>
      </c>
      <c r="G1520" s="212" t="str">
        <f t="shared" si="191"/>
        <v/>
      </c>
      <c r="H1520" s="92">
        <f>IF(OR(ERR=FALSE,AND(F1520="",G1520="")),0,IF($C$12="D",$H$13+SUM($F$14:F1520)-SUM($G$14:G1520),$H$13-SUM($F$14:F1520)+SUM($G$14:G1520)))</f>
        <v>0</v>
      </c>
      <c r="I1520" s="7"/>
    </row>
    <row r="1521" spans="1:9">
      <c r="A1521" s="89">
        <f t="shared" si="192"/>
        <v>1508</v>
      </c>
      <c r="B1521" s="185" t="str">
        <f t="shared" si="186"/>
        <v/>
      </c>
      <c r="C1521" s="90" t="str">
        <f t="shared" si="187"/>
        <v/>
      </c>
      <c r="D1521" s="89" t="str">
        <f t="shared" si="188"/>
        <v/>
      </c>
      <c r="E1521" s="91" t="str">
        <f t="shared" si="189"/>
        <v/>
      </c>
      <c r="F1521" s="92" t="str">
        <f t="shared" si="190"/>
        <v/>
      </c>
      <c r="G1521" s="212" t="str">
        <f t="shared" si="191"/>
        <v/>
      </c>
      <c r="H1521" s="92">
        <f>IF(OR(ERR=FALSE,AND(F1521="",G1521="")),0,IF($C$12="D",$H$13+SUM($F$14:F1521)-SUM($G$14:G1521),$H$13-SUM($F$14:F1521)+SUM($G$14:G1521)))</f>
        <v>0</v>
      </c>
      <c r="I1521" s="7"/>
    </row>
    <row r="1522" spans="1:9">
      <c r="A1522" s="89">
        <f t="shared" si="192"/>
        <v>1509</v>
      </c>
      <c r="B1522" s="185" t="str">
        <f t="shared" si="186"/>
        <v/>
      </c>
      <c r="C1522" s="90" t="str">
        <f t="shared" si="187"/>
        <v/>
      </c>
      <c r="D1522" s="89" t="str">
        <f t="shared" si="188"/>
        <v/>
      </c>
      <c r="E1522" s="91" t="str">
        <f t="shared" si="189"/>
        <v/>
      </c>
      <c r="F1522" s="92" t="str">
        <f t="shared" si="190"/>
        <v/>
      </c>
      <c r="G1522" s="212" t="str">
        <f t="shared" si="191"/>
        <v/>
      </c>
      <c r="H1522" s="92">
        <f>IF(OR(ERR=FALSE,AND(F1522="",G1522="")),0,IF($C$12="D",$H$13+SUM($F$14:F1522)-SUM($G$14:G1522),$H$13-SUM($F$14:F1522)+SUM($G$14:G1522)))</f>
        <v>0</v>
      </c>
      <c r="I1522" s="7"/>
    </row>
    <row r="1523" spans="1:9">
      <c r="A1523" s="89">
        <f t="shared" si="192"/>
        <v>1510</v>
      </c>
      <c r="B1523" s="185" t="str">
        <f t="shared" si="186"/>
        <v/>
      </c>
      <c r="C1523" s="90" t="str">
        <f t="shared" si="187"/>
        <v/>
      </c>
      <c r="D1523" s="89" t="str">
        <f t="shared" si="188"/>
        <v/>
      </c>
      <c r="E1523" s="91" t="str">
        <f t="shared" si="189"/>
        <v/>
      </c>
      <c r="F1523" s="92" t="str">
        <f t="shared" si="190"/>
        <v/>
      </c>
      <c r="G1523" s="212" t="str">
        <f t="shared" si="191"/>
        <v/>
      </c>
      <c r="H1523" s="92">
        <f>IF(OR(ERR=FALSE,AND(F1523="",G1523="")),0,IF($C$12="D",$H$13+SUM($F$14:F1523)-SUM($G$14:G1523),$H$13-SUM($F$14:F1523)+SUM($G$14:G1523)))</f>
        <v>0</v>
      </c>
      <c r="I1523" s="7"/>
    </row>
    <row r="1524" spans="1:9">
      <c r="A1524" s="89">
        <f t="shared" si="192"/>
        <v>1511</v>
      </c>
      <c r="B1524" s="185" t="str">
        <f t="shared" si="186"/>
        <v/>
      </c>
      <c r="C1524" s="90" t="str">
        <f t="shared" si="187"/>
        <v/>
      </c>
      <c r="D1524" s="89" t="str">
        <f t="shared" si="188"/>
        <v/>
      </c>
      <c r="E1524" s="91" t="str">
        <f t="shared" si="189"/>
        <v/>
      </c>
      <c r="F1524" s="92" t="str">
        <f t="shared" si="190"/>
        <v/>
      </c>
      <c r="G1524" s="212" t="str">
        <f t="shared" si="191"/>
        <v/>
      </c>
      <c r="H1524" s="92">
        <f>IF(OR(ERR=FALSE,AND(F1524="",G1524="")),0,IF($C$12="D",$H$13+SUM($F$14:F1524)-SUM($G$14:G1524),$H$13-SUM($F$14:F1524)+SUM($G$14:G1524)))</f>
        <v>0</v>
      </c>
      <c r="I1524" s="7"/>
    </row>
    <row r="1525" spans="1:9">
      <c r="A1525" s="89">
        <f t="shared" si="192"/>
        <v>1512</v>
      </c>
      <c r="B1525" s="185" t="str">
        <f t="shared" si="186"/>
        <v/>
      </c>
      <c r="C1525" s="90" t="str">
        <f t="shared" si="187"/>
        <v/>
      </c>
      <c r="D1525" s="89" t="str">
        <f t="shared" si="188"/>
        <v/>
      </c>
      <c r="E1525" s="91" t="str">
        <f t="shared" si="189"/>
        <v/>
      </c>
      <c r="F1525" s="92" t="str">
        <f t="shared" si="190"/>
        <v/>
      </c>
      <c r="G1525" s="212" t="str">
        <f t="shared" si="191"/>
        <v/>
      </c>
      <c r="H1525" s="92">
        <f>IF(OR(ERR=FALSE,AND(F1525="",G1525="")),0,IF($C$12="D",$H$13+SUM($F$14:F1525)-SUM($G$14:G1525),$H$13-SUM($F$14:F1525)+SUM($G$14:G1525)))</f>
        <v>0</v>
      </c>
      <c r="I1525" s="7"/>
    </row>
    <row r="1526" spans="1:9">
      <c r="A1526" s="89">
        <f t="shared" si="192"/>
        <v>1513</v>
      </c>
      <c r="B1526" s="185" t="str">
        <f t="shared" si="186"/>
        <v/>
      </c>
      <c r="C1526" s="90" t="str">
        <f t="shared" si="187"/>
        <v/>
      </c>
      <c r="D1526" s="89" t="str">
        <f t="shared" si="188"/>
        <v/>
      </c>
      <c r="E1526" s="91" t="str">
        <f t="shared" si="189"/>
        <v/>
      </c>
      <c r="F1526" s="92" t="str">
        <f t="shared" si="190"/>
        <v/>
      </c>
      <c r="G1526" s="212" t="str">
        <f t="shared" si="191"/>
        <v/>
      </c>
      <c r="H1526" s="92">
        <f>IF(OR(ERR=FALSE,AND(F1526="",G1526="")),0,IF($C$12="D",$H$13+SUM($F$14:F1526)-SUM($G$14:G1526),$H$13-SUM($F$14:F1526)+SUM($G$14:G1526)))</f>
        <v>0</v>
      </c>
      <c r="I1526" s="7"/>
    </row>
    <row r="1527" spans="1:9">
      <c r="A1527" s="89">
        <f t="shared" si="192"/>
        <v>1514</v>
      </c>
      <c r="B1527" s="185" t="str">
        <f t="shared" si="186"/>
        <v/>
      </c>
      <c r="C1527" s="90" t="str">
        <f t="shared" si="187"/>
        <v/>
      </c>
      <c r="D1527" s="89" t="str">
        <f t="shared" si="188"/>
        <v/>
      </c>
      <c r="E1527" s="91" t="str">
        <f t="shared" si="189"/>
        <v/>
      </c>
      <c r="F1527" s="92" t="str">
        <f t="shared" si="190"/>
        <v/>
      </c>
      <c r="G1527" s="212" t="str">
        <f t="shared" si="191"/>
        <v/>
      </c>
      <c r="H1527" s="92">
        <f>IF(OR(ERR=FALSE,AND(F1527="",G1527="")),0,IF($C$12="D",$H$13+SUM($F$14:F1527)-SUM($G$14:G1527),$H$13-SUM($F$14:F1527)+SUM($G$14:G1527)))</f>
        <v>0</v>
      </c>
      <c r="I1527" s="7"/>
    </row>
    <row r="1528" spans="1:9">
      <c r="A1528" s="89">
        <f t="shared" si="192"/>
        <v>1515</v>
      </c>
      <c r="B1528" s="185" t="str">
        <f t="shared" si="186"/>
        <v/>
      </c>
      <c r="C1528" s="90" t="str">
        <f t="shared" si="187"/>
        <v/>
      </c>
      <c r="D1528" s="89" t="str">
        <f t="shared" si="188"/>
        <v/>
      </c>
      <c r="E1528" s="91" t="str">
        <f t="shared" si="189"/>
        <v/>
      </c>
      <c r="F1528" s="92" t="str">
        <f t="shared" si="190"/>
        <v/>
      </c>
      <c r="G1528" s="212" t="str">
        <f t="shared" si="191"/>
        <v/>
      </c>
      <c r="H1528" s="92">
        <f>IF(OR(ERR=FALSE,AND(F1528="",G1528="")),0,IF($C$12="D",$H$13+SUM($F$14:F1528)-SUM($G$14:G1528),$H$13-SUM($F$14:F1528)+SUM($G$14:G1528)))</f>
        <v>0</v>
      </c>
      <c r="I1528" s="7"/>
    </row>
    <row r="1529" spans="1:9">
      <c r="A1529" s="89">
        <f t="shared" si="192"/>
        <v>1516</v>
      </c>
      <c r="B1529" s="185" t="str">
        <f t="shared" ref="B1529:B1589" si="193">IF(ISERROR(VLOOKUP(A1529&amp;H$9,JU_AKUN,6,FALSE)=TRUE),"",VLOOKUP(A1529&amp;H$9,JU_AKUN,6,FALSE))</f>
        <v/>
      </c>
      <c r="C1529" s="90" t="str">
        <f t="shared" ref="C1529:C1589" si="194">IF(ISERROR(VLOOKUP(A1529&amp;H$9,JU_AKUN,7,FALSE)=TRUE),"",VLOOKUP(A1529&amp;H$9,JU_AKUN,7,FALSE))</f>
        <v/>
      </c>
      <c r="D1529" s="89" t="str">
        <f t="shared" ref="D1529:D1589" si="195">IF(ISERROR(VLOOKUP(A1529&amp;H$9,JU_AKUN,8,FALSE)=TRUE),"",VLOOKUP(A1529&amp;H$9,JU_AKUN,8,FALSE))</f>
        <v/>
      </c>
      <c r="E1529" s="91" t="str">
        <f t="shared" ref="E1529:E1589" si="196">IF(ISERROR(VLOOKUP(A1529&amp;H$9,JU_AKUN,9,FALSE)=TRUE),"",VLOOKUP(A1529&amp;H$9,JU_AKUN,9,FALSE))</f>
        <v/>
      </c>
      <c r="F1529" s="92" t="str">
        <f t="shared" ref="F1529:F1589" si="197">IF(ISERROR(VLOOKUP(A1529&amp;H$9,JU_AKUN,14,FALSE)=TRUE),"",VLOOKUP(A1529&amp;H$9,JU_AKUN,14,FALSE))</f>
        <v/>
      </c>
      <c r="G1529" s="212" t="str">
        <f t="shared" ref="G1529:G1589" si="198">IF(ISERROR(VLOOKUP(A1529&amp;H$9,JU_AKUN,15,FALSE)=TRUE),"",VLOOKUP(A1529&amp;H$9,JU_AKUN,15,FALSE))</f>
        <v/>
      </c>
      <c r="H1529" s="92">
        <f>IF(OR(ERR=FALSE,AND(F1529="",G1529="")),0,IF($C$12="D",$H$13+SUM($F$14:F1529)-SUM($G$14:G1529),$H$13-SUM($F$14:F1529)+SUM($G$14:G1529)))</f>
        <v>0</v>
      </c>
      <c r="I1529" s="7"/>
    </row>
    <row r="1530" spans="1:9">
      <c r="A1530" s="89">
        <f t="shared" si="192"/>
        <v>1517</v>
      </c>
      <c r="B1530" s="185" t="str">
        <f t="shared" si="193"/>
        <v/>
      </c>
      <c r="C1530" s="90" t="str">
        <f t="shared" si="194"/>
        <v/>
      </c>
      <c r="D1530" s="89" t="str">
        <f t="shared" si="195"/>
        <v/>
      </c>
      <c r="E1530" s="91" t="str">
        <f t="shared" si="196"/>
        <v/>
      </c>
      <c r="F1530" s="92" t="str">
        <f t="shared" si="197"/>
        <v/>
      </c>
      <c r="G1530" s="212" t="str">
        <f t="shared" si="198"/>
        <v/>
      </c>
      <c r="H1530" s="92">
        <f>IF(OR(ERR=FALSE,AND(F1530="",G1530="")),0,IF($C$12="D",$H$13+SUM($F$14:F1530)-SUM($G$14:G1530),$H$13-SUM($F$14:F1530)+SUM($G$14:G1530)))</f>
        <v>0</v>
      </c>
      <c r="I1530" s="7"/>
    </row>
    <row r="1531" spans="1:9">
      <c r="A1531" s="89">
        <f t="shared" si="192"/>
        <v>1518</v>
      </c>
      <c r="B1531" s="185" t="str">
        <f t="shared" si="193"/>
        <v/>
      </c>
      <c r="C1531" s="90" t="str">
        <f t="shared" si="194"/>
        <v/>
      </c>
      <c r="D1531" s="89" t="str">
        <f t="shared" si="195"/>
        <v/>
      </c>
      <c r="E1531" s="91" t="str">
        <f t="shared" si="196"/>
        <v/>
      </c>
      <c r="F1531" s="92" t="str">
        <f t="shared" si="197"/>
        <v/>
      </c>
      <c r="G1531" s="212" t="str">
        <f t="shared" si="198"/>
        <v/>
      </c>
      <c r="H1531" s="92">
        <f>IF(OR(ERR=FALSE,AND(F1531="",G1531="")),0,IF($C$12="D",$H$13+SUM($F$14:F1531)-SUM($G$14:G1531),$H$13-SUM($F$14:F1531)+SUM($G$14:G1531)))</f>
        <v>0</v>
      </c>
      <c r="I1531" s="7"/>
    </row>
    <row r="1532" spans="1:9">
      <c r="A1532" s="89">
        <f t="shared" si="192"/>
        <v>1519</v>
      </c>
      <c r="B1532" s="185" t="str">
        <f t="shared" si="193"/>
        <v/>
      </c>
      <c r="C1532" s="90" t="str">
        <f t="shared" si="194"/>
        <v/>
      </c>
      <c r="D1532" s="89" t="str">
        <f t="shared" si="195"/>
        <v/>
      </c>
      <c r="E1532" s="91" t="str">
        <f t="shared" si="196"/>
        <v/>
      </c>
      <c r="F1532" s="92" t="str">
        <f t="shared" si="197"/>
        <v/>
      </c>
      <c r="G1532" s="212" t="str">
        <f t="shared" si="198"/>
        <v/>
      </c>
      <c r="H1532" s="92">
        <f>IF(OR(ERR=FALSE,AND(F1532="",G1532="")),0,IF($C$12="D",$H$13+SUM($F$14:F1532)-SUM($G$14:G1532),$H$13-SUM($F$14:F1532)+SUM($G$14:G1532)))</f>
        <v>0</v>
      </c>
      <c r="I1532" s="7"/>
    </row>
    <row r="1533" spans="1:9">
      <c r="A1533" s="89">
        <f t="shared" si="192"/>
        <v>1520</v>
      </c>
      <c r="B1533" s="185" t="str">
        <f t="shared" si="193"/>
        <v/>
      </c>
      <c r="C1533" s="90" t="str">
        <f t="shared" si="194"/>
        <v/>
      </c>
      <c r="D1533" s="89" t="str">
        <f t="shared" si="195"/>
        <v/>
      </c>
      <c r="E1533" s="91" t="str">
        <f t="shared" si="196"/>
        <v/>
      </c>
      <c r="F1533" s="92" t="str">
        <f t="shared" si="197"/>
        <v/>
      </c>
      <c r="G1533" s="212" t="str">
        <f t="shared" si="198"/>
        <v/>
      </c>
      <c r="H1533" s="92">
        <f>IF(OR(ERR=FALSE,AND(F1533="",G1533="")),0,IF($C$12="D",$H$13+SUM($F$14:F1533)-SUM($G$14:G1533),$H$13-SUM($F$14:F1533)+SUM($G$14:G1533)))</f>
        <v>0</v>
      </c>
      <c r="I1533" s="7"/>
    </row>
    <row r="1534" spans="1:9">
      <c r="A1534" s="89">
        <f t="shared" si="192"/>
        <v>1521</v>
      </c>
      <c r="B1534" s="185" t="str">
        <f t="shared" si="193"/>
        <v/>
      </c>
      <c r="C1534" s="90" t="str">
        <f t="shared" si="194"/>
        <v/>
      </c>
      <c r="D1534" s="89" t="str">
        <f t="shared" si="195"/>
        <v/>
      </c>
      <c r="E1534" s="91" t="str">
        <f t="shared" si="196"/>
        <v/>
      </c>
      <c r="F1534" s="92" t="str">
        <f t="shared" si="197"/>
        <v/>
      </c>
      <c r="G1534" s="212" t="str">
        <f t="shared" si="198"/>
        <v/>
      </c>
      <c r="H1534" s="92">
        <f>IF(OR(ERR=FALSE,AND(F1534="",G1534="")),0,IF($C$12="D",$H$13+SUM($F$14:F1534)-SUM($G$14:G1534),$H$13-SUM($F$14:F1534)+SUM($G$14:G1534)))</f>
        <v>0</v>
      </c>
      <c r="I1534" s="7"/>
    </row>
    <row r="1535" spans="1:9">
      <c r="A1535" s="89">
        <f t="shared" si="192"/>
        <v>1522</v>
      </c>
      <c r="B1535" s="185" t="str">
        <f t="shared" si="193"/>
        <v/>
      </c>
      <c r="C1535" s="90" t="str">
        <f t="shared" si="194"/>
        <v/>
      </c>
      <c r="D1535" s="89" t="str">
        <f t="shared" si="195"/>
        <v/>
      </c>
      <c r="E1535" s="91" t="str">
        <f t="shared" si="196"/>
        <v/>
      </c>
      <c r="F1535" s="92" t="str">
        <f t="shared" si="197"/>
        <v/>
      </c>
      <c r="G1535" s="212" t="str">
        <f t="shared" si="198"/>
        <v/>
      </c>
      <c r="H1535" s="92">
        <f>IF(OR(ERR=FALSE,AND(F1535="",G1535="")),0,IF($C$12="D",$H$13+SUM($F$14:F1535)-SUM($G$14:G1535),$H$13-SUM($F$14:F1535)+SUM($G$14:G1535)))</f>
        <v>0</v>
      </c>
      <c r="I1535" s="7"/>
    </row>
    <row r="1536" spans="1:9">
      <c r="A1536" s="89">
        <f t="shared" si="192"/>
        <v>1523</v>
      </c>
      <c r="B1536" s="185" t="str">
        <f t="shared" si="193"/>
        <v/>
      </c>
      <c r="C1536" s="90" t="str">
        <f t="shared" si="194"/>
        <v/>
      </c>
      <c r="D1536" s="89" t="str">
        <f t="shared" si="195"/>
        <v/>
      </c>
      <c r="E1536" s="91" t="str">
        <f t="shared" si="196"/>
        <v/>
      </c>
      <c r="F1536" s="92" t="str">
        <f t="shared" si="197"/>
        <v/>
      </c>
      <c r="G1536" s="212" t="str">
        <f t="shared" si="198"/>
        <v/>
      </c>
      <c r="H1536" s="92">
        <f>IF(OR(ERR=FALSE,AND(F1536="",G1536="")),0,IF($C$12="D",$H$13+SUM($F$14:F1536)-SUM($G$14:G1536),$H$13-SUM($F$14:F1536)+SUM($G$14:G1536)))</f>
        <v>0</v>
      </c>
      <c r="I1536" s="7"/>
    </row>
    <row r="1537" spans="1:9">
      <c r="A1537" s="89">
        <f t="shared" si="192"/>
        <v>1524</v>
      </c>
      <c r="B1537" s="185" t="str">
        <f t="shared" si="193"/>
        <v/>
      </c>
      <c r="C1537" s="90" t="str">
        <f t="shared" si="194"/>
        <v/>
      </c>
      <c r="D1537" s="89" t="str">
        <f t="shared" si="195"/>
        <v/>
      </c>
      <c r="E1537" s="91" t="str">
        <f t="shared" si="196"/>
        <v/>
      </c>
      <c r="F1537" s="92" t="str">
        <f t="shared" si="197"/>
        <v/>
      </c>
      <c r="G1537" s="212" t="str">
        <f t="shared" si="198"/>
        <v/>
      </c>
      <c r="H1537" s="92">
        <f>IF(OR(ERR=FALSE,AND(F1537="",G1537="")),0,IF($C$12="D",$H$13+SUM($F$14:F1537)-SUM($G$14:G1537),$H$13-SUM($F$14:F1537)+SUM($G$14:G1537)))</f>
        <v>0</v>
      </c>
      <c r="I1537" s="7"/>
    </row>
    <row r="1538" spans="1:9">
      <c r="A1538" s="89">
        <f t="shared" si="192"/>
        <v>1525</v>
      </c>
      <c r="B1538" s="185" t="str">
        <f t="shared" si="193"/>
        <v/>
      </c>
      <c r="C1538" s="90" t="str">
        <f t="shared" si="194"/>
        <v/>
      </c>
      <c r="D1538" s="89" t="str">
        <f t="shared" si="195"/>
        <v/>
      </c>
      <c r="E1538" s="91" t="str">
        <f t="shared" si="196"/>
        <v/>
      </c>
      <c r="F1538" s="92" t="str">
        <f t="shared" si="197"/>
        <v/>
      </c>
      <c r="G1538" s="212" t="str">
        <f t="shared" si="198"/>
        <v/>
      </c>
      <c r="H1538" s="92">
        <f>IF(OR(ERR=FALSE,AND(F1538="",G1538="")),0,IF($C$12="D",$H$13+SUM($F$14:F1538)-SUM($G$14:G1538),$H$13-SUM($F$14:F1538)+SUM($G$14:G1538)))</f>
        <v>0</v>
      </c>
      <c r="I1538" s="7"/>
    </row>
    <row r="1539" spans="1:9">
      <c r="A1539" s="89">
        <f t="shared" si="192"/>
        <v>1526</v>
      </c>
      <c r="B1539" s="185" t="str">
        <f t="shared" si="193"/>
        <v/>
      </c>
      <c r="C1539" s="90" t="str">
        <f t="shared" si="194"/>
        <v/>
      </c>
      <c r="D1539" s="89" t="str">
        <f t="shared" si="195"/>
        <v/>
      </c>
      <c r="E1539" s="91" t="str">
        <f t="shared" si="196"/>
        <v/>
      </c>
      <c r="F1539" s="92" t="str">
        <f t="shared" si="197"/>
        <v/>
      </c>
      <c r="G1539" s="212" t="str">
        <f t="shared" si="198"/>
        <v/>
      </c>
      <c r="H1539" s="92">
        <f>IF(OR(ERR=FALSE,AND(F1539="",G1539="")),0,IF($C$12="D",$H$13+SUM($F$14:F1539)-SUM($G$14:G1539),$H$13-SUM($F$14:F1539)+SUM($G$14:G1539)))</f>
        <v>0</v>
      </c>
      <c r="I1539" s="7"/>
    </row>
    <row r="1540" spans="1:9">
      <c r="A1540" s="89">
        <f t="shared" si="192"/>
        <v>1527</v>
      </c>
      <c r="B1540" s="185" t="str">
        <f t="shared" si="193"/>
        <v/>
      </c>
      <c r="C1540" s="90" t="str">
        <f t="shared" si="194"/>
        <v/>
      </c>
      <c r="D1540" s="89" t="str">
        <f t="shared" si="195"/>
        <v/>
      </c>
      <c r="E1540" s="91" t="str">
        <f t="shared" si="196"/>
        <v/>
      </c>
      <c r="F1540" s="92" t="str">
        <f t="shared" si="197"/>
        <v/>
      </c>
      <c r="G1540" s="212" t="str">
        <f t="shared" si="198"/>
        <v/>
      </c>
      <c r="H1540" s="92">
        <f>IF(OR(ERR=FALSE,AND(F1540="",G1540="")),0,IF($C$12="D",$H$13+SUM($F$14:F1540)-SUM($G$14:G1540),$H$13-SUM($F$14:F1540)+SUM($G$14:G1540)))</f>
        <v>0</v>
      </c>
      <c r="I1540" s="7"/>
    </row>
    <row r="1541" spans="1:9">
      <c r="A1541" s="89">
        <f t="shared" si="192"/>
        <v>1528</v>
      </c>
      <c r="B1541" s="185" t="str">
        <f t="shared" si="193"/>
        <v/>
      </c>
      <c r="C1541" s="90" t="str">
        <f t="shared" si="194"/>
        <v/>
      </c>
      <c r="D1541" s="89" t="str">
        <f t="shared" si="195"/>
        <v/>
      </c>
      <c r="E1541" s="91" t="str">
        <f t="shared" si="196"/>
        <v/>
      </c>
      <c r="F1541" s="92" t="str">
        <f t="shared" si="197"/>
        <v/>
      </c>
      <c r="G1541" s="212" t="str">
        <f t="shared" si="198"/>
        <v/>
      </c>
      <c r="H1541" s="92">
        <f>IF(OR(ERR=FALSE,AND(F1541="",G1541="")),0,IF($C$12="D",$H$13+SUM($F$14:F1541)-SUM($G$14:G1541),$H$13-SUM($F$14:F1541)+SUM($G$14:G1541)))</f>
        <v>0</v>
      </c>
      <c r="I1541" s="7"/>
    </row>
    <row r="1542" spans="1:9">
      <c r="A1542" s="89">
        <f t="shared" si="192"/>
        <v>1529</v>
      </c>
      <c r="B1542" s="185" t="str">
        <f t="shared" si="193"/>
        <v/>
      </c>
      <c r="C1542" s="90" t="str">
        <f t="shared" si="194"/>
        <v/>
      </c>
      <c r="D1542" s="89" t="str">
        <f t="shared" si="195"/>
        <v/>
      </c>
      <c r="E1542" s="91" t="str">
        <f t="shared" si="196"/>
        <v/>
      </c>
      <c r="F1542" s="92" t="str">
        <f t="shared" si="197"/>
        <v/>
      </c>
      <c r="G1542" s="212" t="str">
        <f t="shared" si="198"/>
        <v/>
      </c>
      <c r="H1542" s="92">
        <f>IF(OR(ERR=FALSE,AND(F1542="",G1542="")),0,IF($C$12="D",$H$13+SUM($F$14:F1542)-SUM($G$14:G1542),$H$13-SUM($F$14:F1542)+SUM($G$14:G1542)))</f>
        <v>0</v>
      </c>
      <c r="I1542" s="7"/>
    </row>
    <row r="1543" spans="1:9">
      <c r="A1543" s="89">
        <f t="shared" si="192"/>
        <v>1530</v>
      </c>
      <c r="B1543" s="185" t="str">
        <f t="shared" si="193"/>
        <v/>
      </c>
      <c r="C1543" s="90" t="str">
        <f t="shared" si="194"/>
        <v/>
      </c>
      <c r="D1543" s="89" t="str">
        <f t="shared" si="195"/>
        <v/>
      </c>
      <c r="E1543" s="91" t="str">
        <f t="shared" si="196"/>
        <v/>
      </c>
      <c r="F1543" s="92" t="str">
        <f t="shared" si="197"/>
        <v/>
      </c>
      <c r="G1543" s="212" t="str">
        <f t="shared" si="198"/>
        <v/>
      </c>
      <c r="H1543" s="92">
        <f>IF(OR(ERR=FALSE,AND(F1543="",G1543="")),0,IF($C$12="D",$H$13+SUM($F$14:F1543)-SUM($G$14:G1543),$H$13-SUM($F$14:F1543)+SUM($G$14:G1543)))</f>
        <v>0</v>
      </c>
      <c r="I1543" s="7"/>
    </row>
    <row r="1544" spans="1:9">
      <c r="A1544" s="89">
        <f t="shared" si="192"/>
        <v>1531</v>
      </c>
      <c r="B1544" s="185" t="str">
        <f t="shared" si="193"/>
        <v/>
      </c>
      <c r="C1544" s="90" t="str">
        <f t="shared" si="194"/>
        <v/>
      </c>
      <c r="D1544" s="89" t="str">
        <f t="shared" si="195"/>
        <v/>
      </c>
      <c r="E1544" s="91" t="str">
        <f t="shared" si="196"/>
        <v/>
      </c>
      <c r="F1544" s="92" t="str">
        <f t="shared" si="197"/>
        <v/>
      </c>
      <c r="G1544" s="212" t="str">
        <f t="shared" si="198"/>
        <v/>
      </c>
      <c r="H1544" s="92">
        <f>IF(OR(ERR=FALSE,AND(F1544="",G1544="")),0,IF($C$12="D",$H$13+SUM($F$14:F1544)-SUM($G$14:G1544),$H$13-SUM($F$14:F1544)+SUM($G$14:G1544)))</f>
        <v>0</v>
      </c>
      <c r="I1544" s="7"/>
    </row>
    <row r="1545" spans="1:9">
      <c r="A1545" s="89">
        <f t="shared" si="192"/>
        <v>1532</v>
      </c>
      <c r="B1545" s="185" t="str">
        <f t="shared" si="193"/>
        <v/>
      </c>
      <c r="C1545" s="90" t="str">
        <f t="shared" si="194"/>
        <v/>
      </c>
      <c r="D1545" s="89" t="str">
        <f t="shared" si="195"/>
        <v/>
      </c>
      <c r="E1545" s="91" t="str">
        <f t="shared" si="196"/>
        <v/>
      </c>
      <c r="F1545" s="92" t="str">
        <f t="shared" si="197"/>
        <v/>
      </c>
      <c r="G1545" s="212" t="str">
        <f t="shared" si="198"/>
        <v/>
      </c>
      <c r="H1545" s="92">
        <f>IF(OR(ERR=FALSE,AND(F1545="",G1545="")),0,IF($C$12="D",$H$13+SUM($F$14:F1545)-SUM($G$14:G1545),$H$13-SUM($F$14:F1545)+SUM($G$14:G1545)))</f>
        <v>0</v>
      </c>
      <c r="I1545" s="7"/>
    </row>
    <row r="1546" spans="1:9">
      <c r="A1546" s="89">
        <f t="shared" si="192"/>
        <v>1533</v>
      </c>
      <c r="B1546" s="185" t="str">
        <f t="shared" si="193"/>
        <v/>
      </c>
      <c r="C1546" s="90" t="str">
        <f t="shared" si="194"/>
        <v/>
      </c>
      <c r="D1546" s="89" t="str">
        <f t="shared" si="195"/>
        <v/>
      </c>
      <c r="E1546" s="91" t="str">
        <f t="shared" si="196"/>
        <v/>
      </c>
      <c r="F1546" s="92" t="str">
        <f t="shared" si="197"/>
        <v/>
      </c>
      <c r="G1546" s="212" t="str">
        <f t="shared" si="198"/>
        <v/>
      </c>
      <c r="H1546" s="92">
        <f>IF(OR(ERR=FALSE,AND(F1546="",G1546="")),0,IF($C$12="D",$H$13+SUM($F$14:F1546)-SUM($G$14:G1546),$H$13-SUM($F$14:F1546)+SUM($G$14:G1546)))</f>
        <v>0</v>
      </c>
      <c r="I1546" s="7"/>
    </row>
    <row r="1547" spans="1:9">
      <c r="A1547" s="89">
        <f t="shared" si="192"/>
        <v>1534</v>
      </c>
      <c r="B1547" s="185" t="str">
        <f t="shared" si="193"/>
        <v/>
      </c>
      <c r="C1547" s="90" t="str">
        <f t="shared" si="194"/>
        <v/>
      </c>
      <c r="D1547" s="89" t="str">
        <f t="shared" si="195"/>
        <v/>
      </c>
      <c r="E1547" s="91" t="str">
        <f t="shared" si="196"/>
        <v/>
      </c>
      <c r="F1547" s="92" t="str">
        <f t="shared" si="197"/>
        <v/>
      </c>
      <c r="G1547" s="212" t="str">
        <f t="shared" si="198"/>
        <v/>
      </c>
      <c r="H1547" s="92">
        <f>IF(OR(ERR=FALSE,AND(F1547="",G1547="")),0,IF($C$12="D",$H$13+SUM($F$14:F1547)-SUM($G$14:G1547),$H$13-SUM($F$14:F1547)+SUM($G$14:G1547)))</f>
        <v>0</v>
      </c>
      <c r="I1547" s="7"/>
    </row>
    <row r="1548" spans="1:9">
      <c r="A1548" s="89">
        <f t="shared" si="192"/>
        <v>1535</v>
      </c>
      <c r="B1548" s="185" t="str">
        <f t="shared" si="193"/>
        <v/>
      </c>
      <c r="C1548" s="90" t="str">
        <f t="shared" si="194"/>
        <v/>
      </c>
      <c r="D1548" s="89" t="str">
        <f t="shared" si="195"/>
        <v/>
      </c>
      <c r="E1548" s="91" t="str">
        <f t="shared" si="196"/>
        <v/>
      </c>
      <c r="F1548" s="92" t="str">
        <f t="shared" si="197"/>
        <v/>
      </c>
      <c r="G1548" s="212" t="str">
        <f t="shared" si="198"/>
        <v/>
      </c>
      <c r="H1548" s="92">
        <f>IF(OR(ERR=FALSE,AND(F1548="",G1548="")),0,IF($C$12="D",$H$13+SUM($F$14:F1548)-SUM($G$14:G1548),$H$13-SUM($F$14:F1548)+SUM($G$14:G1548)))</f>
        <v>0</v>
      </c>
      <c r="I1548" s="7"/>
    </row>
    <row r="1549" spans="1:9">
      <c r="A1549" s="89">
        <f t="shared" si="192"/>
        <v>1536</v>
      </c>
      <c r="B1549" s="185" t="str">
        <f t="shared" si="193"/>
        <v/>
      </c>
      <c r="C1549" s="90" t="str">
        <f t="shared" si="194"/>
        <v/>
      </c>
      <c r="D1549" s="89" t="str">
        <f t="shared" si="195"/>
        <v/>
      </c>
      <c r="E1549" s="91" t="str">
        <f t="shared" si="196"/>
        <v/>
      </c>
      <c r="F1549" s="92" t="str">
        <f t="shared" si="197"/>
        <v/>
      </c>
      <c r="G1549" s="212" t="str">
        <f t="shared" si="198"/>
        <v/>
      </c>
      <c r="H1549" s="92">
        <f>IF(OR(ERR=FALSE,AND(F1549="",G1549="")),0,IF($C$12="D",$H$13+SUM($F$14:F1549)-SUM($G$14:G1549),$H$13-SUM($F$14:F1549)+SUM($G$14:G1549)))</f>
        <v>0</v>
      </c>
      <c r="I1549" s="7"/>
    </row>
    <row r="1550" spans="1:9">
      <c r="A1550" s="89">
        <f t="shared" si="192"/>
        <v>1537</v>
      </c>
      <c r="B1550" s="185" t="str">
        <f t="shared" si="193"/>
        <v/>
      </c>
      <c r="C1550" s="90" t="str">
        <f t="shared" si="194"/>
        <v/>
      </c>
      <c r="D1550" s="89" t="str">
        <f t="shared" si="195"/>
        <v/>
      </c>
      <c r="E1550" s="91" t="str">
        <f t="shared" si="196"/>
        <v/>
      </c>
      <c r="F1550" s="92" t="str">
        <f t="shared" si="197"/>
        <v/>
      </c>
      <c r="G1550" s="212" t="str">
        <f t="shared" si="198"/>
        <v/>
      </c>
      <c r="H1550" s="92">
        <f>IF(OR(ERR=FALSE,AND(F1550="",G1550="")),0,IF($C$12="D",$H$13+SUM($F$14:F1550)-SUM($G$14:G1550),$H$13-SUM($F$14:F1550)+SUM($G$14:G1550)))</f>
        <v>0</v>
      </c>
      <c r="I1550" s="7"/>
    </row>
    <row r="1551" spans="1:9">
      <c r="A1551" s="89">
        <f t="shared" si="192"/>
        <v>1538</v>
      </c>
      <c r="B1551" s="185" t="str">
        <f t="shared" si="193"/>
        <v/>
      </c>
      <c r="C1551" s="90" t="str">
        <f t="shared" si="194"/>
        <v/>
      </c>
      <c r="D1551" s="89" t="str">
        <f t="shared" si="195"/>
        <v/>
      </c>
      <c r="E1551" s="91" t="str">
        <f t="shared" si="196"/>
        <v/>
      </c>
      <c r="F1551" s="92" t="str">
        <f t="shared" si="197"/>
        <v/>
      </c>
      <c r="G1551" s="212" t="str">
        <f t="shared" si="198"/>
        <v/>
      </c>
      <c r="H1551" s="92">
        <f>IF(OR(ERR=FALSE,AND(F1551="",G1551="")),0,IF($C$12="D",$H$13+SUM($F$14:F1551)-SUM($G$14:G1551),$H$13-SUM($F$14:F1551)+SUM($G$14:G1551)))</f>
        <v>0</v>
      </c>
      <c r="I1551" s="7"/>
    </row>
    <row r="1552" spans="1:9">
      <c r="A1552" s="89">
        <f t="shared" si="192"/>
        <v>1539</v>
      </c>
      <c r="B1552" s="185" t="str">
        <f t="shared" si="193"/>
        <v/>
      </c>
      <c r="C1552" s="90" t="str">
        <f t="shared" si="194"/>
        <v/>
      </c>
      <c r="D1552" s="89" t="str">
        <f t="shared" si="195"/>
        <v/>
      </c>
      <c r="E1552" s="91" t="str">
        <f t="shared" si="196"/>
        <v/>
      </c>
      <c r="F1552" s="92" t="str">
        <f t="shared" si="197"/>
        <v/>
      </c>
      <c r="G1552" s="212" t="str">
        <f t="shared" si="198"/>
        <v/>
      </c>
      <c r="H1552" s="92">
        <f>IF(OR(ERR=FALSE,AND(F1552="",G1552="")),0,IF($C$12="D",$H$13+SUM($F$14:F1552)-SUM($G$14:G1552),$H$13-SUM($F$14:F1552)+SUM($G$14:G1552)))</f>
        <v>0</v>
      </c>
      <c r="I1552" s="7"/>
    </row>
    <row r="1553" spans="1:9">
      <c r="A1553" s="89">
        <f t="shared" si="192"/>
        <v>1540</v>
      </c>
      <c r="B1553" s="185" t="str">
        <f t="shared" si="193"/>
        <v/>
      </c>
      <c r="C1553" s="90" t="str">
        <f t="shared" si="194"/>
        <v/>
      </c>
      <c r="D1553" s="89" t="str">
        <f t="shared" si="195"/>
        <v/>
      </c>
      <c r="E1553" s="91" t="str">
        <f t="shared" si="196"/>
        <v/>
      </c>
      <c r="F1553" s="92" t="str">
        <f t="shared" si="197"/>
        <v/>
      </c>
      <c r="G1553" s="212" t="str">
        <f t="shared" si="198"/>
        <v/>
      </c>
      <c r="H1553" s="92">
        <f>IF(OR(ERR=FALSE,AND(F1553="",G1553="")),0,IF($C$12="D",$H$13+SUM($F$14:F1553)-SUM($G$14:G1553),$H$13-SUM($F$14:F1553)+SUM($G$14:G1553)))</f>
        <v>0</v>
      </c>
      <c r="I1553" s="7"/>
    </row>
    <row r="1554" spans="1:9">
      <c r="A1554" s="89">
        <f t="shared" si="192"/>
        <v>1541</v>
      </c>
      <c r="B1554" s="185" t="str">
        <f t="shared" si="193"/>
        <v/>
      </c>
      <c r="C1554" s="90" t="str">
        <f t="shared" si="194"/>
        <v/>
      </c>
      <c r="D1554" s="89" t="str">
        <f t="shared" si="195"/>
        <v/>
      </c>
      <c r="E1554" s="91" t="str">
        <f t="shared" si="196"/>
        <v/>
      </c>
      <c r="F1554" s="92" t="str">
        <f t="shared" si="197"/>
        <v/>
      </c>
      <c r="G1554" s="212" t="str">
        <f t="shared" si="198"/>
        <v/>
      </c>
      <c r="H1554" s="92">
        <f>IF(OR(ERR=FALSE,AND(F1554="",G1554="")),0,IF($C$12="D",$H$13+SUM($F$14:F1554)-SUM($G$14:G1554),$H$13-SUM($F$14:F1554)+SUM($G$14:G1554)))</f>
        <v>0</v>
      </c>
      <c r="I1554" s="7"/>
    </row>
    <row r="1555" spans="1:9">
      <c r="A1555" s="89">
        <f t="shared" si="192"/>
        <v>1542</v>
      </c>
      <c r="B1555" s="185" t="str">
        <f t="shared" si="193"/>
        <v/>
      </c>
      <c r="C1555" s="90" t="str">
        <f t="shared" si="194"/>
        <v/>
      </c>
      <c r="D1555" s="89" t="str">
        <f t="shared" si="195"/>
        <v/>
      </c>
      <c r="E1555" s="91" t="str">
        <f t="shared" si="196"/>
        <v/>
      </c>
      <c r="F1555" s="92" t="str">
        <f t="shared" si="197"/>
        <v/>
      </c>
      <c r="G1555" s="212" t="str">
        <f t="shared" si="198"/>
        <v/>
      </c>
      <c r="H1555" s="92">
        <f>IF(OR(ERR=FALSE,AND(F1555="",G1555="")),0,IF($C$12="D",$H$13+SUM($F$14:F1555)-SUM($G$14:G1555),$H$13-SUM($F$14:F1555)+SUM($G$14:G1555)))</f>
        <v>0</v>
      </c>
      <c r="I1555" s="7"/>
    </row>
    <row r="1556" spans="1:9">
      <c r="A1556" s="89">
        <f t="shared" si="192"/>
        <v>1543</v>
      </c>
      <c r="B1556" s="185" t="str">
        <f t="shared" si="193"/>
        <v/>
      </c>
      <c r="C1556" s="90" t="str">
        <f t="shared" si="194"/>
        <v/>
      </c>
      <c r="D1556" s="89" t="str">
        <f t="shared" si="195"/>
        <v/>
      </c>
      <c r="E1556" s="91" t="str">
        <f t="shared" si="196"/>
        <v/>
      </c>
      <c r="F1556" s="92" t="str">
        <f t="shared" si="197"/>
        <v/>
      </c>
      <c r="G1556" s="212" t="str">
        <f t="shared" si="198"/>
        <v/>
      </c>
      <c r="H1556" s="92">
        <f>IF(OR(ERR=FALSE,AND(F1556="",G1556="")),0,IF($C$12="D",$H$13+SUM($F$14:F1556)-SUM($G$14:G1556),$H$13-SUM($F$14:F1556)+SUM($G$14:G1556)))</f>
        <v>0</v>
      </c>
      <c r="I1556" s="7"/>
    </row>
    <row r="1557" spans="1:9">
      <c r="A1557" s="89">
        <f t="shared" si="192"/>
        <v>1544</v>
      </c>
      <c r="B1557" s="185" t="str">
        <f t="shared" si="193"/>
        <v/>
      </c>
      <c r="C1557" s="90" t="str">
        <f t="shared" si="194"/>
        <v/>
      </c>
      <c r="D1557" s="89" t="str">
        <f t="shared" si="195"/>
        <v/>
      </c>
      <c r="E1557" s="91" t="str">
        <f t="shared" si="196"/>
        <v/>
      </c>
      <c r="F1557" s="92" t="str">
        <f t="shared" si="197"/>
        <v/>
      </c>
      <c r="G1557" s="212" t="str">
        <f t="shared" si="198"/>
        <v/>
      </c>
      <c r="H1557" s="92">
        <f>IF(OR(ERR=FALSE,AND(F1557="",G1557="")),0,IF($C$12="D",$H$13+SUM($F$14:F1557)-SUM($G$14:G1557),$H$13-SUM($F$14:F1557)+SUM($G$14:G1557)))</f>
        <v>0</v>
      </c>
      <c r="I1557" s="7"/>
    </row>
    <row r="1558" spans="1:9">
      <c r="A1558" s="89">
        <f t="shared" si="192"/>
        <v>1545</v>
      </c>
      <c r="B1558" s="185" t="str">
        <f t="shared" si="193"/>
        <v/>
      </c>
      <c r="C1558" s="90" t="str">
        <f t="shared" si="194"/>
        <v/>
      </c>
      <c r="D1558" s="89" t="str">
        <f t="shared" si="195"/>
        <v/>
      </c>
      <c r="E1558" s="91" t="str">
        <f t="shared" si="196"/>
        <v/>
      </c>
      <c r="F1558" s="92" t="str">
        <f t="shared" si="197"/>
        <v/>
      </c>
      <c r="G1558" s="212" t="str">
        <f t="shared" si="198"/>
        <v/>
      </c>
      <c r="H1558" s="92">
        <f>IF(OR(ERR=FALSE,AND(F1558="",G1558="")),0,IF($C$12="D",$H$13+SUM($F$14:F1558)-SUM($G$14:G1558),$H$13-SUM($F$14:F1558)+SUM($G$14:G1558)))</f>
        <v>0</v>
      </c>
      <c r="I1558" s="7"/>
    </row>
    <row r="1559" spans="1:9">
      <c r="A1559" s="89">
        <f t="shared" si="192"/>
        <v>1546</v>
      </c>
      <c r="B1559" s="185" t="str">
        <f t="shared" si="193"/>
        <v/>
      </c>
      <c r="C1559" s="90" t="str">
        <f t="shared" si="194"/>
        <v/>
      </c>
      <c r="D1559" s="89" t="str">
        <f t="shared" si="195"/>
        <v/>
      </c>
      <c r="E1559" s="91" t="str">
        <f t="shared" si="196"/>
        <v/>
      </c>
      <c r="F1559" s="92" t="str">
        <f t="shared" si="197"/>
        <v/>
      </c>
      <c r="G1559" s="212" t="str">
        <f t="shared" si="198"/>
        <v/>
      </c>
      <c r="H1559" s="92">
        <f>IF(OR(ERR=FALSE,AND(F1559="",G1559="")),0,IF($C$12="D",$H$13+SUM($F$14:F1559)-SUM($G$14:G1559),$H$13-SUM($F$14:F1559)+SUM($G$14:G1559)))</f>
        <v>0</v>
      </c>
      <c r="I1559" s="7"/>
    </row>
    <row r="1560" spans="1:9">
      <c r="A1560" s="89">
        <f t="shared" si="192"/>
        <v>1547</v>
      </c>
      <c r="B1560" s="185" t="str">
        <f t="shared" si="193"/>
        <v/>
      </c>
      <c r="C1560" s="90" t="str">
        <f t="shared" si="194"/>
        <v/>
      </c>
      <c r="D1560" s="89" t="str">
        <f t="shared" si="195"/>
        <v/>
      </c>
      <c r="E1560" s="91" t="str">
        <f t="shared" si="196"/>
        <v/>
      </c>
      <c r="F1560" s="92" t="str">
        <f t="shared" si="197"/>
        <v/>
      </c>
      <c r="G1560" s="212" t="str">
        <f t="shared" si="198"/>
        <v/>
      </c>
      <c r="H1560" s="92">
        <f>IF(OR(ERR=FALSE,AND(F1560="",G1560="")),0,IF($C$12="D",$H$13+SUM($F$14:F1560)-SUM($G$14:G1560),$H$13-SUM($F$14:F1560)+SUM($G$14:G1560)))</f>
        <v>0</v>
      </c>
      <c r="I1560" s="7"/>
    </row>
    <row r="1561" spans="1:9">
      <c r="A1561" s="89">
        <f t="shared" si="192"/>
        <v>1548</v>
      </c>
      <c r="B1561" s="185" t="str">
        <f t="shared" si="193"/>
        <v/>
      </c>
      <c r="C1561" s="90" t="str">
        <f t="shared" si="194"/>
        <v/>
      </c>
      <c r="D1561" s="89" t="str">
        <f t="shared" si="195"/>
        <v/>
      </c>
      <c r="E1561" s="91" t="str">
        <f t="shared" si="196"/>
        <v/>
      </c>
      <c r="F1561" s="92" t="str">
        <f t="shared" si="197"/>
        <v/>
      </c>
      <c r="G1561" s="212" t="str">
        <f t="shared" si="198"/>
        <v/>
      </c>
      <c r="H1561" s="92">
        <f>IF(OR(ERR=FALSE,AND(F1561="",G1561="")),0,IF($C$12="D",$H$13+SUM($F$14:F1561)-SUM($G$14:G1561),$H$13-SUM($F$14:F1561)+SUM($G$14:G1561)))</f>
        <v>0</v>
      </c>
      <c r="I1561" s="7"/>
    </row>
    <row r="1562" spans="1:9">
      <c r="A1562" s="89">
        <f t="shared" si="192"/>
        <v>1549</v>
      </c>
      <c r="B1562" s="185" t="str">
        <f t="shared" si="193"/>
        <v/>
      </c>
      <c r="C1562" s="90" t="str">
        <f t="shared" si="194"/>
        <v/>
      </c>
      <c r="D1562" s="89" t="str">
        <f t="shared" si="195"/>
        <v/>
      </c>
      <c r="E1562" s="91" t="str">
        <f t="shared" si="196"/>
        <v/>
      </c>
      <c r="F1562" s="92" t="str">
        <f t="shared" si="197"/>
        <v/>
      </c>
      <c r="G1562" s="212" t="str">
        <f t="shared" si="198"/>
        <v/>
      </c>
      <c r="H1562" s="92">
        <f>IF(OR(ERR=FALSE,AND(F1562="",G1562="")),0,IF($C$12="D",$H$13+SUM($F$14:F1562)-SUM($G$14:G1562),$H$13-SUM($F$14:F1562)+SUM($G$14:G1562)))</f>
        <v>0</v>
      </c>
      <c r="I1562" s="7"/>
    </row>
    <row r="1563" spans="1:9">
      <c r="A1563" s="89">
        <f t="shared" si="192"/>
        <v>1550</v>
      </c>
      <c r="B1563" s="185" t="str">
        <f t="shared" si="193"/>
        <v/>
      </c>
      <c r="C1563" s="90" t="str">
        <f t="shared" si="194"/>
        <v/>
      </c>
      <c r="D1563" s="89" t="str">
        <f t="shared" si="195"/>
        <v/>
      </c>
      <c r="E1563" s="91" t="str">
        <f t="shared" si="196"/>
        <v/>
      </c>
      <c r="F1563" s="92" t="str">
        <f t="shared" si="197"/>
        <v/>
      </c>
      <c r="G1563" s="212" t="str">
        <f t="shared" si="198"/>
        <v/>
      </c>
      <c r="H1563" s="92">
        <f>IF(OR(ERR=FALSE,AND(F1563="",G1563="")),0,IF($C$12="D",$H$13+SUM($F$14:F1563)-SUM($G$14:G1563),$H$13-SUM($F$14:F1563)+SUM($G$14:G1563)))</f>
        <v>0</v>
      </c>
      <c r="I1563" s="7"/>
    </row>
    <row r="1564" spans="1:9">
      <c r="A1564" s="89">
        <f t="shared" si="192"/>
        <v>1551</v>
      </c>
      <c r="B1564" s="185" t="str">
        <f t="shared" si="193"/>
        <v/>
      </c>
      <c r="C1564" s="90" t="str">
        <f t="shared" si="194"/>
        <v/>
      </c>
      <c r="D1564" s="89" t="str">
        <f t="shared" si="195"/>
        <v/>
      </c>
      <c r="E1564" s="91" t="str">
        <f t="shared" si="196"/>
        <v/>
      </c>
      <c r="F1564" s="92" t="str">
        <f t="shared" si="197"/>
        <v/>
      </c>
      <c r="G1564" s="212" t="str">
        <f t="shared" si="198"/>
        <v/>
      </c>
      <c r="H1564" s="92">
        <f>IF(OR(ERR=FALSE,AND(F1564="",G1564="")),0,IF($C$12="D",$H$13+SUM($F$14:F1564)-SUM($G$14:G1564),$H$13-SUM($F$14:F1564)+SUM($G$14:G1564)))</f>
        <v>0</v>
      </c>
      <c r="I1564" s="7"/>
    </row>
    <row r="1565" spans="1:9">
      <c r="A1565" s="89">
        <f t="shared" si="192"/>
        <v>1552</v>
      </c>
      <c r="B1565" s="185" t="str">
        <f t="shared" si="193"/>
        <v/>
      </c>
      <c r="C1565" s="90" t="str">
        <f t="shared" si="194"/>
        <v/>
      </c>
      <c r="D1565" s="89" t="str">
        <f t="shared" si="195"/>
        <v/>
      </c>
      <c r="E1565" s="91" t="str">
        <f t="shared" si="196"/>
        <v/>
      </c>
      <c r="F1565" s="92" t="str">
        <f t="shared" si="197"/>
        <v/>
      </c>
      <c r="G1565" s="212" t="str">
        <f t="shared" si="198"/>
        <v/>
      </c>
      <c r="H1565" s="92">
        <f>IF(OR(ERR=FALSE,AND(F1565="",G1565="")),0,IF($C$12="D",$H$13+SUM($F$14:F1565)-SUM($G$14:G1565),$H$13-SUM($F$14:F1565)+SUM($G$14:G1565)))</f>
        <v>0</v>
      </c>
      <c r="I1565" s="7"/>
    </row>
    <row r="1566" spans="1:9">
      <c r="A1566" s="89">
        <f t="shared" si="192"/>
        <v>1553</v>
      </c>
      <c r="B1566" s="185" t="str">
        <f t="shared" si="193"/>
        <v/>
      </c>
      <c r="C1566" s="90" t="str">
        <f t="shared" si="194"/>
        <v/>
      </c>
      <c r="D1566" s="89" t="str">
        <f t="shared" si="195"/>
        <v/>
      </c>
      <c r="E1566" s="91" t="str">
        <f t="shared" si="196"/>
        <v/>
      </c>
      <c r="F1566" s="92" t="str">
        <f t="shared" si="197"/>
        <v/>
      </c>
      <c r="G1566" s="212" t="str">
        <f t="shared" si="198"/>
        <v/>
      </c>
      <c r="H1566" s="92">
        <f>IF(OR(ERR=FALSE,AND(F1566="",G1566="")),0,IF($C$12="D",$H$13+SUM($F$14:F1566)-SUM($G$14:G1566),$H$13-SUM($F$14:F1566)+SUM($G$14:G1566)))</f>
        <v>0</v>
      </c>
      <c r="I1566" s="7"/>
    </row>
    <row r="1567" spans="1:9">
      <c r="A1567" s="89">
        <f t="shared" si="192"/>
        <v>1554</v>
      </c>
      <c r="B1567" s="185" t="str">
        <f t="shared" si="193"/>
        <v/>
      </c>
      <c r="C1567" s="90" t="str">
        <f t="shared" si="194"/>
        <v/>
      </c>
      <c r="D1567" s="89" t="str">
        <f t="shared" si="195"/>
        <v/>
      </c>
      <c r="E1567" s="91" t="str">
        <f t="shared" si="196"/>
        <v/>
      </c>
      <c r="F1567" s="92" t="str">
        <f t="shared" si="197"/>
        <v/>
      </c>
      <c r="G1567" s="212" t="str">
        <f t="shared" si="198"/>
        <v/>
      </c>
      <c r="H1567" s="92">
        <f>IF(OR(ERR=FALSE,AND(F1567="",G1567="")),0,IF($C$12="D",$H$13+SUM($F$14:F1567)-SUM($G$14:G1567),$H$13-SUM($F$14:F1567)+SUM($G$14:G1567)))</f>
        <v>0</v>
      </c>
      <c r="I1567" s="7"/>
    </row>
    <row r="1568" spans="1:9">
      <c r="A1568" s="89">
        <f t="shared" si="192"/>
        <v>1555</v>
      </c>
      <c r="B1568" s="185" t="str">
        <f t="shared" si="193"/>
        <v/>
      </c>
      <c r="C1568" s="90" t="str">
        <f t="shared" si="194"/>
        <v/>
      </c>
      <c r="D1568" s="89" t="str">
        <f t="shared" si="195"/>
        <v/>
      </c>
      <c r="E1568" s="91" t="str">
        <f t="shared" si="196"/>
        <v/>
      </c>
      <c r="F1568" s="92" t="str">
        <f t="shared" si="197"/>
        <v/>
      </c>
      <c r="G1568" s="212" t="str">
        <f t="shared" si="198"/>
        <v/>
      </c>
      <c r="H1568" s="92">
        <f>IF(OR(ERR=FALSE,AND(F1568="",G1568="")),0,IF($C$12="D",$H$13+SUM($F$14:F1568)-SUM($G$14:G1568),$H$13-SUM($F$14:F1568)+SUM($G$14:G1568)))</f>
        <v>0</v>
      </c>
      <c r="I1568" s="7"/>
    </row>
    <row r="1569" spans="1:9">
      <c r="A1569" s="89">
        <f t="shared" si="192"/>
        <v>1556</v>
      </c>
      <c r="B1569" s="185" t="str">
        <f t="shared" si="193"/>
        <v/>
      </c>
      <c r="C1569" s="90" t="str">
        <f t="shared" si="194"/>
        <v/>
      </c>
      <c r="D1569" s="89" t="str">
        <f t="shared" si="195"/>
        <v/>
      </c>
      <c r="E1569" s="91" t="str">
        <f t="shared" si="196"/>
        <v/>
      </c>
      <c r="F1569" s="92" t="str">
        <f t="shared" si="197"/>
        <v/>
      </c>
      <c r="G1569" s="212" t="str">
        <f t="shared" si="198"/>
        <v/>
      </c>
      <c r="H1569" s="92">
        <f>IF(OR(ERR=FALSE,AND(F1569="",G1569="")),0,IF($C$12="D",$H$13+SUM($F$14:F1569)-SUM($G$14:G1569),$H$13-SUM($F$14:F1569)+SUM($G$14:G1569)))</f>
        <v>0</v>
      </c>
      <c r="I1569" s="7"/>
    </row>
    <row r="1570" spans="1:9">
      <c r="A1570" s="89">
        <f t="shared" si="192"/>
        <v>1557</v>
      </c>
      <c r="B1570" s="185" t="str">
        <f t="shared" si="193"/>
        <v/>
      </c>
      <c r="C1570" s="90" t="str">
        <f t="shared" si="194"/>
        <v/>
      </c>
      <c r="D1570" s="89" t="str">
        <f t="shared" si="195"/>
        <v/>
      </c>
      <c r="E1570" s="91" t="str">
        <f t="shared" si="196"/>
        <v/>
      </c>
      <c r="F1570" s="92" t="str">
        <f t="shared" si="197"/>
        <v/>
      </c>
      <c r="G1570" s="212" t="str">
        <f t="shared" si="198"/>
        <v/>
      </c>
      <c r="H1570" s="92">
        <f>IF(OR(ERR=FALSE,AND(F1570="",G1570="")),0,IF($C$12="D",$H$13+SUM($F$14:F1570)-SUM($G$14:G1570),$H$13-SUM($F$14:F1570)+SUM($G$14:G1570)))</f>
        <v>0</v>
      </c>
      <c r="I1570" s="7"/>
    </row>
    <row r="1571" spans="1:9">
      <c r="A1571" s="89">
        <f t="shared" si="192"/>
        <v>1558</v>
      </c>
      <c r="B1571" s="185" t="str">
        <f t="shared" si="193"/>
        <v/>
      </c>
      <c r="C1571" s="90" t="str">
        <f t="shared" si="194"/>
        <v/>
      </c>
      <c r="D1571" s="89" t="str">
        <f t="shared" si="195"/>
        <v/>
      </c>
      <c r="E1571" s="91" t="str">
        <f t="shared" si="196"/>
        <v/>
      </c>
      <c r="F1571" s="92" t="str">
        <f t="shared" si="197"/>
        <v/>
      </c>
      <c r="G1571" s="212" t="str">
        <f t="shared" si="198"/>
        <v/>
      </c>
      <c r="H1571" s="92">
        <f>IF(OR(ERR=FALSE,AND(F1571="",G1571="")),0,IF($C$12="D",$H$13+SUM($F$14:F1571)-SUM($G$14:G1571),$H$13-SUM($F$14:F1571)+SUM($G$14:G1571)))</f>
        <v>0</v>
      </c>
      <c r="I1571" s="7"/>
    </row>
    <row r="1572" spans="1:9">
      <c r="A1572" s="89">
        <f t="shared" si="192"/>
        <v>1559</v>
      </c>
      <c r="B1572" s="185" t="str">
        <f t="shared" si="193"/>
        <v/>
      </c>
      <c r="C1572" s="90" t="str">
        <f t="shared" si="194"/>
        <v/>
      </c>
      <c r="D1572" s="89" t="str">
        <f t="shared" si="195"/>
        <v/>
      </c>
      <c r="E1572" s="91" t="str">
        <f t="shared" si="196"/>
        <v/>
      </c>
      <c r="F1572" s="92" t="str">
        <f t="shared" si="197"/>
        <v/>
      </c>
      <c r="G1572" s="212" t="str">
        <f t="shared" si="198"/>
        <v/>
      </c>
      <c r="H1572" s="92">
        <f>IF(OR(ERR=FALSE,AND(F1572="",G1572="")),0,IF($C$12="D",$H$13+SUM($F$14:F1572)-SUM($G$14:G1572),$H$13-SUM($F$14:F1572)+SUM($G$14:G1572)))</f>
        <v>0</v>
      </c>
      <c r="I1572" s="7"/>
    </row>
    <row r="1573" spans="1:9">
      <c r="A1573" s="89">
        <f t="shared" si="192"/>
        <v>1560</v>
      </c>
      <c r="B1573" s="185" t="str">
        <f t="shared" si="193"/>
        <v/>
      </c>
      <c r="C1573" s="90" t="str">
        <f t="shared" si="194"/>
        <v/>
      </c>
      <c r="D1573" s="89" t="str">
        <f t="shared" si="195"/>
        <v/>
      </c>
      <c r="E1573" s="91" t="str">
        <f t="shared" si="196"/>
        <v/>
      </c>
      <c r="F1573" s="92" t="str">
        <f t="shared" si="197"/>
        <v/>
      </c>
      <c r="G1573" s="212" t="str">
        <f t="shared" si="198"/>
        <v/>
      </c>
      <c r="H1573" s="92">
        <f>IF(OR(ERR=FALSE,AND(F1573="",G1573="")),0,IF($C$12="D",$H$13+SUM($F$14:F1573)-SUM($G$14:G1573),$H$13-SUM($F$14:F1573)+SUM($G$14:G1573)))</f>
        <v>0</v>
      </c>
      <c r="I1573" s="7"/>
    </row>
    <row r="1574" spans="1:9">
      <c r="A1574" s="89">
        <f t="shared" si="192"/>
        <v>1561</v>
      </c>
      <c r="B1574" s="185" t="str">
        <f t="shared" si="193"/>
        <v/>
      </c>
      <c r="C1574" s="90" t="str">
        <f t="shared" si="194"/>
        <v/>
      </c>
      <c r="D1574" s="89" t="str">
        <f t="shared" si="195"/>
        <v/>
      </c>
      <c r="E1574" s="91" t="str">
        <f t="shared" si="196"/>
        <v/>
      </c>
      <c r="F1574" s="92" t="str">
        <f t="shared" si="197"/>
        <v/>
      </c>
      <c r="G1574" s="212" t="str">
        <f t="shared" si="198"/>
        <v/>
      </c>
      <c r="H1574" s="92">
        <f>IF(OR(ERR=FALSE,AND(F1574="",G1574="")),0,IF($C$12="D",$H$13+SUM($F$14:F1574)-SUM($G$14:G1574),$H$13-SUM($F$14:F1574)+SUM($G$14:G1574)))</f>
        <v>0</v>
      </c>
      <c r="I1574" s="7"/>
    </row>
    <row r="1575" spans="1:9">
      <c r="A1575" s="89">
        <f t="shared" si="192"/>
        <v>1562</v>
      </c>
      <c r="B1575" s="185" t="str">
        <f t="shared" si="193"/>
        <v/>
      </c>
      <c r="C1575" s="90" t="str">
        <f t="shared" si="194"/>
        <v/>
      </c>
      <c r="D1575" s="89" t="str">
        <f t="shared" si="195"/>
        <v/>
      </c>
      <c r="E1575" s="91" t="str">
        <f t="shared" si="196"/>
        <v/>
      </c>
      <c r="F1575" s="92" t="str">
        <f t="shared" si="197"/>
        <v/>
      </c>
      <c r="G1575" s="212" t="str">
        <f t="shared" si="198"/>
        <v/>
      </c>
      <c r="H1575" s="92">
        <f>IF(OR(ERR=FALSE,AND(F1575="",G1575="")),0,IF($C$12="D",$H$13+SUM($F$14:F1575)-SUM($G$14:G1575),$H$13-SUM($F$14:F1575)+SUM($G$14:G1575)))</f>
        <v>0</v>
      </c>
      <c r="I1575" s="7"/>
    </row>
    <row r="1576" spans="1:9">
      <c r="A1576" s="89">
        <f t="shared" si="192"/>
        <v>1563</v>
      </c>
      <c r="B1576" s="185" t="str">
        <f t="shared" si="193"/>
        <v/>
      </c>
      <c r="C1576" s="90" t="str">
        <f t="shared" si="194"/>
        <v/>
      </c>
      <c r="D1576" s="89" t="str">
        <f t="shared" si="195"/>
        <v/>
      </c>
      <c r="E1576" s="91" t="str">
        <f t="shared" si="196"/>
        <v/>
      </c>
      <c r="F1576" s="92" t="str">
        <f t="shared" si="197"/>
        <v/>
      </c>
      <c r="G1576" s="212" t="str">
        <f t="shared" si="198"/>
        <v/>
      </c>
      <c r="H1576" s="92">
        <f>IF(OR(ERR=FALSE,AND(F1576="",G1576="")),0,IF($C$12="D",$H$13+SUM($F$14:F1576)-SUM($G$14:G1576),$H$13-SUM($F$14:F1576)+SUM($G$14:G1576)))</f>
        <v>0</v>
      </c>
      <c r="I1576" s="7"/>
    </row>
    <row r="1577" spans="1:9">
      <c r="A1577" s="89">
        <f t="shared" si="192"/>
        <v>1564</v>
      </c>
      <c r="B1577" s="185" t="str">
        <f t="shared" si="193"/>
        <v/>
      </c>
      <c r="C1577" s="90" t="str">
        <f t="shared" si="194"/>
        <v/>
      </c>
      <c r="D1577" s="89" t="str">
        <f t="shared" si="195"/>
        <v/>
      </c>
      <c r="E1577" s="91" t="str">
        <f t="shared" si="196"/>
        <v/>
      </c>
      <c r="F1577" s="92" t="str">
        <f t="shared" si="197"/>
        <v/>
      </c>
      <c r="G1577" s="212" t="str">
        <f t="shared" si="198"/>
        <v/>
      </c>
      <c r="H1577" s="92">
        <f>IF(OR(ERR=FALSE,AND(F1577="",G1577="")),0,IF($C$12="D",$H$13+SUM($F$14:F1577)-SUM($G$14:G1577),$H$13-SUM($F$14:F1577)+SUM($G$14:G1577)))</f>
        <v>0</v>
      </c>
      <c r="I1577" s="7"/>
    </row>
    <row r="1578" spans="1:9">
      <c r="A1578" s="89">
        <f t="shared" si="192"/>
        <v>1565</v>
      </c>
      <c r="B1578" s="185" t="str">
        <f t="shared" si="193"/>
        <v/>
      </c>
      <c r="C1578" s="90" t="str">
        <f t="shared" si="194"/>
        <v/>
      </c>
      <c r="D1578" s="89" t="str">
        <f t="shared" si="195"/>
        <v/>
      </c>
      <c r="E1578" s="91" t="str">
        <f t="shared" si="196"/>
        <v/>
      </c>
      <c r="F1578" s="92" t="str">
        <f t="shared" si="197"/>
        <v/>
      </c>
      <c r="G1578" s="212" t="str">
        <f t="shared" si="198"/>
        <v/>
      </c>
      <c r="H1578" s="92">
        <f>IF(OR(ERR=FALSE,AND(F1578="",G1578="")),0,IF($C$12="D",$H$13+SUM($F$14:F1578)-SUM($G$14:G1578),$H$13-SUM($F$14:F1578)+SUM($G$14:G1578)))</f>
        <v>0</v>
      </c>
      <c r="I1578" s="7"/>
    </row>
    <row r="1579" spans="1:9">
      <c r="A1579" s="89">
        <f t="shared" si="192"/>
        <v>1566</v>
      </c>
      <c r="B1579" s="185" t="str">
        <f t="shared" si="193"/>
        <v/>
      </c>
      <c r="C1579" s="90" t="str">
        <f t="shared" si="194"/>
        <v/>
      </c>
      <c r="D1579" s="89" t="str">
        <f t="shared" si="195"/>
        <v/>
      </c>
      <c r="E1579" s="91" t="str">
        <f t="shared" si="196"/>
        <v/>
      </c>
      <c r="F1579" s="92" t="str">
        <f t="shared" si="197"/>
        <v/>
      </c>
      <c r="G1579" s="212" t="str">
        <f t="shared" si="198"/>
        <v/>
      </c>
      <c r="H1579" s="92">
        <f>IF(OR(ERR=FALSE,AND(F1579="",G1579="")),0,IF($C$12="D",$H$13+SUM($F$14:F1579)-SUM($G$14:G1579),$H$13-SUM($F$14:F1579)+SUM($G$14:G1579)))</f>
        <v>0</v>
      </c>
      <c r="I1579" s="7"/>
    </row>
    <row r="1580" spans="1:9">
      <c r="A1580" s="89">
        <f t="shared" ref="A1580:A1645" si="199">A1579+1</f>
        <v>1567</v>
      </c>
      <c r="B1580" s="185" t="str">
        <f t="shared" si="193"/>
        <v/>
      </c>
      <c r="C1580" s="90" t="str">
        <f t="shared" si="194"/>
        <v/>
      </c>
      <c r="D1580" s="89" t="str">
        <f t="shared" si="195"/>
        <v/>
      </c>
      <c r="E1580" s="91" t="str">
        <f t="shared" si="196"/>
        <v/>
      </c>
      <c r="F1580" s="92" t="str">
        <f t="shared" si="197"/>
        <v/>
      </c>
      <c r="G1580" s="212" t="str">
        <f t="shared" si="198"/>
        <v/>
      </c>
      <c r="H1580" s="92">
        <f>IF(OR(ERR=FALSE,AND(F1580="",G1580="")),0,IF($C$12="D",$H$13+SUM($F$14:F1580)-SUM($G$14:G1580),$H$13-SUM($F$14:F1580)+SUM($G$14:G1580)))</f>
        <v>0</v>
      </c>
      <c r="I1580" s="7"/>
    </row>
    <row r="1581" spans="1:9">
      <c r="A1581" s="89">
        <f t="shared" si="199"/>
        <v>1568</v>
      </c>
      <c r="B1581" s="185" t="str">
        <f t="shared" si="193"/>
        <v/>
      </c>
      <c r="C1581" s="90" t="str">
        <f t="shared" si="194"/>
        <v/>
      </c>
      <c r="D1581" s="89" t="str">
        <f t="shared" si="195"/>
        <v/>
      </c>
      <c r="E1581" s="91" t="str">
        <f t="shared" si="196"/>
        <v/>
      </c>
      <c r="F1581" s="92" t="str">
        <f t="shared" si="197"/>
        <v/>
      </c>
      <c r="G1581" s="212" t="str">
        <f t="shared" si="198"/>
        <v/>
      </c>
      <c r="H1581" s="92">
        <f>IF(OR(ERR=FALSE,AND(F1581="",G1581="")),0,IF($C$12="D",$H$13+SUM($F$14:F1581)-SUM($G$14:G1581),$H$13-SUM($F$14:F1581)+SUM($G$14:G1581)))</f>
        <v>0</v>
      </c>
      <c r="I1581" s="7"/>
    </row>
    <row r="1582" spans="1:9">
      <c r="A1582" s="89">
        <f t="shared" si="199"/>
        <v>1569</v>
      </c>
      <c r="B1582" s="185" t="str">
        <f t="shared" si="193"/>
        <v/>
      </c>
      <c r="C1582" s="90" t="str">
        <f t="shared" si="194"/>
        <v/>
      </c>
      <c r="D1582" s="89" t="str">
        <f t="shared" si="195"/>
        <v/>
      </c>
      <c r="E1582" s="91" t="str">
        <f t="shared" si="196"/>
        <v/>
      </c>
      <c r="F1582" s="92" t="str">
        <f t="shared" si="197"/>
        <v/>
      </c>
      <c r="G1582" s="212" t="str">
        <f t="shared" si="198"/>
        <v/>
      </c>
      <c r="H1582" s="92">
        <f>IF(OR(ERR=FALSE,AND(F1582="",G1582="")),0,IF($C$12="D",$H$13+SUM($F$14:F1582)-SUM($G$14:G1582),$H$13-SUM($F$14:F1582)+SUM($G$14:G1582)))</f>
        <v>0</v>
      </c>
      <c r="I1582" s="7"/>
    </row>
    <row r="1583" spans="1:9">
      <c r="A1583" s="89">
        <f t="shared" si="199"/>
        <v>1570</v>
      </c>
      <c r="B1583" s="185" t="str">
        <f t="shared" si="193"/>
        <v/>
      </c>
      <c r="C1583" s="90" t="str">
        <f t="shared" si="194"/>
        <v/>
      </c>
      <c r="D1583" s="89" t="str">
        <f t="shared" si="195"/>
        <v/>
      </c>
      <c r="E1583" s="91" t="str">
        <f t="shared" si="196"/>
        <v/>
      </c>
      <c r="F1583" s="92" t="str">
        <f t="shared" si="197"/>
        <v/>
      </c>
      <c r="G1583" s="212" t="str">
        <f t="shared" si="198"/>
        <v/>
      </c>
      <c r="H1583" s="92">
        <f>IF(OR(ERR=FALSE,AND(F1583="",G1583="")),0,IF($C$12="D",$H$13+SUM($F$14:F1583)-SUM($G$14:G1583),$H$13-SUM($F$14:F1583)+SUM($G$14:G1583)))</f>
        <v>0</v>
      </c>
      <c r="I1583" s="7"/>
    </row>
    <row r="1584" spans="1:9">
      <c r="A1584" s="89">
        <f t="shared" si="199"/>
        <v>1571</v>
      </c>
      <c r="B1584" s="185" t="str">
        <f t="shared" si="193"/>
        <v/>
      </c>
      <c r="C1584" s="90" t="str">
        <f t="shared" si="194"/>
        <v/>
      </c>
      <c r="D1584" s="89" t="str">
        <f t="shared" si="195"/>
        <v/>
      </c>
      <c r="E1584" s="91" t="str">
        <f t="shared" si="196"/>
        <v/>
      </c>
      <c r="F1584" s="92" t="str">
        <f t="shared" si="197"/>
        <v/>
      </c>
      <c r="G1584" s="212" t="str">
        <f t="shared" si="198"/>
        <v/>
      </c>
      <c r="H1584" s="92">
        <f>IF(OR(ERR=FALSE,AND(F1584="",G1584="")),0,IF($C$12="D",$H$13+SUM($F$14:F1584)-SUM($G$14:G1584),$H$13-SUM($F$14:F1584)+SUM($G$14:G1584)))</f>
        <v>0</v>
      </c>
      <c r="I1584" s="7"/>
    </row>
    <row r="1585" spans="1:9">
      <c r="A1585" s="89">
        <f t="shared" si="199"/>
        <v>1572</v>
      </c>
      <c r="B1585" s="185" t="str">
        <f t="shared" si="193"/>
        <v/>
      </c>
      <c r="C1585" s="90" t="str">
        <f t="shared" si="194"/>
        <v/>
      </c>
      <c r="D1585" s="89" t="str">
        <f t="shared" si="195"/>
        <v/>
      </c>
      <c r="E1585" s="91" t="str">
        <f t="shared" si="196"/>
        <v/>
      </c>
      <c r="F1585" s="92" t="str">
        <f t="shared" si="197"/>
        <v/>
      </c>
      <c r="G1585" s="212" t="str">
        <f t="shared" si="198"/>
        <v/>
      </c>
      <c r="H1585" s="92">
        <f>IF(OR(ERR=FALSE,AND(F1585="",G1585="")),0,IF($C$12="D",$H$13+SUM($F$14:F1585)-SUM($G$14:G1585),$H$13-SUM($F$14:F1585)+SUM($G$14:G1585)))</f>
        <v>0</v>
      </c>
      <c r="I1585" s="7"/>
    </row>
    <row r="1586" spans="1:9">
      <c r="A1586" s="89">
        <f t="shared" si="199"/>
        <v>1573</v>
      </c>
      <c r="B1586" s="185" t="str">
        <f t="shared" si="193"/>
        <v/>
      </c>
      <c r="C1586" s="90" t="str">
        <f t="shared" si="194"/>
        <v/>
      </c>
      <c r="D1586" s="89" t="str">
        <f t="shared" si="195"/>
        <v/>
      </c>
      <c r="E1586" s="91" t="str">
        <f t="shared" si="196"/>
        <v/>
      </c>
      <c r="F1586" s="92" t="str">
        <f t="shared" si="197"/>
        <v/>
      </c>
      <c r="G1586" s="212" t="str">
        <f t="shared" si="198"/>
        <v/>
      </c>
      <c r="H1586" s="92">
        <f>IF(OR(ERR=FALSE,AND(F1586="",G1586="")),0,IF($C$12="D",$H$13+SUM($F$14:F1586)-SUM($G$14:G1586),$H$13-SUM($F$14:F1586)+SUM($G$14:G1586)))</f>
        <v>0</v>
      </c>
      <c r="I1586" s="7"/>
    </row>
    <row r="1587" spans="1:9">
      <c r="A1587" s="89">
        <f t="shared" si="199"/>
        <v>1574</v>
      </c>
      <c r="B1587" s="185" t="str">
        <f t="shared" si="193"/>
        <v/>
      </c>
      <c r="C1587" s="90" t="str">
        <f t="shared" si="194"/>
        <v/>
      </c>
      <c r="D1587" s="89" t="str">
        <f t="shared" si="195"/>
        <v/>
      </c>
      <c r="E1587" s="91" t="str">
        <f t="shared" si="196"/>
        <v/>
      </c>
      <c r="F1587" s="92" t="str">
        <f t="shared" si="197"/>
        <v/>
      </c>
      <c r="G1587" s="212" t="str">
        <f t="shared" si="198"/>
        <v/>
      </c>
      <c r="H1587" s="92">
        <f>IF(OR(ERR=FALSE,AND(F1587="",G1587="")),0,IF($C$12="D",$H$13+SUM($F$14:F1587)-SUM($G$14:G1587),$H$13-SUM($F$14:F1587)+SUM($G$14:G1587)))</f>
        <v>0</v>
      </c>
      <c r="I1587" s="7"/>
    </row>
    <row r="1588" spans="1:9">
      <c r="A1588" s="89">
        <f t="shared" si="199"/>
        <v>1575</v>
      </c>
      <c r="B1588" s="185" t="str">
        <f t="shared" si="193"/>
        <v/>
      </c>
      <c r="C1588" s="90" t="str">
        <f t="shared" si="194"/>
        <v/>
      </c>
      <c r="D1588" s="89" t="str">
        <f t="shared" si="195"/>
        <v/>
      </c>
      <c r="E1588" s="91" t="str">
        <f t="shared" si="196"/>
        <v/>
      </c>
      <c r="F1588" s="92" t="str">
        <f t="shared" si="197"/>
        <v/>
      </c>
      <c r="G1588" s="212" t="str">
        <f t="shared" si="198"/>
        <v/>
      </c>
      <c r="H1588" s="92">
        <f>IF(OR(ERR=FALSE,AND(F1588="",G1588="")),0,IF($C$12="D",$H$13+SUM($F$14:F1588)-SUM($G$14:G1588),$H$13-SUM($F$14:F1588)+SUM($G$14:G1588)))</f>
        <v>0</v>
      </c>
      <c r="I1588" s="7"/>
    </row>
    <row r="1589" spans="1:9">
      <c r="A1589" s="89">
        <f t="shared" si="199"/>
        <v>1576</v>
      </c>
      <c r="B1589" s="185" t="str">
        <f t="shared" si="193"/>
        <v/>
      </c>
      <c r="C1589" s="90" t="str">
        <f t="shared" si="194"/>
        <v/>
      </c>
      <c r="D1589" s="89" t="str">
        <f t="shared" si="195"/>
        <v/>
      </c>
      <c r="E1589" s="91" t="str">
        <f t="shared" si="196"/>
        <v/>
      </c>
      <c r="F1589" s="92" t="str">
        <f t="shared" si="197"/>
        <v/>
      </c>
      <c r="G1589" s="212" t="str">
        <f t="shared" si="198"/>
        <v/>
      </c>
      <c r="H1589" s="92">
        <f>IF(OR(ERR=FALSE,AND(F1589="",G1589="")),0,IF($C$12="D",$H$13+SUM($F$14:F1589)-SUM($G$14:G1589),$H$13-SUM($F$14:F1589)+SUM($G$14:G1589)))</f>
        <v>0</v>
      </c>
      <c r="I1589" s="7"/>
    </row>
    <row r="1590" spans="1:9">
      <c r="A1590" s="89">
        <f t="shared" si="199"/>
        <v>1577</v>
      </c>
      <c r="B1590" s="185" t="str">
        <f t="shared" ref="B1590:B1596" si="200">IF(ISERROR(VLOOKUP(A1590&amp;H$9,JU_AKUN,6,FALSE)=TRUE),"",VLOOKUP(A1590&amp;H$9,JU_AKUN,6,FALSE))</f>
        <v/>
      </c>
      <c r="C1590" s="90" t="str">
        <f t="shared" ref="C1590:C1596" si="201">IF(ISERROR(VLOOKUP(A1590&amp;H$9,JU_AKUN,7,FALSE)=TRUE),"",VLOOKUP(A1590&amp;H$9,JU_AKUN,7,FALSE))</f>
        <v/>
      </c>
      <c r="D1590" s="89" t="str">
        <f t="shared" ref="D1590:D1596" si="202">IF(ISERROR(VLOOKUP(A1590&amp;H$9,JU_AKUN,8,FALSE)=TRUE),"",VLOOKUP(A1590&amp;H$9,JU_AKUN,8,FALSE))</f>
        <v/>
      </c>
      <c r="E1590" s="91" t="str">
        <f t="shared" ref="E1590:E1596" si="203">IF(ISERROR(VLOOKUP(A1590&amp;H$9,JU_AKUN,9,FALSE)=TRUE),"",VLOOKUP(A1590&amp;H$9,JU_AKUN,9,FALSE))</f>
        <v/>
      </c>
      <c r="F1590" s="92" t="str">
        <f t="shared" ref="F1590:F1596" si="204">IF(ISERROR(VLOOKUP(A1590&amp;H$9,JU_AKUN,14,FALSE)=TRUE),"",VLOOKUP(A1590&amp;H$9,JU_AKUN,14,FALSE))</f>
        <v/>
      </c>
      <c r="G1590" s="212" t="str">
        <f t="shared" ref="G1590:G1596" si="205">IF(ISERROR(VLOOKUP(A1590&amp;H$9,JU_AKUN,15,FALSE)=TRUE),"",VLOOKUP(A1590&amp;H$9,JU_AKUN,15,FALSE))</f>
        <v/>
      </c>
      <c r="H1590" s="92">
        <f>IF(OR(ERR=FALSE,AND(F1590="",G1590="")),0,IF($C$12="D",$H$13+SUM($F$14:F1590)-SUM($G$14:G1590),$H$13-SUM($F$14:F1590)+SUM($G$14:G1590)))</f>
        <v>0</v>
      </c>
      <c r="I1590" s="7"/>
    </row>
    <row r="1591" spans="1:9">
      <c r="A1591" s="89">
        <f t="shared" si="199"/>
        <v>1578</v>
      </c>
      <c r="B1591" s="185" t="str">
        <f t="shared" si="200"/>
        <v/>
      </c>
      <c r="C1591" s="90" t="str">
        <f t="shared" si="201"/>
        <v/>
      </c>
      <c r="D1591" s="89" t="str">
        <f t="shared" si="202"/>
        <v/>
      </c>
      <c r="E1591" s="91" t="str">
        <f t="shared" si="203"/>
        <v/>
      </c>
      <c r="F1591" s="92" t="str">
        <f t="shared" si="204"/>
        <v/>
      </c>
      <c r="G1591" s="212" t="str">
        <f t="shared" si="205"/>
        <v/>
      </c>
      <c r="H1591" s="92">
        <f>IF(OR(ERR=FALSE,AND(F1591="",G1591="")),0,IF($C$12="D",$H$13+SUM($F$14:F1591)-SUM($G$14:G1591),$H$13-SUM($F$14:F1591)+SUM($G$14:G1591)))</f>
        <v>0</v>
      </c>
      <c r="I1591" s="7"/>
    </row>
    <row r="1592" spans="1:9">
      <c r="A1592" s="89">
        <f t="shared" si="199"/>
        <v>1579</v>
      </c>
      <c r="B1592" s="185" t="str">
        <f t="shared" si="200"/>
        <v/>
      </c>
      <c r="C1592" s="90" t="str">
        <f t="shared" si="201"/>
        <v/>
      </c>
      <c r="D1592" s="89" t="str">
        <f t="shared" si="202"/>
        <v/>
      </c>
      <c r="E1592" s="91" t="str">
        <f t="shared" si="203"/>
        <v/>
      </c>
      <c r="F1592" s="92" t="str">
        <f t="shared" si="204"/>
        <v/>
      </c>
      <c r="G1592" s="212" t="str">
        <f t="shared" si="205"/>
        <v/>
      </c>
      <c r="H1592" s="92">
        <f>IF(OR(ERR=FALSE,AND(F1592="",G1592="")),0,IF($C$12="D",$H$13+SUM($F$14:F1592)-SUM($G$14:G1592),$H$13-SUM($F$14:F1592)+SUM($G$14:G1592)))</f>
        <v>0</v>
      </c>
      <c r="I1592" s="7"/>
    </row>
    <row r="1593" spans="1:9">
      <c r="A1593" s="89">
        <f t="shared" si="199"/>
        <v>1580</v>
      </c>
      <c r="B1593" s="185" t="str">
        <f t="shared" si="200"/>
        <v/>
      </c>
      <c r="C1593" s="90" t="str">
        <f t="shared" si="201"/>
        <v/>
      </c>
      <c r="D1593" s="89" t="str">
        <f t="shared" si="202"/>
        <v/>
      </c>
      <c r="E1593" s="91" t="str">
        <f t="shared" si="203"/>
        <v/>
      </c>
      <c r="F1593" s="92" t="str">
        <f t="shared" si="204"/>
        <v/>
      </c>
      <c r="G1593" s="212" t="str">
        <f t="shared" si="205"/>
        <v/>
      </c>
      <c r="H1593" s="92">
        <f>IF(OR(ERR=FALSE,AND(F1593="",G1593="")),0,IF($C$12="D",$H$13+SUM($F$14:F1593)-SUM($G$14:G1593),$H$13-SUM($F$14:F1593)+SUM($G$14:G1593)))</f>
        <v>0</v>
      </c>
      <c r="I1593" s="7"/>
    </row>
    <row r="1594" spans="1:9">
      <c r="A1594" s="89">
        <f t="shared" si="199"/>
        <v>1581</v>
      </c>
      <c r="B1594" s="185" t="str">
        <f t="shared" si="200"/>
        <v/>
      </c>
      <c r="C1594" s="90" t="str">
        <f t="shared" si="201"/>
        <v/>
      </c>
      <c r="D1594" s="89" t="str">
        <f t="shared" si="202"/>
        <v/>
      </c>
      <c r="E1594" s="91" t="str">
        <f t="shared" si="203"/>
        <v/>
      </c>
      <c r="F1594" s="92" t="str">
        <f t="shared" si="204"/>
        <v/>
      </c>
      <c r="G1594" s="212" t="str">
        <f t="shared" si="205"/>
        <v/>
      </c>
      <c r="H1594" s="92">
        <f>IF(OR(ERR=FALSE,AND(F1594="",G1594="")),0,IF($C$12="D",$H$13+SUM($F$14:F1594)-SUM($G$14:G1594),$H$13-SUM($F$14:F1594)+SUM($G$14:G1594)))</f>
        <v>0</v>
      </c>
      <c r="I1594" s="7"/>
    </row>
    <row r="1595" spans="1:9">
      <c r="A1595" s="89">
        <f t="shared" si="199"/>
        <v>1582</v>
      </c>
      <c r="B1595" s="185" t="str">
        <f t="shared" si="200"/>
        <v/>
      </c>
      <c r="C1595" s="90" t="str">
        <f t="shared" si="201"/>
        <v/>
      </c>
      <c r="D1595" s="89" t="str">
        <f t="shared" si="202"/>
        <v/>
      </c>
      <c r="E1595" s="91" t="str">
        <f t="shared" si="203"/>
        <v/>
      </c>
      <c r="F1595" s="92" t="str">
        <f t="shared" si="204"/>
        <v/>
      </c>
      <c r="G1595" s="212" t="str">
        <f t="shared" si="205"/>
        <v/>
      </c>
      <c r="H1595" s="92">
        <f>IF(OR(ERR=FALSE,AND(F1595="",G1595="")),0,IF($C$12="D",$H$13+SUM($F$14:F1595)-SUM($G$14:G1595),$H$13-SUM($F$14:F1595)+SUM($G$14:G1595)))</f>
        <v>0</v>
      </c>
      <c r="I1595" s="7"/>
    </row>
    <row r="1596" spans="1:9">
      <c r="A1596" s="89">
        <f t="shared" si="199"/>
        <v>1583</v>
      </c>
      <c r="B1596" s="185" t="str">
        <f t="shared" si="200"/>
        <v/>
      </c>
      <c r="C1596" s="90" t="str">
        <f t="shared" si="201"/>
        <v/>
      </c>
      <c r="D1596" s="89" t="str">
        <f t="shared" si="202"/>
        <v/>
      </c>
      <c r="E1596" s="91" t="str">
        <f t="shared" si="203"/>
        <v/>
      </c>
      <c r="F1596" s="92" t="str">
        <f t="shared" si="204"/>
        <v/>
      </c>
      <c r="G1596" s="212" t="str">
        <f t="shared" si="205"/>
        <v/>
      </c>
      <c r="H1596" s="92">
        <f>IF(OR(ERR=FALSE,AND(F1596="",G1596="")),0,IF($C$12="D",$H$13+SUM($F$14:F1596)-SUM($G$14:G1596),$H$13-SUM($F$14:F1596)+SUM($G$14:G1596)))</f>
        <v>0</v>
      </c>
      <c r="I1596" s="7"/>
    </row>
    <row r="1597" spans="1:9">
      <c r="A1597" s="89">
        <f t="shared" si="199"/>
        <v>1584</v>
      </c>
      <c r="B1597" s="185" t="str">
        <f t="shared" ref="B1597:B1610" si="206">IF(ISERROR(VLOOKUP(A1597&amp;H$9,JU_AKUN,6,FALSE)=TRUE),"",VLOOKUP(A1597&amp;H$9,JU_AKUN,6,FALSE))</f>
        <v/>
      </c>
      <c r="C1597" s="90" t="str">
        <f t="shared" ref="C1597:C1610" si="207">IF(ISERROR(VLOOKUP(A1597&amp;H$9,JU_AKUN,7,FALSE)=TRUE),"",VLOOKUP(A1597&amp;H$9,JU_AKUN,7,FALSE))</f>
        <v/>
      </c>
      <c r="D1597" s="89" t="str">
        <f t="shared" ref="D1597:D1610" si="208">IF(ISERROR(VLOOKUP(A1597&amp;H$9,JU_AKUN,8,FALSE)=TRUE),"",VLOOKUP(A1597&amp;H$9,JU_AKUN,8,FALSE))</f>
        <v/>
      </c>
      <c r="E1597" s="91" t="str">
        <f t="shared" ref="E1597:E1610" si="209">IF(ISERROR(VLOOKUP(A1597&amp;H$9,JU_AKUN,9,FALSE)=TRUE),"",VLOOKUP(A1597&amp;H$9,JU_AKUN,9,FALSE))</f>
        <v/>
      </c>
      <c r="F1597" s="92" t="str">
        <f t="shared" ref="F1597:F1610" si="210">IF(ISERROR(VLOOKUP(A1597&amp;H$9,JU_AKUN,14,FALSE)=TRUE),"",VLOOKUP(A1597&amp;H$9,JU_AKUN,14,FALSE))</f>
        <v/>
      </c>
      <c r="G1597" s="212" t="str">
        <f t="shared" ref="G1597:G1610" si="211">IF(ISERROR(VLOOKUP(A1597&amp;H$9,JU_AKUN,15,FALSE)=TRUE),"",VLOOKUP(A1597&amp;H$9,JU_AKUN,15,FALSE))</f>
        <v/>
      </c>
      <c r="H1597" s="92">
        <f>IF(OR(ERR=FALSE,AND(F1597="",G1597="")),0,IF($C$12="D",$H$13+SUM($F$14:F1597)-SUM($G$14:G1597),$H$13-SUM($F$14:F1597)+SUM($G$14:G1597)))</f>
        <v>0</v>
      </c>
      <c r="I1597" s="7"/>
    </row>
    <row r="1598" spans="1:9">
      <c r="A1598" s="89">
        <f t="shared" si="199"/>
        <v>1585</v>
      </c>
      <c r="B1598" s="185" t="str">
        <f t="shared" si="206"/>
        <v/>
      </c>
      <c r="C1598" s="90" t="str">
        <f t="shared" si="207"/>
        <v/>
      </c>
      <c r="D1598" s="89" t="str">
        <f t="shared" si="208"/>
        <v/>
      </c>
      <c r="E1598" s="91" t="str">
        <f t="shared" si="209"/>
        <v/>
      </c>
      <c r="F1598" s="92" t="str">
        <f t="shared" si="210"/>
        <v/>
      </c>
      <c r="G1598" s="212" t="str">
        <f t="shared" si="211"/>
        <v/>
      </c>
      <c r="H1598" s="92">
        <f>IF(OR(ERR=FALSE,AND(F1598="",G1598="")),0,IF($C$12="D",$H$13+SUM($F$14:F1598)-SUM($G$14:G1598),$H$13-SUM($F$14:F1598)+SUM($G$14:G1598)))</f>
        <v>0</v>
      </c>
      <c r="I1598" s="7"/>
    </row>
    <row r="1599" spans="1:9">
      <c r="A1599" s="89">
        <f t="shared" si="199"/>
        <v>1586</v>
      </c>
      <c r="B1599" s="185" t="str">
        <f t="shared" si="206"/>
        <v/>
      </c>
      <c r="C1599" s="90" t="str">
        <f t="shared" si="207"/>
        <v/>
      </c>
      <c r="D1599" s="89" t="str">
        <f t="shared" si="208"/>
        <v/>
      </c>
      <c r="E1599" s="91" t="str">
        <f t="shared" si="209"/>
        <v/>
      </c>
      <c r="F1599" s="92" t="str">
        <f t="shared" si="210"/>
        <v/>
      </c>
      <c r="G1599" s="212" t="str">
        <f t="shared" si="211"/>
        <v/>
      </c>
      <c r="H1599" s="92">
        <f>IF(OR(ERR=FALSE,AND(F1599="",G1599="")),0,IF($C$12="D",$H$13+SUM($F$14:F1599)-SUM($G$14:G1599),$H$13-SUM($F$14:F1599)+SUM($G$14:G1599)))</f>
        <v>0</v>
      </c>
      <c r="I1599" s="7"/>
    </row>
    <row r="1600" spans="1:9">
      <c r="A1600" s="89">
        <f t="shared" si="199"/>
        <v>1587</v>
      </c>
      <c r="B1600" s="185" t="str">
        <f t="shared" si="206"/>
        <v/>
      </c>
      <c r="C1600" s="90" t="str">
        <f t="shared" si="207"/>
        <v/>
      </c>
      <c r="D1600" s="89" t="str">
        <f t="shared" si="208"/>
        <v/>
      </c>
      <c r="E1600" s="91" t="str">
        <f t="shared" si="209"/>
        <v/>
      </c>
      <c r="F1600" s="92" t="str">
        <f t="shared" si="210"/>
        <v/>
      </c>
      <c r="G1600" s="212" t="str">
        <f t="shared" si="211"/>
        <v/>
      </c>
      <c r="H1600" s="92">
        <f>IF(OR(ERR=FALSE,AND(F1600="",G1600="")),0,IF($C$12="D",$H$13+SUM($F$14:F1600)-SUM($G$14:G1600),$H$13-SUM($F$14:F1600)+SUM($G$14:G1600)))</f>
        <v>0</v>
      </c>
      <c r="I1600" s="7"/>
    </row>
    <row r="1601" spans="1:9">
      <c r="A1601" s="89">
        <f t="shared" si="199"/>
        <v>1588</v>
      </c>
      <c r="B1601" s="185" t="str">
        <f t="shared" si="206"/>
        <v/>
      </c>
      <c r="C1601" s="90" t="str">
        <f t="shared" si="207"/>
        <v/>
      </c>
      <c r="D1601" s="89" t="str">
        <f t="shared" si="208"/>
        <v/>
      </c>
      <c r="E1601" s="91" t="str">
        <f t="shared" si="209"/>
        <v/>
      </c>
      <c r="F1601" s="92" t="str">
        <f t="shared" si="210"/>
        <v/>
      </c>
      <c r="G1601" s="212" t="str">
        <f t="shared" si="211"/>
        <v/>
      </c>
      <c r="H1601" s="92">
        <f>IF(OR(ERR=FALSE,AND(F1601="",G1601="")),0,IF($C$12="D",$H$13+SUM($F$14:F1601)-SUM($G$14:G1601),$H$13-SUM($F$14:F1601)+SUM($G$14:G1601)))</f>
        <v>0</v>
      </c>
      <c r="I1601" s="7"/>
    </row>
    <row r="1602" spans="1:9">
      <c r="A1602" s="89">
        <f t="shared" si="199"/>
        <v>1589</v>
      </c>
      <c r="B1602" s="185" t="str">
        <f t="shared" si="206"/>
        <v/>
      </c>
      <c r="C1602" s="90" t="str">
        <f t="shared" si="207"/>
        <v/>
      </c>
      <c r="D1602" s="89" t="str">
        <f t="shared" si="208"/>
        <v/>
      </c>
      <c r="E1602" s="91" t="str">
        <f t="shared" si="209"/>
        <v/>
      </c>
      <c r="F1602" s="92" t="str">
        <f t="shared" si="210"/>
        <v/>
      </c>
      <c r="G1602" s="212" t="str">
        <f t="shared" si="211"/>
        <v/>
      </c>
      <c r="H1602" s="92">
        <f>IF(OR(ERR=FALSE,AND(F1602="",G1602="")),0,IF($C$12="D",$H$13+SUM($F$14:F1602)-SUM($G$14:G1602),$H$13-SUM($F$14:F1602)+SUM($G$14:G1602)))</f>
        <v>0</v>
      </c>
      <c r="I1602" s="7"/>
    </row>
    <row r="1603" spans="1:9">
      <c r="A1603" s="89">
        <f t="shared" si="199"/>
        <v>1590</v>
      </c>
      <c r="B1603" s="185" t="str">
        <f t="shared" si="206"/>
        <v/>
      </c>
      <c r="C1603" s="90" t="str">
        <f t="shared" si="207"/>
        <v/>
      </c>
      <c r="D1603" s="89" t="str">
        <f t="shared" si="208"/>
        <v/>
      </c>
      <c r="E1603" s="91" t="str">
        <f t="shared" si="209"/>
        <v/>
      </c>
      <c r="F1603" s="92" t="str">
        <f t="shared" si="210"/>
        <v/>
      </c>
      <c r="G1603" s="212" t="str">
        <f t="shared" si="211"/>
        <v/>
      </c>
      <c r="H1603" s="92">
        <f>IF(OR(ERR=FALSE,AND(F1603="",G1603="")),0,IF($C$12="D",$H$13+SUM($F$14:F1603)-SUM($G$14:G1603),$H$13-SUM($F$14:F1603)+SUM($G$14:G1603)))</f>
        <v>0</v>
      </c>
      <c r="I1603" s="7"/>
    </row>
    <row r="1604" spans="1:9">
      <c r="A1604" s="89">
        <f t="shared" si="199"/>
        <v>1591</v>
      </c>
      <c r="B1604" s="185" t="str">
        <f t="shared" si="206"/>
        <v/>
      </c>
      <c r="C1604" s="90" t="str">
        <f t="shared" si="207"/>
        <v/>
      </c>
      <c r="D1604" s="89" t="str">
        <f t="shared" si="208"/>
        <v/>
      </c>
      <c r="E1604" s="91" t="str">
        <f t="shared" si="209"/>
        <v/>
      </c>
      <c r="F1604" s="92" t="str">
        <f t="shared" si="210"/>
        <v/>
      </c>
      <c r="G1604" s="212" t="str">
        <f t="shared" si="211"/>
        <v/>
      </c>
      <c r="H1604" s="92">
        <f>IF(OR(ERR=FALSE,AND(F1604="",G1604="")),0,IF($C$12="D",$H$13+SUM($F$14:F1604)-SUM($G$14:G1604),$H$13-SUM($F$14:F1604)+SUM($G$14:G1604)))</f>
        <v>0</v>
      </c>
      <c r="I1604" s="7"/>
    </row>
    <row r="1605" spans="1:9">
      <c r="A1605" s="89">
        <f t="shared" si="199"/>
        <v>1592</v>
      </c>
      <c r="B1605" s="185" t="str">
        <f t="shared" si="206"/>
        <v/>
      </c>
      <c r="C1605" s="90" t="str">
        <f t="shared" si="207"/>
        <v/>
      </c>
      <c r="D1605" s="89" t="str">
        <f t="shared" si="208"/>
        <v/>
      </c>
      <c r="E1605" s="91" t="str">
        <f t="shared" si="209"/>
        <v/>
      </c>
      <c r="F1605" s="92" t="str">
        <f t="shared" si="210"/>
        <v/>
      </c>
      <c r="G1605" s="212" t="str">
        <f t="shared" si="211"/>
        <v/>
      </c>
      <c r="H1605" s="92">
        <f>IF(OR(ERR=FALSE,AND(F1605="",G1605="")),0,IF($C$12="D",$H$13+SUM($F$14:F1605)-SUM($G$14:G1605),$H$13-SUM($F$14:F1605)+SUM($G$14:G1605)))</f>
        <v>0</v>
      </c>
      <c r="I1605" s="7"/>
    </row>
    <row r="1606" spans="1:9">
      <c r="A1606" s="89">
        <f t="shared" si="199"/>
        <v>1593</v>
      </c>
      <c r="B1606" s="185" t="str">
        <f t="shared" si="206"/>
        <v/>
      </c>
      <c r="C1606" s="90" t="str">
        <f t="shared" si="207"/>
        <v/>
      </c>
      <c r="D1606" s="89" t="str">
        <f t="shared" si="208"/>
        <v/>
      </c>
      <c r="E1606" s="91" t="str">
        <f t="shared" si="209"/>
        <v/>
      </c>
      <c r="F1606" s="92" t="str">
        <f t="shared" si="210"/>
        <v/>
      </c>
      <c r="G1606" s="212" t="str">
        <f t="shared" si="211"/>
        <v/>
      </c>
      <c r="H1606" s="92">
        <f>IF(OR(ERR=FALSE,AND(F1606="",G1606="")),0,IF($C$12="D",$H$13+SUM($F$14:F1606)-SUM($G$14:G1606),$H$13-SUM($F$14:F1606)+SUM($G$14:G1606)))</f>
        <v>0</v>
      </c>
      <c r="I1606" s="7"/>
    </row>
    <row r="1607" spans="1:9">
      <c r="A1607" s="89">
        <f t="shared" si="199"/>
        <v>1594</v>
      </c>
      <c r="B1607" s="185" t="str">
        <f t="shared" si="206"/>
        <v/>
      </c>
      <c r="C1607" s="90" t="str">
        <f t="shared" si="207"/>
        <v/>
      </c>
      <c r="D1607" s="89" t="str">
        <f t="shared" si="208"/>
        <v/>
      </c>
      <c r="E1607" s="91" t="str">
        <f t="shared" si="209"/>
        <v/>
      </c>
      <c r="F1607" s="92" t="str">
        <f t="shared" si="210"/>
        <v/>
      </c>
      <c r="G1607" s="212" t="str">
        <f t="shared" si="211"/>
        <v/>
      </c>
      <c r="H1607" s="92">
        <f>IF(OR(ERR=FALSE,AND(F1607="",G1607="")),0,IF($C$12="D",$H$13+SUM($F$14:F1607)-SUM($G$14:G1607),$H$13-SUM($F$14:F1607)+SUM($G$14:G1607)))</f>
        <v>0</v>
      </c>
      <c r="I1607" s="7"/>
    </row>
    <row r="1608" spans="1:9">
      <c r="A1608" s="89">
        <f t="shared" si="199"/>
        <v>1595</v>
      </c>
      <c r="B1608" s="185" t="str">
        <f t="shared" si="206"/>
        <v/>
      </c>
      <c r="C1608" s="90" t="str">
        <f t="shared" si="207"/>
        <v/>
      </c>
      <c r="D1608" s="89" t="str">
        <f t="shared" si="208"/>
        <v/>
      </c>
      <c r="E1608" s="91" t="str">
        <f t="shared" si="209"/>
        <v/>
      </c>
      <c r="F1608" s="92" t="str">
        <f t="shared" si="210"/>
        <v/>
      </c>
      <c r="G1608" s="212" t="str">
        <f t="shared" si="211"/>
        <v/>
      </c>
      <c r="H1608" s="92">
        <f>IF(OR(ERR=FALSE,AND(F1608="",G1608="")),0,IF($C$12="D",$H$13+SUM($F$14:F1608)-SUM($G$14:G1608),$H$13-SUM($F$14:F1608)+SUM($G$14:G1608)))</f>
        <v>0</v>
      </c>
      <c r="I1608" s="7"/>
    </row>
    <row r="1609" spans="1:9">
      <c r="A1609" s="89">
        <f t="shared" si="199"/>
        <v>1596</v>
      </c>
      <c r="B1609" s="185" t="str">
        <f t="shared" si="206"/>
        <v/>
      </c>
      <c r="C1609" s="90" t="str">
        <f t="shared" si="207"/>
        <v/>
      </c>
      <c r="D1609" s="89" t="str">
        <f t="shared" si="208"/>
        <v/>
      </c>
      <c r="E1609" s="91" t="str">
        <f t="shared" si="209"/>
        <v/>
      </c>
      <c r="F1609" s="92" t="str">
        <f t="shared" si="210"/>
        <v/>
      </c>
      <c r="G1609" s="212" t="str">
        <f t="shared" si="211"/>
        <v/>
      </c>
      <c r="H1609" s="92">
        <f>IF(OR(ERR=FALSE,AND(F1609="",G1609="")),0,IF($C$12="D",$H$13+SUM($F$14:F1609)-SUM($G$14:G1609),$H$13-SUM($F$14:F1609)+SUM($G$14:G1609)))</f>
        <v>0</v>
      </c>
      <c r="I1609" s="7"/>
    </row>
    <row r="1610" spans="1:9">
      <c r="A1610" s="89">
        <f t="shared" si="199"/>
        <v>1597</v>
      </c>
      <c r="B1610" s="185" t="str">
        <f t="shared" si="206"/>
        <v/>
      </c>
      <c r="C1610" s="90" t="str">
        <f t="shared" si="207"/>
        <v/>
      </c>
      <c r="D1610" s="89" t="str">
        <f t="shared" si="208"/>
        <v/>
      </c>
      <c r="E1610" s="91" t="str">
        <f t="shared" si="209"/>
        <v/>
      </c>
      <c r="F1610" s="92" t="str">
        <f t="shared" si="210"/>
        <v/>
      </c>
      <c r="G1610" s="212" t="str">
        <f t="shared" si="211"/>
        <v/>
      </c>
      <c r="H1610" s="92">
        <f>IF(OR(ERR=FALSE,AND(F1610="",G1610="")),0,IF($C$12="D",$H$13+SUM($F$14:F1610)-SUM($G$14:G1610),$H$13-SUM($F$14:F1610)+SUM($G$14:G1610)))</f>
        <v>0</v>
      </c>
      <c r="I1610" s="7"/>
    </row>
    <row r="1611" spans="1:9">
      <c r="A1611" s="89">
        <f t="shared" si="199"/>
        <v>1598</v>
      </c>
      <c r="B1611" s="185" t="str">
        <f t="shared" ref="B1611:B1638" si="212">IF(ISERROR(VLOOKUP(A1611&amp;H$9,JU_AKUN,6,FALSE)=TRUE),"",VLOOKUP(A1611&amp;H$9,JU_AKUN,6,FALSE))</f>
        <v/>
      </c>
      <c r="C1611" s="90" t="str">
        <f t="shared" ref="C1611:C1638" si="213">IF(ISERROR(VLOOKUP(A1611&amp;H$9,JU_AKUN,7,FALSE)=TRUE),"",VLOOKUP(A1611&amp;H$9,JU_AKUN,7,FALSE))</f>
        <v/>
      </c>
      <c r="D1611" s="89" t="str">
        <f t="shared" ref="D1611:D1638" si="214">IF(ISERROR(VLOOKUP(A1611&amp;H$9,JU_AKUN,8,FALSE)=TRUE),"",VLOOKUP(A1611&amp;H$9,JU_AKUN,8,FALSE))</f>
        <v/>
      </c>
      <c r="E1611" s="91" t="str">
        <f t="shared" ref="E1611:E1638" si="215">IF(ISERROR(VLOOKUP(A1611&amp;H$9,JU_AKUN,9,FALSE)=TRUE),"",VLOOKUP(A1611&amp;H$9,JU_AKUN,9,FALSE))</f>
        <v/>
      </c>
      <c r="F1611" s="92" t="str">
        <f t="shared" ref="F1611:F1638" si="216">IF(ISERROR(VLOOKUP(A1611&amp;H$9,JU_AKUN,14,FALSE)=TRUE),"",VLOOKUP(A1611&amp;H$9,JU_AKUN,14,FALSE))</f>
        <v/>
      </c>
      <c r="G1611" s="212" t="str">
        <f t="shared" ref="G1611:G1638" si="217">IF(ISERROR(VLOOKUP(A1611&amp;H$9,JU_AKUN,15,FALSE)=TRUE),"",VLOOKUP(A1611&amp;H$9,JU_AKUN,15,FALSE))</f>
        <v/>
      </c>
      <c r="H1611" s="92">
        <f>IF(OR(ERR=FALSE,AND(F1611="",G1611="")),0,IF($C$12="D",$H$13+SUM($F$14:F1611)-SUM($G$14:G1611),$H$13-SUM($F$14:F1611)+SUM($G$14:G1611)))</f>
        <v>0</v>
      </c>
      <c r="I1611" s="7"/>
    </row>
    <row r="1612" spans="1:9">
      <c r="A1612" s="89">
        <f t="shared" si="199"/>
        <v>1599</v>
      </c>
      <c r="B1612" s="185" t="str">
        <f t="shared" si="212"/>
        <v/>
      </c>
      <c r="C1612" s="90" t="str">
        <f t="shared" si="213"/>
        <v/>
      </c>
      <c r="D1612" s="89" t="str">
        <f t="shared" si="214"/>
        <v/>
      </c>
      <c r="E1612" s="91" t="str">
        <f t="shared" si="215"/>
        <v/>
      </c>
      <c r="F1612" s="92" t="str">
        <f t="shared" si="216"/>
        <v/>
      </c>
      <c r="G1612" s="212" t="str">
        <f t="shared" si="217"/>
        <v/>
      </c>
      <c r="H1612" s="92">
        <f>IF(OR(ERR=FALSE,AND(F1612="",G1612="")),0,IF($C$12="D",$H$13+SUM($F$14:F1612)-SUM($G$14:G1612),$H$13-SUM($F$14:F1612)+SUM($G$14:G1612)))</f>
        <v>0</v>
      </c>
      <c r="I1612" s="7"/>
    </row>
    <row r="1613" spans="1:9">
      <c r="A1613" s="89">
        <f t="shared" si="199"/>
        <v>1600</v>
      </c>
      <c r="B1613" s="185" t="str">
        <f t="shared" si="212"/>
        <v/>
      </c>
      <c r="C1613" s="90" t="str">
        <f t="shared" si="213"/>
        <v/>
      </c>
      <c r="D1613" s="89" t="str">
        <f t="shared" si="214"/>
        <v/>
      </c>
      <c r="E1613" s="91" t="str">
        <f t="shared" si="215"/>
        <v/>
      </c>
      <c r="F1613" s="92" t="str">
        <f t="shared" si="216"/>
        <v/>
      </c>
      <c r="G1613" s="212" t="str">
        <f t="shared" si="217"/>
        <v/>
      </c>
      <c r="H1613" s="92">
        <f>IF(OR(ERR=FALSE,AND(F1613="",G1613="")),0,IF($C$12="D",$H$13+SUM($F$14:F1613)-SUM($G$14:G1613),$H$13-SUM($F$14:F1613)+SUM($G$14:G1613)))</f>
        <v>0</v>
      </c>
      <c r="I1613" s="7"/>
    </row>
    <row r="1614" spans="1:9">
      <c r="A1614" s="89">
        <f t="shared" si="199"/>
        <v>1601</v>
      </c>
      <c r="B1614" s="185" t="str">
        <f t="shared" si="212"/>
        <v/>
      </c>
      <c r="C1614" s="90" t="str">
        <f t="shared" si="213"/>
        <v/>
      </c>
      <c r="D1614" s="89" t="str">
        <f t="shared" si="214"/>
        <v/>
      </c>
      <c r="E1614" s="91" t="str">
        <f t="shared" si="215"/>
        <v/>
      </c>
      <c r="F1614" s="92" t="str">
        <f t="shared" si="216"/>
        <v/>
      </c>
      <c r="G1614" s="212" t="str">
        <f t="shared" si="217"/>
        <v/>
      </c>
      <c r="H1614" s="92">
        <f>IF(OR(ERR=FALSE,AND(F1614="",G1614="")),0,IF($C$12="D",$H$13+SUM($F$14:F1614)-SUM($G$14:G1614),$H$13-SUM($F$14:F1614)+SUM($G$14:G1614)))</f>
        <v>0</v>
      </c>
      <c r="I1614" s="7"/>
    </row>
    <row r="1615" spans="1:9">
      <c r="A1615" s="89">
        <f t="shared" si="199"/>
        <v>1602</v>
      </c>
      <c r="B1615" s="185" t="str">
        <f t="shared" si="212"/>
        <v/>
      </c>
      <c r="C1615" s="90" t="str">
        <f t="shared" si="213"/>
        <v/>
      </c>
      <c r="D1615" s="89" t="str">
        <f t="shared" si="214"/>
        <v/>
      </c>
      <c r="E1615" s="91" t="str">
        <f t="shared" si="215"/>
        <v/>
      </c>
      <c r="F1615" s="92" t="str">
        <f t="shared" si="216"/>
        <v/>
      </c>
      <c r="G1615" s="212" t="str">
        <f t="shared" si="217"/>
        <v/>
      </c>
      <c r="H1615" s="92">
        <f>IF(OR(ERR=FALSE,AND(F1615="",G1615="")),0,IF($C$12="D",$H$13+SUM($F$14:F1615)-SUM($G$14:G1615),$H$13-SUM($F$14:F1615)+SUM($G$14:G1615)))</f>
        <v>0</v>
      </c>
      <c r="I1615" s="7"/>
    </row>
    <row r="1616" spans="1:9">
      <c r="A1616" s="89">
        <f t="shared" si="199"/>
        <v>1603</v>
      </c>
      <c r="B1616" s="185" t="str">
        <f t="shared" si="212"/>
        <v/>
      </c>
      <c r="C1616" s="90" t="str">
        <f t="shared" si="213"/>
        <v/>
      </c>
      <c r="D1616" s="89" t="str">
        <f t="shared" si="214"/>
        <v/>
      </c>
      <c r="E1616" s="91" t="str">
        <f t="shared" si="215"/>
        <v/>
      </c>
      <c r="F1616" s="92" t="str">
        <f t="shared" si="216"/>
        <v/>
      </c>
      <c r="G1616" s="212" t="str">
        <f t="shared" si="217"/>
        <v/>
      </c>
      <c r="H1616" s="92">
        <f>IF(OR(ERR=FALSE,AND(F1616="",G1616="")),0,IF($C$12="D",$H$13+SUM($F$14:F1616)-SUM($G$14:G1616),$H$13-SUM($F$14:F1616)+SUM($G$14:G1616)))</f>
        <v>0</v>
      </c>
      <c r="I1616" s="7"/>
    </row>
    <row r="1617" spans="1:9">
      <c r="A1617" s="89">
        <f t="shared" si="199"/>
        <v>1604</v>
      </c>
      <c r="B1617" s="185" t="str">
        <f t="shared" si="212"/>
        <v/>
      </c>
      <c r="C1617" s="90" t="str">
        <f t="shared" si="213"/>
        <v/>
      </c>
      <c r="D1617" s="89" t="str">
        <f t="shared" si="214"/>
        <v/>
      </c>
      <c r="E1617" s="91" t="str">
        <f t="shared" si="215"/>
        <v/>
      </c>
      <c r="F1617" s="92" t="str">
        <f t="shared" si="216"/>
        <v/>
      </c>
      <c r="G1617" s="212" t="str">
        <f t="shared" si="217"/>
        <v/>
      </c>
      <c r="H1617" s="92">
        <f>IF(OR(ERR=FALSE,AND(F1617="",G1617="")),0,IF($C$12="D",$H$13+SUM($F$14:F1617)-SUM($G$14:G1617),$H$13-SUM($F$14:F1617)+SUM($G$14:G1617)))</f>
        <v>0</v>
      </c>
      <c r="I1617" s="7"/>
    </row>
    <row r="1618" spans="1:9">
      <c r="A1618" s="89">
        <f t="shared" si="199"/>
        <v>1605</v>
      </c>
      <c r="B1618" s="185" t="str">
        <f t="shared" si="212"/>
        <v/>
      </c>
      <c r="C1618" s="90" t="str">
        <f t="shared" si="213"/>
        <v/>
      </c>
      <c r="D1618" s="89" t="str">
        <f t="shared" si="214"/>
        <v/>
      </c>
      <c r="E1618" s="91" t="str">
        <f t="shared" si="215"/>
        <v/>
      </c>
      <c r="F1618" s="92" t="str">
        <f t="shared" si="216"/>
        <v/>
      </c>
      <c r="G1618" s="212" t="str">
        <f t="shared" si="217"/>
        <v/>
      </c>
      <c r="H1618" s="92">
        <f>IF(OR(ERR=FALSE,AND(F1618="",G1618="")),0,IF($C$12="D",$H$13+SUM($F$14:F1618)-SUM($G$14:G1618),$H$13-SUM($F$14:F1618)+SUM($G$14:G1618)))</f>
        <v>0</v>
      </c>
      <c r="I1618" s="7"/>
    </row>
    <row r="1619" spans="1:9">
      <c r="A1619" s="89">
        <f t="shared" si="199"/>
        <v>1606</v>
      </c>
      <c r="B1619" s="185" t="str">
        <f t="shared" si="212"/>
        <v/>
      </c>
      <c r="C1619" s="90" t="str">
        <f t="shared" si="213"/>
        <v/>
      </c>
      <c r="D1619" s="89" t="str">
        <f t="shared" si="214"/>
        <v/>
      </c>
      <c r="E1619" s="91" t="str">
        <f t="shared" si="215"/>
        <v/>
      </c>
      <c r="F1619" s="92" t="str">
        <f t="shared" si="216"/>
        <v/>
      </c>
      <c r="G1619" s="212" t="str">
        <f t="shared" si="217"/>
        <v/>
      </c>
      <c r="H1619" s="92">
        <f>IF(OR(ERR=FALSE,AND(F1619="",G1619="")),0,IF($C$12="D",$H$13+SUM($F$14:F1619)-SUM($G$14:G1619),$H$13-SUM($F$14:F1619)+SUM($G$14:G1619)))</f>
        <v>0</v>
      </c>
      <c r="I1619" s="7"/>
    </row>
    <row r="1620" spans="1:9">
      <c r="A1620" s="89">
        <f t="shared" si="199"/>
        <v>1607</v>
      </c>
      <c r="B1620" s="185" t="str">
        <f t="shared" si="212"/>
        <v/>
      </c>
      <c r="C1620" s="90" t="str">
        <f t="shared" si="213"/>
        <v/>
      </c>
      <c r="D1620" s="89" t="str">
        <f t="shared" si="214"/>
        <v/>
      </c>
      <c r="E1620" s="91" t="str">
        <f t="shared" si="215"/>
        <v/>
      </c>
      <c r="F1620" s="92" t="str">
        <f t="shared" si="216"/>
        <v/>
      </c>
      <c r="G1620" s="212" t="str">
        <f t="shared" si="217"/>
        <v/>
      </c>
      <c r="H1620" s="92">
        <f>IF(OR(ERR=FALSE,AND(F1620="",G1620="")),0,IF($C$12="D",$H$13+SUM($F$14:F1620)-SUM($G$14:G1620),$H$13-SUM($F$14:F1620)+SUM($G$14:G1620)))</f>
        <v>0</v>
      </c>
      <c r="I1620" s="7"/>
    </row>
    <row r="1621" spans="1:9">
      <c r="A1621" s="89">
        <f t="shared" si="199"/>
        <v>1608</v>
      </c>
      <c r="B1621" s="185" t="str">
        <f t="shared" si="212"/>
        <v/>
      </c>
      <c r="C1621" s="90" t="str">
        <f t="shared" si="213"/>
        <v/>
      </c>
      <c r="D1621" s="89" t="str">
        <f t="shared" si="214"/>
        <v/>
      </c>
      <c r="E1621" s="91" t="str">
        <f t="shared" si="215"/>
        <v/>
      </c>
      <c r="F1621" s="92" t="str">
        <f t="shared" si="216"/>
        <v/>
      </c>
      <c r="G1621" s="212" t="str">
        <f t="shared" si="217"/>
        <v/>
      </c>
      <c r="H1621" s="92">
        <f>IF(OR(ERR=FALSE,AND(F1621="",G1621="")),0,IF($C$12="D",$H$13+SUM($F$14:F1621)-SUM($G$14:G1621),$H$13-SUM($F$14:F1621)+SUM($G$14:G1621)))</f>
        <v>0</v>
      </c>
      <c r="I1621" s="7"/>
    </row>
    <row r="1622" spans="1:9">
      <c r="A1622" s="89">
        <f t="shared" si="199"/>
        <v>1609</v>
      </c>
      <c r="B1622" s="185" t="str">
        <f t="shared" si="212"/>
        <v/>
      </c>
      <c r="C1622" s="90" t="str">
        <f t="shared" si="213"/>
        <v/>
      </c>
      <c r="D1622" s="89" t="str">
        <f t="shared" si="214"/>
        <v/>
      </c>
      <c r="E1622" s="91" t="str">
        <f t="shared" si="215"/>
        <v/>
      </c>
      <c r="F1622" s="92" t="str">
        <f t="shared" si="216"/>
        <v/>
      </c>
      <c r="G1622" s="212" t="str">
        <f t="shared" si="217"/>
        <v/>
      </c>
      <c r="H1622" s="92">
        <f>IF(OR(ERR=FALSE,AND(F1622="",G1622="")),0,IF($C$12="D",$H$13+SUM($F$14:F1622)-SUM($G$14:G1622),$H$13-SUM($F$14:F1622)+SUM($G$14:G1622)))</f>
        <v>0</v>
      </c>
      <c r="I1622" s="7"/>
    </row>
    <row r="1623" spans="1:9">
      <c r="A1623" s="89">
        <f t="shared" si="199"/>
        <v>1610</v>
      </c>
      <c r="B1623" s="185" t="str">
        <f t="shared" si="212"/>
        <v/>
      </c>
      <c r="C1623" s="90" t="str">
        <f t="shared" si="213"/>
        <v/>
      </c>
      <c r="D1623" s="89" t="str">
        <f t="shared" si="214"/>
        <v/>
      </c>
      <c r="E1623" s="91" t="str">
        <f t="shared" si="215"/>
        <v/>
      </c>
      <c r="F1623" s="92" t="str">
        <f t="shared" si="216"/>
        <v/>
      </c>
      <c r="G1623" s="212" t="str">
        <f t="shared" si="217"/>
        <v/>
      </c>
      <c r="H1623" s="92">
        <f>IF(OR(ERR=FALSE,AND(F1623="",G1623="")),0,IF($C$12="D",$H$13+SUM($F$14:F1623)-SUM($G$14:G1623),$H$13-SUM($F$14:F1623)+SUM($G$14:G1623)))</f>
        <v>0</v>
      </c>
      <c r="I1623" s="7"/>
    </row>
    <row r="1624" spans="1:9">
      <c r="A1624" s="89">
        <f t="shared" si="199"/>
        <v>1611</v>
      </c>
      <c r="B1624" s="185" t="str">
        <f t="shared" si="212"/>
        <v/>
      </c>
      <c r="C1624" s="90" t="str">
        <f t="shared" si="213"/>
        <v/>
      </c>
      <c r="D1624" s="89" t="str">
        <f t="shared" si="214"/>
        <v/>
      </c>
      <c r="E1624" s="91" t="str">
        <f t="shared" si="215"/>
        <v/>
      </c>
      <c r="F1624" s="92" t="str">
        <f t="shared" si="216"/>
        <v/>
      </c>
      <c r="G1624" s="212" t="str">
        <f t="shared" si="217"/>
        <v/>
      </c>
      <c r="H1624" s="92">
        <f>IF(OR(ERR=FALSE,AND(F1624="",G1624="")),0,IF($C$12="D",$H$13+SUM($F$14:F1624)-SUM($G$14:G1624),$H$13-SUM($F$14:F1624)+SUM($G$14:G1624)))</f>
        <v>0</v>
      </c>
      <c r="I1624" s="7"/>
    </row>
    <row r="1625" spans="1:9">
      <c r="A1625" s="89">
        <f t="shared" si="199"/>
        <v>1612</v>
      </c>
      <c r="B1625" s="185" t="str">
        <f t="shared" si="212"/>
        <v/>
      </c>
      <c r="C1625" s="90" t="str">
        <f t="shared" si="213"/>
        <v/>
      </c>
      <c r="D1625" s="89" t="str">
        <f t="shared" si="214"/>
        <v/>
      </c>
      <c r="E1625" s="91" t="str">
        <f t="shared" si="215"/>
        <v/>
      </c>
      <c r="F1625" s="92" t="str">
        <f t="shared" si="216"/>
        <v/>
      </c>
      <c r="G1625" s="212" t="str">
        <f t="shared" si="217"/>
        <v/>
      </c>
      <c r="H1625" s="92">
        <f>IF(OR(ERR=FALSE,AND(F1625="",G1625="")),0,IF($C$12="D",$H$13+SUM($F$14:F1625)-SUM($G$14:G1625),$H$13-SUM($F$14:F1625)+SUM($G$14:G1625)))</f>
        <v>0</v>
      </c>
      <c r="I1625" s="7"/>
    </row>
    <row r="1626" spans="1:9">
      <c r="A1626" s="89">
        <f t="shared" si="199"/>
        <v>1613</v>
      </c>
      <c r="B1626" s="185" t="str">
        <f t="shared" si="212"/>
        <v/>
      </c>
      <c r="C1626" s="90" t="str">
        <f t="shared" si="213"/>
        <v/>
      </c>
      <c r="D1626" s="89" t="str">
        <f t="shared" si="214"/>
        <v/>
      </c>
      <c r="E1626" s="91" t="str">
        <f t="shared" si="215"/>
        <v/>
      </c>
      <c r="F1626" s="92" t="str">
        <f t="shared" si="216"/>
        <v/>
      </c>
      <c r="G1626" s="212" t="str">
        <f t="shared" si="217"/>
        <v/>
      </c>
      <c r="H1626" s="92">
        <f>IF(OR(ERR=FALSE,AND(F1626="",G1626="")),0,IF($C$12="D",$H$13+SUM($F$14:F1626)-SUM($G$14:G1626),$H$13-SUM($F$14:F1626)+SUM($G$14:G1626)))</f>
        <v>0</v>
      </c>
      <c r="I1626" s="7"/>
    </row>
    <row r="1627" spans="1:9">
      <c r="A1627" s="89">
        <f t="shared" si="199"/>
        <v>1614</v>
      </c>
      <c r="B1627" s="185" t="str">
        <f t="shared" si="212"/>
        <v/>
      </c>
      <c r="C1627" s="90" t="str">
        <f t="shared" si="213"/>
        <v/>
      </c>
      <c r="D1627" s="89" t="str">
        <f t="shared" si="214"/>
        <v/>
      </c>
      <c r="E1627" s="91" t="str">
        <f t="shared" si="215"/>
        <v/>
      </c>
      <c r="F1627" s="92" t="str">
        <f t="shared" si="216"/>
        <v/>
      </c>
      <c r="G1627" s="212" t="str">
        <f t="shared" si="217"/>
        <v/>
      </c>
      <c r="H1627" s="92">
        <f>IF(OR(ERR=FALSE,AND(F1627="",G1627="")),0,IF($C$12="D",$H$13+SUM($F$14:F1627)-SUM($G$14:G1627),$H$13-SUM($F$14:F1627)+SUM($G$14:G1627)))</f>
        <v>0</v>
      </c>
      <c r="I1627" s="7"/>
    </row>
    <row r="1628" spans="1:9">
      <c r="A1628" s="89">
        <f t="shared" si="199"/>
        <v>1615</v>
      </c>
      <c r="B1628" s="185" t="str">
        <f t="shared" si="212"/>
        <v/>
      </c>
      <c r="C1628" s="90" t="str">
        <f t="shared" si="213"/>
        <v/>
      </c>
      <c r="D1628" s="89" t="str">
        <f t="shared" si="214"/>
        <v/>
      </c>
      <c r="E1628" s="91" t="str">
        <f t="shared" si="215"/>
        <v/>
      </c>
      <c r="F1628" s="92" t="str">
        <f t="shared" si="216"/>
        <v/>
      </c>
      <c r="G1628" s="212" t="str">
        <f t="shared" si="217"/>
        <v/>
      </c>
      <c r="H1628" s="92">
        <f>IF(OR(ERR=FALSE,AND(F1628="",G1628="")),0,IF($C$12="D",$H$13+SUM($F$14:F1628)-SUM($G$14:G1628),$H$13-SUM($F$14:F1628)+SUM($G$14:G1628)))</f>
        <v>0</v>
      </c>
      <c r="I1628" s="7"/>
    </row>
    <row r="1629" spans="1:9">
      <c r="A1629" s="89">
        <f t="shared" si="199"/>
        <v>1616</v>
      </c>
      <c r="B1629" s="185" t="str">
        <f t="shared" si="212"/>
        <v/>
      </c>
      <c r="C1629" s="90" t="str">
        <f t="shared" si="213"/>
        <v/>
      </c>
      <c r="D1629" s="89" t="str">
        <f t="shared" si="214"/>
        <v/>
      </c>
      <c r="E1629" s="91" t="str">
        <f t="shared" si="215"/>
        <v/>
      </c>
      <c r="F1629" s="92" t="str">
        <f t="shared" si="216"/>
        <v/>
      </c>
      <c r="G1629" s="212" t="str">
        <f t="shared" si="217"/>
        <v/>
      </c>
      <c r="H1629" s="92">
        <f>IF(OR(ERR=FALSE,AND(F1629="",G1629="")),0,IF($C$12="D",$H$13+SUM($F$14:F1629)-SUM($G$14:G1629),$H$13-SUM($F$14:F1629)+SUM($G$14:G1629)))</f>
        <v>0</v>
      </c>
      <c r="I1629" s="7"/>
    </row>
    <row r="1630" spans="1:9">
      <c r="A1630" s="89">
        <f t="shared" si="199"/>
        <v>1617</v>
      </c>
      <c r="B1630" s="185" t="str">
        <f t="shared" si="212"/>
        <v/>
      </c>
      <c r="C1630" s="90" t="str">
        <f t="shared" si="213"/>
        <v/>
      </c>
      <c r="D1630" s="89" t="str">
        <f t="shared" si="214"/>
        <v/>
      </c>
      <c r="E1630" s="91" t="str">
        <f t="shared" si="215"/>
        <v/>
      </c>
      <c r="F1630" s="92" t="str">
        <f t="shared" si="216"/>
        <v/>
      </c>
      <c r="G1630" s="212" t="str">
        <f t="shared" si="217"/>
        <v/>
      </c>
      <c r="H1630" s="92">
        <f>IF(OR(ERR=FALSE,AND(F1630="",G1630="")),0,IF($C$12="D",$H$13+SUM($F$14:F1630)-SUM($G$14:G1630),$H$13-SUM($F$14:F1630)+SUM($G$14:G1630)))</f>
        <v>0</v>
      </c>
      <c r="I1630" s="7"/>
    </row>
    <row r="1631" spans="1:9">
      <c r="A1631" s="89">
        <f t="shared" si="199"/>
        <v>1618</v>
      </c>
      <c r="B1631" s="185" t="str">
        <f t="shared" si="212"/>
        <v/>
      </c>
      <c r="C1631" s="90" t="str">
        <f t="shared" si="213"/>
        <v/>
      </c>
      <c r="D1631" s="89" t="str">
        <f t="shared" si="214"/>
        <v/>
      </c>
      <c r="E1631" s="91" t="str">
        <f t="shared" si="215"/>
        <v/>
      </c>
      <c r="F1631" s="92" t="str">
        <f t="shared" si="216"/>
        <v/>
      </c>
      <c r="G1631" s="212" t="str">
        <f t="shared" si="217"/>
        <v/>
      </c>
      <c r="H1631" s="92">
        <f>IF(OR(ERR=FALSE,AND(F1631="",G1631="")),0,IF($C$12="D",$H$13+SUM($F$14:F1631)-SUM($G$14:G1631),$H$13-SUM($F$14:F1631)+SUM($G$14:G1631)))</f>
        <v>0</v>
      </c>
      <c r="I1631" s="7"/>
    </row>
    <row r="1632" spans="1:9">
      <c r="A1632" s="89">
        <f t="shared" si="199"/>
        <v>1619</v>
      </c>
      <c r="B1632" s="185" t="str">
        <f t="shared" si="212"/>
        <v/>
      </c>
      <c r="C1632" s="90" t="str">
        <f t="shared" si="213"/>
        <v/>
      </c>
      <c r="D1632" s="89" t="str">
        <f t="shared" si="214"/>
        <v/>
      </c>
      <c r="E1632" s="91" t="str">
        <f t="shared" si="215"/>
        <v/>
      </c>
      <c r="F1632" s="92" t="str">
        <f t="shared" si="216"/>
        <v/>
      </c>
      <c r="G1632" s="212" t="str">
        <f t="shared" si="217"/>
        <v/>
      </c>
      <c r="H1632" s="92">
        <f>IF(OR(ERR=FALSE,AND(F1632="",G1632="")),0,IF($C$12="D",$H$13+SUM($F$14:F1632)-SUM($G$14:G1632),$H$13-SUM($F$14:F1632)+SUM($G$14:G1632)))</f>
        <v>0</v>
      </c>
      <c r="I1632" s="7"/>
    </row>
    <row r="1633" spans="1:9">
      <c r="A1633" s="89">
        <f t="shared" si="199"/>
        <v>1620</v>
      </c>
      <c r="B1633" s="185" t="str">
        <f t="shared" si="212"/>
        <v/>
      </c>
      <c r="C1633" s="90" t="str">
        <f t="shared" si="213"/>
        <v/>
      </c>
      <c r="D1633" s="89" t="str">
        <f t="shared" si="214"/>
        <v/>
      </c>
      <c r="E1633" s="91" t="str">
        <f t="shared" si="215"/>
        <v/>
      </c>
      <c r="F1633" s="92" t="str">
        <f t="shared" si="216"/>
        <v/>
      </c>
      <c r="G1633" s="212" t="str">
        <f t="shared" si="217"/>
        <v/>
      </c>
      <c r="H1633" s="92">
        <f>IF(OR(ERR=FALSE,AND(F1633="",G1633="")),0,IF($C$12="D",$H$13+SUM($F$14:F1633)-SUM($G$14:G1633),$H$13-SUM($F$14:F1633)+SUM($G$14:G1633)))</f>
        <v>0</v>
      </c>
      <c r="I1633" s="7"/>
    </row>
    <row r="1634" spans="1:9">
      <c r="A1634" s="89">
        <f t="shared" si="199"/>
        <v>1621</v>
      </c>
      <c r="B1634" s="185" t="str">
        <f t="shared" si="212"/>
        <v/>
      </c>
      <c r="C1634" s="90" t="str">
        <f t="shared" si="213"/>
        <v/>
      </c>
      <c r="D1634" s="89" t="str">
        <f t="shared" si="214"/>
        <v/>
      </c>
      <c r="E1634" s="91" t="str">
        <f t="shared" si="215"/>
        <v/>
      </c>
      <c r="F1634" s="92" t="str">
        <f t="shared" si="216"/>
        <v/>
      </c>
      <c r="G1634" s="212" t="str">
        <f t="shared" si="217"/>
        <v/>
      </c>
      <c r="H1634" s="92">
        <f>IF(OR(ERR=FALSE,AND(F1634="",G1634="")),0,IF($C$12="D",$H$13+SUM($F$14:F1634)-SUM($G$14:G1634),$H$13-SUM($F$14:F1634)+SUM($G$14:G1634)))</f>
        <v>0</v>
      </c>
      <c r="I1634" s="7"/>
    </row>
    <row r="1635" spans="1:9">
      <c r="A1635" s="89">
        <f t="shared" si="199"/>
        <v>1622</v>
      </c>
      <c r="B1635" s="185" t="str">
        <f t="shared" si="212"/>
        <v/>
      </c>
      <c r="C1635" s="90" t="str">
        <f t="shared" si="213"/>
        <v/>
      </c>
      <c r="D1635" s="89" t="str">
        <f t="shared" si="214"/>
        <v/>
      </c>
      <c r="E1635" s="91" t="str">
        <f t="shared" si="215"/>
        <v/>
      </c>
      <c r="F1635" s="92" t="str">
        <f t="shared" si="216"/>
        <v/>
      </c>
      <c r="G1635" s="212" t="str">
        <f t="shared" si="217"/>
        <v/>
      </c>
      <c r="H1635" s="92">
        <f>IF(OR(ERR=FALSE,AND(F1635="",G1635="")),0,IF($C$12="D",$H$13+SUM($F$14:F1635)-SUM($G$14:G1635),$H$13-SUM($F$14:F1635)+SUM($G$14:G1635)))</f>
        <v>0</v>
      </c>
      <c r="I1635" s="7"/>
    </row>
    <row r="1636" spans="1:9">
      <c r="A1636" s="89">
        <f t="shared" si="199"/>
        <v>1623</v>
      </c>
      <c r="B1636" s="185" t="str">
        <f t="shared" si="212"/>
        <v/>
      </c>
      <c r="C1636" s="90" t="str">
        <f t="shared" si="213"/>
        <v/>
      </c>
      <c r="D1636" s="89" t="str">
        <f t="shared" si="214"/>
        <v/>
      </c>
      <c r="E1636" s="91" t="str">
        <f t="shared" si="215"/>
        <v/>
      </c>
      <c r="F1636" s="92" t="str">
        <f t="shared" si="216"/>
        <v/>
      </c>
      <c r="G1636" s="212" t="str">
        <f t="shared" si="217"/>
        <v/>
      </c>
      <c r="H1636" s="92">
        <f>IF(OR(ERR=FALSE,AND(F1636="",G1636="")),0,IF($C$12="D",$H$13+SUM($F$14:F1636)-SUM($G$14:G1636),$H$13-SUM($F$14:F1636)+SUM($G$14:G1636)))</f>
        <v>0</v>
      </c>
      <c r="I1636" s="7"/>
    </row>
    <row r="1637" spans="1:9">
      <c r="A1637" s="89">
        <f t="shared" si="199"/>
        <v>1624</v>
      </c>
      <c r="B1637" s="185" t="str">
        <f t="shared" si="212"/>
        <v/>
      </c>
      <c r="C1637" s="90" t="str">
        <f t="shared" si="213"/>
        <v/>
      </c>
      <c r="D1637" s="89" t="str">
        <f t="shared" si="214"/>
        <v/>
      </c>
      <c r="E1637" s="91" t="str">
        <f t="shared" si="215"/>
        <v/>
      </c>
      <c r="F1637" s="92" t="str">
        <f t="shared" si="216"/>
        <v/>
      </c>
      <c r="G1637" s="212" t="str">
        <f t="shared" si="217"/>
        <v/>
      </c>
      <c r="H1637" s="92">
        <f>IF(OR(ERR=FALSE,AND(F1637="",G1637="")),0,IF($C$12="D",$H$13+SUM($F$14:F1637)-SUM($G$14:G1637),$H$13-SUM($F$14:F1637)+SUM($G$14:G1637)))</f>
        <v>0</v>
      </c>
      <c r="I1637" s="7"/>
    </row>
    <row r="1638" spans="1:9">
      <c r="A1638" s="89">
        <f t="shared" si="199"/>
        <v>1625</v>
      </c>
      <c r="B1638" s="185" t="str">
        <f t="shared" si="212"/>
        <v/>
      </c>
      <c r="C1638" s="90" t="str">
        <f t="shared" si="213"/>
        <v/>
      </c>
      <c r="D1638" s="89" t="str">
        <f t="shared" si="214"/>
        <v/>
      </c>
      <c r="E1638" s="91" t="str">
        <f t="shared" si="215"/>
        <v/>
      </c>
      <c r="F1638" s="92" t="str">
        <f t="shared" si="216"/>
        <v/>
      </c>
      <c r="G1638" s="212" t="str">
        <f t="shared" si="217"/>
        <v/>
      </c>
      <c r="H1638" s="92">
        <f>IF(OR(ERR=FALSE,AND(F1638="",G1638="")),0,IF($C$12="D",$H$13+SUM($F$14:F1638)-SUM($G$14:G1638),$H$13-SUM($F$14:F1638)+SUM($G$14:G1638)))</f>
        <v>0</v>
      </c>
      <c r="I1638" s="7"/>
    </row>
    <row r="1639" spans="1:9">
      <c r="A1639" s="89">
        <f t="shared" si="199"/>
        <v>1626</v>
      </c>
      <c r="B1639" s="185" t="str">
        <f t="shared" ref="B1639:B1694" si="218">IF(ISERROR(VLOOKUP(A1639&amp;H$9,JU_AKUN,6,FALSE)=TRUE),"",VLOOKUP(A1639&amp;H$9,JU_AKUN,6,FALSE))</f>
        <v/>
      </c>
      <c r="C1639" s="90" t="str">
        <f t="shared" ref="C1639:C1694" si="219">IF(ISERROR(VLOOKUP(A1639&amp;H$9,JU_AKUN,7,FALSE)=TRUE),"",VLOOKUP(A1639&amp;H$9,JU_AKUN,7,FALSE))</f>
        <v/>
      </c>
      <c r="D1639" s="89" t="str">
        <f t="shared" ref="D1639:D1694" si="220">IF(ISERROR(VLOOKUP(A1639&amp;H$9,JU_AKUN,8,FALSE)=TRUE),"",VLOOKUP(A1639&amp;H$9,JU_AKUN,8,FALSE))</f>
        <v/>
      </c>
      <c r="E1639" s="91" t="str">
        <f t="shared" ref="E1639:E1694" si="221">IF(ISERROR(VLOOKUP(A1639&amp;H$9,JU_AKUN,9,FALSE)=TRUE),"",VLOOKUP(A1639&amp;H$9,JU_AKUN,9,FALSE))</f>
        <v/>
      </c>
      <c r="F1639" s="92" t="str">
        <f t="shared" ref="F1639:F1694" si="222">IF(ISERROR(VLOOKUP(A1639&amp;H$9,JU_AKUN,14,FALSE)=TRUE),"",VLOOKUP(A1639&amp;H$9,JU_AKUN,14,FALSE))</f>
        <v/>
      </c>
      <c r="G1639" s="212" t="str">
        <f t="shared" ref="G1639:G1694" si="223">IF(ISERROR(VLOOKUP(A1639&amp;H$9,JU_AKUN,15,FALSE)=TRUE),"",VLOOKUP(A1639&amp;H$9,JU_AKUN,15,FALSE))</f>
        <v/>
      </c>
      <c r="H1639" s="92">
        <f>IF(OR(ERR=FALSE,AND(F1639="",G1639="")),0,IF($C$12="D",$H$13+SUM($F$14:F1639)-SUM($G$14:G1639),$H$13-SUM($F$14:F1639)+SUM($G$14:G1639)))</f>
        <v>0</v>
      </c>
      <c r="I1639" s="7"/>
    </row>
    <row r="1640" spans="1:9">
      <c r="A1640" s="89">
        <f t="shared" si="199"/>
        <v>1627</v>
      </c>
      <c r="B1640" s="185" t="str">
        <f t="shared" si="218"/>
        <v/>
      </c>
      <c r="C1640" s="90" t="str">
        <f t="shared" si="219"/>
        <v/>
      </c>
      <c r="D1640" s="89" t="str">
        <f t="shared" si="220"/>
        <v/>
      </c>
      <c r="E1640" s="91" t="str">
        <f t="shared" si="221"/>
        <v/>
      </c>
      <c r="F1640" s="92" t="str">
        <f t="shared" si="222"/>
        <v/>
      </c>
      <c r="G1640" s="212" t="str">
        <f t="shared" si="223"/>
        <v/>
      </c>
      <c r="H1640" s="92">
        <f>IF(OR(ERR=FALSE,AND(F1640="",G1640="")),0,IF($C$12="D",$H$13+SUM($F$14:F1640)-SUM($G$14:G1640),$H$13-SUM($F$14:F1640)+SUM($G$14:G1640)))</f>
        <v>0</v>
      </c>
      <c r="I1640" s="7"/>
    </row>
    <row r="1641" spans="1:9">
      <c r="A1641" s="89">
        <f t="shared" si="199"/>
        <v>1628</v>
      </c>
      <c r="B1641" s="185" t="str">
        <f t="shared" si="218"/>
        <v/>
      </c>
      <c r="C1641" s="90" t="str">
        <f t="shared" si="219"/>
        <v/>
      </c>
      <c r="D1641" s="89" t="str">
        <f t="shared" si="220"/>
        <v/>
      </c>
      <c r="E1641" s="91" t="str">
        <f t="shared" si="221"/>
        <v/>
      </c>
      <c r="F1641" s="92" t="str">
        <f t="shared" si="222"/>
        <v/>
      </c>
      <c r="G1641" s="212" t="str">
        <f t="shared" si="223"/>
        <v/>
      </c>
      <c r="H1641" s="92">
        <f>IF(OR(ERR=FALSE,AND(F1641="",G1641="")),0,IF($C$12="D",$H$13+SUM($F$14:F1641)-SUM($G$14:G1641),$H$13-SUM($F$14:F1641)+SUM($G$14:G1641)))</f>
        <v>0</v>
      </c>
      <c r="I1641" s="7"/>
    </row>
    <row r="1642" spans="1:9">
      <c r="A1642" s="89">
        <f t="shared" si="199"/>
        <v>1629</v>
      </c>
      <c r="B1642" s="185" t="str">
        <f t="shared" si="218"/>
        <v/>
      </c>
      <c r="C1642" s="90" t="str">
        <f t="shared" si="219"/>
        <v/>
      </c>
      <c r="D1642" s="89" t="str">
        <f t="shared" si="220"/>
        <v/>
      </c>
      <c r="E1642" s="91" t="str">
        <f t="shared" si="221"/>
        <v/>
      </c>
      <c r="F1642" s="92" t="str">
        <f t="shared" si="222"/>
        <v/>
      </c>
      <c r="G1642" s="212" t="str">
        <f t="shared" si="223"/>
        <v/>
      </c>
      <c r="H1642" s="92">
        <f>IF(OR(ERR=FALSE,AND(F1642="",G1642="")),0,IF($C$12="D",$H$13+SUM($F$14:F1642)-SUM($G$14:G1642),$H$13-SUM($F$14:F1642)+SUM($G$14:G1642)))</f>
        <v>0</v>
      </c>
      <c r="I1642" s="7"/>
    </row>
    <row r="1643" spans="1:9">
      <c r="A1643" s="89">
        <f t="shared" si="199"/>
        <v>1630</v>
      </c>
      <c r="B1643" s="185" t="str">
        <f t="shared" si="218"/>
        <v/>
      </c>
      <c r="C1643" s="90" t="str">
        <f t="shared" si="219"/>
        <v/>
      </c>
      <c r="D1643" s="89" t="str">
        <f t="shared" si="220"/>
        <v/>
      </c>
      <c r="E1643" s="91" t="str">
        <f t="shared" si="221"/>
        <v/>
      </c>
      <c r="F1643" s="92" t="str">
        <f t="shared" si="222"/>
        <v/>
      </c>
      <c r="G1643" s="212" t="str">
        <f t="shared" si="223"/>
        <v/>
      </c>
      <c r="H1643" s="92">
        <f>IF(OR(ERR=FALSE,AND(F1643="",G1643="")),0,IF($C$12="D",$H$13+SUM($F$14:F1643)-SUM($G$14:G1643),$H$13-SUM($F$14:F1643)+SUM($G$14:G1643)))</f>
        <v>0</v>
      </c>
      <c r="I1643" s="7"/>
    </row>
    <row r="1644" spans="1:9">
      <c r="A1644" s="89">
        <f>A1643+1</f>
        <v>1631</v>
      </c>
      <c r="B1644" s="185" t="str">
        <f t="shared" si="218"/>
        <v/>
      </c>
      <c r="C1644" s="90" t="str">
        <f t="shared" si="219"/>
        <v/>
      </c>
      <c r="D1644" s="89" t="str">
        <f t="shared" si="220"/>
        <v/>
      </c>
      <c r="E1644" s="91" t="str">
        <f t="shared" si="221"/>
        <v/>
      </c>
      <c r="F1644" s="92" t="str">
        <f t="shared" si="222"/>
        <v/>
      </c>
      <c r="G1644" s="212" t="str">
        <f t="shared" si="223"/>
        <v/>
      </c>
      <c r="H1644" s="92">
        <f>IF(OR(ERR=FALSE,AND(F1644="",G1644="")),0,IF($C$12="D",$H$13+SUM($F$14:F1644)-SUM($G$14:G1644),$H$13-SUM($F$14:F1644)+SUM($G$14:G1644)))</f>
        <v>0</v>
      </c>
      <c r="I1644" s="7"/>
    </row>
    <row r="1645" spans="1:9">
      <c r="A1645" s="89">
        <f t="shared" si="199"/>
        <v>1632</v>
      </c>
      <c r="B1645" s="185" t="str">
        <f t="shared" si="218"/>
        <v/>
      </c>
      <c r="C1645" s="90" t="str">
        <f t="shared" si="219"/>
        <v/>
      </c>
      <c r="D1645" s="89" t="str">
        <f t="shared" si="220"/>
        <v/>
      </c>
      <c r="E1645" s="91" t="str">
        <f t="shared" si="221"/>
        <v/>
      </c>
      <c r="F1645" s="92" t="str">
        <f t="shared" si="222"/>
        <v/>
      </c>
      <c r="G1645" s="212" t="str">
        <f t="shared" si="223"/>
        <v/>
      </c>
      <c r="H1645" s="92">
        <f>IF(OR(ERR=FALSE,AND(F1645="",G1645="")),0,IF($C$12="D",$H$13+SUM($F$14:F1645)-SUM($G$14:G1645),$H$13-SUM($F$14:F1645)+SUM($G$14:G1645)))</f>
        <v>0</v>
      </c>
      <c r="I1645" s="7"/>
    </row>
    <row r="1646" spans="1:9">
      <c r="A1646" s="89">
        <f t="shared" ref="A1646:A1708" si="224">A1645+1</f>
        <v>1633</v>
      </c>
      <c r="B1646" s="185" t="str">
        <f t="shared" si="218"/>
        <v/>
      </c>
      <c r="C1646" s="90" t="str">
        <f t="shared" si="219"/>
        <v/>
      </c>
      <c r="D1646" s="89" t="str">
        <f t="shared" si="220"/>
        <v/>
      </c>
      <c r="E1646" s="91" t="str">
        <f t="shared" si="221"/>
        <v/>
      </c>
      <c r="F1646" s="92" t="str">
        <f t="shared" si="222"/>
        <v/>
      </c>
      <c r="G1646" s="212" t="str">
        <f t="shared" si="223"/>
        <v/>
      </c>
      <c r="H1646" s="92">
        <f>IF(OR(ERR=FALSE,AND(F1646="",G1646="")),0,IF($C$12="D",$H$13+SUM($F$14:F1646)-SUM($G$14:G1646),$H$13-SUM($F$14:F1646)+SUM($G$14:G1646)))</f>
        <v>0</v>
      </c>
      <c r="I1646" s="7"/>
    </row>
    <row r="1647" spans="1:9">
      <c r="A1647" s="89">
        <f t="shared" si="224"/>
        <v>1634</v>
      </c>
      <c r="B1647" s="185" t="str">
        <f t="shared" si="218"/>
        <v/>
      </c>
      <c r="C1647" s="90" t="str">
        <f t="shared" si="219"/>
        <v/>
      </c>
      <c r="D1647" s="89" t="str">
        <f t="shared" si="220"/>
        <v/>
      </c>
      <c r="E1647" s="91" t="str">
        <f t="shared" si="221"/>
        <v/>
      </c>
      <c r="F1647" s="92" t="str">
        <f t="shared" si="222"/>
        <v/>
      </c>
      <c r="G1647" s="212" t="str">
        <f t="shared" si="223"/>
        <v/>
      </c>
      <c r="H1647" s="92">
        <f>IF(OR(ERR=FALSE,AND(F1647="",G1647="")),0,IF($C$12="D",$H$13+SUM($F$14:F1647)-SUM($G$14:G1647),$H$13-SUM($F$14:F1647)+SUM($G$14:G1647)))</f>
        <v>0</v>
      </c>
      <c r="I1647" s="7"/>
    </row>
    <row r="1648" spans="1:9">
      <c r="A1648" s="89">
        <f t="shared" si="224"/>
        <v>1635</v>
      </c>
      <c r="B1648" s="185" t="str">
        <f t="shared" si="218"/>
        <v/>
      </c>
      <c r="C1648" s="90" t="str">
        <f t="shared" si="219"/>
        <v/>
      </c>
      <c r="D1648" s="89" t="str">
        <f t="shared" si="220"/>
        <v/>
      </c>
      <c r="E1648" s="91" t="str">
        <f t="shared" si="221"/>
        <v/>
      </c>
      <c r="F1648" s="92" t="str">
        <f t="shared" si="222"/>
        <v/>
      </c>
      <c r="G1648" s="212" t="str">
        <f t="shared" si="223"/>
        <v/>
      </c>
      <c r="H1648" s="92">
        <f>IF(OR(ERR=FALSE,AND(F1648="",G1648="")),0,IF($C$12="D",$H$13+SUM($F$14:F1648)-SUM($G$14:G1648),$H$13-SUM($F$14:F1648)+SUM($G$14:G1648)))</f>
        <v>0</v>
      </c>
      <c r="I1648" s="7"/>
    </row>
    <row r="1649" spans="1:9">
      <c r="A1649" s="89">
        <f t="shared" si="224"/>
        <v>1636</v>
      </c>
      <c r="B1649" s="185" t="str">
        <f t="shared" si="218"/>
        <v/>
      </c>
      <c r="C1649" s="90" t="str">
        <f t="shared" si="219"/>
        <v/>
      </c>
      <c r="D1649" s="89" t="str">
        <f t="shared" si="220"/>
        <v/>
      </c>
      <c r="E1649" s="91" t="str">
        <f t="shared" si="221"/>
        <v/>
      </c>
      <c r="F1649" s="92" t="str">
        <f t="shared" si="222"/>
        <v/>
      </c>
      <c r="G1649" s="212" t="str">
        <f t="shared" si="223"/>
        <v/>
      </c>
      <c r="H1649" s="92">
        <f>IF(OR(ERR=FALSE,AND(F1649="",G1649="")),0,IF($C$12="D",$H$13+SUM($F$14:F1649)-SUM($G$14:G1649),$H$13-SUM($F$14:F1649)+SUM($G$14:G1649)))</f>
        <v>0</v>
      </c>
      <c r="I1649" s="7"/>
    </row>
    <row r="1650" spans="1:9">
      <c r="A1650" s="89">
        <f t="shared" si="224"/>
        <v>1637</v>
      </c>
      <c r="B1650" s="185" t="str">
        <f t="shared" si="218"/>
        <v/>
      </c>
      <c r="C1650" s="90" t="str">
        <f t="shared" si="219"/>
        <v/>
      </c>
      <c r="D1650" s="89" t="str">
        <f t="shared" si="220"/>
        <v/>
      </c>
      <c r="E1650" s="91" t="str">
        <f t="shared" si="221"/>
        <v/>
      </c>
      <c r="F1650" s="92" t="str">
        <f t="shared" si="222"/>
        <v/>
      </c>
      <c r="G1650" s="212" t="str">
        <f t="shared" si="223"/>
        <v/>
      </c>
      <c r="H1650" s="92">
        <f>IF(OR(ERR=FALSE,AND(F1650="",G1650="")),0,IF($C$12="D",$H$13+SUM($F$14:F1650)-SUM($G$14:G1650),$H$13-SUM($F$14:F1650)+SUM($G$14:G1650)))</f>
        <v>0</v>
      </c>
      <c r="I1650" s="7"/>
    </row>
    <row r="1651" spans="1:9">
      <c r="A1651" s="89">
        <f t="shared" si="224"/>
        <v>1638</v>
      </c>
      <c r="B1651" s="185" t="str">
        <f t="shared" si="218"/>
        <v/>
      </c>
      <c r="C1651" s="90" t="str">
        <f t="shared" si="219"/>
        <v/>
      </c>
      <c r="D1651" s="89" t="str">
        <f t="shared" si="220"/>
        <v/>
      </c>
      <c r="E1651" s="91" t="str">
        <f t="shared" si="221"/>
        <v/>
      </c>
      <c r="F1651" s="92" t="str">
        <f t="shared" si="222"/>
        <v/>
      </c>
      <c r="G1651" s="212" t="str">
        <f t="shared" si="223"/>
        <v/>
      </c>
      <c r="H1651" s="92">
        <f>IF(OR(ERR=FALSE,AND(F1651="",G1651="")),0,IF($C$12="D",$H$13+SUM($F$14:F1651)-SUM($G$14:G1651),$H$13-SUM($F$14:F1651)+SUM($G$14:G1651)))</f>
        <v>0</v>
      </c>
      <c r="I1651" s="7"/>
    </row>
    <row r="1652" spans="1:9">
      <c r="A1652" s="89">
        <f t="shared" si="224"/>
        <v>1639</v>
      </c>
      <c r="B1652" s="185" t="str">
        <f t="shared" si="218"/>
        <v/>
      </c>
      <c r="C1652" s="90" t="str">
        <f t="shared" si="219"/>
        <v/>
      </c>
      <c r="D1652" s="89" t="str">
        <f t="shared" si="220"/>
        <v/>
      </c>
      <c r="E1652" s="91" t="str">
        <f t="shared" si="221"/>
        <v/>
      </c>
      <c r="F1652" s="92" t="str">
        <f t="shared" si="222"/>
        <v/>
      </c>
      <c r="G1652" s="212" t="str">
        <f t="shared" si="223"/>
        <v/>
      </c>
      <c r="H1652" s="92">
        <f>IF(OR(ERR=FALSE,AND(F1652="",G1652="")),0,IF($C$12="D",$H$13+SUM($F$14:F1652)-SUM($G$14:G1652),$H$13-SUM($F$14:F1652)+SUM($G$14:G1652)))</f>
        <v>0</v>
      </c>
      <c r="I1652" s="7"/>
    </row>
    <row r="1653" spans="1:9">
      <c r="A1653" s="89">
        <f t="shared" si="224"/>
        <v>1640</v>
      </c>
      <c r="B1653" s="185" t="str">
        <f t="shared" si="218"/>
        <v/>
      </c>
      <c r="C1653" s="90" t="str">
        <f t="shared" si="219"/>
        <v/>
      </c>
      <c r="D1653" s="89" t="str">
        <f t="shared" si="220"/>
        <v/>
      </c>
      <c r="E1653" s="91" t="str">
        <f t="shared" si="221"/>
        <v/>
      </c>
      <c r="F1653" s="92" t="str">
        <f t="shared" si="222"/>
        <v/>
      </c>
      <c r="G1653" s="212" t="str">
        <f t="shared" si="223"/>
        <v/>
      </c>
      <c r="H1653" s="92">
        <f>IF(OR(ERR=FALSE,AND(F1653="",G1653="")),0,IF($C$12="D",$H$13+SUM($F$14:F1653)-SUM($G$14:G1653),$H$13-SUM($F$14:F1653)+SUM($G$14:G1653)))</f>
        <v>0</v>
      </c>
      <c r="I1653" s="7"/>
    </row>
    <row r="1654" spans="1:9">
      <c r="A1654" s="89">
        <f t="shared" si="224"/>
        <v>1641</v>
      </c>
      <c r="B1654" s="185" t="str">
        <f t="shared" si="218"/>
        <v/>
      </c>
      <c r="C1654" s="90" t="str">
        <f t="shared" si="219"/>
        <v/>
      </c>
      <c r="D1654" s="89" t="str">
        <f t="shared" si="220"/>
        <v/>
      </c>
      <c r="E1654" s="91" t="str">
        <f t="shared" si="221"/>
        <v/>
      </c>
      <c r="F1654" s="92" t="str">
        <f t="shared" si="222"/>
        <v/>
      </c>
      <c r="G1654" s="212" t="str">
        <f t="shared" si="223"/>
        <v/>
      </c>
      <c r="H1654" s="92">
        <f>IF(OR(ERR=FALSE,AND(F1654="",G1654="")),0,IF($C$12="D",$H$13+SUM($F$14:F1654)-SUM($G$14:G1654),$H$13-SUM($F$14:F1654)+SUM($G$14:G1654)))</f>
        <v>0</v>
      </c>
      <c r="I1654" s="7"/>
    </row>
    <row r="1655" spans="1:9">
      <c r="A1655" s="89">
        <f t="shared" si="224"/>
        <v>1642</v>
      </c>
      <c r="B1655" s="185" t="str">
        <f t="shared" si="218"/>
        <v/>
      </c>
      <c r="C1655" s="90" t="str">
        <f t="shared" si="219"/>
        <v/>
      </c>
      <c r="D1655" s="89" t="str">
        <f t="shared" si="220"/>
        <v/>
      </c>
      <c r="E1655" s="91" t="str">
        <f t="shared" si="221"/>
        <v/>
      </c>
      <c r="F1655" s="92" t="str">
        <f t="shared" si="222"/>
        <v/>
      </c>
      <c r="G1655" s="212" t="str">
        <f t="shared" si="223"/>
        <v/>
      </c>
      <c r="H1655" s="92">
        <f>IF(OR(ERR=FALSE,AND(F1655="",G1655="")),0,IF($C$12="D",$H$13+SUM($F$14:F1655)-SUM($G$14:G1655),$H$13-SUM($F$14:F1655)+SUM($G$14:G1655)))</f>
        <v>0</v>
      </c>
      <c r="I1655" s="7"/>
    </row>
    <row r="1656" spans="1:9">
      <c r="A1656" s="89">
        <f t="shared" si="224"/>
        <v>1643</v>
      </c>
      <c r="B1656" s="185" t="str">
        <f t="shared" si="218"/>
        <v/>
      </c>
      <c r="C1656" s="90" t="str">
        <f t="shared" si="219"/>
        <v/>
      </c>
      <c r="D1656" s="89" t="str">
        <f t="shared" si="220"/>
        <v/>
      </c>
      <c r="E1656" s="91" t="str">
        <f t="shared" si="221"/>
        <v/>
      </c>
      <c r="F1656" s="92" t="str">
        <f t="shared" si="222"/>
        <v/>
      </c>
      <c r="G1656" s="212" t="str">
        <f t="shared" si="223"/>
        <v/>
      </c>
      <c r="H1656" s="92">
        <f>IF(OR(ERR=FALSE,AND(F1656="",G1656="")),0,IF($C$12="D",$H$13+SUM($F$14:F1656)-SUM($G$14:G1656),$H$13-SUM($F$14:F1656)+SUM($G$14:G1656)))</f>
        <v>0</v>
      </c>
      <c r="I1656" s="7"/>
    </row>
    <row r="1657" spans="1:9">
      <c r="A1657" s="89">
        <f t="shared" si="224"/>
        <v>1644</v>
      </c>
      <c r="B1657" s="185" t="str">
        <f t="shared" si="218"/>
        <v/>
      </c>
      <c r="C1657" s="90" t="str">
        <f t="shared" si="219"/>
        <v/>
      </c>
      <c r="D1657" s="89" t="str">
        <f t="shared" si="220"/>
        <v/>
      </c>
      <c r="E1657" s="91" t="str">
        <f t="shared" si="221"/>
        <v/>
      </c>
      <c r="F1657" s="92" t="str">
        <f t="shared" si="222"/>
        <v/>
      </c>
      <c r="G1657" s="212" t="str">
        <f t="shared" si="223"/>
        <v/>
      </c>
      <c r="H1657" s="92">
        <f>IF(OR(ERR=FALSE,AND(F1657="",G1657="")),0,IF($C$12="D",$H$13+SUM($F$14:F1657)-SUM($G$14:G1657),$H$13-SUM($F$14:F1657)+SUM($G$14:G1657)))</f>
        <v>0</v>
      </c>
      <c r="I1657" s="7"/>
    </row>
    <row r="1658" spans="1:9">
      <c r="A1658" s="89">
        <f t="shared" si="224"/>
        <v>1645</v>
      </c>
      <c r="B1658" s="185" t="str">
        <f t="shared" si="218"/>
        <v/>
      </c>
      <c r="C1658" s="90" t="str">
        <f t="shared" si="219"/>
        <v/>
      </c>
      <c r="D1658" s="89" t="str">
        <f t="shared" si="220"/>
        <v/>
      </c>
      <c r="E1658" s="91" t="str">
        <f t="shared" si="221"/>
        <v/>
      </c>
      <c r="F1658" s="92" t="str">
        <f t="shared" si="222"/>
        <v/>
      </c>
      <c r="G1658" s="212" t="str">
        <f t="shared" si="223"/>
        <v/>
      </c>
      <c r="H1658" s="92">
        <f>IF(OR(ERR=FALSE,AND(F1658="",G1658="")),0,IF($C$12="D",$H$13+SUM($F$14:F1658)-SUM($G$14:G1658),$H$13-SUM($F$14:F1658)+SUM($G$14:G1658)))</f>
        <v>0</v>
      </c>
      <c r="I1658" s="7"/>
    </row>
    <row r="1659" spans="1:9">
      <c r="A1659" s="89">
        <f t="shared" si="224"/>
        <v>1646</v>
      </c>
      <c r="B1659" s="185" t="str">
        <f t="shared" si="218"/>
        <v/>
      </c>
      <c r="C1659" s="90" t="str">
        <f t="shared" si="219"/>
        <v/>
      </c>
      <c r="D1659" s="89" t="str">
        <f t="shared" si="220"/>
        <v/>
      </c>
      <c r="E1659" s="91" t="str">
        <f t="shared" si="221"/>
        <v/>
      </c>
      <c r="F1659" s="92" t="str">
        <f t="shared" si="222"/>
        <v/>
      </c>
      <c r="G1659" s="212" t="str">
        <f t="shared" si="223"/>
        <v/>
      </c>
      <c r="H1659" s="92">
        <f>IF(OR(ERR=FALSE,AND(F1659="",G1659="")),0,IF($C$12="D",$H$13+SUM($F$14:F1659)-SUM($G$14:G1659),$H$13-SUM($F$14:F1659)+SUM($G$14:G1659)))</f>
        <v>0</v>
      </c>
      <c r="I1659" s="7"/>
    </row>
    <row r="1660" spans="1:9">
      <c r="A1660" s="89">
        <f t="shared" si="224"/>
        <v>1647</v>
      </c>
      <c r="B1660" s="185" t="str">
        <f t="shared" si="218"/>
        <v/>
      </c>
      <c r="C1660" s="90" t="str">
        <f t="shared" si="219"/>
        <v/>
      </c>
      <c r="D1660" s="89" t="str">
        <f t="shared" si="220"/>
        <v/>
      </c>
      <c r="E1660" s="91" t="str">
        <f t="shared" si="221"/>
        <v/>
      </c>
      <c r="F1660" s="92" t="str">
        <f t="shared" si="222"/>
        <v/>
      </c>
      <c r="G1660" s="212" t="str">
        <f t="shared" si="223"/>
        <v/>
      </c>
      <c r="H1660" s="92">
        <f>IF(OR(ERR=FALSE,AND(F1660="",G1660="")),0,IF($C$12="D",$H$13+SUM($F$14:F1660)-SUM($G$14:G1660),$H$13-SUM($F$14:F1660)+SUM($G$14:G1660)))</f>
        <v>0</v>
      </c>
      <c r="I1660" s="7"/>
    </row>
    <row r="1661" spans="1:9">
      <c r="A1661" s="89">
        <f t="shared" si="224"/>
        <v>1648</v>
      </c>
      <c r="B1661" s="185" t="str">
        <f t="shared" si="218"/>
        <v/>
      </c>
      <c r="C1661" s="90" t="str">
        <f t="shared" si="219"/>
        <v/>
      </c>
      <c r="D1661" s="89" t="str">
        <f t="shared" si="220"/>
        <v/>
      </c>
      <c r="E1661" s="91" t="str">
        <f t="shared" si="221"/>
        <v/>
      </c>
      <c r="F1661" s="92" t="str">
        <f t="shared" si="222"/>
        <v/>
      </c>
      <c r="G1661" s="212" t="str">
        <f t="shared" si="223"/>
        <v/>
      </c>
      <c r="H1661" s="92">
        <f>IF(OR(ERR=FALSE,AND(F1661="",G1661="")),0,IF($C$12="D",$H$13+SUM($F$14:F1661)-SUM($G$14:G1661),$H$13-SUM($F$14:F1661)+SUM($G$14:G1661)))</f>
        <v>0</v>
      </c>
      <c r="I1661" s="7"/>
    </row>
    <row r="1662" spans="1:9">
      <c r="A1662" s="89">
        <f t="shared" si="224"/>
        <v>1649</v>
      </c>
      <c r="B1662" s="185" t="str">
        <f t="shared" si="218"/>
        <v/>
      </c>
      <c r="C1662" s="90" t="str">
        <f t="shared" si="219"/>
        <v/>
      </c>
      <c r="D1662" s="89" t="str">
        <f t="shared" si="220"/>
        <v/>
      </c>
      <c r="E1662" s="91" t="str">
        <f t="shared" si="221"/>
        <v/>
      </c>
      <c r="F1662" s="92" t="str">
        <f t="shared" si="222"/>
        <v/>
      </c>
      <c r="G1662" s="212" t="str">
        <f t="shared" si="223"/>
        <v/>
      </c>
      <c r="H1662" s="92">
        <f>IF(OR(ERR=FALSE,AND(F1662="",G1662="")),0,IF($C$12="D",$H$13+SUM($F$14:F1662)-SUM($G$14:G1662),$H$13-SUM($F$14:F1662)+SUM($G$14:G1662)))</f>
        <v>0</v>
      </c>
      <c r="I1662" s="7"/>
    </row>
    <row r="1663" spans="1:9">
      <c r="A1663" s="89">
        <f t="shared" si="224"/>
        <v>1650</v>
      </c>
      <c r="B1663" s="185" t="str">
        <f t="shared" si="218"/>
        <v/>
      </c>
      <c r="C1663" s="90" t="str">
        <f t="shared" si="219"/>
        <v/>
      </c>
      <c r="D1663" s="89" t="str">
        <f t="shared" si="220"/>
        <v/>
      </c>
      <c r="E1663" s="91" t="str">
        <f t="shared" si="221"/>
        <v/>
      </c>
      <c r="F1663" s="92" t="str">
        <f t="shared" si="222"/>
        <v/>
      </c>
      <c r="G1663" s="212" t="str">
        <f t="shared" si="223"/>
        <v/>
      </c>
      <c r="H1663" s="92">
        <f>IF(OR(ERR=FALSE,AND(F1663="",G1663="")),0,IF($C$12="D",$H$13+SUM($F$14:F1663)-SUM($G$14:G1663),$H$13-SUM($F$14:F1663)+SUM($G$14:G1663)))</f>
        <v>0</v>
      </c>
      <c r="I1663" s="7"/>
    </row>
    <row r="1664" spans="1:9">
      <c r="A1664" s="89">
        <f t="shared" si="224"/>
        <v>1651</v>
      </c>
      <c r="B1664" s="185" t="str">
        <f t="shared" si="218"/>
        <v/>
      </c>
      <c r="C1664" s="90" t="str">
        <f t="shared" si="219"/>
        <v/>
      </c>
      <c r="D1664" s="89" t="str">
        <f t="shared" si="220"/>
        <v/>
      </c>
      <c r="E1664" s="91" t="str">
        <f t="shared" si="221"/>
        <v/>
      </c>
      <c r="F1664" s="92" t="str">
        <f t="shared" si="222"/>
        <v/>
      </c>
      <c r="G1664" s="212" t="str">
        <f t="shared" si="223"/>
        <v/>
      </c>
      <c r="H1664" s="92">
        <f>IF(OR(ERR=FALSE,AND(F1664="",G1664="")),0,IF($C$12="D",$H$13+SUM($F$14:F1664)-SUM($G$14:G1664),$H$13-SUM($F$14:F1664)+SUM($G$14:G1664)))</f>
        <v>0</v>
      </c>
      <c r="I1664" s="7"/>
    </row>
    <row r="1665" spans="1:9">
      <c r="A1665" s="89">
        <f t="shared" si="224"/>
        <v>1652</v>
      </c>
      <c r="B1665" s="185" t="str">
        <f t="shared" si="218"/>
        <v/>
      </c>
      <c r="C1665" s="90" t="str">
        <f t="shared" si="219"/>
        <v/>
      </c>
      <c r="D1665" s="89" t="str">
        <f t="shared" si="220"/>
        <v/>
      </c>
      <c r="E1665" s="91" t="str">
        <f t="shared" si="221"/>
        <v/>
      </c>
      <c r="F1665" s="92" t="str">
        <f t="shared" si="222"/>
        <v/>
      </c>
      <c r="G1665" s="212" t="str">
        <f t="shared" si="223"/>
        <v/>
      </c>
      <c r="H1665" s="92">
        <f>IF(OR(ERR=FALSE,AND(F1665="",G1665="")),0,IF($C$12="D",$H$13+SUM($F$14:F1665)-SUM($G$14:G1665),$H$13-SUM($F$14:F1665)+SUM($G$14:G1665)))</f>
        <v>0</v>
      </c>
      <c r="I1665" s="7"/>
    </row>
    <row r="1666" spans="1:9">
      <c r="A1666" s="89">
        <f t="shared" si="224"/>
        <v>1653</v>
      </c>
      <c r="B1666" s="185" t="str">
        <f t="shared" si="218"/>
        <v/>
      </c>
      <c r="C1666" s="90" t="str">
        <f t="shared" si="219"/>
        <v/>
      </c>
      <c r="D1666" s="89" t="str">
        <f t="shared" si="220"/>
        <v/>
      </c>
      <c r="E1666" s="91" t="str">
        <f t="shared" si="221"/>
        <v/>
      </c>
      <c r="F1666" s="92" t="str">
        <f t="shared" si="222"/>
        <v/>
      </c>
      <c r="G1666" s="212" t="str">
        <f t="shared" si="223"/>
        <v/>
      </c>
      <c r="H1666" s="92">
        <f>IF(OR(ERR=FALSE,AND(F1666="",G1666="")),0,IF($C$12="D",$H$13+SUM($F$14:F1666)-SUM($G$14:G1666),$H$13-SUM($F$14:F1666)+SUM($G$14:G1666)))</f>
        <v>0</v>
      </c>
      <c r="I1666" s="7"/>
    </row>
    <row r="1667" spans="1:9">
      <c r="A1667" s="89">
        <f t="shared" si="224"/>
        <v>1654</v>
      </c>
      <c r="B1667" s="185" t="str">
        <f t="shared" si="218"/>
        <v/>
      </c>
      <c r="C1667" s="90" t="str">
        <f t="shared" si="219"/>
        <v/>
      </c>
      <c r="D1667" s="89" t="str">
        <f t="shared" si="220"/>
        <v/>
      </c>
      <c r="E1667" s="91" t="str">
        <f t="shared" si="221"/>
        <v/>
      </c>
      <c r="F1667" s="92" t="str">
        <f t="shared" si="222"/>
        <v/>
      </c>
      <c r="G1667" s="212" t="str">
        <f t="shared" si="223"/>
        <v/>
      </c>
      <c r="H1667" s="92">
        <f>IF(OR(ERR=FALSE,AND(F1667="",G1667="")),0,IF($C$12="D",$H$13+SUM($F$14:F1667)-SUM($G$14:G1667),$H$13-SUM($F$14:F1667)+SUM($G$14:G1667)))</f>
        <v>0</v>
      </c>
      <c r="I1667" s="7"/>
    </row>
    <row r="1668" spans="1:9">
      <c r="A1668" s="89">
        <f t="shared" si="224"/>
        <v>1655</v>
      </c>
      <c r="B1668" s="185" t="str">
        <f t="shared" si="218"/>
        <v/>
      </c>
      <c r="C1668" s="90" t="str">
        <f t="shared" si="219"/>
        <v/>
      </c>
      <c r="D1668" s="89" t="str">
        <f t="shared" si="220"/>
        <v/>
      </c>
      <c r="E1668" s="91" t="str">
        <f t="shared" si="221"/>
        <v/>
      </c>
      <c r="F1668" s="92" t="str">
        <f t="shared" si="222"/>
        <v/>
      </c>
      <c r="G1668" s="212" t="str">
        <f t="shared" si="223"/>
        <v/>
      </c>
      <c r="H1668" s="92">
        <f>IF(OR(ERR=FALSE,AND(F1668="",G1668="")),0,IF($C$12="D",$H$13+SUM($F$14:F1668)-SUM($G$14:G1668),$H$13-SUM($F$14:F1668)+SUM($G$14:G1668)))</f>
        <v>0</v>
      </c>
      <c r="I1668" s="7"/>
    </row>
    <row r="1669" spans="1:9">
      <c r="A1669" s="89">
        <f t="shared" si="224"/>
        <v>1656</v>
      </c>
      <c r="B1669" s="185" t="str">
        <f t="shared" si="218"/>
        <v/>
      </c>
      <c r="C1669" s="90" t="str">
        <f t="shared" si="219"/>
        <v/>
      </c>
      <c r="D1669" s="89" t="str">
        <f t="shared" si="220"/>
        <v/>
      </c>
      <c r="E1669" s="91" t="str">
        <f t="shared" si="221"/>
        <v/>
      </c>
      <c r="F1669" s="92" t="str">
        <f t="shared" si="222"/>
        <v/>
      </c>
      <c r="G1669" s="212" t="str">
        <f t="shared" si="223"/>
        <v/>
      </c>
      <c r="H1669" s="92">
        <f>IF(OR(ERR=FALSE,AND(F1669="",G1669="")),0,IF($C$12="D",$H$13+SUM($F$14:F1669)-SUM($G$14:G1669),$H$13-SUM($F$14:F1669)+SUM($G$14:G1669)))</f>
        <v>0</v>
      </c>
      <c r="I1669" s="7"/>
    </row>
    <row r="1670" spans="1:9">
      <c r="A1670" s="89">
        <f t="shared" si="224"/>
        <v>1657</v>
      </c>
      <c r="B1670" s="185" t="str">
        <f t="shared" si="218"/>
        <v/>
      </c>
      <c r="C1670" s="90" t="str">
        <f t="shared" si="219"/>
        <v/>
      </c>
      <c r="D1670" s="89" t="str">
        <f t="shared" si="220"/>
        <v/>
      </c>
      <c r="E1670" s="91" t="str">
        <f t="shared" si="221"/>
        <v/>
      </c>
      <c r="F1670" s="92" t="str">
        <f t="shared" si="222"/>
        <v/>
      </c>
      <c r="G1670" s="212" t="str">
        <f t="shared" si="223"/>
        <v/>
      </c>
      <c r="H1670" s="92">
        <f>IF(OR(ERR=FALSE,AND(F1670="",G1670="")),0,IF($C$12="D",$H$13+SUM($F$14:F1670)-SUM($G$14:G1670),$H$13-SUM($F$14:F1670)+SUM($G$14:G1670)))</f>
        <v>0</v>
      </c>
      <c r="I1670" s="7"/>
    </row>
    <row r="1671" spans="1:9">
      <c r="A1671" s="89">
        <f t="shared" si="224"/>
        <v>1658</v>
      </c>
      <c r="B1671" s="185" t="str">
        <f t="shared" si="218"/>
        <v/>
      </c>
      <c r="C1671" s="90" t="str">
        <f t="shared" si="219"/>
        <v/>
      </c>
      <c r="D1671" s="89" t="str">
        <f t="shared" si="220"/>
        <v/>
      </c>
      <c r="E1671" s="91" t="str">
        <f t="shared" si="221"/>
        <v/>
      </c>
      <c r="F1671" s="92" t="str">
        <f t="shared" si="222"/>
        <v/>
      </c>
      <c r="G1671" s="212" t="str">
        <f t="shared" si="223"/>
        <v/>
      </c>
      <c r="H1671" s="92">
        <f>IF(OR(ERR=FALSE,AND(F1671="",G1671="")),0,IF($C$12="D",$H$13+SUM($F$14:F1671)-SUM($G$14:G1671),$H$13-SUM($F$14:F1671)+SUM($G$14:G1671)))</f>
        <v>0</v>
      </c>
      <c r="I1671" s="7"/>
    </row>
    <row r="1672" spans="1:9">
      <c r="A1672" s="89">
        <f t="shared" si="224"/>
        <v>1659</v>
      </c>
      <c r="B1672" s="185" t="str">
        <f t="shared" si="218"/>
        <v/>
      </c>
      <c r="C1672" s="90" t="str">
        <f t="shared" si="219"/>
        <v/>
      </c>
      <c r="D1672" s="89" t="str">
        <f t="shared" si="220"/>
        <v/>
      </c>
      <c r="E1672" s="91" t="str">
        <f t="shared" si="221"/>
        <v/>
      </c>
      <c r="F1672" s="92" t="str">
        <f t="shared" si="222"/>
        <v/>
      </c>
      <c r="G1672" s="212" t="str">
        <f t="shared" si="223"/>
        <v/>
      </c>
      <c r="H1672" s="92">
        <f>IF(OR(ERR=FALSE,AND(F1672="",G1672="")),0,IF($C$12="D",$H$13+SUM($F$14:F1672)-SUM($G$14:G1672),$H$13-SUM($F$14:F1672)+SUM($G$14:G1672)))</f>
        <v>0</v>
      </c>
      <c r="I1672" s="7"/>
    </row>
    <row r="1673" spans="1:9">
      <c r="A1673" s="89">
        <f t="shared" si="224"/>
        <v>1660</v>
      </c>
      <c r="B1673" s="185" t="str">
        <f t="shared" si="218"/>
        <v/>
      </c>
      <c r="C1673" s="90" t="str">
        <f t="shared" si="219"/>
        <v/>
      </c>
      <c r="D1673" s="89" t="str">
        <f t="shared" si="220"/>
        <v/>
      </c>
      <c r="E1673" s="91" t="str">
        <f t="shared" si="221"/>
        <v/>
      </c>
      <c r="F1673" s="92" t="str">
        <f t="shared" si="222"/>
        <v/>
      </c>
      <c r="G1673" s="212" t="str">
        <f t="shared" si="223"/>
        <v/>
      </c>
      <c r="H1673" s="92">
        <f>IF(OR(ERR=FALSE,AND(F1673="",G1673="")),0,IF($C$12="D",$H$13+SUM($F$14:F1673)-SUM($G$14:G1673),$H$13-SUM($F$14:F1673)+SUM($G$14:G1673)))</f>
        <v>0</v>
      </c>
      <c r="I1673" s="7"/>
    </row>
    <row r="1674" spans="1:9">
      <c r="A1674" s="89">
        <f t="shared" si="224"/>
        <v>1661</v>
      </c>
      <c r="B1674" s="185" t="str">
        <f t="shared" si="218"/>
        <v/>
      </c>
      <c r="C1674" s="90" t="str">
        <f t="shared" si="219"/>
        <v/>
      </c>
      <c r="D1674" s="89" t="str">
        <f t="shared" si="220"/>
        <v/>
      </c>
      <c r="E1674" s="91" t="str">
        <f t="shared" si="221"/>
        <v/>
      </c>
      <c r="F1674" s="92" t="str">
        <f t="shared" si="222"/>
        <v/>
      </c>
      <c r="G1674" s="212" t="str">
        <f t="shared" si="223"/>
        <v/>
      </c>
      <c r="H1674" s="92">
        <f>IF(OR(ERR=FALSE,AND(F1674="",G1674="")),0,IF($C$12="D",$H$13+SUM($F$14:F1674)-SUM($G$14:G1674),$H$13-SUM($F$14:F1674)+SUM($G$14:G1674)))</f>
        <v>0</v>
      </c>
      <c r="I1674" s="7"/>
    </row>
    <row r="1675" spans="1:9">
      <c r="A1675" s="89">
        <f t="shared" si="224"/>
        <v>1662</v>
      </c>
      <c r="B1675" s="185" t="str">
        <f t="shared" si="218"/>
        <v/>
      </c>
      <c r="C1675" s="90" t="str">
        <f t="shared" si="219"/>
        <v/>
      </c>
      <c r="D1675" s="89" t="str">
        <f t="shared" si="220"/>
        <v/>
      </c>
      <c r="E1675" s="91" t="str">
        <f t="shared" si="221"/>
        <v/>
      </c>
      <c r="F1675" s="92" t="str">
        <f t="shared" si="222"/>
        <v/>
      </c>
      <c r="G1675" s="212" t="str">
        <f t="shared" si="223"/>
        <v/>
      </c>
      <c r="H1675" s="92">
        <f>IF(OR(ERR=FALSE,AND(F1675="",G1675="")),0,IF($C$12="D",$H$13+SUM($F$14:F1675)-SUM($G$14:G1675),$H$13-SUM($F$14:F1675)+SUM($G$14:G1675)))</f>
        <v>0</v>
      </c>
      <c r="I1675" s="7"/>
    </row>
    <row r="1676" spans="1:9">
      <c r="A1676" s="89">
        <f t="shared" si="224"/>
        <v>1663</v>
      </c>
      <c r="B1676" s="185" t="str">
        <f t="shared" si="218"/>
        <v/>
      </c>
      <c r="C1676" s="90" t="str">
        <f t="shared" si="219"/>
        <v/>
      </c>
      <c r="D1676" s="89" t="str">
        <f t="shared" si="220"/>
        <v/>
      </c>
      <c r="E1676" s="91" t="str">
        <f t="shared" si="221"/>
        <v/>
      </c>
      <c r="F1676" s="92" t="str">
        <f t="shared" si="222"/>
        <v/>
      </c>
      <c r="G1676" s="212" t="str">
        <f t="shared" si="223"/>
        <v/>
      </c>
      <c r="H1676" s="92">
        <f>IF(OR(ERR=FALSE,AND(F1676="",G1676="")),0,IF($C$12="D",$H$13+SUM($F$14:F1676)-SUM($G$14:G1676),$H$13-SUM($F$14:F1676)+SUM($G$14:G1676)))</f>
        <v>0</v>
      </c>
      <c r="I1676" s="7"/>
    </row>
    <row r="1677" spans="1:9">
      <c r="A1677" s="89">
        <f t="shared" si="224"/>
        <v>1664</v>
      </c>
      <c r="B1677" s="185" t="str">
        <f t="shared" si="218"/>
        <v/>
      </c>
      <c r="C1677" s="90" t="str">
        <f t="shared" si="219"/>
        <v/>
      </c>
      <c r="D1677" s="89" t="str">
        <f t="shared" si="220"/>
        <v/>
      </c>
      <c r="E1677" s="91" t="str">
        <f t="shared" si="221"/>
        <v/>
      </c>
      <c r="F1677" s="92" t="str">
        <f t="shared" si="222"/>
        <v/>
      </c>
      <c r="G1677" s="212" t="str">
        <f t="shared" si="223"/>
        <v/>
      </c>
      <c r="H1677" s="92">
        <f>IF(OR(ERR=FALSE,AND(F1677="",G1677="")),0,IF($C$12="D",$H$13+SUM($F$14:F1677)-SUM($G$14:G1677),$H$13-SUM($F$14:F1677)+SUM($G$14:G1677)))</f>
        <v>0</v>
      </c>
      <c r="I1677" s="7"/>
    </row>
    <row r="1678" spans="1:9">
      <c r="A1678" s="89">
        <f t="shared" si="224"/>
        <v>1665</v>
      </c>
      <c r="B1678" s="185" t="str">
        <f t="shared" si="218"/>
        <v/>
      </c>
      <c r="C1678" s="90" t="str">
        <f t="shared" si="219"/>
        <v/>
      </c>
      <c r="D1678" s="89" t="str">
        <f t="shared" si="220"/>
        <v/>
      </c>
      <c r="E1678" s="91" t="str">
        <f t="shared" si="221"/>
        <v/>
      </c>
      <c r="F1678" s="92" t="str">
        <f t="shared" si="222"/>
        <v/>
      </c>
      <c r="G1678" s="212" t="str">
        <f t="shared" si="223"/>
        <v/>
      </c>
      <c r="H1678" s="92">
        <f>IF(OR(ERR=FALSE,AND(F1678="",G1678="")),0,IF($C$12="D",$H$13+SUM($F$14:F1678)-SUM($G$14:G1678),$H$13-SUM($F$14:F1678)+SUM($G$14:G1678)))</f>
        <v>0</v>
      </c>
      <c r="I1678" s="7"/>
    </row>
    <row r="1679" spans="1:9">
      <c r="A1679" s="89">
        <f t="shared" si="224"/>
        <v>1666</v>
      </c>
      <c r="B1679" s="185" t="str">
        <f t="shared" si="218"/>
        <v/>
      </c>
      <c r="C1679" s="90" t="str">
        <f t="shared" si="219"/>
        <v/>
      </c>
      <c r="D1679" s="89" t="str">
        <f t="shared" si="220"/>
        <v/>
      </c>
      <c r="E1679" s="91" t="str">
        <f t="shared" si="221"/>
        <v/>
      </c>
      <c r="F1679" s="92" t="str">
        <f t="shared" si="222"/>
        <v/>
      </c>
      <c r="G1679" s="212" t="str">
        <f t="shared" si="223"/>
        <v/>
      </c>
      <c r="H1679" s="92">
        <f>IF(OR(ERR=FALSE,AND(F1679="",G1679="")),0,IF($C$12="D",$H$13+SUM($F$14:F1679)-SUM($G$14:G1679),$H$13-SUM($F$14:F1679)+SUM($G$14:G1679)))</f>
        <v>0</v>
      </c>
      <c r="I1679" s="7"/>
    </row>
    <row r="1680" spans="1:9">
      <c r="A1680" s="89">
        <f t="shared" si="224"/>
        <v>1667</v>
      </c>
      <c r="B1680" s="185" t="str">
        <f t="shared" si="218"/>
        <v/>
      </c>
      <c r="C1680" s="90" t="str">
        <f t="shared" si="219"/>
        <v/>
      </c>
      <c r="D1680" s="89" t="str">
        <f t="shared" si="220"/>
        <v/>
      </c>
      <c r="E1680" s="91" t="str">
        <f t="shared" si="221"/>
        <v/>
      </c>
      <c r="F1680" s="92" t="str">
        <f t="shared" si="222"/>
        <v/>
      </c>
      <c r="G1680" s="212" t="str">
        <f t="shared" si="223"/>
        <v/>
      </c>
      <c r="H1680" s="92">
        <f>IF(OR(ERR=FALSE,AND(F1680="",G1680="")),0,IF($C$12="D",$H$13+SUM($F$14:F1680)-SUM($G$14:G1680),$H$13-SUM($F$14:F1680)+SUM($G$14:G1680)))</f>
        <v>0</v>
      </c>
      <c r="I1680" s="7"/>
    </row>
    <row r="1681" spans="1:9">
      <c r="A1681" s="89">
        <f t="shared" si="224"/>
        <v>1668</v>
      </c>
      <c r="B1681" s="185" t="str">
        <f t="shared" si="218"/>
        <v/>
      </c>
      <c r="C1681" s="90" t="str">
        <f t="shared" si="219"/>
        <v/>
      </c>
      <c r="D1681" s="89" t="str">
        <f t="shared" si="220"/>
        <v/>
      </c>
      <c r="E1681" s="91" t="str">
        <f t="shared" si="221"/>
        <v/>
      </c>
      <c r="F1681" s="92" t="str">
        <f t="shared" si="222"/>
        <v/>
      </c>
      <c r="G1681" s="212" t="str">
        <f t="shared" si="223"/>
        <v/>
      </c>
      <c r="H1681" s="92">
        <f>IF(OR(ERR=FALSE,AND(F1681="",G1681="")),0,IF($C$12="D",$H$13+SUM($F$14:F1681)-SUM($G$14:G1681),$H$13-SUM($F$14:F1681)+SUM($G$14:G1681)))</f>
        <v>0</v>
      </c>
      <c r="I1681" s="7"/>
    </row>
    <row r="1682" spans="1:9">
      <c r="A1682" s="89">
        <f t="shared" si="224"/>
        <v>1669</v>
      </c>
      <c r="B1682" s="185" t="str">
        <f t="shared" si="218"/>
        <v/>
      </c>
      <c r="C1682" s="90" t="str">
        <f t="shared" si="219"/>
        <v/>
      </c>
      <c r="D1682" s="89" t="str">
        <f t="shared" si="220"/>
        <v/>
      </c>
      <c r="E1682" s="91" t="str">
        <f t="shared" si="221"/>
        <v/>
      </c>
      <c r="F1682" s="92" t="str">
        <f t="shared" si="222"/>
        <v/>
      </c>
      <c r="G1682" s="212" t="str">
        <f t="shared" si="223"/>
        <v/>
      </c>
      <c r="H1682" s="92">
        <f>IF(OR(ERR=FALSE,AND(F1682="",G1682="")),0,IF($C$12="D",$H$13+SUM($F$14:F1682)-SUM($G$14:G1682),$H$13-SUM($F$14:F1682)+SUM($G$14:G1682)))</f>
        <v>0</v>
      </c>
      <c r="I1682" s="7"/>
    </row>
    <row r="1683" spans="1:9">
      <c r="A1683" s="89">
        <f t="shared" si="224"/>
        <v>1670</v>
      </c>
      <c r="B1683" s="185" t="str">
        <f t="shared" si="218"/>
        <v/>
      </c>
      <c r="C1683" s="90" t="str">
        <f t="shared" si="219"/>
        <v/>
      </c>
      <c r="D1683" s="89" t="str">
        <f t="shared" si="220"/>
        <v/>
      </c>
      <c r="E1683" s="91" t="str">
        <f t="shared" si="221"/>
        <v/>
      </c>
      <c r="F1683" s="92" t="str">
        <f t="shared" si="222"/>
        <v/>
      </c>
      <c r="G1683" s="212" t="str">
        <f t="shared" si="223"/>
        <v/>
      </c>
      <c r="H1683" s="92">
        <f>IF(OR(ERR=FALSE,AND(F1683="",G1683="")),0,IF($C$12="D",$H$13+SUM($F$14:F1683)-SUM($G$14:G1683),$H$13-SUM($F$14:F1683)+SUM($G$14:G1683)))</f>
        <v>0</v>
      </c>
      <c r="I1683" s="7"/>
    </row>
    <row r="1684" spans="1:9">
      <c r="A1684" s="89">
        <f t="shared" si="224"/>
        <v>1671</v>
      </c>
      <c r="B1684" s="185" t="str">
        <f t="shared" si="218"/>
        <v/>
      </c>
      <c r="C1684" s="90" t="str">
        <f t="shared" si="219"/>
        <v/>
      </c>
      <c r="D1684" s="89" t="str">
        <f t="shared" si="220"/>
        <v/>
      </c>
      <c r="E1684" s="91" t="str">
        <f t="shared" si="221"/>
        <v/>
      </c>
      <c r="F1684" s="92" t="str">
        <f t="shared" si="222"/>
        <v/>
      </c>
      <c r="G1684" s="212" t="str">
        <f t="shared" si="223"/>
        <v/>
      </c>
      <c r="H1684" s="92">
        <f>IF(OR(ERR=FALSE,AND(F1684="",G1684="")),0,IF($C$12="D",$H$13+SUM($F$14:F1684)-SUM($G$14:G1684),$H$13-SUM($F$14:F1684)+SUM($G$14:G1684)))</f>
        <v>0</v>
      </c>
      <c r="I1684" s="7"/>
    </row>
    <row r="1685" spans="1:9">
      <c r="A1685" s="89">
        <f t="shared" si="224"/>
        <v>1672</v>
      </c>
      <c r="B1685" s="185" t="str">
        <f t="shared" si="218"/>
        <v/>
      </c>
      <c r="C1685" s="90" t="str">
        <f t="shared" si="219"/>
        <v/>
      </c>
      <c r="D1685" s="89" t="str">
        <f t="shared" si="220"/>
        <v/>
      </c>
      <c r="E1685" s="91" t="str">
        <f t="shared" si="221"/>
        <v/>
      </c>
      <c r="F1685" s="92" t="str">
        <f t="shared" si="222"/>
        <v/>
      </c>
      <c r="G1685" s="212" t="str">
        <f t="shared" si="223"/>
        <v/>
      </c>
      <c r="H1685" s="92">
        <f>IF(OR(ERR=FALSE,AND(F1685="",G1685="")),0,IF($C$12="D",$H$13+SUM($F$14:F1685)-SUM($G$14:G1685),$H$13-SUM($F$14:F1685)+SUM($G$14:G1685)))</f>
        <v>0</v>
      </c>
      <c r="I1685" s="7"/>
    </row>
    <row r="1686" spans="1:9">
      <c r="A1686" s="89">
        <f t="shared" si="224"/>
        <v>1673</v>
      </c>
      <c r="B1686" s="185" t="str">
        <f t="shared" si="218"/>
        <v/>
      </c>
      <c r="C1686" s="90" t="str">
        <f t="shared" si="219"/>
        <v/>
      </c>
      <c r="D1686" s="89" t="str">
        <f t="shared" si="220"/>
        <v/>
      </c>
      <c r="E1686" s="91" t="str">
        <f t="shared" si="221"/>
        <v/>
      </c>
      <c r="F1686" s="92" t="str">
        <f t="shared" si="222"/>
        <v/>
      </c>
      <c r="G1686" s="212" t="str">
        <f t="shared" si="223"/>
        <v/>
      </c>
      <c r="H1686" s="92">
        <f>IF(OR(ERR=FALSE,AND(F1686="",G1686="")),0,IF($C$12="D",$H$13+SUM($F$14:F1686)-SUM($G$14:G1686),$H$13-SUM($F$14:F1686)+SUM($G$14:G1686)))</f>
        <v>0</v>
      </c>
      <c r="I1686" s="7"/>
    </row>
    <row r="1687" spans="1:9">
      <c r="A1687" s="89">
        <f t="shared" si="224"/>
        <v>1674</v>
      </c>
      <c r="B1687" s="185" t="str">
        <f t="shared" si="218"/>
        <v/>
      </c>
      <c r="C1687" s="90" t="str">
        <f t="shared" si="219"/>
        <v/>
      </c>
      <c r="D1687" s="89" t="str">
        <f t="shared" si="220"/>
        <v/>
      </c>
      <c r="E1687" s="91" t="str">
        <f t="shared" si="221"/>
        <v/>
      </c>
      <c r="F1687" s="92" t="str">
        <f t="shared" si="222"/>
        <v/>
      </c>
      <c r="G1687" s="212" t="str">
        <f t="shared" si="223"/>
        <v/>
      </c>
      <c r="H1687" s="92">
        <f>IF(OR(ERR=FALSE,AND(F1687="",G1687="")),0,IF($C$12="D",$H$13+SUM($F$14:F1687)-SUM($G$14:G1687),$H$13-SUM($F$14:F1687)+SUM($G$14:G1687)))</f>
        <v>0</v>
      </c>
      <c r="I1687" s="7"/>
    </row>
    <row r="1688" spans="1:9">
      <c r="A1688" s="89">
        <f t="shared" si="224"/>
        <v>1675</v>
      </c>
      <c r="B1688" s="185" t="str">
        <f t="shared" si="218"/>
        <v/>
      </c>
      <c r="C1688" s="90" t="str">
        <f t="shared" si="219"/>
        <v/>
      </c>
      <c r="D1688" s="89" t="str">
        <f t="shared" si="220"/>
        <v/>
      </c>
      <c r="E1688" s="91" t="str">
        <f t="shared" si="221"/>
        <v/>
      </c>
      <c r="F1688" s="92" t="str">
        <f t="shared" si="222"/>
        <v/>
      </c>
      <c r="G1688" s="212" t="str">
        <f t="shared" si="223"/>
        <v/>
      </c>
      <c r="H1688" s="92">
        <f>IF(OR(ERR=FALSE,AND(F1688="",G1688="")),0,IF($C$12="D",$H$13+SUM($F$14:F1688)-SUM($G$14:G1688),$H$13-SUM($F$14:F1688)+SUM($G$14:G1688)))</f>
        <v>0</v>
      </c>
      <c r="I1688" s="7"/>
    </row>
    <row r="1689" spans="1:9">
      <c r="A1689" s="89">
        <f t="shared" si="224"/>
        <v>1676</v>
      </c>
      <c r="B1689" s="185" t="str">
        <f t="shared" si="218"/>
        <v/>
      </c>
      <c r="C1689" s="90" t="str">
        <f t="shared" si="219"/>
        <v/>
      </c>
      <c r="D1689" s="89" t="str">
        <f t="shared" si="220"/>
        <v/>
      </c>
      <c r="E1689" s="91" t="str">
        <f t="shared" si="221"/>
        <v/>
      </c>
      <c r="F1689" s="92" t="str">
        <f t="shared" si="222"/>
        <v/>
      </c>
      <c r="G1689" s="212" t="str">
        <f t="shared" si="223"/>
        <v/>
      </c>
      <c r="H1689" s="92">
        <f>IF(OR(ERR=FALSE,AND(F1689="",G1689="")),0,IF($C$12="D",$H$13+SUM($F$14:F1689)-SUM($G$14:G1689),$H$13-SUM($F$14:F1689)+SUM($G$14:G1689)))</f>
        <v>0</v>
      </c>
      <c r="I1689" s="7"/>
    </row>
    <row r="1690" spans="1:9">
      <c r="A1690" s="89">
        <f t="shared" si="224"/>
        <v>1677</v>
      </c>
      <c r="B1690" s="185" t="str">
        <f t="shared" si="218"/>
        <v/>
      </c>
      <c r="C1690" s="90" t="str">
        <f t="shared" si="219"/>
        <v/>
      </c>
      <c r="D1690" s="89" t="str">
        <f t="shared" si="220"/>
        <v/>
      </c>
      <c r="E1690" s="91" t="str">
        <f t="shared" si="221"/>
        <v/>
      </c>
      <c r="F1690" s="92" t="str">
        <f t="shared" si="222"/>
        <v/>
      </c>
      <c r="G1690" s="212" t="str">
        <f t="shared" si="223"/>
        <v/>
      </c>
      <c r="H1690" s="92">
        <f>IF(OR(ERR=FALSE,AND(F1690="",G1690="")),0,IF($C$12="D",$H$13+SUM($F$14:F1690)-SUM($G$14:G1690),$H$13-SUM($F$14:F1690)+SUM($G$14:G1690)))</f>
        <v>0</v>
      </c>
      <c r="I1690" s="7"/>
    </row>
    <row r="1691" spans="1:9">
      <c r="A1691" s="89">
        <f t="shared" si="224"/>
        <v>1678</v>
      </c>
      <c r="B1691" s="185" t="str">
        <f t="shared" si="218"/>
        <v/>
      </c>
      <c r="C1691" s="90" t="str">
        <f t="shared" si="219"/>
        <v/>
      </c>
      <c r="D1691" s="89" t="str">
        <f t="shared" si="220"/>
        <v/>
      </c>
      <c r="E1691" s="91" t="str">
        <f t="shared" si="221"/>
        <v/>
      </c>
      <c r="F1691" s="92" t="str">
        <f t="shared" si="222"/>
        <v/>
      </c>
      <c r="G1691" s="212" t="str">
        <f t="shared" si="223"/>
        <v/>
      </c>
      <c r="H1691" s="92">
        <f>IF(OR(ERR=FALSE,AND(F1691="",G1691="")),0,IF($C$12="D",$H$13+SUM($F$14:F1691)-SUM($G$14:G1691),$H$13-SUM($F$14:F1691)+SUM($G$14:G1691)))</f>
        <v>0</v>
      </c>
      <c r="I1691" s="7"/>
    </row>
    <row r="1692" spans="1:9">
      <c r="A1692" s="89">
        <f t="shared" si="224"/>
        <v>1679</v>
      </c>
      <c r="B1692" s="185" t="str">
        <f t="shared" si="218"/>
        <v/>
      </c>
      <c r="C1692" s="90" t="str">
        <f t="shared" si="219"/>
        <v/>
      </c>
      <c r="D1692" s="89" t="str">
        <f t="shared" si="220"/>
        <v/>
      </c>
      <c r="E1692" s="91" t="str">
        <f t="shared" si="221"/>
        <v/>
      </c>
      <c r="F1692" s="92" t="str">
        <f t="shared" si="222"/>
        <v/>
      </c>
      <c r="G1692" s="212" t="str">
        <f t="shared" si="223"/>
        <v/>
      </c>
      <c r="H1692" s="92">
        <f>IF(OR(ERR=FALSE,AND(F1692="",G1692="")),0,IF($C$12="D",$H$13+SUM($F$14:F1692)-SUM($G$14:G1692),$H$13-SUM($F$14:F1692)+SUM($G$14:G1692)))</f>
        <v>0</v>
      </c>
      <c r="I1692" s="7"/>
    </row>
    <row r="1693" spans="1:9">
      <c r="A1693" s="89">
        <f t="shared" si="224"/>
        <v>1680</v>
      </c>
      <c r="B1693" s="185" t="str">
        <f t="shared" si="218"/>
        <v/>
      </c>
      <c r="C1693" s="90" t="str">
        <f t="shared" si="219"/>
        <v/>
      </c>
      <c r="D1693" s="89" t="str">
        <f t="shared" si="220"/>
        <v/>
      </c>
      <c r="E1693" s="91" t="str">
        <f t="shared" si="221"/>
        <v/>
      </c>
      <c r="F1693" s="92" t="str">
        <f t="shared" si="222"/>
        <v/>
      </c>
      <c r="G1693" s="212" t="str">
        <f t="shared" si="223"/>
        <v/>
      </c>
      <c r="H1693" s="92">
        <f>IF(OR(ERR=FALSE,AND(F1693="",G1693="")),0,IF($C$12="D",$H$13+SUM($F$14:F1693)-SUM($G$14:G1693),$H$13-SUM($F$14:F1693)+SUM($G$14:G1693)))</f>
        <v>0</v>
      </c>
      <c r="I1693" s="7"/>
    </row>
    <row r="1694" spans="1:9">
      <c r="A1694" s="89">
        <f t="shared" si="224"/>
        <v>1681</v>
      </c>
      <c r="B1694" s="185" t="str">
        <f t="shared" si="218"/>
        <v/>
      </c>
      <c r="C1694" s="90" t="str">
        <f t="shared" si="219"/>
        <v/>
      </c>
      <c r="D1694" s="89" t="str">
        <f t="shared" si="220"/>
        <v/>
      </c>
      <c r="E1694" s="91" t="str">
        <f t="shared" si="221"/>
        <v/>
      </c>
      <c r="F1694" s="92" t="str">
        <f t="shared" si="222"/>
        <v/>
      </c>
      <c r="G1694" s="212" t="str">
        <f t="shared" si="223"/>
        <v/>
      </c>
      <c r="H1694" s="92">
        <f>IF(OR(ERR=FALSE,AND(F1694="",G1694="")),0,IF($C$12="D",$H$13+SUM($F$14:F1694)-SUM($G$14:G1694),$H$13-SUM($F$14:F1694)+SUM($G$14:G1694)))</f>
        <v>0</v>
      </c>
      <c r="I1694" s="7"/>
    </row>
    <row r="1695" spans="1:9">
      <c r="A1695" s="89">
        <f t="shared" si="224"/>
        <v>1682</v>
      </c>
      <c r="B1695" s="185" t="str">
        <f t="shared" ref="B1695:B1704" si="225">IF(ISERROR(VLOOKUP(A1695&amp;H$9,JU_AKUN,6,FALSE)=TRUE),"",VLOOKUP(A1695&amp;H$9,JU_AKUN,6,FALSE))</f>
        <v/>
      </c>
      <c r="C1695" s="90" t="str">
        <f t="shared" ref="C1695:C1704" si="226">IF(ISERROR(VLOOKUP(A1695&amp;H$9,JU_AKUN,7,FALSE)=TRUE),"",VLOOKUP(A1695&amp;H$9,JU_AKUN,7,FALSE))</f>
        <v/>
      </c>
      <c r="D1695" s="89" t="str">
        <f t="shared" ref="D1695:D1704" si="227">IF(ISERROR(VLOOKUP(A1695&amp;H$9,JU_AKUN,8,FALSE)=TRUE),"",VLOOKUP(A1695&amp;H$9,JU_AKUN,8,FALSE))</f>
        <v/>
      </c>
      <c r="E1695" s="91" t="str">
        <f t="shared" ref="E1695:E1704" si="228">IF(ISERROR(VLOOKUP(A1695&amp;H$9,JU_AKUN,9,FALSE)=TRUE),"",VLOOKUP(A1695&amp;H$9,JU_AKUN,9,FALSE))</f>
        <v/>
      </c>
      <c r="F1695" s="92" t="str">
        <f t="shared" ref="F1695:F1704" si="229">IF(ISERROR(VLOOKUP(A1695&amp;H$9,JU_AKUN,14,FALSE)=TRUE),"",VLOOKUP(A1695&amp;H$9,JU_AKUN,14,FALSE))</f>
        <v/>
      </c>
      <c r="G1695" s="212" t="str">
        <f t="shared" ref="G1695:G1704" si="230">IF(ISERROR(VLOOKUP(A1695&amp;H$9,JU_AKUN,15,FALSE)=TRUE),"",VLOOKUP(A1695&amp;H$9,JU_AKUN,15,FALSE))</f>
        <v/>
      </c>
      <c r="H1695" s="92">
        <f>IF(OR(ERR=FALSE,AND(F1695="",G1695="")),0,IF($C$12="D",$H$13+SUM($F$14:F1695)-SUM($G$14:G1695),$H$13-SUM($F$14:F1695)+SUM($G$14:G1695)))</f>
        <v>0</v>
      </c>
      <c r="I1695" s="7"/>
    </row>
    <row r="1696" spans="1:9">
      <c r="A1696" s="89">
        <f t="shared" si="224"/>
        <v>1683</v>
      </c>
      <c r="B1696" s="185" t="str">
        <f t="shared" si="225"/>
        <v/>
      </c>
      <c r="C1696" s="90" t="str">
        <f t="shared" si="226"/>
        <v/>
      </c>
      <c r="D1696" s="89" t="str">
        <f t="shared" si="227"/>
        <v/>
      </c>
      <c r="E1696" s="91" t="str">
        <f t="shared" si="228"/>
        <v/>
      </c>
      <c r="F1696" s="92" t="str">
        <f t="shared" si="229"/>
        <v/>
      </c>
      <c r="G1696" s="212" t="str">
        <f t="shared" si="230"/>
        <v/>
      </c>
      <c r="H1696" s="92">
        <f>IF(OR(ERR=FALSE,AND(F1696="",G1696="")),0,IF($C$12="D",$H$13+SUM($F$14:F1696)-SUM($G$14:G1696),$H$13-SUM($F$14:F1696)+SUM($G$14:G1696)))</f>
        <v>0</v>
      </c>
      <c r="I1696" s="7"/>
    </row>
    <row r="1697" spans="1:9">
      <c r="A1697" s="89">
        <f t="shared" si="224"/>
        <v>1684</v>
      </c>
      <c r="B1697" s="185" t="str">
        <f t="shared" si="225"/>
        <v/>
      </c>
      <c r="C1697" s="90" t="str">
        <f t="shared" si="226"/>
        <v/>
      </c>
      <c r="D1697" s="89" t="str">
        <f t="shared" si="227"/>
        <v/>
      </c>
      <c r="E1697" s="91" t="str">
        <f t="shared" si="228"/>
        <v/>
      </c>
      <c r="F1697" s="92" t="str">
        <f t="shared" si="229"/>
        <v/>
      </c>
      <c r="G1697" s="212" t="str">
        <f t="shared" si="230"/>
        <v/>
      </c>
      <c r="H1697" s="92">
        <f>IF(OR(ERR=FALSE,AND(F1697="",G1697="")),0,IF($C$12="D",$H$13+SUM($F$14:F1697)-SUM($G$14:G1697),$H$13-SUM($F$14:F1697)+SUM($G$14:G1697)))</f>
        <v>0</v>
      </c>
      <c r="I1697" s="7"/>
    </row>
    <row r="1698" spans="1:9">
      <c r="A1698" s="89">
        <f t="shared" si="224"/>
        <v>1685</v>
      </c>
      <c r="B1698" s="185" t="str">
        <f t="shared" si="225"/>
        <v/>
      </c>
      <c r="C1698" s="90" t="str">
        <f t="shared" si="226"/>
        <v/>
      </c>
      <c r="D1698" s="89" t="str">
        <f t="shared" si="227"/>
        <v/>
      </c>
      <c r="E1698" s="91" t="str">
        <f t="shared" si="228"/>
        <v/>
      </c>
      <c r="F1698" s="92" t="str">
        <f t="shared" si="229"/>
        <v/>
      </c>
      <c r="G1698" s="212" t="str">
        <f t="shared" si="230"/>
        <v/>
      </c>
      <c r="H1698" s="92">
        <f>IF(OR(ERR=FALSE,AND(F1698="",G1698="")),0,IF($C$12="D",$H$13+SUM($F$14:F1698)-SUM($G$14:G1698),$H$13-SUM($F$14:F1698)+SUM($G$14:G1698)))</f>
        <v>0</v>
      </c>
      <c r="I1698" s="7"/>
    </row>
    <row r="1699" spans="1:9">
      <c r="A1699" s="89">
        <f>A1698+1</f>
        <v>1686</v>
      </c>
      <c r="B1699" s="185" t="str">
        <f t="shared" si="225"/>
        <v/>
      </c>
      <c r="C1699" s="90" t="str">
        <f t="shared" si="226"/>
        <v/>
      </c>
      <c r="D1699" s="89" t="str">
        <f t="shared" si="227"/>
        <v/>
      </c>
      <c r="E1699" s="91" t="str">
        <f t="shared" si="228"/>
        <v/>
      </c>
      <c r="F1699" s="92" t="str">
        <f t="shared" si="229"/>
        <v/>
      </c>
      <c r="G1699" s="212" t="str">
        <f t="shared" si="230"/>
        <v/>
      </c>
      <c r="H1699" s="92">
        <f>IF(OR(ERR=FALSE,AND(F1699="",G1699="")),0,IF($C$12="D",$H$13+SUM($F$14:F1699)-SUM($G$14:G1699),$H$13-SUM($F$14:F1699)+SUM($G$14:G1699)))</f>
        <v>0</v>
      </c>
      <c r="I1699" s="7"/>
    </row>
    <row r="1700" spans="1:9">
      <c r="A1700" s="89">
        <f t="shared" si="224"/>
        <v>1687</v>
      </c>
      <c r="B1700" s="185" t="str">
        <f t="shared" si="225"/>
        <v/>
      </c>
      <c r="C1700" s="90" t="str">
        <f t="shared" si="226"/>
        <v/>
      </c>
      <c r="D1700" s="89" t="str">
        <f t="shared" si="227"/>
        <v/>
      </c>
      <c r="E1700" s="91" t="str">
        <f t="shared" si="228"/>
        <v/>
      </c>
      <c r="F1700" s="92" t="str">
        <f t="shared" si="229"/>
        <v/>
      </c>
      <c r="G1700" s="212" t="str">
        <f t="shared" si="230"/>
        <v/>
      </c>
      <c r="H1700" s="92">
        <f>IF(OR(ERR=FALSE,AND(F1700="",G1700="")),0,IF($C$12="D",$H$13+SUM($F$14:F1700)-SUM($G$14:G1700),$H$13-SUM($F$14:F1700)+SUM($G$14:G1700)))</f>
        <v>0</v>
      </c>
      <c r="I1700" s="7"/>
    </row>
    <row r="1701" spans="1:9">
      <c r="A1701" s="89">
        <f>A1700+1</f>
        <v>1688</v>
      </c>
      <c r="B1701" s="185" t="str">
        <f t="shared" si="225"/>
        <v/>
      </c>
      <c r="C1701" s="90" t="str">
        <f t="shared" si="226"/>
        <v/>
      </c>
      <c r="D1701" s="89" t="str">
        <f t="shared" si="227"/>
        <v/>
      </c>
      <c r="E1701" s="91" t="str">
        <f t="shared" si="228"/>
        <v/>
      </c>
      <c r="F1701" s="92" t="str">
        <f t="shared" si="229"/>
        <v/>
      </c>
      <c r="G1701" s="212" t="str">
        <f t="shared" si="230"/>
        <v/>
      </c>
      <c r="H1701" s="92">
        <f>IF(OR(ERR=FALSE,AND(F1701="",G1701="")),0,IF($C$12="D",$H$13+SUM($F$14:F1701)-SUM($G$14:G1701),$H$13-SUM($F$14:F1701)+SUM($G$14:G1701)))</f>
        <v>0</v>
      </c>
      <c r="I1701" s="7"/>
    </row>
    <row r="1702" spans="1:9">
      <c r="A1702" s="89">
        <f t="shared" si="224"/>
        <v>1689</v>
      </c>
      <c r="B1702" s="185" t="str">
        <f t="shared" si="225"/>
        <v/>
      </c>
      <c r="C1702" s="90" t="str">
        <f t="shared" si="226"/>
        <v/>
      </c>
      <c r="D1702" s="89" t="str">
        <f t="shared" si="227"/>
        <v/>
      </c>
      <c r="E1702" s="91" t="str">
        <f t="shared" si="228"/>
        <v/>
      </c>
      <c r="F1702" s="92" t="str">
        <f t="shared" si="229"/>
        <v/>
      </c>
      <c r="G1702" s="212" t="str">
        <f t="shared" si="230"/>
        <v/>
      </c>
      <c r="H1702" s="92">
        <f>IF(OR(ERR=FALSE,AND(F1702="",G1702="")),0,IF($C$12="D",$H$13+SUM($F$14:F1702)-SUM($G$14:G1702),$H$13-SUM($F$14:F1702)+SUM($G$14:G1702)))</f>
        <v>0</v>
      </c>
      <c r="I1702" s="7"/>
    </row>
    <row r="1703" spans="1:9">
      <c r="A1703" s="89">
        <f>A1702+1</f>
        <v>1690</v>
      </c>
      <c r="B1703" s="185" t="str">
        <f t="shared" si="225"/>
        <v/>
      </c>
      <c r="C1703" s="90" t="str">
        <f t="shared" si="226"/>
        <v/>
      </c>
      <c r="D1703" s="89" t="str">
        <f t="shared" si="227"/>
        <v/>
      </c>
      <c r="E1703" s="91" t="str">
        <f t="shared" si="228"/>
        <v/>
      </c>
      <c r="F1703" s="92" t="str">
        <f t="shared" si="229"/>
        <v/>
      </c>
      <c r="G1703" s="212" t="str">
        <f t="shared" si="230"/>
        <v/>
      </c>
      <c r="H1703" s="92">
        <f>IF(OR(ERR=FALSE,AND(F1703="",G1703="")),0,IF($C$12="D",$H$13+SUM($F$14:F1703)-SUM($G$14:G1703),$H$13-SUM($F$14:F1703)+SUM($G$14:G1703)))</f>
        <v>0</v>
      </c>
      <c r="I1703" s="7"/>
    </row>
    <row r="1704" spans="1:9">
      <c r="A1704" s="89">
        <f t="shared" si="224"/>
        <v>1691</v>
      </c>
      <c r="B1704" s="185" t="str">
        <f t="shared" si="225"/>
        <v/>
      </c>
      <c r="C1704" s="90" t="str">
        <f t="shared" si="226"/>
        <v/>
      </c>
      <c r="D1704" s="89" t="str">
        <f t="shared" si="227"/>
        <v/>
      </c>
      <c r="E1704" s="91" t="str">
        <f t="shared" si="228"/>
        <v/>
      </c>
      <c r="F1704" s="92" t="str">
        <f t="shared" si="229"/>
        <v/>
      </c>
      <c r="G1704" s="212" t="str">
        <f t="shared" si="230"/>
        <v/>
      </c>
      <c r="H1704" s="92">
        <f>IF(OR(ERR=FALSE,AND(F1704="",G1704="")),0,IF($C$12="D",$H$13+SUM($F$14:F1704)-SUM($G$14:G1704),$H$13-SUM($F$14:F1704)+SUM($G$14:G1704)))</f>
        <v>0</v>
      </c>
      <c r="I1704" s="7"/>
    </row>
    <row r="1705" spans="1:9">
      <c r="A1705" s="89">
        <f>A1704+1</f>
        <v>1692</v>
      </c>
      <c r="B1705" s="185" t="str">
        <f t="shared" ref="B1705:B1712" si="231">IF(ISERROR(VLOOKUP(A1705&amp;H$9,JU_AKUN,6,FALSE)=TRUE),"",VLOOKUP(A1705&amp;H$9,JU_AKUN,6,FALSE))</f>
        <v/>
      </c>
      <c r="C1705" s="90" t="str">
        <f t="shared" ref="C1705:C1712" si="232">IF(ISERROR(VLOOKUP(A1705&amp;H$9,JU_AKUN,7,FALSE)=TRUE),"",VLOOKUP(A1705&amp;H$9,JU_AKUN,7,FALSE))</f>
        <v/>
      </c>
      <c r="D1705" s="89" t="str">
        <f t="shared" ref="D1705:D1712" si="233">IF(ISERROR(VLOOKUP(A1705&amp;H$9,JU_AKUN,8,FALSE)=TRUE),"",VLOOKUP(A1705&amp;H$9,JU_AKUN,8,FALSE))</f>
        <v/>
      </c>
      <c r="E1705" s="91" t="str">
        <f t="shared" ref="E1705:E1712" si="234">IF(ISERROR(VLOOKUP(A1705&amp;H$9,JU_AKUN,9,FALSE)=TRUE),"",VLOOKUP(A1705&amp;H$9,JU_AKUN,9,FALSE))</f>
        <v/>
      </c>
      <c r="F1705" s="92" t="str">
        <f t="shared" ref="F1705:F1712" si="235">IF(ISERROR(VLOOKUP(A1705&amp;H$9,JU_AKUN,14,FALSE)=TRUE),"",VLOOKUP(A1705&amp;H$9,JU_AKUN,14,FALSE))</f>
        <v/>
      </c>
      <c r="G1705" s="212" t="str">
        <f t="shared" ref="G1705:G1712" si="236">IF(ISERROR(VLOOKUP(A1705&amp;H$9,JU_AKUN,15,FALSE)=TRUE),"",VLOOKUP(A1705&amp;H$9,JU_AKUN,15,FALSE))</f>
        <v/>
      </c>
      <c r="H1705" s="92">
        <f>IF(OR(ERR=FALSE,AND(F1705="",G1705="")),0,IF($C$12="D",$H$13+SUM($F$14:F1705)-SUM($G$14:G1705),$H$13-SUM($F$14:F1705)+SUM($G$14:G1705)))</f>
        <v>0</v>
      </c>
      <c r="I1705" s="7"/>
    </row>
    <row r="1706" spans="1:9">
      <c r="A1706" s="89">
        <f t="shared" si="224"/>
        <v>1693</v>
      </c>
      <c r="B1706" s="185" t="str">
        <f t="shared" si="231"/>
        <v/>
      </c>
      <c r="C1706" s="90" t="str">
        <f t="shared" si="232"/>
        <v/>
      </c>
      <c r="D1706" s="89" t="str">
        <f t="shared" si="233"/>
        <v/>
      </c>
      <c r="E1706" s="91" t="str">
        <f t="shared" si="234"/>
        <v/>
      </c>
      <c r="F1706" s="92" t="str">
        <f t="shared" si="235"/>
        <v/>
      </c>
      <c r="G1706" s="212" t="str">
        <f t="shared" si="236"/>
        <v/>
      </c>
      <c r="H1706" s="92">
        <f>IF(OR(ERR=FALSE,AND(F1706="",G1706="")),0,IF($C$12="D",$H$13+SUM($F$14:F1706)-SUM($G$14:G1706),$H$13-SUM($F$14:F1706)+SUM($G$14:G1706)))</f>
        <v>0</v>
      </c>
      <c r="I1706" s="7"/>
    </row>
    <row r="1707" spans="1:9">
      <c r="A1707" s="89">
        <f>A1706+1</f>
        <v>1694</v>
      </c>
      <c r="B1707" s="185" t="str">
        <f t="shared" si="231"/>
        <v/>
      </c>
      <c r="C1707" s="90" t="str">
        <f t="shared" si="232"/>
        <v/>
      </c>
      <c r="D1707" s="89" t="str">
        <f t="shared" si="233"/>
        <v/>
      </c>
      <c r="E1707" s="91" t="str">
        <f t="shared" si="234"/>
        <v/>
      </c>
      <c r="F1707" s="92" t="str">
        <f t="shared" si="235"/>
        <v/>
      </c>
      <c r="G1707" s="212" t="str">
        <f t="shared" si="236"/>
        <v/>
      </c>
      <c r="H1707" s="92">
        <f>IF(OR(ERR=FALSE,AND(F1707="",G1707="")),0,IF($C$12="D",$H$13+SUM($F$14:F1707)-SUM($G$14:G1707),$H$13-SUM($F$14:F1707)+SUM($G$14:G1707)))</f>
        <v>0</v>
      </c>
      <c r="I1707" s="7"/>
    </row>
    <row r="1708" spans="1:9">
      <c r="A1708" s="89">
        <f t="shared" si="224"/>
        <v>1695</v>
      </c>
      <c r="B1708" s="185" t="str">
        <f t="shared" si="231"/>
        <v/>
      </c>
      <c r="C1708" s="90" t="str">
        <f t="shared" si="232"/>
        <v/>
      </c>
      <c r="D1708" s="89" t="str">
        <f t="shared" si="233"/>
        <v/>
      </c>
      <c r="E1708" s="91" t="str">
        <f t="shared" si="234"/>
        <v/>
      </c>
      <c r="F1708" s="92" t="str">
        <f t="shared" si="235"/>
        <v/>
      </c>
      <c r="G1708" s="212" t="str">
        <f t="shared" si="236"/>
        <v/>
      </c>
      <c r="H1708" s="92">
        <f>IF(OR(ERR=FALSE,AND(F1708="",G1708="")),0,IF($C$12="D",$H$13+SUM($F$14:F1708)-SUM($G$14:G1708),$H$13-SUM($F$14:F1708)+SUM($G$14:G1708)))</f>
        <v>0</v>
      </c>
      <c r="I1708" s="7"/>
    </row>
    <row r="1709" spans="1:9">
      <c r="A1709" s="89">
        <f t="shared" ref="A1709:A1715" si="237">A1708+1</f>
        <v>1696</v>
      </c>
      <c r="B1709" s="185" t="str">
        <f t="shared" si="231"/>
        <v/>
      </c>
      <c r="C1709" s="90" t="str">
        <f t="shared" si="232"/>
        <v/>
      </c>
      <c r="D1709" s="89" t="str">
        <f t="shared" si="233"/>
        <v/>
      </c>
      <c r="E1709" s="91" t="str">
        <f t="shared" si="234"/>
        <v/>
      </c>
      <c r="F1709" s="92" t="str">
        <f t="shared" si="235"/>
        <v/>
      </c>
      <c r="G1709" s="212" t="str">
        <f t="shared" si="236"/>
        <v/>
      </c>
      <c r="H1709" s="92">
        <f>IF(OR(ERR=FALSE,AND(F1709="",G1709="")),0,IF($C$12="D",$H$13+SUM($F$14:F1709)-SUM($G$14:G1709),$H$13-SUM($F$14:F1709)+SUM($G$14:G1709)))</f>
        <v>0</v>
      </c>
      <c r="I1709" s="7"/>
    </row>
    <row r="1710" spans="1:9">
      <c r="A1710" s="89">
        <f t="shared" si="237"/>
        <v>1697</v>
      </c>
      <c r="B1710" s="185" t="str">
        <f t="shared" si="231"/>
        <v/>
      </c>
      <c r="C1710" s="90" t="str">
        <f t="shared" si="232"/>
        <v/>
      </c>
      <c r="D1710" s="89" t="str">
        <f t="shared" si="233"/>
        <v/>
      </c>
      <c r="E1710" s="91" t="str">
        <f t="shared" si="234"/>
        <v/>
      </c>
      <c r="F1710" s="92" t="str">
        <f t="shared" si="235"/>
        <v/>
      </c>
      <c r="G1710" s="212" t="str">
        <f t="shared" si="236"/>
        <v/>
      </c>
      <c r="H1710" s="92">
        <f>IF(OR(ERR=FALSE,AND(F1710="",G1710="")),0,IF($C$12="D",$H$13+SUM($F$14:F1710)-SUM($G$14:G1710),$H$13-SUM($F$14:F1710)+SUM($G$14:G1710)))</f>
        <v>0</v>
      </c>
      <c r="I1710" s="7"/>
    </row>
    <row r="1711" spans="1:9">
      <c r="A1711" s="89">
        <f t="shared" si="237"/>
        <v>1698</v>
      </c>
      <c r="B1711" s="185" t="str">
        <f t="shared" si="231"/>
        <v/>
      </c>
      <c r="C1711" s="90" t="str">
        <f t="shared" si="232"/>
        <v/>
      </c>
      <c r="D1711" s="89" t="str">
        <f t="shared" si="233"/>
        <v/>
      </c>
      <c r="E1711" s="91" t="str">
        <f t="shared" si="234"/>
        <v/>
      </c>
      <c r="F1711" s="92" t="str">
        <f t="shared" si="235"/>
        <v/>
      </c>
      <c r="G1711" s="212" t="str">
        <f t="shared" si="236"/>
        <v/>
      </c>
      <c r="H1711" s="92">
        <f>IF(OR(ERR=FALSE,AND(F1711="",G1711="")),0,IF($C$12="D",$H$13+SUM($F$14:F1711)-SUM($G$14:G1711),$H$13-SUM($F$14:F1711)+SUM($G$14:G1711)))</f>
        <v>0</v>
      </c>
      <c r="I1711" s="7"/>
    </row>
    <row r="1712" spans="1:9">
      <c r="A1712" s="89">
        <f t="shared" si="237"/>
        <v>1699</v>
      </c>
      <c r="B1712" s="185" t="str">
        <f t="shared" si="231"/>
        <v/>
      </c>
      <c r="C1712" s="90" t="str">
        <f t="shared" si="232"/>
        <v/>
      </c>
      <c r="D1712" s="89" t="str">
        <f t="shared" si="233"/>
        <v/>
      </c>
      <c r="E1712" s="91" t="str">
        <f t="shared" si="234"/>
        <v/>
      </c>
      <c r="F1712" s="92" t="str">
        <f t="shared" si="235"/>
        <v/>
      </c>
      <c r="G1712" s="212" t="str">
        <f t="shared" si="236"/>
        <v/>
      </c>
      <c r="H1712" s="92">
        <f>IF(OR(ERR=FALSE,AND(F1712="",G1712="")),0,IF($C$12="D",$H$13+SUM($F$14:F1712)-SUM($G$14:G1712),$H$13-SUM($F$14:F1712)+SUM($G$14:G1712)))</f>
        <v>0</v>
      </c>
      <c r="I1712" s="7"/>
    </row>
    <row r="1713" spans="1:9">
      <c r="A1713" s="89">
        <f t="shared" si="237"/>
        <v>1700</v>
      </c>
      <c r="B1713" s="185" t="str">
        <f t="shared" ref="B1713:B1728" si="238">IF(ISERROR(VLOOKUP(A1713&amp;H$9,JU_AKUN,6,FALSE)=TRUE),"",VLOOKUP(A1713&amp;H$9,JU_AKUN,6,FALSE))</f>
        <v/>
      </c>
      <c r="C1713" s="90" t="str">
        <f t="shared" ref="C1713:C1728" si="239">IF(ISERROR(VLOOKUP(A1713&amp;H$9,JU_AKUN,7,FALSE)=TRUE),"",VLOOKUP(A1713&amp;H$9,JU_AKUN,7,FALSE))</f>
        <v/>
      </c>
      <c r="D1713" s="89" t="str">
        <f t="shared" ref="D1713:D1728" si="240">IF(ISERROR(VLOOKUP(A1713&amp;H$9,JU_AKUN,8,FALSE)=TRUE),"",VLOOKUP(A1713&amp;H$9,JU_AKUN,8,FALSE))</f>
        <v/>
      </c>
      <c r="E1713" s="91" t="str">
        <f t="shared" ref="E1713:E1728" si="241">IF(ISERROR(VLOOKUP(A1713&amp;H$9,JU_AKUN,9,FALSE)=TRUE),"",VLOOKUP(A1713&amp;H$9,JU_AKUN,9,FALSE))</f>
        <v/>
      </c>
      <c r="F1713" s="92" t="str">
        <f t="shared" ref="F1713:F1728" si="242">IF(ISERROR(VLOOKUP(A1713&amp;H$9,JU_AKUN,14,FALSE)=TRUE),"",VLOOKUP(A1713&amp;H$9,JU_AKUN,14,FALSE))</f>
        <v/>
      </c>
      <c r="G1713" s="212" t="str">
        <f t="shared" ref="G1713:G1728" si="243">IF(ISERROR(VLOOKUP(A1713&amp;H$9,JU_AKUN,15,FALSE)=TRUE),"",VLOOKUP(A1713&amp;H$9,JU_AKUN,15,FALSE))</f>
        <v/>
      </c>
      <c r="H1713" s="92">
        <f>IF(OR(ERR=FALSE,AND(F1713="",G1713="")),0,IF($C$12="D",$H$13+SUM($F$14:F1713)-SUM($G$14:G1713),$H$13-SUM($F$14:F1713)+SUM($G$14:G1713)))</f>
        <v>0</v>
      </c>
      <c r="I1713" s="7"/>
    </row>
    <row r="1714" spans="1:9">
      <c r="A1714" s="89">
        <f t="shared" si="237"/>
        <v>1701</v>
      </c>
      <c r="B1714" s="185" t="str">
        <f t="shared" si="238"/>
        <v/>
      </c>
      <c r="C1714" s="90" t="str">
        <f t="shared" si="239"/>
        <v/>
      </c>
      <c r="D1714" s="89" t="str">
        <f t="shared" si="240"/>
        <v/>
      </c>
      <c r="E1714" s="91" t="str">
        <f t="shared" si="241"/>
        <v/>
      </c>
      <c r="F1714" s="92" t="str">
        <f t="shared" si="242"/>
        <v/>
      </c>
      <c r="G1714" s="212" t="str">
        <f t="shared" si="243"/>
        <v/>
      </c>
      <c r="H1714" s="92">
        <f>IF(OR(ERR=FALSE,AND(F1714="",G1714="")),0,IF($C$12="D",$H$13+SUM($F$14:F1714)-SUM($G$14:G1714),$H$13-SUM($F$14:F1714)+SUM($G$14:G1714)))</f>
        <v>0</v>
      </c>
      <c r="I1714" s="7"/>
    </row>
    <row r="1715" spans="1:9">
      <c r="A1715" s="89">
        <f t="shared" si="237"/>
        <v>1702</v>
      </c>
      <c r="B1715" s="185" t="str">
        <f t="shared" si="238"/>
        <v/>
      </c>
      <c r="C1715" s="90" t="str">
        <f t="shared" si="239"/>
        <v/>
      </c>
      <c r="D1715" s="89" t="str">
        <f t="shared" si="240"/>
        <v/>
      </c>
      <c r="E1715" s="91" t="str">
        <f t="shared" si="241"/>
        <v/>
      </c>
      <c r="F1715" s="92" t="str">
        <f t="shared" si="242"/>
        <v/>
      </c>
      <c r="G1715" s="212" t="str">
        <f t="shared" si="243"/>
        <v/>
      </c>
      <c r="H1715" s="92">
        <f>IF(OR(ERR=FALSE,AND(F1715="",G1715="")),0,IF($C$12="D",$H$13+SUM($F$14:F1715)-SUM($G$14:G1715),$H$13-SUM($F$14:F1715)+SUM($G$14:G1715)))</f>
        <v>0</v>
      </c>
      <c r="I1715" s="7"/>
    </row>
    <row r="1716" spans="1:9">
      <c r="A1716" s="89">
        <f t="shared" ref="A1716:A1724" si="244">A1715+1</f>
        <v>1703</v>
      </c>
      <c r="B1716" s="185" t="str">
        <f t="shared" si="238"/>
        <v/>
      </c>
      <c r="C1716" s="90" t="str">
        <f t="shared" si="239"/>
        <v/>
      </c>
      <c r="D1716" s="89" t="str">
        <f t="shared" si="240"/>
        <v/>
      </c>
      <c r="E1716" s="91" t="str">
        <f t="shared" si="241"/>
        <v/>
      </c>
      <c r="F1716" s="92" t="str">
        <f t="shared" si="242"/>
        <v/>
      </c>
      <c r="G1716" s="212" t="str">
        <f t="shared" si="243"/>
        <v/>
      </c>
      <c r="H1716" s="92">
        <f>IF(OR(ERR=FALSE,AND(F1716="",G1716="")),0,IF($C$12="D",$H$13+SUM($F$14:F1716)-SUM($G$14:G1716),$H$13-SUM($F$14:F1716)+SUM($G$14:G1716)))</f>
        <v>0</v>
      </c>
      <c r="I1716" s="7"/>
    </row>
    <row r="1717" spans="1:9">
      <c r="A1717" s="89">
        <f>A1716+1</f>
        <v>1704</v>
      </c>
      <c r="B1717" s="185" t="str">
        <f t="shared" si="238"/>
        <v/>
      </c>
      <c r="C1717" s="90" t="str">
        <f t="shared" si="239"/>
        <v/>
      </c>
      <c r="D1717" s="89" t="str">
        <f t="shared" si="240"/>
        <v/>
      </c>
      <c r="E1717" s="91" t="str">
        <f t="shared" si="241"/>
        <v/>
      </c>
      <c r="F1717" s="92" t="str">
        <f t="shared" si="242"/>
        <v/>
      </c>
      <c r="G1717" s="212" t="str">
        <f t="shared" si="243"/>
        <v/>
      </c>
      <c r="H1717" s="92">
        <f>IF(OR(ERR=FALSE,AND(F1717="",G1717="")),0,IF($C$12="D",$H$13+SUM($F$14:F1717)-SUM($G$14:G1717),$H$13-SUM($F$14:F1717)+SUM($G$14:G1717)))</f>
        <v>0</v>
      </c>
      <c r="I1717" s="7"/>
    </row>
    <row r="1718" spans="1:9">
      <c r="A1718" s="89">
        <f t="shared" si="244"/>
        <v>1705</v>
      </c>
      <c r="B1718" s="185" t="str">
        <f t="shared" si="238"/>
        <v/>
      </c>
      <c r="C1718" s="90" t="str">
        <f t="shared" si="239"/>
        <v/>
      </c>
      <c r="D1718" s="89" t="str">
        <f t="shared" si="240"/>
        <v/>
      </c>
      <c r="E1718" s="91" t="str">
        <f t="shared" si="241"/>
        <v/>
      </c>
      <c r="F1718" s="92" t="str">
        <f t="shared" si="242"/>
        <v/>
      </c>
      <c r="G1718" s="212" t="str">
        <f t="shared" si="243"/>
        <v/>
      </c>
      <c r="H1718" s="92">
        <f>IF(OR(ERR=FALSE,AND(F1718="",G1718="")),0,IF($C$12="D",$H$13+SUM($F$14:F1718)-SUM($G$14:G1718),$H$13-SUM($F$14:F1718)+SUM($G$14:G1718)))</f>
        <v>0</v>
      </c>
      <c r="I1718" s="7"/>
    </row>
    <row r="1719" spans="1:9">
      <c r="A1719" s="89">
        <f>A1718+1</f>
        <v>1706</v>
      </c>
      <c r="B1719" s="185" t="str">
        <f t="shared" si="238"/>
        <v/>
      </c>
      <c r="C1719" s="90" t="str">
        <f t="shared" si="239"/>
        <v/>
      </c>
      <c r="D1719" s="89" t="str">
        <f t="shared" si="240"/>
        <v/>
      </c>
      <c r="E1719" s="91" t="str">
        <f t="shared" si="241"/>
        <v/>
      </c>
      <c r="F1719" s="92" t="str">
        <f t="shared" si="242"/>
        <v/>
      </c>
      <c r="G1719" s="212" t="str">
        <f t="shared" si="243"/>
        <v/>
      </c>
      <c r="H1719" s="92">
        <f>IF(OR(ERR=FALSE,AND(F1719="",G1719="")),0,IF($C$12="D",$H$13+SUM($F$14:F1719)-SUM($G$14:G1719),$H$13-SUM($F$14:F1719)+SUM($G$14:G1719)))</f>
        <v>0</v>
      </c>
      <c r="I1719" s="7"/>
    </row>
    <row r="1720" spans="1:9">
      <c r="A1720" s="89">
        <f t="shared" si="244"/>
        <v>1707</v>
      </c>
      <c r="B1720" s="185" t="str">
        <f t="shared" si="238"/>
        <v/>
      </c>
      <c r="C1720" s="90" t="str">
        <f t="shared" si="239"/>
        <v/>
      </c>
      <c r="D1720" s="89" t="str">
        <f t="shared" si="240"/>
        <v/>
      </c>
      <c r="E1720" s="91" t="str">
        <f t="shared" si="241"/>
        <v/>
      </c>
      <c r="F1720" s="92" t="str">
        <f t="shared" si="242"/>
        <v/>
      </c>
      <c r="G1720" s="212" t="str">
        <f t="shared" si="243"/>
        <v/>
      </c>
      <c r="H1720" s="92">
        <f>IF(OR(ERR=FALSE,AND(F1720="",G1720="")),0,IF($C$12="D",$H$13+SUM($F$14:F1720)-SUM($G$14:G1720),$H$13-SUM($F$14:F1720)+SUM($G$14:G1720)))</f>
        <v>0</v>
      </c>
      <c r="I1720" s="7"/>
    </row>
    <row r="1721" spans="1:9">
      <c r="A1721" s="89">
        <f>A1720+1</f>
        <v>1708</v>
      </c>
      <c r="B1721" s="185" t="str">
        <f t="shared" si="238"/>
        <v/>
      </c>
      <c r="C1721" s="90" t="str">
        <f t="shared" si="239"/>
        <v/>
      </c>
      <c r="D1721" s="89" t="str">
        <f t="shared" si="240"/>
        <v/>
      </c>
      <c r="E1721" s="91" t="str">
        <f t="shared" si="241"/>
        <v/>
      </c>
      <c r="F1721" s="92" t="str">
        <f t="shared" si="242"/>
        <v/>
      </c>
      <c r="G1721" s="212" t="str">
        <f t="shared" si="243"/>
        <v/>
      </c>
      <c r="H1721" s="92">
        <f>IF(OR(ERR=FALSE,AND(F1721="",G1721="")),0,IF($C$12="D",$H$13+SUM($F$14:F1721)-SUM($G$14:G1721),$H$13-SUM($F$14:F1721)+SUM($G$14:G1721)))</f>
        <v>0</v>
      </c>
      <c r="I1721" s="7"/>
    </row>
    <row r="1722" spans="1:9">
      <c r="A1722" s="89">
        <f t="shared" si="244"/>
        <v>1709</v>
      </c>
      <c r="B1722" s="185" t="str">
        <f t="shared" si="238"/>
        <v/>
      </c>
      <c r="C1722" s="90" t="str">
        <f t="shared" si="239"/>
        <v/>
      </c>
      <c r="D1722" s="89" t="str">
        <f t="shared" si="240"/>
        <v/>
      </c>
      <c r="E1722" s="91" t="str">
        <f t="shared" si="241"/>
        <v/>
      </c>
      <c r="F1722" s="92" t="str">
        <f t="shared" si="242"/>
        <v/>
      </c>
      <c r="G1722" s="212" t="str">
        <f t="shared" si="243"/>
        <v/>
      </c>
      <c r="H1722" s="92">
        <f>IF(OR(ERR=FALSE,AND(F1722="",G1722="")),0,IF($C$12="D",$H$13+SUM($F$14:F1722)-SUM($G$14:G1722),$H$13-SUM($F$14:F1722)+SUM($G$14:G1722)))</f>
        <v>0</v>
      </c>
      <c r="I1722" s="7"/>
    </row>
    <row r="1723" spans="1:9">
      <c r="A1723" s="89">
        <f>A1722+1</f>
        <v>1710</v>
      </c>
      <c r="B1723" s="185" t="str">
        <f t="shared" si="238"/>
        <v/>
      </c>
      <c r="C1723" s="90" t="str">
        <f t="shared" si="239"/>
        <v/>
      </c>
      <c r="D1723" s="89" t="str">
        <f t="shared" si="240"/>
        <v/>
      </c>
      <c r="E1723" s="91" t="str">
        <f t="shared" si="241"/>
        <v/>
      </c>
      <c r="F1723" s="92" t="str">
        <f t="shared" si="242"/>
        <v/>
      </c>
      <c r="G1723" s="212" t="str">
        <f t="shared" si="243"/>
        <v/>
      </c>
      <c r="H1723" s="92">
        <f>IF(OR(ERR=FALSE,AND(F1723="",G1723="")),0,IF($C$12="D",$H$13+SUM($F$14:F1723)-SUM($G$14:G1723),$H$13-SUM($F$14:F1723)+SUM($G$14:G1723)))</f>
        <v>0</v>
      </c>
      <c r="I1723" s="7"/>
    </row>
    <row r="1724" spans="1:9">
      <c r="A1724" s="89">
        <f t="shared" si="244"/>
        <v>1711</v>
      </c>
      <c r="B1724" s="185" t="str">
        <f t="shared" si="238"/>
        <v/>
      </c>
      <c r="C1724" s="90" t="str">
        <f t="shared" si="239"/>
        <v/>
      </c>
      <c r="D1724" s="89" t="str">
        <f t="shared" si="240"/>
        <v/>
      </c>
      <c r="E1724" s="91" t="str">
        <f t="shared" si="241"/>
        <v/>
      </c>
      <c r="F1724" s="92" t="str">
        <f t="shared" si="242"/>
        <v/>
      </c>
      <c r="G1724" s="212" t="str">
        <f t="shared" si="243"/>
        <v/>
      </c>
      <c r="H1724" s="92">
        <f>IF(OR(ERR=FALSE,AND(F1724="",G1724="")),0,IF($C$12="D",$H$13+SUM($F$14:F1724)-SUM($G$14:G1724),$H$13-SUM($F$14:F1724)+SUM($G$14:G1724)))</f>
        <v>0</v>
      </c>
      <c r="I1724" s="7"/>
    </row>
    <row r="1725" spans="1:9">
      <c r="A1725" s="89">
        <f t="shared" ref="A1725:A1731" si="245">A1724+1</f>
        <v>1712</v>
      </c>
      <c r="B1725" s="185" t="str">
        <f t="shared" si="238"/>
        <v/>
      </c>
      <c r="C1725" s="90" t="str">
        <f t="shared" si="239"/>
        <v/>
      </c>
      <c r="D1725" s="89" t="str">
        <f t="shared" si="240"/>
        <v/>
      </c>
      <c r="E1725" s="91" t="str">
        <f t="shared" si="241"/>
        <v/>
      </c>
      <c r="F1725" s="92" t="str">
        <f t="shared" si="242"/>
        <v/>
      </c>
      <c r="G1725" s="212" t="str">
        <f t="shared" si="243"/>
        <v/>
      </c>
      <c r="H1725" s="92">
        <f>IF(OR(ERR=FALSE,AND(F1725="",G1725="")),0,IF($C$12="D",$H$13+SUM($F$14:F1725)-SUM($G$14:G1725),$H$13-SUM($F$14:F1725)+SUM($G$14:G1725)))</f>
        <v>0</v>
      </c>
      <c r="I1725" s="7"/>
    </row>
    <row r="1726" spans="1:9">
      <c r="A1726" s="89">
        <f t="shared" si="245"/>
        <v>1713</v>
      </c>
      <c r="B1726" s="185" t="str">
        <f t="shared" si="238"/>
        <v/>
      </c>
      <c r="C1726" s="90" t="str">
        <f t="shared" si="239"/>
        <v/>
      </c>
      <c r="D1726" s="89" t="str">
        <f t="shared" si="240"/>
        <v/>
      </c>
      <c r="E1726" s="91" t="str">
        <f t="shared" si="241"/>
        <v/>
      </c>
      <c r="F1726" s="92" t="str">
        <f t="shared" si="242"/>
        <v/>
      </c>
      <c r="G1726" s="212" t="str">
        <f t="shared" si="243"/>
        <v/>
      </c>
      <c r="H1726" s="92">
        <f>IF(OR(ERR=FALSE,AND(F1726="",G1726="")),0,IF($C$12="D",$H$13+SUM($F$14:F1726)-SUM($G$14:G1726),$H$13-SUM($F$14:F1726)+SUM($G$14:G1726)))</f>
        <v>0</v>
      </c>
      <c r="I1726" s="7"/>
    </row>
    <row r="1727" spans="1:9">
      <c r="A1727" s="89">
        <f t="shared" si="245"/>
        <v>1714</v>
      </c>
      <c r="B1727" s="185" t="str">
        <f t="shared" si="238"/>
        <v/>
      </c>
      <c r="C1727" s="90" t="str">
        <f t="shared" si="239"/>
        <v/>
      </c>
      <c r="D1727" s="89" t="str">
        <f t="shared" si="240"/>
        <v/>
      </c>
      <c r="E1727" s="91" t="str">
        <f t="shared" si="241"/>
        <v/>
      </c>
      <c r="F1727" s="92" t="str">
        <f t="shared" si="242"/>
        <v/>
      </c>
      <c r="G1727" s="212" t="str">
        <f t="shared" si="243"/>
        <v/>
      </c>
      <c r="H1727" s="92">
        <f>IF(OR(ERR=FALSE,AND(F1727="",G1727="")),0,IF($C$12="D",$H$13+SUM($F$14:F1727)-SUM($G$14:G1727),$H$13-SUM($F$14:F1727)+SUM($G$14:G1727)))</f>
        <v>0</v>
      </c>
      <c r="I1727" s="7"/>
    </row>
    <row r="1728" spans="1:9">
      <c r="A1728" s="89">
        <f t="shared" si="245"/>
        <v>1715</v>
      </c>
      <c r="B1728" s="185" t="str">
        <f t="shared" si="238"/>
        <v/>
      </c>
      <c r="C1728" s="90" t="str">
        <f t="shared" si="239"/>
        <v/>
      </c>
      <c r="D1728" s="89" t="str">
        <f t="shared" si="240"/>
        <v/>
      </c>
      <c r="E1728" s="91" t="str">
        <f t="shared" si="241"/>
        <v/>
      </c>
      <c r="F1728" s="92" t="str">
        <f t="shared" si="242"/>
        <v/>
      </c>
      <c r="G1728" s="212" t="str">
        <f t="shared" si="243"/>
        <v/>
      </c>
      <c r="H1728" s="92">
        <f>IF(OR(ERR=FALSE,AND(F1728="",G1728="")),0,IF($C$12="D",$H$13+SUM($F$14:F1728)-SUM($G$14:G1728),$H$13-SUM($F$14:F1728)+SUM($G$14:G1728)))</f>
        <v>0</v>
      </c>
      <c r="I1728" s="7"/>
    </row>
    <row r="1729" spans="1:9">
      <c r="A1729" s="89">
        <f t="shared" si="245"/>
        <v>1716</v>
      </c>
      <c r="B1729" s="185" t="str">
        <f t="shared" ref="B1729:B1760" si="246">IF(ISERROR(VLOOKUP(A1729&amp;H$9,JU_AKUN,6,FALSE)=TRUE),"",VLOOKUP(A1729&amp;H$9,JU_AKUN,6,FALSE))</f>
        <v/>
      </c>
      <c r="C1729" s="90" t="str">
        <f t="shared" ref="C1729:C1760" si="247">IF(ISERROR(VLOOKUP(A1729&amp;H$9,JU_AKUN,7,FALSE)=TRUE),"",VLOOKUP(A1729&amp;H$9,JU_AKUN,7,FALSE))</f>
        <v/>
      </c>
      <c r="D1729" s="89" t="str">
        <f t="shared" ref="D1729:D1760" si="248">IF(ISERROR(VLOOKUP(A1729&amp;H$9,JU_AKUN,8,FALSE)=TRUE),"",VLOOKUP(A1729&amp;H$9,JU_AKUN,8,FALSE))</f>
        <v/>
      </c>
      <c r="E1729" s="91" t="str">
        <f t="shared" ref="E1729:E1760" si="249">IF(ISERROR(VLOOKUP(A1729&amp;H$9,JU_AKUN,9,FALSE)=TRUE),"",VLOOKUP(A1729&amp;H$9,JU_AKUN,9,FALSE))</f>
        <v/>
      </c>
      <c r="F1729" s="92" t="str">
        <f t="shared" ref="F1729:F1760" si="250">IF(ISERROR(VLOOKUP(A1729&amp;H$9,JU_AKUN,14,FALSE)=TRUE),"",VLOOKUP(A1729&amp;H$9,JU_AKUN,14,FALSE))</f>
        <v/>
      </c>
      <c r="G1729" s="212" t="str">
        <f t="shared" ref="G1729:G1760" si="251">IF(ISERROR(VLOOKUP(A1729&amp;H$9,JU_AKUN,15,FALSE)=TRUE),"",VLOOKUP(A1729&amp;H$9,JU_AKUN,15,FALSE))</f>
        <v/>
      </c>
      <c r="H1729" s="92">
        <f>IF(OR(ERR=FALSE,AND(F1729="",G1729="")),0,IF($C$12="D",$H$13+SUM($F$14:F1729)-SUM($G$14:G1729),$H$13-SUM($F$14:F1729)+SUM($G$14:G1729)))</f>
        <v>0</v>
      </c>
      <c r="I1729" s="7"/>
    </row>
    <row r="1730" spans="1:9">
      <c r="A1730" s="89">
        <f t="shared" si="245"/>
        <v>1717</v>
      </c>
      <c r="B1730" s="185" t="str">
        <f t="shared" si="246"/>
        <v/>
      </c>
      <c r="C1730" s="90" t="str">
        <f t="shared" si="247"/>
        <v/>
      </c>
      <c r="D1730" s="89" t="str">
        <f t="shared" si="248"/>
        <v/>
      </c>
      <c r="E1730" s="91" t="str">
        <f t="shared" si="249"/>
        <v/>
      </c>
      <c r="F1730" s="92" t="str">
        <f t="shared" si="250"/>
        <v/>
      </c>
      <c r="G1730" s="212" t="str">
        <f t="shared" si="251"/>
        <v/>
      </c>
      <c r="H1730" s="92">
        <f>IF(OR(ERR=FALSE,AND(F1730="",G1730="")),0,IF($C$12="D",$H$13+SUM($F$14:F1730)-SUM($G$14:G1730),$H$13-SUM($F$14:F1730)+SUM($G$14:G1730)))</f>
        <v>0</v>
      </c>
      <c r="I1730" s="7"/>
    </row>
    <row r="1731" spans="1:9">
      <c r="A1731" s="89">
        <f t="shared" si="245"/>
        <v>1718</v>
      </c>
      <c r="B1731" s="185" t="str">
        <f t="shared" si="246"/>
        <v/>
      </c>
      <c r="C1731" s="90" t="str">
        <f t="shared" si="247"/>
        <v/>
      </c>
      <c r="D1731" s="89" t="str">
        <f t="shared" si="248"/>
        <v/>
      </c>
      <c r="E1731" s="91" t="str">
        <f t="shared" si="249"/>
        <v/>
      </c>
      <c r="F1731" s="92" t="str">
        <f t="shared" si="250"/>
        <v/>
      </c>
      <c r="G1731" s="212" t="str">
        <f t="shared" si="251"/>
        <v/>
      </c>
      <c r="H1731" s="92">
        <f>IF(OR(ERR=FALSE,AND(F1731="",G1731="")),0,IF($C$12="D",$H$13+SUM($F$14:F1731)-SUM($G$14:G1731),$H$13-SUM($F$14:F1731)+SUM($G$14:G1731)))</f>
        <v>0</v>
      </c>
      <c r="I1731" s="7"/>
    </row>
    <row r="1732" spans="1:9">
      <c r="A1732" s="89">
        <f t="shared" ref="A1732:A1740" si="252">A1731+1</f>
        <v>1719</v>
      </c>
      <c r="B1732" s="185" t="str">
        <f t="shared" si="246"/>
        <v/>
      </c>
      <c r="C1732" s="90" t="str">
        <f t="shared" si="247"/>
        <v/>
      </c>
      <c r="D1732" s="89" t="str">
        <f t="shared" si="248"/>
        <v/>
      </c>
      <c r="E1732" s="91" t="str">
        <f t="shared" si="249"/>
        <v/>
      </c>
      <c r="F1732" s="92" t="str">
        <f t="shared" si="250"/>
        <v/>
      </c>
      <c r="G1732" s="212" t="str">
        <f t="shared" si="251"/>
        <v/>
      </c>
      <c r="H1732" s="92">
        <f>IF(OR(ERR=FALSE,AND(F1732="",G1732="")),0,IF($C$12="D",$H$13+SUM($F$14:F1732)-SUM($G$14:G1732),$H$13-SUM($F$14:F1732)+SUM($G$14:G1732)))</f>
        <v>0</v>
      </c>
      <c r="I1732" s="7"/>
    </row>
    <row r="1733" spans="1:9">
      <c r="A1733" s="89">
        <f>A1732+1</f>
        <v>1720</v>
      </c>
      <c r="B1733" s="185" t="str">
        <f t="shared" si="246"/>
        <v/>
      </c>
      <c r="C1733" s="90" t="str">
        <f t="shared" si="247"/>
        <v/>
      </c>
      <c r="D1733" s="89" t="str">
        <f t="shared" si="248"/>
        <v/>
      </c>
      <c r="E1733" s="91" t="str">
        <f t="shared" si="249"/>
        <v/>
      </c>
      <c r="F1733" s="92" t="str">
        <f t="shared" si="250"/>
        <v/>
      </c>
      <c r="G1733" s="212" t="str">
        <f t="shared" si="251"/>
        <v/>
      </c>
      <c r="H1733" s="92">
        <f>IF(OR(ERR=FALSE,AND(F1733="",G1733="")),0,IF($C$12="D",$H$13+SUM($F$14:F1733)-SUM($G$14:G1733),$H$13-SUM($F$14:F1733)+SUM($G$14:G1733)))</f>
        <v>0</v>
      </c>
      <c r="I1733" s="7"/>
    </row>
    <row r="1734" spans="1:9">
      <c r="A1734" s="89">
        <f t="shared" si="252"/>
        <v>1721</v>
      </c>
      <c r="B1734" s="185" t="str">
        <f t="shared" si="246"/>
        <v/>
      </c>
      <c r="C1734" s="90" t="str">
        <f t="shared" si="247"/>
        <v/>
      </c>
      <c r="D1734" s="89" t="str">
        <f t="shared" si="248"/>
        <v/>
      </c>
      <c r="E1734" s="91" t="str">
        <f t="shared" si="249"/>
        <v/>
      </c>
      <c r="F1734" s="92" t="str">
        <f t="shared" si="250"/>
        <v/>
      </c>
      <c r="G1734" s="212" t="str">
        <f t="shared" si="251"/>
        <v/>
      </c>
      <c r="H1734" s="92">
        <f>IF(OR(ERR=FALSE,AND(F1734="",G1734="")),0,IF($C$12="D",$H$13+SUM($F$14:F1734)-SUM($G$14:G1734),$H$13-SUM($F$14:F1734)+SUM($G$14:G1734)))</f>
        <v>0</v>
      </c>
      <c r="I1734" s="7"/>
    </row>
    <row r="1735" spans="1:9">
      <c r="A1735" s="89">
        <f>A1734+1</f>
        <v>1722</v>
      </c>
      <c r="B1735" s="185" t="str">
        <f t="shared" si="246"/>
        <v/>
      </c>
      <c r="C1735" s="90" t="str">
        <f t="shared" si="247"/>
        <v/>
      </c>
      <c r="D1735" s="89" t="str">
        <f t="shared" si="248"/>
        <v/>
      </c>
      <c r="E1735" s="91" t="str">
        <f t="shared" si="249"/>
        <v/>
      </c>
      <c r="F1735" s="92" t="str">
        <f t="shared" si="250"/>
        <v/>
      </c>
      <c r="G1735" s="212" t="str">
        <f t="shared" si="251"/>
        <v/>
      </c>
      <c r="H1735" s="92">
        <f>IF(OR(ERR=FALSE,AND(F1735="",G1735="")),0,IF($C$12="D",$H$13+SUM($F$14:F1735)-SUM($G$14:G1735),$H$13-SUM($F$14:F1735)+SUM($G$14:G1735)))</f>
        <v>0</v>
      </c>
      <c r="I1735" s="7"/>
    </row>
    <row r="1736" spans="1:9">
      <c r="A1736" s="89">
        <f t="shared" si="252"/>
        <v>1723</v>
      </c>
      <c r="B1736" s="185" t="str">
        <f t="shared" si="246"/>
        <v/>
      </c>
      <c r="C1736" s="90" t="str">
        <f t="shared" si="247"/>
        <v/>
      </c>
      <c r="D1736" s="89" t="str">
        <f t="shared" si="248"/>
        <v/>
      </c>
      <c r="E1736" s="91" t="str">
        <f t="shared" si="249"/>
        <v/>
      </c>
      <c r="F1736" s="92" t="str">
        <f t="shared" si="250"/>
        <v/>
      </c>
      <c r="G1736" s="212" t="str">
        <f t="shared" si="251"/>
        <v/>
      </c>
      <c r="H1736" s="92">
        <f>IF(OR(ERR=FALSE,AND(F1736="",G1736="")),0,IF($C$12="D",$H$13+SUM($F$14:F1736)-SUM($G$14:G1736),$H$13-SUM($F$14:F1736)+SUM($G$14:G1736)))</f>
        <v>0</v>
      </c>
      <c r="I1736" s="7"/>
    </row>
    <row r="1737" spans="1:9">
      <c r="A1737" s="89">
        <f>A1736+1</f>
        <v>1724</v>
      </c>
      <c r="B1737" s="185" t="str">
        <f t="shared" si="246"/>
        <v/>
      </c>
      <c r="C1737" s="90" t="str">
        <f t="shared" si="247"/>
        <v/>
      </c>
      <c r="D1737" s="89" t="str">
        <f t="shared" si="248"/>
        <v/>
      </c>
      <c r="E1737" s="91" t="str">
        <f t="shared" si="249"/>
        <v/>
      </c>
      <c r="F1737" s="92" t="str">
        <f t="shared" si="250"/>
        <v/>
      </c>
      <c r="G1737" s="212" t="str">
        <f t="shared" si="251"/>
        <v/>
      </c>
      <c r="H1737" s="92">
        <f>IF(OR(ERR=FALSE,AND(F1737="",G1737="")),0,IF($C$12="D",$H$13+SUM($F$14:F1737)-SUM($G$14:G1737),$H$13-SUM($F$14:F1737)+SUM($G$14:G1737)))</f>
        <v>0</v>
      </c>
      <c r="I1737" s="7"/>
    </row>
    <row r="1738" spans="1:9">
      <c r="A1738" s="89">
        <f t="shared" si="252"/>
        <v>1725</v>
      </c>
      <c r="B1738" s="185" t="str">
        <f t="shared" si="246"/>
        <v/>
      </c>
      <c r="C1738" s="90" t="str">
        <f t="shared" si="247"/>
        <v/>
      </c>
      <c r="D1738" s="89" t="str">
        <f t="shared" si="248"/>
        <v/>
      </c>
      <c r="E1738" s="91" t="str">
        <f t="shared" si="249"/>
        <v/>
      </c>
      <c r="F1738" s="92" t="str">
        <f t="shared" si="250"/>
        <v/>
      </c>
      <c r="G1738" s="212" t="str">
        <f t="shared" si="251"/>
        <v/>
      </c>
      <c r="H1738" s="92">
        <f>IF(OR(ERR=FALSE,AND(F1738="",G1738="")),0,IF($C$12="D",$H$13+SUM($F$14:F1738)-SUM($G$14:G1738),$H$13-SUM($F$14:F1738)+SUM($G$14:G1738)))</f>
        <v>0</v>
      </c>
      <c r="I1738" s="7"/>
    </row>
    <row r="1739" spans="1:9">
      <c r="A1739" s="89">
        <f>A1738+1</f>
        <v>1726</v>
      </c>
      <c r="B1739" s="185" t="str">
        <f t="shared" si="246"/>
        <v/>
      </c>
      <c r="C1739" s="90" t="str">
        <f t="shared" si="247"/>
        <v/>
      </c>
      <c r="D1739" s="89" t="str">
        <f t="shared" si="248"/>
        <v/>
      </c>
      <c r="E1739" s="91" t="str">
        <f t="shared" si="249"/>
        <v/>
      </c>
      <c r="F1739" s="92" t="str">
        <f t="shared" si="250"/>
        <v/>
      </c>
      <c r="G1739" s="212" t="str">
        <f t="shared" si="251"/>
        <v/>
      </c>
      <c r="H1739" s="92">
        <f>IF(OR(ERR=FALSE,AND(F1739="",G1739="")),0,IF($C$12="D",$H$13+SUM($F$14:F1739)-SUM($G$14:G1739),$H$13-SUM($F$14:F1739)+SUM($G$14:G1739)))</f>
        <v>0</v>
      </c>
      <c r="I1739" s="7"/>
    </row>
    <row r="1740" spans="1:9">
      <c r="A1740" s="89">
        <f t="shared" si="252"/>
        <v>1727</v>
      </c>
      <c r="B1740" s="185" t="str">
        <f t="shared" si="246"/>
        <v/>
      </c>
      <c r="C1740" s="90" t="str">
        <f t="shared" si="247"/>
        <v/>
      </c>
      <c r="D1740" s="89" t="str">
        <f t="shared" si="248"/>
        <v/>
      </c>
      <c r="E1740" s="91" t="str">
        <f t="shared" si="249"/>
        <v/>
      </c>
      <c r="F1740" s="92" t="str">
        <f t="shared" si="250"/>
        <v/>
      </c>
      <c r="G1740" s="212" t="str">
        <f t="shared" si="251"/>
        <v/>
      </c>
      <c r="H1740" s="92">
        <f>IF(OR(ERR=FALSE,AND(F1740="",G1740="")),0,IF($C$12="D",$H$13+SUM($F$14:F1740)-SUM($G$14:G1740),$H$13-SUM($F$14:F1740)+SUM($G$14:G1740)))</f>
        <v>0</v>
      </c>
      <c r="I1740" s="7"/>
    </row>
    <row r="1741" spans="1:9">
      <c r="A1741" s="89">
        <f t="shared" ref="A1741:A1747" si="253">A1740+1</f>
        <v>1728</v>
      </c>
      <c r="B1741" s="185" t="str">
        <f t="shared" si="246"/>
        <v/>
      </c>
      <c r="C1741" s="90" t="str">
        <f t="shared" si="247"/>
        <v/>
      </c>
      <c r="D1741" s="89" t="str">
        <f t="shared" si="248"/>
        <v/>
      </c>
      <c r="E1741" s="91" t="str">
        <f t="shared" si="249"/>
        <v/>
      </c>
      <c r="F1741" s="92" t="str">
        <f t="shared" si="250"/>
        <v/>
      </c>
      <c r="G1741" s="212" t="str">
        <f t="shared" si="251"/>
        <v/>
      </c>
      <c r="H1741" s="92">
        <f>IF(OR(ERR=FALSE,AND(F1741="",G1741="")),0,IF($C$12="D",$H$13+SUM($F$14:F1741)-SUM($G$14:G1741),$H$13-SUM($F$14:F1741)+SUM($G$14:G1741)))</f>
        <v>0</v>
      </c>
      <c r="I1741" s="7"/>
    </row>
    <row r="1742" spans="1:9">
      <c r="A1742" s="89">
        <f t="shared" si="253"/>
        <v>1729</v>
      </c>
      <c r="B1742" s="185" t="str">
        <f t="shared" si="246"/>
        <v/>
      </c>
      <c r="C1742" s="90" t="str">
        <f t="shared" si="247"/>
        <v/>
      </c>
      <c r="D1742" s="89" t="str">
        <f t="shared" si="248"/>
        <v/>
      </c>
      <c r="E1742" s="91" t="str">
        <f t="shared" si="249"/>
        <v/>
      </c>
      <c r="F1742" s="92" t="str">
        <f t="shared" si="250"/>
        <v/>
      </c>
      <c r="G1742" s="212" t="str">
        <f t="shared" si="251"/>
        <v/>
      </c>
      <c r="H1742" s="92">
        <f>IF(OR(ERR=FALSE,AND(F1742="",G1742="")),0,IF($C$12="D",$H$13+SUM($F$14:F1742)-SUM($G$14:G1742),$H$13-SUM($F$14:F1742)+SUM($G$14:G1742)))</f>
        <v>0</v>
      </c>
      <c r="I1742" s="7"/>
    </row>
    <row r="1743" spans="1:9">
      <c r="A1743" s="89">
        <f t="shared" si="253"/>
        <v>1730</v>
      </c>
      <c r="B1743" s="185" t="str">
        <f t="shared" si="246"/>
        <v/>
      </c>
      <c r="C1743" s="90" t="str">
        <f t="shared" si="247"/>
        <v/>
      </c>
      <c r="D1743" s="89" t="str">
        <f t="shared" si="248"/>
        <v/>
      </c>
      <c r="E1743" s="91" t="str">
        <f t="shared" si="249"/>
        <v/>
      </c>
      <c r="F1743" s="92" t="str">
        <f t="shared" si="250"/>
        <v/>
      </c>
      <c r="G1743" s="212" t="str">
        <f t="shared" si="251"/>
        <v/>
      </c>
      <c r="H1743" s="92">
        <f>IF(OR(ERR=FALSE,AND(F1743="",G1743="")),0,IF($C$12="D",$H$13+SUM($F$14:F1743)-SUM($G$14:G1743),$H$13-SUM($F$14:F1743)+SUM($G$14:G1743)))</f>
        <v>0</v>
      </c>
      <c r="I1743" s="7"/>
    </row>
    <row r="1744" spans="1:9">
      <c r="A1744" s="89">
        <f t="shared" si="253"/>
        <v>1731</v>
      </c>
      <c r="B1744" s="185" t="str">
        <f t="shared" si="246"/>
        <v/>
      </c>
      <c r="C1744" s="90" t="str">
        <f t="shared" si="247"/>
        <v/>
      </c>
      <c r="D1744" s="89" t="str">
        <f t="shared" si="248"/>
        <v/>
      </c>
      <c r="E1744" s="91" t="str">
        <f t="shared" si="249"/>
        <v/>
      </c>
      <c r="F1744" s="92" t="str">
        <f t="shared" si="250"/>
        <v/>
      </c>
      <c r="G1744" s="212" t="str">
        <f t="shared" si="251"/>
        <v/>
      </c>
      <c r="H1744" s="92">
        <f>IF(OR(ERR=FALSE,AND(F1744="",G1744="")),0,IF($C$12="D",$H$13+SUM($F$14:F1744)-SUM($G$14:G1744),$H$13-SUM($F$14:F1744)+SUM($G$14:G1744)))</f>
        <v>0</v>
      </c>
      <c r="I1744" s="7"/>
    </row>
    <row r="1745" spans="1:9">
      <c r="A1745" s="89">
        <f t="shared" si="253"/>
        <v>1732</v>
      </c>
      <c r="B1745" s="185" t="str">
        <f t="shared" si="246"/>
        <v/>
      </c>
      <c r="C1745" s="90" t="str">
        <f t="shared" si="247"/>
        <v/>
      </c>
      <c r="D1745" s="89" t="str">
        <f t="shared" si="248"/>
        <v/>
      </c>
      <c r="E1745" s="91" t="str">
        <f t="shared" si="249"/>
        <v/>
      </c>
      <c r="F1745" s="92" t="str">
        <f t="shared" si="250"/>
        <v/>
      </c>
      <c r="G1745" s="212" t="str">
        <f t="shared" si="251"/>
        <v/>
      </c>
      <c r="H1745" s="92">
        <f>IF(OR(ERR=FALSE,AND(F1745="",G1745="")),0,IF($C$12="D",$H$13+SUM($F$14:F1745)-SUM($G$14:G1745),$H$13-SUM($F$14:F1745)+SUM($G$14:G1745)))</f>
        <v>0</v>
      </c>
      <c r="I1745" s="7"/>
    </row>
    <row r="1746" spans="1:9">
      <c r="A1746" s="89">
        <f t="shared" si="253"/>
        <v>1733</v>
      </c>
      <c r="B1746" s="185" t="str">
        <f t="shared" si="246"/>
        <v/>
      </c>
      <c r="C1746" s="90" t="str">
        <f t="shared" si="247"/>
        <v/>
      </c>
      <c r="D1746" s="89" t="str">
        <f t="shared" si="248"/>
        <v/>
      </c>
      <c r="E1746" s="91" t="str">
        <f t="shared" si="249"/>
        <v/>
      </c>
      <c r="F1746" s="92" t="str">
        <f t="shared" si="250"/>
        <v/>
      </c>
      <c r="G1746" s="212" t="str">
        <f t="shared" si="251"/>
        <v/>
      </c>
      <c r="H1746" s="92">
        <f>IF(OR(ERR=FALSE,AND(F1746="",G1746="")),0,IF($C$12="D",$H$13+SUM($F$14:F1746)-SUM($G$14:G1746),$H$13-SUM($F$14:F1746)+SUM($G$14:G1746)))</f>
        <v>0</v>
      </c>
      <c r="I1746" s="7"/>
    </row>
    <row r="1747" spans="1:9">
      <c r="A1747" s="89">
        <f t="shared" si="253"/>
        <v>1734</v>
      </c>
      <c r="B1747" s="185" t="str">
        <f t="shared" si="246"/>
        <v/>
      </c>
      <c r="C1747" s="90" t="str">
        <f t="shared" si="247"/>
        <v/>
      </c>
      <c r="D1747" s="89" t="str">
        <f t="shared" si="248"/>
        <v/>
      </c>
      <c r="E1747" s="91" t="str">
        <f t="shared" si="249"/>
        <v/>
      </c>
      <c r="F1747" s="92" t="str">
        <f t="shared" si="250"/>
        <v/>
      </c>
      <c r="G1747" s="212" t="str">
        <f t="shared" si="251"/>
        <v/>
      </c>
      <c r="H1747" s="92">
        <f>IF(OR(ERR=FALSE,AND(F1747="",G1747="")),0,IF($C$12="D",$H$13+SUM($F$14:F1747)-SUM($G$14:G1747),$H$13-SUM($F$14:F1747)+SUM($G$14:G1747)))</f>
        <v>0</v>
      </c>
      <c r="I1747" s="7"/>
    </row>
    <row r="1748" spans="1:9">
      <c r="A1748" s="89">
        <f t="shared" ref="A1748:A1756" si="254">A1747+1</f>
        <v>1735</v>
      </c>
      <c r="B1748" s="185" t="str">
        <f t="shared" si="246"/>
        <v/>
      </c>
      <c r="C1748" s="90" t="str">
        <f t="shared" si="247"/>
        <v/>
      </c>
      <c r="D1748" s="89" t="str">
        <f t="shared" si="248"/>
        <v/>
      </c>
      <c r="E1748" s="91" t="str">
        <f t="shared" si="249"/>
        <v/>
      </c>
      <c r="F1748" s="92" t="str">
        <f t="shared" si="250"/>
        <v/>
      </c>
      <c r="G1748" s="212" t="str">
        <f t="shared" si="251"/>
        <v/>
      </c>
      <c r="H1748" s="92">
        <f>IF(OR(ERR=FALSE,AND(F1748="",G1748="")),0,IF($C$12="D",$H$13+SUM($F$14:F1748)-SUM($G$14:G1748),$H$13-SUM($F$14:F1748)+SUM($G$14:G1748)))</f>
        <v>0</v>
      </c>
      <c r="I1748" s="7"/>
    </row>
    <row r="1749" spans="1:9">
      <c r="A1749" s="89">
        <f>A1748+1</f>
        <v>1736</v>
      </c>
      <c r="B1749" s="185" t="str">
        <f t="shared" si="246"/>
        <v/>
      </c>
      <c r="C1749" s="90" t="str">
        <f t="shared" si="247"/>
        <v/>
      </c>
      <c r="D1749" s="89" t="str">
        <f t="shared" si="248"/>
        <v/>
      </c>
      <c r="E1749" s="91" t="str">
        <f t="shared" si="249"/>
        <v/>
      </c>
      <c r="F1749" s="92" t="str">
        <f t="shared" si="250"/>
        <v/>
      </c>
      <c r="G1749" s="212" t="str">
        <f t="shared" si="251"/>
        <v/>
      </c>
      <c r="H1749" s="92">
        <f>IF(OR(ERR=FALSE,AND(F1749="",G1749="")),0,IF($C$12="D",$H$13+SUM($F$14:F1749)-SUM($G$14:G1749),$H$13-SUM($F$14:F1749)+SUM($G$14:G1749)))</f>
        <v>0</v>
      </c>
      <c r="I1749" s="7"/>
    </row>
    <row r="1750" spans="1:9">
      <c r="A1750" s="89">
        <f t="shared" si="254"/>
        <v>1737</v>
      </c>
      <c r="B1750" s="185" t="str">
        <f t="shared" si="246"/>
        <v/>
      </c>
      <c r="C1750" s="90" t="str">
        <f t="shared" si="247"/>
        <v/>
      </c>
      <c r="D1750" s="89" t="str">
        <f t="shared" si="248"/>
        <v/>
      </c>
      <c r="E1750" s="91" t="str">
        <f t="shared" si="249"/>
        <v/>
      </c>
      <c r="F1750" s="92" t="str">
        <f t="shared" si="250"/>
        <v/>
      </c>
      <c r="G1750" s="212" t="str">
        <f t="shared" si="251"/>
        <v/>
      </c>
      <c r="H1750" s="92">
        <f>IF(OR(ERR=FALSE,AND(F1750="",G1750="")),0,IF($C$12="D",$H$13+SUM($F$14:F1750)-SUM($G$14:G1750),$H$13-SUM($F$14:F1750)+SUM($G$14:G1750)))</f>
        <v>0</v>
      </c>
      <c r="I1750" s="7"/>
    </row>
    <row r="1751" spans="1:9">
      <c r="A1751" s="89">
        <f>A1750+1</f>
        <v>1738</v>
      </c>
      <c r="B1751" s="185" t="str">
        <f t="shared" si="246"/>
        <v/>
      </c>
      <c r="C1751" s="90" t="str">
        <f t="shared" si="247"/>
        <v/>
      </c>
      <c r="D1751" s="89" t="str">
        <f t="shared" si="248"/>
        <v/>
      </c>
      <c r="E1751" s="91" t="str">
        <f t="shared" si="249"/>
        <v/>
      </c>
      <c r="F1751" s="92" t="str">
        <f t="shared" si="250"/>
        <v/>
      </c>
      <c r="G1751" s="212" t="str">
        <f t="shared" si="251"/>
        <v/>
      </c>
      <c r="H1751" s="92">
        <f>IF(OR(ERR=FALSE,AND(F1751="",G1751="")),0,IF($C$12="D",$H$13+SUM($F$14:F1751)-SUM($G$14:G1751),$H$13-SUM($F$14:F1751)+SUM($G$14:G1751)))</f>
        <v>0</v>
      </c>
      <c r="I1751" s="7"/>
    </row>
    <row r="1752" spans="1:9">
      <c r="A1752" s="89">
        <f t="shared" si="254"/>
        <v>1739</v>
      </c>
      <c r="B1752" s="185" t="str">
        <f t="shared" si="246"/>
        <v/>
      </c>
      <c r="C1752" s="90" t="str">
        <f t="shared" si="247"/>
        <v/>
      </c>
      <c r="D1752" s="89" t="str">
        <f t="shared" si="248"/>
        <v/>
      </c>
      <c r="E1752" s="91" t="str">
        <f t="shared" si="249"/>
        <v/>
      </c>
      <c r="F1752" s="92" t="str">
        <f t="shared" si="250"/>
        <v/>
      </c>
      <c r="G1752" s="212" t="str">
        <f t="shared" si="251"/>
        <v/>
      </c>
      <c r="H1752" s="92">
        <f>IF(OR(ERR=FALSE,AND(F1752="",G1752="")),0,IF($C$12="D",$H$13+SUM($F$14:F1752)-SUM($G$14:G1752),$H$13-SUM($F$14:F1752)+SUM($G$14:G1752)))</f>
        <v>0</v>
      </c>
      <c r="I1752" s="7"/>
    </row>
    <row r="1753" spans="1:9">
      <c r="A1753" s="89">
        <f>A1752+1</f>
        <v>1740</v>
      </c>
      <c r="B1753" s="185" t="str">
        <f t="shared" si="246"/>
        <v/>
      </c>
      <c r="C1753" s="90" t="str">
        <f t="shared" si="247"/>
        <v/>
      </c>
      <c r="D1753" s="89" t="str">
        <f t="shared" si="248"/>
        <v/>
      </c>
      <c r="E1753" s="91" t="str">
        <f t="shared" si="249"/>
        <v/>
      </c>
      <c r="F1753" s="92" t="str">
        <f t="shared" si="250"/>
        <v/>
      </c>
      <c r="G1753" s="212" t="str">
        <f t="shared" si="251"/>
        <v/>
      </c>
      <c r="H1753" s="92">
        <f>IF(OR(ERR=FALSE,AND(F1753="",G1753="")),0,IF($C$12="D",$H$13+SUM($F$14:F1753)-SUM($G$14:G1753),$H$13-SUM($F$14:F1753)+SUM($G$14:G1753)))</f>
        <v>0</v>
      </c>
      <c r="I1753" s="7"/>
    </row>
    <row r="1754" spans="1:9">
      <c r="A1754" s="89">
        <f t="shared" si="254"/>
        <v>1741</v>
      </c>
      <c r="B1754" s="185" t="str">
        <f t="shared" si="246"/>
        <v/>
      </c>
      <c r="C1754" s="90" t="str">
        <f t="shared" si="247"/>
        <v/>
      </c>
      <c r="D1754" s="89" t="str">
        <f t="shared" si="248"/>
        <v/>
      </c>
      <c r="E1754" s="91" t="str">
        <f t="shared" si="249"/>
        <v/>
      </c>
      <c r="F1754" s="92" t="str">
        <f t="shared" si="250"/>
        <v/>
      </c>
      <c r="G1754" s="212" t="str">
        <f t="shared" si="251"/>
        <v/>
      </c>
      <c r="H1754" s="92">
        <f>IF(OR(ERR=FALSE,AND(F1754="",G1754="")),0,IF($C$12="D",$H$13+SUM($F$14:F1754)-SUM($G$14:G1754),$H$13-SUM($F$14:F1754)+SUM($G$14:G1754)))</f>
        <v>0</v>
      </c>
      <c r="I1754" s="7"/>
    </row>
    <row r="1755" spans="1:9">
      <c r="A1755" s="89">
        <f>A1754+1</f>
        <v>1742</v>
      </c>
      <c r="B1755" s="185" t="str">
        <f t="shared" si="246"/>
        <v/>
      </c>
      <c r="C1755" s="90" t="str">
        <f t="shared" si="247"/>
        <v/>
      </c>
      <c r="D1755" s="89" t="str">
        <f t="shared" si="248"/>
        <v/>
      </c>
      <c r="E1755" s="91" t="str">
        <f t="shared" si="249"/>
        <v/>
      </c>
      <c r="F1755" s="92" t="str">
        <f t="shared" si="250"/>
        <v/>
      </c>
      <c r="G1755" s="212" t="str">
        <f t="shared" si="251"/>
        <v/>
      </c>
      <c r="H1755" s="92">
        <f>IF(OR(ERR=FALSE,AND(F1755="",G1755="")),0,IF($C$12="D",$H$13+SUM($F$14:F1755)-SUM($G$14:G1755),$H$13-SUM($F$14:F1755)+SUM($G$14:G1755)))</f>
        <v>0</v>
      </c>
      <c r="I1755" s="7"/>
    </row>
    <row r="1756" spans="1:9">
      <c r="A1756" s="89">
        <f t="shared" si="254"/>
        <v>1743</v>
      </c>
      <c r="B1756" s="185" t="str">
        <f t="shared" si="246"/>
        <v/>
      </c>
      <c r="C1756" s="90" t="str">
        <f t="shared" si="247"/>
        <v/>
      </c>
      <c r="D1756" s="89" t="str">
        <f t="shared" si="248"/>
        <v/>
      </c>
      <c r="E1756" s="91" t="str">
        <f t="shared" si="249"/>
        <v/>
      </c>
      <c r="F1756" s="92" t="str">
        <f t="shared" si="250"/>
        <v/>
      </c>
      <c r="G1756" s="212" t="str">
        <f t="shared" si="251"/>
        <v/>
      </c>
      <c r="H1756" s="92">
        <f>IF(OR(ERR=FALSE,AND(F1756="",G1756="")),0,IF($C$12="D",$H$13+SUM($F$14:F1756)-SUM($G$14:G1756),$H$13-SUM($F$14:F1756)+SUM($G$14:G1756)))</f>
        <v>0</v>
      </c>
      <c r="I1756" s="7"/>
    </row>
    <row r="1757" spans="1:9">
      <c r="A1757" s="89">
        <f t="shared" ref="A1757:A1762" si="255">A1756+1</f>
        <v>1744</v>
      </c>
      <c r="B1757" s="185" t="str">
        <f t="shared" si="246"/>
        <v/>
      </c>
      <c r="C1757" s="90" t="str">
        <f t="shared" si="247"/>
        <v/>
      </c>
      <c r="D1757" s="89" t="str">
        <f t="shared" si="248"/>
        <v/>
      </c>
      <c r="E1757" s="91" t="str">
        <f t="shared" si="249"/>
        <v/>
      </c>
      <c r="F1757" s="92" t="str">
        <f t="shared" si="250"/>
        <v/>
      </c>
      <c r="G1757" s="212" t="str">
        <f t="shared" si="251"/>
        <v/>
      </c>
      <c r="H1757" s="92">
        <f>IF(OR(ERR=FALSE,AND(F1757="",G1757="")),0,IF($C$12="D",$H$13+SUM($F$14:F1757)-SUM($G$14:G1757),$H$13-SUM($F$14:F1757)+SUM($G$14:G1757)))</f>
        <v>0</v>
      </c>
      <c r="I1757" s="7"/>
    </row>
    <row r="1758" spans="1:9">
      <c r="A1758" s="89">
        <f t="shared" si="255"/>
        <v>1745</v>
      </c>
      <c r="B1758" s="185" t="str">
        <f t="shared" si="246"/>
        <v/>
      </c>
      <c r="C1758" s="90" t="str">
        <f t="shared" si="247"/>
        <v/>
      </c>
      <c r="D1758" s="89" t="str">
        <f t="shared" si="248"/>
        <v/>
      </c>
      <c r="E1758" s="91" t="str">
        <f t="shared" si="249"/>
        <v/>
      </c>
      <c r="F1758" s="92" t="str">
        <f t="shared" si="250"/>
        <v/>
      </c>
      <c r="G1758" s="212" t="str">
        <f t="shared" si="251"/>
        <v/>
      </c>
      <c r="H1758" s="92">
        <f>IF(OR(ERR=FALSE,AND(F1758="",G1758="")),0,IF($C$12="D",$H$13+SUM($F$14:F1758)-SUM($G$14:G1758),$H$13-SUM($F$14:F1758)+SUM($G$14:G1758)))</f>
        <v>0</v>
      </c>
      <c r="I1758" s="7"/>
    </row>
    <row r="1759" spans="1:9">
      <c r="A1759" s="89">
        <f t="shared" si="255"/>
        <v>1746</v>
      </c>
      <c r="B1759" s="185" t="str">
        <f t="shared" si="246"/>
        <v/>
      </c>
      <c r="C1759" s="90" t="str">
        <f t="shared" si="247"/>
        <v/>
      </c>
      <c r="D1759" s="89" t="str">
        <f t="shared" si="248"/>
        <v/>
      </c>
      <c r="E1759" s="91" t="str">
        <f t="shared" si="249"/>
        <v/>
      </c>
      <c r="F1759" s="92" t="str">
        <f t="shared" si="250"/>
        <v/>
      </c>
      <c r="G1759" s="212" t="str">
        <f t="shared" si="251"/>
        <v/>
      </c>
      <c r="H1759" s="92">
        <f>IF(OR(ERR=FALSE,AND(F1759="",G1759="")),0,IF($C$12="D",$H$13+SUM($F$14:F1759)-SUM($G$14:G1759),$H$13-SUM($F$14:F1759)+SUM($G$14:G1759)))</f>
        <v>0</v>
      </c>
      <c r="I1759" s="7"/>
    </row>
    <row r="1760" spans="1:9">
      <c r="A1760" s="89">
        <f t="shared" si="255"/>
        <v>1747</v>
      </c>
      <c r="B1760" s="185" t="str">
        <f t="shared" si="246"/>
        <v/>
      </c>
      <c r="C1760" s="90" t="str">
        <f t="shared" si="247"/>
        <v/>
      </c>
      <c r="D1760" s="89" t="str">
        <f t="shared" si="248"/>
        <v/>
      </c>
      <c r="E1760" s="91" t="str">
        <f t="shared" si="249"/>
        <v/>
      </c>
      <c r="F1760" s="92" t="str">
        <f t="shared" si="250"/>
        <v/>
      </c>
      <c r="G1760" s="212" t="str">
        <f t="shared" si="251"/>
        <v/>
      </c>
      <c r="H1760" s="92">
        <f>IF(OR(ERR=FALSE,AND(F1760="",G1760="")),0,IF($C$12="D",$H$13+SUM($F$14:F1760)-SUM($G$14:G1760),$H$13-SUM($F$14:F1760)+SUM($G$14:G1760)))</f>
        <v>0</v>
      </c>
      <c r="I1760" s="7"/>
    </row>
    <row r="1761" spans="1:9">
      <c r="A1761" s="89">
        <f t="shared" si="255"/>
        <v>1748</v>
      </c>
      <c r="B1761" s="185" t="str">
        <f>IF(ISERROR(VLOOKUP(A1761&amp;H$9,JU_AKUN,6,FALSE)=TRUE),"",VLOOKUP(A1761&amp;H$9,JU_AKUN,6,FALSE))</f>
        <v/>
      </c>
      <c r="C1761" s="90" t="str">
        <f>IF(ISERROR(VLOOKUP(A1761&amp;H$9,JU_AKUN,7,FALSE)=TRUE),"",VLOOKUP(A1761&amp;H$9,JU_AKUN,7,FALSE))</f>
        <v/>
      </c>
      <c r="D1761" s="89" t="str">
        <f>IF(ISERROR(VLOOKUP(A1761&amp;H$9,JU_AKUN,8,FALSE)=TRUE),"",VLOOKUP(A1761&amp;H$9,JU_AKUN,8,FALSE))</f>
        <v/>
      </c>
      <c r="E1761" s="91" t="str">
        <f>IF(ISERROR(VLOOKUP(A1761&amp;H$9,JU_AKUN,9,FALSE)=TRUE),"",VLOOKUP(A1761&amp;H$9,JU_AKUN,9,FALSE))</f>
        <v/>
      </c>
      <c r="F1761" s="92" t="str">
        <f>IF(ISERROR(VLOOKUP(A1761&amp;H$9,JU_AKUN,14,FALSE)=TRUE),"",VLOOKUP(A1761&amp;H$9,JU_AKUN,14,FALSE))</f>
        <v/>
      </c>
      <c r="G1761" s="212" t="str">
        <f>IF(ISERROR(VLOOKUP(A1761&amp;H$9,JU_AKUN,15,FALSE)=TRUE),"",VLOOKUP(A1761&amp;H$9,JU_AKUN,15,FALSE))</f>
        <v/>
      </c>
      <c r="H1761" s="92">
        <f>IF(OR(ERR=FALSE,AND(F1761="",G1761="")),0,IF($C$12="D",$H$13+SUM($F$14:F1761)-SUM($G$14:G1761),$H$13-SUM($F$14:F1761)+SUM($G$14:G1761)))</f>
        <v>0</v>
      </c>
      <c r="I1761" s="7"/>
    </row>
    <row r="1762" spans="1:9">
      <c r="A1762" s="89">
        <f t="shared" si="255"/>
        <v>1749</v>
      </c>
      <c r="B1762" s="185" t="str">
        <f>IF(ISERROR(VLOOKUP(A1762&amp;H$9,JU_AKUN,6,FALSE)=TRUE),"",VLOOKUP(A1762&amp;H$9,JU_AKUN,6,FALSE))</f>
        <v/>
      </c>
      <c r="C1762" s="90" t="str">
        <f>IF(ISERROR(VLOOKUP(A1762&amp;H$9,JU_AKUN,7,FALSE)=TRUE),"",VLOOKUP(A1762&amp;H$9,JU_AKUN,7,FALSE))</f>
        <v/>
      </c>
      <c r="D1762" s="89" t="str">
        <f>IF(ISERROR(VLOOKUP(A1762&amp;H$9,JU_AKUN,8,FALSE)=TRUE),"",VLOOKUP(A1762&amp;H$9,JU_AKUN,8,FALSE))</f>
        <v/>
      </c>
      <c r="E1762" s="91" t="str">
        <f>IF(ISERROR(VLOOKUP(A1762&amp;H$9,JU_AKUN,9,FALSE)=TRUE),"",VLOOKUP(A1762&amp;H$9,JU_AKUN,9,FALSE))</f>
        <v/>
      </c>
      <c r="F1762" s="92" t="str">
        <f>IF(ISERROR(VLOOKUP(A1762&amp;H$9,JU_AKUN,14,FALSE)=TRUE),"",VLOOKUP(A1762&amp;H$9,JU_AKUN,14,FALSE))</f>
        <v/>
      </c>
      <c r="G1762" s="212" t="str">
        <f>IF(ISERROR(VLOOKUP(A1762&amp;H$9,JU_AKUN,15,FALSE)=TRUE),"",VLOOKUP(A1762&amp;H$9,JU_AKUN,15,FALSE))</f>
        <v/>
      </c>
      <c r="H1762" s="92">
        <f>IF(OR(ERR=FALSE,AND(F1762="",G1762="")),0,IF($C$12="D",$H$13+SUM($F$14:F1762)-SUM($G$14:G1762),$H$13-SUM($F$14:F1762)+SUM($G$14:G1762)))</f>
        <v>0</v>
      </c>
      <c r="I1762" s="7"/>
    </row>
    <row r="1763" spans="1:9">
      <c r="A1763" s="89">
        <f>A1762+1</f>
        <v>1750</v>
      </c>
      <c r="B1763" s="185" t="str">
        <f t="shared" ref="B1763:B1772" si="256">IF(ISERROR(VLOOKUP(A1763&amp;H$9,JU_AKUN,6,FALSE)=TRUE),"",VLOOKUP(A1763&amp;H$9,JU_AKUN,6,FALSE))</f>
        <v/>
      </c>
      <c r="C1763" s="90" t="str">
        <f t="shared" ref="C1763:C1772" si="257">IF(ISERROR(VLOOKUP(A1763&amp;H$9,JU_AKUN,7,FALSE)=TRUE),"",VLOOKUP(A1763&amp;H$9,JU_AKUN,7,FALSE))</f>
        <v/>
      </c>
      <c r="D1763" s="89" t="str">
        <f t="shared" ref="D1763:D1772" si="258">IF(ISERROR(VLOOKUP(A1763&amp;H$9,JU_AKUN,8,FALSE)=TRUE),"",VLOOKUP(A1763&amp;H$9,JU_AKUN,8,FALSE))</f>
        <v/>
      </c>
      <c r="E1763" s="91" t="str">
        <f t="shared" ref="E1763:E1772" si="259">IF(ISERROR(VLOOKUP(A1763&amp;H$9,JU_AKUN,9,FALSE)=TRUE),"",VLOOKUP(A1763&amp;H$9,JU_AKUN,9,FALSE))</f>
        <v/>
      </c>
      <c r="F1763" s="92" t="str">
        <f t="shared" ref="F1763:F1772" si="260">IF(ISERROR(VLOOKUP(A1763&amp;H$9,JU_AKUN,14,FALSE)=TRUE),"",VLOOKUP(A1763&amp;H$9,JU_AKUN,14,FALSE))</f>
        <v/>
      </c>
      <c r="G1763" s="212" t="str">
        <f t="shared" ref="G1763:G1772" si="261">IF(ISERROR(VLOOKUP(A1763&amp;H$9,JU_AKUN,15,FALSE)=TRUE),"",VLOOKUP(A1763&amp;H$9,JU_AKUN,15,FALSE))</f>
        <v/>
      </c>
      <c r="H1763" s="92">
        <f>IF(OR(ERR=FALSE,AND(F1763="",G1763="")),0,IF($C$12="D",$H$13+SUM($F$14:F1763)-SUM($G$14:G1763),$H$13-SUM($F$14:F1763)+SUM($G$14:G1763)))</f>
        <v>0</v>
      </c>
      <c r="I1763" s="7"/>
    </row>
    <row r="1764" spans="1:9">
      <c r="A1764" s="89">
        <f t="shared" ref="A1764:A1774" si="262">A1763+1</f>
        <v>1751</v>
      </c>
      <c r="B1764" s="185" t="str">
        <f t="shared" si="256"/>
        <v/>
      </c>
      <c r="C1764" s="90" t="str">
        <f t="shared" si="257"/>
        <v/>
      </c>
      <c r="D1764" s="89" t="str">
        <f t="shared" si="258"/>
        <v/>
      </c>
      <c r="E1764" s="91" t="str">
        <f t="shared" si="259"/>
        <v/>
      </c>
      <c r="F1764" s="92" t="str">
        <f t="shared" si="260"/>
        <v/>
      </c>
      <c r="G1764" s="212" t="str">
        <f t="shared" si="261"/>
        <v/>
      </c>
      <c r="H1764" s="92">
        <f>IF(OR(ERR=FALSE,AND(F1764="",G1764="")),0,IF($C$12="D",$H$13+SUM($F$14:F1764)-SUM($G$14:G1764),$H$13-SUM($F$14:F1764)+SUM($G$14:G1764)))</f>
        <v>0</v>
      </c>
      <c r="I1764" s="7"/>
    </row>
    <row r="1765" spans="1:9">
      <c r="A1765" s="89">
        <f>A1764+1</f>
        <v>1752</v>
      </c>
      <c r="B1765" s="185" t="str">
        <f t="shared" si="256"/>
        <v/>
      </c>
      <c r="C1765" s="90" t="str">
        <f t="shared" si="257"/>
        <v/>
      </c>
      <c r="D1765" s="89" t="str">
        <f t="shared" si="258"/>
        <v/>
      </c>
      <c r="E1765" s="91" t="str">
        <f t="shared" si="259"/>
        <v/>
      </c>
      <c r="F1765" s="92" t="str">
        <f t="shared" si="260"/>
        <v/>
      </c>
      <c r="G1765" s="212" t="str">
        <f t="shared" si="261"/>
        <v/>
      </c>
      <c r="H1765" s="92">
        <f>IF(OR(ERR=FALSE,AND(F1765="",G1765="")),0,IF($C$12="D",$H$13+SUM($F$14:F1765)-SUM($G$14:G1765),$H$13-SUM($F$14:F1765)+SUM($G$14:G1765)))</f>
        <v>0</v>
      </c>
      <c r="I1765" s="7"/>
    </row>
    <row r="1766" spans="1:9">
      <c r="A1766" s="89">
        <f t="shared" si="262"/>
        <v>1753</v>
      </c>
      <c r="B1766" s="185" t="str">
        <f t="shared" si="256"/>
        <v/>
      </c>
      <c r="C1766" s="90" t="str">
        <f t="shared" si="257"/>
        <v/>
      </c>
      <c r="D1766" s="89" t="str">
        <f t="shared" si="258"/>
        <v/>
      </c>
      <c r="E1766" s="91" t="str">
        <f t="shared" si="259"/>
        <v/>
      </c>
      <c r="F1766" s="92" t="str">
        <f t="shared" si="260"/>
        <v/>
      </c>
      <c r="G1766" s="212" t="str">
        <f t="shared" si="261"/>
        <v/>
      </c>
      <c r="H1766" s="92">
        <f>IF(OR(ERR=FALSE,AND(F1766="",G1766="")),0,IF($C$12="D",$H$13+SUM($F$14:F1766)-SUM($G$14:G1766),$H$13-SUM($F$14:F1766)+SUM($G$14:G1766)))</f>
        <v>0</v>
      </c>
      <c r="I1766" s="7"/>
    </row>
    <row r="1767" spans="1:9">
      <c r="A1767" s="89">
        <f>A1766+1</f>
        <v>1754</v>
      </c>
      <c r="B1767" s="185" t="str">
        <f t="shared" si="256"/>
        <v/>
      </c>
      <c r="C1767" s="90" t="str">
        <f t="shared" si="257"/>
        <v/>
      </c>
      <c r="D1767" s="89" t="str">
        <f t="shared" si="258"/>
        <v/>
      </c>
      <c r="E1767" s="91" t="str">
        <f t="shared" si="259"/>
        <v/>
      </c>
      <c r="F1767" s="92" t="str">
        <f t="shared" si="260"/>
        <v/>
      </c>
      <c r="G1767" s="212" t="str">
        <f t="shared" si="261"/>
        <v/>
      </c>
      <c r="H1767" s="92">
        <f>IF(OR(ERR=FALSE,AND(F1767="",G1767="")),0,IF($C$12="D",$H$13+SUM($F$14:F1767)-SUM($G$14:G1767),$H$13-SUM($F$14:F1767)+SUM($G$14:G1767)))</f>
        <v>0</v>
      </c>
      <c r="I1767" s="7"/>
    </row>
    <row r="1768" spans="1:9">
      <c r="A1768" s="89">
        <f t="shared" si="262"/>
        <v>1755</v>
      </c>
      <c r="B1768" s="185" t="str">
        <f t="shared" si="256"/>
        <v/>
      </c>
      <c r="C1768" s="90" t="str">
        <f t="shared" si="257"/>
        <v/>
      </c>
      <c r="D1768" s="89" t="str">
        <f t="shared" si="258"/>
        <v/>
      </c>
      <c r="E1768" s="91" t="str">
        <f t="shared" si="259"/>
        <v/>
      </c>
      <c r="F1768" s="92" t="str">
        <f t="shared" si="260"/>
        <v/>
      </c>
      <c r="G1768" s="212" t="str">
        <f t="shared" si="261"/>
        <v/>
      </c>
      <c r="H1768" s="92">
        <f>IF(OR(ERR=FALSE,AND(F1768="",G1768="")),0,IF($C$12="D",$H$13+SUM($F$14:F1768)-SUM($G$14:G1768),$H$13-SUM($F$14:F1768)+SUM($G$14:G1768)))</f>
        <v>0</v>
      </c>
      <c r="I1768" s="7"/>
    </row>
    <row r="1769" spans="1:9">
      <c r="A1769" s="89">
        <f t="shared" si="262"/>
        <v>1756</v>
      </c>
      <c r="B1769" s="185" t="str">
        <f t="shared" si="256"/>
        <v/>
      </c>
      <c r="C1769" s="90" t="str">
        <f t="shared" si="257"/>
        <v/>
      </c>
      <c r="D1769" s="89" t="str">
        <f t="shared" si="258"/>
        <v/>
      </c>
      <c r="E1769" s="91" t="str">
        <f t="shared" si="259"/>
        <v/>
      </c>
      <c r="F1769" s="92" t="str">
        <f t="shared" si="260"/>
        <v/>
      </c>
      <c r="G1769" s="212" t="str">
        <f t="shared" si="261"/>
        <v/>
      </c>
      <c r="H1769" s="92">
        <f>IF(OR(ERR=FALSE,AND(F1769="",G1769="")),0,IF($C$12="D",$H$13+SUM($F$14:F1769)-SUM($G$14:G1769),$H$13-SUM($F$14:F1769)+SUM($G$14:G1769)))</f>
        <v>0</v>
      </c>
      <c r="I1769" s="7"/>
    </row>
    <row r="1770" spans="1:9">
      <c r="A1770" s="89">
        <f t="shared" si="262"/>
        <v>1757</v>
      </c>
      <c r="B1770" s="185" t="str">
        <f t="shared" si="256"/>
        <v/>
      </c>
      <c r="C1770" s="90" t="str">
        <f t="shared" si="257"/>
        <v/>
      </c>
      <c r="D1770" s="89" t="str">
        <f t="shared" si="258"/>
        <v/>
      </c>
      <c r="E1770" s="91" t="str">
        <f t="shared" si="259"/>
        <v/>
      </c>
      <c r="F1770" s="92" t="str">
        <f t="shared" si="260"/>
        <v/>
      </c>
      <c r="G1770" s="212" t="str">
        <f t="shared" si="261"/>
        <v/>
      </c>
      <c r="H1770" s="92">
        <f>IF(OR(ERR=FALSE,AND(F1770="",G1770="")),0,IF($C$12="D",$H$13+SUM($F$14:F1770)-SUM($G$14:G1770),$H$13-SUM($F$14:F1770)+SUM($G$14:G1770)))</f>
        <v>0</v>
      </c>
      <c r="I1770" s="7"/>
    </row>
    <row r="1771" spans="1:9">
      <c r="A1771" s="89">
        <f t="shared" si="262"/>
        <v>1758</v>
      </c>
      <c r="B1771" s="185" t="str">
        <f t="shared" si="256"/>
        <v/>
      </c>
      <c r="C1771" s="90" t="str">
        <f t="shared" si="257"/>
        <v/>
      </c>
      <c r="D1771" s="89" t="str">
        <f t="shared" si="258"/>
        <v/>
      </c>
      <c r="E1771" s="91" t="str">
        <f t="shared" si="259"/>
        <v/>
      </c>
      <c r="F1771" s="92" t="str">
        <f t="shared" si="260"/>
        <v/>
      </c>
      <c r="G1771" s="212" t="str">
        <f t="shared" si="261"/>
        <v/>
      </c>
      <c r="H1771" s="92">
        <f>IF(OR(ERR=FALSE,AND(F1771="",G1771="")),0,IF($C$12="D",$H$13+SUM($F$14:F1771)-SUM($G$14:G1771),$H$13-SUM($F$14:F1771)+SUM($G$14:G1771)))</f>
        <v>0</v>
      </c>
      <c r="I1771" s="7"/>
    </row>
    <row r="1772" spans="1:9">
      <c r="A1772" s="89">
        <f t="shared" si="262"/>
        <v>1759</v>
      </c>
      <c r="B1772" s="185" t="str">
        <f t="shared" si="256"/>
        <v/>
      </c>
      <c r="C1772" s="90" t="str">
        <f t="shared" si="257"/>
        <v/>
      </c>
      <c r="D1772" s="89" t="str">
        <f t="shared" si="258"/>
        <v/>
      </c>
      <c r="E1772" s="91" t="str">
        <f t="shared" si="259"/>
        <v/>
      </c>
      <c r="F1772" s="92" t="str">
        <f t="shared" si="260"/>
        <v/>
      </c>
      <c r="G1772" s="212" t="str">
        <f t="shared" si="261"/>
        <v/>
      </c>
      <c r="H1772" s="92">
        <f>IF(OR(ERR=FALSE,AND(F1772="",G1772="")),0,IF($C$12="D",$H$13+SUM($F$14:F1772)-SUM($G$14:G1772),$H$13-SUM($F$14:F1772)+SUM($G$14:G1772)))</f>
        <v>0</v>
      </c>
      <c r="I1772" s="7"/>
    </row>
    <row r="1773" spans="1:9">
      <c r="A1773" s="89">
        <f t="shared" si="262"/>
        <v>1760</v>
      </c>
      <c r="B1773" s="185" t="str">
        <f>IF(ISERROR(VLOOKUP(A1773&amp;H$9,JU_AKUN,6,FALSE)=TRUE),"",VLOOKUP(A1773&amp;H$9,JU_AKUN,6,FALSE))</f>
        <v/>
      </c>
      <c r="C1773" s="90" t="str">
        <f>IF(ISERROR(VLOOKUP(A1773&amp;H$9,JU_AKUN,7,FALSE)=TRUE),"",VLOOKUP(A1773&amp;H$9,JU_AKUN,7,FALSE))</f>
        <v/>
      </c>
      <c r="D1773" s="89" t="str">
        <f>IF(ISERROR(VLOOKUP(A1773&amp;H$9,JU_AKUN,8,FALSE)=TRUE),"",VLOOKUP(A1773&amp;H$9,JU_AKUN,8,FALSE))</f>
        <v/>
      </c>
      <c r="E1773" s="91" t="str">
        <f>IF(ISERROR(VLOOKUP(A1773&amp;H$9,JU_AKUN,9,FALSE)=TRUE),"",VLOOKUP(A1773&amp;H$9,JU_AKUN,9,FALSE))</f>
        <v/>
      </c>
      <c r="F1773" s="92" t="str">
        <f>IF(ISERROR(VLOOKUP(A1773&amp;H$9,JU_AKUN,14,FALSE)=TRUE),"",VLOOKUP(A1773&amp;H$9,JU_AKUN,14,FALSE))</f>
        <v/>
      </c>
      <c r="G1773" s="212" t="str">
        <f>IF(ISERROR(VLOOKUP(A1773&amp;H$9,JU_AKUN,15,FALSE)=TRUE),"",VLOOKUP(A1773&amp;H$9,JU_AKUN,15,FALSE))</f>
        <v/>
      </c>
      <c r="H1773" s="92">
        <f>IF(OR(ERR=FALSE,AND(F1773="",G1773="")),0,IF($C$12="D",$H$13+SUM($F$14:F1773)-SUM($G$14:G1773),$H$13-SUM($F$14:F1773)+SUM($G$14:G1773)))</f>
        <v>0</v>
      </c>
      <c r="I1773" s="7"/>
    </row>
    <row r="1774" spans="1:9">
      <c r="A1774" s="89">
        <f t="shared" si="262"/>
        <v>1761</v>
      </c>
      <c r="B1774" s="185" t="str">
        <f>IF(ISERROR(VLOOKUP(A1774&amp;H$9,JU_AKUN,6,FALSE)=TRUE),"",VLOOKUP(A1774&amp;H$9,JU_AKUN,6,FALSE))</f>
        <v/>
      </c>
      <c r="C1774" s="90" t="str">
        <f>IF(ISERROR(VLOOKUP(A1774&amp;H$9,JU_AKUN,7,FALSE)=TRUE),"",VLOOKUP(A1774&amp;H$9,JU_AKUN,7,FALSE))</f>
        <v/>
      </c>
      <c r="D1774" s="89" t="str">
        <f>IF(ISERROR(VLOOKUP(A1774&amp;H$9,JU_AKUN,8,FALSE)=TRUE),"",VLOOKUP(A1774&amp;H$9,JU_AKUN,8,FALSE))</f>
        <v/>
      </c>
      <c r="E1774" s="91" t="str">
        <f>IF(ISERROR(VLOOKUP(A1774&amp;H$9,JU_AKUN,9,FALSE)=TRUE),"",VLOOKUP(A1774&amp;H$9,JU_AKUN,9,FALSE))</f>
        <v/>
      </c>
      <c r="F1774" s="92" t="str">
        <f>IF(ISERROR(VLOOKUP(A1774&amp;H$9,JU_AKUN,14,FALSE)=TRUE),"",VLOOKUP(A1774&amp;H$9,JU_AKUN,14,FALSE))</f>
        <v/>
      </c>
      <c r="G1774" s="212" t="str">
        <f>IF(ISERROR(VLOOKUP(A1774&amp;H$9,JU_AKUN,15,FALSE)=TRUE),"",VLOOKUP(A1774&amp;H$9,JU_AKUN,15,FALSE))</f>
        <v/>
      </c>
      <c r="H1774" s="92">
        <f>IF(OR(ERR=FALSE,AND(F1774="",G1774="")),0,IF($C$12="D",$H$13+SUM($F$14:F1774)-SUM($G$14:G1774),$H$13-SUM($F$14:F1774)+SUM($G$14:G1774)))</f>
        <v>0</v>
      </c>
      <c r="I1774" s="7"/>
    </row>
    <row r="1775" spans="1:9">
      <c r="A1775" s="89">
        <f>A1774+1</f>
        <v>1762</v>
      </c>
      <c r="B1775" s="185" t="str">
        <f t="shared" ref="B1775:B1784" si="263">IF(ISERROR(VLOOKUP(A1775&amp;H$9,JU_AKUN,6,FALSE)=TRUE),"",VLOOKUP(A1775&amp;H$9,JU_AKUN,6,FALSE))</f>
        <v/>
      </c>
      <c r="C1775" s="90" t="str">
        <f t="shared" ref="C1775:C1784" si="264">IF(ISERROR(VLOOKUP(A1775&amp;H$9,JU_AKUN,7,FALSE)=TRUE),"",VLOOKUP(A1775&amp;H$9,JU_AKUN,7,FALSE))</f>
        <v/>
      </c>
      <c r="D1775" s="89" t="str">
        <f t="shared" ref="D1775:D1784" si="265">IF(ISERROR(VLOOKUP(A1775&amp;H$9,JU_AKUN,8,FALSE)=TRUE),"",VLOOKUP(A1775&amp;H$9,JU_AKUN,8,FALSE))</f>
        <v/>
      </c>
      <c r="E1775" s="91" t="str">
        <f t="shared" ref="E1775:E1784" si="266">IF(ISERROR(VLOOKUP(A1775&amp;H$9,JU_AKUN,9,FALSE)=TRUE),"",VLOOKUP(A1775&amp;H$9,JU_AKUN,9,FALSE))</f>
        <v/>
      </c>
      <c r="F1775" s="92" t="str">
        <f t="shared" ref="F1775:F1784" si="267">IF(ISERROR(VLOOKUP(A1775&amp;H$9,JU_AKUN,14,FALSE)=TRUE),"",VLOOKUP(A1775&amp;H$9,JU_AKUN,14,FALSE))</f>
        <v/>
      </c>
      <c r="G1775" s="212" t="str">
        <f t="shared" ref="G1775:G1784" si="268">IF(ISERROR(VLOOKUP(A1775&amp;H$9,JU_AKUN,15,FALSE)=TRUE),"",VLOOKUP(A1775&amp;H$9,JU_AKUN,15,FALSE))</f>
        <v/>
      </c>
      <c r="H1775" s="92">
        <f>IF(OR(ERR=FALSE,AND(F1775="",G1775="")),0,IF($C$12="D",$H$13+SUM($F$14:F1775)-SUM($G$14:G1775),$H$13-SUM($F$14:F1775)+SUM($G$14:G1775)))</f>
        <v>0</v>
      </c>
      <c r="I1775" s="7"/>
    </row>
    <row r="1776" spans="1:9">
      <c r="A1776" s="89">
        <f t="shared" ref="A1776:A1786" si="269">A1775+1</f>
        <v>1763</v>
      </c>
      <c r="B1776" s="185" t="str">
        <f t="shared" si="263"/>
        <v/>
      </c>
      <c r="C1776" s="90" t="str">
        <f t="shared" si="264"/>
        <v/>
      </c>
      <c r="D1776" s="89" t="str">
        <f t="shared" si="265"/>
        <v/>
      </c>
      <c r="E1776" s="91" t="str">
        <f t="shared" si="266"/>
        <v/>
      </c>
      <c r="F1776" s="92" t="str">
        <f t="shared" si="267"/>
        <v/>
      </c>
      <c r="G1776" s="212" t="str">
        <f t="shared" si="268"/>
        <v/>
      </c>
      <c r="H1776" s="92">
        <f>IF(OR(ERR=FALSE,AND(F1776="",G1776="")),0,IF($C$12="D",$H$13+SUM($F$14:F1776)-SUM($G$14:G1776),$H$13-SUM($F$14:F1776)+SUM($G$14:G1776)))</f>
        <v>0</v>
      </c>
      <c r="I1776" s="7"/>
    </row>
    <row r="1777" spans="1:9">
      <c r="A1777" s="89">
        <f>A1776+1</f>
        <v>1764</v>
      </c>
      <c r="B1777" s="185" t="str">
        <f t="shared" si="263"/>
        <v/>
      </c>
      <c r="C1777" s="90" t="str">
        <f t="shared" si="264"/>
        <v/>
      </c>
      <c r="D1777" s="89" t="str">
        <f t="shared" si="265"/>
        <v/>
      </c>
      <c r="E1777" s="91" t="str">
        <f t="shared" si="266"/>
        <v/>
      </c>
      <c r="F1777" s="92" t="str">
        <f t="shared" si="267"/>
        <v/>
      </c>
      <c r="G1777" s="212" t="str">
        <f t="shared" si="268"/>
        <v/>
      </c>
      <c r="H1777" s="92">
        <f>IF(OR(ERR=FALSE,AND(F1777="",G1777="")),0,IF($C$12="D",$H$13+SUM($F$14:F1777)-SUM($G$14:G1777),$H$13-SUM($F$14:F1777)+SUM($G$14:G1777)))</f>
        <v>0</v>
      </c>
      <c r="I1777" s="7"/>
    </row>
    <row r="1778" spans="1:9">
      <c r="A1778" s="89">
        <f t="shared" si="269"/>
        <v>1765</v>
      </c>
      <c r="B1778" s="185" t="str">
        <f t="shared" si="263"/>
        <v/>
      </c>
      <c r="C1778" s="90" t="str">
        <f t="shared" si="264"/>
        <v/>
      </c>
      <c r="D1778" s="89" t="str">
        <f t="shared" si="265"/>
        <v/>
      </c>
      <c r="E1778" s="91" t="str">
        <f t="shared" si="266"/>
        <v/>
      </c>
      <c r="F1778" s="92" t="str">
        <f t="shared" si="267"/>
        <v/>
      </c>
      <c r="G1778" s="212" t="str">
        <f t="shared" si="268"/>
        <v/>
      </c>
      <c r="H1778" s="92">
        <f>IF(OR(ERR=FALSE,AND(F1778="",G1778="")),0,IF($C$12="D",$H$13+SUM($F$14:F1778)-SUM($G$14:G1778),$H$13-SUM($F$14:F1778)+SUM($G$14:G1778)))</f>
        <v>0</v>
      </c>
      <c r="I1778" s="7"/>
    </row>
    <row r="1779" spans="1:9">
      <c r="A1779" s="89">
        <f>A1778+1</f>
        <v>1766</v>
      </c>
      <c r="B1779" s="185" t="str">
        <f t="shared" si="263"/>
        <v/>
      </c>
      <c r="C1779" s="90" t="str">
        <f t="shared" si="264"/>
        <v/>
      </c>
      <c r="D1779" s="89" t="str">
        <f t="shared" si="265"/>
        <v/>
      </c>
      <c r="E1779" s="91" t="str">
        <f t="shared" si="266"/>
        <v/>
      </c>
      <c r="F1779" s="92" t="str">
        <f t="shared" si="267"/>
        <v/>
      </c>
      <c r="G1779" s="212" t="str">
        <f t="shared" si="268"/>
        <v/>
      </c>
      <c r="H1779" s="92">
        <f>IF(OR(ERR=FALSE,AND(F1779="",G1779="")),0,IF($C$12="D",$H$13+SUM($F$14:F1779)-SUM($G$14:G1779),$H$13-SUM($F$14:F1779)+SUM($G$14:G1779)))</f>
        <v>0</v>
      </c>
      <c r="I1779" s="7"/>
    </row>
    <row r="1780" spans="1:9">
      <c r="A1780" s="89">
        <f t="shared" si="269"/>
        <v>1767</v>
      </c>
      <c r="B1780" s="185" t="str">
        <f t="shared" si="263"/>
        <v/>
      </c>
      <c r="C1780" s="90" t="str">
        <f t="shared" si="264"/>
        <v/>
      </c>
      <c r="D1780" s="89" t="str">
        <f t="shared" si="265"/>
        <v/>
      </c>
      <c r="E1780" s="91" t="str">
        <f t="shared" si="266"/>
        <v/>
      </c>
      <c r="F1780" s="92" t="str">
        <f t="shared" si="267"/>
        <v/>
      </c>
      <c r="G1780" s="212" t="str">
        <f t="shared" si="268"/>
        <v/>
      </c>
      <c r="H1780" s="92">
        <f>IF(OR(ERR=FALSE,AND(F1780="",G1780="")),0,IF($C$12="D",$H$13+SUM($F$14:F1780)-SUM($G$14:G1780),$H$13-SUM($F$14:F1780)+SUM($G$14:G1780)))</f>
        <v>0</v>
      </c>
      <c r="I1780" s="7"/>
    </row>
    <row r="1781" spans="1:9">
      <c r="A1781" s="89">
        <f t="shared" si="269"/>
        <v>1768</v>
      </c>
      <c r="B1781" s="185" t="str">
        <f t="shared" si="263"/>
        <v/>
      </c>
      <c r="C1781" s="90" t="str">
        <f t="shared" si="264"/>
        <v/>
      </c>
      <c r="D1781" s="89" t="str">
        <f t="shared" si="265"/>
        <v/>
      </c>
      <c r="E1781" s="91" t="str">
        <f t="shared" si="266"/>
        <v/>
      </c>
      <c r="F1781" s="92" t="str">
        <f t="shared" si="267"/>
        <v/>
      </c>
      <c r="G1781" s="212" t="str">
        <f t="shared" si="268"/>
        <v/>
      </c>
      <c r="H1781" s="92">
        <f>IF(OR(ERR=FALSE,AND(F1781="",G1781="")),0,IF($C$12="D",$H$13+SUM($F$14:F1781)-SUM($G$14:G1781),$H$13-SUM($F$14:F1781)+SUM($G$14:G1781)))</f>
        <v>0</v>
      </c>
      <c r="I1781" s="7"/>
    </row>
    <row r="1782" spans="1:9">
      <c r="A1782" s="89">
        <f t="shared" si="269"/>
        <v>1769</v>
      </c>
      <c r="B1782" s="185" t="str">
        <f t="shared" si="263"/>
        <v/>
      </c>
      <c r="C1782" s="90" t="str">
        <f t="shared" si="264"/>
        <v/>
      </c>
      <c r="D1782" s="89" t="str">
        <f t="shared" si="265"/>
        <v/>
      </c>
      <c r="E1782" s="91" t="str">
        <f t="shared" si="266"/>
        <v/>
      </c>
      <c r="F1782" s="92" t="str">
        <f t="shared" si="267"/>
        <v/>
      </c>
      <c r="G1782" s="212" t="str">
        <f t="shared" si="268"/>
        <v/>
      </c>
      <c r="H1782" s="92">
        <f>IF(OR(ERR=FALSE,AND(F1782="",G1782="")),0,IF($C$12="D",$H$13+SUM($F$14:F1782)-SUM($G$14:G1782),$H$13-SUM($F$14:F1782)+SUM($G$14:G1782)))</f>
        <v>0</v>
      </c>
      <c r="I1782" s="7"/>
    </row>
    <row r="1783" spans="1:9">
      <c r="A1783" s="89">
        <f t="shared" si="269"/>
        <v>1770</v>
      </c>
      <c r="B1783" s="185" t="str">
        <f t="shared" si="263"/>
        <v/>
      </c>
      <c r="C1783" s="90" t="str">
        <f t="shared" si="264"/>
        <v/>
      </c>
      <c r="D1783" s="89" t="str">
        <f t="shared" si="265"/>
        <v/>
      </c>
      <c r="E1783" s="91" t="str">
        <f t="shared" si="266"/>
        <v/>
      </c>
      <c r="F1783" s="92" t="str">
        <f t="shared" si="267"/>
        <v/>
      </c>
      <c r="G1783" s="212" t="str">
        <f t="shared" si="268"/>
        <v/>
      </c>
      <c r="H1783" s="92">
        <f>IF(OR(ERR=FALSE,AND(F1783="",G1783="")),0,IF($C$12="D",$H$13+SUM($F$14:F1783)-SUM($G$14:G1783),$H$13-SUM($F$14:F1783)+SUM($G$14:G1783)))</f>
        <v>0</v>
      </c>
      <c r="I1783" s="7"/>
    </row>
    <row r="1784" spans="1:9">
      <c r="A1784" s="89">
        <f t="shared" si="269"/>
        <v>1771</v>
      </c>
      <c r="B1784" s="185" t="str">
        <f t="shared" si="263"/>
        <v/>
      </c>
      <c r="C1784" s="90" t="str">
        <f t="shared" si="264"/>
        <v/>
      </c>
      <c r="D1784" s="89" t="str">
        <f t="shared" si="265"/>
        <v/>
      </c>
      <c r="E1784" s="91" t="str">
        <f t="shared" si="266"/>
        <v/>
      </c>
      <c r="F1784" s="92" t="str">
        <f t="shared" si="267"/>
        <v/>
      </c>
      <c r="G1784" s="212" t="str">
        <f t="shared" si="268"/>
        <v/>
      </c>
      <c r="H1784" s="92">
        <f>IF(OR(ERR=FALSE,AND(F1784="",G1784="")),0,IF($C$12="D",$H$13+SUM($F$14:F1784)-SUM($G$14:G1784),$H$13-SUM($F$14:F1784)+SUM($G$14:G1784)))</f>
        <v>0</v>
      </c>
      <c r="I1784" s="7"/>
    </row>
    <row r="1785" spans="1:9">
      <c r="A1785" s="89">
        <f t="shared" si="269"/>
        <v>1772</v>
      </c>
      <c r="B1785" s="185" t="str">
        <f>IF(ISERROR(VLOOKUP(A1785&amp;H$9,JU_AKUN,6,FALSE)=TRUE),"",VLOOKUP(A1785&amp;H$9,JU_AKUN,6,FALSE))</f>
        <v/>
      </c>
      <c r="C1785" s="90" t="str">
        <f>IF(ISERROR(VLOOKUP(A1785&amp;H$9,JU_AKUN,7,FALSE)=TRUE),"",VLOOKUP(A1785&amp;H$9,JU_AKUN,7,FALSE))</f>
        <v/>
      </c>
      <c r="D1785" s="89" t="str">
        <f>IF(ISERROR(VLOOKUP(A1785&amp;H$9,JU_AKUN,8,FALSE)=TRUE),"",VLOOKUP(A1785&amp;H$9,JU_AKUN,8,FALSE))</f>
        <v/>
      </c>
      <c r="E1785" s="91" t="str">
        <f>IF(ISERROR(VLOOKUP(A1785&amp;H$9,JU_AKUN,9,FALSE)=TRUE),"",VLOOKUP(A1785&amp;H$9,JU_AKUN,9,FALSE))</f>
        <v/>
      </c>
      <c r="F1785" s="92" t="str">
        <f>IF(ISERROR(VLOOKUP(A1785&amp;H$9,JU_AKUN,14,FALSE)=TRUE),"",VLOOKUP(A1785&amp;H$9,JU_AKUN,14,FALSE))</f>
        <v/>
      </c>
      <c r="G1785" s="212" t="str">
        <f>IF(ISERROR(VLOOKUP(A1785&amp;H$9,JU_AKUN,15,FALSE)=TRUE),"",VLOOKUP(A1785&amp;H$9,JU_AKUN,15,FALSE))</f>
        <v/>
      </c>
      <c r="H1785" s="92">
        <f>IF(OR(ERR=FALSE,AND(F1785="",G1785="")),0,IF($C$12="D",$H$13+SUM($F$14:F1785)-SUM($G$14:G1785),$H$13-SUM($F$14:F1785)+SUM($G$14:G1785)))</f>
        <v>0</v>
      </c>
      <c r="I1785" s="7"/>
    </row>
    <row r="1786" spans="1:9">
      <c r="A1786" s="89">
        <f t="shared" si="269"/>
        <v>1773</v>
      </c>
      <c r="B1786" s="185" t="str">
        <f>IF(ISERROR(VLOOKUP(A1786&amp;H$9,JU_AKUN,6,FALSE)=TRUE),"",VLOOKUP(A1786&amp;H$9,JU_AKUN,6,FALSE))</f>
        <v/>
      </c>
      <c r="C1786" s="90" t="str">
        <f>IF(ISERROR(VLOOKUP(A1786&amp;H$9,JU_AKUN,7,FALSE)=TRUE),"",VLOOKUP(A1786&amp;H$9,JU_AKUN,7,FALSE))</f>
        <v/>
      </c>
      <c r="D1786" s="89" t="str">
        <f>IF(ISERROR(VLOOKUP(A1786&amp;H$9,JU_AKUN,8,FALSE)=TRUE),"",VLOOKUP(A1786&amp;H$9,JU_AKUN,8,FALSE))</f>
        <v/>
      </c>
      <c r="E1786" s="91" t="str">
        <f>IF(ISERROR(VLOOKUP(A1786&amp;H$9,JU_AKUN,9,FALSE)=TRUE),"",VLOOKUP(A1786&amp;H$9,JU_AKUN,9,FALSE))</f>
        <v/>
      </c>
      <c r="F1786" s="92" t="str">
        <f>IF(ISERROR(VLOOKUP(A1786&amp;H$9,JU_AKUN,14,FALSE)=TRUE),"",VLOOKUP(A1786&amp;H$9,JU_AKUN,14,FALSE))</f>
        <v/>
      </c>
      <c r="G1786" s="212" t="str">
        <f>IF(ISERROR(VLOOKUP(A1786&amp;H$9,JU_AKUN,15,FALSE)=TRUE),"",VLOOKUP(A1786&amp;H$9,JU_AKUN,15,FALSE))</f>
        <v/>
      </c>
      <c r="H1786" s="92">
        <f>IF(OR(ERR=FALSE,AND(F1786="",G1786="")),0,IF($C$12="D",$H$13+SUM($F$14:F1786)-SUM($G$14:G1786),$H$13-SUM($F$14:F1786)+SUM($G$14:G1786)))</f>
        <v>0</v>
      </c>
      <c r="I1786" s="7"/>
    </row>
    <row r="1787" spans="1:9">
      <c r="A1787" s="89">
        <f>A1786+1</f>
        <v>1774</v>
      </c>
      <c r="B1787" s="185" t="str">
        <f t="shared" ref="B1787:B1796" si="270">IF(ISERROR(VLOOKUP(A1787&amp;H$9,JU_AKUN,6,FALSE)=TRUE),"",VLOOKUP(A1787&amp;H$9,JU_AKUN,6,FALSE))</f>
        <v/>
      </c>
      <c r="C1787" s="90" t="str">
        <f t="shared" ref="C1787:C1796" si="271">IF(ISERROR(VLOOKUP(A1787&amp;H$9,JU_AKUN,7,FALSE)=TRUE),"",VLOOKUP(A1787&amp;H$9,JU_AKUN,7,FALSE))</f>
        <v/>
      </c>
      <c r="D1787" s="89" t="str">
        <f t="shared" ref="D1787:D1796" si="272">IF(ISERROR(VLOOKUP(A1787&amp;H$9,JU_AKUN,8,FALSE)=TRUE),"",VLOOKUP(A1787&amp;H$9,JU_AKUN,8,FALSE))</f>
        <v/>
      </c>
      <c r="E1787" s="91" t="str">
        <f t="shared" ref="E1787:E1796" si="273">IF(ISERROR(VLOOKUP(A1787&amp;H$9,JU_AKUN,9,FALSE)=TRUE),"",VLOOKUP(A1787&amp;H$9,JU_AKUN,9,FALSE))</f>
        <v/>
      </c>
      <c r="F1787" s="92" t="str">
        <f t="shared" ref="F1787:F1796" si="274">IF(ISERROR(VLOOKUP(A1787&amp;H$9,JU_AKUN,14,FALSE)=TRUE),"",VLOOKUP(A1787&amp;H$9,JU_AKUN,14,FALSE))</f>
        <v/>
      </c>
      <c r="G1787" s="212" t="str">
        <f t="shared" ref="G1787:G1796" si="275">IF(ISERROR(VLOOKUP(A1787&amp;H$9,JU_AKUN,15,FALSE)=TRUE),"",VLOOKUP(A1787&amp;H$9,JU_AKUN,15,FALSE))</f>
        <v/>
      </c>
      <c r="H1787" s="92">
        <f>IF(OR(ERR=FALSE,AND(F1787="",G1787="")),0,IF($C$12="D",$H$13+SUM($F$14:F1787)-SUM($G$14:G1787),$H$13-SUM($F$14:F1787)+SUM($G$14:G1787)))</f>
        <v>0</v>
      </c>
      <c r="I1787" s="7"/>
    </row>
    <row r="1788" spans="1:9">
      <c r="A1788" s="89">
        <f t="shared" ref="A1788:A1851" si="276">A1787+1</f>
        <v>1775</v>
      </c>
      <c r="B1788" s="185" t="str">
        <f t="shared" si="270"/>
        <v/>
      </c>
      <c r="C1788" s="90" t="str">
        <f t="shared" si="271"/>
        <v/>
      </c>
      <c r="D1788" s="89" t="str">
        <f t="shared" si="272"/>
        <v/>
      </c>
      <c r="E1788" s="91" t="str">
        <f t="shared" si="273"/>
        <v/>
      </c>
      <c r="F1788" s="92" t="str">
        <f t="shared" si="274"/>
        <v/>
      </c>
      <c r="G1788" s="212" t="str">
        <f t="shared" si="275"/>
        <v/>
      </c>
      <c r="H1788" s="92">
        <f>IF(OR(ERR=FALSE,AND(F1788="",G1788="")),0,IF($C$12="D",$H$13+SUM($F$14:F1788)-SUM($G$14:G1788),$H$13-SUM($F$14:F1788)+SUM($G$14:G1788)))</f>
        <v>0</v>
      </c>
      <c r="I1788" s="7"/>
    </row>
    <row r="1789" spans="1:9">
      <c r="A1789" s="89">
        <f>A1788+1</f>
        <v>1776</v>
      </c>
      <c r="B1789" s="185" t="str">
        <f t="shared" si="270"/>
        <v/>
      </c>
      <c r="C1789" s="90" t="str">
        <f t="shared" si="271"/>
        <v/>
      </c>
      <c r="D1789" s="89" t="str">
        <f t="shared" si="272"/>
        <v/>
      </c>
      <c r="E1789" s="91" t="str">
        <f t="shared" si="273"/>
        <v/>
      </c>
      <c r="F1789" s="92" t="str">
        <f t="shared" si="274"/>
        <v/>
      </c>
      <c r="G1789" s="212" t="str">
        <f t="shared" si="275"/>
        <v/>
      </c>
      <c r="H1789" s="92">
        <f>IF(OR(ERR=FALSE,AND(F1789="",G1789="")),0,IF($C$12="D",$H$13+SUM($F$14:F1789)-SUM($G$14:G1789),$H$13-SUM($F$14:F1789)+SUM($G$14:G1789)))</f>
        <v>0</v>
      </c>
      <c r="I1789" s="7"/>
    </row>
    <row r="1790" spans="1:9">
      <c r="A1790" s="89">
        <f t="shared" si="276"/>
        <v>1777</v>
      </c>
      <c r="B1790" s="185" t="str">
        <f t="shared" si="270"/>
        <v/>
      </c>
      <c r="C1790" s="90" t="str">
        <f t="shared" si="271"/>
        <v/>
      </c>
      <c r="D1790" s="89" t="str">
        <f t="shared" si="272"/>
        <v/>
      </c>
      <c r="E1790" s="91" t="str">
        <f t="shared" si="273"/>
        <v/>
      </c>
      <c r="F1790" s="92" t="str">
        <f t="shared" si="274"/>
        <v/>
      </c>
      <c r="G1790" s="212" t="str">
        <f t="shared" si="275"/>
        <v/>
      </c>
      <c r="H1790" s="92">
        <f>IF(OR(ERR=FALSE,AND(F1790="",G1790="")),0,IF($C$12="D",$H$13+SUM($F$14:F1790)-SUM($G$14:G1790),$H$13-SUM($F$14:F1790)+SUM($G$14:G1790)))</f>
        <v>0</v>
      </c>
      <c r="I1790" s="7"/>
    </row>
    <row r="1791" spans="1:9">
      <c r="A1791" s="89">
        <f>A1790+1</f>
        <v>1778</v>
      </c>
      <c r="B1791" s="185" t="str">
        <f t="shared" si="270"/>
        <v/>
      </c>
      <c r="C1791" s="90" t="str">
        <f t="shared" si="271"/>
        <v/>
      </c>
      <c r="D1791" s="89" t="str">
        <f t="shared" si="272"/>
        <v/>
      </c>
      <c r="E1791" s="91" t="str">
        <f t="shared" si="273"/>
        <v/>
      </c>
      <c r="F1791" s="92" t="str">
        <f t="shared" si="274"/>
        <v/>
      </c>
      <c r="G1791" s="212" t="str">
        <f t="shared" si="275"/>
        <v/>
      </c>
      <c r="H1791" s="92">
        <f>IF(OR(ERR=FALSE,AND(F1791="",G1791="")),0,IF($C$12="D",$H$13+SUM($F$14:F1791)-SUM($G$14:G1791),$H$13-SUM($F$14:F1791)+SUM($G$14:G1791)))</f>
        <v>0</v>
      </c>
      <c r="I1791" s="7"/>
    </row>
    <row r="1792" spans="1:9">
      <c r="A1792" s="89">
        <f t="shared" si="276"/>
        <v>1779</v>
      </c>
      <c r="B1792" s="185" t="str">
        <f t="shared" si="270"/>
        <v/>
      </c>
      <c r="C1792" s="90" t="str">
        <f t="shared" si="271"/>
        <v/>
      </c>
      <c r="D1792" s="89" t="str">
        <f t="shared" si="272"/>
        <v/>
      </c>
      <c r="E1792" s="91" t="str">
        <f t="shared" si="273"/>
        <v/>
      </c>
      <c r="F1792" s="92" t="str">
        <f t="shared" si="274"/>
        <v/>
      </c>
      <c r="G1792" s="212" t="str">
        <f t="shared" si="275"/>
        <v/>
      </c>
      <c r="H1792" s="92">
        <f>IF(OR(ERR=FALSE,AND(F1792="",G1792="")),0,IF($C$12="D",$H$13+SUM($F$14:F1792)-SUM($G$14:G1792),$H$13-SUM($F$14:F1792)+SUM($G$14:G1792)))</f>
        <v>0</v>
      </c>
      <c r="I1792" s="7"/>
    </row>
    <row r="1793" spans="1:9">
      <c r="A1793" s="89">
        <f t="shared" si="276"/>
        <v>1780</v>
      </c>
      <c r="B1793" s="185" t="str">
        <f t="shared" si="270"/>
        <v/>
      </c>
      <c r="C1793" s="90" t="str">
        <f t="shared" si="271"/>
        <v/>
      </c>
      <c r="D1793" s="89" t="str">
        <f t="shared" si="272"/>
        <v/>
      </c>
      <c r="E1793" s="91" t="str">
        <f t="shared" si="273"/>
        <v/>
      </c>
      <c r="F1793" s="92" t="str">
        <f t="shared" si="274"/>
        <v/>
      </c>
      <c r="G1793" s="212" t="str">
        <f t="shared" si="275"/>
        <v/>
      </c>
      <c r="H1793" s="92">
        <f>IF(OR(ERR=FALSE,AND(F1793="",G1793="")),0,IF($C$12="D",$H$13+SUM($F$14:F1793)-SUM($G$14:G1793),$H$13-SUM($F$14:F1793)+SUM($G$14:G1793)))</f>
        <v>0</v>
      </c>
      <c r="I1793" s="7"/>
    </row>
    <row r="1794" spans="1:9">
      <c r="A1794" s="89">
        <f t="shared" si="276"/>
        <v>1781</v>
      </c>
      <c r="B1794" s="185" t="str">
        <f t="shared" si="270"/>
        <v/>
      </c>
      <c r="C1794" s="90" t="str">
        <f t="shared" si="271"/>
        <v/>
      </c>
      <c r="D1794" s="89" t="str">
        <f t="shared" si="272"/>
        <v/>
      </c>
      <c r="E1794" s="91" t="str">
        <f t="shared" si="273"/>
        <v/>
      </c>
      <c r="F1794" s="92" t="str">
        <f t="shared" si="274"/>
        <v/>
      </c>
      <c r="G1794" s="212" t="str">
        <f t="shared" si="275"/>
        <v/>
      </c>
      <c r="H1794" s="92">
        <f>IF(OR(ERR=FALSE,AND(F1794="",G1794="")),0,IF($C$12="D",$H$13+SUM($F$14:F1794)-SUM($G$14:G1794),$H$13-SUM($F$14:F1794)+SUM($G$14:G1794)))</f>
        <v>0</v>
      </c>
      <c r="I1794" s="7"/>
    </row>
    <row r="1795" spans="1:9">
      <c r="A1795" s="89">
        <f t="shared" si="276"/>
        <v>1782</v>
      </c>
      <c r="B1795" s="185" t="str">
        <f t="shared" si="270"/>
        <v/>
      </c>
      <c r="C1795" s="90" t="str">
        <f t="shared" si="271"/>
        <v/>
      </c>
      <c r="D1795" s="89" t="str">
        <f t="shared" si="272"/>
        <v/>
      </c>
      <c r="E1795" s="91" t="str">
        <f t="shared" si="273"/>
        <v/>
      </c>
      <c r="F1795" s="92" t="str">
        <f t="shared" si="274"/>
        <v/>
      </c>
      <c r="G1795" s="212" t="str">
        <f t="shared" si="275"/>
        <v/>
      </c>
      <c r="H1795" s="92">
        <f>IF(OR(ERR=FALSE,AND(F1795="",G1795="")),0,IF($C$12="D",$H$13+SUM($F$14:F1795)-SUM($G$14:G1795),$H$13-SUM($F$14:F1795)+SUM($G$14:G1795)))</f>
        <v>0</v>
      </c>
      <c r="I1795" s="7"/>
    </row>
    <row r="1796" spans="1:9">
      <c r="A1796" s="89">
        <f t="shared" si="276"/>
        <v>1783</v>
      </c>
      <c r="B1796" s="185" t="str">
        <f t="shared" si="270"/>
        <v/>
      </c>
      <c r="C1796" s="90" t="str">
        <f t="shared" si="271"/>
        <v/>
      </c>
      <c r="D1796" s="89" t="str">
        <f t="shared" si="272"/>
        <v/>
      </c>
      <c r="E1796" s="91" t="str">
        <f t="shared" si="273"/>
        <v/>
      </c>
      <c r="F1796" s="92" t="str">
        <f t="shared" si="274"/>
        <v/>
      </c>
      <c r="G1796" s="212" t="str">
        <f t="shared" si="275"/>
        <v/>
      </c>
      <c r="H1796" s="92">
        <f>IF(OR(ERR=FALSE,AND(F1796="",G1796="")),0,IF($C$12="D",$H$13+SUM($F$14:F1796)-SUM($G$14:G1796),$H$13-SUM($F$14:F1796)+SUM($G$14:G1796)))</f>
        <v>0</v>
      </c>
      <c r="I1796" s="7"/>
    </row>
    <row r="1797" spans="1:9">
      <c r="A1797" s="89">
        <f t="shared" si="276"/>
        <v>1784</v>
      </c>
      <c r="B1797" s="185" t="str">
        <f t="shared" ref="B1797:B1860" si="277">IF(ISERROR(VLOOKUP(A1797&amp;H$9,JU_AKUN,6,FALSE)=TRUE),"",VLOOKUP(A1797&amp;H$9,JU_AKUN,6,FALSE))</f>
        <v/>
      </c>
      <c r="C1797" s="90" t="str">
        <f t="shared" ref="C1797:C1860" si="278">IF(ISERROR(VLOOKUP(A1797&amp;H$9,JU_AKUN,7,FALSE)=TRUE),"",VLOOKUP(A1797&amp;H$9,JU_AKUN,7,FALSE))</f>
        <v/>
      </c>
      <c r="D1797" s="89" t="str">
        <f t="shared" ref="D1797:D1860" si="279">IF(ISERROR(VLOOKUP(A1797&amp;H$9,JU_AKUN,8,FALSE)=TRUE),"",VLOOKUP(A1797&amp;H$9,JU_AKUN,8,FALSE))</f>
        <v/>
      </c>
      <c r="E1797" s="91" t="str">
        <f t="shared" ref="E1797:E1860" si="280">IF(ISERROR(VLOOKUP(A1797&amp;H$9,JU_AKUN,9,FALSE)=TRUE),"",VLOOKUP(A1797&amp;H$9,JU_AKUN,9,FALSE))</f>
        <v/>
      </c>
      <c r="F1797" s="92" t="str">
        <f t="shared" ref="F1797:F1860" si="281">IF(ISERROR(VLOOKUP(A1797&amp;H$9,JU_AKUN,14,FALSE)=TRUE),"",VLOOKUP(A1797&amp;H$9,JU_AKUN,14,FALSE))</f>
        <v/>
      </c>
      <c r="G1797" s="212" t="str">
        <f t="shared" ref="G1797:G1860" si="282">IF(ISERROR(VLOOKUP(A1797&amp;H$9,JU_AKUN,15,FALSE)=TRUE),"",VLOOKUP(A1797&amp;H$9,JU_AKUN,15,FALSE))</f>
        <v/>
      </c>
      <c r="H1797" s="92">
        <f>IF(OR(ERR=FALSE,AND(F1797="",G1797="")),0,IF($C$12="D",$H$13+SUM($F$14:F1797)-SUM($G$14:G1797),$H$13-SUM($F$14:F1797)+SUM($G$14:G1797)))</f>
        <v>0</v>
      </c>
      <c r="I1797" s="7"/>
    </row>
    <row r="1798" spans="1:9">
      <c r="A1798" s="89">
        <f t="shared" si="276"/>
        <v>1785</v>
      </c>
      <c r="B1798" s="185" t="str">
        <f t="shared" si="277"/>
        <v/>
      </c>
      <c r="C1798" s="90" t="str">
        <f t="shared" si="278"/>
        <v/>
      </c>
      <c r="D1798" s="89" t="str">
        <f t="shared" si="279"/>
        <v/>
      </c>
      <c r="E1798" s="91" t="str">
        <f t="shared" si="280"/>
        <v/>
      </c>
      <c r="F1798" s="92" t="str">
        <f t="shared" si="281"/>
        <v/>
      </c>
      <c r="G1798" s="212" t="str">
        <f t="shared" si="282"/>
        <v/>
      </c>
      <c r="H1798" s="92">
        <f>IF(OR(ERR=FALSE,AND(F1798="",G1798="")),0,IF($C$12="D",$H$13+SUM($F$14:F1798)-SUM($G$14:G1798),$H$13-SUM($F$14:F1798)+SUM($G$14:G1798)))</f>
        <v>0</v>
      </c>
      <c r="I1798" s="7"/>
    </row>
    <row r="1799" spans="1:9">
      <c r="A1799" s="89">
        <f t="shared" si="276"/>
        <v>1786</v>
      </c>
      <c r="B1799" s="185" t="str">
        <f t="shared" si="277"/>
        <v/>
      </c>
      <c r="C1799" s="90" t="str">
        <f t="shared" si="278"/>
        <v/>
      </c>
      <c r="D1799" s="89" t="str">
        <f t="shared" si="279"/>
        <v/>
      </c>
      <c r="E1799" s="91" t="str">
        <f t="shared" si="280"/>
        <v/>
      </c>
      <c r="F1799" s="92" t="str">
        <f t="shared" si="281"/>
        <v/>
      </c>
      <c r="G1799" s="212" t="str">
        <f t="shared" si="282"/>
        <v/>
      </c>
      <c r="H1799" s="92">
        <f>IF(OR(ERR=FALSE,AND(F1799="",G1799="")),0,IF($C$12="D",$H$13+SUM($F$14:F1799)-SUM($G$14:G1799),$H$13-SUM($F$14:F1799)+SUM($G$14:G1799)))</f>
        <v>0</v>
      </c>
      <c r="I1799" s="7"/>
    </row>
    <row r="1800" spans="1:9">
      <c r="A1800" s="89">
        <f t="shared" si="276"/>
        <v>1787</v>
      </c>
      <c r="B1800" s="185" t="str">
        <f t="shared" si="277"/>
        <v/>
      </c>
      <c r="C1800" s="90" t="str">
        <f t="shared" si="278"/>
        <v/>
      </c>
      <c r="D1800" s="89" t="str">
        <f t="shared" si="279"/>
        <v/>
      </c>
      <c r="E1800" s="91" t="str">
        <f t="shared" si="280"/>
        <v/>
      </c>
      <c r="F1800" s="92" t="str">
        <f t="shared" si="281"/>
        <v/>
      </c>
      <c r="G1800" s="212" t="str">
        <f t="shared" si="282"/>
        <v/>
      </c>
      <c r="H1800" s="92">
        <f>IF(OR(ERR=FALSE,AND(F1800="",G1800="")),0,IF($C$12="D",$H$13+SUM($F$14:F1800)-SUM($G$14:G1800),$H$13-SUM($F$14:F1800)+SUM($G$14:G1800)))</f>
        <v>0</v>
      </c>
      <c r="I1800" s="7"/>
    </row>
    <row r="1801" spans="1:9">
      <c r="A1801" s="89">
        <f t="shared" si="276"/>
        <v>1788</v>
      </c>
      <c r="B1801" s="185" t="str">
        <f t="shared" si="277"/>
        <v/>
      </c>
      <c r="C1801" s="90" t="str">
        <f t="shared" si="278"/>
        <v/>
      </c>
      <c r="D1801" s="89" t="str">
        <f t="shared" si="279"/>
        <v/>
      </c>
      <c r="E1801" s="91" t="str">
        <f t="shared" si="280"/>
        <v/>
      </c>
      <c r="F1801" s="92" t="str">
        <f t="shared" si="281"/>
        <v/>
      </c>
      <c r="G1801" s="212" t="str">
        <f t="shared" si="282"/>
        <v/>
      </c>
      <c r="H1801" s="92">
        <f>IF(OR(ERR=FALSE,AND(F1801="",G1801="")),0,IF($C$12="D",$H$13+SUM($F$14:F1801)-SUM($G$14:G1801),$H$13-SUM($F$14:F1801)+SUM($G$14:G1801)))</f>
        <v>0</v>
      </c>
      <c r="I1801" s="7"/>
    </row>
    <row r="1802" spans="1:9">
      <c r="A1802" s="89">
        <f t="shared" si="276"/>
        <v>1789</v>
      </c>
      <c r="B1802" s="185" t="str">
        <f t="shared" si="277"/>
        <v/>
      </c>
      <c r="C1802" s="90" t="str">
        <f t="shared" si="278"/>
        <v/>
      </c>
      <c r="D1802" s="89" t="str">
        <f t="shared" si="279"/>
        <v/>
      </c>
      <c r="E1802" s="91" t="str">
        <f t="shared" si="280"/>
        <v/>
      </c>
      <c r="F1802" s="92" t="str">
        <f t="shared" si="281"/>
        <v/>
      </c>
      <c r="G1802" s="212" t="str">
        <f t="shared" si="282"/>
        <v/>
      </c>
      <c r="H1802" s="92">
        <f>IF(OR(ERR=FALSE,AND(F1802="",G1802="")),0,IF($C$12="D",$H$13+SUM($F$14:F1802)-SUM($G$14:G1802),$H$13-SUM($F$14:F1802)+SUM($G$14:G1802)))</f>
        <v>0</v>
      </c>
      <c r="I1802" s="7"/>
    </row>
    <row r="1803" spans="1:9">
      <c r="A1803" s="89">
        <f t="shared" si="276"/>
        <v>1790</v>
      </c>
      <c r="B1803" s="185" t="str">
        <f t="shared" si="277"/>
        <v/>
      </c>
      <c r="C1803" s="90" t="str">
        <f t="shared" si="278"/>
        <v/>
      </c>
      <c r="D1803" s="89" t="str">
        <f t="shared" si="279"/>
        <v/>
      </c>
      <c r="E1803" s="91" t="str">
        <f t="shared" si="280"/>
        <v/>
      </c>
      <c r="F1803" s="92" t="str">
        <f t="shared" si="281"/>
        <v/>
      </c>
      <c r="G1803" s="212" t="str">
        <f t="shared" si="282"/>
        <v/>
      </c>
      <c r="H1803" s="92">
        <f>IF(OR(ERR=FALSE,AND(F1803="",G1803="")),0,IF($C$12="D",$H$13+SUM($F$14:F1803)-SUM($G$14:G1803),$H$13-SUM($F$14:F1803)+SUM($G$14:G1803)))</f>
        <v>0</v>
      </c>
      <c r="I1803" s="7"/>
    </row>
    <row r="1804" spans="1:9">
      <c r="A1804" s="89">
        <f t="shared" si="276"/>
        <v>1791</v>
      </c>
      <c r="B1804" s="185" t="str">
        <f t="shared" si="277"/>
        <v/>
      </c>
      <c r="C1804" s="90" t="str">
        <f t="shared" si="278"/>
        <v/>
      </c>
      <c r="D1804" s="89" t="str">
        <f t="shared" si="279"/>
        <v/>
      </c>
      <c r="E1804" s="91" t="str">
        <f t="shared" si="280"/>
        <v/>
      </c>
      <c r="F1804" s="92" t="str">
        <f t="shared" si="281"/>
        <v/>
      </c>
      <c r="G1804" s="212" t="str">
        <f t="shared" si="282"/>
        <v/>
      </c>
      <c r="H1804" s="92">
        <f>IF(OR(ERR=FALSE,AND(F1804="",G1804="")),0,IF($C$12="D",$H$13+SUM($F$14:F1804)-SUM($G$14:G1804),$H$13-SUM($F$14:F1804)+SUM($G$14:G1804)))</f>
        <v>0</v>
      </c>
      <c r="I1804" s="7"/>
    </row>
    <row r="1805" spans="1:9">
      <c r="A1805" s="89">
        <f t="shared" si="276"/>
        <v>1792</v>
      </c>
      <c r="B1805" s="185" t="str">
        <f t="shared" si="277"/>
        <v/>
      </c>
      <c r="C1805" s="90" t="str">
        <f t="shared" si="278"/>
        <v/>
      </c>
      <c r="D1805" s="89" t="str">
        <f t="shared" si="279"/>
        <v/>
      </c>
      <c r="E1805" s="91" t="str">
        <f t="shared" si="280"/>
        <v/>
      </c>
      <c r="F1805" s="92" t="str">
        <f t="shared" si="281"/>
        <v/>
      </c>
      <c r="G1805" s="212" t="str">
        <f t="shared" si="282"/>
        <v/>
      </c>
      <c r="H1805" s="92">
        <f>IF(OR(ERR=FALSE,AND(F1805="",G1805="")),0,IF($C$12="D",$H$13+SUM($F$14:F1805)-SUM($G$14:G1805),$H$13-SUM($F$14:F1805)+SUM($G$14:G1805)))</f>
        <v>0</v>
      </c>
      <c r="I1805" s="7"/>
    </row>
    <row r="1806" spans="1:9">
      <c r="A1806" s="89">
        <f t="shared" si="276"/>
        <v>1793</v>
      </c>
      <c r="B1806" s="185" t="str">
        <f t="shared" si="277"/>
        <v/>
      </c>
      <c r="C1806" s="90" t="str">
        <f t="shared" si="278"/>
        <v/>
      </c>
      <c r="D1806" s="89" t="str">
        <f t="shared" si="279"/>
        <v/>
      </c>
      <c r="E1806" s="91" t="str">
        <f t="shared" si="280"/>
        <v/>
      </c>
      <c r="F1806" s="92" t="str">
        <f t="shared" si="281"/>
        <v/>
      </c>
      <c r="G1806" s="212" t="str">
        <f t="shared" si="282"/>
        <v/>
      </c>
      <c r="H1806" s="92">
        <f>IF(OR(ERR=FALSE,AND(F1806="",G1806="")),0,IF($C$12="D",$H$13+SUM($F$14:F1806)-SUM($G$14:G1806),$H$13-SUM($F$14:F1806)+SUM($G$14:G1806)))</f>
        <v>0</v>
      </c>
      <c r="I1806" s="7"/>
    </row>
    <row r="1807" spans="1:9">
      <c r="A1807" s="89">
        <f t="shared" si="276"/>
        <v>1794</v>
      </c>
      <c r="B1807" s="185" t="str">
        <f t="shared" si="277"/>
        <v/>
      </c>
      <c r="C1807" s="90" t="str">
        <f t="shared" si="278"/>
        <v/>
      </c>
      <c r="D1807" s="89" t="str">
        <f t="shared" si="279"/>
        <v/>
      </c>
      <c r="E1807" s="91" t="str">
        <f t="shared" si="280"/>
        <v/>
      </c>
      <c r="F1807" s="92" t="str">
        <f t="shared" si="281"/>
        <v/>
      </c>
      <c r="G1807" s="212" t="str">
        <f t="shared" si="282"/>
        <v/>
      </c>
      <c r="H1807" s="92">
        <f>IF(OR(ERR=FALSE,AND(F1807="",G1807="")),0,IF($C$12="D",$H$13+SUM($F$14:F1807)-SUM($G$14:G1807),$H$13-SUM($F$14:F1807)+SUM($G$14:G1807)))</f>
        <v>0</v>
      </c>
      <c r="I1807" s="7"/>
    </row>
    <row r="1808" spans="1:9">
      <c r="A1808" s="89">
        <f t="shared" si="276"/>
        <v>1795</v>
      </c>
      <c r="B1808" s="185" t="str">
        <f t="shared" si="277"/>
        <v/>
      </c>
      <c r="C1808" s="90" t="str">
        <f t="shared" si="278"/>
        <v/>
      </c>
      <c r="D1808" s="89" t="str">
        <f t="shared" si="279"/>
        <v/>
      </c>
      <c r="E1808" s="91" t="str">
        <f t="shared" si="280"/>
        <v/>
      </c>
      <c r="F1808" s="92" t="str">
        <f t="shared" si="281"/>
        <v/>
      </c>
      <c r="G1808" s="212" t="str">
        <f t="shared" si="282"/>
        <v/>
      </c>
      <c r="H1808" s="92">
        <f>IF(OR(ERR=FALSE,AND(F1808="",G1808="")),0,IF($C$12="D",$H$13+SUM($F$14:F1808)-SUM($G$14:G1808),$H$13-SUM($F$14:F1808)+SUM($G$14:G1808)))</f>
        <v>0</v>
      </c>
      <c r="I1808" s="7"/>
    </row>
    <row r="1809" spans="1:9">
      <c r="A1809" s="89">
        <f t="shared" si="276"/>
        <v>1796</v>
      </c>
      <c r="B1809" s="185" t="str">
        <f t="shared" si="277"/>
        <v/>
      </c>
      <c r="C1809" s="90" t="str">
        <f t="shared" si="278"/>
        <v/>
      </c>
      <c r="D1809" s="89" t="str">
        <f t="shared" si="279"/>
        <v/>
      </c>
      <c r="E1809" s="91" t="str">
        <f t="shared" si="280"/>
        <v/>
      </c>
      <c r="F1809" s="92" t="str">
        <f t="shared" si="281"/>
        <v/>
      </c>
      <c r="G1809" s="212" t="str">
        <f t="shared" si="282"/>
        <v/>
      </c>
      <c r="H1809" s="92">
        <f>IF(OR(ERR=FALSE,AND(F1809="",G1809="")),0,IF($C$12="D",$H$13+SUM($F$14:F1809)-SUM($G$14:G1809),$H$13-SUM($F$14:F1809)+SUM($G$14:G1809)))</f>
        <v>0</v>
      </c>
      <c r="I1809" s="7"/>
    </row>
    <row r="1810" spans="1:9">
      <c r="A1810" s="89">
        <f t="shared" si="276"/>
        <v>1797</v>
      </c>
      <c r="B1810" s="185" t="str">
        <f t="shared" si="277"/>
        <v/>
      </c>
      <c r="C1810" s="90" t="str">
        <f t="shared" si="278"/>
        <v/>
      </c>
      <c r="D1810" s="89" t="str">
        <f t="shared" si="279"/>
        <v/>
      </c>
      <c r="E1810" s="91" t="str">
        <f t="shared" si="280"/>
        <v/>
      </c>
      <c r="F1810" s="92" t="str">
        <f t="shared" si="281"/>
        <v/>
      </c>
      <c r="G1810" s="212" t="str">
        <f t="shared" si="282"/>
        <v/>
      </c>
      <c r="H1810" s="92">
        <f>IF(OR(ERR=FALSE,AND(F1810="",G1810="")),0,IF($C$12="D",$H$13+SUM($F$14:F1810)-SUM($G$14:G1810),$H$13-SUM($F$14:F1810)+SUM($G$14:G1810)))</f>
        <v>0</v>
      </c>
      <c r="I1810" s="7"/>
    </row>
    <row r="1811" spans="1:9">
      <c r="A1811" s="89">
        <f t="shared" si="276"/>
        <v>1798</v>
      </c>
      <c r="B1811" s="185" t="str">
        <f t="shared" si="277"/>
        <v/>
      </c>
      <c r="C1811" s="90" t="str">
        <f t="shared" si="278"/>
        <v/>
      </c>
      <c r="D1811" s="89" t="str">
        <f t="shared" si="279"/>
        <v/>
      </c>
      <c r="E1811" s="91" t="str">
        <f t="shared" si="280"/>
        <v/>
      </c>
      <c r="F1811" s="92" t="str">
        <f t="shared" si="281"/>
        <v/>
      </c>
      <c r="G1811" s="212" t="str">
        <f t="shared" si="282"/>
        <v/>
      </c>
      <c r="H1811" s="92">
        <f>IF(OR(ERR=FALSE,AND(F1811="",G1811="")),0,IF($C$12="D",$H$13+SUM($F$14:F1811)-SUM($G$14:G1811),$H$13-SUM($F$14:F1811)+SUM($G$14:G1811)))</f>
        <v>0</v>
      </c>
      <c r="I1811" s="7"/>
    </row>
    <row r="1812" spans="1:9">
      <c r="A1812" s="89">
        <f t="shared" si="276"/>
        <v>1799</v>
      </c>
      <c r="B1812" s="185" t="str">
        <f t="shared" si="277"/>
        <v/>
      </c>
      <c r="C1812" s="90" t="str">
        <f t="shared" si="278"/>
        <v/>
      </c>
      <c r="D1812" s="89" t="str">
        <f t="shared" si="279"/>
        <v/>
      </c>
      <c r="E1812" s="91" t="str">
        <f t="shared" si="280"/>
        <v/>
      </c>
      <c r="F1812" s="92" t="str">
        <f t="shared" si="281"/>
        <v/>
      </c>
      <c r="G1812" s="212" t="str">
        <f t="shared" si="282"/>
        <v/>
      </c>
      <c r="H1812" s="92">
        <f>IF(OR(ERR=FALSE,AND(F1812="",G1812="")),0,IF($C$12="D",$H$13+SUM($F$14:F1812)-SUM($G$14:G1812),$H$13-SUM($F$14:F1812)+SUM($G$14:G1812)))</f>
        <v>0</v>
      </c>
      <c r="I1812" s="7"/>
    </row>
    <row r="1813" spans="1:9">
      <c r="A1813" s="89">
        <f t="shared" si="276"/>
        <v>1800</v>
      </c>
      <c r="B1813" s="185" t="str">
        <f t="shared" si="277"/>
        <v/>
      </c>
      <c r="C1813" s="90" t="str">
        <f t="shared" si="278"/>
        <v/>
      </c>
      <c r="D1813" s="89" t="str">
        <f t="shared" si="279"/>
        <v/>
      </c>
      <c r="E1813" s="91" t="str">
        <f t="shared" si="280"/>
        <v/>
      </c>
      <c r="F1813" s="92" t="str">
        <f t="shared" si="281"/>
        <v/>
      </c>
      <c r="G1813" s="212" t="str">
        <f t="shared" si="282"/>
        <v/>
      </c>
      <c r="H1813" s="92">
        <f>IF(OR(ERR=FALSE,AND(F1813="",G1813="")),0,IF($C$12="D",$H$13+SUM($F$14:F1813)-SUM($G$14:G1813),$H$13-SUM($F$14:F1813)+SUM($G$14:G1813)))</f>
        <v>0</v>
      </c>
      <c r="I1813" s="7"/>
    </row>
    <row r="1814" spans="1:9">
      <c r="A1814" s="89">
        <f t="shared" si="276"/>
        <v>1801</v>
      </c>
      <c r="B1814" s="185" t="str">
        <f t="shared" si="277"/>
        <v/>
      </c>
      <c r="C1814" s="90" t="str">
        <f t="shared" si="278"/>
        <v/>
      </c>
      <c r="D1814" s="89" t="str">
        <f t="shared" si="279"/>
        <v/>
      </c>
      <c r="E1814" s="91" t="str">
        <f t="shared" si="280"/>
        <v/>
      </c>
      <c r="F1814" s="92" t="str">
        <f t="shared" si="281"/>
        <v/>
      </c>
      <c r="G1814" s="212" t="str">
        <f t="shared" si="282"/>
        <v/>
      </c>
      <c r="H1814" s="92">
        <f>IF(OR(ERR=FALSE,AND(F1814="",G1814="")),0,IF($C$12="D",$H$13+SUM($F$14:F1814)-SUM($G$14:G1814),$H$13-SUM($F$14:F1814)+SUM($G$14:G1814)))</f>
        <v>0</v>
      </c>
      <c r="I1814" s="7"/>
    </row>
    <row r="1815" spans="1:9">
      <c r="A1815" s="89">
        <f t="shared" si="276"/>
        <v>1802</v>
      </c>
      <c r="B1815" s="185" t="str">
        <f t="shared" si="277"/>
        <v/>
      </c>
      <c r="C1815" s="90" t="str">
        <f t="shared" si="278"/>
        <v/>
      </c>
      <c r="D1815" s="89" t="str">
        <f t="shared" si="279"/>
        <v/>
      </c>
      <c r="E1815" s="91" t="str">
        <f t="shared" si="280"/>
        <v/>
      </c>
      <c r="F1815" s="92" t="str">
        <f t="shared" si="281"/>
        <v/>
      </c>
      <c r="G1815" s="212" t="str">
        <f t="shared" si="282"/>
        <v/>
      </c>
      <c r="H1815" s="92">
        <f>IF(OR(ERR=FALSE,AND(F1815="",G1815="")),0,IF($C$12="D",$H$13+SUM($F$14:F1815)-SUM($G$14:G1815),$H$13-SUM($F$14:F1815)+SUM($G$14:G1815)))</f>
        <v>0</v>
      </c>
      <c r="I1815" s="7"/>
    </row>
    <row r="1816" spans="1:9">
      <c r="A1816" s="89">
        <f t="shared" si="276"/>
        <v>1803</v>
      </c>
      <c r="B1816" s="185" t="str">
        <f t="shared" si="277"/>
        <v/>
      </c>
      <c r="C1816" s="90" t="str">
        <f t="shared" si="278"/>
        <v/>
      </c>
      <c r="D1816" s="89" t="str">
        <f t="shared" si="279"/>
        <v/>
      </c>
      <c r="E1816" s="91" t="str">
        <f t="shared" si="280"/>
        <v/>
      </c>
      <c r="F1816" s="92" t="str">
        <f t="shared" si="281"/>
        <v/>
      </c>
      <c r="G1816" s="212" t="str">
        <f t="shared" si="282"/>
        <v/>
      </c>
      <c r="H1816" s="92">
        <f>IF(OR(ERR=FALSE,AND(F1816="",G1816="")),0,IF($C$12="D",$H$13+SUM($F$14:F1816)-SUM($G$14:G1816),$H$13-SUM($F$14:F1816)+SUM($G$14:G1816)))</f>
        <v>0</v>
      </c>
      <c r="I1816" s="7"/>
    </row>
    <row r="1817" spans="1:9">
      <c r="A1817" s="89">
        <f t="shared" si="276"/>
        <v>1804</v>
      </c>
      <c r="B1817" s="185" t="str">
        <f t="shared" si="277"/>
        <v/>
      </c>
      <c r="C1817" s="90" t="str">
        <f t="shared" si="278"/>
        <v/>
      </c>
      <c r="D1817" s="89" t="str">
        <f t="shared" si="279"/>
        <v/>
      </c>
      <c r="E1817" s="91" t="str">
        <f t="shared" si="280"/>
        <v/>
      </c>
      <c r="F1817" s="92" t="str">
        <f t="shared" si="281"/>
        <v/>
      </c>
      <c r="G1817" s="212" t="str">
        <f t="shared" si="282"/>
        <v/>
      </c>
      <c r="H1817" s="92">
        <f>IF(OR(ERR=FALSE,AND(F1817="",G1817="")),0,IF($C$12="D",$H$13+SUM($F$14:F1817)-SUM($G$14:G1817),$H$13-SUM($F$14:F1817)+SUM($G$14:G1817)))</f>
        <v>0</v>
      </c>
      <c r="I1817" s="7"/>
    </row>
    <row r="1818" spans="1:9">
      <c r="A1818" s="89">
        <f t="shared" si="276"/>
        <v>1805</v>
      </c>
      <c r="B1818" s="185" t="str">
        <f t="shared" si="277"/>
        <v/>
      </c>
      <c r="C1818" s="90" t="str">
        <f t="shared" si="278"/>
        <v/>
      </c>
      <c r="D1818" s="89" t="str">
        <f t="shared" si="279"/>
        <v/>
      </c>
      <c r="E1818" s="91" t="str">
        <f t="shared" si="280"/>
        <v/>
      </c>
      <c r="F1818" s="92" t="str">
        <f t="shared" si="281"/>
        <v/>
      </c>
      <c r="G1818" s="212" t="str">
        <f t="shared" si="282"/>
        <v/>
      </c>
      <c r="H1818" s="92">
        <f>IF(OR(ERR=FALSE,AND(F1818="",G1818="")),0,IF($C$12="D",$H$13+SUM($F$14:F1818)-SUM($G$14:G1818),$H$13-SUM($F$14:F1818)+SUM($G$14:G1818)))</f>
        <v>0</v>
      </c>
      <c r="I1818" s="7"/>
    </row>
    <row r="1819" spans="1:9">
      <c r="A1819" s="89">
        <f t="shared" si="276"/>
        <v>1806</v>
      </c>
      <c r="B1819" s="185" t="str">
        <f t="shared" si="277"/>
        <v/>
      </c>
      <c r="C1819" s="90" t="str">
        <f t="shared" si="278"/>
        <v/>
      </c>
      <c r="D1819" s="89" t="str">
        <f t="shared" si="279"/>
        <v/>
      </c>
      <c r="E1819" s="91" t="str">
        <f t="shared" si="280"/>
        <v/>
      </c>
      <c r="F1819" s="92" t="str">
        <f t="shared" si="281"/>
        <v/>
      </c>
      <c r="G1819" s="212" t="str">
        <f t="shared" si="282"/>
        <v/>
      </c>
      <c r="H1819" s="92">
        <f>IF(OR(ERR=FALSE,AND(F1819="",G1819="")),0,IF($C$12="D",$H$13+SUM($F$14:F1819)-SUM($G$14:G1819),$H$13-SUM($F$14:F1819)+SUM($G$14:G1819)))</f>
        <v>0</v>
      </c>
      <c r="I1819" s="7"/>
    </row>
    <row r="1820" spans="1:9">
      <c r="A1820" s="89">
        <f t="shared" si="276"/>
        <v>1807</v>
      </c>
      <c r="B1820" s="185" t="str">
        <f t="shared" si="277"/>
        <v/>
      </c>
      <c r="C1820" s="90" t="str">
        <f t="shared" si="278"/>
        <v/>
      </c>
      <c r="D1820" s="89" t="str">
        <f t="shared" si="279"/>
        <v/>
      </c>
      <c r="E1820" s="91" t="str">
        <f t="shared" si="280"/>
        <v/>
      </c>
      <c r="F1820" s="92" t="str">
        <f t="shared" si="281"/>
        <v/>
      </c>
      <c r="G1820" s="212" t="str">
        <f t="shared" si="282"/>
        <v/>
      </c>
      <c r="H1820" s="92">
        <f>IF(OR(ERR=FALSE,AND(F1820="",G1820="")),0,IF($C$12="D",$H$13+SUM($F$14:F1820)-SUM($G$14:G1820),$H$13-SUM($F$14:F1820)+SUM($G$14:G1820)))</f>
        <v>0</v>
      </c>
      <c r="I1820" s="7"/>
    </row>
    <row r="1821" spans="1:9">
      <c r="A1821" s="89">
        <f t="shared" si="276"/>
        <v>1808</v>
      </c>
      <c r="B1821" s="185" t="str">
        <f t="shared" si="277"/>
        <v/>
      </c>
      <c r="C1821" s="90" t="str">
        <f t="shared" si="278"/>
        <v/>
      </c>
      <c r="D1821" s="89" t="str">
        <f t="shared" si="279"/>
        <v/>
      </c>
      <c r="E1821" s="91" t="str">
        <f t="shared" si="280"/>
        <v/>
      </c>
      <c r="F1821" s="92" t="str">
        <f t="shared" si="281"/>
        <v/>
      </c>
      <c r="G1821" s="212" t="str">
        <f t="shared" si="282"/>
        <v/>
      </c>
      <c r="H1821" s="92">
        <f>IF(OR(ERR=FALSE,AND(F1821="",G1821="")),0,IF($C$12="D",$H$13+SUM($F$14:F1821)-SUM($G$14:G1821),$H$13-SUM($F$14:F1821)+SUM($G$14:G1821)))</f>
        <v>0</v>
      </c>
      <c r="I1821" s="7"/>
    </row>
    <row r="1822" spans="1:9">
      <c r="A1822" s="89">
        <f t="shared" si="276"/>
        <v>1809</v>
      </c>
      <c r="B1822" s="185" t="str">
        <f t="shared" si="277"/>
        <v/>
      </c>
      <c r="C1822" s="90" t="str">
        <f t="shared" si="278"/>
        <v/>
      </c>
      <c r="D1822" s="89" t="str">
        <f t="shared" si="279"/>
        <v/>
      </c>
      <c r="E1822" s="91" t="str">
        <f t="shared" si="280"/>
        <v/>
      </c>
      <c r="F1822" s="92" t="str">
        <f t="shared" si="281"/>
        <v/>
      </c>
      <c r="G1822" s="212" t="str">
        <f t="shared" si="282"/>
        <v/>
      </c>
      <c r="H1822" s="92">
        <f>IF(OR(ERR=FALSE,AND(F1822="",G1822="")),0,IF($C$12="D",$H$13+SUM($F$14:F1822)-SUM($G$14:G1822),$H$13-SUM($F$14:F1822)+SUM($G$14:G1822)))</f>
        <v>0</v>
      </c>
      <c r="I1822" s="7"/>
    </row>
    <row r="1823" spans="1:9">
      <c r="A1823" s="89">
        <f t="shared" si="276"/>
        <v>1810</v>
      </c>
      <c r="B1823" s="185" t="str">
        <f t="shared" si="277"/>
        <v/>
      </c>
      <c r="C1823" s="90" t="str">
        <f t="shared" si="278"/>
        <v/>
      </c>
      <c r="D1823" s="89" t="str">
        <f t="shared" si="279"/>
        <v/>
      </c>
      <c r="E1823" s="91" t="str">
        <f t="shared" si="280"/>
        <v/>
      </c>
      <c r="F1823" s="92" t="str">
        <f t="shared" si="281"/>
        <v/>
      </c>
      <c r="G1823" s="212" t="str">
        <f t="shared" si="282"/>
        <v/>
      </c>
      <c r="H1823" s="92">
        <f>IF(OR(ERR=FALSE,AND(F1823="",G1823="")),0,IF($C$12="D",$H$13+SUM($F$14:F1823)-SUM($G$14:G1823),$H$13-SUM($F$14:F1823)+SUM($G$14:G1823)))</f>
        <v>0</v>
      </c>
      <c r="I1823" s="7"/>
    </row>
    <row r="1824" spans="1:9">
      <c r="A1824" s="89">
        <f t="shared" si="276"/>
        <v>1811</v>
      </c>
      <c r="B1824" s="185" t="str">
        <f t="shared" si="277"/>
        <v/>
      </c>
      <c r="C1824" s="90" t="str">
        <f t="shared" si="278"/>
        <v/>
      </c>
      <c r="D1824" s="89" t="str">
        <f t="shared" si="279"/>
        <v/>
      </c>
      <c r="E1824" s="91" t="str">
        <f t="shared" si="280"/>
        <v/>
      </c>
      <c r="F1824" s="92" t="str">
        <f t="shared" si="281"/>
        <v/>
      </c>
      <c r="G1824" s="212" t="str">
        <f t="shared" si="282"/>
        <v/>
      </c>
      <c r="H1824" s="92">
        <f>IF(OR(ERR=FALSE,AND(F1824="",G1824="")),0,IF($C$12="D",$H$13+SUM($F$14:F1824)-SUM($G$14:G1824),$H$13-SUM($F$14:F1824)+SUM($G$14:G1824)))</f>
        <v>0</v>
      </c>
      <c r="I1824" s="7"/>
    </row>
    <row r="1825" spans="1:9">
      <c r="A1825" s="89">
        <f t="shared" si="276"/>
        <v>1812</v>
      </c>
      <c r="B1825" s="185" t="str">
        <f t="shared" si="277"/>
        <v/>
      </c>
      <c r="C1825" s="90" t="str">
        <f t="shared" si="278"/>
        <v/>
      </c>
      <c r="D1825" s="89" t="str">
        <f t="shared" si="279"/>
        <v/>
      </c>
      <c r="E1825" s="91" t="str">
        <f t="shared" si="280"/>
        <v/>
      </c>
      <c r="F1825" s="92" t="str">
        <f t="shared" si="281"/>
        <v/>
      </c>
      <c r="G1825" s="212" t="str">
        <f t="shared" si="282"/>
        <v/>
      </c>
      <c r="H1825" s="92">
        <f>IF(OR(ERR=FALSE,AND(F1825="",G1825="")),0,IF($C$12="D",$H$13+SUM($F$14:F1825)-SUM($G$14:G1825),$H$13-SUM($F$14:F1825)+SUM($G$14:G1825)))</f>
        <v>0</v>
      </c>
      <c r="I1825" s="7"/>
    </row>
    <row r="1826" spans="1:9">
      <c r="A1826" s="89">
        <f t="shared" si="276"/>
        <v>1813</v>
      </c>
      <c r="B1826" s="185" t="str">
        <f t="shared" si="277"/>
        <v/>
      </c>
      <c r="C1826" s="90" t="str">
        <f t="shared" si="278"/>
        <v/>
      </c>
      <c r="D1826" s="89" t="str">
        <f t="shared" si="279"/>
        <v/>
      </c>
      <c r="E1826" s="91" t="str">
        <f t="shared" si="280"/>
        <v/>
      </c>
      <c r="F1826" s="92" t="str">
        <f t="shared" si="281"/>
        <v/>
      </c>
      <c r="G1826" s="212" t="str">
        <f t="shared" si="282"/>
        <v/>
      </c>
      <c r="H1826" s="92">
        <f>IF(OR(ERR=FALSE,AND(F1826="",G1826="")),0,IF($C$12="D",$H$13+SUM($F$14:F1826)-SUM($G$14:G1826),$H$13-SUM($F$14:F1826)+SUM($G$14:G1826)))</f>
        <v>0</v>
      </c>
      <c r="I1826" s="7"/>
    </row>
    <row r="1827" spans="1:9">
      <c r="A1827" s="89">
        <f t="shared" si="276"/>
        <v>1814</v>
      </c>
      <c r="B1827" s="185" t="str">
        <f t="shared" si="277"/>
        <v/>
      </c>
      <c r="C1827" s="90" t="str">
        <f t="shared" si="278"/>
        <v/>
      </c>
      <c r="D1827" s="89" t="str">
        <f t="shared" si="279"/>
        <v/>
      </c>
      <c r="E1827" s="91" t="str">
        <f t="shared" si="280"/>
        <v/>
      </c>
      <c r="F1827" s="92" t="str">
        <f t="shared" si="281"/>
        <v/>
      </c>
      <c r="G1827" s="212" t="str">
        <f t="shared" si="282"/>
        <v/>
      </c>
      <c r="H1827" s="92">
        <f>IF(OR(ERR=FALSE,AND(F1827="",G1827="")),0,IF($C$12="D",$H$13+SUM($F$14:F1827)-SUM($G$14:G1827),$H$13-SUM($F$14:F1827)+SUM($G$14:G1827)))</f>
        <v>0</v>
      </c>
      <c r="I1827" s="7"/>
    </row>
    <row r="1828" spans="1:9">
      <c r="A1828" s="89">
        <f t="shared" si="276"/>
        <v>1815</v>
      </c>
      <c r="B1828" s="185" t="str">
        <f t="shared" si="277"/>
        <v/>
      </c>
      <c r="C1828" s="90" t="str">
        <f t="shared" si="278"/>
        <v/>
      </c>
      <c r="D1828" s="89" t="str">
        <f t="shared" si="279"/>
        <v/>
      </c>
      <c r="E1828" s="91" t="str">
        <f t="shared" si="280"/>
        <v/>
      </c>
      <c r="F1828" s="92" t="str">
        <f t="shared" si="281"/>
        <v/>
      </c>
      <c r="G1828" s="212" t="str">
        <f t="shared" si="282"/>
        <v/>
      </c>
      <c r="H1828" s="92">
        <f>IF(OR(ERR=FALSE,AND(F1828="",G1828="")),0,IF($C$12="D",$H$13+SUM($F$14:F1828)-SUM($G$14:G1828),$H$13-SUM($F$14:F1828)+SUM($G$14:G1828)))</f>
        <v>0</v>
      </c>
      <c r="I1828" s="7"/>
    </row>
    <row r="1829" spans="1:9">
      <c r="A1829" s="89">
        <f t="shared" si="276"/>
        <v>1816</v>
      </c>
      <c r="B1829" s="185" t="str">
        <f t="shared" si="277"/>
        <v/>
      </c>
      <c r="C1829" s="90" t="str">
        <f t="shared" si="278"/>
        <v/>
      </c>
      <c r="D1829" s="89" t="str">
        <f t="shared" si="279"/>
        <v/>
      </c>
      <c r="E1829" s="91" t="str">
        <f t="shared" si="280"/>
        <v/>
      </c>
      <c r="F1829" s="92" t="str">
        <f t="shared" si="281"/>
        <v/>
      </c>
      <c r="G1829" s="212" t="str">
        <f t="shared" si="282"/>
        <v/>
      </c>
      <c r="H1829" s="92">
        <f>IF(OR(ERR=FALSE,AND(F1829="",G1829="")),0,IF($C$12="D",$H$13+SUM($F$14:F1829)-SUM($G$14:G1829),$H$13-SUM($F$14:F1829)+SUM($G$14:G1829)))</f>
        <v>0</v>
      </c>
      <c r="I1829" s="7"/>
    </row>
    <row r="1830" spans="1:9">
      <c r="A1830" s="89">
        <f t="shared" si="276"/>
        <v>1817</v>
      </c>
      <c r="B1830" s="185" t="str">
        <f t="shared" si="277"/>
        <v/>
      </c>
      <c r="C1830" s="90" t="str">
        <f t="shared" si="278"/>
        <v/>
      </c>
      <c r="D1830" s="89" t="str">
        <f t="shared" si="279"/>
        <v/>
      </c>
      <c r="E1830" s="91" t="str">
        <f t="shared" si="280"/>
        <v/>
      </c>
      <c r="F1830" s="92" t="str">
        <f t="shared" si="281"/>
        <v/>
      </c>
      <c r="G1830" s="212" t="str">
        <f t="shared" si="282"/>
        <v/>
      </c>
      <c r="H1830" s="92">
        <f>IF(OR(ERR=FALSE,AND(F1830="",G1830="")),0,IF($C$12="D",$H$13+SUM($F$14:F1830)-SUM($G$14:G1830),$H$13-SUM($F$14:F1830)+SUM($G$14:G1830)))</f>
        <v>0</v>
      </c>
      <c r="I1830" s="7"/>
    </row>
    <row r="1831" spans="1:9">
      <c r="A1831" s="89">
        <f t="shared" si="276"/>
        <v>1818</v>
      </c>
      <c r="B1831" s="185" t="str">
        <f t="shared" si="277"/>
        <v/>
      </c>
      <c r="C1831" s="90" t="str">
        <f t="shared" si="278"/>
        <v/>
      </c>
      <c r="D1831" s="89" t="str">
        <f t="shared" si="279"/>
        <v/>
      </c>
      <c r="E1831" s="91" t="str">
        <f t="shared" si="280"/>
        <v/>
      </c>
      <c r="F1831" s="92" t="str">
        <f t="shared" si="281"/>
        <v/>
      </c>
      <c r="G1831" s="212" t="str">
        <f t="shared" si="282"/>
        <v/>
      </c>
      <c r="H1831" s="92">
        <f>IF(OR(ERR=FALSE,AND(F1831="",G1831="")),0,IF($C$12="D",$H$13+SUM($F$14:F1831)-SUM($G$14:G1831),$H$13-SUM($F$14:F1831)+SUM($G$14:G1831)))</f>
        <v>0</v>
      </c>
      <c r="I1831" s="7"/>
    </row>
    <row r="1832" spans="1:9">
      <c r="A1832" s="89">
        <f t="shared" si="276"/>
        <v>1819</v>
      </c>
      <c r="B1832" s="185" t="str">
        <f t="shared" si="277"/>
        <v/>
      </c>
      <c r="C1832" s="90" t="str">
        <f t="shared" si="278"/>
        <v/>
      </c>
      <c r="D1832" s="89" t="str">
        <f t="shared" si="279"/>
        <v/>
      </c>
      <c r="E1832" s="91" t="str">
        <f t="shared" si="280"/>
        <v/>
      </c>
      <c r="F1832" s="92" t="str">
        <f t="shared" si="281"/>
        <v/>
      </c>
      <c r="G1832" s="212" t="str">
        <f t="shared" si="282"/>
        <v/>
      </c>
      <c r="H1832" s="92">
        <f>IF(OR(ERR=FALSE,AND(F1832="",G1832="")),0,IF($C$12="D",$H$13+SUM($F$14:F1832)-SUM($G$14:G1832),$H$13-SUM($F$14:F1832)+SUM($G$14:G1832)))</f>
        <v>0</v>
      </c>
      <c r="I1832" s="7"/>
    </row>
    <row r="1833" spans="1:9">
      <c r="A1833" s="89">
        <f t="shared" si="276"/>
        <v>1820</v>
      </c>
      <c r="B1833" s="185" t="str">
        <f t="shared" si="277"/>
        <v/>
      </c>
      <c r="C1833" s="90" t="str">
        <f t="shared" si="278"/>
        <v/>
      </c>
      <c r="D1833" s="89" t="str">
        <f t="shared" si="279"/>
        <v/>
      </c>
      <c r="E1833" s="91" t="str">
        <f t="shared" si="280"/>
        <v/>
      </c>
      <c r="F1833" s="92" t="str">
        <f t="shared" si="281"/>
        <v/>
      </c>
      <c r="G1833" s="212" t="str">
        <f t="shared" si="282"/>
        <v/>
      </c>
      <c r="H1833" s="92">
        <f>IF(OR(ERR=FALSE,AND(F1833="",G1833="")),0,IF($C$12="D",$H$13+SUM($F$14:F1833)-SUM($G$14:G1833),$H$13-SUM($F$14:F1833)+SUM($G$14:G1833)))</f>
        <v>0</v>
      </c>
      <c r="I1833" s="7"/>
    </row>
    <row r="1834" spans="1:9">
      <c r="A1834" s="89">
        <f t="shared" si="276"/>
        <v>1821</v>
      </c>
      <c r="B1834" s="185" t="str">
        <f t="shared" si="277"/>
        <v/>
      </c>
      <c r="C1834" s="90" t="str">
        <f t="shared" si="278"/>
        <v/>
      </c>
      <c r="D1834" s="89" t="str">
        <f t="shared" si="279"/>
        <v/>
      </c>
      <c r="E1834" s="91" t="str">
        <f t="shared" si="280"/>
        <v/>
      </c>
      <c r="F1834" s="92" t="str">
        <f t="shared" si="281"/>
        <v/>
      </c>
      <c r="G1834" s="212" t="str">
        <f t="shared" si="282"/>
        <v/>
      </c>
      <c r="H1834" s="92">
        <f>IF(OR(ERR=FALSE,AND(F1834="",G1834="")),0,IF($C$12="D",$H$13+SUM($F$14:F1834)-SUM($G$14:G1834),$H$13-SUM($F$14:F1834)+SUM($G$14:G1834)))</f>
        <v>0</v>
      </c>
      <c r="I1834" s="7"/>
    </row>
    <row r="1835" spans="1:9">
      <c r="A1835" s="89">
        <f t="shared" si="276"/>
        <v>1822</v>
      </c>
      <c r="B1835" s="185" t="str">
        <f t="shared" si="277"/>
        <v/>
      </c>
      <c r="C1835" s="90" t="str">
        <f t="shared" si="278"/>
        <v/>
      </c>
      <c r="D1835" s="89" t="str">
        <f t="shared" si="279"/>
        <v/>
      </c>
      <c r="E1835" s="91" t="str">
        <f t="shared" si="280"/>
        <v/>
      </c>
      <c r="F1835" s="92" t="str">
        <f t="shared" si="281"/>
        <v/>
      </c>
      <c r="G1835" s="212" t="str">
        <f t="shared" si="282"/>
        <v/>
      </c>
      <c r="H1835" s="92">
        <f>IF(OR(ERR=FALSE,AND(F1835="",G1835="")),0,IF($C$12="D",$H$13+SUM($F$14:F1835)-SUM($G$14:G1835),$H$13-SUM($F$14:F1835)+SUM($G$14:G1835)))</f>
        <v>0</v>
      </c>
      <c r="I1835" s="7"/>
    </row>
    <row r="1836" spans="1:9">
      <c r="A1836" s="89">
        <f t="shared" si="276"/>
        <v>1823</v>
      </c>
      <c r="B1836" s="185" t="str">
        <f t="shared" si="277"/>
        <v/>
      </c>
      <c r="C1836" s="90" t="str">
        <f t="shared" si="278"/>
        <v/>
      </c>
      <c r="D1836" s="89" t="str">
        <f t="shared" si="279"/>
        <v/>
      </c>
      <c r="E1836" s="91" t="str">
        <f t="shared" si="280"/>
        <v/>
      </c>
      <c r="F1836" s="92" t="str">
        <f t="shared" si="281"/>
        <v/>
      </c>
      <c r="G1836" s="212" t="str">
        <f t="shared" si="282"/>
        <v/>
      </c>
      <c r="H1836" s="92">
        <f>IF(OR(ERR=FALSE,AND(F1836="",G1836="")),0,IF($C$12="D",$H$13+SUM($F$14:F1836)-SUM($G$14:G1836),$H$13-SUM($F$14:F1836)+SUM($G$14:G1836)))</f>
        <v>0</v>
      </c>
      <c r="I1836" s="7"/>
    </row>
    <row r="1837" spans="1:9">
      <c r="A1837" s="89">
        <f t="shared" si="276"/>
        <v>1824</v>
      </c>
      <c r="B1837" s="185" t="str">
        <f t="shared" si="277"/>
        <v/>
      </c>
      <c r="C1837" s="90" t="str">
        <f t="shared" si="278"/>
        <v/>
      </c>
      <c r="D1837" s="89" t="str">
        <f t="shared" si="279"/>
        <v/>
      </c>
      <c r="E1837" s="91" t="str">
        <f t="shared" si="280"/>
        <v/>
      </c>
      <c r="F1837" s="92" t="str">
        <f t="shared" si="281"/>
        <v/>
      </c>
      <c r="G1837" s="212" t="str">
        <f t="shared" si="282"/>
        <v/>
      </c>
      <c r="H1837" s="92">
        <f>IF(OR(ERR=FALSE,AND(F1837="",G1837="")),0,IF($C$12="D",$H$13+SUM($F$14:F1837)-SUM($G$14:G1837),$H$13-SUM($F$14:F1837)+SUM($G$14:G1837)))</f>
        <v>0</v>
      </c>
      <c r="I1837" s="7"/>
    </row>
    <row r="1838" spans="1:9">
      <c r="A1838" s="89">
        <f t="shared" si="276"/>
        <v>1825</v>
      </c>
      <c r="B1838" s="185" t="str">
        <f t="shared" si="277"/>
        <v/>
      </c>
      <c r="C1838" s="90" t="str">
        <f t="shared" si="278"/>
        <v/>
      </c>
      <c r="D1838" s="89" t="str">
        <f t="shared" si="279"/>
        <v/>
      </c>
      <c r="E1838" s="91" t="str">
        <f t="shared" si="280"/>
        <v/>
      </c>
      <c r="F1838" s="92" t="str">
        <f t="shared" si="281"/>
        <v/>
      </c>
      <c r="G1838" s="212" t="str">
        <f t="shared" si="282"/>
        <v/>
      </c>
      <c r="H1838" s="92">
        <f>IF(OR(ERR=FALSE,AND(F1838="",G1838="")),0,IF($C$12="D",$H$13+SUM($F$14:F1838)-SUM($G$14:G1838),$H$13-SUM($F$14:F1838)+SUM($G$14:G1838)))</f>
        <v>0</v>
      </c>
      <c r="I1838" s="7"/>
    </row>
    <row r="1839" spans="1:9">
      <c r="A1839" s="89">
        <f t="shared" si="276"/>
        <v>1826</v>
      </c>
      <c r="B1839" s="185" t="str">
        <f t="shared" si="277"/>
        <v/>
      </c>
      <c r="C1839" s="90" t="str">
        <f t="shared" si="278"/>
        <v/>
      </c>
      <c r="D1839" s="89" t="str">
        <f t="shared" si="279"/>
        <v/>
      </c>
      <c r="E1839" s="91" t="str">
        <f t="shared" si="280"/>
        <v/>
      </c>
      <c r="F1839" s="92" t="str">
        <f t="shared" si="281"/>
        <v/>
      </c>
      <c r="G1839" s="212" t="str">
        <f t="shared" si="282"/>
        <v/>
      </c>
      <c r="H1839" s="92">
        <f>IF(OR(ERR=FALSE,AND(F1839="",G1839="")),0,IF($C$12="D",$H$13+SUM($F$14:F1839)-SUM($G$14:G1839),$H$13-SUM($F$14:F1839)+SUM($G$14:G1839)))</f>
        <v>0</v>
      </c>
      <c r="I1839" s="7"/>
    </row>
    <row r="1840" spans="1:9">
      <c r="A1840" s="89">
        <f t="shared" si="276"/>
        <v>1827</v>
      </c>
      <c r="B1840" s="185" t="str">
        <f t="shared" si="277"/>
        <v/>
      </c>
      <c r="C1840" s="90" t="str">
        <f t="shared" si="278"/>
        <v/>
      </c>
      <c r="D1840" s="89" t="str">
        <f t="shared" si="279"/>
        <v/>
      </c>
      <c r="E1840" s="91" t="str">
        <f t="shared" si="280"/>
        <v/>
      </c>
      <c r="F1840" s="92" t="str">
        <f t="shared" si="281"/>
        <v/>
      </c>
      <c r="G1840" s="212" t="str">
        <f t="shared" si="282"/>
        <v/>
      </c>
      <c r="H1840" s="92">
        <f>IF(OR(ERR=FALSE,AND(F1840="",G1840="")),0,IF($C$12="D",$H$13+SUM($F$14:F1840)-SUM($G$14:G1840),$H$13-SUM($F$14:F1840)+SUM($G$14:G1840)))</f>
        <v>0</v>
      </c>
      <c r="I1840" s="7"/>
    </row>
    <row r="1841" spans="1:9">
      <c r="A1841" s="89">
        <f t="shared" si="276"/>
        <v>1828</v>
      </c>
      <c r="B1841" s="185" t="str">
        <f t="shared" si="277"/>
        <v/>
      </c>
      <c r="C1841" s="90" t="str">
        <f t="shared" si="278"/>
        <v/>
      </c>
      <c r="D1841" s="89" t="str">
        <f t="shared" si="279"/>
        <v/>
      </c>
      <c r="E1841" s="91" t="str">
        <f t="shared" si="280"/>
        <v/>
      </c>
      <c r="F1841" s="92" t="str">
        <f t="shared" si="281"/>
        <v/>
      </c>
      <c r="G1841" s="212" t="str">
        <f t="shared" si="282"/>
        <v/>
      </c>
      <c r="H1841" s="92">
        <f>IF(OR(ERR=FALSE,AND(F1841="",G1841="")),0,IF($C$12="D",$H$13+SUM($F$14:F1841)-SUM($G$14:G1841),$H$13-SUM($F$14:F1841)+SUM($G$14:G1841)))</f>
        <v>0</v>
      </c>
      <c r="I1841" s="7"/>
    </row>
    <row r="1842" spans="1:9">
      <c r="A1842" s="89">
        <f t="shared" si="276"/>
        <v>1829</v>
      </c>
      <c r="B1842" s="185" t="str">
        <f t="shared" si="277"/>
        <v/>
      </c>
      <c r="C1842" s="90" t="str">
        <f t="shared" si="278"/>
        <v/>
      </c>
      <c r="D1842" s="89" t="str">
        <f t="shared" si="279"/>
        <v/>
      </c>
      <c r="E1842" s="91" t="str">
        <f t="shared" si="280"/>
        <v/>
      </c>
      <c r="F1842" s="92" t="str">
        <f t="shared" si="281"/>
        <v/>
      </c>
      <c r="G1842" s="212" t="str">
        <f t="shared" si="282"/>
        <v/>
      </c>
      <c r="H1842" s="92">
        <f>IF(OR(ERR=FALSE,AND(F1842="",G1842="")),0,IF($C$12="D",$H$13+SUM($F$14:F1842)-SUM($G$14:G1842),$H$13-SUM($F$14:F1842)+SUM($G$14:G1842)))</f>
        <v>0</v>
      </c>
      <c r="I1842" s="7"/>
    </row>
    <row r="1843" spans="1:9">
      <c r="A1843" s="89">
        <f t="shared" si="276"/>
        <v>1830</v>
      </c>
      <c r="B1843" s="185" t="str">
        <f t="shared" si="277"/>
        <v/>
      </c>
      <c r="C1843" s="90" t="str">
        <f t="shared" si="278"/>
        <v/>
      </c>
      <c r="D1843" s="89" t="str">
        <f t="shared" si="279"/>
        <v/>
      </c>
      <c r="E1843" s="91" t="str">
        <f t="shared" si="280"/>
        <v/>
      </c>
      <c r="F1843" s="92" t="str">
        <f t="shared" si="281"/>
        <v/>
      </c>
      <c r="G1843" s="212" t="str">
        <f t="shared" si="282"/>
        <v/>
      </c>
      <c r="H1843" s="92">
        <f>IF(OR(ERR=FALSE,AND(F1843="",G1843="")),0,IF($C$12="D",$H$13+SUM($F$14:F1843)-SUM($G$14:G1843),$H$13-SUM($F$14:F1843)+SUM($G$14:G1843)))</f>
        <v>0</v>
      </c>
      <c r="I1843" s="7"/>
    </row>
    <row r="1844" spans="1:9">
      <c r="A1844" s="89">
        <f t="shared" si="276"/>
        <v>1831</v>
      </c>
      <c r="B1844" s="185" t="str">
        <f t="shared" si="277"/>
        <v/>
      </c>
      <c r="C1844" s="90" t="str">
        <f t="shared" si="278"/>
        <v/>
      </c>
      <c r="D1844" s="89" t="str">
        <f t="shared" si="279"/>
        <v/>
      </c>
      <c r="E1844" s="91" t="str">
        <f t="shared" si="280"/>
        <v/>
      </c>
      <c r="F1844" s="92" t="str">
        <f t="shared" si="281"/>
        <v/>
      </c>
      <c r="G1844" s="212" t="str">
        <f t="shared" si="282"/>
        <v/>
      </c>
      <c r="H1844" s="92">
        <f>IF(OR(ERR=FALSE,AND(F1844="",G1844="")),0,IF($C$12="D",$H$13+SUM($F$14:F1844)-SUM($G$14:G1844),$H$13-SUM($F$14:F1844)+SUM($G$14:G1844)))</f>
        <v>0</v>
      </c>
      <c r="I1844" s="7"/>
    </row>
    <row r="1845" spans="1:9">
      <c r="A1845" s="89">
        <f t="shared" si="276"/>
        <v>1832</v>
      </c>
      <c r="B1845" s="185" t="str">
        <f t="shared" si="277"/>
        <v/>
      </c>
      <c r="C1845" s="90" t="str">
        <f t="shared" si="278"/>
        <v/>
      </c>
      <c r="D1845" s="89" t="str">
        <f t="shared" si="279"/>
        <v/>
      </c>
      <c r="E1845" s="91" t="str">
        <f t="shared" si="280"/>
        <v/>
      </c>
      <c r="F1845" s="92" t="str">
        <f t="shared" si="281"/>
        <v/>
      </c>
      <c r="G1845" s="212" t="str">
        <f t="shared" si="282"/>
        <v/>
      </c>
      <c r="H1845" s="92">
        <f>IF(OR(ERR=FALSE,AND(F1845="",G1845="")),0,IF($C$12="D",$H$13+SUM($F$14:F1845)-SUM($G$14:G1845),$H$13-SUM($F$14:F1845)+SUM($G$14:G1845)))</f>
        <v>0</v>
      </c>
      <c r="I1845" s="7"/>
    </row>
    <row r="1846" spans="1:9">
      <c r="A1846" s="89">
        <f t="shared" si="276"/>
        <v>1833</v>
      </c>
      <c r="B1846" s="185" t="str">
        <f t="shared" si="277"/>
        <v/>
      </c>
      <c r="C1846" s="90" t="str">
        <f t="shared" si="278"/>
        <v/>
      </c>
      <c r="D1846" s="89" t="str">
        <f t="shared" si="279"/>
        <v/>
      </c>
      <c r="E1846" s="91" t="str">
        <f t="shared" si="280"/>
        <v/>
      </c>
      <c r="F1846" s="92" t="str">
        <f t="shared" si="281"/>
        <v/>
      </c>
      <c r="G1846" s="212" t="str">
        <f t="shared" si="282"/>
        <v/>
      </c>
      <c r="H1846" s="92">
        <f>IF(OR(ERR=FALSE,AND(F1846="",G1846="")),0,IF($C$12="D",$H$13+SUM($F$14:F1846)-SUM($G$14:G1846),$H$13-SUM($F$14:F1846)+SUM($G$14:G1846)))</f>
        <v>0</v>
      </c>
      <c r="I1846" s="7"/>
    </row>
    <row r="1847" spans="1:9">
      <c r="A1847" s="89">
        <f t="shared" si="276"/>
        <v>1834</v>
      </c>
      <c r="B1847" s="185" t="str">
        <f t="shared" si="277"/>
        <v/>
      </c>
      <c r="C1847" s="90" t="str">
        <f t="shared" si="278"/>
        <v/>
      </c>
      <c r="D1847" s="89" t="str">
        <f t="shared" si="279"/>
        <v/>
      </c>
      <c r="E1847" s="91" t="str">
        <f t="shared" si="280"/>
        <v/>
      </c>
      <c r="F1847" s="92" t="str">
        <f t="shared" si="281"/>
        <v/>
      </c>
      <c r="G1847" s="212" t="str">
        <f t="shared" si="282"/>
        <v/>
      </c>
      <c r="H1847" s="92">
        <f>IF(OR(ERR=FALSE,AND(F1847="",G1847="")),0,IF($C$12="D",$H$13+SUM($F$14:F1847)-SUM($G$14:G1847),$H$13-SUM($F$14:F1847)+SUM($G$14:G1847)))</f>
        <v>0</v>
      </c>
      <c r="I1847" s="7"/>
    </row>
    <row r="1848" spans="1:9">
      <c r="A1848" s="89">
        <f t="shared" si="276"/>
        <v>1835</v>
      </c>
      <c r="B1848" s="185" t="str">
        <f t="shared" si="277"/>
        <v/>
      </c>
      <c r="C1848" s="90" t="str">
        <f t="shared" si="278"/>
        <v/>
      </c>
      <c r="D1848" s="89" t="str">
        <f t="shared" si="279"/>
        <v/>
      </c>
      <c r="E1848" s="91" t="str">
        <f t="shared" si="280"/>
        <v/>
      </c>
      <c r="F1848" s="92" t="str">
        <f t="shared" si="281"/>
        <v/>
      </c>
      <c r="G1848" s="212" t="str">
        <f t="shared" si="282"/>
        <v/>
      </c>
      <c r="H1848" s="92">
        <f>IF(OR(ERR=FALSE,AND(F1848="",G1848="")),0,IF($C$12="D",$H$13+SUM($F$14:F1848)-SUM($G$14:G1848),$H$13-SUM($F$14:F1848)+SUM($G$14:G1848)))</f>
        <v>0</v>
      </c>
      <c r="I1848" s="7"/>
    </row>
    <row r="1849" spans="1:9">
      <c r="A1849" s="89">
        <f t="shared" si="276"/>
        <v>1836</v>
      </c>
      <c r="B1849" s="185" t="str">
        <f t="shared" si="277"/>
        <v/>
      </c>
      <c r="C1849" s="90" t="str">
        <f t="shared" si="278"/>
        <v/>
      </c>
      <c r="D1849" s="89" t="str">
        <f t="shared" si="279"/>
        <v/>
      </c>
      <c r="E1849" s="91" t="str">
        <f t="shared" si="280"/>
        <v/>
      </c>
      <c r="F1849" s="92" t="str">
        <f t="shared" si="281"/>
        <v/>
      </c>
      <c r="G1849" s="212" t="str">
        <f t="shared" si="282"/>
        <v/>
      </c>
      <c r="H1849" s="92">
        <f>IF(OR(ERR=FALSE,AND(F1849="",G1849="")),0,IF($C$12="D",$H$13+SUM($F$14:F1849)-SUM($G$14:G1849),$H$13-SUM($F$14:F1849)+SUM($G$14:G1849)))</f>
        <v>0</v>
      </c>
      <c r="I1849" s="7"/>
    </row>
    <row r="1850" spans="1:9">
      <c r="A1850" s="89">
        <f t="shared" si="276"/>
        <v>1837</v>
      </c>
      <c r="B1850" s="185" t="str">
        <f t="shared" si="277"/>
        <v/>
      </c>
      <c r="C1850" s="90" t="str">
        <f t="shared" si="278"/>
        <v/>
      </c>
      <c r="D1850" s="89" t="str">
        <f t="shared" si="279"/>
        <v/>
      </c>
      <c r="E1850" s="91" t="str">
        <f t="shared" si="280"/>
        <v/>
      </c>
      <c r="F1850" s="92" t="str">
        <f t="shared" si="281"/>
        <v/>
      </c>
      <c r="G1850" s="212" t="str">
        <f t="shared" si="282"/>
        <v/>
      </c>
      <c r="H1850" s="92">
        <f>IF(OR(ERR=FALSE,AND(F1850="",G1850="")),0,IF($C$12="D",$H$13+SUM($F$14:F1850)-SUM($G$14:G1850),$H$13-SUM($F$14:F1850)+SUM($G$14:G1850)))</f>
        <v>0</v>
      </c>
      <c r="I1850" s="7"/>
    </row>
    <row r="1851" spans="1:9">
      <c r="A1851" s="89">
        <f t="shared" si="276"/>
        <v>1838</v>
      </c>
      <c r="B1851" s="185" t="str">
        <f t="shared" si="277"/>
        <v/>
      </c>
      <c r="C1851" s="90" t="str">
        <f t="shared" si="278"/>
        <v/>
      </c>
      <c r="D1851" s="89" t="str">
        <f t="shared" si="279"/>
        <v/>
      </c>
      <c r="E1851" s="91" t="str">
        <f t="shared" si="280"/>
        <v/>
      </c>
      <c r="F1851" s="92" t="str">
        <f t="shared" si="281"/>
        <v/>
      </c>
      <c r="G1851" s="212" t="str">
        <f t="shared" si="282"/>
        <v/>
      </c>
      <c r="H1851" s="92">
        <f>IF(OR(ERR=FALSE,AND(F1851="",G1851="")),0,IF($C$12="D",$H$13+SUM($F$14:F1851)-SUM($G$14:G1851),$H$13-SUM($F$14:F1851)+SUM($G$14:G1851)))</f>
        <v>0</v>
      </c>
      <c r="I1851" s="7"/>
    </row>
    <row r="1852" spans="1:9">
      <c r="A1852" s="89">
        <f t="shared" ref="A1852:A1915" si="283">A1851+1</f>
        <v>1839</v>
      </c>
      <c r="B1852" s="185" t="str">
        <f t="shared" si="277"/>
        <v/>
      </c>
      <c r="C1852" s="90" t="str">
        <f t="shared" si="278"/>
        <v/>
      </c>
      <c r="D1852" s="89" t="str">
        <f t="shared" si="279"/>
        <v/>
      </c>
      <c r="E1852" s="91" t="str">
        <f t="shared" si="280"/>
        <v/>
      </c>
      <c r="F1852" s="92" t="str">
        <f t="shared" si="281"/>
        <v/>
      </c>
      <c r="G1852" s="212" t="str">
        <f t="shared" si="282"/>
        <v/>
      </c>
      <c r="H1852" s="92">
        <f>IF(OR(ERR=FALSE,AND(F1852="",G1852="")),0,IF($C$12="D",$H$13+SUM($F$14:F1852)-SUM($G$14:G1852),$H$13-SUM($F$14:F1852)+SUM($G$14:G1852)))</f>
        <v>0</v>
      </c>
      <c r="I1852" s="7"/>
    </row>
    <row r="1853" spans="1:9">
      <c r="A1853" s="89">
        <f t="shared" si="283"/>
        <v>1840</v>
      </c>
      <c r="B1853" s="185" t="str">
        <f t="shared" si="277"/>
        <v/>
      </c>
      <c r="C1853" s="90" t="str">
        <f t="shared" si="278"/>
        <v/>
      </c>
      <c r="D1853" s="89" t="str">
        <f t="shared" si="279"/>
        <v/>
      </c>
      <c r="E1853" s="91" t="str">
        <f t="shared" si="280"/>
        <v/>
      </c>
      <c r="F1853" s="92" t="str">
        <f t="shared" si="281"/>
        <v/>
      </c>
      <c r="G1853" s="212" t="str">
        <f t="shared" si="282"/>
        <v/>
      </c>
      <c r="H1853" s="92">
        <f>IF(OR(ERR=FALSE,AND(F1853="",G1853="")),0,IF($C$12="D",$H$13+SUM($F$14:F1853)-SUM($G$14:G1853),$H$13-SUM($F$14:F1853)+SUM($G$14:G1853)))</f>
        <v>0</v>
      </c>
      <c r="I1853" s="7"/>
    </row>
    <row r="1854" spans="1:9">
      <c r="A1854" s="89">
        <f t="shared" si="283"/>
        <v>1841</v>
      </c>
      <c r="B1854" s="185" t="str">
        <f t="shared" si="277"/>
        <v/>
      </c>
      <c r="C1854" s="90" t="str">
        <f t="shared" si="278"/>
        <v/>
      </c>
      <c r="D1854" s="89" t="str">
        <f t="shared" si="279"/>
        <v/>
      </c>
      <c r="E1854" s="91" t="str">
        <f t="shared" si="280"/>
        <v/>
      </c>
      <c r="F1854" s="92" t="str">
        <f t="shared" si="281"/>
        <v/>
      </c>
      <c r="G1854" s="212" t="str">
        <f t="shared" si="282"/>
        <v/>
      </c>
      <c r="H1854" s="92">
        <f>IF(OR(ERR=FALSE,AND(F1854="",G1854="")),0,IF($C$12="D",$H$13+SUM($F$14:F1854)-SUM($G$14:G1854),$H$13-SUM($F$14:F1854)+SUM($G$14:G1854)))</f>
        <v>0</v>
      </c>
      <c r="I1854" s="7"/>
    </row>
    <row r="1855" spans="1:9">
      <c r="A1855" s="89">
        <f t="shared" si="283"/>
        <v>1842</v>
      </c>
      <c r="B1855" s="185" t="str">
        <f t="shared" si="277"/>
        <v/>
      </c>
      <c r="C1855" s="90" t="str">
        <f t="shared" si="278"/>
        <v/>
      </c>
      <c r="D1855" s="89" t="str">
        <f t="shared" si="279"/>
        <v/>
      </c>
      <c r="E1855" s="91" t="str">
        <f t="shared" si="280"/>
        <v/>
      </c>
      <c r="F1855" s="92" t="str">
        <f t="shared" si="281"/>
        <v/>
      </c>
      <c r="G1855" s="212" t="str">
        <f t="shared" si="282"/>
        <v/>
      </c>
      <c r="H1855" s="92">
        <f>IF(OR(ERR=FALSE,AND(F1855="",G1855="")),0,IF($C$12="D",$H$13+SUM($F$14:F1855)-SUM($G$14:G1855),$H$13-SUM($F$14:F1855)+SUM($G$14:G1855)))</f>
        <v>0</v>
      </c>
      <c r="I1855" s="7"/>
    </row>
    <row r="1856" spans="1:9">
      <c r="A1856" s="89">
        <f t="shared" si="283"/>
        <v>1843</v>
      </c>
      <c r="B1856" s="185" t="str">
        <f t="shared" si="277"/>
        <v/>
      </c>
      <c r="C1856" s="90" t="str">
        <f t="shared" si="278"/>
        <v/>
      </c>
      <c r="D1856" s="89" t="str">
        <f t="shared" si="279"/>
        <v/>
      </c>
      <c r="E1856" s="91" t="str">
        <f t="shared" si="280"/>
        <v/>
      </c>
      <c r="F1856" s="92" t="str">
        <f t="shared" si="281"/>
        <v/>
      </c>
      <c r="G1856" s="212" t="str">
        <f t="shared" si="282"/>
        <v/>
      </c>
      <c r="H1856" s="92">
        <f>IF(OR(ERR=FALSE,AND(F1856="",G1856="")),0,IF($C$12="D",$H$13+SUM($F$14:F1856)-SUM($G$14:G1856),$H$13-SUM($F$14:F1856)+SUM($G$14:G1856)))</f>
        <v>0</v>
      </c>
      <c r="I1856" s="7"/>
    </row>
    <row r="1857" spans="1:9">
      <c r="A1857" s="89">
        <f t="shared" si="283"/>
        <v>1844</v>
      </c>
      <c r="B1857" s="185" t="str">
        <f t="shared" si="277"/>
        <v/>
      </c>
      <c r="C1857" s="90" t="str">
        <f t="shared" si="278"/>
        <v/>
      </c>
      <c r="D1857" s="89" t="str">
        <f t="shared" si="279"/>
        <v/>
      </c>
      <c r="E1857" s="91" t="str">
        <f t="shared" si="280"/>
        <v/>
      </c>
      <c r="F1857" s="92" t="str">
        <f t="shared" si="281"/>
        <v/>
      </c>
      <c r="G1857" s="212" t="str">
        <f t="shared" si="282"/>
        <v/>
      </c>
      <c r="H1857" s="92">
        <f>IF(OR(ERR=FALSE,AND(F1857="",G1857="")),0,IF($C$12="D",$H$13+SUM($F$14:F1857)-SUM($G$14:G1857),$H$13-SUM($F$14:F1857)+SUM($G$14:G1857)))</f>
        <v>0</v>
      </c>
      <c r="I1857" s="7"/>
    </row>
    <row r="1858" spans="1:9">
      <c r="A1858" s="89">
        <f t="shared" si="283"/>
        <v>1845</v>
      </c>
      <c r="B1858" s="185" t="str">
        <f t="shared" si="277"/>
        <v/>
      </c>
      <c r="C1858" s="90" t="str">
        <f t="shared" si="278"/>
        <v/>
      </c>
      <c r="D1858" s="89" t="str">
        <f t="shared" si="279"/>
        <v/>
      </c>
      <c r="E1858" s="91" t="str">
        <f t="shared" si="280"/>
        <v/>
      </c>
      <c r="F1858" s="92" t="str">
        <f t="shared" si="281"/>
        <v/>
      </c>
      <c r="G1858" s="212" t="str">
        <f t="shared" si="282"/>
        <v/>
      </c>
      <c r="H1858" s="92">
        <f>IF(OR(ERR=FALSE,AND(F1858="",G1858="")),0,IF($C$12="D",$H$13+SUM($F$14:F1858)-SUM($G$14:G1858),$H$13-SUM($F$14:F1858)+SUM($G$14:G1858)))</f>
        <v>0</v>
      </c>
      <c r="I1858" s="7"/>
    </row>
    <row r="1859" spans="1:9">
      <c r="A1859" s="89">
        <f t="shared" si="283"/>
        <v>1846</v>
      </c>
      <c r="B1859" s="185" t="str">
        <f t="shared" si="277"/>
        <v/>
      </c>
      <c r="C1859" s="90" t="str">
        <f t="shared" si="278"/>
        <v/>
      </c>
      <c r="D1859" s="89" t="str">
        <f t="shared" si="279"/>
        <v/>
      </c>
      <c r="E1859" s="91" t="str">
        <f t="shared" si="280"/>
        <v/>
      </c>
      <c r="F1859" s="92" t="str">
        <f t="shared" si="281"/>
        <v/>
      </c>
      <c r="G1859" s="212" t="str">
        <f t="shared" si="282"/>
        <v/>
      </c>
      <c r="H1859" s="92">
        <f>IF(OR(ERR=FALSE,AND(F1859="",G1859="")),0,IF($C$12="D",$H$13+SUM($F$14:F1859)-SUM($G$14:G1859),$H$13-SUM($F$14:F1859)+SUM($G$14:G1859)))</f>
        <v>0</v>
      </c>
      <c r="I1859" s="7"/>
    </row>
    <row r="1860" spans="1:9">
      <c r="A1860" s="89">
        <f t="shared" si="283"/>
        <v>1847</v>
      </c>
      <c r="B1860" s="185" t="str">
        <f t="shared" si="277"/>
        <v/>
      </c>
      <c r="C1860" s="90" t="str">
        <f t="shared" si="278"/>
        <v/>
      </c>
      <c r="D1860" s="89" t="str">
        <f t="shared" si="279"/>
        <v/>
      </c>
      <c r="E1860" s="91" t="str">
        <f t="shared" si="280"/>
        <v/>
      </c>
      <c r="F1860" s="92" t="str">
        <f t="shared" si="281"/>
        <v/>
      </c>
      <c r="G1860" s="212" t="str">
        <f t="shared" si="282"/>
        <v/>
      </c>
      <c r="H1860" s="92">
        <f>IF(OR(ERR=FALSE,AND(F1860="",G1860="")),0,IF($C$12="D",$H$13+SUM($F$14:F1860)-SUM($G$14:G1860),$H$13-SUM($F$14:F1860)+SUM($G$14:G1860)))</f>
        <v>0</v>
      </c>
      <c r="I1860" s="7"/>
    </row>
    <row r="1861" spans="1:9">
      <c r="A1861" s="89">
        <f t="shared" si="283"/>
        <v>1848</v>
      </c>
      <c r="B1861" s="185" t="str">
        <f t="shared" ref="B1861:B1924" si="284">IF(ISERROR(VLOOKUP(A1861&amp;H$9,JU_AKUN,6,FALSE)=TRUE),"",VLOOKUP(A1861&amp;H$9,JU_AKUN,6,FALSE))</f>
        <v/>
      </c>
      <c r="C1861" s="90" t="str">
        <f t="shared" ref="C1861:C1924" si="285">IF(ISERROR(VLOOKUP(A1861&amp;H$9,JU_AKUN,7,FALSE)=TRUE),"",VLOOKUP(A1861&amp;H$9,JU_AKUN,7,FALSE))</f>
        <v/>
      </c>
      <c r="D1861" s="89" t="str">
        <f t="shared" ref="D1861:D1924" si="286">IF(ISERROR(VLOOKUP(A1861&amp;H$9,JU_AKUN,8,FALSE)=TRUE),"",VLOOKUP(A1861&amp;H$9,JU_AKUN,8,FALSE))</f>
        <v/>
      </c>
      <c r="E1861" s="91" t="str">
        <f t="shared" ref="E1861:E1924" si="287">IF(ISERROR(VLOOKUP(A1861&amp;H$9,JU_AKUN,9,FALSE)=TRUE),"",VLOOKUP(A1861&amp;H$9,JU_AKUN,9,FALSE))</f>
        <v/>
      </c>
      <c r="F1861" s="92" t="str">
        <f t="shared" ref="F1861:F1924" si="288">IF(ISERROR(VLOOKUP(A1861&amp;H$9,JU_AKUN,14,FALSE)=TRUE),"",VLOOKUP(A1861&amp;H$9,JU_AKUN,14,FALSE))</f>
        <v/>
      </c>
      <c r="G1861" s="212" t="str">
        <f t="shared" ref="G1861:G1924" si="289">IF(ISERROR(VLOOKUP(A1861&amp;H$9,JU_AKUN,15,FALSE)=TRUE),"",VLOOKUP(A1861&amp;H$9,JU_AKUN,15,FALSE))</f>
        <v/>
      </c>
      <c r="H1861" s="92">
        <f>IF(OR(ERR=FALSE,AND(F1861="",G1861="")),0,IF($C$12="D",$H$13+SUM($F$14:F1861)-SUM($G$14:G1861),$H$13-SUM($F$14:F1861)+SUM($G$14:G1861)))</f>
        <v>0</v>
      </c>
      <c r="I1861" s="7"/>
    </row>
    <row r="1862" spans="1:9">
      <c r="A1862" s="89">
        <f t="shared" si="283"/>
        <v>1849</v>
      </c>
      <c r="B1862" s="185" t="str">
        <f t="shared" si="284"/>
        <v/>
      </c>
      <c r="C1862" s="90" t="str">
        <f t="shared" si="285"/>
        <v/>
      </c>
      <c r="D1862" s="89" t="str">
        <f t="shared" si="286"/>
        <v/>
      </c>
      <c r="E1862" s="91" t="str">
        <f t="shared" si="287"/>
        <v/>
      </c>
      <c r="F1862" s="92" t="str">
        <f t="shared" si="288"/>
        <v/>
      </c>
      <c r="G1862" s="212" t="str">
        <f t="shared" si="289"/>
        <v/>
      </c>
      <c r="H1862" s="92">
        <f>IF(OR(ERR=FALSE,AND(F1862="",G1862="")),0,IF($C$12="D",$H$13+SUM($F$14:F1862)-SUM($G$14:G1862),$H$13-SUM($F$14:F1862)+SUM($G$14:G1862)))</f>
        <v>0</v>
      </c>
      <c r="I1862" s="7"/>
    </row>
    <row r="1863" spans="1:9">
      <c r="A1863" s="89">
        <f t="shared" si="283"/>
        <v>1850</v>
      </c>
      <c r="B1863" s="185" t="str">
        <f t="shared" si="284"/>
        <v/>
      </c>
      <c r="C1863" s="90" t="str">
        <f t="shared" si="285"/>
        <v/>
      </c>
      <c r="D1863" s="89" t="str">
        <f t="shared" si="286"/>
        <v/>
      </c>
      <c r="E1863" s="91" t="str">
        <f t="shared" si="287"/>
        <v/>
      </c>
      <c r="F1863" s="92" t="str">
        <f t="shared" si="288"/>
        <v/>
      </c>
      <c r="G1863" s="212" t="str">
        <f t="shared" si="289"/>
        <v/>
      </c>
      <c r="H1863" s="92">
        <f>IF(OR(ERR=FALSE,AND(F1863="",G1863="")),0,IF($C$12="D",$H$13+SUM($F$14:F1863)-SUM($G$14:G1863),$H$13-SUM($F$14:F1863)+SUM($G$14:G1863)))</f>
        <v>0</v>
      </c>
      <c r="I1863" s="7"/>
    </row>
    <row r="1864" spans="1:9">
      <c r="A1864" s="89">
        <f t="shared" si="283"/>
        <v>1851</v>
      </c>
      <c r="B1864" s="185" t="str">
        <f t="shared" si="284"/>
        <v/>
      </c>
      <c r="C1864" s="90" t="str">
        <f t="shared" si="285"/>
        <v/>
      </c>
      <c r="D1864" s="89" t="str">
        <f t="shared" si="286"/>
        <v/>
      </c>
      <c r="E1864" s="91" t="str">
        <f t="shared" si="287"/>
        <v/>
      </c>
      <c r="F1864" s="92" t="str">
        <f t="shared" si="288"/>
        <v/>
      </c>
      <c r="G1864" s="212" t="str">
        <f t="shared" si="289"/>
        <v/>
      </c>
      <c r="H1864" s="92">
        <f>IF(OR(ERR=FALSE,AND(F1864="",G1864="")),0,IF($C$12="D",$H$13+SUM($F$14:F1864)-SUM($G$14:G1864),$H$13-SUM($F$14:F1864)+SUM($G$14:G1864)))</f>
        <v>0</v>
      </c>
      <c r="I1864" s="7"/>
    </row>
    <row r="1865" spans="1:9">
      <c r="A1865" s="89">
        <f t="shared" si="283"/>
        <v>1852</v>
      </c>
      <c r="B1865" s="185" t="str">
        <f t="shared" si="284"/>
        <v/>
      </c>
      <c r="C1865" s="90" t="str">
        <f t="shared" si="285"/>
        <v/>
      </c>
      <c r="D1865" s="89" t="str">
        <f t="shared" si="286"/>
        <v/>
      </c>
      <c r="E1865" s="91" t="str">
        <f t="shared" si="287"/>
        <v/>
      </c>
      <c r="F1865" s="92" t="str">
        <f t="shared" si="288"/>
        <v/>
      </c>
      <c r="G1865" s="212" t="str">
        <f t="shared" si="289"/>
        <v/>
      </c>
      <c r="H1865" s="92">
        <f>IF(OR(ERR=FALSE,AND(F1865="",G1865="")),0,IF($C$12="D",$H$13+SUM($F$14:F1865)-SUM($G$14:G1865),$H$13-SUM($F$14:F1865)+SUM($G$14:G1865)))</f>
        <v>0</v>
      </c>
      <c r="I1865" s="7"/>
    </row>
    <row r="1866" spans="1:9">
      <c r="A1866" s="89">
        <f t="shared" si="283"/>
        <v>1853</v>
      </c>
      <c r="B1866" s="185" t="str">
        <f t="shared" si="284"/>
        <v/>
      </c>
      <c r="C1866" s="90" t="str">
        <f t="shared" si="285"/>
        <v/>
      </c>
      <c r="D1866" s="89" t="str">
        <f t="shared" si="286"/>
        <v/>
      </c>
      <c r="E1866" s="91" t="str">
        <f t="shared" si="287"/>
        <v/>
      </c>
      <c r="F1866" s="92" t="str">
        <f t="shared" si="288"/>
        <v/>
      </c>
      <c r="G1866" s="212" t="str">
        <f t="shared" si="289"/>
        <v/>
      </c>
      <c r="H1866" s="92">
        <f>IF(OR(ERR=FALSE,AND(F1866="",G1866="")),0,IF($C$12="D",$H$13+SUM($F$14:F1866)-SUM($G$14:G1866),$H$13-SUM($F$14:F1866)+SUM($G$14:G1866)))</f>
        <v>0</v>
      </c>
      <c r="I1866" s="7"/>
    </row>
    <row r="1867" spans="1:9">
      <c r="A1867" s="89">
        <f t="shared" si="283"/>
        <v>1854</v>
      </c>
      <c r="B1867" s="185" t="str">
        <f t="shared" si="284"/>
        <v/>
      </c>
      <c r="C1867" s="90" t="str">
        <f t="shared" si="285"/>
        <v/>
      </c>
      <c r="D1867" s="89" t="str">
        <f t="shared" si="286"/>
        <v/>
      </c>
      <c r="E1867" s="91" t="str">
        <f t="shared" si="287"/>
        <v/>
      </c>
      <c r="F1867" s="92" t="str">
        <f t="shared" si="288"/>
        <v/>
      </c>
      <c r="G1867" s="212" t="str">
        <f t="shared" si="289"/>
        <v/>
      </c>
      <c r="H1867" s="92">
        <f>IF(OR(ERR=FALSE,AND(F1867="",G1867="")),0,IF($C$12="D",$H$13+SUM($F$14:F1867)-SUM($G$14:G1867),$H$13-SUM($F$14:F1867)+SUM($G$14:G1867)))</f>
        <v>0</v>
      </c>
      <c r="I1867" s="7"/>
    </row>
    <row r="1868" spans="1:9">
      <c r="A1868" s="89">
        <f t="shared" si="283"/>
        <v>1855</v>
      </c>
      <c r="B1868" s="185" t="str">
        <f t="shared" si="284"/>
        <v/>
      </c>
      <c r="C1868" s="90" t="str">
        <f t="shared" si="285"/>
        <v/>
      </c>
      <c r="D1868" s="89" t="str">
        <f t="shared" si="286"/>
        <v/>
      </c>
      <c r="E1868" s="91" t="str">
        <f t="shared" si="287"/>
        <v/>
      </c>
      <c r="F1868" s="92" t="str">
        <f t="shared" si="288"/>
        <v/>
      </c>
      <c r="G1868" s="212" t="str">
        <f t="shared" si="289"/>
        <v/>
      </c>
      <c r="H1868" s="92">
        <f>IF(OR(ERR=FALSE,AND(F1868="",G1868="")),0,IF($C$12="D",$H$13+SUM($F$14:F1868)-SUM($G$14:G1868),$H$13-SUM($F$14:F1868)+SUM($G$14:G1868)))</f>
        <v>0</v>
      </c>
      <c r="I1868" s="7"/>
    </row>
    <row r="1869" spans="1:9">
      <c r="A1869" s="89">
        <f t="shared" si="283"/>
        <v>1856</v>
      </c>
      <c r="B1869" s="185" t="str">
        <f t="shared" si="284"/>
        <v/>
      </c>
      <c r="C1869" s="90" t="str">
        <f t="shared" si="285"/>
        <v/>
      </c>
      <c r="D1869" s="89" t="str">
        <f t="shared" si="286"/>
        <v/>
      </c>
      <c r="E1869" s="91" t="str">
        <f t="shared" si="287"/>
        <v/>
      </c>
      <c r="F1869" s="92" t="str">
        <f t="shared" si="288"/>
        <v/>
      </c>
      <c r="G1869" s="212" t="str">
        <f t="shared" si="289"/>
        <v/>
      </c>
      <c r="H1869" s="92">
        <f>IF(OR(ERR=FALSE,AND(F1869="",G1869="")),0,IF($C$12="D",$H$13+SUM($F$14:F1869)-SUM($G$14:G1869),$H$13-SUM($F$14:F1869)+SUM($G$14:G1869)))</f>
        <v>0</v>
      </c>
      <c r="I1869" s="7"/>
    </row>
    <row r="1870" spans="1:9">
      <c r="A1870" s="89">
        <f t="shared" si="283"/>
        <v>1857</v>
      </c>
      <c r="B1870" s="185" t="str">
        <f t="shared" si="284"/>
        <v/>
      </c>
      <c r="C1870" s="90" t="str">
        <f t="shared" si="285"/>
        <v/>
      </c>
      <c r="D1870" s="89" t="str">
        <f t="shared" si="286"/>
        <v/>
      </c>
      <c r="E1870" s="91" t="str">
        <f t="shared" si="287"/>
        <v/>
      </c>
      <c r="F1870" s="92" t="str">
        <f t="shared" si="288"/>
        <v/>
      </c>
      <c r="G1870" s="212" t="str">
        <f t="shared" si="289"/>
        <v/>
      </c>
      <c r="H1870" s="92">
        <f>IF(OR(ERR=FALSE,AND(F1870="",G1870="")),0,IF($C$12="D",$H$13+SUM($F$14:F1870)-SUM($G$14:G1870),$H$13-SUM($F$14:F1870)+SUM($G$14:G1870)))</f>
        <v>0</v>
      </c>
      <c r="I1870" s="7"/>
    </row>
    <row r="1871" spans="1:9">
      <c r="A1871" s="89">
        <f t="shared" si="283"/>
        <v>1858</v>
      </c>
      <c r="B1871" s="185" t="str">
        <f t="shared" si="284"/>
        <v/>
      </c>
      <c r="C1871" s="90" t="str">
        <f t="shared" si="285"/>
        <v/>
      </c>
      <c r="D1871" s="89" t="str">
        <f t="shared" si="286"/>
        <v/>
      </c>
      <c r="E1871" s="91" t="str">
        <f t="shared" si="287"/>
        <v/>
      </c>
      <c r="F1871" s="92" t="str">
        <f t="shared" si="288"/>
        <v/>
      </c>
      <c r="G1871" s="212" t="str">
        <f t="shared" si="289"/>
        <v/>
      </c>
      <c r="H1871" s="92">
        <f>IF(OR(ERR=FALSE,AND(F1871="",G1871="")),0,IF($C$12="D",$H$13+SUM($F$14:F1871)-SUM($G$14:G1871),$H$13-SUM($F$14:F1871)+SUM($G$14:G1871)))</f>
        <v>0</v>
      </c>
      <c r="I1871" s="7"/>
    </row>
    <row r="1872" spans="1:9">
      <c r="A1872" s="89">
        <f t="shared" si="283"/>
        <v>1859</v>
      </c>
      <c r="B1872" s="185" t="str">
        <f t="shared" si="284"/>
        <v/>
      </c>
      <c r="C1872" s="90" t="str">
        <f t="shared" si="285"/>
        <v/>
      </c>
      <c r="D1872" s="89" t="str">
        <f t="shared" si="286"/>
        <v/>
      </c>
      <c r="E1872" s="91" t="str">
        <f t="shared" si="287"/>
        <v/>
      </c>
      <c r="F1872" s="92" t="str">
        <f t="shared" si="288"/>
        <v/>
      </c>
      <c r="G1872" s="212" t="str">
        <f t="shared" si="289"/>
        <v/>
      </c>
      <c r="H1872" s="92">
        <f>IF(OR(ERR=FALSE,AND(F1872="",G1872="")),0,IF($C$12="D",$H$13+SUM($F$14:F1872)-SUM($G$14:G1872),$H$13-SUM($F$14:F1872)+SUM($G$14:G1872)))</f>
        <v>0</v>
      </c>
      <c r="I1872" s="7"/>
    </row>
    <row r="1873" spans="1:9">
      <c r="A1873" s="89">
        <f t="shared" si="283"/>
        <v>1860</v>
      </c>
      <c r="B1873" s="185" t="str">
        <f t="shared" si="284"/>
        <v/>
      </c>
      <c r="C1873" s="90" t="str">
        <f t="shared" si="285"/>
        <v/>
      </c>
      <c r="D1873" s="89" t="str">
        <f t="shared" si="286"/>
        <v/>
      </c>
      <c r="E1873" s="91" t="str">
        <f t="shared" si="287"/>
        <v/>
      </c>
      <c r="F1873" s="92" t="str">
        <f t="shared" si="288"/>
        <v/>
      </c>
      <c r="G1873" s="212" t="str">
        <f t="shared" si="289"/>
        <v/>
      </c>
      <c r="H1873" s="92">
        <f>IF(OR(ERR=FALSE,AND(F1873="",G1873="")),0,IF($C$12="D",$H$13+SUM($F$14:F1873)-SUM($G$14:G1873),$H$13-SUM($F$14:F1873)+SUM($G$14:G1873)))</f>
        <v>0</v>
      </c>
      <c r="I1873" s="7"/>
    </row>
    <row r="1874" spans="1:9">
      <c r="A1874" s="89">
        <f t="shared" si="283"/>
        <v>1861</v>
      </c>
      <c r="B1874" s="185" t="str">
        <f t="shared" si="284"/>
        <v/>
      </c>
      <c r="C1874" s="90" t="str">
        <f t="shared" si="285"/>
        <v/>
      </c>
      <c r="D1874" s="89" t="str">
        <f t="shared" si="286"/>
        <v/>
      </c>
      <c r="E1874" s="91" t="str">
        <f t="shared" si="287"/>
        <v/>
      </c>
      <c r="F1874" s="92" t="str">
        <f t="shared" si="288"/>
        <v/>
      </c>
      <c r="G1874" s="212" t="str">
        <f t="shared" si="289"/>
        <v/>
      </c>
      <c r="H1874" s="92">
        <f>IF(OR(ERR=FALSE,AND(F1874="",G1874="")),0,IF($C$12="D",$H$13+SUM($F$14:F1874)-SUM($G$14:G1874),$H$13-SUM($F$14:F1874)+SUM($G$14:G1874)))</f>
        <v>0</v>
      </c>
      <c r="I1874" s="7"/>
    </row>
    <row r="1875" spans="1:9">
      <c r="A1875" s="89">
        <f t="shared" si="283"/>
        <v>1862</v>
      </c>
      <c r="B1875" s="185" t="str">
        <f t="shared" si="284"/>
        <v/>
      </c>
      <c r="C1875" s="90" t="str">
        <f t="shared" si="285"/>
        <v/>
      </c>
      <c r="D1875" s="89" t="str">
        <f t="shared" si="286"/>
        <v/>
      </c>
      <c r="E1875" s="91" t="str">
        <f t="shared" si="287"/>
        <v/>
      </c>
      <c r="F1875" s="92" t="str">
        <f t="shared" si="288"/>
        <v/>
      </c>
      <c r="G1875" s="212" t="str">
        <f t="shared" si="289"/>
        <v/>
      </c>
      <c r="H1875" s="92">
        <f>IF(OR(ERR=FALSE,AND(F1875="",G1875="")),0,IF($C$12="D",$H$13+SUM($F$14:F1875)-SUM($G$14:G1875),$H$13-SUM($F$14:F1875)+SUM($G$14:G1875)))</f>
        <v>0</v>
      </c>
      <c r="I1875" s="7"/>
    </row>
    <row r="1876" spans="1:9">
      <c r="A1876" s="89">
        <f t="shared" si="283"/>
        <v>1863</v>
      </c>
      <c r="B1876" s="185" t="str">
        <f t="shared" si="284"/>
        <v/>
      </c>
      <c r="C1876" s="90" t="str">
        <f t="shared" si="285"/>
        <v/>
      </c>
      <c r="D1876" s="89" t="str">
        <f t="shared" si="286"/>
        <v/>
      </c>
      <c r="E1876" s="91" t="str">
        <f t="shared" si="287"/>
        <v/>
      </c>
      <c r="F1876" s="92" t="str">
        <f t="shared" si="288"/>
        <v/>
      </c>
      <c r="G1876" s="212" t="str">
        <f t="shared" si="289"/>
        <v/>
      </c>
      <c r="H1876" s="92">
        <f>IF(OR(ERR=FALSE,AND(F1876="",G1876="")),0,IF($C$12="D",$H$13+SUM($F$14:F1876)-SUM($G$14:G1876),$H$13-SUM($F$14:F1876)+SUM($G$14:G1876)))</f>
        <v>0</v>
      </c>
      <c r="I1876" s="7"/>
    </row>
    <row r="1877" spans="1:9">
      <c r="A1877" s="89">
        <f t="shared" si="283"/>
        <v>1864</v>
      </c>
      <c r="B1877" s="185" t="str">
        <f t="shared" si="284"/>
        <v/>
      </c>
      <c r="C1877" s="90" t="str">
        <f t="shared" si="285"/>
        <v/>
      </c>
      <c r="D1877" s="89" t="str">
        <f t="shared" si="286"/>
        <v/>
      </c>
      <c r="E1877" s="91" t="str">
        <f t="shared" si="287"/>
        <v/>
      </c>
      <c r="F1877" s="92" t="str">
        <f t="shared" si="288"/>
        <v/>
      </c>
      <c r="G1877" s="212" t="str">
        <f t="shared" si="289"/>
        <v/>
      </c>
      <c r="H1877" s="92">
        <f>IF(OR(ERR=FALSE,AND(F1877="",G1877="")),0,IF($C$12="D",$H$13+SUM($F$14:F1877)-SUM($G$14:G1877),$H$13-SUM($F$14:F1877)+SUM($G$14:G1877)))</f>
        <v>0</v>
      </c>
      <c r="I1877" s="7"/>
    </row>
    <row r="1878" spans="1:9">
      <c r="A1878" s="89">
        <f t="shared" si="283"/>
        <v>1865</v>
      </c>
      <c r="B1878" s="185" t="str">
        <f t="shared" si="284"/>
        <v/>
      </c>
      <c r="C1878" s="90" t="str">
        <f t="shared" si="285"/>
        <v/>
      </c>
      <c r="D1878" s="89" t="str">
        <f t="shared" si="286"/>
        <v/>
      </c>
      <c r="E1878" s="91" t="str">
        <f t="shared" si="287"/>
        <v/>
      </c>
      <c r="F1878" s="92" t="str">
        <f t="shared" si="288"/>
        <v/>
      </c>
      <c r="G1878" s="212" t="str">
        <f t="shared" si="289"/>
        <v/>
      </c>
      <c r="H1878" s="92">
        <f>IF(OR(ERR=FALSE,AND(F1878="",G1878="")),0,IF($C$12="D",$H$13+SUM($F$14:F1878)-SUM($G$14:G1878),$H$13-SUM($F$14:F1878)+SUM($G$14:G1878)))</f>
        <v>0</v>
      </c>
      <c r="I1878" s="7"/>
    </row>
    <row r="1879" spans="1:9">
      <c r="A1879" s="89">
        <f t="shared" si="283"/>
        <v>1866</v>
      </c>
      <c r="B1879" s="185" t="str">
        <f t="shared" si="284"/>
        <v/>
      </c>
      <c r="C1879" s="90" t="str">
        <f t="shared" si="285"/>
        <v/>
      </c>
      <c r="D1879" s="89" t="str">
        <f t="shared" si="286"/>
        <v/>
      </c>
      <c r="E1879" s="91" t="str">
        <f t="shared" si="287"/>
        <v/>
      </c>
      <c r="F1879" s="92" t="str">
        <f t="shared" si="288"/>
        <v/>
      </c>
      <c r="G1879" s="212" t="str">
        <f t="shared" si="289"/>
        <v/>
      </c>
      <c r="H1879" s="92">
        <f>IF(OR(ERR=FALSE,AND(F1879="",G1879="")),0,IF($C$12="D",$H$13+SUM($F$14:F1879)-SUM($G$14:G1879),$H$13-SUM($F$14:F1879)+SUM($G$14:G1879)))</f>
        <v>0</v>
      </c>
      <c r="I1879" s="52"/>
    </row>
    <row r="1880" spans="1:9">
      <c r="A1880" s="89">
        <f t="shared" si="283"/>
        <v>1867</v>
      </c>
      <c r="B1880" s="185" t="str">
        <f t="shared" si="284"/>
        <v/>
      </c>
      <c r="C1880" s="90" t="str">
        <f t="shared" si="285"/>
        <v/>
      </c>
      <c r="D1880" s="89" t="str">
        <f t="shared" si="286"/>
        <v/>
      </c>
      <c r="E1880" s="91" t="str">
        <f t="shared" si="287"/>
        <v/>
      </c>
      <c r="F1880" s="92" t="str">
        <f t="shared" si="288"/>
        <v/>
      </c>
      <c r="G1880" s="212" t="str">
        <f t="shared" si="289"/>
        <v/>
      </c>
      <c r="H1880" s="92">
        <f>IF(OR(ERR=FALSE,AND(F1880="",G1880="")),0,IF($C$12="D",$H$13+SUM($F$14:F1880)-SUM($G$14:G1880),$H$13-SUM($F$14:F1880)+SUM($G$14:G1880)))</f>
        <v>0</v>
      </c>
      <c r="I1880" s="51"/>
    </row>
    <row r="1881" spans="1:9">
      <c r="A1881" s="89">
        <f t="shared" si="283"/>
        <v>1868</v>
      </c>
      <c r="B1881" s="185" t="str">
        <f t="shared" si="284"/>
        <v/>
      </c>
      <c r="C1881" s="90" t="str">
        <f t="shared" si="285"/>
        <v/>
      </c>
      <c r="D1881" s="89" t="str">
        <f t="shared" si="286"/>
        <v/>
      </c>
      <c r="E1881" s="91" t="str">
        <f t="shared" si="287"/>
        <v/>
      </c>
      <c r="F1881" s="92" t="str">
        <f t="shared" si="288"/>
        <v/>
      </c>
      <c r="G1881" s="212" t="str">
        <f t="shared" si="289"/>
        <v/>
      </c>
      <c r="H1881" s="92">
        <f>IF(OR(ERR=FALSE,AND(F1881="",G1881="")),0,IF($C$12="D",$H$13+SUM($F$14:F1881)-SUM($G$14:G1881),$H$13-SUM($F$14:F1881)+SUM($G$14:G1881)))</f>
        <v>0</v>
      </c>
      <c r="I1881" s="52"/>
    </row>
    <row r="1882" spans="1:9">
      <c r="A1882" s="89">
        <f t="shared" si="283"/>
        <v>1869</v>
      </c>
      <c r="B1882" s="185" t="str">
        <f t="shared" si="284"/>
        <v/>
      </c>
      <c r="C1882" s="90" t="str">
        <f t="shared" si="285"/>
        <v/>
      </c>
      <c r="D1882" s="89" t="str">
        <f t="shared" si="286"/>
        <v/>
      </c>
      <c r="E1882" s="91" t="str">
        <f t="shared" si="287"/>
        <v/>
      </c>
      <c r="F1882" s="92" t="str">
        <f t="shared" si="288"/>
        <v/>
      </c>
      <c r="G1882" s="212" t="str">
        <f t="shared" si="289"/>
        <v/>
      </c>
      <c r="H1882" s="92">
        <f>IF(OR(ERR=FALSE,AND(F1882="",G1882="")),0,IF($C$12="D",$H$13+SUM($F$14:F1882)-SUM($G$14:G1882),$H$13-SUM($F$14:F1882)+SUM($G$14:G1882)))</f>
        <v>0</v>
      </c>
      <c r="I1882" s="7"/>
    </row>
    <row r="1883" spans="1:9">
      <c r="A1883" s="89">
        <f t="shared" si="283"/>
        <v>1870</v>
      </c>
      <c r="B1883" s="185" t="str">
        <f t="shared" si="284"/>
        <v/>
      </c>
      <c r="C1883" s="90" t="str">
        <f t="shared" si="285"/>
        <v/>
      </c>
      <c r="D1883" s="89" t="str">
        <f t="shared" si="286"/>
        <v/>
      </c>
      <c r="E1883" s="91" t="str">
        <f t="shared" si="287"/>
        <v/>
      </c>
      <c r="F1883" s="92" t="str">
        <f t="shared" si="288"/>
        <v/>
      </c>
      <c r="G1883" s="212" t="str">
        <f t="shared" si="289"/>
        <v/>
      </c>
      <c r="H1883" s="92">
        <f>IF(OR(ERR=FALSE,AND(F1883="",G1883="")),0,IF($C$12="D",$H$13+SUM($F$14:F1883)-SUM($G$14:G1883),$H$13-SUM($F$14:F1883)+SUM($G$14:G1883)))</f>
        <v>0</v>
      </c>
      <c r="I1883" s="7"/>
    </row>
    <row r="1884" spans="1:9">
      <c r="A1884" s="89">
        <f t="shared" si="283"/>
        <v>1871</v>
      </c>
      <c r="B1884" s="185" t="str">
        <f t="shared" si="284"/>
        <v/>
      </c>
      <c r="C1884" s="90" t="str">
        <f t="shared" si="285"/>
        <v/>
      </c>
      <c r="D1884" s="89" t="str">
        <f t="shared" si="286"/>
        <v/>
      </c>
      <c r="E1884" s="91" t="str">
        <f t="shared" si="287"/>
        <v/>
      </c>
      <c r="F1884" s="92" t="str">
        <f t="shared" si="288"/>
        <v/>
      </c>
      <c r="G1884" s="212" t="str">
        <f t="shared" si="289"/>
        <v/>
      </c>
      <c r="H1884" s="92">
        <f>IF(OR(ERR=FALSE,AND(F1884="",G1884="")),0,IF($C$12="D",$H$13+SUM($F$14:F1884)-SUM($G$14:G1884),$H$13-SUM($F$14:F1884)+SUM($G$14:G1884)))</f>
        <v>0</v>
      </c>
      <c r="I1884" s="7"/>
    </row>
    <row r="1885" spans="1:9">
      <c r="A1885" s="89">
        <f t="shared" si="283"/>
        <v>1872</v>
      </c>
      <c r="B1885" s="185" t="str">
        <f t="shared" si="284"/>
        <v/>
      </c>
      <c r="C1885" s="90" t="str">
        <f t="shared" si="285"/>
        <v/>
      </c>
      <c r="D1885" s="89" t="str">
        <f t="shared" si="286"/>
        <v/>
      </c>
      <c r="E1885" s="91" t="str">
        <f t="shared" si="287"/>
        <v/>
      </c>
      <c r="F1885" s="92" t="str">
        <f t="shared" si="288"/>
        <v/>
      </c>
      <c r="G1885" s="212" t="str">
        <f t="shared" si="289"/>
        <v/>
      </c>
      <c r="H1885" s="92">
        <f>IF(OR(ERR=FALSE,AND(F1885="",G1885="")),0,IF($C$12="D",$H$13+SUM($F$14:F1885)-SUM($G$14:G1885),$H$13-SUM($F$14:F1885)+SUM($G$14:G1885)))</f>
        <v>0</v>
      </c>
      <c r="I1885" s="7"/>
    </row>
    <row r="1886" spans="1:9">
      <c r="A1886" s="89">
        <f t="shared" si="283"/>
        <v>1873</v>
      </c>
      <c r="B1886" s="185" t="str">
        <f t="shared" si="284"/>
        <v/>
      </c>
      <c r="C1886" s="90" t="str">
        <f t="shared" si="285"/>
        <v/>
      </c>
      <c r="D1886" s="89" t="str">
        <f t="shared" si="286"/>
        <v/>
      </c>
      <c r="E1886" s="91" t="str">
        <f t="shared" si="287"/>
        <v/>
      </c>
      <c r="F1886" s="92" t="str">
        <f t="shared" si="288"/>
        <v/>
      </c>
      <c r="G1886" s="212" t="str">
        <f t="shared" si="289"/>
        <v/>
      </c>
      <c r="H1886" s="92">
        <f>IF(OR(ERR=FALSE,AND(F1886="",G1886="")),0,IF($C$12="D",$H$13+SUM($F$14:F1886)-SUM($G$14:G1886),$H$13-SUM($F$14:F1886)+SUM($G$14:G1886)))</f>
        <v>0</v>
      </c>
      <c r="I1886" s="7"/>
    </row>
    <row r="1887" spans="1:9">
      <c r="A1887" s="89">
        <f t="shared" si="283"/>
        <v>1874</v>
      </c>
      <c r="B1887" s="185" t="str">
        <f t="shared" si="284"/>
        <v/>
      </c>
      <c r="C1887" s="90" t="str">
        <f t="shared" si="285"/>
        <v/>
      </c>
      <c r="D1887" s="89" t="str">
        <f t="shared" si="286"/>
        <v/>
      </c>
      <c r="E1887" s="91" t="str">
        <f t="shared" si="287"/>
        <v/>
      </c>
      <c r="F1887" s="92" t="str">
        <f t="shared" si="288"/>
        <v/>
      </c>
      <c r="G1887" s="212" t="str">
        <f t="shared" si="289"/>
        <v/>
      </c>
      <c r="H1887" s="92">
        <f>IF(OR(ERR=FALSE,AND(F1887="",G1887="")),0,IF($C$12="D",$H$13+SUM($F$14:F1887)-SUM($G$14:G1887),$H$13-SUM($F$14:F1887)+SUM($G$14:G1887)))</f>
        <v>0</v>
      </c>
      <c r="I1887" s="7"/>
    </row>
    <row r="1888" spans="1:9">
      <c r="A1888" s="89">
        <f t="shared" si="283"/>
        <v>1875</v>
      </c>
      <c r="B1888" s="185" t="str">
        <f t="shared" si="284"/>
        <v/>
      </c>
      <c r="C1888" s="90" t="str">
        <f t="shared" si="285"/>
        <v/>
      </c>
      <c r="D1888" s="89" t="str">
        <f t="shared" si="286"/>
        <v/>
      </c>
      <c r="E1888" s="91" t="str">
        <f t="shared" si="287"/>
        <v/>
      </c>
      <c r="F1888" s="92" t="str">
        <f t="shared" si="288"/>
        <v/>
      </c>
      <c r="G1888" s="212" t="str">
        <f t="shared" si="289"/>
        <v/>
      </c>
      <c r="H1888" s="92">
        <f>IF(OR(ERR=FALSE,AND(F1888="",G1888="")),0,IF($C$12="D",$H$13+SUM($F$14:F1888)-SUM($G$14:G1888),$H$13-SUM($F$14:F1888)+SUM($G$14:G1888)))</f>
        <v>0</v>
      </c>
      <c r="I1888" s="7"/>
    </row>
    <row r="1889" spans="1:9">
      <c r="A1889" s="89">
        <f t="shared" si="283"/>
        <v>1876</v>
      </c>
      <c r="B1889" s="185" t="str">
        <f t="shared" si="284"/>
        <v/>
      </c>
      <c r="C1889" s="90" t="str">
        <f t="shared" si="285"/>
        <v/>
      </c>
      <c r="D1889" s="89" t="str">
        <f t="shared" si="286"/>
        <v/>
      </c>
      <c r="E1889" s="91" t="str">
        <f t="shared" si="287"/>
        <v/>
      </c>
      <c r="F1889" s="92" t="str">
        <f t="shared" si="288"/>
        <v/>
      </c>
      <c r="G1889" s="212" t="str">
        <f t="shared" si="289"/>
        <v/>
      </c>
      <c r="H1889" s="92">
        <f>IF(OR(ERR=FALSE,AND(F1889="",G1889="")),0,IF($C$12="D",$H$13+SUM($F$14:F1889)-SUM($G$14:G1889),$H$13-SUM($F$14:F1889)+SUM($G$14:G1889)))</f>
        <v>0</v>
      </c>
      <c r="I1889" s="7"/>
    </row>
    <row r="1890" spans="1:9">
      <c r="A1890" s="89">
        <f t="shared" si="283"/>
        <v>1877</v>
      </c>
      <c r="B1890" s="185" t="str">
        <f t="shared" si="284"/>
        <v/>
      </c>
      <c r="C1890" s="90" t="str">
        <f t="shared" si="285"/>
        <v/>
      </c>
      <c r="D1890" s="89" t="str">
        <f t="shared" si="286"/>
        <v/>
      </c>
      <c r="E1890" s="91" t="str">
        <f t="shared" si="287"/>
        <v/>
      </c>
      <c r="F1890" s="92" t="str">
        <f t="shared" si="288"/>
        <v/>
      </c>
      <c r="G1890" s="212" t="str">
        <f t="shared" si="289"/>
        <v/>
      </c>
      <c r="H1890" s="92">
        <f>IF(OR(ERR=FALSE,AND(F1890="",G1890="")),0,IF($C$12="D",$H$13+SUM($F$14:F1890)-SUM($G$14:G1890),$H$13-SUM($F$14:F1890)+SUM($G$14:G1890)))</f>
        <v>0</v>
      </c>
      <c r="I1890" s="7"/>
    </row>
    <row r="1891" spans="1:9">
      <c r="A1891" s="89">
        <f t="shared" si="283"/>
        <v>1878</v>
      </c>
      <c r="B1891" s="185" t="str">
        <f t="shared" si="284"/>
        <v/>
      </c>
      <c r="C1891" s="90" t="str">
        <f t="shared" si="285"/>
        <v/>
      </c>
      <c r="D1891" s="89" t="str">
        <f t="shared" si="286"/>
        <v/>
      </c>
      <c r="E1891" s="91" t="str">
        <f t="shared" si="287"/>
        <v/>
      </c>
      <c r="F1891" s="92" t="str">
        <f t="shared" si="288"/>
        <v/>
      </c>
      <c r="G1891" s="212" t="str">
        <f t="shared" si="289"/>
        <v/>
      </c>
      <c r="H1891" s="92">
        <f>IF(OR(ERR=FALSE,AND(F1891="",G1891="")),0,IF($C$12="D",$H$13+SUM($F$14:F1891)-SUM($G$14:G1891),$H$13-SUM($F$14:F1891)+SUM($G$14:G1891)))</f>
        <v>0</v>
      </c>
      <c r="I1891" s="7"/>
    </row>
    <row r="1892" spans="1:9">
      <c r="A1892" s="89">
        <f t="shared" si="283"/>
        <v>1879</v>
      </c>
      <c r="B1892" s="185" t="str">
        <f t="shared" si="284"/>
        <v/>
      </c>
      <c r="C1892" s="90" t="str">
        <f t="shared" si="285"/>
        <v/>
      </c>
      <c r="D1892" s="89" t="str">
        <f t="shared" si="286"/>
        <v/>
      </c>
      <c r="E1892" s="91" t="str">
        <f t="shared" si="287"/>
        <v/>
      </c>
      <c r="F1892" s="92" t="str">
        <f t="shared" si="288"/>
        <v/>
      </c>
      <c r="G1892" s="212" t="str">
        <f t="shared" si="289"/>
        <v/>
      </c>
      <c r="H1892" s="92">
        <f>IF(OR(ERR=FALSE,AND(F1892="",G1892="")),0,IF($C$12="D",$H$13+SUM($F$14:F1892)-SUM($G$14:G1892),$H$13-SUM($F$14:F1892)+SUM($G$14:G1892)))</f>
        <v>0</v>
      </c>
      <c r="I1892" s="7"/>
    </row>
    <row r="1893" spans="1:9">
      <c r="A1893" s="89">
        <f t="shared" si="283"/>
        <v>1880</v>
      </c>
      <c r="B1893" s="185" t="str">
        <f t="shared" si="284"/>
        <v/>
      </c>
      <c r="C1893" s="90" t="str">
        <f t="shared" si="285"/>
        <v/>
      </c>
      <c r="D1893" s="89" t="str">
        <f t="shared" si="286"/>
        <v/>
      </c>
      <c r="E1893" s="91" t="str">
        <f t="shared" si="287"/>
        <v/>
      </c>
      <c r="F1893" s="92" t="str">
        <f t="shared" si="288"/>
        <v/>
      </c>
      <c r="G1893" s="212" t="str">
        <f t="shared" si="289"/>
        <v/>
      </c>
      <c r="H1893" s="92">
        <f>IF(OR(ERR=FALSE,AND(F1893="",G1893="")),0,IF($C$12="D",$H$13+SUM($F$14:F1893)-SUM($G$14:G1893),$H$13-SUM($F$14:F1893)+SUM($G$14:G1893)))</f>
        <v>0</v>
      </c>
      <c r="I1893" s="7"/>
    </row>
    <row r="1894" spans="1:9">
      <c r="A1894" s="89">
        <f t="shared" si="283"/>
        <v>1881</v>
      </c>
      <c r="B1894" s="185" t="str">
        <f t="shared" si="284"/>
        <v/>
      </c>
      <c r="C1894" s="90" t="str">
        <f t="shared" si="285"/>
        <v/>
      </c>
      <c r="D1894" s="89" t="str">
        <f t="shared" si="286"/>
        <v/>
      </c>
      <c r="E1894" s="91" t="str">
        <f t="shared" si="287"/>
        <v/>
      </c>
      <c r="F1894" s="92" t="str">
        <f t="shared" si="288"/>
        <v/>
      </c>
      <c r="G1894" s="212" t="str">
        <f t="shared" si="289"/>
        <v/>
      </c>
      <c r="H1894" s="92">
        <f>IF(OR(ERR=FALSE,AND(F1894="",G1894="")),0,IF($C$12="D",$H$13+SUM($F$14:F1894)-SUM($G$14:G1894),$H$13-SUM($F$14:F1894)+SUM($G$14:G1894)))</f>
        <v>0</v>
      </c>
      <c r="I1894" s="7"/>
    </row>
    <row r="1895" spans="1:9">
      <c r="A1895" s="89">
        <f t="shared" si="283"/>
        <v>1882</v>
      </c>
      <c r="B1895" s="185" t="str">
        <f t="shared" si="284"/>
        <v/>
      </c>
      <c r="C1895" s="90" t="str">
        <f t="shared" si="285"/>
        <v/>
      </c>
      <c r="D1895" s="89" t="str">
        <f t="shared" si="286"/>
        <v/>
      </c>
      <c r="E1895" s="91" t="str">
        <f t="shared" si="287"/>
        <v/>
      </c>
      <c r="F1895" s="92" t="str">
        <f t="shared" si="288"/>
        <v/>
      </c>
      <c r="G1895" s="212" t="str">
        <f t="shared" si="289"/>
        <v/>
      </c>
      <c r="H1895" s="92">
        <f>IF(OR(ERR=FALSE,AND(F1895="",G1895="")),0,IF($C$12="D",$H$13+SUM($F$14:F1895)-SUM($G$14:G1895),$H$13-SUM($F$14:F1895)+SUM($G$14:G1895)))</f>
        <v>0</v>
      </c>
      <c r="I1895" s="7"/>
    </row>
    <row r="1896" spans="1:9">
      <c r="A1896" s="89">
        <f t="shared" si="283"/>
        <v>1883</v>
      </c>
      <c r="B1896" s="185" t="str">
        <f t="shared" si="284"/>
        <v/>
      </c>
      <c r="C1896" s="90" t="str">
        <f t="shared" si="285"/>
        <v/>
      </c>
      <c r="D1896" s="89" t="str">
        <f t="shared" si="286"/>
        <v/>
      </c>
      <c r="E1896" s="91" t="str">
        <f t="shared" si="287"/>
        <v/>
      </c>
      <c r="F1896" s="92" t="str">
        <f t="shared" si="288"/>
        <v/>
      </c>
      <c r="G1896" s="212" t="str">
        <f t="shared" si="289"/>
        <v/>
      </c>
      <c r="H1896" s="92">
        <f>IF(OR(ERR=FALSE,AND(F1896="",G1896="")),0,IF($C$12="D",$H$13+SUM($F$14:F1896)-SUM($G$14:G1896),$H$13-SUM($F$14:F1896)+SUM($G$14:G1896)))</f>
        <v>0</v>
      </c>
      <c r="I1896" s="7"/>
    </row>
    <row r="1897" spans="1:9">
      <c r="A1897" s="89">
        <f t="shared" si="283"/>
        <v>1884</v>
      </c>
      <c r="B1897" s="185" t="str">
        <f t="shared" si="284"/>
        <v/>
      </c>
      <c r="C1897" s="90" t="str">
        <f t="shared" si="285"/>
        <v/>
      </c>
      <c r="D1897" s="89" t="str">
        <f t="shared" si="286"/>
        <v/>
      </c>
      <c r="E1897" s="91" t="str">
        <f t="shared" si="287"/>
        <v/>
      </c>
      <c r="F1897" s="92" t="str">
        <f t="shared" si="288"/>
        <v/>
      </c>
      <c r="G1897" s="212" t="str">
        <f t="shared" si="289"/>
        <v/>
      </c>
      <c r="H1897" s="92">
        <f>IF(OR(ERR=FALSE,AND(F1897="",G1897="")),0,IF($C$12="D",$H$13+SUM($F$14:F1897)-SUM($G$14:G1897),$H$13-SUM($F$14:F1897)+SUM($G$14:G1897)))</f>
        <v>0</v>
      </c>
      <c r="I1897" s="7"/>
    </row>
    <row r="1898" spans="1:9">
      <c r="A1898" s="89">
        <f t="shared" si="283"/>
        <v>1885</v>
      </c>
      <c r="B1898" s="185" t="str">
        <f t="shared" si="284"/>
        <v/>
      </c>
      <c r="C1898" s="90" t="str">
        <f t="shared" si="285"/>
        <v/>
      </c>
      <c r="D1898" s="89" t="str">
        <f t="shared" si="286"/>
        <v/>
      </c>
      <c r="E1898" s="91" t="str">
        <f t="shared" si="287"/>
        <v/>
      </c>
      <c r="F1898" s="92" t="str">
        <f t="shared" si="288"/>
        <v/>
      </c>
      <c r="G1898" s="212" t="str">
        <f t="shared" si="289"/>
        <v/>
      </c>
      <c r="H1898" s="92">
        <f>IF(OR(ERR=FALSE,AND(F1898="",G1898="")),0,IF($C$12="D",$H$13+SUM($F$14:F1898)-SUM($G$14:G1898),$H$13-SUM($F$14:F1898)+SUM($G$14:G1898)))</f>
        <v>0</v>
      </c>
      <c r="I1898" s="7"/>
    </row>
    <row r="1899" spans="1:9">
      <c r="A1899" s="89">
        <f t="shared" si="283"/>
        <v>1886</v>
      </c>
      <c r="B1899" s="185" t="str">
        <f t="shared" si="284"/>
        <v/>
      </c>
      <c r="C1899" s="90" t="str">
        <f t="shared" si="285"/>
        <v/>
      </c>
      <c r="D1899" s="89" t="str">
        <f t="shared" si="286"/>
        <v/>
      </c>
      <c r="E1899" s="91" t="str">
        <f t="shared" si="287"/>
        <v/>
      </c>
      <c r="F1899" s="92" t="str">
        <f t="shared" si="288"/>
        <v/>
      </c>
      <c r="G1899" s="212" t="str">
        <f t="shared" si="289"/>
        <v/>
      </c>
      <c r="H1899" s="92">
        <f>IF(OR(ERR=FALSE,AND(F1899="",G1899="")),0,IF($C$12="D",$H$13+SUM($F$14:F1899)-SUM($G$14:G1899),$H$13-SUM($F$14:F1899)+SUM($G$14:G1899)))</f>
        <v>0</v>
      </c>
      <c r="I1899" s="7"/>
    </row>
    <row r="1900" spans="1:9">
      <c r="A1900" s="89">
        <f t="shared" si="283"/>
        <v>1887</v>
      </c>
      <c r="B1900" s="185" t="str">
        <f t="shared" si="284"/>
        <v/>
      </c>
      <c r="C1900" s="90" t="str">
        <f t="shared" si="285"/>
        <v/>
      </c>
      <c r="D1900" s="89" t="str">
        <f t="shared" si="286"/>
        <v/>
      </c>
      <c r="E1900" s="91" t="str">
        <f t="shared" si="287"/>
        <v/>
      </c>
      <c r="F1900" s="92" t="str">
        <f t="shared" si="288"/>
        <v/>
      </c>
      <c r="G1900" s="212" t="str">
        <f t="shared" si="289"/>
        <v/>
      </c>
      <c r="H1900" s="92">
        <f>IF(OR(ERR=FALSE,AND(F1900="",G1900="")),0,IF($C$12="D",$H$13+SUM($F$14:F1900)-SUM($G$14:G1900),$H$13-SUM($F$14:F1900)+SUM($G$14:G1900)))</f>
        <v>0</v>
      </c>
      <c r="I1900" s="7"/>
    </row>
    <row r="1901" spans="1:9">
      <c r="A1901" s="89">
        <f t="shared" si="283"/>
        <v>1888</v>
      </c>
      <c r="B1901" s="185" t="str">
        <f t="shared" si="284"/>
        <v/>
      </c>
      <c r="C1901" s="90" t="str">
        <f t="shared" si="285"/>
        <v/>
      </c>
      <c r="D1901" s="89" t="str">
        <f t="shared" si="286"/>
        <v/>
      </c>
      <c r="E1901" s="91" t="str">
        <f t="shared" si="287"/>
        <v/>
      </c>
      <c r="F1901" s="92" t="str">
        <f t="shared" si="288"/>
        <v/>
      </c>
      <c r="G1901" s="212" t="str">
        <f t="shared" si="289"/>
        <v/>
      </c>
      <c r="H1901" s="92">
        <f>IF(OR(ERR=FALSE,AND(F1901="",G1901="")),0,IF($C$12="D",$H$13+SUM($F$14:F1901)-SUM($G$14:G1901),$H$13-SUM($F$14:F1901)+SUM($G$14:G1901)))</f>
        <v>0</v>
      </c>
      <c r="I1901" s="7"/>
    </row>
    <row r="1902" spans="1:9">
      <c r="A1902" s="89">
        <f t="shared" si="283"/>
        <v>1889</v>
      </c>
      <c r="B1902" s="185" t="str">
        <f t="shared" si="284"/>
        <v/>
      </c>
      <c r="C1902" s="90" t="str">
        <f t="shared" si="285"/>
        <v/>
      </c>
      <c r="D1902" s="89" t="str">
        <f t="shared" si="286"/>
        <v/>
      </c>
      <c r="E1902" s="91" t="str">
        <f t="shared" si="287"/>
        <v/>
      </c>
      <c r="F1902" s="92" t="str">
        <f t="shared" si="288"/>
        <v/>
      </c>
      <c r="G1902" s="212" t="str">
        <f t="shared" si="289"/>
        <v/>
      </c>
      <c r="H1902" s="92">
        <f>IF(OR(ERR=FALSE,AND(F1902="",G1902="")),0,IF($C$12="D",$H$13+SUM($F$14:F1902)-SUM($G$14:G1902),$H$13-SUM($F$14:F1902)+SUM($G$14:G1902)))</f>
        <v>0</v>
      </c>
      <c r="I1902" s="7"/>
    </row>
    <row r="1903" spans="1:9">
      <c r="A1903" s="89">
        <f t="shared" si="283"/>
        <v>1890</v>
      </c>
      <c r="B1903" s="185" t="str">
        <f t="shared" si="284"/>
        <v/>
      </c>
      <c r="C1903" s="90" t="str">
        <f t="shared" si="285"/>
        <v/>
      </c>
      <c r="D1903" s="89" t="str">
        <f t="shared" si="286"/>
        <v/>
      </c>
      <c r="E1903" s="91" t="str">
        <f t="shared" si="287"/>
        <v/>
      </c>
      <c r="F1903" s="92" t="str">
        <f t="shared" si="288"/>
        <v/>
      </c>
      <c r="G1903" s="212" t="str">
        <f t="shared" si="289"/>
        <v/>
      </c>
      <c r="H1903" s="92">
        <f>IF(OR(ERR=FALSE,AND(F1903="",G1903="")),0,IF($C$12="D",$H$13+SUM($F$14:F1903)-SUM($G$14:G1903),$H$13-SUM($F$14:F1903)+SUM($G$14:G1903)))</f>
        <v>0</v>
      </c>
      <c r="I1903" s="7"/>
    </row>
    <row r="1904" spans="1:9">
      <c r="A1904" s="89">
        <f t="shared" si="283"/>
        <v>1891</v>
      </c>
      <c r="B1904" s="185" t="str">
        <f t="shared" si="284"/>
        <v/>
      </c>
      <c r="C1904" s="90" t="str">
        <f t="shared" si="285"/>
        <v/>
      </c>
      <c r="D1904" s="89" t="str">
        <f t="shared" si="286"/>
        <v/>
      </c>
      <c r="E1904" s="91" t="str">
        <f t="shared" si="287"/>
        <v/>
      </c>
      <c r="F1904" s="92" t="str">
        <f t="shared" si="288"/>
        <v/>
      </c>
      <c r="G1904" s="212" t="str">
        <f t="shared" si="289"/>
        <v/>
      </c>
      <c r="H1904" s="92">
        <f>IF(OR(ERR=FALSE,AND(F1904="",G1904="")),0,IF($C$12="D",$H$13+SUM($F$14:F1904)-SUM($G$14:G1904),$H$13-SUM($F$14:F1904)+SUM($G$14:G1904)))</f>
        <v>0</v>
      </c>
      <c r="I1904" s="7"/>
    </row>
    <row r="1905" spans="1:9">
      <c r="A1905" s="89">
        <f t="shared" si="283"/>
        <v>1892</v>
      </c>
      <c r="B1905" s="185" t="str">
        <f t="shared" si="284"/>
        <v/>
      </c>
      <c r="C1905" s="90" t="str">
        <f t="shared" si="285"/>
        <v/>
      </c>
      <c r="D1905" s="89" t="str">
        <f t="shared" si="286"/>
        <v/>
      </c>
      <c r="E1905" s="91" t="str">
        <f t="shared" si="287"/>
        <v/>
      </c>
      <c r="F1905" s="92" t="str">
        <f t="shared" si="288"/>
        <v/>
      </c>
      <c r="G1905" s="212" t="str">
        <f t="shared" si="289"/>
        <v/>
      </c>
      <c r="H1905" s="92">
        <f>IF(OR(ERR=FALSE,AND(F1905="",G1905="")),0,IF($C$12="D",$H$13+SUM($F$14:F1905)-SUM($G$14:G1905),$H$13-SUM($F$14:F1905)+SUM($G$14:G1905)))</f>
        <v>0</v>
      </c>
      <c r="I1905" s="7"/>
    </row>
    <row r="1906" spans="1:9">
      <c r="A1906" s="89">
        <f t="shared" si="283"/>
        <v>1893</v>
      </c>
      <c r="B1906" s="185" t="str">
        <f t="shared" si="284"/>
        <v/>
      </c>
      <c r="C1906" s="90" t="str">
        <f t="shared" si="285"/>
        <v/>
      </c>
      <c r="D1906" s="89" t="str">
        <f t="shared" si="286"/>
        <v/>
      </c>
      <c r="E1906" s="91" t="str">
        <f t="shared" si="287"/>
        <v/>
      </c>
      <c r="F1906" s="92" t="str">
        <f t="shared" si="288"/>
        <v/>
      </c>
      <c r="G1906" s="212" t="str">
        <f t="shared" si="289"/>
        <v/>
      </c>
      <c r="H1906" s="92">
        <f>IF(OR(ERR=FALSE,AND(F1906="",G1906="")),0,IF($C$12="D",$H$13+SUM($F$14:F1906)-SUM($G$14:G1906),$H$13-SUM($F$14:F1906)+SUM($G$14:G1906)))</f>
        <v>0</v>
      </c>
      <c r="I1906" s="7"/>
    </row>
    <row r="1907" spans="1:9">
      <c r="A1907" s="89">
        <f t="shared" si="283"/>
        <v>1894</v>
      </c>
      <c r="B1907" s="185" t="str">
        <f t="shared" si="284"/>
        <v/>
      </c>
      <c r="C1907" s="90" t="str">
        <f t="shared" si="285"/>
        <v/>
      </c>
      <c r="D1907" s="89" t="str">
        <f t="shared" si="286"/>
        <v/>
      </c>
      <c r="E1907" s="91" t="str">
        <f t="shared" si="287"/>
        <v/>
      </c>
      <c r="F1907" s="92" t="str">
        <f t="shared" si="288"/>
        <v/>
      </c>
      <c r="G1907" s="212" t="str">
        <f t="shared" si="289"/>
        <v/>
      </c>
      <c r="H1907" s="92">
        <f>IF(OR(ERR=FALSE,AND(F1907="",G1907="")),0,IF($C$12="D",$H$13+SUM($F$14:F1907)-SUM($G$14:G1907),$H$13-SUM($F$14:F1907)+SUM($G$14:G1907)))</f>
        <v>0</v>
      </c>
      <c r="I1907" s="7"/>
    </row>
    <row r="1908" spans="1:9">
      <c r="A1908" s="89">
        <f t="shared" si="283"/>
        <v>1895</v>
      </c>
      <c r="B1908" s="185" t="str">
        <f t="shared" si="284"/>
        <v/>
      </c>
      <c r="C1908" s="90" t="str">
        <f t="shared" si="285"/>
        <v/>
      </c>
      <c r="D1908" s="89" t="str">
        <f t="shared" si="286"/>
        <v/>
      </c>
      <c r="E1908" s="91" t="str">
        <f t="shared" si="287"/>
        <v/>
      </c>
      <c r="F1908" s="92" t="str">
        <f t="shared" si="288"/>
        <v/>
      </c>
      <c r="G1908" s="212" t="str">
        <f t="shared" si="289"/>
        <v/>
      </c>
      <c r="H1908" s="92">
        <f>IF(OR(ERR=FALSE,AND(F1908="",G1908="")),0,IF($C$12="D",$H$13+SUM($F$14:F1908)-SUM($G$14:G1908),$H$13-SUM($F$14:F1908)+SUM($G$14:G1908)))</f>
        <v>0</v>
      </c>
      <c r="I1908" s="7"/>
    </row>
    <row r="1909" spans="1:9">
      <c r="A1909" s="89">
        <f t="shared" si="283"/>
        <v>1896</v>
      </c>
      <c r="B1909" s="185" t="str">
        <f t="shared" si="284"/>
        <v/>
      </c>
      <c r="C1909" s="90" t="str">
        <f t="shared" si="285"/>
        <v/>
      </c>
      <c r="D1909" s="89" t="str">
        <f t="shared" si="286"/>
        <v/>
      </c>
      <c r="E1909" s="91" t="str">
        <f t="shared" si="287"/>
        <v/>
      </c>
      <c r="F1909" s="92" t="str">
        <f t="shared" si="288"/>
        <v/>
      </c>
      <c r="G1909" s="212" t="str">
        <f t="shared" si="289"/>
        <v/>
      </c>
      <c r="H1909" s="92">
        <f>IF(OR(ERR=FALSE,AND(F1909="",G1909="")),0,IF($C$12="D",$H$13+SUM($F$14:F1909)-SUM($G$14:G1909),$H$13-SUM($F$14:F1909)+SUM($G$14:G1909)))</f>
        <v>0</v>
      </c>
      <c r="I1909" s="7"/>
    </row>
    <row r="1910" spans="1:9">
      <c r="A1910" s="89">
        <f t="shared" si="283"/>
        <v>1897</v>
      </c>
      <c r="B1910" s="185" t="str">
        <f t="shared" si="284"/>
        <v/>
      </c>
      <c r="C1910" s="90" t="str">
        <f t="shared" si="285"/>
        <v/>
      </c>
      <c r="D1910" s="89" t="str">
        <f t="shared" si="286"/>
        <v/>
      </c>
      <c r="E1910" s="91" t="str">
        <f t="shared" si="287"/>
        <v/>
      </c>
      <c r="F1910" s="92" t="str">
        <f t="shared" si="288"/>
        <v/>
      </c>
      <c r="G1910" s="212" t="str">
        <f t="shared" si="289"/>
        <v/>
      </c>
      <c r="H1910" s="92">
        <f>IF(OR(ERR=FALSE,AND(F1910="",G1910="")),0,IF($C$12="D",$H$13+SUM($F$14:F1910)-SUM($G$14:G1910),$H$13-SUM($F$14:F1910)+SUM($G$14:G1910)))</f>
        <v>0</v>
      </c>
      <c r="I1910" s="7"/>
    </row>
    <row r="1911" spans="1:9">
      <c r="A1911" s="89">
        <f t="shared" si="283"/>
        <v>1898</v>
      </c>
      <c r="B1911" s="185" t="str">
        <f t="shared" si="284"/>
        <v/>
      </c>
      <c r="C1911" s="90" t="str">
        <f t="shared" si="285"/>
        <v/>
      </c>
      <c r="D1911" s="89" t="str">
        <f t="shared" si="286"/>
        <v/>
      </c>
      <c r="E1911" s="91" t="str">
        <f t="shared" si="287"/>
        <v/>
      </c>
      <c r="F1911" s="92" t="str">
        <f t="shared" si="288"/>
        <v/>
      </c>
      <c r="G1911" s="212" t="str">
        <f t="shared" si="289"/>
        <v/>
      </c>
      <c r="H1911" s="92">
        <f>IF(OR(ERR=FALSE,AND(F1911="",G1911="")),0,IF($C$12="D",$H$13+SUM($F$14:F1911)-SUM($G$14:G1911),$H$13-SUM($F$14:F1911)+SUM($G$14:G1911)))</f>
        <v>0</v>
      </c>
      <c r="I1911" s="7"/>
    </row>
    <row r="1912" spans="1:9">
      <c r="A1912" s="89">
        <f t="shared" si="283"/>
        <v>1899</v>
      </c>
      <c r="B1912" s="185" t="str">
        <f t="shared" si="284"/>
        <v/>
      </c>
      <c r="C1912" s="90" t="str">
        <f t="shared" si="285"/>
        <v/>
      </c>
      <c r="D1912" s="89" t="str">
        <f t="shared" si="286"/>
        <v/>
      </c>
      <c r="E1912" s="91" t="str">
        <f t="shared" si="287"/>
        <v/>
      </c>
      <c r="F1912" s="92" t="str">
        <f t="shared" si="288"/>
        <v/>
      </c>
      <c r="G1912" s="212" t="str">
        <f t="shared" si="289"/>
        <v/>
      </c>
      <c r="H1912" s="92">
        <f>IF(OR(ERR=FALSE,AND(F1912="",G1912="")),0,IF($C$12="D",$H$13+SUM($F$14:F1912)-SUM($G$14:G1912),$H$13-SUM($F$14:F1912)+SUM($G$14:G1912)))</f>
        <v>0</v>
      </c>
      <c r="I1912" s="7"/>
    </row>
    <row r="1913" spans="1:9">
      <c r="A1913" s="89">
        <f t="shared" si="283"/>
        <v>1900</v>
      </c>
      <c r="B1913" s="185" t="str">
        <f t="shared" si="284"/>
        <v/>
      </c>
      <c r="C1913" s="90" t="str">
        <f t="shared" si="285"/>
        <v/>
      </c>
      <c r="D1913" s="89" t="str">
        <f t="shared" si="286"/>
        <v/>
      </c>
      <c r="E1913" s="91" t="str">
        <f t="shared" si="287"/>
        <v/>
      </c>
      <c r="F1913" s="92" t="str">
        <f t="shared" si="288"/>
        <v/>
      </c>
      <c r="G1913" s="212" t="str">
        <f t="shared" si="289"/>
        <v/>
      </c>
      <c r="H1913" s="92">
        <f>IF(OR(ERR=FALSE,AND(F1913="",G1913="")),0,IF($C$12="D",$H$13+SUM($F$14:F1913)-SUM($G$14:G1913),$H$13-SUM($F$14:F1913)+SUM($G$14:G1913)))</f>
        <v>0</v>
      </c>
      <c r="I1913" s="7"/>
    </row>
    <row r="1914" spans="1:9">
      <c r="A1914" s="89">
        <f t="shared" si="283"/>
        <v>1901</v>
      </c>
      <c r="B1914" s="185" t="str">
        <f t="shared" si="284"/>
        <v/>
      </c>
      <c r="C1914" s="90" t="str">
        <f t="shared" si="285"/>
        <v/>
      </c>
      <c r="D1914" s="89" t="str">
        <f t="shared" si="286"/>
        <v/>
      </c>
      <c r="E1914" s="91" t="str">
        <f t="shared" si="287"/>
        <v/>
      </c>
      <c r="F1914" s="92" t="str">
        <f t="shared" si="288"/>
        <v/>
      </c>
      <c r="G1914" s="212" t="str">
        <f t="shared" si="289"/>
        <v/>
      </c>
      <c r="H1914" s="92">
        <f>IF(OR(ERR=FALSE,AND(F1914="",G1914="")),0,IF($C$12="D",$H$13+SUM($F$14:F1914)-SUM($G$14:G1914),$H$13-SUM($F$14:F1914)+SUM($G$14:G1914)))</f>
        <v>0</v>
      </c>
      <c r="I1914" s="7"/>
    </row>
    <row r="1915" spans="1:9">
      <c r="A1915" s="89">
        <f t="shared" si="283"/>
        <v>1902</v>
      </c>
      <c r="B1915" s="185" t="str">
        <f t="shared" si="284"/>
        <v/>
      </c>
      <c r="C1915" s="90" t="str">
        <f t="shared" si="285"/>
        <v/>
      </c>
      <c r="D1915" s="89" t="str">
        <f t="shared" si="286"/>
        <v/>
      </c>
      <c r="E1915" s="91" t="str">
        <f t="shared" si="287"/>
        <v/>
      </c>
      <c r="F1915" s="92" t="str">
        <f t="shared" si="288"/>
        <v/>
      </c>
      <c r="G1915" s="212" t="str">
        <f t="shared" si="289"/>
        <v/>
      </c>
      <c r="H1915" s="92">
        <f>IF(OR(ERR=FALSE,AND(F1915="",G1915="")),0,IF($C$12="D",$H$13+SUM($F$14:F1915)-SUM($G$14:G1915),$H$13-SUM($F$14:F1915)+SUM($G$14:G1915)))</f>
        <v>0</v>
      </c>
      <c r="I1915" s="7"/>
    </row>
    <row r="1916" spans="1:9">
      <c r="A1916" s="89">
        <f t="shared" ref="A1916:A1979" si="290">A1915+1</f>
        <v>1903</v>
      </c>
      <c r="B1916" s="185" t="str">
        <f t="shared" si="284"/>
        <v/>
      </c>
      <c r="C1916" s="90" t="str">
        <f t="shared" si="285"/>
        <v/>
      </c>
      <c r="D1916" s="89" t="str">
        <f t="shared" si="286"/>
        <v/>
      </c>
      <c r="E1916" s="91" t="str">
        <f t="shared" si="287"/>
        <v/>
      </c>
      <c r="F1916" s="92" t="str">
        <f t="shared" si="288"/>
        <v/>
      </c>
      <c r="G1916" s="212" t="str">
        <f t="shared" si="289"/>
        <v/>
      </c>
      <c r="H1916" s="92">
        <f>IF(OR(ERR=FALSE,AND(F1916="",G1916="")),0,IF($C$12="D",$H$13+SUM($F$14:F1916)-SUM($G$14:G1916),$H$13-SUM($F$14:F1916)+SUM($G$14:G1916)))</f>
        <v>0</v>
      </c>
      <c r="I1916" s="7"/>
    </row>
    <row r="1917" spans="1:9">
      <c r="A1917" s="89">
        <f t="shared" si="290"/>
        <v>1904</v>
      </c>
      <c r="B1917" s="185" t="str">
        <f t="shared" si="284"/>
        <v/>
      </c>
      <c r="C1917" s="90" t="str">
        <f t="shared" si="285"/>
        <v/>
      </c>
      <c r="D1917" s="89" t="str">
        <f t="shared" si="286"/>
        <v/>
      </c>
      <c r="E1917" s="91" t="str">
        <f t="shared" si="287"/>
        <v/>
      </c>
      <c r="F1917" s="92" t="str">
        <f t="shared" si="288"/>
        <v/>
      </c>
      <c r="G1917" s="212" t="str">
        <f t="shared" si="289"/>
        <v/>
      </c>
      <c r="H1917" s="92">
        <f>IF(OR(ERR=FALSE,AND(F1917="",G1917="")),0,IF($C$12="D",$H$13+SUM($F$14:F1917)-SUM($G$14:G1917),$H$13-SUM($F$14:F1917)+SUM($G$14:G1917)))</f>
        <v>0</v>
      </c>
      <c r="I1917" s="7"/>
    </row>
    <row r="1918" spans="1:9">
      <c r="A1918" s="89">
        <f t="shared" si="290"/>
        <v>1905</v>
      </c>
      <c r="B1918" s="185" t="str">
        <f t="shared" si="284"/>
        <v/>
      </c>
      <c r="C1918" s="90" t="str">
        <f t="shared" si="285"/>
        <v/>
      </c>
      <c r="D1918" s="89" t="str">
        <f t="shared" si="286"/>
        <v/>
      </c>
      <c r="E1918" s="91" t="str">
        <f t="shared" si="287"/>
        <v/>
      </c>
      <c r="F1918" s="92" t="str">
        <f t="shared" si="288"/>
        <v/>
      </c>
      <c r="G1918" s="212" t="str">
        <f t="shared" si="289"/>
        <v/>
      </c>
      <c r="H1918" s="92">
        <f>IF(OR(ERR=FALSE,AND(F1918="",G1918="")),0,IF($C$12="D",$H$13+SUM($F$14:F1918)-SUM($G$14:G1918),$H$13-SUM($F$14:F1918)+SUM($G$14:G1918)))</f>
        <v>0</v>
      </c>
      <c r="I1918" s="7"/>
    </row>
    <row r="1919" spans="1:9">
      <c r="A1919" s="89">
        <f t="shared" si="290"/>
        <v>1906</v>
      </c>
      <c r="B1919" s="185" t="str">
        <f t="shared" si="284"/>
        <v/>
      </c>
      <c r="C1919" s="90" t="str">
        <f t="shared" si="285"/>
        <v/>
      </c>
      <c r="D1919" s="89" t="str">
        <f t="shared" si="286"/>
        <v/>
      </c>
      <c r="E1919" s="91" t="str">
        <f t="shared" si="287"/>
        <v/>
      </c>
      <c r="F1919" s="92" t="str">
        <f t="shared" si="288"/>
        <v/>
      </c>
      <c r="G1919" s="212" t="str">
        <f t="shared" si="289"/>
        <v/>
      </c>
      <c r="H1919" s="92">
        <f>IF(OR(ERR=FALSE,AND(F1919="",G1919="")),0,IF($C$12="D",$H$13+SUM($F$14:F1919)-SUM($G$14:G1919),$H$13-SUM($F$14:F1919)+SUM($G$14:G1919)))</f>
        <v>0</v>
      </c>
      <c r="I1919" s="7"/>
    </row>
    <row r="1920" spans="1:9">
      <c r="A1920" s="89">
        <f t="shared" si="290"/>
        <v>1907</v>
      </c>
      <c r="B1920" s="185" t="str">
        <f t="shared" si="284"/>
        <v/>
      </c>
      <c r="C1920" s="90" t="str">
        <f t="shared" si="285"/>
        <v/>
      </c>
      <c r="D1920" s="89" t="str">
        <f t="shared" si="286"/>
        <v/>
      </c>
      <c r="E1920" s="91" t="str">
        <f t="shared" si="287"/>
        <v/>
      </c>
      <c r="F1920" s="92" t="str">
        <f t="shared" si="288"/>
        <v/>
      </c>
      <c r="G1920" s="212" t="str">
        <f t="shared" si="289"/>
        <v/>
      </c>
      <c r="H1920" s="92">
        <f>IF(OR(ERR=FALSE,AND(F1920="",G1920="")),0,IF($C$12="D",$H$13+SUM($F$14:F1920)-SUM($G$14:G1920),$H$13-SUM($F$14:F1920)+SUM($G$14:G1920)))</f>
        <v>0</v>
      </c>
      <c r="I1920" s="7"/>
    </row>
    <row r="1921" spans="1:9">
      <c r="A1921" s="89">
        <f t="shared" si="290"/>
        <v>1908</v>
      </c>
      <c r="B1921" s="185" t="str">
        <f t="shared" si="284"/>
        <v/>
      </c>
      <c r="C1921" s="90" t="str">
        <f t="shared" si="285"/>
        <v/>
      </c>
      <c r="D1921" s="89" t="str">
        <f t="shared" si="286"/>
        <v/>
      </c>
      <c r="E1921" s="91" t="str">
        <f t="shared" si="287"/>
        <v/>
      </c>
      <c r="F1921" s="92" t="str">
        <f t="shared" si="288"/>
        <v/>
      </c>
      <c r="G1921" s="212" t="str">
        <f t="shared" si="289"/>
        <v/>
      </c>
      <c r="H1921" s="92">
        <f>IF(OR(ERR=FALSE,AND(F1921="",G1921="")),0,IF($C$12="D",$H$13+SUM($F$14:F1921)-SUM($G$14:G1921),$H$13-SUM($F$14:F1921)+SUM($G$14:G1921)))</f>
        <v>0</v>
      </c>
      <c r="I1921" s="7"/>
    </row>
    <row r="1922" spans="1:9">
      <c r="A1922" s="89">
        <f t="shared" si="290"/>
        <v>1909</v>
      </c>
      <c r="B1922" s="185" t="str">
        <f t="shared" si="284"/>
        <v/>
      </c>
      <c r="C1922" s="90" t="str">
        <f t="shared" si="285"/>
        <v/>
      </c>
      <c r="D1922" s="89" t="str">
        <f t="shared" si="286"/>
        <v/>
      </c>
      <c r="E1922" s="91" t="str">
        <f t="shared" si="287"/>
        <v/>
      </c>
      <c r="F1922" s="92" t="str">
        <f t="shared" si="288"/>
        <v/>
      </c>
      <c r="G1922" s="212" t="str">
        <f t="shared" si="289"/>
        <v/>
      </c>
      <c r="H1922" s="92">
        <f>IF(OR(ERR=FALSE,AND(F1922="",G1922="")),0,IF($C$12="D",$H$13+SUM($F$14:F1922)-SUM($G$14:G1922),$H$13-SUM($F$14:F1922)+SUM($G$14:G1922)))</f>
        <v>0</v>
      </c>
      <c r="I1922" s="7"/>
    </row>
    <row r="1923" spans="1:9">
      <c r="A1923" s="89">
        <f t="shared" si="290"/>
        <v>1910</v>
      </c>
      <c r="B1923" s="185" t="str">
        <f t="shared" si="284"/>
        <v/>
      </c>
      <c r="C1923" s="90" t="str">
        <f t="shared" si="285"/>
        <v/>
      </c>
      <c r="D1923" s="89" t="str">
        <f t="shared" si="286"/>
        <v/>
      </c>
      <c r="E1923" s="91" t="str">
        <f t="shared" si="287"/>
        <v/>
      </c>
      <c r="F1923" s="92" t="str">
        <f t="shared" si="288"/>
        <v/>
      </c>
      <c r="G1923" s="212" t="str">
        <f t="shared" si="289"/>
        <v/>
      </c>
      <c r="H1923" s="92">
        <f>IF(OR(ERR=FALSE,AND(F1923="",G1923="")),0,IF($C$12="D",$H$13+SUM($F$14:F1923)-SUM($G$14:G1923),$H$13-SUM($F$14:F1923)+SUM($G$14:G1923)))</f>
        <v>0</v>
      </c>
      <c r="I1923" s="7"/>
    </row>
    <row r="1924" spans="1:9">
      <c r="A1924" s="89">
        <f t="shared" si="290"/>
        <v>1911</v>
      </c>
      <c r="B1924" s="185" t="str">
        <f t="shared" si="284"/>
        <v/>
      </c>
      <c r="C1924" s="90" t="str">
        <f t="shared" si="285"/>
        <v/>
      </c>
      <c r="D1924" s="89" t="str">
        <f t="shared" si="286"/>
        <v/>
      </c>
      <c r="E1924" s="91" t="str">
        <f t="shared" si="287"/>
        <v/>
      </c>
      <c r="F1924" s="92" t="str">
        <f t="shared" si="288"/>
        <v/>
      </c>
      <c r="G1924" s="212" t="str">
        <f t="shared" si="289"/>
        <v/>
      </c>
      <c r="H1924" s="92">
        <f>IF(OR(ERR=FALSE,AND(F1924="",G1924="")),0,IF($C$12="D",$H$13+SUM($F$14:F1924)-SUM($G$14:G1924),$H$13-SUM($F$14:F1924)+SUM($G$14:G1924)))</f>
        <v>0</v>
      </c>
      <c r="I1924" s="7"/>
    </row>
    <row r="1925" spans="1:9">
      <c r="A1925" s="89">
        <f t="shared" si="290"/>
        <v>1912</v>
      </c>
      <c r="B1925" s="185" t="str">
        <f t="shared" ref="B1925:B1988" si="291">IF(ISERROR(VLOOKUP(A1925&amp;H$9,JU_AKUN,6,FALSE)=TRUE),"",VLOOKUP(A1925&amp;H$9,JU_AKUN,6,FALSE))</f>
        <v/>
      </c>
      <c r="C1925" s="90" t="str">
        <f t="shared" ref="C1925:C1988" si="292">IF(ISERROR(VLOOKUP(A1925&amp;H$9,JU_AKUN,7,FALSE)=TRUE),"",VLOOKUP(A1925&amp;H$9,JU_AKUN,7,FALSE))</f>
        <v/>
      </c>
      <c r="D1925" s="89" t="str">
        <f t="shared" ref="D1925:D1988" si="293">IF(ISERROR(VLOOKUP(A1925&amp;H$9,JU_AKUN,8,FALSE)=TRUE),"",VLOOKUP(A1925&amp;H$9,JU_AKUN,8,FALSE))</f>
        <v/>
      </c>
      <c r="E1925" s="91" t="str">
        <f t="shared" ref="E1925:E1988" si="294">IF(ISERROR(VLOOKUP(A1925&amp;H$9,JU_AKUN,9,FALSE)=TRUE),"",VLOOKUP(A1925&amp;H$9,JU_AKUN,9,FALSE))</f>
        <v/>
      </c>
      <c r="F1925" s="92" t="str">
        <f t="shared" ref="F1925:F1988" si="295">IF(ISERROR(VLOOKUP(A1925&amp;H$9,JU_AKUN,14,FALSE)=TRUE),"",VLOOKUP(A1925&amp;H$9,JU_AKUN,14,FALSE))</f>
        <v/>
      </c>
      <c r="G1925" s="212" t="str">
        <f t="shared" ref="G1925:G1988" si="296">IF(ISERROR(VLOOKUP(A1925&amp;H$9,JU_AKUN,15,FALSE)=TRUE),"",VLOOKUP(A1925&amp;H$9,JU_AKUN,15,FALSE))</f>
        <v/>
      </c>
      <c r="H1925" s="92">
        <f>IF(OR(ERR=FALSE,AND(F1925="",G1925="")),0,IF($C$12="D",$H$13+SUM($F$14:F1925)-SUM($G$14:G1925),$H$13-SUM($F$14:F1925)+SUM($G$14:G1925)))</f>
        <v>0</v>
      </c>
      <c r="I1925" s="7"/>
    </row>
    <row r="1926" spans="1:9">
      <c r="A1926" s="89">
        <f t="shared" si="290"/>
        <v>1913</v>
      </c>
      <c r="B1926" s="185" t="str">
        <f t="shared" si="291"/>
        <v/>
      </c>
      <c r="C1926" s="90" t="str">
        <f t="shared" si="292"/>
        <v/>
      </c>
      <c r="D1926" s="89" t="str">
        <f t="shared" si="293"/>
        <v/>
      </c>
      <c r="E1926" s="91" t="str">
        <f t="shared" si="294"/>
        <v/>
      </c>
      <c r="F1926" s="92" t="str">
        <f t="shared" si="295"/>
        <v/>
      </c>
      <c r="G1926" s="212" t="str">
        <f t="shared" si="296"/>
        <v/>
      </c>
      <c r="H1926" s="92">
        <f>IF(OR(ERR=FALSE,AND(F1926="",G1926="")),0,IF($C$12="D",$H$13+SUM($F$14:F1926)-SUM($G$14:G1926),$H$13-SUM($F$14:F1926)+SUM($G$14:G1926)))</f>
        <v>0</v>
      </c>
      <c r="I1926" s="7"/>
    </row>
    <row r="1927" spans="1:9">
      <c r="A1927" s="89">
        <f t="shared" si="290"/>
        <v>1914</v>
      </c>
      <c r="B1927" s="185" t="str">
        <f t="shared" si="291"/>
        <v/>
      </c>
      <c r="C1927" s="90" t="str">
        <f t="shared" si="292"/>
        <v/>
      </c>
      <c r="D1927" s="89" t="str">
        <f t="shared" si="293"/>
        <v/>
      </c>
      <c r="E1927" s="91" t="str">
        <f t="shared" si="294"/>
        <v/>
      </c>
      <c r="F1927" s="92" t="str">
        <f t="shared" si="295"/>
        <v/>
      </c>
      <c r="G1927" s="212" t="str">
        <f t="shared" si="296"/>
        <v/>
      </c>
      <c r="H1927" s="92">
        <f>IF(OR(ERR=FALSE,AND(F1927="",G1927="")),0,IF($C$12="D",$H$13+SUM($F$14:F1927)-SUM($G$14:G1927),$H$13-SUM($F$14:F1927)+SUM($G$14:G1927)))</f>
        <v>0</v>
      </c>
      <c r="I1927" s="7"/>
    </row>
    <row r="1928" spans="1:9">
      <c r="A1928" s="89">
        <f t="shared" si="290"/>
        <v>1915</v>
      </c>
      <c r="B1928" s="185" t="str">
        <f t="shared" si="291"/>
        <v/>
      </c>
      <c r="C1928" s="90" t="str">
        <f t="shared" si="292"/>
        <v/>
      </c>
      <c r="D1928" s="89" t="str">
        <f t="shared" si="293"/>
        <v/>
      </c>
      <c r="E1928" s="91" t="str">
        <f t="shared" si="294"/>
        <v/>
      </c>
      <c r="F1928" s="92" t="str">
        <f t="shared" si="295"/>
        <v/>
      </c>
      <c r="G1928" s="212" t="str">
        <f t="shared" si="296"/>
        <v/>
      </c>
      <c r="H1928" s="92">
        <f>IF(OR(ERR=FALSE,AND(F1928="",G1928="")),0,IF($C$12="D",$H$13+SUM($F$14:F1928)-SUM($G$14:G1928),$H$13-SUM($F$14:F1928)+SUM($G$14:G1928)))</f>
        <v>0</v>
      </c>
      <c r="I1928" s="7"/>
    </row>
    <row r="1929" spans="1:9">
      <c r="A1929" s="89">
        <f t="shared" si="290"/>
        <v>1916</v>
      </c>
      <c r="B1929" s="185" t="str">
        <f t="shared" si="291"/>
        <v/>
      </c>
      <c r="C1929" s="90" t="str">
        <f t="shared" si="292"/>
        <v/>
      </c>
      <c r="D1929" s="89" t="str">
        <f t="shared" si="293"/>
        <v/>
      </c>
      <c r="E1929" s="91" t="str">
        <f t="shared" si="294"/>
        <v/>
      </c>
      <c r="F1929" s="92" t="str">
        <f t="shared" si="295"/>
        <v/>
      </c>
      <c r="G1929" s="212" t="str">
        <f t="shared" si="296"/>
        <v/>
      </c>
      <c r="H1929" s="92">
        <f>IF(OR(ERR=FALSE,AND(F1929="",G1929="")),0,IF($C$12="D",$H$13+SUM($F$14:F1929)-SUM($G$14:G1929),$H$13-SUM($F$14:F1929)+SUM($G$14:G1929)))</f>
        <v>0</v>
      </c>
      <c r="I1929" s="7"/>
    </row>
    <row r="1930" spans="1:9">
      <c r="A1930" s="89">
        <f t="shared" si="290"/>
        <v>1917</v>
      </c>
      <c r="B1930" s="185" t="str">
        <f t="shared" si="291"/>
        <v/>
      </c>
      <c r="C1930" s="90" t="str">
        <f t="shared" si="292"/>
        <v/>
      </c>
      <c r="D1930" s="89" t="str">
        <f t="shared" si="293"/>
        <v/>
      </c>
      <c r="E1930" s="91" t="str">
        <f t="shared" si="294"/>
        <v/>
      </c>
      <c r="F1930" s="92" t="str">
        <f t="shared" si="295"/>
        <v/>
      </c>
      <c r="G1930" s="212" t="str">
        <f t="shared" si="296"/>
        <v/>
      </c>
      <c r="H1930" s="92">
        <f>IF(OR(ERR=FALSE,AND(F1930="",G1930="")),0,IF($C$12="D",$H$13+SUM($F$14:F1930)-SUM($G$14:G1930),$H$13-SUM($F$14:F1930)+SUM($G$14:G1930)))</f>
        <v>0</v>
      </c>
      <c r="I1930" s="7"/>
    </row>
    <row r="1931" spans="1:9">
      <c r="A1931" s="89">
        <f t="shared" si="290"/>
        <v>1918</v>
      </c>
      <c r="B1931" s="185" t="str">
        <f t="shared" si="291"/>
        <v/>
      </c>
      <c r="C1931" s="90" t="str">
        <f t="shared" si="292"/>
        <v/>
      </c>
      <c r="D1931" s="89" t="str">
        <f t="shared" si="293"/>
        <v/>
      </c>
      <c r="E1931" s="91" t="str">
        <f t="shared" si="294"/>
        <v/>
      </c>
      <c r="F1931" s="92" t="str">
        <f t="shared" si="295"/>
        <v/>
      </c>
      <c r="G1931" s="212" t="str">
        <f t="shared" si="296"/>
        <v/>
      </c>
      <c r="H1931" s="92">
        <f>IF(OR(ERR=FALSE,AND(F1931="",G1931="")),0,IF($C$12="D",$H$13+SUM($F$14:F1931)-SUM($G$14:G1931),$H$13-SUM($F$14:F1931)+SUM($G$14:G1931)))</f>
        <v>0</v>
      </c>
      <c r="I1931" s="7"/>
    </row>
    <row r="1932" spans="1:9">
      <c r="A1932" s="89">
        <f t="shared" si="290"/>
        <v>1919</v>
      </c>
      <c r="B1932" s="185" t="str">
        <f t="shared" si="291"/>
        <v/>
      </c>
      <c r="C1932" s="90" t="str">
        <f t="shared" si="292"/>
        <v/>
      </c>
      <c r="D1932" s="89" t="str">
        <f t="shared" si="293"/>
        <v/>
      </c>
      <c r="E1932" s="91" t="str">
        <f t="shared" si="294"/>
        <v/>
      </c>
      <c r="F1932" s="92" t="str">
        <f t="shared" si="295"/>
        <v/>
      </c>
      <c r="G1932" s="212" t="str">
        <f t="shared" si="296"/>
        <v/>
      </c>
      <c r="H1932" s="92">
        <f>IF(OR(ERR=FALSE,AND(F1932="",G1932="")),0,IF($C$12="D",$H$13+SUM($F$14:F1932)-SUM($G$14:G1932),$H$13-SUM($F$14:F1932)+SUM($G$14:G1932)))</f>
        <v>0</v>
      </c>
      <c r="I1932" s="7"/>
    </row>
    <row r="1933" spans="1:9">
      <c r="A1933" s="89">
        <f t="shared" si="290"/>
        <v>1920</v>
      </c>
      <c r="B1933" s="185" t="str">
        <f t="shared" si="291"/>
        <v/>
      </c>
      <c r="C1933" s="90" t="str">
        <f t="shared" si="292"/>
        <v/>
      </c>
      <c r="D1933" s="89" t="str">
        <f t="shared" si="293"/>
        <v/>
      </c>
      <c r="E1933" s="91" t="str">
        <f t="shared" si="294"/>
        <v/>
      </c>
      <c r="F1933" s="92" t="str">
        <f t="shared" si="295"/>
        <v/>
      </c>
      <c r="G1933" s="212" t="str">
        <f t="shared" si="296"/>
        <v/>
      </c>
      <c r="H1933" s="92">
        <f>IF(OR(ERR=FALSE,AND(F1933="",G1933="")),0,IF($C$12="D",$H$13+SUM($F$14:F1933)-SUM($G$14:G1933),$H$13-SUM($F$14:F1933)+SUM($G$14:G1933)))</f>
        <v>0</v>
      </c>
      <c r="I1933" s="7"/>
    </row>
    <row r="1934" spans="1:9">
      <c r="A1934" s="89">
        <f t="shared" si="290"/>
        <v>1921</v>
      </c>
      <c r="B1934" s="185" t="str">
        <f t="shared" si="291"/>
        <v/>
      </c>
      <c r="C1934" s="90" t="str">
        <f t="shared" si="292"/>
        <v/>
      </c>
      <c r="D1934" s="89" t="str">
        <f t="shared" si="293"/>
        <v/>
      </c>
      <c r="E1934" s="91" t="str">
        <f t="shared" si="294"/>
        <v/>
      </c>
      <c r="F1934" s="92" t="str">
        <f t="shared" si="295"/>
        <v/>
      </c>
      <c r="G1934" s="212" t="str">
        <f t="shared" si="296"/>
        <v/>
      </c>
      <c r="H1934" s="92">
        <f>IF(OR(ERR=FALSE,AND(F1934="",G1934="")),0,IF($C$12="D",$H$13+SUM($F$14:F1934)-SUM($G$14:G1934),$H$13-SUM($F$14:F1934)+SUM($G$14:G1934)))</f>
        <v>0</v>
      </c>
      <c r="I1934" s="7"/>
    </row>
    <row r="1935" spans="1:9">
      <c r="A1935" s="89">
        <f t="shared" si="290"/>
        <v>1922</v>
      </c>
      <c r="B1935" s="185" t="str">
        <f t="shared" si="291"/>
        <v/>
      </c>
      <c r="C1935" s="90" t="str">
        <f t="shared" si="292"/>
        <v/>
      </c>
      <c r="D1935" s="89" t="str">
        <f t="shared" si="293"/>
        <v/>
      </c>
      <c r="E1935" s="91" t="str">
        <f t="shared" si="294"/>
        <v/>
      </c>
      <c r="F1935" s="92" t="str">
        <f t="shared" si="295"/>
        <v/>
      </c>
      <c r="G1935" s="212" t="str">
        <f t="shared" si="296"/>
        <v/>
      </c>
      <c r="H1935" s="92">
        <f>IF(OR(ERR=FALSE,AND(F1935="",G1935="")),0,IF($C$12="D",$H$13+SUM($F$14:F1935)-SUM($G$14:G1935),$H$13-SUM($F$14:F1935)+SUM($G$14:G1935)))</f>
        <v>0</v>
      </c>
      <c r="I1935" s="7"/>
    </row>
    <row r="1936" spans="1:9">
      <c r="A1936" s="89">
        <f t="shared" si="290"/>
        <v>1923</v>
      </c>
      <c r="B1936" s="185" t="str">
        <f t="shared" si="291"/>
        <v/>
      </c>
      <c r="C1936" s="90" t="str">
        <f t="shared" si="292"/>
        <v/>
      </c>
      <c r="D1936" s="89" t="str">
        <f t="shared" si="293"/>
        <v/>
      </c>
      <c r="E1936" s="91" t="str">
        <f t="shared" si="294"/>
        <v/>
      </c>
      <c r="F1936" s="92" t="str">
        <f t="shared" si="295"/>
        <v/>
      </c>
      <c r="G1936" s="212" t="str">
        <f t="shared" si="296"/>
        <v/>
      </c>
      <c r="H1936" s="92">
        <f>IF(OR(ERR=FALSE,AND(F1936="",G1936="")),0,IF($C$12="D",$H$13+SUM($F$14:F1936)-SUM($G$14:G1936),$H$13-SUM($F$14:F1936)+SUM($G$14:G1936)))</f>
        <v>0</v>
      </c>
      <c r="I1936" s="7"/>
    </row>
    <row r="1937" spans="1:9">
      <c r="A1937" s="89">
        <f t="shared" si="290"/>
        <v>1924</v>
      </c>
      <c r="B1937" s="185" t="str">
        <f t="shared" si="291"/>
        <v/>
      </c>
      <c r="C1937" s="90" t="str">
        <f t="shared" si="292"/>
        <v/>
      </c>
      <c r="D1937" s="89" t="str">
        <f t="shared" si="293"/>
        <v/>
      </c>
      <c r="E1937" s="91" t="str">
        <f t="shared" si="294"/>
        <v/>
      </c>
      <c r="F1937" s="92" t="str">
        <f t="shared" si="295"/>
        <v/>
      </c>
      <c r="G1937" s="212" t="str">
        <f t="shared" si="296"/>
        <v/>
      </c>
      <c r="H1937" s="92">
        <f>IF(OR(ERR=FALSE,AND(F1937="",G1937="")),0,IF($C$12="D",$H$13+SUM($F$14:F1937)-SUM($G$14:G1937),$H$13-SUM($F$14:F1937)+SUM($G$14:G1937)))</f>
        <v>0</v>
      </c>
      <c r="I1937" s="7"/>
    </row>
    <row r="1938" spans="1:9">
      <c r="A1938" s="89">
        <f t="shared" si="290"/>
        <v>1925</v>
      </c>
      <c r="B1938" s="185" t="str">
        <f t="shared" si="291"/>
        <v/>
      </c>
      <c r="C1938" s="90" t="str">
        <f t="shared" si="292"/>
        <v/>
      </c>
      <c r="D1938" s="89" t="str">
        <f t="shared" si="293"/>
        <v/>
      </c>
      <c r="E1938" s="91" t="str">
        <f t="shared" si="294"/>
        <v/>
      </c>
      <c r="F1938" s="92" t="str">
        <f t="shared" si="295"/>
        <v/>
      </c>
      <c r="G1938" s="212" t="str">
        <f t="shared" si="296"/>
        <v/>
      </c>
      <c r="H1938" s="92">
        <f>IF(OR(ERR=FALSE,AND(F1938="",G1938="")),0,IF($C$12="D",$H$13+SUM($F$14:F1938)-SUM($G$14:G1938),$H$13-SUM($F$14:F1938)+SUM($G$14:G1938)))</f>
        <v>0</v>
      </c>
      <c r="I1938" s="7"/>
    </row>
    <row r="1939" spans="1:9">
      <c r="A1939" s="89">
        <f t="shared" si="290"/>
        <v>1926</v>
      </c>
      <c r="B1939" s="185" t="str">
        <f t="shared" si="291"/>
        <v/>
      </c>
      <c r="C1939" s="90" t="str">
        <f t="shared" si="292"/>
        <v/>
      </c>
      <c r="D1939" s="89" t="str">
        <f t="shared" si="293"/>
        <v/>
      </c>
      <c r="E1939" s="91" t="str">
        <f t="shared" si="294"/>
        <v/>
      </c>
      <c r="F1939" s="92" t="str">
        <f t="shared" si="295"/>
        <v/>
      </c>
      <c r="G1939" s="212" t="str">
        <f t="shared" si="296"/>
        <v/>
      </c>
      <c r="H1939" s="92">
        <f>IF(OR(ERR=FALSE,AND(F1939="",G1939="")),0,IF($C$12="D",$H$13+SUM($F$14:F1939)-SUM($G$14:G1939),$H$13-SUM($F$14:F1939)+SUM($G$14:G1939)))</f>
        <v>0</v>
      </c>
      <c r="I1939" s="7"/>
    </row>
    <row r="1940" spans="1:9">
      <c r="A1940" s="89">
        <f t="shared" si="290"/>
        <v>1927</v>
      </c>
      <c r="B1940" s="185" t="str">
        <f t="shared" si="291"/>
        <v/>
      </c>
      <c r="C1940" s="90" t="str">
        <f t="shared" si="292"/>
        <v/>
      </c>
      <c r="D1940" s="89" t="str">
        <f t="shared" si="293"/>
        <v/>
      </c>
      <c r="E1940" s="91" t="str">
        <f t="shared" si="294"/>
        <v/>
      </c>
      <c r="F1940" s="92" t="str">
        <f t="shared" si="295"/>
        <v/>
      </c>
      <c r="G1940" s="212" t="str">
        <f t="shared" si="296"/>
        <v/>
      </c>
      <c r="H1940" s="92">
        <f>IF(OR(ERR=FALSE,AND(F1940="",G1940="")),0,IF($C$12="D",$H$13+SUM($F$14:F1940)-SUM($G$14:G1940),$H$13-SUM($F$14:F1940)+SUM($G$14:G1940)))</f>
        <v>0</v>
      </c>
      <c r="I1940" s="7"/>
    </row>
    <row r="1941" spans="1:9">
      <c r="A1941" s="89">
        <f t="shared" si="290"/>
        <v>1928</v>
      </c>
      <c r="B1941" s="185" t="str">
        <f t="shared" si="291"/>
        <v/>
      </c>
      <c r="C1941" s="90" t="str">
        <f t="shared" si="292"/>
        <v/>
      </c>
      <c r="D1941" s="89" t="str">
        <f t="shared" si="293"/>
        <v/>
      </c>
      <c r="E1941" s="91" t="str">
        <f t="shared" si="294"/>
        <v/>
      </c>
      <c r="F1941" s="92" t="str">
        <f t="shared" si="295"/>
        <v/>
      </c>
      <c r="G1941" s="212" t="str">
        <f t="shared" si="296"/>
        <v/>
      </c>
      <c r="H1941" s="92">
        <f>IF(OR(ERR=FALSE,AND(F1941="",G1941="")),0,IF($C$12="D",$H$13+SUM($F$14:F1941)-SUM($G$14:G1941),$H$13-SUM($F$14:F1941)+SUM($G$14:G1941)))</f>
        <v>0</v>
      </c>
      <c r="I1941" s="7"/>
    </row>
    <row r="1942" spans="1:9">
      <c r="A1942" s="89">
        <f t="shared" si="290"/>
        <v>1929</v>
      </c>
      <c r="B1942" s="185" t="str">
        <f t="shared" si="291"/>
        <v/>
      </c>
      <c r="C1942" s="90" t="str">
        <f t="shared" si="292"/>
        <v/>
      </c>
      <c r="D1942" s="89" t="str">
        <f t="shared" si="293"/>
        <v/>
      </c>
      <c r="E1942" s="91" t="str">
        <f t="shared" si="294"/>
        <v/>
      </c>
      <c r="F1942" s="92" t="str">
        <f t="shared" si="295"/>
        <v/>
      </c>
      <c r="G1942" s="212" t="str">
        <f t="shared" si="296"/>
        <v/>
      </c>
      <c r="H1942" s="92">
        <f>IF(OR(ERR=FALSE,AND(F1942="",G1942="")),0,IF($C$12="D",$H$13+SUM($F$14:F1942)-SUM($G$14:G1942),$H$13-SUM($F$14:F1942)+SUM($G$14:G1942)))</f>
        <v>0</v>
      </c>
      <c r="I1942" s="7"/>
    </row>
    <row r="1943" spans="1:9">
      <c r="A1943" s="89">
        <f t="shared" si="290"/>
        <v>1930</v>
      </c>
      <c r="B1943" s="185" t="str">
        <f t="shared" si="291"/>
        <v/>
      </c>
      <c r="C1943" s="90" t="str">
        <f t="shared" si="292"/>
        <v/>
      </c>
      <c r="D1943" s="89" t="str">
        <f t="shared" si="293"/>
        <v/>
      </c>
      <c r="E1943" s="91" t="str">
        <f t="shared" si="294"/>
        <v/>
      </c>
      <c r="F1943" s="92" t="str">
        <f t="shared" si="295"/>
        <v/>
      </c>
      <c r="G1943" s="212" t="str">
        <f t="shared" si="296"/>
        <v/>
      </c>
      <c r="H1943" s="92">
        <f>IF(OR(ERR=FALSE,AND(F1943="",G1943="")),0,IF($C$12="D",$H$13+SUM($F$14:F1943)-SUM($G$14:G1943),$H$13-SUM($F$14:F1943)+SUM($G$14:G1943)))</f>
        <v>0</v>
      </c>
      <c r="I1943" s="7"/>
    </row>
    <row r="1944" spans="1:9">
      <c r="A1944" s="89">
        <f t="shared" si="290"/>
        <v>1931</v>
      </c>
      <c r="B1944" s="185" t="str">
        <f t="shared" si="291"/>
        <v/>
      </c>
      <c r="C1944" s="90" t="str">
        <f t="shared" si="292"/>
        <v/>
      </c>
      <c r="D1944" s="89" t="str">
        <f t="shared" si="293"/>
        <v/>
      </c>
      <c r="E1944" s="91" t="str">
        <f t="shared" si="294"/>
        <v/>
      </c>
      <c r="F1944" s="92" t="str">
        <f t="shared" si="295"/>
        <v/>
      </c>
      <c r="G1944" s="212" t="str">
        <f t="shared" si="296"/>
        <v/>
      </c>
      <c r="H1944" s="92">
        <f>IF(OR(ERR=FALSE,AND(F1944="",G1944="")),0,IF($C$12="D",$H$13+SUM($F$14:F1944)-SUM($G$14:G1944),$H$13-SUM($F$14:F1944)+SUM($G$14:G1944)))</f>
        <v>0</v>
      </c>
      <c r="I1944" s="7"/>
    </row>
    <row r="1945" spans="1:9">
      <c r="A1945" s="89">
        <f t="shared" si="290"/>
        <v>1932</v>
      </c>
      <c r="B1945" s="185" t="str">
        <f t="shared" si="291"/>
        <v/>
      </c>
      <c r="C1945" s="90" t="str">
        <f t="shared" si="292"/>
        <v/>
      </c>
      <c r="D1945" s="89" t="str">
        <f t="shared" si="293"/>
        <v/>
      </c>
      <c r="E1945" s="91" t="str">
        <f t="shared" si="294"/>
        <v/>
      </c>
      <c r="F1945" s="92" t="str">
        <f t="shared" si="295"/>
        <v/>
      </c>
      <c r="G1945" s="212" t="str">
        <f t="shared" si="296"/>
        <v/>
      </c>
      <c r="H1945" s="92">
        <f>IF(OR(ERR=FALSE,AND(F1945="",G1945="")),0,IF($C$12="D",$H$13+SUM($F$14:F1945)-SUM($G$14:G1945),$H$13-SUM($F$14:F1945)+SUM($G$14:G1945)))</f>
        <v>0</v>
      </c>
      <c r="I1945" s="7"/>
    </row>
    <row r="1946" spans="1:9">
      <c r="A1946" s="89">
        <f t="shared" si="290"/>
        <v>1933</v>
      </c>
      <c r="B1946" s="185" t="str">
        <f t="shared" si="291"/>
        <v/>
      </c>
      <c r="C1946" s="90" t="str">
        <f t="shared" si="292"/>
        <v/>
      </c>
      <c r="D1946" s="89" t="str">
        <f t="shared" si="293"/>
        <v/>
      </c>
      <c r="E1946" s="91" t="str">
        <f t="shared" si="294"/>
        <v/>
      </c>
      <c r="F1946" s="92" t="str">
        <f t="shared" si="295"/>
        <v/>
      </c>
      <c r="G1946" s="212" t="str">
        <f t="shared" si="296"/>
        <v/>
      </c>
      <c r="H1946" s="92">
        <f>IF(OR(ERR=FALSE,AND(F1946="",G1946="")),0,IF($C$12="D",$H$13+SUM($F$14:F1946)-SUM($G$14:G1946),$H$13-SUM($F$14:F1946)+SUM($G$14:G1946)))</f>
        <v>0</v>
      </c>
      <c r="I1946" s="7"/>
    </row>
    <row r="1947" spans="1:9">
      <c r="A1947" s="89">
        <f t="shared" si="290"/>
        <v>1934</v>
      </c>
      <c r="B1947" s="185" t="str">
        <f t="shared" si="291"/>
        <v/>
      </c>
      <c r="C1947" s="90" t="str">
        <f t="shared" si="292"/>
        <v/>
      </c>
      <c r="D1947" s="89" t="str">
        <f t="shared" si="293"/>
        <v/>
      </c>
      <c r="E1947" s="91" t="str">
        <f t="shared" si="294"/>
        <v/>
      </c>
      <c r="F1947" s="92" t="str">
        <f t="shared" si="295"/>
        <v/>
      </c>
      <c r="G1947" s="212" t="str">
        <f t="shared" si="296"/>
        <v/>
      </c>
      <c r="H1947" s="92">
        <f>IF(OR(ERR=FALSE,AND(F1947="",G1947="")),0,IF($C$12="D",$H$13+SUM($F$14:F1947)-SUM($G$14:G1947),$H$13-SUM($F$14:F1947)+SUM($G$14:G1947)))</f>
        <v>0</v>
      </c>
      <c r="I1947" s="7"/>
    </row>
    <row r="1948" spans="1:9">
      <c r="A1948" s="89">
        <f t="shared" si="290"/>
        <v>1935</v>
      </c>
      <c r="B1948" s="185" t="str">
        <f t="shared" si="291"/>
        <v/>
      </c>
      <c r="C1948" s="90" t="str">
        <f t="shared" si="292"/>
        <v/>
      </c>
      <c r="D1948" s="89" t="str">
        <f t="shared" si="293"/>
        <v/>
      </c>
      <c r="E1948" s="91" t="str">
        <f t="shared" si="294"/>
        <v/>
      </c>
      <c r="F1948" s="92" t="str">
        <f t="shared" si="295"/>
        <v/>
      </c>
      <c r="G1948" s="212" t="str">
        <f t="shared" si="296"/>
        <v/>
      </c>
      <c r="H1948" s="92">
        <f>IF(OR(ERR=FALSE,AND(F1948="",G1948="")),0,IF($C$12="D",$H$13+SUM($F$14:F1948)-SUM($G$14:G1948),$H$13-SUM($F$14:F1948)+SUM($G$14:G1948)))</f>
        <v>0</v>
      </c>
      <c r="I1948" s="7"/>
    </row>
    <row r="1949" spans="1:9">
      <c r="A1949" s="89">
        <f t="shared" si="290"/>
        <v>1936</v>
      </c>
      <c r="B1949" s="185" t="str">
        <f t="shared" si="291"/>
        <v/>
      </c>
      <c r="C1949" s="90" t="str">
        <f t="shared" si="292"/>
        <v/>
      </c>
      <c r="D1949" s="89" t="str">
        <f t="shared" si="293"/>
        <v/>
      </c>
      <c r="E1949" s="91" t="str">
        <f t="shared" si="294"/>
        <v/>
      </c>
      <c r="F1949" s="92" t="str">
        <f t="shared" si="295"/>
        <v/>
      </c>
      <c r="G1949" s="212" t="str">
        <f t="shared" si="296"/>
        <v/>
      </c>
      <c r="H1949" s="92">
        <f>IF(OR(ERR=FALSE,AND(F1949="",G1949="")),0,IF($C$12="D",$H$13+SUM($F$14:F1949)-SUM($G$14:G1949),$H$13-SUM($F$14:F1949)+SUM($G$14:G1949)))</f>
        <v>0</v>
      </c>
      <c r="I1949" s="7"/>
    </row>
    <row r="1950" spans="1:9">
      <c r="A1950" s="89">
        <f t="shared" si="290"/>
        <v>1937</v>
      </c>
      <c r="B1950" s="185" t="str">
        <f t="shared" si="291"/>
        <v/>
      </c>
      <c r="C1950" s="90" t="str">
        <f t="shared" si="292"/>
        <v/>
      </c>
      <c r="D1950" s="89" t="str">
        <f t="shared" si="293"/>
        <v/>
      </c>
      <c r="E1950" s="91" t="str">
        <f t="shared" si="294"/>
        <v/>
      </c>
      <c r="F1950" s="92" t="str">
        <f t="shared" si="295"/>
        <v/>
      </c>
      <c r="G1950" s="212" t="str">
        <f t="shared" si="296"/>
        <v/>
      </c>
      <c r="H1950" s="92">
        <f>IF(OR(ERR=FALSE,AND(F1950="",G1950="")),0,IF($C$12="D",$H$13+SUM($F$14:F1950)-SUM($G$14:G1950),$H$13-SUM($F$14:F1950)+SUM($G$14:G1950)))</f>
        <v>0</v>
      </c>
      <c r="I1950" s="7"/>
    </row>
    <row r="1951" spans="1:9">
      <c r="A1951" s="89">
        <f t="shared" si="290"/>
        <v>1938</v>
      </c>
      <c r="B1951" s="185" t="str">
        <f t="shared" si="291"/>
        <v/>
      </c>
      <c r="C1951" s="90" t="str">
        <f t="shared" si="292"/>
        <v/>
      </c>
      <c r="D1951" s="89" t="str">
        <f t="shared" si="293"/>
        <v/>
      </c>
      <c r="E1951" s="91" t="str">
        <f t="shared" si="294"/>
        <v/>
      </c>
      <c r="F1951" s="92" t="str">
        <f t="shared" si="295"/>
        <v/>
      </c>
      <c r="G1951" s="212" t="str">
        <f t="shared" si="296"/>
        <v/>
      </c>
      <c r="H1951" s="92">
        <f>IF(OR(ERR=FALSE,AND(F1951="",G1951="")),0,IF($C$12="D",$H$13+SUM($F$14:F1951)-SUM($G$14:G1951),$H$13-SUM($F$14:F1951)+SUM($G$14:G1951)))</f>
        <v>0</v>
      </c>
      <c r="I1951" s="7"/>
    </row>
    <row r="1952" spans="1:9">
      <c r="A1952" s="89">
        <f t="shared" si="290"/>
        <v>1939</v>
      </c>
      <c r="B1952" s="185" t="str">
        <f t="shared" si="291"/>
        <v/>
      </c>
      <c r="C1952" s="90" t="str">
        <f t="shared" si="292"/>
        <v/>
      </c>
      <c r="D1952" s="89" t="str">
        <f t="shared" si="293"/>
        <v/>
      </c>
      <c r="E1952" s="91" t="str">
        <f t="shared" si="294"/>
        <v/>
      </c>
      <c r="F1952" s="92" t="str">
        <f t="shared" si="295"/>
        <v/>
      </c>
      <c r="G1952" s="212" t="str">
        <f t="shared" si="296"/>
        <v/>
      </c>
      <c r="H1952" s="92">
        <f>IF(OR(ERR=FALSE,AND(F1952="",G1952="")),0,IF($C$12="D",$H$13+SUM($F$14:F1952)-SUM($G$14:G1952),$H$13-SUM($F$14:F1952)+SUM($G$14:G1952)))</f>
        <v>0</v>
      </c>
      <c r="I1952" s="7"/>
    </row>
    <row r="1953" spans="1:9">
      <c r="A1953" s="89">
        <f t="shared" si="290"/>
        <v>1940</v>
      </c>
      <c r="B1953" s="185" t="str">
        <f t="shared" si="291"/>
        <v/>
      </c>
      <c r="C1953" s="90" t="str">
        <f t="shared" si="292"/>
        <v/>
      </c>
      <c r="D1953" s="89" t="str">
        <f t="shared" si="293"/>
        <v/>
      </c>
      <c r="E1953" s="91" t="str">
        <f t="shared" si="294"/>
        <v/>
      </c>
      <c r="F1953" s="92" t="str">
        <f t="shared" si="295"/>
        <v/>
      </c>
      <c r="G1953" s="212" t="str">
        <f t="shared" si="296"/>
        <v/>
      </c>
      <c r="H1953" s="92">
        <f>IF(OR(ERR=FALSE,AND(F1953="",G1953="")),0,IF($C$12="D",$H$13+SUM($F$14:F1953)-SUM($G$14:G1953),$H$13-SUM($F$14:F1953)+SUM($G$14:G1953)))</f>
        <v>0</v>
      </c>
      <c r="I1953" s="7"/>
    </row>
    <row r="1954" spans="1:9">
      <c r="A1954" s="89">
        <f t="shared" si="290"/>
        <v>1941</v>
      </c>
      <c r="B1954" s="185" t="str">
        <f t="shared" si="291"/>
        <v/>
      </c>
      <c r="C1954" s="90" t="str">
        <f t="shared" si="292"/>
        <v/>
      </c>
      <c r="D1954" s="89" t="str">
        <f t="shared" si="293"/>
        <v/>
      </c>
      <c r="E1954" s="91" t="str">
        <f t="shared" si="294"/>
        <v/>
      </c>
      <c r="F1954" s="92" t="str">
        <f t="shared" si="295"/>
        <v/>
      </c>
      <c r="G1954" s="212" t="str">
        <f t="shared" si="296"/>
        <v/>
      </c>
      <c r="H1954" s="92">
        <f>IF(OR(ERR=FALSE,AND(F1954="",G1954="")),0,IF($C$12="D",$H$13+SUM($F$14:F1954)-SUM($G$14:G1954),$H$13-SUM($F$14:F1954)+SUM($G$14:G1954)))</f>
        <v>0</v>
      </c>
      <c r="I1954" s="7"/>
    </row>
    <row r="1955" spans="1:9">
      <c r="A1955" s="89">
        <f t="shared" si="290"/>
        <v>1942</v>
      </c>
      <c r="B1955" s="185" t="str">
        <f t="shared" si="291"/>
        <v/>
      </c>
      <c r="C1955" s="90" t="str">
        <f t="shared" si="292"/>
        <v/>
      </c>
      <c r="D1955" s="89" t="str">
        <f t="shared" si="293"/>
        <v/>
      </c>
      <c r="E1955" s="91" t="str">
        <f t="shared" si="294"/>
        <v/>
      </c>
      <c r="F1955" s="92" t="str">
        <f t="shared" si="295"/>
        <v/>
      </c>
      <c r="G1955" s="212" t="str">
        <f t="shared" si="296"/>
        <v/>
      </c>
      <c r="H1955" s="92">
        <f>IF(OR(ERR=FALSE,AND(F1955="",G1955="")),0,IF($C$12="D",$H$13+SUM($F$14:F1955)-SUM($G$14:G1955),$H$13-SUM($F$14:F1955)+SUM($G$14:G1955)))</f>
        <v>0</v>
      </c>
      <c r="I1955" s="7"/>
    </row>
    <row r="1956" spans="1:9">
      <c r="A1956" s="89">
        <f t="shared" si="290"/>
        <v>1943</v>
      </c>
      <c r="B1956" s="185" t="str">
        <f t="shared" si="291"/>
        <v/>
      </c>
      <c r="C1956" s="90" t="str">
        <f t="shared" si="292"/>
        <v/>
      </c>
      <c r="D1956" s="89" t="str">
        <f t="shared" si="293"/>
        <v/>
      </c>
      <c r="E1956" s="91" t="str">
        <f t="shared" si="294"/>
        <v/>
      </c>
      <c r="F1956" s="92" t="str">
        <f t="shared" si="295"/>
        <v/>
      </c>
      <c r="G1956" s="212" t="str">
        <f t="shared" si="296"/>
        <v/>
      </c>
      <c r="H1956" s="92">
        <f>IF(OR(ERR=FALSE,AND(F1956="",G1956="")),0,IF($C$12="D",$H$13+SUM($F$14:F1956)-SUM($G$14:G1956),$H$13-SUM($F$14:F1956)+SUM($G$14:G1956)))</f>
        <v>0</v>
      </c>
      <c r="I1956" s="7"/>
    </row>
    <row r="1957" spans="1:9">
      <c r="A1957" s="89">
        <f t="shared" si="290"/>
        <v>1944</v>
      </c>
      <c r="B1957" s="185" t="str">
        <f t="shared" si="291"/>
        <v/>
      </c>
      <c r="C1957" s="90" t="str">
        <f t="shared" si="292"/>
        <v/>
      </c>
      <c r="D1957" s="89" t="str">
        <f t="shared" si="293"/>
        <v/>
      </c>
      <c r="E1957" s="91" t="str">
        <f t="shared" si="294"/>
        <v/>
      </c>
      <c r="F1957" s="92" t="str">
        <f t="shared" si="295"/>
        <v/>
      </c>
      <c r="G1957" s="212" t="str">
        <f t="shared" si="296"/>
        <v/>
      </c>
      <c r="H1957" s="92">
        <f>IF(OR(ERR=FALSE,AND(F1957="",G1957="")),0,IF($C$12="D",$H$13+SUM($F$14:F1957)-SUM($G$14:G1957),$H$13-SUM($F$14:F1957)+SUM($G$14:G1957)))</f>
        <v>0</v>
      </c>
      <c r="I1957" s="7"/>
    </row>
    <row r="1958" spans="1:9">
      <c r="A1958" s="89">
        <f t="shared" si="290"/>
        <v>1945</v>
      </c>
      <c r="B1958" s="185" t="str">
        <f t="shared" si="291"/>
        <v/>
      </c>
      <c r="C1958" s="90" t="str">
        <f t="shared" si="292"/>
        <v/>
      </c>
      <c r="D1958" s="89" t="str">
        <f t="shared" si="293"/>
        <v/>
      </c>
      <c r="E1958" s="91" t="str">
        <f t="shared" si="294"/>
        <v/>
      </c>
      <c r="F1958" s="92" t="str">
        <f t="shared" si="295"/>
        <v/>
      </c>
      <c r="G1958" s="212" t="str">
        <f t="shared" si="296"/>
        <v/>
      </c>
      <c r="H1958" s="92">
        <f>IF(OR(ERR=FALSE,AND(F1958="",G1958="")),0,IF($C$12="D",$H$13+SUM($F$14:F1958)-SUM($G$14:G1958),$H$13-SUM($F$14:F1958)+SUM($G$14:G1958)))</f>
        <v>0</v>
      </c>
      <c r="I1958" s="7"/>
    </row>
    <row r="1959" spans="1:9">
      <c r="A1959" s="89">
        <f t="shared" si="290"/>
        <v>1946</v>
      </c>
      <c r="B1959" s="185" t="str">
        <f t="shared" si="291"/>
        <v/>
      </c>
      <c r="C1959" s="90" t="str">
        <f t="shared" si="292"/>
        <v/>
      </c>
      <c r="D1959" s="89" t="str">
        <f t="shared" si="293"/>
        <v/>
      </c>
      <c r="E1959" s="91" t="str">
        <f t="shared" si="294"/>
        <v/>
      </c>
      <c r="F1959" s="92" t="str">
        <f t="shared" si="295"/>
        <v/>
      </c>
      <c r="G1959" s="212" t="str">
        <f t="shared" si="296"/>
        <v/>
      </c>
      <c r="H1959" s="92">
        <f>IF(OR(ERR=FALSE,AND(F1959="",G1959="")),0,IF($C$12="D",$H$13+SUM($F$14:F1959)-SUM($G$14:G1959),$H$13-SUM($F$14:F1959)+SUM($G$14:G1959)))</f>
        <v>0</v>
      </c>
      <c r="I1959" s="7"/>
    </row>
    <row r="1960" spans="1:9">
      <c r="A1960" s="89">
        <f t="shared" si="290"/>
        <v>1947</v>
      </c>
      <c r="B1960" s="185" t="str">
        <f t="shared" si="291"/>
        <v/>
      </c>
      <c r="C1960" s="90" t="str">
        <f t="shared" si="292"/>
        <v/>
      </c>
      <c r="D1960" s="89" t="str">
        <f t="shared" si="293"/>
        <v/>
      </c>
      <c r="E1960" s="91" t="str">
        <f t="shared" si="294"/>
        <v/>
      </c>
      <c r="F1960" s="92" t="str">
        <f t="shared" si="295"/>
        <v/>
      </c>
      <c r="G1960" s="212" t="str">
        <f t="shared" si="296"/>
        <v/>
      </c>
      <c r="H1960" s="92">
        <f>IF(OR(ERR=FALSE,AND(F1960="",G1960="")),0,IF($C$12="D",$H$13+SUM($F$14:F1960)-SUM($G$14:G1960),$H$13-SUM($F$14:F1960)+SUM($G$14:G1960)))</f>
        <v>0</v>
      </c>
      <c r="I1960" s="7"/>
    </row>
    <row r="1961" spans="1:9">
      <c r="A1961" s="89">
        <f t="shared" si="290"/>
        <v>1948</v>
      </c>
      <c r="B1961" s="185" t="str">
        <f t="shared" si="291"/>
        <v/>
      </c>
      <c r="C1961" s="90" t="str">
        <f t="shared" si="292"/>
        <v/>
      </c>
      <c r="D1961" s="89" t="str">
        <f t="shared" si="293"/>
        <v/>
      </c>
      <c r="E1961" s="91" t="str">
        <f t="shared" si="294"/>
        <v/>
      </c>
      <c r="F1961" s="92" t="str">
        <f t="shared" si="295"/>
        <v/>
      </c>
      <c r="G1961" s="212" t="str">
        <f t="shared" si="296"/>
        <v/>
      </c>
      <c r="H1961" s="92">
        <f>IF(OR(ERR=FALSE,AND(F1961="",G1961="")),0,IF($C$12="D",$H$13+SUM($F$14:F1961)-SUM($G$14:G1961),$H$13-SUM($F$14:F1961)+SUM($G$14:G1961)))</f>
        <v>0</v>
      </c>
      <c r="I1961" s="7"/>
    </row>
    <row r="1962" spans="1:9">
      <c r="A1962" s="89">
        <f t="shared" si="290"/>
        <v>1949</v>
      </c>
      <c r="B1962" s="185" t="str">
        <f t="shared" si="291"/>
        <v/>
      </c>
      <c r="C1962" s="90" t="str">
        <f t="shared" si="292"/>
        <v/>
      </c>
      <c r="D1962" s="89" t="str">
        <f t="shared" si="293"/>
        <v/>
      </c>
      <c r="E1962" s="91" t="str">
        <f t="shared" si="294"/>
        <v/>
      </c>
      <c r="F1962" s="92" t="str">
        <f t="shared" si="295"/>
        <v/>
      </c>
      <c r="G1962" s="212" t="str">
        <f t="shared" si="296"/>
        <v/>
      </c>
      <c r="H1962" s="92">
        <f>IF(OR(ERR=FALSE,AND(F1962="",G1962="")),0,IF($C$12="D",$H$13+SUM($F$14:F1962)-SUM($G$14:G1962),$H$13-SUM($F$14:F1962)+SUM($G$14:G1962)))</f>
        <v>0</v>
      </c>
      <c r="I1962" s="7"/>
    </row>
    <row r="1963" spans="1:9">
      <c r="A1963" s="89">
        <f t="shared" si="290"/>
        <v>1950</v>
      </c>
      <c r="B1963" s="185" t="str">
        <f t="shared" si="291"/>
        <v/>
      </c>
      <c r="C1963" s="90" t="str">
        <f t="shared" si="292"/>
        <v/>
      </c>
      <c r="D1963" s="89" t="str">
        <f t="shared" si="293"/>
        <v/>
      </c>
      <c r="E1963" s="91" t="str">
        <f t="shared" si="294"/>
        <v/>
      </c>
      <c r="F1963" s="92" t="str">
        <f t="shared" si="295"/>
        <v/>
      </c>
      <c r="G1963" s="212" t="str">
        <f t="shared" si="296"/>
        <v/>
      </c>
      <c r="H1963" s="92">
        <f>IF(OR(ERR=FALSE,AND(F1963="",G1963="")),0,IF($C$12="D",$H$13+SUM($F$14:F1963)-SUM($G$14:G1963),$H$13-SUM($F$14:F1963)+SUM($G$14:G1963)))</f>
        <v>0</v>
      </c>
      <c r="I1963" s="7"/>
    </row>
    <row r="1964" spans="1:9">
      <c r="A1964" s="89">
        <f t="shared" si="290"/>
        <v>1951</v>
      </c>
      <c r="B1964" s="185" t="str">
        <f t="shared" si="291"/>
        <v/>
      </c>
      <c r="C1964" s="90" t="str">
        <f t="shared" si="292"/>
        <v/>
      </c>
      <c r="D1964" s="89" t="str">
        <f t="shared" si="293"/>
        <v/>
      </c>
      <c r="E1964" s="91" t="str">
        <f t="shared" si="294"/>
        <v/>
      </c>
      <c r="F1964" s="92" t="str">
        <f t="shared" si="295"/>
        <v/>
      </c>
      <c r="G1964" s="212" t="str">
        <f t="shared" si="296"/>
        <v/>
      </c>
      <c r="H1964" s="92">
        <f>IF(OR(ERR=FALSE,AND(F1964="",G1964="")),0,IF($C$12="D",$H$13+SUM($F$14:F1964)-SUM($G$14:G1964),$H$13-SUM($F$14:F1964)+SUM($G$14:G1964)))</f>
        <v>0</v>
      </c>
      <c r="I1964" s="7"/>
    </row>
    <row r="1965" spans="1:9">
      <c r="A1965" s="89">
        <f t="shared" si="290"/>
        <v>1952</v>
      </c>
      <c r="B1965" s="185" t="str">
        <f t="shared" si="291"/>
        <v/>
      </c>
      <c r="C1965" s="90" t="str">
        <f t="shared" si="292"/>
        <v/>
      </c>
      <c r="D1965" s="89" t="str">
        <f t="shared" si="293"/>
        <v/>
      </c>
      <c r="E1965" s="91" t="str">
        <f t="shared" si="294"/>
        <v/>
      </c>
      <c r="F1965" s="92" t="str">
        <f t="shared" si="295"/>
        <v/>
      </c>
      <c r="G1965" s="212" t="str">
        <f t="shared" si="296"/>
        <v/>
      </c>
      <c r="H1965" s="92">
        <f>IF(OR(ERR=FALSE,AND(F1965="",G1965="")),0,IF($C$12="D",$H$13+SUM($F$14:F1965)-SUM($G$14:G1965),$H$13-SUM($F$14:F1965)+SUM($G$14:G1965)))</f>
        <v>0</v>
      </c>
      <c r="I1965" s="7"/>
    </row>
    <row r="1966" spans="1:9">
      <c r="A1966" s="89">
        <f t="shared" si="290"/>
        <v>1953</v>
      </c>
      <c r="B1966" s="185" t="str">
        <f t="shared" si="291"/>
        <v/>
      </c>
      <c r="C1966" s="90" t="str">
        <f t="shared" si="292"/>
        <v/>
      </c>
      <c r="D1966" s="89" t="str">
        <f t="shared" si="293"/>
        <v/>
      </c>
      <c r="E1966" s="91" t="str">
        <f t="shared" si="294"/>
        <v/>
      </c>
      <c r="F1966" s="92" t="str">
        <f t="shared" si="295"/>
        <v/>
      </c>
      <c r="G1966" s="212" t="str">
        <f t="shared" si="296"/>
        <v/>
      </c>
      <c r="H1966" s="92">
        <f>IF(OR(ERR=FALSE,AND(F1966="",G1966="")),0,IF($C$12="D",$H$13+SUM($F$14:F1966)-SUM($G$14:G1966),$H$13-SUM($F$14:F1966)+SUM($G$14:G1966)))</f>
        <v>0</v>
      </c>
      <c r="I1966" s="7"/>
    </row>
    <row r="1967" spans="1:9">
      <c r="A1967" s="89">
        <f t="shared" si="290"/>
        <v>1954</v>
      </c>
      <c r="B1967" s="185" t="str">
        <f t="shared" si="291"/>
        <v/>
      </c>
      <c r="C1967" s="90" t="str">
        <f t="shared" si="292"/>
        <v/>
      </c>
      <c r="D1967" s="89" t="str">
        <f t="shared" si="293"/>
        <v/>
      </c>
      <c r="E1967" s="91" t="str">
        <f t="shared" si="294"/>
        <v/>
      </c>
      <c r="F1967" s="92" t="str">
        <f t="shared" si="295"/>
        <v/>
      </c>
      <c r="G1967" s="212" t="str">
        <f t="shared" si="296"/>
        <v/>
      </c>
      <c r="H1967" s="92">
        <f>IF(OR(ERR=FALSE,AND(F1967="",G1967="")),0,IF($C$12="D",$H$13+SUM($F$14:F1967)-SUM($G$14:G1967),$H$13-SUM($F$14:F1967)+SUM($G$14:G1967)))</f>
        <v>0</v>
      </c>
      <c r="I1967" s="7"/>
    </row>
    <row r="1968" spans="1:9">
      <c r="A1968" s="89">
        <f t="shared" si="290"/>
        <v>1955</v>
      </c>
      <c r="B1968" s="185" t="str">
        <f t="shared" si="291"/>
        <v/>
      </c>
      <c r="C1968" s="90" t="str">
        <f t="shared" si="292"/>
        <v/>
      </c>
      <c r="D1968" s="89" t="str">
        <f t="shared" si="293"/>
        <v/>
      </c>
      <c r="E1968" s="91" t="str">
        <f t="shared" si="294"/>
        <v/>
      </c>
      <c r="F1968" s="92" t="str">
        <f t="shared" si="295"/>
        <v/>
      </c>
      <c r="G1968" s="212" t="str">
        <f t="shared" si="296"/>
        <v/>
      </c>
      <c r="H1968" s="92">
        <f>IF(OR(ERR=FALSE,AND(F1968="",G1968="")),0,IF($C$12="D",$H$13+SUM($F$14:F1968)-SUM($G$14:G1968),$H$13-SUM($F$14:F1968)+SUM($G$14:G1968)))</f>
        <v>0</v>
      </c>
      <c r="I1968" s="7"/>
    </row>
    <row r="1969" spans="1:9">
      <c r="A1969" s="89">
        <f t="shared" si="290"/>
        <v>1956</v>
      </c>
      <c r="B1969" s="185" t="str">
        <f t="shared" si="291"/>
        <v/>
      </c>
      <c r="C1969" s="90" t="str">
        <f t="shared" si="292"/>
        <v/>
      </c>
      <c r="D1969" s="89" t="str">
        <f t="shared" si="293"/>
        <v/>
      </c>
      <c r="E1969" s="91" t="str">
        <f t="shared" si="294"/>
        <v/>
      </c>
      <c r="F1969" s="92" t="str">
        <f t="shared" si="295"/>
        <v/>
      </c>
      <c r="G1969" s="212" t="str">
        <f t="shared" si="296"/>
        <v/>
      </c>
      <c r="H1969" s="92">
        <f>IF(OR(ERR=FALSE,AND(F1969="",G1969="")),0,IF($C$12="D",$H$13+SUM($F$14:F1969)-SUM($G$14:G1969),$H$13-SUM($F$14:F1969)+SUM($G$14:G1969)))</f>
        <v>0</v>
      </c>
      <c r="I1969" s="7"/>
    </row>
    <row r="1970" spans="1:9">
      <c r="A1970" s="89">
        <f t="shared" si="290"/>
        <v>1957</v>
      </c>
      <c r="B1970" s="185" t="str">
        <f t="shared" si="291"/>
        <v/>
      </c>
      <c r="C1970" s="90" t="str">
        <f t="shared" si="292"/>
        <v/>
      </c>
      <c r="D1970" s="89" t="str">
        <f t="shared" si="293"/>
        <v/>
      </c>
      <c r="E1970" s="91" t="str">
        <f t="shared" si="294"/>
        <v/>
      </c>
      <c r="F1970" s="92" t="str">
        <f t="shared" si="295"/>
        <v/>
      </c>
      <c r="G1970" s="212" t="str">
        <f t="shared" si="296"/>
        <v/>
      </c>
      <c r="H1970" s="92">
        <f>IF(OR(ERR=FALSE,AND(F1970="",G1970="")),0,IF($C$12="D",$H$13+SUM($F$14:F1970)-SUM($G$14:G1970),$H$13-SUM($F$14:F1970)+SUM($G$14:G1970)))</f>
        <v>0</v>
      </c>
      <c r="I1970" s="7"/>
    </row>
    <row r="1971" spans="1:9">
      <c r="A1971" s="89">
        <f t="shared" si="290"/>
        <v>1958</v>
      </c>
      <c r="B1971" s="185" t="str">
        <f t="shared" si="291"/>
        <v/>
      </c>
      <c r="C1971" s="90" t="str">
        <f t="shared" si="292"/>
        <v/>
      </c>
      <c r="D1971" s="89" t="str">
        <f t="shared" si="293"/>
        <v/>
      </c>
      <c r="E1971" s="91" t="str">
        <f t="shared" si="294"/>
        <v/>
      </c>
      <c r="F1971" s="92" t="str">
        <f t="shared" si="295"/>
        <v/>
      </c>
      <c r="G1971" s="212" t="str">
        <f t="shared" si="296"/>
        <v/>
      </c>
      <c r="H1971" s="92">
        <f>IF(OR(ERR=FALSE,AND(F1971="",G1971="")),0,IF($C$12="D",$H$13+SUM($F$14:F1971)-SUM($G$14:G1971),$H$13-SUM($F$14:F1971)+SUM($G$14:G1971)))</f>
        <v>0</v>
      </c>
      <c r="I1971" s="7"/>
    </row>
    <row r="1972" spans="1:9">
      <c r="A1972" s="89">
        <f t="shared" si="290"/>
        <v>1959</v>
      </c>
      <c r="B1972" s="185" t="str">
        <f t="shared" si="291"/>
        <v/>
      </c>
      <c r="C1972" s="90" t="str">
        <f t="shared" si="292"/>
        <v/>
      </c>
      <c r="D1972" s="89" t="str">
        <f t="shared" si="293"/>
        <v/>
      </c>
      <c r="E1972" s="91" t="str">
        <f t="shared" si="294"/>
        <v/>
      </c>
      <c r="F1972" s="92" t="str">
        <f t="shared" si="295"/>
        <v/>
      </c>
      <c r="G1972" s="212" t="str">
        <f t="shared" si="296"/>
        <v/>
      </c>
      <c r="H1972" s="92">
        <f>IF(OR(ERR=FALSE,AND(F1972="",G1972="")),0,IF($C$12="D",$H$13+SUM($F$14:F1972)-SUM($G$14:G1972),$H$13-SUM($F$14:F1972)+SUM($G$14:G1972)))</f>
        <v>0</v>
      </c>
      <c r="I1972" s="7"/>
    </row>
    <row r="1973" spans="1:9">
      <c r="A1973" s="89">
        <f t="shared" si="290"/>
        <v>1960</v>
      </c>
      <c r="B1973" s="185" t="str">
        <f t="shared" si="291"/>
        <v/>
      </c>
      <c r="C1973" s="90" t="str">
        <f t="shared" si="292"/>
        <v/>
      </c>
      <c r="D1973" s="89" t="str">
        <f t="shared" si="293"/>
        <v/>
      </c>
      <c r="E1973" s="91" t="str">
        <f t="shared" si="294"/>
        <v/>
      </c>
      <c r="F1973" s="92" t="str">
        <f t="shared" si="295"/>
        <v/>
      </c>
      <c r="G1973" s="212" t="str">
        <f t="shared" si="296"/>
        <v/>
      </c>
      <c r="H1973" s="92">
        <f>IF(OR(ERR=FALSE,AND(F1973="",G1973="")),0,IF($C$12="D",$H$13+SUM($F$14:F1973)-SUM($G$14:G1973),$H$13-SUM($F$14:F1973)+SUM($G$14:G1973)))</f>
        <v>0</v>
      </c>
      <c r="I1973" s="7"/>
    </row>
    <row r="1974" spans="1:9">
      <c r="A1974" s="89">
        <f t="shared" si="290"/>
        <v>1961</v>
      </c>
      <c r="B1974" s="185" t="str">
        <f t="shared" si="291"/>
        <v/>
      </c>
      <c r="C1974" s="90" t="str">
        <f t="shared" si="292"/>
        <v/>
      </c>
      <c r="D1974" s="89" t="str">
        <f t="shared" si="293"/>
        <v/>
      </c>
      <c r="E1974" s="91" t="str">
        <f t="shared" si="294"/>
        <v/>
      </c>
      <c r="F1974" s="92" t="str">
        <f t="shared" si="295"/>
        <v/>
      </c>
      <c r="G1974" s="212" t="str">
        <f t="shared" si="296"/>
        <v/>
      </c>
      <c r="H1974" s="92">
        <f>IF(OR(ERR=FALSE,AND(F1974="",G1974="")),0,IF($C$12="D",$H$13+SUM($F$14:F1974)-SUM($G$14:G1974),$H$13-SUM($F$14:F1974)+SUM($G$14:G1974)))</f>
        <v>0</v>
      </c>
      <c r="I1974" s="7"/>
    </row>
    <row r="1975" spans="1:9">
      <c r="A1975" s="89">
        <f t="shared" si="290"/>
        <v>1962</v>
      </c>
      <c r="B1975" s="185" t="str">
        <f t="shared" si="291"/>
        <v/>
      </c>
      <c r="C1975" s="90" t="str">
        <f t="shared" si="292"/>
        <v/>
      </c>
      <c r="D1975" s="89" t="str">
        <f t="shared" si="293"/>
        <v/>
      </c>
      <c r="E1975" s="91" t="str">
        <f t="shared" si="294"/>
        <v/>
      </c>
      <c r="F1975" s="92" t="str">
        <f t="shared" si="295"/>
        <v/>
      </c>
      <c r="G1975" s="212" t="str">
        <f t="shared" si="296"/>
        <v/>
      </c>
      <c r="H1975" s="92">
        <f>IF(OR(ERR=FALSE,AND(F1975="",G1975="")),0,IF($C$12="D",$H$13+SUM($F$14:F1975)-SUM($G$14:G1975),$H$13-SUM($F$14:F1975)+SUM($G$14:G1975)))</f>
        <v>0</v>
      </c>
      <c r="I1975" s="7"/>
    </row>
    <row r="1976" spans="1:9">
      <c r="A1976" s="89">
        <f t="shared" si="290"/>
        <v>1963</v>
      </c>
      <c r="B1976" s="185" t="str">
        <f t="shared" si="291"/>
        <v/>
      </c>
      <c r="C1976" s="90" t="str">
        <f t="shared" si="292"/>
        <v/>
      </c>
      <c r="D1976" s="89" t="str">
        <f t="shared" si="293"/>
        <v/>
      </c>
      <c r="E1976" s="91" t="str">
        <f t="shared" si="294"/>
        <v/>
      </c>
      <c r="F1976" s="92" t="str">
        <f t="shared" si="295"/>
        <v/>
      </c>
      <c r="G1976" s="212" t="str">
        <f t="shared" si="296"/>
        <v/>
      </c>
      <c r="H1976" s="92">
        <f>IF(OR(ERR=FALSE,AND(F1976="",G1976="")),0,IF($C$12="D",$H$13+SUM($F$14:F1976)-SUM($G$14:G1976),$H$13-SUM($F$14:F1976)+SUM($G$14:G1976)))</f>
        <v>0</v>
      </c>
      <c r="I1976" s="7"/>
    </row>
    <row r="1977" spans="1:9">
      <c r="A1977" s="89">
        <f t="shared" si="290"/>
        <v>1964</v>
      </c>
      <c r="B1977" s="185" t="str">
        <f t="shared" si="291"/>
        <v/>
      </c>
      <c r="C1977" s="90" t="str">
        <f t="shared" si="292"/>
        <v/>
      </c>
      <c r="D1977" s="89" t="str">
        <f t="shared" si="293"/>
        <v/>
      </c>
      <c r="E1977" s="91" t="str">
        <f t="shared" si="294"/>
        <v/>
      </c>
      <c r="F1977" s="92" t="str">
        <f t="shared" si="295"/>
        <v/>
      </c>
      <c r="G1977" s="212" t="str">
        <f t="shared" si="296"/>
        <v/>
      </c>
      <c r="H1977" s="92">
        <f>IF(OR(ERR=FALSE,AND(F1977="",G1977="")),0,IF($C$12="D",$H$13+SUM($F$14:F1977)-SUM($G$14:G1977),$H$13-SUM($F$14:F1977)+SUM($G$14:G1977)))</f>
        <v>0</v>
      </c>
      <c r="I1977" s="7"/>
    </row>
    <row r="1978" spans="1:9">
      <c r="A1978" s="89">
        <f t="shared" si="290"/>
        <v>1965</v>
      </c>
      <c r="B1978" s="185" t="str">
        <f t="shared" si="291"/>
        <v/>
      </c>
      <c r="C1978" s="90" t="str">
        <f t="shared" si="292"/>
        <v/>
      </c>
      <c r="D1978" s="89" t="str">
        <f t="shared" si="293"/>
        <v/>
      </c>
      <c r="E1978" s="91" t="str">
        <f t="shared" si="294"/>
        <v/>
      </c>
      <c r="F1978" s="92" t="str">
        <f t="shared" si="295"/>
        <v/>
      </c>
      <c r="G1978" s="212" t="str">
        <f t="shared" si="296"/>
        <v/>
      </c>
      <c r="H1978" s="92">
        <f>IF(OR(ERR=FALSE,AND(F1978="",G1978="")),0,IF($C$12="D",$H$13+SUM($F$14:F1978)-SUM($G$14:G1978),$H$13-SUM($F$14:F1978)+SUM($G$14:G1978)))</f>
        <v>0</v>
      </c>
      <c r="I1978" s="7"/>
    </row>
    <row r="1979" spans="1:9">
      <c r="A1979" s="89">
        <f t="shared" si="290"/>
        <v>1966</v>
      </c>
      <c r="B1979" s="185" t="str">
        <f t="shared" si="291"/>
        <v/>
      </c>
      <c r="C1979" s="90" t="str">
        <f t="shared" si="292"/>
        <v/>
      </c>
      <c r="D1979" s="89" t="str">
        <f t="shared" si="293"/>
        <v/>
      </c>
      <c r="E1979" s="91" t="str">
        <f t="shared" si="294"/>
        <v/>
      </c>
      <c r="F1979" s="92" t="str">
        <f t="shared" si="295"/>
        <v/>
      </c>
      <c r="G1979" s="212" t="str">
        <f t="shared" si="296"/>
        <v/>
      </c>
      <c r="H1979" s="92">
        <f>IF(OR(ERR=FALSE,AND(F1979="",G1979="")),0,IF($C$12="D",$H$13+SUM($F$14:F1979)-SUM($G$14:G1979),$H$13-SUM($F$14:F1979)+SUM($G$14:G1979)))</f>
        <v>0</v>
      </c>
      <c r="I1979" s="7"/>
    </row>
    <row r="1980" spans="1:9">
      <c r="A1980" s="89">
        <f t="shared" ref="A1980:A2043" si="297">A1979+1</f>
        <v>1967</v>
      </c>
      <c r="B1980" s="185" t="str">
        <f t="shared" si="291"/>
        <v/>
      </c>
      <c r="C1980" s="90" t="str">
        <f t="shared" si="292"/>
        <v/>
      </c>
      <c r="D1980" s="89" t="str">
        <f t="shared" si="293"/>
        <v/>
      </c>
      <c r="E1980" s="91" t="str">
        <f t="shared" si="294"/>
        <v/>
      </c>
      <c r="F1980" s="92" t="str">
        <f t="shared" si="295"/>
        <v/>
      </c>
      <c r="G1980" s="212" t="str">
        <f t="shared" si="296"/>
        <v/>
      </c>
      <c r="H1980" s="92">
        <f>IF(OR(ERR=FALSE,AND(F1980="",G1980="")),0,IF($C$12="D",$H$13+SUM($F$14:F1980)-SUM($G$14:G1980),$H$13-SUM($F$14:F1980)+SUM($G$14:G1980)))</f>
        <v>0</v>
      </c>
      <c r="I1980" s="7"/>
    </row>
    <row r="1981" spans="1:9">
      <c r="A1981" s="89">
        <f t="shared" si="297"/>
        <v>1968</v>
      </c>
      <c r="B1981" s="185" t="str">
        <f t="shared" si="291"/>
        <v/>
      </c>
      <c r="C1981" s="90" t="str">
        <f t="shared" si="292"/>
        <v/>
      </c>
      <c r="D1981" s="89" t="str">
        <f t="shared" si="293"/>
        <v/>
      </c>
      <c r="E1981" s="91" t="str">
        <f t="shared" si="294"/>
        <v/>
      </c>
      <c r="F1981" s="92" t="str">
        <f t="shared" si="295"/>
        <v/>
      </c>
      <c r="G1981" s="212" t="str">
        <f t="shared" si="296"/>
        <v/>
      </c>
      <c r="H1981" s="92">
        <f>IF(OR(ERR=FALSE,AND(F1981="",G1981="")),0,IF($C$12="D",$H$13+SUM($F$14:F1981)-SUM($G$14:G1981),$H$13-SUM($F$14:F1981)+SUM($G$14:G1981)))</f>
        <v>0</v>
      </c>
      <c r="I1981" s="7"/>
    </row>
    <row r="1982" spans="1:9">
      <c r="A1982" s="89">
        <f t="shared" si="297"/>
        <v>1969</v>
      </c>
      <c r="B1982" s="185" t="str">
        <f t="shared" si="291"/>
        <v/>
      </c>
      <c r="C1982" s="90" t="str">
        <f t="shared" si="292"/>
        <v/>
      </c>
      <c r="D1982" s="89" t="str">
        <f t="shared" si="293"/>
        <v/>
      </c>
      <c r="E1982" s="91" t="str">
        <f t="shared" si="294"/>
        <v/>
      </c>
      <c r="F1982" s="92" t="str">
        <f t="shared" si="295"/>
        <v/>
      </c>
      <c r="G1982" s="212" t="str">
        <f t="shared" si="296"/>
        <v/>
      </c>
      <c r="H1982" s="92">
        <f>IF(OR(ERR=FALSE,AND(F1982="",G1982="")),0,IF($C$12="D",$H$13+SUM($F$14:F1982)-SUM($G$14:G1982),$H$13-SUM($F$14:F1982)+SUM($G$14:G1982)))</f>
        <v>0</v>
      </c>
      <c r="I1982" s="7"/>
    </row>
    <row r="1983" spans="1:9">
      <c r="A1983" s="89">
        <f t="shared" si="297"/>
        <v>1970</v>
      </c>
      <c r="B1983" s="185" t="str">
        <f t="shared" si="291"/>
        <v/>
      </c>
      <c r="C1983" s="90" t="str">
        <f t="shared" si="292"/>
        <v/>
      </c>
      <c r="D1983" s="89" t="str">
        <f t="shared" si="293"/>
        <v/>
      </c>
      <c r="E1983" s="91" t="str">
        <f t="shared" si="294"/>
        <v/>
      </c>
      <c r="F1983" s="92" t="str">
        <f t="shared" si="295"/>
        <v/>
      </c>
      <c r="G1983" s="212" t="str">
        <f t="shared" si="296"/>
        <v/>
      </c>
      <c r="H1983" s="92">
        <f>IF(OR(ERR=FALSE,AND(F1983="",G1983="")),0,IF($C$12="D",$H$13+SUM($F$14:F1983)-SUM($G$14:G1983),$H$13-SUM($F$14:F1983)+SUM($G$14:G1983)))</f>
        <v>0</v>
      </c>
      <c r="I1983" s="7"/>
    </row>
    <row r="1984" spans="1:9">
      <c r="A1984" s="89">
        <f t="shared" si="297"/>
        <v>1971</v>
      </c>
      <c r="B1984" s="185" t="str">
        <f t="shared" si="291"/>
        <v/>
      </c>
      <c r="C1984" s="90" t="str">
        <f t="shared" si="292"/>
        <v/>
      </c>
      <c r="D1984" s="89" t="str">
        <f t="shared" si="293"/>
        <v/>
      </c>
      <c r="E1984" s="91" t="str">
        <f t="shared" si="294"/>
        <v/>
      </c>
      <c r="F1984" s="92" t="str">
        <f t="shared" si="295"/>
        <v/>
      </c>
      <c r="G1984" s="212" t="str">
        <f t="shared" si="296"/>
        <v/>
      </c>
      <c r="H1984" s="92">
        <f>IF(OR(ERR=FALSE,AND(F1984="",G1984="")),0,IF($C$12="D",$H$13+SUM($F$14:F1984)-SUM($G$14:G1984),$H$13-SUM($F$14:F1984)+SUM($G$14:G1984)))</f>
        <v>0</v>
      </c>
      <c r="I1984" s="7"/>
    </row>
    <row r="1985" spans="1:9">
      <c r="A1985" s="89">
        <f t="shared" si="297"/>
        <v>1972</v>
      </c>
      <c r="B1985" s="185" t="str">
        <f t="shared" si="291"/>
        <v/>
      </c>
      <c r="C1985" s="90" t="str">
        <f t="shared" si="292"/>
        <v/>
      </c>
      <c r="D1985" s="89" t="str">
        <f t="shared" si="293"/>
        <v/>
      </c>
      <c r="E1985" s="91" t="str">
        <f t="shared" si="294"/>
        <v/>
      </c>
      <c r="F1985" s="92" t="str">
        <f t="shared" si="295"/>
        <v/>
      </c>
      <c r="G1985" s="212" t="str">
        <f t="shared" si="296"/>
        <v/>
      </c>
      <c r="H1985" s="92">
        <f>IF(OR(ERR=FALSE,AND(F1985="",G1985="")),0,IF($C$12="D",$H$13+SUM($F$14:F1985)-SUM($G$14:G1985),$H$13-SUM($F$14:F1985)+SUM($G$14:G1985)))</f>
        <v>0</v>
      </c>
      <c r="I1985" s="7"/>
    </row>
    <row r="1986" spans="1:9">
      <c r="A1986" s="89">
        <f t="shared" si="297"/>
        <v>1973</v>
      </c>
      <c r="B1986" s="185" t="str">
        <f t="shared" si="291"/>
        <v/>
      </c>
      <c r="C1986" s="90" t="str">
        <f t="shared" si="292"/>
        <v/>
      </c>
      <c r="D1986" s="89" t="str">
        <f t="shared" si="293"/>
        <v/>
      </c>
      <c r="E1986" s="91" t="str">
        <f t="shared" si="294"/>
        <v/>
      </c>
      <c r="F1986" s="92" t="str">
        <f t="shared" si="295"/>
        <v/>
      </c>
      <c r="G1986" s="212" t="str">
        <f t="shared" si="296"/>
        <v/>
      </c>
      <c r="H1986" s="92">
        <f>IF(OR(ERR=FALSE,AND(F1986="",G1986="")),0,IF($C$12="D",$H$13+SUM($F$14:F1986)-SUM($G$14:G1986),$H$13-SUM($F$14:F1986)+SUM($G$14:G1986)))</f>
        <v>0</v>
      </c>
      <c r="I1986" s="7"/>
    </row>
    <row r="1987" spans="1:9">
      <c r="A1987" s="89">
        <f t="shared" si="297"/>
        <v>1974</v>
      </c>
      <c r="B1987" s="185" t="str">
        <f t="shared" si="291"/>
        <v/>
      </c>
      <c r="C1987" s="90" t="str">
        <f t="shared" si="292"/>
        <v/>
      </c>
      <c r="D1987" s="89" t="str">
        <f t="shared" si="293"/>
        <v/>
      </c>
      <c r="E1987" s="91" t="str">
        <f t="shared" si="294"/>
        <v/>
      </c>
      <c r="F1987" s="92" t="str">
        <f t="shared" si="295"/>
        <v/>
      </c>
      <c r="G1987" s="212" t="str">
        <f t="shared" si="296"/>
        <v/>
      </c>
      <c r="H1987" s="92">
        <f>IF(OR(ERR=FALSE,AND(F1987="",G1987="")),0,IF($C$12="D",$H$13+SUM($F$14:F1987)-SUM($G$14:G1987),$H$13-SUM($F$14:F1987)+SUM($G$14:G1987)))</f>
        <v>0</v>
      </c>
      <c r="I1987" s="7"/>
    </row>
    <row r="1988" spans="1:9">
      <c r="A1988" s="89">
        <f t="shared" si="297"/>
        <v>1975</v>
      </c>
      <c r="B1988" s="185" t="str">
        <f t="shared" si="291"/>
        <v/>
      </c>
      <c r="C1988" s="90" t="str">
        <f t="shared" si="292"/>
        <v/>
      </c>
      <c r="D1988" s="89" t="str">
        <f t="shared" si="293"/>
        <v/>
      </c>
      <c r="E1988" s="91" t="str">
        <f t="shared" si="294"/>
        <v/>
      </c>
      <c r="F1988" s="92" t="str">
        <f t="shared" si="295"/>
        <v/>
      </c>
      <c r="G1988" s="212" t="str">
        <f t="shared" si="296"/>
        <v/>
      </c>
      <c r="H1988" s="92">
        <f>IF(OR(ERR=FALSE,AND(F1988="",G1988="")),0,IF($C$12="D",$H$13+SUM($F$14:F1988)-SUM($G$14:G1988),$H$13-SUM($F$14:F1988)+SUM($G$14:G1988)))</f>
        <v>0</v>
      </c>
      <c r="I1988" s="7"/>
    </row>
    <row r="1989" spans="1:9">
      <c r="A1989" s="89">
        <f t="shared" si="297"/>
        <v>1976</v>
      </c>
      <c r="B1989" s="185" t="str">
        <f t="shared" ref="B1989:B2034" si="298">IF(ISERROR(VLOOKUP(A1989&amp;H$9,JU_AKUN,6,FALSE)=TRUE),"",VLOOKUP(A1989&amp;H$9,JU_AKUN,6,FALSE))</f>
        <v/>
      </c>
      <c r="C1989" s="90" t="str">
        <f t="shared" ref="C1989:C2034" si="299">IF(ISERROR(VLOOKUP(A1989&amp;H$9,JU_AKUN,7,FALSE)=TRUE),"",VLOOKUP(A1989&amp;H$9,JU_AKUN,7,FALSE))</f>
        <v/>
      </c>
      <c r="D1989" s="89" t="str">
        <f t="shared" ref="D1989:D2034" si="300">IF(ISERROR(VLOOKUP(A1989&amp;H$9,JU_AKUN,8,FALSE)=TRUE),"",VLOOKUP(A1989&amp;H$9,JU_AKUN,8,FALSE))</f>
        <v/>
      </c>
      <c r="E1989" s="91" t="str">
        <f t="shared" ref="E1989:E2034" si="301">IF(ISERROR(VLOOKUP(A1989&amp;H$9,JU_AKUN,9,FALSE)=TRUE),"",VLOOKUP(A1989&amp;H$9,JU_AKUN,9,FALSE))</f>
        <v/>
      </c>
      <c r="F1989" s="92" t="str">
        <f t="shared" ref="F1989:F2034" si="302">IF(ISERROR(VLOOKUP(A1989&amp;H$9,JU_AKUN,14,FALSE)=TRUE),"",VLOOKUP(A1989&amp;H$9,JU_AKUN,14,FALSE))</f>
        <v/>
      </c>
      <c r="G1989" s="212" t="str">
        <f t="shared" ref="G1989:G2034" si="303">IF(ISERROR(VLOOKUP(A1989&amp;H$9,JU_AKUN,15,FALSE)=TRUE),"",VLOOKUP(A1989&amp;H$9,JU_AKUN,15,FALSE))</f>
        <v/>
      </c>
      <c r="H1989" s="92">
        <f>IF(OR(ERR=FALSE,AND(F1989="",G1989="")),0,IF($C$12="D",$H$13+SUM($F$14:F1989)-SUM($G$14:G1989),$H$13-SUM($F$14:F1989)+SUM($G$14:G1989)))</f>
        <v>0</v>
      </c>
      <c r="I1989" s="7"/>
    </row>
    <row r="1990" spans="1:9">
      <c r="A1990" s="89">
        <f t="shared" si="297"/>
        <v>1977</v>
      </c>
      <c r="B1990" s="185" t="str">
        <f t="shared" si="298"/>
        <v/>
      </c>
      <c r="C1990" s="90" t="str">
        <f t="shared" si="299"/>
        <v/>
      </c>
      <c r="D1990" s="89" t="str">
        <f t="shared" si="300"/>
        <v/>
      </c>
      <c r="E1990" s="91" t="str">
        <f t="shared" si="301"/>
        <v/>
      </c>
      <c r="F1990" s="92" t="str">
        <f t="shared" si="302"/>
        <v/>
      </c>
      <c r="G1990" s="212" t="str">
        <f t="shared" si="303"/>
        <v/>
      </c>
      <c r="H1990" s="92">
        <f>IF(OR(ERR=FALSE,AND(F1990="",G1990="")),0,IF($C$12="D",$H$13+SUM($F$14:F1990)-SUM($G$14:G1990),$H$13-SUM($F$14:F1990)+SUM($G$14:G1990)))</f>
        <v>0</v>
      </c>
      <c r="I1990" s="7"/>
    </row>
    <row r="1991" spans="1:9">
      <c r="A1991" s="89">
        <f t="shared" si="297"/>
        <v>1978</v>
      </c>
      <c r="B1991" s="185" t="str">
        <f t="shared" si="298"/>
        <v/>
      </c>
      <c r="C1991" s="90" t="str">
        <f t="shared" si="299"/>
        <v/>
      </c>
      <c r="D1991" s="89" t="str">
        <f t="shared" si="300"/>
        <v/>
      </c>
      <c r="E1991" s="91" t="str">
        <f t="shared" si="301"/>
        <v/>
      </c>
      <c r="F1991" s="92" t="str">
        <f t="shared" si="302"/>
        <v/>
      </c>
      <c r="G1991" s="212" t="str">
        <f t="shared" si="303"/>
        <v/>
      </c>
      <c r="H1991" s="92">
        <f>IF(OR(ERR=FALSE,AND(F1991="",G1991="")),0,IF($C$12="D",$H$13+SUM($F$14:F1991)-SUM($G$14:G1991),$H$13-SUM($F$14:F1991)+SUM($G$14:G1991)))</f>
        <v>0</v>
      </c>
      <c r="I1991" s="7"/>
    </row>
    <row r="1992" spans="1:9">
      <c r="A1992" s="89">
        <f t="shared" si="297"/>
        <v>1979</v>
      </c>
      <c r="B1992" s="185" t="str">
        <f t="shared" si="298"/>
        <v/>
      </c>
      <c r="C1992" s="90" t="str">
        <f t="shared" si="299"/>
        <v/>
      </c>
      <c r="D1992" s="89" t="str">
        <f t="shared" si="300"/>
        <v/>
      </c>
      <c r="E1992" s="91" t="str">
        <f t="shared" si="301"/>
        <v/>
      </c>
      <c r="F1992" s="92" t="str">
        <f t="shared" si="302"/>
        <v/>
      </c>
      <c r="G1992" s="212" t="str">
        <f t="shared" si="303"/>
        <v/>
      </c>
      <c r="H1992" s="92">
        <f>IF(OR(ERR=FALSE,AND(F1992="",G1992="")),0,IF($C$12="D",$H$13+SUM($F$14:F1992)-SUM($G$14:G1992),$H$13-SUM($F$14:F1992)+SUM($G$14:G1992)))</f>
        <v>0</v>
      </c>
      <c r="I1992" s="7"/>
    </row>
    <row r="1993" spans="1:9">
      <c r="A1993" s="89">
        <f t="shared" si="297"/>
        <v>1980</v>
      </c>
      <c r="B1993" s="185" t="str">
        <f t="shared" si="298"/>
        <v/>
      </c>
      <c r="C1993" s="90" t="str">
        <f t="shared" si="299"/>
        <v/>
      </c>
      <c r="D1993" s="89" t="str">
        <f t="shared" si="300"/>
        <v/>
      </c>
      <c r="E1993" s="91" t="str">
        <f t="shared" si="301"/>
        <v/>
      </c>
      <c r="F1993" s="92" t="str">
        <f t="shared" si="302"/>
        <v/>
      </c>
      <c r="G1993" s="212" t="str">
        <f t="shared" si="303"/>
        <v/>
      </c>
      <c r="H1993" s="92">
        <f>IF(OR(ERR=FALSE,AND(F1993="",G1993="")),0,IF($C$12="D",$H$13+SUM($F$14:F1993)-SUM($G$14:G1993),$H$13-SUM($F$14:F1993)+SUM($G$14:G1993)))</f>
        <v>0</v>
      </c>
      <c r="I1993" s="7"/>
    </row>
    <row r="1994" spans="1:9">
      <c r="A1994" s="89">
        <f t="shared" si="297"/>
        <v>1981</v>
      </c>
      <c r="B1994" s="185" t="str">
        <f t="shared" si="298"/>
        <v/>
      </c>
      <c r="C1994" s="90" t="str">
        <f t="shared" si="299"/>
        <v/>
      </c>
      <c r="D1994" s="89" t="str">
        <f t="shared" si="300"/>
        <v/>
      </c>
      <c r="E1994" s="91" t="str">
        <f t="shared" si="301"/>
        <v/>
      </c>
      <c r="F1994" s="92" t="str">
        <f t="shared" si="302"/>
        <v/>
      </c>
      <c r="G1994" s="212" t="str">
        <f t="shared" si="303"/>
        <v/>
      </c>
      <c r="H1994" s="92">
        <f>IF(OR(ERR=FALSE,AND(F1994="",G1994="")),0,IF($C$12="D",$H$13+SUM($F$14:F1994)-SUM($G$14:G1994),$H$13-SUM($F$14:F1994)+SUM($G$14:G1994)))</f>
        <v>0</v>
      </c>
      <c r="I1994" s="7"/>
    </row>
    <row r="1995" spans="1:9">
      <c r="A1995" s="89">
        <f t="shared" si="297"/>
        <v>1982</v>
      </c>
      <c r="B1995" s="185" t="str">
        <f t="shared" si="298"/>
        <v/>
      </c>
      <c r="C1995" s="90" t="str">
        <f t="shared" si="299"/>
        <v/>
      </c>
      <c r="D1995" s="89" t="str">
        <f t="shared" si="300"/>
        <v/>
      </c>
      <c r="E1995" s="91" t="str">
        <f t="shared" si="301"/>
        <v/>
      </c>
      <c r="F1995" s="92" t="str">
        <f t="shared" si="302"/>
        <v/>
      </c>
      <c r="G1995" s="212" t="str">
        <f t="shared" si="303"/>
        <v/>
      </c>
      <c r="H1995" s="92">
        <f>IF(OR(ERR=FALSE,AND(F1995="",G1995="")),0,IF($C$12="D",$H$13+SUM($F$14:F1995)-SUM($G$14:G1995),$H$13-SUM($F$14:F1995)+SUM($G$14:G1995)))</f>
        <v>0</v>
      </c>
      <c r="I1995" s="7"/>
    </row>
    <row r="1996" spans="1:9">
      <c r="A1996" s="89">
        <f t="shared" si="297"/>
        <v>1983</v>
      </c>
      <c r="B1996" s="185" t="str">
        <f t="shared" si="298"/>
        <v/>
      </c>
      <c r="C1996" s="90" t="str">
        <f t="shared" si="299"/>
        <v/>
      </c>
      <c r="D1996" s="89" t="str">
        <f t="shared" si="300"/>
        <v/>
      </c>
      <c r="E1996" s="91" t="str">
        <f t="shared" si="301"/>
        <v/>
      </c>
      <c r="F1996" s="92" t="str">
        <f t="shared" si="302"/>
        <v/>
      </c>
      <c r="G1996" s="212" t="str">
        <f t="shared" si="303"/>
        <v/>
      </c>
      <c r="H1996" s="92">
        <f>IF(OR(ERR=FALSE,AND(F1996="",G1996="")),0,IF($C$12="D",$H$13+SUM($F$14:F1996)-SUM($G$14:G1996),$H$13-SUM($F$14:F1996)+SUM($G$14:G1996)))</f>
        <v>0</v>
      </c>
      <c r="I1996" s="7"/>
    </row>
    <row r="1997" spans="1:9">
      <c r="A1997" s="89">
        <f t="shared" si="297"/>
        <v>1984</v>
      </c>
      <c r="B1997" s="185" t="str">
        <f t="shared" si="298"/>
        <v/>
      </c>
      <c r="C1997" s="90" t="str">
        <f t="shared" si="299"/>
        <v/>
      </c>
      <c r="D1997" s="89" t="str">
        <f t="shared" si="300"/>
        <v/>
      </c>
      <c r="E1997" s="91" t="str">
        <f t="shared" si="301"/>
        <v/>
      </c>
      <c r="F1997" s="92" t="str">
        <f t="shared" si="302"/>
        <v/>
      </c>
      <c r="G1997" s="212" t="str">
        <f t="shared" si="303"/>
        <v/>
      </c>
      <c r="H1997" s="92">
        <f>IF(OR(ERR=FALSE,AND(F1997="",G1997="")),0,IF($C$12="D",$H$13+SUM($F$14:F1997)-SUM($G$14:G1997),$H$13-SUM($F$14:F1997)+SUM($G$14:G1997)))</f>
        <v>0</v>
      </c>
      <c r="I1997" s="7"/>
    </row>
    <row r="1998" spans="1:9">
      <c r="A1998" s="89">
        <f t="shared" si="297"/>
        <v>1985</v>
      </c>
      <c r="B1998" s="185" t="str">
        <f t="shared" si="298"/>
        <v/>
      </c>
      <c r="C1998" s="90" t="str">
        <f t="shared" si="299"/>
        <v/>
      </c>
      <c r="D1998" s="89" t="str">
        <f t="shared" si="300"/>
        <v/>
      </c>
      <c r="E1998" s="91" t="str">
        <f t="shared" si="301"/>
        <v/>
      </c>
      <c r="F1998" s="92" t="str">
        <f t="shared" si="302"/>
        <v/>
      </c>
      <c r="G1998" s="212" t="str">
        <f t="shared" si="303"/>
        <v/>
      </c>
      <c r="H1998" s="92">
        <f>IF(OR(ERR=FALSE,AND(F1998="",G1998="")),0,IF($C$12="D",$H$13+SUM($F$14:F1998)-SUM($G$14:G1998),$H$13-SUM($F$14:F1998)+SUM($G$14:G1998)))</f>
        <v>0</v>
      </c>
      <c r="I1998" s="7"/>
    </row>
    <row r="1999" spans="1:9">
      <c r="A1999" s="89">
        <f t="shared" si="297"/>
        <v>1986</v>
      </c>
      <c r="B1999" s="185" t="str">
        <f t="shared" si="298"/>
        <v/>
      </c>
      <c r="C1999" s="90" t="str">
        <f t="shared" si="299"/>
        <v/>
      </c>
      <c r="D1999" s="89" t="str">
        <f t="shared" si="300"/>
        <v/>
      </c>
      <c r="E1999" s="91" t="str">
        <f t="shared" si="301"/>
        <v/>
      </c>
      <c r="F1999" s="92" t="str">
        <f t="shared" si="302"/>
        <v/>
      </c>
      <c r="G1999" s="212" t="str">
        <f t="shared" si="303"/>
        <v/>
      </c>
      <c r="H1999" s="92">
        <f>IF(OR(ERR=FALSE,AND(F1999="",G1999="")),0,IF($C$12="D",$H$13+SUM($F$14:F1999)-SUM($G$14:G1999),$H$13-SUM($F$14:F1999)+SUM($G$14:G1999)))</f>
        <v>0</v>
      </c>
      <c r="I1999" s="7"/>
    </row>
    <row r="2000" spans="1:9">
      <c r="A2000" s="89">
        <f t="shared" si="297"/>
        <v>1987</v>
      </c>
      <c r="B2000" s="185" t="str">
        <f t="shared" si="298"/>
        <v/>
      </c>
      <c r="C2000" s="90" t="str">
        <f t="shared" si="299"/>
        <v/>
      </c>
      <c r="D2000" s="89" t="str">
        <f t="shared" si="300"/>
        <v/>
      </c>
      <c r="E2000" s="91" t="str">
        <f t="shared" si="301"/>
        <v/>
      </c>
      <c r="F2000" s="92" t="str">
        <f t="shared" si="302"/>
        <v/>
      </c>
      <c r="G2000" s="212" t="str">
        <f t="shared" si="303"/>
        <v/>
      </c>
      <c r="H2000" s="92">
        <f>IF(OR(ERR=FALSE,AND(F2000="",G2000="")),0,IF($C$12="D",$H$13+SUM($F$14:F2000)-SUM($G$14:G2000),$H$13-SUM($F$14:F2000)+SUM($G$14:G2000)))</f>
        <v>0</v>
      </c>
      <c r="I2000" s="7"/>
    </row>
    <row r="2001" spans="1:9">
      <c r="A2001" s="89">
        <f t="shared" si="297"/>
        <v>1988</v>
      </c>
      <c r="B2001" s="185" t="str">
        <f t="shared" si="298"/>
        <v/>
      </c>
      <c r="C2001" s="90" t="str">
        <f t="shared" si="299"/>
        <v/>
      </c>
      <c r="D2001" s="89" t="str">
        <f t="shared" si="300"/>
        <v/>
      </c>
      <c r="E2001" s="91" t="str">
        <f t="shared" si="301"/>
        <v/>
      </c>
      <c r="F2001" s="92" t="str">
        <f t="shared" si="302"/>
        <v/>
      </c>
      <c r="G2001" s="212" t="str">
        <f t="shared" si="303"/>
        <v/>
      </c>
      <c r="H2001" s="92">
        <f>IF(OR(ERR=FALSE,AND(F2001="",G2001="")),0,IF($C$12="D",$H$13+SUM($F$14:F2001)-SUM($G$14:G2001),$H$13-SUM($F$14:F2001)+SUM($G$14:G2001)))</f>
        <v>0</v>
      </c>
      <c r="I2001" s="7"/>
    </row>
    <row r="2002" spans="1:9">
      <c r="A2002" s="89">
        <f t="shared" si="297"/>
        <v>1989</v>
      </c>
      <c r="B2002" s="185" t="str">
        <f t="shared" si="298"/>
        <v/>
      </c>
      <c r="C2002" s="90" t="str">
        <f t="shared" si="299"/>
        <v/>
      </c>
      <c r="D2002" s="89" t="str">
        <f t="shared" si="300"/>
        <v/>
      </c>
      <c r="E2002" s="91" t="str">
        <f t="shared" si="301"/>
        <v/>
      </c>
      <c r="F2002" s="92" t="str">
        <f t="shared" si="302"/>
        <v/>
      </c>
      <c r="G2002" s="212" t="str">
        <f t="shared" si="303"/>
        <v/>
      </c>
      <c r="H2002" s="92">
        <f>IF(OR(ERR=FALSE,AND(F2002="",G2002="")),0,IF($C$12="D",$H$13+SUM($F$14:F2002)-SUM($G$14:G2002),$H$13-SUM($F$14:F2002)+SUM($G$14:G2002)))</f>
        <v>0</v>
      </c>
      <c r="I2002" s="7"/>
    </row>
    <row r="2003" spans="1:9">
      <c r="A2003" s="89">
        <f t="shared" si="297"/>
        <v>1990</v>
      </c>
      <c r="B2003" s="185" t="str">
        <f t="shared" si="298"/>
        <v/>
      </c>
      <c r="C2003" s="90" t="str">
        <f t="shared" si="299"/>
        <v/>
      </c>
      <c r="D2003" s="89" t="str">
        <f t="shared" si="300"/>
        <v/>
      </c>
      <c r="E2003" s="91" t="str">
        <f t="shared" si="301"/>
        <v/>
      </c>
      <c r="F2003" s="92" t="str">
        <f t="shared" si="302"/>
        <v/>
      </c>
      <c r="G2003" s="212" t="str">
        <f t="shared" si="303"/>
        <v/>
      </c>
      <c r="H2003" s="92">
        <f>IF(OR(ERR=FALSE,AND(F2003="",G2003="")),0,IF($C$12="D",$H$13+SUM($F$14:F2003)-SUM($G$14:G2003),$H$13-SUM($F$14:F2003)+SUM($G$14:G2003)))</f>
        <v>0</v>
      </c>
      <c r="I2003" s="7"/>
    </row>
    <row r="2004" spans="1:9">
      <c r="A2004" s="89">
        <f t="shared" si="297"/>
        <v>1991</v>
      </c>
      <c r="B2004" s="185" t="str">
        <f t="shared" si="298"/>
        <v/>
      </c>
      <c r="C2004" s="90" t="str">
        <f t="shared" si="299"/>
        <v/>
      </c>
      <c r="D2004" s="89" t="str">
        <f t="shared" si="300"/>
        <v/>
      </c>
      <c r="E2004" s="91" t="str">
        <f t="shared" si="301"/>
        <v/>
      </c>
      <c r="F2004" s="92" t="str">
        <f t="shared" si="302"/>
        <v/>
      </c>
      <c r="G2004" s="212" t="str">
        <f t="shared" si="303"/>
        <v/>
      </c>
      <c r="H2004" s="92">
        <f>IF(OR(ERR=FALSE,AND(F2004="",G2004="")),0,IF($C$12="D",$H$13+SUM($F$14:F2004)-SUM($G$14:G2004),$H$13-SUM($F$14:F2004)+SUM($G$14:G2004)))</f>
        <v>0</v>
      </c>
      <c r="I2004" s="7"/>
    </row>
    <row r="2005" spans="1:9">
      <c r="A2005" s="89">
        <f t="shared" si="297"/>
        <v>1992</v>
      </c>
      <c r="B2005" s="185" t="str">
        <f t="shared" si="298"/>
        <v/>
      </c>
      <c r="C2005" s="90" t="str">
        <f t="shared" si="299"/>
        <v/>
      </c>
      <c r="D2005" s="89" t="str">
        <f t="shared" si="300"/>
        <v/>
      </c>
      <c r="E2005" s="91" t="str">
        <f t="shared" si="301"/>
        <v/>
      </c>
      <c r="F2005" s="92" t="str">
        <f t="shared" si="302"/>
        <v/>
      </c>
      <c r="G2005" s="212" t="str">
        <f t="shared" si="303"/>
        <v/>
      </c>
      <c r="H2005" s="92">
        <f>IF(OR(ERR=FALSE,AND(F2005="",G2005="")),0,IF($C$12="D",$H$13+SUM($F$14:F2005)-SUM($G$14:G2005),$H$13-SUM($F$14:F2005)+SUM($G$14:G2005)))</f>
        <v>0</v>
      </c>
      <c r="I2005" s="7"/>
    </row>
    <row r="2006" spans="1:9">
      <c r="A2006" s="89">
        <f t="shared" si="297"/>
        <v>1993</v>
      </c>
      <c r="B2006" s="185" t="str">
        <f t="shared" si="298"/>
        <v/>
      </c>
      <c r="C2006" s="90" t="str">
        <f t="shared" si="299"/>
        <v/>
      </c>
      <c r="D2006" s="89" t="str">
        <f t="shared" si="300"/>
        <v/>
      </c>
      <c r="E2006" s="91" t="str">
        <f t="shared" si="301"/>
        <v/>
      </c>
      <c r="F2006" s="92" t="str">
        <f t="shared" si="302"/>
        <v/>
      </c>
      <c r="G2006" s="212" t="str">
        <f t="shared" si="303"/>
        <v/>
      </c>
      <c r="H2006" s="92">
        <f>IF(OR(ERR=FALSE,AND(F2006="",G2006="")),0,IF($C$12="D",$H$13+SUM($F$14:F2006)-SUM($G$14:G2006),$H$13-SUM($F$14:F2006)+SUM($G$14:G2006)))</f>
        <v>0</v>
      </c>
      <c r="I2006" s="7"/>
    </row>
    <row r="2007" spans="1:9">
      <c r="A2007" s="89">
        <f t="shared" si="297"/>
        <v>1994</v>
      </c>
      <c r="B2007" s="185" t="str">
        <f t="shared" si="298"/>
        <v/>
      </c>
      <c r="C2007" s="90" t="str">
        <f t="shared" si="299"/>
        <v/>
      </c>
      <c r="D2007" s="89" t="str">
        <f t="shared" si="300"/>
        <v/>
      </c>
      <c r="E2007" s="91" t="str">
        <f t="shared" si="301"/>
        <v/>
      </c>
      <c r="F2007" s="92" t="str">
        <f t="shared" si="302"/>
        <v/>
      </c>
      <c r="G2007" s="212" t="str">
        <f t="shared" si="303"/>
        <v/>
      </c>
      <c r="H2007" s="92">
        <f>IF(OR(ERR=FALSE,AND(F2007="",G2007="")),0,IF($C$12="D",$H$13+SUM($F$14:F2007)-SUM($G$14:G2007),$H$13-SUM($F$14:F2007)+SUM($G$14:G2007)))</f>
        <v>0</v>
      </c>
      <c r="I2007" s="7"/>
    </row>
    <row r="2008" spans="1:9">
      <c r="A2008" s="89">
        <f t="shared" si="297"/>
        <v>1995</v>
      </c>
      <c r="B2008" s="185" t="str">
        <f t="shared" si="298"/>
        <v/>
      </c>
      <c r="C2008" s="90" t="str">
        <f t="shared" si="299"/>
        <v/>
      </c>
      <c r="D2008" s="89" t="str">
        <f t="shared" si="300"/>
        <v/>
      </c>
      <c r="E2008" s="91" t="str">
        <f t="shared" si="301"/>
        <v/>
      </c>
      <c r="F2008" s="92" t="str">
        <f t="shared" si="302"/>
        <v/>
      </c>
      <c r="G2008" s="212" t="str">
        <f t="shared" si="303"/>
        <v/>
      </c>
      <c r="H2008" s="92">
        <f>IF(OR(ERR=FALSE,AND(F2008="",G2008="")),0,IF($C$12="D",$H$13+SUM($F$14:F2008)-SUM($G$14:G2008),$H$13-SUM($F$14:F2008)+SUM($G$14:G2008)))</f>
        <v>0</v>
      </c>
      <c r="I2008" s="7"/>
    </row>
    <row r="2009" spans="1:9">
      <c r="A2009" s="89">
        <f t="shared" si="297"/>
        <v>1996</v>
      </c>
      <c r="B2009" s="185" t="str">
        <f t="shared" si="298"/>
        <v/>
      </c>
      <c r="C2009" s="90" t="str">
        <f t="shared" si="299"/>
        <v/>
      </c>
      <c r="D2009" s="89" t="str">
        <f t="shared" si="300"/>
        <v/>
      </c>
      <c r="E2009" s="91" t="str">
        <f t="shared" si="301"/>
        <v/>
      </c>
      <c r="F2009" s="92" t="str">
        <f t="shared" si="302"/>
        <v/>
      </c>
      <c r="G2009" s="212" t="str">
        <f t="shared" si="303"/>
        <v/>
      </c>
      <c r="H2009" s="92">
        <f>IF(OR(ERR=FALSE,AND(F2009="",G2009="")),0,IF($C$12="D",$H$13+SUM($F$14:F2009)-SUM($G$14:G2009),$H$13-SUM($F$14:F2009)+SUM($G$14:G2009)))</f>
        <v>0</v>
      </c>
      <c r="I2009" s="7"/>
    </row>
    <row r="2010" spans="1:9">
      <c r="A2010" s="89">
        <f t="shared" si="297"/>
        <v>1997</v>
      </c>
      <c r="B2010" s="185" t="str">
        <f t="shared" si="298"/>
        <v/>
      </c>
      <c r="C2010" s="90" t="str">
        <f t="shared" si="299"/>
        <v/>
      </c>
      <c r="D2010" s="89" t="str">
        <f t="shared" si="300"/>
        <v/>
      </c>
      <c r="E2010" s="91" t="str">
        <f t="shared" si="301"/>
        <v/>
      </c>
      <c r="F2010" s="92" t="str">
        <f t="shared" si="302"/>
        <v/>
      </c>
      <c r="G2010" s="212" t="str">
        <f t="shared" si="303"/>
        <v/>
      </c>
      <c r="H2010" s="92">
        <f>IF(OR(ERR=FALSE,AND(F2010="",G2010="")),0,IF($C$12="D",$H$13+SUM($F$14:F2010)-SUM($G$14:G2010),$H$13-SUM($F$14:F2010)+SUM($G$14:G2010)))</f>
        <v>0</v>
      </c>
      <c r="I2010" s="7"/>
    </row>
    <row r="2011" spans="1:9">
      <c r="A2011" s="89">
        <f t="shared" si="297"/>
        <v>1998</v>
      </c>
      <c r="B2011" s="185" t="str">
        <f t="shared" si="298"/>
        <v/>
      </c>
      <c r="C2011" s="90" t="str">
        <f t="shared" si="299"/>
        <v/>
      </c>
      <c r="D2011" s="89" t="str">
        <f t="shared" si="300"/>
        <v/>
      </c>
      <c r="E2011" s="91" t="str">
        <f t="shared" si="301"/>
        <v/>
      </c>
      <c r="F2011" s="92" t="str">
        <f t="shared" si="302"/>
        <v/>
      </c>
      <c r="G2011" s="212" t="str">
        <f t="shared" si="303"/>
        <v/>
      </c>
      <c r="H2011" s="92">
        <f>IF(OR(ERR=FALSE,AND(F2011="",G2011="")),0,IF($C$12="D",$H$13+SUM($F$14:F2011)-SUM($G$14:G2011),$H$13-SUM($F$14:F2011)+SUM($G$14:G2011)))</f>
        <v>0</v>
      </c>
      <c r="I2011" s="7"/>
    </row>
    <row r="2012" spans="1:9">
      <c r="A2012" s="89">
        <f t="shared" si="297"/>
        <v>1999</v>
      </c>
      <c r="B2012" s="185" t="str">
        <f t="shared" si="298"/>
        <v/>
      </c>
      <c r="C2012" s="90" t="str">
        <f t="shared" si="299"/>
        <v/>
      </c>
      <c r="D2012" s="89" t="str">
        <f t="shared" si="300"/>
        <v/>
      </c>
      <c r="E2012" s="91" t="str">
        <f t="shared" si="301"/>
        <v/>
      </c>
      <c r="F2012" s="92" t="str">
        <f t="shared" si="302"/>
        <v/>
      </c>
      <c r="G2012" s="212" t="str">
        <f t="shared" si="303"/>
        <v/>
      </c>
      <c r="H2012" s="92">
        <f>IF(OR(ERR=FALSE,AND(F2012="",G2012="")),0,IF($C$12="D",$H$13+SUM($F$14:F2012)-SUM($G$14:G2012),$H$13-SUM($F$14:F2012)+SUM($G$14:G2012)))</f>
        <v>0</v>
      </c>
      <c r="I2012" s="7"/>
    </row>
    <row r="2013" spans="1:9">
      <c r="A2013" s="89">
        <f t="shared" si="297"/>
        <v>2000</v>
      </c>
      <c r="B2013" s="185" t="str">
        <f t="shared" si="298"/>
        <v/>
      </c>
      <c r="C2013" s="90" t="str">
        <f t="shared" si="299"/>
        <v/>
      </c>
      <c r="D2013" s="89" t="str">
        <f t="shared" si="300"/>
        <v/>
      </c>
      <c r="E2013" s="91" t="str">
        <f t="shared" si="301"/>
        <v/>
      </c>
      <c r="F2013" s="92" t="str">
        <f t="shared" si="302"/>
        <v/>
      </c>
      <c r="G2013" s="212" t="str">
        <f t="shared" si="303"/>
        <v/>
      </c>
      <c r="H2013" s="92">
        <f>IF(OR(ERR=FALSE,AND(F2013="",G2013="")),0,IF($C$12="D",$H$13+SUM($F$14:F2013)-SUM($G$14:G2013),$H$13-SUM($F$14:F2013)+SUM($G$14:G2013)))</f>
        <v>0</v>
      </c>
      <c r="I2013" s="7"/>
    </row>
    <row r="2014" spans="1:9">
      <c r="A2014" s="89">
        <f t="shared" si="297"/>
        <v>2001</v>
      </c>
      <c r="B2014" s="185" t="str">
        <f t="shared" si="298"/>
        <v/>
      </c>
      <c r="C2014" s="90" t="str">
        <f t="shared" si="299"/>
        <v/>
      </c>
      <c r="D2014" s="89" t="str">
        <f t="shared" si="300"/>
        <v/>
      </c>
      <c r="E2014" s="91" t="str">
        <f t="shared" si="301"/>
        <v/>
      </c>
      <c r="F2014" s="92" t="str">
        <f t="shared" si="302"/>
        <v/>
      </c>
      <c r="G2014" s="212" t="str">
        <f t="shared" si="303"/>
        <v/>
      </c>
      <c r="H2014" s="92">
        <f>IF(OR(ERR=FALSE,AND(F2014="",G2014="")),0,IF($C$12="D",$H$13+SUM($F$14:F2014)-SUM($G$14:G2014),$H$13-SUM($F$14:F2014)+SUM($G$14:G2014)))</f>
        <v>0</v>
      </c>
      <c r="I2014" s="7"/>
    </row>
    <row r="2015" spans="1:9">
      <c r="A2015" s="89">
        <f t="shared" si="297"/>
        <v>2002</v>
      </c>
      <c r="B2015" s="185" t="str">
        <f t="shared" si="298"/>
        <v/>
      </c>
      <c r="C2015" s="90" t="str">
        <f t="shared" si="299"/>
        <v/>
      </c>
      <c r="D2015" s="89" t="str">
        <f t="shared" si="300"/>
        <v/>
      </c>
      <c r="E2015" s="91" t="str">
        <f t="shared" si="301"/>
        <v/>
      </c>
      <c r="F2015" s="92" t="str">
        <f t="shared" si="302"/>
        <v/>
      </c>
      <c r="G2015" s="212" t="str">
        <f t="shared" si="303"/>
        <v/>
      </c>
      <c r="H2015" s="92">
        <f>IF(OR(ERR=FALSE,AND(F2015="",G2015="")),0,IF($C$12="D",$H$13+SUM($F$14:F2015)-SUM($G$14:G2015),$H$13-SUM($F$14:F2015)+SUM($G$14:G2015)))</f>
        <v>0</v>
      </c>
      <c r="I2015" s="7"/>
    </row>
    <row r="2016" spans="1:9">
      <c r="A2016" s="89">
        <f t="shared" si="297"/>
        <v>2003</v>
      </c>
      <c r="B2016" s="185" t="str">
        <f t="shared" si="298"/>
        <v/>
      </c>
      <c r="C2016" s="90" t="str">
        <f t="shared" si="299"/>
        <v/>
      </c>
      <c r="D2016" s="89" t="str">
        <f t="shared" si="300"/>
        <v/>
      </c>
      <c r="E2016" s="91" t="str">
        <f t="shared" si="301"/>
        <v/>
      </c>
      <c r="F2016" s="92" t="str">
        <f t="shared" si="302"/>
        <v/>
      </c>
      <c r="G2016" s="212" t="str">
        <f t="shared" si="303"/>
        <v/>
      </c>
      <c r="H2016" s="92">
        <f>IF(OR(ERR=FALSE,AND(F2016="",G2016="")),0,IF($C$12="D",$H$13+SUM($F$14:F2016)-SUM($G$14:G2016),$H$13-SUM($F$14:F2016)+SUM($G$14:G2016)))</f>
        <v>0</v>
      </c>
      <c r="I2016" s="7"/>
    </row>
    <row r="2017" spans="1:9">
      <c r="A2017" s="89">
        <f t="shared" si="297"/>
        <v>2004</v>
      </c>
      <c r="B2017" s="185" t="str">
        <f t="shared" si="298"/>
        <v/>
      </c>
      <c r="C2017" s="90" t="str">
        <f t="shared" si="299"/>
        <v/>
      </c>
      <c r="D2017" s="89" t="str">
        <f t="shared" si="300"/>
        <v/>
      </c>
      <c r="E2017" s="91" t="str">
        <f t="shared" si="301"/>
        <v/>
      </c>
      <c r="F2017" s="92" t="str">
        <f t="shared" si="302"/>
        <v/>
      </c>
      <c r="G2017" s="212" t="str">
        <f t="shared" si="303"/>
        <v/>
      </c>
      <c r="H2017" s="92">
        <f>IF(OR(ERR=FALSE,AND(F2017="",G2017="")),0,IF($C$12="D",$H$13+SUM($F$14:F2017)-SUM($G$14:G2017),$H$13-SUM($F$14:F2017)+SUM($G$14:G2017)))</f>
        <v>0</v>
      </c>
      <c r="I2017" s="7"/>
    </row>
    <row r="2018" spans="1:9">
      <c r="A2018" s="89">
        <f t="shared" si="297"/>
        <v>2005</v>
      </c>
      <c r="B2018" s="185" t="str">
        <f t="shared" si="298"/>
        <v/>
      </c>
      <c r="C2018" s="90" t="str">
        <f t="shared" si="299"/>
        <v/>
      </c>
      <c r="D2018" s="89" t="str">
        <f t="shared" si="300"/>
        <v/>
      </c>
      <c r="E2018" s="91" t="str">
        <f t="shared" si="301"/>
        <v/>
      </c>
      <c r="F2018" s="92" t="str">
        <f t="shared" si="302"/>
        <v/>
      </c>
      <c r="G2018" s="212" t="str">
        <f t="shared" si="303"/>
        <v/>
      </c>
      <c r="H2018" s="92">
        <f>IF(OR(ERR=FALSE,AND(F2018="",G2018="")),0,IF($C$12="D",$H$13+SUM($F$14:F2018)-SUM($G$14:G2018),$H$13-SUM($F$14:F2018)+SUM($G$14:G2018)))</f>
        <v>0</v>
      </c>
      <c r="I2018" s="7"/>
    </row>
    <row r="2019" spans="1:9">
      <c r="A2019" s="89">
        <f t="shared" si="297"/>
        <v>2006</v>
      </c>
      <c r="B2019" s="185" t="str">
        <f t="shared" si="298"/>
        <v/>
      </c>
      <c r="C2019" s="90" t="str">
        <f t="shared" si="299"/>
        <v/>
      </c>
      <c r="D2019" s="89" t="str">
        <f t="shared" si="300"/>
        <v/>
      </c>
      <c r="E2019" s="91" t="str">
        <f t="shared" si="301"/>
        <v/>
      </c>
      <c r="F2019" s="92" t="str">
        <f t="shared" si="302"/>
        <v/>
      </c>
      <c r="G2019" s="212" t="str">
        <f t="shared" si="303"/>
        <v/>
      </c>
      <c r="H2019" s="92">
        <f>IF(OR(ERR=FALSE,AND(F2019="",G2019="")),0,IF($C$12="D",$H$13+SUM($F$14:F2019)-SUM($G$14:G2019),$H$13-SUM($F$14:F2019)+SUM($G$14:G2019)))</f>
        <v>0</v>
      </c>
      <c r="I2019" s="7"/>
    </row>
    <row r="2020" spans="1:9">
      <c r="A2020" s="89">
        <f t="shared" si="297"/>
        <v>2007</v>
      </c>
      <c r="B2020" s="185" t="str">
        <f t="shared" si="298"/>
        <v/>
      </c>
      <c r="C2020" s="90" t="str">
        <f t="shared" si="299"/>
        <v/>
      </c>
      <c r="D2020" s="89" t="str">
        <f t="shared" si="300"/>
        <v/>
      </c>
      <c r="E2020" s="91" t="str">
        <f t="shared" si="301"/>
        <v/>
      </c>
      <c r="F2020" s="92" t="str">
        <f t="shared" si="302"/>
        <v/>
      </c>
      <c r="G2020" s="212" t="str">
        <f t="shared" si="303"/>
        <v/>
      </c>
      <c r="H2020" s="92">
        <f>IF(OR(ERR=FALSE,AND(F2020="",G2020="")),0,IF($C$12="D",$H$13+SUM($F$14:F2020)-SUM($G$14:G2020),$H$13-SUM($F$14:F2020)+SUM($G$14:G2020)))</f>
        <v>0</v>
      </c>
      <c r="I2020" s="7"/>
    </row>
    <row r="2021" spans="1:9">
      <c r="A2021" s="89">
        <f t="shared" si="297"/>
        <v>2008</v>
      </c>
      <c r="B2021" s="185" t="str">
        <f t="shared" si="298"/>
        <v/>
      </c>
      <c r="C2021" s="90" t="str">
        <f t="shared" si="299"/>
        <v/>
      </c>
      <c r="D2021" s="89" t="str">
        <f t="shared" si="300"/>
        <v/>
      </c>
      <c r="E2021" s="91" t="str">
        <f t="shared" si="301"/>
        <v/>
      </c>
      <c r="F2021" s="92" t="str">
        <f t="shared" si="302"/>
        <v/>
      </c>
      <c r="G2021" s="212" t="str">
        <f t="shared" si="303"/>
        <v/>
      </c>
      <c r="H2021" s="92">
        <f>IF(OR(ERR=FALSE,AND(F2021="",G2021="")),0,IF($C$12="D",$H$13+SUM($F$14:F2021)-SUM($G$14:G2021),$H$13-SUM($F$14:F2021)+SUM($G$14:G2021)))</f>
        <v>0</v>
      </c>
      <c r="I2021" s="7"/>
    </row>
    <row r="2022" spans="1:9">
      <c r="A2022" s="89">
        <f t="shared" si="297"/>
        <v>2009</v>
      </c>
      <c r="B2022" s="185" t="str">
        <f t="shared" si="298"/>
        <v/>
      </c>
      <c r="C2022" s="90" t="str">
        <f t="shared" si="299"/>
        <v/>
      </c>
      <c r="D2022" s="89" t="str">
        <f t="shared" si="300"/>
        <v/>
      </c>
      <c r="E2022" s="91" t="str">
        <f t="shared" si="301"/>
        <v/>
      </c>
      <c r="F2022" s="92" t="str">
        <f t="shared" si="302"/>
        <v/>
      </c>
      <c r="G2022" s="212" t="str">
        <f t="shared" si="303"/>
        <v/>
      </c>
      <c r="H2022" s="92">
        <f>IF(OR(ERR=FALSE,AND(F2022="",G2022="")),0,IF($C$12="D",$H$13+SUM($F$14:F2022)-SUM($G$14:G2022),$H$13-SUM($F$14:F2022)+SUM($G$14:G2022)))</f>
        <v>0</v>
      </c>
      <c r="I2022" s="7"/>
    </row>
    <row r="2023" spans="1:9">
      <c r="A2023" s="89">
        <f t="shared" si="297"/>
        <v>2010</v>
      </c>
      <c r="B2023" s="185" t="str">
        <f t="shared" si="298"/>
        <v/>
      </c>
      <c r="C2023" s="90" t="str">
        <f t="shared" si="299"/>
        <v/>
      </c>
      <c r="D2023" s="89" t="str">
        <f t="shared" si="300"/>
        <v/>
      </c>
      <c r="E2023" s="91" t="str">
        <f t="shared" si="301"/>
        <v/>
      </c>
      <c r="F2023" s="92" t="str">
        <f t="shared" si="302"/>
        <v/>
      </c>
      <c r="G2023" s="212" t="str">
        <f t="shared" si="303"/>
        <v/>
      </c>
      <c r="H2023" s="92">
        <f>IF(OR(ERR=FALSE,AND(F2023="",G2023="")),0,IF($C$12="D",$H$13+SUM($F$14:F2023)-SUM($G$14:G2023),$H$13-SUM($F$14:F2023)+SUM($G$14:G2023)))</f>
        <v>0</v>
      </c>
      <c r="I2023" s="7"/>
    </row>
    <row r="2024" spans="1:9">
      <c r="A2024" s="89">
        <f t="shared" si="297"/>
        <v>2011</v>
      </c>
      <c r="B2024" s="185" t="str">
        <f t="shared" si="298"/>
        <v/>
      </c>
      <c r="C2024" s="90" t="str">
        <f t="shared" si="299"/>
        <v/>
      </c>
      <c r="D2024" s="89" t="str">
        <f t="shared" si="300"/>
        <v/>
      </c>
      <c r="E2024" s="91" t="str">
        <f t="shared" si="301"/>
        <v/>
      </c>
      <c r="F2024" s="92" t="str">
        <f t="shared" si="302"/>
        <v/>
      </c>
      <c r="G2024" s="212" t="str">
        <f t="shared" si="303"/>
        <v/>
      </c>
      <c r="H2024" s="92">
        <f>IF(OR(ERR=FALSE,AND(F2024="",G2024="")),0,IF($C$12="D",$H$13+SUM($F$14:F2024)-SUM($G$14:G2024),$H$13-SUM($F$14:F2024)+SUM($G$14:G2024)))</f>
        <v>0</v>
      </c>
      <c r="I2024" s="7"/>
    </row>
    <row r="2025" spans="1:9">
      <c r="A2025" s="89">
        <f t="shared" si="297"/>
        <v>2012</v>
      </c>
      <c r="B2025" s="185" t="str">
        <f t="shared" si="298"/>
        <v/>
      </c>
      <c r="C2025" s="90" t="str">
        <f t="shared" si="299"/>
        <v/>
      </c>
      <c r="D2025" s="89" t="str">
        <f t="shared" si="300"/>
        <v/>
      </c>
      <c r="E2025" s="91" t="str">
        <f t="shared" si="301"/>
        <v/>
      </c>
      <c r="F2025" s="92" t="str">
        <f t="shared" si="302"/>
        <v/>
      </c>
      <c r="G2025" s="212" t="str">
        <f t="shared" si="303"/>
        <v/>
      </c>
      <c r="H2025" s="92">
        <f>IF(OR(ERR=FALSE,AND(F2025="",G2025="")),0,IF($C$12="D",$H$13+SUM($F$14:F2025)-SUM($G$14:G2025),$H$13-SUM($F$14:F2025)+SUM($G$14:G2025)))</f>
        <v>0</v>
      </c>
      <c r="I2025" s="7"/>
    </row>
    <row r="2026" spans="1:9">
      <c r="A2026" s="89">
        <f t="shared" si="297"/>
        <v>2013</v>
      </c>
      <c r="B2026" s="185" t="str">
        <f t="shared" si="298"/>
        <v/>
      </c>
      <c r="C2026" s="90" t="str">
        <f t="shared" si="299"/>
        <v/>
      </c>
      <c r="D2026" s="89" t="str">
        <f t="shared" si="300"/>
        <v/>
      </c>
      <c r="E2026" s="91" t="str">
        <f t="shared" si="301"/>
        <v/>
      </c>
      <c r="F2026" s="92" t="str">
        <f t="shared" si="302"/>
        <v/>
      </c>
      <c r="G2026" s="212" t="str">
        <f t="shared" si="303"/>
        <v/>
      </c>
      <c r="H2026" s="92">
        <f>IF(OR(ERR=FALSE,AND(F2026="",G2026="")),0,IF($C$12="D",$H$13+SUM($F$14:F2026)-SUM($G$14:G2026),$H$13-SUM($F$14:F2026)+SUM($G$14:G2026)))</f>
        <v>0</v>
      </c>
      <c r="I2026" s="7"/>
    </row>
    <row r="2027" spans="1:9">
      <c r="A2027" s="89">
        <f t="shared" si="297"/>
        <v>2014</v>
      </c>
      <c r="B2027" s="185" t="str">
        <f t="shared" si="298"/>
        <v/>
      </c>
      <c r="C2027" s="90" t="str">
        <f t="shared" si="299"/>
        <v/>
      </c>
      <c r="D2027" s="89" t="str">
        <f t="shared" si="300"/>
        <v/>
      </c>
      <c r="E2027" s="91" t="str">
        <f t="shared" si="301"/>
        <v/>
      </c>
      <c r="F2027" s="92" t="str">
        <f t="shared" si="302"/>
        <v/>
      </c>
      <c r="G2027" s="212" t="str">
        <f t="shared" si="303"/>
        <v/>
      </c>
      <c r="H2027" s="92">
        <f>IF(OR(ERR=FALSE,AND(F2027="",G2027="")),0,IF($C$12="D",$H$13+SUM($F$14:F2027)-SUM($G$14:G2027),$H$13-SUM($F$14:F2027)+SUM($G$14:G2027)))</f>
        <v>0</v>
      </c>
      <c r="I2027" s="7"/>
    </row>
    <row r="2028" spans="1:9">
      <c r="A2028" s="89">
        <f t="shared" si="297"/>
        <v>2015</v>
      </c>
      <c r="B2028" s="185" t="str">
        <f t="shared" si="298"/>
        <v/>
      </c>
      <c r="C2028" s="90" t="str">
        <f t="shared" si="299"/>
        <v/>
      </c>
      <c r="D2028" s="89" t="str">
        <f t="shared" si="300"/>
        <v/>
      </c>
      <c r="E2028" s="91" t="str">
        <f t="shared" si="301"/>
        <v/>
      </c>
      <c r="F2028" s="92" t="str">
        <f t="shared" si="302"/>
        <v/>
      </c>
      <c r="G2028" s="212" t="str">
        <f t="shared" si="303"/>
        <v/>
      </c>
      <c r="H2028" s="92">
        <f>IF(OR(ERR=FALSE,AND(F2028="",G2028="")),0,IF($C$12="D",$H$13+SUM($F$14:F2028)-SUM($G$14:G2028),$H$13-SUM($F$14:F2028)+SUM($G$14:G2028)))</f>
        <v>0</v>
      </c>
      <c r="I2028" s="7"/>
    </row>
    <row r="2029" spans="1:9">
      <c r="A2029" s="89">
        <f t="shared" si="297"/>
        <v>2016</v>
      </c>
      <c r="B2029" s="185" t="str">
        <f t="shared" si="298"/>
        <v/>
      </c>
      <c r="C2029" s="90" t="str">
        <f t="shared" si="299"/>
        <v/>
      </c>
      <c r="D2029" s="89" t="str">
        <f t="shared" si="300"/>
        <v/>
      </c>
      <c r="E2029" s="91" t="str">
        <f t="shared" si="301"/>
        <v/>
      </c>
      <c r="F2029" s="92" t="str">
        <f t="shared" si="302"/>
        <v/>
      </c>
      <c r="G2029" s="212" t="str">
        <f t="shared" si="303"/>
        <v/>
      </c>
      <c r="H2029" s="92">
        <f>IF(OR(ERR=FALSE,AND(F2029="",G2029="")),0,IF($C$12="D",$H$13+SUM($F$14:F2029)-SUM($G$14:G2029),$H$13-SUM($F$14:F2029)+SUM($G$14:G2029)))</f>
        <v>0</v>
      </c>
      <c r="I2029" s="7"/>
    </row>
    <row r="2030" spans="1:9">
      <c r="A2030" s="89">
        <f t="shared" si="297"/>
        <v>2017</v>
      </c>
      <c r="B2030" s="185" t="str">
        <f t="shared" si="298"/>
        <v/>
      </c>
      <c r="C2030" s="90" t="str">
        <f t="shared" si="299"/>
        <v/>
      </c>
      <c r="D2030" s="89" t="str">
        <f t="shared" si="300"/>
        <v/>
      </c>
      <c r="E2030" s="91" t="str">
        <f t="shared" si="301"/>
        <v/>
      </c>
      <c r="F2030" s="92" t="str">
        <f t="shared" si="302"/>
        <v/>
      </c>
      <c r="G2030" s="212" t="str">
        <f t="shared" si="303"/>
        <v/>
      </c>
      <c r="H2030" s="92">
        <f>IF(OR(ERR=FALSE,AND(F2030="",G2030="")),0,IF($C$12="D",$H$13+SUM($F$14:F2030)-SUM($G$14:G2030),$H$13-SUM($F$14:F2030)+SUM($G$14:G2030)))</f>
        <v>0</v>
      </c>
      <c r="I2030" s="7"/>
    </row>
    <row r="2031" spans="1:9">
      <c r="A2031" s="89">
        <f t="shared" si="297"/>
        <v>2018</v>
      </c>
      <c r="B2031" s="185" t="str">
        <f t="shared" si="298"/>
        <v/>
      </c>
      <c r="C2031" s="90" t="str">
        <f t="shared" si="299"/>
        <v/>
      </c>
      <c r="D2031" s="89" t="str">
        <f t="shared" si="300"/>
        <v/>
      </c>
      <c r="E2031" s="91" t="str">
        <f t="shared" si="301"/>
        <v/>
      </c>
      <c r="F2031" s="92" t="str">
        <f t="shared" si="302"/>
        <v/>
      </c>
      <c r="G2031" s="212" t="str">
        <f t="shared" si="303"/>
        <v/>
      </c>
      <c r="H2031" s="92">
        <f>IF(OR(ERR=FALSE,AND(F2031="",G2031="")),0,IF($C$12="D",$H$13+SUM($F$14:F2031)-SUM($G$14:G2031),$H$13-SUM($F$14:F2031)+SUM($G$14:G2031)))</f>
        <v>0</v>
      </c>
      <c r="I2031" s="7"/>
    </row>
    <row r="2032" spans="1:9">
      <c r="A2032" s="89">
        <f t="shared" si="297"/>
        <v>2019</v>
      </c>
      <c r="B2032" s="185" t="str">
        <f t="shared" si="298"/>
        <v/>
      </c>
      <c r="C2032" s="90" t="str">
        <f t="shared" si="299"/>
        <v/>
      </c>
      <c r="D2032" s="89" t="str">
        <f t="shared" si="300"/>
        <v/>
      </c>
      <c r="E2032" s="91" t="str">
        <f t="shared" si="301"/>
        <v/>
      </c>
      <c r="F2032" s="92" t="str">
        <f t="shared" si="302"/>
        <v/>
      </c>
      <c r="G2032" s="212" t="str">
        <f t="shared" si="303"/>
        <v/>
      </c>
      <c r="H2032" s="92">
        <f>IF(OR(ERR=FALSE,AND(F2032="",G2032="")),0,IF($C$12="D",$H$13+SUM($F$14:F2032)-SUM($G$14:G2032),$H$13-SUM($F$14:F2032)+SUM($G$14:G2032)))</f>
        <v>0</v>
      </c>
      <c r="I2032" s="7"/>
    </row>
    <row r="2033" spans="1:9">
      <c r="A2033" s="89">
        <f t="shared" si="297"/>
        <v>2020</v>
      </c>
      <c r="B2033" s="185" t="str">
        <f t="shared" si="298"/>
        <v/>
      </c>
      <c r="C2033" s="90" t="str">
        <f t="shared" si="299"/>
        <v/>
      </c>
      <c r="D2033" s="89" t="str">
        <f t="shared" si="300"/>
        <v/>
      </c>
      <c r="E2033" s="91" t="str">
        <f t="shared" si="301"/>
        <v/>
      </c>
      <c r="F2033" s="92" t="str">
        <f t="shared" si="302"/>
        <v/>
      </c>
      <c r="G2033" s="212" t="str">
        <f t="shared" si="303"/>
        <v/>
      </c>
      <c r="H2033" s="92">
        <f>IF(OR(ERR=FALSE,AND(F2033="",G2033="")),0,IF($C$12="D",$H$13+SUM($F$14:F2033)-SUM($G$14:G2033),$H$13-SUM($F$14:F2033)+SUM($G$14:G2033)))</f>
        <v>0</v>
      </c>
      <c r="I2033" s="7"/>
    </row>
    <row r="2034" spans="1:9">
      <c r="A2034" s="89">
        <f t="shared" si="297"/>
        <v>2021</v>
      </c>
      <c r="B2034" s="185" t="str">
        <f t="shared" si="298"/>
        <v/>
      </c>
      <c r="C2034" s="90" t="str">
        <f t="shared" si="299"/>
        <v/>
      </c>
      <c r="D2034" s="89" t="str">
        <f t="shared" si="300"/>
        <v/>
      </c>
      <c r="E2034" s="91" t="str">
        <f t="shared" si="301"/>
        <v/>
      </c>
      <c r="F2034" s="92" t="str">
        <f t="shared" si="302"/>
        <v/>
      </c>
      <c r="G2034" s="212" t="str">
        <f t="shared" si="303"/>
        <v/>
      </c>
      <c r="H2034" s="92">
        <f>IF(OR(ERR=FALSE,AND(F2034="",G2034="")),0,IF($C$12="D",$H$13+SUM($F$14:F2034)-SUM($G$14:G2034),$H$13-SUM($F$14:F2034)+SUM($G$14:G2034)))</f>
        <v>0</v>
      </c>
      <c r="I2034" s="7"/>
    </row>
    <row r="2035" spans="1:9">
      <c r="A2035" s="89">
        <f t="shared" si="297"/>
        <v>2022</v>
      </c>
      <c r="B2035" s="185" t="str">
        <f t="shared" ref="B2035:B2066" si="304">IF(ISERROR(VLOOKUP(A2035&amp;H$9,JU_AKUN,6,FALSE)=TRUE),"",VLOOKUP(A2035&amp;H$9,JU_AKUN,6,FALSE))</f>
        <v/>
      </c>
      <c r="C2035" s="90" t="str">
        <f t="shared" ref="C2035:C2066" si="305">IF(ISERROR(VLOOKUP(A2035&amp;H$9,JU_AKUN,7,FALSE)=TRUE),"",VLOOKUP(A2035&amp;H$9,JU_AKUN,7,FALSE))</f>
        <v/>
      </c>
      <c r="D2035" s="89" t="str">
        <f t="shared" ref="D2035:D2066" si="306">IF(ISERROR(VLOOKUP(A2035&amp;H$9,JU_AKUN,8,FALSE)=TRUE),"",VLOOKUP(A2035&amp;H$9,JU_AKUN,8,FALSE))</f>
        <v/>
      </c>
      <c r="E2035" s="91" t="str">
        <f t="shared" ref="E2035:E2066" si="307">IF(ISERROR(VLOOKUP(A2035&amp;H$9,JU_AKUN,9,FALSE)=TRUE),"",VLOOKUP(A2035&amp;H$9,JU_AKUN,9,FALSE))</f>
        <v/>
      </c>
      <c r="F2035" s="92" t="str">
        <f t="shared" ref="F2035:F2066" si="308">IF(ISERROR(VLOOKUP(A2035&amp;H$9,JU_AKUN,14,FALSE)=TRUE),"",VLOOKUP(A2035&amp;H$9,JU_AKUN,14,FALSE))</f>
        <v/>
      </c>
      <c r="G2035" s="212" t="str">
        <f t="shared" ref="G2035:G2066" si="309">IF(ISERROR(VLOOKUP(A2035&amp;H$9,JU_AKUN,15,FALSE)=TRUE),"",VLOOKUP(A2035&amp;H$9,JU_AKUN,15,FALSE))</f>
        <v/>
      </c>
      <c r="H2035" s="92">
        <f>IF(OR(ERR=FALSE,AND(F2035="",G2035="")),0,IF($C$12="D",$H$13+SUM($F$14:F2035)-SUM($G$14:G2035),$H$13-SUM($F$14:F2035)+SUM($G$14:G2035)))</f>
        <v>0</v>
      </c>
      <c r="I2035" s="7"/>
    </row>
    <row r="2036" spans="1:9">
      <c r="A2036" s="89">
        <f t="shared" si="297"/>
        <v>2023</v>
      </c>
      <c r="B2036" s="185" t="str">
        <f t="shared" si="304"/>
        <v/>
      </c>
      <c r="C2036" s="90" t="str">
        <f t="shared" si="305"/>
        <v/>
      </c>
      <c r="D2036" s="89" t="str">
        <f t="shared" si="306"/>
        <v/>
      </c>
      <c r="E2036" s="91" t="str">
        <f t="shared" si="307"/>
        <v/>
      </c>
      <c r="F2036" s="92" t="str">
        <f t="shared" si="308"/>
        <v/>
      </c>
      <c r="G2036" s="212" t="str">
        <f t="shared" si="309"/>
        <v/>
      </c>
      <c r="H2036" s="92">
        <f>IF(OR(ERR=FALSE,AND(F2036="",G2036="")),0,IF($C$12="D",$H$13+SUM($F$14:F2036)-SUM($G$14:G2036),$H$13-SUM($F$14:F2036)+SUM($G$14:G2036)))</f>
        <v>0</v>
      </c>
      <c r="I2036" s="7"/>
    </row>
    <row r="2037" spans="1:9">
      <c r="A2037" s="89">
        <f t="shared" si="297"/>
        <v>2024</v>
      </c>
      <c r="B2037" s="185" t="str">
        <f t="shared" si="304"/>
        <v/>
      </c>
      <c r="C2037" s="90" t="str">
        <f t="shared" si="305"/>
        <v/>
      </c>
      <c r="D2037" s="89" t="str">
        <f t="shared" si="306"/>
        <v/>
      </c>
      <c r="E2037" s="91" t="str">
        <f t="shared" si="307"/>
        <v/>
      </c>
      <c r="F2037" s="92" t="str">
        <f t="shared" si="308"/>
        <v/>
      </c>
      <c r="G2037" s="212" t="str">
        <f t="shared" si="309"/>
        <v/>
      </c>
      <c r="H2037" s="92">
        <f>IF(OR(ERR=FALSE,AND(F2037="",G2037="")),0,IF($C$12="D",$H$13+SUM($F$14:F2037)-SUM($G$14:G2037),$H$13-SUM($F$14:F2037)+SUM($G$14:G2037)))</f>
        <v>0</v>
      </c>
      <c r="I2037" s="7"/>
    </row>
    <row r="2038" spans="1:9">
      <c r="A2038" s="89">
        <f t="shared" si="297"/>
        <v>2025</v>
      </c>
      <c r="B2038" s="185" t="str">
        <f t="shared" si="304"/>
        <v/>
      </c>
      <c r="C2038" s="90" t="str">
        <f t="shared" si="305"/>
        <v/>
      </c>
      <c r="D2038" s="89" t="str">
        <f t="shared" si="306"/>
        <v/>
      </c>
      <c r="E2038" s="91" t="str">
        <f t="shared" si="307"/>
        <v/>
      </c>
      <c r="F2038" s="92" t="str">
        <f t="shared" si="308"/>
        <v/>
      </c>
      <c r="G2038" s="212" t="str">
        <f t="shared" si="309"/>
        <v/>
      </c>
      <c r="H2038" s="92">
        <f>IF(OR(ERR=FALSE,AND(F2038="",G2038="")),0,IF($C$12="D",$H$13+SUM($F$14:F2038)-SUM($G$14:G2038),$H$13-SUM($F$14:F2038)+SUM($G$14:G2038)))</f>
        <v>0</v>
      </c>
      <c r="I2038" s="7"/>
    </row>
    <row r="2039" spans="1:9">
      <c r="A2039" s="89">
        <f t="shared" si="297"/>
        <v>2026</v>
      </c>
      <c r="B2039" s="185" t="str">
        <f t="shared" si="304"/>
        <v/>
      </c>
      <c r="C2039" s="90" t="str">
        <f t="shared" si="305"/>
        <v/>
      </c>
      <c r="D2039" s="89" t="str">
        <f t="shared" si="306"/>
        <v/>
      </c>
      <c r="E2039" s="91" t="str">
        <f t="shared" si="307"/>
        <v/>
      </c>
      <c r="F2039" s="92" t="str">
        <f t="shared" si="308"/>
        <v/>
      </c>
      <c r="G2039" s="212" t="str">
        <f t="shared" si="309"/>
        <v/>
      </c>
      <c r="H2039" s="92">
        <f>IF(OR(ERR=FALSE,AND(F2039="",G2039="")),0,IF($C$12="D",$H$13+SUM($F$14:F2039)-SUM($G$14:G2039),$H$13-SUM($F$14:F2039)+SUM($G$14:G2039)))</f>
        <v>0</v>
      </c>
      <c r="I2039" s="7"/>
    </row>
    <row r="2040" spans="1:9">
      <c r="A2040" s="89">
        <f t="shared" si="297"/>
        <v>2027</v>
      </c>
      <c r="B2040" s="185" t="str">
        <f t="shared" si="304"/>
        <v/>
      </c>
      <c r="C2040" s="90" t="str">
        <f t="shared" si="305"/>
        <v/>
      </c>
      <c r="D2040" s="89" t="str">
        <f t="shared" si="306"/>
        <v/>
      </c>
      <c r="E2040" s="91" t="str">
        <f t="shared" si="307"/>
        <v/>
      </c>
      <c r="F2040" s="92" t="str">
        <f t="shared" si="308"/>
        <v/>
      </c>
      <c r="G2040" s="212" t="str">
        <f t="shared" si="309"/>
        <v/>
      </c>
      <c r="H2040" s="92">
        <f>IF(OR(ERR=FALSE,AND(F2040="",G2040="")),0,IF($C$12="D",$H$13+SUM($F$14:F2040)-SUM($G$14:G2040),$H$13-SUM($F$14:F2040)+SUM($G$14:G2040)))</f>
        <v>0</v>
      </c>
      <c r="I2040" s="7"/>
    </row>
    <row r="2041" spans="1:9">
      <c r="A2041" s="89">
        <f t="shared" si="297"/>
        <v>2028</v>
      </c>
      <c r="B2041" s="185" t="str">
        <f t="shared" si="304"/>
        <v/>
      </c>
      <c r="C2041" s="90" t="str">
        <f t="shared" si="305"/>
        <v/>
      </c>
      <c r="D2041" s="89" t="str">
        <f t="shared" si="306"/>
        <v/>
      </c>
      <c r="E2041" s="91" t="str">
        <f t="shared" si="307"/>
        <v/>
      </c>
      <c r="F2041" s="92" t="str">
        <f t="shared" si="308"/>
        <v/>
      </c>
      <c r="G2041" s="212" t="str">
        <f t="shared" si="309"/>
        <v/>
      </c>
      <c r="H2041" s="92">
        <f>IF(OR(ERR=FALSE,AND(F2041="",G2041="")),0,IF($C$12="D",$H$13+SUM($F$14:F2041)-SUM($G$14:G2041),$H$13-SUM($F$14:F2041)+SUM($G$14:G2041)))</f>
        <v>0</v>
      </c>
      <c r="I2041" s="7"/>
    </row>
    <row r="2042" spans="1:9">
      <c r="A2042" s="89">
        <f t="shared" si="297"/>
        <v>2029</v>
      </c>
      <c r="B2042" s="185" t="str">
        <f t="shared" si="304"/>
        <v/>
      </c>
      <c r="C2042" s="90" t="str">
        <f t="shared" si="305"/>
        <v/>
      </c>
      <c r="D2042" s="89" t="str">
        <f t="shared" si="306"/>
        <v/>
      </c>
      <c r="E2042" s="91" t="str">
        <f t="shared" si="307"/>
        <v/>
      </c>
      <c r="F2042" s="92" t="str">
        <f t="shared" si="308"/>
        <v/>
      </c>
      <c r="G2042" s="212" t="str">
        <f t="shared" si="309"/>
        <v/>
      </c>
      <c r="H2042" s="92">
        <f>IF(OR(ERR=FALSE,AND(F2042="",G2042="")),0,IF($C$12="D",$H$13+SUM($F$14:F2042)-SUM($G$14:G2042),$H$13-SUM($F$14:F2042)+SUM($G$14:G2042)))</f>
        <v>0</v>
      </c>
      <c r="I2042" s="7"/>
    </row>
    <row r="2043" spans="1:9">
      <c r="A2043" s="89">
        <f t="shared" si="297"/>
        <v>2030</v>
      </c>
      <c r="B2043" s="185" t="str">
        <f t="shared" si="304"/>
        <v/>
      </c>
      <c r="C2043" s="90" t="str">
        <f t="shared" si="305"/>
        <v/>
      </c>
      <c r="D2043" s="89" t="str">
        <f t="shared" si="306"/>
        <v/>
      </c>
      <c r="E2043" s="91" t="str">
        <f t="shared" si="307"/>
        <v/>
      </c>
      <c r="F2043" s="92" t="str">
        <f t="shared" si="308"/>
        <v/>
      </c>
      <c r="G2043" s="212" t="str">
        <f t="shared" si="309"/>
        <v/>
      </c>
      <c r="H2043" s="92">
        <f>IF(OR(ERR=FALSE,AND(F2043="",G2043="")),0,IF($C$12="D",$H$13+SUM($F$14:F2043)-SUM($G$14:G2043),$H$13-SUM($F$14:F2043)+SUM($G$14:G2043)))</f>
        <v>0</v>
      </c>
      <c r="I2043" s="7"/>
    </row>
    <row r="2044" spans="1:9">
      <c r="A2044" s="89">
        <f t="shared" ref="A2044:A2107" si="310">A2043+1</f>
        <v>2031</v>
      </c>
      <c r="B2044" s="185" t="str">
        <f t="shared" si="304"/>
        <v/>
      </c>
      <c r="C2044" s="90" t="str">
        <f t="shared" si="305"/>
        <v/>
      </c>
      <c r="D2044" s="89" t="str">
        <f t="shared" si="306"/>
        <v/>
      </c>
      <c r="E2044" s="91" t="str">
        <f t="shared" si="307"/>
        <v/>
      </c>
      <c r="F2044" s="92" t="str">
        <f t="shared" si="308"/>
        <v/>
      </c>
      <c r="G2044" s="212" t="str">
        <f t="shared" si="309"/>
        <v/>
      </c>
      <c r="H2044" s="92">
        <f>IF(OR(ERR=FALSE,AND(F2044="",G2044="")),0,IF($C$12="D",$H$13+SUM($F$14:F2044)-SUM($G$14:G2044),$H$13-SUM($F$14:F2044)+SUM($G$14:G2044)))</f>
        <v>0</v>
      </c>
      <c r="I2044" s="7"/>
    </row>
    <row r="2045" spans="1:9">
      <c r="A2045" s="89">
        <f t="shared" si="310"/>
        <v>2032</v>
      </c>
      <c r="B2045" s="185" t="str">
        <f t="shared" si="304"/>
        <v/>
      </c>
      <c r="C2045" s="90" t="str">
        <f t="shared" si="305"/>
        <v/>
      </c>
      <c r="D2045" s="89" t="str">
        <f t="shared" si="306"/>
        <v/>
      </c>
      <c r="E2045" s="91" t="str">
        <f t="shared" si="307"/>
        <v/>
      </c>
      <c r="F2045" s="92" t="str">
        <f t="shared" si="308"/>
        <v/>
      </c>
      <c r="G2045" s="212" t="str">
        <f t="shared" si="309"/>
        <v/>
      </c>
      <c r="H2045" s="92">
        <f>IF(OR(ERR=FALSE,AND(F2045="",G2045="")),0,IF($C$12="D",$H$13+SUM($F$14:F2045)-SUM($G$14:G2045),$H$13-SUM($F$14:F2045)+SUM($G$14:G2045)))</f>
        <v>0</v>
      </c>
      <c r="I2045" s="7"/>
    </row>
    <row r="2046" spans="1:9">
      <c r="A2046" s="89">
        <f t="shared" si="310"/>
        <v>2033</v>
      </c>
      <c r="B2046" s="185" t="str">
        <f t="shared" si="304"/>
        <v/>
      </c>
      <c r="C2046" s="90" t="str">
        <f t="shared" si="305"/>
        <v/>
      </c>
      <c r="D2046" s="89" t="str">
        <f t="shared" si="306"/>
        <v/>
      </c>
      <c r="E2046" s="91" t="str">
        <f t="shared" si="307"/>
        <v/>
      </c>
      <c r="F2046" s="92" t="str">
        <f t="shared" si="308"/>
        <v/>
      </c>
      <c r="G2046" s="212" t="str">
        <f t="shared" si="309"/>
        <v/>
      </c>
      <c r="H2046" s="92">
        <f>IF(OR(ERR=FALSE,AND(F2046="",G2046="")),0,IF($C$12="D",$H$13+SUM($F$14:F2046)-SUM($G$14:G2046),$H$13-SUM($F$14:F2046)+SUM($G$14:G2046)))</f>
        <v>0</v>
      </c>
      <c r="I2046" s="7"/>
    </row>
    <row r="2047" spans="1:9">
      <c r="A2047" s="89">
        <f t="shared" si="310"/>
        <v>2034</v>
      </c>
      <c r="B2047" s="185" t="str">
        <f t="shared" si="304"/>
        <v/>
      </c>
      <c r="C2047" s="90" t="str">
        <f t="shared" si="305"/>
        <v/>
      </c>
      <c r="D2047" s="89" t="str">
        <f t="shared" si="306"/>
        <v/>
      </c>
      <c r="E2047" s="91" t="str">
        <f t="shared" si="307"/>
        <v/>
      </c>
      <c r="F2047" s="92" t="str">
        <f t="shared" si="308"/>
        <v/>
      </c>
      <c r="G2047" s="212" t="str">
        <f t="shared" si="309"/>
        <v/>
      </c>
      <c r="H2047" s="92">
        <f>IF(OR(ERR=FALSE,AND(F2047="",G2047="")),0,IF($C$12="D",$H$13+SUM($F$14:F2047)-SUM($G$14:G2047),$H$13-SUM($F$14:F2047)+SUM($G$14:G2047)))</f>
        <v>0</v>
      </c>
      <c r="I2047" s="7"/>
    </row>
    <row r="2048" spans="1:9">
      <c r="A2048" s="89">
        <f t="shared" si="310"/>
        <v>2035</v>
      </c>
      <c r="B2048" s="185" t="str">
        <f t="shared" si="304"/>
        <v/>
      </c>
      <c r="C2048" s="90" t="str">
        <f t="shared" si="305"/>
        <v/>
      </c>
      <c r="D2048" s="89" t="str">
        <f t="shared" si="306"/>
        <v/>
      </c>
      <c r="E2048" s="91" t="str">
        <f t="shared" si="307"/>
        <v/>
      </c>
      <c r="F2048" s="92" t="str">
        <f t="shared" si="308"/>
        <v/>
      </c>
      <c r="G2048" s="212" t="str">
        <f t="shared" si="309"/>
        <v/>
      </c>
      <c r="H2048" s="92">
        <f>IF(OR(ERR=FALSE,AND(F2048="",G2048="")),0,IF($C$12="D",$H$13+SUM($F$14:F2048)-SUM($G$14:G2048),$H$13-SUM($F$14:F2048)+SUM($G$14:G2048)))</f>
        <v>0</v>
      </c>
      <c r="I2048" s="7"/>
    </row>
    <row r="2049" spans="1:9">
      <c r="A2049" s="89">
        <f t="shared" si="310"/>
        <v>2036</v>
      </c>
      <c r="B2049" s="185" t="str">
        <f t="shared" si="304"/>
        <v/>
      </c>
      <c r="C2049" s="90" t="str">
        <f t="shared" si="305"/>
        <v/>
      </c>
      <c r="D2049" s="89" t="str">
        <f t="shared" si="306"/>
        <v/>
      </c>
      <c r="E2049" s="91" t="str">
        <f t="shared" si="307"/>
        <v/>
      </c>
      <c r="F2049" s="92" t="str">
        <f t="shared" si="308"/>
        <v/>
      </c>
      <c r="G2049" s="212" t="str">
        <f t="shared" si="309"/>
        <v/>
      </c>
      <c r="H2049" s="92">
        <f>IF(OR(ERR=FALSE,AND(F2049="",G2049="")),0,IF($C$12="D",$H$13+SUM($F$14:F2049)-SUM($G$14:G2049),$H$13-SUM($F$14:F2049)+SUM($G$14:G2049)))</f>
        <v>0</v>
      </c>
      <c r="I2049" s="7"/>
    </row>
    <row r="2050" spans="1:9">
      <c r="A2050" s="89">
        <f t="shared" si="310"/>
        <v>2037</v>
      </c>
      <c r="B2050" s="185" t="str">
        <f t="shared" si="304"/>
        <v/>
      </c>
      <c r="C2050" s="90" t="str">
        <f t="shared" si="305"/>
        <v/>
      </c>
      <c r="D2050" s="89" t="str">
        <f t="shared" si="306"/>
        <v/>
      </c>
      <c r="E2050" s="91" t="str">
        <f t="shared" si="307"/>
        <v/>
      </c>
      <c r="F2050" s="92" t="str">
        <f t="shared" si="308"/>
        <v/>
      </c>
      <c r="G2050" s="212" t="str">
        <f t="shared" si="309"/>
        <v/>
      </c>
      <c r="H2050" s="92">
        <f>IF(OR(ERR=FALSE,AND(F2050="",G2050="")),0,IF($C$12="D",$H$13+SUM($F$14:F2050)-SUM($G$14:G2050),$H$13-SUM($F$14:F2050)+SUM($G$14:G2050)))</f>
        <v>0</v>
      </c>
      <c r="I2050" s="7"/>
    </row>
    <row r="2051" spans="1:9">
      <c r="A2051" s="89">
        <f t="shared" si="310"/>
        <v>2038</v>
      </c>
      <c r="B2051" s="185" t="str">
        <f t="shared" si="304"/>
        <v/>
      </c>
      <c r="C2051" s="90" t="str">
        <f t="shared" si="305"/>
        <v/>
      </c>
      <c r="D2051" s="89" t="str">
        <f t="shared" si="306"/>
        <v/>
      </c>
      <c r="E2051" s="91" t="str">
        <f t="shared" si="307"/>
        <v/>
      </c>
      <c r="F2051" s="92" t="str">
        <f t="shared" si="308"/>
        <v/>
      </c>
      <c r="G2051" s="212" t="str">
        <f t="shared" si="309"/>
        <v/>
      </c>
      <c r="H2051" s="92">
        <f>IF(OR(ERR=FALSE,AND(F2051="",G2051="")),0,IF($C$12="D",$H$13+SUM($F$14:F2051)-SUM($G$14:G2051),$H$13-SUM($F$14:F2051)+SUM($G$14:G2051)))</f>
        <v>0</v>
      </c>
      <c r="I2051" s="7"/>
    </row>
    <row r="2052" spans="1:9">
      <c r="A2052" s="89">
        <f t="shared" si="310"/>
        <v>2039</v>
      </c>
      <c r="B2052" s="185" t="str">
        <f t="shared" si="304"/>
        <v/>
      </c>
      <c r="C2052" s="90" t="str">
        <f t="shared" si="305"/>
        <v/>
      </c>
      <c r="D2052" s="89" t="str">
        <f t="shared" si="306"/>
        <v/>
      </c>
      <c r="E2052" s="91" t="str">
        <f t="shared" si="307"/>
        <v/>
      </c>
      <c r="F2052" s="92" t="str">
        <f t="shared" si="308"/>
        <v/>
      </c>
      <c r="G2052" s="212" t="str">
        <f t="shared" si="309"/>
        <v/>
      </c>
      <c r="H2052" s="92">
        <f>IF(OR(ERR=FALSE,AND(F2052="",G2052="")),0,IF($C$12="D",$H$13+SUM($F$14:F2052)-SUM($G$14:G2052),$H$13-SUM($F$14:F2052)+SUM($G$14:G2052)))</f>
        <v>0</v>
      </c>
      <c r="I2052" s="7"/>
    </row>
    <row r="2053" spans="1:9">
      <c r="A2053" s="89">
        <f t="shared" si="310"/>
        <v>2040</v>
      </c>
      <c r="B2053" s="185" t="str">
        <f t="shared" si="304"/>
        <v/>
      </c>
      <c r="C2053" s="90" t="str">
        <f t="shared" si="305"/>
        <v/>
      </c>
      <c r="D2053" s="89" t="str">
        <f t="shared" si="306"/>
        <v/>
      </c>
      <c r="E2053" s="91" t="str">
        <f t="shared" si="307"/>
        <v/>
      </c>
      <c r="F2053" s="92" t="str">
        <f t="shared" si="308"/>
        <v/>
      </c>
      <c r="G2053" s="212" t="str">
        <f t="shared" si="309"/>
        <v/>
      </c>
      <c r="H2053" s="92">
        <f>IF(OR(ERR=FALSE,AND(F2053="",G2053="")),0,IF($C$12="D",$H$13+SUM($F$14:F2053)-SUM($G$14:G2053),$H$13-SUM($F$14:F2053)+SUM($G$14:G2053)))</f>
        <v>0</v>
      </c>
      <c r="I2053" s="7"/>
    </row>
    <row r="2054" spans="1:9">
      <c r="A2054" s="89">
        <f t="shared" si="310"/>
        <v>2041</v>
      </c>
      <c r="B2054" s="185" t="str">
        <f t="shared" si="304"/>
        <v/>
      </c>
      <c r="C2054" s="90" t="str">
        <f t="shared" si="305"/>
        <v/>
      </c>
      <c r="D2054" s="89" t="str">
        <f t="shared" si="306"/>
        <v/>
      </c>
      <c r="E2054" s="91" t="str">
        <f t="shared" si="307"/>
        <v/>
      </c>
      <c r="F2054" s="92" t="str">
        <f t="shared" si="308"/>
        <v/>
      </c>
      <c r="G2054" s="212" t="str">
        <f t="shared" si="309"/>
        <v/>
      </c>
      <c r="H2054" s="92">
        <f>IF(OR(ERR=FALSE,AND(F2054="",G2054="")),0,IF($C$12="D",$H$13+SUM($F$14:F2054)-SUM($G$14:G2054),$H$13-SUM($F$14:F2054)+SUM($G$14:G2054)))</f>
        <v>0</v>
      </c>
      <c r="I2054" s="7"/>
    </row>
    <row r="2055" spans="1:9">
      <c r="A2055" s="89">
        <f t="shared" si="310"/>
        <v>2042</v>
      </c>
      <c r="B2055" s="185" t="str">
        <f t="shared" si="304"/>
        <v/>
      </c>
      <c r="C2055" s="90" t="str">
        <f t="shared" si="305"/>
        <v/>
      </c>
      <c r="D2055" s="89" t="str">
        <f t="shared" si="306"/>
        <v/>
      </c>
      <c r="E2055" s="91" t="str">
        <f t="shared" si="307"/>
        <v/>
      </c>
      <c r="F2055" s="92" t="str">
        <f t="shared" si="308"/>
        <v/>
      </c>
      <c r="G2055" s="212" t="str">
        <f t="shared" si="309"/>
        <v/>
      </c>
      <c r="H2055" s="92">
        <f>IF(OR(ERR=FALSE,AND(F2055="",G2055="")),0,IF($C$12="D",$H$13+SUM($F$14:F2055)-SUM($G$14:G2055),$H$13-SUM($F$14:F2055)+SUM($G$14:G2055)))</f>
        <v>0</v>
      </c>
      <c r="I2055" s="7"/>
    </row>
    <row r="2056" spans="1:9">
      <c r="A2056" s="89">
        <f t="shared" si="310"/>
        <v>2043</v>
      </c>
      <c r="B2056" s="185" t="str">
        <f t="shared" si="304"/>
        <v/>
      </c>
      <c r="C2056" s="90" t="str">
        <f t="shared" si="305"/>
        <v/>
      </c>
      <c r="D2056" s="89" t="str">
        <f t="shared" si="306"/>
        <v/>
      </c>
      <c r="E2056" s="91" t="str">
        <f t="shared" si="307"/>
        <v/>
      </c>
      <c r="F2056" s="92" t="str">
        <f t="shared" si="308"/>
        <v/>
      </c>
      <c r="G2056" s="212" t="str">
        <f t="shared" si="309"/>
        <v/>
      </c>
      <c r="H2056" s="92">
        <f>IF(OR(ERR=FALSE,AND(F2056="",G2056="")),0,IF($C$12="D",$H$13+SUM($F$14:F2056)-SUM($G$14:G2056),$H$13-SUM($F$14:F2056)+SUM($G$14:G2056)))</f>
        <v>0</v>
      </c>
      <c r="I2056" s="7"/>
    </row>
    <row r="2057" spans="1:9">
      <c r="A2057" s="89">
        <f t="shared" si="310"/>
        <v>2044</v>
      </c>
      <c r="B2057" s="185" t="str">
        <f t="shared" si="304"/>
        <v/>
      </c>
      <c r="C2057" s="90" t="str">
        <f t="shared" si="305"/>
        <v/>
      </c>
      <c r="D2057" s="89" t="str">
        <f t="shared" si="306"/>
        <v/>
      </c>
      <c r="E2057" s="91" t="str">
        <f t="shared" si="307"/>
        <v/>
      </c>
      <c r="F2057" s="92" t="str">
        <f t="shared" si="308"/>
        <v/>
      </c>
      <c r="G2057" s="212" t="str">
        <f t="shared" si="309"/>
        <v/>
      </c>
      <c r="H2057" s="92">
        <f>IF(OR(ERR=FALSE,AND(F2057="",G2057="")),0,IF($C$12="D",$H$13+SUM($F$14:F2057)-SUM($G$14:G2057),$H$13-SUM($F$14:F2057)+SUM($G$14:G2057)))</f>
        <v>0</v>
      </c>
      <c r="I2057" s="7"/>
    </row>
    <row r="2058" spans="1:9">
      <c r="A2058" s="89">
        <f t="shared" si="310"/>
        <v>2045</v>
      </c>
      <c r="B2058" s="185" t="str">
        <f t="shared" si="304"/>
        <v/>
      </c>
      <c r="C2058" s="90" t="str">
        <f t="shared" si="305"/>
        <v/>
      </c>
      <c r="D2058" s="89" t="str">
        <f t="shared" si="306"/>
        <v/>
      </c>
      <c r="E2058" s="91" t="str">
        <f t="shared" si="307"/>
        <v/>
      </c>
      <c r="F2058" s="92" t="str">
        <f t="shared" si="308"/>
        <v/>
      </c>
      <c r="G2058" s="212" t="str">
        <f t="shared" si="309"/>
        <v/>
      </c>
      <c r="H2058" s="92">
        <f>IF(OR(ERR=FALSE,AND(F2058="",G2058="")),0,IF($C$12="D",$H$13+SUM($F$14:F2058)-SUM($G$14:G2058),$H$13-SUM($F$14:F2058)+SUM($G$14:G2058)))</f>
        <v>0</v>
      </c>
      <c r="I2058" s="7"/>
    </row>
    <row r="2059" spans="1:9">
      <c r="A2059" s="89">
        <f t="shared" si="310"/>
        <v>2046</v>
      </c>
      <c r="B2059" s="185" t="str">
        <f t="shared" si="304"/>
        <v/>
      </c>
      <c r="C2059" s="90" t="str">
        <f t="shared" si="305"/>
        <v/>
      </c>
      <c r="D2059" s="89" t="str">
        <f t="shared" si="306"/>
        <v/>
      </c>
      <c r="E2059" s="91" t="str">
        <f t="shared" si="307"/>
        <v/>
      </c>
      <c r="F2059" s="92" t="str">
        <f t="shared" si="308"/>
        <v/>
      </c>
      <c r="G2059" s="212" t="str">
        <f t="shared" si="309"/>
        <v/>
      </c>
      <c r="H2059" s="92">
        <f>IF(OR(ERR=FALSE,AND(F2059="",G2059="")),0,IF($C$12="D",$H$13+SUM($F$14:F2059)-SUM($G$14:G2059),$H$13-SUM($F$14:F2059)+SUM($G$14:G2059)))</f>
        <v>0</v>
      </c>
      <c r="I2059" s="7"/>
    </row>
    <row r="2060" spans="1:9">
      <c r="A2060" s="89">
        <f t="shared" si="310"/>
        <v>2047</v>
      </c>
      <c r="B2060" s="185" t="str">
        <f t="shared" si="304"/>
        <v/>
      </c>
      <c r="C2060" s="90" t="str">
        <f t="shared" si="305"/>
        <v/>
      </c>
      <c r="D2060" s="89" t="str">
        <f t="shared" si="306"/>
        <v/>
      </c>
      <c r="E2060" s="91" t="str">
        <f t="shared" si="307"/>
        <v/>
      </c>
      <c r="F2060" s="92" t="str">
        <f t="shared" si="308"/>
        <v/>
      </c>
      <c r="G2060" s="212" t="str">
        <f t="shared" si="309"/>
        <v/>
      </c>
      <c r="H2060" s="92">
        <f>IF(OR(ERR=FALSE,AND(F2060="",G2060="")),0,IF($C$12="D",$H$13+SUM($F$14:F2060)-SUM($G$14:G2060),$H$13-SUM($F$14:F2060)+SUM($G$14:G2060)))</f>
        <v>0</v>
      </c>
      <c r="I2060" s="7"/>
    </row>
    <row r="2061" spans="1:9">
      <c r="A2061" s="89">
        <f t="shared" si="310"/>
        <v>2048</v>
      </c>
      <c r="B2061" s="185" t="str">
        <f t="shared" si="304"/>
        <v/>
      </c>
      <c r="C2061" s="90" t="str">
        <f t="shared" si="305"/>
        <v/>
      </c>
      <c r="D2061" s="89" t="str">
        <f t="shared" si="306"/>
        <v/>
      </c>
      <c r="E2061" s="91" t="str">
        <f t="shared" si="307"/>
        <v/>
      </c>
      <c r="F2061" s="92" t="str">
        <f t="shared" si="308"/>
        <v/>
      </c>
      <c r="G2061" s="212" t="str">
        <f t="shared" si="309"/>
        <v/>
      </c>
      <c r="H2061" s="92">
        <f>IF(OR(ERR=FALSE,AND(F2061="",G2061="")),0,IF($C$12="D",$H$13+SUM($F$14:F2061)-SUM($G$14:G2061),$H$13-SUM($F$14:F2061)+SUM($G$14:G2061)))</f>
        <v>0</v>
      </c>
      <c r="I2061" s="7"/>
    </row>
    <row r="2062" spans="1:9">
      <c r="A2062" s="89">
        <f t="shared" si="310"/>
        <v>2049</v>
      </c>
      <c r="B2062" s="185" t="str">
        <f t="shared" si="304"/>
        <v/>
      </c>
      <c r="C2062" s="90" t="str">
        <f t="shared" si="305"/>
        <v/>
      </c>
      <c r="D2062" s="89" t="str">
        <f t="shared" si="306"/>
        <v/>
      </c>
      <c r="E2062" s="91" t="str">
        <f t="shared" si="307"/>
        <v/>
      </c>
      <c r="F2062" s="92" t="str">
        <f t="shared" si="308"/>
        <v/>
      </c>
      <c r="G2062" s="212" t="str">
        <f t="shared" si="309"/>
        <v/>
      </c>
      <c r="H2062" s="92">
        <f>IF(OR(ERR=FALSE,AND(F2062="",G2062="")),0,IF($C$12="D",$H$13+SUM($F$14:F2062)-SUM($G$14:G2062),$H$13-SUM($F$14:F2062)+SUM($G$14:G2062)))</f>
        <v>0</v>
      </c>
      <c r="I2062" s="7"/>
    </row>
    <row r="2063" spans="1:9">
      <c r="A2063" s="89">
        <f t="shared" si="310"/>
        <v>2050</v>
      </c>
      <c r="B2063" s="185" t="str">
        <f t="shared" si="304"/>
        <v/>
      </c>
      <c r="C2063" s="90" t="str">
        <f t="shared" si="305"/>
        <v/>
      </c>
      <c r="D2063" s="89" t="str">
        <f t="shared" si="306"/>
        <v/>
      </c>
      <c r="E2063" s="91" t="str">
        <f t="shared" si="307"/>
        <v/>
      </c>
      <c r="F2063" s="92" t="str">
        <f t="shared" si="308"/>
        <v/>
      </c>
      <c r="G2063" s="212" t="str">
        <f t="shared" si="309"/>
        <v/>
      </c>
      <c r="H2063" s="92">
        <f>IF(OR(ERR=FALSE,AND(F2063="",G2063="")),0,IF($C$12="D",$H$13+SUM($F$14:F2063)-SUM($G$14:G2063),$H$13-SUM($F$14:F2063)+SUM($G$14:G2063)))</f>
        <v>0</v>
      </c>
      <c r="I2063" s="7"/>
    </row>
    <row r="2064" spans="1:9">
      <c r="A2064" s="89">
        <f t="shared" si="310"/>
        <v>2051</v>
      </c>
      <c r="B2064" s="185" t="str">
        <f t="shared" si="304"/>
        <v/>
      </c>
      <c r="C2064" s="90" t="str">
        <f t="shared" si="305"/>
        <v/>
      </c>
      <c r="D2064" s="89" t="str">
        <f t="shared" si="306"/>
        <v/>
      </c>
      <c r="E2064" s="91" t="str">
        <f t="shared" si="307"/>
        <v/>
      </c>
      <c r="F2064" s="92" t="str">
        <f t="shared" si="308"/>
        <v/>
      </c>
      <c r="G2064" s="212" t="str">
        <f t="shared" si="309"/>
        <v/>
      </c>
      <c r="H2064" s="92">
        <f>IF(OR(ERR=FALSE,AND(F2064="",G2064="")),0,IF($C$12="D",$H$13+SUM($F$14:F2064)-SUM($G$14:G2064),$H$13-SUM($F$14:F2064)+SUM($G$14:G2064)))</f>
        <v>0</v>
      </c>
      <c r="I2064" s="7"/>
    </row>
    <row r="2065" spans="1:9">
      <c r="A2065" s="89">
        <f t="shared" si="310"/>
        <v>2052</v>
      </c>
      <c r="B2065" s="185" t="str">
        <f t="shared" si="304"/>
        <v/>
      </c>
      <c r="C2065" s="90" t="str">
        <f t="shared" si="305"/>
        <v/>
      </c>
      <c r="D2065" s="89" t="str">
        <f t="shared" si="306"/>
        <v/>
      </c>
      <c r="E2065" s="91" t="str">
        <f t="shared" si="307"/>
        <v/>
      </c>
      <c r="F2065" s="92" t="str">
        <f t="shared" si="308"/>
        <v/>
      </c>
      <c r="G2065" s="212" t="str">
        <f t="shared" si="309"/>
        <v/>
      </c>
      <c r="H2065" s="92">
        <f>IF(OR(ERR=FALSE,AND(F2065="",G2065="")),0,IF($C$12="D",$H$13+SUM($F$14:F2065)-SUM($G$14:G2065),$H$13-SUM($F$14:F2065)+SUM($G$14:G2065)))</f>
        <v>0</v>
      </c>
      <c r="I2065" s="7"/>
    </row>
    <row r="2066" spans="1:9">
      <c r="A2066" s="89">
        <f t="shared" si="310"/>
        <v>2053</v>
      </c>
      <c r="B2066" s="185" t="str">
        <f t="shared" si="304"/>
        <v/>
      </c>
      <c r="C2066" s="90" t="str">
        <f t="shared" si="305"/>
        <v/>
      </c>
      <c r="D2066" s="89" t="str">
        <f t="shared" si="306"/>
        <v/>
      </c>
      <c r="E2066" s="91" t="str">
        <f t="shared" si="307"/>
        <v/>
      </c>
      <c r="F2066" s="92" t="str">
        <f t="shared" si="308"/>
        <v/>
      </c>
      <c r="G2066" s="212" t="str">
        <f t="shared" si="309"/>
        <v/>
      </c>
      <c r="H2066" s="92">
        <f>IF(OR(ERR=FALSE,AND(F2066="",G2066="")),0,IF($C$12="D",$H$13+SUM($F$14:F2066)-SUM($G$14:G2066),$H$13-SUM($F$14:F2066)+SUM($G$14:G2066)))</f>
        <v>0</v>
      </c>
      <c r="I2066" s="7"/>
    </row>
    <row r="2067" spans="1:9">
      <c r="A2067" s="89">
        <f t="shared" si="310"/>
        <v>2054</v>
      </c>
      <c r="B2067" s="185" t="str">
        <f t="shared" ref="B2067:B2098" si="311">IF(ISERROR(VLOOKUP(A2067&amp;H$9,JU_AKUN,6,FALSE)=TRUE),"",VLOOKUP(A2067&amp;H$9,JU_AKUN,6,FALSE))</f>
        <v/>
      </c>
      <c r="C2067" s="90" t="str">
        <f t="shared" ref="C2067:C2098" si="312">IF(ISERROR(VLOOKUP(A2067&amp;H$9,JU_AKUN,7,FALSE)=TRUE),"",VLOOKUP(A2067&amp;H$9,JU_AKUN,7,FALSE))</f>
        <v/>
      </c>
      <c r="D2067" s="89" t="str">
        <f t="shared" ref="D2067:D2098" si="313">IF(ISERROR(VLOOKUP(A2067&amp;H$9,JU_AKUN,8,FALSE)=TRUE),"",VLOOKUP(A2067&amp;H$9,JU_AKUN,8,FALSE))</f>
        <v/>
      </c>
      <c r="E2067" s="91" t="str">
        <f t="shared" ref="E2067:E2098" si="314">IF(ISERROR(VLOOKUP(A2067&amp;H$9,JU_AKUN,9,FALSE)=TRUE),"",VLOOKUP(A2067&amp;H$9,JU_AKUN,9,FALSE))</f>
        <v/>
      </c>
      <c r="F2067" s="92" t="str">
        <f t="shared" ref="F2067:F2098" si="315">IF(ISERROR(VLOOKUP(A2067&amp;H$9,JU_AKUN,14,FALSE)=TRUE),"",VLOOKUP(A2067&amp;H$9,JU_AKUN,14,FALSE))</f>
        <v/>
      </c>
      <c r="G2067" s="212" t="str">
        <f t="shared" ref="G2067:G2098" si="316">IF(ISERROR(VLOOKUP(A2067&amp;H$9,JU_AKUN,15,FALSE)=TRUE),"",VLOOKUP(A2067&amp;H$9,JU_AKUN,15,FALSE))</f>
        <v/>
      </c>
      <c r="H2067" s="92">
        <f>IF(OR(ERR=FALSE,AND(F2067="",G2067="")),0,IF($C$12="D",$H$13+SUM($F$14:F2067)-SUM($G$14:G2067),$H$13-SUM($F$14:F2067)+SUM($G$14:G2067)))</f>
        <v>0</v>
      </c>
      <c r="I2067" s="7"/>
    </row>
    <row r="2068" spans="1:9">
      <c r="A2068" s="89">
        <f t="shared" si="310"/>
        <v>2055</v>
      </c>
      <c r="B2068" s="185" t="str">
        <f t="shared" si="311"/>
        <v/>
      </c>
      <c r="C2068" s="90" t="str">
        <f t="shared" si="312"/>
        <v/>
      </c>
      <c r="D2068" s="89" t="str">
        <f t="shared" si="313"/>
        <v/>
      </c>
      <c r="E2068" s="91" t="str">
        <f t="shared" si="314"/>
        <v/>
      </c>
      <c r="F2068" s="92" t="str">
        <f t="shared" si="315"/>
        <v/>
      </c>
      <c r="G2068" s="212" t="str">
        <f t="shared" si="316"/>
        <v/>
      </c>
      <c r="H2068" s="92">
        <f>IF(OR(ERR=FALSE,AND(F2068="",G2068="")),0,IF($C$12="D",$H$13+SUM($F$14:F2068)-SUM($G$14:G2068),$H$13-SUM($F$14:F2068)+SUM($G$14:G2068)))</f>
        <v>0</v>
      </c>
      <c r="I2068" s="7"/>
    </row>
    <row r="2069" spans="1:9">
      <c r="A2069" s="89">
        <f t="shared" si="310"/>
        <v>2056</v>
      </c>
      <c r="B2069" s="185" t="str">
        <f t="shared" si="311"/>
        <v/>
      </c>
      <c r="C2069" s="90" t="str">
        <f t="shared" si="312"/>
        <v/>
      </c>
      <c r="D2069" s="89" t="str">
        <f t="shared" si="313"/>
        <v/>
      </c>
      <c r="E2069" s="91" t="str">
        <f t="shared" si="314"/>
        <v/>
      </c>
      <c r="F2069" s="92" t="str">
        <f t="shared" si="315"/>
        <v/>
      </c>
      <c r="G2069" s="212" t="str">
        <f t="shared" si="316"/>
        <v/>
      </c>
      <c r="H2069" s="92">
        <f>IF(OR(ERR=FALSE,AND(F2069="",G2069="")),0,IF($C$12="D",$H$13+SUM($F$14:F2069)-SUM($G$14:G2069),$H$13-SUM($F$14:F2069)+SUM($G$14:G2069)))</f>
        <v>0</v>
      </c>
      <c r="I2069" s="7"/>
    </row>
    <row r="2070" spans="1:9">
      <c r="A2070" s="89">
        <f t="shared" si="310"/>
        <v>2057</v>
      </c>
      <c r="B2070" s="185" t="str">
        <f t="shared" si="311"/>
        <v/>
      </c>
      <c r="C2070" s="90" t="str">
        <f t="shared" si="312"/>
        <v/>
      </c>
      <c r="D2070" s="89" t="str">
        <f t="shared" si="313"/>
        <v/>
      </c>
      <c r="E2070" s="91" t="str">
        <f t="shared" si="314"/>
        <v/>
      </c>
      <c r="F2070" s="92" t="str">
        <f t="shared" si="315"/>
        <v/>
      </c>
      <c r="G2070" s="212" t="str">
        <f t="shared" si="316"/>
        <v/>
      </c>
      <c r="H2070" s="92">
        <f>IF(OR(ERR=FALSE,AND(F2070="",G2070="")),0,IF($C$12="D",$H$13+SUM($F$14:F2070)-SUM($G$14:G2070),$H$13-SUM($F$14:F2070)+SUM($G$14:G2070)))</f>
        <v>0</v>
      </c>
      <c r="I2070" s="7"/>
    </row>
    <row r="2071" spans="1:9">
      <c r="A2071" s="89">
        <f t="shared" si="310"/>
        <v>2058</v>
      </c>
      <c r="B2071" s="185" t="str">
        <f t="shared" si="311"/>
        <v/>
      </c>
      <c r="C2071" s="90" t="str">
        <f t="shared" si="312"/>
        <v/>
      </c>
      <c r="D2071" s="89" t="str">
        <f t="shared" si="313"/>
        <v/>
      </c>
      <c r="E2071" s="91" t="str">
        <f t="shared" si="314"/>
        <v/>
      </c>
      <c r="F2071" s="92" t="str">
        <f t="shared" si="315"/>
        <v/>
      </c>
      <c r="G2071" s="212" t="str">
        <f t="shared" si="316"/>
        <v/>
      </c>
      <c r="H2071" s="92">
        <f>IF(OR(ERR=FALSE,AND(F2071="",G2071="")),0,IF($C$12="D",$H$13+SUM($F$14:F2071)-SUM($G$14:G2071),$H$13-SUM($F$14:F2071)+SUM($G$14:G2071)))</f>
        <v>0</v>
      </c>
      <c r="I2071" s="7"/>
    </row>
    <row r="2072" spans="1:9">
      <c r="A2072" s="89">
        <f t="shared" si="310"/>
        <v>2059</v>
      </c>
      <c r="B2072" s="185" t="str">
        <f t="shared" si="311"/>
        <v/>
      </c>
      <c r="C2072" s="90" t="str">
        <f t="shared" si="312"/>
        <v/>
      </c>
      <c r="D2072" s="89" t="str">
        <f t="shared" si="313"/>
        <v/>
      </c>
      <c r="E2072" s="91" t="str">
        <f t="shared" si="314"/>
        <v/>
      </c>
      <c r="F2072" s="92" t="str">
        <f t="shared" si="315"/>
        <v/>
      </c>
      <c r="G2072" s="212" t="str">
        <f t="shared" si="316"/>
        <v/>
      </c>
      <c r="H2072" s="92">
        <f>IF(OR(ERR=FALSE,AND(F2072="",G2072="")),0,IF($C$12="D",$H$13+SUM($F$14:F2072)-SUM($G$14:G2072),$H$13-SUM($F$14:F2072)+SUM($G$14:G2072)))</f>
        <v>0</v>
      </c>
      <c r="I2072" s="7"/>
    </row>
    <row r="2073" spans="1:9">
      <c r="A2073" s="89">
        <f t="shared" si="310"/>
        <v>2060</v>
      </c>
      <c r="B2073" s="185" t="str">
        <f t="shared" si="311"/>
        <v/>
      </c>
      <c r="C2073" s="90" t="str">
        <f t="shared" si="312"/>
        <v/>
      </c>
      <c r="D2073" s="89" t="str">
        <f t="shared" si="313"/>
        <v/>
      </c>
      <c r="E2073" s="91" t="str">
        <f t="shared" si="314"/>
        <v/>
      </c>
      <c r="F2073" s="92" t="str">
        <f t="shared" si="315"/>
        <v/>
      </c>
      <c r="G2073" s="212" t="str">
        <f t="shared" si="316"/>
        <v/>
      </c>
      <c r="H2073" s="92">
        <f>IF(OR(ERR=FALSE,AND(F2073="",G2073="")),0,IF($C$12="D",$H$13+SUM($F$14:F2073)-SUM($G$14:G2073),$H$13-SUM($F$14:F2073)+SUM($G$14:G2073)))</f>
        <v>0</v>
      </c>
      <c r="I2073" s="7"/>
    </row>
    <row r="2074" spans="1:9">
      <c r="A2074" s="89">
        <f t="shared" si="310"/>
        <v>2061</v>
      </c>
      <c r="B2074" s="185" t="str">
        <f t="shared" si="311"/>
        <v/>
      </c>
      <c r="C2074" s="90" t="str">
        <f t="shared" si="312"/>
        <v/>
      </c>
      <c r="D2074" s="89" t="str">
        <f t="shared" si="313"/>
        <v/>
      </c>
      <c r="E2074" s="91" t="str">
        <f t="shared" si="314"/>
        <v/>
      </c>
      <c r="F2074" s="92" t="str">
        <f t="shared" si="315"/>
        <v/>
      </c>
      <c r="G2074" s="212" t="str">
        <f t="shared" si="316"/>
        <v/>
      </c>
      <c r="H2074" s="92">
        <f>IF(OR(ERR=FALSE,AND(F2074="",G2074="")),0,IF($C$12="D",$H$13+SUM($F$14:F2074)-SUM($G$14:G2074),$H$13-SUM($F$14:F2074)+SUM($G$14:G2074)))</f>
        <v>0</v>
      </c>
      <c r="I2074" s="7"/>
    </row>
    <row r="2075" spans="1:9">
      <c r="A2075" s="89">
        <f t="shared" si="310"/>
        <v>2062</v>
      </c>
      <c r="B2075" s="185" t="str">
        <f t="shared" si="311"/>
        <v/>
      </c>
      <c r="C2075" s="90" t="str">
        <f t="shared" si="312"/>
        <v/>
      </c>
      <c r="D2075" s="89" t="str">
        <f t="shared" si="313"/>
        <v/>
      </c>
      <c r="E2075" s="91" t="str">
        <f t="shared" si="314"/>
        <v/>
      </c>
      <c r="F2075" s="92" t="str">
        <f t="shared" si="315"/>
        <v/>
      </c>
      <c r="G2075" s="212" t="str">
        <f t="shared" si="316"/>
        <v/>
      </c>
      <c r="H2075" s="92">
        <f>IF(OR(ERR=FALSE,AND(F2075="",G2075="")),0,IF($C$12="D",$H$13+SUM($F$14:F2075)-SUM($G$14:G2075),$H$13-SUM($F$14:F2075)+SUM($G$14:G2075)))</f>
        <v>0</v>
      </c>
      <c r="I2075" s="7"/>
    </row>
    <row r="2076" spans="1:9">
      <c r="A2076" s="89">
        <f t="shared" si="310"/>
        <v>2063</v>
      </c>
      <c r="B2076" s="185" t="str">
        <f t="shared" si="311"/>
        <v/>
      </c>
      <c r="C2076" s="90" t="str">
        <f t="shared" si="312"/>
        <v/>
      </c>
      <c r="D2076" s="89" t="str">
        <f t="shared" si="313"/>
        <v/>
      </c>
      <c r="E2076" s="91" t="str">
        <f t="shared" si="314"/>
        <v/>
      </c>
      <c r="F2076" s="92" t="str">
        <f t="shared" si="315"/>
        <v/>
      </c>
      <c r="G2076" s="212" t="str">
        <f t="shared" si="316"/>
        <v/>
      </c>
      <c r="H2076" s="92">
        <f>IF(OR(ERR=FALSE,AND(F2076="",G2076="")),0,IF($C$12="D",$H$13+SUM($F$14:F2076)-SUM($G$14:G2076),$H$13-SUM($F$14:F2076)+SUM($G$14:G2076)))</f>
        <v>0</v>
      </c>
      <c r="I2076" s="7"/>
    </row>
    <row r="2077" spans="1:9">
      <c r="A2077" s="89">
        <f t="shared" si="310"/>
        <v>2064</v>
      </c>
      <c r="B2077" s="185" t="str">
        <f t="shared" si="311"/>
        <v/>
      </c>
      <c r="C2077" s="90" t="str">
        <f t="shared" si="312"/>
        <v/>
      </c>
      <c r="D2077" s="89" t="str">
        <f t="shared" si="313"/>
        <v/>
      </c>
      <c r="E2077" s="91" t="str">
        <f t="shared" si="314"/>
        <v/>
      </c>
      <c r="F2077" s="92" t="str">
        <f t="shared" si="315"/>
        <v/>
      </c>
      <c r="G2077" s="212" t="str">
        <f t="shared" si="316"/>
        <v/>
      </c>
      <c r="H2077" s="92">
        <f>IF(OR(ERR=FALSE,AND(F2077="",G2077="")),0,IF($C$12="D",$H$13+SUM($F$14:F2077)-SUM($G$14:G2077),$H$13-SUM($F$14:F2077)+SUM($G$14:G2077)))</f>
        <v>0</v>
      </c>
      <c r="I2077" s="7"/>
    </row>
    <row r="2078" spans="1:9">
      <c r="A2078" s="89">
        <f t="shared" si="310"/>
        <v>2065</v>
      </c>
      <c r="B2078" s="185" t="str">
        <f t="shared" si="311"/>
        <v/>
      </c>
      <c r="C2078" s="90" t="str">
        <f t="shared" si="312"/>
        <v/>
      </c>
      <c r="D2078" s="89" t="str">
        <f t="shared" si="313"/>
        <v/>
      </c>
      <c r="E2078" s="91" t="str">
        <f t="shared" si="314"/>
        <v/>
      </c>
      <c r="F2078" s="92" t="str">
        <f t="shared" si="315"/>
        <v/>
      </c>
      <c r="G2078" s="212" t="str">
        <f t="shared" si="316"/>
        <v/>
      </c>
      <c r="H2078" s="92">
        <f>IF(OR(ERR=FALSE,AND(F2078="",G2078="")),0,IF($C$12="D",$H$13+SUM($F$14:F2078)-SUM($G$14:G2078),$H$13-SUM($F$14:F2078)+SUM($G$14:G2078)))</f>
        <v>0</v>
      </c>
      <c r="I2078" s="7"/>
    </row>
    <row r="2079" spans="1:9">
      <c r="A2079" s="89">
        <f t="shared" si="310"/>
        <v>2066</v>
      </c>
      <c r="B2079" s="185" t="str">
        <f t="shared" si="311"/>
        <v/>
      </c>
      <c r="C2079" s="90" t="str">
        <f t="shared" si="312"/>
        <v/>
      </c>
      <c r="D2079" s="89" t="str">
        <f t="shared" si="313"/>
        <v/>
      </c>
      <c r="E2079" s="91" t="str">
        <f t="shared" si="314"/>
        <v/>
      </c>
      <c r="F2079" s="92" t="str">
        <f t="shared" si="315"/>
        <v/>
      </c>
      <c r="G2079" s="212" t="str">
        <f t="shared" si="316"/>
        <v/>
      </c>
      <c r="H2079" s="92">
        <f>IF(OR(ERR=FALSE,AND(F2079="",G2079="")),0,IF($C$12="D",$H$13+SUM($F$14:F2079)-SUM($G$14:G2079),$H$13-SUM($F$14:F2079)+SUM($G$14:G2079)))</f>
        <v>0</v>
      </c>
      <c r="I2079" s="7"/>
    </row>
    <row r="2080" spans="1:9">
      <c r="A2080" s="89">
        <f t="shared" si="310"/>
        <v>2067</v>
      </c>
      <c r="B2080" s="185" t="str">
        <f t="shared" si="311"/>
        <v/>
      </c>
      <c r="C2080" s="90" t="str">
        <f t="shared" si="312"/>
        <v/>
      </c>
      <c r="D2080" s="89" t="str">
        <f t="shared" si="313"/>
        <v/>
      </c>
      <c r="E2080" s="91" t="str">
        <f t="shared" si="314"/>
        <v/>
      </c>
      <c r="F2080" s="92" t="str">
        <f t="shared" si="315"/>
        <v/>
      </c>
      <c r="G2080" s="212" t="str">
        <f t="shared" si="316"/>
        <v/>
      </c>
      <c r="H2080" s="92">
        <f>IF(OR(ERR=FALSE,AND(F2080="",G2080="")),0,IF($C$12="D",$H$13+SUM($F$14:F2080)-SUM($G$14:G2080),$H$13-SUM($F$14:F2080)+SUM($G$14:G2080)))</f>
        <v>0</v>
      </c>
      <c r="I2080" s="7"/>
    </row>
    <row r="2081" spans="1:9">
      <c r="A2081" s="89">
        <f t="shared" si="310"/>
        <v>2068</v>
      </c>
      <c r="B2081" s="185" t="str">
        <f t="shared" si="311"/>
        <v/>
      </c>
      <c r="C2081" s="90" t="str">
        <f t="shared" si="312"/>
        <v/>
      </c>
      <c r="D2081" s="89" t="str">
        <f t="shared" si="313"/>
        <v/>
      </c>
      <c r="E2081" s="91" t="str">
        <f t="shared" si="314"/>
        <v/>
      </c>
      <c r="F2081" s="92" t="str">
        <f t="shared" si="315"/>
        <v/>
      </c>
      <c r="G2081" s="212" t="str">
        <f t="shared" si="316"/>
        <v/>
      </c>
      <c r="H2081" s="92">
        <f>IF(OR(ERR=FALSE,AND(F2081="",G2081="")),0,IF($C$12="D",$H$13+SUM($F$14:F2081)-SUM($G$14:G2081),$H$13-SUM($F$14:F2081)+SUM($G$14:G2081)))</f>
        <v>0</v>
      </c>
      <c r="I2081" s="7"/>
    </row>
    <row r="2082" spans="1:9">
      <c r="A2082" s="89">
        <f t="shared" si="310"/>
        <v>2069</v>
      </c>
      <c r="B2082" s="185" t="str">
        <f t="shared" si="311"/>
        <v/>
      </c>
      <c r="C2082" s="90" t="str">
        <f t="shared" si="312"/>
        <v/>
      </c>
      <c r="D2082" s="89" t="str">
        <f t="shared" si="313"/>
        <v/>
      </c>
      <c r="E2082" s="91" t="str">
        <f t="shared" si="314"/>
        <v/>
      </c>
      <c r="F2082" s="92" t="str">
        <f t="shared" si="315"/>
        <v/>
      </c>
      <c r="G2082" s="212" t="str">
        <f t="shared" si="316"/>
        <v/>
      </c>
      <c r="H2082" s="92">
        <f>IF(OR(ERR=FALSE,AND(F2082="",G2082="")),0,IF($C$12="D",$H$13+SUM($F$14:F2082)-SUM($G$14:G2082),$H$13-SUM($F$14:F2082)+SUM($G$14:G2082)))</f>
        <v>0</v>
      </c>
      <c r="I2082" s="7"/>
    </row>
    <row r="2083" spans="1:9">
      <c r="A2083" s="89">
        <f t="shared" si="310"/>
        <v>2070</v>
      </c>
      <c r="B2083" s="185" t="str">
        <f t="shared" si="311"/>
        <v/>
      </c>
      <c r="C2083" s="90" t="str">
        <f t="shared" si="312"/>
        <v/>
      </c>
      <c r="D2083" s="89" t="str">
        <f t="shared" si="313"/>
        <v/>
      </c>
      <c r="E2083" s="91" t="str">
        <f t="shared" si="314"/>
        <v/>
      </c>
      <c r="F2083" s="92" t="str">
        <f t="shared" si="315"/>
        <v/>
      </c>
      <c r="G2083" s="212" t="str">
        <f t="shared" si="316"/>
        <v/>
      </c>
      <c r="H2083" s="92">
        <f>IF(OR(ERR=FALSE,AND(F2083="",G2083="")),0,IF($C$12="D",$H$13+SUM($F$14:F2083)-SUM($G$14:G2083),$H$13-SUM($F$14:F2083)+SUM($G$14:G2083)))</f>
        <v>0</v>
      </c>
      <c r="I2083" s="7"/>
    </row>
    <row r="2084" spans="1:9">
      <c r="A2084" s="89">
        <f t="shared" si="310"/>
        <v>2071</v>
      </c>
      <c r="B2084" s="185" t="str">
        <f t="shared" si="311"/>
        <v/>
      </c>
      <c r="C2084" s="90" t="str">
        <f t="shared" si="312"/>
        <v/>
      </c>
      <c r="D2084" s="89" t="str">
        <f t="shared" si="313"/>
        <v/>
      </c>
      <c r="E2084" s="91" t="str">
        <f t="shared" si="314"/>
        <v/>
      </c>
      <c r="F2084" s="92" t="str">
        <f t="shared" si="315"/>
        <v/>
      </c>
      <c r="G2084" s="212" t="str">
        <f t="shared" si="316"/>
        <v/>
      </c>
      <c r="H2084" s="92">
        <f>IF(OR(ERR=FALSE,AND(F2084="",G2084="")),0,IF($C$12="D",$H$13+SUM($F$14:F2084)-SUM($G$14:G2084),$H$13-SUM($F$14:F2084)+SUM($G$14:G2084)))</f>
        <v>0</v>
      </c>
      <c r="I2084" s="7"/>
    </row>
    <row r="2085" spans="1:9">
      <c r="A2085" s="89">
        <f t="shared" si="310"/>
        <v>2072</v>
      </c>
      <c r="B2085" s="185" t="str">
        <f t="shared" si="311"/>
        <v/>
      </c>
      <c r="C2085" s="90" t="str">
        <f t="shared" si="312"/>
        <v/>
      </c>
      <c r="D2085" s="89" t="str">
        <f t="shared" si="313"/>
        <v/>
      </c>
      <c r="E2085" s="91" t="str">
        <f t="shared" si="314"/>
        <v/>
      </c>
      <c r="F2085" s="92" t="str">
        <f t="shared" si="315"/>
        <v/>
      </c>
      <c r="G2085" s="212" t="str">
        <f t="shared" si="316"/>
        <v/>
      </c>
      <c r="H2085" s="92">
        <f>IF(OR(ERR=FALSE,AND(F2085="",G2085="")),0,IF($C$12="D",$H$13+SUM($F$14:F2085)-SUM($G$14:G2085),$H$13-SUM($F$14:F2085)+SUM($G$14:G2085)))</f>
        <v>0</v>
      </c>
      <c r="I2085" s="7"/>
    </row>
    <row r="2086" spans="1:9">
      <c r="A2086" s="89">
        <f t="shared" si="310"/>
        <v>2073</v>
      </c>
      <c r="B2086" s="185" t="str">
        <f t="shared" si="311"/>
        <v/>
      </c>
      <c r="C2086" s="90" t="str">
        <f t="shared" si="312"/>
        <v/>
      </c>
      <c r="D2086" s="89" t="str">
        <f t="shared" si="313"/>
        <v/>
      </c>
      <c r="E2086" s="91" t="str">
        <f t="shared" si="314"/>
        <v/>
      </c>
      <c r="F2086" s="92" t="str">
        <f t="shared" si="315"/>
        <v/>
      </c>
      <c r="G2086" s="212" t="str">
        <f t="shared" si="316"/>
        <v/>
      </c>
      <c r="H2086" s="92">
        <f>IF(OR(ERR=FALSE,AND(F2086="",G2086="")),0,IF($C$12="D",$H$13+SUM($F$14:F2086)-SUM($G$14:G2086),$H$13-SUM($F$14:F2086)+SUM($G$14:G2086)))</f>
        <v>0</v>
      </c>
      <c r="I2086" s="7"/>
    </row>
    <row r="2087" spans="1:9">
      <c r="A2087" s="89">
        <f t="shared" si="310"/>
        <v>2074</v>
      </c>
      <c r="B2087" s="185" t="str">
        <f t="shared" si="311"/>
        <v/>
      </c>
      <c r="C2087" s="90" t="str">
        <f t="shared" si="312"/>
        <v/>
      </c>
      <c r="D2087" s="89" t="str">
        <f t="shared" si="313"/>
        <v/>
      </c>
      <c r="E2087" s="91" t="str">
        <f t="shared" si="314"/>
        <v/>
      </c>
      <c r="F2087" s="92" t="str">
        <f t="shared" si="315"/>
        <v/>
      </c>
      <c r="G2087" s="212" t="str">
        <f t="shared" si="316"/>
        <v/>
      </c>
      <c r="H2087" s="92">
        <f>IF(OR(ERR=FALSE,AND(F2087="",G2087="")),0,IF($C$12="D",$H$13+SUM($F$14:F2087)-SUM($G$14:G2087),$H$13-SUM($F$14:F2087)+SUM($G$14:G2087)))</f>
        <v>0</v>
      </c>
      <c r="I2087" s="7"/>
    </row>
    <row r="2088" spans="1:9">
      <c r="A2088" s="89">
        <f t="shared" si="310"/>
        <v>2075</v>
      </c>
      <c r="B2088" s="185" t="str">
        <f t="shared" si="311"/>
        <v/>
      </c>
      <c r="C2088" s="90" t="str">
        <f t="shared" si="312"/>
        <v/>
      </c>
      <c r="D2088" s="89" t="str">
        <f t="shared" si="313"/>
        <v/>
      </c>
      <c r="E2088" s="91" t="str">
        <f t="shared" si="314"/>
        <v/>
      </c>
      <c r="F2088" s="92" t="str">
        <f t="shared" si="315"/>
        <v/>
      </c>
      <c r="G2088" s="212" t="str">
        <f t="shared" si="316"/>
        <v/>
      </c>
      <c r="H2088" s="92">
        <f>IF(OR(ERR=FALSE,AND(F2088="",G2088="")),0,IF($C$12="D",$H$13+SUM($F$14:F2088)-SUM($G$14:G2088),$H$13-SUM($F$14:F2088)+SUM($G$14:G2088)))</f>
        <v>0</v>
      </c>
      <c r="I2088" s="7"/>
    </row>
    <row r="2089" spans="1:9">
      <c r="A2089" s="89">
        <f t="shared" si="310"/>
        <v>2076</v>
      </c>
      <c r="B2089" s="185" t="str">
        <f t="shared" si="311"/>
        <v/>
      </c>
      <c r="C2089" s="90" t="str">
        <f t="shared" si="312"/>
        <v/>
      </c>
      <c r="D2089" s="89" t="str">
        <f t="shared" si="313"/>
        <v/>
      </c>
      <c r="E2089" s="91" t="str">
        <f t="shared" si="314"/>
        <v/>
      </c>
      <c r="F2089" s="92" t="str">
        <f t="shared" si="315"/>
        <v/>
      </c>
      <c r="G2089" s="212" t="str">
        <f t="shared" si="316"/>
        <v/>
      </c>
      <c r="H2089" s="92">
        <f>IF(OR(ERR=FALSE,AND(F2089="",G2089="")),0,IF($C$12="D",$H$13+SUM($F$14:F2089)-SUM($G$14:G2089),$H$13-SUM($F$14:F2089)+SUM($G$14:G2089)))</f>
        <v>0</v>
      </c>
      <c r="I2089" s="7"/>
    </row>
    <row r="2090" spans="1:9">
      <c r="A2090" s="89">
        <f t="shared" si="310"/>
        <v>2077</v>
      </c>
      <c r="B2090" s="185" t="str">
        <f t="shared" si="311"/>
        <v/>
      </c>
      <c r="C2090" s="90" t="str">
        <f t="shared" si="312"/>
        <v/>
      </c>
      <c r="D2090" s="89" t="str">
        <f t="shared" si="313"/>
        <v/>
      </c>
      <c r="E2090" s="91" t="str">
        <f t="shared" si="314"/>
        <v/>
      </c>
      <c r="F2090" s="92" t="str">
        <f t="shared" si="315"/>
        <v/>
      </c>
      <c r="G2090" s="212" t="str">
        <f t="shared" si="316"/>
        <v/>
      </c>
      <c r="H2090" s="92">
        <f>IF(OR(ERR=FALSE,AND(F2090="",G2090="")),0,IF($C$12="D",$H$13+SUM($F$14:F2090)-SUM($G$14:G2090),$H$13-SUM($F$14:F2090)+SUM($G$14:G2090)))</f>
        <v>0</v>
      </c>
      <c r="I2090" s="7"/>
    </row>
    <row r="2091" spans="1:9">
      <c r="A2091" s="89">
        <f t="shared" si="310"/>
        <v>2078</v>
      </c>
      <c r="B2091" s="185" t="str">
        <f t="shared" si="311"/>
        <v/>
      </c>
      <c r="C2091" s="90" t="str">
        <f t="shared" si="312"/>
        <v/>
      </c>
      <c r="D2091" s="89" t="str">
        <f t="shared" si="313"/>
        <v/>
      </c>
      <c r="E2091" s="91" t="str">
        <f t="shared" si="314"/>
        <v/>
      </c>
      <c r="F2091" s="92" t="str">
        <f t="shared" si="315"/>
        <v/>
      </c>
      <c r="G2091" s="212" t="str">
        <f t="shared" si="316"/>
        <v/>
      </c>
      <c r="H2091" s="92">
        <f>IF(OR(ERR=FALSE,AND(F2091="",G2091="")),0,IF($C$12="D",$H$13+SUM($F$14:F2091)-SUM($G$14:G2091),$H$13-SUM($F$14:F2091)+SUM($G$14:G2091)))</f>
        <v>0</v>
      </c>
      <c r="I2091" s="7"/>
    </row>
    <row r="2092" spans="1:9">
      <c r="A2092" s="89">
        <f t="shared" si="310"/>
        <v>2079</v>
      </c>
      <c r="B2092" s="185" t="str">
        <f t="shared" si="311"/>
        <v/>
      </c>
      <c r="C2092" s="90" t="str">
        <f t="shared" si="312"/>
        <v/>
      </c>
      <c r="D2092" s="89" t="str">
        <f t="shared" si="313"/>
        <v/>
      </c>
      <c r="E2092" s="91" t="str">
        <f t="shared" si="314"/>
        <v/>
      </c>
      <c r="F2092" s="92" t="str">
        <f t="shared" si="315"/>
        <v/>
      </c>
      <c r="G2092" s="212" t="str">
        <f t="shared" si="316"/>
        <v/>
      </c>
      <c r="H2092" s="92">
        <f>IF(OR(ERR=FALSE,AND(F2092="",G2092="")),0,IF($C$12="D",$H$13+SUM($F$14:F2092)-SUM($G$14:G2092),$H$13-SUM($F$14:F2092)+SUM($G$14:G2092)))</f>
        <v>0</v>
      </c>
      <c r="I2092" s="7"/>
    </row>
    <row r="2093" spans="1:9">
      <c r="A2093" s="89">
        <f t="shared" si="310"/>
        <v>2080</v>
      </c>
      <c r="B2093" s="185" t="str">
        <f t="shared" si="311"/>
        <v/>
      </c>
      <c r="C2093" s="90" t="str">
        <f t="shared" si="312"/>
        <v/>
      </c>
      <c r="D2093" s="89" t="str">
        <f t="shared" si="313"/>
        <v/>
      </c>
      <c r="E2093" s="91" t="str">
        <f t="shared" si="314"/>
        <v/>
      </c>
      <c r="F2093" s="92" t="str">
        <f t="shared" si="315"/>
        <v/>
      </c>
      <c r="G2093" s="212" t="str">
        <f t="shared" si="316"/>
        <v/>
      </c>
      <c r="H2093" s="92">
        <f>IF(OR(ERR=FALSE,AND(F2093="",G2093="")),0,IF($C$12="D",$H$13+SUM($F$14:F2093)-SUM($G$14:G2093),$H$13-SUM($F$14:F2093)+SUM($G$14:G2093)))</f>
        <v>0</v>
      </c>
      <c r="I2093" s="7"/>
    </row>
    <row r="2094" spans="1:9">
      <c r="A2094" s="89">
        <f t="shared" si="310"/>
        <v>2081</v>
      </c>
      <c r="B2094" s="185" t="str">
        <f t="shared" si="311"/>
        <v/>
      </c>
      <c r="C2094" s="90" t="str">
        <f t="shared" si="312"/>
        <v/>
      </c>
      <c r="D2094" s="89" t="str">
        <f t="shared" si="313"/>
        <v/>
      </c>
      <c r="E2094" s="91" t="str">
        <f t="shared" si="314"/>
        <v/>
      </c>
      <c r="F2094" s="92" t="str">
        <f t="shared" si="315"/>
        <v/>
      </c>
      <c r="G2094" s="212" t="str">
        <f t="shared" si="316"/>
        <v/>
      </c>
      <c r="H2094" s="92">
        <f>IF(OR(ERR=FALSE,AND(F2094="",G2094="")),0,IF($C$12="D",$H$13+SUM($F$14:F2094)-SUM($G$14:G2094),$H$13-SUM($F$14:F2094)+SUM($G$14:G2094)))</f>
        <v>0</v>
      </c>
      <c r="I2094" s="7"/>
    </row>
    <row r="2095" spans="1:9">
      <c r="A2095" s="89">
        <f t="shared" si="310"/>
        <v>2082</v>
      </c>
      <c r="B2095" s="185" t="str">
        <f t="shared" si="311"/>
        <v/>
      </c>
      <c r="C2095" s="90" t="str">
        <f t="shared" si="312"/>
        <v/>
      </c>
      <c r="D2095" s="89" t="str">
        <f t="shared" si="313"/>
        <v/>
      </c>
      <c r="E2095" s="91" t="str">
        <f t="shared" si="314"/>
        <v/>
      </c>
      <c r="F2095" s="92" t="str">
        <f t="shared" si="315"/>
        <v/>
      </c>
      <c r="G2095" s="212" t="str">
        <f t="shared" si="316"/>
        <v/>
      </c>
      <c r="H2095" s="92">
        <f>IF(OR(ERR=FALSE,AND(F2095="",G2095="")),0,IF($C$12="D",$H$13+SUM($F$14:F2095)-SUM($G$14:G2095),$H$13-SUM($F$14:F2095)+SUM($G$14:G2095)))</f>
        <v>0</v>
      </c>
      <c r="I2095" s="7"/>
    </row>
    <row r="2096" spans="1:9">
      <c r="A2096" s="89">
        <f t="shared" si="310"/>
        <v>2083</v>
      </c>
      <c r="B2096" s="185" t="str">
        <f t="shared" si="311"/>
        <v/>
      </c>
      <c r="C2096" s="90" t="str">
        <f t="shared" si="312"/>
        <v/>
      </c>
      <c r="D2096" s="89" t="str">
        <f t="shared" si="313"/>
        <v/>
      </c>
      <c r="E2096" s="91" t="str">
        <f t="shared" si="314"/>
        <v/>
      </c>
      <c r="F2096" s="92" t="str">
        <f t="shared" si="315"/>
        <v/>
      </c>
      <c r="G2096" s="212" t="str">
        <f t="shared" si="316"/>
        <v/>
      </c>
      <c r="H2096" s="92">
        <f>IF(OR(ERR=FALSE,AND(F2096="",G2096="")),0,IF($C$12="D",$H$13+SUM($F$14:F2096)-SUM($G$14:G2096),$H$13-SUM($F$14:F2096)+SUM($G$14:G2096)))</f>
        <v>0</v>
      </c>
      <c r="I2096" s="7"/>
    </row>
    <row r="2097" spans="1:9">
      <c r="A2097" s="89">
        <f t="shared" si="310"/>
        <v>2084</v>
      </c>
      <c r="B2097" s="185" t="str">
        <f t="shared" si="311"/>
        <v/>
      </c>
      <c r="C2097" s="90" t="str">
        <f t="shared" si="312"/>
        <v/>
      </c>
      <c r="D2097" s="89" t="str">
        <f t="shared" si="313"/>
        <v/>
      </c>
      <c r="E2097" s="91" t="str">
        <f t="shared" si="314"/>
        <v/>
      </c>
      <c r="F2097" s="92" t="str">
        <f t="shared" si="315"/>
        <v/>
      </c>
      <c r="G2097" s="212" t="str">
        <f t="shared" si="316"/>
        <v/>
      </c>
      <c r="H2097" s="92">
        <f>IF(OR(ERR=FALSE,AND(F2097="",G2097="")),0,IF($C$12="D",$H$13+SUM($F$14:F2097)-SUM($G$14:G2097),$H$13-SUM($F$14:F2097)+SUM($G$14:G2097)))</f>
        <v>0</v>
      </c>
      <c r="I2097" s="7"/>
    </row>
    <row r="2098" spans="1:9">
      <c r="A2098" s="89">
        <f t="shared" si="310"/>
        <v>2085</v>
      </c>
      <c r="B2098" s="185" t="str">
        <f t="shared" si="311"/>
        <v/>
      </c>
      <c r="C2098" s="90" t="str">
        <f t="shared" si="312"/>
        <v/>
      </c>
      <c r="D2098" s="89" t="str">
        <f t="shared" si="313"/>
        <v/>
      </c>
      <c r="E2098" s="91" t="str">
        <f t="shared" si="314"/>
        <v/>
      </c>
      <c r="F2098" s="92" t="str">
        <f t="shared" si="315"/>
        <v/>
      </c>
      <c r="G2098" s="212" t="str">
        <f t="shared" si="316"/>
        <v/>
      </c>
      <c r="H2098" s="92">
        <f>IF(OR(ERR=FALSE,AND(F2098="",G2098="")),0,IF($C$12="D",$H$13+SUM($F$14:F2098)-SUM($G$14:G2098),$H$13-SUM($F$14:F2098)+SUM($G$14:G2098)))</f>
        <v>0</v>
      </c>
      <c r="I2098" s="7"/>
    </row>
    <row r="2099" spans="1:9">
      <c r="A2099" s="89">
        <f t="shared" si="310"/>
        <v>2086</v>
      </c>
      <c r="B2099" s="185" t="str">
        <f t="shared" ref="B2099:B2123" si="317">IF(ISERROR(VLOOKUP(A2099&amp;H$9,JU_AKUN,6,FALSE)=TRUE),"",VLOOKUP(A2099&amp;H$9,JU_AKUN,6,FALSE))</f>
        <v/>
      </c>
      <c r="C2099" s="90" t="str">
        <f t="shared" ref="C2099:C2123" si="318">IF(ISERROR(VLOOKUP(A2099&amp;H$9,JU_AKUN,7,FALSE)=TRUE),"",VLOOKUP(A2099&amp;H$9,JU_AKUN,7,FALSE))</f>
        <v/>
      </c>
      <c r="D2099" s="89" t="str">
        <f t="shared" ref="D2099:D2123" si="319">IF(ISERROR(VLOOKUP(A2099&amp;H$9,JU_AKUN,8,FALSE)=TRUE),"",VLOOKUP(A2099&amp;H$9,JU_AKUN,8,FALSE))</f>
        <v/>
      </c>
      <c r="E2099" s="91" t="str">
        <f t="shared" ref="E2099:E2123" si="320">IF(ISERROR(VLOOKUP(A2099&amp;H$9,JU_AKUN,9,FALSE)=TRUE),"",VLOOKUP(A2099&amp;H$9,JU_AKUN,9,FALSE))</f>
        <v/>
      </c>
      <c r="F2099" s="92" t="str">
        <f t="shared" ref="F2099:F2123" si="321">IF(ISERROR(VLOOKUP(A2099&amp;H$9,JU_AKUN,14,FALSE)=TRUE),"",VLOOKUP(A2099&amp;H$9,JU_AKUN,14,FALSE))</f>
        <v/>
      </c>
      <c r="G2099" s="212" t="str">
        <f t="shared" ref="G2099:G2123" si="322">IF(ISERROR(VLOOKUP(A2099&amp;H$9,JU_AKUN,15,FALSE)=TRUE),"",VLOOKUP(A2099&amp;H$9,JU_AKUN,15,FALSE))</f>
        <v/>
      </c>
      <c r="H2099" s="92">
        <f>IF(OR(ERR=FALSE,AND(F2099="",G2099="")),0,IF($C$12="D",$H$13+SUM($F$14:F2099)-SUM($G$14:G2099),$H$13-SUM($F$14:F2099)+SUM($G$14:G2099)))</f>
        <v>0</v>
      </c>
      <c r="I2099" s="7"/>
    </row>
    <row r="2100" spans="1:9">
      <c r="A2100" s="89">
        <f t="shared" si="310"/>
        <v>2087</v>
      </c>
      <c r="B2100" s="185" t="str">
        <f t="shared" si="317"/>
        <v/>
      </c>
      <c r="C2100" s="90" t="str">
        <f t="shared" si="318"/>
        <v/>
      </c>
      <c r="D2100" s="89" t="str">
        <f t="shared" si="319"/>
        <v/>
      </c>
      <c r="E2100" s="91" t="str">
        <f t="shared" si="320"/>
        <v/>
      </c>
      <c r="F2100" s="92" t="str">
        <f t="shared" si="321"/>
        <v/>
      </c>
      <c r="G2100" s="212" t="str">
        <f t="shared" si="322"/>
        <v/>
      </c>
      <c r="H2100" s="92">
        <f>IF(OR(ERR=FALSE,AND(F2100="",G2100="")),0,IF($C$12="D",$H$13+SUM($F$14:F2100)-SUM($G$14:G2100),$H$13-SUM($F$14:F2100)+SUM($G$14:G2100)))</f>
        <v>0</v>
      </c>
      <c r="I2100" s="7"/>
    </row>
    <row r="2101" spans="1:9">
      <c r="A2101" s="89">
        <f t="shared" si="310"/>
        <v>2088</v>
      </c>
      <c r="B2101" s="185" t="str">
        <f t="shared" si="317"/>
        <v/>
      </c>
      <c r="C2101" s="90" t="str">
        <f t="shared" si="318"/>
        <v/>
      </c>
      <c r="D2101" s="89" t="str">
        <f t="shared" si="319"/>
        <v/>
      </c>
      <c r="E2101" s="91" t="str">
        <f t="shared" si="320"/>
        <v/>
      </c>
      <c r="F2101" s="92" t="str">
        <f t="shared" si="321"/>
        <v/>
      </c>
      <c r="G2101" s="212" t="str">
        <f t="shared" si="322"/>
        <v/>
      </c>
      <c r="H2101" s="92">
        <f>IF(OR(ERR=FALSE,AND(F2101="",G2101="")),0,IF($C$12="D",$H$13+SUM($F$14:F2101)-SUM($G$14:G2101),$H$13-SUM($F$14:F2101)+SUM($G$14:G2101)))</f>
        <v>0</v>
      </c>
      <c r="I2101" s="7"/>
    </row>
    <row r="2102" spans="1:9">
      <c r="A2102" s="89">
        <f t="shared" si="310"/>
        <v>2089</v>
      </c>
      <c r="B2102" s="185" t="str">
        <f t="shared" si="317"/>
        <v/>
      </c>
      <c r="C2102" s="90" t="str">
        <f t="shared" si="318"/>
        <v/>
      </c>
      <c r="D2102" s="89" t="str">
        <f t="shared" si="319"/>
        <v/>
      </c>
      <c r="E2102" s="91" t="str">
        <f t="shared" si="320"/>
        <v/>
      </c>
      <c r="F2102" s="92" t="str">
        <f t="shared" si="321"/>
        <v/>
      </c>
      <c r="G2102" s="212" t="str">
        <f t="shared" si="322"/>
        <v/>
      </c>
      <c r="H2102" s="92">
        <f>IF(OR(ERR=FALSE,AND(F2102="",G2102="")),0,IF($C$12="D",$H$13+SUM($F$14:F2102)-SUM($G$14:G2102),$H$13-SUM($F$14:F2102)+SUM($G$14:G2102)))</f>
        <v>0</v>
      </c>
      <c r="I2102" s="7"/>
    </row>
    <row r="2103" spans="1:9">
      <c r="A2103" s="89">
        <f t="shared" si="310"/>
        <v>2090</v>
      </c>
      <c r="B2103" s="185" t="str">
        <f t="shared" si="317"/>
        <v/>
      </c>
      <c r="C2103" s="90" t="str">
        <f t="shared" si="318"/>
        <v/>
      </c>
      <c r="D2103" s="89" t="str">
        <f t="shared" si="319"/>
        <v/>
      </c>
      <c r="E2103" s="91" t="str">
        <f t="shared" si="320"/>
        <v/>
      </c>
      <c r="F2103" s="92" t="str">
        <f t="shared" si="321"/>
        <v/>
      </c>
      <c r="G2103" s="212" t="str">
        <f t="shared" si="322"/>
        <v/>
      </c>
      <c r="H2103" s="92">
        <f>IF(OR(ERR=FALSE,AND(F2103="",G2103="")),0,IF($C$12="D",$H$13+SUM($F$14:F2103)-SUM($G$14:G2103),$H$13-SUM($F$14:F2103)+SUM($G$14:G2103)))</f>
        <v>0</v>
      </c>
      <c r="I2103" s="7"/>
    </row>
    <row r="2104" spans="1:9">
      <c r="A2104" s="89">
        <f t="shared" si="310"/>
        <v>2091</v>
      </c>
      <c r="B2104" s="185" t="str">
        <f t="shared" si="317"/>
        <v/>
      </c>
      <c r="C2104" s="90" t="str">
        <f t="shared" si="318"/>
        <v/>
      </c>
      <c r="D2104" s="89" t="str">
        <f t="shared" si="319"/>
        <v/>
      </c>
      <c r="E2104" s="91" t="str">
        <f t="shared" si="320"/>
        <v/>
      </c>
      <c r="F2104" s="92" t="str">
        <f t="shared" si="321"/>
        <v/>
      </c>
      <c r="G2104" s="212" t="str">
        <f t="shared" si="322"/>
        <v/>
      </c>
      <c r="H2104" s="92">
        <f>IF(OR(ERR=FALSE,AND(F2104="",G2104="")),0,IF($C$12="D",$H$13+SUM($F$14:F2104)-SUM($G$14:G2104),$H$13-SUM($F$14:F2104)+SUM($G$14:G2104)))</f>
        <v>0</v>
      </c>
      <c r="I2104" s="7"/>
    </row>
    <row r="2105" spans="1:9">
      <c r="A2105" s="89">
        <f t="shared" si="310"/>
        <v>2092</v>
      </c>
      <c r="B2105" s="185" t="str">
        <f t="shared" si="317"/>
        <v/>
      </c>
      <c r="C2105" s="90" t="str">
        <f t="shared" si="318"/>
        <v/>
      </c>
      <c r="D2105" s="89" t="str">
        <f t="shared" si="319"/>
        <v/>
      </c>
      <c r="E2105" s="91" t="str">
        <f t="shared" si="320"/>
        <v/>
      </c>
      <c r="F2105" s="92" t="str">
        <f t="shared" si="321"/>
        <v/>
      </c>
      <c r="G2105" s="212" t="str">
        <f t="shared" si="322"/>
        <v/>
      </c>
      <c r="H2105" s="92">
        <f>IF(OR(ERR=FALSE,AND(F2105="",G2105="")),0,IF($C$12="D",$H$13+SUM($F$14:F2105)-SUM($G$14:G2105),$H$13-SUM($F$14:F2105)+SUM($G$14:G2105)))</f>
        <v>0</v>
      </c>
      <c r="I2105" s="7"/>
    </row>
    <row r="2106" spans="1:9">
      <c r="A2106" s="89">
        <f t="shared" si="310"/>
        <v>2093</v>
      </c>
      <c r="B2106" s="185" t="str">
        <f t="shared" si="317"/>
        <v/>
      </c>
      <c r="C2106" s="90" t="str">
        <f t="shared" si="318"/>
        <v/>
      </c>
      <c r="D2106" s="89" t="str">
        <f t="shared" si="319"/>
        <v/>
      </c>
      <c r="E2106" s="91" t="str">
        <f t="shared" si="320"/>
        <v/>
      </c>
      <c r="F2106" s="92" t="str">
        <f t="shared" si="321"/>
        <v/>
      </c>
      <c r="G2106" s="212" t="str">
        <f t="shared" si="322"/>
        <v/>
      </c>
      <c r="H2106" s="92">
        <f>IF(OR(ERR=FALSE,AND(F2106="",G2106="")),0,IF($C$12="D",$H$13+SUM($F$14:F2106)-SUM($G$14:G2106),$H$13-SUM($F$14:F2106)+SUM($G$14:G2106)))</f>
        <v>0</v>
      </c>
      <c r="I2106" s="7"/>
    </row>
    <row r="2107" spans="1:9">
      <c r="A2107" s="89">
        <f t="shared" si="310"/>
        <v>2094</v>
      </c>
      <c r="B2107" s="185" t="str">
        <f t="shared" si="317"/>
        <v/>
      </c>
      <c r="C2107" s="90" t="str">
        <f t="shared" si="318"/>
        <v/>
      </c>
      <c r="D2107" s="89" t="str">
        <f t="shared" si="319"/>
        <v/>
      </c>
      <c r="E2107" s="91" t="str">
        <f t="shared" si="320"/>
        <v/>
      </c>
      <c r="F2107" s="92" t="str">
        <f t="shared" si="321"/>
        <v/>
      </c>
      <c r="G2107" s="212" t="str">
        <f t="shared" si="322"/>
        <v/>
      </c>
      <c r="H2107" s="92">
        <f>IF(OR(ERR=FALSE,AND(F2107="",G2107="")),0,IF($C$12="D",$H$13+SUM($F$14:F2107)-SUM($G$14:G2107),$H$13-SUM($F$14:F2107)+SUM($G$14:G2107)))</f>
        <v>0</v>
      </c>
      <c r="I2107" s="7"/>
    </row>
    <row r="2108" spans="1:9">
      <c r="A2108" s="89">
        <f t="shared" ref="A2108:A2172" si="323">A2107+1</f>
        <v>2095</v>
      </c>
      <c r="B2108" s="185" t="str">
        <f t="shared" si="317"/>
        <v/>
      </c>
      <c r="C2108" s="90" t="str">
        <f t="shared" si="318"/>
        <v/>
      </c>
      <c r="D2108" s="89" t="str">
        <f t="shared" si="319"/>
        <v/>
      </c>
      <c r="E2108" s="91" t="str">
        <f t="shared" si="320"/>
        <v/>
      </c>
      <c r="F2108" s="92" t="str">
        <f t="shared" si="321"/>
        <v/>
      </c>
      <c r="G2108" s="212" t="str">
        <f t="shared" si="322"/>
        <v/>
      </c>
      <c r="H2108" s="92">
        <f>IF(OR(ERR=FALSE,AND(F2108="",G2108="")),0,IF($C$12="D",$H$13+SUM($F$14:F2108)-SUM($G$14:G2108),$H$13-SUM($F$14:F2108)+SUM($G$14:G2108)))</f>
        <v>0</v>
      </c>
      <c r="I2108" s="7"/>
    </row>
    <row r="2109" spans="1:9">
      <c r="A2109" s="89">
        <f t="shared" si="323"/>
        <v>2096</v>
      </c>
      <c r="B2109" s="185" t="str">
        <f t="shared" si="317"/>
        <v/>
      </c>
      <c r="C2109" s="90" t="str">
        <f t="shared" si="318"/>
        <v/>
      </c>
      <c r="D2109" s="89" t="str">
        <f t="shared" si="319"/>
        <v/>
      </c>
      <c r="E2109" s="91" t="str">
        <f t="shared" si="320"/>
        <v/>
      </c>
      <c r="F2109" s="92" t="str">
        <f t="shared" si="321"/>
        <v/>
      </c>
      <c r="G2109" s="212" t="str">
        <f t="shared" si="322"/>
        <v/>
      </c>
      <c r="H2109" s="92">
        <f>IF(OR(ERR=FALSE,AND(F2109="",G2109="")),0,IF($C$12="D",$H$13+SUM($F$14:F2109)-SUM($G$14:G2109),$H$13-SUM($F$14:F2109)+SUM($G$14:G2109)))</f>
        <v>0</v>
      </c>
      <c r="I2109" s="7"/>
    </row>
    <row r="2110" spans="1:9">
      <c r="A2110" s="89">
        <f t="shared" si="323"/>
        <v>2097</v>
      </c>
      <c r="B2110" s="185" t="str">
        <f t="shared" si="317"/>
        <v/>
      </c>
      <c r="C2110" s="90" t="str">
        <f t="shared" si="318"/>
        <v/>
      </c>
      <c r="D2110" s="89" t="str">
        <f t="shared" si="319"/>
        <v/>
      </c>
      <c r="E2110" s="91" t="str">
        <f t="shared" si="320"/>
        <v/>
      </c>
      <c r="F2110" s="92" t="str">
        <f t="shared" si="321"/>
        <v/>
      </c>
      <c r="G2110" s="212" t="str">
        <f t="shared" si="322"/>
        <v/>
      </c>
      <c r="H2110" s="92">
        <f>IF(OR(ERR=FALSE,AND(F2110="",G2110="")),0,IF($C$12="D",$H$13+SUM($F$14:F2110)-SUM($G$14:G2110),$H$13-SUM($F$14:F2110)+SUM($G$14:G2110)))</f>
        <v>0</v>
      </c>
      <c r="I2110" s="7"/>
    </row>
    <row r="2111" spans="1:9">
      <c r="A2111" s="89">
        <f t="shared" si="323"/>
        <v>2098</v>
      </c>
      <c r="B2111" s="185" t="str">
        <f t="shared" si="317"/>
        <v/>
      </c>
      <c r="C2111" s="90" t="str">
        <f t="shared" si="318"/>
        <v/>
      </c>
      <c r="D2111" s="89" t="str">
        <f t="shared" si="319"/>
        <v/>
      </c>
      <c r="E2111" s="91" t="str">
        <f t="shared" si="320"/>
        <v/>
      </c>
      <c r="F2111" s="92" t="str">
        <f t="shared" si="321"/>
        <v/>
      </c>
      <c r="G2111" s="212" t="str">
        <f t="shared" si="322"/>
        <v/>
      </c>
      <c r="H2111" s="92">
        <f>IF(OR(ERR=FALSE,AND(F2111="",G2111="")),0,IF($C$12="D",$H$13+SUM($F$14:F2111)-SUM($G$14:G2111),$H$13-SUM($F$14:F2111)+SUM($G$14:G2111)))</f>
        <v>0</v>
      </c>
      <c r="I2111" s="7"/>
    </row>
    <row r="2112" spans="1:9">
      <c r="A2112" s="89">
        <f t="shared" si="323"/>
        <v>2099</v>
      </c>
      <c r="B2112" s="185" t="str">
        <f t="shared" si="317"/>
        <v/>
      </c>
      <c r="C2112" s="90" t="str">
        <f t="shared" si="318"/>
        <v/>
      </c>
      <c r="D2112" s="89" t="str">
        <f t="shared" si="319"/>
        <v/>
      </c>
      <c r="E2112" s="91" t="str">
        <f t="shared" si="320"/>
        <v/>
      </c>
      <c r="F2112" s="92" t="str">
        <f t="shared" si="321"/>
        <v/>
      </c>
      <c r="G2112" s="212" t="str">
        <f t="shared" si="322"/>
        <v/>
      </c>
      <c r="H2112" s="92">
        <f>IF(OR(ERR=FALSE,AND(F2112="",G2112="")),0,IF($C$12="D",$H$13+SUM($F$14:F2112)-SUM($G$14:G2112),$H$13-SUM($F$14:F2112)+SUM($G$14:G2112)))</f>
        <v>0</v>
      </c>
      <c r="I2112" s="7"/>
    </row>
    <row r="2113" spans="1:9">
      <c r="A2113" s="89">
        <f t="shared" si="323"/>
        <v>2100</v>
      </c>
      <c r="B2113" s="185" t="str">
        <f t="shared" si="317"/>
        <v/>
      </c>
      <c r="C2113" s="90" t="str">
        <f t="shared" si="318"/>
        <v/>
      </c>
      <c r="D2113" s="89" t="str">
        <f t="shared" si="319"/>
        <v/>
      </c>
      <c r="E2113" s="91" t="str">
        <f t="shared" si="320"/>
        <v/>
      </c>
      <c r="F2113" s="92" t="str">
        <f t="shared" si="321"/>
        <v/>
      </c>
      <c r="G2113" s="212" t="str">
        <f t="shared" si="322"/>
        <v/>
      </c>
      <c r="H2113" s="92">
        <f>IF(OR(ERR=FALSE,AND(F2113="",G2113="")),0,IF($C$12="D",$H$13+SUM($F$14:F2113)-SUM($G$14:G2113),$H$13-SUM($F$14:F2113)+SUM($G$14:G2113)))</f>
        <v>0</v>
      </c>
      <c r="I2113" s="7"/>
    </row>
    <row r="2114" spans="1:9">
      <c r="A2114" s="89">
        <f t="shared" si="323"/>
        <v>2101</v>
      </c>
      <c r="B2114" s="185" t="str">
        <f t="shared" si="317"/>
        <v/>
      </c>
      <c r="C2114" s="90" t="str">
        <f t="shared" si="318"/>
        <v/>
      </c>
      <c r="D2114" s="89" t="str">
        <f t="shared" si="319"/>
        <v/>
      </c>
      <c r="E2114" s="91" t="str">
        <f t="shared" si="320"/>
        <v/>
      </c>
      <c r="F2114" s="92" t="str">
        <f t="shared" si="321"/>
        <v/>
      </c>
      <c r="G2114" s="212" t="str">
        <f t="shared" si="322"/>
        <v/>
      </c>
      <c r="H2114" s="92">
        <f>IF(OR(ERR=FALSE,AND(F2114="",G2114="")),0,IF($C$12="D",$H$13+SUM($F$14:F2114)-SUM($G$14:G2114),$H$13-SUM($F$14:F2114)+SUM($G$14:G2114)))</f>
        <v>0</v>
      </c>
      <c r="I2114" s="7"/>
    </row>
    <row r="2115" spans="1:9">
      <c r="A2115" s="89">
        <f t="shared" si="323"/>
        <v>2102</v>
      </c>
      <c r="B2115" s="185" t="str">
        <f t="shared" si="317"/>
        <v/>
      </c>
      <c r="C2115" s="90" t="str">
        <f t="shared" si="318"/>
        <v/>
      </c>
      <c r="D2115" s="89" t="str">
        <f t="shared" si="319"/>
        <v/>
      </c>
      <c r="E2115" s="91" t="str">
        <f t="shared" si="320"/>
        <v/>
      </c>
      <c r="F2115" s="92" t="str">
        <f t="shared" si="321"/>
        <v/>
      </c>
      <c r="G2115" s="212" t="str">
        <f t="shared" si="322"/>
        <v/>
      </c>
      <c r="H2115" s="92">
        <f>IF(OR(ERR=FALSE,AND(F2115="",G2115="")),0,IF($C$12="D",$H$13+SUM($F$14:F2115)-SUM($G$14:G2115),$H$13-SUM($F$14:F2115)+SUM($G$14:G2115)))</f>
        <v>0</v>
      </c>
      <c r="I2115" s="7"/>
    </row>
    <row r="2116" spans="1:9">
      <c r="A2116" s="89">
        <f t="shared" si="323"/>
        <v>2103</v>
      </c>
      <c r="B2116" s="185" t="str">
        <f t="shared" si="317"/>
        <v/>
      </c>
      <c r="C2116" s="90" t="str">
        <f t="shared" si="318"/>
        <v/>
      </c>
      <c r="D2116" s="89" t="str">
        <f t="shared" si="319"/>
        <v/>
      </c>
      <c r="E2116" s="91" t="str">
        <f t="shared" si="320"/>
        <v/>
      </c>
      <c r="F2116" s="92" t="str">
        <f t="shared" si="321"/>
        <v/>
      </c>
      <c r="G2116" s="212" t="str">
        <f t="shared" si="322"/>
        <v/>
      </c>
      <c r="H2116" s="92">
        <f>IF(OR(ERR=FALSE,AND(F2116="",G2116="")),0,IF($C$12="D",$H$13+SUM($F$14:F2116)-SUM($G$14:G2116),$H$13-SUM($F$14:F2116)+SUM($G$14:G2116)))</f>
        <v>0</v>
      </c>
      <c r="I2116" s="7"/>
    </row>
    <row r="2117" spans="1:9">
      <c r="A2117" s="89">
        <f t="shared" si="323"/>
        <v>2104</v>
      </c>
      <c r="B2117" s="185" t="str">
        <f t="shared" si="317"/>
        <v/>
      </c>
      <c r="C2117" s="90" t="str">
        <f t="shared" si="318"/>
        <v/>
      </c>
      <c r="D2117" s="89" t="str">
        <f t="shared" si="319"/>
        <v/>
      </c>
      <c r="E2117" s="91" t="str">
        <f t="shared" si="320"/>
        <v/>
      </c>
      <c r="F2117" s="92" t="str">
        <f t="shared" si="321"/>
        <v/>
      </c>
      <c r="G2117" s="212" t="str">
        <f t="shared" si="322"/>
        <v/>
      </c>
      <c r="H2117" s="92">
        <f>IF(OR(ERR=FALSE,AND(F2117="",G2117="")),0,IF($C$12="D",$H$13+SUM($F$14:F2117)-SUM($G$14:G2117),$H$13-SUM($F$14:F2117)+SUM($G$14:G2117)))</f>
        <v>0</v>
      </c>
      <c r="I2117" s="7"/>
    </row>
    <row r="2118" spans="1:9">
      <c r="A2118" s="89">
        <f t="shared" si="323"/>
        <v>2105</v>
      </c>
      <c r="B2118" s="185" t="str">
        <f t="shared" si="317"/>
        <v/>
      </c>
      <c r="C2118" s="90" t="str">
        <f t="shared" si="318"/>
        <v/>
      </c>
      <c r="D2118" s="89" t="str">
        <f t="shared" si="319"/>
        <v/>
      </c>
      <c r="E2118" s="91" t="str">
        <f t="shared" si="320"/>
        <v/>
      </c>
      <c r="F2118" s="92" t="str">
        <f t="shared" si="321"/>
        <v/>
      </c>
      <c r="G2118" s="212" t="str">
        <f t="shared" si="322"/>
        <v/>
      </c>
      <c r="H2118" s="92">
        <f>IF(OR(ERR=FALSE,AND(F2118="",G2118="")),0,IF($C$12="D",$H$13+SUM($F$14:F2118)-SUM($G$14:G2118),$H$13-SUM($F$14:F2118)+SUM($G$14:G2118)))</f>
        <v>0</v>
      </c>
      <c r="I2118" s="7"/>
    </row>
    <row r="2119" spans="1:9">
      <c r="A2119" s="89">
        <f t="shared" si="323"/>
        <v>2106</v>
      </c>
      <c r="B2119" s="185" t="str">
        <f t="shared" si="317"/>
        <v/>
      </c>
      <c r="C2119" s="90" t="str">
        <f t="shared" si="318"/>
        <v/>
      </c>
      <c r="D2119" s="89" t="str">
        <f t="shared" si="319"/>
        <v/>
      </c>
      <c r="E2119" s="91" t="str">
        <f t="shared" si="320"/>
        <v/>
      </c>
      <c r="F2119" s="92" t="str">
        <f t="shared" si="321"/>
        <v/>
      </c>
      <c r="G2119" s="212" t="str">
        <f t="shared" si="322"/>
        <v/>
      </c>
      <c r="H2119" s="92">
        <f>IF(OR(ERR=FALSE,AND(F2119="",G2119="")),0,IF($C$12="D",$H$13+SUM($F$14:F2119)-SUM($G$14:G2119),$H$13-SUM($F$14:F2119)+SUM($G$14:G2119)))</f>
        <v>0</v>
      </c>
      <c r="I2119" s="7"/>
    </row>
    <row r="2120" spans="1:9">
      <c r="A2120" s="89">
        <f t="shared" si="323"/>
        <v>2107</v>
      </c>
      <c r="B2120" s="185" t="str">
        <f t="shared" si="317"/>
        <v/>
      </c>
      <c r="C2120" s="90" t="str">
        <f t="shared" si="318"/>
        <v/>
      </c>
      <c r="D2120" s="89" t="str">
        <f t="shared" si="319"/>
        <v/>
      </c>
      <c r="E2120" s="91" t="str">
        <f t="shared" si="320"/>
        <v/>
      </c>
      <c r="F2120" s="92" t="str">
        <f t="shared" si="321"/>
        <v/>
      </c>
      <c r="G2120" s="212" t="str">
        <f t="shared" si="322"/>
        <v/>
      </c>
      <c r="H2120" s="92">
        <f>IF(OR(ERR=FALSE,AND(F2120="",G2120="")),0,IF($C$12="D",$H$13+SUM($F$14:F2120)-SUM($G$14:G2120),$H$13-SUM($F$14:F2120)+SUM($G$14:G2120)))</f>
        <v>0</v>
      </c>
      <c r="I2120" s="7"/>
    </row>
    <row r="2121" spans="1:9">
      <c r="A2121" s="89">
        <f t="shared" si="323"/>
        <v>2108</v>
      </c>
      <c r="B2121" s="185" t="str">
        <f t="shared" si="317"/>
        <v/>
      </c>
      <c r="C2121" s="90" t="str">
        <f t="shared" si="318"/>
        <v/>
      </c>
      <c r="D2121" s="89" t="str">
        <f t="shared" si="319"/>
        <v/>
      </c>
      <c r="E2121" s="91" t="str">
        <f t="shared" si="320"/>
        <v/>
      </c>
      <c r="F2121" s="92" t="str">
        <f t="shared" si="321"/>
        <v/>
      </c>
      <c r="G2121" s="212" t="str">
        <f t="shared" si="322"/>
        <v/>
      </c>
      <c r="H2121" s="92">
        <f>IF(OR(ERR=FALSE,AND(F2121="",G2121="")),0,IF($C$12="D",$H$13+SUM($F$14:F2121)-SUM($G$14:G2121),$H$13-SUM($F$14:F2121)+SUM($G$14:G2121)))</f>
        <v>0</v>
      </c>
      <c r="I2121" s="7"/>
    </row>
    <row r="2122" spans="1:9">
      <c r="A2122" s="89">
        <f t="shared" si="323"/>
        <v>2109</v>
      </c>
      <c r="B2122" s="185" t="str">
        <f t="shared" si="317"/>
        <v/>
      </c>
      <c r="C2122" s="90" t="str">
        <f t="shared" si="318"/>
        <v/>
      </c>
      <c r="D2122" s="89" t="str">
        <f t="shared" si="319"/>
        <v/>
      </c>
      <c r="E2122" s="91" t="str">
        <f t="shared" si="320"/>
        <v/>
      </c>
      <c r="F2122" s="92" t="str">
        <f t="shared" si="321"/>
        <v/>
      </c>
      <c r="G2122" s="212" t="str">
        <f t="shared" si="322"/>
        <v/>
      </c>
      <c r="H2122" s="92">
        <f>IF(OR(ERR=FALSE,AND(F2122="",G2122="")),0,IF($C$12="D",$H$13+SUM($F$14:F2122)-SUM($G$14:G2122),$H$13-SUM($F$14:F2122)+SUM($G$14:G2122)))</f>
        <v>0</v>
      </c>
      <c r="I2122" s="7"/>
    </row>
    <row r="2123" spans="1:9">
      <c r="A2123" s="89">
        <f t="shared" si="323"/>
        <v>2110</v>
      </c>
      <c r="B2123" s="185" t="str">
        <f t="shared" si="317"/>
        <v/>
      </c>
      <c r="C2123" s="90" t="str">
        <f t="shared" si="318"/>
        <v/>
      </c>
      <c r="D2123" s="89" t="str">
        <f t="shared" si="319"/>
        <v/>
      </c>
      <c r="E2123" s="91" t="str">
        <f t="shared" si="320"/>
        <v/>
      </c>
      <c r="F2123" s="92" t="str">
        <f t="shared" si="321"/>
        <v/>
      </c>
      <c r="G2123" s="212" t="str">
        <f t="shared" si="322"/>
        <v/>
      </c>
      <c r="H2123" s="92">
        <f>IF(OR(ERR=FALSE,AND(F2123="",G2123="")),0,IF($C$12="D",$H$13+SUM($F$14:F2123)-SUM($G$14:G2123),$H$13-SUM($F$14:F2123)+SUM($G$14:G2123)))</f>
        <v>0</v>
      </c>
      <c r="I2123" s="7"/>
    </row>
    <row r="2124" spans="1:9">
      <c r="A2124" s="89">
        <f t="shared" si="323"/>
        <v>2111</v>
      </c>
      <c r="B2124" s="185" t="str">
        <f t="shared" ref="B2124:B2155" si="324">IF(ISERROR(VLOOKUP(A2124&amp;H$9,JU_AKUN,6,FALSE)=TRUE),"",VLOOKUP(A2124&amp;H$9,JU_AKUN,6,FALSE))</f>
        <v/>
      </c>
      <c r="C2124" s="90" t="str">
        <f t="shared" ref="C2124:C2155" si="325">IF(ISERROR(VLOOKUP(A2124&amp;H$9,JU_AKUN,7,FALSE)=TRUE),"",VLOOKUP(A2124&amp;H$9,JU_AKUN,7,FALSE))</f>
        <v/>
      </c>
      <c r="D2124" s="89" t="str">
        <f t="shared" ref="D2124:D2155" si="326">IF(ISERROR(VLOOKUP(A2124&amp;H$9,JU_AKUN,8,FALSE)=TRUE),"",VLOOKUP(A2124&amp;H$9,JU_AKUN,8,FALSE))</f>
        <v/>
      </c>
      <c r="E2124" s="91" t="str">
        <f t="shared" ref="E2124:E2155" si="327">IF(ISERROR(VLOOKUP(A2124&amp;H$9,JU_AKUN,9,FALSE)=TRUE),"",VLOOKUP(A2124&amp;H$9,JU_AKUN,9,FALSE))</f>
        <v/>
      </c>
      <c r="F2124" s="92" t="str">
        <f t="shared" ref="F2124:F2155" si="328">IF(ISERROR(VLOOKUP(A2124&amp;H$9,JU_AKUN,14,FALSE)=TRUE),"",VLOOKUP(A2124&amp;H$9,JU_AKUN,14,FALSE))</f>
        <v/>
      </c>
      <c r="G2124" s="212" t="str">
        <f t="shared" ref="G2124:G2155" si="329">IF(ISERROR(VLOOKUP(A2124&amp;H$9,JU_AKUN,15,FALSE)=TRUE),"",VLOOKUP(A2124&amp;H$9,JU_AKUN,15,FALSE))</f>
        <v/>
      </c>
      <c r="H2124" s="92">
        <f>IF(OR(ERR=FALSE,AND(F2124="",G2124="")),0,IF($C$12="D",$H$13+SUM($F$14:F2124)-SUM($G$14:G2124),$H$13-SUM($F$14:F2124)+SUM($G$14:G2124)))</f>
        <v>0</v>
      </c>
      <c r="I2124" s="7"/>
    </row>
    <row r="2125" spans="1:9">
      <c r="A2125" s="89">
        <f t="shared" si="323"/>
        <v>2112</v>
      </c>
      <c r="B2125" s="185" t="str">
        <f t="shared" si="324"/>
        <v/>
      </c>
      <c r="C2125" s="90" t="str">
        <f t="shared" si="325"/>
        <v/>
      </c>
      <c r="D2125" s="89" t="str">
        <f t="shared" si="326"/>
        <v/>
      </c>
      <c r="E2125" s="91" t="str">
        <f t="shared" si="327"/>
        <v/>
      </c>
      <c r="F2125" s="92" t="str">
        <f t="shared" si="328"/>
        <v/>
      </c>
      <c r="G2125" s="212" t="str">
        <f t="shared" si="329"/>
        <v/>
      </c>
      <c r="H2125" s="92">
        <f>IF(OR(ERR=FALSE,AND(F2125="",G2125="")),0,IF($C$12="D",$H$13+SUM($F$14:F2125)-SUM($G$14:G2125),$H$13-SUM($F$14:F2125)+SUM($G$14:G2125)))</f>
        <v>0</v>
      </c>
      <c r="I2125" s="7"/>
    </row>
    <row r="2126" spans="1:9">
      <c r="A2126" s="89">
        <f t="shared" si="323"/>
        <v>2113</v>
      </c>
      <c r="B2126" s="185" t="str">
        <f t="shared" si="324"/>
        <v/>
      </c>
      <c r="C2126" s="90" t="str">
        <f t="shared" si="325"/>
        <v/>
      </c>
      <c r="D2126" s="89" t="str">
        <f t="shared" si="326"/>
        <v/>
      </c>
      <c r="E2126" s="91" t="str">
        <f t="shared" si="327"/>
        <v/>
      </c>
      <c r="F2126" s="92" t="str">
        <f t="shared" si="328"/>
        <v/>
      </c>
      <c r="G2126" s="212" t="str">
        <f t="shared" si="329"/>
        <v/>
      </c>
      <c r="H2126" s="92">
        <f>IF(OR(ERR=FALSE,AND(F2126="",G2126="")),0,IF($C$12="D",$H$13+SUM($F$14:F2126)-SUM($G$14:G2126),$H$13-SUM($F$14:F2126)+SUM($G$14:G2126)))</f>
        <v>0</v>
      </c>
      <c r="I2126" s="7"/>
    </row>
    <row r="2127" spans="1:9">
      <c r="A2127" s="89">
        <f t="shared" si="323"/>
        <v>2114</v>
      </c>
      <c r="B2127" s="185" t="str">
        <f t="shared" si="324"/>
        <v/>
      </c>
      <c r="C2127" s="90" t="str">
        <f t="shared" si="325"/>
        <v/>
      </c>
      <c r="D2127" s="89" t="str">
        <f t="shared" si="326"/>
        <v/>
      </c>
      <c r="E2127" s="91" t="str">
        <f t="shared" si="327"/>
        <v/>
      </c>
      <c r="F2127" s="92" t="str">
        <f t="shared" si="328"/>
        <v/>
      </c>
      <c r="G2127" s="212" t="str">
        <f t="shared" si="329"/>
        <v/>
      </c>
      <c r="H2127" s="92">
        <f>IF(OR(ERR=FALSE,AND(F2127="",G2127="")),0,IF($C$12="D",$H$13+SUM($F$14:F2127)-SUM($G$14:G2127),$H$13-SUM($F$14:F2127)+SUM($G$14:G2127)))</f>
        <v>0</v>
      </c>
      <c r="I2127" s="7"/>
    </row>
    <row r="2128" spans="1:9">
      <c r="A2128" s="89">
        <f t="shared" si="323"/>
        <v>2115</v>
      </c>
      <c r="B2128" s="185" t="str">
        <f t="shared" si="324"/>
        <v/>
      </c>
      <c r="C2128" s="90" t="str">
        <f t="shared" si="325"/>
        <v/>
      </c>
      <c r="D2128" s="89" t="str">
        <f t="shared" si="326"/>
        <v/>
      </c>
      <c r="E2128" s="91" t="str">
        <f t="shared" si="327"/>
        <v/>
      </c>
      <c r="F2128" s="92" t="str">
        <f t="shared" si="328"/>
        <v/>
      </c>
      <c r="G2128" s="212" t="str">
        <f t="shared" si="329"/>
        <v/>
      </c>
      <c r="H2128" s="92">
        <f>IF(OR(ERR=FALSE,AND(F2128="",G2128="")),0,IF($C$12="D",$H$13+SUM($F$14:F2128)-SUM($G$14:G2128),$H$13-SUM($F$14:F2128)+SUM($G$14:G2128)))</f>
        <v>0</v>
      </c>
      <c r="I2128" s="7"/>
    </row>
    <row r="2129" spans="1:9">
      <c r="A2129" s="89">
        <f t="shared" si="323"/>
        <v>2116</v>
      </c>
      <c r="B2129" s="185" t="str">
        <f t="shared" si="324"/>
        <v/>
      </c>
      <c r="C2129" s="90" t="str">
        <f t="shared" si="325"/>
        <v/>
      </c>
      <c r="D2129" s="89" t="str">
        <f t="shared" si="326"/>
        <v/>
      </c>
      <c r="E2129" s="91" t="str">
        <f t="shared" si="327"/>
        <v/>
      </c>
      <c r="F2129" s="92" t="str">
        <f t="shared" si="328"/>
        <v/>
      </c>
      <c r="G2129" s="212" t="str">
        <f t="shared" si="329"/>
        <v/>
      </c>
      <c r="H2129" s="92">
        <f>IF(OR(ERR=FALSE,AND(F2129="",G2129="")),0,IF($C$12="D",$H$13+SUM($F$14:F2129)-SUM($G$14:G2129),$H$13-SUM($F$14:F2129)+SUM($G$14:G2129)))</f>
        <v>0</v>
      </c>
      <c r="I2129" s="7"/>
    </row>
    <row r="2130" spans="1:9">
      <c r="A2130" s="89">
        <f t="shared" si="323"/>
        <v>2117</v>
      </c>
      <c r="B2130" s="185" t="str">
        <f t="shared" si="324"/>
        <v/>
      </c>
      <c r="C2130" s="90" t="str">
        <f t="shared" si="325"/>
        <v/>
      </c>
      <c r="D2130" s="89" t="str">
        <f t="shared" si="326"/>
        <v/>
      </c>
      <c r="E2130" s="91" t="str">
        <f t="shared" si="327"/>
        <v/>
      </c>
      <c r="F2130" s="92" t="str">
        <f t="shared" si="328"/>
        <v/>
      </c>
      <c r="G2130" s="212" t="str">
        <f t="shared" si="329"/>
        <v/>
      </c>
      <c r="H2130" s="92">
        <f>IF(OR(ERR=FALSE,AND(F2130="",G2130="")),0,IF($C$12="D",$H$13+SUM($F$14:F2130)-SUM($G$14:G2130),$H$13-SUM($F$14:F2130)+SUM($G$14:G2130)))</f>
        <v>0</v>
      </c>
      <c r="I2130" s="7"/>
    </row>
    <row r="2131" spans="1:9">
      <c r="A2131" s="89">
        <f t="shared" si="323"/>
        <v>2118</v>
      </c>
      <c r="B2131" s="185" t="str">
        <f t="shared" si="324"/>
        <v/>
      </c>
      <c r="C2131" s="90" t="str">
        <f t="shared" si="325"/>
        <v/>
      </c>
      <c r="D2131" s="89" t="str">
        <f t="shared" si="326"/>
        <v/>
      </c>
      <c r="E2131" s="91" t="str">
        <f t="shared" si="327"/>
        <v/>
      </c>
      <c r="F2131" s="92" t="str">
        <f t="shared" si="328"/>
        <v/>
      </c>
      <c r="G2131" s="212" t="str">
        <f t="shared" si="329"/>
        <v/>
      </c>
      <c r="H2131" s="92">
        <f>IF(OR(ERR=FALSE,AND(F2131="",G2131="")),0,IF($C$12="D",$H$13+SUM($F$14:F2131)-SUM($G$14:G2131),$H$13-SUM($F$14:F2131)+SUM($G$14:G2131)))</f>
        <v>0</v>
      </c>
      <c r="I2131" s="7"/>
    </row>
    <row r="2132" spans="1:9">
      <c r="A2132" s="89">
        <f t="shared" si="323"/>
        <v>2119</v>
      </c>
      <c r="B2132" s="185" t="str">
        <f t="shared" si="324"/>
        <v/>
      </c>
      <c r="C2132" s="90" t="str">
        <f t="shared" si="325"/>
        <v/>
      </c>
      <c r="D2132" s="89" t="str">
        <f t="shared" si="326"/>
        <v/>
      </c>
      <c r="E2132" s="91" t="str">
        <f t="shared" si="327"/>
        <v/>
      </c>
      <c r="F2132" s="92" t="str">
        <f t="shared" si="328"/>
        <v/>
      </c>
      <c r="G2132" s="212" t="str">
        <f t="shared" si="329"/>
        <v/>
      </c>
      <c r="H2132" s="92">
        <f>IF(OR(ERR=FALSE,AND(F2132="",G2132="")),0,IF($C$12="D",$H$13+SUM($F$14:F2132)-SUM($G$14:G2132),$H$13-SUM($F$14:F2132)+SUM($G$14:G2132)))</f>
        <v>0</v>
      </c>
      <c r="I2132" s="7"/>
    </row>
    <row r="2133" spans="1:9">
      <c r="A2133" s="89">
        <f t="shared" si="323"/>
        <v>2120</v>
      </c>
      <c r="B2133" s="185" t="str">
        <f t="shared" si="324"/>
        <v/>
      </c>
      <c r="C2133" s="90" t="str">
        <f t="shared" si="325"/>
        <v/>
      </c>
      <c r="D2133" s="89" t="str">
        <f t="shared" si="326"/>
        <v/>
      </c>
      <c r="E2133" s="91" t="str">
        <f t="shared" si="327"/>
        <v/>
      </c>
      <c r="F2133" s="92" t="str">
        <f t="shared" si="328"/>
        <v/>
      </c>
      <c r="G2133" s="212" t="str">
        <f t="shared" si="329"/>
        <v/>
      </c>
      <c r="H2133" s="92">
        <f>IF(OR(ERR=FALSE,AND(F2133="",G2133="")),0,IF($C$12="D",$H$13+SUM($F$14:F2133)-SUM($G$14:G2133),$H$13-SUM($F$14:F2133)+SUM($G$14:G2133)))</f>
        <v>0</v>
      </c>
      <c r="I2133" s="7"/>
    </row>
    <row r="2134" spans="1:9">
      <c r="A2134" s="89">
        <f t="shared" si="323"/>
        <v>2121</v>
      </c>
      <c r="B2134" s="185" t="str">
        <f t="shared" si="324"/>
        <v/>
      </c>
      <c r="C2134" s="90" t="str">
        <f t="shared" si="325"/>
        <v/>
      </c>
      <c r="D2134" s="89" t="str">
        <f t="shared" si="326"/>
        <v/>
      </c>
      <c r="E2134" s="91" t="str">
        <f t="shared" si="327"/>
        <v/>
      </c>
      <c r="F2134" s="92" t="str">
        <f t="shared" si="328"/>
        <v/>
      </c>
      <c r="G2134" s="212" t="str">
        <f t="shared" si="329"/>
        <v/>
      </c>
      <c r="H2134" s="92">
        <f>IF(OR(ERR=FALSE,AND(F2134="",G2134="")),0,IF($C$12="D",$H$13+SUM($F$14:F2134)-SUM($G$14:G2134),$H$13-SUM($F$14:F2134)+SUM($G$14:G2134)))</f>
        <v>0</v>
      </c>
      <c r="I2134" s="7"/>
    </row>
    <row r="2135" spans="1:9">
      <c r="A2135" s="89">
        <f t="shared" si="323"/>
        <v>2122</v>
      </c>
      <c r="B2135" s="185" t="str">
        <f t="shared" si="324"/>
        <v/>
      </c>
      <c r="C2135" s="90" t="str">
        <f t="shared" si="325"/>
        <v/>
      </c>
      <c r="D2135" s="89" t="str">
        <f t="shared" si="326"/>
        <v/>
      </c>
      <c r="E2135" s="91" t="str">
        <f t="shared" si="327"/>
        <v/>
      </c>
      <c r="F2135" s="92" t="str">
        <f t="shared" si="328"/>
        <v/>
      </c>
      <c r="G2135" s="212" t="str">
        <f t="shared" si="329"/>
        <v/>
      </c>
      <c r="H2135" s="92">
        <f>IF(OR(ERR=FALSE,AND(F2135="",G2135="")),0,IF($C$12="D",$H$13+SUM($F$14:F2135)-SUM($G$14:G2135),$H$13-SUM($F$14:F2135)+SUM($G$14:G2135)))</f>
        <v>0</v>
      </c>
      <c r="I2135" s="7"/>
    </row>
    <row r="2136" spans="1:9">
      <c r="A2136" s="89">
        <f t="shared" si="323"/>
        <v>2123</v>
      </c>
      <c r="B2136" s="185" t="str">
        <f t="shared" si="324"/>
        <v/>
      </c>
      <c r="C2136" s="90" t="str">
        <f t="shared" si="325"/>
        <v/>
      </c>
      <c r="D2136" s="89" t="str">
        <f t="shared" si="326"/>
        <v/>
      </c>
      <c r="E2136" s="91" t="str">
        <f t="shared" si="327"/>
        <v/>
      </c>
      <c r="F2136" s="92" t="str">
        <f t="shared" si="328"/>
        <v/>
      </c>
      <c r="G2136" s="212" t="str">
        <f t="shared" si="329"/>
        <v/>
      </c>
      <c r="H2136" s="92">
        <f>IF(OR(ERR=FALSE,AND(F2136="",G2136="")),0,IF($C$12="D",$H$13+SUM($F$14:F2136)-SUM($G$14:G2136),$H$13-SUM($F$14:F2136)+SUM($G$14:G2136)))</f>
        <v>0</v>
      </c>
      <c r="I2136" s="7"/>
    </row>
    <row r="2137" spans="1:9">
      <c r="A2137" s="89">
        <f t="shared" si="323"/>
        <v>2124</v>
      </c>
      <c r="B2137" s="185" t="str">
        <f t="shared" si="324"/>
        <v/>
      </c>
      <c r="C2137" s="90" t="str">
        <f t="shared" si="325"/>
        <v/>
      </c>
      <c r="D2137" s="89" t="str">
        <f t="shared" si="326"/>
        <v/>
      </c>
      <c r="E2137" s="91" t="str">
        <f t="shared" si="327"/>
        <v/>
      </c>
      <c r="F2137" s="92" t="str">
        <f t="shared" si="328"/>
        <v/>
      </c>
      <c r="G2137" s="212" t="str">
        <f t="shared" si="329"/>
        <v/>
      </c>
      <c r="H2137" s="92">
        <f>IF(OR(ERR=FALSE,AND(F2137="",G2137="")),0,IF($C$12="D",$H$13+SUM($F$14:F2137)-SUM($G$14:G2137),$H$13-SUM($F$14:F2137)+SUM($G$14:G2137)))</f>
        <v>0</v>
      </c>
      <c r="I2137" s="7"/>
    </row>
    <row r="2138" spans="1:9">
      <c r="A2138" s="89">
        <f t="shared" si="323"/>
        <v>2125</v>
      </c>
      <c r="B2138" s="185" t="str">
        <f t="shared" si="324"/>
        <v/>
      </c>
      <c r="C2138" s="90" t="str">
        <f t="shared" si="325"/>
        <v/>
      </c>
      <c r="D2138" s="89" t="str">
        <f t="shared" si="326"/>
        <v/>
      </c>
      <c r="E2138" s="91" t="str">
        <f t="shared" si="327"/>
        <v/>
      </c>
      <c r="F2138" s="92" t="str">
        <f t="shared" si="328"/>
        <v/>
      </c>
      <c r="G2138" s="212" t="str">
        <f t="shared" si="329"/>
        <v/>
      </c>
      <c r="H2138" s="92">
        <f>IF(OR(ERR=FALSE,AND(F2138="",G2138="")),0,IF($C$12="D",$H$13+SUM($F$14:F2138)-SUM($G$14:G2138),$H$13-SUM($F$14:F2138)+SUM($G$14:G2138)))</f>
        <v>0</v>
      </c>
      <c r="I2138" s="7"/>
    </row>
    <row r="2139" spans="1:9">
      <c r="A2139" s="89">
        <f t="shared" si="323"/>
        <v>2126</v>
      </c>
      <c r="B2139" s="185" t="str">
        <f t="shared" si="324"/>
        <v/>
      </c>
      <c r="C2139" s="90" t="str">
        <f t="shared" si="325"/>
        <v/>
      </c>
      <c r="D2139" s="89" t="str">
        <f t="shared" si="326"/>
        <v/>
      </c>
      <c r="E2139" s="91" t="str">
        <f t="shared" si="327"/>
        <v/>
      </c>
      <c r="F2139" s="92" t="str">
        <f t="shared" si="328"/>
        <v/>
      </c>
      <c r="G2139" s="212" t="str">
        <f t="shared" si="329"/>
        <v/>
      </c>
      <c r="H2139" s="92">
        <f>IF(OR(ERR=FALSE,AND(F2139="",G2139="")),0,IF($C$12="D",$H$13+SUM($F$14:F2139)-SUM($G$14:G2139),$H$13-SUM($F$14:F2139)+SUM($G$14:G2139)))</f>
        <v>0</v>
      </c>
      <c r="I2139" s="7"/>
    </row>
    <row r="2140" spans="1:9">
      <c r="A2140" s="89">
        <f t="shared" si="323"/>
        <v>2127</v>
      </c>
      <c r="B2140" s="185" t="str">
        <f t="shared" si="324"/>
        <v/>
      </c>
      <c r="C2140" s="90" t="str">
        <f t="shared" si="325"/>
        <v/>
      </c>
      <c r="D2140" s="89" t="str">
        <f t="shared" si="326"/>
        <v/>
      </c>
      <c r="E2140" s="91" t="str">
        <f t="shared" si="327"/>
        <v/>
      </c>
      <c r="F2140" s="92" t="str">
        <f t="shared" si="328"/>
        <v/>
      </c>
      <c r="G2140" s="212" t="str">
        <f t="shared" si="329"/>
        <v/>
      </c>
      <c r="H2140" s="92">
        <f>IF(OR(ERR=FALSE,AND(F2140="",G2140="")),0,IF($C$12="D",$H$13+SUM($F$14:F2140)-SUM($G$14:G2140),$H$13-SUM($F$14:F2140)+SUM($G$14:G2140)))</f>
        <v>0</v>
      </c>
      <c r="I2140" s="7"/>
    </row>
    <row r="2141" spans="1:9">
      <c r="A2141" s="89">
        <f t="shared" si="323"/>
        <v>2128</v>
      </c>
      <c r="B2141" s="185" t="str">
        <f t="shared" si="324"/>
        <v/>
      </c>
      <c r="C2141" s="90" t="str">
        <f t="shared" si="325"/>
        <v/>
      </c>
      <c r="D2141" s="89" t="str">
        <f t="shared" si="326"/>
        <v/>
      </c>
      <c r="E2141" s="91" t="str">
        <f t="shared" si="327"/>
        <v/>
      </c>
      <c r="F2141" s="92" t="str">
        <f t="shared" si="328"/>
        <v/>
      </c>
      <c r="G2141" s="212" t="str">
        <f t="shared" si="329"/>
        <v/>
      </c>
      <c r="H2141" s="92">
        <f>IF(OR(ERR=FALSE,AND(F2141="",G2141="")),0,IF($C$12="D",$H$13+SUM($F$14:F2141)-SUM($G$14:G2141),$H$13-SUM($F$14:F2141)+SUM($G$14:G2141)))</f>
        <v>0</v>
      </c>
      <c r="I2141" s="7"/>
    </row>
    <row r="2142" spans="1:9">
      <c r="A2142" s="89">
        <f t="shared" si="323"/>
        <v>2129</v>
      </c>
      <c r="B2142" s="185" t="str">
        <f t="shared" si="324"/>
        <v/>
      </c>
      <c r="C2142" s="90" t="str">
        <f t="shared" si="325"/>
        <v/>
      </c>
      <c r="D2142" s="89" t="str">
        <f t="shared" si="326"/>
        <v/>
      </c>
      <c r="E2142" s="91" t="str">
        <f t="shared" si="327"/>
        <v/>
      </c>
      <c r="F2142" s="92" t="str">
        <f t="shared" si="328"/>
        <v/>
      </c>
      <c r="G2142" s="212" t="str">
        <f t="shared" si="329"/>
        <v/>
      </c>
      <c r="H2142" s="92">
        <f>IF(OR(ERR=FALSE,AND(F2142="",G2142="")),0,IF($C$12="D",$H$13+SUM($F$14:F2142)-SUM($G$14:G2142),$H$13-SUM($F$14:F2142)+SUM($G$14:G2142)))</f>
        <v>0</v>
      </c>
      <c r="I2142" s="7"/>
    </row>
    <row r="2143" spans="1:9">
      <c r="A2143" s="89">
        <f t="shared" si="323"/>
        <v>2130</v>
      </c>
      <c r="B2143" s="185" t="str">
        <f t="shared" si="324"/>
        <v/>
      </c>
      <c r="C2143" s="90" t="str">
        <f t="shared" si="325"/>
        <v/>
      </c>
      <c r="D2143" s="89" t="str">
        <f t="shared" si="326"/>
        <v/>
      </c>
      <c r="E2143" s="91" t="str">
        <f t="shared" si="327"/>
        <v/>
      </c>
      <c r="F2143" s="92" t="str">
        <f t="shared" si="328"/>
        <v/>
      </c>
      <c r="G2143" s="212" t="str">
        <f t="shared" si="329"/>
        <v/>
      </c>
      <c r="H2143" s="92">
        <f>IF(OR(ERR=FALSE,AND(F2143="",G2143="")),0,IF($C$12="D",$H$13+SUM($F$14:F2143)-SUM($G$14:G2143),$H$13-SUM($F$14:F2143)+SUM($G$14:G2143)))</f>
        <v>0</v>
      </c>
      <c r="I2143" s="7"/>
    </row>
    <row r="2144" spans="1:9">
      <c r="A2144" s="89">
        <f t="shared" si="323"/>
        <v>2131</v>
      </c>
      <c r="B2144" s="185" t="str">
        <f t="shared" si="324"/>
        <v/>
      </c>
      <c r="C2144" s="90" t="str">
        <f t="shared" si="325"/>
        <v/>
      </c>
      <c r="D2144" s="89" t="str">
        <f t="shared" si="326"/>
        <v/>
      </c>
      <c r="E2144" s="91" t="str">
        <f t="shared" si="327"/>
        <v/>
      </c>
      <c r="F2144" s="92" t="str">
        <f t="shared" si="328"/>
        <v/>
      </c>
      <c r="G2144" s="212" t="str">
        <f t="shared" si="329"/>
        <v/>
      </c>
      <c r="H2144" s="92">
        <f>IF(OR(ERR=FALSE,AND(F2144="",G2144="")),0,IF($C$12="D",$H$13+SUM($F$14:F2144)-SUM($G$14:G2144),$H$13-SUM($F$14:F2144)+SUM($G$14:G2144)))</f>
        <v>0</v>
      </c>
      <c r="I2144" s="7"/>
    </row>
    <row r="2145" spans="1:9">
      <c r="A2145" s="89">
        <f t="shared" si="323"/>
        <v>2132</v>
      </c>
      <c r="B2145" s="185" t="str">
        <f t="shared" si="324"/>
        <v/>
      </c>
      <c r="C2145" s="90" t="str">
        <f t="shared" si="325"/>
        <v/>
      </c>
      <c r="D2145" s="89" t="str">
        <f t="shared" si="326"/>
        <v/>
      </c>
      <c r="E2145" s="91" t="str">
        <f t="shared" si="327"/>
        <v/>
      </c>
      <c r="F2145" s="92" t="str">
        <f t="shared" si="328"/>
        <v/>
      </c>
      <c r="G2145" s="212" t="str">
        <f t="shared" si="329"/>
        <v/>
      </c>
      <c r="H2145" s="92">
        <f>IF(OR(ERR=FALSE,AND(F2145="",G2145="")),0,IF($C$12="D",$H$13+SUM($F$14:F2145)-SUM($G$14:G2145),$H$13-SUM($F$14:F2145)+SUM($G$14:G2145)))</f>
        <v>0</v>
      </c>
      <c r="I2145" s="7"/>
    </row>
    <row r="2146" spans="1:9">
      <c r="A2146" s="89">
        <f t="shared" si="323"/>
        <v>2133</v>
      </c>
      <c r="B2146" s="185" t="str">
        <f t="shared" si="324"/>
        <v/>
      </c>
      <c r="C2146" s="90" t="str">
        <f t="shared" si="325"/>
        <v/>
      </c>
      <c r="D2146" s="89" t="str">
        <f t="shared" si="326"/>
        <v/>
      </c>
      <c r="E2146" s="91" t="str">
        <f t="shared" si="327"/>
        <v/>
      </c>
      <c r="F2146" s="92" t="str">
        <f t="shared" si="328"/>
        <v/>
      </c>
      <c r="G2146" s="212" t="str">
        <f t="shared" si="329"/>
        <v/>
      </c>
      <c r="H2146" s="92">
        <f>IF(OR(ERR=FALSE,AND(F2146="",G2146="")),0,IF($C$12="D",$H$13+SUM($F$14:F2146)-SUM($G$14:G2146),$H$13-SUM($F$14:F2146)+SUM($G$14:G2146)))</f>
        <v>0</v>
      </c>
      <c r="I2146" s="7"/>
    </row>
    <row r="2147" spans="1:9">
      <c r="A2147" s="89">
        <f t="shared" si="323"/>
        <v>2134</v>
      </c>
      <c r="B2147" s="185" t="str">
        <f t="shared" si="324"/>
        <v/>
      </c>
      <c r="C2147" s="90" t="str">
        <f t="shared" si="325"/>
        <v/>
      </c>
      <c r="D2147" s="89" t="str">
        <f t="shared" si="326"/>
        <v/>
      </c>
      <c r="E2147" s="91" t="str">
        <f t="shared" si="327"/>
        <v/>
      </c>
      <c r="F2147" s="92" t="str">
        <f t="shared" si="328"/>
        <v/>
      </c>
      <c r="G2147" s="212" t="str">
        <f t="shared" si="329"/>
        <v/>
      </c>
      <c r="H2147" s="92">
        <f>IF(OR(ERR=FALSE,AND(F2147="",G2147="")),0,IF($C$12="D",$H$13+SUM($F$14:F2147)-SUM($G$14:G2147),$H$13-SUM($F$14:F2147)+SUM($G$14:G2147)))</f>
        <v>0</v>
      </c>
      <c r="I2147" s="7"/>
    </row>
    <row r="2148" spans="1:9">
      <c r="A2148" s="89">
        <f t="shared" si="323"/>
        <v>2135</v>
      </c>
      <c r="B2148" s="185" t="str">
        <f t="shared" si="324"/>
        <v/>
      </c>
      <c r="C2148" s="90" t="str">
        <f t="shared" si="325"/>
        <v/>
      </c>
      <c r="D2148" s="89" t="str">
        <f t="shared" si="326"/>
        <v/>
      </c>
      <c r="E2148" s="91" t="str">
        <f t="shared" si="327"/>
        <v/>
      </c>
      <c r="F2148" s="92" t="str">
        <f t="shared" si="328"/>
        <v/>
      </c>
      <c r="G2148" s="212" t="str">
        <f t="shared" si="329"/>
        <v/>
      </c>
      <c r="H2148" s="92">
        <f>IF(OR(ERR=FALSE,AND(F2148="",G2148="")),0,IF($C$12="D",$H$13+SUM($F$14:F2148)-SUM($G$14:G2148),$H$13-SUM($F$14:F2148)+SUM($G$14:G2148)))</f>
        <v>0</v>
      </c>
      <c r="I2148" s="7"/>
    </row>
    <row r="2149" spans="1:9">
      <c r="A2149" s="89">
        <f t="shared" si="323"/>
        <v>2136</v>
      </c>
      <c r="B2149" s="185" t="str">
        <f t="shared" si="324"/>
        <v/>
      </c>
      <c r="C2149" s="90" t="str">
        <f t="shared" si="325"/>
        <v/>
      </c>
      <c r="D2149" s="89" t="str">
        <f t="shared" si="326"/>
        <v/>
      </c>
      <c r="E2149" s="91" t="str">
        <f t="shared" si="327"/>
        <v/>
      </c>
      <c r="F2149" s="92" t="str">
        <f t="shared" si="328"/>
        <v/>
      </c>
      <c r="G2149" s="212" t="str">
        <f t="shared" si="329"/>
        <v/>
      </c>
      <c r="H2149" s="92">
        <f>IF(OR(ERR=FALSE,AND(F2149="",G2149="")),0,IF($C$12="D",$H$13+SUM($F$14:F2149)-SUM($G$14:G2149),$H$13-SUM($F$14:F2149)+SUM($G$14:G2149)))</f>
        <v>0</v>
      </c>
      <c r="I2149" s="7"/>
    </row>
    <row r="2150" spans="1:9">
      <c r="A2150" s="89">
        <f t="shared" si="323"/>
        <v>2137</v>
      </c>
      <c r="B2150" s="185" t="str">
        <f t="shared" si="324"/>
        <v/>
      </c>
      <c r="C2150" s="90" t="str">
        <f t="shared" si="325"/>
        <v/>
      </c>
      <c r="D2150" s="89" t="str">
        <f t="shared" si="326"/>
        <v/>
      </c>
      <c r="E2150" s="91" t="str">
        <f t="shared" si="327"/>
        <v/>
      </c>
      <c r="F2150" s="92" t="str">
        <f t="shared" si="328"/>
        <v/>
      </c>
      <c r="G2150" s="212" t="str">
        <f t="shared" si="329"/>
        <v/>
      </c>
      <c r="H2150" s="92">
        <f>IF(OR(ERR=FALSE,AND(F2150="",G2150="")),0,IF($C$12="D",$H$13+SUM($F$14:F2150)-SUM($G$14:G2150),$H$13-SUM($F$14:F2150)+SUM($G$14:G2150)))</f>
        <v>0</v>
      </c>
      <c r="I2150" s="7"/>
    </row>
    <row r="2151" spans="1:9">
      <c r="A2151" s="89">
        <f t="shared" si="323"/>
        <v>2138</v>
      </c>
      <c r="B2151" s="185" t="str">
        <f t="shared" si="324"/>
        <v/>
      </c>
      <c r="C2151" s="90" t="str">
        <f t="shared" si="325"/>
        <v/>
      </c>
      <c r="D2151" s="89" t="str">
        <f t="shared" si="326"/>
        <v/>
      </c>
      <c r="E2151" s="91" t="str">
        <f t="shared" si="327"/>
        <v/>
      </c>
      <c r="F2151" s="92" t="str">
        <f t="shared" si="328"/>
        <v/>
      </c>
      <c r="G2151" s="212" t="str">
        <f t="shared" si="329"/>
        <v/>
      </c>
      <c r="H2151" s="92">
        <f>IF(OR(ERR=FALSE,AND(F2151="",G2151="")),0,IF($C$12="D",$H$13+SUM($F$14:F2151)-SUM($G$14:G2151),$H$13-SUM($F$14:F2151)+SUM($G$14:G2151)))</f>
        <v>0</v>
      </c>
      <c r="I2151" s="7"/>
    </row>
    <row r="2152" spans="1:9">
      <c r="A2152" s="89">
        <f t="shared" si="323"/>
        <v>2139</v>
      </c>
      <c r="B2152" s="185" t="str">
        <f t="shared" si="324"/>
        <v/>
      </c>
      <c r="C2152" s="90" t="str">
        <f t="shared" si="325"/>
        <v/>
      </c>
      <c r="D2152" s="89" t="str">
        <f t="shared" si="326"/>
        <v/>
      </c>
      <c r="E2152" s="91" t="str">
        <f t="shared" si="327"/>
        <v/>
      </c>
      <c r="F2152" s="92" t="str">
        <f t="shared" si="328"/>
        <v/>
      </c>
      <c r="G2152" s="212" t="str">
        <f t="shared" si="329"/>
        <v/>
      </c>
      <c r="H2152" s="92">
        <f>IF(OR(ERR=FALSE,AND(F2152="",G2152="")),0,IF($C$12="D",$H$13+SUM($F$14:F2152)-SUM($G$14:G2152),$H$13-SUM($F$14:F2152)+SUM($G$14:G2152)))</f>
        <v>0</v>
      </c>
      <c r="I2152" s="7"/>
    </row>
    <row r="2153" spans="1:9">
      <c r="A2153" s="89">
        <f t="shared" si="323"/>
        <v>2140</v>
      </c>
      <c r="B2153" s="185" t="str">
        <f t="shared" si="324"/>
        <v/>
      </c>
      <c r="C2153" s="90" t="str">
        <f t="shared" si="325"/>
        <v/>
      </c>
      <c r="D2153" s="89" t="str">
        <f t="shared" si="326"/>
        <v/>
      </c>
      <c r="E2153" s="91" t="str">
        <f t="shared" si="327"/>
        <v/>
      </c>
      <c r="F2153" s="92" t="str">
        <f t="shared" si="328"/>
        <v/>
      </c>
      <c r="G2153" s="212" t="str">
        <f t="shared" si="329"/>
        <v/>
      </c>
      <c r="H2153" s="92">
        <f>IF(OR(ERR=FALSE,AND(F2153="",G2153="")),0,IF($C$12="D",$H$13+SUM($F$14:F2153)-SUM($G$14:G2153),$H$13-SUM($F$14:F2153)+SUM($G$14:G2153)))</f>
        <v>0</v>
      </c>
      <c r="I2153" s="7"/>
    </row>
    <row r="2154" spans="1:9">
      <c r="A2154" s="89">
        <f t="shared" si="323"/>
        <v>2141</v>
      </c>
      <c r="B2154" s="185" t="str">
        <f t="shared" si="324"/>
        <v/>
      </c>
      <c r="C2154" s="90" t="str">
        <f t="shared" si="325"/>
        <v/>
      </c>
      <c r="D2154" s="89" t="str">
        <f t="shared" si="326"/>
        <v/>
      </c>
      <c r="E2154" s="91" t="str">
        <f t="shared" si="327"/>
        <v/>
      </c>
      <c r="F2154" s="92" t="str">
        <f t="shared" si="328"/>
        <v/>
      </c>
      <c r="G2154" s="212" t="str">
        <f t="shared" si="329"/>
        <v/>
      </c>
      <c r="H2154" s="92">
        <f>IF(OR(ERR=FALSE,AND(F2154="",G2154="")),0,IF($C$12="D",$H$13+SUM($F$14:F2154)-SUM($G$14:G2154),$H$13-SUM($F$14:F2154)+SUM($G$14:G2154)))</f>
        <v>0</v>
      </c>
      <c r="I2154" s="7"/>
    </row>
    <row r="2155" spans="1:9">
      <c r="A2155" s="89">
        <f t="shared" si="323"/>
        <v>2142</v>
      </c>
      <c r="B2155" s="185" t="str">
        <f t="shared" si="324"/>
        <v/>
      </c>
      <c r="C2155" s="90" t="str">
        <f t="shared" si="325"/>
        <v/>
      </c>
      <c r="D2155" s="89" t="str">
        <f t="shared" si="326"/>
        <v/>
      </c>
      <c r="E2155" s="91" t="str">
        <f t="shared" si="327"/>
        <v/>
      </c>
      <c r="F2155" s="92" t="str">
        <f t="shared" si="328"/>
        <v/>
      </c>
      <c r="G2155" s="212" t="str">
        <f t="shared" si="329"/>
        <v/>
      </c>
      <c r="H2155" s="92">
        <f>IF(OR(ERR=FALSE,AND(F2155="",G2155="")),0,IF($C$12="D",$H$13+SUM($F$14:F2155)-SUM($G$14:G2155),$H$13-SUM($F$14:F2155)+SUM($G$14:G2155)))</f>
        <v>0</v>
      </c>
      <c r="I2155" s="7"/>
    </row>
    <row r="2156" spans="1:9">
      <c r="A2156" s="89">
        <f t="shared" si="323"/>
        <v>2143</v>
      </c>
      <c r="B2156" s="185" t="str">
        <f t="shared" ref="B2156:B2171" si="330">IF(ISERROR(VLOOKUP(A2156&amp;H$9,JU_AKUN,6,FALSE)=TRUE),"",VLOOKUP(A2156&amp;H$9,JU_AKUN,6,FALSE))</f>
        <v/>
      </c>
      <c r="C2156" s="90" t="str">
        <f t="shared" ref="C2156:C2171" si="331">IF(ISERROR(VLOOKUP(A2156&amp;H$9,JU_AKUN,7,FALSE)=TRUE),"",VLOOKUP(A2156&amp;H$9,JU_AKUN,7,FALSE))</f>
        <v/>
      </c>
      <c r="D2156" s="89" t="str">
        <f t="shared" ref="D2156:D2171" si="332">IF(ISERROR(VLOOKUP(A2156&amp;H$9,JU_AKUN,8,FALSE)=TRUE),"",VLOOKUP(A2156&amp;H$9,JU_AKUN,8,FALSE))</f>
        <v/>
      </c>
      <c r="E2156" s="91" t="str">
        <f t="shared" ref="E2156:E2171" si="333">IF(ISERROR(VLOOKUP(A2156&amp;H$9,JU_AKUN,9,FALSE)=TRUE),"",VLOOKUP(A2156&amp;H$9,JU_AKUN,9,FALSE))</f>
        <v/>
      </c>
      <c r="F2156" s="92" t="str">
        <f t="shared" ref="F2156:F2171" si="334">IF(ISERROR(VLOOKUP(A2156&amp;H$9,JU_AKUN,14,FALSE)=TRUE),"",VLOOKUP(A2156&amp;H$9,JU_AKUN,14,FALSE))</f>
        <v/>
      </c>
      <c r="G2156" s="212" t="str">
        <f t="shared" ref="G2156:G2171" si="335">IF(ISERROR(VLOOKUP(A2156&amp;H$9,JU_AKUN,15,FALSE)=TRUE),"",VLOOKUP(A2156&amp;H$9,JU_AKUN,15,FALSE))</f>
        <v/>
      </c>
      <c r="H2156" s="92">
        <f>IF(OR(ERR=FALSE,AND(F2156="",G2156="")),0,IF($C$12="D",$H$13+SUM($F$14:F2156)-SUM($G$14:G2156),$H$13-SUM($F$14:F2156)+SUM($G$14:G2156)))</f>
        <v>0</v>
      </c>
      <c r="I2156" s="7"/>
    </row>
    <row r="2157" spans="1:9">
      <c r="A2157" s="89">
        <f t="shared" si="323"/>
        <v>2144</v>
      </c>
      <c r="B2157" s="185" t="str">
        <f t="shared" si="330"/>
        <v/>
      </c>
      <c r="C2157" s="90" t="str">
        <f t="shared" si="331"/>
        <v/>
      </c>
      <c r="D2157" s="89" t="str">
        <f t="shared" si="332"/>
        <v/>
      </c>
      <c r="E2157" s="91" t="str">
        <f t="shared" si="333"/>
        <v/>
      </c>
      <c r="F2157" s="92" t="str">
        <f t="shared" si="334"/>
        <v/>
      </c>
      <c r="G2157" s="212" t="str">
        <f t="shared" si="335"/>
        <v/>
      </c>
      <c r="H2157" s="92">
        <f>IF(OR(ERR=FALSE,AND(F2157="",G2157="")),0,IF($C$12="D",$H$13+SUM($F$14:F2157)-SUM($G$14:G2157),$H$13-SUM($F$14:F2157)+SUM($G$14:G2157)))</f>
        <v>0</v>
      </c>
      <c r="I2157" s="7"/>
    </row>
    <row r="2158" spans="1:9">
      <c r="A2158" s="89">
        <f t="shared" si="323"/>
        <v>2145</v>
      </c>
      <c r="B2158" s="185" t="str">
        <f t="shared" si="330"/>
        <v/>
      </c>
      <c r="C2158" s="90" t="str">
        <f t="shared" si="331"/>
        <v/>
      </c>
      <c r="D2158" s="89" t="str">
        <f t="shared" si="332"/>
        <v/>
      </c>
      <c r="E2158" s="91" t="str">
        <f t="shared" si="333"/>
        <v/>
      </c>
      <c r="F2158" s="92" t="str">
        <f t="shared" si="334"/>
        <v/>
      </c>
      <c r="G2158" s="212" t="str">
        <f t="shared" si="335"/>
        <v/>
      </c>
      <c r="H2158" s="92">
        <f>IF(OR(ERR=FALSE,AND(F2158="",G2158="")),0,IF($C$12="D",$H$13+SUM($F$14:F2158)-SUM($G$14:G2158),$H$13-SUM($F$14:F2158)+SUM($G$14:G2158)))</f>
        <v>0</v>
      </c>
      <c r="I2158" s="7"/>
    </row>
    <row r="2159" spans="1:9">
      <c r="A2159" s="89">
        <f t="shared" si="323"/>
        <v>2146</v>
      </c>
      <c r="B2159" s="185" t="str">
        <f t="shared" si="330"/>
        <v/>
      </c>
      <c r="C2159" s="90" t="str">
        <f t="shared" si="331"/>
        <v/>
      </c>
      <c r="D2159" s="89" t="str">
        <f t="shared" si="332"/>
        <v/>
      </c>
      <c r="E2159" s="91" t="str">
        <f t="shared" si="333"/>
        <v/>
      </c>
      <c r="F2159" s="92" t="str">
        <f t="shared" si="334"/>
        <v/>
      </c>
      <c r="G2159" s="212" t="str">
        <f t="shared" si="335"/>
        <v/>
      </c>
      <c r="H2159" s="92">
        <f>IF(OR(ERR=FALSE,AND(F2159="",G2159="")),0,IF($C$12="D",$H$13+SUM($F$14:F2159)-SUM($G$14:G2159),$H$13-SUM($F$14:F2159)+SUM($G$14:G2159)))</f>
        <v>0</v>
      </c>
      <c r="I2159" s="7"/>
    </row>
    <row r="2160" spans="1:9">
      <c r="A2160" s="89">
        <f t="shared" si="323"/>
        <v>2147</v>
      </c>
      <c r="B2160" s="185" t="str">
        <f t="shared" si="330"/>
        <v/>
      </c>
      <c r="C2160" s="90" t="str">
        <f t="shared" si="331"/>
        <v/>
      </c>
      <c r="D2160" s="89" t="str">
        <f t="shared" si="332"/>
        <v/>
      </c>
      <c r="E2160" s="91" t="str">
        <f t="shared" si="333"/>
        <v/>
      </c>
      <c r="F2160" s="92" t="str">
        <f t="shared" si="334"/>
        <v/>
      </c>
      <c r="G2160" s="212" t="str">
        <f t="shared" si="335"/>
        <v/>
      </c>
      <c r="H2160" s="92">
        <f>IF(OR(ERR=FALSE,AND(F2160="",G2160="")),0,IF($C$12="D",$H$13+SUM($F$14:F2160)-SUM($G$14:G2160),$H$13-SUM($F$14:F2160)+SUM($G$14:G2160)))</f>
        <v>0</v>
      </c>
      <c r="I2160" s="7"/>
    </row>
    <row r="2161" spans="1:9">
      <c r="A2161" s="89">
        <f t="shared" si="323"/>
        <v>2148</v>
      </c>
      <c r="B2161" s="185" t="str">
        <f t="shared" si="330"/>
        <v/>
      </c>
      <c r="C2161" s="90" t="str">
        <f t="shared" si="331"/>
        <v/>
      </c>
      <c r="D2161" s="89" t="str">
        <f t="shared" si="332"/>
        <v/>
      </c>
      <c r="E2161" s="91" t="str">
        <f t="shared" si="333"/>
        <v/>
      </c>
      <c r="F2161" s="92" t="str">
        <f t="shared" si="334"/>
        <v/>
      </c>
      <c r="G2161" s="212" t="str">
        <f t="shared" si="335"/>
        <v/>
      </c>
      <c r="H2161" s="92">
        <f>IF(OR(ERR=FALSE,AND(F2161="",G2161="")),0,IF($C$12="D",$H$13+SUM($F$14:F2161)-SUM($G$14:G2161),$H$13-SUM($F$14:F2161)+SUM($G$14:G2161)))</f>
        <v>0</v>
      </c>
      <c r="I2161" s="7"/>
    </row>
    <row r="2162" spans="1:9">
      <c r="A2162" s="89">
        <f t="shared" si="323"/>
        <v>2149</v>
      </c>
      <c r="B2162" s="185" t="str">
        <f t="shared" si="330"/>
        <v/>
      </c>
      <c r="C2162" s="90" t="str">
        <f t="shared" si="331"/>
        <v/>
      </c>
      <c r="D2162" s="89" t="str">
        <f t="shared" si="332"/>
        <v/>
      </c>
      <c r="E2162" s="91" t="str">
        <f t="shared" si="333"/>
        <v/>
      </c>
      <c r="F2162" s="92" t="str">
        <f t="shared" si="334"/>
        <v/>
      </c>
      <c r="G2162" s="212" t="str">
        <f t="shared" si="335"/>
        <v/>
      </c>
      <c r="H2162" s="92">
        <f>IF(OR(ERR=FALSE,AND(F2162="",G2162="")),0,IF($C$12="D",$H$13+SUM($F$14:F2162)-SUM($G$14:G2162),$H$13-SUM($F$14:F2162)+SUM($G$14:G2162)))</f>
        <v>0</v>
      </c>
      <c r="I2162" s="7"/>
    </row>
    <row r="2163" spans="1:9">
      <c r="A2163" s="89">
        <f t="shared" si="323"/>
        <v>2150</v>
      </c>
      <c r="B2163" s="185" t="str">
        <f t="shared" si="330"/>
        <v/>
      </c>
      <c r="C2163" s="90" t="str">
        <f t="shared" si="331"/>
        <v/>
      </c>
      <c r="D2163" s="89" t="str">
        <f t="shared" si="332"/>
        <v/>
      </c>
      <c r="E2163" s="91" t="str">
        <f t="shared" si="333"/>
        <v/>
      </c>
      <c r="F2163" s="92" t="str">
        <f t="shared" si="334"/>
        <v/>
      </c>
      <c r="G2163" s="212" t="str">
        <f t="shared" si="335"/>
        <v/>
      </c>
      <c r="H2163" s="92">
        <f>IF(OR(ERR=FALSE,AND(F2163="",G2163="")),0,IF($C$12="D",$H$13+SUM($F$14:F2163)-SUM($G$14:G2163),$H$13-SUM($F$14:F2163)+SUM($G$14:G2163)))</f>
        <v>0</v>
      </c>
      <c r="I2163" s="7"/>
    </row>
    <row r="2164" spans="1:9">
      <c r="A2164" s="89">
        <f t="shared" si="323"/>
        <v>2151</v>
      </c>
      <c r="B2164" s="185" t="str">
        <f t="shared" si="330"/>
        <v/>
      </c>
      <c r="C2164" s="90" t="str">
        <f t="shared" si="331"/>
        <v/>
      </c>
      <c r="D2164" s="89" t="str">
        <f t="shared" si="332"/>
        <v/>
      </c>
      <c r="E2164" s="91" t="str">
        <f t="shared" si="333"/>
        <v/>
      </c>
      <c r="F2164" s="92" t="str">
        <f t="shared" si="334"/>
        <v/>
      </c>
      <c r="G2164" s="212" t="str">
        <f t="shared" si="335"/>
        <v/>
      </c>
      <c r="H2164" s="92">
        <f>IF(OR(ERR=FALSE,AND(F2164="",G2164="")),0,IF($C$12="D",$H$13+SUM($F$14:F2164)-SUM($G$14:G2164),$H$13-SUM($F$14:F2164)+SUM($G$14:G2164)))</f>
        <v>0</v>
      </c>
      <c r="I2164" s="7"/>
    </row>
    <row r="2165" spans="1:9">
      <c r="A2165" s="89">
        <f t="shared" si="323"/>
        <v>2152</v>
      </c>
      <c r="B2165" s="185" t="str">
        <f t="shared" si="330"/>
        <v/>
      </c>
      <c r="C2165" s="90" t="str">
        <f t="shared" si="331"/>
        <v/>
      </c>
      <c r="D2165" s="89" t="str">
        <f t="shared" si="332"/>
        <v/>
      </c>
      <c r="E2165" s="91" t="str">
        <f t="shared" si="333"/>
        <v/>
      </c>
      <c r="F2165" s="92" t="str">
        <f t="shared" si="334"/>
        <v/>
      </c>
      <c r="G2165" s="212" t="str">
        <f t="shared" si="335"/>
        <v/>
      </c>
      <c r="H2165" s="92">
        <f>IF(OR(ERR=FALSE,AND(F2165="",G2165="")),0,IF($C$12="D",$H$13+SUM($F$14:F2165)-SUM($G$14:G2165),$H$13-SUM($F$14:F2165)+SUM($G$14:G2165)))</f>
        <v>0</v>
      </c>
      <c r="I2165" s="7"/>
    </row>
    <row r="2166" spans="1:9">
      <c r="A2166" s="89">
        <f t="shared" si="323"/>
        <v>2153</v>
      </c>
      <c r="B2166" s="185" t="str">
        <f t="shared" si="330"/>
        <v/>
      </c>
      <c r="C2166" s="90" t="str">
        <f t="shared" si="331"/>
        <v/>
      </c>
      <c r="D2166" s="89" t="str">
        <f t="shared" si="332"/>
        <v/>
      </c>
      <c r="E2166" s="91" t="str">
        <f t="shared" si="333"/>
        <v/>
      </c>
      <c r="F2166" s="92" t="str">
        <f t="shared" si="334"/>
        <v/>
      </c>
      <c r="G2166" s="212" t="str">
        <f t="shared" si="335"/>
        <v/>
      </c>
      <c r="H2166" s="92">
        <f>IF(OR(ERR=FALSE,AND(F2166="",G2166="")),0,IF($C$12="D",$H$13+SUM($F$14:F2166)-SUM($G$14:G2166),$H$13-SUM($F$14:F2166)+SUM($G$14:G2166)))</f>
        <v>0</v>
      </c>
      <c r="I2166" s="7"/>
    </row>
    <row r="2167" spans="1:9">
      <c r="A2167" s="89">
        <f t="shared" si="323"/>
        <v>2154</v>
      </c>
      <c r="B2167" s="185" t="str">
        <f t="shared" si="330"/>
        <v/>
      </c>
      <c r="C2167" s="90" t="str">
        <f t="shared" si="331"/>
        <v/>
      </c>
      <c r="D2167" s="89" t="str">
        <f t="shared" si="332"/>
        <v/>
      </c>
      <c r="E2167" s="91" t="str">
        <f t="shared" si="333"/>
        <v/>
      </c>
      <c r="F2167" s="92" t="str">
        <f t="shared" si="334"/>
        <v/>
      </c>
      <c r="G2167" s="212" t="str">
        <f t="shared" si="335"/>
        <v/>
      </c>
      <c r="H2167" s="92">
        <f>IF(OR(ERR=FALSE,AND(F2167="",G2167="")),0,IF($C$12="D",$H$13+SUM($F$14:F2167)-SUM($G$14:G2167),$H$13-SUM($F$14:F2167)+SUM($G$14:G2167)))</f>
        <v>0</v>
      </c>
      <c r="I2167" s="7"/>
    </row>
    <row r="2168" spans="1:9">
      <c r="A2168" s="89">
        <f t="shared" si="323"/>
        <v>2155</v>
      </c>
      <c r="B2168" s="185" t="str">
        <f t="shared" si="330"/>
        <v/>
      </c>
      <c r="C2168" s="90" t="str">
        <f t="shared" si="331"/>
        <v/>
      </c>
      <c r="D2168" s="89" t="str">
        <f t="shared" si="332"/>
        <v/>
      </c>
      <c r="E2168" s="91" t="str">
        <f t="shared" si="333"/>
        <v/>
      </c>
      <c r="F2168" s="92" t="str">
        <f t="shared" si="334"/>
        <v/>
      </c>
      <c r="G2168" s="212" t="str">
        <f t="shared" si="335"/>
        <v/>
      </c>
      <c r="H2168" s="92">
        <f>IF(OR(ERR=FALSE,AND(F2168="",G2168="")),0,IF($C$12="D",$H$13+SUM($F$14:F2168)-SUM($G$14:G2168),$H$13-SUM($F$14:F2168)+SUM($G$14:G2168)))</f>
        <v>0</v>
      </c>
      <c r="I2168" s="7"/>
    </row>
    <row r="2169" spans="1:9">
      <c r="A2169" s="89">
        <f t="shared" si="323"/>
        <v>2156</v>
      </c>
      <c r="B2169" s="185" t="str">
        <f t="shared" si="330"/>
        <v/>
      </c>
      <c r="C2169" s="90" t="str">
        <f t="shared" si="331"/>
        <v/>
      </c>
      <c r="D2169" s="89" t="str">
        <f t="shared" si="332"/>
        <v/>
      </c>
      <c r="E2169" s="91" t="str">
        <f t="shared" si="333"/>
        <v/>
      </c>
      <c r="F2169" s="92" t="str">
        <f t="shared" si="334"/>
        <v/>
      </c>
      <c r="G2169" s="212" t="str">
        <f t="shared" si="335"/>
        <v/>
      </c>
      <c r="H2169" s="92">
        <f>IF(OR(ERR=FALSE,AND(F2169="",G2169="")),0,IF($C$12="D",$H$13+SUM($F$14:F2169)-SUM($G$14:G2169),$H$13-SUM($F$14:F2169)+SUM($G$14:G2169)))</f>
        <v>0</v>
      </c>
      <c r="I2169" s="7"/>
    </row>
    <row r="2170" spans="1:9">
      <c r="A2170" s="89">
        <f t="shared" si="323"/>
        <v>2157</v>
      </c>
      <c r="B2170" s="185" t="str">
        <f t="shared" si="330"/>
        <v/>
      </c>
      <c r="C2170" s="90" t="str">
        <f t="shared" si="331"/>
        <v/>
      </c>
      <c r="D2170" s="89" t="str">
        <f t="shared" si="332"/>
        <v/>
      </c>
      <c r="E2170" s="91" t="str">
        <f t="shared" si="333"/>
        <v/>
      </c>
      <c r="F2170" s="92" t="str">
        <f t="shared" si="334"/>
        <v/>
      </c>
      <c r="G2170" s="212" t="str">
        <f t="shared" si="335"/>
        <v/>
      </c>
      <c r="H2170" s="92">
        <f>IF(OR(ERR=FALSE,AND(F2170="",G2170="")),0,IF($C$12="D",$H$13+SUM($F$14:F2170)-SUM($G$14:G2170),$H$13-SUM($F$14:F2170)+SUM($G$14:G2170)))</f>
        <v>0</v>
      </c>
      <c r="I2170" s="7"/>
    </row>
    <row r="2171" spans="1:9">
      <c r="A2171" s="89">
        <f t="shared" si="323"/>
        <v>2158</v>
      </c>
      <c r="B2171" s="185" t="str">
        <f t="shared" si="330"/>
        <v/>
      </c>
      <c r="C2171" s="90" t="str">
        <f t="shared" si="331"/>
        <v/>
      </c>
      <c r="D2171" s="89" t="str">
        <f t="shared" si="332"/>
        <v/>
      </c>
      <c r="E2171" s="91" t="str">
        <f t="shared" si="333"/>
        <v/>
      </c>
      <c r="F2171" s="92" t="str">
        <f t="shared" si="334"/>
        <v/>
      </c>
      <c r="G2171" s="212" t="str">
        <f t="shared" si="335"/>
        <v/>
      </c>
      <c r="H2171" s="92">
        <f>IF(OR(ERR=FALSE,AND(F2171="",G2171="")),0,IF($C$12="D",$H$13+SUM($F$14:F2171)-SUM($G$14:G2171),$H$13-SUM($F$14:F2171)+SUM($G$14:G2171)))</f>
        <v>0</v>
      </c>
      <c r="I2171" s="7"/>
    </row>
    <row r="2172" spans="1:9">
      <c r="A2172" s="89">
        <f t="shared" si="323"/>
        <v>2159</v>
      </c>
      <c r="B2172" s="185" t="str">
        <f t="shared" ref="B2172:B2191" si="336">IF(ISERROR(VLOOKUP(A2172&amp;H$9,JU_AKUN,6,FALSE)=TRUE),"",VLOOKUP(A2172&amp;H$9,JU_AKUN,6,FALSE))</f>
        <v/>
      </c>
      <c r="C2172" s="90" t="str">
        <f t="shared" ref="C2172:C2191" si="337">IF(ISERROR(VLOOKUP(A2172&amp;H$9,JU_AKUN,7,FALSE)=TRUE),"",VLOOKUP(A2172&amp;H$9,JU_AKUN,7,FALSE))</f>
        <v/>
      </c>
      <c r="D2172" s="89" t="str">
        <f t="shared" ref="D2172:D2191" si="338">IF(ISERROR(VLOOKUP(A2172&amp;H$9,JU_AKUN,8,FALSE)=TRUE),"",VLOOKUP(A2172&amp;H$9,JU_AKUN,8,FALSE))</f>
        <v/>
      </c>
      <c r="E2172" s="91" t="str">
        <f t="shared" ref="E2172:E2191" si="339">IF(ISERROR(VLOOKUP(A2172&amp;H$9,JU_AKUN,9,FALSE)=TRUE),"",VLOOKUP(A2172&amp;H$9,JU_AKUN,9,FALSE))</f>
        <v/>
      </c>
      <c r="F2172" s="92" t="str">
        <f t="shared" ref="F2172:F2191" si="340">IF(ISERROR(VLOOKUP(A2172&amp;H$9,JU_AKUN,14,FALSE)=TRUE),"",VLOOKUP(A2172&amp;H$9,JU_AKUN,14,FALSE))</f>
        <v/>
      </c>
      <c r="G2172" s="212" t="str">
        <f t="shared" ref="G2172:G2191" si="341">IF(ISERROR(VLOOKUP(A2172&amp;H$9,JU_AKUN,15,FALSE)=TRUE),"",VLOOKUP(A2172&amp;H$9,JU_AKUN,15,FALSE))</f>
        <v/>
      </c>
      <c r="H2172" s="92">
        <f>IF(OR(ERR=FALSE,AND(F2172="",G2172="")),0,IF($C$12="D",$H$13+SUM($F$14:F2172)-SUM($G$14:G2172),$H$13-SUM($F$14:F2172)+SUM($G$14:G2172)))</f>
        <v>0</v>
      </c>
      <c r="I2172" s="7"/>
    </row>
    <row r="2173" spans="1:9">
      <c r="A2173" s="89">
        <f t="shared" ref="A2173:A2236" si="342">A2172+1</f>
        <v>2160</v>
      </c>
      <c r="B2173" s="185" t="str">
        <f t="shared" si="336"/>
        <v/>
      </c>
      <c r="C2173" s="90" t="str">
        <f t="shared" si="337"/>
        <v/>
      </c>
      <c r="D2173" s="89" t="str">
        <f t="shared" si="338"/>
        <v/>
      </c>
      <c r="E2173" s="91" t="str">
        <f t="shared" si="339"/>
        <v/>
      </c>
      <c r="F2173" s="92" t="str">
        <f t="shared" si="340"/>
        <v/>
      </c>
      <c r="G2173" s="212" t="str">
        <f t="shared" si="341"/>
        <v/>
      </c>
      <c r="H2173" s="92">
        <f>IF(OR(ERR=FALSE,AND(F2173="",G2173="")),0,IF($C$12="D",$H$13+SUM($F$14:F2173)-SUM($G$14:G2173),$H$13-SUM($F$14:F2173)+SUM($G$14:G2173)))</f>
        <v>0</v>
      </c>
      <c r="I2173" s="7"/>
    </row>
    <row r="2174" spans="1:9">
      <c r="A2174" s="89">
        <f t="shared" si="342"/>
        <v>2161</v>
      </c>
      <c r="B2174" s="185" t="str">
        <f t="shared" si="336"/>
        <v/>
      </c>
      <c r="C2174" s="90" t="str">
        <f t="shared" si="337"/>
        <v/>
      </c>
      <c r="D2174" s="89" t="str">
        <f t="shared" si="338"/>
        <v/>
      </c>
      <c r="E2174" s="91" t="str">
        <f t="shared" si="339"/>
        <v/>
      </c>
      <c r="F2174" s="92" t="str">
        <f t="shared" si="340"/>
        <v/>
      </c>
      <c r="G2174" s="212" t="str">
        <f t="shared" si="341"/>
        <v/>
      </c>
      <c r="H2174" s="92">
        <f>IF(OR(ERR=FALSE,AND(F2174="",G2174="")),0,IF($C$12="D",$H$13+SUM($F$14:F2174)-SUM($G$14:G2174),$H$13-SUM($F$14:F2174)+SUM($G$14:G2174)))</f>
        <v>0</v>
      </c>
      <c r="I2174" s="7"/>
    </row>
    <row r="2175" spans="1:9">
      <c r="A2175" s="89">
        <f t="shared" si="342"/>
        <v>2162</v>
      </c>
      <c r="B2175" s="185" t="str">
        <f t="shared" si="336"/>
        <v/>
      </c>
      <c r="C2175" s="90" t="str">
        <f t="shared" si="337"/>
        <v/>
      </c>
      <c r="D2175" s="89" t="str">
        <f t="shared" si="338"/>
        <v/>
      </c>
      <c r="E2175" s="91" t="str">
        <f t="shared" si="339"/>
        <v/>
      </c>
      <c r="F2175" s="92" t="str">
        <f t="shared" si="340"/>
        <v/>
      </c>
      <c r="G2175" s="212" t="str">
        <f t="shared" si="341"/>
        <v/>
      </c>
      <c r="H2175" s="92">
        <f>IF(OR(ERR=FALSE,AND(F2175="",G2175="")),0,IF($C$12="D",$H$13+SUM($F$14:F2175)-SUM($G$14:G2175),$H$13-SUM($F$14:F2175)+SUM($G$14:G2175)))</f>
        <v>0</v>
      </c>
      <c r="I2175" s="7"/>
    </row>
    <row r="2176" spans="1:9">
      <c r="A2176" s="89">
        <f t="shared" si="342"/>
        <v>2163</v>
      </c>
      <c r="B2176" s="185" t="str">
        <f t="shared" si="336"/>
        <v/>
      </c>
      <c r="C2176" s="90" t="str">
        <f t="shared" si="337"/>
        <v/>
      </c>
      <c r="D2176" s="89" t="str">
        <f t="shared" si="338"/>
        <v/>
      </c>
      <c r="E2176" s="91" t="str">
        <f t="shared" si="339"/>
        <v/>
      </c>
      <c r="F2176" s="92" t="str">
        <f t="shared" si="340"/>
        <v/>
      </c>
      <c r="G2176" s="212" t="str">
        <f t="shared" si="341"/>
        <v/>
      </c>
      <c r="H2176" s="92">
        <f>IF(OR(ERR=FALSE,AND(F2176="",G2176="")),0,IF($C$12="D",$H$13+SUM($F$14:F2176)-SUM($G$14:G2176),$H$13-SUM($F$14:F2176)+SUM($G$14:G2176)))</f>
        <v>0</v>
      </c>
      <c r="I2176" s="7"/>
    </row>
    <row r="2177" spans="1:9">
      <c r="A2177" s="89">
        <f t="shared" si="342"/>
        <v>2164</v>
      </c>
      <c r="B2177" s="185" t="str">
        <f t="shared" si="336"/>
        <v/>
      </c>
      <c r="C2177" s="90" t="str">
        <f t="shared" si="337"/>
        <v/>
      </c>
      <c r="D2177" s="89" t="str">
        <f t="shared" si="338"/>
        <v/>
      </c>
      <c r="E2177" s="91" t="str">
        <f t="shared" si="339"/>
        <v/>
      </c>
      <c r="F2177" s="92" t="str">
        <f t="shared" si="340"/>
        <v/>
      </c>
      <c r="G2177" s="212" t="str">
        <f t="shared" si="341"/>
        <v/>
      </c>
      <c r="H2177" s="92">
        <f>IF(OR(ERR=FALSE,AND(F2177="",G2177="")),0,IF($C$12="D",$H$13+SUM($F$14:F2177)-SUM($G$14:G2177),$H$13-SUM($F$14:F2177)+SUM($G$14:G2177)))</f>
        <v>0</v>
      </c>
      <c r="I2177" s="7"/>
    </row>
    <row r="2178" spans="1:9">
      <c r="A2178" s="89">
        <f t="shared" si="342"/>
        <v>2165</v>
      </c>
      <c r="B2178" s="185" t="str">
        <f t="shared" si="336"/>
        <v/>
      </c>
      <c r="C2178" s="90" t="str">
        <f t="shared" si="337"/>
        <v/>
      </c>
      <c r="D2178" s="89" t="str">
        <f t="shared" si="338"/>
        <v/>
      </c>
      <c r="E2178" s="91" t="str">
        <f t="shared" si="339"/>
        <v/>
      </c>
      <c r="F2178" s="92" t="str">
        <f t="shared" si="340"/>
        <v/>
      </c>
      <c r="G2178" s="212" t="str">
        <f t="shared" si="341"/>
        <v/>
      </c>
      <c r="H2178" s="92">
        <f>IF(OR(ERR=FALSE,AND(F2178="",G2178="")),0,IF($C$12="D",$H$13+SUM($F$14:F2178)-SUM($G$14:G2178),$H$13-SUM($F$14:F2178)+SUM($G$14:G2178)))</f>
        <v>0</v>
      </c>
      <c r="I2178" s="7"/>
    </row>
    <row r="2179" spans="1:9">
      <c r="A2179" s="89">
        <f t="shared" si="342"/>
        <v>2166</v>
      </c>
      <c r="B2179" s="185" t="str">
        <f t="shared" si="336"/>
        <v/>
      </c>
      <c r="C2179" s="90" t="str">
        <f t="shared" si="337"/>
        <v/>
      </c>
      <c r="D2179" s="89" t="str">
        <f t="shared" si="338"/>
        <v/>
      </c>
      <c r="E2179" s="91" t="str">
        <f t="shared" si="339"/>
        <v/>
      </c>
      <c r="F2179" s="92" t="str">
        <f t="shared" si="340"/>
        <v/>
      </c>
      <c r="G2179" s="212" t="str">
        <f t="shared" si="341"/>
        <v/>
      </c>
      <c r="H2179" s="92">
        <f>IF(OR(ERR=FALSE,AND(F2179="",G2179="")),0,IF($C$12="D",$H$13+SUM($F$14:F2179)-SUM($G$14:G2179),$H$13-SUM($F$14:F2179)+SUM($G$14:G2179)))</f>
        <v>0</v>
      </c>
      <c r="I2179" s="7"/>
    </row>
    <row r="2180" spans="1:9">
      <c r="A2180" s="89">
        <f t="shared" si="342"/>
        <v>2167</v>
      </c>
      <c r="B2180" s="185" t="str">
        <f t="shared" si="336"/>
        <v/>
      </c>
      <c r="C2180" s="90" t="str">
        <f t="shared" si="337"/>
        <v/>
      </c>
      <c r="D2180" s="89" t="str">
        <f t="shared" si="338"/>
        <v/>
      </c>
      <c r="E2180" s="91" t="str">
        <f t="shared" si="339"/>
        <v/>
      </c>
      <c r="F2180" s="92" t="str">
        <f t="shared" si="340"/>
        <v/>
      </c>
      <c r="G2180" s="212" t="str">
        <f t="shared" si="341"/>
        <v/>
      </c>
      <c r="H2180" s="92">
        <f>IF(OR(ERR=FALSE,AND(F2180="",G2180="")),0,IF($C$12="D",$H$13+SUM($F$14:F2180)-SUM($G$14:G2180),$H$13-SUM($F$14:F2180)+SUM($G$14:G2180)))</f>
        <v>0</v>
      </c>
      <c r="I2180" s="7"/>
    </row>
    <row r="2181" spans="1:9">
      <c r="A2181" s="89">
        <f t="shared" si="342"/>
        <v>2168</v>
      </c>
      <c r="B2181" s="185" t="str">
        <f t="shared" si="336"/>
        <v/>
      </c>
      <c r="C2181" s="90" t="str">
        <f t="shared" si="337"/>
        <v/>
      </c>
      <c r="D2181" s="89" t="str">
        <f t="shared" si="338"/>
        <v/>
      </c>
      <c r="E2181" s="91" t="str">
        <f t="shared" si="339"/>
        <v/>
      </c>
      <c r="F2181" s="92" t="str">
        <f t="shared" si="340"/>
        <v/>
      </c>
      <c r="G2181" s="212" t="str">
        <f t="shared" si="341"/>
        <v/>
      </c>
      <c r="H2181" s="92">
        <f>IF(OR(ERR=FALSE,AND(F2181="",G2181="")),0,IF($C$12="D",$H$13+SUM($F$14:F2181)-SUM($G$14:G2181),$H$13-SUM($F$14:F2181)+SUM($G$14:G2181)))</f>
        <v>0</v>
      </c>
      <c r="I2181" s="7"/>
    </row>
    <row r="2182" spans="1:9">
      <c r="A2182" s="89">
        <f t="shared" si="342"/>
        <v>2169</v>
      </c>
      <c r="B2182" s="185" t="str">
        <f t="shared" si="336"/>
        <v/>
      </c>
      <c r="C2182" s="90" t="str">
        <f t="shared" si="337"/>
        <v/>
      </c>
      <c r="D2182" s="89" t="str">
        <f t="shared" si="338"/>
        <v/>
      </c>
      <c r="E2182" s="91" t="str">
        <f t="shared" si="339"/>
        <v/>
      </c>
      <c r="F2182" s="92" t="str">
        <f t="shared" si="340"/>
        <v/>
      </c>
      <c r="G2182" s="212" t="str">
        <f t="shared" si="341"/>
        <v/>
      </c>
      <c r="H2182" s="92">
        <f>IF(OR(ERR=FALSE,AND(F2182="",G2182="")),0,IF($C$12="D",$H$13+SUM($F$14:F2182)-SUM($G$14:G2182),$H$13-SUM($F$14:F2182)+SUM($G$14:G2182)))</f>
        <v>0</v>
      </c>
      <c r="I2182" s="7"/>
    </row>
    <row r="2183" spans="1:9">
      <c r="A2183" s="89">
        <f t="shared" si="342"/>
        <v>2170</v>
      </c>
      <c r="B2183" s="185" t="str">
        <f t="shared" si="336"/>
        <v/>
      </c>
      <c r="C2183" s="90" t="str">
        <f t="shared" si="337"/>
        <v/>
      </c>
      <c r="D2183" s="89" t="str">
        <f t="shared" si="338"/>
        <v/>
      </c>
      <c r="E2183" s="91" t="str">
        <f t="shared" si="339"/>
        <v/>
      </c>
      <c r="F2183" s="92" t="str">
        <f t="shared" si="340"/>
        <v/>
      </c>
      <c r="G2183" s="212" t="str">
        <f t="shared" si="341"/>
        <v/>
      </c>
      <c r="H2183" s="92">
        <f>IF(OR(ERR=FALSE,AND(F2183="",G2183="")),0,IF($C$12="D",$H$13+SUM($F$14:F2183)-SUM($G$14:G2183),$H$13-SUM($F$14:F2183)+SUM($G$14:G2183)))</f>
        <v>0</v>
      </c>
      <c r="I2183" s="7"/>
    </row>
    <row r="2184" spans="1:9">
      <c r="A2184" s="89">
        <f t="shared" si="342"/>
        <v>2171</v>
      </c>
      <c r="B2184" s="185" t="str">
        <f t="shared" si="336"/>
        <v/>
      </c>
      <c r="C2184" s="90" t="str">
        <f t="shared" si="337"/>
        <v/>
      </c>
      <c r="D2184" s="89" t="str">
        <f t="shared" si="338"/>
        <v/>
      </c>
      <c r="E2184" s="91" t="str">
        <f t="shared" si="339"/>
        <v/>
      </c>
      <c r="F2184" s="92" t="str">
        <f t="shared" si="340"/>
        <v/>
      </c>
      <c r="G2184" s="212" t="str">
        <f t="shared" si="341"/>
        <v/>
      </c>
      <c r="H2184" s="92">
        <f>IF(OR(ERR=FALSE,AND(F2184="",G2184="")),0,IF($C$12="D",$H$13+SUM($F$14:F2184)-SUM($G$14:G2184),$H$13-SUM($F$14:F2184)+SUM($G$14:G2184)))</f>
        <v>0</v>
      </c>
      <c r="I2184" s="7"/>
    </row>
    <row r="2185" spans="1:9">
      <c r="A2185" s="89">
        <f t="shared" si="342"/>
        <v>2172</v>
      </c>
      <c r="B2185" s="185" t="str">
        <f t="shared" si="336"/>
        <v/>
      </c>
      <c r="C2185" s="90" t="str">
        <f t="shared" si="337"/>
        <v/>
      </c>
      <c r="D2185" s="89" t="str">
        <f t="shared" si="338"/>
        <v/>
      </c>
      <c r="E2185" s="91" t="str">
        <f t="shared" si="339"/>
        <v/>
      </c>
      <c r="F2185" s="92" t="str">
        <f t="shared" si="340"/>
        <v/>
      </c>
      <c r="G2185" s="212" t="str">
        <f t="shared" si="341"/>
        <v/>
      </c>
      <c r="H2185" s="92">
        <f>IF(OR(ERR=FALSE,AND(F2185="",G2185="")),0,IF($C$12="D",$H$13+SUM($F$14:F2185)-SUM($G$14:G2185),$H$13-SUM($F$14:F2185)+SUM($G$14:G2185)))</f>
        <v>0</v>
      </c>
      <c r="I2185" s="7"/>
    </row>
    <row r="2186" spans="1:9">
      <c r="A2186" s="89">
        <f t="shared" si="342"/>
        <v>2173</v>
      </c>
      <c r="B2186" s="185" t="str">
        <f t="shared" si="336"/>
        <v/>
      </c>
      <c r="C2186" s="90" t="str">
        <f t="shared" si="337"/>
        <v/>
      </c>
      <c r="D2186" s="89" t="str">
        <f t="shared" si="338"/>
        <v/>
      </c>
      <c r="E2186" s="91" t="str">
        <f t="shared" si="339"/>
        <v/>
      </c>
      <c r="F2186" s="92" t="str">
        <f t="shared" si="340"/>
        <v/>
      </c>
      <c r="G2186" s="212" t="str">
        <f t="shared" si="341"/>
        <v/>
      </c>
      <c r="H2186" s="92">
        <f>IF(OR(ERR=FALSE,AND(F2186="",G2186="")),0,IF($C$12="D",$H$13+SUM($F$14:F2186)-SUM($G$14:G2186),$H$13-SUM($F$14:F2186)+SUM($G$14:G2186)))</f>
        <v>0</v>
      </c>
      <c r="I2186" s="7"/>
    </row>
    <row r="2187" spans="1:9">
      <c r="A2187" s="89">
        <f t="shared" si="342"/>
        <v>2174</v>
      </c>
      <c r="B2187" s="185" t="str">
        <f t="shared" si="336"/>
        <v/>
      </c>
      <c r="C2187" s="90" t="str">
        <f t="shared" si="337"/>
        <v/>
      </c>
      <c r="D2187" s="89" t="str">
        <f t="shared" si="338"/>
        <v/>
      </c>
      <c r="E2187" s="91" t="str">
        <f t="shared" si="339"/>
        <v/>
      </c>
      <c r="F2187" s="92" t="str">
        <f t="shared" si="340"/>
        <v/>
      </c>
      <c r="G2187" s="212" t="str">
        <f t="shared" si="341"/>
        <v/>
      </c>
      <c r="H2187" s="92">
        <f>IF(OR(ERR=FALSE,AND(F2187="",G2187="")),0,IF($C$12="D",$H$13+SUM($F$14:F2187)-SUM($G$14:G2187),$H$13-SUM($F$14:F2187)+SUM($G$14:G2187)))</f>
        <v>0</v>
      </c>
      <c r="I2187" s="7"/>
    </row>
    <row r="2188" spans="1:9">
      <c r="A2188" s="89">
        <f t="shared" si="342"/>
        <v>2175</v>
      </c>
      <c r="B2188" s="185" t="str">
        <f t="shared" si="336"/>
        <v/>
      </c>
      <c r="C2188" s="90" t="str">
        <f t="shared" si="337"/>
        <v/>
      </c>
      <c r="D2188" s="89" t="str">
        <f t="shared" si="338"/>
        <v/>
      </c>
      <c r="E2188" s="91" t="str">
        <f t="shared" si="339"/>
        <v/>
      </c>
      <c r="F2188" s="92" t="str">
        <f t="shared" si="340"/>
        <v/>
      </c>
      <c r="G2188" s="212" t="str">
        <f t="shared" si="341"/>
        <v/>
      </c>
      <c r="H2188" s="92">
        <f>IF(OR(ERR=FALSE,AND(F2188="",G2188="")),0,IF($C$12="D",$H$13+SUM($F$14:F2188)-SUM($G$14:G2188),$H$13-SUM($F$14:F2188)+SUM($G$14:G2188)))</f>
        <v>0</v>
      </c>
      <c r="I2188" s="7"/>
    </row>
    <row r="2189" spans="1:9">
      <c r="A2189" s="89">
        <f t="shared" si="342"/>
        <v>2176</v>
      </c>
      <c r="B2189" s="185" t="str">
        <f t="shared" si="336"/>
        <v/>
      </c>
      <c r="C2189" s="90" t="str">
        <f t="shared" si="337"/>
        <v/>
      </c>
      <c r="D2189" s="89" t="str">
        <f t="shared" si="338"/>
        <v/>
      </c>
      <c r="E2189" s="91" t="str">
        <f t="shared" si="339"/>
        <v/>
      </c>
      <c r="F2189" s="92" t="str">
        <f t="shared" si="340"/>
        <v/>
      </c>
      <c r="G2189" s="212" t="str">
        <f t="shared" si="341"/>
        <v/>
      </c>
      <c r="H2189" s="92">
        <f>IF(OR(ERR=FALSE,AND(F2189="",G2189="")),0,IF($C$12="D",$H$13+SUM($F$14:F2189)-SUM($G$14:G2189),$H$13-SUM($F$14:F2189)+SUM($G$14:G2189)))</f>
        <v>0</v>
      </c>
      <c r="I2189" s="7"/>
    </row>
    <row r="2190" spans="1:9">
      <c r="A2190" s="89">
        <f t="shared" si="342"/>
        <v>2177</v>
      </c>
      <c r="B2190" s="185" t="str">
        <f t="shared" si="336"/>
        <v/>
      </c>
      <c r="C2190" s="90" t="str">
        <f t="shared" si="337"/>
        <v/>
      </c>
      <c r="D2190" s="89" t="str">
        <f t="shared" si="338"/>
        <v/>
      </c>
      <c r="E2190" s="91" t="str">
        <f t="shared" si="339"/>
        <v/>
      </c>
      <c r="F2190" s="92" t="str">
        <f t="shared" si="340"/>
        <v/>
      </c>
      <c r="G2190" s="212" t="str">
        <f t="shared" si="341"/>
        <v/>
      </c>
      <c r="H2190" s="92">
        <f>IF(OR(ERR=FALSE,AND(F2190="",G2190="")),0,IF($C$12="D",$H$13+SUM($F$14:F2190)-SUM($G$14:G2190),$H$13-SUM($F$14:F2190)+SUM($G$14:G2190)))</f>
        <v>0</v>
      </c>
      <c r="I2190" s="7"/>
    </row>
    <row r="2191" spans="1:9">
      <c r="A2191" s="89">
        <f t="shared" si="342"/>
        <v>2178</v>
      </c>
      <c r="B2191" s="185" t="str">
        <f t="shared" si="336"/>
        <v/>
      </c>
      <c r="C2191" s="90" t="str">
        <f t="shared" si="337"/>
        <v/>
      </c>
      <c r="D2191" s="89" t="str">
        <f t="shared" si="338"/>
        <v/>
      </c>
      <c r="E2191" s="91" t="str">
        <f t="shared" si="339"/>
        <v/>
      </c>
      <c r="F2191" s="92" t="str">
        <f t="shared" si="340"/>
        <v/>
      </c>
      <c r="G2191" s="212" t="str">
        <f t="shared" si="341"/>
        <v/>
      </c>
      <c r="H2191" s="92">
        <f>IF(OR(ERR=FALSE,AND(F2191="",G2191="")),0,IF($C$12="D",$H$13+SUM($F$14:F2191)-SUM($G$14:G2191),$H$13-SUM($F$14:F2191)+SUM($G$14:G2191)))</f>
        <v>0</v>
      </c>
      <c r="I2191" s="7"/>
    </row>
    <row r="2192" spans="1:9">
      <c r="A2192" s="89">
        <f t="shared" si="342"/>
        <v>2179</v>
      </c>
      <c r="B2192" s="185" t="str">
        <f t="shared" ref="B2192:B2231" si="343">IF(ISERROR(VLOOKUP(A2192&amp;H$9,JU_AKUN,6,FALSE)=TRUE),"",VLOOKUP(A2192&amp;H$9,JU_AKUN,6,FALSE))</f>
        <v/>
      </c>
      <c r="C2192" s="90" t="str">
        <f t="shared" ref="C2192:C2231" si="344">IF(ISERROR(VLOOKUP(A2192&amp;H$9,JU_AKUN,7,FALSE)=TRUE),"",VLOOKUP(A2192&amp;H$9,JU_AKUN,7,FALSE))</f>
        <v/>
      </c>
      <c r="D2192" s="89" t="str">
        <f t="shared" ref="D2192:D2231" si="345">IF(ISERROR(VLOOKUP(A2192&amp;H$9,JU_AKUN,8,FALSE)=TRUE),"",VLOOKUP(A2192&amp;H$9,JU_AKUN,8,FALSE))</f>
        <v/>
      </c>
      <c r="E2192" s="91" t="str">
        <f t="shared" ref="E2192:E2231" si="346">IF(ISERROR(VLOOKUP(A2192&amp;H$9,JU_AKUN,9,FALSE)=TRUE),"",VLOOKUP(A2192&amp;H$9,JU_AKUN,9,FALSE))</f>
        <v/>
      </c>
      <c r="F2192" s="92" t="str">
        <f t="shared" ref="F2192:F2231" si="347">IF(ISERROR(VLOOKUP(A2192&amp;H$9,JU_AKUN,14,FALSE)=TRUE),"",VLOOKUP(A2192&amp;H$9,JU_AKUN,14,FALSE))</f>
        <v/>
      </c>
      <c r="G2192" s="212" t="str">
        <f t="shared" ref="G2192:G2231" si="348">IF(ISERROR(VLOOKUP(A2192&amp;H$9,JU_AKUN,15,FALSE)=TRUE),"",VLOOKUP(A2192&amp;H$9,JU_AKUN,15,FALSE))</f>
        <v/>
      </c>
      <c r="H2192" s="92">
        <f>IF(OR(ERR=FALSE,AND(F2192="",G2192="")),0,IF($C$12="D",$H$13+SUM($F$14:F2192)-SUM($G$14:G2192),$H$13-SUM($F$14:F2192)+SUM($G$14:G2192)))</f>
        <v>0</v>
      </c>
      <c r="I2192" s="225"/>
    </row>
    <row r="2193" spans="1:9">
      <c r="A2193" s="89">
        <f t="shared" si="342"/>
        <v>2180</v>
      </c>
      <c r="B2193" s="185" t="str">
        <f t="shared" si="343"/>
        <v/>
      </c>
      <c r="C2193" s="90" t="str">
        <f t="shared" si="344"/>
        <v/>
      </c>
      <c r="D2193" s="89" t="str">
        <f t="shared" si="345"/>
        <v/>
      </c>
      <c r="E2193" s="91" t="str">
        <f t="shared" si="346"/>
        <v/>
      </c>
      <c r="F2193" s="92" t="str">
        <f t="shared" si="347"/>
        <v/>
      </c>
      <c r="G2193" s="212" t="str">
        <f t="shared" si="348"/>
        <v/>
      </c>
      <c r="H2193" s="92">
        <f>IF(OR(ERR=FALSE,AND(F2193="",G2193="")),0,IF($C$12="D",$H$13+SUM($F$14:F2193)-SUM($G$14:G2193),$H$13-SUM($F$14:F2193)+SUM($G$14:G2193)))</f>
        <v>0</v>
      </c>
      <c r="I2193" s="225"/>
    </row>
    <row r="2194" spans="1:9">
      <c r="A2194" s="89">
        <f t="shared" si="342"/>
        <v>2181</v>
      </c>
      <c r="B2194" s="185" t="str">
        <f t="shared" si="343"/>
        <v/>
      </c>
      <c r="C2194" s="90" t="str">
        <f t="shared" si="344"/>
        <v/>
      </c>
      <c r="D2194" s="89" t="str">
        <f t="shared" si="345"/>
        <v/>
      </c>
      <c r="E2194" s="91" t="str">
        <f t="shared" si="346"/>
        <v/>
      </c>
      <c r="F2194" s="92" t="str">
        <f t="shared" si="347"/>
        <v/>
      </c>
      <c r="G2194" s="212" t="str">
        <f t="shared" si="348"/>
        <v/>
      </c>
      <c r="H2194" s="92">
        <f>IF(OR(ERR=FALSE,AND(F2194="",G2194="")),0,IF($C$12="D",$H$13+SUM($F$14:F2194)-SUM($G$14:G2194),$H$13-SUM($F$14:F2194)+SUM($G$14:G2194)))</f>
        <v>0</v>
      </c>
      <c r="I2194" s="226"/>
    </row>
    <row r="2195" spans="1:9">
      <c r="A2195" s="89">
        <f t="shared" si="342"/>
        <v>2182</v>
      </c>
      <c r="B2195" s="185" t="str">
        <f t="shared" si="343"/>
        <v/>
      </c>
      <c r="C2195" s="90" t="str">
        <f t="shared" si="344"/>
        <v/>
      </c>
      <c r="D2195" s="89" t="str">
        <f t="shared" si="345"/>
        <v/>
      </c>
      <c r="E2195" s="91" t="str">
        <f t="shared" si="346"/>
        <v/>
      </c>
      <c r="F2195" s="92" t="str">
        <f t="shared" si="347"/>
        <v/>
      </c>
      <c r="G2195" s="212" t="str">
        <f t="shared" si="348"/>
        <v/>
      </c>
      <c r="H2195" s="92">
        <f>IF(OR(ERR=FALSE,AND(F2195="",G2195="")),0,IF($C$12="D",$H$13+SUM($F$14:F2195)-SUM($G$14:G2195),$H$13-SUM($F$14:F2195)+SUM($G$14:G2195)))</f>
        <v>0</v>
      </c>
      <c r="I2195" s="7"/>
    </row>
    <row r="2196" spans="1:9">
      <c r="A2196" s="89">
        <f t="shared" si="342"/>
        <v>2183</v>
      </c>
      <c r="B2196" s="185" t="str">
        <f t="shared" si="343"/>
        <v/>
      </c>
      <c r="C2196" s="90" t="str">
        <f t="shared" si="344"/>
        <v/>
      </c>
      <c r="D2196" s="89" t="str">
        <f t="shared" si="345"/>
        <v/>
      </c>
      <c r="E2196" s="91" t="str">
        <f t="shared" si="346"/>
        <v/>
      </c>
      <c r="F2196" s="92" t="str">
        <f t="shared" si="347"/>
        <v/>
      </c>
      <c r="G2196" s="212" t="str">
        <f t="shared" si="348"/>
        <v/>
      </c>
      <c r="H2196" s="92">
        <f>IF(OR(ERR=FALSE,AND(F2196="",G2196="")),0,IF($C$12="D",$H$13+SUM($F$14:F2196)-SUM($G$14:G2196),$H$13-SUM($F$14:F2196)+SUM($G$14:G2196)))</f>
        <v>0</v>
      </c>
      <c r="I2196" s="7"/>
    </row>
    <row r="2197" spans="1:9">
      <c r="A2197" s="89">
        <f t="shared" si="342"/>
        <v>2184</v>
      </c>
      <c r="B2197" s="185" t="str">
        <f t="shared" si="343"/>
        <v/>
      </c>
      <c r="C2197" s="90" t="str">
        <f t="shared" si="344"/>
        <v/>
      </c>
      <c r="D2197" s="89" t="str">
        <f t="shared" si="345"/>
        <v/>
      </c>
      <c r="E2197" s="91" t="str">
        <f t="shared" si="346"/>
        <v/>
      </c>
      <c r="F2197" s="92" t="str">
        <f t="shared" si="347"/>
        <v/>
      </c>
      <c r="G2197" s="212" t="str">
        <f t="shared" si="348"/>
        <v/>
      </c>
      <c r="H2197" s="92">
        <f>IF(OR(ERR=FALSE,AND(F2197="",G2197="")),0,IF($C$12="D",$H$13+SUM($F$14:F2197)-SUM($G$14:G2197),$H$13-SUM($F$14:F2197)+SUM($G$14:G2197)))</f>
        <v>0</v>
      </c>
      <c r="I2197" s="7"/>
    </row>
    <row r="2198" spans="1:9">
      <c r="A2198" s="89">
        <f t="shared" si="342"/>
        <v>2185</v>
      </c>
      <c r="B2198" s="185" t="str">
        <f t="shared" si="343"/>
        <v/>
      </c>
      <c r="C2198" s="90" t="str">
        <f t="shared" si="344"/>
        <v/>
      </c>
      <c r="D2198" s="89" t="str">
        <f t="shared" si="345"/>
        <v/>
      </c>
      <c r="E2198" s="91" t="str">
        <f t="shared" si="346"/>
        <v/>
      </c>
      <c r="F2198" s="92" t="str">
        <f t="shared" si="347"/>
        <v/>
      </c>
      <c r="G2198" s="212" t="str">
        <f t="shared" si="348"/>
        <v/>
      </c>
      <c r="H2198" s="92">
        <f>IF(OR(ERR=FALSE,AND(F2198="",G2198="")),0,IF($C$12="D",$H$13+SUM($F$14:F2198)-SUM($G$14:G2198),$H$13-SUM($F$14:F2198)+SUM($G$14:G2198)))</f>
        <v>0</v>
      </c>
      <c r="I2198" s="7"/>
    </row>
    <row r="2199" spans="1:9">
      <c r="A2199" s="89">
        <f t="shared" si="342"/>
        <v>2186</v>
      </c>
      <c r="B2199" s="185" t="str">
        <f t="shared" si="343"/>
        <v/>
      </c>
      <c r="C2199" s="90" t="str">
        <f t="shared" si="344"/>
        <v/>
      </c>
      <c r="D2199" s="89" t="str">
        <f t="shared" si="345"/>
        <v/>
      </c>
      <c r="E2199" s="91" t="str">
        <f t="shared" si="346"/>
        <v/>
      </c>
      <c r="F2199" s="92" t="str">
        <f t="shared" si="347"/>
        <v/>
      </c>
      <c r="G2199" s="212" t="str">
        <f t="shared" si="348"/>
        <v/>
      </c>
      <c r="H2199" s="92">
        <f>IF(OR(ERR=FALSE,AND(F2199="",G2199="")),0,IF($C$12="D",$H$13+SUM($F$14:F2199)-SUM($G$14:G2199),$H$13-SUM($F$14:F2199)+SUM($G$14:G2199)))</f>
        <v>0</v>
      </c>
      <c r="I2199" s="7"/>
    </row>
    <row r="2200" spans="1:9">
      <c r="A2200" s="89">
        <f t="shared" si="342"/>
        <v>2187</v>
      </c>
      <c r="B2200" s="185" t="str">
        <f t="shared" si="343"/>
        <v/>
      </c>
      <c r="C2200" s="90" t="str">
        <f t="shared" si="344"/>
        <v/>
      </c>
      <c r="D2200" s="89" t="str">
        <f t="shared" si="345"/>
        <v/>
      </c>
      <c r="E2200" s="91" t="str">
        <f t="shared" si="346"/>
        <v/>
      </c>
      <c r="F2200" s="92" t="str">
        <f t="shared" si="347"/>
        <v/>
      </c>
      <c r="G2200" s="212" t="str">
        <f t="shared" si="348"/>
        <v/>
      </c>
      <c r="H2200" s="92">
        <f>IF(OR(ERR=FALSE,AND(F2200="",G2200="")),0,IF($C$12="D",$H$13+SUM($F$14:F2200)-SUM($G$14:G2200),$H$13-SUM($F$14:F2200)+SUM($G$14:G2200)))</f>
        <v>0</v>
      </c>
      <c r="I2200" s="7"/>
    </row>
    <row r="2201" spans="1:9">
      <c r="A2201" s="89">
        <f t="shared" si="342"/>
        <v>2188</v>
      </c>
      <c r="B2201" s="185" t="str">
        <f t="shared" si="343"/>
        <v/>
      </c>
      <c r="C2201" s="90" t="str">
        <f t="shared" si="344"/>
        <v/>
      </c>
      <c r="D2201" s="89" t="str">
        <f t="shared" si="345"/>
        <v/>
      </c>
      <c r="E2201" s="91" t="str">
        <f t="shared" si="346"/>
        <v/>
      </c>
      <c r="F2201" s="92" t="str">
        <f t="shared" si="347"/>
        <v/>
      </c>
      <c r="G2201" s="212" t="str">
        <f t="shared" si="348"/>
        <v/>
      </c>
      <c r="H2201" s="92">
        <f>IF(OR(ERR=FALSE,AND(F2201="",G2201="")),0,IF($C$12="D",$H$13+SUM($F$14:F2201)-SUM($G$14:G2201),$H$13-SUM($F$14:F2201)+SUM($G$14:G2201)))</f>
        <v>0</v>
      </c>
      <c r="I2201" s="7"/>
    </row>
    <row r="2202" spans="1:9">
      <c r="A2202" s="89">
        <f t="shared" si="342"/>
        <v>2189</v>
      </c>
      <c r="B2202" s="185" t="str">
        <f t="shared" si="343"/>
        <v/>
      </c>
      <c r="C2202" s="90" t="str">
        <f t="shared" si="344"/>
        <v/>
      </c>
      <c r="D2202" s="89" t="str">
        <f t="shared" si="345"/>
        <v/>
      </c>
      <c r="E2202" s="91" t="str">
        <f t="shared" si="346"/>
        <v/>
      </c>
      <c r="F2202" s="92" t="str">
        <f t="shared" si="347"/>
        <v/>
      </c>
      <c r="G2202" s="212" t="str">
        <f t="shared" si="348"/>
        <v/>
      </c>
      <c r="H2202" s="92">
        <f>IF(OR(ERR=FALSE,AND(F2202="",G2202="")),0,IF($C$12="D",$H$13+SUM($F$14:F2202)-SUM($G$14:G2202),$H$13-SUM($F$14:F2202)+SUM($G$14:G2202)))</f>
        <v>0</v>
      </c>
      <c r="I2202" s="7"/>
    </row>
    <row r="2203" spans="1:9">
      <c r="A2203" s="89">
        <f t="shared" si="342"/>
        <v>2190</v>
      </c>
      <c r="B2203" s="185" t="str">
        <f t="shared" si="343"/>
        <v/>
      </c>
      <c r="C2203" s="90" t="str">
        <f t="shared" si="344"/>
        <v/>
      </c>
      <c r="D2203" s="89" t="str">
        <f t="shared" si="345"/>
        <v/>
      </c>
      <c r="E2203" s="91" t="str">
        <f t="shared" si="346"/>
        <v/>
      </c>
      <c r="F2203" s="92" t="str">
        <f t="shared" si="347"/>
        <v/>
      </c>
      <c r="G2203" s="212" t="str">
        <f t="shared" si="348"/>
        <v/>
      </c>
      <c r="H2203" s="92">
        <f>IF(OR(ERR=FALSE,AND(F2203="",G2203="")),0,IF($C$12="D",$H$13+SUM($F$14:F2203)-SUM($G$14:G2203),$H$13-SUM($F$14:F2203)+SUM($G$14:G2203)))</f>
        <v>0</v>
      </c>
      <c r="I2203" s="7"/>
    </row>
    <row r="2204" spans="1:9">
      <c r="A2204" s="89">
        <f t="shared" si="342"/>
        <v>2191</v>
      </c>
      <c r="B2204" s="185" t="str">
        <f t="shared" si="343"/>
        <v/>
      </c>
      <c r="C2204" s="90" t="str">
        <f t="shared" si="344"/>
        <v/>
      </c>
      <c r="D2204" s="89" t="str">
        <f t="shared" si="345"/>
        <v/>
      </c>
      <c r="E2204" s="91" t="str">
        <f t="shared" si="346"/>
        <v/>
      </c>
      <c r="F2204" s="92" t="str">
        <f t="shared" si="347"/>
        <v/>
      </c>
      <c r="G2204" s="212" t="str">
        <f t="shared" si="348"/>
        <v/>
      </c>
      <c r="H2204" s="92">
        <f>IF(OR(ERR=FALSE,AND(F2204="",G2204="")),0,IF($C$12="D",$H$13+SUM($F$14:F2204)-SUM($G$14:G2204),$H$13-SUM($F$14:F2204)+SUM($G$14:G2204)))</f>
        <v>0</v>
      </c>
      <c r="I2204" s="7"/>
    </row>
    <row r="2205" spans="1:9">
      <c r="A2205" s="89">
        <f t="shared" si="342"/>
        <v>2192</v>
      </c>
      <c r="B2205" s="185" t="str">
        <f t="shared" si="343"/>
        <v/>
      </c>
      <c r="C2205" s="90" t="str">
        <f t="shared" si="344"/>
        <v/>
      </c>
      <c r="D2205" s="89" t="str">
        <f t="shared" si="345"/>
        <v/>
      </c>
      <c r="E2205" s="91" t="str">
        <f t="shared" si="346"/>
        <v/>
      </c>
      <c r="F2205" s="92" t="str">
        <f t="shared" si="347"/>
        <v/>
      </c>
      <c r="G2205" s="212" t="str">
        <f t="shared" si="348"/>
        <v/>
      </c>
      <c r="H2205" s="92">
        <f>IF(OR(ERR=FALSE,AND(F2205="",G2205="")),0,IF($C$12="D",$H$13+SUM($F$14:F2205)-SUM($G$14:G2205),$H$13-SUM($F$14:F2205)+SUM($G$14:G2205)))</f>
        <v>0</v>
      </c>
      <c r="I2205" s="7"/>
    </row>
    <row r="2206" spans="1:9">
      <c r="A2206" s="89">
        <f t="shared" si="342"/>
        <v>2193</v>
      </c>
      <c r="B2206" s="185" t="str">
        <f t="shared" si="343"/>
        <v/>
      </c>
      <c r="C2206" s="90" t="str">
        <f t="shared" si="344"/>
        <v/>
      </c>
      <c r="D2206" s="89" t="str">
        <f t="shared" si="345"/>
        <v/>
      </c>
      <c r="E2206" s="91" t="str">
        <f t="shared" si="346"/>
        <v/>
      </c>
      <c r="F2206" s="92" t="str">
        <f t="shared" si="347"/>
        <v/>
      </c>
      <c r="G2206" s="212" t="str">
        <f t="shared" si="348"/>
        <v/>
      </c>
      <c r="H2206" s="92">
        <f>IF(OR(ERR=FALSE,AND(F2206="",G2206="")),0,IF($C$12="D",$H$13+SUM($F$14:F2206)-SUM($G$14:G2206),$H$13-SUM($F$14:F2206)+SUM($G$14:G2206)))</f>
        <v>0</v>
      </c>
      <c r="I2206" s="7"/>
    </row>
    <row r="2207" spans="1:9">
      <c r="A2207" s="89">
        <f t="shared" si="342"/>
        <v>2194</v>
      </c>
      <c r="B2207" s="185" t="str">
        <f t="shared" si="343"/>
        <v/>
      </c>
      <c r="C2207" s="90" t="str">
        <f t="shared" si="344"/>
        <v/>
      </c>
      <c r="D2207" s="89" t="str">
        <f t="shared" si="345"/>
        <v/>
      </c>
      <c r="E2207" s="91" t="str">
        <f t="shared" si="346"/>
        <v/>
      </c>
      <c r="F2207" s="92" t="str">
        <f t="shared" si="347"/>
        <v/>
      </c>
      <c r="G2207" s="212" t="str">
        <f t="shared" si="348"/>
        <v/>
      </c>
      <c r="H2207" s="92">
        <f>IF(OR(ERR=FALSE,AND(F2207="",G2207="")),0,IF($C$12="D",$H$13+SUM($F$14:F2207)-SUM($G$14:G2207),$H$13-SUM($F$14:F2207)+SUM($G$14:G2207)))</f>
        <v>0</v>
      </c>
      <c r="I2207" s="7"/>
    </row>
    <row r="2208" spans="1:9">
      <c r="A2208" s="89">
        <f t="shared" si="342"/>
        <v>2195</v>
      </c>
      <c r="B2208" s="185" t="str">
        <f t="shared" si="343"/>
        <v/>
      </c>
      <c r="C2208" s="90" t="str">
        <f t="shared" si="344"/>
        <v/>
      </c>
      <c r="D2208" s="89" t="str">
        <f t="shared" si="345"/>
        <v/>
      </c>
      <c r="E2208" s="91" t="str">
        <f t="shared" si="346"/>
        <v/>
      </c>
      <c r="F2208" s="92" t="str">
        <f t="shared" si="347"/>
        <v/>
      </c>
      <c r="G2208" s="212" t="str">
        <f t="shared" si="348"/>
        <v/>
      </c>
      <c r="H2208" s="92">
        <f>IF(OR(ERR=FALSE,AND(F2208="",G2208="")),0,IF($C$12="D",$H$13+SUM($F$14:F2208)-SUM($G$14:G2208),$H$13-SUM($F$14:F2208)+SUM($G$14:G2208)))</f>
        <v>0</v>
      </c>
      <c r="I2208" s="7"/>
    </row>
    <row r="2209" spans="1:9">
      <c r="A2209" s="89">
        <f t="shared" si="342"/>
        <v>2196</v>
      </c>
      <c r="B2209" s="185" t="str">
        <f t="shared" si="343"/>
        <v/>
      </c>
      <c r="C2209" s="90" t="str">
        <f t="shared" si="344"/>
        <v/>
      </c>
      <c r="D2209" s="89" t="str">
        <f t="shared" si="345"/>
        <v/>
      </c>
      <c r="E2209" s="91" t="str">
        <f t="shared" si="346"/>
        <v/>
      </c>
      <c r="F2209" s="92" t="str">
        <f t="shared" si="347"/>
        <v/>
      </c>
      <c r="G2209" s="212" t="str">
        <f t="shared" si="348"/>
        <v/>
      </c>
      <c r="H2209" s="92">
        <f>IF(OR(ERR=FALSE,AND(F2209="",G2209="")),0,IF($C$12="D",$H$13+SUM($F$14:F2209)-SUM($G$14:G2209),$H$13-SUM($F$14:F2209)+SUM($G$14:G2209)))</f>
        <v>0</v>
      </c>
      <c r="I2209" s="7"/>
    </row>
    <row r="2210" spans="1:9">
      <c r="A2210" s="89">
        <f t="shared" si="342"/>
        <v>2197</v>
      </c>
      <c r="B2210" s="185" t="str">
        <f t="shared" si="343"/>
        <v/>
      </c>
      <c r="C2210" s="90" t="str">
        <f t="shared" si="344"/>
        <v/>
      </c>
      <c r="D2210" s="89" t="str">
        <f t="shared" si="345"/>
        <v/>
      </c>
      <c r="E2210" s="91" t="str">
        <f t="shared" si="346"/>
        <v/>
      </c>
      <c r="F2210" s="92" t="str">
        <f t="shared" si="347"/>
        <v/>
      </c>
      <c r="G2210" s="212" t="str">
        <f t="shared" si="348"/>
        <v/>
      </c>
      <c r="H2210" s="92">
        <f>IF(OR(ERR=FALSE,AND(F2210="",G2210="")),0,IF($C$12="D",$H$13+SUM($F$14:F2210)-SUM($G$14:G2210),$H$13-SUM($F$14:F2210)+SUM($G$14:G2210)))</f>
        <v>0</v>
      </c>
      <c r="I2210" s="7"/>
    </row>
    <row r="2211" spans="1:9">
      <c r="A2211" s="89">
        <f t="shared" si="342"/>
        <v>2198</v>
      </c>
      <c r="B2211" s="185" t="str">
        <f t="shared" si="343"/>
        <v/>
      </c>
      <c r="C2211" s="90" t="str">
        <f t="shared" si="344"/>
        <v/>
      </c>
      <c r="D2211" s="89" t="str">
        <f t="shared" si="345"/>
        <v/>
      </c>
      <c r="E2211" s="91" t="str">
        <f t="shared" si="346"/>
        <v/>
      </c>
      <c r="F2211" s="92" t="str">
        <f t="shared" si="347"/>
        <v/>
      </c>
      <c r="G2211" s="212" t="str">
        <f t="shared" si="348"/>
        <v/>
      </c>
      <c r="H2211" s="92">
        <f>IF(OR(ERR=FALSE,AND(F2211="",G2211="")),0,IF($C$12="D",$H$13+SUM($F$14:F2211)-SUM($G$14:G2211),$H$13-SUM($F$14:F2211)+SUM($G$14:G2211)))</f>
        <v>0</v>
      </c>
      <c r="I2211" s="7"/>
    </row>
    <row r="2212" spans="1:9">
      <c r="A2212" s="89">
        <f t="shared" si="342"/>
        <v>2199</v>
      </c>
      <c r="B2212" s="185" t="str">
        <f t="shared" si="343"/>
        <v/>
      </c>
      <c r="C2212" s="90" t="str">
        <f t="shared" si="344"/>
        <v/>
      </c>
      <c r="D2212" s="89" t="str">
        <f t="shared" si="345"/>
        <v/>
      </c>
      <c r="E2212" s="91" t="str">
        <f t="shared" si="346"/>
        <v/>
      </c>
      <c r="F2212" s="92" t="str">
        <f t="shared" si="347"/>
        <v/>
      </c>
      <c r="G2212" s="212" t="str">
        <f t="shared" si="348"/>
        <v/>
      </c>
      <c r="H2212" s="92">
        <f>IF(OR(ERR=FALSE,AND(F2212="",G2212="")),0,IF($C$12="D",$H$13+SUM($F$14:F2212)-SUM($G$14:G2212),$H$13-SUM($F$14:F2212)+SUM($G$14:G2212)))</f>
        <v>0</v>
      </c>
      <c r="I2212" s="7"/>
    </row>
    <row r="2213" spans="1:9">
      <c r="A2213" s="89">
        <f t="shared" si="342"/>
        <v>2200</v>
      </c>
      <c r="B2213" s="185" t="str">
        <f t="shared" si="343"/>
        <v/>
      </c>
      <c r="C2213" s="90" t="str">
        <f t="shared" si="344"/>
        <v/>
      </c>
      <c r="D2213" s="89" t="str">
        <f t="shared" si="345"/>
        <v/>
      </c>
      <c r="E2213" s="91" t="str">
        <f t="shared" si="346"/>
        <v/>
      </c>
      <c r="F2213" s="92" t="str">
        <f t="shared" si="347"/>
        <v/>
      </c>
      <c r="G2213" s="212" t="str">
        <f t="shared" si="348"/>
        <v/>
      </c>
      <c r="H2213" s="92">
        <f>IF(OR(ERR=FALSE,AND(F2213="",G2213="")),0,IF($C$12="D",$H$13+SUM($F$14:F2213)-SUM($G$14:G2213),$H$13-SUM($F$14:F2213)+SUM($G$14:G2213)))</f>
        <v>0</v>
      </c>
      <c r="I2213" s="7"/>
    </row>
    <row r="2214" spans="1:9">
      <c r="A2214" s="89">
        <f t="shared" si="342"/>
        <v>2201</v>
      </c>
      <c r="B2214" s="185" t="str">
        <f t="shared" si="343"/>
        <v/>
      </c>
      <c r="C2214" s="90" t="str">
        <f t="shared" si="344"/>
        <v/>
      </c>
      <c r="D2214" s="89" t="str">
        <f t="shared" si="345"/>
        <v/>
      </c>
      <c r="E2214" s="91" t="str">
        <f t="shared" si="346"/>
        <v/>
      </c>
      <c r="F2214" s="92" t="str">
        <f t="shared" si="347"/>
        <v/>
      </c>
      <c r="G2214" s="212" t="str">
        <f t="shared" si="348"/>
        <v/>
      </c>
      <c r="H2214" s="92">
        <f>IF(OR(ERR=FALSE,AND(F2214="",G2214="")),0,IF($C$12="D",$H$13+SUM($F$14:F2214)-SUM($G$14:G2214),$H$13-SUM($F$14:F2214)+SUM($G$14:G2214)))</f>
        <v>0</v>
      </c>
      <c r="I2214" s="7"/>
    </row>
    <row r="2215" spans="1:9">
      <c r="A2215" s="89">
        <f t="shared" si="342"/>
        <v>2202</v>
      </c>
      <c r="B2215" s="185" t="str">
        <f t="shared" si="343"/>
        <v/>
      </c>
      <c r="C2215" s="90" t="str">
        <f t="shared" si="344"/>
        <v/>
      </c>
      <c r="D2215" s="89" t="str">
        <f t="shared" si="345"/>
        <v/>
      </c>
      <c r="E2215" s="91" t="str">
        <f t="shared" si="346"/>
        <v/>
      </c>
      <c r="F2215" s="92" t="str">
        <f t="shared" si="347"/>
        <v/>
      </c>
      <c r="G2215" s="212" t="str">
        <f t="shared" si="348"/>
        <v/>
      </c>
      <c r="H2215" s="92">
        <f>IF(OR(ERR=FALSE,AND(F2215="",G2215="")),0,IF($C$12="D",$H$13+SUM($F$14:F2215)-SUM($G$14:G2215),$H$13-SUM($F$14:F2215)+SUM($G$14:G2215)))</f>
        <v>0</v>
      </c>
      <c r="I2215" s="7"/>
    </row>
    <row r="2216" spans="1:9">
      <c r="A2216" s="89">
        <f t="shared" si="342"/>
        <v>2203</v>
      </c>
      <c r="B2216" s="185" t="str">
        <f t="shared" si="343"/>
        <v/>
      </c>
      <c r="C2216" s="90" t="str">
        <f t="shared" si="344"/>
        <v/>
      </c>
      <c r="D2216" s="89" t="str">
        <f t="shared" si="345"/>
        <v/>
      </c>
      <c r="E2216" s="91" t="str">
        <f t="shared" si="346"/>
        <v/>
      </c>
      <c r="F2216" s="92" t="str">
        <f t="shared" si="347"/>
        <v/>
      </c>
      <c r="G2216" s="212" t="str">
        <f t="shared" si="348"/>
        <v/>
      </c>
      <c r="H2216" s="92">
        <f>IF(OR(ERR=FALSE,AND(F2216="",G2216="")),0,IF($C$12="D",$H$13+SUM($F$14:F2216)-SUM($G$14:G2216),$H$13-SUM($F$14:F2216)+SUM($G$14:G2216)))</f>
        <v>0</v>
      </c>
      <c r="I2216" s="7"/>
    </row>
    <row r="2217" spans="1:9">
      <c r="A2217" s="89">
        <f t="shared" si="342"/>
        <v>2204</v>
      </c>
      <c r="B2217" s="185" t="str">
        <f t="shared" si="343"/>
        <v/>
      </c>
      <c r="C2217" s="90" t="str">
        <f t="shared" si="344"/>
        <v/>
      </c>
      <c r="D2217" s="89" t="str">
        <f t="shared" si="345"/>
        <v/>
      </c>
      <c r="E2217" s="91" t="str">
        <f t="shared" si="346"/>
        <v/>
      </c>
      <c r="F2217" s="92" t="str">
        <f t="shared" si="347"/>
        <v/>
      </c>
      <c r="G2217" s="212" t="str">
        <f t="shared" si="348"/>
        <v/>
      </c>
      <c r="H2217" s="92">
        <f>IF(OR(ERR=FALSE,AND(F2217="",G2217="")),0,IF($C$12="D",$H$13+SUM($F$14:F2217)-SUM($G$14:G2217),$H$13-SUM($F$14:F2217)+SUM($G$14:G2217)))</f>
        <v>0</v>
      </c>
      <c r="I2217" s="7"/>
    </row>
    <row r="2218" spans="1:9">
      <c r="A2218" s="89">
        <f t="shared" si="342"/>
        <v>2205</v>
      </c>
      <c r="B2218" s="185" t="str">
        <f t="shared" si="343"/>
        <v/>
      </c>
      <c r="C2218" s="90" t="str">
        <f t="shared" si="344"/>
        <v/>
      </c>
      <c r="D2218" s="89" t="str">
        <f t="shared" si="345"/>
        <v/>
      </c>
      <c r="E2218" s="91" t="str">
        <f t="shared" si="346"/>
        <v/>
      </c>
      <c r="F2218" s="92" t="str">
        <f t="shared" si="347"/>
        <v/>
      </c>
      <c r="G2218" s="212" t="str">
        <f t="shared" si="348"/>
        <v/>
      </c>
      <c r="H2218" s="92">
        <f>IF(OR(ERR=FALSE,AND(F2218="",G2218="")),0,IF($C$12="D",$H$13+SUM($F$14:F2218)-SUM($G$14:G2218),$H$13-SUM($F$14:F2218)+SUM($G$14:G2218)))</f>
        <v>0</v>
      </c>
      <c r="I2218" s="7"/>
    </row>
    <row r="2219" spans="1:9">
      <c r="A2219" s="89">
        <f t="shared" si="342"/>
        <v>2206</v>
      </c>
      <c r="B2219" s="185" t="str">
        <f t="shared" si="343"/>
        <v/>
      </c>
      <c r="C2219" s="90" t="str">
        <f t="shared" si="344"/>
        <v/>
      </c>
      <c r="D2219" s="89" t="str">
        <f t="shared" si="345"/>
        <v/>
      </c>
      <c r="E2219" s="91" t="str">
        <f t="shared" si="346"/>
        <v/>
      </c>
      <c r="F2219" s="92" t="str">
        <f t="shared" si="347"/>
        <v/>
      </c>
      <c r="G2219" s="212" t="str">
        <f t="shared" si="348"/>
        <v/>
      </c>
      <c r="H2219" s="92">
        <f>IF(OR(ERR=FALSE,AND(F2219="",G2219="")),0,IF($C$12="D",$H$13+SUM($F$14:F2219)-SUM($G$14:G2219),$H$13-SUM($F$14:F2219)+SUM($G$14:G2219)))</f>
        <v>0</v>
      </c>
      <c r="I2219" s="7"/>
    </row>
    <row r="2220" spans="1:9">
      <c r="A2220" s="89">
        <f t="shared" si="342"/>
        <v>2207</v>
      </c>
      <c r="B2220" s="185" t="str">
        <f t="shared" si="343"/>
        <v/>
      </c>
      <c r="C2220" s="90" t="str">
        <f t="shared" si="344"/>
        <v/>
      </c>
      <c r="D2220" s="89" t="str">
        <f t="shared" si="345"/>
        <v/>
      </c>
      <c r="E2220" s="91" t="str">
        <f t="shared" si="346"/>
        <v/>
      </c>
      <c r="F2220" s="92" t="str">
        <f t="shared" si="347"/>
        <v/>
      </c>
      <c r="G2220" s="212" t="str">
        <f t="shared" si="348"/>
        <v/>
      </c>
      <c r="H2220" s="92">
        <f>IF(OR(ERR=FALSE,AND(F2220="",G2220="")),0,IF($C$12="D",$H$13+SUM($F$14:F2220)-SUM($G$14:G2220),$H$13-SUM($F$14:F2220)+SUM($G$14:G2220)))</f>
        <v>0</v>
      </c>
      <c r="I2220" s="7"/>
    </row>
    <row r="2221" spans="1:9">
      <c r="A2221" s="89">
        <f t="shared" si="342"/>
        <v>2208</v>
      </c>
      <c r="B2221" s="185" t="str">
        <f t="shared" si="343"/>
        <v/>
      </c>
      <c r="C2221" s="90" t="str">
        <f t="shared" si="344"/>
        <v/>
      </c>
      <c r="D2221" s="89" t="str">
        <f t="shared" si="345"/>
        <v/>
      </c>
      <c r="E2221" s="91" t="str">
        <f t="shared" si="346"/>
        <v/>
      </c>
      <c r="F2221" s="92" t="str">
        <f t="shared" si="347"/>
        <v/>
      </c>
      <c r="G2221" s="212" t="str">
        <f t="shared" si="348"/>
        <v/>
      </c>
      <c r="H2221" s="92">
        <f>IF(OR(ERR=FALSE,AND(F2221="",G2221="")),0,IF($C$12="D",$H$13+SUM($F$14:F2221)-SUM($G$14:G2221),$H$13-SUM($F$14:F2221)+SUM($G$14:G2221)))</f>
        <v>0</v>
      </c>
      <c r="I2221" s="7"/>
    </row>
    <row r="2222" spans="1:9">
      <c r="A2222" s="89">
        <f t="shared" si="342"/>
        <v>2209</v>
      </c>
      <c r="B2222" s="185" t="str">
        <f t="shared" si="343"/>
        <v/>
      </c>
      <c r="C2222" s="90" t="str">
        <f t="shared" si="344"/>
        <v/>
      </c>
      <c r="D2222" s="89" t="str">
        <f t="shared" si="345"/>
        <v/>
      </c>
      <c r="E2222" s="91" t="str">
        <f t="shared" si="346"/>
        <v/>
      </c>
      <c r="F2222" s="92" t="str">
        <f t="shared" si="347"/>
        <v/>
      </c>
      <c r="G2222" s="212" t="str">
        <f t="shared" si="348"/>
        <v/>
      </c>
      <c r="H2222" s="92">
        <f>IF(OR(ERR=FALSE,AND(F2222="",G2222="")),0,IF($C$12="D",$H$13+SUM($F$14:F2222)-SUM($G$14:G2222),$H$13-SUM($F$14:F2222)+SUM($G$14:G2222)))</f>
        <v>0</v>
      </c>
      <c r="I2222" s="7"/>
    </row>
    <row r="2223" spans="1:9">
      <c r="A2223" s="89">
        <f t="shared" si="342"/>
        <v>2210</v>
      </c>
      <c r="B2223" s="185" t="str">
        <f t="shared" si="343"/>
        <v/>
      </c>
      <c r="C2223" s="90" t="str">
        <f t="shared" si="344"/>
        <v/>
      </c>
      <c r="D2223" s="89" t="str">
        <f t="shared" si="345"/>
        <v/>
      </c>
      <c r="E2223" s="91" t="str">
        <f t="shared" si="346"/>
        <v/>
      </c>
      <c r="F2223" s="92" t="str">
        <f t="shared" si="347"/>
        <v/>
      </c>
      <c r="G2223" s="212" t="str">
        <f t="shared" si="348"/>
        <v/>
      </c>
      <c r="H2223" s="92">
        <f>IF(OR(ERR=FALSE,AND(F2223="",G2223="")),0,IF($C$12="D",$H$13+SUM($F$14:F2223)-SUM($G$14:G2223),$H$13-SUM($F$14:F2223)+SUM($G$14:G2223)))</f>
        <v>0</v>
      </c>
      <c r="I2223" s="7"/>
    </row>
    <row r="2224" spans="1:9">
      <c r="A2224" s="89">
        <f t="shared" si="342"/>
        <v>2211</v>
      </c>
      <c r="B2224" s="185" t="str">
        <f t="shared" si="343"/>
        <v/>
      </c>
      <c r="C2224" s="90" t="str">
        <f t="shared" si="344"/>
        <v/>
      </c>
      <c r="D2224" s="89" t="str">
        <f t="shared" si="345"/>
        <v/>
      </c>
      <c r="E2224" s="91" t="str">
        <f t="shared" si="346"/>
        <v/>
      </c>
      <c r="F2224" s="92" t="str">
        <f t="shared" si="347"/>
        <v/>
      </c>
      <c r="G2224" s="212" t="str">
        <f t="shared" si="348"/>
        <v/>
      </c>
      <c r="H2224" s="92">
        <f>IF(OR(ERR=FALSE,AND(F2224="",G2224="")),0,IF($C$12="D",$H$13+SUM($F$14:F2224)-SUM($G$14:G2224),$H$13-SUM($F$14:F2224)+SUM($G$14:G2224)))</f>
        <v>0</v>
      </c>
      <c r="I2224" s="7"/>
    </row>
    <row r="2225" spans="1:9">
      <c r="A2225" s="89">
        <f t="shared" si="342"/>
        <v>2212</v>
      </c>
      <c r="B2225" s="185" t="str">
        <f t="shared" si="343"/>
        <v/>
      </c>
      <c r="C2225" s="90" t="str">
        <f t="shared" si="344"/>
        <v/>
      </c>
      <c r="D2225" s="89" t="str">
        <f t="shared" si="345"/>
        <v/>
      </c>
      <c r="E2225" s="91" t="str">
        <f t="shared" si="346"/>
        <v/>
      </c>
      <c r="F2225" s="92" t="str">
        <f t="shared" si="347"/>
        <v/>
      </c>
      <c r="G2225" s="212" t="str">
        <f t="shared" si="348"/>
        <v/>
      </c>
      <c r="H2225" s="92">
        <f>IF(OR(ERR=FALSE,AND(F2225="",G2225="")),0,IF($C$12="D",$H$13+SUM($F$14:F2225)-SUM($G$14:G2225),$H$13-SUM($F$14:F2225)+SUM($G$14:G2225)))</f>
        <v>0</v>
      </c>
      <c r="I2225" s="7"/>
    </row>
    <row r="2226" spans="1:9">
      <c r="A2226" s="89">
        <f t="shared" si="342"/>
        <v>2213</v>
      </c>
      <c r="B2226" s="185" t="str">
        <f t="shared" si="343"/>
        <v/>
      </c>
      <c r="C2226" s="90" t="str">
        <f t="shared" si="344"/>
        <v/>
      </c>
      <c r="D2226" s="89" t="str">
        <f t="shared" si="345"/>
        <v/>
      </c>
      <c r="E2226" s="91" t="str">
        <f t="shared" si="346"/>
        <v/>
      </c>
      <c r="F2226" s="92" t="str">
        <f t="shared" si="347"/>
        <v/>
      </c>
      <c r="G2226" s="212" t="str">
        <f t="shared" si="348"/>
        <v/>
      </c>
      <c r="H2226" s="92">
        <f>IF(OR(ERR=FALSE,AND(F2226="",G2226="")),0,IF($C$12="D",$H$13+SUM($F$14:F2226)-SUM($G$14:G2226),$H$13-SUM($F$14:F2226)+SUM($G$14:G2226)))</f>
        <v>0</v>
      </c>
      <c r="I2226" s="7"/>
    </row>
    <row r="2227" spans="1:9">
      <c r="A2227" s="89">
        <f t="shared" si="342"/>
        <v>2214</v>
      </c>
      <c r="B2227" s="185" t="str">
        <f t="shared" si="343"/>
        <v/>
      </c>
      <c r="C2227" s="90" t="str">
        <f t="shared" si="344"/>
        <v/>
      </c>
      <c r="D2227" s="89" t="str">
        <f t="shared" si="345"/>
        <v/>
      </c>
      <c r="E2227" s="91" t="str">
        <f t="shared" si="346"/>
        <v/>
      </c>
      <c r="F2227" s="92" t="str">
        <f t="shared" si="347"/>
        <v/>
      </c>
      <c r="G2227" s="212" t="str">
        <f t="shared" si="348"/>
        <v/>
      </c>
      <c r="H2227" s="92">
        <f>IF(OR(ERR=FALSE,AND(F2227="",G2227="")),0,IF($C$12="D",$H$13+SUM($F$14:F2227)-SUM($G$14:G2227),$H$13-SUM($F$14:F2227)+SUM($G$14:G2227)))</f>
        <v>0</v>
      </c>
      <c r="I2227" s="7"/>
    </row>
    <row r="2228" spans="1:9">
      <c r="A2228" s="89">
        <f t="shared" si="342"/>
        <v>2215</v>
      </c>
      <c r="B2228" s="185" t="str">
        <f t="shared" si="343"/>
        <v/>
      </c>
      <c r="C2228" s="90" t="str">
        <f t="shared" si="344"/>
        <v/>
      </c>
      <c r="D2228" s="89" t="str">
        <f t="shared" si="345"/>
        <v/>
      </c>
      <c r="E2228" s="91" t="str">
        <f t="shared" si="346"/>
        <v/>
      </c>
      <c r="F2228" s="92" t="str">
        <f t="shared" si="347"/>
        <v/>
      </c>
      <c r="G2228" s="212" t="str">
        <f t="shared" si="348"/>
        <v/>
      </c>
      <c r="H2228" s="92">
        <f>IF(OR(ERR=FALSE,AND(F2228="",G2228="")),0,IF($C$12="D",$H$13+SUM($F$14:F2228)-SUM($G$14:G2228),$H$13-SUM($F$14:F2228)+SUM($G$14:G2228)))</f>
        <v>0</v>
      </c>
      <c r="I2228" s="7"/>
    </row>
    <row r="2229" spans="1:9">
      <c r="A2229" s="89">
        <f t="shared" si="342"/>
        <v>2216</v>
      </c>
      <c r="B2229" s="185" t="str">
        <f t="shared" si="343"/>
        <v/>
      </c>
      <c r="C2229" s="90" t="str">
        <f t="shared" si="344"/>
        <v/>
      </c>
      <c r="D2229" s="89" t="str">
        <f t="shared" si="345"/>
        <v/>
      </c>
      <c r="E2229" s="91" t="str">
        <f t="shared" si="346"/>
        <v/>
      </c>
      <c r="F2229" s="92" t="str">
        <f t="shared" si="347"/>
        <v/>
      </c>
      <c r="G2229" s="212" t="str">
        <f t="shared" si="348"/>
        <v/>
      </c>
      <c r="H2229" s="92">
        <f>IF(OR(ERR=FALSE,AND(F2229="",G2229="")),0,IF($C$12="D",$H$13+SUM($F$14:F2229)-SUM($G$14:G2229),$H$13-SUM($F$14:F2229)+SUM($G$14:G2229)))</f>
        <v>0</v>
      </c>
      <c r="I2229" s="7"/>
    </row>
    <row r="2230" spans="1:9">
      <c r="A2230" s="89">
        <f t="shared" si="342"/>
        <v>2217</v>
      </c>
      <c r="B2230" s="185" t="str">
        <f t="shared" si="343"/>
        <v/>
      </c>
      <c r="C2230" s="90" t="str">
        <f t="shared" si="344"/>
        <v/>
      </c>
      <c r="D2230" s="89" t="str">
        <f t="shared" si="345"/>
        <v/>
      </c>
      <c r="E2230" s="91" t="str">
        <f t="shared" si="346"/>
        <v/>
      </c>
      <c r="F2230" s="92" t="str">
        <f t="shared" si="347"/>
        <v/>
      </c>
      <c r="G2230" s="212" t="str">
        <f t="shared" si="348"/>
        <v/>
      </c>
      <c r="H2230" s="92">
        <f>IF(OR(ERR=FALSE,AND(F2230="",G2230="")),0,IF($C$12="D",$H$13+SUM($F$14:F2230)-SUM($G$14:G2230),$H$13-SUM($F$14:F2230)+SUM($G$14:G2230)))</f>
        <v>0</v>
      </c>
      <c r="I2230" s="7"/>
    </row>
    <row r="2231" spans="1:9">
      <c r="A2231" s="89">
        <f t="shared" si="342"/>
        <v>2218</v>
      </c>
      <c r="B2231" s="185" t="str">
        <f t="shared" si="343"/>
        <v/>
      </c>
      <c r="C2231" s="90" t="str">
        <f t="shared" si="344"/>
        <v/>
      </c>
      <c r="D2231" s="89" t="str">
        <f t="shared" si="345"/>
        <v/>
      </c>
      <c r="E2231" s="91" t="str">
        <f t="shared" si="346"/>
        <v/>
      </c>
      <c r="F2231" s="92" t="str">
        <f t="shared" si="347"/>
        <v/>
      </c>
      <c r="G2231" s="212" t="str">
        <f t="shared" si="348"/>
        <v/>
      </c>
      <c r="H2231" s="92">
        <f>IF(OR(ERR=FALSE,AND(F2231="",G2231="")),0,IF($C$12="D",$H$13+SUM($F$14:F2231)-SUM($G$14:G2231),$H$13-SUM($F$14:F2231)+SUM($G$14:G2231)))</f>
        <v>0</v>
      </c>
      <c r="I2231" s="7"/>
    </row>
    <row r="2232" spans="1:9">
      <c r="A2232" s="89">
        <f t="shared" si="342"/>
        <v>2219</v>
      </c>
      <c r="B2232" s="185" t="str">
        <f t="shared" ref="B2232:B2241" si="349">IF(ISERROR(VLOOKUP(A2232&amp;H$9,JU_AKUN,6,FALSE)=TRUE),"",VLOOKUP(A2232&amp;H$9,JU_AKUN,6,FALSE))</f>
        <v/>
      </c>
      <c r="C2232" s="90" t="str">
        <f t="shared" ref="C2232:C2241" si="350">IF(ISERROR(VLOOKUP(A2232&amp;H$9,JU_AKUN,7,FALSE)=TRUE),"",VLOOKUP(A2232&amp;H$9,JU_AKUN,7,FALSE))</f>
        <v/>
      </c>
      <c r="D2232" s="89" t="str">
        <f t="shared" ref="D2232:D2241" si="351">IF(ISERROR(VLOOKUP(A2232&amp;H$9,JU_AKUN,8,FALSE)=TRUE),"",VLOOKUP(A2232&amp;H$9,JU_AKUN,8,FALSE))</f>
        <v/>
      </c>
      <c r="E2232" s="91" t="str">
        <f t="shared" ref="E2232:E2241" si="352">IF(ISERROR(VLOOKUP(A2232&amp;H$9,JU_AKUN,9,FALSE)=TRUE),"",VLOOKUP(A2232&amp;H$9,JU_AKUN,9,FALSE))</f>
        <v/>
      </c>
      <c r="F2232" s="92" t="str">
        <f t="shared" ref="F2232:F2241" si="353">IF(ISERROR(VLOOKUP(A2232&amp;H$9,JU_AKUN,14,FALSE)=TRUE),"",VLOOKUP(A2232&amp;H$9,JU_AKUN,14,FALSE))</f>
        <v/>
      </c>
      <c r="G2232" s="212" t="str">
        <f t="shared" ref="G2232:G2241" si="354">IF(ISERROR(VLOOKUP(A2232&amp;H$9,JU_AKUN,15,FALSE)=TRUE),"",VLOOKUP(A2232&amp;H$9,JU_AKUN,15,FALSE))</f>
        <v/>
      </c>
      <c r="H2232" s="92">
        <f>IF(OR(ERR=FALSE,AND(F2232="",G2232="")),0,IF($C$12="D",$H$13+SUM($F$14:F2232)-SUM($G$14:G2232),$H$13-SUM($F$14:F2232)+SUM($G$14:G2232)))</f>
        <v>0</v>
      </c>
      <c r="I2232" s="7"/>
    </row>
    <row r="2233" spans="1:9">
      <c r="A2233" s="89">
        <f t="shared" si="342"/>
        <v>2220</v>
      </c>
      <c r="B2233" s="185" t="str">
        <f t="shared" si="349"/>
        <v/>
      </c>
      <c r="C2233" s="90" t="str">
        <f t="shared" si="350"/>
        <v/>
      </c>
      <c r="D2233" s="89" t="str">
        <f t="shared" si="351"/>
        <v/>
      </c>
      <c r="E2233" s="91" t="str">
        <f t="shared" si="352"/>
        <v/>
      </c>
      <c r="F2233" s="92" t="str">
        <f t="shared" si="353"/>
        <v/>
      </c>
      <c r="G2233" s="212" t="str">
        <f t="shared" si="354"/>
        <v/>
      </c>
      <c r="H2233" s="92">
        <f>IF(OR(ERR=FALSE,AND(F2233="",G2233="")),0,IF($C$12="D",$H$13+SUM($F$14:F2233)-SUM($G$14:G2233),$H$13-SUM($F$14:F2233)+SUM($G$14:G2233)))</f>
        <v>0</v>
      </c>
      <c r="I2233" s="7"/>
    </row>
    <row r="2234" spans="1:9">
      <c r="A2234" s="89">
        <f t="shared" si="342"/>
        <v>2221</v>
      </c>
      <c r="B2234" s="185" t="str">
        <f t="shared" si="349"/>
        <v/>
      </c>
      <c r="C2234" s="90" t="str">
        <f t="shared" si="350"/>
        <v/>
      </c>
      <c r="D2234" s="89" t="str">
        <f t="shared" si="351"/>
        <v/>
      </c>
      <c r="E2234" s="91" t="str">
        <f t="shared" si="352"/>
        <v/>
      </c>
      <c r="F2234" s="92" t="str">
        <f t="shared" si="353"/>
        <v/>
      </c>
      <c r="G2234" s="212" t="str">
        <f t="shared" si="354"/>
        <v/>
      </c>
      <c r="H2234" s="92">
        <f>IF(OR(ERR=FALSE,AND(F2234="",G2234="")),0,IF($C$12="D",$H$13+SUM($F$14:F2234)-SUM($G$14:G2234),$H$13-SUM($F$14:F2234)+SUM($G$14:G2234)))</f>
        <v>0</v>
      </c>
      <c r="I2234" s="7"/>
    </row>
    <row r="2235" spans="1:9">
      <c r="A2235" s="89">
        <f t="shared" si="342"/>
        <v>2222</v>
      </c>
      <c r="B2235" s="185" t="str">
        <f t="shared" si="349"/>
        <v/>
      </c>
      <c r="C2235" s="90" t="str">
        <f t="shared" si="350"/>
        <v/>
      </c>
      <c r="D2235" s="89" t="str">
        <f t="shared" si="351"/>
        <v/>
      </c>
      <c r="E2235" s="91" t="str">
        <f t="shared" si="352"/>
        <v/>
      </c>
      <c r="F2235" s="92" t="str">
        <f t="shared" si="353"/>
        <v/>
      </c>
      <c r="G2235" s="212" t="str">
        <f t="shared" si="354"/>
        <v/>
      </c>
      <c r="H2235" s="92">
        <f>IF(OR(ERR=FALSE,AND(F2235="",G2235="")),0,IF($C$12="D",$H$13+SUM($F$14:F2235)-SUM($G$14:G2235),$H$13-SUM($F$14:F2235)+SUM($G$14:G2235)))</f>
        <v>0</v>
      </c>
      <c r="I2235" s="7"/>
    </row>
    <row r="2236" spans="1:9">
      <c r="A2236" s="89">
        <f t="shared" si="342"/>
        <v>2223</v>
      </c>
      <c r="B2236" s="185" t="str">
        <f t="shared" si="349"/>
        <v/>
      </c>
      <c r="C2236" s="90" t="str">
        <f t="shared" si="350"/>
        <v/>
      </c>
      <c r="D2236" s="89" t="str">
        <f t="shared" si="351"/>
        <v/>
      </c>
      <c r="E2236" s="91" t="str">
        <f t="shared" si="352"/>
        <v/>
      </c>
      <c r="F2236" s="92" t="str">
        <f t="shared" si="353"/>
        <v/>
      </c>
      <c r="G2236" s="212" t="str">
        <f t="shared" si="354"/>
        <v/>
      </c>
      <c r="H2236" s="92">
        <f>IF(OR(ERR=FALSE,AND(F2236="",G2236="")),0,IF($C$12="D",$H$13+SUM($F$14:F2236)-SUM($G$14:G2236),$H$13-SUM($F$14:F2236)+SUM($G$14:G2236)))</f>
        <v>0</v>
      </c>
      <c r="I2236" s="7"/>
    </row>
    <row r="2237" spans="1:9">
      <c r="A2237" s="89">
        <f t="shared" ref="A2237:A2300" si="355">A2236+1</f>
        <v>2224</v>
      </c>
      <c r="B2237" s="185" t="str">
        <f t="shared" si="349"/>
        <v/>
      </c>
      <c r="C2237" s="90" t="str">
        <f t="shared" si="350"/>
        <v/>
      </c>
      <c r="D2237" s="89" t="str">
        <f t="shared" si="351"/>
        <v/>
      </c>
      <c r="E2237" s="91" t="str">
        <f t="shared" si="352"/>
        <v/>
      </c>
      <c r="F2237" s="92" t="str">
        <f t="shared" si="353"/>
        <v/>
      </c>
      <c r="G2237" s="212" t="str">
        <f t="shared" si="354"/>
        <v/>
      </c>
      <c r="H2237" s="92">
        <f>IF(OR(ERR=FALSE,AND(F2237="",G2237="")),0,IF($C$12="D",$H$13+SUM($F$14:F2237)-SUM($G$14:G2237),$H$13-SUM($F$14:F2237)+SUM($G$14:G2237)))</f>
        <v>0</v>
      </c>
      <c r="I2237" s="7"/>
    </row>
    <row r="2238" spans="1:9">
      <c r="A2238" s="89">
        <f t="shared" si="355"/>
        <v>2225</v>
      </c>
      <c r="B2238" s="185" t="str">
        <f t="shared" si="349"/>
        <v/>
      </c>
      <c r="C2238" s="90" t="str">
        <f t="shared" si="350"/>
        <v/>
      </c>
      <c r="D2238" s="89" t="str">
        <f t="shared" si="351"/>
        <v/>
      </c>
      <c r="E2238" s="91" t="str">
        <f t="shared" si="352"/>
        <v/>
      </c>
      <c r="F2238" s="92" t="str">
        <f t="shared" si="353"/>
        <v/>
      </c>
      <c r="G2238" s="212" t="str">
        <f t="shared" si="354"/>
        <v/>
      </c>
      <c r="H2238" s="92">
        <f>IF(OR(ERR=FALSE,AND(F2238="",G2238="")),0,IF($C$12="D",$H$13+SUM($F$14:F2238)-SUM($G$14:G2238),$H$13-SUM($F$14:F2238)+SUM($G$14:G2238)))</f>
        <v>0</v>
      </c>
      <c r="I2238" s="7"/>
    </row>
    <row r="2239" spans="1:9">
      <c r="A2239" s="89">
        <f t="shared" si="355"/>
        <v>2226</v>
      </c>
      <c r="B2239" s="185" t="str">
        <f t="shared" si="349"/>
        <v/>
      </c>
      <c r="C2239" s="90" t="str">
        <f t="shared" si="350"/>
        <v/>
      </c>
      <c r="D2239" s="89" t="str">
        <f t="shared" si="351"/>
        <v/>
      </c>
      <c r="E2239" s="91" t="str">
        <f t="shared" si="352"/>
        <v/>
      </c>
      <c r="F2239" s="92" t="str">
        <f t="shared" si="353"/>
        <v/>
      </c>
      <c r="G2239" s="212" t="str">
        <f t="shared" si="354"/>
        <v/>
      </c>
      <c r="H2239" s="92">
        <f>IF(OR(ERR=FALSE,AND(F2239="",G2239="")),0,IF($C$12="D",$H$13+SUM($F$14:F2239)-SUM($G$14:G2239),$H$13-SUM($F$14:F2239)+SUM($G$14:G2239)))</f>
        <v>0</v>
      </c>
      <c r="I2239" s="7"/>
    </row>
    <row r="2240" spans="1:9">
      <c r="A2240" s="89">
        <f t="shared" si="355"/>
        <v>2227</v>
      </c>
      <c r="B2240" s="185" t="str">
        <f t="shared" si="349"/>
        <v/>
      </c>
      <c r="C2240" s="90" t="str">
        <f t="shared" si="350"/>
        <v/>
      </c>
      <c r="D2240" s="89" t="str">
        <f t="shared" si="351"/>
        <v/>
      </c>
      <c r="E2240" s="91" t="str">
        <f t="shared" si="352"/>
        <v/>
      </c>
      <c r="F2240" s="92" t="str">
        <f t="shared" si="353"/>
        <v/>
      </c>
      <c r="G2240" s="212" t="str">
        <f t="shared" si="354"/>
        <v/>
      </c>
      <c r="H2240" s="92">
        <f>IF(OR(ERR=FALSE,AND(F2240="",G2240="")),0,IF($C$12="D",$H$13+SUM($F$14:F2240)-SUM($G$14:G2240),$H$13-SUM($F$14:F2240)+SUM($G$14:G2240)))</f>
        <v>0</v>
      </c>
      <c r="I2240" s="7"/>
    </row>
    <row r="2241" spans="1:9">
      <c r="A2241" s="89">
        <f t="shared" si="355"/>
        <v>2228</v>
      </c>
      <c r="B2241" s="185" t="str">
        <f t="shared" si="349"/>
        <v/>
      </c>
      <c r="C2241" s="90" t="str">
        <f t="shared" si="350"/>
        <v/>
      </c>
      <c r="D2241" s="89" t="str">
        <f t="shared" si="351"/>
        <v/>
      </c>
      <c r="E2241" s="91" t="str">
        <f t="shared" si="352"/>
        <v/>
      </c>
      <c r="F2241" s="92" t="str">
        <f t="shared" si="353"/>
        <v/>
      </c>
      <c r="G2241" s="212" t="str">
        <f t="shared" si="354"/>
        <v/>
      </c>
      <c r="H2241" s="92">
        <f>IF(OR(ERR=FALSE,AND(F2241="",G2241="")),0,IF($C$12="D",$H$13+SUM($F$14:F2241)-SUM($G$14:G2241),$H$13-SUM($F$14:F2241)+SUM($G$14:G2241)))</f>
        <v>0</v>
      </c>
      <c r="I2241" s="7"/>
    </row>
    <row r="2242" spans="1:9">
      <c r="A2242" s="89">
        <f t="shared" si="355"/>
        <v>2229</v>
      </c>
      <c r="B2242" s="185" t="str">
        <f t="shared" ref="B2242:B2294" si="356">IF(ISERROR(VLOOKUP(A2242&amp;H$9,JU_AKUN,6,FALSE)=TRUE),"",VLOOKUP(A2242&amp;H$9,JU_AKUN,6,FALSE))</f>
        <v/>
      </c>
      <c r="C2242" s="90" t="str">
        <f t="shared" ref="C2242:C2294" si="357">IF(ISERROR(VLOOKUP(A2242&amp;H$9,JU_AKUN,7,FALSE)=TRUE),"",VLOOKUP(A2242&amp;H$9,JU_AKUN,7,FALSE))</f>
        <v/>
      </c>
      <c r="D2242" s="89" t="str">
        <f t="shared" ref="D2242:D2294" si="358">IF(ISERROR(VLOOKUP(A2242&amp;H$9,JU_AKUN,8,FALSE)=TRUE),"",VLOOKUP(A2242&amp;H$9,JU_AKUN,8,FALSE))</f>
        <v/>
      </c>
      <c r="E2242" s="91" t="str">
        <f t="shared" ref="E2242:E2294" si="359">IF(ISERROR(VLOOKUP(A2242&amp;H$9,JU_AKUN,9,FALSE)=TRUE),"",VLOOKUP(A2242&amp;H$9,JU_AKUN,9,FALSE))</f>
        <v/>
      </c>
      <c r="F2242" s="92" t="str">
        <f t="shared" ref="F2242:F2294" si="360">IF(ISERROR(VLOOKUP(A2242&amp;H$9,JU_AKUN,14,FALSE)=TRUE),"",VLOOKUP(A2242&amp;H$9,JU_AKUN,14,FALSE))</f>
        <v/>
      </c>
      <c r="G2242" s="212" t="str">
        <f t="shared" ref="G2242:G2294" si="361">IF(ISERROR(VLOOKUP(A2242&amp;H$9,JU_AKUN,15,FALSE)=TRUE),"",VLOOKUP(A2242&amp;H$9,JU_AKUN,15,FALSE))</f>
        <v/>
      </c>
      <c r="H2242" s="92">
        <f>IF(OR(ERR=FALSE,AND(F2242="",G2242="")),0,IF($C$12="D",$H$13+SUM($F$14:F2242)-SUM($G$14:G2242),$H$13-SUM($F$14:F2242)+SUM($G$14:G2242)))</f>
        <v>0</v>
      </c>
      <c r="I2242" s="7"/>
    </row>
    <row r="2243" spans="1:9">
      <c r="A2243" s="89">
        <f t="shared" si="355"/>
        <v>2230</v>
      </c>
      <c r="B2243" s="185" t="str">
        <f t="shared" si="356"/>
        <v/>
      </c>
      <c r="C2243" s="90" t="str">
        <f t="shared" si="357"/>
        <v/>
      </c>
      <c r="D2243" s="89" t="str">
        <f t="shared" si="358"/>
        <v/>
      </c>
      <c r="E2243" s="91" t="str">
        <f t="shared" si="359"/>
        <v/>
      </c>
      <c r="F2243" s="92" t="str">
        <f t="shared" si="360"/>
        <v/>
      </c>
      <c r="G2243" s="212" t="str">
        <f t="shared" si="361"/>
        <v/>
      </c>
      <c r="H2243" s="92">
        <f>IF(OR(ERR=FALSE,AND(F2243="",G2243="")),0,IF($C$12="D",$H$13+SUM($F$14:F2243)-SUM($G$14:G2243),$H$13-SUM($F$14:F2243)+SUM($G$14:G2243)))</f>
        <v>0</v>
      </c>
      <c r="I2243" s="7"/>
    </row>
    <row r="2244" spans="1:9">
      <c r="A2244" s="89">
        <f t="shared" si="355"/>
        <v>2231</v>
      </c>
      <c r="B2244" s="185" t="str">
        <f t="shared" si="356"/>
        <v/>
      </c>
      <c r="C2244" s="90" t="str">
        <f t="shared" si="357"/>
        <v/>
      </c>
      <c r="D2244" s="89" t="str">
        <f t="shared" si="358"/>
        <v/>
      </c>
      <c r="E2244" s="91" t="str">
        <f t="shared" si="359"/>
        <v/>
      </c>
      <c r="F2244" s="92" t="str">
        <f t="shared" si="360"/>
        <v/>
      </c>
      <c r="G2244" s="212" t="str">
        <f t="shared" si="361"/>
        <v/>
      </c>
      <c r="H2244" s="92">
        <f>IF(OR(ERR=FALSE,AND(F2244="",G2244="")),0,IF($C$12="D",$H$13+SUM($F$14:F2244)-SUM($G$14:G2244),$H$13-SUM($F$14:F2244)+SUM($G$14:G2244)))</f>
        <v>0</v>
      </c>
      <c r="I2244" s="7"/>
    </row>
    <row r="2245" spans="1:9">
      <c r="A2245" s="89">
        <f t="shared" si="355"/>
        <v>2232</v>
      </c>
      <c r="B2245" s="185" t="str">
        <f t="shared" si="356"/>
        <v/>
      </c>
      <c r="C2245" s="90" t="str">
        <f t="shared" si="357"/>
        <v/>
      </c>
      <c r="D2245" s="89" t="str">
        <f t="shared" si="358"/>
        <v/>
      </c>
      <c r="E2245" s="91" t="str">
        <f t="shared" si="359"/>
        <v/>
      </c>
      <c r="F2245" s="92" t="str">
        <f t="shared" si="360"/>
        <v/>
      </c>
      <c r="G2245" s="212" t="str">
        <f t="shared" si="361"/>
        <v/>
      </c>
      <c r="H2245" s="92">
        <f>IF(OR(ERR=FALSE,AND(F2245="",G2245="")),0,IF($C$12="D",$H$13+SUM($F$14:F2245)-SUM($G$14:G2245),$H$13-SUM($F$14:F2245)+SUM($G$14:G2245)))</f>
        <v>0</v>
      </c>
      <c r="I2245" s="7"/>
    </row>
    <row r="2246" spans="1:9">
      <c r="A2246" s="89">
        <f t="shared" si="355"/>
        <v>2233</v>
      </c>
      <c r="B2246" s="185" t="str">
        <f t="shared" si="356"/>
        <v/>
      </c>
      <c r="C2246" s="90" t="str">
        <f t="shared" si="357"/>
        <v/>
      </c>
      <c r="D2246" s="89" t="str">
        <f t="shared" si="358"/>
        <v/>
      </c>
      <c r="E2246" s="91" t="str">
        <f t="shared" si="359"/>
        <v/>
      </c>
      <c r="F2246" s="92" t="str">
        <f t="shared" si="360"/>
        <v/>
      </c>
      <c r="G2246" s="212" t="str">
        <f t="shared" si="361"/>
        <v/>
      </c>
      <c r="H2246" s="92">
        <f>IF(OR(ERR=FALSE,AND(F2246="",G2246="")),0,IF($C$12="D",$H$13+SUM($F$14:F2246)-SUM($G$14:G2246),$H$13-SUM($F$14:F2246)+SUM($G$14:G2246)))</f>
        <v>0</v>
      </c>
      <c r="I2246" s="7"/>
    </row>
    <row r="2247" spans="1:9">
      <c r="A2247" s="89">
        <f t="shared" si="355"/>
        <v>2234</v>
      </c>
      <c r="B2247" s="185" t="str">
        <f t="shared" si="356"/>
        <v/>
      </c>
      <c r="C2247" s="90" t="str">
        <f t="shared" si="357"/>
        <v/>
      </c>
      <c r="D2247" s="89" t="str">
        <f t="shared" si="358"/>
        <v/>
      </c>
      <c r="E2247" s="91" t="str">
        <f t="shared" si="359"/>
        <v/>
      </c>
      <c r="F2247" s="92" t="str">
        <f t="shared" si="360"/>
        <v/>
      </c>
      <c r="G2247" s="212" t="str">
        <f t="shared" si="361"/>
        <v/>
      </c>
      <c r="H2247" s="92">
        <f>IF(OR(ERR=FALSE,AND(F2247="",G2247="")),0,IF($C$12="D",$H$13+SUM($F$14:F2247)-SUM($G$14:G2247),$H$13-SUM($F$14:F2247)+SUM($G$14:G2247)))</f>
        <v>0</v>
      </c>
      <c r="I2247" s="7"/>
    </row>
    <row r="2248" spans="1:9">
      <c r="A2248" s="89">
        <f t="shared" si="355"/>
        <v>2235</v>
      </c>
      <c r="B2248" s="185" t="str">
        <f t="shared" si="356"/>
        <v/>
      </c>
      <c r="C2248" s="90" t="str">
        <f t="shared" si="357"/>
        <v/>
      </c>
      <c r="D2248" s="89" t="str">
        <f t="shared" si="358"/>
        <v/>
      </c>
      <c r="E2248" s="91" t="str">
        <f t="shared" si="359"/>
        <v/>
      </c>
      <c r="F2248" s="92" t="str">
        <f t="shared" si="360"/>
        <v/>
      </c>
      <c r="G2248" s="212" t="str">
        <f t="shared" si="361"/>
        <v/>
      </c>
      <c r="H2248" s="92">
        <f>IF(OR(ERR=FALSE,AND(F2248="",G2248="")),0,IF($C$12="D",$H$13+SUM($F$14:F2248)-SUM($G$14:G2248),$H$13-SUM($F$14:F2248)+SUM($G$14:G2248)))</f>
        <v>0</v>
      </c>
      <c r="I2248" s="7"/>
    </row>
    <row r="2249" spans="1:9">
      <c r="A2249" s="89">
        <f t="shared" si="355"/>
        <v>2236</v>
      </c>
      <c r="B2249" s="185" t="str">
        <f t="shared" si="356"/>
        <v/>
      </c>
      <c r="C2249" s="90" t="str">
        <f t="shared" si="357"/>
        <v/>
      </c>
      <c r="D2249" s="89" t="str">
        <f t="shared" si="358"/>
        <v/>
      </c>
      <c r="E2249" s="91" t="str">
        <f t="shared" si="359"/>
        <v/>
      </c>
      <c r="F2249" s="92" t="str">
        <f t="shared" si="360"/>
        <v/>
      </c>
      <c r="G2249" s="212" t="str">
        <f t="shared" si="361"/>
        <v/>
      </c>
      <c r="H2249" s="92">
        <f>IF(OR(ERR=FALSE,AND(F2249="",G2249="")),0,IF($C$12="D",$H$13+SUM($F$14:F2249)-SUM($G$14:G2249),$H$13-SUM($F$14:F2249)+SUM($G$14:G2249)))</f>
        <v>0</v>
      </c>
      <c r="I2249" s="7"/>
    </row>
    <row r="2250" spans="1:9">
      <c r="A2250" s="89">
        <f t="shared" si="355"/>
        <v>2237</v>
      </c>
      <c r="B2250" s="185" t="str">
        <f t="shared" si="356"/>
        <v/>
      </c>
      <c r="C2250" s="90" t="str">
        <f t="shared" si="357"/>
        <v/>
      </c>
      <c r="D2250" s="89" t="str">
        <f t="shared" si="358"/>
        <v/>
      </c>
      <c r="E2250" s="91" t="str">
        <f t="shared" si="359"/>
        <v/>
      </c>
      <c r="F2250" s="92" t="str">
        <f t="shared" si="360"/>
        <v/>
      </c>
      <c r="G2250" s="212" t="str">
        <f t="shared" si="361"/>
        <v/>
      </c>
      <c r="H2250" s="92">
        <f>IF(OR(ERR=FALSE,AND(F2250="",G2250="")),0,IF($C$12="D",$H$13+SUM($F$14:F2250)-SUM($G$14:G2250),$H$13-SUM($F$14:F2250)+SUM($G$14:G2250)))</f>
        <v>0</v>
      </c>
      <c r="I2250" s="7"/>
    </row>
    <row r="2251" spans="1:9">
      <c r="A2251" s="89">
        <f t="shared" si="355"/>
        <v>2238</v>
      </c>
      <c r="B2251" s="185" t="str">
        <f t="shared" si="356"/>
        <v/>
      </c>
      <c r="C2251" s="90" t="str">
        <f t="shared" si="357"/>
        <v/>
      </c>
      <c r="D2251" s="89" t="str">
        <f t="shared" si="358"/>
        <v/>
      </c>
      <c r="E2251" s="91" t="str">
        <f t="shared" si="359"/>
        <v/>
      </c>
      <c r="F2251" s="92" t="str">
        <f t="shared" si="360"/>
        <v/>
      </c>
      <c r="G2251" s="212" t="str">
        <f t="shared" si="361"/>
        <v/>
      </c>
      <c r="H2251" s="92">
        <f>IF(OR(ERR=FALSE,AND(F2251="",G2251="")),0,IF($C$12="D",$H$13+SUM($F$14:F2251)-SUM($G$14:G2251),$H$13-SUM($F$14:F2251)+SUM($G$14:G2251)))</f>
        <v>0</v>
      </c>
      <c r="I2251" s="7"/>
    </row>
    <row r="2252" spans="1:9">
      <c r="A2252" s="89">
        <f t="shared" si="355"/>
        <v>2239</v>
      </c>
      <c r="B2252" s="185" t="str">
        <f t="shared" si="356"/>
        <v/>
      </c>
      <c r="C2252" s="90" t="str">
        <f t="shared" si="357"/>
        <v/>
      </c>
      <c r="D2252" s="89" t="str">
        <f t="shared" si="358"/>
        <v/>
      </c>
      <c r="E2252" s="91" t="str">
        <f t="shared" si="359"/>
        <v/>
      </c>
      <c r="F2252" s="92" t="str">
        <f t="shared" si="360"/>
        <v/>
      </c>
      <c r="G2252" s="212" t="str">
        <f t="shared" si="361"/>
        <v/>
      </c>
      <c r="H2252" s="92">
        <f>IF(OR(ERR=FALSE,AND(F2252="",G2252="")),0,IF($C$12="D",$H$13+SUM($F$14:F2252)-SUM($G$14:G2252),$H$13-SUM($F$14:F2252)+SUM($G$14:G2252)))</f>
        <v>0</v>
      </c>
      <c r="I2252" s="7"/>
    </row>
    <row r="2253" spans="1:9">
      <c r="A2253" s="89">
        <f t="shared" si="355"/>
        <v>2240</v>
      </c>
      <c r="B2253" s="185" t="str">
        <f t="shared" si="356"/>
        <v/>
      </c>
      <c r="C2253" s="90" t="str">
        <f t="shared" si="357"/>
        <v/>
      </c>
      <c r="D2253" s="89" t="str">
        <f t="shared" si="358"/>
        <v/>
      </c>
      <c r="E2253" s="91" t="str">
        <f t="shared" si="359"/>
        <v/>
      </c>
      <c r="F2253" s="92" t="str">
        <f t="shared" si="360"/>
        <v/>
      </c>
      <c r="G2253" s="212" t="str">
        <f t="shared" si="361"/>
        <v/>
      </c>
      <c r="H2253" s="92">
        <f>IF(OR(ERR=FALSE,AND(F2253="",G2253="")),0,IF($C$12="D",$H$13+SUM($F$14:F2253)-SUM($G$14:G2253),$H$13-SUM($F$14:F2253)+SUM($G$14:G2253)))</f>
        <v>0</v>
      </c>
      <c r="I2253" s="7"/>
    </row>
    <row r="2254" spans="1:9">
      <c r="A2254" s="89">
        <f t="shared" si="355"/>
        <v>2241</v>
      </c>
      <c r="B2254" s="185" t="str">
        <f t="shared" si="356"/>
        <v/>
      </c>
      <c r="C2254" s="90" t="str">
        <f t="shared" si="357"/>
        <v/>
      </c>
      <c r="D2254" s="89" t="str">
        <f t="shared" si="358"/>
        <v/>
      </c>
      <c r="E2254" s="91" t="str">
        <f t="shared" si="359"/>
        <v/>
      </c>
      <c r="F2254" s="92" t="str">
        <f t="shared" si="360"/>
        <v/>
      </c>
      <c r="G2254" s="212" t="str">
        <f t="shared" si="361"/>
        <v/>
      </c>
      <c r="H2254" s="92">
        <f>IF(OR(ERR=FALSE,AND(F2254="",G2254="")),0,IF($C$12="D",$H$13+SUM($F$14:F2254)-SUM($G$14:G2254),$H$13-SUM($F$14:F2254)+SUM($G$14:G2254)))</f>
        <v>0</v>
      </c>
      <c r="I2254" s="7"/>
    </row>
    <row r="2255" spans="1:9">
      <c r="A2255" s="89">
        <f t="shared" si="355"/>
        <v>2242</v>
      </c>
      <c r="B2255" s="185" t="str">
        <f t="shared" si="356"/>
        <v/>
      </c>
      <c r="C2255" s="90" t="str">
        <f t="shared" si="357"/>
        <v/>
      </c>
      <c r="D2255" s="89" t="str">
        <f t="shared" si="358"/>
        <v/>
      </c>
      <c r="E2255" s="91" t="str">
        <f t="shared" si="359"/>
        <v/>
      </c>
      <c r="F2255" s="92" t="str">
        <f t="shared" si="360"/>
        <v/>
      </c>
      <c r="G2255" s="212" t="str">
        <f t="shared" si="361"/>
        <v/>
      </c>
      <c r="H2255" s="92">
        <f>IF(OR(ERR=FALSE,AND(F2255="",G2255="")),0,IF($C$12="D",$H$13+SUM($F$14:F2255)-SUM($G$14:G2255),$H$13-SUM($F$14:F2255)+SUM($G$14:G2255)))</f>
        <v>0</v>
      </c>
      <c r="I2255" s="7"/>
    </row>
    <row r="2256" spans="1:9">
      <c r="A2256" s="89">
        <f t="shared" si="355"/>
        <v>2243</v>
      </c>
      <c r="B2256" s="185" t="str">
        <f t="shared" si="356"/>
        <v/>
      </c>
      <c r="C2256" s="90" t="str">
        <f t="shared" si="357"/>
        <v/>
      </c>
      <c r="D2256" s="89" t="str">
        <f t="shared" si="358"/>
        <v/>
      </c>
      <c r="E2256" s="91" t="str">
        <f t="shared" si="359"/>
        <v/>
      </c>
      <c r="F2256" s="92" t="str">
        <f t="shared" si="360"/>
        <v/>
      </c>
      <c r="G2256" s="212" t="str">
        <f t="shared" si="361"/>
        <v/>
      </c>
      <c r="H2256" s="92">
        <f>IF(OR(ERR=FALSE,AND(F2256="",G2256="")),0,IF($C$12="D",$H$13+SUM($F$14:F2256)-SUM($G$14:G2256),$H$13-SUM($F$14:F2256)+SUM($G$14:G2256)))</f>
        <v>0</v>
      </c>
      <c r="I2256" s="7"/>
    </row>
    <row r="2257" spans="1:9">
      <c r="A2257" s="89">
        <f t="shared" si="355"/>
        <v>2244</v>
      </c>
      <c r="B2257" s="185" t="str">
        <f t="shared" si="356"/>
        <v/>
      </c>
      <c r="C2257" s="90" t="str">
        <f t="shared" si="357"/>
        <v/>
      </c>
      <c r="D2257" s="89" t="str">
        <f t="shared" si="358"/>
        <v/>
      </c>
      <c r="E2257" s="91" t="str">
        <f t="shared" si="359"/>
        <v/>
      </c>
      <c r="F2257" s="92" t="str">
        <f t="shared" si="360"/>
        <v/>
      </c>
      <c r="G2257" s="212" t="str">
        <f t="shared" si="361"/>
        <v/>
      </c>
      <c r="H2257" s="92">
        <f>IF(OR(ERR=FALSE,AND(F2257="",G2257="")),0,IF($C$12="D",$H$13+SUM($F$14:F2257)-SUM($G$14:G2257),$H$13-SUM($F$14:F2257)+SUM($G$14:G2257)))</f>
        <v>0</v>
      </c>
      <c r="I2257" s="7"/>
    </row>
    <row r="2258" spans="1:9">
      <c r="A2258" s="89">
        <f t="shared" si="355"/>
        <v>2245</v>
      </c>
      <c r="B2258" s="185" t="str">
        <f t="shared" si="356"/>
        <v/>
      </c>
      <c r="C2258" s="90" t="str">
        <f t="shared" si="357"/>
        <v/>
      </c>
      <c r="D2258" s="89" t="str">
        <f t="shared" si="358"/>
        <v/>
      </c>
      <c r="E2258" s="91" t="str">
        <f t="shared" si="359"/>
        <v/>
      </c>
      <c r="F2258" s="92" t="str">
        <f t="shared" si="360"/>
        <v/>
      </c>
      <c r="G2258" s="212" t="str">
        <f t="shared" si="361"/>
        <v/>
      </c>
      <c r="H2258" s="92">
        <f>IF(OR(ERR=FALSE,AND(F2258="",G2258="")),0,IF($C$12="D",$H$13+SUM($F$14:F2258)-SUM($G$14:G2258),$H$13-SUM($F$14:F2258)+SUM($G$14:G2258)))</f>
        <v>0</v>
      </c>
      <c r="I2258" s="7"/>
    </row>
    <row r="2259" spans="1:9">
      <c r="A2259" s="89">
        <f t="shared" si="355"/>
        <v>2246</v>
      </c>
      <c r="B2259" s="185" t="str">
        <f t="shared" si="356"/>
        <v/>
      </c>
      <c r="C2259" s="90" t="str">
        <f t="shared" si="357"/>
        <v/>
      </c>
      <c r="D2259" s="89" t="str">
        <f t="shared" si="358"/>
        <v/>
      </c>
      <c r="E2259" s="91" t="str">
        <f t="shared" si="359"/>
        <v/>
      </c>
      <c r="F2259" s="92" t="str">
        <f t="shared" si="360"/>
        <v/>
      </c>
      <c r="G2259" s="212" t="str">
        <f t="shared" si="361"/>
        <v/>
      </c>
      <c r="H2259" s="92">
        <f>IF(OR(ERR=FALSE,AND(F2259="",G2259="")),0,IF($C$12="D",$H$13+SUM($F$14:F2259)-SUM($G$14:G2259),$H$13-SUM($F$14:F2259)+SUM($G$14:G2259)))</f>
        <v>0</v>
      </c>
      <c r="I2259" s="7"/>
    </row>
    <row r="2260" spans="1:9">
      <c r="A2260" s="89">
        <f t="shared" si="355"/>
        <v>2247</v>
      </c>
      <c r="B2260" s="185" t="str">
        <f t="shared" si="356"/>
        <v/>
      </c>
      <c r="C2260" s="90" t="str">
        <f t="shared" si="357"/>
        <v/>
      </c>
      <c r="D2260" s="89" t="str">
        <f t="shared" si="358"/>
        <v/>
      </c>
      <c r="E2260" s="91" t="str">
        <f t="shared" si="359"/>
        <v/>
      </c>
      <c r="F2260" s="92" t="str">
        <f t="shared" si="360"/>
        <v/>
      </c>
      <c r="G2260" s="212" t="str">
        <f t="shared" si="361"/>
        <v/>
      </c>
      <c r="H2260" s="92">
        <f>IF(OR(ERR=FALSE,AND(F2260="",G2260="")),0,IF($C$12="D",$H$13+SUM($F$14:F2260)-SUM($G$14:G2260),$H$13-SUM($F$14:F2260)+SUM($G$14:G2260)))</f>
        <v>0</v>
      </c>
      <c r="I2260" s="7"/>
    </row>
    <row r="2261" spans="1:9">
      <c r="A2261" s="89">
        <f t="shared" si="355"/>
        <v>2248</v>
      </c>
      <c r="B2261" s="185" t="str">
        <f t="shared" si="356"/>
        <v/>
      </c>
      <c r="C2261" s="90" t="str">
        <f t="shared" si="357"/>
        <v/>
      </c>
      <c r="D2261" s="89" t="str">
        <f t="shared" si="358"/>
        <v/>
      </c>
      <c r="E2261" s="91" t="str">
        <f t="shared" si="359"/>
        <v/>
      </c>
      <c r="F2261" s="92" t="str">
        <f t="shared" si="360"/>
        <v/>
      </c>
      <c r="G2261" s="212" t="str">
        <f t="shared" si="361"/>
        <v/>
      </c>
      <c r="H2261" s="92">
        <f>IF(OR(ERR=FALSE,AND(F2261="",G2261="")),0,IF($C$12="D",$H$13+SUM($F$14:F2261)-SUM($G$14:G2261),$H$13-SUM($F$14:F2261)+SUM($G$14:G2261)))</f>
        <v>0</v>
      </c>
      <c r="I2261" s="7"/>
    </row>
    <row r="2262" spans="1:9">
      <c r="A2262" s="89">
        <f t="shared" si="355"/>
        <v>2249</v>
      </c>
      <c r="B2262" s="185" t="str">
        <f t="shared" si="356"/>
        <v/>
      </c>
      <c r="C2262" s="90" t="str">
        <f t="shared" si="357"/>
        <v/>
      </c>
      <c r="D2262" s="89" t="str">
        <f t="shared" si="358"/>
        <v/>
      </c>
      <c r="E2262" s="91" t="str">
        <f t="shared" si="359"/>
        <v/>
      </c>
      <c r="F2262" s="92" t="str">
        <f t="shared" si="360"/>
        <v/>
      </c>
      <c r="G2262" s="212" t="str">
        <f t="shared" si="361"/>
        <v/>
      </c>
      <c r="H2262" s="92">
        <f>IF(OR(ERR=FALSE,AND(F2262="",G2262="")),0,IF($C$12="D",$H$13+SUM($F$14:F2262)-SUM($G$14:G2262),$H$13-SUM($F$14:F2262)+SUM($G$14:G2262)))</f>
        <v>0</v>
      </c>
      <c r="I2262" s="7"/>
    </row>
    <row r="2263" spans="1:9">
      <c r="A2263" s="89">
        <f t="shared" si="355"/>
        <v>2250</v>
      </c>
      <c r="B2263" s="185" t="str">
        <f t="shared" si="356"/>
        <v/>
      </c>
      <c r="C2263" s="90" t="str">
        <f t="shared" si="357"/>
        <v/>
      </c>
      <c r="D2263" s="89" t="str">
        <f t="shared" si="358"/>
        <v/>
      </c>
      <c r="E2263" s="91" t="str">
        <f t="shared" si="359"/>
        <v/>
      </c>
      <c r="F2263" s="92" t="str">
        <f t="shared" si="360"/>
        <v/>
      </c>
      <c r="G2263" s="212" t="str">
        <f t="shared" si="361"/>
        <v/>
      </c>
      <c r="H2263" s="92">
        <f>IF(OR(ERR=FALSE,AND(F2263="",G2263="")),0,IF($C$12="D",$H$13+SUM($F$14:F2263)-SUM($G$14:G2263),$H$13-SUM($F$14:F2263)+SUM($G$14:G2263)))</f>
        <v>0</v>
      </c>
      <c r="I2263" s="7"/>
    </row>
    <row r="2264" spans="1:9">
      <c r="A2264" s="89">
        <f t="shared" si="355"/>
        <v>2251</v>
      </c>
      <c r="B2264" s="185" t="str">
        <f t="shared" si="356"/>
        <v/>
      </c>
      <c r="C2264" s="90" t="str">
        <f t="shared" si="357"/>
        <v/>
      </c>
      <c r="D2264" s="89" t="str">
        <f t="shared" si="358"/>
        <v/>
      </c>
      <c r="E2264" s="91" t="str">
        <f t="shared" si="359"/>
        <v/>
      </c>
      <c r="F2264" s="92" t="str">
        <f t="shared" si="360"/>
        <v/>
      </c>
      <c r="G2264" s="212" t="str">
        <f t="shared" si="361"/>
        <v/>
      </c>
      <c r="H2264" s="92">
        <f>IF(OR(ERR=FALSE,AND(F2264="",G2264="")),0,IF($C$12="D",$H$13+SUM($F$14:F2264)-SUM($G$14:G2264),$H$13-SUM($F$14:F2264)+SUM($G$14:G2264)))</f>
        <v>0</v>
      </c>
      <c r="I2264" s="7"/>
    </row>
    <row r="2265" spans="1:9">
      <c r="A2265" s="89">
        <f t="shared" si="355"/>
        <v>2252</v>
      </c>
      <c r="B2265" s="185" t="str">
        <f t="shared" si="356"/>
        <v/>
      </c>
      <c r="C2265" s="90" t="str">
        <f t="shared" si="357"/>
        <v/>
      </c>
      <c r="D2265" s="89" t="str">
        <f t="shared" si="358"/>
        <v/>
      </c>
      <c r="E2265" s="91" t="str">
        <f t="shared" si="359"/>
        <v/>
      </c>
      <c r="F2265" s="92" t="str">
        <f t="shared" si="360"/>
        <v/>
      </c>
      <c r="G2265" s="212" t="str">
        <f t="shared" si="361"/>
        <v/>
      </c>
      <c r="H2265" s="92">
        <f>IF(OR(ERR=FALSE,AND(F2265="",G2265="")),0,IF($C$12="D",$H$13+SUM($F$14:F2265)-SUM($G$14:G2265),$H$13-SUM($F$14:F2265)+SUM($G$14:G2265)))</f>
        <v>0</v>
      </c>
      <c r="I2265" s="7"/>
    </row>
    <row r="2266" spans="1:9">
      <c r="A2266" s="89">
        <f t="shared" si="355"/>
        <v>2253</v>
      </c>
      <c r="B2266" s="185" t="str">
        <f t="shared" si="356"/>
        <v/>
      </c>
      <c r="C2266" s="90" t="str">
        <f t="shared" si="357"/>
        <v/>
      </c>
      <c r="D2266" s="89" t="str">
        <f t="shared" si="358"/>
        <v/>
      </c>
      <c r="E2266" s="91" t="str">
        <f t="shared" si="359"/>
        <v/>
      </c>
      <c r="F2266" s="92" t="str">
        <f t="shared" si="360"/>
        <v/>
      </c>
      <c r="G2266" s="212" t="str">
        <f t="shared" si="361"/>
        <v/>
      </c>
      <c r="H2266" s="92">
        <f>IF(OR(ERR=FALSE,AND(F2266="",G2266="")),0,IF($C$12="D",$H$13+SUM($F$14:F2266)-SUM($G$14:G2266),$H$13-SUM($F$14:F2266)+SUM($G$14:G2266)))</f>
        <v>0</v>
      </c>
      <c r="I2266" s="7"/>
    </row>
    <row r="2267" spans="1:9">
      <c r="A2267" s="89">
        <f t="shared" si="355"/>
        <v>2254</v>
      </c>
      <c r="B2267" s="185" t="str">
        <f t="shared" si="356"/>
        <v/>
      </c>
      <c r="C2267" s="90" t="str">
        <f t="shared" si="357"/>
        <v/>
      </c>
      <c r="D2267" s="89" t="str">
        <f t="shared" si="358"/>
        <v/>
      </c>
      <c r="E2267" s="91" t="str">
        <f t="shared" si="359"/>
        <v/>
      </c>
      <c r="F2267" s="92" t="str">
        <f t="shared" si="360"/>
        <v/>
      </c>
      <c r="G2267" s="212" t="str">
        <f t="shared" si="361"/>
        <v/>
      </c>
      <c r="H2267" s="92">
        <f>IF(OR(ERR=FALSE,AND(F2267="",G2267="")),0,IF($C$12="D",$H$13+SUM($F$14:F2267)-SUM($G$14:G2267),$H$13-SUM($F$14:F2267)+SUM($G$14:G2267)))</f>
        <v>0</v>
      </c>
      <c r="I2267" s="7"/>
    </row>
    <row r="2268" spans="1:9">
      <c r="A2268" s="89">
        <f t="shared" si="355"/>
        <v>2255</v>
      </c>
      <c r="B2268" s="185" t="str">
        <f t="shared" si="356"/>
        <v/>
      </c>
      <c r="C2268" s="90" t="str">
        <f t="shared" si="357"/>
        <v/>
      </c>
      <c r="D2268" s="89" t="str">
        <f t="shared" si="358"/>
        <v/>
      </c>
      <c r="E2268" s="91" t="str">
        <f t="shared" si="359"/>
        <v/>
      </c>
      <c r="F2268" s="92" t="str">
        <f t="shared" si="360"/>
        <v/>
      </c>
      <c r="G2268" s="212" t="str">
        <f t="shared" si="361"/>
        <v/>
      </c>
      <c r="H2268" s="92">
        <f>IF(OR(ERR=FALSE,AND(F2268="",G2268="")),0,IF($C$12="D",$H$13+SUM($F$14:F2268)-SUM($G$14:G2268),$H$13-SUM($F$14:F2268)+SUM($G$14:G2268)))</f>
        <v>0</v>
      </c>
      <c r="I2268" s="7"/>
    </row>
    <row r="2269" spans="1:9">
      <c r="A2269" s="89">
        <f t="shared" si="355"/>
        <v>2256</v>
      </c>
      <c r="B2269" s="185" t="str">
        <f t="shared" si="356"/>
        <v/>
      </c>
      <c r="C2269" s="90" t="str">
        <f t="shared" si="357"/>
        <v/>
      </c>
      <c r="D2269" s="89" t="str">
        <f t="shared" si="358"/>
        <v/>
      </c>
      <c r="E2269" s="91" t="str">
        <f t="shared" si="359"/>
        <v/>
      </c>
      <c r="F2269" s="92" t="str">
        <f t="shared" si="360"/>
        <v/>
      </c>
      <c r="G2269" s="212" t="str">
        <f t="shared" si="361"/>
        <v/>
      </c>
      <c r="H2269" s="92">
        <f>IF(OR(ERR=FALSE,AND(F2269="",G2269="")),0,IF($C$12="D",$H$13+SUM($F$14:F2269)-SUM($G$14:G2269),$H$13-SUM($F$14:F2269)+SUM($G$14:G2269)))</f>
        <v>0</v>
      </c>
      <c r="I2269" s="7"/>
    </row>
    <row r="2270" spans="1:9">
      <c r="A2270" s="89">
        <f t="shared" si="355"/>
        <v>2257</v>
      </c>
      <c r="B2270" s="185" t="str">
        <f t="shared" si="356"/>
        <v/>
      </c>
      <c r="C2270" s="90" t="str">
        <f t="shared" si="357"/>
        <v/>
      </c>
      <c r="D2270" s="89" t="str">
        <f t="shared" si="358"/>
        <v/>
      </c>
      <c r="E2270" s="91" t="str">
        <f t="shared" si="359"/>
        <v/>
      </c>
      <c r="F2270" s="92" t="str">
        <f t="shared" si="360"/>
        <v/>
      </c>
      <c r="G2270" s="212" t="str">
        <f t="shared" si="361"/>
        <v/>
      </c>
      <c r="H2270" s="92">
        <f>IF(OR(ERR=FALSE,AND(F2270="",G2270="")),0,IF($C$12="D",$H$13+SUM($F$14:F2270)-SUM($G$14:G2270),$H$13-SUM($F$14:F2270)+SUM($G$14:G2270)))</f>
        <v>0</v>
      </c>
      <c r="I2270" s="7"/>
    </row>
    <row r="2271" spans="1:9">
      <c r="A2271" s="89">
        <f t="shared" si="355"/>
        <v>2258</v>
      </c>
      <c r="B2271" s="185" t="str">
        <f t="shared" si="356"/>
        <v/>
      </c>
      <c r="C2271" s="90" t="str">
        <f t="shared" si="357"/>
        <v/>
      </c>
      <c r="D2271" s="89" t="str">
        <f t="shared" si="358"/>
        <v/>
      </c>
      <c r="E2271" s="91" t="str">
        <f t="shared" si="359"/>
        <v/>
      </c>
      <c r="F2271" s="92" t="str">
        <f t="shared" si="360"/>
        <v/>
      </c>
      <c r="G2271" s="212" t="str">
        <f t="shared" si="361"/>
        <v/>
      </c>
      <c r="H2271" s="92">
        <f>IF(OR(ERR=FALSE,AND(F2271="",G2271="")),0,IF($C$12="D",$H$13+SUM($F$14:F2271)-SUM($G$14:G2271),$H$13-SUM($F$14:F2271)+SUM($G$14:G2271)))</f>
        <v>0</v>
      </c>
      <c r="I2271" s="7"/>
    </row>
    <row r="2272" spans="1:9">
      <c r="A2272" s="89">
        <f t="shared" si="355"/>
        <v>2259</v>
      </c>
      <c r="B2272" s="185" t="str">
        <f t="shared" si="356"/>
        <v/>
      </c>
      <c r="C2272" s="90" t="str">
        <f t="shared" si="357"/>
        <v/>
      </c>
      <c r="D2272" s="89" t="str">
        <f t="shared" si="358"/>
        <v/>
      </c>
      <c r="E2272" s="91" t="str">
        <f t="shared" si="359"/>
        <v/>
      </c>
      <c r="F2272" s="92" t="str">
        <f t="shared" si="360"/>
        <v/>
      </c>
      <c r="G2272" s="212" t="str">
        <f t="shared" si="361"/>
        <v/>
      </c>
      <c r="H2272" s="92">
        <f>IF(OR(ERR=FALSE,AND(F2272="",G2272="")),0,IF($C$12="D",$H$13+SUM($F$14:F2272)-SUM($G$14:G2272),$H$13-SUM($F$14:F2272)+SUM($G$14:G2272)))</f>
        <v>0</v>
      </c>
      <c r="I2272" s="7"/>
    </row>
    <row r="2273" spans="1:9">
      <c r="A2273" s="89">
        <f t="shared" si="355"/>
        <v>2260</v>
      </c>
      <c r="B2273" s="185" t="str">
        <f t="shared" si="356"/>
        <v/>
      </c>
      <c r="C2273" s="90" t="str">
        <f t="shared" si="357"/>
        <v/>
      </c>
      <c r="D2273" s="89" t="str">
        <f t="shared" si="358"/>
        <v/>
      </c>
      <c r="E2273" s="91" t="str">
        <f t="shared" si="359"/>
        <v/>
      </c>
      <c r="F2273" s="92" t="str">
        <f t="shared" si="360"/>
        <v/>
      </c>
      <c r="G2273" s="212" t="str">
        <f t="shared" si="361"/>
        <v/>
      </c>
      <c r="H2273" s="92">
        <f>IF(OR(ERR=FALSE,AND(F2273="",G2273="")),0,IF($C$12="D",$H$13+SUM($F$14:F2273)-SUM($G$14:G2273),$H$13-SUM($F$14:F2273)+SUM($G$14:G2273)))</f>
        <v>0</v>
      </c>
      <c r="I2273" s="7"/>
    </row>
    <row r="2274" spans="1:9">
      <c r="A2274" s="89">
        <f t="shared" si="355"/>
        <v>2261</v>
      </c>
      <c r="B2274" s="185" t="str">
        <f t="shared" si="356"/>
        <v/>
      </c>
      <c r="C2274" s="90" t="str">
        <f t="shared" si="357"/>
        <v/>
      </c>
      <c r="D2274" s="89" t="str">
        <f t="shared" si="358"/>
        <v/>
      </c>
      <c r="E2274" s="91" t="str">
        <f t="shared" si="359"/>
        <v/>
      </c>
      <c r="F2274" s="92" t="str">
        <f t="shared" si="360"/>
        <v/>
      </c>
      <c r="G2274" s="212" t="str">
        <f t="shared" si="361"/>
        <v/>
      </c>
      <c r="H2274" s="92">
        <f>IF(OR(ERR=FALSE,AND(F2274="",G2274="")),0,IF($C$12="D",$H$13+SUM($F$14:F2274)-SUM($G$14:G2274),$H$13-SUM($F$14:F2274)+SUM($G$14:G2274)))</f>
        <v>0</v>
      </c>
      <c r="I2274" s="7"/>
    </row>
    <row r="2275" spans="1:9">
      <c r="A2275" s="89">
        <f t="shared" si="355"/>
        <v>2262</v>
      </c>
      <c r="B2275" s="185" t="str">
        <f t="shared" si="356"/>
        <v/>
      </c>
      <c r="C2275" s="90" t="str">
        <f t="shared" si="357"/>
        <v/>
      </c>
      <c r="D2275" s="89" t="str">
        <f t="shared" si="358"/>
        <v/>
      </c>
      <c r="E2275" s="91" t="str">
        <f t="shared" si="359"/>
        <v/>
      </c>
      <c r="F2275" s="92" t="str">
        <f t="shared" si="360"/>
        <v/>
      </c>
      <c r="G2275" s="212" t="str">
        <f t="shared" si="361"/>
        <v/>
      </c>
      <c r="H2275" s="92">
        <f>IF(OR(ERR=FALSE,AND(F2275="",G2275="")),0,IF($C$12="D",$H$13+SUM($F$14:F2275)-SUM($G$14:G2275),$H$13-SUM($F$14:F2275)+SUM($G$14:G2275)))</f>
        <v>0</v>
      </c>
      <c r="I2275" s="7"/>
    </row>
    <row r="2276" spans="1:9">
      <c r="A2276" s="89">
        <f t="shared" si="355"/>
        <v>2263</v>
      </c>
      <c r="B2276" s="185" t="str">
        <f t="shared" si="356"/>
        <v/>
      </c>
      <c r="C2276" s="90" t="str">
        <f t="shared" si="357"/>
        <v/>
      </c>
      <c r="D2276" s="89" t="str">
        <f t="shared" si="358"/>
        <v/>
      </c>
      <c r="E2276" s="91" t="str">
        <f t="shared" si="359"/>
        <v/>
      </c>
      <c r="F2276" s="92" t="str">
        <f t="shared" si="360"/>
        <v/>
      </c>
      <c r="G2276" s="212" t="str">
        <f t="shared" si="361"/>
        <v/>
      </c>
      <c r="H2276" s="92">
        <f>IF(OR(ERR=FALSE,AND(F2276="",G2276="")),0,IF($C$12="D",$H$13+SUM($F$14:F2276)-SUM($G$14:G2276),$H$13-SUM($F$14:F2276)+SUM($G$14:G2276)))</f>
        <v>0</v>
      </c>
      <c r="I2276" s="7"/>
    </row>
    <row r="2277" spans="1:9">
      <c r="A2277" s="89">
        <f t="shared" si="355"/>
        <v>2264</v>
      </c>
      <c r="B2277" s="185" t="str">
        <f t="shared" si="356"/>
        <v/>
      </c>
      <c r="C2277" s="90" t="str">
        <f t="shared" si="357"/>
        <v/>
      </c>
      <c r="D2277" s="89" t="str">
        <f t="shared" si="358"/>
        <v/>
      </c>
      <c r="E2277" s="91" t="str">
        <f t="shared" si="359"/>
        <v/>
      </c>
      <c r="F2277" s="92" t="str">
        <f t="shared" si="360"/>
        <v/>
      </c>
      <c r="G2277" s="212" t="str">
        <f t="shared" si="361"/>
        <v/>
      </c>
      <c r="H2277" s="92">
        <f>IF(OR(ERR=FALSE,AND(F2277="",G2277="")),0,IF($C$12="D",$H$13+SUM($F$14:F2277)-SUM($G$14:G2277),$H$13-SUM($F$14:F2277)+SUM($G$14:G2277)))</f>
        <v>0</v>
      </c>
      <c r="I2277" s="7"/>
    </row>
    <row r="2278" spans="1:9">
      <c r="A2278" s="89">
        <f t="shared" si="355"/>
        <v>2265</v>
      </c>
      <c r="B2278" s="185" t="str">
        <f t="shared" si="356"/>
        <v/>
      </c>
      <c r="C2278" s="90" t="str">
        <f t="shared" si="357"/>
        <v/>
      </c>
      <c r="D2278" s="89" t="str">
        <f t="shared" si="358"/>
        <v/>
      </c>
      <c r="E2278" s="91" t="str">
        <f t="shared" si="359"/>
        <v/>
      </c>
      <c r="F2278" s="92" t="str">
        <f t="shared" si="360"/>
        <v/>
      </c>
      <c r="G2278" s="212" t="str">
        <f t="shared" si="361"/>
        <v/>
      </c>
      <c r="H2278" s="92">
        <f>IF(OR(ERR=FALSE,AND(F2278="",G2278="")),0,IF($C$12="D",$H$13+SUM($F$14:F2278)-SUM($G$14:G2278),$H$13-SUM($F$14:F2278)+SUM($G$14:G2278)))</f>
        <v>0</v>
      </c>
      <c r="I2278" s="7"/>
    </row>
    <row r="2279" spans="1:9">
      <c r="A2279" s="89">
        <f t="shared" si="355"/>
        <v>2266</v>
      </c>
      <c r="B2279" s="185" t="str">
        <f t="shared" si="356"/>
        <v/>
      </c>
      <c r="C2279" s="90" t="str">
        <f t="shared" si="357"/>
        <v/>
      </c>
      <c r="D2279" s="89" t="str">
        <f t="shared" si="358"/>
        <v/>
      </c>
      <c r="E2279" s="91" t="str">
        <f t="shared" si="359"/>
        <v/>
      </c>
      <c r="F2279" s="92" t="str">
        <f t="shared" si="360"/>
        <v/>
      </c>
      <c r="G2279" s="212" t="str">
        <f t="shared" si="361"/>
        <v/>
      </c>
      <c r="H2279" s="92">
        <f>IF(OR(ERR=FALSE,AND(F2279="",G2279="")),0,IF($C$12="D",$H$13+SUM($F$14:F2279)-SUM($G$14:G2279),$H$13-SUM($F$14:F2279)+SUM($G$14:G2279)))</f>
        <v>0</v>
      </c>
      <c r="I2279" s="7"/>
    </row>
    <row r="2280" spans="1:9">
      <c r="A2280" s="89">
        <f t="shared" si="355"/>
        <v>2267</v>
      </c>
      <c r="B2280" s="185" t="str">
        <f t="shared" si="356"/>
        <v/>
      </c>
      <c r="C2280" s="90" t="str">
        <f t="shared" si="357"/>
        <v/>
      </c>
      <c r="D2280" s="89" t="str">
        <f t="shared" si="358"/>
        <v/>
      </c>
      <c r="E2280" s="91" t="str">
        <f t="shared" si="359"/>
        <v/>
      </c>
      <c r="F2280" s="92" t="str">
        <f t="shared" si="360"/>
        <v/>
      </c>
      <c r="G2280" s="212" t="str">
        <f t="shared" si="361"/>
        <v/>
      </c>
      <c r="H2280" s="92">
        <f>IF(OR(ERR=FALSE,AND(F2280="",G2280="")),0,IF($C$12="D",$H$13+SUM($F$14:F2280)-SUM($G$14:G2280),$H$13-SUM($F$14:F2280)+SUM($G$14:G2280)))</f>
        <v>0</v>
      </c>
      <c r="I2280" s="7"/>
    </row>
    <row r="2281" spans="1:9">
      <c r="A2281" s="89">
        <f t="shared" si="355"/>
        <v>2268</v>
      </c>
      <c r="B2281" s="185" t="str">
        <f t="shared" si="356"/>
        <v/>
      </c>
      <c r="C2281" s="90" t="str">
        <f t="shared" si="357"/>
        <v/>
      </c>
      <c r="D2281" s="89" t="str">
        <f t="shared" si="358"/>
        <v/>
      </c>
      <c r="E2281" s="91" t="str">
        <f t="shared" si="359"/>
        <v/>
      </c>
      <c r="F2281" s="92" t="str">
        <f t="shared" si="360"/>
        <v/>
      </c>
      <c r="G2281" s="212" t="str">
        <f t="shared" si="361"/>
        <v/>
      </c>
      <c r="H2281" s="92">
        <f>IF(OR(ERR=FALSE,AND(F2281="",G2281="")),0,IF($C$12="D",$H$13+SUM($F$14:F2281)-SUM($G$14:G2281),$H$13-SUM($F$14:F2281)+SUM($G$14:G2281)))</f>
        <v>0</v>
      </c>
      <c r="I2281" s="7"/>
    </row>
    <row r="2282" spans="1:9">
      <c r="A2282" s="89">
        <f t="shared" si="355"/>
        <v>2269</v>
      </c>
      <c r="B2282" s="185" t="str">
        <f t="shared" si="356"/>
        <v/>
      </c>
      <c r="C2282" s="90" t="str">
        <f t="shared" si="357"/>
        <v/>
      </c>
      <c r="D2282" s="89" t="str">
        <f t="shared" si="358"/>
        <v/>
      </c>
      <c r="E2282" s="91" t="str">
        <f t="shared" si="359"/>
        <v/>
      </c>
      <c r="F2282" s="92" t="str">
        <f t="shared" si="360"/>
        <v/>
      </c>
      <c r="G2282" s="212" t="str">
        <f t="shared" si="361"/>
        <v/>
      </c>
      <c r="H2282" s="92">
        <f>IF(OR(ERR=FALSE,AND(F2282="",G2282="")),0,IF($C$12="D",$H$13+SUM($F$14:F2282)-SUM($G$14:G2282),$H$13-SUM($F$14:F2282)+SUM($G$14:G2282)))</f>
        <v>0</v>
      </c>
      <c r="I2282" s="7"/>
    </row>
    <row r="2283" spans="1:9">
      <c r="A2283" s="89">
        <f t="shared" si="355"/>
        <v>2270</v>
      </c>
      <c r="B2283" s="185" t="str">
        <f t="shared" si="356"/>
        <v/>
      </c>
      <c r="C2283" s="90" t="str">
        <f t="shared" si="357"/>
        <v/>
      </c>
      <c r="D2283" s="89" t="str">
        <f t="shared" si="358"/>
        <v/>
      </c>
      <c r="E2283" s="91" t="str">
        <f t="shared" si="359"/>
        <v/>
      </c>
      <c r="F2283" s="92" t="str">
        <f t="shared" si="360"/>
        <v/>
      </c>
      <c r="G2283" s="212" t="str">
        <f t="shared" si="361"/>
        <v/>
      </c>
      <c r="H2283" s="92">
        <f>IF(OR(ERR=FALSE,AND(F2283="",G2283="")),0,IF($C$12="D",$H$13+SUM($F$14:F2283)-SUM($G$14:G2283),$H$13-SUM($F$14:F2283)+SUM($G$14:G2283)))</f>
        <v>0</v>
      </c>
      <c r="I2283" s="7"/>
    </row>
    <row r="2284" spans="1:9">
      <c r="A2284" s="89">
        <f t="shared" si="355"/>
        <v>2271</v>
      </c>
      <c r="B2284" s="185" t="str">
        <f t="shared" si="356"/>
        <v/>
      </c>
      <c r="C2284" s="90" t="str">
        <f t="shared" si="357"/>
        <v/>
      </c>
      <c r="D2284" s="89" t="str">
        <f t="shared" si="358"/>
        <v/>
      </c>
      <c r="E2284" s="91" t="str">
        <f t="shared" si="359"/>
        <v/>
      </c>
      <c r="F2284" s="92" t="str">
        <f t="shared" si="360"/>
        <v/>
      </c>
      <c r="G2284" s="212" t="str">
        <f t="shared" si="361"/>
        <v/>
      </c>
      <c r="H2284" s="92">
        <f>IF(OR(ERR=FALSE,AND(F2284="",G2284="")),0,IF($C$12="D",$H$13+SUM($F$14:F2284)-SUM($G$14:G2284),$H$13-SUM($F$14:F2284)+SUM($G$14:G2284)))</f>
        <v>0</v>
      </c>
      <c r="I2284" s="7"/>
    </row>
    <row r="2285" spans="1:9">
      <c r="A2285" s="89">
        <f t="shared" si="355"/>
        <v>2272</v>
      </c>
      <c r="B2285" s="185" t="str">
        <f t="shared" si="356"/>
        <v/>
      </c>
      <c r="C2285" s="90" t="str">
        <f t="shared" si="357"/>
        <v/>
      </c>
      <c r="D2285" s="89" t="str">
        <f t="shared" si="358"/>
        <v/>
      </c>
      <c r="E2285" s="91" t="str">
        <f t="shared" si="359"/>
        <v/>
      </c>
      <c r="F2285" s="92" t="str">
        <f t="shared" si="360"/>
        <v/>
      </c>
      <c r="G2285" s="212" t="str">
        <f t="shared" si="361"/>
        <v/>
      </c>
      <c r="H2285" s="92">
        <f>IF(OR(ERR=FALSE,AND(F2285="",G2285="")),0,IF($C$12="D",$H$13+SUM($F$14:F2285)-SUM($G$14:G2285),$H$13-SUM($F$14:F2285)+SUM($G$14:G2285)))</f>
        <v>0</v>
      </c>
      <c r="I2285" s="7"/>
    </row>
    <row r="2286" spans="1:9">
      <c r="A2286" s="89">
        <f t="shared" si="355"/>
        <v>2273</v>
      </c>
      <c r="B2286" s="185" t="str">
        <f t="shared" si="356"/>
        <v/>
      </c>
      <c r="C2286" s="90" t="str">
        <f t="shared" si="357"/>
        <v/>
      </c>
      <c r="D2286" s="89" t="str">
        <f t="shared" si="358"/>
        <v/>
      </c>
      <c r="E2286" s="91" t="str">
        <f t="shared" si="359"/>
        <v/>
      </c>
      <c r="F2286" s="92" t="str">
        <f t="shared" si="360"/>
        <v/>
      </c>
      <c r="G2286" s="212" t="str">
        <f t="shared" si="361"/>
        <v/>
      </c>
      <c r="H2286" s="92">
        <f>IF(OR(ERR=FALSE,AND(F2286="",G2286="")),0,IF($C$12="D",$H$13+SUM($F$14:F2286)-SUM($G$14:G2286),$H$13-SUM($F$14:F2286)+SUM($G$14:G2286)))</f>
        <v>0</v>
      </c>
      <c r="I2286" s="7"/>
    </row>
    <row r="2287" spans="1:9">
      <c r="A2287" s="89">
        <f t="shared" si="355"/>
        <v>2274</v>
      </c>
      <c r="B2287" s="185" t="str">
        <f t="shared" si="356"/>
        <v/>
      </c>
      <c r="C2287" s="90" t="str">
        <f t="shared" si="357"/>
        <v/>
      </c>
      <c r="D2287" s="89" t="str">
        <f t="shared" si="358"/>
        <v/>
      </c>
      <c r="E2287" s="91" t="str">
        <f t="shared" si="359"/>
        <v/>
      </c>
      <c r="F2287" s="92" t="str">
        <f t="shared" si="360"/>
        <v/>
      </c>
      <c r="G2287" s="212" t="str">
        <f t="shared" si="361"/>
        <v/>
      </c>
      <c r="H2287" s="92">
        <f>IF(OR(ERR=FALSE,AND(F2287="",G2287="")),0,IF($C$12="D",$H$13+SUM($F$14:F2287)-SUM($G$14:G2287),$H$13-SUM($F$14:F2287)+SUM($G$14:G2287)))</f>
        <v>0</v>
      </c>
      <c r="I2287" s="7"/>
    </row>
    <row r="2288" spans="1:9">
      <c r="A2288" s="89">
        <f t="shared" si="355"/>
        <v>2275</v>
      </c>
      <c r="B2288" s="185" t="str">
        <f t="shared" si="356"/>
        <v/>
      </c>
      <c r="C2288" s="90" t="str">
        <f t="shared" si="357"/>
        <v/>
      </c>
      <c r="D2288" s="89" t="str">
        <f t="shared" si="358"/>
        <v/>
      </c>
      <c r="E2288" s="91" t="str">
        <f t="shared" si="359"/>
        <v/>
      </c>
      <c r="F2288" s="92" t="str">
        <f t="shared" si="360"/>
        <v/>
      </c>
      <c r="G2288" s="212" t="str">
        <f t="shared" si="361"/>
        <v/>
      </c>
      <c r="H2288" s="92">
        <f>IF(OR(ERR=FALSE,AND(F2288="",G2288="")),0,IF($C$12="D",$H$13+SUM($F$14:F2288)-SUM($G$14:G2288),$H$13-SUM($F$14:F2288)+SUM($G$14:G2288)))</f>
        <v>0</v>
      </c>
      <c r="I2288" s="7"/>
    </row>
    <row r="2289" spans="1:9">
      <c r="A2289" s="89">
        <f t="shared" si="355"/>
        <v>2276</v>
      </c>
      <c r="B2289" s="185" t="str">
        <f t="shared" si="356"/>
        <v/>
      </c>
      <c r="C2289" s="90" t="str">
        <f t="shared" si="357"/>
        <v/>
      </c>
      <c r="D2289" s="89" t="str">
        <f t="shared" si="358"/>
        <v/>
      </c>
      <c r="E2289" s="91" t="str">
        <f t="shared" si="359"/>
        <v/>
      </c>
      <c r="F2289" s="92" t="str">
        <f t="shared" si="360"/>
        <v/>
      </c>
      <c r="G2289" s="212" t="str">
        <f t="shared" si="361"/>
        <v/>
      </c>
      <c r="H2289" s="92">
        <f>IF(OR(ERR=FALSE,AND(F2289="",G2289="")),0,IF($C$12="D",$H$13+SUM($F$14:F2289)-SUM($G$14:G2289),$H$13-SUM($F$14:F2289)+SUM($G$14:G2289)))</f>
        <v>0</v>
      </c>
      <c r="I2289" s="7"/>
    </row>
    <row r="2290" spans="1:9">
      <c r="A2290" s="89">
        <f t="shared" si="355"/>
        <v>2277</v>
      </c>
      <c r="B2290" s="185" t="str">
        <f t="shared" si="356"/>
        <v/>
      </c>
      <c r="C2290" s="90" t="str">
        <f t="shared" si="357"/>
        <v/>
      </c>
      <c r="D2290" s="89" t="str">
        <f t="shared" si="358"/>
        <v/>
      </c>
      <c r="E2290" s="91" t="str">
        <f t="shared" si="359"/>
        <v/>
      </c>
      <c r="F2290" s="92" t="str">
        <f t="shared" si="360"/>
        <v/>
      </c>
      <c r="G2290" s="212" t="str">
        <f t="shared" si="361"/>
        <v/>
      </c>
      <c r="H2290" s="92">
        <f>IF(OR(ERR=FALSE,AND(F2290="",G2290="")),0,IF($C$12="D",$H$13+SUM($F$14:F2290)-SUM($G$14:G2290),$H$13-SUM($F$14:F2290)+SUM($G$14:G2290)))</f>
        <v>0</v>
      </c>
      <c r="I2290" s="7"/>
    </row>
    <row r="2291" spans="1:9">
      <c r="A2291" s="89">
        <f t="shared" si="355"/>
        <v>2278</v>
      </c>
      <c r="B2291" s="185" t="str">
        <f t="shared" si="356"/>
        <v/>
      </c>
      <c r="C2291" s="90" t="str">
        <f t="shared" si="357"/>
        <v/>
      </c>
      <c r="D2291" s="89" t="str">
        <f t="shared" si="358"/>
        <v/>
      </c>
      <c r="E2291" s="91" t="str">
        <f t="shared" si="359"/>
        <v/>
      </c>
      <c r="F2291" s="92" t="str">
        <f t="shared" si="360"/>
        <v/>
      </c>
      <c r="G2291" s="212" t="str">
        <f t="shared" si="361"/>
        <v/>
      </c>
      <c r="H2291" s="92">
        <f>IF(OR(ERR=FALSE,AND(F2291="",G2291="")),0,IF($C$12="D",$H$13+SUM($F$14:F2291)-SUM($G$14:G2291),$H$13-SUM($F$14:F2291)+SUM($G$14:G2291)))</f>
        <v>0</v>
      </c>
      <c r="I2291" s="7"/>
    </row>
    <row r="2292" spans="1:9">
      <c r="A2292" s="89">
        <f t="shared" si="355"/>
        <v>2279</v>
      </c>
      <c r="B2292" s="185" t="str">
        <f t="shared" si="356"/>
        <v/>
      </c>
      <c r="C2292" s="90" t="str">
        <f t="shared" si="357"/>
        <v/>
      </c>
      <c r="D2292" s="89" t="str">
        <f t="shared" si="358"/>
        <v/>
      </c>
      <c r="E2292" s="91" t="str">
        <f t="shared" si="359"/>
        <v/>
      </c>
      <c r="F2292" s="92" t="str">
        <f t="shared" si="360"/>
        <v/>
      </c>
      <c r="G2292" s="212" t="str">
        <f t="shared" si="361"/>
        <v/>
      </c>
      <c r="H2292" s="92">
        <f>IF(OR(ERR=FALSE,AND(F2292="",G2292="")),0,IF($C$12="D",$H$13+SUM($F$14:F2292)-SUM($G$14:G2292),$H$13-SUM($F$14:F2292)+SUM($G$14:G2292)))</f>
        <v>0</v>
      </c>
      <c r="I2292" s="7"/>
    </row>
    <row r="2293" spans="1:9">
      <c r="A2293" s="89">
        <f t="shared" si="355"/>
        <v>2280</v>
      </c>
      <c r="B2293" s="185" t="str">
        <f t="shared" si="356"/>
        <v/>
      </c>
      <c r="C2293" s="90" t="str">
        <f t="shared" si="357"/>
        <v/>
      </c>
      <c r="D2293" s="89" t="str">
        <f t="shared" si="358"/>
        <v/>
      </c>
      <c r="E2293" s="91" t="str">
        <f t="shared" si="359"/>
        <v/>
      </c>
      <c r="F2293" s="92" t="str">
        <f t="shared" si="360"/>
        <v/>
      </c>
      <c r="G2293" s="212" t="str">
        <f t="shared" si="361"/>
        <v/>
      </c>
      <c r="H2293" s="92">
        <f>IF(OR(ERR=FALSE,AND(F2293="",G2293="")),0,IF($C$12="D",$H$13+SUM($F$14:F2293)-SUM($G$14:G2293),$H$13-SUM($F$14:F2293)+SUM($G$14:G2293)))</f>
        <v>0</v>
      </c>
      <c r="I2293" s="7"/>
    </row>
    <row r="2294" spans="1:9">
      <c r="A2294" s="89">
        <f t="shared" si="355"/>
        <v>2281</v>
      </c>
      <c r="B2294" s="185" t="str">
        <f t="shared" si="356"/>
        <v/>
      </c>
      <c r="C2294" s="90" t="str">
        <f t="shared" si="357"/>
        <v/>
      </c>
      <c r="D2294" s="89" t="str">
        <f t="shared" si="358"/>
        <v/>
      </c>
      <c r="E2294" s="91" t="str">
        <f t="shared" si="359"/>
        <v/>
      </c>
      <c r="F2294" s="92" t="str">
        <f t="shared" si="360"/>
        <v/>
      </c>
      <c r="G2294" s="212" t="str">
        <f t="shared" si="361"/>
        <v/>
      </c>
      <c r="H2294" s="92">
        <f>IF(OR(ERR=FALSE,AND(F2294="",G2294="")),0,IF($C$12="D",$H$13+SUM($F$14:F2294)-SUM($G$14:G2294),$H$13-SUM($F$14:F2294)+SUM($G$14:G2294)))</f>
        <v>0</v>
      </c>
      <c r="I2294" s="7"/>
    </row>
    <row r="2295" spans="1:9">
      <c r="A2295" s="89">
        <f t="shared" si="355"/>
        <v>2282</v>
      </c>
      <c r="B2295" s="185" t="str">
        <f t="shared" ref="B2295:B2347" si="362">IF(ISERROR(VLOOKUP(A2295&amp;H$9,JU_AKUN,6,FALSE)=TRUE),"",VLOOKUP(A2295&amp;H$9,JU_AKUN,6,FALSE))</f>
        <v/>
      </c>
      <c r="C2295" s="90" t="str">
        <f t="shared" ref="C2295:C2347" si="363">IF(ISERROR(VLOOKUP(A2295&amp;H$9,JU_AKUN,7,FALSE)=TRUE),"",VLOOKUP(A2295&amp;H$9,JU_AKUN,7,FALSE))</f>
        <v/>
      </c>
      <c r="D2295" s="89" t="str">
        <f t="shared" ref="D2295:D2347" si="364">IF(ISERROR(VLOOKUP(A2295&amp;H$9,JU_AKUN,8,FALSE)=TRUE),"",VLOOKUP(A2295&amp;H$9,JU_AKUN,8,FALSE))</f>
        <v/>
      </c>
      <c r="E2295" s="91" t="str">
        <f t="shared" ref="E2295:E2347" si="365">IF(ISERROR(VLOOKUP(A2295&amp;H$9,JU_AKUN,9,FALSE)=TRUE),"",VLOOKUP(A2295&amp;H$9,JU_AKUN,9,FALSE))</f>
        <v/>
      </c>
      <c r="F2295" s="92" t="str">
        <f t="shared" ref="F2295:F2347" si="366">IF(ISERROR(VLOOKUP(A2295&amp;H$9,JU_AKUN,14,FALSE)=TRUE),"",VLOOKUP(A2295&amp;H$9,JU_AKUN,14,FALSE))</f>
        <v/>
      </c>
      <c r="G2295" s="212" t="str">
        <f t="shared" ref="G2295:G2347" si="367">IF(ISERROR(VLOOKUP(A2295&amp;H$9,JU_AKUN,15,FALSE)=TRUE),"",VLOOKUP(A2295&amp;H$9,JU_AKUN,15,FALSE))</f>
        <v/>
      </c>
      <c r="H2295" s="92">
        <f>IF(OR(ERR=FALSE,AND(F2295="",G2295="")),0,IF($C$12="D",$H$13+SUM($F$14:F2295)-SUM($G$14:G2295),$H$13-SUM($F$14:F2295)+SUM($G$14:G2295)))</f>
        <v>0</v>
      </c>
      <c r="I2295" s="7"/>
    </row>
    <row r="2296" spans="1:9">
      <c r="A2296" s="89">
        <f t="shared" si="355"/>
        <v>2283</v>
      </c>
      <c r="B2296" s="185" t="str">
        <f t="shared" si="362"/>
        <v/>
      </c>
      <c r="C2296" s="90" t="str">
        <f t="shared" si="363"/>
        <v/>
      </c>
      <c r="D2296" s="89" t="str">
        <f t="shared" si="364"/>
        <v/>
      </c>
      <c r="E2296" s="91" t="str">
        <f t="shared" si="365"/>
        <v/>
      </c>
      <c r="F2296" s="92" t="str">
        <f t="shared" si="366"/>
        <v/>
      </c>
      <c r="G2296" s="212" t="str">
        <f t="shared" si="367"/>
        <v/>
      </c>
      <c r="H2296" s="92">
        <f>IF(OR(ERR=FALSE,AND(F2296="",G2296="")),0,IF($C$12="D",$H$13+SUM($F$14:F2296)-SUM($G$14:G2296),$H$13-SUM($F$14:F2296)+SUM($G$14:G2296)))</f>
        <v>0</v>
      </c>
      <c r="I2296" s="7"/>
    </row>
    <row r="2297" spans="1:9">
      <c r="A2297" s="89">
        <f t="shared" si="355"/>
        <v>2284</v>
      </c>
      <c r="B2297" s="185" t="str">
        <f t="shared" si="362"/>
        <v/>
      </c>
      <c r="C2297" s="90" t="str">
        <f t="shared" si="363"/>
        <v/>
      </c>
      <c r="D2297" s="89" t="str">
        <f t="shared" si="364"/>
        <v/>
      </c>
      <c r="E2297" s="91" t="str">
        <f t="shared" si="365"/>
        <v/>
      </c>
      <c r="F2297" s="92" t="str">
        <f t="shared" si="366"/>
        <v/>
      </c>
      <c r="G2297" s="212" t="str">
        <f t="shared" si="367"/>
        <v/>
      </c>
      <c r="H2297" s="92">
        <f>IF(OR(ERR=FALSE,AND(F2297="",G2297="")),0,IF($C$12="D",$H$13+SUM($F$14:F2297)-SUM($G$14:G2297),$H$13-SUM($F$14:F2297)+SUM($G$14:G2297)))</f>
        <v>0</v>
      </c>
      <c r="I2297" s="7"/>
    </row>
    <row r="2298" spans="1:9">
      <c r="A2298" s="89">
        <f t="shared" si="355"/>
        <v>2285</v>
      </c>
      <c r="B2298" s="185" t="str">
        <f t="shared" si="362"/>
        <v/>
      </c>
      <c r="C2298" s="90" t="str">
        <f t="shared" si="363"/>
        <v/>
      </c>
      <c r="D2298" s="89" t="str">
        <f t="shared" si="364"/>
        <v/>
      </c>
      <c r="E2298" s="91" t="str">
        <f t="shared" si="365"/>
        <v/>
      </c>
      <c r="F2298" s="92" t="str">
        <f t="shared" si="366"/>
        <v/>
      </c>
      <c r="G2298" s="212" t="str">
        <f t="shared" si="367"/>
        <v/>
      </c>
      <c r="H2298" s="92">
        <f>IF(OR(ERR=FALSE,AND(F2298="",G2298="")),0,IF($C$12="D",$H$13+SUM($F$14:F2298)-SUM($G$14:G2298),$H$13-SUM($F$14:F2298)+SUM($G$14:G2298)))</f>
        <v>0</v>
      </c>
      <c r="I2298" s="7"/>
    </row>
    <row r="2299" spans="1:9">
      <c r="A2299" s="89">
        <f t="shared" si="355"/>
        <v>2286</v>
      </c>
      <c r="B2299" s="185" t="str">
        <f t="shared" si="362"/>
        <v/>
      </c>
      <c r="C2299" s="90" t="str">
        <f t="shared" si="363"/>
        <v/>
      </c>
      <c r="D2299" s="89" t="str">
        <f t="shared" si="364"/>
        <v/>
      </c>
      <c r="E2299" s="91" t="str">
        <f t="shared" si="365"/>
        <v/>
      </c>
      <c r="F2299" s="92" t="str">
        <f t="shared" si="366"/>
        <v/>
      </c>
      <c r="G2299" s="212" t="str">
        <f t="shared" si="367"/>
        <v/>
      </c>
      <c r="H2299" s="92">
        <f>IF(OR(ERR=FALSE,AND(F2299="",G2299="")),0,IF($C$12="D",$H$13+SUM($F$14:F2299)-SUM($G$14:G2299),$H$13-SUM($F$14:F2299)+SUM($G$14:G2299)))</f>
        <v>0</v>
      </c>
      <c r="I2299" s="7"/>
    </row>
    <row r="2300" spans="1:9">
      <c r="A2300" s="89">
        <f t="shared" si="355"/>
        <v>2287</v>
      </c>
      <c r="B2300" s="185" t="str">
        <f t="shared" si="362"/>
        <v/>
      </c>
      <c r="C2300" s="90" t="str">
        <f t="shared" si="363"/>
        <v/>
      </c>
      <c r="D2300" s="89" t="str">
        <f t="shared" si="364"/>
        <v/>
      </c>
      <c r="E2300" s="91" t="str">
        <f t="shared" si="365"/>
        <v/>
      </c>
      <c r="F2300" s="92" t="str">
        <f t="shared" si="366"/>
        <v/>
      </c>
      <c r="G2300" s="212" t="str">
        <f t="shared" si="367"/>
        <v/>
      </c>
      <c r="H2300" s="92">
        <f>IF(OR(ERR=FALSE,AND(F2300="",G2300="")),0,IF($C$12="D",$H$13+SUM($F$14:F2300)-SUM($G$14:G2300),$H$13-SUM($F$14:F2300)+SUM($G$14:G2300)))</f>
        <v>0</v>
      </c>
      <c r="I2300" s="7"/>
    </row>
    <row r="2301" spans="1:9">
      <c r="A2301" s="89">
        <f t="shared" ref="A2301:A2364" si="368">A2300+1</f>
        <v>2288</v>
      </c>
      <c r="B2301" s="185" t="str">
        <f t="shared" si="362"/>
        <v/>
      </c>
      <c r="C2301" s="90" t="str">
        <f t="shared" si="363"/>
        <v/>
      </c>
      <c r="D2301" s="89" t="str">
        <f t="shared" si="364"/>
        <v/>
      </c>
      <c r="E2301" s="91" t="str">
        <f t="shared" si="365"/>
        <v/>
      </c>
      <c r="F2301" s="92" t="str">
        <f t="shared" si="366"/>
        <v/>
      </c>
      <c r="G2301" s="212" t="str">
        <f t="shared" si="367"/>
        <v/>
      </c>
      <c r="H2301" s="92">
        <f>IF(OR(ERR=FALSE,AND(F2301="",G2301="")),0,IF($C$12="D",$H$13+SUM($F$14:F2301)-SUM($G$14:G2301),$H$13-SUM($F$14:F2301)+SUM($G$14:G2301)))</f>
        <v>0</v>
      </c>
      <c r="I2301" s="7"/>
    </row>
    <row r="2302" spans="1:9">
      <c r="A2302" s="89">
        <f t="shared" si="368"/>
        <v>2289</v>
      </c>
      <c r="B2302" s="185" t="str">
        <f t="shared" si="362"/>
        <v/>
      </c>
      <c r="C2302" s="90" t="str">
        <f t="shared" si="363"/>
        <v/>
      </c>
      <c r="D2302" s="89" t="str">
        <f t="shared" si="364"/>
        <v/>
      </c>
      <c r="E2302" s="91" t="str">
        <f t="shared" si="365"/>
        <v/>
      </c>
      <c r="F2302" s="92" t="str">
        <f t="shared" si="366"/>
        <v/>
      </c>
      <c r="G2302" s="212" t="str">
        <f t="shared" si="367"/>
        <v/>
      </c>
      <c r="H2302" s="92">
        <f>IF(OR(ERR=FALSE,AND(F2302="",G2302="")),0,IF($C$12="D",$H$13+SUM($F$14:F2302)-SUM($G$14:G2302),$H$13-SUM($F$14:F2302)+SUM($G$14:G2302)))</f>
        <v>0</v>
      </c>
      <c r="I2302" s="7"/>
    </row>
    <row r="2303" spans="1:9">
      <c r="A2303" s="89">
        <f t="shared" si="368"/>
        <v>2290</v>
      </c>
      <c r="B2303" s="185" t="str">
        <f t="shared" si="362"/>
        <v/>
      </c>
      <c r="C2303" s="90" t="str">
        <f t="shared" si="363"/>
        <v/>
      </c>
      <c r="D2303" s="89" t="str">
        <f t="shared" si="364"/>
        <v/>
      </c>
      <c r="E2303" s="91" t="str">
        <f t="shared" si="365"/>
        <v/>
      </c>
      <c r="F2303" s="92" t="str">
        <f t="shared" si="366"/>
        <v/>
      </c>
      <c r="G2303" s="212" t="str">
        <f t="shared" si="367"/>
        <v/>
      </c>
      <c r="H2303" s="92">
        <f>IF(OR(ERR=FALSE,AND(F2303="",G2303="")),0,IF($C$12="D",$H$13+SUM($F$14:F2303)-SUM($G$14:G2303),$H$13-SUM($F$14:F2303)+SUM($G$14:G2303)))</f>
        <v>0</v>
      </c>
      <c r="I2303" s="7"/>
    </row>
    <row r="2304" spans="1:9">
      <c r="A2304" s="89">
        <f t="shared" si="368"/>
        <v>2291</v>
      </c>
      <c r="B2304" s="185" t="str">
        <f t="shared" si="362"/>
        <v/>
      </c>
      <c r="C2304" s="90" t="str">
        <f t="shared" si="363"/>
        <v/>
      </c>
      <c r="D2304" s="89" t="str">
        <f t="shared" si="364"/>
        <v/>
      </c>
      <c r="E2304" s="91" t="str">
        <f t="shared" si="365"/>
        <v/>
      </c>
      <c r="F2304" s="92" t="str">
        <f t="shared" si="366"/>
        <v/>
      </c>
      <c r="G2304" s="212" t="str">
        <f t="shared" si="367"/>
        <v/>
      </c>
      <c r="H2304" s="92">
        <f>IF(OR(ERR=FALSE,AND(F2304="",G2304="")),0,IF($C$12="D",$H$13+SUM($F$14:F2304)-SUM($G$14:G2304),$H$13-SUM($F$14:F2304)+SUM($G$14:G2304)))</f>
        <v>0</v>
      </c>
      <c r="I2304" s="7"/>
    </row>
    <row r="2305" spans="1:9">
      <c r="A2305" s="89">
        <f t="shared" si="368"/>
        <v>2292</v>
      </c>
      <c r="B2305" s="185" t="str">
        <f t="shared" si="362"/>
        <v/>
      </c>
      <c r="C2305" s="90" t="str">
        <f t="shared" si="363"/>
        <v/>
      </c>
      <c r="D2305" s="89" t="str">
        <f t="shared" si="364"/>
        <v/>
      </c>
      <c r="E2305" s="91" t="str">
        <f t="shared" si="365"/>
        <v/>
      </c>
      <c r="F2305" s="92" t="str">
        <f t="shared" si="366"/>
        <v/>
      </c>
      <c r="G2305" s="212" t="str">
        <f t="shared" si="367"/>
        <v/>
      </c>
      <c r="H2305" s="92">
        <f>IF(OR(ERR=FALSE,AND(F2305="",G2305="")),0,IF($C$12="D",$H$13+SUM($F$14:F2305)-SUM($G$14:G2305),$H$13-SUM($F$14:F2305)+SUM($G$14:G2305)))</f>
        <v>0</v>
      </c>
      <c r="I2305" s="7"/>
    </row>
    <row r="2306" spans="1:9">
      <c r="A2306" s="89">
        <f t="shared" si="368"/>
        <v>2293</v>
      </c>
      <c r="B2306" s="185" t="str">
        <f t="shared" si="362"/>
        <v/>
      </c>
      <c r="C2306" s="90" t="str">
        <f t="shared" si="363"/>
        <v/>
      </c>
      <c r="D2306" s="89" t="str">
        <f t="shared" si="364"/>
        <v/>
      </c>
      <c r="E2306" s="91" t="str">
        <f t="shared" si="365"/>
        <v/>
      </c>
      <c r="F2306" s="92" t="str">
        <f t="shared" si="366"/>
        <v/>
      </c>
      <c r="G2306" s="212" t="str">
        <f t="shared" si="367"/>
        <v/>
      </c>
      <c r="H2306" s="92">
        <f>IF(OR(ERR=FALSE,AND(F2306="",G2306="")),0,IF($C$12="D",$H$13+SUM($F$14:F2306)-SUM($G$14:G2306),$H$13-SUM($F$14:F2306)+SUM($G$14:G2306)))</f>
        <v>0</v>
      </c>
      <c r="I2306" s="7"/>
    </row>
    <row r="2307" spans="1:9">
      <c r="A2307" s="89">
        <f t="shared" si="368"/>
        <v>2294</v>
      </c>
      <c r="B2307" s="185" t="str">
        <f t="shared" si="362"/>
        <v/>
      </c>
      <c r="C2307" s="90" t="str">
        <f t="shared" si="363"/>
        <v/>
      </c>
      <c r="D2307" s="89" t="str">
        <f t="shared" si="364"/>
        <v/>
      </c>
      <c r="E2307" s="91" t="str">
        <f t="shared" si="365"/>
        <v/>
      </c>
      <c r="F2307" s="92" t="str">
        <f t="shared" si="366"/>
        <v/>
      </c>
      <c r="G2307" s="212" t="str">
        <f t="shared" si="367"/>
        <v/>
      </c>
      <c r="H2307" s="92">
        <f>IF(OR(ERR=FALSE,AND(F2307="",G2307="")),0,IF($C$12="D",$H$13+SUM($F$14:F2307)-SUM($G$14:G2307),$H$13-SUM($F$14:F2307)+SUM($G$14:G2307)))</f>
        <v>0</v>
      </c>
      <c r="I2307" s="7"/>
    </row>
    <row r="2308" spans="1:9">
      <c r="A2308" s="89">
        <f t="shared" si="368"/>
        <v>2295</v>
      </c>
      <c r="B2308" s="185" t="str">
        <f t="shared" si="362"/>
        <v/>
      </c>
      <c r="C2308" s="90" t="str">
        <f t="shared" si="363"/>
        <v/>
      </c>
      <c r="D2308" s="89" t="str">
        <f t="shared" si="364"/>
        <v/>
      </c>
      <c r="E2308" s="91" t="str">
        <f t="shared" si="365"/>
        <v/>
      </c>
      <c r="F2308" s="92" t="str">
        <f t="shared" si="366"/>
        <v/>
      </c>
      <c r="G2308" s="212" t="str">
        <f t="shared" si="367"/>
        <v/>
      </c>
      <c r="H2308" s="92">
        <f>IF(OR(ERR=FALSE,AND(F2308="",G2308="")),0,IF($C$12="D",$H$13+SUM($F$14:F2308)-SUM($G$14:G2308),$H$13-SUM($F$14:F2308)+SUM($G$14:G2308)))</f>
        <v>0</v>
      </c>
      <c r="I2308" s="7"/>
    </row>
    <row r="2309" spans="1:9">
      <c r="A2309" s="89">
        <f t="shared" si="368"/>
        <v>2296</v>
      </c>
      <c r="B2309" s="185" t="str">
        <f t="shared" si="362"/>
        <v/>
      </c>
      <c r="C2309" s="90" t="str">
        <f t="shared" si="363"/>
        <v/>
      </c>
      <c r="D2309" s="89" t="str">
        <f t="shared" si="364"/>
        <v/>
      </c>
      <c r="E2309" s="91" t="str">
        <f t="shared" si="365"/>
        <v/>
      </c>
      <c r="F2309" s="92" t="str">
        <f t="shared" si="366"/>
        <v/>
      </c>
      <c r="G2309" s="212" t="str">
        <f t="shared" si="367"/>
        <v/>
      </c>
      <c r="H2309" s="92">
        <f>IF(OR(ERR=FALSE,AND(F2309="",G2309="")),0,IF($C$12="D",$H$13+SUM($F$14:F2309)-SUM($G$14:G2309),$H$13-SUM($F$14:F2309)+SUM($G$14:G2309)))</f>
        <v>0</v>
      </c>
      <c r="I2309" s="7"/>
    </row>
    <row r="2310" spans="1:9">
      <c r="A2310" s="89">
        <f t="shared" si="368"/>
        <v>2297</v>
      </c>
      <c r="B2310" s="185" t="str">
        <f t="shared" si="362"/>
        <v/>
      </c>
      <c r="C2310" s="90" t="str">
        <f t="shared" si="363"/>
        <v/>
      </c>
      <c r="D2310" s="89" t="str">
        <f t="shared" si="364"/>
        <v/>
      </c>
      <c r="E2310" s="91" t="str">
        <f t="shared" si="365"/>
        <v/>
      </c>
      <c r="F2310" s="92" t="str">
        <f t="shared" si="366"/>
        <v/>
      </c>
      <c r="G2310" s="212" t="str">
        <f t="shared" si="367"/>
        <v/>
      </c>
      <c r="H2310" s="92">
        <f>IF(OR(ERR=FALSE,AND(F2310="",G2310="")),0,IF($C$12="D",$H$13+SUM($F$14:F2310)-SUM($G$14:G2310),$H$13-SUM($F$14:F2310)+SUM($G$14:G2310)))</f>
        <v>0</v>
      </c>
      <c r="I2310" s="7"/>
    </row>
    <row r="2311" spans="1:9">
      <c r="A2311" s="89">
        <f t="shared" si="368"/>
        <v>2298</v>
      </c>
      <c r="B2311" s="185" t="str">
        <f t="shared" si="362"/>
        <v/>
      </c>
      <c r="C2311" s="90" t="str">
        <f t="shared" si="363"/>
        <v/>
      </c>
      <c r="D2311" s="89" t="str">
        <f t="shared" si="364"/>
        <v/>
      </c>
      <c r="E2311" s="91" t="str">
        <f t="shared" si="365"/>
        <v/>
      </c>
      <c r="F2311" s="92" t="str">
        <f t="shared" si="366"/>
        <v/>
      </c>
      <c r="G2311" s="212" t="str">
        <f t="shared" si="367"/>
        <v/>
      </c>
      <c r="H2311" s="92">
        <f>IF(OR(ERR=FALSE,AND(F2311="",G2311="")),0,IF($C$12="D",$H$13+SUM($F$14:F2311)-SUM($G$14:G2311),$H$13-SUM($F$14:F2311)+SUM($G$14:G2311)))</f>
        <v>0</v>
      </c>
      <c r="I2311" s="7"/>
    </row>
    <row r="2312" spans="1:9">
      <c r="A2312" s="89">
        <f t="shared" si="368"/>
        <v>2299</v>
      </c>
      <c r="B2312" s="185" t="str">
        <f t="shared" si="362"/>
        <v/>
      </c>
      <c r="C2312" s="90" t="str">
        <f t="shared" si="363"/>
        <v/>
      </c>
      <c r="D2312" s="89" t="str">
        <f t="shared" si="364"/>
        <v/>
      </c>
      <c r="E2312" s="91" t="str">
        <f t="shared" si="365"/>
        <v/>
      </c>
      <c r="F2312" s="92" t="str">
        <f t="shared" si="366"/>
        <v/>
      </c>
      <c r="G2312" s="212" t="str">
        <f t="shared" si="367"/>
        <v/>
      </c>
      <c r="H2312" s="92">
        <f>IF(OR(ERR=FALSE,AND(F2312="",G2312="")),0,IF($C$12="D",$H$13+SUM($F$14:F2312)-SUM($G$14:G2312),$H$13-SUM($F$14:F2312)+SUM($G$14:G2312)))</f>
        <v>0</v>
      </c>
      <c r="I2312" s="7"/>
    </row>
    <row r="2313" spans="1:9">
      <c r="A2313" s="89">
        <f t="shared" si="368"/>
        <v>2300</v>
      </c>
      <c r="B2313" s="185" t="str">
        <f t="shared" si="362"/>
        <v/>
      </c>
      <c r="C2313" s="90" t="str">
        <f t="shared" si="363"/>
        <v/>
      </c>
      <c r="D2313" s="89" t="str">
        <f t="shared" si="364"/>
        <v/>
      </c>
      <c r="E2313" s="91" t="str">
        <f t="shared" si="365"/>
        <v/>
      </c>
      <c r="F2313" s="92" t="str">
        <f t="shared" si="366"/>
        <v/>
      </c>
      <c r="G2313" s="212" t="str">
        <f t="shared" si="367"/>
        <v/>
      </c>
      <c r="H2313" s="92">
        <f>IF(OR(ERR=FALSE,AND(F2313="",G2313="")),0,IF($C$12="D",$H$13+SUM($F$14:F2313)-SUM($G$14:G2313),$H$13-SUM($F$14:F2313)+SUM($G$14:G2313)))</f>
        <v>0</v>
      </c>
      <c r="I2313" s="7"/>
    </row>
    <row r="2314" spans="1:9">
      <c r="A2314" s="89">
        <f t="shared" si="368"/>
        <v>2301</v>
      </c>
      <c r="B2314" s="185" t="str">
        <f t="shared" si="362"/>
        <v/>
      </c>
      <c r="C2314" s="90" t="str">
        <f t="shared" si="363"/>
        <v/>
      </c>
      <c r="D2314" s="89" t="str">
        <f t="shared" si="364"/>
        <v/>
      </c>
      <c r="E2314" s="91" t="str">
        <f t="shared" si="365"/>
        <v/>
      </c>
      <c r="F2314" s="92" t="str">
        <f t="shared" si="366"/>
        <v/>
      </c>
      <c r="G2314" s="212" t="str">
        <f t="shared" si="367"/>
        <v/>
      </c>
      <c r="H2314" s="92">
        <f>IF(OR(ERR=FALSE,AND(F2314="",G2314="")),0,IF($C$12="D",$H$13+SUM($F$14:F2314)-SUM($G$14:G2314),$H$13-SUM($F$14:F2314)+SUM($G$14:G2314)))</f>
        <v>0</v>
      </c>
      <c r="I2314" s="7"/>
    </row>
    <row r="2315" spans="1:9">
      <c r="A2315" s="89">
        <f t="shared" si="368"/>
        <v>2302</v>
      </c>
      <c r="B2315" s="185" t="str">
        <f t="shared" si="362"/>
        <v/>
      </c>
      <c r="C2315" s="90" t="str">
        <f t="shared" si="363"/>
        <v/>
      </c>
      <c r="D2315" s="89" t="str">
        <f t="shared" si="364"/>
        <v/>
      </c>
      <c r="E2315" s="91" t="str">
        <f t="shared" si="365"/>
        <v/>
      </c>
      <c r="F2315" s="92" t="str">
        <f t="shared" si="366"/>
        <v/>
      </c>
      <c r="G2315" s="212" t="str">
        <f t="shared" si="367"/>
        <v/>
      </c>
      <c r="H2315" s="92">
        <f>IF(OR(ERR=FALSE,AND(F2315="",G2315="")),0,IF($C$12="D",$H$13+SUM($F$14:F2315)-SUM($G$14:G2315),$H$13-SUM($F$14:F2315)+SUM($G$14:G2315)))</f>
        <v>0</v>
      </c>
      <c r="I2315" s="7"/>
    </row>
    <row r="2316" spans="1:9">
      <c r="A2316" s="89">
        <f t="shared" si="368"/>
        <v>2303</v>
      </c>
      <c r="B2316" s="185" t="str">
        <f t="shared" si="362"/>
        <v/>
      </c>
      <c r="C2316" s="90" t="str">
        <f t="shared" si="363"/>
        <v/>
      </c>
      <c r="D2316" s="89" t="str">
        <f t="shared" si="364"/>
        <v/>
      </c>
      <c r="E2316" s="91" t="str">
        <f t="shared" si="365"/>
        <v/>
      </c>
      <c r="F2316" s="92" t="str">
        <f t="shared" si="366"/>
        <v/>
      </c>
      <c r="G2316" s="212" t="str">
        <f t="shared" si="367"/>
        <v/>
      </c>
      <c r="H2316" s="92">
        <f>IF(OR(ERR=FALSE,AND(F2316="",G2316="")),0,IF($C$12="D",$H$13+SUM($F$14:F2316)-SUM($G$14:G2316),$H$13-SUM($F$14:F2316)+SUM($G$14:G2316)))</f>
        <v>0</v>
      </c>
      <c r="I2316" s="7"/>
    </row>
    <row r="2317" spans="1:9">
      <c r="A2317" s="89">
        <f t="shared" si="368"/>
        <v>2304</v>
      </c>
      <c r="B2317" s="185" t="str">
        <f t="shared" si="362"/>
        <v/>
      </c>
      <c r="C2317" s="90" t="str">
        <f t="shared" si="363"/>
        <v/>
      </c>
      <c r="D2317" s="89" t="str">
        <f t="shared" si="364"/>
        <v/>
      </c>
      <c r="E2317" s="91" t="str">
        <f t="shared" si="365"/>
        <v/>
      </c>
      <c r="F2317" s="92" t="str">
        <f t="shared" si="366"/>
        <v/>
      </c>
      <c r="G2317" s="212" t="str">
        <f t="shared" si="367"/>
        <v/>
      </c>
      <c r="H2317" s="92">
        <f>IF(OR(ERR=FALSE,AND(F2317="",G2317="")),0,IF($C$12="D",$H$13+SUM($F$14:F2317)-SUM($G$14:G2317),$H$13-SUM($F$14:F2317)+SUM($G$14:G2317)))</f>
        <v>0</v>
      </c>
      <c r="I2317" s="7"/>
    </row>
    <row r="2318" spans="1:9">
      <c r="A2318" s="89">
        <f t="shared" si="368"/>
        <v>2305</v>
      </c>
      <c r="B2318" s="185" t="str">
        <f t="shared" si="362"/>
        <v/>
      </c>
      <c r="C2318" s="90" t="str">
        <f t="shared" si="363"/>
        <v/>
      </c>
      <c r="D2318" s="89" t="str">
        <f t="shared" si="364"/>
        <v/>
      </c>
      <c r="E2318" s="91" t="str">
        <f t="shared" si="365"/>
        <v/>
      </c>
      <c r="F2318" s="92" t="str">
        <f t="shared" si="366"/>
        <v/>
      </c>
      <c r="G2318" s="212" t="str">
        <f t="shared" si="367"/>
        <v/>
      </c>
      <c r="H2318" s="92">
        <f>IF(OR(ERR=FALSE,AND(F2318="",G2318="")),0,IF($C$12="D",$H$13+SUM($F$14:F2318)-SUM($G$14:G2318),$H$13-SUM($F$14:F2318)+SUM($G$14:G2318)))</f>
        <v>0</v>
      </c>
      <c r="I2318" s="7"/>
    </row>
    <row r="2319" spans="1:9">
      <c r="A2319" s="89">
        <f t="shared" si="368"/>
        <v>2306</v>
      </c>
      <c r="B2319" s="185" t="str">
        <f t="shared" si="362"/>
        <v/>
      </c>
      <c r="C2319" s="90" t="str">
        <f t="shared" si="363"/>
        <v/>
      </c>
      <c r="D2319" s="89" t="str">
        <f t="shared" si="364"/>
        <v/>
      </c>
      <c r="E2319" s="91" t="str">
        <f t="shared" si="365"/>
        <v/>
      </c>
      <c r="F2319" s="92" t="str">
        <f t="shared" si="366"/>
        <v/>
      </c>
      <c r="G2319" s="212" t="str">
        <f t="shared" si="367"/>
        <v/>
      </c>
      <c r="H2319" s="92">
        <f>IF(OR(ERR=FALSE,AND(F2319="",G2319="")),0,IF($C$12="D",$H$13+SUM($F$14:F2319)-SUM($G$14:G2319),$H$13-SUM($F$14:F2319)+SUM($G$14:G2319)))</f>
        <v>0</v>
      </c>
      <c r="I2319" s="7"/>
    </row>
    <row r="2320" spans="1:9">
      <c r="A2320" s="89">
        <f t="shared" si="368"/>
        <v>2307</v>
      </c>
      <c r="B2320" s="185" t="str">
        <f t="shared" si="362"/>
        <v/>
      </c>
      <c r="C2320" s="90" t="str">
        <f t="shared" si="363"/>
        <v/>
      </c>
      <c r="D2320" s="89" t="str">
        <f t="shared" si="364"/>
        <v/>
      </c>
      <c r="E2320" s="91" t="str">
        <f t="shared" si="365"/>
        <v/>
      </c>
      <c r="F2320" s="92" t="str">
        <f t="shared" si="366"/>
        <v/>
      </c>
      <c r="G2320" s="212" t="str">
        <f t="shared" si="367"/>
        <v/>
      </c>
      <c r="H2320" s="92">
        <f>IF(OR(ERR=FALSE,AND(F2320="",G2320="")),0,IF($C$12="D",$H$13+SUM($F$14:F2320)-SUM($G$14:G2320),$H$13-SUM($F$14:F2320)+SUM($G$14:G2320)))</f>
        <v>0</v>
      </c>
      <c r="I2320" s="7"/>
    </row>
    <row r="2321" spans="1:9">
      <c r="A2321" s="89">
        <f t="shared" si="368"/>
        <v>2308</v>
      </c>
      <c r="B2321" s="185" t="str">
        <f t="shared" si="362"/>
        <v/>
      </c>
      <c r="C2321" s="90" t="str">
        <f t="shared" si="363"/>
        <v/>
      </c>
      <c r="D2321" s="89" t="str">
        <f t="shared" si="364"/>
        <v/>
      </c>
      <c r="E2321" s="91" t="str">
        <f t="shared" si="365"/>
        <v/>
      </c>
      <c r="F2321" s="92" t="str">
        <f t="shared" si="366"/>
        <v/>
      </c>
      <c r="G2321" s="212" t="str">
        <f t="shared" si="367"/>
        <v/>
      </c>
      <c r="H2321" s="92">
        <f>IF(OR(ERR=FALSE,AND(F2321="",G2321="")),0,IF($C$12="D",$H$13+SUM($F$14:F2321)-SUM($G$14:G2321),$H$13-SUM($F$14:F2321)+SUM($G$14:G2321)))</f>
        <v>0</v>
      </c>
      <c r="I2321" s="7"/>
    </row>
    <row r="2322" spans="1:9">
      <c r="A2322" s="89">
        <f t="shared" si="368"/>
        <v>2309</v>
      </c>
      <c r="B2322" s="185" t="str">
        <f t="shared" si="362"/>
        <v/>
      </c>
      <c r="C2322" s="90" t="str">
        <f t="shared" si="363"/>
        <v/>
      </c>
      <c r="D2322" s="89" t="str">
        <f t="shared" si="364"/>
        <v/>
      </c>
      <c r="E2322" s="91" t="str">
        <f t="shared" si="365"/>
        <v/>
      </c>
      <c r="F2322" s="92" t="str">
        <f t="shared" si="366"/>
        <v/>
      </c>
      <c r="G2322" s="212" t="str">
        <f t="shared" si="367"/>
        <v/>
      </c>
      <c r="H2322" s="92">
        <f>IF(OR(ERR=FALSE,AND(F2322="",G2322="")),0,IF($C$12="D",$H$13+SUM($F$14:F2322)-SUM($G$14:G2322),$H$13-SUM($F$14:F2322)+SUM($G$14:G2322)))</f>
        <v>0</v>
      </c>
      <c r="I2322" s="7"/>
    </row>
    <row r="2323" spans="1:9">
      <c r="A2323" s="89">
        <f t="shared" si="368"/>
        <v>2310</v>
      </c>
      <c r="B2323" s="185" t="str">
        <f t="shared" si="362"/>
        <v/>
      </c>
      <c r="C2323" s="90" t="str">
        <f t="shared" si="363"/>
        <v/>
      </c>
      <c r="D2323" s="89" t="str">
        <f t="shared" si="364"/>
        <v/>
      </c>
      <c r="E2323" s="91" t="str">
        <f t="shared" si="365"/>
        <v/>
      </c>
      <c r="F2323" s="92" t="str">
        <f t="shared" si="366"/>
        <v/>
      </c>
      <c r="G2323" s="212" t="str">
        <f t="shared" si="367"/>
        <v/>
      </c>
      <c r="H2323" s="92">
        <f>IF(OR(ERR=FALSE,AND(F2323="",G2323="")),0,IF($C$12="D",$H$13+SUM($F$14:F2323)-SUM($G$14:G2323),$H$13-SUM($F$14:F2323)+SUM($G$14:G2323)))</f>
        <v>0</v>
      </c>
      <c r="I2323" s="7"/>
    </row>
    <row r="2324" spans="1:9">
      <c r="A2324" s="89">
        <f t="shared" si="368"/>
        <v>2311</v>
      </c>
      <c r="B2324" s="185" t="str">
        <f t="shared" si="362"/>
        <v/>
      </c>
      <c r="C2324" s="90" t="str">
        <f t="shared" si="363"/>
        <v/>
      </c>
      <c r="D2324" s="89" t="str">
        <f t="shared" si="364"/>
        <v/>
      </c>
      <c r="E2324" s="91" t="str">
        <f t="shared" si="365"/>
        <v/>
      </c>
      <c r="F2324" s="92" t="str">
        <f t="shared" si="366"/>
        <v/>
      </c>
      <c r="G2324" s="212" t="str">
        <f t="shared" si="367"/>
        <v/>
      </c>
      <c r="H2324" s="92">
        <f>IF(OR(ERR=FALSE,AND(F2324="",G2324="")),0,IF($C$12="D",$H$13+SUM($F$14:F2324)-SUM($G$14:G2324),$H$13-SUM($F$14:F2324)+SUM($G$14:G2324)))</f>
        <v>0</v>
      </c>
      <c r="I2324" s="7"/>
    </row>
    <row r="2325" spans="1:9">
      <c r="A2325" s="89">
        <f t="shared" si="368"/>
        <v>2312</v>
      </c>
      <c r="B2325" s="185" t="str">
        <f t="shared" si="362"/>
        <v/>
      </c>
      <c r="C2325" s="90" t="str">
        <f t="shared" si="363"/>
        <v/>
      </c>
      <c r="D2325" s="89" t="str">
        <f t="shared" si="364"/>
        <v/>
      </c>
      <c r="E2325" s="91" t="str">
        <f t="shared" si="365"/>
        <v/>
      </c>
      <c r="F2325" s="92" t="str">
        <f t="shared" si="366"/>
        <v/>
      </c>
      <c r="G2325" s="212" t="str">
        <f t="shared" si="367"/>
        <v/>
      </c>
      <c r="H2325" s="92">
        <f>IF(OR(ERR=FALSE,AND(F2325="",G2325="")),0,IF($C$12="D",$H$13+SUM($F$14:F2325)-SUM($G$14:G2325),$H$13-SUM($F$14:F2325)+SUM($G$14:G2325)))</f>
        <v>0</v>
      </c>
      <c r="I2325" s="7"/>
    </row>
    <row r="2326" spans="1:9">
      <c r="A2326" s="89">
        <f t="shared" si="368"/>
        <v>2313</v>
      </c>
      <c r="B2326" s="185" t="str">
        <f t="shared" si="362"/>
        <v/>
      </c>
      <c r="C2326" s="90" t="str">
        <f t="shared" si="363"/>
        <v/>
      </c>
      <c r="D2326" s="89" t="str">
        <f t="shared" si="364"/>
        <v/>
      </c>
      <c r="E2326" s="91" t="str">
        <f t="shared" si="365"/>
        <v/>
      </c>
      <c r="F2326" s="92" t="str">
        <f t="shared" si="366"/>
        <v/>
      </c>
      <c r="G2326" s="212" t="str">
        <f t="shared" si="367"/>
        <v/>
      </c>
      <c r="H2326" s="92">
        <f>IF(OR(ERR=FALSE,AND(F2326="",G2326="")),0,IF($C$12="D",$H$13+SUM($F$14:F2326)-SUM($G$14:G2326),$H$13-SUM($F$14:F2326)+SUM($G$14:G2326)))</f>
        <v>0</v>
      </c>
      <c r="I2326" s="7"/>
    </row>
    <row r="2327" spans="1:9">
      <c r="A2327" s="89">
        <f t="shared" si="368"/>
        <v>2314</v>
      </c>
      <c r="B2327" s="185" t="str">
        <f t="shared" si="362"/>
        <v/>
      </c>
      <c r="C2327" s="90" t="str">
        <f t="shared" si="363"/>
        <v/>
      </c>
      <c r="D2327" s="89" t="str">
        <f t="shared" si="364"/>
        <v/>
      </c>
      <c r="E2327" s="91" t="str">
        <f t="shared" si="365"/>
        <v/>
      </c>
      <c r="F2327" s="92" t="str">
        <f t="shared" si="366"/>
        <v/>
      </c>
      <c r="G2327" s="212" t="str">
        <f t="shared" si="367"/>
        <v/>
      </c>
      <c r="H2327" s="92">
        <f>IF(OR(ERR=FALSE,AND(F2327="",G2327="")),0,IF($C$12="D",$H$13+SUM($F$14:F2327)-SUM($G$14:G2327),$H$13-SUM($F$14:F2327)+SUM($G$14:G2327)))</f>
        <v>0</v>
      </c>
      <c r="I2327" s="7"/>
    </row>
    <row r="2328" spans="1:9">
      <c r="A2328" s="89">
        <f t="shared" si="368"/>
        <v>2315</v>
      </c>
      <c r="B2328" s="185" t="str">
        <f t="shared" si="362"/>
        <v/>
      </c>
      <c r="C2328" s="90" t="str">
        <f t="shared" si="363"/>
        <v/>
      </c>
      <c r="D2328" s="89" t="str">
        <f t="shared" si="364"/>
        <v/>
      </c>
      <c r="E2328" s="91" t="str">
        <f t="shared" si="365"/>
        <v/>
      </c>
      <c r="F2328" s="92" t="str">
        <f t="shared" si="366"/>
        <v/>
      </c>
      <c r="G2328" s="212" t="str">
        <f t="shared" si="367"/>
        <v/>
      </c>
      <c r="H2328" s="92">
        <f>IF(OR(ERR=FALSE,AND(F2328="",G2328="")),0,IF($C$12="D",$H$13+SUM($F$14:F2328)-SUM($G$14:G2328),$H$13-SUM($F$14:F2328)+SUM($G$14:G2328)))</f>
        <v>0</v>
      </c>
      <c r="I2328" s="7"/>
    </row>
    <row r="2329" spans="1:9">
      <c r="A2329" s="89">
        <f t="shared" si="368"/>
        <v>2316</v>
      </c>
      <c r="B2329" s="185" t="str">
        <f t="shared" si="362"/>
        <v/>
      </c>
      <c r="C2329" s="90" t="str">
        <f t="shared" si="363"/>
        <v/>
      </c>
      <c r="D2329" s="89" t="str">
        <f t="shared" si="364"/>
        <v/>
      </c>
      <c r="E2329" s="91" t="str">
        <f t="shared" si="365"/>
        <v/>
      </c>
      <c r="F2329" s="92" t="str">
        <f t="shared" si="366"/>
        <v/>
      </c>
      <c r="G2329" s="212" t="str">
        <f t="shared" si="367"/>
        <v/>
      </c>
      <c r="H2329" s="92">
        <f>IF(OR(ERR=FALSE,AND(F2329="",G2329="")),0,IF($C$12="D",$H$13+SUM($F$14:F2329)-SUM($G$14:G2329),$H$13-SUM($F$14:F2329)+SUM($G$14:G2329)))</f>
        <v>0</v>
      </c>
      <c r="I2329" s="7"/>
    </row>
    <row r="2330" spans="1:9">
      <c r="A2330" s="89">
        <f t="shared" si="368"/>
        <v>2317</v>
      </c>
      <c r="B2330" s="185" t="str">
        <f t="shared" si="362"/>
        <v/>
      </c>
      <c r="C2330" s="90" t="str">
        <f t="shared" si="363"/>
        <v/>
      </c>
      <c r="D2330" s="89" t="str">
        <f t="shared" si="364"/>
        <v/>
      </c>
      <c r="E2330" s="91" t="str">
        <f t="shared" si="365"/>
        <v/>
      </c>
      <c r="F2330" s="92" t="str">
        <f t="shared" si="366"/>
        <v/>
      </c>
      <c r="G2330" s="212" t="str">
        <f t="shared" si="367"/>
        <v/>
      </c>
      <c r="H2330" s="92">
        <f>IF(OR(ERR=FALSE,AND(F2330="",G2330="")),0,IF($C$12="D",$H$13+SUM($F$14:F2330)-SUM($G$14:G2330),$H$13-SUM($F$14:F2330)+SUM($G$14:G2330)))</f>
        <v>0</v>
      </c>
      <c r="I2330" s="7"/>
    </row>
    <row r="2331" spans="1:9">
      <c r="A2331" s="89">
        <f t="shared" si="368"/>
        <v>2318</v>
      </c>
      <c r="B2331" s="185" t="str">
        <f t="shared" si="362"/>
        <v/>
      </c>
      <c r="C2331" s="90" t="str">
        <f t="shared" si="363"/>
        <v/>
      </c>
      <c r="D2331" s="89" t="str">
        <f t="shared" si="364"/>
        <v/>
      </c>
      <c r="E2331" s="91" t="str">
        <f t="shared" si="365"/>
        <v/>
      </c>
      <c r="F2331" s="92" t="str">
        <f t="shared" si="366"/>
        <v/>
      </c>
      <c r="G2331" s="212" t="str">
        <f t="shared" si="367"/>
        <v/>
      </c>
      <c r="H2331" s="92">
        <f>IF(OR(ERR=FALSE,AND(F2331="",G2331="")),0,IF($C$12="D",$H$13+SUM($F$14:F2331)-SUM($G$14:G2331),$H$13-SUM($F$14:F2331)+SUM($G$14:G2331)))</f>
        <v>0</v>
      </c>
      <c r="I2331" s="7"/>
    </row>
    <row r="2332" spans="1:9">
      <c r="A2332" s="89">
        <f t="shared" si="368"/>
        <v>2319</v>
      </c>
      <c r="B2332" s="185" t="str">
        <f t="shared" si="362"/>
        <v/>
      </c>
      <c r="C2332" s="90" t="str">
        <f t="shared" si="363"/>
        <v/>
      </c>
      <c r="D2332" s="89" t="str">
        <f t="shared" si="364"/>
        <v/>
      </c>
      <c r="E2332" s="91" t="str">
        <f t="shared" si="365"/>
        <v/>
      </c>
      <c r="F2332" s="92" t="str">
        <f t="shared" si="366"/>
        <v/>
      </c>
      <c r="G2332" s="212" t="str">
        <f t="shared" si="367"/>
        <v/>
      </c>
      <c r="H2332" s="92">
        <f>IF(OR(ERR=FALSE,AND(F2332="",G2332="")),0,IF($C$12="D",$H$13+SUM($F$14:F2332)-SUM($G$14:G2332),$H$13-SUM($F$14:F2332)+SUM($G$14:G2332)))</f>
        <v>0</v>
      </c>
      <c r="I2332" s="7"/>
    </row>
    <row r="2333" spans="1:9">
      <c r="A2333" s="89">
        <f t="shared" si="368"/>
        <v>2320</v>
      </c>
      <c r="B2333" s="185" t="str">
        <f t="shared" si="362"/>
        <v/>
      </c>
      <c r="C2333" s="90" t="str">
        <f t="shared" si="363"/>
        <v/>
      </c>
      <c r="D2333" s="89" t="str">
        <f t="shared" si="364"/>
        <v/>
      </c>
      <c r="E2333" s="91" t="str">
        <f t="shared" si="365"/>
        <v/>
      </c>
      <c r="F2333" s="92" t="str">
        <f t="shared" si="366"/>
        <v/>
      </c>
      <c r="G2333" s="212" t="str">
        <f t="shared" si="367"/>
        <v/>
      </c>
      <c r="H2333" s="92">
        <f>IF(OR(ERR=FALSE,AND(F2333="",G2333="")),0,IF($C$12="D",$H$13+SUM($F$14:F2333)-SUM($G$14:G2333),$H$13-SUM($F$14:F2333)+SUM($G$14:G2333)))</f>
        <v>0</v>
      </c>
      <c r="I2333" s="7"/>
    </row>
    <row r="2334" spans="1:9">
      <c r="A2334" s="89">
        <f t="shared" si="368"/>
        <v>2321</v>
      </c>
      <c r="B2334" s="185" t="str">
        <f t="shared" si="362"/>
        <v/>
      </c>
      <c r="C2334" s="90" t="str">
        <f t="shared" si="363"/>
        <v/>
      </c>
      <c r="D2334" s="89" t="str">
        <f t="shared" si="364"/>
        <v/>
      </c>
      <c r="E2334" s="91" t="str">
        <f t="shared" si="365"/>
        <v/>
      </c>
      <c r="F2334" s="92" t="str">
        <f t="shared" si="366"/>
        <v/>
      </c>
      <c r="G2334" s="212" t="str">
        <f t="shared" si="367"/>
        <v/>
      </c>
      <c r="H2334" s="92">
        <f>IF(OR(ERR=FALSE,AND(F2334="",G2334="")),0,IF($C$12="D",$H$13+SUM($F$14:F2334)-SUM($G$14:G2334),$H$13-SUM($F$14:F2334)+SUM($G$14:G2334)))</f>
        <v>0</v>
      </c>
      <c r="I2334" s="7"/>
    </row>
    <row r="2335" spans="1:9">
      <c r="A2335" s="89">
        <f t="shared" si="368"/>
        <v>2322</v>
      </c>
      <c r="B2335" s="185" t="str">
        <f t="shared" si="362"/>
        <v/>
      </c>
      <c r="C2335" s="90" t="str">
        <f t="shared" si="363"/>
        <v/>
      </c>
      <c r="D2335" s="89" t="str">
        <f t="shared" si="364"/>
        <v/>
      </c>
      <c r="E2335" s="91" t="str">
        <f t="shared" si="365"/>
        <v/>
      </c>
      <c r="F2335" s="92" t="str">
        <f t="shared" si="366"/>
        <v/>
      </c>
      <c r="G2335" s="212" t="str">
        <f t="shared" si="367"/>
        <v/>
      </c>
      <c r="H2335" s="92">
        <f>IF(OR(ERR=FALSE,AND(F2335="",G2335="")),0,IF($C$12="D",$H$13+SUM($F$14:F2335)-SUM($G$14:G2335),$H$13-SUM($F$14:F2335)+SUM($G$14:G2335)))</f>
        <v>0</v>
      </c>
      <c r="I2335" s="7"/>
    </row>
    <row r="2336" spans="1:9">
      <c r="A2336" s="89">
        <f t="shared" si="368"/>
        <v>2323</v>
      </c>
      <c r="B2336" s="185" t="str">
        <f t="shared" si="362"/>
        <v/>
      </c>
      <c r="C2336" s="90" t="str">
        <f t="shared" si="363"/>
        <v/>
      </c>
      <c r="D2336" s="89" t="str">
        <f t="shared" si="364"/>
        <v/>
      </c>
      <c r="E2336" s="91" t="str">
        <f t="shared" si="365"/>
        <v/>
      </c>
      <c r="F2336" s="92" t="str">
        <f t="shared" si="366"/>
        <v/>
      </c>
      <c r="G2336" s="212" t="str">
        <f t="shared" si="367"/>
        <v/>
      </c>
      <c r="H2336" s="92">
        <f>IF(OR(ERR=FALSE,AND(F2336="",G2336="")),0,IF($C$12="D",$H$13+SUM($F$14:F2336)-SUM($G$14:G2336),$H$13-SUM($F$14:F2336)+SUM($G$14:G2336)))</f>
        <v>0</v>
      </c>
      <c r="I2336" s="7"/>
    </row>
    <row r="2337" spans="1:9">
      <c r="A2337" s="89">
        <f t="shared" si="368"/>
        <v>2324</v>
      </c>
      <c r="B2337" s="185" t="str">
        <f t="shared" si="362"/>
        <v/>
      </c>
      <c r="C2337" s="90" t="str">
        <f t="shared" si="363"/>
        <v/>
      </c>
      <c r="D2337" s="89" t="str">
        <f t="shared" si="364"/>
        <v/>
      </c>
      <c r="E2337" s="91" t="str">
        <f t="shared" si="365"/>
        <v/>
      </c>
      <c r="F2337" s="92" t="str">
        <f t="shared" si="366"/>
        <v/>
      </c>
      <c r="G2337" s="212" t="str">
        <f t="shared" si="367"/>
        <v/>
      </c>
      <c r="H2337" s="92">
        <f>IF(OR(ERR=FALSE,AND(F2337="",G2337="")),0,IF($C$12="D",$H$13+SUM($F$14:F2337)-SUM($G$14:G2337),$H$13-SUM($F$14:F2337)+SUM($G$14:G2337)))</f>
        <v>0</v>
      </c>
      <c r="I2337" s="7"/>
    </row>
    <row r="2338" spans="1:9">
      <c r="A2338" s="89">
        <f t="shared" si="368"/>
        <v>2325</v>
      </c>
      <c r="B2338" s="185" t="str">
        <f t="shared" si="362"/>
        <v/>
      </c>
      <c r="C2338" s="90" t="str">
        <f t="shared" si="363"/>
        <v/>
      </c>
      <c r="D2338" s="89" t="str">
        <f t="shared" si="364"/>
        <v/>
      </c>
      <c r="E2338" s="91" t="str">
        <f t="shared" si="365"/>
        <v/>
      </c>
      <c r="F2338" s="92" t="str">
        <f t="shared" si="366"/>
        <v/>
      </c>
      <c r="G2338" s="212" t="str">
        <f t="shared" si="367"/>
        <v/>
      </c>
      <c r="H2338" s="92">
        <f>IF(OR(ERR=FALSE,AND(F2338="",G2338="")),0,IF($C$12="D",$H$13+SUM($F$14:F2338)-SUM($G$14:G2338),$H$13-SUM($F$14:F2338)+SUM($G$14:G2338)))</f>
        <v>0</v>
      </c>
      <c r="I2338" s="7"/>
    </row>
    <row r="2339" spans="1:9">
      <c r="A2339" s="89">
        <f t="shared" si="368"/>
        <v>2326</v>
      </c>
      <c r="B2339" s="185" t="str">
        <f t="shared" si="362"/>
        <v/>
      </c>
      <c r="C2339" s="90" t="str">
        <f t="shared" si="363"/>
        <v/>
      </c>
      <c r="D2339" s="89" t="str">
        <f t="shared" si="364"/>
        <v/>
      </c>
      <c r="E2339" s="91" t="str">
        <f t="shared" si="365"/>
        <v/>
      </c>
      <c r="F2339" s="92" t="str">
        <f t="shared" si="366"/>
        <v/>
      </c>
      <c r="G2339" s="212" t="str">
        <f t="shared" si="367"/>
        <v/>
      </c>
      <c r="H2339" s="92">
        <f>IF(OR(ERR=FALSE,AND(F2339="",G2339="")),0,IF($C$12="D",$H$13+SUM($F$14:F2339)-SUM($G$14:G2339),$H$13-SUM($F$14:F2339)+SUM($G$14:G2339)))</f>
        <v>0</v>
      </c>
      <c r="I2339" s="7"/>
    </row>
    <row r="2340" spans="1:9">
      <c r="A2340" s="89">
        <f t="shared" si="368"/>
        <v>2327</v>
      </c>
      <c r="B2340" s="185" t="str">
        <f t="shared" si="362"/>
        <v/>
      </c>
      <c r="C2340" s="90" t="str">
        <f t="shared" si="363"/>
        <v/>
      </c>
      <c r="D2340" s="89" t="str">
        <f t="shared" si="364"/>
        <v/>
      </c>
      <c r="E2340" s="91" t="str">
        <f t="shared" si="365"/>
        <v/>
      </c>
      <c r="F2340" s="92" t="str">
        <f t="shared" si="366"/>
        <v/>
      </c>
      <c r="G2340" s="212" t="str">
        <f t="shared" si="367"/>
        <v/>
      </c>
      <c r="H2340" s="92">
        <f>IF(OR(ERR=FALSE,AND(F2340="",G2340="")),0,IF($C$12="D",$H$13+SUM($F$14:F2340)-SUM($G$14:G2340),$H$13-SUM($F$14:F2340)+SUM($G$14:G2340)))</f>
        <v>0</v>
      </c>
      <c r="I2340" s="7"/>
    </row>
    <row r="2341" spans="1:9">
      <c r="A2341" s="89">
        <f t="shared" si="368"/>
        <v>2328</v>
      </c>
      <c r="B2341" s="185" t="str">
        <f t="shared" si="362"/>
        <v/>
      </c>
      <c r="C2341" s="90" t="str">
        <f t="shared" si="363"/>
        <v/>
      </c>
      <c r="D2341" s="89" t="str">
        <f t="shared" si="364"/>
        <v/>
      </c>
      <c r="E2341" s="91" t="str">
        <f t="shared" si="365"/>
        <v/>
      </c>
      <c r="F2341" s="92" t="str">
        <f t="shared" si="366"/>
        <v/>
      </c>
      <c r="G2341" s="212" t="str">
        <f t="shared" si="367"/>
        <v/>
      </c>
      <c r="H2341" s="92">
        <f>IF(OR(ERR=FALSE,AND(F2341="",G2341="")),0,IF($C$12="D",$H$13+SUM($F$14:F2341)-SUM($G$14:G2341),$H$13-SUM($F$14:F2341)+SUM($G$14:G2341)))</f>
        <v>0</v>
      </c>
      <c r="I2341" s="7"/>
    </row>
    <row r="2342" spans="1:9">
      <c r="A2342" s="89">
        <f t="shared" si="368"/>
        <v>2329</v>
      </c>
      <c r="B2342" s="185" t="str">
        <f t="shared" si="362"/>
        <v/>
      </c>
      <c r="C2342" s="90" t="str">
        <f t="shared" si="363"/>
        <v/>
      </c>
      <c r="D2342" s="89" t="str">
        <f t="shared" si="364"/>
        <v/>
      </c>
      <c r="E2342" s="91" t="str">
        <f t="shared" si="365"/>
        <v/>
      </c>
      <c r="F2342" s="92" t="str">
        <f t="shared" si="366"/>
        <v/>
      </c>
      <c r="G2342" s="212" t="str">
        <f t="shared" si="367"/>
        <v/>
      </c>
      <c r="H2342" s="92">
        <f>IF(OR(ERR=FALSE,AND(F2342="",G2342="")),0,IF($C$12="D",$H$13+SUM($F$14:F2342)-SUM($G$14:G2342),$H$13-SUM($F$14:F2342)+SUM($G$14:G2342)))</f>
        <v>0</v>
      </c>
      <c r="I2342" s="7"/>
    </row>
    <row r="2343" spans="1:9">
      <c r="A2343" s="89">
        <f t="shared" si="368"/>
        <v>2330</v>
      </c>
      <c r="B2343" s="185" t="str">
        <f t="shared" si="362"/>
        <v/>
      </c>
      <c r="C2343" s="90" t="str">
        <f t="shared" si="363"/>
        <v/>
      </c>
      <c r="D2343" s="89" t="str">
        <f t="shared" si="364"/>
        <v/>
      </c>
      <c r="E2343" s="91" t="str">
        <f t="shared" si="365"/>
        <v/>
      </c>
      <c r="F2343" s="92" t="str">
        <f t="shared" si="366"/>
        <v/>
      </c>
      <c r="G2343" s="212" t="str">
        <f t="shared" si="367"/>
        <v/>
      </c>
      <c r="H2343" s="92">
        <f>IF(OR(ERR=FALSE,AND(F2343="",G2343="")),0,IF($C$12="D",$H$13+SUM($F$14:F2343)-SUM($G$14:G2343),$H$13-SUM($F$14:F2343)+SUM($G$14:G2343)))</f>
        <v>0</v>
      </c>
      <c r="I2343" s="7"/>
    </row>
    <row r="2344" spans="1:9">
      <c r="A2344" s="89">
        <f t="shared" si="368"/>
        <v>2331</v>
      </c>
      <c r="B2344" s="185" t="str">
        <f t="shared" si="362"/>
        <v/>
      </c>
      <c r="C2344" s="90" t="str">
        <f t="shared" si="363"/>
        <v/>
      </c>
      <c r="D2344" s="89" t="str">
        <f t="shared" si="364"/>
        <v/>
      </c>
      <c r="E2344" s="91" t="str">
        <f t="shared" si="365"/>
        <v/>
      </c>
      <c r="F2344" s="92" t="str">
        <f t="shared" si="366"/>
        <v/>
      </c>
      <c r="G2344" s="212" t="str">
        <f t="shared" si="367"/>
        <v/>
      </c>
      <c r="H2344" s="92">
        <f>IF(OR(ERR=FALSE,AND(F2344="",G2344="")),0,IF($C$12="D",$H$13+SUM($F$14:F2344)-SUM($G$14:G2344),$H$13-SUM($F$14:F2344)+SUM($G$14:G2344)))</f>
        <v>0</v>
      </c>
      <c r="I2344" s="7"/>
    </row>
    <row r="2345" spans="1:9">
      <c r="A2345" s="89">
        <f t="shared" si="368"/>
        <v>2332</v>
      </c>
      <c r="B2345" s="185" t="str">
        <f t="shared" si="362"/>
        <v/>
      </c>
      <c r="C2345" s="90" t="str">
        <f t="shared" si="363"/>
        <v/>
      </c>
      <c r="D2345" s="89" t="str">
        <f t="shared" si="364"/>
        <v/>
      </c>
      <c r="E2345" s="91" t="str">
        <f t="shared" si="365"/>
        <v/>
      </c>
      <c r="F2345" s="92" t="str">
        <f t="shared" si="366"/>
        <v/>
      </c>
      <c r="G2345" s="212" t="str">
        <f t="shared" si="367"/>
        <v/>
      </c>
      <c r="H2345" s="92">
        <f>IF(OR(ERR=FALSE,AND(F2345="",G2345="")),0,IF($C$12="D",$H$13+SUM($F$14:F2345)-SUM($G$14:G2345),$H$13-SUM($F$14:F2345)+SUM($G$14:G2345)))</f>
        <v>0</v>
      </c>
      <c r="I2345" s="7"/>
    </row>
    <row r="2346" spans="1:9">
      <c r="A2346" s="89">
        <f t="shared" si="368"/>
        <v>2333</v>
      </c>
      <c r="B2346" s="185" t="str">
        <f t="shared" si="362"/>
        <v/>
      </c>
      <c r="C2346" s="90" t="str">
        <f t="shared" si="363"/>
        <v/>
      </c>
      <c r="D2346" s="89" t="str">
        <f t="shared" si="364"/>
        <v/>
      </c>
      <c r="E2346" s="91" t="str">
        <f t="shared" si="365"/>
        <v/>
      </c>
      <c r="F2346" s="92" t="str">
        <f t="shared" si="366"/>
        <v/>
      </c>
      <c r="G2346" s="212" t="str">
        <f t="shared" si="367"/>
        <v/>
      </c>
      <c r="H2346" s="92">
        <f>IF(OR(ERR=FALSE,AND(F2346="",G2346="")),0,IF($C$12="D",$H$13+SUM($F$14:F2346)-SUM($G$14:G2346),$H$13-SUM($F$14:F2346)+SUM($G$14:G2346)))</f>
        <v>0</v>
      </c>
      <c r="I2346" s="7"/>
    </row>
    <row r="2347" spans="1:9">
      <c r="A2347" s="89">
        <f t="shared" si="368"/>
        <v>2334</v>
      </c>
      <c r="B2347" s="185" t="str">
        <f t="shared" si="362"/>
        <v/>
      </c>
      <c r="C2347" s="90" t="str">
        <f t="shared" si="363"/>
        <v/>
      </c>
      <c r="D2347" s="89" t="str">
        <f t="shared" si="364"/>
        <v/>
      </c>
      <c r="E2347" s="91" t="str">
        <f t="shared" si="365"/>
        <v/>
      </c>
      <c r="F2347" s="92" t="str">
        <f t="shared" si="366"/>
        <v/>
      </c>
      <c r="G2347" s="212" t="str">
        <f t="shared" si="367"/>
        <v/>
      </c>
      <c r="H2347" s="92">
        <f>IF(OR(ERR=FALSE,AND(F2347="",G2347="")),0,IF($C$12="D",$H$13+SUM($F$14:F2347)-SUM($G$14:G2347),$H$13-SUM($F$14:F2347)+SUM($G$14:G2347)))</f>
        <v>0</v>
      </c>
      <c r="I2347" s="7"/>
    </row>
    <row r="2348" spans="1:9">
      <c r="A2348" s="89">
        <f t="shared" si="368"/>
        <v>2335</v>
      </c>
      <c r="B2348" s="185" t="str">
        <f t="shared" ref="B2348:B2400" si="369">IF(ISERROR(VLOOKUP(A2348&amp;H$9,JU_AKUN,6,FALSE)=TRUE),"",VLOOKUP(A2348&amp;H$9,JU_AKUN,6,FALSE))</f>
        <v/>
      </c>
      <c r="C2348" s="90" t="str">
        <f t="shared" ref="C2348:C2400" si="370">IF(ISERROR(VLOOKUP(A2348&amp;H$9,JU_AKUN,7,FALSE)=TRUE),"",VLOOKUP(A2348&amp;H$9,JU_AKUN,7,FALSE))</f>
        <v/>
      </c>
      <c r="D2348" s="89" t="str">
        <f t="shared" ref="D2348:D2400" si="371">IF(ISERROR(VLOOKUP(A2348&amp;H$9,JU_AKUN,8,FALSE)=TRUE),"",VLOOKUP(A2348&amp;H$9,JU_AKUN,8,FALSE))</f>
        <v/>
      </c>
      <c r="E2348" s="91" t="str">
        <f t="shared" ref="E2348:E2400" si="372">IF(ISERROR(VLOOKUP(A2348&amp;H$9,JU_AKUN,9,FALSE)=TRUE),"",VLOOKUP(A2348&amp;H$9,JU_AKUN,9,FALSE))</f>
        <v/>
      </c>
      <c r="F2348" s="92" t="str">
        <f t="shared" ref="F2348:F2400" si="373">IF(ISERROR(VLOOKUP(A2348&amp;H$9,JU_AKUN,14,FALSE)=TRUE),"",VLOOKUP(A2348&amp;H$9,JU_AKUN,14,FALSE))</f>
        <v/>
      </c>
      <c r="G2348" s="212" t="str">
        <f t="shared" ref="G2348:G2400" si="374">IF(ISERROR(VLOOKUP(A2348&amp;H$9,JU_AKUN,15,FALSE)=TRUE),"",VLOOKUP(A2348&amp;H$9,JU_AKUN,15,FALSE))</f>
        <v/>
      </c>
      <c r="H2348" s="92">
        <f>IF(OR(ERR=FALSE,AND(F2348="",G2348="")),0,IF($C$12="D",$H$13+SUM($F$14:F2348)-SUM($G$14:G2348),$H$13-SUM($F$14:F2348)+SUM($G$14:G2348)))</f>
        <v>0</v>
      </c>
      <c r="I2348" s="7"/>
    </row>
    <row r="2349" spans="1:9">
      <c r="A2349" s="89">
        <f t="shared" si="368"/>
        <v>2336</v>
      </c>
      <c r="B2349" s="185" t="str">
        <f t="shared" si="369"/>
        <v/>
      </c>
      <c r="C2349" s="90" t="str">
        <f t="shared" si="370"/>
        <v/>
      </c>
      <c r="D2349" s="89" t="str">
        <f t="shared" si="371"/>
        <v/>
      </c>
      <c r="E2349" s="91" t="str">
        <f t="shared" si="372"/>
        <v/>
      </c>
      <c r="F2349" s="92" t="str">
        <f t="shared" si="373"/>
        <v/>
      </c>
      <c r="G2349" s="212" t="str">
        <f t="shared" si="374"/>
        <v/>
      </c>
      <c r="H2349" s="92">
        <f>IF(OR(ERR=FALSE,AND(F2349="",G2349="")),0,IF($C$12="D",$H$13+SUM($F$14:F2349)-SUM($G$14:G2349),$H$13-SUM($F$14:F2349)+SUM($G$14:G2349)))</f>
        <v>0</v>
      </c>
      <c r="I2349" s="7"/>
    </row>
    <row r="2350" spans="1:9">
      <c r="A2350" s="89">
        <f t="shared" si="368"/>
        <v>2337</v>
      </c>
      <c r="B2350" s="185" t="str">
        <f t="shared" si="369"/>
        <v/>
      </c>
      <c r="C2350" s="90" t="str">
        <f t="shared" si="370"/>
        <v/>
      </c>
      <c r="D2350" s="89" t="str">
        <f t="shared" si="371"/>
        <v/>
      </c>
      <c r="E2350" s="91" t="str">
        <f t="shared" si="372"/>
        <v/>
      </c>
      <c r="F2350" s="92" t="str">
        <f t="shared" si="373"/>
        <v/>
      </c>
      <c r="G2350" s="212" t="str">
        <f t="shared" si="374"/>
        <v/>
      </c>
      <c r="H2350" s="92">
        <f>IF(OR(ERR=FALSE,AND(F2350="",G2350="")),0,IF($C$12="D",$H$13+SUM($F$14:F2350)-SUM($G$14:G2350),$H$13-SUM($F$14:F2350)+SUM($G$14:G2350)))</f>
        <v>0</v>
      </c>
      <c r="I2350" s="7"/>
    </row>
    <row r="2351" spans="1:9">
      <c r="A2351" s="89">
        <f t="shared" si="368"/>
        <v>2338</v>
      </c>
      <c r="B2351" s="185" t="str">
        <f t="shared" si="369"/>
        <v/>
      </c>
      <c r="C2351" s="90" t="str">
        <f t="shared" si="370"/>
        <v/>
      </c>
      <c r="D2351" s="89" t="str">
        <f t="shared" si="371"/>
        <v/>
      </c>
      <c r="E2351" s="91" t="str">
        <f t="shared" si="372"/>
        <v/>
      </c>
      <c r="F2351" s="92" t="str">
        <f t="shared" si="373"/>
        <v/>
      </c>
      <c r="G2351" s="212" t="str">
        <f t="shared" si="374"/>
        <v/>
      </c>
      <c r="H2351" s="92">
        <f>IF(OR(ERR=FALSE,AND(F2351="",G2351="")),0,IF($C$12="D",$H$13+SUM($F$14:F2351)-SUM($G$14:G2351),$H$13-SUM($F$14:F2351)+SUM($G$14:G2351)))</f>
        <v>0</v>
      </c>
      <c r="I2351" s="7"/>
    </row>
    <row r="2352" spans="1:9">
      <c r="A2352" s="89">
        <f t="shared" si="368"/>
        <v>2339</v>
      </c>
      <c r="B2352" s="185" t="str">
        <f t="shared" si="369"/>
        <v/>
      </c>
      <c r="C2352" s="90" t="str">
        <f t="shared" si="370"/>
        <v/>
      </c>
      <c r="D2352" s="89" t="str">
        <f t="shared" si="371"/>
        <v/>
      </c>
      <c r="E2352" s="91" t="str">
        <f t="shared" si="372"/>
        <v/>
      </c>
      <c r="F2352" s="92" t="str">
        <f t="shared" si="373"/>
        <v/>
      </c>
      <c r="G2352" s="212" t="str">
        <f t="shared" si="374"/>
        <v/>
      </c>
      <c r="H2352" s="92">
        <f>IF(OR(ERR=FALSE,AND(F2352="",G2352="")),0,IF($C$12="D",$H$13+SUM($F$14:F2352)-SUM($G$14:G2352),$H$13-SUM($F$14:F2352)+SUM($G$14:G2352)))</f>
        <v>0</v>
      </c>
      <c r="I2352" s="7"/>
    </row>
    <row r="2353" spans="1:9">
      <c r="A2353" s="89">
        <f t="shared" si="368"/>
        <v>2340</v>
      </c>
      <c r="B2353" s="185" t="str">
        <f t="shared" si="369"/>
        <v/>
      </c>
      <c r="C2353" s="90" t="str">
        <f t="shared" si="370"/>
        <v/>
      </c>
      <c r="D2353" s="89" t="str">
        <f t="shared" si="371"/>
        <v/>
      </c>
      <c r="E2353" s="91" t="str">
        <f t="shared" si="372"/>
        <v/>
      </c>
      <c r="F2353" s="92" t="str">
        <f t="shared" si="373"/>
        <v/>
      </c>
      <c r="G2353" s="212" t="str">
        <f t="shared" si="374"/>
        <v/>
      </c>
      <c r="H2353" s="92">
        <f>IF(OR(ERR=FALSE,AND(F2353="",G2353="")),0,IF($C$12="D",$H$13+SUM($F$14:F2353)-SUM($G$14:G2353),$H$13-SUM($F$14:F2353)+SUM($G$14:G2353)))</f>
        <v>0</v>
      </c>
      <c r="I2353" s="7"/>
    </row>
    <row r="2354" spans="1:9">
      <c r="A2354" s="89">
        <f t="shared" si="368"/>
        <v>2341</v>
      </c>
      <c r="B2354" s="185" t="str">
        <f t="shared" si="369"/>
        <v/>
      </c>
      <c r="C2354" s="90" t="str">
        <f t="shared" si="370"/>
        <v/>
      </c>
      <c r="D2354" s="89" t="str">
        <f t="shared" si="371"/>
        <v/>
      </c>
      <c r="E2354" s="91" t="str">
        <f t="shared" si="372"/>
        <v/>
      </c>
      <c r="F2354" s="92" t="str">
        <f t="shared" si="373"/>
        <v/>
      </c>
      <c r="G2354" s="212" t="str">
        <f t="shared" si="374"/>
        <v/>
      </c>
      <c r="H2354" s="92">
        <f>IF(OR(ERR=FALSE,AND(F2354="",G2354="")),0,IF($C$12="D",$H$13+SUM($F$14:F2354)-SUM($G$14:G2354),$H$13-SUM($F$14:F2354)+SUM($G$14:G2354)))</f>
        <v>0</v>
      </c>
      <c r="I2354" s="7"/>
    </row>
    <row r="2355" spans="1:9">
      <c r="A2355" s="89">
        <f t="shared" si="368"/>
        <v>2342</v>
      </c>
      <c r="B2355" s="185" t="str">
        <f t="shared" si="369"/>
        <v/>
      </c>
      <c r="C2355" s="90" t="str">
        <f t="shared" si="370"/>
        <v/>
      </c>
      <c r="D2355" s="89" t="str">
        <f t="shared" si="371"/>
        <v/>
      </c>
      <c r="E2355" s="91" t="str">
        <f t="shared" si="372"/>
        <v/>
      </c>
      <c r="F2355" s="92" t="str">
        <f t="shared" si="373"/>
        <v/>
      </c>
      <c r="G2355" s="212" t="str">
        <f t="shared" si="374"/>
        <v/>
      </c>
      <c r="H2355" s="92">
        <f>IF(OR(ERR=FALSE,AND(F2355="",G2355="")),0,IF($C$12="D",$H$13+SUM($F$14:F2355)-SUM($G$14:G2355),$H$13-SUM($F$14:F2355)+SUM($G$14:G2355)))</f>
        <v>0</v>
      </c>
      <c r="I2355" s="7"/>
    </row>
    <row r="2356" spans="1:9">
      <c r="A2356" s="89">
        <f t="shared" si="368"/>
        <v>2343</v>
      </c>
      <c r="B2356" s="185" t="str">
        <f t="shared" si="369"/>
        <v/>
      </c>
      <c r="C2356" s="90" t="str">
        <f t="shared" si="370"/>
        <v/>
      </c>
      <c r="D2356" s="89" t="str">
        <f t="shared" si="371"/>
        <v/>
      </c>
      <c r="E2356" s="91" t="str">
        <f t="shared" si="372"/>
        <v/>
      </c>
      <c r="F2356" s="92" t="str">
        <f t="shared" si="373"/>
        <v/>
      </c>
      <c r="G2356" s="212" t="str">
        <f t="shared" si="374"/>
        <v/>
      </c>
      <c r="H2356" s="92">
        <f>IF(OR(ERR=FALSE,AND(F2356="",G2356="")),0,IF($C$12="D",$H$13+SUM($F$14:F2356)-SUM($G$14:G2356),$H$13-SUM($F$14:F2356)+SUM($G$14:G2356)))</f>
        <v>0</v>
      </c>
      <c r="I2356" s="7"/>
    </row>
    <row r="2357" spans="1:9">
      <c r="A2357" s="89">
        <f t="shared" si="368"/>
        <v>2344</v>
      </c>
      <c r="B2357" s="185" t="str">
        <f t="shared" si="369"/>
        <v/>
      </c>
      <c r="C2357" s="90" t="str">
        <f t="shared" si="370"/>
        <v/>
      </c>
      <c r="D2357" s="89" t="str">
        <f t="shared" si="371"/>
        <v/>
      </c>
      <c r="E2357" s="91" t="str">
        <f t="shared" si="372"/>
        <v/>
      </c>
      <c r="F2357" s="92" t="str">
        <f t="shared" si="373"/>
        <v/>
      </c>
      <c r="G2357" s="212" t="str">
        <f t="shared" si="374"/>
        <v/>
      </c>
      <c r="H2357" s="92">
        <f>IF(OR(ERR=FALSE,AND(F2357="",G2357="")),0,IF($C$12="D",$H$13+SUM($F$14:F2357)-SUM($G$14:G2357),$H$13-SUM($F$14:F2357)+SUM($G$14:G2357)))</f>
        <v>0</v>
      </c>
      <c r="I2357" s="7"/>
    </row>
    <row r="2358" spans="1:9">
      <c r="A2358" s="89">
        <f t="shared" si="368"/>
        <v>2345</v>
      </c>
      <c r="B2358" s="185" t="str">
        <f t="shared" si="369"/>
        <v/>
      </c>
      <c r="C2358" s="90" t="str">
        <f t="shared" si="370"/>
        <v/>
      </c>
      <c r="D2358" s="89" t="str">
        <f t="shared" si="371"/>
        <v/>
      </c>
      <c r="E2358" s="91" t="str">
        <f t="shared" si="372"/>
        <v/>
      </c>
      <c r="F2358" s="92" t="str">
        <f t="shared" si="373"/>
        <v/>
      </c>
      <c r="G2358" s="212" t="str">
        <f t="shared" si="374"/>
        <v/>
      </c>
      <c r="H2358" s="92">
        <f>IF(OR(ERR=FALSE,AND(F2358="",G2358="")),0,IF($C$12="D",$H$13+SUM($F$14:F2358)-SUM($G$14:G2358),$H$13-SUM($F$14:F2358)+SUM($G$14:G2358)))</f>
        <v>0</v>
      </c>
      <c r="I2358" s="7"/>
    </row>
    <row r="2359" spans="1:9">
      <c r="A2359" s="89">
        <f t="shared" si="368"/>
        <v>2346</v>
      </c>
      <c r="B2359" s="185" t="str">
        <f t="shared" si="369"/>
        <v/>
      </c>
      <c r="C2359" s="90" t="str">
        <f t="shared" si="370"/>
        <v/>
      </c>
      <c r="D2359" s="89" t="str">
        <f t="shared" si="371"/>
        <v/>
      </c>
      <c r="E2359" s="91" t="str">
        <f t="shared" si="372"/>
        <v/>
      </c>
      <c r="F2359" s="92" t="str">
        <f t="shared" si="373"/>
        <v/>
      </c>
      <c r="G2359" s="212" t="str">
        <f t="shared" si="374"/>
        <v/>
      </c>
      <c r="H2359" s="92">
        <f>IF(OR(ERR=FALSE,AND(F2359="",G2359="")),0,IF($C$12="D",$H$13+SUM($F$14:F2359)-SUM($G$14:G2359),$H$13-SUM($F$14:F2359)+SUM($G$14:G2359)))</f>
        <v>0</v>
      </c>
      <c r="I2359" s="7"/>
    </row>
    <row r="2360" spans="1:9">
      <c r="A2360" s="89">
        <f t="shared" si="368"/>
        <v>2347</v>
      </c>
      <c r="B2360" s="185" t="str">
        <f t="shared" si="369"/>
        <v/>
      </c>
      <c r="C2360" s="90" t="str">
        <f t="shared" si="370"/>
        <v/>
      </c>
      <c r="D2360" s="89" t="str">
        <f t="shared" si="371"/>
        <v/>
      </c>
      <c r="E2360" s="91" t="str">
        <f t="shared" si="372"/>
        <v/>
      </c>
      <c r="F2360" s="92" t="str">
        <f t="shared" si="373"/>
        <v/>
      </c>
      <c r="G2360" s="212" t="str">
        <f t="shared" si="374"/>
        <v/>
      </c>
      <c r="H2360" s="92">
        <f>IF(OR(ERR=FALSE,AND(F2360="",G2360="")),0,IF($C$12="D",$H$13+SUM($F$14:F2360)-SUM($G$14:G2360),$H$13-SUM($F$14:F2360)+SUM($G$14:G2360)))</f>
        <v>0</v>
      </c>
      <c r="I2360" s="7"/>
    </row>
    <row r="2361" spans="1:9">
      <c r="A2361" s="89">
        <f t="shared" si="368"/>
        <v>2348</v>
      </c>
      <c r="B2361" s="185" t="str">
        <f t="shared" si="369"/>
        <v/>
      </c>
      <c r="C2361" s="90" t="str">
        <f t="shared" si="370"/>
        <v/>
      </c>
      <c r="D2361" s="89" t="str">
        <f t="shared" si="371"/>
        <v/>
      </c>
      <c r="E2361" s="91" t="str">
        <f t="shared" si="372"/>
        <v/>
      </c>
      <c r="F2361" s="92" t="str">
        <f t="shared" si="373"/>
        <v/>
      </c>
      <c r="G2361" s="212" t="str">
        <f t="shared" si="374"/>
        <v/>
      </c>
      <c r="H2361" s="92">
        <f>IF(OR(ERR=FALSE,AND(F2361="",G2361="")),0,IF($C$12="D",$H$13+SUM($F$14:F2361)-SUM($G$14:G2361),$H$13-SUM($F$14:F2361)+SUM($G$14:G2361)))</f>
        <v>0</v>
      </c>
      <c r="I2361" s="7"/>
    </row>
    <row r="2362" spans="1:9">
      <c r="A2362" s="89">
        <f t="shared" si="368"/>
        <v>2349</v>
      </c>
      <c r="B2362" s="185" t="str">
        <f t="shared" si="369"/>
        <v/>
      </c>
      <c r="C2362" s="90" t="str">
        <f t="shared" si="370"/>
        <v/>
      </c>
      <c r="D2362" s="89" t="str">
        <f t="shared" si="371"/>
        <v/>
      </c>
      <c r="E2362" s="91" t="str">
        <f t="shared" si="372"/>
        <v/>
      </c>
      <c r="F2362" s="92" t="str">
        <f t="shared" si="373"/>
        <v/>
      </c>
      <c r="G2362" s="212" t="str">
        <f t="shared" si="374"/>
        <v/>
      </c>
      <c r="H2362" s="92">
        <f>IF(OR(ERR=FALSE,AND(F2362="",G2362="")),0,IF($C$12="D",$H$13+SUM($F$14:F2362)-SUM($G$14:G2362),$H$13-SUM($F$14:F2362)+SUM($G$14:G2362)))</f>
        <v>0</v>
      </c>
      <c r="I2362" s="7"/>
    </row>
    <row r="2363" spans="1:9">
      <c r="A2363" s="89">
        <f t="shared" si="368"/>
        <v>2350</v>
      </c>
      <c r="B2363" s="185" t="str">
        <f t="shared" si="369"/>
        <v/>
      </c>
      <c r="C2363" s="90" t="str">
        <f t="shared" si="370"/>
        <v/>
      </c>
      <c r="D2363" s="89" t="str">
        <f t="shared" si="371"/>
        <v/>
      </c>
      <c r="E2363" s="91" t="str">
        <f t="shared" si="372"/>
        <v/>
      </c>
      <c r="F2363" s="92" t="str">
        <f t="shared" si="373"/>
        <v/>
      </c>
      <c r="G2363" s="212" t="str">
        <f t="shared" si="374"/>
        <v/>
      </c>
      <c r="H2363" s="92">
        <f>IF(OR(ERR=FALSE,AND(F2363="",G2363="")),0,IF($C$12="D",$H$13+SUM($F$14:F2363)-SUM($G$14:G2363),$H$13-SUM($F$14:F2363)+SUM($G$14:G2363)))</f>
        <v>0</v>
      </c>
      <c r="I2363" s="7"/>
    </row>
    <row r="2364" spans="1:9">
      <c r="A2364" s="89">
        <f t="shared" si="368"/>
        <v>2351</v>
      </c>
      <c r="B2364" s="185" t="str">
        <f t="shared" si="369"/>
        <v/>
      </c>
      <c r="C2364" s="90" t="str">
        <f t="shared" si="370"/>
        <v/>
      </c>
      <c r="D2364" s="89" t="str">
        <f t="shared" si="371"/>
        <v/>
      </c>
      <c r="E2364" s="91" t="str">
        <f t="shared" si="372"/>
        <v/>
      </c>
      <c r="F2364" s="92" t="str">
        <f t="shared" si="373"/>
        <v/>
      </c>
      <c r="G2364" s="212" t="str">
        <f t="shared" si="374"/>
        <v/>
      </c>
      <c r="H2364" s="92">
        <f>IF(OR(ERR=FALSE,AND(F2364="",G2364="")),0,IF($C$12="D",$H$13+SUM($F$14:F2364)-SUM($G$14:G2364),$H$13-SUM($F$14:F2364)+SUM($G$14:G2364)))</f>
        <v>0</v>
      </c>
      <c r="I2364" s="7"/>
    </row>
    <row r="2365" spans="1:9">
      <c r="A2365" s="89">
        <f t="shared" ref="A2365:A2428" si="375">A2364+1</f>
        <v>2352</v>
      </c>
      <c r="B2365" s="185" t="str">
        <f t="shared" si="369"/>
        <v/>
      </c>
      <c r="C2365" s="90" t="str">
        <f t="shared" si="370"/>
        <v/>
      </c>
      <c r="D2365" s="89" t="str">
        <f t="shared" si="371"/>
        <v/>
      </c>
      <c r="E2365" s="91" t="str">
        <f t="shared" si="372"/>
        <v/>
      </c>
      <c r="F2365" s="92" t="str">
        <f t="shared" si="373"/>
        <v/>
      </c>
      <c r="G2365" s="212" t="str">
        <f t="shared" si="374"/>
        <v/>
      </c>
      <c r="H2365" s="92">
        <f>IF(OR(ERR=FALSE,AND(F2365="",G2365="")),0,IF($C$12="D",$H$13+SUM($F$14:F2365)-SUM($G$14:G2365),$H$13-SUM($F$14:F2365)+SUM($G$14:G2365)))</f>
        <v>0</v>
      </c>
      <c r="I2365" s="7"/>
    </row>
    <row r="2366" spans="1:9">
      <c r="A2366" s="89">
        <f t="shared" si="375"/>
        <v>2353</v>
      </c>
      <c r="B2366" s="185" t="str">
        <f t="shared" si="369"/>
        <v/>
      </c>
      <c r="C2366" s="90" t="str">
        <f t="shared" si="370"/>
        <v/>
      </c>
      <c r="D2366" s="89" t="str">
        <f t="shared" si="371"/>
        <v/>
      </c>
      <c r="E2366" s="91" t="str">
        <f t="shared" si="372"/>
        <v/>
      </c>
      <c r="F2366" s="92" t="str">
        <f t="shared" si="373"/>
        <v/>
      </c>
      <c r="G2366" s="212" t="str">
        <f t="shared" si="374"/>
        <v/>
      </c>
      <c r="H2366" s="92">
        <f>IF(OR(ERR=FALSE,AND(F2366="",G2366="")),0,IF($C$12="D",$H$13+SUM($F$14:F2366)-SUM($G$14:G2366),$H$13-SUM($F$14:F2366)+SUM($G$14:G2366)))</f>
        <v>0</v>
      </c>
      <c r="I2366" s="7"/>
    </row>
    <row r="2367" spans="1:9">
      <c r="A2367" s="89">
        <f t="shared" si="375"/>
        <v>2354</v>
      </c>
      <c r="B2367" s="185" t="str">
        <f t="shared" si="369"/>
        <v/>
      </c>
      <c r="C2367" s="90" t="str">
        <f t="shared" si="370"/>
        <v/>
      </c>
      <c r="D2367" s="89" t="str">
        <f t="shared" si="371"/>
        <v/>
      </c>
      <c r="E2367" s="91" t="str">
        <f t="shared" si="372"/>
        <v/>
      </c>
      <c r="F2367" s="92" t="str">
        <f t="shared" si="373"/>
        <v/>
      </c>
      <c r="G2367" s="212" t="str">
        <f t="shared" si="374"/>
        <v/>
      </c>
      <c r="H2367" s="92">
        <f>IF(OR(ERR=FALSE,AND(F2367="",G2367="")),0,IF($C$12="D",$H$13+SUM($F$14:F2367)-SUM($G$14:G2367),$H$13-SUM($F$14:F2367)+SUM($G$14:G2367)))</f>
        <v>0</v>
      </c>
      <c r="I2367" s="7"/>
    </row>
    <row r="2368" spans="1:9">
      <c r="A2368" s="89">
        <f t="shared" si="375"/>
        <v>2355</v>
      </c>
      <c r="B2368" s="185" t="str">
        <f t="shared" si="369"/>
        <v/>
      </c>
      <c r="C2368" s="90" t="str">
        <f t="shared" si="370"/>
        <v/>
      </c>
      <c r="D2368" s="89" t="str">
        <f t="shared" si="371"/>
        <v/>
      </c>
      <c r="E2368" s="91" t="str">
        <f t="shared" si="372"/>
        <v/>
      </c>
      <c r="F2368" s="92" t="str">
        <f t="shared" si="373"/>
        <v/>
      </c>
      <c r="G2368" s="212" t="str">
        <f t="shared" si="374"/>
        <v/>
      </c>
      <c r="H2368" s="92">
        <f>IF(OR(ERR=FALSE,AND(F2368="",G2368="")),0,IF($C$12="D",$H$13+SUM($F$14:F2368)-SUM($G$14:G2368),$H$13-SUM($F$14:F2368)+SUM($G$14:G2368)))</f>
        <v>0</v>
      </c>
      <c r="I2368" s="7"/>
    </row>
    <row r="2369" spans="1:9">
      <c r="A2369" s="89">
        <f t="shared" si="375"/>
        <v>2356</v>
      </c>
      <c r="B2369" s="185" t="str">
        <f t="shared" si="369"/>
        <v/>
      </c>
      <c r="C2369" s="90" t="str">
        <f t="shared" si="370"/>
        <v/>
      </c>
      <c r="D2369" s="89" t="str">
        <f t="shared" si="371"/>
        <v/>
      </c>
      <c r="E2369" s="91" t="str">
        <f t="shared" si="372"/>
        <v/>
      </c>
      <c r="F2369" s="92" t="str">
        <f t="shared" si="373"/>
        <v/>
      </c>
      <c r="G2369" s="212" t="str">
        <f t="shared" si="374"/>
        <v/>
      </c>
      <c r="H2369" s="92">
        <f>IF(OR(ERR=FALSE,AND(F2369="",G2369="")),0,IF($C$12="D",$H$13+SUM($F$14:F2369)-SUM($G$14:G2369),$H$13-SUM($F$14:F2369)+SUM($G$14:G2369)))</f>
        <v>0</v>
      </c>
      <c r="I2369" s="7"/>
    </row>
    <row r="2370" spans="1:9">
      <c r="A2370" s="89">
        <f t="shared" si="375"/>
        <v>2357</v>
      </c>
      <c r="B2370" s="185" t="str">
        <f t="shared" si="369"/>
        <v/>
      </c>
      <c r="C2370" s="90" t="str">
        <f t="shared" si="370"/>
        <v/>
      </c>
      <c r="D2370" s="89" t="str">
        <f t="shared" si="371"/>
        <v/>
      </c>
      <c r="E2370" s="91" t="str">
        <f t="shared" si="372"/>
        <v/>
      </c>
      <c r="F2370" s="92" t="str">
        <f t="shared" si="373"/>
        <v/>
      </c>
      <c r="G2370" s="212" t="str">
        <f t="shared" si="374"/>
        <v/>
      </c>
      <c r="H2370" s="92">
        <f>IF(OR(ERR=FALSE,AND(F2370="",G2370="")),0,IF($C$12="D",$H$13+SUM($F$14:F2370)-SUM($G$14:G2370),$H$13-SUM($F$14:F2370)+SUM($G$14:G2370)))</f>
        <v>0</v>
      </c>
      <c r="I2370" s="7"/>
    </row>
    <row r="2371" spans="1:9">
      <c r="A2371" s="89">
        <f t="shared" si="375"/>
        <v>2358</v>
      </c>
      <c r="B2371" s="185" t="str">
        <f t="shared" si="369"/>
        <v/>
      </c>
      <c r="C2371" s="90" t="str">
        <f t="shared" si="370"/>
        <v/>
      </c>
      <c r="D2371" s="89" t="str">
        <f t="shared" si="371"/>
        <v/>
      </c>
      <c r="E2371" s="91" t="str">
        <f t="shared" si="372"/>
        <v/>
      </c>
      <c r="F2371" s="92" t="str">
        <f t="shared" si="373"/>
        <v/>
      </c>
      <c r="G2371" s="212" t="str">
        <f t="shared" si="374"/>
        <v/>
      </c>
      <c r="H2371" s="92">
        <f>IF(OR(ERR=FALSE,AND(F2371="",G2371="")),0,IF($C$12="D",$H$13+SUM($F$14:F2371)-SUM($G$14:G2371),$H$13-SUM($F$14:F2371)+SUM($G$14:G2371)))</f>
        <v>0</v>
      </c>
      <c r="I2371" s="7"/>
    </row>
    <row r="2372" spans="1:9">
      <c r="A2372" s="89">
        <f t="shared" si="375"/>
        <v>2359</v>
      </c>
      <c r="B2372" s="185" t="str">
        <f t="shared" si="369"/>
        <v/>
      </c>
      <c r="C2372" s="90" t="str">
        <f t="shared" si="370"/>
        <v/>
      </c>
      <c r="D2372" s="89" t="str">
        <f t="shared" si="371"/>
        <v/>
      </c>
      <c r="E2372" s="91" t="str">
        <f t="shared" si="372"/>
        <v/>
      </c>
      <c r="F2372" s="92" t="str">
        <f t="shared" si="373"/>
        <v/>
      </c>
      <c r="G2372" s="212" t="str">
        <f t="shared" si="374"/>
        <v/>
      </c>
      <c r="H2372" s="92">
        <f>IF(OR(ERR=FALSE,AND(F2372="",G2372="")),0,IF($C$12="D",$H$13+SUM($F$14:F2372)-SUM($G$14:G2372),$H$13-SUM($F$14:F2372)+SUM($G$14:G2372)))</f>
        <v>0</v>
      </c>
      <c r="I2372" s="7"/>
    </row>
    <row r="2373" spans="1:9">
      <c r="A2373" s="89">
        <f t="shared" si="375"/>
        <v>2360</v>
      </c>
      <c r="B2373" s="185" t="str">
        <f t="shared" si="369"/>
        <v/>
      </c>
      <c r="C2373" s="90" t="str">
        <f t="shared" si="370"/>
        <v/>
      </c>
      <c r="D2373" s="89" t="str">
        <f t="shared" si="371"/>
        <v/>
      </c>
      <c r="E2373" s="91" t="str">
        <f t="shared" si="372"/>
        <v/>
      </c>
      <c r="F2373" s="92" t="str">
        <f t="shared" si="373"/>
        <v/>
      </c>
      <c r="G2373" s="212" t="str">
        <f t="shared" si="374"/>
        <v/>
      </c>
      <c r="H2373" s="92">
        <f>IF(OR(ERR=FALSE,AND(F2373="",G2373="")),0,IF($C$12="D",$H$13+SUM($F$14:F2373)-SUM($G$14:G2373),$H$13-SUM($F$14:F2373)+SUM($G$14:G2373)))</f>
        <v>0</v>
      </c>
      <c r="I2373" s="7"/>
    </row>
    <row r="2374" spans="1:9">
      <c r="A2374" s="89">
        <f t="shared" si="375"/>
        <v>2361</v>
      </c>
      <c r="B2374" s="185" t="str">
        <f t="shared" si="369"/>
        <v/>
      </c>
      <c r="C2374" s="90" t="str">
        <f t="shared" si="370"/>
        <v/>
      </c>
      <c r="D2374" s="89" t="str">
        <f t="shared" si="371"/>
        <v/>
      </c>
      <c r="E2374" s="91" t="str">
        <f t="shared" si="372"/>
        <v/>
      </c>
      <c r="F2374" s="92" t="str">
        <f t="shared" si="373"/>
        <v/>
      </c>
      <c r="G2374" s="212" t="str">
        <f t="shared" si="374"/>
        <v/>
      </c>
      <c r="H2374" s="92">
        <f>IF(OR(ERR=FALSE,AND(F2374="",G2374="")),0,IF($C$12="D",$H$13+SUM($F$14:F2374)-SUM($G$14:G2374),$H$13-SUM($F$14:F2374)+SUM($G$14:G2374)))</f>
        <v>0</v>
      </c>
      <c r="I2374" s="7"/>
    </row>
    <row r="2375" spans="1:9">
      <c r="A2375" s="89">
        <f t="shared" si="375"/>
        <v>2362</v>
      </c>
      <c r="B2375" s="185" t="str">
        <f t="shared" si="369"/>
        <v/>
      </c>
      <c r="C2375" s="90" t="str">
        <f t="shared" si="370"/>
        <v/>
      </c>
      <c r="D2375" s="89" t="str">
        <f t="shared" si="371"/>
        <v/>
      </c>
      <c r="E2375" s="91" t="str">
        <f t="shared" si="372"/>
        <v/>
      </c>
      <c r="F2375" s="92" t="str">
        <f t="shared" si="373"/>
        <v/>
      </c>
      <c r="G2375" s="212" t="str">
        <f t="shared" si="374"/>
        <v/>
      </c>
      <c r="H2375" s="92">
        <f>IF(OR(ERR=FALSE,AND(F2375="",G2375="")),0,IF($C$12="D",$H$13+SUM($F$14:F2375)-SUM($G$14:G2375),$H$13-SUM($F$14:F2375)+SUM($G$14:G2375)))</f>
        <v>0</v>
      </c>
      <c r="I2375" s="7"/>
    </row>
    <row r="2376" spans="1:9">
      <c r="A2376" s="89">
        <f t="shared" si="375"/>
        <v>2363</v>
      </c>
      <c r="B2376" s="185" t="str">
        <f t="shared" si="369"/>
        <v/>
      </c>
      <c r="C2376" s="90" t="str">
        <f t="shared" si="370"/>
        <v/>
      </c>
      <c r="D2376" s="89" t="str">
        <f t="shared" si="371"/>
        <v/>
      </c>
      <c r="E2376" s="91" t="str">
        <f t="shared" si="372"/>
        <v/>
      </c>
      <c r="F2376" s="92" t="str">
        <f t="shared" si="373"/>
        <v/>
      </c>
      <c r="G2376" s="212" t="str">
        <f t="shared" si="374"/>
        <v/>
      </c>
      <c r="H2376" s="92">
        <f>IF(OR(ERR=FALSE,AND(F2376="",G2376="")),0,IF($C$12="D",$H$13+SUM($F$14:F2376)-SUM($G$14:G2376),$H$13-SUM($F$14:F2376)+SUM($G$14:G2376)))</f>
        <v>0</v>
      </c>
      <c r="I2376" s="7"/>
    </row>
    <row r="2377" spans="1:9">
      <c r="A2377" s="89">
        <f t="shared" si="375"/>
        <v>2364</v>
      </c>
      <c r="B2377" s="185" t="str">
        <f t="shared" si="369"/>
        <v/>
      </c>
      <c r="C2377" s="90" t="str">
        <f t="shared" si="370"/>
        <v/>
      </c>
      <c r="D2377" s="89" t="str">
        <f t="shared" si="371"/>
        <v/>
      </c>
      <c r="E2377" s="91" t="str">
        <f t="shared" si="372"/>
        <v/>
      </c>
      <c r="F2377" s="92" t="str">
        <f t="shared" si="373"/>
        <v/>
      </c>
      <c r="G2377" s="212" t="str">
        <f t="shared" si="374"/>
        <v/>
      </c>
      <c r="H2377" s="92">
        <f>IF(OR(ERR=FALSE,AND(F2377="",G2377="")),0,IF($C$12="D",$H$13+SUM($F$14:F2377)-SUM($G$14:G2377),$H$13-SUM($F$14:F2377)+SUM($G$14:G2377)))</f>
        <v>0</v>
      </c>
      <c r="I2377" s="7"/>
    </row>
    <row r="2378" spans="1:9">
      <c r="A2378" s="89">
        <f t="shared" si="375"/>
        <v>2365</v>
      </c>
      <c r="B2378" s="185" t="str">
        <f t="shared" si="369"/>
        <v/>
      </c>
      <c r="C2378" s="90" t="str">
        <f t="shared" si="370"/>
        <v/>
      </c>
      <c r="D2378" s="89" t="str">
        <f t="shared" si="371"/>
        <v/>
      </c>
      <c r="E2378" s="91" t="str">
        <f t="shared" si="372"/>
        <v/>
      </c>
      <c r="F2378" s="92" t="str">
        <f t="shared" si="373"/>
        <v/>
      </c>
      <c r="G2378" s="212" t="str">
        <f t="shared" si="374"/>
        <v/>
      </c>
      <c r="H2378" s="92">
        <f>IF(OR(ERR=FALSE,AND(F2378="",G2378="")),0,IF($C$12="D",$H$13+SUM($F$14:F2378)-SUM($G$14:G2378),$H$13-SUM($F$14:F2378)+SUM($G$14:G2378)))</f>
        <v>0</v>
      </c>
      <c r="I2378" s="7"/>
    </row>
    <row r="2379" spans="1:9">
      <c r="A2379" s="89">
        <f t="shared" si="375"/>
        <v>2366</v>
      </c>
      <c r="B2379" s="185" t="str">
        <f t="shared" si="369"/>
        <v/>
      </c>
      <c r="C2379" s="90" t="str">
        <f t="shared" si="370"/>
        <v/>
      </c>
      <c r="D2379" s="89" t="str">
        <f t="shared" si="371"/>
        <v/>
      </c>
      <c r="E2379" s="91" t="str">
        <f t="shared" si="372"/>
        <v/>
      </c>
      <c r="F2379" s="92" t="str">
        <f t="shared" si="373"/>
        <v/>
      </c>
      <c r="G2379" s="212" t="str">
        <f t="shared" si="374"/>
        <v/>
      </c>
      <c r="H2379" s="92">
        <f>IF(OR(ERR=FALSE,AND(F2379="",G2379="")),0,IF($C$12="D",$H$13+SUM($F$14:F2379)-SUM($G$14:G2379),$H$13-SUM($F$14:F2379)+SUM($G$14:G2379)))</f>
        <v>0</v>
      </c>
      <c r="I2379" s="7"/>
    </row>
    <row r="2380" spans="1:9">
      <c r="A2380" s="89">
        <f t="shared" si="375"/>
        <v>2367</v>
      </c>
      <c r="B2380" s="185" t="str">
        <f t="shared" si="369"/>
        <v/>
      </c>
      <c r="C2380" s="90" t="str">
        <f t="shared" si="370"/>
        <v/>
      </c>
      <c r="D2380" s="89" t="str">
        <f t="shared" si="371"/>
        <v/>
      </c>
      <c r="E2380" s="91" t="str">
        <f t="shared" si="372"/>
        <v/>
      </c>
      <c r="F2380" s="92" t="str">
        <f t="shared" si="373"/>
        <v/>
      </c>
      <c r="G2380" s="212" t="str">
        <f t="shared" si="374"/>
        <v/>
      </c>
      <c r="H2380" s="92">
        <f>IF(OR(ERR=FALSE,AND(F2380="",G2380="")),0,IF($C$12="D",$H$13+SUM($F$14:F2380)-SUM($G$14:G2380),$H$13-SUM($F$14:F2380)+SUM($G$14:G2380)))</f>
        <v>0</v>
      </c>
      <c r="I2380" s="7"/>
    </row>
    <row r="2381" spans="1:9">
      <c r="A2381" s="89">
        <f t="shared" si="375"/>
        <v>2368</v>
      </c>
      <c r="B2381" s="185" t="str">
        <f t="shared" si="369"/>
        <v/>
      </c>
      <c r="C2381" s="90" t="str">
        <f t="shared" si="370"/>
        <v/>
      </c>
      <c r="D2381" s="89" t="str">
        <f t="shared" si="371"/>
        <v/>
      </c>
      <c r="E2381" s="91" t="str">
        <f t="shared" si="372"/>
        <v/>
      </c>
      <c r="F2381" s="92" t="str">
        <f t="shared" si="373"/>
        <v/>
      </c>
      <c r="G2381" s="212" t="str">
        <f t="shared" si="374"/>
        <v/>
      </c>
      <c r="H2381" s="92">
        <f>IF(OR(ERR=FALSE,AND(F2381="",G2381="")),0,IF($C$12="D",$H$13+SUM($F$14:F2381)-SUM($G$14:G2381),$H$13-SUM($F$14:F2381)+SUM($G$14:G2381)))</f>
        <v>0</v>
      </c>
      <c r="I2381" s="7"/>
    </row>
    <row r="2382" spans="1:9">
      <c r="A2382" s="89">
        <f t="shared" si="375"/>
        <v>2369</v>
      </c>
      <c r="B2382" s="185" t="str">
        <f t="shared" si="369"/>
        <v/>
      </c>
      <c r="C2382" s="90" t="str">
        <f t="shared" si="370"/>
        <v/>
      </c>
      <c r="D2382" s="89" t="str">
        <f t="shared" si="371"/>
        <v/>
      </c>
      <c r="E2382" s="91" t="str">
        <f t="shared" si="372"/>
        <v/>
      </c>
      <c r="F2382" s="92" t="str">
        <f t="shared" si="373"/>
        <v/>
      </c>
      <c r="G2382" s="212" t="str">
        <f t="shared" si="374"/>
        <v/>
      </c>
      <c r="H2382" s="92">
        <f>IF(OR(ERR=FALSE,AND(F2382="",G2382="")),0,IF($C$12="D",$H$13+SUM($F$14:F2382)-SUM($G$14:G2382),$H$13-SUM($F$14:F2382)+SUM($G$14:G2382)))</f>
        <v>0</v>
      </c>
      <c r="I2382" s="7"/>
    </row>
    <row r="2383" spans="1:9">
      <c r="A2383" s="89">
        <f t="shared" si="375"/>
        <v>2370</v>
      </c>
      <c r="B2383" s="185" t="str">
        <f t="shared" si="369"/>
        <v/>
      </c>
      <c r="C2383" s="90" t="str">
        <f t="shared" si="370"/>
        <v/>
      </c>
      <c r="D2383" s="89" t="str">
        <f t="shared" si="371"/>
        <v/>
      </c>
      <c r="E2383" s="91" t="str">
        <f t="shared" si="372"/>
        <v/>
      </c>
      <c r="F2383" s="92" t="str">
        <f t="shared" si="373"/>
        <v/>
      </c>
      <c r="G2383" s="212" t="str">
        <f t="shared" si="374"/>
        <v/>
      </c>
      <c r="H2383" s="92">
        <f>IF(OR(ERR=FALSE,AND(F2383="",G2383="")),0,IF($C$12="D",$H$13+SUM($F$14:F2383)-SUM($G$14:G2383),$H$13-SUM($F$14:F2383)+SUM($G$14:G2383)))</f>
        <v>0</v>
      </c>
      <c r="I2383" s="7"/>
    </row>
    <row r="2384" spans="1:9">
      <c r="A2384" s="89">
        <f t="shared" si="375"/>
        <v>2371</v>
      </c>
      <c r="B2384" s="185" t="str">
        <f t="shared" si="369"/>
        <v/>
      </c>
      <c r="C2384" s="90" t="str">
        <f t="shared" si="370"/>
        <v/>
      </c>
      <c r="D2384" s="89" t="str">
        <f t="shared" si="371"/>
        <v/>
      </c>
      <c r="E2384" s="91" t="str">
        <f t="shared" si="372"/>
        <v/>
      </c>
      <c r="F2384" s="92" t="str">
        <f t="shared" si="373"/>
        <v/>
      </c>
      <c r="G2384" s="212" t="str">
        <f t="shared" si="374"/>
        <v/>
      </c>
      <c r="H2384" s="92">
        <f>IF(OR(ERR=FALSE,AND(F2384="",G2384="")),0,IF($C$12="D",$H$13+SUM($F$14:F2384)-SUM($G$14:G2384),$H$13-SUM($F$14:F2384)+SUM($G$14:G2384)))</f>
        <v>0</v>
      </c>
      <c r="I2384" s="7"/>
    </row>
    <row r="2385" spans="1:9">
      <c r="A2385" s="89">
        <f t="shared" si="375"/>
        <v>2372</v>
      </c>
      <c r="B2385" s="185" t="str">
        <f t="shared" si="369"/>
        <v/>
      </c>
      <c r="C2385" s="90" t="str">
        <f t="shared" si="370"/>
        <v/>
      </c>
      <c r="D2385" s="89" t="str">
        <f t="shared" si="371"/>
        <v/>
      </c>
      <c r="E2385" s="91" t="str">
        <f t="shared" si="372"/>
        <v/>
      </c>
      <c r="F2385" s="92" t="str">
        <f t="shared" si="373"/>
        <v/>
      </c>
      <c r="G2385" s="212" t="str">
        <f t="shared" si="374"/>
        <v/>
      </c>
      <c r="H2385" s="92">
        <f>IF(OR(ERR=FALSE,AND(F2385="",G2385="")),0,IF($C$12="D",$H$13+SUM($F$14:F2385)-SUM($G$14:G2385),$H$13-SUM($F$14:F2385)+SUM($G$14:G2385)))</f>
        <v>0</v>
      </c>
      <c r="I2385" s="7"/>
    </row>
    <row r="2386" spans="1:9">
      <c r="A2386" s="89">
        <f t="shared" si="375"/>
        <v>2373</v>
      </c>
      <c r="B2386" s="185" t="str">
        <f t="shared" si="369"/>
        <v/>
      </c>
      <c r="C2386" s="90" t="str">
        <f t="shared" si="370"/>
        <v/>
      </c>
      <c r="D2386" s="89" t="str">
        <f t="shared" si="371"/>
        <v/>
      </c>
      <c r="E2386" s="91" t="str">
        <f t="shared" si="372"/>
        <v/>
      </c>
      <c r="F2386" s="92" t="str">
        <f t="shared" si="373"/>
        <v/>
      </c>
      <c r="G2386" s="212" t="str">
        <f t="shared" si="374"/>
        <v/>
      </c>
      <c r="H2386" s="92">
        <f>IF(OR(ERR=FALSE,AND(F2386="",G2386="")),0,IF($C$12="D",$H$13+SUM($F$14:F2386)-SUM($G$14:G2386),$H$13-SUM($F$14:F2386)+SUM($G$14:G2386)))</f>
        <v>0</v>
      </c>
      <c r="I2386" s="7"/>
    </row>
    <row r="2387" spans="1:9">
      <c r="A2387" s="89">
        <f t="shared" si="375"/>
        <v>2374</v>
      </c>
      <c r="B2387" s="185" t="str">
        <f t="shared" si="369"/>
        <v/>
      </c>
      <c r="C2387" s="90" t="str">
        <f t="shared" si="370"/>
        <v/>
      </c>
      <c r="D2387" s="89" t="str">
        <f t="shared" si="371"/>
        <v/>
      </c>
      <c r="E2387" s="91" t="str">
        <f t="shared" si="372"/>
        <v/>
      </c>
      <c r="F2387" s="92" t="str">
        <f t="shared" si="373"/>
        <v/>
      </c>
      <c r="G2387" s="212" t="str">
        <f t="shared" si="374"/>
        <v/>
      </c>
      <c r="H2387" s="92">
        <f>IF(OR(ERR=FALSE,AND(F2387="",G2387="")),0,IF($C$12="D",$H$13+SUM($F$14:F2387)-SUM($G$14:G2387),$H$13-SUM($F$14:F2387)+SUM($G$14:G2387)))</f>
        <v>0</v>
      </c>
      <c r="I2387" s="7"/>
    </row>
    <row r="2388" spans="1:9">
      <c r="A2388" s="89">
        <f t="shared" si="375"/>
        <v>2375</v>
      </c>
      <c r="B2388" s="185" t="str">
        <f t="shared" si="369"/>
        <v/>
      </c>
      <c r="C2388" s="90" t="str">
        <f t="shared" si="370"/>
        <v/>
      </c>
      <c r="D2388" s="89" t="str">
        <f t="shared" si="371"/>
        <v/>
      </c>
      <c r="E2388" s="91" t="str">
        <f t="shared" si="372"/>
        <v/>
      </c>
      <c r="F2388" s="92" t="str">
        <f t="shared" si="373"/>
        <v/>
      </c>
      <c r="G2388" s="212" t="str">
        <f t="shared" si="374"/>
        <v/>
      </c>
      <c r="H2388" s="92">
        <f>IF(OR(ERR=FALSE,AND(F2388="",G2388="")),0,IF($C$12="D",$H$13+SUM($F$14:F2388)-SUM($G$14:G2388),$H$13-SUM($F$14:F2388)+SUM($G$14:G2388)))</f>
        <v>0</v>
      </c>
      <c r="I2388" s="7"/>
    </row>
    <row r="2389" spans="1:9">
      <c r="A2389" s="89">
        <f t="shared" si="375"/>
        <v>2376</v>
      </c>
      <c r="B2389" s="185" t="str">
        <f t="shared" si="369"/>
        <v/>
      </c>
      <c r="C2389" s="90" t="str">
        <f t="shared" si="370"/>
        <v/>
      </c>
      <c r="D2389" s="89" t="str">
        <f t="shared" si="371"/>
        <v/>
      </c>
      <c r="E2389" s="91" t="str">
        <f t="shared" si="372"/>
        <v/>
      </c>
      <c r="F2389" s="92" t="str">
        <f t="shared" si="373"/>
        <v/>
      </c>
      <c r="G2389" s="212" t="str">
        <f t="shared" si="374"/>
        <v/>
      </c>
      <c r="H2389" s="92">
        <f>IF(OR(ERR=FALSE,AND(F2389="",G2389="")),0,IF($C$12="D",$H$13+SUM($F$14:F2389)-SUM($G$14:G2389),$H$13-SUM($F$14:F2389)+SUM($G$14:G2389)))</f>
        <v>0</v>
      </c>
      <c r="I2389" s="7"/>
    </row>
    <row r="2390" spans="1:9">
      <c r="A2390" s="89">
        <f t="shared" si="375"/>
        <v>2377</v>
      </c>
      <c r="B2390" s="185" t="str">
        <f t="shared" si="369"/>
        <v/>
      </c>
      <c r="C2390" s="90" t="str">
        <f t="shared" si="370"/>
        <v/>
      </c>
      <c r="D2390" s="89" t="str">
        <f t="shared" si="371"/>
        <v/>
      </c>
      <c r="E2390" s="91" t="str">
        <f t="shared" si="372"/>
        <v/>
      </c>
      <c r="F2390" s="92" t="str">
        <f t="shared" si="373"/>
        <v/>
      </c>
      <c r="G2390" s="212" t="str">
        <f t="shared" si="374"/>
        <v/>
      </c>
      <c r="H2390" s="92">
        <f>IF(OR(ERR=FALSE,AND(F2390="",G2390="")),0,IF($C$12="D",$H$13+SUM($F$14:F2390)-SUM($G$14:G2390),$H$13-SUM($F$14:F2390)+SUM($G$14:G2390)))</f>
        <v>0</v>
      </c>
      <c r="I2390" s="7"/>
    </row>
    <row r="2391" spans="1:9">
      <c r="A2391" s="89">
        <f t="shared" si="375"/>
        <v>2378</v>
      </c>
      <c r="B2391" s="185" t="str">
        <f t="shared" si="369"/>
        <v/>
      </c>
      <c r="C2391" s="90" t="str">
        <f t="shared" si="370"/>
        <v/>
      </c>
      <c r="D2391" s="89" t="str">
        <f t="shared" si="371"/>
        <v/>
      </c>
      <c r="E2391" s="91" t="str">
        <f t="shared" si="372"/>
        <v/>
      </c>
      <c r="F2391" s="92" t="str">
        <f t="shared" si="373"/>
        <v/>
      </c>
      <c r="G2391" s="212" t="str">
        <f t="shared" si="374"/>
        <v/>
      </c>
      <c r="H2391" s="92">
        <f>IF(OR(ERR=FALSE,AND(F2391="",G2391="")),0,IF($C$12="D",$H$13+SUM($F$14:F2391)-SUM($G$14:G2391),$H$13-SUM($F$14:F2391)+SUM($G$14:G2391)))</f>
        <v>0</v>
      </c>
      <c r="I2391" s="7"/>
    </row>
    <row r="2392" spans="1:9">
      <c r="A2392" s="89">
        <f t="shared" si="375"/>
        <v>2379</v>
      </c>
      <c r="B2392" s="185" t="str">
        <f t="shared" si="369"/>
        <v/>
      </c>
      <c r="C2392" s="90" t="str">
        <f t="shared" si="370"/>
        <v/>
      </c>
      <c r="D2392" s="89" t="str">
        <f t="shared" si="371"/>
        <v/>
      </c>
      <c r="E2392" s="91" t="str">
        <f t="shared" si="372"/>
        <v/>
      </c>
      <c r="F2392" s="92" t="str">
        <f t="shared" si="373"/>
        <v/>
      </c>
      <c r="G2392" s="212" t="str">
        <f t="shared" si="374"/>
        <v/>
      </c>
      <c r="H2392" s="92">
        <f>IF(OR(ERR=FALSE,AND(F2392="",G2392="")),0,IF($C$12="D",$H$13+SUM($F$14:F2392)-SUM($G$14:G2392),$H$13-SUM($F$14:F2392)+SUM($G$14:G2392)))</f>
        <v>0</v>
      </c>
      <c r="I2392" s="7"/>
    </row>
    <row r="2393" spans="1:9">
      <c r="A2393" s="89">
        <f t="shared" si="375"/>
        <v>2380</v>
      </c>
      <c r="B2393" s="185" t="str">
        <f t="shared" si="369"/>
        <v/>
      </c>
      <c r="C2393" s="90" t="str">
        <f t="shared" si="370"/>
        <v/>
      </c>
      <c r="D2393" s="89" t="str">
        <f t="shared" si="371"/>
        <v/>
      </c>
      <c r="E2393" s="91" t="str">
        <f t="shared" si="372"/>
        <v/>
      </c>
      <c r="F2393" s="92" t="str">
        <f t="shared" si="373"/>
        <v/>
      </c>
      <c r="G2393" s="212" t="str">
        <f t="shared" si="374"/>
        <v/>
      </c>
      <c r="H2393" s="92">
        <f>IF(OR(ERR=FALSE,AND(F2393="",G2393="")),0,IF($C$12="D",$H$13+SUM($F$14:F2393)-SUM($G$14:G2393),$H$13-SUM($F$14:F2393)+SUM($G$14:G2393)))</f>
        <v>0</v>
      </c>
      <c r="I2393" s="7"/>
    </row>
    <row r="2394" spans="1:9">
      <c r="A2394" s="89">
        <f t="shared" si="375"/>
        <v>2381</v>
      </c>
      <c r="B2394" s="185" t="str">
        <f t="shared" si="369"/>
        <v/>
      </c>
      <c r="C2394" s="90" t="str">
        <f t="shared" si="370"/>
        <v/>
      </c>
      <c r="D2394" s="89" t="str">
        <f t="shared" si="371"/>
        <v/>
      </c>
      <c r="E2394" s="91" t="str">
        <f t="shared" si="372"/>
        <v/>
      </c>
      <c r="F2394" s="92" t="str">
        <f t="shared" si="373"/>
        <v/>
      </c>
      <c r="G2394" s="212" t="str">
        <f t="shared" si="374"/>
        <v/>
      </c>
      <c r="H2394" s="92">
        <f>IF(OR(ERR=FALSE,AND(F2394="",G2394="")),0,IF($C$12="D",$H$13+SUM($F$14:F2394)-SUM($G$14:G2394),$H$13-SUM($F$14:F2394)+SUM($G$14:G2394)))</f>
        <v>0</v>
      </c>
      <c r="I2394" s="7"/>
    </row>
    <row r="2395" spans="1:9">
      <c r="A2395" s="89">
        <f t="shared" si="375"/>
        <v>2382</v>
      </c>
      <c r="B2395" s="185" t="str">
        <f t="shared" si="369"/>
        <v/>
      </c>
      <c r="C2395" s="90" t="str">
        <f t="shared" si="370"/>
        <v/>
      </c>
      <c r="D2395" s="89" t="str">
        <f t="shared" si="371"/>
        <v/>
      </c>
      <c r="E2395" s="91" t="str">
        <f t="shared" si="372"/>
        <v/>
      </c>
      <c r="F2395" s="92" t="str">
        <f t="shared" si="373"/>
        <v/>
      </c>
      <c r="G2395" s="212" t="str">
        <f t="shared" si="374"/>
        <v/>
      </c>
      <c r="H2395" s="92">
        <f>IF(OR(ERR=FALSE,AND(F2395="",G2395="")),0,IF($C$12="D",$H$13+SUM($F$14:F2395)-SUM($G$14:G2395),$H$13-SUM($F$14:F2395)+SUM($G$14:G2395)))</f>
        <v>0</v>
      </c>
      <c r="I2395" s="7"/>
    </row>
    <row r="2396" spans="1:9">
      <c r="A2396" s="89">
        <f t="shared" si="375"/>
        <v>2383</v>
      </c>
      <c r="B2396" s="185" t="str">
        <f t="shared" si="369"/>
        <v/>
      </c>
      <c r="C2396" s="90" t="str">
        <f t="shared" si="370"/>
        <v/>
      </c>
      <c r="D2396" s="89" t="str">
        <f t="shared" si="371"/>
        <v/>
      </c>
      <c r="E2396" s="91" t="str">
        <f t="shared" si="372"/>
        <v/>
      </c>
      <c r="F2396" s="92" t="str">
        <f t="shared" si="373"/>
        <v/>
      </c>
      <c r="G2396" s="212" t="str">
        <f t="shared" si="374"/>
        <v/>
      </c>
      <c r="H2396" s="92">
        <f>IF(OR(ERR=FALSE,AND(F2396="",G2396="")),0,IF($C$12="D",$H$13+SUM($F$14:F2396)-SUM($G$14:G2396),$H$13-SUM($F$14:F2396)+SUM($G$14:G2396)))</f>
        <v>0</v>
      </c>
      <c r="I2396" s="7"/>
    </row>
    <row r="2397" spans="1:9">
      <c r="A2397" s="89">
        <f t="shared" si="375"/>
        <v>2384</v>
      </c>
      <c r="B2397" s="185" t="str">
        <f t="shared" si="369"/>
        <v/>
      </c>
      <c r="C2397" s="90" t="str">
        <f t="shared" si="370"/>
        <v/>
      </c>
      <c r="D2397" s="89" t="str">
        <f t="shared" si="371"/>
        <v/>
      </c>
      <c r="E2397" s="91" t="str">
        <f t="shared" si="372"/>
        <v/>
      </c>
      <c r="F2397" s="92" t="str">
        <f t="shared" si="373"/>
        <v/>
      </c>
      <c r="G2397" s="212" t="str">
        <f t="shared" si="374"/>
        <v/>
      </c>
      <c r="H2397" s="92">
        <f>IF(OR(ERR=FALSE,AND(F2397="",G2397="")),0,IF($C$12="D",$H$13+SUM($F$14:F2397)-SUM($G$14:G2397),$H$13-SUM($F$14:F2397)+SUM($G$14:G2397)))</f>
        <v>0</v>
      </c>
      <c r="I2397" s="7"/>
    </row>
    <row r="2398" spans="1:9">
      <c r="A2398" s="89">
        <f t="shared" si="375"/>
        <v>2385</v>
      </c>
      <c r="B2398" s="185" t="str">
        <f t="shared" si="369"/>
        <v/>
      </c>
      <c r="C2398" s="90" t="str">
        <f t="shared" si="370"/>
        <v/>
      </c>
      <c r="D2398" s="89" t="str">
        <f t="shared" si="371"/>
        <v/>
      </c>
      <c r="E2398" s="91" t="str">
        <f t="shared" si="372"/>
        <v/>
      </c>
      <c r="F2398" s="92" t="str">
        <f t="shared" si="373"/>
        <v/>
      </c>
      <c r="G2398" s="212" t="str">
        <f t="shared" si="374"/>
        <v/>
      </c>
      <c r="H2398" s="92">
        <f>IF(OR(ERR=FALSE,AND(F2398="",G2398="")),0,IF($C$12="D",$H$13+SUM($F$14:F2398)-SUM($G$14:G2398),$H$13-SUM($F$14:F2398)+SUM($G$14:G2398)))</f>
        <v>0</v>
      </c>
      <c r="I2398" s="7"/>
    </row>
    <row r="2399" spans="1:9">
      <c r="A2399" s="89">
        <f t="shared" si="375"/>
        <v>2386</v>
      </c>
      <c r="B2399" s="185" t="str">
        <f t="shared" si="369"/>
        <v/>
      </c>
      <c r="C2399" s="90" t="str">
        <f t="shared" si="370"/>
        <v/>
      </c>
      <c r="D2399" s="89" t="str">
        <f t="shared" si="371"/>
        <v/>
      </c>
      <c r="E2399" s="91" t="str">
        <f t="shared" si="372"/>
        <v/>
      </c>
      <c r="F2399" s="92" t="str">
        <f t="shared" si="373"/>
        <v/>
      </c>
      <c r="G2399" s="212" t="str">
        <f t="shared" si="374"/>
        <v/>
      </c>
      <c r="H2399" s="92">
        <f>IF(OR(ERR=FALSE,AND(F2399="",G2399="")),0,IF($C$12="D",$H$13+SUM($F$14:F2399)-SUM($G$14:G2399),$H$13-SUM($F$14:F2399)+SUM($G$14:G2399)))</f>
        <v>0</v>
      </c>
      <c r="I2399" s="7"/>
    </row>
    <row r="2400" spans="1:9">
      <c r="A2400" s="89">
        <f t="shared" si="375"/>
        <v>2387</v>
      </c>
      <c r="B2400" s="185" t="str">
        <f t="shared" si="369"/>
        <v/>
      </c>
      <c r="C2400" s="90" t="str">
        <f t="shared" si="370"/>
        <v/>
      </c>
      <c r="D2400" s="89" t="str">
        <f t="shared" si="371"/>
        <v/>
      </c>
      <c r="E2400" s="91" t="str">
        <f t="shared" si="372"/>
        <v/>
      </c>
      <c r="F2400" s="92" t="str">
        <f t="shared" si="373"/>
        <v/>
      </c>
      <c r="G2400" s="212" t="str">
        <f t="shared" si="374"/>
        <v/>
      </c>
      <c r="H2400" s="92">
        <f>IF(OR(ERR=FALSE,AND(F2400="",G2400="")),0,IF($C$12="D",$H$13+SUM($F$14:F2400)-SUM($G$14:G2400),$H$13-SUM($F$14:F2400)+SUM($G$14:G2400)))</f>
        <v>0</v>
      </c>
      <c r="I2400" s="7"/>
    </row>
    <row r="2401" spans="1:9">
      <c r="A2401" s="89">
        <f t="shared" si="375"/>
        <v>2388</v>
      </c>
      <c r="B2401" s="185" t="str">
        <f t="shared" ref="B2401:B2453" si="376">IF(ISERROR(VLOOKUP(A2401&amp;H$9,JU_AKUN,6,FALSE)=TRUE),"",VLOOKUP(A2401&amp;H$9,JU_AKUN,6,FALSE))</f>
        <v/>
      </c>
      <c r="C2401" s="90" t="str">
        <f t="shared" ref="C2401:C2453" si="377">IF(ISERROR(VLOOKUP(A2401&amp;H$9,JU_AKUN,7,FALSE)=TRUE),"",VLOOKUP(A2401&amp;H$9,JU_AKUN,7,FALSE))</f>
        <v/>
      </c>
      <c r="D2401" s="89" t="str">
        <f t="shared" ref="D2401:D2453" si="378">IF(ISERROR(VLOOKUP(A2401&amp;H$9,JU_AKUN,8,FALSE)=TRUE),"",VLOOKUP(A2401&amp;H$9,JU_AKUN,8,FALSE))</f>
        <v/>
      </c>
      <c r="E2401" s="91" t="str">
        <f t="shared" ref="E2401:E2453" si="379">IF(ISERROR(VLOOKUP(A2401&amp;H$9,JU_AKUN,9,FALSE)=TRUE),"",VLOOKUP(A2401&amp;H$9,JU_AKUN,9,FALSE))</f>
        <v/>
      </c>
      <c r="F2401" s="92" t="str">
        <f t="shared" ref="F2401:F2453" si="380">IF(ISERROR(VLOOKUP(A2401&amp;H$9,JU_AKUN,14,FALSE)=TRUE),"",VLOOKUP(A2401&amp;H$9,JU_AKUN,14,FALSE))</f>
        <v/>
      </c>
      <c r="G2401" s="212" t="str">
        <f t="shared" ref="G2401:G2453" si="381">IF(ISERROR(VLOOKUP(A2401&amp;H$9,JU_AKUN,15,FALSE)=TRUE),"",VLOOKUP(A2401&amp;H$9,JU_AKUN,15,FALSE))</f>
        <v/>
      </c>
      <c r="H2401" s="92">
        <f>IF(OR(ERR=FALSE,AND(F2401="",G2401="")),0,IF($C$12="D",$H$13+SUM($F$14:F2401)-SUM($G$14:G2401),$H$13-SUM($F$14:F2401)+SUM($G$14:G2401)))</f>
        <v>0</v>
      </c>
      <c r="I2401" s="7"/>
    </row>
    <row r="2402" spans="1:9">
      <c r="A2402" s="89">
        <f t="shared" si="375"/>
        <v>2389</v>
      </c>
      <c r="B2402" s="185" t="str">
        <f t="shared" si="376"/>
        <v/>
      </c>
      <c r="C2402" s="90" t="str">
        <f t="shared" si="377"/>
        <v/>
      </c>
      <c r="D2402" s="89" t="str">
        <f t="shared" si="378"/>
        <v/>
      </c>
      <c r="E2402" s="91" t="str">
        <f t="shared" si="379"/>
        <v/>
      </c>
      <c r="F2402" s="92" t="str">
        <f t="shared" si="380"/>
        <v/>
      </c>
      <c r="G2402" s="212" t="str">
        <f t="shared" si="381"/>
        <v/>
      </c>
      <c r="H2402" s="92">
        <f>IF(OR(ERR=FALSE,AND(F2402="",G2402="")),0,IF($C$12="D",$H$13+SUM($F$14:F2402)-SUM($G$14:G2402),$H$13-SUM($F$14:F2402)+SUM($G$14:G2402)))</f>
        <v>0</v>
      </c>
      <c r="I2402" s="7"/>
    </row>
    <row r="2403" spans="1:9">
      <c r="A2403" s="89">
        <f t="shared" si="375"/>
        <v>2390</v>
      </c>
      <c r="B2403" s="185" t="str">
        <f t="shared" si="376"/>
        <v/>
      </c>
      <c r="C2403" s="90" t="str">
        <f t="shared" si="377"/>
        <v/>
      </c>
      <c r="D2403" s="89" t="str">
        <f t="shared" si="378"/>
        <v/>
      </c>
      <c r="E2403" s="91" t="str">
        <f t="shared" si="379"/>
        <v/>
      </c>
      <c r="F2403" s="92" t="str">
        <f t="shared" si="380"/>
        <v/>
      </c>
      <c r="G2403" s="212" t="str">
        <f t="shared" si="381"/>
        <v/>
      </c>
      <c r="H2403" s="92">
        <f>IF(OR(ERR=FALSE,AND(F2403="",G2403="")),0,IF($C$12="D",$H$13+SUM($F$14:F2403)-SUM($G$14:G2403),$H$13-SUM($F$14:F2403)+SUM($G$14:G2403)))</f>
        <v>0</v>
      </c>
      <c r="I2403" s="7"/>
    </row>
    <row r="2404" spans="1:9">
      <c r="A2404" s="89">
        <f t="shared" si="375"/>
        <v>2391</v>
      </c>
      <c r="B2404" s="185" t="str">
        <f t="shared" si="376"/>
        <v/>
      </c>
      <c r="C2404" s="90" t="str">
        <f t="shared" si="377"/>
        <v/>
      </c>
      <c r="D2404" s="89" t="str">
        <f t="shared" si="378"/>
        <v/>
      </c>
      <c r="E2404" s="91" t="str">
        <f t="shared" si="379"/>
        <v/>
      </c>
      <c r="F2404" s="92" t="str">
        <f t="shared" si="380"/>
        <v/>
      </c>
      <c r="G2404" s="212" t="str">
        <f t="shared" si="381"/>
        <v/>
      </c>
      <c r="H2404" s="92">
        <f>IF(OR(ERR=FALSE,AND(F2404="",G2404="")),0,IF($C$12="D",$H$13+SUM($F$14:F2404)-SUM($G$14:G2404),$H$13-SUM($F$14:F2404)+SUM($G$14:G2404)))</f>
        <v>0</v>
      </c>
      <c r="I2404" s="7"/>
    </row>
    <row r="2405" spans="1:9">
      <c r="A2405" s="89">
        <f t="shared" si="375"/>
        <v>2392</v>
      </c>
      <c r="B2405" s="185" t="str">
        <f t="shared" si="376"/>
        <v/>
      </c>
      <c r="C2405" s="90" t="str">
        <f t="shared" si="377"/>
        <v/>
      </c>
      <c r="D2405" s="89" t="str">
        <f t="shared" si="378"/>
        <v/>
      </c>
      <c r="E2405" s="91" t="str">
        <f t="shared" si="379"/>
        <v/>
      </c>
      <c r="F2405" s="92" t="str">
        <f t="shared" si="380"/>
        <v/>
      </c>
      <c r="G2405" s="212" t="str">
        <f t="shared" si="381"/>
        <v/>
      </c>
      <c r="H2405" s="92">
        <f>IF(OR(ERR=FALSE,AND(F2405="",G2405="")),0,IF($C$12="D",$H$13+SUM($F$14:F2405)-SUM($G$14:G2405),$H$13-SUM($F$14:F2405)+SUM($G$14:G2405)))</f>
        <v>0</v>
      </c>
      <c r="I2405" s="7"/>
    </row>
    <row r="2406" spans="1:9">
      <c r="A2406" s="89">
        <f t="shared" si="375"/>
        <v>2393</v>
      </c>
      <c r="B2406" s="185" t="str">
        <f t="shared" si="376"/>
        <v/>
      </c>
      <c r="C2406" s="90" t="str">
        <f t="shared" si="377"/>
        <v/>
      </c>
      <c r="D2406" s="89" t="str">
        <f t="shared" si="378"/>
        <v/>
      </c>
      <c r="E2406" s="91" t="str">
        <f t="shared" si="379"/>
        <v/>
      </c>
      <c r="F2406" s="92" t="str">
        <f t="shared" si="380"/>
        <v/>
      </c>
      <c r="G2406" s="212" t="str">
        <f t="shared" si="381"/>
        <v/>
      </c>
      <c r="H2406" s="92">
        <f>IF(OR(ERR=FALSE,AND(F2406="",G2406="")),0,IF($C$12="D",$H$13+SUM($F$14:F2406)-SUM($G$14:G2406),$H$13-SUM($F$14:F2406)+SUM($G$14:G2406)))</f>
        <v>0</v>
      </c>
      <c r="I2406" s="7"/>
    </row>
    <row r="2407" spans="1:9">
      <c r="A2407" s="89">
        <f t="shared" si="375"/>
        <v>2394</v>
      </c>
      <c r="B2407" s="185" t="str">
        <f t="shared" si="376"/>
        <v/>
      </c>
      <c r="C2407" s="90" t="str">
        <f t="shared" si="377"/>
        <v/>
      </c>
      <c r="D2407" s="89" t="str">
        <f t="shared" si="378"/>
        <v/>
      </c>
      <c r="E2407" s="91" t="str">
        <f t="shared" si="379"/>
        <v/>
      </c>
      <c r="F2407" s="92" t="str">
        <f t="shared" si="380"/>
        <v/>
      </c>
      <c r="G2407" s="212" t="str">
        <f t="shared" si="381"/>
        <v/>
      </c>
      <c r="H2407" s="92">
        <f>IF(OR(ERR=FALSE,AND(F2407="",G2407="")),0,IF($C$12="D",$H$13+SUM($F$14:F2407)-SUM($G$14:G2407),$H$13-SUM($F$14:F2407)+SUM($G$14:G2407)))</f>
        <v>0</v>
      </c>
      <c r="I2407" s="7"/>
    </row>
    <row r="2408" spans="1:9">
      <c r="A2408" s="89">
        <f t="shared" si="375"/>
        <v>2395</v>
      </c>
      <c r="B2408" s="185" t="str">
        <f t="shared" si="376"/>
        <v/>
      </c>
      <c r="C2408" s="90" t="str">
        <f t="shared" si="377"/>
        <v/>
      </c>
      <c r="D2408" s="89" t="str">
        <f t="shared" si="378"/>
        <v/>
      </c>
      <c r="E2408" s="91" t="str">
        <f t="shared" si="379"/>
        <v/>
      </c>
      <c r="F2408" s="92" t="str">
        <f t="shared" si="380"/>
        <v/>
      </c>
      <c r="G2408" s="212" t="str">
        <f t="shared" si="381"/>
        <v/>
      </c>
      <c r="H2408" s="92">
        <f>IF(OR(ERR=FALSE,AND(F2408="",G2408="")),0,IF($C$12="D",$H$13+SUM($F$14:F2408)-SUM($G$14:G2408),$H$13-SUM($F$14:F2408)+SUM($G$14:G2408)))</f>
        <v>0</v>
      </c>
      <c r="I2408" s="7"/>
    </row>
    <row r="2409" spans="1:9">
      <c r="A2409" s="89">
        <f t="shared" si="375"/>
        <v>2396</v>
      </c>
      <c r="B2409" s="185" t="str">
        <f t="shared" si="376"/>
        <v/>
      </c>
      <c r="C2409" s="90" t="str">
        <f t="shared" si="377"/>
        <v/>
      </c>
      <c r="D2409" s="89" t="str">
        <f t="shared" si="378"/>
        <v/>
      </c>
      <c r="E2409" s="91" t="str">
        <f t="shared" si="379"/>
        <v/>
      </c>
      <c r="F2409" s="92" t="str">
        <f t="shared" si="380"/>
        <v/>
      </c>
      <c r="G2409" s="212" t="str">
        <f t="shared" si="381"/>
        <v/>
      </c>
      <c r="H2409" s="92">
        <f>IF(OR(ERR=FALSE,AND(F2409="",G2409="")),0,IF($C$12="D",$H$13+SUM($F$14:F2409)-SUM($G$14:G2409),$H$13-SUM($F$14:F2409)+SUM($G$14:G2409)))</f>
        <v>0</v>
      </c>
      <c r="I2409" s="7"/>
    </row>
    <row r="2410" spans="1:9">
      <c r="A2410" s="89">
        <f t="shared" si="375"/>
        <v>2397</v>
      </c>
      <c r="B2410" s="185" t="str">
        <f t="shared" si="376"/>
        <v/>
      </c>
      <c r="C2410" s="90" t="str">
        <f t="shared" si="377"/>
        <v/>
      </c>
      <c r="D2410" s="89" t="str">
        <f t="shared" si="378"/>
        <v/>
      </c>
      <c r="E2410" s="91" t="str">
        <f t="shared" si="379"/>
        <v/>
      </c>
      <c r="F2410" s="92" t="str">
        <f t="shared" si="380"/>
        <v/>
      </c>
      <c r="G2410" s="212" t="str">
        <f t="shared" si="381"/>
        <v/>
      </c>
      <c r="H2410" s="92">
        <f>IF(OR(ERR=FALSE,AND(F2410="",G2410="")),0,IF($C$12="D",$H$13+SUM($F$14:F2410)-SUM($G$14:G2410),$H$13-SUM($F$14:F2410)+SUM($G$14:G2410)))</f>
        <v>0</v>
      </c>
      <c r="I2410" s="7"/>
    </row>
    <row r="2411" spans="1:9">
      <c r="A2411" s="89">
        <f t="shared" si="375"/>
        <v>2398</v>
      </c>
      <c r="B2411" s="185" t="str">
        <f t="shared" si="376"/>
        <v/>
      </c>
      <c r="C2411" s="90" t="str">
        <f t="shared" si="377"/>
        <v/>
      </c>
      <c r="D2411" s="89" t="str">
        <f t="shared" si="378"/>
        <v/>
      </c>
      <c r="E2411" s="91" t="str">
        <f t="shared" si="379"/>
        <v/>
      </c>
      <c r="F2411" s="92" t="str">
        <f t="shared" si="380"/>
        <v/>
      </c>
      <c r="G2411" s="212" t="str">
        <f t="shared" si="381"/>
        <v/>
      </c>
      <c r="H2411" s="92">
        <f>IF(OR(ERR=FALSE,AND(F2411="",G2411="")),0,IF($C$12="D",$H$13+SUM($F$14:F2411)-SUM($G$14:G2411),$H$13-SUM($F$14:F2411)+SUM($G$14:G2411)))</f>
        <v>0</v>
      </c>
      <c r="I2411" s="7"/>
    </row>
    <row r="2412" spans="1:9">
      <c r="A2412" s="89">
        <f t="shared" si="375"/>
        <v>2399</v>
      </c>
      <c r="B2412" s="185" t="str">
        <f t="shared" si="376"/>
        <v/>
      </c>
      <c r="C2412" s="90" t="str">
        <f t="shared" si="377"/>
        <v/>
      </c>
      <c r="D2412" s="89" t="str">
        <f t="shared" si="378"/>
        <v/>
      </c>
      <c r="E2412" s="91" t="str">
        <f t="shared" si="379"/>
        <v/>
      </c>
      <c r="F2412" s="92" t="str">
        <f t="shared" si="380"/>
        <v/>
      </c>
      <c r="G2412" s="212" t="str">
        <f t="shared" si="381"/>
        <v/>
      </c>
      <c r="H2412" s="92">
        <f>IF(OR(ERR=FALSE,AND(F2412="",G2412="")),0,IF($C$12="D",$H$13+SUM($F$14:F2412)-SUM($G$14:G2412),$H$13-SUM($F$14:F2412)+SUM($G$14:G2412)))</f>
        <v>0</v>
      </c>
      <c r="I2412" s="7"/>
    </row>
    <row r="2413" spans="1:9">
      <c r="A2413" s="89">
        <f t="shared" si="375"/>
        <v>2400</v>
      </c>
      <c r="B2413" s="185" t="str">
        <f t="shared" si="376"/>
        <v/>
      </c>
      <c r="C2413" s="90" t="str">
        <f t="shared" si="377"/>
        <v/>
      </c>
      <c r="D2413" s="89" t="str">
        <f t="shared" si="378"/>
        <v/>
      </c>
      <c r="E2413" s="91" t="str">
        <f t="shared" si="379"/>
        <v/>
      </c>
      <c r="F2413" s="92" t="str">
        <f t="shared" si="380"/>
        <v/>
      </c>
      <c r="G2413" s="212" t="str">
        <f t="shared" si="381"/>
        <v/>
      </c>
      <c r="H2413" s="92">
        <f>IF(OR(ERR=FALSE,AND(F2413="",G2413="")),0,IF($C$12="D",$H$13+SUM($F$14:F2413)-SUM($G$14:G2413),$H$13-SUM($F$14:F2413)+SUM($G$14:G2413)))</f>
        <v>0</v>
      </c>
      <c r="I2413" s="7"/>
    </row>
    <row r="2414" spans="1:9">
      <c r="A2414" s="89">
        <f t="shared" si="375"/>
        <v>2401</v>
      </c>
      <c r="B2414" s="185" t="str">
        <f t="shared" si="376"/>
        <v/>
      </c>
      <c r="C2414" s="90" t="str">
        <f t="shared" si="377"/>
        <v/>
      </c>
      <c r="D2414" s="89" t="str">
        <f t="shared" si="378"/>
        <v/>
      </c>
      <c r="E2414" s="91" t="str">
        <f t="shared" si="379"/>
        <v/>
      </c>
      <c r="F2414" s="92" t="str">
        <f t="shared" si="380"/>
        <v/>
      </c>
      <c r="G2414" s="212" t="str">
        <f t="shared" si="381"/>
        <v/>
      </c>
      <c r="H2414" s="92">
        <f>IF(OR(ERR=FALSE,AND(F2414="",G2414="")),0,IF($C$12="D",$H$13+SUM($F$14:F2414)-SUM($G$14:G2414),$H$13-SUM($F$14:F2414)+SUM($G$14:G2414)))</f>
        <v>0</v>
      </c>
      <c r="I2414" s="7"/>
    </row>
    <row r="2415" spans="1:9">
      <c r="A2415" s="89">
        <f t="shared" si="375"/>
        <v>2402</v>
      </c>
      <c r="B2415" s="185" t="str">
        <f t="shared" si="376"/>
        <v/>
      </c>
      <c r="C2415" s="90" t="str">
        <f t="shared" si="377"/>
        <v/>
      </c>
      <c r="D2415" s="89" t="str">
        <f t="shared" si="378"/>
        <v/>
      </c>
      <c r="E2415" s="91" t="str">
        <f t="shared" si="379"/>
        <v/>
      </c>
      <c r="F2415" s="92" t="str">
        <f t="shared" si="380"/>
        <v/>
      </c>
      <c r="G2415" s="212" t="str">
        <f t="shared" si="381"/>
        <v/>
      </c>
      <c r="H2415" s="92">
        <f>IF(OR(ERR=FALSE,AND(F2415="",G2415="")),0,IF($C$12="D",$H$13+SUM($F$14:F2415)-SUM($G$14:G2415),$H$13-SUM($F$14:F2415)+SUM($G$14:G2415)))</f>
        <v>0</v>
      </c>
      <c r="I2415" s="7"/>
    </row>
    <row r="2416" spans="1:9">
      <c r="A2416" s="89">
        <f t="shared" si="375"/>
        <v>2403</v>
      </c>
      <c r="B2416" s="185" t="str">
        <f t="shared" si="376"/>
        <v/>
      </c>
      <c r="C2416" s="90" t="str">
        <f t="shared" si="377"/>
        <v/>
      </c>
      <c r="D2416" s="89" t="str">
        <f t="shared" si="378"/>
        <v/>
      </c>
      <c r="E2416" s="91" t="str">
        <f t="shared" si="379"/>
        <v/>
      </c>
      <c r="F2416" s="92" t="str">
        <f t="shared" si="380"/>
        <v/>
      </c>
      <c r="G2416" s="212" t="str">
        <f t="shared" si="381"/>
        <v/>
      </c>
      <c r="H2416" s="92">
        <f>IF(OR(ERR=FALSE,AND(F2416="",G2416="")),0,IF($C$12="D",$H$13+SUM($F$14:F2416)-SUM($G$14:G2416),$H$13-SUM($F$14:F2416)+SUM($G$14:G2416)))</f>
        <v>0</v>
      </c>
      <c r="I2416" s="7"/>
    </row>
    <row r="2417" spans="1:9">
      <c r="A2417" s="89">
        <f t="shared" si="375"/>
        <v>2404</v>
      </c>
      <c r="B2417" s="185" t="str">
        <f t="shared" si="376"/>
        <v/>
      </c>
      <c r="C2417" s="90" t="str">
        <f t="shared" si="377"/>
        <v/>
      </c>
      <c r="D2417" s="89" t="str">
        <f t="shared" si="378"/>
        <v/>
      </c>
      <c r="E2417" s="91" t="str">
        <f t="shared" si="379"/>
        <v/>
      </c>
      <c r="F2417" s="92" t="str">
        <f t="shared" si="380"/>
        <v/>
      </c>
      <c r="G2417" s="212" t="str">
        <f t="shared" si="381"/>
        <v/>
      </c>
      <c r="H2417" s="92">
        <f>IF(OR(ERR=FALSE,AND(F2417="",G2417="")),0,IF($C$12="D",$H$13+SUM($F$14:F2417)-SUM($G$14:G2417),$H$13-SUM($F$14:F2417)+SUM($G$14:G2417)))</f>
        <v>0</v>
      </c>
      <c r="I2417" s="7"/>
    </row>
    <row r="2418" spans="1:9">
      <c r="A2418" s="89">
        <f t="shared" si="375"/>
        <v>2405</v>
      </c>
      <c r="B2418" s="185" t="str">
        <f t="shared" si="376"/>
        <v/>
      </c>
      <c r="C2418" s="90" t="str">
        <f t="shared" si="377"/>
        <v/>
      </c>
      <c r="D2418" s="89" t="str">
        <f t="shared" si="378"/>
        <v/>
      </c>
      <c r="E2418" s="91" t="str">
        <f t="shared" si="379"/>
        <v/>
      </c>
      <c r="F2418" s="92" t="str">
        <f t="shared" si="380"/>
        <v/>
      </c>
      <c r="G2418" s="212" t="str">
        <f t="shared" si="381"/>
        <v/>
      </c>
      <c r="H2418" s="92">
        <f>IF(OR(ERR=FALSE,AND(F2418="",G2418="")),0,IF($C$12="D",$H$13+SUM($F$14:F2418)-SUM($G$14:G2418),$H$13-SUM($F$14:F2418)+SUM($G$14:G2418)))</f>
        <v>0</v>
      </c>
      <c r="I2418" s="7"/>
    </row>
    <row r="2419" spans="1:9">
      <c r="A2419" s="89">
        <f t="shared" si="375"/>
        <v>2406</v>
      </c>
      <c r="B2419" s="185" t="str">
        <f t="shared" si="376"/>
        <v/>
      </c>
      <c r="C2419" s="90" t="str">
        <f t="shared" si="377"/>
        <v/>
      </c>
      <c r="D2419" s="89" t="str">
        <f t="shared" si="378"/>
        <v/>
      </c>
      <c r="E2419" s="91" t="str">
        <f t="shared" si="379"/>
        <v/>
      </c>
      <c r="F2419" s="92" t="str">
        <f t="shared" si="380"/>
        <v/>
      </c>
      <c r="G2419" s="212" t="str">
        <f t="shared" si="381"/>
        <v/>
      </c>
      <c r="H2419" s="92">
        <f>IF(OR(ERR=FALSE,AND(F2419="",G2419="")),0,IF($C$12="D",$H$13+SUM($F$14:F2419)-SUM($G$14:G2419),$H$13-SUM($F$14:F2419)+SUM($G$14:G2419)))</f>
        <v>0</v>
      </c>
      <c r="I2419" s="7"/>
    </row>
    <row r="2420" spans="1:9">
      <c r="A2420" s="89">
        <f t="shared" si="375"/>
        <v>2407</v>
      </c>
      <c r="B2420" s="185" t="str">
        <f t="shared" si="376"/>
        <v/>
      </c>
      <c r="C2420" s="90" t="str">
        <f t="shared" si="377"/>
        <v/>
      </c>
      <c r="D2420" s="89" t="str">
        <f t="shared" si="378"/>
        <v/>
      </c>
      <c r="E2420" s="91" t="str">
        <f t="shared" si="379"/>
        <v/>
      </c>
      <c r="F2420" s="92" t="str">
        <f t="shared" si="380"/>
        <v/>
      </c>
      <c r="G2420" s="212" t="str">
        <f t="shared" si="381"/>
        <v/>
      </c>
      <c r="H2420" s="92">
        <f>IF(OR(ERR=FALSE,AND(F2420="",G2420="")),0,IF($C$12="D",$H$13+SUM($F$14:F2420)-SUM($G$14:G2420),$H$13-SUM($F$14:F2420)+SUM($G$14:G2420)))</f>
        <v>0</v>
      </c>
      <c r="I2420" s="7"/>
    </row>
    <row r="2421" spans="1:9">
      <c r="A2421" s="89">
        <f t="shared" si="375"/>
        <v>2408</v>
      </c>
      <c r="B2421" s="185" t="str">
        <f t="shared" si="376"/>
        <v/>
      </c>
      <c r="C2421" s="90" t="str">
        <f t="shared" si="377"/>
        <v/>
      </c>
      <c r="D2421" s="89" t="str">
        <f t="shared" si="378"/>
        <v/>
      </c>
      <c r="E2421" s="91" t="str">
        <f t="shared" si="379"/>
        <v/>
      </c>
      <c r="F2421" s="92" t="str">
        <f t="shared" si="380"/>
        <v/>
      </c>
      <c r="G2421" s="212" t="str">
        <f t="shared" si="381"/>
        <v/>
      </c>
      <c r="H2421" s="92">
        <f>IF(OR(ERR=FALSE,AND(F2421="",G2421="")),0,IF($C$12="D",$H$13+SUM($F$14:F2421)-SUM($G$14:G2421),$H$13-SUM($F$14:F2421)+SUM($G$14:G2421)))</f>
        <v>0</v>
      </c>
      <c r="I2421" s="7"/>
    </row>
    <row r="2422" spans="1:9">
      <c r="A2422" s="89">
        <f t="shared" si="375"/>
        <v>2409</v>
      </c>
      <c r="B2422" s="185" t="str">
        <f t="shared" si="376"/>
        <v/>
      </c>
      <c r="C2422" s="90" t="str">
        <f t="shared" si="377"/>
        <v/>
      </c>
      <c r="D2422" s="89" t="str">
        <f t="shared" si="378"/>
        <v/>
      </c>
      <c r="E2422" s="91" t="str">
        <f t="shared" si="379"/>
        <v/>
      </c>
      <c r="F2422" s="92" t="str">
        <f t="shared" si="380"/>
        <v/>
      </c>
      <c r="G2422" s="212" t="str">
        <f t="shared" si="381"/>
        <v/>
      </c>
      <c r="H2422" s="92">
        <f>IF(OR(ERR=FALSE,AND(F2422="",G2422="")),0,IF($C$12="D",$H$13+SUM($F$14:F2422)-SUM($G$14:G2422),$H$13-SUM($F$14:F2422)+SUM($G$14:G2422)))</f>
        <v>0</v>
      </c>
      <c r="I2422" s="7"/>
    </row>
    <row r="2423" spans="1:9">
      <c r="A2423" s="89">
        <f t="shared" si="375"/>
        <v>2410</v>
      </c>
      <c r="B2423" s="185" t="str">
        <f t="shared" si="376"/>
        <v/>
      </c>
      <c r="C2423" s="90" t="str">
        <f t="shared" si="377"/>
        <v/>
      </c>
      <c r="D2423" s="89" t="str">
        <f t="shared" si="378"/>
        <v/>
      </c>
      <c r="E2423" s="91" t="str">
        <f t="shared" si="379"/>
        <v/>
      </c>
      <c r="F2423" s="92" t="str">
        <f t="shared" si="380"/>
        <v/>
      </c>
      <c r="G2423" s="212" t="str">
        <f t="shared" si="381"/>
        <v/>
      </c>
      <c r="H2423" s="92">
        <f>IF(OR(ERR=FALSE,AND(F2423="",G2423="")),0,IF($C$12="D",$H$13+SUM($F$14:F2423)-SUM($G$14:G2423),$H$13-SUM($F$14:F2423)+SUM($G$14:G2423)))</f>
        <v>0</v>
      </c>
      <c r="I2423" s="7"/>
    </row>
    <row r="2424" spans="1:9">
      <c r="A2424" s="89">
        <f t="shared" si="375"/>
        <v>2411</v>
      </c>
      <c r="B2424" s="185" t="str">
        <f t="shared" si="376"/>
        <v/>
      </c>
      <c r="C2424" s="90" t="str">
        <f t="shared" si="377"/>
        <v/>
      </c>
      <c r="D2424" s="89" t="str">
        <f t="shared" si="378"/>
        <v/>
      </c>
      <c r="E2424" s="91" t="str">
        <f t="shared" si="379"/>
        <v/>
      </c>
      <c r="F2424" s="92" t="str">
        <f t="shared" si="380"/>
        <v/>
      </c>
      <c r="G2424" s="212" t="str">
        <f t="shared" si="381"/>
        <v/>
      </c>
      <c r="H2424" s="92">
        <f>IF(OR(ERR=FALSE,AND(F2424="",G2424="")),0,IF($C$12="D",$H$13+SUM($F$14:F2424)-SUM($G$14:G2424),$H$13-SUM($F$14:F2424)+SUM($G$14:G2424)))</f>
        <v>0</v>
      </c>
      <c r="I2424" s="7"/>
    </row>
    <row r="2425" spans="1:9">
      <c r="A2425" s="89">
        <f t="shared" si="375"/>
        <v>2412</v>
      </c>
      <c r="B2425" s="185" t="str">
        <f t="shared" si="376"/>
        <v/>
      </c>
      <c r="C2425" s="90" t="str">
        <f t="shared" si="377"/>
        <v/>
      </c>
      <c r="D2425" s="89" t="str">
        <f t="shared" si="378"/>
        <v/>
      </c>
      <c r="E2425" s="91" t="str">
        <f t="shared" si="379"/>
        <v/>
      </c>
      <c r="F2425" s="92" t="str">
        <f t="shared" si="380"/>
        <v/>
      </c>
      <c r="G2425" s="212" t="str">
        <f t="shared" si="381"/>
        <v/>
      </c>
      <c r="H2425" s="92">
        <f>IF(OR(ERR=FALSE,AND(F2425="",G2425="")),0,IF($C$12="D",$H$13+SUM($F$14:F2425)-SUM($G$14:G2425),$H$13-SUM($F$14:F2425)+SUM($G$14:G2425)))</f>
        <v>0</v>
      </c>
      <c r="I2425" s="7"/>
    </row>
    <row r="2426" spans="1:9">
      <c r="A2426" s="89">
        <f t="shared" si="375"/>
        <v>2413</v>
      </c>
      <c r="B2426" s="185" t="str">
        <f t="shared" si="376"/>
        <v/>
      </c>
      <c r="C2426" s="90" t="str">
        <f t="shared" si="377"/>
        <v/>
      </c>
      <c r="D2426" s="89" t="str">
        <f t="shared" si="378"/>
        <v/>
      </c>
      <c r="E2426" s="91" t="str">
        <f t="shared" si="379"/>
        <v/>
      </c>
      <c r="F2426" s="92" t="str">
        <f t="shared" si="380"/>
        <v/>
      </c>
      <c r="G2426" s="212" t="str">
        <f t="shared" si="381"/>
        <v/>
      </c>
      <c r="H2426" s="92">
        <f>IF(OR(ERR=FALSE,AND(F2426="",G2426="")),0,IF($C$12="D",$H$13+SUM($F$14:F2426)-SUM($G$14:G2426),$H$13-SUM($F$14:F2426)+SUM($G$14:G2426)))</f>
        <v>0</v>
      </c>
      <c r="I2426" s="7"/>
    </row>
    <row r="2427" spans="1:9">
      <c r="A2427" s="89">
        <f t="shared" si="375"/>
        <v>2414</v>
      </c>
      <c r="B2427" s="185" t="str">
        <f t="shared" si="376"/>
        <v/>
      </c>
      <c r="C2427" s="90" t="str">
        <f t="shared" si="377"/>
        <v/>
      </c>
      <c r="D2427" s="89" t="str">
        <f t="shared" si="378"/>
        <v/>
      </c>
      <c r="E2427" s="91" t="str">
        <f t="shared" si="379"/>
        <v/>
      </c>
      <c r="F2427" s="92" t="str">
        <f t="shared" si="380"/>
        <v/>
      </c>
      <c r="G2427" s="212" t="str">
        <f t="shared" si="381"/>
        <v/>
      </c>
      <c r="H2427" s="92">
        <f>IF(OR(ERR=FALSE,AND(F2427="",G2427="")),0,IF($C$12="D",$H$13+SUM($F$14:F2427)-SUM($G$14:G2427),$H$13-SUM($F$14:F2427)+SUM($G$14:G2427)))</f>
        <v>0</v>
      </c>
      <c r="I2427" s="7"/>
    </row>
    <row r="2428" spans="1:9">
      <c r="A2428" s="89">
        <f t="shared" si="375"/>
        <v>2415</v>
      </c>
      <c r="B2428" s="185" t="str">
        <f t="shared" si="376"/>
        <v/>
      </c>
      <c r="C2428" s="90" t="str">
        <f t="shared" si="377"/>
        <v/>
      </c>
      <c r="D2428" s="89" t="str">
        <f t="shared" si="378"/>
        <v/>
      </c>
      <c r="E2428" s="91" t="str">
        <f t="shared" si="379"/>
        <v/>
      </c>
      <c r="F2428" s="92" t="str">
        <f t="shared" si="380"/>
        <v/>
      </c>
      <c r="G2428" s="212" t="str">
        <f t="shared" si="381"/>
        <v/>
      </c>
      <c r="H2428" s="92">
        <f>IF(OR(ERR=FALSE,AND(F2428="",G2428="")),0,IF($C$12="D",$H$13+SUM($F$14:F2428)-SUM($G$14:G2428),$H$13-SUM($F$14:F2428)+SUM($G$14:G2428)))</f>
        <v>0</v>
      </c>
      <c r="I2428" s="7"/>
    </row>
    <row r="2429" spans="1:9">
      <c r="A2429" s="89">
        <f t="shared" ref="A2429:A2492" si="382">A2428+1</f>
        <v>2416</v>
      </c>
      <c r="B2429" s="185" t="str">
        <f t="shared" si="376"/>
        <v/>
      </c>
      <c r="C2429" s="90" t="str">
        <f t="shared" si="377"/>
        <v/>
      </c>
      <c r="D2429" s="89" t="str">
        <f t="shared" si="378"/>
        <v/>
      </c>
      <c r="E2429" s="91" t="str">
        <f t="shared" si="379"/>
        <v/>
      </c>
      <c r="F2429" s="92" t="str">
        <f t="shared" si="380"/>
        <v/>
      </c>
      <c r="G2429" s="212" t="str">
        <f t="shared" si="381"/>
        <v/>
      </c>
      <c r="H2429" s="92">
        <f>IF(OR(ERR=FALSE,AND(F2429="",G2429="")),0,IF($C$12="D",$H$13+SUM($F$14:F2429)-SUM($G$14:G2429),$H$13-SUM($F$14:F2429)+SUM($G$14:G2429)))</f>
        <v>0</v>
      </c>
      <c r="I2429" s="7"/>
    </row>
    <row r="2430" spans="1:9">
      <c r="A2430" s="89">
        <f t="shared" si="382"/>
        <v>2417</v>
      </c>
      <c r="B2430" s="185" t="str">
        <f t="shared" si="376"/>
        <v/>
      </c>
      <c r="C2430" s="90" t="str">
        <f t="shared" si="377"/>
        <v/>
      </c>
      <c r="D2430" s="89" t="str">
        <f t="shared" si="378"/>
        <v/>
      </c>
      <c r="E2430" s="91" t="str">
        <f t="shared" si="379"/>
        <v/>
      </c>
      <c r="F2430" s="92" t="str">
        <f t="shared" si="380"/>
        <v/>
      </c>
      <c r="G2430" s="212" t="str">
        <f t="shared" si="381"/>
        <v/>
      </c>
      <c r="H2430" s="92">
        <f>IF(OR(ERR=FALSE,AND(F2430="",G2430="")),0,IF($C$12="D",$H$13+SUM($F$14:F2430)-SUM($G$14:G2430),$H$13-SUM($F$14:F2430)+SUM($G$14:G2430)))</f>
        <v>0</v>
      </c>
      <c r="I2430" s="7"/>
    </row>
    <row r="2431" spans="1:9">
      <c r="A2431" s="89">
        <f t="shared" si="382"/>
        <v>2418</v>
      </c>
      <c r="B2431" s="185" t="str">
        <f t="shared" si="376"/>
        <v/>
      </c>
      <c r="C2431" s="90" t="str">
        <f t="shared" si="377"/>
        <v/>
      </c>
      <c r="D2431" s="89" t="str">
        <f t="shared" si="378"/>
        <v/>
      </c>
      <c r="E2431" s="91" t="str">
        <f t="shared" si="379"/>
        <v/>
      </c>
      <c r="F2431" s="92" t="str">
        <f t="shared" si="380"/>
        <v/>
      </c>
      <c r="G2431" s="212" t="str">
        <f t="shared" si="381"/>
        <v/>
      </c>
      <c r="H2431" s="92">
        <f>IF(OR(ERR=FALSE,AND(F2431="",G2431="")),0,IF($C$12="D",$H$13+SUM($F$14:F2431)-SUM($G$14:G2431),$H$13-SUM($F$14:F2431)+SUM($G$14:G2431)))</f>
        <v>0</v>
      </c>
      <c r="I2431" s="7"/>
    </row>
    <row r="2432" spans="1:9">
      <c r="A2432" s="89">
        <f t="shared" si="382"/>
        <v>2419</v>
      </c>
      <c r="B2432" s="185" t="str">
        <f t="shared" si="376"/>
        <v/>
      </c>
      <c r="C2432" s="90" t="str">
        <f t="shared" si="377"/>
        <v/>
      </c>
      <c r="D2432" s="89" t="str">
        <f t="shared" si="378"/>
        <v/>
      </c>
      <c r="E2432" s="91" t="str">
        <f t="shared" si="379"/>
        <v/>
      </c>
      <c r="F2432" s="92" t="str">
        <f t="shared" si="380"/>
        <v/>
      </c>
      <c r="G2432" s="212" t="str">
        <f t="shared" si="381"/>
        <v/>
      </c>
      <c r="H2432" s="92">
        <f>IF(OR(ERR=FALSE,AND(F2432="",G2432="")),0,IF($C$12="D",$H$13+SUM($F$14:F2432)-SUM($G$14:G2432),$H$13-SUM($F$14:F2432)+SUM($G$14:G2432)))</f>
        <v>0</v>
      </c>
      <c r="I2432" s="7"/>
    </row>
    <row r="2433" spans="1:9">
      <c r="A2433" s="89">
        <f t="shared" si="382"/>
        <v>2420</v>
      </c>
      <c r="B2433" s="185" t="str">
        <f t="shared" si="376"/>
        <v/>
      </c>
      <c r="C2433" s="90" t="str">
        <f t="shared" si="377"/>
        <v/>
      </c>
      <c r="D2433" s="89" t="str">
        <f t="shared" si="378"/>
        <v/>
      </c>
      <c r="E2433" s="91" t="str">
        <f t="shared" si="379"/>
        <v/>
      </c>
      <c r="F2433" s="92" t="str">
        <f t="shared" si="380"/>
        <v/>
      </c>
      <c r="G2433" s="212" t="str">
        <f t="shared" si="381"/>
        <v/>
      </c>
      <c r="H2433" s="92">
        <f>IF(OR(ERR=FALSE,AND(F2433="",G2433="")),0,IF($C$12="D",$H$13+SUM($F$14:F2433)-SUM($G$14:G2433),$H$13-SUM($F$14:F2433)+SUM($G$14:G2433)))</f>
        <v>0</v>
      </c>
      <c r="I2433" s="7"/>
    </row>
    <row r="2434" spans="1:9">
      <c r="A2434" s="89">
        <f t="shared" si="382"/>
        <v>2421</v>
      </c>
      <c r="B2434" s="185" t="str">
        <f t="shared" si="376"/>
        <v/>
      </c>
      <c r="C2434" s="90" t="str">
        <f t="shared" si="377"/>
        <v/>
      </c>
      <c r="D2434" s="89" t="str">
        <f t="shared" si="378"/>
        <v/>
      </c>
      <c r="E2434" s="91" t="str">
        <f t="shared" si="379"/>
        <v/>
      </c>
      <c r="F2434" s="92" t="str">
        <f t="shared" si="380"/>
        <v/>
      </c>
      <c r="G2434" s="212" t="str">
        <f t="shared" si="381"/>
        <v/>
      </c>
      <c r="H2434" s="92">
        <f>IF(OR(ERR=FALSE,AND(F2434="",G2434="")),0,IF($C$12="D",$H$13+SUM($F$14:F2434)-SUM($G$14:G2434),$H$13-SUM($F$14:F2434)+SUM($G$14:G2434)))</f>
        <v>0</v>
      </c>
      <c r="I2434" s="7"/>
    </row>
    <row r="2435" spans="1:9">
      <c r="A2435" s="89">
        <f t="shared" si="382"/>
        <v>2422</v>
      </c>
      <c r="B2435" s="185" t="str">
        <f t="shared" si="376"/>
        <v/>
      </c>
      <c r="C2435" s="90" t="str">
        <f t="shared" si="377"/>
        <v/>
      </c>
      <c r="D2435" s="89" t="str">
        <f t="shared" si="378"/>
        <v/>
      </c>
      <c r="E2435" s="91" t="str">
        <f t="shared" si="379"/>
        <v/>
      </c>
      <c r="F2435" s="92" t="str">
        <f t="shared" si="380"/>
        <v/>
      </c>
      <c r="G2435" s="212" t="str">
        <f t="shared" si="381"/>
        <v/>
      </c>
      <c r="H2435" s="92">
        <f>IF(OR(ERR=FALSE,AND(F2435="",G2435="")),0,IF($C$12="D",$H$13+SUM($F$14:F2435)-SUM($G$14:G2435),$H$13-SUM($F$14:F2435)+SUM($G$14:G2435)))</f>
        <v>0</v>
      </c>
      <c r="I2435" s="7"/>
    </row>
    <row r="2436" spans="1:9">
      <c r="A2436" s="89">
        <f t="shared" si="382"/>
        <v>2423</v>
      </c>
      <c r="B2436" s="185" t="str">
        <f t="shared" si="376"/>
        <v/>
      </c>
      <c r="C2436" s="90" t="str">
        <f t="shared" si="377"/>
        <v/>
      </c>
      <c r="D2436" s="89" t="str">
        <f t="shared" si="378"/>
        <v/>
      </c>
      <c r="E2436" s="91" t="str">
        <f t="shared" si="379"/>
        <v/>
      </c>
      <c r="F2436" s="92" t="str">
        <f t="shared" si="380"/>
        <v/>
      </c>
      <c r="G2436" s="212" t="str">
        <f t="shared" si="381"/>
        <v/>
      </c>
      <c r="H2436" s="92">
        <f>IF(OR(ERR=FALSE,AND(F2436="",G2436="")),0,IF($C$12="D",$H$13+SUM($F$14:F2436)-SUM($G$14:G2436),$H$13-SUM($F$14:F2436)+SUM($G$14:G2436)))</f>
        <v>0</v>
      </c>
      <c r="I2436" s="7"/>
    </row>
    <row r="2437" spans="1:9">
      <c r="A2437" s="89">
        <f t="shared" si="382"/>
        <v>2424</v>
      </c>
      <c r="B2437" s="185" t="str">
        <f t="shared" si="376"/>
        <v/>
      </c>
      <c r="C2437" s="90" t="str">
        <f t="shared" si="377"/>
        <v/>
      </c>
      <c r="D2437" s="89" t="str">
        <f t="shared" si="378"/>
        <v/>
      </c>
      <c r="E2437" s="91" t="str">
        <f t="shared" si="379"/>
        <v/>
      </c>
      <c r="F2437" s="92" t="str">
        <f t="shared" si="380"/>
        <v/>
      </c>
      <c r="G2437" s="212" t="str">
        <f t="shared" si="381"/>
        <v/>
      </c>
      <c r="H2437" s="92">
        <f>IF(OR(ERR=FALSE,AND(F2437="",G2437="")),0,IF($C$12="D",$H$13+SUM($F$14:F2437)-SUM($G$14:G2437),$H$13-SUM($F$14:F2437)+SUM($G$14:G2437)))</f>
        <v>0</v>
      </c>
      <c r="I2437" s="7"/>
    </row>
    <row r="2438" spans="1:9">
      <c r="A2438" s="89">
        <f t="shared" si="382"/>
        <v>2425</v>
      </c>
      <c r="B2438" s="185" t="str">
        <f t="shared" si="376"/>
        <v/>
      </c>
      <c r="C2438" s="90" t="str">
        <f t="shared" si="377"/>
        <v/>
      </c>
      <c r="D2438" s="89" t="str">
        <f t="shared" si="378"/>
        <v/>
      </c>
      <c r="E2438" s="91" t="str">
        <f t="shared" si="379"/>
        <v/>
      </c>
      <c r="F2438" s="92" t="str">
        <f t="shared" si="380"/>
        <v/>
      </c>
      <c r="G2438" s="212" t="str">
        <f t="shared" si="381"/>
        <v/>
      </c>
      <c r="H2438" s="92">
        <f>IF(OR(ERR=FALSE,AND(F2438="",G2438="")),0,IF($C$12="D",$H$13+SUM($F$14:F2438)-SUM($G$14:G2438),$H$13-SUM($F$14:F2438)+SUM($G$14:G2438)))</f>
        <v>0</v>
      </c>
      <c r="I2438" s="7"/>
    </row>
    <row r="2439" spans="1:9">
      <c r="A2439" s="89">
        <f t="shared" si="382"/>
        <v>2426</v>
      </c>
      <c r="B2439" s="185" t="str">
        <f t="shared" si="376"/>
        <v/>
      </c>
      <c r="C2439" s="90" t="str">
        <f t="shared" si="377"/>
        <v/>
      </c>
      <c r="D2439" s="89" t="str">
        <f t="shared" si="378"/>
        <v/>
      </c>
      <c r="E2439" s="91" t="str">
        <f t="shared" si="379"/>
        <v/>
      </c>
      <c r="F2439" s="92" t="str">
        <f t="shared" si="380"/>
        <v/>
      </c>
      <c r="G2439" s="212" t="str">
        <f t="shared" si="381"/>
        <v/>
      </c>
      <c r="H2439" s="92">
        <f>IF(OR(ERR=FALSE,AND(F2439="",G2439="")),0,IF($C$12="D",$H$13+SUM($F$14:F2439)-SUM($G$14:G2439),$H$13-SUM($F$14:F2439)+SUM($G$14:G2439)))</f>
        <v>0</v>
      </c>
      <c r="I2439" s="7"/>
    </row>
    <row r="2440" spans="1:9">
      <c r="A2440" s="89">
        <f t="shared" si="382"/>
        <v>2427</v>
      </c>
      <c r="B2440" s="185" t="str">
        <f t="shared" si="376"/>
        <v/>
      </c>
      <c r="C2440" s="90" t="str">
        <f t="shared" si="377"/>
        <v/>
      </c>
      <c r="D2440" s="89" t="str">
        <f t="shared" si="378"/>
        <v/>
      </c>
      <c r="E2440" s="91" t="str">
        <f t="shared" si="379"/>
        <v/>
      </c>
      <c r="F2440" s="92" t="str">
        <f t="shared" si="380"/>
        <v/>
      </c>
      <c r="G2440" s="212" t="str">
        <f t="shared" si="381"/>
        <v/>
      </c>
      <c r="H2440" s="92">
        <f>IF(OR(ERR=FALSE,AND(F2440="",G2440="")),0,IF($C$12="D",$H$13+SUM($F$14:F2440)-SUM($G$14:G2440),$H$13-SUM($F$14:F2440)+SUM($G$14:G2440)))</f>
        <v>0</v>
      </c>
      <c r="I2440" s="7"/>
    </row>
    <row r="2441" spans="1:9">
      <c r="A2441" s="89">
        <f t="shared" si="382"/>
        <v>2428</v>
      </c>
      <c r="B2441" s="185" t="str">
        <f t="shared" si="376"/>
        <v/>
      </c>
      <c r="C2441" s="90" t="str">
        <f t="shared" si="377"/>
        <v/>
      </c>
      <c r="D2441" s="89" t="str">
        <f t="shared" si="378"/>
        <v/>
      </c>
      <c r="E2441" s="91" t="str">
        <f t="shared" si="379"/>
        <v/>
      </c>
      <c r="F2441" s="92" t="str">
        <f t="shared" si="380"/>
        <v/>
      </c>
      <c r="G2441" s="212" t="str">
        <f t="shared" si="381"/>
        <v/>
      </c>
      <c r="H2441" s="92">
        <f>IF(OR(ERR=FALSE,AND(F2441="",G2441="")),0,IF($C$12="D",$H$13+SUM($F$14:F2441)-SUM($G$14:G2441),$H$13-SUM($F$14:F2441)+SUM($G$14:G2441)))</f>
        <v>0</v>
      </c>
      <c r="I2441" s="7"/>
    </row>
    <row r="2442" spans="1:9">
      <c r="A2442" s="89">
        <f t="shared" si="382"/>
        <v>2429</v>
      </c>
      <c r="B2442" s="185" t="str">
        <f t="shared" si="376"/>
        <v/>
      </c>
      <c r="C2442" s="90" t="str">
        <f t="shared" si="377"/>
        <v/>
      </c>
      <c r="D2442" s="89" t="str">
        <f t="shared" si="378"/>
        <v/>
      </c>
      <c r="E2442" s="91" t="str">
        <f t="shared" si="379"/>
        <v/>
      </c>
      <c r="F2442" s="92" t="str">
        <f t="shared" si="380"/>
        <v/>
      </c>
      <c r="G2442" s="212" t="str">
        <f t="shared" si="381"/>
        <v/>
      </c>
      <c r="H2442" s="92">
        <f>IF(OR(ERR=FALSE,AND(F2442="",G2442="")),0,IF($C$12="D",$H$13+SUM($F$14:F2442)-SUM($G$14:G2442),$H$13-SUM($F$14:F2442)+SUM($G$14:G2442)))</f>
        <v>0</v>
      </c>
      <c r="I2442" s="7"/>
    </row>
    <row r="2443" spans="1:9">
      <c r="A2443" s="89">
        <f t="shared" si="382"/>
        <v>2430</v>
      </c>
      <c r="B2443" s="185" t="str">
        <f t="shared" si="376"/>
        <v/>
      </c>
      <c r="C2443" s="90" t="str">
        <f t="shared" si="377"/>
        <v/>
      </c>
      <c r="D2443" s="89" t="str">
        <f t="shared" si="378"/>
        <v/>
      </c>
      <c r="E2443" s="91" t="str">
        <f t="shared" si="379"/>
        <v/>
      </c>
      <c r="F2443" s="92" t="str">
        <f t="shared" si="380"/>
        <v/>
      </c>
      <c r="G2443" s="212" t="str">
        <f t="shared" si="381"/>
        <v/>
      </c>
      <c r="H2443" s="92">
        <f>IF(OR(ERR=FALSE,AND(F2443="",G2443="")),0,IF($C$12="D",$H$13+SUM($F$14:F2443)-SUM($G$14:G2443),$H$13-SUM($F$14:F2443)+SUM($G$14:G2443)))</f>
        <v>0</v>
      </c>
      <c r="I2443" s="7"/>
    </row>
    <row r="2444" spans="1:9">
      <c r="A2444" s="89">
        <f t="shared" si="382"/>
        <v>2431</v>
      </c>
      <c r="B2444" s="185" t="str">
        <f t="shared" si="376"/>
        <v/>
      </c>
      <c r="C2444" s="90" t="str">
        <f t="shared" si="377"/>
        <v/>
      </c>
      <c r="D2444" s="89" t="str">
        <f t="shared" si="378"/>
        <v/>
      </c>
      <c r="E2444" s="91" t="str">
        <f t="shared" si="379"/>
        <v/>
      </c>
      <c r="F2444" s="92" t="str">
        <f t="shared" si="380"/>
        <v/>
      </c>
      <c r="G2444" s="212" t="str">
        <f t="shared" si="381"/>
        <v/>
      </c>
      <c r="H2444" s="92">
        <f>IF(OR(ERR=FALSE,AND(F2444="",G2444="")),0,IF($C$12="D",$H$13+SUM($F$14:F2444)-SUM($G$14:G2444),$H$13-SUM($F$14:F2444)+SUM($G$14:G2444)))</f>
        <v>0</v>
      </c>
      <c r="I2444" s="7"/>
    </row>
    <row r="2445" spans="1:9">
      <c r="A2445" s="89">
        <f t="shared" si="382"/>
        <v>2432</v>
      </c>
      <c r="B2445" s="185" t="str">
        <f t="shared" si="376"/>
        <v/>
      </c>
      <c r="C2445" s="90" t="str">
        <f t="shared" si="377"/>
        <v/>
      </c>
      <c r="D2445" s="89" t="str">
        <f t="shared" si="378"/>
        <v/>
      </c>
      <c r="E2445" s="91" t="str">
        <f t="shared" si="379"/>
        <v/>
      </c>
      <c r="F2445" s="92" t="str">
        <f t="shared" si="380"/>
        <v/>
      </c>
      <c r="G2445" s="212" t="str">
        <f t="shared" si="381"/>
        <v/>
      </c>
      <c r="H2445" s="92">
        <f>IF(OR(ERR=FALSE,AND(F2445="",G2445="")),0,IF($C$12="D",$H$13+SUM($F$14:F2445)-SUM($G$14:G2445),$H$13-SUM($F$14:F2445)+SUM($G$14:G2445)))</f>
        <v>0</v>
      </c>
      <c r="I2445" s="7"/>
    </row>
    <row r="2446" spans="1:9">
      <c r="A2446" s="89">
        <f t="shared" si="382"/>
        <v>2433</v>
      </c>
      <c r="B2446" s="185" t="str">
        <f t="shared" si="376"/>
        <v/>
      </c>
      <c r="C2446" s="90" t="str">
        <f t="shared" si="377"/>
        <v/>
      </c>
      <c r="D2446" s="89" t="str">
        <f t="shared" si="378"/>
        <v/>
      </c>
      <c r="E2446" s="91" t="str">
        <f t="shared" si="379"/>
        <v/>
      </c>
      <c r="F2446" s="92" t="str">
        <f t="shared" si="380"/>
        <v/>
      </c>
      <c r="G2446" s="212" t="str">
        <f t="shared" si="381"/>
        <v/>
      </c>
      <c r="H2446" s="92">
        <f>IF(OR(ERR=FALSE,AND(F2446="",G2446="")),0,IF($C$12="D",$H$13+SUM($F$14:F2446)-SUM($G$14:G2446),$H$13-SUM($F$14:F2446)+SUM($G$14:G2446)))</f>
        <v>0</v>
      </c>
      <c r="I2446" s="7"/>
    </row>
    <row r="2447" spans="1:9">
      <c r="A2447" s="89">
        <f t="shared" si="382"/>
        <v>2434</v>
      </c>
      <c r="B2447" s="185" t="str">
        <f t="shared" si="376"/>
        <v/>
      </c>
      <c r="C2447" s="90" t="str">
        <f t="shared" si="377"/>
        <v/>
      </c>
      <c r="D2447" s="89" t="str">
        <f t="shared" si="378"/>
        <v/>
      </c>
      <c r="E2447" s="91" t="str">
        <f t="shared" si="379"/>
        <v/>
      </c>
      <c r="F2447" s="92" t="str">
        <f t="shared" si="380"/>
        <v/>
      </c>
      <c r="G2447" s="212" t="str">
        <f t="shared" si="381"/>
        <v/>
      </c>
      <c r="H2447" s="92">
        <f>IF(OR(ERR=FALSE,AND(F2447="",G2447="")),0,IF($C$12="D",$H$13+SUM($F$14:F2447)-SUM($G$14:G2447),$H$13-SUM($F$14:F2447)+SUM($G$14:G2447)))</f>
        <v>0</v>
      </c>
      <c r="I2447" s="7"/>
    </row>
    <row r="2448" spans="1:9">
      <c r="A2448" s="89">
        <f t="shared" si="382"/>
        <v>2435</v>
      </c>
      <c r="B2448" s="185" t="str">
        <f t="shared" si="376"/>
        <v/>
      </c>
      <c r="C2448" s="90" t="str">
        <f t="shared" si="377"/>
        <v/>
      </c>
      <c r="D2448" s="89" t="str">
        <f t="shared" si="378"/>
        <v/>
      </c>
      <c r="E2448" s="91" t="str">
        <f t="shared" si="379"/>
        <v/>
      </c>
      <c r="F2448" s="92" t="str">
        <f t="shared" si="380"/>
        <v/>
      </c>
      <c r="G2448" s="212" t="str">
        <f t="shared" si="381"/>
        <v/>
      </c>
      <c r="H2448" s="92">
        <f>IF(OR(ERR=FALSE,AND(F2448="",G2448="")),0,IF($C$12="D",$H$13+SUM($F$14:F2448)-SUM($G$14:G2448),$H$13-SUM($F$14:F2448)+SUM($G$14:G2448)))</f>
        <v>0</v>
      </c>
      <c r="I2448" s="7"/>
    </row>
    <row r="2449" spans="1:9">
      <c r="A2449" s="89">
        <f t="shared" si="382"/>
        <v>2436</v>
      </c>
      <c r="B2449" s="185" t="str">
        <f t="shared" si="376"/>
        <v/>
      </c>
      <c r="C2449" s="90" t="str">
        <f t="shared" si="377"/>
        <v/>
      </c>
      <c r="D2449" s="89" t="str">
        <f t="shared" si="378"/>
        <v/>
      </c>
      <c r="E2449" s="91" t="str">
        <f t="shared" si="379"/>
        <v/>
      </c>
      <c r="F2449" s="92" t="str">
        <f t="shared" si="380"/>
        <v/>
      </c>
      <c r="G2449" s="212" t="str">
        <f t="shared" si="381"/>
        <v/>
      </c>
      <c r="H2449" s="92">
        <f>IF(OR(ERR=FALSE,AND(F2449="",G2449="")),0,IF($C$12="D",$H$13+SUM($F$14:F2449)-SUM($G$14:G2449),$H$13-SUM($F$14:F2449)+SUM($G$14:G2449)))</f>
        <v>0</v>
      </c>
      <c r="I2449" s="7"/>
    </row>
    <row r="2450" spans="1:9">
      <c r="A2450" s="89">
        <f t="shared" si="382"/>
        <v>2437</v>
      </c>
      <c r="B2450" s="185" t="str">
        <f t="shared" si="376"/>
        <v/>
      </c>
      <c r="C2450" s="90" t="str">
        <f t="shared" si="377"/>
        <v/>
      </c>
      <c r="D2450" s="89" t="str">
        <f t="shared" si="378"/>
        <v/>
      </c>
      <c r="E2450" s="91" t="str">
        <f t="shared" si="379"/>
        <v/>
      </c>
      <c r="F2450" s="92" t="str">
        <f t="shared" si="380"/>
        <v/>
      </c>
      <c r="G2450" s="212" t="str">
        <f t="shared" si="381"/>
        <v/>
      </c>
      <c r="H2450" s="92">
        <f>IF(OR(ERR=FALSE,AND(F2450="",G2450="")),0,IF($C$12="D",$H$13+SUM($F$14:F2450)-SUM($G$14:G2450),$H$13-SUM($F$14:F2450)+SUM($G$14:G2450)))</f>
        <v>0</v>
      </c>
      <c r="I2450" s="7"/>
    </row>
    <row r="2451" spans="1:9">
      <c r="A2451" s="89">
        <f t="shared" si="382"/>
        <v>2438</v>
      </c>
      <c r="B2451" s="185" t="str">
        <f t="shared" si="376"/>
        <v/>
      </c>
      <c r="C2451" s="90" t="str">
        <f t="shared" si="377"/>
        <v/>
      </c>
      <c r="D2451" s="89" t="str">
        <f t="shared" si="378"/>
        <v/>
      </c>
      <c r="E2451" s="91" t="str">
        <f t="shared" si="379"/>
        <v/>
      </c>
      <c r="F2451" s="92" t="str">
        <f t="shared" si="380"/>
        <v/>
      </c>
      <c r="G2451" s="212" t="str">
        <f t="shared" si="381"/>
        <v/>
      </c>
      <c r="H2451" s="92">
        <f>IF(OR(ERR=FALSE,AND(F2451="",G2451="")),0,IF($C$12="D",$H$13+SUM($F$14:F2451)-SUM($G$14:G2451),$H$13-SUM($F$14:F2451)+SUM($G$14:G2451)))</f>
        <v>0</v>
      </c>
      <c r="I2451" s="7"/>
    </row>
    <row r="2452" spans="1:9">
      <c r="A2452" s="89">
        <f t="shared" si="382"/>
        <v>2439</v>
      </c>
      <c r="B2452" s="185" t="str">
        <f t="shared" si="376"/>
        <v/>
      </c>
      <c r="C2452" s="90" t="str">
        <f t="shared" si="377"/>
        <v/>
      </c>
      <c r="D2452" s="89" t="str">
        <f t="shared" si="378"/>
        <v/>
      </c>
      <c r="E2452" s="91" t="str">
        <f t="shared" si="379"/>
        <v/>
      </c>
      <c r="F2452" s="92" t="str">
        <f t="shared" si="380"/>
        <v/>
      </c>
      <c r="G2452" s="212" t="str">
        <f t="shared" si="381"/>
        <v/>
      </c>
      <c r="H2452" s="92">
        <f>IF(OR(ERR=FALSE,AND(F2452="",G2452="")),0,IF($C$12="D",$H$13+SUM($F$14:F2452)-SUM($G$14:G2452),$H$13-SUM($F$14:F2452)+SUM($G$14:G2452)))</f>
        <v>0</v>
      </c>
      <c r="I2452" s="7"/>
    </row>
    <row r="2453" spans="1:9">
      <c r="A2453" s="89">
        <f t="shared" si="382"/>
        <v>2440</v>
      </c>
      <c r="B2453" s="185" t="str">
        <f t="shared" si="376"/>
        <v/>
      </c>
      <c r="C2453" s="90" t="str">
        <f t="shared" si="377"/>
        <v/>
      </c>
      <c r="D2453" s="89" t="str">
        <f t="shared" si="378"/>
        <v/>
      </c>
      <c r="E2453" s="91" t="str">
        <f t="shared" si="379"/>
        <v/>
      </c>
      <c r="F2453" s="92" t="str">
        <f t="shared" si="380"/>
        <v/>
      </c>
      <c r="G2453" s="212" t="str">
        <f t="shared" si="381"/>
        <v/>
      </c>
      <c r="H2453" s="92">
        <f>IF(OR(ERR=FALSE,AND(F2453="",G2453="")),0,IF($C$12="D",$H$13+SUM($F$14:F2453)-SUM($G$14:G2453),$H$13-SUM($F$14:F2453)+SUM($G$14:G2453)))</f>
        <v>0</v>
      </c>
      <c r="I2453" s="7"/>
    </row>
    <row r="2454" spans="1:9">
      <c r="A2454" s="89">
        <f t="shared" si="382"/>
        <v>2441</v>
      </c>
      <c r="B2454" s="185" t="str">
        <f t="shared" ref="B2454:B2517" si="383">IF(ISERROR(VLOOKUP(A2454&amp;H$9,JU_AKUN,6,FALSE)=TRUE),"",VLOOKUP(A2454&amp;H$9,JU_AKUN,6,FALSE))</f>
        <v/>
      </c>
      <c r="C2454" s="90" t="str">
        <f t="shared" ref="C2454:C2517" si="384">IF(ISERROR(VLOOKUP(A2454&amp;H$9,JU_AKUN,7,FALSE)=TRUE),"",VLOOKUP(A2454&amp;H$9,JU_AKUN,7,FALSE))</f>
        <v/>
      </c>
      <c r="D2454" s="89" t="str">
        <f t="shared" ref="D2454:D2517" si="385">IF(ISERROR(VLOOKUP(A2454&amp;H$9,JU_AKUN,8,FALSE)=TRUE),"",VLOOKUP(A2454&amp;H$9,JU_AKUN,8,FALSE))</f>
        <v/>
      </c>
      <c r="E2454" s="91" t="str">
        <f t="shared" ref="E2454:E2517" si="386">IF(ISERROR(VLOOKUP(A2454&amp;H$9,JU_AKUN,9,FALSE)=TRUE),"",VLOOKUP(A2454&amp;H$9,JU_AKUN,9,FALSE))</f>
        <v/>
      </c>
      <c r="F2454" s="92" t="str">
        <f t="shared" ref="F2454:F2517" si="387">IF(ISERROR(VLOOKUP(A2454&amp;H$9,JU_AKUN,14,FALSE)=TRUE),"",VLOOKUP(A2454&amp;H$9,JU_AKUN,14,FALSE))</f>
        <v/>
      </c>
      <c r="G2454" s="212" t="str">
        <f t="shared" ref="G2454:G2517" si="388">IF(ISERROR(VLOOKUP(A2454&amp;H$9,JU_AKUN,15,FALSE)=TRUE),"",VLOOKUP(A2454&amp;H$9,JU_AKUN,15,FALSE))</f>
        <v/>
      </c>
      <c r="H2454" s="92">
        <f>IF(OR(ERR=FALSE,AND(F2454="",G2454="")),0,IF($C$12="D",$H$13+SUM($F$14:F2454)-SUM($G$14:G2454),$H$13-SUM($F$14:F2454)+SUM($G$14:G2454)))</f>
        <v>0</v>
      </c>
      <c r="I2454" s="7"/>
    </row>
    <row r="2455" spans="1:9">
      <c r="A2455" s="89">
        <f t="shared" si="382"/>
        <v>2442</v>
      </c>
      <c r="B2455" s="185" t="str">
        <f t="shared" si="383"/>
        <v/>
      </c>
      <c r="C2455" s="90" t="str">
        <f t="shared" si="384"/>
        <v/>
      </c>
      <c r="D2455" s="89" t="str">
        <f t="shared" si="385"/>
        <v/>
      </c>
      <c r="E2455" s="91" t="str">
        <f t="shared" si="386"/>
        <v/>
      </c>
      <c r="F2455" s="92" t="str">
        <f t="shared" si="387"/>
        <v/>
      </c>
      <c r="G2455" s="212" t="str">
        <f t="shared" si="388"/>
        <v/>
      </c>
      <c r="H2455" s="92">
        <f>IF(OR(ERR=FALSE,AND(F2455="",G2455="")),0,IF($C$12="D",$H$13+SUM($F$14:F2455)-SUM($G$14:G2455),$H$13-SUM($F$14:F2455)+SUM($G$14:G2455)))</f>
        <v>0</v>
      </c>
      <c r="I2455" s="7"/>
    </row>
    <row r="2456" spans="1:9">
      <c r="A2456" s="89">
        <f t="shared" si="382"/>
        <v>2443</v>
      </c>
      <c r="B2456" s="185" t="str">
        <f t="shared" si="383"/>
        <v/>
      </c>
      <c r="C2456" s="90" t="str">
        <f t="shared" si="384"/>
        <v/>
      </c>
      <c r="D2456" s="89" t="str">
        <f t="shared" si="385"/>
        <v/>
      </c>
      <c r="E2456" s="91" t="str">
        <f t="shared" si="386"/>
        <v/>
      </c>
      <c r="F2456" s="92" t="str">
        <f t="shared" si="387"/>
        <v/>
      </c>
      <c r="G2456" s="212" t="str">
        <f t="shared" si="388"/>
        <v/>
      </c>
      <c r="H2456" s="92">
        <f>IF(OR(ERR=FALSE,AND(F2456="",G2456="")),0,IF($C$12="D",$H$13+SUM($F$14:F2456)-SUM($G$14:G2456),$H$13-SUM($F$14:F2456)+SUM($G$14:G2456)))</f>
        <v>0</v>
      </c>
      <c r="I2456" s="7"/>
    </row>
    <row r="2457" spans="1:9">
      <c r="A2457" s="89">
        <f t="shared" si="382"/>
        <v>2444</v>
      </c>
      <c r="B2457" s="185" t="str">
        <f t="shared" si="383"/>
        <v/>
      </c>
      <c r="C2457" s="90" t="str">
        <f t="shared" si="384"/>
        <v/>
      </c>
      <c r="D2457" s="89" t="str">
        <f t="shared" si="385"/>
        <v/>
      </c>
      <c r="E2457" s="91" t="str">
        <f t="shared" si="386"/>
        <v/>
      </c>
      <c r="F2457" s="92" t="str">
        <f t="shared" si="387"/>
        <v/>
      </c>
      <c r="G2457" s="212" t="str">
        <f t="shared" si="388"/>
        <v/>
      </c>
      <c r="H2457" s="92">
        <f>IF(OR(ERR=FALSE,AND(F2457="",G2457="")),0,IF($C$12="D",$H$13+SUM($F$14:F2457)-SUM($G$14:G2457),$H$13-SUM($F$14:F2457)+SUM($G$14:G2457)))</f>
        <v>0</v>
      </c>
      <c r="I2457" s="7"/>
    </row>
    <row r="2458" spans="1:9">
      <c r="A2458" s="89">
        <f t="shared" si="382"/>
        <v>2445</v>
      </c>
      <c r="B2458" s="185" t="str">
        <f t="shared" si="383"/>
        <v/>
      </c>
      <c r="C2458" s="90" t="str">
        <f t="shared" si="384"/>
        <v/>
      </c>
      <c r="D2458" s="89" t="str">
        <f t="shared" si="385"/>
        <v/>
      </c>
      <c r="E2458" s="91" t="str">
        <f t="shared" si="386"/>
        <v/>
      </c>
      <c r="F2458" s="92" t="str">
        <f t="shared" si="387"/>
        <v/>
      </c>
      <c r="G2458" s="212" t="str">
        <f t="shared" si="388"/>
        <v/>
      </c>
      <c r="H2458" s="92">
        <f>IF(OR(ERR=FALSE,AND(F2458="",G2458="")),0,IF($C$12="D",$H$13+SUM($F$14:F2458)-SUM($G$14:G2458),$H$13-SUM($F$14:F2458)+SUM($G$14:G2458)))</f>
        <v>0</v>
      </c>
      <c r="I2458" s="7"/>
    </row>
    <row r="2459" spans="1:9">
      <c r="A2459" s="89">
        <f t="shared" si="382"/>
        <v>2446</v>
      </c>
      <c r="B2459" s="185" t="str">
        <f t="shared" si="383"/>
        <v/>
      </c>
      <c r="C2459" s="90" t="str">
        <f t="shared" si="384"/>
        <v/>
      </c>
      <c r="D2459" s="89" t="str">
        <f t="shared" si="385"/>
        <v/>
      </c>
      <c r="E2459" s="91" t="str">
        <f t="shared" si="386"/>
        <v/>
      </c>
      <c r="F2459" s="92" t="str">
        <f t="shared" si="387"/>
        <v/>
      </c>
      <c r="G2459" s="212" t="str">
        <f t="shared" si="388"/>
        <v/>
      </c>
      <c r="H2459" s="92">
        <f>IF(OR(ERR=FALSE,AND(F2459="",G2459="")),0,IF($C$12="D",$H$13+SUM($F$14:F2459)-SUM($G$14:G2459),$H$13-SUM($F$14:F2459)+SUM($G$14:G2459)))</f>
        <v>0</v>
      </c>
      <c r="I2459" s="7"/>
    </row>
    <row r="2460" spans="1:9">
      <c r="A2460" s="89">
        <f t="shared" si="382"/>
        <v>2447</v>
      </c>
      <c r="B2460" s="185" t="str">
        <f t="shared" si="383"/>
        <v/>
      </c>
      <c r="C2460" s="90" t="str">
        <f t="shared" si="384"/>
        <v/>
      </c>
      <c r="D2460" s="89" t="str">
        <f t="shared" si="385"/>
        <v/>
      </c>
      <c r="E2460" s="91" t="str">
        <f t="shared" si="386"/>
        <v/>
      </c>
      <c r="F2460" s="92" t="str">
        <f t="shared" si="387"/>
        <v/>
      </c>
      <c r="G2460" s="212" t="str">
        <f t="shared" si="388"/>
        <v/>
      </c>
      <c r="H2460" s="92">
        <f>IF(OR(ERR=FALSE,AND(F2460="",G2460="")),0,IF($C$12="D",$H$13+SUM($F$14:F2460)-SUM($G$14:G2460),$H$13-SUM($F$14:F2460)+SUM($G$14:G2460)))</f>
        <v>0</v>
      </c>
      <c r="I2460" s="7"/>
    </row>
    <row r="2461" spans="1:9">
      <c r="A2461" s="89">
        <f t="shared" si="382"/>
        <v>2448</v>
      </c>
      <c r="B2461" s="185" t="str">
        <f t="shared" si="383"/>
        <v/>
      </c>
      <c r="C2461" s="90" t="str">
        <f t="shared" si="384"/>
        <v/>
      </c>
      <c r="D2461" s="89" t="str">
        <f t="shared" si="385"/>
        <v/>
      </c>
      <c r="E2461" s="91" t="str">
        <f t="shared" si="386"/>
        <v/>
      </c>
      <c r="F2461" s="92" t="str">
        <f t="shared" si="387"/>
        <v/>
      </c>
      <c r="G2461" s="212" t="str">
        <f t="shared" si="388"/>
        <v/>
      </c>
      <c r="H2461" s="92">
        <f>IF(OR(ERR=FALSE,AND(F2461="",G2461="")),0,IF($C$12="D",$H$13+SUM($F$14:F2461)-SUM($G$14:G2461),$H$13-SUM($F$14:F2461)+SUM($G$14:G2461)))</f>
        <v>0</v>
      </c>
      <c r="I2461" s="7"/>
    </row>
    <row r="2462" spans="1:9">
      <c r="A2462" s="89">
        <f t="shared" si="382"/>
        <v>2449</v>
      </c>
      <c r="B2462" s="185" t="str">
        <f t="shared" si="383"/>
        <v/>
      </c>
      <c r="C2462" s="90" t="str">
        <f t="shared" si="384"/>
        <v/>
      </c>
      <c r="D2462" s="89" t="str">
        <f t="shared" si="385"/>
        <v/>
      </c>
      <c r="E2462" s="91" t="str">
        <f t="shared" si="386"/>
        <v/>
      </c>
      <c r="F2462" s="92" t="str">
        <f t="shared" si="387"/>
        <v/>
      </c>
      <c r="G2462" s="212" t="str">
        <f t="shared" si="388"/>
        <v/>
      </c>
      <c r="H2462" s="92">
        <f>IF(OR(ERR=FALSE,AND(F2462="",G2462="")),0,IF($C$12="D",$H$13+SUM($F$14:F2462)-SUM($G$14:G2462),$H$13-SUM($F$14:F2462)+SUM($G$14:G2462)))</f>
        <v>0</v>
      </c>
      <c r="I2462" s="7"/>
    </row>
    <row r="2463" spans="1:9">
      <c r="A2463" s="89">
        <f t="shared" si="382"/>
        <v>2450</v>
      </c>
      <c r="B2463" s="185" t="str">
        <f t="shared" si="383"/>
        <v/>
      </c>
      <c r="C2463" s="90" t="str">
        <f t="shared" si="384"/>
        <v/>
      </c>
      <c r="D2463" s="89" t="str">
        <f t="shared" si="385"/>
        <v/>
      </c>
      <c r="E2463" s="91" t="str">
        <f t="shared" si="386"/>
        <v/>
      </c>
      <c r="F2463" s="92" t="str">
        <f t="shared" si="387"/>
        <v/>
      </c>
      <c r="G2463" s="212" t="str">
        <f t="shared" si="388"/>
        <v/>
      </c>
      <c r="H2463" s="92">
        <f>IF(OR(ERR=FALSE,AND(F2463="",G2463="")),0,IF($C$12="D",$H$13+SUM($F$14:F2463)-SUM($G$14:G2463),$H$13-SUM($F$14:F2463)+SUM($G$14:G2463)))</f>
        <v>0</v>
      </c>
      <c r="I2463" s="7"/>
    </row>
    <row r="2464" spans="1:9">
      <c r="A2464" s="89">
        <f t="shared" si="382"/>
        <v>2451</v>
      </c>
      <c r="B2464" s="185" t="str">
        <f t="shared" si="383"/>
        <v/>
      </c>
      <c r="C2464" s="90" t="str">
        <f t="shared" si="384"/>
        <v/>
      </c>
      <c r="D2464" s="89" t="str">
        <f t="shared" si="385"/>
        <v/>
      </c>
      <c r="E2464" s="91" t="str">
        <f t="shared" si="386"/>
        <v/>
      </c>
      <c r="F2464" s="92" t="str">
        <f t="shared" si="387"/>
        <v/>
      </c>
      <c r="G2464" s="212" t="str">
        <f t="shared" si="388"/>
        <v/>
      </c>
      <c r="H2464" s="92">
        <f>IF(OR(ERR=FALSE,AND(F2464="",G2464="")),0,IF($C$12="D",$H$13+SUM($F$14:F2464)-SUM($G$14:G2464),$H$13-SUM($F$14:F2464)+SUM($G$14:G2464)))</f>
        <v>0</v>
      </c>
      <c r="I2464" s="7"/>
    </row>
    <row r="2465" spans="1:9">
      <c r="A2465" s="89">
        <f t="shared" si="382"/>
        <v>2452</v>
      </c>
      <c r="B2465" s="185" t="str">
        <f t="shared" si="383"/>
        <v/>
      </c>
      <c r="C2465" s="90" t="str">
        <f t="shared" si="384"/>
        <v/>
      </c>
      <c r="D2465" s="89" t="str">
        <f t="shared" si="385"/>
        <v/>
      </c>
      <c r="E2465" s="91" t="str">
        <f t="shared" si="386"/>
        <v/>
      </c>
      <c r="F2465" s="92" t="str">
        <f t="shared" si="387"/>
        <v/>
      </c>
      <c r="G2465" s="212" t="str">
        <f t="shared" si="388"/>
        <v/>
      </c>
      <c r="H2465" s="92">
        <f>IF(OR(ERR=FALSE,AND(F2465="",G2465="")),0,IF($C$12="D",$H$13+SUM($F$14:F2465)-SUM($G$14:G2465),$H$13-SUM($F$14:F2465)+SUM($G$14:G2465)))</f>
        <v>0</v>
      </c>
      <c r="I2465" s="7"/>
    </row>
    <row r="2466" spans="1:9">
      <c r="A2466" s="89">
        <f t="shared" si="382"/>
        <v>2453</v>
      </c>
      <c r="B2466" s="185" t="str">
        <f t="shared" si="383"/>
        <v/>
      </c>
      <c r="C2466" s="90" t="str">
        <f t="shared" si="384"/>
        <v/>
      </c>
      <c r="D2466" s="89" t="str">
        <f t="shared" si="385"/>
        <v/>
      </c>
      <c r="E2466" s="91" t="str">
        <f t="shared" si="386"/>
        <v/>
      </c>
      <c r="F2466" s="92" t="str">
        <f t="shared" si="387"/>
        <v/>
      </c>
      <c r="G2466" s="212" t="str">
        <f t="shared" si="388"/>
        <v/>
      </c>
      <c r="H2466" s="92">
        <f>IF(OR(ERR=FALSE,AND(F2466="",G2466="")),0,IF($C$12="D",$H$13+SUM($F$14:F2466)-SUM($G$14:G2466),$H$13-SUM($F$14:F2466)+SUM($G$14:G2466)))</f>
        <v>0</v>
      </c>
      <c r="I2466" s="7"/>
    </row>
    <row r="2467" spans="1:9">
      <c r="A2467" s="89">
        <f t="shared" si="382"/>
        <v>2454</v>
      </c>
      <c r="B2467" s="185" t="str">
        <f t="shared" si="383"/>
        <v/>
      </c>
      <c r="C2467" s="90" t="str">
        <f t="shared" si="384"/>
        <v/>
      </c>
      <c r="D2467" s="89" t="str">
        <f t="shared" si="385"/>
        <v/>
      </c>
      <c r="E2467" s="91" t="str">
        <f t="shared" si="386"/>
        <v/>
      </c>
      <c r="F2467" s="92" t="str">
        <f t="shared" si="387"/>
        <v/>
      </c>
      <c r="G2467" s="212" t="str">
        <f t="shared" si="388"/>
        <v/>
      </c>
      <c r="H2467" s="92">
        <f>IF(OR(ERR=FALSE,AND(F2467="",G2467="")),0,IF($C$12="D",$H$13+SUM($F$14:F2467)-SUM($G$14:G2467),$H$13-SUM($F$14:F2467)+SUM($G$14:G2467)))</f>
        <v>0</v>
      </c>
      <c r="I2467" s="7"/>
    </row>
    <row r="2468" spans="1:9">
      <c r="A2468" s="89">
        <f t="shared" si="382"/>
        <v>2455</v>
      </c>
      <c r="B2468" s="185" t="str">
        <f t="shared" si="383"/>
        <v/>
      </c>
      <c r="C2468" s="90" t="str">
        <f t="shared" si="384"/>
        <v/>
      </c>
      <c r="D2468" s="89" t="str">
        <f t="shared" si="385"/>
        <v/>
      </c>
      <c r="E2468" s="91" t="str">
        <f t="shared" si="386"/>
        <v/>
      </c>
      <c r="F2468" s="92" t="str">
        <f t="shared" si="387"/>
        <v/>
      </c>
      <c r="G2468" s="212" t="str">
        <f t="shared" si="388"/>
        <v/>
      </c>
      <c r="H2468" s="92">
        <f>IF(OR(ERR=FALSE,AND(F2468="",G2468="")),0,IF($C$12="D",$H$13+SUM($F$14:F2468)-SUM($G$14:G2468),$H$13-SUM($F$14:F2468)+SUM($G$14:G2468)))</f>
        <v>0</v>
      </c>
      <c r="I2468" s="7"/>
    </row>
    <row r="2469" spans="1:9">
      <c r="A2469" s="89">
        <f t="shared" si="382"/>
        <v>2456</v>
      </c>
      <c r="B2469" s="185" t="str">
        <f t="shared" si="383"/>
        <v/>
      </c>
      <c r="C2469" s="90" t="str">
        <f t="shared" si="384"/>
        <v/>
      </c>
      <c r="D2469" s="89" t="str">
        <f t="shared" si="385"/>
        <v/>
      </c>
      <c r="E2469" s="91" t="str">
        <f t="shared" si="386"/>
        <v/>
      </c>
      <c r="F2469" s="92" t="str">
        <f t="shared" si="387"/>
        <v/>
      </c>
      <c r="G2469" s="212" t="str">
        <f t="shared" si="388"/>
        <v/>
      </c>
      <c r="H2469" s="92">
        <f>IF(OR(ERR=FALSE,AND(F2469="",G2469="")),0,IF($C$12="D",$H$13+SUM($F$14:F2469)-SUM($G$14:G2469),$H$13-SUM($F$14:F2469)+SUM($G$14:G2469)))</f>
        <v>0</v>
      </c>
      <c r="I2469" s="7"/>
    </row>
    <row r="2470" spans="1:9">
      <c r="A2470" s="89">
        <f t="shared" si="382"/>
        <v>2457</v>
      </c>
      <c r="B2470" s="185" t="str">
        <f t="shared" si="383"/>
        <v/>
      </c>
      <c r="C2470" s="90" t="str">
        <f t="shared" si="384"/>
        <v/>
      </c>
      <c r="D2470" s="89" t="str">
        <f t="shared" si="385"/>
        <v/>
      </c>
      <c r="E2470" s="91" t="str">
        <f t="shared" si="386"/>
        <v/>
      </c>
      <c r="F2470" s="92" t="str">
        <f t="shared" si="387"/>
        <v/>
      </c>
      <c r="G2470" s="212" t="str">
        <f t="shared" si="388"/>
        <v/>
      </c>
      <c r="H2470" s="92">
        <f>IF(OR(ERR=FALSE,AND(F2470="",G2470="")),0,IF($C$12="D",$H$13+SUM($F$14:F2470)-SUM($G$14:G2470),$H$13-SUM($F$14:F2470)+SUM($G$14:G2470)))</f>
        <v>0</v>
      </c>
      <c r="I2470" s="7"/>
    </row>
    <row r="2471" spans="1:9">
      <c r="A2471" s="89">
        <f t="shared" si="382"/>
        <v>2458</v>
      </c>
      <c r="B2471" s="185" t="str">
        <f t="shared" si="383"/>
        <v/>
      </c>
      <c r="C2471" s="90" t="str">
        <f t="shared" si="384"/>
        <v/>
      </c>
      <c r="D2471" s="89" t="str">
        <f t="shared" si="385"/>
        <v/>
      </c>
      <c r="E2471" s="91" t="str">
        <f t="shared" si="386"/>
        <v/>
      </c>
      <c r="F2471" s="92" t="str">
        <f t="shared" si="387"/>
        <v/>
      </c>
      <c r="G2471" s="212" t="str">
        <f t="shared" si="388"/>
        <v/>
      </c>
      <c r="H2471" s="92">
        <f>IF(OR(ERR=FALSE,AND(F2471="",G2471="")),0,IF($C$12="D",$H$13+SUM($F$14:F2471)-SUM($G$14:G2471),$H$13-SUM($F$14:F2471)+SUM($G$14:G2471)))</f>
        <v>0</v>
      </c>
      <c r="I2471" s="7"/>
    </row>
    <row r="2472" spans="1:9">
      <c r="A2472" s="89">
        <f t="shared" si="382"/>
        <v>2459</v>
      </c>
      <c r="B2472" s="185" t="str">
        <f t="shared" si="383"/>
        <v/>
      </c>
      <c r="C2472" s="90" t="str">
        <f t="shared" si="384"/>
        <v/>
      </c>
      <c r="D2472" s="89" t="str">
        <f t="shared" si="385"/>
        <v/>
      </c>
      <c r="E2472" s="91" t="str">
        <f t="shared" si="386"/>
        <v/>
      </c>
      <c r="F2472" s="92" t="str">
        <f t="shared" si="387"/>
        <v/>
      </c>
      <c r="G2472" s="212" t="str">
        <f t="shared" si="388"/>
        <v/>
      </c>
      <c r="H2472" s="92">
        <f>IF(OR(ERR=FALSE,AND(F2472="",G2472="")),0,IF($C$12="D",$H$13+SUM($F$14:F2472)-SUM($G$14:G2472),$H$13-SUM($F$14:F2472)+SUM($G$14:G2472)))</f>
        <v>0</v>
      </c>
      <c r="I2472" s="7"/>
    </row>
    <row r="2473" spans="1:9">
      <c r="A2473" s="89">
        <f t="shared" si="382"/>
        <v>2460</v>
      </c>
      <c r="B2473" s="185" t="str">
        <f t="shared" si="383"/>
        <v/>
      </c>
      <c r="C2473" s="90" t="str">
        <f t="shared" si="384"/>
        <v/>
      </c>
      <c r="D2473" s="89" t="str">
        <f t="shared" si="385"/>
        <v/>
      </c>
      <c r="E2473" s="91" t="str">
        <f t="shared" si="386"/>
        <v/>
      </c>
      <c r="F2473" s="92" t="str">
        <f t="shared" si="387"/>
        <v/>
      </c>
      <c r="G2473" s="212" t="str">
        <f t="shared" si="388"/>
        <v/>
      </c>
      <c r="H2473" s="92">
        <f>IF(OR(ERR=FALSE,AND(F2473="",G2473="")),0,IF($C$12="D",$H$13+SUM($F$14:F2473)-SUM($G$14:G2473),$H$13-SUM($F$14:F2473)+SUM($G$14:G2473)))</f>
        <v>0</v>
      </c>
      <c r="I2473" s="7"/>
    </row>
    <row r="2474" spans="1:9">
      <c r="A2474" s="89">
        <f t="shared" si="382"/>
        <v>2461</v>
      </c>
      <c r="B2474" s="185" t="str">
        <f>IF(ISERROR(VLOOKUP(A2474&amp;H$9,JU_AKUN,6,FALSE)=TRUE),"",VLOOKUP(A2474&amp;H$9,JU_AKUN,6,FALSE))</f>
        <v/>
      </c>
      <c r="C2474" s="90" t="str">
        <f>IF(ISERROR(VLOOKUP(A2474&amp;H$9,JU_AKUN,7,FALSE)=TRUE),"",VLOOKUP(A2474&amp;H$9,JU_AKUN,7,FALSE))</f>
        <v/>
      </c>
      <c r="D2474" s="89" t="str">
        <f>IF(ISERROR(VLOOKUP(A2474&amp;H$9,JU_AKUN,8,FALSE)=TRUE),"",VLOOKUP(A2474&amp;H$9,JU_AKUN,8,FALSE))</f>
        <v/>
      </c>
      <c r="E2474" s="91" t="str">
        <f>IF(ISERROR(VLOOKUP(A2474&amp;H$9,JU_AKUN,9,FALSE)=TRUE),"",VLOOKUP(A2474&amp;H$9,JU_AKUN,9,FALSE))</f>
        <v/>
      </c>
      <c r="F2474" s="92" t="str">
        <f>IF(ISERROR(VLOOKUP(A2474&amp;H$9,JU_AKUN,14,FALSE)=TRUE),"",VLOOKUP(A2474&amp;H$9,JU_AKUN,14,FALSE))</f>
        <v/>
      </c>
      <c r="G2474" s="212" t="str">
        <f>IF(ISERROR(VLOOKUP(A2474&amp;H$9,JU_AKUN,15,FALSE)=TRUE),"",VLOOKUP(A2474&amp;H$9,JU_AKUN,15,FALSE))</f>
        <v/>
      </c>
      <c r="H2474" s="92">
        <f>IF(OR(ERR=FALSE,AND(F2474="",G2474="")),0,IF($C$12="D",$H$13+SUM($F$14:F2474)-SUM($G$14:G2474),$H$13-SUM($F$14:F2474)+SUM($G$14:G2474)))</f>
        <v>0</v>
      </c>
      <c r="I2474" s="7"/>
    </row>
    <row r="2475" spans="1:9">
      <c r="A2475" s="89">
        <f t="shared" si="382"/>
        <v>2462</v>
      </c>
      <c r="B2475" s="185" t="str">
        <f t="shared" si="383"/>
        <v/>
      </c>
      <c r="C2475" s="90" t="str">
        <f t="shared" si="384"/>
        <v/>
      </c>
      <c r="D2475" s="89" t="str">
        <f t="shared" si="385"/>
        <v/>
      </c>
      <c r="E2475" s="91" t="str">
        <f t="shared" si="386"/>
        <v/>
      </c>
      <c r="F2475" s="92" t="str">
        <f t="shared" si="387"/>
        <v/>
      </c>
      <c r="G2475" s="212" t="str">
        <f t="shared" si="388"/>
        <v/>
      </c>
      <c r="H2475" s="92">
        <f>IF(OR(ERR=FALSE,AND(F2475="",G2475="")),0,IF($C$12="D",$H$13+SUM($F$14:F2475)-SUM($G$14:G2475),$H$13-SUM($F$14:F2475)+SUM($G$14:G2475)))</f>
        <v>0</v>
      </c>
      <c r="I2475" s="7"/>
    </row>
    <row r="2476" spans="1:9">
      <c r="A2476" s="89">
        <f t="shared" si="382"/>
        <v>2463</v>
      </c>
      <c r="B2476" s="185" t="str">
        <f t="shared" si="383"/>
        <v/>
      </c>
      <c r="C2476" s="90" t="str">
        <f t="shared" si="384"/>
        <v/>
      </c>
      <c r="D2476" s="89" t="str">
        <f t="shared" si="385"/>
        <v/>
      </c>
      <c r="E2476" s="91" t="str">
        <f t="shared" si="386"/>
        <v/>
      </c>
      <c r="F2476" s="92" t="str">
        <f t="shared" si="387"/>
        <v/>
      </c>
      <c r="G2476" s="212" t="str">
        <f t="shared" si="388"/>
        <v/>
      </c>
      <c r="H2476" s="92">
        <f>IF(OR(ERR=FALSE,AND(F2476="",G2476="")),0,IF($C$12="D",$H$13+SUM($F$14:F2476)-SUM($G$14:G2476),$H$13-SUM($F$14:F2476)+SUM($G$14:G2476)))</f>
        <v>0</v>
      </c>
      <c r="I2476" s="7"/>
    </row>
    <row r="2477" spans="1:9">
      <c r="A2477" s="89">
        <f t="shared" si="382"/>
        <v>2464</v>
      </c>
      <c r="B2477" s="185" t="str">
        <f t="shared" si="383"/>
        <v/>
      </c>
      <c r="C2477" s="90" t="str">
        <f t="shared" si="384"/>
        <v/>
      </c>
      <c r="D2477" s="89" t="str">
        <f t="shared" si="385"/>
        <v/>
      </c>
      <c r="E2477" s="91" t="str">
        <f t="shared" si="386"/>
        <v/>
      </c>
      <c r="F2477" s="92" t="str">
        <f t="shared" si="387"/>
        <v/>
      </c>
      <c r="G2477" s="212" t="str">
        <f t="shared" si="388"/>
        <v/>
      </c>
      <c r="H2477" s="92">
        <f>IF(OR(ERR=FALSE,AND(F2477="",G2477="")),0,IF($C$12="D",$H$13+SUM($F$14:F2477)-SUM($G$14:G2477),$H$13-SUM($F$14:F2477)+SUM($G$14:G2477)))</f>
        <v>0</v>
      </c>
      <c r="I2477" s="7"/>
    </row>
    <row r="2478" spans="1:9">
      <c r="A2478" s="89">
        <f t="shared" si="382"/>
        <v>2465</v>
      </c>
      <c r="B2478" s="185" t="str">
        <f t="shared" si="383"/>
        <v/>
      </c>
      <c r="C2478" s="90" t="str">
        <f t="shared" si="384"/>
        <v/>
      </c>
      <c r="D2478" s="89" t="str">
        <f t="shared" si="385"/>
        <v/>
      </c>
      <c r="E2478" s="91" t="str">
        <f t="shared" si="386"/>
        <v/>
      </c>
      <c r="F2478" s="92" t="str">
        <f t="shared" si="387"/>
        <v/>
      </c>
      <c r="G2478" s="212" t="str">
        <f t="shared" si="388"/>
        <v/>
      </c>
      <c r="H2478" s="92">
        <f>IF(OR(ERR=FALSE,AND(F2478="",G2478="")),0,IF($C$12="D",$H$13+SUM($F$14:F2478)-SUM($G$14:G2478),$H$13-SUM($F$14:F2478)+SUM($G$14:G2478)))</f>
        <v>0</v>
      </c>
      <c r="I2478" s="7"/>
    </row>
    <row r="2479" spans="1:9">
      <c r="A2479" s="89">
        <f t="shared" si="382"/>
        <v>2466</v>
      </c>
      <c r="B2479" s="185" t="str">
        <f t="shared" si="383"/>
        <v/>
      </c>
      <c r="C2479" s="90" t="str">
        <f t="shared" si="384"/>
        <v/>
      </c>
      <c r="D2479" s="89" t="str">
        <f t="shared" si="385"/>
        <v/>
      </c>
      <c r="E2479" s="91" t="str">
        <f t="shared" si="386"/>
        <v/>
      </c>
      <c r="F2479" s="92" t="str">
        <f t="shared" si="387"/>
        <v/>
      </c>
      <c r="G2479" s="212" t="str">
        <f t="shared" si="388"/>
        <v/>
      </c>
      <c r="H2479" s="92">
        <f>IF(OR(ERR=FALSE,AND(F2479="",G2479="")),0,IF($C$12="D",$H$13+SUM($F$14:F2479)-SUM($G$14:G2479),$H$13-SUM($F$14:F2479)+SUM($G$14:G2479)))</f>
        <v>0</v>
      </c>
      <c r="I2479" s="7"/>
    </row>
    <row r="2480" spans="1:9">
      <c r="A2480" s="89">
        <f t="shared" si="382"/>
        <v>2467</v>
      </c>
      <c r="B2480" s="185" t="str">
        <f t="shared" si="383"/>
        <v/>
      </c>
      <c r="C2480" s="90" t="str">
        <f t="shared" si="384"/>
        <v/>
      </c>
      <c r="D2480" s="89" t="str">
        <f t="shared" si="385"/>
        <v/>
      </c>
      <c r="E2480" s="91" t="str">
        <f t="shared" si="386"/>
        <v/>
      </c>
      <c r="F2480" s="92" t="str">
        <f t="shared" si="387"/>
        <v/>
      </c>
      <c r="G2480" s="212" t="str">
        <f t="shared" si="388"/>
        <v/>
      </c>
      <c r="H2480" s="92">
        <f>IF(OR(ERR=FALSE,AND(F2480="",G2480="")),0,IF($C$12="D",$H$13+SUM($F$14:F2480)-SUM($G$14:G2480),$H$13-SUM($F$14:F2480)+SUM($G$14:G2480)))</f>
        <v>0</v>
      </c>
      <c r="I2480" s="7"/>
    </row>
    <row r="2481" spans="1:9">
      <c r="A2481" s="89">
        <f t="shared" si="382"/>
        <v>2468</v>
      </c>
      <c r="B2481" s="185" t="str">
        <f t="shared" si="383"/>
        <v/>
      </c>
      <c r="C2481" s="90" t="str">
        <f t="shared" si="384"/>
        <v/>
      </c>
      <c r="D2481" s="89" t="str">
        <f t="shared" si="385"/>
        <v/>
      </c>
      <c r="E2481" s="91" t="str">
        <f t="shared" si="386"/>
        <v/>
      </c>
      <c r="F2481" s="92" t="str">
        <f t="shared" si="387"/>
        <v/>
      </c>
      <c r="G2481" s="212" t="str">
        <f t="shared" si="388"/>
        <v/>
      </c>
      <c r="H2481" s="92">
        <f>IF(OR(ERR=FALSE,AND(F2481="",G2481="")),0,IF($C$12="D",$H$13+SUM($F$14:F2481)-SUM($G$14:G2481),$H$13-SUM($F$14:F2481)+SUM($G$14:G2481)))</f>
        <v>0</v>
      </c>
      <c r="I2481" s="7"/>
    </row>
    <row r="2482" spans="1:9">
      <c r="A2482" s="89">
        <f t="shared" si="382"/>
        <v>2469</v>
      </c>
      <c r="B2482" s="185" t="str">
        <f t="shared" si="383"/>
        <v/>
      </c>
      <c r="C2482" s="90" t="str">
        <f t="shared" si="384"/>
        <v/>
      </c>
      <c r="D2482" s="89" t="str">
        <f t="shared" si="385"/>
        <v/>
      </c>
      <c r="E2482" s="91" t="str">
        <f t="shared" si="386"/>
        <v/>
      </c>
      <c r="F2482" s="92" t="str">
        <f t="shared" si="387"/>
        <v/>
      </c>
      <c r="G2482" s="212" t="str">
        <f t="shared" si="388"/>
        <v/>
      </c>
      <c r="H2482" s="92">
        <f>IF(OR(ERR=FALSE,AND(F2482="",G2482="")),0,IF($C$12="D",$H$13+SUM($F$14:F2482)-SUM($G$14:G2482),$H$13-SUM($F$14:F2482)+SUM($G$14:G2482)))</f>
        <v>0</v>
      </c>
      <c r="I2482" s="7"/>
    </row>
    <row r="2483" spans="1:9">
      <c r="A2483" s="89">
        <f t="shared" si="382"/>
        <v>2470</v>
      </c>
      <c r="B2483" s="185" t="str">
        <f t="shared" si="383"/>
        <v/>
      </c>
      <c r="C2483" s="90" t="str">
        <f t="shared" si="384"/>
        <v/>
      </c>
      <c r="D2483" s="89" t="str">
        <f t="shared" si="385"/>
        <v/>
      </c>
      <c r="E2483" s="91" t="str">
        <f t="shared" si="386"/>
        <v/>
      </c>
      <c r="F2483" s="92" t="str">
        <f t="shared" si="387"/>
        <v/>
      </c>
      <c r="G2483" s="212" t="str">
        <f t="shared" si="388"/>
        <v/>
      </c>
      <c r="H2483" s="92">
        <f>IF(OR(ERR=FALSE,AND(F2483="",G2483="")),0,IF($C$12="D",$H$13+SUM($F$14:F2483)-SUM($G$14:G2483),$H$13-SUM($F$14:F2483)+SUM($G$14:G2483)))</f>
        <v>0</v>
      </c>
      <c r="I2483" s="7"/>
    </row>
    <row r="2484" spans="1:9">
      <c r="A2484" s="89">
        <f t="shared" si="382"/>
        <v>2471</v>
      </c>
      <c r="B2484" s="185" t="str">
        <f t="shared" si="383"/>
        <v/>
      </c>
      <c r="C2484" s="90" t="str">
        <f t="shared" si="384"/>
        <v/>
      </c>
      <c r="D2484" s="89" t="str">
        <f t="shared" si="385"/>
        <v/>
      </c>
      <c r="E2484" s="91" t="str">
        <f t="shared" si="386"/>
        <v/>
      </c>
      <c r="F2484" s="92" t="str">
        <f t="shared" si="387"/>
        <v/>
      </c>
      <c r="G2484" s="212" t="str">
        <f t="shared" si="388"/>
        <v/>
      </c>
      <c r="H2484" s="92">
        <f>IF(OR(ERR=FALSE,AND(F2484="",G2484="")),0,IF($C$12="D",$H$13+SUM($F$14:F2484)-SUM($G$14:G2484),$H$13-SUM($F$14:F2484)+SUM($G$14:G2484)))</f>
        <v>0</v>
      </c>
      <c r="I2484" s="7"/>
    </row>
    <row r="2485" spans="1:9">
      <c r="A2485" s="89">
        <f t="shared" si="382"/>
        <v>2472</v>
      </c>
      <c r="B2485" s="185" t="str">
        <f t="shared" si="383"/>
        <v/>
      </c>
      <c r="C2485" s="90" t="str">
        <f t="shared" si="384"/>
        <v/>
      </c>
      <c r="D2485" s="89" t="str">
        <f t="shared" si="385"/>
        <v/>
      </c>
      <c r="E2485" s="91" t="str">
        <f t="shared" si="386"/>
        <v/>
      </c>
      <c r="F2485" s="92" t="str">
        <f t="shared" si="387"/>
        <v/>
      </c>
      <c r="G2485" s="212" t="str">
        <f t="shared" si="388"/>
        <v/>
      </c>
      <c r="H2485" s="92">
        <f>IF(OR(ERR=FALSE,AND(F2485="",G2485="")),0,IF($C$12="D",$H$13+SUM($F$14:F2485)-SUM($G$14:G2485),$H$13-SUM($F$14:F2485)+SUM($G$14:G2485)))</f>
        <v>0</v>
      </c>
      <c r="I2485" s="7"/>
    </row>
    <row r="2486" spans="1:9">
      <c r="A2486" s="89">
        <f t="shared" si="382"/>
        <v>2473</v>
      </c>
      <c r="B2486" s="185" t="str">
        <f t="shared" si="383"/>
        <v/>
      </c>
      <c r="C2486" s="90" t="str">
        <f t="shared" si="384"/>
        <v/>
      </c>
      <c r="D2486" s="89" t="str">
        <f t="shared" si="385"/>
        <v/>
      </c>
      <c r="E2486" s="91" t="str">
        <f t="shared" si="386"/>
        <v/>
      </c>
      <c r="F2486" s="92" t="str">
        <f t="shared" si="387"/>
        <v/>
      </c>
      <c r="G2486" s="212" t="str">
        <f t="shared" si="388"/>
        <v/>
      </c>
      <c r="H2486" s="92">
        <f>IF(OR(ERR=FALSE,AND(F2486="",G2486="")),0,IF($C$12="D",$H$13+SUM($F$14:F2486)-SUM($G$14:G2486),$H$13-SUM($F$14:F2486)+SUM($G$14:G2486)))</f>
        <v>0</v>
      </c>
      <c r="I2486" s="7"/>
    </row>
    <row r="2487" spans="1:9">
      <c r="A2487" s="89">
        <f t="shared" si="382"/>
        <v>2474</v>
      </c>
      <c r="B2487" s="185" t="str">
        <f t="shared" si="383"/>
        <v/>
      </c>
      <c r="C2487" s="90" t="str">
        <f t="shared" si="384"/>
        <v/>
      </c>
      <c r="D2487" s="89" t="str">
        <f t="shared" si="385"/>
        <v/>
      </c>
      <c r="E2487" s="91" t="str">
        <f t="shared" si="386"/>
        <v/>
      </c>
      <c r="F2487" s="92" t="str">
        <f t="shared" si="387"/>
        <v/>
      </c>
      <c r="G2487" s="212" t="str">
        <f t="shared" si="388"/>
        <v/>
      </c>
      <c r="H2487" s="92">
        <f>IF(OR(ERR=FALSE,AND(F2487="",G2487="")),0,IF($C$12="D",$H$13+SUM($F$14:F2487)-SUM($G$14:G2487),$H$13-SUM($F$14:F2487)+SUM($G$14:G2487)))</f>
        <v>0</v>
      </c>
      <c r="I2487" s="7"/>
    </row>
    <row r="2488" spans="1:9">
      <c r="A2488" s="89">
        <f t="shared" si="382"/>
        <v>2475</v>
      </c>
      <c r="B2488" s="185" t="str">
        <f t="shared" si="383"/>
        <v/>
      </c>
      <c r="C2488" s="90" t="str">
        <f t="shared" si="384"/>
        <v/>
      </c>
      <c r="D2488" s="89" t="str">
        <f t="shared" si="385"/>
        <v/>
      </c>
      <c r="E2488" s="91" t="str">
        <f t="shared" si="386"/>
        <v/>
      </c>
      <c r="F2488" s="92" t="str">
        <f t="shared" si="387"/>
        <v/>
      </c>
      <c r="G2488" s="212" t="str">
        <f t="shared" si="388"/>
        <v/>
      </c>
      <c r="H2488" s="92">
        <f>IF(OR(ERR=FALSE,AND(F2488="",G2488="")),0,IF($C$12="D",$H$13+SUM($F$14:F2488)-SUM($G$14:G2488),$H$13-SUM($F$14:F2488)+SUM($G$14:G2488)))</f>
        <v>0</v>
      </c>
      <c r="I2488" s="7"/>
    </row>
    <row r="2489" spans="1:9">
      <c r="A2489" s="89">
        <f t="shared" si="382"/>
        <v>2476</v>
      </c>
      <c r="B2489" s="185" t="str">
        <f t="shared" si="383"/>
        <v/>
      </c>
      <c r="C2489" s="90" t="str">
        <f t="shared" si="384"/>
        <v/>
      </c>
      <c r="D2489" s="89" t="str">
        <f t="shared" si="385"/>
        <v/>
      </c>
      <c r="E2489" s="91" t="str">
        <f t="shared" si="386"/>
        <v/>
      </c>
      <c r="F2489" s="92" t="str">
        <f t="shared" si="387"/>
        <v/>
      </c>
      <c r="G2489" s="212" t="str">
        <f t="shared" si="388"/>
        <v/>
      </c>
      <c r="H2489" s="92">
        <f>IF(OR(ERR=FALSE,AND(F2489="",G2489="")),0,IF($C$12="D",$H$13+SUM($F$14:F2489)-SUM($G$14:G2489),$H$13-SUM($F$14:F2489)+SUM($G$14:G2489)))</f>
        <v>0</v>
      </c>
      <c r="I2489" s="7"/>
    </row>
    <row r="2490" spans="1:9">
      <c r="A2490" s="89">
        <f t="shared" si="382"/>
        <v>2477</v>
      </c>
      <c r="B2490" s="185" t="str">
        <f t="shared" si="383"/>
        <v/>
      </c>
      <c r="C2490" s="90" t="str">
        <f t="shared" si="384"/>
        <v/>
      </c>
      <c r="D2490" s="89" t="str">
        <f t="shared" si="385"/>
        <v/>
      </c>
      <c r="E2490" s="91" t="str">
        <f t="shared" si="386"/>
        <v/>
      </c>
      <c r="F2490" s="92" t="str">
        <f t="shared" si="387"/>
        <v/>
      </c>
      <c r="G2490" s="212" t="str">
        <f t="shared" si="388"/>
        <v/>
      </c>
      <c r="H2490" s="92">
        <f>IF(OR(ERR=FALSE,AND(F2490="",G2490="")),0,IF($C$12="D",$H$13+SUM($F$14:F2490)-SUM($G$14:G2490),$H$13-SUM($F$14:F2490)+SUM($G$14:G2490)))</f>
        <v>0</v>
      </c>
      <c r="I2490" s="7"/>
    </row>
    <row r="2491" spans="1:9">
      <c r="A2491" s="89">
        <f t="shared" si="382"/>
        <v>2478</v>
      </c>
      <c r="B2491" s="185" t="str">
        <f t="shared" si="383"/>
        <v/>
      </c>
      <c r="C2491" s="90" t="str">
        <f t="shared" si="384"/>
        <v/>
      </c>
      <c r="D2491" s="89" t="str">
        <f t="shared" si="385"/>
        <v/>
      </c>
      <c r="E2491" s="91" t="str">
        <f t="shared" si="386"/>
        <v/>
      </c>
      <c r="F2491" s="92" t="str">
        <f t="shared" si="387"/>
        <v/>
      </c>
      <c r="G2491" s="212" t="str">
        <f t="shared" si="388"/>
        <v/>
      </c>
      <c r="H2491" s="92">
        <f>IF(OR(ERR=FALSE,AND(F2491="",G2491="")),0,IF($C$12="D",$H$13+SUM($F$14:F2491)-SUM($G$14:G2491),$H$13-SUM($F$14:F2491)+SUM($G$14:G2491)))</f>
        <v>0</v>
      </c>
      <c r="I2491" s="7"/>
    </row>
    <row r="2492" spans="1:9">
      <c r="A2492" s="89">
        <f t="shared" si="382"/>
        <v>2479</v>
      </c>
      <c r="B2492" s="185" t="str">
        <f t="shared" si="383"/>
        <v/>
      </c>
      <c r="C2492" s="90" t="str">
        <f t="shared" si="384"/>
        <v/>
      </c>
      <c r="D2492" s="89" t="str">
        <f t="shared" si="385"/>
        <v/>
      </c>
      <c r="E2492" s="91" t="str">
        <f t="shared" si="386"/>
        <v/>
      </c>
      <c r="F2492" s="92" t="str">
        <f t="shared" si="387"/>
        <v/>
      </c>
      <c r="G2492" s="212" t="str">
        <f t="shared" si="388"/>
        <v/>
      </c>
      <c r="H2492" s="92">
        <f>IF(OR(ERR=FALSE,AND(F2492="",G2492="")),0,IF($C$12="D",$H$13+SUM($F$14:F2492)-SUM($G$14:G2492),$H$13-SUM($F$14:F2492)+SUM($G$14:G2492)))</f>
        <v>0</v>
      </c>
      <c r="I2492" s="7"/>
    </row>
    <row r="2493" spans="1:9">
      <c r="A2493" s="89">
        <f t="shared" ref="A2493:A2556" si="389">A2492+1</f>
        <v>2480</v>
      </c>
      <c r="B2493" s="185" t="str">
        <f t="shared" si="383"/>
        <v/>
      </c>
      <c r="C2493" s="90" t="str">
        <f t="shared" si="384"/>
        <v/>
      </c>
      <c r="D2493" s="89" t="str">
        <f t="shared" si="385"/>
        <v/>
      </c>
      <c r="E2493" s="91" t="str">
        <f t="shared" si="386"/>
        <v/>
      </c>
      <c r="F2493" s="92" t="str">
        <f t="shared" si="387"/>
        <v/>
      </c>
      <c r="G2493" s="212" t="str">
        <f t="shared" si="388"/>
        <v/>
      </c>
      <c r="H2493" s="92">
        <f>IF(OR(ERR=FALSE,AND(F2493="",G2493="")),0,IF($C$12="D",$H$13+SUM($F$14:F2493)-SUM($G$14:G2493),$H$13-SUM($F$14:F2493)+SUM($G$14:G2493)))</f>
        <v>0</v>
      </c>
      <c r="I2493" s="7"/>
    </row>
    <row r="2494" spans="1:9">
      <c r="A2494" s="89">
        <f t="shared" si="389"/>
        <v>2481</v>
      </c>
      <c r="B2494" s="185" t="str">
        <f t="shared" si="383"/>
        <v/>
      </c>
      <c r="C2494" s="90" t="str">
        <f t="shared" si="384"/>
        <v/>
      </c>
      <c r="D2494" s="89" t="str">
        <f t="shared" si="385"/>
        <v/>
      </c>
      <c r="E2494" s="91" t="str">
        <f t="shared" si="386"/>
        <v/>
      </c>
      <c r="F2494" s="92" t="str">
        <f t="shared" si="387"/>
        <v/>
      </c>
      <c r="G2494" s="212" t="str">
        <f t="shared" si="388"/>
        <v/>
      </c>
      <c r="H2494" s="92">
        <f>IF(OR(ERR=FALSE,AND(F2494="",G2494="")),0,IF($C$12="D",$H$13+SUM($F$14:F2494)-SUM($G$14:G2494),$H$13-SUM($F$14:F2494)+SUM($G$14:G2494)))</f>
        <v>0</v>
      </c>
      <c r="I2494" s="7"/>
    </row>
    <row r="2495" spans="1:9">
      <c r="A2495" s="89">
        <f t="shared" si="389"/>
        <v>2482</v>
      </c>
      <c r="B2495" s="185" t="str">
        <f t="shared" si="383"/>
        <v/>
      </c>
      <c r="C2495" s="90" t="str">
        <f t="shared" si="384"/>
        <v/>
      </c>
      <c r="D2495" s="89" t="str">
        <f t="shared" si="385"/>
        <v/>
      </c>
      <c r="E2495" s="91" t="str">
        <f t="shared" si="386"/>
        <v/>
      </c>
      <c r="F2495" s="92" t="str">
        <f t="shared" si="387"/>
        <v/>
      </c>
      <c r="G2495" s="212" t="str">
        <f t="shared" si="388"/>
        <v/>
      </c>
      <c r="H2495" s="92">
        <f>IF(OR(ERR=FALSE,AND(F2495="",G2495="")),0,IF($C$12="D",$H$13+SUM($F$14:F2495)-SUM($G$14:G2495),$H$13-SUM($F$14:F2495)+SUM($G$14:G2495)))</f>
        <v>0</v>
      </c>
      <c r="I2495" s="7"/>
    </row>
    <row r="2496" spans="1:9">
      <c r="A2496" s="89">
        <f t="shared" si="389"/>
        <v>2483</v>
      </c>
      <c r="B2496" s="185" t="str">
        <f t="shared" si="383"/>
        <v/>
      </c>
      <c r="C2496" s="90" t="str">
        <f t="shared" si="384"/>
        <v/>
      </c>
      <c r="D2496" s="89" t="str">
        <f t="shared" si="385"/>
        <v/>
      </c>
      <c r="E2496" s="91" t="str">
        <f t="shared" si="386"/>
        <v/>
      </c>
      <c r="F2496" s="92" t="str">
        <f t="shared" si="387"/>
        <v/>
      </c>
      <c r="G2496" s="212" t="str">
        <f t="shared" si="388"/>
        <v/>
      </c>
      <c r="H2496" s="92">
        <f>IF(OR(ERR=FALSE,AND(F2496="",G2496="")),0,IF($C$12="D",$H$13+SUM($F$14:F2496)-SUM($G$14:G2496),$H$13-SUM($F$14:F2496)+SUM($G$14:G2496)))</f>
        <v>0</v>
      </c>
      <c r="I2496" s="7"/>
    </row>
    <row r="2497" spans="1:9">
      <c r="A2497" s="89">
        <f t="shared" si="389"/>
        <v>2484</v>
      </c>
      <c r="B2497" s="185" t="str">
        <f t="shared" si="383"/>
        <v/>
      </c>
      <c r="C2497" s="90" t="str">
        <f t="shared" si="384"/>
        <v/>
      </c>
      <c r="D2497" s="89" t="str">
        <f t="shared" si="385"/>
        <v/>
      </c>
      <c r="E2497" s="91" t="str">
        <f t="shared" si="386"/>
        <v/>
      </c>
      <c r="F2497" s="92" t="str">
        <f t="shared" si="387"/>
        <v/>
      </c>
      <c r="G2497" s="212" t="str">
        <f t="shared" si="388"/>
        <v/>
      </c>
      <c r="H2497" s="92">
        <f>IF(OR(ERR=FALSE,AND(F2497="",G2497="")),0,IF($C$12="D",$H$13+SUM($F$14:F2497)-SUM($G$14:G2497),$H$13-SUM($F$14:F2497)+SUM($G$14:G2497)))</f>
        <v>0</v>
      </c>
      <c r="I2497" s="7"/>
    </row>
    <row r="2498" spans="1:9">
      <c r="A2498" s="89">
        <f t="shared" si="389"/>
        <v>2485</v>
      </c>
      <c r="B2498" s="185" t="str">
        <f t="shared" si="383"/>
        <v/>
      </c>
      <c r="C2498" s="90" t="str">
        <f t="shared" si="384"/>
        <v/>
      </c>
      <c r="D2498" s="89" t="str">
        <f t="shared" si="385"/>
        <v/>
      </c>
      <c r="E2498" s="91" t="str">
        <f t="shared" si="386"/>
        <v/>
      </c>
      <c r="F2498" s="92" t="str">
        <f t="shared" si="387"/>
        <v/>
      </c>
      <c r="G2498" s="212" t="str">
        <f t="shared" si="388"/>
        <v/>
      </c>
      <c r="H2498" s="92">
        <f>IF(OR(ERR=FALSE,AND(F2498="",G2498="")),0,IF($C$12="D",$H$13+SUM($F$14:F2498)-SUM($G$14:G2498),$H$13-SUM($F$14:F2498)+SUM($G$14:G2498)))</f>
        <v>0</v>
      </c>
      <c r="I2498" s="7"/>
    </row>
    <row r="2499" spans="1:9">
      <c r="A2499" s="89">
        <f t="shared" si="389"/>
        <v>2486</v>
      </c>
      <c r="B2499" s="185" t="str">
        <f t="shared" si="383"/>
        <v/>
      </c>
      <c r="C2499" s="90" t="str">
        <f t="shared" si="384"/>
        <v/>
      </c>
      <c r="D2499" s="89" t="str">
        <f t="shared" si="385"/>
        <v/>
      </c>
      <c r="E2499" s="91" t="str">
        <f t="shared" si="386"/>
        <v/>
      </c>
      <c r="F2499" s="92" t="str">
        <f t="shared" si="387"/>
        <v/>
      </c>
      <c r="G2499" s="212" t="str">
        <f t="shared" si="388"/>
        <v/>
      </c>
      <c r="H2499" s="92">
        <f>IF(OR(ERR=FALSE,AND(F2499="",G2499="")),0,IF($C$12="D",$H$13+SUM($F$14:F2499)-SUM($G$14:G2499),$H$13-SUM($F$14:F2499)+SUM($G$14:G2499)))</f>
        <v>0</v>
      </c>
      <c r="I2499" s="7"/>
    </row>
    <row r="2500" spans="1:9">
      <c r="A2500" s="89">
        <f t="shared" si="389"/>
        <v>2487</v>
      </c>
      <c r="B2500" s="185" t="str">
        <f t="shared" si="383"/>
        <v/>
      </c>
      <c r="C2500" s="90" t="str">
        <f t="shared" si="384"/>
        <v/>
      </c>
      <c r="D2500" s="89" t="str">
        <f t="shared" si="385"/>
        <v/>
      </c>
      <c r="E2500" s="91" t="str">
        <f t="shared" si="386"/>
        <v/>
      </c>
      <c r="F2500" s="92" t="str">
        <f t="shared" si="387"/>
        <v/>
      </c>
      <c r="G2500" s="212" t="str">
        <f t="shared" si="388"/>
        <v/>
      </c>
      <c r="H2500" s="92">
        <f>IF(OR(ERR=FALSE,AND(F2500="",G2500="")),0,IF($C$12="D",$H$13+SUM($F$14:F2500)-SUM($G$14:G2500),$H$13-SUM($F$14:F2500)+SUM($G$14:G2500)))</f>
        <v>0</v>
      </c>
      <c r="I2500" s="7"/>
    </row>
    <row r="2501" spans="1:9">
      <c r="A2501" s="89">
        <f t="shared" si="389"/>
        <v>2488</v>
      </c>
      <c r="B2501" s="185" t="str">
        <f t="shared" si="383"/>
        <v/>
      </c>
      <c r="C2501" s="90" t="str">
        <f t="shared" si="384"/>
        <v/>
      </c>
      <c r="D2501" s="89" t="str">
        <f t="shared" si="385"/>
        <v/>
      </c>
      <c r="E2501" s="91" t="str">
        <f t="shared" si="386"/>
        <v/>
      </c>
      <c r="F2501" s="92" t="str">
        <f t="shared" si="387"/>
        <v/>
      </c>
      <c r="G2501" s="212" t="str">
        <f t="shared" si="388"/>
        <v/>
      </c>
      <c r="H2501" s="92">
        <f>IF(OR(ERR=FALSE,AND(F2501="",G2501="")),0,IF($C$12="D",$H$13+SUM($F$14:F2501)-SUM($G$14:G2501),$H$13-SUM($F$14:F2501)+SUM($G$14:G2501)))</f>
        <v>0</v>
      </c>
      <c r="I2501" s="7"/>
    </row>
    <row r="2502" spans="1:9">
      <c r="A2502" s="89">
        <f t="shared" si="389"/>
        <v>2489</v>
      </c>
      <c r="B2502" s="185" t="str">
        <f t="shared" si="383"/>
        <v/>
      </c>
      <c r="C2502" s="90" t="str">
        <f t="shared" si="384"/>
        <v/>
      </c>
      <c r="D2502" s="89" t="str">
        <f t="shared" si="385"/>
        <v/>
      </c>
      <c r="E2502" s="91" t="str">
        <f t="shared" si="386"/>
        <v/>
      </c>
      <c r="F2502" s="92" t="str">
        <f t="shared" si="387"/>
        <v/>
      </c>
      <c r="G2502" s="212" t="str">
        <f t="shared" si="388"/>
        <v/>
      </c>
      <c r="H2502" s="92">
        <f>IF(OR(ERR=FALSE,AND(F2502="",G2502="")),0,IF($C$12="D",$H$13+SUM($F$14:F2502)-SUM($G$14:G2502),$H$13-SUM($F$14:F2502)+SUM($G$14:G2502)))</f>
        <v>0</v>
      </c>
      <c r="I2502" s="7"/>
    </row>
    <row r="2503" spans="1:9">
      <c r="A2503" s="89">
        <f t="shared" si="389"/>
        <v>2490</v>
      </c>
      <c r="B2503" s="185" t="str">
        <f t="shared" si="383"/>
        <v/>
      </c>
      <c r="C2503" s="90" t="str">
        <f t="shared" si="384"/>
        <v/>
      </c>
      <c r="D2503" s="89" t="str">
        <f t="shared" si="385"/>
        <v/>
      </c>
      <c r="E2503" s="91" t="str">
        <f t="shared" si="386"/>
        <v/>
      </c>
      <c r="F2503" s="92" t="str">
        <f t="shared" si="387"/>
        <v/>
      </c>
      <c r="G2503" s="212" t="str">
        <f t="shared" si="388"/>
        <v/>
      </c>
      <c r="H2503" s="92">
        <f>IF(OR(ERR=FALSE,AND(F2503="",G2503="")),0,IF($C$12="D",$H$13+SUM($F$14:F2503)-SUM($G$14:G2503),$H$13-SUM($F$14:F2503)+SUM($G$14:G2503)))</f>
        <v>0</v>
      </c>
      <c r="I2503" s="7"/>
    </row>
    <row r="2504" spans="1:9">
      <c r="A2504" s="89">
        <f t="shared" si="389"/>
        <v>2491</v>
      </c>
      <c r="B2504" s="185" t="str">
        <f t="shared" si="383"/>
        <v/>
      </c>
      <c r="C2504" s="90" t="str">
        <f t="shared" si="384"/>
        <v/>
      </c>
      <c r="D2504" s="89" t="str">
        <f t="shared" si="385"/>
        <v/>
      </c>
      <c r="E2504" s="91" t="str">
        <f t="shared" si="386"/>
        <v/>
      </c>
      <c r="F2504" s="92" t="str">
        <f t="shared" si="387"/>
        <v/>
      </c>
      <c r="G2504" s="212" t="str">
        <f t="shared" si="388"/>
        <v/>
      </c>
      <c r="H2504" s="92">
        <f>IF(OR(ERR=FALSE,AND(F2504="",G2504="")),0,IF($C$12="D",$H$13+SUM($F$14:F2504)-SUM($G$14:G2504),$H$13-SUM($F$14:F2504)+SUM($G$14:G2504)))</f>
        <v>0</v>
      </c>
      <c r="I2504" s="7"/>
    </row>
    <row r="2505" spans="1:9">
      <c r="A2505" s="89">
        <f t="shared" si="389"/>
        <v>2492</v>
      </c>
      <c r="B2505" s="185" t="str">
        <f t="shared" si="383"/>
        <v/>
      </c>
      <c r="C2505" s="90" t="str">
        <f t="shared" si="384"/>
        <v/>
      </c>
      <c r="D2505" s="89" t="str">
        <f t="shared" si="385"/>
        <v/>
      </c>
      <c r="E2505" s="91" t="str">
        <f t="shared" si="386"/>
        <v/>
      </c>
      <c r="F2505" s="92" t="str">
        <f t="shared" si="387"/>
        <v/>
      </c>
      <c r="G2505" s="212" t="str">
        <f t="shared" si="388"/>
        <v/>
      </c>
      <c r="H2505" s="92">
        <f>IF(OR(ERR=FALSE,AND(F2505="",G2505="")),0,IF($C$12="D",$H$13+SUM($F$14:F2505)-SUM($G$14:G2505),$H$13-SUM($F$14:F2505)+SUM($G$14:G2505)))</f>
        <v>0</v>
      </c>
      <c r="I2505" s="7"/>
    </row>
    <row r="2506" spans="1:9">
      <c r="A2506" s="89">
        <f t="shared" si="389"/>
        <v>2493</v>
      </c>
      <c r="B2506" s="185" t="str">
        <f t="shared" si="383"/>
        <v/>
      </c>
      <c r="C2506" s="90" t="str">
        <f t="shared" si="384"/>
        <v/>
      </c>
      <c r="D2506" s="89" t="str">
        <f t="shared" si="385"/>
        <v/>
      </c>
      <c r="E2506" s="91" t="str">
        <f t="shared" si="386"/>
        <v/>
      </c>
      <c r="F2506" s="92" t="str">
        <f t="shared" si="387"/>
        <v/>
      </c>
      <c r="G2506" s="212" t="str">
        <f t="shared" si="388"/>
        <v/>
      </c>
      <c r="H2506" s="92">
        <f>IF(OR(ERR=FALSE,AND(F2506="",G2506="")),0,IF($C$12="D",$H$13+SUM($F$14:F2506)-SUM($G$14:G2506),$H$13-SUM($F$14:F2506)+SUM($G$14:G2506)))</f>
        <v>0</v>
      </c>
      <c r="I2506" s="7"/>
    </row>
    <row r="2507" spans="1:9">
      <c r="A2507" s="89">
        <f t="shared" si="389"/>
        <v>2494</v>
      </c>
      <c r="B2507" s="185" t="str">
        <f t="shared" si="383"/>
        <v/>
      </c>
      <c r="C2507" s="90" t="str">
        <f t="shared" si="384"/>
        <v/>
      </c>
      <c r="D2507" s="89" t="str">
        <f t="shared" si="385"/>
        <v/>
      </c>
      <c r="E2507" s="91" t="str">
        <f t="shared" si="386"/>
        <v/>
      </c>
      <c r="F2507" s="92" t="str">
        <f t="shared" si="387"/>
        <v/>
      </c>
      <c r="G2507" s="212" t="str">
        <f t="shared" si="388"/>
        <v/>
      </c>
      <c r="H2507" s="92">
        <f>IF(OR(ERR=FALSE,AND(F2507="",G2507="")),0,IF($C$12="D",$H$13+SUM($F$14:F2507)-SUM($G$14:G2507),$H$13-SUM($F$14:F2507)+SUM($G$14:G2507)))</f>
        <v>0</v>
      </c>
      <c r="I2507" s="7"/>
    </row>
    <row r="2508" spans="1:9">
      <c r="A2508" s="89">
        <f t="shared" si="389"/>
        <v>2495</v>
      </c>
      <c r="B2508" s="185" t="str">
        <f t="shared" si="383"/>
        <v/>
      </c>
      <c r="C2508" s="90" t="str">
        <f t="shared" si="384"/>
        <v/>
      </c>
      <c r="D2508" s="89" t="str">
        <f t="shared" si="385"/>
        <v/>
      </c>
      <c r="E2508" s="91" t="str">
        <f t="shared" si="386"/>
        <v/>
      </c>
      <c r="F2508" s="92" t="str">
        <f t="shared" si="387"/>
        <v/>
      </c>
      <c r="G2508" s="212" t="str">
        <f t="shared" si="388"/>
        <v/>
      </c>
      <c r="H2508" s="92">
        <f>IF(OR(ERR=FALSE,AND(F2508="",G2508="")),0,IF($C$12="D",$H$13+SUM($F$14:F2508)-SUM($G$14:G2508),$H$13-SUM($F$14:F2508)+SUM($G$14:G2508)))</f>
        <v>0</v>
      </c>
      <c r="I2508" s="7"/>
    </row>
    <row r="2509" spans="1:9">
      <c r="A2509" s="89">
        <f t="shared" si="389"/>
        <v>2496</v>
      </c>
      <c r="B2509" s="185" t="str">
        <f t="shared" si="383"/>
        <v/>
      </c>
      <c r="C2509" s="90" t="str">
        <f t="shared" si="384"/>
        <v/>
      </c>
      <c r="D2509" s="89" t="str">
        <f t="shared" si="385"/>
        <v/>
      </c>
      <c r="E2509" s="91" t="str">
        <f t="shared" si="386"/>
        <v/>
      </c>
      <c r="F2509" s="92" t="str">
        <f t="shared" si="387"/>
        <v/>
      </c>
      <c r="G2509" s="212" t="str">
        <f t="shared" si="388"/>
        <v/>
      </c>
      <c r="H2509" s="92">
        <f>IF(OR(ERR=FALSE,AND(F2509="",G2509="")),0,IF($C$12="D",$H$13+SUM($F$14:F2509)-SUM($G$14:G2509),$H$13-SUM($F$14:F2509)+SUM($G$14:G2509)))</f>
        <v>0</v>
      </c>
      <c r="I2509" s="7"/>
    </row>
    <row r="2510" spans="1:9">
      <c r="A2510" s="89">
        <f t="shared" si="389"/>
        <v>2497</v>
      </c>
      <c r="B2510" s="185" t="str">
        <f t="shared" si="383"/>
        <v/>
      </c>
      <c r="C2510" s="90" t="str">
        <f t="shared" si="384"/>
        <v/>
      </c>
      <c r="D2510" s="89" t="str">
        <f t="shared" si="385"/>
        <v/>
      </c>
      <c r="E2510" s="91" t="str">
        <f t="shared" si="386"/>
        <v/>
      </c>
      <c r="F2510" s="92" t="str">
        <f t="shared" si="387"/>
        <v/>
      </c>
      <c r="G2510" s="212" t="str">
        <f t="shared" si="388"/>
        <v/>
      </c>
      <c r="H2510" s="92">
        <f>IF(OR(ERR=FALSE,AND(F2510="",G2510="")),0,IF($C$12="D",$H$13+SUM($F$14:F2510)-SUM($G$14:G2510),$H$13-SUM($F$14:F2510)+SUM($G$14:G2510)))</f>
        <v>0</v>
      </c>
      <c r="I2510" s="7"/>
    </row>
    <row r="2511" spans="1:9">
      <c r="A2511" s="89">
        <f t="shared" si="389"/>
        <v>2498</v>
      </c>
      <c r="B2511" s="185" t="str">
        <f t="shared" si="383"/>
        <v/>
      </c>
      <c r="C2511" s="90" t="str">
        <f t="shared" si="384"/>
        <v/>
      </c>
      <c r="D2511" s="89" t="str">
        <f t="shared" si="385"/>
        <v/>
      </c>
      <c r="E2511" s="91" t="str">
        <f t="shared" si="386"/>
        <v/>
      </c>
      <c r="F2511" s="92" t="str">
        <f t="shared" si="387"/>
        <v/>
      </c>
      <c r="G2511" s="212" t="str">
        <f t="shared" si="388"/>
        <v/>
      </c>
      <c r="H2511" s="92">
        <f>IF(OR(ERR=FALSE,AND(F2511="",G2511="")),0,IF($C$12="D",$H$13+SUM($F$14:F2511)-SUM($G$14:G2511),$H$13-SUM($F$14:F2511)+SUM($G$14:G2511)))</f>
        <v>0</v>
      </c>
      <c r="I2511" s="7"/>
    </row>
    <row r="2512" spans="1:9">
      <c r="A2512" s="89">
        <f t="shared" si="389"/>
        <v>2499</v>
      </c>
      <c r="B2512" s="185" t="str">
        <f t="shared" si="383"/>
        <v/>
      </c>
      <c r="C2512" s="90" t="str">
        <f t="shared" si="384"/>
        <v/>
      </c>
      <c r="D2512" s="89" t="str">
        <f t="shared" si="385"/>
        <v/>
      </c>
      <c r="E2512" s="91" t="str">
        <f t="shared" si="386"/>
        <v/>
      </c>
      <c r="F2512" s="92" t="str">
        <f t="shared" si="387"/>
        <v/>
      </c>
      <c r="G2512" s="212" t="str">
        <f t="shared" si="388"/>
        <v/>
      </c>
      <c r="H2512" s="92">
        <f>IF(OR(ERR=FALSE,AND(F2512="",G2512="")),0,IF($C$12="D",$H$13+SUM($F$14:F2512)-SUM($G$14:G2512),$H$13-SUM($F$14:F2512)+SUM($G$14:G2512)))</f>
        <v>0</v>
      </c>
      <c r="I2512" s="7"/>
    </row>
    <row r="2513" spans="1:9">
      <c r="A2513" s="89">
        <f t="shared" si="389"/>
        <v>2500</v>
      </c>
      <c r="B2513" s="185" t="str">
        <f t="shared" si="383"/>
        <v/>
      </c>
      <c r="C2513" s="90" t="str">
        <f t="shared" si="384"/>
        <v/>
      </c>
      <c r="D2513" s="89" t="str">
        <f t="shared" si="385"/>
        <v/>
      </c>
      <c r="E2513" s="91" t="str">
        <f t="shared" si="386"/>
        <v/>
      </c>
      <c r="F2513" s="92" t="str">
        <f t="shared" si="387"/>
        <v/>
      </c>
      <c r="G2513" s="212" t="str">
        <f t="shared" si="388"/>
        <v/>
      </c>
      <c r="H2513" s="92">
        <f>IF(OR(ERR=FALSE,AND(F2513="",G2513="")),0,IF($C$12="D",$H$13+SUM($F$14:F2513)-SUM($G$14:G2513),$H$13-SUM($F$14:F2513)+SUM($G$14:G2513)))</f>
        <v>0</v>
      </c>
      <c r="I2513" s="7"/>
    </row>
    <row r="2514" spans="1:9">
      <c r="A2514" s="89">
        <f t="shared" si="389"/>
        <v>2501</v>
      </c>
      <c r="B2514" s="185" t="str">
        <f t="shared" si="383"/>
        <v/>
      </c>
      <c r="C2514" s="90" t="str">
        <f t="shared" si="384"/>
        <v/>
      </c>
      <c r="D2514" s="89" t="str">
        <f t="shared" si="385"/>
        <v/>
      </c>
      <c r="E2514" s="91" t="str">
        <f t="shared" si="386"/>
        <v/>
      </c>
      <c r="F2514" s="92" t="str">
        <f t="shared" si="387"/>
        <v/>
      </c>
      <c r="G2514" s="212" t="str">
        <f t="shared" si="388"/>
        <v/>
      </c>
      <c r="H2514" s="92">
        <f>IF(OR(ERR=FALSE,AND(F2514="",G2514="")),0,IF($C$12="D",$H$13+SUM($F$14:F2514)-SUM($G$14:G2514),$H$13-SUM($F$14:F2514)+SUM($G$14:G2514)))</f>
        <v>0</v>
      </c>
      <c r="I2514" s="7"/>
    </row>
    <row r="2515" spans="1:9">
      <c r="A2515" s="89">
        <f t="shared" si="389"/>
        <v>2502</v>
      </c>
      <c r="B2515" s="185" t="str">
        <f t="shared" si="383"/>
        <v/>
      </c>
      <c r="C2515" s="90" t="str">
        <f t="shared" si="384"/>
        <v/>
      </c>
      <c r="D2515" s="89" t="str">
        <f t="shared" si="385"/>
        <v/>
      </c>
      <c r="E2515" s="91" t="str">
        <f t="shared" si="386"/>
        <v/>
      </c>
      <c r="F2515" s="92" t="str">
        <f t="shared" si="387"/>
        <v/>
      </c>
      <c r="G2515" s="212" t="str">
        <f t="shared" si="388"/>
        <v/>
      </c>
      <c r="H2515" s="92">
        <f>IF(OR(ERR=FALSE,AND(F2515="",G2515="")),0,IF($C$12="D",$H$13+SUM($F$14:F2515)-SUM($G$14:G2515),$H$13-SUM($F$14:F2515)+SUM($G$14:G2515)))</f>
        <v>0</v>
      </c>
      <c r="I2515" s="7"/>
    </row>
    <row r="2516" spans="1:9">
      <c r="A2516" s="89">
        <f t="shared" si="389"/>
        <v>2503</v>
      </c>
      <c r="B2516" s="185" t="str">
        <f t="shared" si="383"/>
        <v/>
      </c>
      <c r="C2516" s="90" t="str">
        <f t="shared" si="384"/>
        <v/>
      </c>
      <c r="D2516" s="89" t="str">
        <f t="shared" si="385"/>
        <v/>
      </c>
      <c r="E2516" s="91" t="str">
        <f t="shared" si="386"/>
        <v/>
      </c>
      <c r="F2516" s="92" t="str">
        <f t="shared" si="387"/>
        <v/>
      </c>
      <c r="G2516" s="212" t="str">
        <f t="shared" si="388"/>
        <v/>
      </c>
      <c r="H2516" s="92">
        <f>IF(OR(ERR=FALSE,AND(F2516="",G2516="")),0,IF($C$12="D",$H$13+SUM($F$14:F2516)-SUM($G$14:G2516),$H$13-SUM($F$14:F2516)+SUM($G$14:G2516)))</f>
        <v>0</v>
      </c>
      <c r="I2516" s="7"/>
    </row>
    <row r="2517" spans="1:9">
      <c r="A2517" s="89">
        <f t="shared" si="389"/>
        <v>2504</v>
      </c>
      <c r="B2517" s="185" t="str">
        <f t="shared" si="383"/>
        <v/>
      </c>
      <c r="C2517" s="90" t="str">
        <f t="shared" si="384"/>
        <v/>
      </c>
      <c r="D2517" s="89" t="str">
        <f t="shared" si="385"/>
        <v/>
      </c>
      <c r="E2517" s="91" t="str">
        <f t="shared" si="386"/>
        <v/>
      </c>
      <c r="F2517" s="92" t="str">
        <f t="shared" si="387"/>
        <v/>
      </c>
      <c r="G2517" s="212" t="str">
        <f t="shared" si="388"/>
        <v/>
      </c>
      <c r="H2517" s="92">
        <f>IF(OR(ERR=FALSE,AND(F2517="",G2517="")),0,IF($C$12="D",$H$13+SUM($F$14:F2517)-SUM($G$14:G2517),$H$13-SUM($F$14:F2517)+SUM($G$14:G2517)))</f>
        <v>0</v>
      </c>
      <c r="I2517" s="7"/>
    </row>
    <row r="2518" spans="1:9">
      <c r="A2518" s="89">
        <f t="shared" si="389"/>
        <v>2505</v>
      </c>
      <c r="B2518" s="185" t="str">
        <f t="shared" ref="B2518:B2581" si="390">IF(ISERROR(VLOOKUP(A2518&amp;H$9,JU_AKUN,6,FALSE)=TRUE),"",VLOOKUP(A2518&amp;H$9,JU_AKUN,6,FALSE))</f>
        <v/>
      </c>
      <c r="C2518" s="90" t="str">
        <f t="shared" ref="C2518:C2581" si="391">IF(ISERROR(VLOOKUP(A2518&amp;H$9,JU_AKUN,7,FALSE)=TRUE),"",VLOOKUP(A2518&amp;H$9,JU_AKUN,7,FALSE))</f>
        <v/>
      </c>
      <c r="D2518" s="89" t="str">
        <f t="shared" ref="D2518:D2581" si="392">IF(ISERROR(VLOOKUP(A2518&amp;H$9,JU_AKUN,8,FALSE)=TRUE),"",VLOOKUP(A2518&amp;H$9,JU_AKUN,8,FALSE))</f>
        <v/>
      </c>
      <c r="E2518" s="91" t="str">
        <f t="shared" ref="E2518:E2581" si="393">IF(ISERROR(VLOOKUP(A2518&amp;H$9,JU_AKUN,9,FALSE)=TRUE),"",VLOOKUP(A2518&amp;H$9,JU_AKUN,9,FALSE))</f>
        <v/>
      </c>
      <c r="F2518" s="92" t="str">
        <f t="shared" ref="F2518:F2581" si="394">IF(ISERROR(VLOOKUP(A2518&amp;H$9,JU_AKUN,14,FALSE)=TRUE),"",VLOOKUP(A2518&amp;H$9,JU_AKUN,14,FALSE))</f>
        <v/>
      </c>
      <c r="G2518" s="212" t="str">
        <f t="shared" ref="G2518:G2581" si="395">IF(ISERROR(VLOOKUP(A2518&amp;H$9,JU_AKUN,15,FALSE)=TRUE),"",VLOOKUP(A2518&amp;H$9,JU_AKUN,15,FALSE))</f>
        <v/>
      </c>
      <c r="H2518" s="92">
        <f>IF(OR(ERR=FALSE,AND(F2518="",G2518="")),0,IF($C$12="D",$H$13+SUM($F$14:F2518)-SUM($G$14:G2518),$H$13-SUM($F$14:F2518)+SUM($G$14:G2518)))</f>
        <v>0</v>
      </c>
      <c r="I2518" s="7"/>
    </row>
    <row r="2519" spans="1:9">
      <c r="A2519" s="89">
        <f t="shared" si="389"/>
        <v>2506</v>
      </c>
      <c r="B2519" s="185" t="str">
        <f t="shared" si="390"/>
        <v/>
      </c>
      <c r="C2519" s="90" t="str">
        <f t="shared" si="391"/>
        <v/>
      </c>
      <c r="D2519" s="89" t="str">
        <f t="shared" si="392"/>
        <v/>
      </c>
      <c r="E2519" s="91" t="str">
        <f t="shared" si="393"/>
        <v/>
      </c>
      <c r="F2519" s="92" t="str">
        <f t="shared" si="394"/>
        <v/>
      </c>
      <c r="G2519" s="212" t="str">
        <f t="shared" si="395"/>
        <v/>
      </c>
      <c r="H2519" s="92">
        <f>IF(OR(ERR=FALSE,AND(F2519="",G2519="")),0,IF($C$12="D",$H$13+SUM($F$14:F2519)-SUM($G$14:G2519),$H$13-SUM($F$14:F2519)+SUM($G$14:G2519)))</f>
        <v>0</v>
      </c>
      <c r="I2519" s="7"/>
    </row>
    <row r="2520" spans="1:9">
      <c r="A2520" s="89">
        <f t="shared" si="389"/>
        <v>2507</v>
      </c>
      <c r="B2520" s="185" t="str">
        <f t="shared" si="390"/>
        <v/>
      </c>
      <c r="C2520" s="90" t="str">
        <f t="shared" si="391"/>
        <v/>
      </c>
      <c r="D2520" s="89" t="str">
        <f t="shared" si="392"/>
        <v/>
      </c>
      <c r="E2520" s="91" t="str">
        <f t="shared" si="393"/>
        <v/>
      </c>
      <c r="F2520" s="92" t="str">
        <f t="shared" si="394"/>
        <v/>
      </c>
      <c r="G2520" s="212" t="str">
        <f t="shared" si="395"/>
        <v/>
      </c>
      <c r="H2520" s="92">
        <f>IF(OR(ERR=FALSE,AND(F2520="",G2520="")),0,IF($C$12="D",$H$13+SUM($F$14:F2520)-SUM($G$14:G2520),$H$13-SUM($F$14:F2520)+SUM($G$14:G2520)))</f>
        <v>0</v>
      </c>
      <c r="I2520" s="7"/>
    </row>
    <row r="2521" spans="1:9">
      <c r="A2521" s="89">
        <f t="shared" si="389"/>
        <v>2508</v>
      </c>
      <c r="B2521" s="185" t="str">
        <f t="shared" si="390"/>
        <v/>
      </c>
      <c r="C2521" s="90" t="str">
        <f t="shared" si="391"/>
        <v/>
      </c>
      <c r="D2521" s="89" t="str">
        <f t="shared" si="392"/>
        <v/>
      </c>
      <c r="E2521" s="91" t="str">
        <f t="shared" si="393"/>
        <v/>
      </c>
      <c r="F2521" s="92" t="str">
        <f t="shared" si="394"/>
        <v/>
      </c>
      <c r="G2521" s="212" t="str">
        <f t="shared" si="395"/>
        <v/>
      </c>
      <c r="H2521" s="92">
        <f>IF(OR(ERR=FALSE,AND(F2521="",G2521="")),0,IF($C$12="D",$H$13+SUM($F$14:F2521)-SUM($G$14:G2521),$H$13-SUM($F$14:F2521)+SUM($G$14:G2521)))</f>
        <v>0</v>
      </c>
      <c r="I2521" s="7"/>
    </row>
    <row r="2522" spans="1:9">
      <c r="A2522" s="89">
        <f t="shared" si="389"/>
        <v>2509</v>
      </c>
      <c r="B2522" s="185" t="str">
        <f t="shared" si="390"/>
        <v/>
      </c>
      <c r="C2522" s="90" t="str">
        <f t="shared" si="391"/>
        <v/>
      </c>
      <c r="D2522" s="89" t="str">
        <f t="shared" si="392"/>
        <v/>
      </c>
      <c r="E2522" s="91" t="str">
        <f t="shared" si="393"/>
        <v/>
      </c>
      <c r="F2522" s="92" t="str">
        <f t="shared" si="394"/>
        <v/>
      </c>
      <c r="G2522" s="212" t="str">
        <f t="shared" si="395"/>
        <v/>
      </c>
      <c r="H2522" s="92">
        <f>IF(OR(ERR=FALSE,AND(F2522="",G2522="")),0,IF($C$12="D",$H$13+SUM($F$14:F2522)-SUM($G$14:G2522),$H$13-SUM($F$14:F2522)+SUM($G$14:G2522)))</f>
        <v>0</v>
      </c>
      <c r="I2522" s="7"/>
    </row>
    <row r="2523" spans="1:9">
      <c r="A2523" s="89">
        <f t="shared" si="389"/>
        <v>2510</v>
      </c>
      <c r="B2523" s="185" t="str">
        <f t="shared" si="390"/>
        <v/>
      </c>
      <c r="C2523" s="90" t="str">
        <f t="shared" si="391"/>
        <v/>
      </c>
      <c r="D2523" s="89" t="str">
        <f t="shared" si="392"/>
        <v/>
      </c>
      <c r="E2523" s="91" t="str">
        <f t="shared" si="393"/>
        <v/>
      </c>
      <c r="F2523" s="92" t="str">
        <f t="shared" si="394"/>
        <v/>
      </c>
      <c r="G2523" s="212" t="str">
        <f t="shared" si="395"/>
        <v/>
      </c>
      <c r="H2523" s="92">
        <f>IF(OR(ERR=FALSE,AND(F2523="",G2523="")),0,IF($C$12="D",$H$13+SUM($F$14:F2523)-SUM($G$14:G2523),$H$13-SUM($F$14:F2523)+SUM($G$14:G2523)))</f>
        <v>0</v>
      </c>
      <c r="I2523" s="7"/>
    </row>
    <row r="2524" spans="1:9">
      <c r="A2524" s="89">
        <f t="shared" si="389"/>
        <v>2511</v>
      </c>
      <c r="B2524" s="185" t="str">
        <f t="shared" si="390"/>
        <v/>
      </c>
      <c r="C2524" s="90" t="str">
        <f t="shared" si="391"/>
        <v/>
      </c>
      <c r="D2524" s="89" t="str">
        <f t="shared" si="392"/>
        <v/>
      </c>
      <c r="E2524" s="91" t="str">
        <f t="shared" si="393"/>
        <v/>
      </c>
      <c r="F2524" s="92" t="str">
        <f t="shared" si="394"/>
        <v/>
      </c>
      <c r="G2524" s="212" t="str">
        <f t="shared" si="395"/>
        <v/>
      </c>
      <c r="H2524" s="92">
        <f>IF(OR(ERR=FALSE,AND(F2524="",G2524="")),0,IF($C$12="D",$H$13+SUM($F$14:F2524)-SUM($G$14:G2524),$H$13-SUM($F$14:F2524)+SUM($G$14:G2524)))</f>
        <v>0</v>
      </c>
      <c r="I2524" s="7"/>
    </row>
    <row r="2525" spans="1:9">
      <c r="A2525" s="89">
        <f t="shared" si="389"/>
        <v>2512</v>
      </c>
      <c r="B2525" s="185" t="str">
        <f t="shared" si="390"/>
        <v/>
      </c>
      <c r="C2525" s="90" t="str">
        <f t="shared" si="391"/>
        <v/>
      </c>
      <c r="D2525" s="89" t="str">
        <f t="shared" si="392"/>
        <v/>
      </c>
      <c r="E2525" s="91" t="str">
        <f t="shared" si="393"/>
        <v/>
      </c>
      <c r="F2525" s="92" t="str">
        <f t="shared" si="394"/>
        <v/>
      </c>
      <c r="G2525" s="212" t="str">
        <f t="shared" si="395"/>
        <v/>
      </c>
      <c r="H2525" s="92">
        <f>IF(OR(ERR=FALSE,AND(F2525="",G2525="")),0,IF($C$12="D",$H$13+SUM($F$14:F2525)-SUM($G$14:G2525),$H$13-SUM($F$14:F2525)+SUM($G$14:G2525)))</f>
        <v>0</v>
      </c>
      <c r="I2525" s="7"/>
    </row>
    <row r="2526" spans="1:9">
      <c r="A2526" s="89">
        <f t="shared" si="389"/>
        <v>2513</v>
      </c>
      <c r="B2526" s="185" t="str">
        <f t="shared" si="390"/>
        <v/>
      </c>
      <c r="C2526" s="90" t="str">
        <f t="shared" si="391"/>
        <v/>
      </c>
      <c r="D2526" s="89" t="str">
        <f t="shared" si="392"/>
        <v/>
      </c>
      <c r="E2526" s="91" t="str">
        <f t="shared" si="393"/>
        <v/>
      </c>
      <c r="F2526" s="92" t="str">
        <f t="shared" si="394"/>
        <v/>
      </c>
      <c r="G2526" s="212" t="str">
        <f t="shared" si="395"/>
        <v/>
      </c>
      <c r="H2526" s="92">
        <f>IF(OR(ERR=FALSE,AND(F2526="",G2526="")),0,IF($C$12="D",$H$13+SUM($F$14:F2526)-SUM($G$14:G2526),$H$13-SUM($F$14:F2526)+SUM($G$14:G2526)))</f>
        <v>0</v>
      </c>
      <c r="I2526" s="7"/>
    </row>
    <row r="2527" spans="1:9">
      <c r="A2527" s="89">
        <f t="shared" si="389"/>
        <v>2514</v>
      </c>
      <c r="B2527" s="185" t="str">
        <f t="shared" si="390"/>
        <v/>
      </c>
      <c r="C2527" s="90" t="str">
        <f t="shared" si="391"/>
        <v/>
      </c>
      <c r="D2527" s="89" t="str">
        <f t="shared" si="392"/>
        <v/>
      </c>
      <c r="E2527" s="91" t="str">
        <f t="shared" si="393"/>
        <v/>
      </c>
      <c r="F2527" s="92" t="str">
        <f t="shared" si="394"/>
        <v/>
      </c>
      <c r="G2527" s="212" t="str">
        <f t="shared" si="395"/>
        <v/>
      </c>
      <c r="H2527" s="92">
        <f>IF(OR(ERR=FALSE,AND(F2527="",G2527="")),0,IF($C$12="D",$H$13+SUM($F$14:F2527)-SUM($G$14:G2527),$H$13-SUM($F$14:F2527)+SUM($G$14:G2527)))</f>
        <v>0</v>
      </c>
      <c r="I2527" s="7"/>
    </row>
    <row r="2528" spans="1:9">
      <c r="A2528" s="89">
        <f t="shared" si="389"/>
        <v>2515</v>
      </c>
      <c r="B2528" s="185" t="str">
        <f t="shared" si="390"/>
        <v/>
      </c>
      <c r="C2528" s="90" t="str">
        <f t="shared" si="391"/>
        <v/>
      </c>
      <c r="D2528" s="89" t="str">
        <f t="shared" si="392"/>
        <v/>
      </c>
      <c r="E2528" s="91" t="str">
        <f t="shared" si="393"/>
        <v/>
      </c>
      <c r="F2528" s="92" t="str">
        <f t="shared" si="394"/>
        <v/>
      </c>
      <c r="G2528" s="212" t="str">
        <f t="shared" si="395"/>
        <v/>
      </c>
      <c r="H2528" s="92">
        <f>IF(OR(ERR=FALSE,AND(F2528="",G2528="")),0,IF($C$12="D",$H$13+SUM($F$14:F2528)-SUM($G$14:G2528),$H$13-SUM($F$14:F2528)+SUM($G$14:G2528)))</f>
        <v>0</v>
      </c>
      <c r="I2528" s="7"/>
    </row>
    <row r="2529" spans="1:9">
      <c r="A2529" s="89">
        <f t="shared" si="389"/>
        <v>2516</v>
      </c>
      <c r="B2529" s="185" t="str">
        <f t="shared" si="390"/>
        <v/>
      </c>
      <c r="C2529" s="90" t="str">
        <f t="shared" si="391"/>
        <v/>
      </c>
      <c r="D2529" s="89" t="str">
        <f t="shared" si="392"/>
        <v/>
      </c>
      <c r="E2529" s="91" t="str">
        <f t="shared" si="393"/>
        <v/>
      </c>
      <c r="F2529" s="92" t="str">
        <f t="shared" si="394"/>
        <v/>
      </c>
      <c r="G2529" s="212" t="str">
        <f t="shared" si="395"/>
        <v/>
      </c>
      <c r="H2529" s="92">
        <f>IF(OR(ERR=FALSE,AND(F2529="",G2529="")),0,IF($C$12="D",$H$13+SUM($F$14:F2529)-SUM($G$14:G2529),$H$13-SUM($F$14:F2529)+SUM($G$14:G2529)))</f>
        <v>0</v>
      </c>
      <c r="I2529" s="7"/>
    </row>
    <row r="2530" spans="1:9">
      <c r="A2530" s="89">
        <f t="shared" si="389"/>
        <v>2517</v>
      </c>
      <c r="B2530" s="185" t="str">
        <f t="shared" si="390"/>
        <v/>
      </c>
      <c r="C2530" s="90" t="str">
        <f t="shared" si="391"/>
        <v/>
      </c>
      <c r="D2530" s="89" t="str">
        <f t="shared" si="392"/>
        <v/>
      </c>
      <c r="E2530" s="91" t="str">
        <f t="shared" si="393"/>
        <v/>
      </c>
      <c r="F2530" s="92" t="str">
        <f t="shared" si="394"/>
        <v/>
      </c>
      <c r="G2530" s="212" t="str">
        <f t="shared" si="395"/>
        <v/>
      </c>
      <c r="H2530" s="92">
        <f>IF(OR(ERR=FALSE,AND(F2530="",G2530="")),0,IF($C$12="D",$H$13+SUM($F$14:F2530)-SUM($G$14:G2530),$H$13-SUM($F$14:F2530)+SUM($G$14:G2530)))</f>
        <v>0</v>
      </c>
      <c r="I2530" s="7"/>
    </row>
    <row r="2531" spans="1:9">
      <c r="A2531" s="89">
        <f t="shared" si="389"/>
        <v>2518</v>
      </c>
      <c r="B2531" s="185" t="str">
        <f t="shared" si="390"/>
        <v/>
      </c>
      <c r="C2531" s="90" t="str">
        <f t="shared" si="391"/>
        <v/>
      </c>
      <c r="D2531" s="89" t="str">
        <f t="shared" si="392"/>
        <v/>
      </c>
      <c r="E2531" s="91" t="str">
        <f t="shared" si="393"/>
        <v/>
      </c>
      <c r="F2531" s="92" t="str">
        <f t="shared" si="394"/>
        <v/>
      </c>
      <c r="G2531" s="212" t="str">
        <f t="shared" si="395"/>
        <v/>
      </c>
      <c r="H2531" s="92">
        <f>IF(OR(ERR=FALSE,AND(F2531="",G2531="")),0,IF($C$12="D",$H$13+SUM($F$14:F2531)-SUM($G$14:G2531),$H$13-SUM($F$14:F2531)+SUM($G$14:G2531)))</f>
        <v>0</v>
      </c>
      <c r="I2531" s="7"/>
    </row>
    <row r="2532" spans="1:9">
      <c r="A2532" s="89">
        <f t="shared" si="389"/>
        <v>2519</v>
      </c>
      <c r="B2532" s="185" t="str">
        <f t="shared" si="390"/>
        <v/>
      </c>
      <c r="C2532" s="90" t="str">
        <f t="shared" si="391"/>
        <v/>
      </c>
      <c r="D2532" s="89" t="str">
        <f t="shared" si="392"/>
        <v/>
      </c>
      <c r="E2532" s="91" t="str">
        <f t="shared" si="393"/>
        <v/>
      </c>
      <c r="F2532" s="92" t="str">
        <f t="shared" si="394"/>
        <v/>
      </c>
      <c r="G2532" s="212" t="str">
        <f t="shared" si="395"/>
        <v/>
      </c>
      <c r="H2532" s="92">
        <f>IF(OR(ERR=FALSE,AND(F2532="",G2532="")),0,IF($C$12="D",$H$13+SUM($F$14:F2532)-SUM($G$14:G2532),$H$13-SUM($F$14:F2532)+SUM($G$14:G2532)))</f>
        <v>0</v>
      </c>
      <c r="I2532" s="7"/>
    </row>
    <row r="2533" spans="1:9">
      <c r="A2533" s="89">
        <f t="shared" si="389"/>
        <v>2520</v>
      </c>
      <c r="B2533" s="185" t="str">
        <f t="shared" si="390"/>
        <v/>
      </c>
      <c r="C2533" s="90" t="str">
        <f t="shared" si="391"/>
        <v/>
      </c>
      <c r="D2533" s="89" t="str">
        <f t="shared" si="392"/>
        <v/>
      </c>
      <c r="E2533" s="91" t="str">
        <f t="shared" si="393"/>
        <v/>
      </c>
      <c r="F2533" s="92" t="str">
        <f t="shared" si="394"/>
        <v/>
      </c>
      <c r="G2533" s="212" t="str">
        <f t="shared" si="395"/>
        <v/>
      </c>
      <c r="H2533" s="92">
        <f>IF(OR(ERR=FALSE,AND(F2533="",G2533="")),0,IF($C$12="D",$H$13+SUM($F$14:F2533)-SUM($G$14:G2533),$H$13-SUM($F$14:F2533)+SUM($G$14:G2533)))</f>
        <v>0</v>
      </c>
      <c r="I2533" s="7"/>
    </row>
    <row r="2534" spans="1:9">
      <c r="A2534" s="89">
        <f t="shared" si="389"/>
        <v>2521</v>
      </c>
      <c r="B2534" s="185" t="str">
        <f t="shared" si="390"/>
        <v/>
      </c>
      <c r="C2534" s="90" t="str">
        <f t="shared" si="391"/>
        <v/>
      </c>
      <c r="D2534" s="89" t="str">
        <f t="shared" si="392"/>
        <v/>
      </c>
      <c r="E2534" s="91" t="str">
        <f t="shared" si="393"/>
        <v/>
      </c>
      <c r="F2534" s="92" t="str">
        <f t="shared" si="394"/>
        <v/>
      </c>
      <c r="G2534" s="212" t="str">
        <f t="shared" si="395"/>
        <v/>
      </c>
      <c r="H2534" s="92">
        <f>IF(OR(ERR=FALSE,AND(F2534="",G2534="")),0,IF($C$12="D",$H$13+SUM($F$14:F2534)-SUM($G$14:G2534),$H$13-SUM($F$14:F2534)+SUM($G$14:G2534)))</f>
        <v>0</v>
      </c>
      <c r="I2534" s="7"/>
    </row>
    <row r="2535" spans="1:9">
      <c r="A2535" s="89">
        <f t="shared" si="389"/>
        <v>2522</v>
      </c>
      <c r="B2535" s="185" t="str">
        <f t="shared" si="390"/>
        <v/>
      </c>
      <c r="C2535" s="90" t="str">
        <f t="shared" si="391"/>
        <v/>
      </c>
      <c r="D2535" s="89" t="str">
        <f t="shared" si="392"/>
        <v/>
      </c>
      <c r="E2535" s="91" t="str">
        <f t="shared" si="393"/>
        <v/>
      </c>
      <c r="F2535" s="92" t="str">
        <f t="shared" si="394"/>
        <v/>
      </c>
      <c r="G2535" s="212" t="str">
        <f t="shared" si="395"/>
        <v/>
      </c>
      <c r="H2535" s="92">
        <f>IF(OR(ERR=FALSE,AND(F2535="",G2535="")),0,IF($C$12="D",$H$13+SUM($F$14:F2535)-SUM($G$14:G2535),$H$13-SUM($F$14:F2535)+SUM($G$14:G2535)))</f>
        <v>0</v>
      </c>
      <c r="I2535" s="7"/>
    </row>
    <row r="2536" spans="1:9">
      <c r="A2536" s="89">
        <f t="shared" si="389"/>
        <v>2523</v>
      </c>
      <c r="B2536" s="185" t="str">
        <f t="shared" si="390"/>
        <v/>
      </c>
      <c r="C2536" s="90" t="str">
        <f t="shared" si="391"/>
        <v/>
      </c>
      <c r="D2536" s="89" t="str">
        <f t="shared" si="392"/>
        <v/>
      </c>
      <c r="E2536" s="91" t="str">
        <f t="shared" si="393"/>
        <v/>
      </c>
      <c r="F2536" s="92" t="str">
        <f t="shared" si="394"/>
        <v/>
      </c>
      <c r="G2536" s="212" t="str">
        <f t="shared" si="395"/>
        <v/>
      </c>
      <c r="H2536" s="92">
        <f>IF(OR(ERR=FALSE,AND(F2536="",G2536="")),0,IF($C$12="D",$H$13+SUM($F$14:F2536)-SUM($G$14:G2536),$H$13-SUM($F$14:F2536)+SUM($G$14:G2536)))</f>
        <v>0</v>
      </c>
      <c r="I2536" s="7"/>
    </row>
    <row r="2537" spans="1:9">
      <c r="A2537" s="89">
        <f t="shared" si="389"/>
        <v>2524</v>
      </c>
      <c r="B2537" s="185" t="str">
        <f t="shared" si="390"/>
        <v/>
      </c>
      <c r="C2537" s="90" t="str">
        <f t="shared" si="391"/>
        <v/>
      </c>
      <c r="D2537" s="89" t="str">
        <f t="shared" si="392"/>
        <v/>
      </c>
      <c r="E2537" s="91" t="str">
        <f t="shared" si="393"/>
        <v/>
      </c>
      <c r="F2537" s="92" t="str">
        <f t="shared" si="394"/>
        <v/>
      </c>
      <c r="G2537" s="212" t="str">
        <f t="shared" si="395"/>
        <v/>
      </c>
      <c r="H2537" s="92">
        <f>IF(OR(ERR=FALSE,AND(F2537="",G2537="")),0,IF($C$12="D",$H$13+SUM($F$14:F2537)-SUM($G$14:G2537),$H$13-SUM($F$14:F2537)+SUM($G$14:G2537)))</f>
        <v>0</v>
      </c>
      <c r="I2537" s="7"/>
    </row>
    <row r="2538" spans="1:9">
      <c r="A2538" s="89">
        <f t="shared" si="389"/>
        <v>2525</v>
      </c>
      <c r="B2538" s="185" t="str">
        <f t="shared" si="390"/>
        <v/>
      </c>
      <c r="C2538" s="90" t="str">
        <f t="shared" si="391"/>
        <v/>
      </c>
      <c r="D2538" s="89" t="str">
        <f t="shared" si="392"/>
        <v/>
      </c>
      <c r="E2538" s="91" t="str">
        <f t="shared" si="393"/>
        <v/>
      </c>
      <c r="F2538" s="92" t="str">
        <f t="shared" si="394"/>
        <v/>
      </c>
      <c r="G2538" s="212" t="str">
        <f t="shared" si="395"/>
        <v/>
      </c>
      <c r="H2538" s="92">
        <f>IF(OR(ERR=FALSE,AND(F2538="",G2538="")),0,IF($C$12="D",$H$13+SUM($F$14:F2538)-SUM($G$14:G2538),$H$13-SUM($F$14:F2538)+SUM($G$14:G2538)))</f>
        <v>0</v>
      </c>
      <c r="I2538" s="7"/>
    </row>
    <row r="2539" spans="1:9">
      <c r="A2539" s="89">
        <f t="shared" si="389"/>
        <v>2526</v>
      </c>
      <c r="B2539" s="185" t="str">
        <f t="shared" si="390"/>
        <v/>
      </c>
      <c r="C2539" s="90" t="str">
        <f t="shared" si="391"/>
        <v/>
      </c>
      <c r="D2539" s="89" t="str">
        <f t="shared" si="392"/>
        <v/>
      </c>
      <c r="E2539" s="91" t="str">
        <f t="shared" si="393"/>
        <v/>
      </c>
      <c r="F2539" s="92" t="str">
        <f t="shared" si="394"/>
        <v/>
      </c>
      <c r="G2539" s="212" t="str">
        <f t="shared" si="395"/>
        <v/>
      </c>
      <c r="H2539" s="92">
        <f>IF(OR(ERR=FALSE,AND(F2539="",G2539="")),0,IF($C$12="D",$H$13+SUM($F$14:F2539)-SUM($G$14:G2539),$H$13-SUM($F$14:F2539)+SUM($G$14:G2539)))</f>
        <v>0</v>
      </c>
      <c r="I2539" s="7"/>
    </row>
    <row r="2540" spans="1:9">
      <c r="A2540" s="89">
        <f t="shared" si="389"/>
        <v>2527</v>
      </c>
      <c r="B2540" s="185" t="str">
        <f t="shared" si="390"/>
        <v/>
      </c>
      <c r="C2540" s="90" t="str">
        <f t="shared" si="391"/>
        <v/>
      </c>
      <c r="D2540" s="89" t="str">
        <f t="shared" si="392"/>
        <v/>
      </c>
      <c r="E2540" s="91" t="str">
        <f t="shared" si="393"/>
        <v/>
      </c>
      <c r="F2540" s="92" t="str">
        <f t="shared" si="394"/>
        <v/>
      </c>
      <c r="G2540" s="212" t="str">
        <f t="shared" si="395"/>
        <v/>
      </c>
      <c r="H2540" s="92">
        <f>IF(OR(ERR=FALSE,AND(F2540="",G2540="")),0,IF($C$12="D",$H$13+SUM($F$14:F2540)-SUM($G$14:G2540),$H$13-SUM($F$14:F2540)+SUM($G$14:G2540)))</f>
        <v>0</v>
      </c>
      <c r="I2540" s="7"/>
    </row>
    <row r="2541" spans="1:9">
      <c r="A2541" s="89">
        <f t="shared" si="389"/>
        <v>2528</v>
      </c>
      <c r="B2541" s="185" t="str">
        <f t="shared" si="390"/>
        <v/>
      </c>
      <c r="C2541" s="90" t="str">
        <f t="shared" si="391"/>
        <v/>
      </c>
      <c r="D2541" s="89" t="str">
        <f t="shared" si="392"/>
        <v/>
      </c>
      <c r="E2541" s="91" t="str">
        <f t="shared" si="393"/>
        <v/>
      </c>
      <c r="F2541" s="92" t="str">
        <f t="shared" si="394"/>
        <v/>
      </c>
      <c r="G2541" s="212" t="str">
        <f t="shared" si="395"/>
        <v/>
      </c>
      <c r="H2541" s="92">
        <f>IF(OR(ERR=FALSE,AND(F2541="",G2541="")),0,IF($C$12="D",$H$13+SUM($F$14:F2541)-SUM($G$14:G2541),$H$13-SUM($F$14:F2541)+SUM($G$14:G2541)))</f>
        <v>0</v>
      </c>
      <c r="I2541" s="7"/>
    </row>
    <row r="2542" spans="1:9">
      <c r="A2542" s="89">
        <f t="shared" si="389"/>
        <v>2529</v>
      </c>
      <c r="B2542" s="185" t="str">
        <f t="shared" si="390"/>
        <v/>
      </c>
      <c r="C2542" s="90" t="str">
        <f t="shared" si="391"/>
        <v/>
      </c>
      <c r="D2542" s="89" t="str">
        <f t="shared" si="392"/>
        <v/>
      </c>
      <c r="E2542" s="91" t="str">
        <f t="shared" si="393"/>
        <v/>
      </c>
      <c r="F2542" s="92" t="str">
        <f t="shared" si="394"/>
        <v/>
      </c>
      <c r="G2542" s="212" t="str">
        <f t="shared" si="395"/>
        <v/>
      </c>
      <c r="H2542" s="92">
        <f>IF(OR(ERR=FALSE,AND(F2542="",G2542="")),0,IF($C$12="D",$H$13+SUM($F$14:F2542)-SUM($G$14:G2542),$H$13-SUM($F$14:F2542)+SUM($G$14:G2542)))</f>
        <v>0</v>
      </c>
      <c r="I2542" s="7"/>
    </row>
    <row r="2543" spans="1:9">
      <c r="A2543" s="89">
        <f t="shared" si="389"/>
        <v>2530</v>
      </c>
      <c r="B2543" s="185" t="str">
        <f t="shared" si="390"/>
        <v/>
      </c>
      <c r="C2543" s="90" t="str">
        <f t="shared" si="391"/>
        <v/>
      </c>
      <c r="D2543" s="89" t="str">
        <f t="shared" si="392"/>
        <v/>
      </c>
      <c r="E2543" s="91" t="str">
        <f t="shared" si="393"/>
        <v/>
      </c>
      <c r="F2543" s="92" t="str">
        <f t="shared" si="394"/>
        <v/>
      </c>
      <c r="G2543" s="212" t="str">
        <f t="shared" si="395"/>
        <v/>
      </c>
      <c r="H2543" s="92">
        <f>IF(OR(ERR=FALSE,AND(F2543="",G2543="")),0,IF($C$12="D",$H$13+SUM($F$14:F2543)-SUM($G$14:G2543),$H$13-SUM($F$14:F2543)+SUM($G$14:G2543)))</f>
        <v>0</v>
      </c>
      <c r="I2543" s="7"/>
    </row>
    <row r="2544" spans="1:9">
      <c r="A2544" s="89">
        <f t="shared" si="389"/>
        <v>2531</v>
      </c>
      <c r="B2544" s="185" t="str">
        <f t="shared" si="390"/>
        <v/>
      </c>
      <c r="C2544" s="90" t="str">
        <f t="shared" si="391"/>
        <v/>
      </c>
      <c r="D2544" s="89" t="str">
        <f t="shared" si="392"/>
        <v/>
      </c>
      <c r="E2544" s="91" t="str">
        <f t="shared" si="393"/>
        <v/>
      </c>
      <c r="F2544" s="92" t="str">
        <f t="shared" si="394"/>
        <v/>
      </c>
      <c r="G2544" s="212" t="str">
        <f t="shared" si="395"/>
        <v/>
      </c>
      <c r="H2544" s="92">
        <f>IF(OR(ERR=FALSE,AND(F2544="",G2544="")),0,IF($C$12="D",$H$13+SUM($F$14:F2544)-SUM($G$14:G2544),$H$13-SUM($F$14:F2544)+SUM($G$14:G2544)))</f>
        <v>0</v>
      </c>
      <c r="I2544" s="7"/>
    </row>
    <row r="2545" spans="1:9">
      <c r="A2545" s="89">
        <f t="shared" si="389"/>
        <v>2532</v>
      </c>
      <c r="B2545" s="185" t="str">
        <f t="shared" si="390"/>
        <v/>
      </c>
      <c r="C2545" s="90" t="str">
        <f t="shared" si="391"/>
        <v/>
      </c>
      <c r="D2545" s="89" t="str">
        <f t="shared" si="392"/>
        <v/>
      </c>
      <c r="E2545" s="91" t="str">
        <f t="shared" si="393"/>
        <v/>
      </c>
      <c r="F2545" s="92" t="str">
        <f t="shared" si="394"/>
        <v/>
      </c>
      <c r="G2545" s="212" t="str">
        <f t="shared" si="395"/>
        <v/>
      </c>
      <c r="H2545" s="92">
        <f>IF(OR(ERR=FALSE,AND(F2545="",G2545="")),0,IF($C$12="D",$H$13+SUM($F$14:F2545)-SUM($G$14:G2545),$H$13-SUM($F$14:F2545)+SUM($G$14:G2545)))</f>
        <v>0</v>
      </c>
      <c r="I2545" s="7"/>
    </row>
    <row r="2546" spans="1:9">
      <c r="A2546" s="89">
        <f t="shared" si="389"/>
        <v>2533</v>
      </c>
      <c r="B2546" s="185" t="str">
        <f t="shared" si="390"/>
        <v/>
      </c>
      <c r="C2546" s="90" t="str">
        <f t="shared" si="391"/>
        <v/>
      </c>
      <c r="D2546" s="89" t="str">
        <f t="shared" si="392"/>
        <v/>
      </c>
      <c r="E2546" s="91" t="str">
        <f t="shared" si="393"/>
        <v/>
      </c>
      <c r="F2546" s="92" t="str">
        <f t="shared" si="394"/>
        <v/>
      </c>
      <c r="G2546" s="212" t="str">
        <f t="shared" si="395"/>
        <v/>
      </c>
      <c r="H2546" s="92">
        <f>IF(OR(ERR=FALSE,AND(F2546="",G2546="")),0,IF($C$12="D",$H$13+SUM($F$14:F2546)-SUM($G$14:G2546),$H$13-SUM($F$14:F2546)+SUM($G$14:G2546)))</f>
        <v>0</v>
      </c>
      <c r="I2546" s="7"/>
    </row>
    <row r="2547" spans="1:9">
      <c r="A2547" s="89">
        <f t="shared" si="389"/>
        <v>2534</v>
      </c>
      <c r="B2547" s="185" t="str">
        <f t="shared" si="390"/>
        <v/>
      </c>
      <c r="C2547" s="90" t="str">
        <f t="shared" si="391"/>
        <v/>
      </c>
      <c r="D2547" s="89" t="str">
        <f t="shared" si="392"/>
        <v/>
      </c>
      <c r="E2547" s="91" t="str">
        <f t="shared" si="393"/>
        <v/>
      </c>
      <c r="F2547" s="92" t="str">
        <f t="shared" si="394"/>
        <v/>
      </c>
      <c r="G2547" s="212" t="str">
        <f t="shared" si="395"/>
        <v/>
      </c>
      <c r="H2547" s="92">
        <f>IF(OR(ERR=FALSE,AND(F2547="",G2547="")),0,IF($C$12="D",$H$13+SUM($F$14:F2547)-SUM($G$14:G2547),$H$13-SUM($F$14:F2547)+SUM($G$14:G2547)))</f>
        <v>0</v>
      </c>
      <c r="I2547" s="7"/>
    </row>
    <row r="2548" spans="1:9">
      <c r="A2548" s="89">
        <f t="shared" si="389"/>
        <v>2535</v>
      </c>
      <c r="B2548" s="185" t="str">
        <f t="shared" si="390"/>
        <v/>
      </c>
      <c r="C2548" s="90" t="str">
        <f t="shared" si="391"/>
        <v/>
      </c>
      <c r="D2548" s="89" t="str">
        <f t="shared" si="392"/>
        <v/>
      </c>
      <c r="E2548" s="91" t="str">
        <f t="shared" si="393"/>
        <v/>
      </c>
      <c r="F2548" s="92" t="str">
        <f t="shared" si="394"/>
        <v/>
      </c>
      <c r="G2548" s="212" t="str">
        <f t="shared" si="395"/>
        <v/>
      </c>
      <c r="H2548" s="92">
        <f>IF(OR(ERR=FALSE,AND(F2548="",G2548="")),0,IF($C$12="D",$H$13+SUM($F$14:F2548)-SUM($G$14:G2548),$H$13-SUM($F$14:F2548)+SUM($G$14:G2548)))</f>
        <v>0</v>
      </c>
      <c r="I2548" s="7"/>
    </row>
    <row r="2549" spans="1:9">
      <c r="A2549" s="89">
        <f t="shared" si="389"/>
        <v>2536</v>
      </c>
      <c r="B2549" s="185" t="str">
        <f t="shared" si="390"/>
        <v/>
      </c>
      <c r="C2549" s="90" t="str">
        <f t="shared" si="391"/>
        <v/>
      </c>
      <c r="D2549" s="89" t="str">
        <f t="shared" si="392"/>
        <v/>
      </c>
      <c r="E2549" s="91" t="str">
        <f t="shared" si="393"/>
        <v/>
      </c>
      <c r="F2549" s="92" t="str">
        <f t="shared" si="394"/>
        <v/>
      </c>
      <c r="G2549" s="212" t="str">
        <f t="shared" si="395"/>
        <v/>
      </c>
      <c r="H2549" s="92">
        <f>IF(OR(ERR=FALSE,AND(F2549="",G2549="")),0,IF($C$12="D",$H$13+SUM($F$14:F2549)-SUM($G$14:G2549),$H$13-SUM($F$14:F2549)+SUM($G$14:G2549)))</f>
        <v>0</v>
      </c>
      <c r="I2549" s="7"/>
    </row>
    <row r="2550" spans="1:9">
      <c r="A2550" s="89">
        <f t="shared" si="389"/>
        <v>2537</v>
      </c>
      <c r="B2550" s="185" t="str">
        <f t="shared" si="390"/>
        <v/>
      </c>
      <c r="C2550" s="90" t="str">
        <f t="shared" si="391"/>
        <v/>
      </c>
      <c r="D2550" s="89" t="str">
        <f t="shared" si="392"/>
        <v/>
      </c>
      <c r="E2550" s="91" t="str">
        <f t="shared" si="393"/>
        <v/>
      </c>
      <c r="F2550" s="92" t="str">
        <f t="shared" si="394"/>
        <v/>
      </c>
      <c r="G2550" s="212" t="str">
        <f t="shared" si="395"/>
        <v/>
      </c>
      <c r="H2550" s="92">
        <f>IF(OR(ERR=FALSE,AND(F2550="",G2550="")),0,IF($C$12="D",$H$13+SUM($F$14:F2550)-SUM($G$14:G2550),$H$13-SUM($F$14:F2550)+SUM($G$14:G2550)))</f>
        <v>0</v>
      </c>
      <c r="I2550" s="7"/>
    </row>
    <row r="2551" spans="1:9">
      <c r="A2551" s="89">
        <f t="shared" si="389"/>
        <v>2538</v>
      </c>
      <c r="B2551" s="185" t="str">
        <f t="shared" si="390"/>
        <v/>
      </c>
      <c r="C2551" s="90" t="str">
        <f t="shared" si="391"/>
        <v/>
      </c>
      <c r="D2551" s="89" t="str">
        <f t="shared" si="392"/>
        <v/>
      </c>
      <c r="E2551" s="91" t="str">
        <f t="shared" si="393"/>
        <v/>
      </c>
      <c r="F2551" s="92" t="str">
        <f t="shared" si="394"/>
        <v/>
      </c>
      <c r="G2551" s="212" t="str">
        <f t="shared" si="395"/>
        <v/>
      </c>
      <c r="H2551" s="92">
        <f>IF(OR(ERR=FALSE,AND(F2551="",G2551="")),0,IF($C$12="D",$H$13+SUM($F$14:F2551)-SUM($G$14:G2551),$H$13-SUM($F$14:F2551)+SUM($G$14:G2551)))</f>
        <v>0</v>
      </c>
      <c r="I2551" s="7"/>
    </row>
    <row r="2552" spans="1:9">
      <c r="A2552" s="89">
        <f t="shared" si="389"/>
        <v>2539</v>
      </c>
      <c r="B2552" s="185" t="str">
        <f t="shared" si="390"/>
        <v/>
      </c>
      <c r="C2552" s="90" t="str">
        <f t="shared" si="391"/>
        <v/>
      </c>
      <c r="D2552" s="89" t="str">
        <f t="shared" si="392"/>
        <v/>
      </c>
      <c r="E2552" s="91" t="str">
        <f t="shared" si="393"/>
        <v/>
      </c>
      <c r="F2552" s="92" t="str">
        <f t="shared" si="394"/>
        <v/>
      </c>
      <c r="G2552" s="212" t="str">
        <f t="shared" si="395"/>
        <v/>
      </c>
      <c r="H2552" s="92">
        <f>IF(OR(ERR=FALSE,AND(F2552="",G2552="")),0,IF($C$12="D",$H$13+SUM($F$14:F2552)-SUM($G$14:G2552),$H$13-SUM($F$14:F2552)+SUM($G$14:G2552)))</f>
        <v>0</v>
      </c>
      <c r="I2552" s="7"/>
    </row>
    <row r="2553" spans="1:9">
      <c r="A2553" s="89">
        <f t="shared" si="389"/>
        <v>2540</v>
      </c>
      <c r="B2553" s="185" t="str">
        <f t="shared" si="390"/>
        <v/>
      </c>
      <c r="C2553" s="90" t="str">
        <f t="shared" si="391"/>
        <v/>
      </c>
      <c r="D2553" s="89" t="str">
        <f t="shared" si="392"/>
        <v/>
      </c>
      <c r="E2553" s="91" t="str">
        <f t="shared" si="393"/>
        <v/>
      </c>
      <c r="F2553" s="92" t="str">
        <f t="shared" si="394"/>
        <v/>
      </c>
      <c r="G2553" s="212" t="str">
        <f t="shared" si="395"/>
        <v/>
      </c>
      <c r="H2553" s="92">
        <f>IF(OR(ERR=FALSE,AND(F2553="",G2553="")),0,IF($C$12="D",$H$13+SUM($F$14:F2553)-SUM($G$14:G2553),$H$13-SUM($F$14:F2553)+SUM($G$14:G2553)))</f>
        <v>0</v>
      </c>
      <c r="I2553" s="7"/>
    </row>
    <row r="2554" spans="1:9">
      <c r="A2554" s="89">
        <f t="shared" si="389"/>
        <v>2541</v>
      </c>
      <c r="B2554" s="185" t="str">
        <f t="shared" si="390"/>
        <v/>
      </c>
      <c r="C2554" s="90" t="str">
        <f t="shared" si="391"/>
        <v/>
      </c>
      <c r="D2554" s="89" t="str">
        <f t="shared" si="392"/>
        <v/>
      </c>
      <c r="E2554" s="91" t="str">
        <f t="shared" si="393"/>
        <v/>
      </c>
      <c r="F2554" s="92" t="str">
        <f t="shared" si="394"/>
        <v/>
      </c>
      <c r="G2554" s="212" t="str">
        <f t="shared" si="395"/>
        <v/>
      </c>
      <c r="H2554" s="92">
        <f>IF(OR(ERR=FALSE,AND(F2554="",G2554="")),0,IF($C$12="D",$H$13+SUM($F$14:F2554)-SUM($G$14:G2554),$H$13-SUM($F$14:F2554)+SUM($G$14:G2554)))</f>
        <v>0</v>
      </c>
      <c r="I2554" s="7"/>
    </row>
    <row r="2555" spans="1:9">
      <c r="A2555" s="89">
        <f t="shared" si="389"/>
        <v>2542</v>
      </c>
      <c r="B2555" s="185" t="str">
        <f t="shared" si="390"/>
        <v/>
      </c>
      <c r="C2555" s="90" t="str">
        <f t="shared" si="391"/>
        <v/>
      </c>
      <c r="D2555" s="89" t="str">
        <f t="shared" si="392"/>
        <v/>
      </c>
      <c r="E2555" s="91" t="str">
        <f t="shared" si="393"/>
        <v/>
      </c>
      <c r="F2555" s="92" t="str">
        <f t="shared" si="394"/>
        <v/>
      </c>
      <c r="G2555" s="212" t="str">
        <f t="shared" si="395"/>
        <v/>
      </c>
      <c r="H2555" s="92">
        <f>IF(OR(ERR=FALSE,AND(F2555="",G2555="")),0,IF($C$12="D",$H$13+SUM($F$14:F2555)-SUM($G$14:G2555),$H$13-SUM($F$14:F2555)+SUM($G$14:G2555)))</f>
        <v>0</v>
      </c>
      <c r="I2555" s="7"/>
    </row>
    <row r="2556" spans="1:9">
      <c r="A2556" s="89">
        <f t="shared" si="389"/>
        <v>2543</v>
      </c>
      <c r="B2556" s="185" t="str">
        <f t="shared" si="390"/>
        <v/>
      </c>
      <c r="C2556" s="90" t="str">
        <f t="shared" si="391"/>
        <v/>
      </c>
      <c r="D2556" s="89" t="str">
        <f t="shared" si="392"/>
        <v/>
      </c>
      <c r="E2556" s="91" t="str">
        <f t="shared" si="393"/>
        <v/>
      </c>
      <c r="F2556" s="92" t="str">
        <f t="shared" si="394"/>
        <v/>
      </c>
      <c r="G2556" s="212" t="str">
        <f t="shared" si="395"/>
        <v/>
      </c>
      <c r="H2556" s="92">
        <f>IF(OR(ERR=FALSE,AND(F2556="",G2556="")),0,IF($C$12="D",$H$13+SUM($F$14:F2556)-SUM($G$14:G2556),$H$13-SUM($F$14:F2556)+SUM($G$14:G2556)))</f>
        <v>0</v>
      </c>
      <c r="I2556" s="7"/>
    </row>
    <row r="2557" spans="1:9">
      <c r="A2557" s="89">
        <f t="shared" ref="A2557:A2620" si="396">A2556+1</f>
        <v>2544</v>
      </c>
      <c r="B2557" s="185" t="str">
        <f t="shared" si="390"/>
        <v/>
      </c>
      <c r="C2557" s="90" t="str">
        <f t="shared" si="391"/>
        <v/>
      </c>
      <c r="D2557" s="89" t="str">
        <f t="shared" si="392"/>
        <v/>
      </c>
      <c r="E2557" s="91" t="str">
        <f t="shared" si="393"/>
        <v/>
      </c>
      <c r="F2557" s="92" t="str">
        <f t="shared" si="394"/>
        <v/>
      </c>
      <c r="G2557" s="212" t="str">
        <f t="shared" si="395"/>
        <v/>
      </c>
      <c r="H2557" s="92">
        <f>IF(OR(ERR=FALSE,AND(F2557="",G2557="")),0,IF($C$12="D",$H$13+SUM($F$14:F2557)-SUM($G$14:G2557),$H$13-SUM($F$14:F2557)+SUM($G$14:G2557)))</f>
        <v>0</v>
      </c>
      <c r="I2557" s="7"/>
    </row>
    <row r="2558" spans="1:9">
      <c r="A2558" s="89">
        <f t="shared" si="396"/>
        <v>2545</v>
      </c>
      <c r="B2558" s="185" t="str">
        <f t="shared" si="390"/>
        <v/>
      </c>
      <c r="C2558" s="90" t="str">
        <f t="shared" si="391"/>
        <v/>
      </c>
      <c r="D2558" s="89" t="str">
        <f t="shared" si="392"/>
        <v/>
      </c>
      <c r="E2558" s="91" t="str">
        <f t="shared" si="393"/>
        <v/>
      </c>
      <c r="F2558" s="92" t="str">
        <f t="shared" si="394"/>
        <v/>
      </c>
      <c r="G2558" s="212" t="str">
        <f t="shared" si="395"/>
        <v/>
      </c>
      <c r="H2558" s="92">
        <f>IF(OR(ERR=FALSE,AND(F2558="",G2558="")),0,IF($C$12="D",$H$13+SUM($F$14:F2558)-SUM($G$14:G2558),$H$13-SUM($F$14:F2558)+SUM($G$14:G2558)))</f>
        <v>0</v>
      </c>
      <c r="I2558" s="7"/>
    </row>
    <row r="2559" spans="1:9">
      <c r="A2559" s="89">
        <f t="shared" si="396"/>
        <v>2546</v>
      </c>
      <c r="B2559" s="185" t="str">
        <f>IF(ISERROR(VLOOKUP(A2559&amp;H$9,JU_AKUN,6,FALSE)=TRUE),"",VLOOKUP(A2559&amp;H$9,JU_AKUN,6,FALSE))</f>
        <v/>
      </c>
      <c r="C2559" s="90" t="str">
        <f>IF(ISERROR(VLOOKUP(A2559&amp;H$9,JU_AKUN,7,FALSE)=TRUE),"",VLOOKUP(A2559&amp;H$9,JU_AKUN,7,FALSE))</f>
        <v/>
      </c>
      <c r="D2559" s="89" t="str">
        <f t="shared" si="392"/>
        <v/>
      </c>
      <c r="E2559" s="91" t="str">
        <f t="shared" si="393"/>
        <v/>
      </c>
      <c r="F2559" s="92" t="str">
        <f t="shared" si="394"/>
        <v/>
      </c>
      <c r="G2559" s="212" t="str">
        <f t="shared" si="395"/>
        <v/>
      </c>
      <c r="H2559" s="92">
        <f>IF(OR(ERR=FALSE,AND(F2559="",G2559="")),0,IF($C$12="D",$H$13+SUM($F$14:F2559)-SUM($G$14:G2559),$H$13-SUM($F$14:F2559)+SUM($G$14:G2559)))</f>
        <v>0</v>
      </c>
      <c r="I2559" s="7"/>
    </row>
    <row r="2560" spans="1:9">
      <c r="A2560" s="89">
        <f t="shared" si="396"/>
        <v>2547</v>
      </c>
      <c r="B2560" s="185" t="str">
        <f t="shared" si="390"/>
        <v/>
      </c>
      <c r="C2560" s="90" t="str">
        <f t="shared" si="391"/>
        <v/>
      </c>
      <c r="D2560" s="89" t="str">
        <f t="shared" si="392"/>
        <v/>
      </c>
      <c r="E2560" s="91" t="str">
        <f t="shared" si="393"/>
        <v/>
      </c>
      <c r="F2560" s="92" t="str">
        <f t="shared" si="394"/>
        <v/>
      </c>
      <c r="G2560" s="212" t="str">
        <f t="shared" si="395"/>
        <v/>
      </c>
      <c r="H2560" s="92">
        <f>IF(OR(ERR=FALSE,AND(F2560="",G2560="")),0,IF($C$12="D",$H$13+SUM($F$14:F2560)-SUM($G$14:G2560),$H$13-SUM($F$14:F2560)+SUM($G$14:G2560)))</f>
        <v>0</v>
      </c>
      <c r="I2560" s="7"/>
    </row>
    <row r="2561" spans="1:9">
      <c r="A2561" s="89">
        <f t="shared" si="396"/>
        <v>2548</v>
      </c>
      <c r="B2561" s="185" t="str">
        <f t="shared" si="390"/>
        <v/>
      </c>
      <c r="C2561" s="90" t="str">
        <f t="shared" si="391"/>
        <v/>
      </c>
      <c r="D2561" s="89" t="str">
        <f t="shared" si="392"/>
        <v/>
      </c>
      <c r="E2561" s="91" t="str">
        <f t="shared" si="393"/>
        <v/>
      </c>
      <c r="F2561" s="92" t="str">
        <f t="shared" si="394"/>
        <v/>
      </c>
      <c r="G2561" s="212" t="str">
        <f t="shared" si="395"/>
        <v/>
      </c>
      <c r="H2561" s="92">
        <f>IF(OR(ERR=FALSE,AND(F2561="",G2561="")),0,IF($C$12="D",$H$13+SUM($F$14:F2561)-SUM($G$14:G2561),$H$13-SUM($F$14:F2561)+SUM($G$14:G2561)))</f>
        <v>0</v>
      </c>
      <c r="I2561" s="7"/>
    </row>
    <row r="2562" spans="1:9">
      <c r="A2562" s="89">
        <f t="shared" si="396"/>
        <v>2549</v>
      </c>
      <c r="B2562" s="185" t="str">
        <f t="shared" si="390"/>
        <v/>
      </c>
      <c r="C2562" s="90" t="str">
        <f t="shared" si="391"/>
        <v/>
      </c>
      <c r="D2562" s="89" t="str">
        <f t="shared" si="392"/>
        <v/>
      </c>
      <c r="E2562" s="91" t="str">
        <f t="shared" si="393"/>
        <v/>
      </c>
      <c r="F2562" s="92" t="str">
        <f t="shared" si="394"/>
        <v/>
      </c>
      <c r="G2562" s="212" t="str">
        <f t="shared" si="395"/>
        <v/>
      </c>
      <c r="H2562" s="92">
        <f>IF(OR(ERR=FALSE,AND(F2562="",G2562="")),0,IF($C$12="D",$H$13+SUM($F$14:F2562)-SUM($G$14:G2562),$H$13-SUM($F$14:F2562)+SUM($G$14:G2562)))</f>
        <v>0</v>
      </c>
      <c r="I2562" s="7"/>
    </row>
    <row r="2563" spans="1:9">
      <c r="A2563" s="89">
        <f t="shared" si="396"/>
        <v>2550</v>
      </c>
      <c r="B2563" s="185" t="str">
        <f t="shared" si="390"/>
        <v/>
      </c>
      <c r="C2563" s="90" t="str">
        <f t="shared" si="391"/>
        <v/>
      </c>
      <c r="D2563" s="89" t="str">
        <f t="shared" si="392"/>
        <v/>
      </c>
      <c r="E2563" s="91" t="str">
        <f t="shared" si="393"/>
        <v/>
      </c>
      <c r="F2563" s="92" t="str">
        <f t="shared" si="394"/>
        <v/>
      </c>
      <c r="G2563" s="212" t="str">
        <f t="shared" si="395"/>
        <v/>
      </c>
      <c r="H2563" s="92">
        <f>IF(OR(ERR=FALSE,AND(F2563="",G2563="")),0,IF($C$12="D",$H$13+SUM($F$14:F2563)-SUM($G$14:G2563),$H$13-SUM($F$14:F2563)+SUM($G$14:G2563)))</f>
        <v>0</v>
      </c>
      <c r="I2563" s="7"/>
    </row>
    <row r="2564" spans="1:9">
      <c r="A2564" s="89">
        <f t="shared" si="396"/>
        <v>2551</v>
      </c>
      <c r="B2564" s="185" t="str">
        <f t="shared" si="390"/>
        <v/>
      </c>
      <c r="C2564" s="90" t="str">
        <f t="shared" si="391"/>
        <v/>
      </c>
      <c r="D2564" s="89" t="str">
        <f t="shared" si="392"/>
        <v/>
      </c>
      <c r="E2564" s="91" t="str">
        <f t="shared" si="393"/>
        <v/>
      </c>
      <c r="F2564" s="92" t="str">
        <f t="shared" si="394"/>
        <v/>
      </c>
      <c r="G2564" s="212" t="str">
        <f t="shared" si="395"/>
        <v/>
      </c>
      <c r="H2564" s="92">
        <f>IF(OR(ERR=FALSE,AND(F2564="",G2564="")),0,IF($C$12="D",$H$13+SUM($F$14:F2564)-SUM($G$14:G2564),$H$13-SUM($F$14:F2564)+SUM($G$14:G2564)))</f>
        <v>0</v>
      </c>
      <c r="I2564" s="7"/>
    </row>
    <row r="2565" spans="1:9">
      <c r="A2565" s="89">
        <f t="shared" si="396"/>
        <v>2552</v>
      </c>
      <c r="B2565" s="185" t="str">
        <f t="shared" si="390"/>
        <v/>
      </c>
      <c r="C2565" s="90" t="str">
        <f t="shared" si="391"/>
        <v/>
      </c>
      <c r="D2565" s="89" t="str">
        <f t="shared" si="392"/>
        <v/>
      </c>
      <c r="E2565" s="91" t="str">
        <f t="shared" si="393"/>
        <v/>
      </c>
      <c r="F2565" s="92" t="str">
        <f t="shared" si="394"/>
        <v/>
      </c>
      <c r="G2565" s="212" t="str">
        <f t="shared" si="395"/>
        <v/>
      </c>
      <c r="H2565" s="92">
        <f>IF(OR(ERR=FALSE,AND(F2565="",G2565="")),0,IF($C$12="D",$H$13+SUM($F$14:F2565)-SUM($G$14:G2565),$H$13-SUM($F$14:F2565)+SUM($G$14:G2565)))</f>
        <v>0</v>
      </c>
      <c r="I2565" s="7"/>
    </row>
    <row r="2566" spans="1:9">
      <c r="A2566" s="89">
        <f t="shared" si="396"/>
        <v>2553</v>
      </c>
      <c r="B2566" s="185" t="str">
        <f t="shared" si="390"/>
        <v/>
      </c>
      <c r="C2566" s="90" t="str">
        <f t="shared" si="391"/>
        <v/>
      </c>
      <c r="D2566" s="89" t="str">
        <f t="shared" si="392"/>
        <v/>
      </c>
      <c r="E2566" s="91" t="str">
        <f t="shared" si="393"/>
        <v/>
      </c>
      <c r="F2566" s="92" t="str">
        <f t="shared" si="394"/>
        <v/>
      </c>
      <c r="G2566" s="212" t="str">
        <f t="shared" si="395"/>
        <v/>
      </c>
      <c r="H2566" s="92">
        <f>IF(OR(ERR=FALSE,AND(F2566="",G2566="")),0,IF($C$12="D",$H$13+SUM($F$14:F2566)-SUM($G$14:G2566),$H$13-SUM($F$14:F2566)+SUM($G$14:G2566)))</f>
        <v>0</v>
      </c>
      <c r="I2566" s="7"/>
    </row>
    <row r="2567" spans="1:9">
      <c r="A2567" s="89">
        <f t="shared" si="396"/>
        <v>2554</v>
      </c>
      <c r="B2567" s="185" t="str">
        <f t="shared" si="390"/>
        <v/>
      </c>
      <c r="C2567" s="90" t="str">
        <f t="shared" si="391"/>
        <v/>
      </c>
      <c r="D2567" s="89" t="str">
        <f t="shared" si="392"/>
        <v/>
      </c>
      <c r="E2567" s="91" t="str">
        <f t="shared" si="393"/>
        <v/>
      </c>
      <c r="F2567" s="92" t="str">
        <f t="shared" si="394"/>
        <v/>
      </c>
      <c r="G2567" s="212" t="str">
        <f t="shared" si="395"/>
        <v/>
      </c>
      <c r="H2567" s="92">
        <f>IF(OR(ERR=FALSE,AND(F2567="",G2567="")),0,IF($C$12="D",$H$13+SUM($F$14:F2567)-SUM($G$14:G2567),$H$13-SUM($F$14:F2567)+SUM($G$14:G2567)))</f>
        <v>0</v>
      </c>
      <c r="I2567" s="7"/>
    </row>
    <row r="2568" spans="1:9">
      <c r="A2568" s="89">
        <f t="shared" si="396"/>
        <v>2555</v>
      </c>
      <c r="B2568" s="185" t="str">
        <f t="shared" si="390"/>
        <v/>
      </c>
      <c r="C2568" s="90" t="str">
        <f t="shared" si="391"/>
        <v/>
      </c>
      <c r="D2568" s="89" t="str">
        <f t="shared" si="392"/>
        <v/>
      </c>
      <c r="E2568" s="91" t="str">
        <f t="shared" si="393"/>
        <v/>
      </c>
      <c r="F2568" s="92" t="str">
        <f t="shared" si="394"/>
        <v/>
      </c>
      <c r="G2568" s="212" t="str">
        <f t="shared" si="395"/>
        <v/>
      </c>
      <c r="H2568" s="92">
        <f>IF(OR(ERR=FALSE,AND(F2568="",G2568="")),0,IF($C$12="D",$H$13+SUM($F$14:F2568)-SUM($G$14:G2568),$H$13-SUM($F$14:F2568)+SUM($G$14:G2568)))</f>
        <v>0</v>
      </c>
      <c r="I2568" s="7"/>
    </row>
    <row r="2569" spans="1:9">
      <c r="A2569" s="89">
        <f t="shared" si="396"/>
        <v>2556</v>
      </c>
      <c r="B2569" s="185" t="str">
        <f t="shared" si="390"/>
        <v/>
      </c>
      <c r="C2569" s="90" t="str">
        <f t="shared" si="391"/>
        <v/>
      </c>
      <c r="D2569" s="89" t="str">
        <f t="shared" si="392"/>
        <v/>
      </c>
      <c r="E2569" s="91" t="str">
        <f t="shared" si="393"/>
        <v/>
      </c>
      <c r="F2569" s="92" t="str">
        <f t="shared" si="394"/>
        <v/>
      </c>
      <c r="G2569" s="212" t="str">
        <f t="shared" si="395"/>
        <v/>
      </c>
      <c r="H2569" s="92">
        <f>IF(OR(ERR=FALSE,AND(F2569="",G2569="")),0,IF($C$12="D",$H$13+SUM($F$14:F2569)-SUM($G$14:G2569),$H$13-SUM($F$14:F2569)+SUM($G$14:G2569)))</f>
        <v>0</v>
      </c>
      <c r="I2569" s="7"/>
    </row>
    <row r="2570" spans="1:9">
      <c r="A2570" s="89">
        <f t="shared" si="396"/>
        <v>2557</v>
      </c>
      <c r="B2570" s="185" t="str">
        <f t="shared" si="390"/>
        <v/>
      </c>
      <c r="C2570" s="90" t="str">
        <f t="shared" si="391"/>
        <v/>
      </c>
      <c r="D2570" s="89" t="str">
        <f t="shared" si="392"/>
        <v/>
      </c>
      <c r="E2570" s="91" t="str">
        <f t="shared" si="393"/>
        <v/>
      </c>
      <c r="F2570" s="92" t="str">
        <f t="shared" si="394"/>
        <v/>
      </c>
      <c r="G2570" s="212" t="str">
        <f t="shared" si="395"/>
        <v/>
      </c>
      <c r="H2570" s="92">
        <f>IF(OR(ERR=FALSE,AND(F2570="",G2570="")),0,IF($C$12="D",$H$13+SUM($F$14:F2570)-SUM($G$14:G2570),$H$13-SUM($F$14:F2570)+SUM($G$14:G2570)))</f>
        <v>0</v>
      </c>
      <c r="I2570" s="7"/>
    </row>
    <row r="2571" spans="1:9">
      <c r="A2571" s="89">
        <f t="shared" si="396"/>
        <v>2558</v>
      </c>
      <c r="B2571" s="185" t="str">
        <f t="shared" si="390"/>
        <v/>
      </c>
      <c r="C2571" s="90" t="str">
        <f t="shared" si="391"/>
        <v/>
      </c>
      <c r="D2571" s="89" t="str">
        <f t="shared" si="392"/>
        <v/>
      </c>
      <c r="E2571" s="91" t="str">
        <f t="shared" si="393"/>
        <v/>
      </c>
      <c r="F2571" s="92" t="str">
        <f t="shared" si="394"/>
        <v/>
      </c>
      <c r="G2571" s="212" t="str">
        <f t="shared" si="395"/>
        <v/>
      </c>
      <c r="H2571" s="92">
        <f>IF(OR(ERR=FALSE,AND(F2571="",G2571="")),0,IF($C$12="D",$H$13+SUM($F$14:F2571)-SUM($G$14:G2571),$H$13-SUM($F$14:F2571)+SUM($G$14:G2571)))</f>
        <v>0</v>
      </c>
      <c r="I2571" s="7"/>
    </row>
    <row r="2572" spans="1:9">
      <c r="A2572" s="89">
        <f t="shared" si="396"/>
        <v>2559</v>
      </c>
      <c r="B2572" s="185" t="str">
        <f t="shared" si="390"/>
        <v/>
      </c>
      <c r="C2572" s="90" t="str">
        <f t="shared" si="391"/>
        <v/>
      </c>
      <c r="D2572" s="89" t="str">
        <f t="shared" si="392"/>
        <v/>
      </c>
      <c r="E2572" s="91" t="str">
        <f t="shared" si="393"/>
        <v/>
      </c>
      <c r="F2572" s="92" t="str">
        <f t="shared" si="394"/>
        <v/>
      </c>
      <c r="G2572" s="212" t="str">
        <f t="shared" si="395"/>
        <v/>
      </c>
      <c r="H2572" s="92">
        <f>IF(OR(ERR=FALSE,AND(F2572="",G2572="")),0,IF($C$12="D",$H$13+SUM($F$14:F2572)-SUM($G$14:G2572),$H$13-SUM($F$14:F2572)+SUM($G$14:G2572)))</f>
        <v>0</v>
      </c>
      <c r="I2572" s="7"/>
    </row>
    <row r="2573" spans="1:9">
      <c r="A2573" s="89">
        <f t="shared" si="396"/>
        <v>2560</v>
      </c>
      <c r="B2573" s="185" t="str">
        <f t="shared" si="390"/>
        <v/>
      </c>
      <c r="C2573" s="90" t="str">
        <f t="shared" si="391"/>
        <v/>
      </c>
      <c r="D2573" s="89" t="str">
        <f t="shared" si="392"/>
        <v/>
      </c>
      <c r="E2573" s="91" t="str">
        <f t="shared" si="393"/>
        <v/>
      </c>
      <c r="F2573" s="92" t="str">
        <f t="shared" si="394"/>
        <v/>
      </c>
      <c r="G2573" s="212" t="str">
        <f t="shared" si="395"/>
        <v/>
      </c>
      <c r="H2573" s="92">
        <f>IF(OR(ERR=FALSE,AND(F2573="",G2573="")),0,IF($C$12="D",$H$13+SUM($F$14:F2573)-SUM($G$14:G2573),$H$13-SUM($F$14:F2573)+SUM($G$14:G2573)))</f>
        <v>0</v>
      </c>
      <c r="I2573" s="7"/>
    </row>
    <row r="2574" spans="1:9">
      <c r="A2574" s="89">
        <f t="shared" si="396"/>
        <v>2561</v>
      </c>
      <c r="B2574" s="185" t="str">
        <f t="shared" si="390"/>
        <v/>
      </c>
      <c r="C2574" s="90" t="str">
        <f t="shared" si="391"/>
        <v/>
      </c>
      <c r="D2574" s="89" t="str">
        <f t="shared" si="392"/>
        <v/>
      </c>
      <c r="E2574" s="91" t="str">
        <f t="shared" si="393"/>
        <v/>
      </c>
      <c r="F2574" s="92" t="str">
        <f t="shared" si="394"/>
        <v/>
      </c>
      <c r="G2574" s="212" t="str">
        <f t="shared" si="395"/>
        <v/>
      </c>
      <c r="H2574" s="92">
        <f>IF(OR(ERR=FALSE,AND(F2574="",G2574="")),0,IF($C$12="D",$H$13+SUM($F$14:F2574)-SUM($G$14:G2574),$H$13-SUM($F$14:F2574)+SUM($G$14:G2574)))</f>
        <v>0</v>
      </c>
      <c r="I2574" s="7"/>
    </row>
    <row r="2575" spans="1:9">
      <c r="A2575" s="89">
        <f t="shared" si="396"/>
        <v>2562</v>
      </c>
      <c r="B2575" s="185" t="str">
        <f t="shared" si="390"/>
        <v/>
      </c>
      <c r="C2575" s="90" t="str">
        <f t="shared" si="391"/>
        <v/>
      </c>
      <c r="D2575" s="89" t="str">
        <f t="shared" si="392"/>
        <v/>
      </c>
      <c r="E2575" s="91" t="str">
        <f t="shared" si="393"/>
        <v/>
      </c>
      <c r="F2575" s="92" t="str">
        <f t="shared" si="394"/>
        <v/>
      </c>
      <c r="G2575" s="212" t="str">
        <f t="shared" si="395"/>
        <v/>
      </c>
      <c r="H2575" s="92">
        <f>IF(OR(ERR=FALSE,AND(F2575="",G2575="")),0,IF($C$12="D",$H$13+SUM($F$14:F2575)-SUM($G$14:G2575),$H$13-SUM($F$14:F2575)+SUM($G$14:G2575)))</f>
        <v>0</v>
      </c>
      <c r="I2575" s="7"/>
    </row>
    <row r="2576" spans="1:9">
      <c r="A2576" s="89">
        <f t="shared" si="396"/>
        <v>2563</v>
      </c>
      <c r="B2576" s="185" t="str">
        <f t="shared" si="390"/>
        <v/>
      </c>
      <c r="C2576" s="90" t="str">
        <f t="shared" si="391"/>
        <v/>
      </c>
      <c r="D2576" s="89" t="str">
        <f t="shared" si="392"/>
        <v/>
      </c>
      <c r="E2576" s="91" t="str">
        <f t="shared" si="393"/>
        <v/>
      </c>
      <c r="F2576" s="92" t="str">
        <f t="shared" si="394"/>
        <v/>
      </c>
      <c r="G2576" s="212" t="str">
        <f t="shared" si="395"/>
        <v/>
      </c>
      <c r="H2576" s="92">
        <f>IF(OR(ERR=FALSE,AND(F2576="",G2576="")),0,IF($C$12="D",$H$13+SUM($F$14:F2576)-SUM($G$14:G2576),$H$13-SUM($F$14:F2576)+SUM($G$14:G2576)))</f>
        <v>0</v>
      </c>
      <c r="I2576" s="7"/>
    </row>
    <row r="2577" spans="1:9">
      <c r="A2577" s="89">
        <f t="shared" si="396"/>
        <v>2564</v>
      </c>
      <c r="B2577" s="185" t="str">
        <f t="shared" si="390"/>
        <v/>
      </c>
      <c r="C2577" s="90" t="str">
        <f t="shared" si="391"/>
        <v/>
      </c>
      <c r="D2577" s="89" t="str">
        <f t="shared" si="392"/>
        <v/>
      </c>
      <c r="E2577" s="91" t="str">
        <f t="shared" si="393"/>
        <v/>
      </c>
      <c r="F2577" s="92" t="str">
        <f t="shared" si="394"/>
        <v/>
      </c>
      <c r="G2577" s="212" t="str">
        <f t="shared" si="395"/>
        <v/>
      </c>
      <c r="H2577" s="92">
        <f>IF(OR(ERR=FALSE,AND(F2577="",G2577="")),0,IF($C$12="D",$H$13+SUM($F$14:F2577)-SUM($G$14:G2577),$H$13-SUM($F$14:F2577)+SUM($G$14:G2577)))</f>
        <v>0</v>
      </c>
      <c r="I2577" s="7"/>
    </row>
    <row r="2578" spans="1:9">
      <c r="A2578" s="89">
        <f t="shared" si="396"/>
        <v>2565</v>
      </c>
      <c r="B2578" s="185" t="str">
        <f t="shared" si="390"/>
        <v/>
      </c>
      <c r="C2578" s="90" t="str">
        <f t="shared" si="391"/>
        <v/>
      </c>
      <c r="D2578" s="89" t="str">
        <f t="shared" si="392"/>
        <v/>
      </c>
      <c r="E2578" s="91" t="str">
        <f t="shared" si="393"/>
        <v/>
      </c>
      <c r="F2578" s="92" t="str">
        <f t="shared" si="394"/>
        <v/>
      </c>
      <c r="G2578" s="212" t="str">
        <f t="shared" si="395"/>
        <v/>
      </c>
      <c r="H2578" s="92">
        <f>IF(OR(ERR=FALSE,AND(F2578="",G2578="")),0,IF($C$12="D",$H$13+SUM($F$14:F2578)-SUM($G$14:G2578),$H$13-SUM($F$14:F2578)+SUM($G$14:G2578)))</f>
        <v>0</v>
      </c>
      <c r="I2578" s="7"/>
    </row>
    <row r="2579" spans="1:9">
      <c r="A2579" s="89">
        <f t="shared" si="396"/>
        <v>2566</v>
      </c>
      <c r="B2579" s="185" t="str">
        <f t="shared" si="390"/>
        <v/>
      </c>
      <c r="C2579" s="90" t="str">
        <f t="shared" si="391"/>
        <v/>
      </c>
      <c r="D2579" s="89" t="str">
        <f t="shared" si="392"/>
        <v/>
      </c>
      <c r="E2579" s="91" t="str">
        <f t="shared" si="393"/>
        <v/>
      </c>
      <c r="F2579" s="92" t="str">
        <f t="shared" si="394"/>
        <v/>
      </c>
      <c r="G2579" s="212" t="str">
        <f t="shared" si="395"/>
        <v/>
      </c>
      <c r="H2579" s="92">
        <f>IF(OR(ERR=FALSE,AND(F2579="",G2579="")),0,IF($C$12="D",$H$13+SUM($F$14:F2579)-SUM($G$14:G2579),$H$13-SUM($F$14:F2579)+SUM($G$14:G2579)))</f>
        <v>0</v>
      </c>
      <c r="I2579" s="7"/>
    </row>
    <row r="2580" spans="1:9">
      <c r="A2580" s="89">
        <f t="shared" si="396"/>
        <v>2567</v>
      </c>
      <c r="B2580" s="185" t="str">
        <f t="shared" si="390"/>
        <v/>
      </c>
      <c r="C2580" s="90" t="str">
        <f t="shared" si="391"/>
        <v/>
      </c>
      <c r="D2580" s="89" t="str">
        <f t="shared" si="392"/>
        <v/>
      </c>
      <c r="E2580" s="91" t="str">
        <f t="shared" si="393"/>
        <v/>
      </c>
      <c r="F2580" s="92" t="str">
        <f t="shared" si="394"/>
        <v/>
      </c>
      <c r="G2580" s="212" t="str">
        <f t="shared" si="395"/>
        <v/>
      </c>
      <c r="H2580" s="92">
        <f>IF(OR(ERR=FALSE,AND(F2580="",G2580="")),0,IF($C$12="D",$H$13+SUM($F$14:F2580)-SUM($G$14:G2580),$H$13-SUM($F$14:F2580)+SUM($G$14:G2580)))</f>
        <v>0</v>
      </c>
      <c r="I2580" s="7"/>
    </row>
    <row r="2581" spans="1:9">
      <c r="A2581" s="89">
        <f t="shared" si="396"/>
        <v>2568</v>
      </c>
      <c r="B2581" s="185" t="str">
        <f t="shared" si="390"/>
        <v/>
      </c>
      <c r="C2581" s="90" t="str">
        <f t="shared" si="391"/>
        <v/>
      </c>
      <c r="D2581" s="89" t="str">
        <f t="shared" si="392"/>
        <v/>
      </c>
      <c r="E2581" s="91" t="str">
        <f t="shared" si="393"/>
        <v/>
      </c>
      <c r="F2581" s="92" t="str">
        <f t="shared" si="394"/>
        <v/>
      </c>
      <c r="G2581" s="212" t="str">
        <f t="shared" si="395"/>
        <v/>
      </c>
      <c r="H2581" s="92">
        <f>IF(OR(ERR=FALSE,AND(F2581="",G2581="")),0,IF($C$12="D",$H$13+SUM($F$14:F2581)-SUM($G$14:G2581),$H$13-SUM($F$14:F2581)+SUM($G$14:G2581)))</f>
        <v>0</v>
      </c>
      <c r="I2581" s="7"/>
    </row>
    <row r="2582" spans="1:9">
      <c r="A2582" s="89">
        <f t="shared" si="396"/>
        <v>2569</v>
      </c>
      <c r="B2582" s="185" t="str">
        <f t="shared" ref="B2582:B2645" si="397">IF(ISERROR(VLOOKUP(A2582&amp;H$9,JU_AKUN,6,FALSE)=TRUE),"",VLOOKUP(A2582&amp;H$9,JU_AKUN,6,FALSE))</f>
        <v/>
      </c>
      <c r="C2582" s="90" t="str">
        <f t="shared" ref="C2582:C2645" si="398">IF(ISERROR(VLOOKUP(A2582&amp;H$9,JU_AKUN,7,FALSE)=TRUE),"",VLOOKUP(A2582&amp;H$9,JU_AKUN,7,FALSE))</f>
        <v/>
      </c>
      <c r="D2582" s="89" t="str">
        <f t="shared" ref="D2582:D2645" si="399">IF(ISERROR(VLOOKUP(A2582&amp;H$9,JU_AKUN,8,FALSE)=TRUE),"",VLOOKUP(A2582&amp;H$9,JU_AKUN,8,FALSE))</f>
        <v/>
      </c>
      <c r="E2582" s="91" t="str">
        <f t="shared" ref="E2582:E2645" si="400">IF(ISERROR(VLOOKUP(A2582&amp;H$9,JU_AKUN,9,FALSE)=TRUE),"",VLOOKUP(A2582&amp;H$9,JU_AKUN,9,FALSE))</f>
        <v/>
      </c>
      <c r="F2582" s="92" t="str">
        <f t="shared" ref="F2582:F2645" si="401">IF(ISERROR(VLOOKUP(A2582&amp;H$9,JU_AKUN,14,FALSE)=TRUE),"",VLOOKUP(A2582&amp;H$9,JU_AKUN,14,FALSE))</f>
        <v/>
      </c>
      <c r="G2582" s="212" t="str">
        <f t="shared" ref="G2582:G2645" si="402">IF(ISERROR(VLOOKUP(A2582&amp;H$9,JU_AKUN,15,FALSE)=TRUE),"",VLOOKUP(A2582&amp;H$9,JU_AKUN,15,FALSE))</f>
        <v/>
      </c>
      <c r="H2582" s="92">
        <f>IF(OR(ERR=FALSE,AND(F2582="",G2582="")),0,IF($C$12="D",$H$13+SUM($F$14:F2582)-SUM($G$14:G2582),$H$13-SUM($F$14:F2582)+SUM($G$14:G2582)))</f>
        <v>0</v>
      </c>
      <c r="I2582" s="7"/>
    </row>
    <row r="2583" spans="1:9">
      <c r="A2583" s="89">
        <f t="shared" si="396"/>
        <v>2570</v>
      </c>
      <c r="B2583" s="185" t="str">
        <f t="shared" si="397"/>
        <v/>
      </c>
      <c r="C2583" s="90" t="str">
        <f t="shared" si="398"/>
        <v/>
      </c>
      <c r="D2583" s="89" t="str">
        <f t="shared" si="399"/>
        <v/>
      </c>
      <c r="E2583" s="91" t="str">
        <f t="shared" si="400"/>
        <v/>
      </c>
      <c r="F2583" s="92" t="str">
        <f t="shared" si="401"/>
        <v/>
      </c>
      <c r="G2583" s="212" t="str">
        <f t="shared" si="402"/>
        <v/>
      </c>
      <c r="H2583" s="92">
        <f>IF(OR(ERR=FALSE,AND(F2583="",G2583="")),0,IF($C$12="D",$H$13+SUM($F$14:F2583)-SUM($G$14:G2583),$H$13-SUM($F$14:F2583)+SUM($G$14:G2583)))</f>
        <v>0</v>
      </c>
      <c r="I2583" s="7"/>
    </row>
    <row r="2584" spans="1:9">
      <c r="A2584" s="89">
        <f t="shared" si="396"/>
        <v>2571</v>
      </c>
      <c r="B2584" s="185" t="str">
        <f t="shared" si="397"/>
        <v/>
      </c>
      <c r="C2584" s="90" t="str">
        <f t="shared" si="398"/>
        <v/>
      </c>
      <c r="D2584" s="89" t="str">
        <f t="shared" si="399"/>
        <v/>
      </c>
      <c r="E2584" s="91" t="str">
        <f t="shared" si="400"/>
        <v/>
      </c>
      <c r="F2584" s="92" t="str">
        <f t="shared" si="401"/>
        <v/>
      </c>
      <c r="G2584" s="212" t="str">
        <f t="shared" si="402"/>
        <v/>
      </c>
      <c r="H2584" s="92">
        <f>IF(OR(ERR=FALSE,AND(F2584="",G2584="")),0,IF($C$12="D",$H$13+SUM($F$14:F2584)-SUM($G$14:G2584),$H$13-SUM($F$14:F2584)+SUM($G$14:G2584)))</f>
        <v>0</v>
      </c>
      <c r="I2584" s="7"/>
    </row>
    <row r="2585" spans="1:9">
      <c r="A2585" s="89">
        <f t="shared" si="396"/>
        <v>2572</v>
      </c>
      <c r="B2585" s="185" t="str">
        <f t="shared" si="397"/>
        <v/>
      </c>
      <c r="C2585" s="90" t="str">
        <f t="shared" si="398"/>
        <v/>
      </c>
      <c r="D2585" s="89" t="str">
        <f t="shared" si="399"/>
        <v/>
      </c>
      <c r="E2585" s="91" t="str">
        <f t="shared" si="400"/>
        <v/>
      </c>
      <c r="F2585" s="92" t="str">
        <f t="shared" si="401"/>
        <v/>
      </c>
      <c r="G2585" s="212" t="str">
        <f t="shared" si="402"/>
        <v/>
      </c>
      <c r="H2585" s="92">
        <f>IF(OR(ERR=FALSE,AND(F2585="",G2585="")),0,IF($C$12="D",$H$13+SUM($F$14:F2585)-SUM($G$14:G2585),$H$13-SUM($F$14:F2585)+SUM($G$14:G2585)))</f>
        <v>0</v>
      </c>
      <c r="I2585" s="7"/>
    </row>
    <row r="2586" spans="1:9">
      <c r="A2586" s="89">
        <f t="shared" si="396"/>
        <v>2573</v>
      </c>
      <c r="B2586" s="185" t="str">
        <f t="shared" si="397"/>
        <v/>
      </c>
      <c r="C2586" s="90" t="str">
        <f t="shared" si="398"/>
        <v/>
      </c>
      <c r="D2586" s="89" t="str">
        <f t="shared" si="399"/>
        <v/>
      </c>
      <c r="E2586" s="91" t="str">
        <f t="shared" si="400"/>
        <v/>
      </c>
      <c r="F2586" s="92" t="str">
        <f t="shared" si="401"/>
        <v/>
      </c>
      <c r="G2586" s="212" t="str">
        <f t="shared" si="402"/>
        <v/>
      </c>
      <c r="H2586" s="92">
        <f>IF(OR(ERR=FALSE,AND(F2586="",G2586="")),0,IF($C$12="D",$H$13+SUM($F$14:F2586)-SUM($G$14:G2586),$H$13-SUM($F$14:F2586)+SUM($G$14:G2586)))</f>
        <v>0</v>
      </c>
      <c r="I2586" s="7"/>
    </row>
    <row r="2587" spans="1:9">
      <c r="A2587" s="89">
        <f t="shared" si="396"/>
        <v>2574</v>
      </c>
      <c r="B2587" s="185" t="str">
        <f t="shared" si="397"/>
        <v/>
      </c>
      <c r="C2587" s="90" t="str">
        <f t="shared" si="398"/>
        <v/>
      </c>
      <c r="D2587" s="89" t="str">
        <f t="shared" si="399"/>
        <v/>
      </c>
      <c r="E2587" s="91" t="str">
        <f t="shared" si="400"/>
        <v/>
      </c>
      <c r="F2587" s="92" t="str">
        <f t="shared" si="401"/>
        <v/>
      </c>
      <c r="G2587" s="212" t="str">
        <f t="shared" si="402"/>
        <v/>
      </c>
      <c r="H2587" s="92">
        <f>IF(OR(ERR=FALSE,AND(F2587="",G2587="")),0,IF($C$12="D",$H$13+SUM($F$14:F2587)-SUM($G$14:G2587),$H$13-SUM($F$14:F2587)+SUM($G$14:G2587)))</f>
        <v>0</v>
      </c>
      <c r="I2587" s="7"/>
    </row>
    <row r="2588" spans="1:9">
      <c r="A2588" s="89">
        <f t="shared" si="396"/>
        <v>2575</v>
      </c>
      <c r="B2588" s="185" t="str">
        <f t="shared" si="397"/>
        <v/>
      </c>
      <c r="C2588" s="90" t="str">
        <f t="shared" si="398"/>
        <v/>
      </c>
      <c r="D2588" s="89" t="str">
        <f t="shared" si="399"/>
        <v/>
      </c>
      <c r="E2588" s="91" t="str">
        <f t="shared" si="400"/>
        <v/>
      </c>
      <c r="F2588" s="92" t="str">
        <f t="shared" si="401"/>
        <v/>
      </c>
      <c r="G2588" s="212" t="str">
        <f t="shared" si="402"/>
        <v/>
      </c>
      <c r="H2588" s="92">
        <f>IF(OR(ERR=FALSE,AND(F2588="",G2588="")),0,IF($C$12="D",$H$13+SUM($F$14:F2588)-SUM($G$14:G2588),$H$13-SUM($F$14:F2588)+SUM($G$14:G2588)))</f>
        <v>0</v>
      </c>
      <c r="I2588" s="7"/>
    </row>
    <row r="2589" spans="1:9">
      <c r="A2589" s="89">
        <f t="shared" si="396"/>
        <v>2576</v>
      </c>
      <c r="B2589" s="185" t="str">
        <f t="shared" si="397"/>
        <v/>
      </c>
      <c r="C2589" s="90" t="str">
        <f t="shared" si="398"/>
        <v/>
      </c>
      <c r="D2589" s="89" t="str">
        <f t="shared" si="399"/>
        <v/>
      </c>
      <c r="E2589" s="91" t="str">
        <f t="shared" si="400"/>
        <v/>
      </c>
      <c r="F2589" s="92" t="str">
        <f t="shared" si="401"/>
        <v/>
      </c>
      <c r="G2589" s="212" t="str">
        <f t="shared" si="402"/>
        <v/>
      </c>
      <c r="H2589" s="92">
        <f>IF(OR(ERR=FALSE,AND(F2589="",G2589="")),0,IF($C$12="D",$H$13+SUM($F$14:F2589)-SUM($G$14:G2589),$H$13-SUM($F$14:F2589)+SUM($G$14:G2589)))</f>
        <v>0</v>
      </c>
      <c r="I2589" s="7"/>
    </row>
    <row r="2590" spans="1:9">
      <c r="A2590" s="89">
        <f t="shared" si="396"/>
        <v>2577</v>
      </c>
      <c r="B2590" s="185" t="str">
        <f t="shared" si="397"/>
        <v/>
      </c>
      <c r="C2590" s="90" t="str">
        <f t="shared" si="398"/>
        <v/>
      </c>
      <c r="D2590" s="89" t="str">
        <f t="shared" si="399"/>
        <v/>
      </c>
      <c r="E2590" s="91" t="str">
        <f t="shared" si="400"/>
        <v/>
      </c>
      <c r="F2590" s="92" t="str">
        <f t="shared" si="401"/>
        <v/>
      </c>
      <c r="G2590" s="212" t="str">
        <f t="shared" si="402"/>
        <v/>
      </c>
      <c r="H2590" s="92">
        <f>IF(OR(ERR=FALSE,AND(F2590="",G2590="")),0,IF($C$12="D",$H$13+SUM($F$14:F2590)-SUM($G$14:G2590),$H$13-SUM($F$14:F2590)+SUM($G$14:G2590)))</f>
        <v>0</v>
      </c>
      <c r="I2590" s="7"/>
    </row>
    <row r="2591" spans="1:9">
      <c r="A2591" s="89">
        <f t="shared" si="396"/>
        <v>2578</v>
      </c>
      <c r="B2591" s="185" t="str">
        <f t="shared" si="397"/>
        <v/>
      </c>
      <c r="C2591" s="90" t="str">
        <f t="shared" si="398"/>
        <v/>
      </c>
      <c r="D2591" s="89" t="str">
        <f t="shared" si="399"/>
        <v/>
      </c>
      <c r="E2591" s="91" t="str">
        <f t="shared" si="400"/>
        <v/>
      </c>
      <c r="F2591" s="92" t="str">
        <f t="shared" si="401"/>
        <v/>
      </c>
      <c r="G2591" s="212" t="str">
        <f t="shared" si="402"/>
        <v/>
      </c>
      <c r="H2591" s="92">
        <f>IF(OR(ERR=FALSE,AND(F2591="",G2591="")),0,IF($C$12="D",$H$13+SUM($F$14:F2591)-SUM($G$14:G2591),$H$13-SUM($F$14:F2591)+SUM($G$14:G2591)))</f>
        <v>0</v>
      </c>
      <c r="I2591" s="7"/>
    </row>
    <row r="2592" spans="1:9">
      <c r="A2592" s="89">
        <f t="shared" si="396"/>
        <v>2579</v>
      </c>
      <c r="B2592" s="185" t="str">
        <f t="shared" si="397"/>
        <v/>
      </c>
      <c r="C2592" s="90" t="str">
        <f t="shared" si="398"/>
        <v/>
      </c>
      <c r="D2592" s="89" t="str">
        <f t="shared" si="399"/>
        <v/>
      </c>
      <c r="E2592" s="91" t="str">
        <f t="shared" si="400"/>
        <v/>
      </c>
      <c r="F2592" s="92" t="str">
        <f t="shared" si="401"/>
        <v/>
      </c>
      <c r="G2592" s="212" t="str">
        <f t="shared" si="402"/>
        <v/>
      </c>
      <c r="H2592" s="92">
        <f>IF(OR(ERR=FALSE,AND(F2592="",G2592="")),0,IF($C$12="D",$H$13+SUM($F$14:F2592)-SUM($G$14:G2592),$H$13-SUM($F$14:F2592)+SUM($G$14:G2592)))</f>
        <v>0</v>
      </c>
      <c r="I2592" s="7"/>
    </row>
    <row r="2593" spans="1:9">
      <c r="A2593" s="89">
        <f t="shared" si="396"/>
        <v>2580</v>
      </c>
      <c r="B2593" s="185" t="str">
        <f t="shared" si="397"/>
        <v/>
      </c>
      <c r="C2593" s="90" t="str">
        <f t="shared" si="398"/>
        <v/>
      </c>
      <c r="D2593" s="89" t="str">
        <f t="shared" si="399"/>
        <v/>
      </c>
      <c r="E2593" s="91" t="str">
        <f t="shared" si="400"/>
        <v/>
      </c>
      <c r="F2593" s="92" t="str">
        <f t="shared" si="401"/>
        <v/>
      </c>
      <c r="G2593" s="212" t="str">
        <f t="shared" si="402"/>
        <v/>
      </c>
      <c r="H2593" s="92">
        <f>IF(OR(ERR=FALSE,AND(F2593="",G2593="")),0,IF($C$12="D",$H$13+SUM($F$14:F2593)-SUM($G$14:G2593),$H$13-SUM($F$14:F2593)+SUM($G$14:G2593)))</f>
        <v>0</v>
      </c>
      <c r="I2593" s="7"/>
    </row>
    <row r="2594" spans="1:9">
      <c r="A2594" s="89">
        <f t="shared" si="396"/>
        <v>2581</v>
      </c>
      <c r="B2594" s="185" t="str">
        <f t="shared" si="397"/>
        <v/>
      </c>
      <c r="C2594" s="90" t="str">
        <f t="shared" si="398"/>
        <v/>
      </c>
      <c r="D2594" s="89" t="str">
        <f t="shared" si="399"/>
        <v/>
      </c>
      <c r="E2594" s="91" t="str">
        <f t="shared" si="400"/>
        <v/>
      </c>
      <c r="F2594" s="92" t="str">
        <f t="shared" si="401"/>
        <v/>
      </c>
      <c r="G2594" s="212" t="str">
        <f t="shared" si="402"/>
        <v/>
      </c>
      <c r="H2594" s="92">
        <f>IF(OR(ERR=FALSE,AND(F2594="",G2594="")),0,IF($C$12="D",$H$13+SUM($F$14:F2594)-SUM($G$14:G2594),$H$13-SUM($F$14:F2594)+SUM($G$14:G2594)))</f>
        <v>0</v>
      </c>
      <c r="I2594" s="7"/>
    </row>
    <row r="2595" spans="1:9">
      <c r="A2595" s="89">
        <f t="shared" si="396"/>
        <v>2582</v>
      </c>
      <c r="B2595" s="185" t="str">
        <f t="shared" si="397"/>
        <v/>
      </c>
      <c r="C2595" s="90" t="str">
        <f t="shared" si="398"/>
        <v/>
      </c>
      <c r="D2595" s="89" t="str">
        <f t="shared" si="399"/>
        <v/>
      </c>
      <c r="E2595" s="91" t="str">
        <f t="shared" si="400"/>
        <v/>
      </c>
      <c r="F2595" s="92" t="str">
        <f t="shared" si="401"/>
        <v/>
      </c>
      <c r="G2595" s="212" t="str">
        <f t="shared" si="402"/>
        <v/>
      </c>
      <c r="H2595" s="92">
        <f>IF(OR(ERR=FALSE,AND(F2595="",G2595="")),0,IF($C$12="D",$H$13+SUM($F$14:F2595)-SUM($G$14:G2595),$H$13-SUM($F$14:F2595)+SUM($G$14:G2595)))</f>
        <v>0</v>
      </c>
      <c r="I2595" s="7"/>
    </row>
    <row r="2596" spans="1:9">
      <c r="A2596" s="89">
        <f t="shared" si="396"/>
        <v>2583</v>
      </c>
      <c r="B2596" s="185" t="str">
        <f t="shared" si="397"/>
        <v/>
      </c>
      <c r="C2596" s="90" t="str">
        <f t="shared" si="398"/>
        <v/>
      </c>
      <c r="D2596" s="89" t="str">
        <f t="shared" si="399"/>
        <v/>
      </c>
      <c r="E2596" s="91" t="str">
        <f t="shared" si="400"/>
        <v/>
      </c>
      <c r="F2596" s="92" t="str">
        <f t="shared" si="401"/>
        <v/>
      </c>
      <c r="G2596" s="212" t="str">
        <f t="shared" si="402"/>
        <v/>
      </c>
      <c r="H2596" s="92">
        <f>IF(OR(ERR=FALSE,AND(F2596="",G2596="")),0,IF($C$12="D",$H$13+SUM($F$14:F2596)-SUM($G$14:G2596),$H$13-SUM($F$14:F2596)+SUM($G$14:G2596)))</f>
        <v>0</v>
      </c>
      <c r="I2596" s="7"/>
    </row>
    <row r="2597" spans="1:9">
      <c r="A2597" s="89">
        <f t="shared" si="396"/>
        <v>2584</v>
      </c>
      <c r="B2597" s="185" t="str">
        <f t="shared" si="397"/>
        <v/>
      </c>
      <c r="C2597" s="90" t="str">
        <f t="shared" si="398"/>
        <v/>
      </c>
      <c r="D2597" s="89" t="str">
        <f t="shared" si="399"/>
        <v/>
      </c>
      <c r="E2597" s="91" t="str">
        <f t="shared" si="400"/>
        <v/>
      </c>
      <c r="F2597" s="92" t="str">
        <f t="shared" si="401"/>
        <v/>
      </c>
      <c r="G2597" s="212" t="str">
        <f t="shared" si="402"/>
        <v/>
      </c>
      <c r="H2597" s="92">
        <f>IF(OR(ERR=FALSE,AND(F2597="",G2597="")),0,IF($C$12="D",$H$13+SUM($F$14:F2597)-SUM($G$14:G2597),$H$13-SUM($F$14:F2597)+SUM($G$14:G2597)))</f>
        <v>0</v>
      </c>
      <c r="I2597" s="7"/>
    </row>
    <row r="2598" spans="1:9">
      <c r="A2598" s="89">
        <f t="shared" si="396"/>
        <v>2585</v>
      </c>
      <c r="B2598" s="185" t="str">
        <f t="shared" si="397"/>
        <v/>
      </c>
      <c r="C2598" s="90" t="str">
        <f t="shared" si="398"/>
        <v/>
      </c>
      <c r="D2598" s="89" t="str">
        <f t="shared" si="399"/>
        <v/>
      </c>
      <c r="E2598" s="91" t="str">
        <f t="shared" si="400"/>
        <v/>
      </c>
      <c r="F2598" s="92" t="str">
        <f t="shared" si="401"/>
        <v/>
      </c>
      <c r="G2598" s="212" t="str">
        <f t="shared" si="402"/>
        <v/>
      </c>
      <c r="H2598" s="92">
        <f>IF(OR(ERR=FALSE,AND(F2598="",G2598="")),0,IF($C$12="D",$H$13+SUM($F$14:F2598)-SUM($G$14:G2598),$H$13-SUM($F$14:F2598)+SUM($G$14:G2598)))</f>
        <v>0</v>
      </c>
      <c r="I2598" s="7"/>
    </row>
    <row r="2599" spans="1:9">
      <c r="A2599" s="89">
        <f t="shared" si="396"/>
        <v>2586</v>
      </c>
      <c r="B2599" s="185" t="str">
        <f t="shared" si="397"/>
        <v/>
      </c>
      <c r="C2599" s="90" t="str">
        <f t="shared" si="398"/>
        <v/>
      </c>
      <c r="D2599" s="89" t="str">
        <f t="shared" si="399"/>
        <v/>
      </c>
      <c r="E2599" s="91" t="str">
        <f t="shared" si="400"/>
        <v/>
      </c>
      <c r="F2599" s="92" t="str">
        <f t="shared" si="401"/>
        <v/>
      </c>
      <c r="G2599" s="212" t="str">
        <f t="shared" si="402"/>
        <v/>
      </c>
      <c r="H2599" s="92">
        <f>IF(OR(ERR=FALSE,AND(F2599="",G2599="")),0,IF($C$12="D",$H$13+SUM($F$14:F2599)-SUM($G$14:G2599),$H$13-SUM($F$14:F2599)+SUM($G$14:G2599)))</f>
        <v>0</v>
      </c>
      <c r="I2599" s="7"/>
    </row>
    <row r="2600" spans="1:9">
      <c r="A2600" s="89">
        <f t="shared" si="396"/>
        <v>2587</v>
      </c>
      <c r="B2600" s="185" t="str">
        <f t="shared" si="397"/>
        <v/>
      </c>
      <c r="C2600" s="90" t="str">
        <f t="shared" si="398"/>
        <v/>
      </c>
      <c r="D2600" s="89" t="str">
        <f t="shared" si="399"/>
        <v/>
      </c>
      <c r="E2600" s="91" t="str">
        <f t="shared" si="400"/>
        <v/>
      </c>
      <c r="F2600" s="92" t="str">
        <f t="shared" si="401"/>
        <v/>
      </c>
      <c r="G2600" s="212" t="str">
        <f t="shared" si="402"/>
        <v/>
      </c>
      <c r="H2600" s="92">
        <f>IF(OR(ERR=FALSE,AND(F2600="",G2600="")),0,IF($C$12="D",$H$13+SUM($F$14:F2600)-SUM($G$14:G2600),$H$13-SUM($F$14:F2600)+SUM($G$14:G2600)))</f>
        <v>0</v>
      </c>
      <c r="I2600" s="7"/>
    </row>
    <row r="2601" spans="1:9">
      <c r="A2601" s="89">
        <f t="shared" si="396"/>
        <v>2588</v>
      </c>
      <c r="B2601" s="185" t="str">
        <f t="shared" si="397"/>
        <v/>
      </c>
      <c r="C2601" s="90" t="str">
        <f t="shared" si="398"/>
        <v/>
      </c>
      <c r="D2601" s="89" t="str">
        <f t="shared" si="399"/>
        <v/>
      </c>
      <c r="E2601" s="91" t="str">
        <f t="shared" si="400"/>
        <v/>
      </c>
      <c r="F2601" s="92" t="str">
        <f t="shared" si="401"/>
        <v/>
      </c>
      <c r="G2601" s="212" t="str">
        <f t="shared" si="402"/>
        <v/>
      </c>
      <c r="H2601" s="92">
        <f>IF(OR(ERR=FALSE,AND(F2601="",G2601="")),0,IF($C$12="D",$H$13+SUM($F$14:F2601)-SUM($G$14:G2601),$H$13-SUM($F$14:F2601)+SUM($G$14:G2601)))</f>
        <v>0</v>
      </c>
      <c r="I2601" s="7"/>
    </row>
    <row r="2602" spans="1:9">
      <c r="A2602" s="89">
        <f t="shared" si="396"/>
        <v>2589</v>
      </c>
      <c r="B2602" s="185" t="str">
        <f t="shared" si="397"/>
        <v/>
      </c>
      <c r="C2602" s="90" t="str">
        <f t="shared" si="398"/>
        <v/>
      </c>
      <c r="D2602" s="89" t="str">
        <f t="shared" si="399"/>
        <v/>
      </c>
      <c r="E2602" s="91" t="str">
        <f t="shared" si="400"/>
        <v/>
      </c>
      <c r="F2602" s="92" t="str">
        <f t="shared" si="401"/>
        <v/>
      </c>
      <c r="G2602" s="212" t="str">
        <f t="shared" si="402"/>
        <v/>
      </c>
      <c r="H2602" s="92">
        <f>IF(OR(ERR=FALSE,AND(F2602="",G2602="")),0,IF($C$12="D",$H$13+SUM($F$14:F2602)-SUM($G$14:G2602),$H$13-SUM($F$14:F2602)+SUM($G$14:G2602)))</f>
        <v>0</v>
      </c>
      <c r="I2602" s="7"/>
    </row>
    <row r="2603" spans="1:9">
      <c r="A2603" s="89">
        <f t="shared" si="396"/>
        <v>2590</v>
      </c>
      <c r="B2603" s="185" t="str">
        <f t="shared" si="397"/>
        <v/>
      </c>
      <c r="C2603" s="90" t="str">
        <f t="shared" si="398"/>
        <v/>
      </c>
      <c r="D2603" s="89" t="str">
        <f t="shared" si="399"/>
        <v/>
      </c>
      <c r="E2603" s="91" t="str">
        <f t="shared" si="400"/>
        <v/>
      </c>
      <c r="F2603" s="92" t="str">
        <f t="shared" si="401"/>
        <v/>
      </c>
      <c r="G2603" s="212" t="str">
        <f t="shared" si="402"/>
        <v/>
      </c>
      <c r="H2603" s="92">
        <f>IF(OR(ERR=FALSE,AND(F2603="",G2603="")),0,IF($C$12="D",$H$13+SUM($F$14:F2603)-SUM($G$14:G2603),$H$13-SUM($F$14:F2603)+SUM($G$14:G2603)))</f>
        <v>0</v>
      </c>
      <c r="I2603" s="7"/>
    </row>
    <row r="2604" spans="1:9">
      <c r="A2604" s="89">
        <f t="shared" si="396"/>
        <v>2591</v>
      </c>
      <c r="B2604" s="185" t="str">
        <f t="shared" si="397"/>
        <v/>
      </c>
      <c r="C2604" s="90" t="str">
        <f t="shared" si="398"/>
        <v/>
      </c>
      <c r="D2604" s="89" t="str">
        <f t="shared" si="399"/>
        <v/>
      </c>
      <c r="E2604" s="91" t="str">
        <f t="shared" si="400"/>
        <v/>
      </c>
      <c r="F2604" s="92" t="str">
        <f t="shared" si="401"/>
        <v/>
      </c>
      <c r="G2604" s="212" t="str">
        <f t="shared" si="402"/>
        <v/>
      </c>
      <c r="H2604" s="92">
        <f>IF(OR(ERR=FALSE,AND(F2604="",G2604="")),0,IF($C$12="D",$H$13+SUM($F$14:F2604)-SUM($G$14:G2604),$H$13-SUM($F$14:F2604)+SUM($G$14:G2604)))</f>
        <v>0</v>
      </c>
      <c r="I2604" s="7"/>
    </row>
    <row r="2605" spans="1:9">
      <c r="A2605" s="89">
        <f t="shared" si="396"/>
        <v>2592</v>
      </c>
      <c r="B2605" s="185" t="str">
        <f t="shared" si="397"/>
        <v/>
      </c>
      <c r="C2605" s="90" t="str">
        <f t="shared" si="398"/>
        <v/>
      </c>
      <c r="D2605" s="89" t="str">
        <f t="shared" si="399"/>
        <v/>
      </c>
      <c r="E2605" s="91" t="str">
        <f t="shared" si="400"/>
        <v/>
      </c>
      <c r="F2605" s="92" t="str">
        <f t="shared" si="401"/>
        <v/>
      </c>
      <c r="G2605" s="212" t="str">
        <f t="shared" si="402"/>
        <v/>
      </c>
      <c r="H2605" s="92">
        <f>IF(OR(ERR=FALSE,AND(F2605="",G2605="")),0,IF($C$12="D",$H$13+SUM($F$14:F2605)-SUM($G$14:G2605),$H$13-SUM($F$14:F2605)+SUM($G$14:G2605)))</f>
        <v>0</v>
      </c>
      <c r="I2605" s="7"/>
    </row>
    <row r="2606" spans="1:9">
      <c r="A2606" s="89">
        <f t="shared" si="396"/>
        <v>2593</v>
      </c>
      <c r="B2606" s="185" t="str">
        <f t="shared" si="397"/>
        <v/>
      </c>
      <c r="C2606" s="90" t="str">
        <f t="shared" si="398"/>
        <v/>
      </c>
      <c r="D2606" s="89" t="str">
        <f t="shared" si="399"/>
        <v/>
      </c>
      <c r="E2606" s="91" t="str">
        <f t="shared" si="400"/>
        <v/>
      </c>
      <c r="F2606" s="92" t="str">
        <f t="shared" si="401"/>
        <v/>
      </c>
      <c r="G2606" s="212" t="str">
        <f t="shared" si="402"/>
        <v/>
      </c>
      <c r="H2606" s="92">
        <f>IF(OR(ERR=FALSE,AND(F2606="",G2606="")),0,IF($C$12="D",$H$13+SUM($F$14:F2606)-SUM($G$14:G2606),$H$13-SUM($F$14:F2606)+SUM($G$14:G2606)))</f>
        <v>0</v>
      </c>
      <c r="I2606" s="7"/>
    </row>
    <row r="2607" spans="1:9">
      <c r="A2607" s="89">
        <f t="shared" si="396"/>
        <v>2594</v>
      </c>
      <c r="B2607" s="185" t="str">
        <f t="shared" si="397"/>
        <v/>
      </c>
      <c r="C2607" s="90" t="str">
        <f t="shared" si="398"/>
        <v/>
      </c>
      <c r="D2607" s="89" t="str">
        <f t="shared" si="399"/>
        <v/>
      </c>
      <c r="E2607" s="91" t="str">
        <f t="shared" si="400"/>
        <v/>
      </c>
      <c r="F2607" s="92" t="str">
        <f t="shared" si="401"/>
        <v/>
      </c>
      <c r="G2607" s="212" t="str">
        <f t="shared" si="402"/>
        <v/>
      </c>
      <c r="H2607" s="92">
        <f>IF(OR(ERR=FALSE,AND(F2607="",G2607="")),0,IF($C$12="D",$H$13+SUM($F$14:F2607)-SUM($G$14:G2607),$H$13-SUM($F$14:F2607)+SUM($G$14:G2607)))</f>
        <v>0</v>
      </c>
      <c r="I2607" s="7"/>
    </row>
    <row r="2608" spans="1:9">
      <c r="A2608" s="89">
        <f t="shared" si="396"/>
        <v>2595</v>
      </c>
      <c r="B2608" s="185" t="str">
        <f t="shared" si="397"/>
        <v/>
      </c>
      <c r="C2608" s="90" t="str">
        <f t="shared" si="398"/>
        <v/>
      </c>
      <c r="D2608" s="89" t="str">
        <f t="shared" si="399"/>
        <v/>
      </c>
      <c r="E2608" s="91" t="str">
        <f t="shared" si="400"/>
        <v/>
      </c>
      <c r="F2608" s="92" t="str">
        <f t="shared" si="401"/>
        <v/>
      </c>
      <c r="G2608" s="212" t="str">
        <f t="shared" si="402"/>
        <v/>
      </c>
      <c r="H2608" s="92">
        <f>IF(OR(ERR=FALSE,AND(F2608="",G2608="")),0,IF($C$12="D",$H$13+SUM($F$14:F2608)-SUM($G$14:G2608),$H$13-SUM($F$14:F2608)+SUM($G$14:G2608)))</f>
        <v>0</v>
      </c>
      <c r="I2608" s="7"/>
    </row>
    <row r="2609" spans="1:9">
      <c r="A2609" s="89">
        <f t="shared" si="396"/>
        <v>2596</v>
      </c>
      <c r="B2609" s="185" t="str">
        <f t="shared" si="397"/>
        <v/>
      </c>
      <c r="C2609" s="90" t="str">
        <f t="shared" si="398"/>
        <v/>
      </c>
      <c r="D2609" s="89" t="str">
        <f t="shared" si="399"/>
        <v/>
      </c>
      <c r="E2609" s="91" t="str">
        <f t="shared" si="400"/>
        <v/>
      </c>
      <c r="F2609" s="92" t="str">
        <f t="shared" si="401"/>
        <v/>
      </c>
      <c r="G2609" s="212" t="str">
        <f t="shared" si="402"/>
        <v/>
      </c>
      <c r="H2609" s="92">
        <f>IF(OR(ERR=FALSE,AND(F2609="",G2609="")),0,IF($C$12="D",$H$13+SUM($F$14:F2609)-SUM($G$14:G2609),$H$13-SUM($F$14:F2609)+SUM($G$14:G2609)))</f>
        <v>0</v>
      </c>
      <c r="I2609" s="7"/>
    </row>
    <row r="2610" spans="1:9">
      <c r="A2610" s="89">
        <f t="shared" si="396"/>
        <v>2597</v>
      </c>
      <c r="B2610" s="185" t="str">
        <f t="shared" si="397"/>
        <v/>
      </c>
      <c r="C2610" s="90" t="str">
        <f t="shared" si="398"/>
        <v/>
      </c>
      <c r="D2610" s="89" t="str">
        <f t="shared" si="399"/>
        <v/>
      </c>
      <c r="E2610" s="91" t="str">
        <f t="shared" si="400"/>
        <v/>
      </c>
      <c r="F2610" s="92" t="str">
        <f t="shared" si="401"/>
        <v/>
      </c>
      <c r="G2610" s="212" t="str">
        <f t="shared" si="402"/>
        <v/>
      </c>
      <c r="H2610" s="92">
        <f>IF(OR(ERR=FALSE,AND(F2610="",G2610="")),0,IF($C$12="D",$H$13+SUM($F$14:F2610)-SUM($G$14:G2610),$H$13-SUM($F$14:F2610)+SUM($G$14:G2610)))</f>
        <v>0</v>
      </c>
      <c r="I2610" s="7"/>
    </row>
    <row r="2611" spans="1:9">
      <c r="A2611" s="89">
        <f t="shared" si="396"/>
        <v>2598</v>
      </c>
      <c r="B2611" s="185" t="str">
        <f t="shared" si="397"/>
        <v/>
      </c>
      <c r="C2611" s="90" t="str">
        <f t="shared" si="398"/>
        <v/>
      </c>
      <c r="D2611" s="89" t="str">
        <f t="shared" si="399"/>
        <v/>
      </c>
      <c r="E2611" s="91" t="str">
        <f t="shared" si="400"/>
        <v/>
      </c>
      <c r="F2611" s="92" t="str">
        <f t="shared" si="401"/>
        <v/>
      </c>
      <c r="G2611" s="212" t="str">
        <f t="shared" si="402"/>
        <v/>
      </c>
      <c r="H2611" s="92">
        <f>IF(OR(ERR=FALSE,AND(F2611="",G2611="")),0,IF($C$12="D",$H$13+SUM($F$14:F2611)-SUM($G$14:G2611),$H$13-SUM($F$14:F2611)+SUM($G$14:G2611)))</f>
        <v>0</v>
      </c>
      <c r="I2611" s="7"/>
    </row>
    <row r="2612" spans="1:9">
      <c r="A2612" s="89">
        <f t="shared" si="396"/>
        <v>2599</v>
      </c>
      <c r="B2612" s="185" t="str">
        <f t="shared" si="397"/>
        <v/>
      </c>
      <c r="C2612" s="90" t="str">
        <f t="shared" si="398"/>
        <v/>
      </c>
      <c r="D2612" s="89" t="str">
        <f t="shared" si="399"/>
        <v/>
      </c>
      <c r="E2612" s="91" t="str">
        <f t="shared" si="400"/>
        <v/>
      </c>
      <c r="F2612" s="92" t="str">
        <f t="shared" si="401"/>
        <v/>
      </c>
      <c r="G2612" s="212" t="str">
        <f t="shared" si="402"/>
        <v/>
      </c>
      <c r="H2612" s="92">
        <f>IF(OR(ERR=FALSE,AND(F2612="",G2612="")),0,IF($C$12="D",$H$13+SUM($F$14:F2612)-SUM($G$14:G2612),$H$13-SUM($F$14:F2612)+SUM($G$14:G2612)))</f>
        <v>0</v>
      </c>
      <c r="I2612" s="7"/>
    </row>
    <row r="2613" spans="1:9">
      <c r="A2613" s="89">
        <f t="shared" si="396"/>
        <v>2600</v>
      </c>
      <c r="B2613" s="185" t="str">
        <f t="shared" si="397"/>
        <v/>
      </c>
      <c r="C2613" s="90" t="str">
        <f t="shared" si="398"/>
        <v/>
      </c>
      <c r="D2613" s="89" t="str">
        <f t="shared" si="399"/>
        <v/>
      </c>
      <c r="E2613" s="91" t="str">
        <f t="shared" si="400"/>
        <v/>
      </c>
      <c r="F2613" s="92" t="str">
        <f t="shared" si="401"/>
        <v/>
      </c>
      <c r="G2613" s="212" t="str">
        <f t="shared" si="402"/>
        <v/>
      </c>
      <c r="H2613" s="92">
        <f>IF(OR(ERR=FALSE,AND(F2613="",G2613="")),0,IF($C$12="D",$H$13+SUM($F$14:F2613)-SUM($G$14:G2613),$H$13-SUM($F$14:F2613)+SUM($G$14:G2613)))</f>
        <v>0</v>
      </c>
      <c r="I2613" s="7"/>
    </row>
    <row r="2614" spans="1:9">
      <c r="A2614" s="89">
        <f t="shared" si="396"/>
        <v>2601</v>
      </c>
      <c r="B2614" s="185" t="str">
        <f t="shared" si="397"/>
        <v/>
      </c>
      <c r="C2614" s="90" t="str">
        <f t="shared" si="398"/>
        <v/>
      </c>
      <c r="D2614" s="89" t="str">
        <f t="shared" si="399"/>
        <v/>
      </c>
      <c r="E2614" s="91" t="str">
        <f t="shared" si="400"/>
        <v/>
      </c>
      <c r="F2614" s="92" t="str">
        <f t="shared" si="401"/>
        <v/>
      </c>
      <c r="G2614" s="212" t="str">
        <f t="shared" si="402"/>
        <v/>
      </c>
      <c r="H2614" s="92">
        <f>IF(OR(ERR=FALSE,AND(F2614="",G2614="")),0,IF($C$12="D",$H$13+SUM($F$14:F2614)-SUM($G$14:G2614),$H$13-SUM($F$14:F2614)+SUM($G$14:G2614)))</f>
        <v>0</v>
      </c>
      <c r="I2614" s="7"/>
    </row>
    <row r="2615" spans="1:9">
      <c r="A2615" s="89">
        <f t="shared" si="396"/>
        <v>2602</v>
      </c>
      <c r="B2615" s="185" t="str">
        <f t="shared" si="397"/>
        <v/>
      </c>
      <c r="C2615" s="90" t="str">
        <f t="shared" si="398"/>
        <v/>
      </c>
      <c r="D2615" s="89" t="str">
        <f t="shared" si="399"/>
        <v/>
      </c>
      <c r="E2615" s="91" t="str">
        <f t="shared" si="400"/>
        <v/>
      </c>
      <c r="F2615" s="92" t="str">
        <f t="shared" si="401"/>
        <v/>
      </c>
      <c r="G2615" s="212" t="str">
        <f t="shared" si="402"/>
        <v/>
      </c>
      <c r="H2615" s="92">
        <f>IF(OR(ERR=FALSE,AND(F2615="",G2615="")),0,IF($C$12="D",$H$13+SUM($F$14:F2615)-SUM($G$14:G2615),$H$13-SUM($F$14:F2615)+SUM($G$14:G2615)))</f>
        <v>0</v>
      </c>
      <c r="I2615" s="7"/>
    </row>
    <row r="2616" spans="1:9">
      <c r="A2616" s="89">
        <f t="shared" si="396"/>
        <v>2603</v>
      </c>
      <c r="B2616" s="185" t="str">
        <f t="shared" si="397"/>
        <v/>
      </c>
      <c r="C2616" s="90" t="str">
        <f t="shared" si="398"/>
        <v/>
      </c>
      <c r="D2616" s="89" t="str">
        <f t="shared" si="399"/>
        <v/>
      </c>
      <c r="E2616" s="91" t="str">
        <f t="shared" si="400"/>
        <v/>
      </c>
      <c r="F2616" s="92" t="str">
        <f t="shared" si="401"/>
        <v/>
      </c>
      <c r="G2616" s="212" t="str">
        <f t="shared" si="402"/>
        <v/>
      </c>
      <c r="H2616" s="92">
        <f>IF(OR(ERR=FALSE,AND(F2616="",G2616="")),0,IF($C$12="D",$H$13+SUM($F$14:F2616)-SUM($G$14:G2616),$H$13-SUM($F$14:F2616)+SUM($G$14:G2616)))</f>
        <v>0</v>
      </c>
      <c r="I2616" s="7"/>
    </row>
    <row r="2617" spans="1:9">
      <c r="A2617" s="89">
        <f t="shared" si="396"/>
        <v>2604</v>
      </c>
      <c r="B2617" s="185" t="str">
        <f t="shared" si="397"/>
        <v/>
      </c>
      <c r="C2617" s="90" t="str">
        <f t="shared" si="398"/>
        <v/>
      </c>
      <c r="D2617" s="89" t="str">
        <f t="shared" si="399"/>
        <v/>
      </c>
      <c r="E2617" s="91" t="str">
        <f t="shared" si="400"/>
        <v/>
      </c>
      <c r="F2617" s="92" t="str">
        <f t="shared" si="401"/>
        <v/>
      </c>
      <c r="G2617" s="212" t="str">
        <f t="shared" si="402"/>
        <v/>
      </c>
      <c r="H2617" s="92">
        <f>IF(OR(ERR=FALSE,AND(F2617="",G2617="")),0,IF($C$12="D",$H$13+SUM($F$14:F2617)-SUM($G$14:G2617),$H$13-SUM($F$14:F2617)+SUM($G$14:G2617)))</f>
        <v>0</v>
      </c>
      <c r="I2617" s="7"/>
    </row>
    <row r="2618" spans="1:9">
      <c r="A2618" s="89">
        <f t="shared" si="396"/>
        <v>2605</v>
      </c>
      <c r="B2618" s="185" t="str">
        <f t="shared" si="397"/>
        <v/>
      </c>
      <c r="C2618" s="90" t="str">
        <f t="shared" si="398"/>
        <v/>
      </c>
      <c r="D2618" s="89" t="str">
        <f t="shared" si="399"/>
        <v/>
      </c>
      <c r="E2618" s="91" t="str">
        <f t="shared" si="400"/>
        <v/>
      </c>
      <c r="F2618" s="92" t="str">
        <f t="shared" si="401"/>
        <v/>
      </c>
      <c r="G2618" s="212" t="str">
        <f t="shared" si="402"/>
        <v/>
      </c>
      <c r="H2618" s="92">
        <f>IF(OR(ERR=FALSE,AND(F2618="",G2618="")),0,IF($C$12="D",$H$13+SUM($F$14:F2618)-SUM($G$14:G2618),$H$13-SUM($F$14:F2618)+SUM($G$14:G2618)))</f>
        <v>0</v>
      </c>
      <c r="I2618" s="7"/>
    </row>
    <row r="2619" spans="1:9">
      <c r="A2619" s="89">
        <f t="shared" si="396"/>
        <v>2606</v>
      </c>
      <c r="B2619" s="185" t="str">
        <f t="shared" si="397"/>
        <v/>
      </c>
      <c r="C2619" s="90" t="str">
        <f t="shared" si="398"/>
        <v/>
      </c>
      <c r="D2619" s="89" t="str">
        <f t="shared" si="399"/>
        <v/>
      </c>
      <c r="E2619" s="91" t="str">
        <f t="shared" si="400"/>
        <v/>
      </c>
      <c r="F2619" s="92" t="str">
        <f t="shared" si="401"/>
        <v/>
      </c>
      <c r="G2619" s="212" t="str">
        <f t="shared" si="402"/>
        <v/>
      </c>
      <c r="H2619" s="92">
        <f>IF(OR(ERR=FALSE,AND(F2619="",G2619="")),0,IF($C$12="D",$H$13+SUM($F$14:F2619)-SUM($G$14:G2619),$H$13-SUM($F$14:F2619)+SUM($G$14:G2619)))</f>
        <v>0</v>
      </c>
      <c r="I2619" s="7"/>
    </row>
    <row r="2620" spans="1:9">
      <c r="A2620" s="89">
        <f t="shared" si="396"/>
        <v>2607</v>
      </c>
      <c r="B2620" s="185" t="str">
        <f t="shared" si="397"/>
        <v/>
      </c>
      <c r="C2620" s="90" t="str">
        <f t="shared" si="398"/>
        <v/>
      </c>
      <c r="D2620" s="89" t="str">
        <f t="shared" si="399"/>
        <v/>
      </c>
      <c r="E2620" s="91" t="str">
        <f t="shared" si="400"/>
        <v/>
      </c>
      <c r="F2620" s="92" t="str">
        <f t="shared" si="401"/>
        <v/>
      </c>
      <c r="G2620" s="212" t="str">
        <f t="shared" si="402"/>
        <v/>
      </c>
      <c r="H2620" s="92">
        <f>IF(OR(ERR=FALSE,AND(F2620="",G2620="")),0,IF($C$12="D",$H$13+SUM($F$14:F2620)-SUM($G$14:G2620),$H$13-SUM($F$14:F2620)+SUM($G$14:G2620)))</f>
        <v>0</v>
      </c>
      <c r="I2620" s="7"/>
    </row>
    <row r="2621" spans="1:9">
      <c r="A2621" s="89">
        <f t="shared" ref="A2621:A2684" si="403">A2620+1</f>
        <v>2608</v>
      </c>
      <c r="B2621" s="185" t="str">
        <f t="shared" si="397"/>
        <v/>
      </c>
      <c r="C2621" s="90" t="str">
        <f t="shared" si="398"/>
        <v/>
      </c>
      <c r="D2621" s="89" t="str">
        <f t="shared" si="399"/>
        <v/>
      </c>
      <c r="E2621" s="91" t="str">
        <f t="shared" si="400"/>
        <v/>
      </c>
      <c r="F2621" s="92" t="str">
        <f t="shared" si="401"/>
        <v/>
      </c>
      <c r="G2621" s="212" t="str">
        <f t="shared" si="402"/>
        <v/>
      </c>
      <c r="H2621" s="92">
        <f>IF(OR(ERR=FALSE,AND(F2621="",G2621="")),0,IF($C$12="D",$H$13+SUM($F$14:F2621)-SUM($G$14:G2621),$H$13-SUM($F$14:F2621)+SUM($G$14:G2621)))</f>
        <v>0</v>
      </c>
      <c r="I2621" s="7"/>
    </row>
    <row r="2622" spans="1:9">
      <c r="A2622" s="89">
        <f t="shared" si="403"/>
        <v>2609</v>
      </c>
      <c r="B2622" s="185" t="str">
        <f t="shared" si="397"/>
        <v/>
      </c>
      <c r="C2622" s="90" t="str">
        <f t="shared" si="398"/>
        <v/>
      </c>
      <c r="D2622" s="89" t="str">
        <f t="shared" si="399"/>
        <v/>
      </c>
      <c r="E2622" s="91" t="str">
        <f t="shared" si="400"/>
        <v/>
      </c>
      <c r="F2622" s="92" t="str">
        <f t="shared" si="401"/>
        <v/>
      </c>
      <c r="G2622" s="212" t="str">
        <f t="shared" si="402"/>
        <v/>
      </c>
      <c r="H2622" s="92">
        <f>IF(OR(ERR=FALSE,AND(F2622="",G2622="")),0,IF($C$12="D",$H$13+SUM($F$14:F2622)-SUM($G$14:G2622),$H$13-SUM($F$14:F2622)+SUM($G$14:G2622)))</f>
        <v>0</v>
      </c>
      <c r="I2622" s="7"/>
    </row>
    <row r="2623" spans="1:9">
      <c r="A2623" s="89">
        <f t="shared" si="403"/>
        <v>2610</v>
      </c>
      <c r="B2623" s="185" t="str">
        <f t="shared" si="397"/>
        <v/>
      </c>
      <c r="C2623" s="90" t="str">
        <f t="shared" si="398"/>
        <v/>
      </c>
      <c r="D2623" s="89" t="str">
        <f t="shared" si="399"/>
        <v/>
      </c>
      <c r="E2623" s="91" t="str">
        <f t="shared" si="400"/>
        <v/>
      </c>
      <c r="F2623" s="92" t="str">
        <f t="shared" si="401"/>
        <v/>
      </c>
      <c r="G2623" s="212" t="str">
        <f t="shared" si="402"/>
        <v/>
      </c>
      <c r="H2623" s="92">
        <f>IF(OR(ERR=FALSE,AND(F2623="",G2623="")),0,IF($C$12="D",$H$13+SUM($F$14:F2623)-SUM($G$14:G2623),$H$13-SUM($F$14:F2623)+SUM($G$14:G2623)))</f>
        <v>0</v>
      </c>
      <c r="I2623" s="7"/>
    </row>
    <row r="2624" spans="1:9">
      <c r="A2624" s="89">
        <f t="shared" si="403"/>
        <v>2611</v>
      </c>
      <c r="B2624" s="185" t="str">
        <f t="shared" si="397"/>
        <v/>
      </c>
      <c r="C2624" s="90" t="str">
        <f t="shared" si="398"/>
        <v/>
      </c>
      <c r="D2624" s="89" t="str">
        <f t="shared" si="399"/>
        <v/>
      </c>
      <c r="E2624" s="91" t="str">
        <f t="shared" si="400"/>
        <v/>
      </c>
      <c r="F2624" s="92" t="str">
        <f t="shared" si="401"/>
        <v/>
      </c>
      <c r="G2624" s="212" t="str">
        <f t="shared" si="402"/>
        <v/>
      </c>
      <c r="H2624" s="92">
        <f>IF(OR(ERR=FALSE,AND(F2624="",G2624="")),0,IF($C$12="D",$H$13+SUM($F$14:F2624)-SUM($G$14:G2624),$H$13-SUM($F$14:F2624)+SUM($G$14:G2624)))</f>
        <v>0</v>
      </c>
      <c r="I2624" s="7"/>
    </row>
    <row r="2625" spans="1:9">
      <c r="A2625" s="89">
        <f t="shared" si="403"/>
        <v>2612</v>
      </c>
      <c r="B2625" s="185" t="str">
        <f t="shared" si="397"/>
        <v/>
      </c>
      <c r="C2625" s="90" t="str">
        <f t="shared" si="398"/>
        <v/>
      </c>
      <c r="D2625" s="89" t="str">
        <f t="shared" si="399"/>
        <v/>
      </c>
      <c r="E2625" s="91" t="str">
        <f t="shared" si="400"/>
        <v/>
      </c>
      <c r="F2625" s="92" t="str">
        <f t="shared" si="401"/>
        <v/>
      </c>
      <c r="G2625" s="212" t="str">
        <f t="shared" si="402"/>
        <v/>
      </c>
      <c r="H2625" s="92">
        <f>IF(OR(ERR=FALSE,AND(F2625="",G2625="")),0,IF($C$12="D",$H$13+SUM($F$14:F2625)-SUM($G$14:G2625),$H$13-SUM($F$14:F2625)+SUM($G$14:G2625)))</f>
        <v>0</v>
      </c>
      <c r="I2625" s="7"/>
    </row>
    <row r="2626" spans="1:9">
      <c r="A2626" s="89">
        <f t="shared" si="403"/>
        <v>2613</v>
      </c>
      <c r="B2626" s="185" t="str">
        <f t="shared" si="397"/>
        <v/>
      </c>
      <c r="C2626" s="90" t="str">
        <f t="shared" si="398"/>
        <v/>
      </c>
      <c r="D2626" s="89" t="str">
        <f t="shared" si="399"/>
        <v/>
      </c>
      <c r="E2626" s="91" t="str">
        <f t="shared" si="400"/>
        <v/>
      </c>
      <c r="F2626" s="92" t="str">
        <f t="shared" si="401"/>
        <v/>
      </c>
      <c r="G2626" s="212" t="str">
        <f t="shared" si="402"/>
        <v/>
      </c>
      <c r="H2626" s="92">
        <f>IF(OR(ERR=FALSE,AND(F2626="",G2626="")),0,IF($C$12="D",$H$13+SUM($F$14:F2626)-SUM($G$14:G2626),$H$13-SUM($F$14:F2626)+SUM($G$14:G2626)))</f>
        <v>0</v>
      </c>
      <c r="I2626" s="7"/>
    </row>
    <row r="2627" spans="1:9">
      <c r="A2627" s="89">
        <f t="shared" si="403"/>
        <v>2614</v>
      </c>
      <c r="B2627" s="185" t="str">
        <f t="shared" si="397"/>
        <v/>
      </c>
      <c r="C2627" s="90" t="str">
        <f t="shared" si="398"/>
        <v/>
      </c>
      <c r="D2627" s="89" t="str">
        <f t="shared" si="399"/>
        <v/>
      </c>
      <c r="E2627" s="91" t="str">
        <f t="shared" si="400"/>
        <v/>
      </c>
      <c r="F2627" s="92" t="str">
        <f t="shared" si="401"/>
        <v/>
      </c>
      <c r="G2627" s="212" t="str">
        <f t="shared" si="402"/>
        <v/>
      </c>
      <c r="H2627" s="92">
        <f>IF(OR(ERR=FALSE,AND(F2627="",G2627="")),0,IF($C$12="D",$H$13+SUM($F$14:F2627)-SUM($G$14:G2627),$H$13-SUM($F$14:F2627)+SUM($G$14:G2627)))</f>
        <v>0</v>
      </c>
      <c r="I2627" s="7"/>
    </row>
    <row r="2628" spans="1:9">
      <c r="A2628" s="89">
        <f t="shared" si="403"/>
        <v>2615</v>
      </c>
      <c r="B2628" s="185" t="str">
        <f t="shared" si="397"/>
        <v/>
      </c>
      <c r="C2628" s="90" t="str">
        <f t="shared" si="398"/>
        <v/>
      </c>
      <c r="D2628" s="89" t="str">
        <f t="shared" si="399"/>
        <v/>
      </c>
      <c r="E2628" s="91" t="str">
        <f t="shared" si="400"/>
        <v/>
      </c>
      <c r="F2628" s="92" t="str">
        <f t="shared" si="401"/>
        <v/>
      </c>
      <c r="G2628" s="212" t="str">
        <f t="shared" si="402"/>
        <v/>
      </c>
      <c r="H2628" s="92">
        <f>IF(OR(ERR=FALSE,AND(F2628="",G2628="")),0,IF($C$12="D",$H$13+SUM($F$14:F2628)-SUM($G$14:G2628),$H$13-SUM($F$14:F2628)+SUM($G$14:G2628)))</f>
        <v>0</v>
      </c>
      <c r="I2628" s="7"/>
    </row>
    <row r="2629" spans="1:9">
      <c r="A2629" s="89">
        <f t="shared" si="403"/>
        <v>2616</v>
      </c>
      <c r="B2629" s="185" t="str">
        <f t="shared" si="397"/>
        <v/>
      </c>
      <c r="C2629" s="90" t="str">
        <f t="shared" si="398"/>
        <v/>
      </c>
      <c r="D2629" s="89" t="str">
        <f t="shared" si="399"/>
        <v/>
      </c>
      <c r="E2629" s="91" t="str">
        <f t="shared" si="400"/>
        <v/>
      </c>
      <c r="F2629" s="92" t="str">
        <f t="shared" si="401"/>
        <v/>
      </c>
      <c r="G2629" s="212" t="str">
        <f t="shared" si="402"/>
        <v/>
      </c>
      <c r="H2629" s="92">
        <f>IF(OR(ERR=FALSE,AND(F2629="",G2629="")),0,IF($C$12="D",$H$13+SUM($F$14:F2629)-SUM($G$14:G2629),$H$13-SUM($F$14:F2629)+SUM($G$14:G2629)))</f>
        <v>0</v>
      </c>
      <c r="I2629" s="7"/>
    </row>
    <row r="2630" spans="1:9">
      <c r="A2630" s="89">
        <f t="shared" si="403"/>
        <v>2617</v>
      </c>
      <c r="B2630" s="185" t="str">
        <f t="shared" si="397"/>
        <v/>
      </c>
      <c r="C2630" s="90" t="str">
        <f t="shared" si="398"/>
        <v/>
      </c>
      <c r="D2630" s="89" t="str">
        <f t="shared" si="399"/>
        <v/>
      </c>
      <c r="E2630" s="91" t="str">
        <f t="shared" si="400"/>
        <v/>
      </c>
      <c r="F2630" s="92" t="str">
        <f t="shared" si="401"/>
        <v/>
      </c>
      <c r="G2630" s="212" t="str">
        <f t="shared" si="402"/>
        <v/>
      </c>
      <c r="H2630" s="92">
        <f>IF(OR(ERR=FALSE,AND(F2630="",G2630="")),0,IF($C$12="D",$H$13+SUM($F$14:F2630)-SUM($G$14:G2630),$H$13-SUM($F$14:F2630)+SUM($G$14:G2630)))</f>
        <v>0</v>
      </c>
      <c r="I2630" s="7"/>
    </row>
    <row r="2631" spans="1:9">
      <c r="A2631" s="89">
        <f t="shared" si="403"/>
        <v>2618</v>
      </c>
      <c r="B2631" s="185" t="str">
        <f t="shared" si="397"/>
        <v/>
      </c>
      <c r="C2631" s="90" t="str">
        <f t="shared" si="398"/>
        <v/>
      </c>
      <c r="D2631" s="89" t="str">
        <f t="shared" si="399"/>
        <v/>
      </c>
      <c r="E2631" s="91" t="str">
        <f t="shared" si="400"/>
        <v/>
      </c>
      <c r="F2631" s="92" t="str">
        <f t="shared" si="401"/>
        <v/>
      </c>
      <c r="G2631" s="212" t="str">
        <f t="shared" si="402"/>
        <v/>
      </c>
      <c r="H2631" s="92">
        <f>IF(OR(ERR=FALSE,AND(F2631="",G2631="")),0,IF($C$12="D",$H$13+SUM($F$14:F2631)-SUM($G$14:G2631),$H$13-SUM($F$14:F2631)+SUM($G$14:G2631)))</f>
        <v>0</v>
      </c>
      <c r="I2631" s="7"/>
    </row>
    <row r="2632" spans="1:9">
      <c r="A2632" s="89">
        <f t="shared" si="403"/>
        <v>2619</v>
      </c>
      <c r="B2632" s="185" t="str">
        <f t="shared" si="397"/>
        <v/>
      </c>
      <c r="C2632" s="90" t="str">
        <f t="shared" si="398"/>
        <v/>
      </c>
      <c r="D2632" s="89" t="str">
        <f t="shared" si="399"/>
        <v/>
      </c>
      <c r="E2632" s="91" t="str">
        <f t="shared" si="400"/>
        <v/>
      </c>
      <c r="F2632" s="92" t="str">
        <f t="shared" si="401"/>
        <v/>
      </c>
      <c r="G2632" s="212" t="str">
        <f t="shared" si="402"/>
        <v/>
      </c>
      <c r="H2632" s="92">
        <f>IF(OR(ERR=FALSE,AND(F2632="",G2632="")),0,IF($C$12="D",$H$13+SUM($F$14:F2632)-SUM($G$14:G2632),$H$13-SUM($F$14:F2632)+SUM($G$14:G2632)))</f>
        <v>0</v>
      </c>
      <c r="I2632" s="7"/>
    </row>
    <row r="2633" spans="1:9">
      <c r="A2633" s="89">
        <f t="shared" si="403"/>
        <v>2620</v>
      </c>
      <c r="B2633" s="185" t="str">
        <f t="shared" si="397"/>
        <v/>
      </c>
      <c r="C2633" s="90" t="str">
        <f t="shared" si="398"/>
        <v/>
      </c>
      <c r="D2633" s="89" t="str">
        <f t="shared" si="399"/>
        <v/>
      </c>
      <c r="E2633" s="91" t="str">
        <f t="shared" si="400"/>
        <v/>
      </c>
      <c r="F2633" s="92" t="str">
        <f t="shared" si="401"/>
        <v/>
      </c>
      <c r="G2633" s="212" t="str">
        <f t="shared" si="402"/>
        <v/>
      </c>
      <c r="H2633" s="92">
        <f>IF(OR(ERR=FALSE,AND(F2633="",G2633="")),0,IF($C$12="D",$H$13+SUM($F$14:F2633)-SUM($G$14:G2633),$H$13-SUM($F$14:F2633)+SUM($G$14:G2633)))</f>
        <v>0</v>
      </c>
      <c r="I2633" s="7"/>
    </row>
    <row r="2634" spans="1:9">
      <c r="A2634" s="89">
        <f t="shared" si="403"/>
        <v>2621</v>
      </c>
      <c r="B2634" s="185" t="str">
        <f t="shared" si="397"/>
        <v/>
      </c>
      <c r="C2634" s="90" t="str">
        <f t="shared" si="398"/>
        <v/>
      </c>
      <c r="D2634" s="89" t="str">
        <f t="shared" si="399"/>
        <v/>
      </c>
      <c r="E2634" s="91" t="str">
        <f t="shared" si="400"/>
        <v/>
      </c>
      <c r="F2634" s="92" t="str">
        <f t="shared" si="401"/>
        <v/>
      </c>
      <c r="G2634" s="212" t="str">
        <f t="shared" si="402"/>
        <v/>
      </c>
      <c r="H2634" s="92">
        <f>IF(OR(ERR=FALSE,AND(F2634="",G2634="")),0,IF($C$12="D",$H$13+SUM($F$14:F2634)-SUM($G$14:G2634),$H$13-SUM($F$14:F2634)+SUM($G$14:G2634)))</f>
        <v>0</v>
      </c>
      <c r="I2634" s="7"/>
    </row>
    <row r="2635" spans="1:9">
      <c r="A2635" s="89">
        <f t="shared" si="403"/>
        <v>2622</v>
      </c>
      <c r="B2635" s="185" t="str">
        <f t="shared" si="397"/>
        <v/>
      </c>
      <c r="C2635" s="90" t="str">
        <f t="shared" si="398"/>
        <v/>
      </c>
      <c r="D2635" s="89" t="str">
        <f t="shared" si="399"/>
        <v/>
      </c>
      <c r="E2635" s="91" t="str">
        <f t="shared" si="400"/>
        <v/>
      </c>
      <c r="F2635" s="92" t="str">
        <f t="shared" si="401"/>
        <v/>
      </c>
      <c r="G2635" s="212" t="str">
        <f t="shared" si="402"/>
        <v/>
      </c>
      <c r="H2635" s="92">
        <f>IF(OR(ERR=FALSE,AND(F2635="",G2635="")),0,IF($C$12="D",$H$13+SUM($F$14:F2635)-SUM($G$14:G2635),$H$13-SUM($F$14:F2635)+SUM($G$14:G2635)))</f>
        <v>0</v>
      </c>
      <c r="I2635" s="7"/>
    </row>
    <row r="2636" spans="1:9">
      <c r="A2636" s="89">
        <f t="shared" si="403"/>
        <v>2623</v>
      </c>
      <c r="B2636" s="185" t="str">
        <f t="shared" si="397"/>
        <v/>
      </c>
      <c r="C2636" s="90" t="str">
        <f t="shared" si="398"/>
        <v/>
      </c>
      <c r="D2636" s="89" t="str">
        <f t="shared" si="399"/>
        <v/>
      </c>
      <c r="E2636" s="91" t="str">
        <f t="shared" si="400"/>
        <v/>
      </c>
      <c r="F2636" s="92" t="str">
        <f t="shared" si="401"/>
        <v/>
      </c>
      <c r="G2636" s="212" t="str">
        <f t="shared" si="402"/>
        <v/>
      </c>
      <c r="H2636" s="92">
        <f>IF(OR(ERR=FALSE,AND(F2636="",G2636="")),0,IF($C$12="D",$H$13+SUM($F$14:F2636)-SUM($G$14:G2636),$H$13-SUM($F$14:F2636)+SUM($G$14:G2636)))</f>
        <v>0</v>
      </c>
      <c r="I2636" s="7"/>
    </row>
    <row r="2637" spans="1:9">
      <c r="A2637" s="89">
        <f t="shared" si="403"/>
        <v>2624</v>
      </c>
      <c r="B2637" s="185" t="str">
        <f t="shared" si="397"/>
        <v/>
      </c>
      <c r="C2637" s="90" t="str">
        <f t="shared" si="398"/>
        <v/>
      </c>
      <c r="D2637" s="89" t="str">
        <f t="shared" si="399"/>
        <v/>
      </c>
      <c r="E2637" s="91" t="str">
        <f t="shared" si="400"/>
        <v/>
      </c>
      <c r="F2637" s="92" t="str">
        <f t="shared" si="401"/>
        <v/>
      </c>
      <c r="G2637" s="212" t="str">
        <f t="shared" si="402"/>
        <v/>
      </c>
      <c r="H2637" s="92">
        <f>IF(OR(ERR=FALSE,AND(F2637="",G2637="")),0,IF($C$12="D",$H$13+SUM($F$14:F2637)-SUM($G$14:G2637),$H$13-SUM($F$14:F2637)+SUM($G$14:G2637)))</f>
        <v>0</v>
      </c>
      <c r="I2637" s="7"/>
    </row>
    <row r="2638" spans="1:9">
      <c r="A2638" s="89">
        <f t="shared" si="403"/>
        <v>2625</v>
      </c>
      <c r="B2638" s="185" t="str">
        <f t="shared" si="397"/>
        <v/>
      </c>
      <c r="C2638" s="90" t="str">
        <f t="shared" si="398"/>
        <v/>
      </c>
      <c r="D2638" s="89" t="str">
        <f t="shared" si="399"/>
        <v/>
      </c>
      <c r="E2638" s="91" t="str">
        <f t="shared" si="400"/>
        <v/>
      </c>
      <c r="F2638" s="92" t="str">
        <f t="shared" si="401"/>
        <v/>
      </c>
      <c r="G2638" s="212" t="str">
        <f t="shared" si="402"/>
        <v/>
      </c>
      <c r="H2638" s="92">
        <f>IF(OR(ERR=FALSE,AND(F2638="",G2638="")),0,IF($C$12="D",$H$13+SUM($F$14:F2638)-SUM($G$14:G2638),$H$13-SUM($F$14:F2638)+SUM($G$14:G2638)))</f>
        <v>0</v>
      </c>
      <c r="I2638" s="7"/>
    </row>
    <row r="2639" spans="1:9">
      <c r="A2639" s="89">
        <f t="shared" si="403"/>
        <v>2626</v>
      </c>
      <c r="B2639" s="185" t="str">
        <f t="shared" si="397"/>
        <v/>
      </c>
      <c r="C2639" s="90" t="str">
        <f t="shared" si="398"/>
        <v/>
      </c>
      <c r="D2639" s="89" t="str">
        <f t="shared" si="399"/>
        <v/>
      </c>
      <c r="E2639" s="91" t="str">
        <f t="shared" si="400"/>
        <v/>
      </c>
      <c r="F2639" s="92" t="str">
        <f t="shared" si="401"/>
        <v/>
      </c>
      <c r="G2639" s="212" t="str">
        <f t="shared" si="402"/>
        <v/>
      </c>
      <c r="H2639" s="92">
        <f>IF(OR(ERR=FALSE,AND(F2639="",G2639="")),0,IF($C$12="D",$H$13+SUM($F$14:F2639)-SUM($G$14:G2639),$H$13-SUM($F$14:F2639)+SUM($G$14:G2639)))</f>
        <v>0</v>
      </c>
      <c r="I2639" s="7"/>
    </row>
    <row r="2640" spans="1:9">
      <c r="A2640" s="89">
        <f t="shared" si="403"/>
        <v>2627</v>
      </c>
      <c r="B2640" s="185" t="str">
        <f t="shared" si="397"/>
        <v/>
      </c>
      <c r="C2640" s="90" t="str">
        <f t="shared" si="398"/>
        <v/>
      </c>
      <c r="D2640" s="89" t="str">
        <f t="shared" si="399"/>
        <v/>
      </c>
      <c r="E2640" s="91" t="str">
        <f t="shared" si="400"/>
        <v/>
      </c>
      <c r="F2640" s="92" t="str">
        <f t="shared" si="401"/>
        <v/>
      </c>
      <c r="G2640" s="212" t="str">
        <f t="shared" si="402"/>
        <v/>
      </c>
      <c r="H2640" s="92">
        <f>IF(OR(ERR=FALSE,AND(F2640="",G2640="")),0,IF($C$12="D",$H$13+SUM($F$14:F2640)-SUM($G$14:G2640),$H$13-SUM($F$14:F2640)+SUM($G$14:G2640)))</f>
        <v>0</v>
      </c>
      <c r="I2640" s="7"/>
    </row>
    <row r="2641" spans="1:9">
      <c r="A2641" s="89">
        <f t="shared" si="403"/>
        <v>2628</v>
      </c>
      <c r="B2641" s="185" t="str">
        <f t="shared" si="397"/>
        <v/>
      </c>
      <c r="C2641" s="90" t="str">
        <f t="shared" si="398"/>
        <v/>
      </c>
      <c r="D2641" s="89" t="str">
        <f t="shared" si="399"/>
        <v/>
      </c>
      <c r="E2641" s="91" t="str">
        <f t="shared" si="400"/>
        <v/>
      </c>
      <c r="F2641" s="92" t="str">
        <f t="shared" si="401"/>
        <v/>
      </c>
      <c r="G2641" s="212" t="str">
        <f t="shared" si="402"/>
        <v/>
      </c>
      <c r="H2641" s="92">
        <f>IF(OR(ERR=FALSE,AND(F2641="",G2641="")),0,IF($C$12="D",$H$13+SUM($F$14:F2641)-SUM($G$14:G2641),$H$13-SUM($F$14:F2641)+SUM($G$14:G2641)))</f>
        <v>0</v>
      </c>
      <c r="I2641" s="7"/>
    </row>
    <row r="2642" spans="1:9">
      <c r="A2642" s="89">
        <f t="shared" si="403"/>
        <v>2629</v>
      </c>
      <c r="B2642" s="185" t="str">
        <f t="shared" si="397"/>
        <v/>
      </c>
      <c r="C2642" s="90" t="str">
        <f t="shared" si="398"/>
        <v/>
      </c>
      <c r="D2642" s="89" t="str">
        <f t="shared" si="399"/>
        <v/>
      </c>
      <c r="E2642" s="91" t="str">
        <f t="shared" si="400"/>
        <v/>
      </c>
      <c r="F2642" s="92" t="str">
        <f t="shared" si="401"/>
        <v/>
      </c>
      <c r="G2642" s="212" t="str">
        <f t="shared" si="402"/>
        <v/>
      </c>
      <c r="H2642" s="92">
        <f>IF(OR(ERR=FALSE,AND(F2642="",G2642="")),0,IF($C$12="D",$H$13+SUM($F$14:F2642)-SUM($G$14:G2642),$H$13-SUM($F$14:F2642)+SUM($G$14:G2642)))</f>
        <v>0</v>
      </c>
      <c r="I2642" s="7"/>
    </row>
    <row r="2643" spans="1:9">
      <c r="A2643" s="89">
        <f t="shared" si="403"/>
        <v>2630</v>
      </c>
      <c r="B2643" s="185" t="str">
        <f t="shared" si="397"/>
        <v/>
      </c>
      <c r="C2643" s="90" t="str">
        <f t="shared" si="398"/>
        <v/>
      </c>
      <c r="D2643" s="89" t="str">
        <f t="shared" si="399"/>
        <v/>
      </c>
      <c r="E2643" s="91" t="str">
        <f t="shared" si="400"/>
        <v/>
      </c>
      <c r="F2643" s="92" t="str">
        <f t="shared" si="401"/>
        <v/>
      </c>
      <c r="G2643" s="212" t="str">
        <f t="shared" si="402"/>
        <v/>
      </c>
      <c r="H2643" s="92">
        <f>IF(OR(ERR=FALSE,AND(F2643="",G2643="")),0,IF($C$12="D",$H$13+SUM($F$14:F2643)-SUM($G$14:G2643),$H$13-SUM($F$14:F2643)+SUM($G$14:G2643)))</f>
        <v>0</v>
      </c>
      <c r="I2643" s="7"/>
    </row>
    <row r="2644" spans="1:9">
      <c r="A2644" s="89">
        <f t="shared" si="403"/>
        <v>2631</v>
      </c>
      <c r="B2644" s="185" t="str">
        <f t="shared" si="397"/>
        <v/>
      </c>
      <c r="C2644" s="90" t="str">
        <f t="shared" si="398"/>
        <v/>
      </c>
      <c r="D2644" s="89" t="str">
        <f t="shared" si="399"/>
        <v/>
      </c>
      <c r="E2644" s="91" t="str">
        <f t="shared" si="400"/>
        <v/>
      </c>
      <c r="F2644" s="92" t="str">
        <f t="shared" si="401"/>
        <v/>
      </c>
      <c r="G2644" s="212" t="str">
        <f t="shared" si="402"/>
        <v/>
      </c>
      <c r="H2644" s="92">
        <f>IF(OR(ERR=FALSE,AND(F2644="",G2644="")),0,IF($C$12="D",$H$13+SUM($F$14:F2644)-SUM($G$14:G2644),$H$13-SUM($F$14:F2644)+SUM($G$14:G2644)))</f>
        <v>0</v>
      </c>
      <c r="I2644" s="7"/>
    </row>
    <row r="2645" spans="1:9">
      <c r="A2645" s="89">
        <f t="shared" si="403"/>
        <v>2632</v>
      </c>
      <c r="B2645" s="185" t="str">
        <f t="shared" si="397"/>
        <v/>
      </c>
      <c r="C2645" s="90" t="str">
        <f t="shared" si="398"/>
        <v/>
      </c>
      <c r="D2645" s="89" t="str">
        <f t="shared" si="399"/>
        <v/>
      </c>
      <c r="E2645" s="91" t="str">
        <f t="shared" si="400"/>
        <v/>
      </c>
      <c r="F2645" s="92" t="str">
        <f t="shared" si="401"/>
        <v/>
      </c>
      <c r="G2645" s="212" t="str">
        <f t="shared" si="402"/>
        <v/>
      </c>
      <c r="H2645" s="92">
        <f>IF(OR(ERR=FALSE,AND(F2645="",G2645="")),0,IF($C$12="D",$H$13+SUM($F$14:F2645)-SUM($G$14:G2645),$H$13-SUM($F$14:F2645)+SUM($G$14:G2645)))</f>
        <v>0</v>
      </c>
      <c r="I2645" s="7"/>
    </row>
    <row r="2646" spans="1:9">
      <c r="A2646" s="89">
        <f t="shared" si="403"/>
        <v>2633</v>
      </c>
      <c r="B2646" s="185" t="str">
        <f t="shared" ref="B2646:B2709" si="404">IF(ISERROR(VLOOKUP(A2646&amp;H$9,JU_AKUN,6,FALSE)=TRUE),"",VLOOKUP(A2646&amp;H$9,JU_AKUN,6,FALSE))</f>
        <v/>
      </c>
      <c r="C2646" s="90" t="str">
        <f t="shared" ref="C2646:C2709" si="405">IF(ISERROR(VLOOKUP(A2646&amp;H$9,JU_AKUN,7,FALSE)=TRUE),"",VLOOKUP(A2646&amp;H$9,JU_AKUN,7,FALSE))</f>
        <v/>
      </c>
      <c r="D2646" s="89" t="str">
        <f t="shared" ref="D2646:D2709" si="406">IF(ISERROR(VLOOKUP(A2646&amp;H$9,JU_AKUN,8,FALSE)=TRUE),"",VLOOKUP(A2646&amp;H$9,JU_AKUN,8,FALSE))</f>
        <v/>
      </c>
      <c r="E2646" s="91" t="str">
        <f t="shared" ref="E2646:E2709" si="407">IF(ISERROR(VLOOKUP(A2646&amp;H$9,JU_AKUN,9,FALSE)=TRUE),"",VLOOKUP(A2646&amp;H$9,JU_AKUN,9,FALSE))</f>
        <v/>
      </c>
      <c r="F2646" s="92" t="str">
        <f t="shared" ref="F2646:F2709" si="408">IF(ISERROR(VLOOKUP(A2646&amp;H$9,JU_AKUN,14,FALSE)=TRUE),"",VLOOKUP(A2646&amp;H$9,JU_AKUN,14,FALSE))</f>
        <v/>
      </c>
      <c r="G2646" s="212" t="str">
        <f t="shared" ref="G2646:G2709" si="409">IF(ISERROR(VLOOKUP(A2646&amp;H$9,JU_AKUN,15,FALSE)=TRUE),"",VLOOKUP(A2646&amp;H$9,JU_AKUN,15,FALSE))</f>
        <v/>
      </c>
      <c r="H2646" s="92">
        <f>IF(OR(ERR=FALSE,AND(F2646="",G2646="")),0,IF($C$12="D",$H$13+SUM($F$14:F2646)-SUM($G$14:G2646),$H$13-SUM($F$14:F2646)+SUM($G$14:G2646)))</f>
        <v>0</v>
      </c>
      <c r="I2646" s="7"/>
    </row>
    <row r="2647" spans="1:9">
      <c r="A2647" s="89">
        <f t="shared" si="403"/>
        <v>2634</v>
      </c>
      <c r="B2647" s="185" t="str">
        <f t="shared" si="404"/>
        <v/>
      </c>
      <c r="C2647" s="90" t="str">
        <f t="shared" si="405"/>
        <v/>
      </c>
      <c r="D2647" s="89" t="str">
        <f t="shared" si="406"/>
        <v/>
      </c>
      <c r="E2647" s="91" t="str">
        <f t="shared" si="407"/>
        <v/>
      </c>
      <c r="F2647" s="92" t="str">
        <f t="shared" si="408"/>
        <v/>
      </c>
      <c r="G2647" s="212" t="str">
        <f t="shared" si="409"/>
        <v/>
      </c>
      <c r="H2647" s="92">
        <f>IF(OR(ERR=FALSE,AND(F2647="",G2647="")),0,IF($C$12="D",$H$13+SUM($F$14:F2647)-SUM($G$14:G2647),$H$13-SUM($F$14:F2647)+SUM($G$14:G2647)))</f>
        <v>0</v>
      </c>
      <c r="I2647" s="7"/>
    </row>
    <row r="2648" spans="1:9">
      <c r="A2648" s="89">
        <f t="shared" si="403"/>
        <v>2635</v>
      </c>
      <c r="B2648" s="185" t="str">
        <f t="shared" si="404"/>
        <v/>
      </c>
      <c r="C2648" s="90" t="str">
        <f t="shared" si="405"/>
        <v/>
      </c>
      <c r="D2648" s="89" t="str">
        <f t="shared" si="406"/>
        <v/>
      </c>
      <c r="E2648" s="91" t="str">
        <f t="shared" si="407"/>
        <v/>
      </c>
      <c r="F2648" s="92" t="str">
        <f t="shared" si="408"/>
        <v/>
      </c>
      <c r="G2648" s="212" t="str">
        <f t="shared" si="409"/>
        <v/>
      </c>
      <c r="H2648" s="92">
        <f>IF(OR(ERR=FALSE,AND(F2648="",G2648="")),0,IF($C$12="D",$H$13+SUM($F$14:F2648)-SUM($G$14:G2648),$H$13-SUM($F$14:F2648)+SUM($G$14:G2648)))</f>
        <v>0</v>
      </c>
      <c r="I2648" s="7"/>
    </row>
    <row r="2649" spans="1:9">
      <c r="A2649" s="89">
        <f t="shared" si="403"/>
        <v>2636</v>
      </c>
      <c r="B2649" s="185" t="str">
        <f t="shared" si="404"/>
        <v/>
      </c>
      <c r="C2649" s="90" t="str">
        <f t="shared" si="405"/>
        <v/>
      </c>
      <c r="D2649" s="89" t="str">
        <f t="shared" si="406"/>
        <v/>
      </c>
      <c r="E2649" s="91" t="str">
        <f t="shared" si="407"/>
        <v/>
      </c>
      <c r="F2649" s="92" t="str">
        <f t="shared" si="408"/>
        <v/>
      </c>
      <c r="G2649" s="212" t="str">
        <f t="shared" si="409"/>
        <v/>
      </c>
      <c r="H2649" s="92">
        <f>IF(OR(ERR=FALSE,AND(F2649="",G2649="")),0,IF($C$12="D",$H$13+SUM($F$14:F2649)-SUM($G$14:G2649),$H$13-SUM($F$14:F2649)+SUM($G$14:G2649)))</f>
        <v>0</v>
      </c>
      <c r="I2649" s="7"/>
    </row>
    <row r="2650" spans="1:9">
      <c r="A2650" s="89">
        <f t="shared" si="403"/>
        <v>2637</v>
      </c>
      <c r="B2650" s="185" t="str">
        <f t="shared" si="404"/>
        <v/>
      </c>
      <c r="C2650" s="90" t="str">
        <f t="shared" si="405"/>
        <v/>
      </c>
      <c r="D2650" s="89" t="str">
        <f t="shared" si="406"/>
        <v/>
      </c>
      <c r="E2650" s="91" t="str">
        <f t="shared" si="407"/>
        <v/>
      </c>
      <c r="F2650" s="92" t="str">
        <f t="shared" si="408"/>
        <v/>
      </c>
      <c r="G2650" s="212" t="str">
        <f t="shared" si="409"/>
        <v/>
      </c>
      <c r="H2650" s="92">
        <f>IF(OR(ERR=FALSE,AND(F2650="",G2650="")),0,IF($C$12="D",$H$13+SUM($F$14:F2650)-SUM($G$14:G2650),$H$13-SUM($F$14:F2650)+SUM($G$14:G2650)))</f>
        <v>0</v>
      </c>
      <c r="I2650" s="7"/>
    </row>
    <row r="2651" spans="1:9">
      <c r="A2651" s="89">
        <f t="shared" si="403"/>
        <v>2638</v>
      </c>
      <c r="B2651" s="185" t="str">
        <f t="shared" si="404"/>
        <v/>
      </c>
      <c r="C2651" s="90" t="str">
        <f t="shared" si="405"/>
        <v/>
      </c>
      <c r="D2651" s="89" t="str">
        <f t="shared" si="406"/>
        <v/>
      </c>
      <c r="E2651" s="91" t="str">
        <f t="shared" si="407"/>
        <v/>
      </c>
      <c r="F2651" s="92" t="str">
        <f t="shared" si="408"/>
        <v/>
      </c>
      <c r="G2651" s="212" t="str">
        <f t="shared" si="409"/>
        <v/>
      </c>
      <c r="H2651" s="92">
        <f>IF(OR(ERR=FALSE,AND(F2651="",G2651="")),0,IF($C$12="D",$H$13+SUM($F$14:F2651)-SUM($G$14:G2651),$H$13-SUM($F$14:F2651)+SUM($G$14:G2651)))</f>
        <v>0</v>
      </c>
      <c r="I2651" s="7"/>
    </row>
    <row r="2652" spans="1:9">
      <c r="A2652" s="89">
        <f t="shared" si="403"/>
        <v>2639</v>
      </c>
      <c r="B2652" s="185" t="str">
        <f t="shared" si="404"/>
        <v/>
      </c>
      <c r="C2652" s="90" t="str">
        <f t="shared" si="405"/>
        <v/>
      </c>
      <c r="D2652" s="89" t="str">
        <f t="shared" si="406"/>
        <v/>
      </c>
      <c r="E2652" s="91" t="str">
        <f t="shared" si="407"/>
        <v/>
      </c>
      <c r="F2652" s="92" t="str">
        <f t="shared" si="408"/>
        <v/>
      </c>
      <c r="G2652" s="212" t="str">
        <f t="shared" si="409"/>
        <v/>
      </c>
      <c r="H2652" s="92">
        <f>IF(OR(ERR=FALSE,AND(F2652="",G2652="")),0,IF($C$12="D",$H$13+SUM($F$14:F2652)-SUM($G$14:G2652),$H$13-SUM($F$14:F2652)+SUM($G$14:G2652)))</f>
        <v>0</v>
      </c>
      <c r="I2652" s="7"/>
    </row>
    <row r="2653" spans="1:9">
      <c r="A2653" s="89">
        <f t="shared" si="403"/>
        <v>2640</v>
      </c>
      <c r="B2653" s="185" t="str">
        <f t="shared" si="404"/>
        <v/>
      </c>
      <c r="C2653" s="90" t="str">
        <f t="shared" si="405"/>
        <v/>
      </c>
      <c r="D2653" s="89" t="str">
        <f t="shared" si="406"/>
        <v/>
      </c>
      <c r="E2653" s="91" t="str">
        <f t="shared" si="407"/>
        <v/>
      </c>
      <c r="F2653" s="92" t="str">
        <f t="shared" si="408"/>
        <v/>
      </c>
      <c r="G2653" s="212" t="str">
        <f t="shared" si="409"/>
        <v/>
      </c>
      <c r="H2653" s="92">
        <f>IF(OR(ERR=FALSE,AND(F2653="",G2653="")),0,IF($C$12="D",$H$13+SUM($F$14:F2653)-SUM($G$14:G2653),$H$13-SUM($F$14:F2653)+SUM($G$14:G2653)))</f>
        <v>0</v>
      </c>
      <c r="I2653" s="7"/>
    </row>
    <row r="2654" spans="1:9">
      <c r="A2654" s="89">
        <f t="shared" si="403"/>
        <v>2641</v>
      </c>
      <c r="B2654" s="185" t="str">
        <f t="shared" si="404"/>
        <v/>
      </c>
      <c r="C2654" s="90" t="str">
        <f t="shared" si="405"/>
        <v/>
      </c>
      <c r="D2654" s="89" t="str">
        <f t="shared" si="406"/>
        <v/>
      </c>
      <c r="E2654" s="91" t="str">
        <f t="shared" si="407"/>
        <v/>
      </c>
      <c r="F2654" s="92" t="str">
        <f t="shared" si="408"/>
        <v/>
      </c>
      <c r="G2654" s="212" t="str">
        <f t="shared" si="409"/>
        <v/>
      </c>
      <c r="H2654" s="92">
        <f>IF(OR(ERR=FALSE,AND(F2654="",G2654="")),0,IF($C$12="D",$H$13+SUM($F$14:F2654)-SUM($G$14:G2654),$H$13-SUM($F$14:F2654)+SUM($G$14:G2654)))</f>
        <v>0</v>
      </c>
      <c r="I2654" s="7"/>
    </row>
    <row r="2655" spans="1:9">
      <c r="A2655" s="89">
        <f t="shared" si="403"/>
        <v>2642</v>
      </c>
      <c r="B2655" s="185" t="str">
        <f t="shared" si="404"/>
        <v/>
      </c>
      <c r="C2655" s="90" t="str">
        <f t="shared" si="405"/>
        <v/>
      </c>
      <c r="D2655" s="89" t="str">
        <f t="shared" si="406"/>
        <v/>
      </c>
      <c r="E2655" s="91" t="str">
        <f t="shared" si="407"/>
        <v/>
      </c>
      <c r="F2655" s="92" t="str">
        <f t="shared" si="408"/>
        <v/>
      </c>
      <c r="G2655" s="212" t="str">
        <f t="shared" si="409"/>
        <v/>
      </c>
      <c r="H2655" s="92">
        <f>IF(OR(ERR=FALSE,AND(F2655="",G2655="")),0,IF($C$12="D",$H$13+SUM($F$14:F2655)-SUM($G$14:G2655),$H$13-SUM($F$14:F2655)+SUM($G$14:G2655)))</f>
        <v>0</v>
      </c>
      <c r="I2655" s="7"/>
    </row>
    <row r="2656" spans="1:9">
      <c r="A2656" s="89">
        <f t="shared" si="403"/>
        <v>2643</v>
      </c>
      <c r="B2656" s="185" t="str">
        <f t="shared" si="404"/>
        <v/>
      </c>
      <c r="C2656" s="90" t="str">
        <f t="shared" si="405"/>
        <v/>
      </c>
      <c r="D2656" s="89" t="str">
        <f t="shared" si="406"/>
        <v/>
      </c>
      <c r="E2656" s="91" t="str">
        <f t="shared" si="407"/>
        <v/>
      </c>
      <c r="F2656" s="92" t="str">
        <f t="shared" si="408"/>
        <v/>
      </c>
      <c r="G2656" s="212" t="str">
        <f t="shared" si="409"/>
        <v/>
      </c>
      <c r="H2656" s="92">
        <f>IF(OR(ERR=FALSE,AND(F2656="",G2656="")),0,IF($C$12="D",$H$13+SUM($F$14:F2656)-SUM($G$14:G2656),$H$13-SUM($F$14:F2656)+SUM($G$14:G2656)))</f>
        <v>0</v>
      </c>
      <c r="I2656" s="7"/>
    </row>
    <row r="2657" spans="1:9">
      <c r="A2657" s="89">
        <f t="shared" si="403"/>
        <v>2644</v>
      </c>
      <c r="B2657" s="185" t="str">
        <f t="shared" si="404"/>
        <v/>
      </c>
      <c r="C2657" s="90" t="str">
        <f t="shared" si="405"/>
        <v/>
      </c>
      <c r="D2657" s="89" t="str">
        <f t="shared" si="406"/>
        <v/>
      </c>
      <c r="E2657" s="91" t="str">
        <f t="shared" si="407"/>
        <v/>
      </c>
      <c r="F2657" s="92" t="str">
        <f t="shared" si="408"/>
        <v/>
      </c>
      <c r="G2657" s="212" t="str">
        <f t="shared" si="409"/>
        <v/>
      </c>
      <c r="H2657" s="92">
        <f>IF(OR(ERR=FALSE,AND(F2657="",G2657="")),0,IF($C$12="D",$H$13+SUM($F$14:F2657)-SUM($G$14:G2657),$H$13-SUM($F$14:F2657)+SUM($G$14:G2657)))</f>
        <v>0</v>
      </c>
      <c r="I2657" s="52"/>
    </row>
    <row r="2658" spans="1:9">
      <c r="A2658" s="89">
        <f t="shared" si="403"/>
        <v>2645</v>
      </c>
      <c r="B2658" s="185" t="str">
        <f t="shared" si="404"/>
        <v/>
      </c>
      <c r="C2658" s="90" t="str">
        <f t="shared" si="405"/>
        <v/>
      </c>
      <c r="D2658" s="89" t="str">
        <f t="shared" si="406"/>
        <v/>
      </c>
      <c r="E2658" s="91" t="str">
        <f t="shared" si="407"/>
        <v/>
      </c>
      <c r="F2658" s="92" t="str">
        <f t="shared" si="408"/>
        <v/>
      </c>
      <c r="G2658" s="212" t="str">
        <f t="shared" si="409"/>
        <v/>
      </c>
      <c r="H2658" s="92">
        <f>IF(OR(ERR=FALSE,AND(F2658="",G2658="")),0,IF($C$12="D",$H$13+SUM($F$14:F2658)-SUM($G$14:G2658),$H$13-SUM($F$14:F2658)+SUM($G$14:G2658)))</f>
        <v>0</v>
      </c>
      <c r="I2658" s="7"/>
    </row>
    <row r="2659" spans="1:9">
      <c r="A2659" s="89">
        <f t="shared" si="403"/>
        <v>2646</v>
      </c>
      <c r="B2659" s="185" t="str">
        <f t="shared" si="404"/>
        <v/>
      </c>
      <c r="C2659" s="90" t="str">
        <f t="shared" si="405"/>
        <v/>
      </c>
      <c r="D2659" s="89" t="str">
        <f t="shared" si="406"/>
        <v/>
      </c>
      <c r="E2659" s="91" t="str">
        <f t="shared" si="407"/>
        <v/>
      </c>
      <c r="F2659" s="92" t="str">
        <f t="shared" si="408"/>
        <v/>
      </c>
      <c r="G2659" s="212" t="str">
        <f t="shared" si="409"/>
        <v/>
      </c>
      <c r="H2659" s="92">
        <f>IF(OR(ERR=FALSE,AND(F2659="",G2659="")),0,IF($C$12="D",$H$13+SUM($F$14:F2659)-SUM($G$14:G2659),$H$13-SUM($F$14:F2659)+SUM($G$14:G2659)))</f>
        <v>0</v>
      </c>
      <c r="I2659" s="7"/>
    </row>
    <row r="2660" spans="1:9">
      <c r="A2660" s="89">
        <f t="shared" si="403"/>
        <v>2647</v>
      </c>
      <c r="B2660" s="185" t="str">
        <f t="shared" si="404"/>
        <v/>
      </c>
      <c r="C2660" s="90" t="str">
        <f t="shared" si="405"/>
        <v/>
      </c>
      <c r="D2660" s="89" t="str">
        <f t="shared" si="406"/>
        <v/>
      </c>
      <c r="E2660" s="91" t="str">
        <f t="shared" si="407"/>
        <v/>
      </c>
      <c r="F2660" s="92" t="str">
        <f t="shared" si="408"/>
        <v/>
      </c>
      <c r="G2660" s="212" t="str">
        <f t="shared" si="409"/>
        <v/>
      </c>
      <c r="H2660" s="92">
        <f>IF(OR(ERR=FALSE,AND(F2660="",G2660="")),0,IF($C$12="D",$H$13+SUM($F$14:F2660)-SUM($G$14:G2660),$H$13-SUM($F$14:F2660)+SUM($G$14:G2660)))</f>
        <v>0</v>
      </c>
      <c r="I2660" s="7"/>
    </row>
    <row r="2661" spans="1:9">
      <c r="A2661" s="89">
        <f t="shared" si="403"/>
        <v>2648</v>
      </c>
      <c r="B2661" s="185" t="str">
        <f t="shared" si="404"/>
        <v/>
      </c>
      <c r="C2661" s="90" t="str">
        <f t="shared" si="405"/>
        <v/>
      </c>
      <c r="D2661" s="89" t="str">
        <f t="shared" si="406"/>
        <v/>
      </c>
      <c r="E2661" s="91" t="str">
        <f t="shared" si="407"/>
        <v/>
      </c>
      <c r="F2661" s="92" t="str">
        <f t="shared" si="408"/>
        <v/>
      </c>
      <c r="G2661" s="212" t="str">
        <f t="shared" si="409"/>
        <v/>
      </c>
      <c r="H2661" s="92">
        <f>IF(OR(ERR=FALSE,AND(F2661="",G2661="")),0,IF($C$12="D",$H$13+SUM($F$14:F2661)-SUM($G$14:G2661),$H$13-SUM($F$14:F2661)+SUM($G$14:G2661)))</f>
        <v>0</v>
      </c>
      <c r="I2661" s="7"/>
    </row>
    <row r="2662" spans="1:9">
      <c r="A2662" s="89">
        <f t="shared" si="403"/>
        <v>2649</v>
      </c>
      <c r="B2662" s="185" t="str">
        <f t="shared" si="404"/>
        <v/>
      </c>
      <c r="C2662" s="90" t="str">
        <f t="shared" si="405"/>
        <v/>
      </c>
      <c r="D2662" s="89" t="str">
        <f t="shared" si="406"/>
        <v/>
      </c>
      <c r="E2662" s="91" t="str">
        <f t="shared" si="407"/>
        <v/>
      </c>
      <c r="F2662" s="92" t="str">
        <f t="shared" si="408"/>
        <v/>
      </c>
      <c r="G2662" s="212" t="str">
        <f t="shared" si="409"/>
        <v/>
      </c>
      <c r="H2662" s="92">
        <f>IF(OR(ERR=FALSE,AND(F2662="",G2662="")),0,IF($C$12="D",$H$13+SUM($F$14:F2662)-SUM($G$14:G2662),$H$13-SUM($F$14:F2662)+SUM($G$14:G2662)))</f>
        <v>0</v>
      </c>
      <c r="I2662" s="7"/>
    </row>
    <row r="2663" spans="1:9">
      <c r="A2663" s="89">
        <f t="shared" si="403"/>
        <v>2650</v>
      </c>
      <c r="B2663" s="185" t="str">
        <f t="shared" si="404"/>
        <v/>
      </c>
      <c r="C2663" s="90" t="str">
        <f t="shared" si="405"/>
        <v/>
      </c>
      <c r="D2663" s="89" t="str">
        <f t="shared" si="406"/>
        <v/>
      </c>
      <c r="E2663" s="91" t="str">
        <f t="shared" si="407"/>
        <v/>
      </c>
      <c r="F2663" s="92" t="str">
        <f t="shared" si="408"/>
        <v/>
      </c>
      <c r="G2663" s="212" t="str">
        <f t="shared" si="409"/>
        <v/>
      </c>
      <c r="H2663" s="92">
        <f>IF(OR(ERR=FALSE,AND(F2663="",G2663="")),0,IF($C$12="D",$H$13+SUM($F$14:F2663)-SUM($G$14:G2663),$H$13-SUM($F$14:F2663)+SUM($G$14:G2663)))</f>
        <v>0</v>
      </c>
      <c r="I2663" s="7"/>
    </row>
    <row r="2664" spans="1:9">
      <c r="A2664" s="89">
        <f t="shared" si="403"/>
        <v>2651</v>
      </c>
      <c r="B2664" s="185" t="str">
        <f t="shared" si="404"/>
        <v/>
      </c>
      <c r="C2664" s="90" t="str">
        <f t="shared" si="405"/>
        <v/>
      </c>
      <c r="D2664" s="89" t="str">
        <f t="shared" si="406"/>
        <v/>
      </c>
      <c r="E2664" s="91" t="str">
        <f t="shared" si="407"/>
        <v/>
      </c>
      <c r="F2664" s="92" t="str">
        <f t="shared" si="408"/>
        <v/>
      </c>
      <c r="G2664" s="212" t="str">
        <f t="shared" si="409"/>
        <v/>
      </c>
      <c r="H2664" s="92">
        <f>IF(OR(ERR=FALSE,AND(F2664="",G2664="")),0,IF($C$12="D",$H$13+SUM($F$14:F2664)-SUM($G$14:G2664),$H$13-SUM($F$14:F2664)+SUM($G$14:G2664)))</f>
        <v>0</v>
      </c>
      <c r="I2664" s="7"/>
    </row>
    <row r="2665" spans="1:9">
      <c r="A2665" s="89">
        <f t="shared" si="403"/>
        <v>2652</v>
      </c>
      <c r="B2665" s="185" t="str">
        <f t="shared" si="404"/>
        <v/>
      </c>
      <c r="C2665" s="90" t="str">
        <f t="shared" si="405"/>
        <v/>
      </c>
      <c r="D2665" s="89" t="str">
        <f t="shared" si="406"/>
        <v/>
      </c>
      <c r="E2665" s="91" t="str">
        <f t="shared" si="407"/>
        <v/>
      </c>
      <c r="F2665" s="92" t="str">
        <f t="shared" si="408"/>
        <v/>
      </c>
      <c r="G2665" s="212" t="str">
        <f t="shared" si="409"/>
        <v/>
      </c>
      <c r="H2665" s="92">
        <f>IF(OR(ERR=FALSE,AND(F2665="",G2665="")),0,IF($C$12="D",$H$13+SUM($F$14:F2665)-SUM($G$14:G2665),$H$13-SUM($F$14:F2665)+SUM($G$14:G2665)))</f>
        <v>0</v>
      </c>
      <c r="I2665" s="7"/>
    </row>
    <row r="2666" spans="1:9">
      <c r="A2666" s="89">
        <f t="shared" si="403"/>
        <v>2653</v>
      </c>
      <c r="B2666" s="185" t="str">
        <f t="shared" si="404"/>
        <v/>
      </c>
      <c r="C2666" s="90" t="str">
        <f t="shared" si="405"/>
        <v/>
      </c>
      <c r="D2666" s="89" t="str">
        <f t="shared" si="406"/>
        <v/>
      </c>
      <c r="E2666" s="91" t="str">
        <f t="shared" si="407"/>
        <v/>
      </c>
      <c r="F2666" s="92" t="str">
        <f t="shared" si="408"/>
        <v/>
      </c>
      <c r="G2666" s="212" t="str">
        <f t="shared" si="409"/>
        <v/>
      </c>
      <c r="H2666" s="92">
        <f>IF(OR(ERR=FALSE,AND(F2666="",G2666="")),0,IF($C$12="D",$H$13+SUM($F$14:F2666)-SUM($G$14:G2666),$H$13-SUM($F$14:F2666)+SUM($G$14:G2666)))</f>
        <v>0</v>
      </c>
      <c r="I2666" s="7"/>
    </row>
    <row r="2667" spans="1:9">
      <c r="A2667" s="89">
        <f t="shared" si="403"/>
        <v>2654</v>
      </c>
      <c r="B2667" s="185" t="str">
        <f t="shared" si="404"/>
        <v/>
      </c>
      <c r="C2667" s="90" t="str">
        <f t="shared" si="405"/>
        <v/>
      </c>
      <c r="D2667" s="89" t="str">
        <f t="shared" si="406"/>
        <v/>
      </c>
      <c r="E2667" s="91" t="str">
        <f t="shared" si="407"/>
        <v/>
      </c>
      <c r="F2667" s="92" t="str">
        <f t="shared" si="408"/>
        <v/>
      </c>
      <c r="G2667" s="212" t="str">
        <f t="shared" si="409"/>
        <v/>
      </c>
      <c r="H2667" s="92">
        <f>IF(OR(ERR=FALSE,AND(F2667="",G2667="")),0,IF($C$12="D",$H$13+SUM($F$14:F2667)-SUM($G$14:G2667),$H$13-SUM($F$14:F2667)+SUM($G$14:G2667)))</f>
        <v>0</v>
      </c>
      <c r="I2667" s="7"/>
    </row>
    <row r="2668" spans="1:9">
      <c r="A2668" s="89">
        <f t="shared" si="403"/>
        <v>2655</v>
      </c>
      <c r="B2668" s="185" t="str">
        <f t="shared" si="404"/>
        <v/>
      </c>
      <c r="C2668" s="90" t="str">
        <f t="shared" si="405"/>
        <v/>
      </c>
      <c r="D2668" s="89" t="str">
        <f t="shared" si="406"/>
        <v/>
      </c>
      <c r="E2668" s="91" t="str">
        <f t="shared" si="407"/>
        <v/>
      </c>
      <c r="F2668" s="92" t="str">
        <f t="shared" si="408"/>
        <v/>
      </c>
      <c r="G2668" s="212" t="str">
        <f t="shared" si="409"/>
        <v/>
      </c>
      <c r="H2668" s="92">
        <f>IF(OR(ERR=FALSE,AND(F2668="",G2668="")),0,IF($C$12="D",$H$13+SUM($F$14:F2668)-SUM($G$14:G2668),$H$13-SUM($F$14:F2668)+SUM($G$14:G2668)))</f>
        <v>0</v>
      </c>
      <c r="I2668" s="7"/>
    </row>
    <row r="2669" spans="1:9">
      <c r="A2669" s="89">
        <f t="shared" si="403"/>
        <v>2656</v>
      </c>
      <c r="B2669" s="185" t="str">
        <f t="shared" si="404"/>
        <v/>
      </c>
      <c r="C2669" s="90" t="str">
        <f t="shared" si="405"/>
        <v/>
      </c>
      <c r="D2669" s="89" t="str">
        <f t="shared" si="406"/>
        <v/>
      </c>
      <c r="E2669" s="91" t="str">
        <f t="shared" si="407"/>
        <v/>
      </c>
      <c r="F2669" s="92" t="str">
        <f t="shared" si="408"/>
        <v/>
      </c>
      <c r="G2669" s="212" t="str">
        <f t="shared" si="409"/>
        <v/>
      </c>
      <c r="H2669" s="92">
        <f>IF(OR(ERR=FALSE,AND(F2669="",G2669="")),0,IF($C$12="D",$H$13+SUM($F$14:F2669)-SUM($G$14:G2669),$H$13-SUM($F$14:F2669)+SUM($G$14:G2669)))</f>
        <v>0</v>
      </c>
      <c r="I2669" s="7"/>
    </row>
    <row r="2670" spans="1:9">
      <c r="A2670" s="89">
        <f t="shared" si="403"/>
        <v>2657</v>
      </c>
      <c r="B2670" s="185" t="str">
        <f t="shared" si="404"/>
        <v/>
      </c>
      <c r="C2670" s="90" t="str">
        <f t="shared" si="405"/>
        <v/>
      </c>
      <c r="D2670" s="89" t="str">
        <f t="shared" si="406"/>
        <v/>
      </c>
      <c r="E2670" s="91" t="str">
        <f t="shared" si="407"/>
        <v/>
      </c>
      <c r="F2670" s="92" t="str">
        <f t="shared" si="408"/>
        <v/>
      </c>
      <c r="G2670" s="212" t="str">
        <f t="shared" si="409"/>
        <v/>
      </c>
      <c r="H2670" s="92">
        <f>IF(OR(ERR=FALSE,AND(F2670="",G2670="")),0,IF($C$12="D",$H$13+SUM($F$14:F2670)-SUM($G$14:G2670),$H$13-SUM($F$14:F2670)+SUM($G$14:G2670)))</f>
        <v>0</v>
      </c>
      <c r="I2670" s="7"/>
    </row>
    <row r="2671" spans="1:9">
      <c r="A2671" s="89">
        <f t="shared" si="403"/>
        <v>2658</v>
      </c>
      <c r="B2671" s="185" t="str">
        <f t="shared" si="404"/>
        <v/>
      </c>
      <c r="C2671" s="90" t="str">
        <f t="shared" si="405"/>
        <v/>
      </c>
      <c r="D2671" s="89" t="str">
        <f t="shared" si="406"/>
        <v/>
      </c>
      <c r="E2671" s="91" t="str">
        <f t="shared" si="407"/>
        <v/>
      </c>
      <c r="F2671" s="92" t="str">
        <f t="shared" si="408"/>
        <v/>
      </c>
      <c r="G2671" s="212" t="str">
        <f t="shared" si="409"/>
        <v/>
      </c>
      <c r="H2671" s="92">
        <f>IF(OR(ERR=FALSE,AND(F2671="",G2671="")),0,IF($C$12="D",$H$13+SUM($F$14:F2671)-SUM($G$14:G2671),$H$13-SUM($F$14:F2671)+SUM($G$14:G2671)))</f>
        <v>0</v>
      </c>
      <c r="I2671" s="7"/>
    </row>
    <row r="2672" spans="1:9">
      <c r="A2672" s="89">
        <f t="shared" si="403"/>
        <v>2659</v>
      </c>
      <c r="B2672" s="185" t="str">
        <f t="shared" si="404"/>
        <v/>
      </c>
      <c r="C2672" s="90" t="str">
        <f t="shared" si="405"/>
        <v/>
      </c>
      <c r="D2672" s="89" t="str">
        <f t="shared" si="406"/>
        <v/>
      </c>
      <c r="E2672" s="91" t="str">
        <f t="shared" si="407"/>
        <v/>
      </c>
      <c r="F2672" s="92" t="str">
        <f t="shared" si="408"/>
        <v/>
      </c>
      <c r="G2672" s="212" t="str">
        <f t="shared" si="409"/>
        <v/>
      </c>
      <c r="H2672" s="92">
        <f>IF(OR(ERR=FALSE,AND(F2672="",G2672="")),0,IF($C$12="D",$H$13+SUM($F$14:F2672)-SUM($G$14:G2672),$H$13-SUM($F$14:F2672)+SUM($G$14:G2672)))</f>
        <v>0</v>
      </c>
      <c r="I2672" s="7"/>
    </row>
    <row r="2673" spans="1:9">
      <c r="A2673" s="89">
        <f t="shared" si="403"/>
        <v>2660</v>
      </c>
      <c r="B2673" s="185" t="str">
        <f t="shared" si="404"/>
        <v/>
      </c>
      <c r="C2673" s="90" t="str">
        <f t="shared" si="405"/>
        <v/>
      </c>
      <c r="D2673" s="89" t="str">
        <f t="shared" si="406"/>
        <v/>
      </c>
      <c r="E2673" s="91" t="str">
        <f t="shared" si="407"/>
        <v/>
      </c>
      <c r="F2673" s="92" t="str">
        <f t="shared" si="408"/>
        <v/>
      </c>
      <c r="G2673" s="212" t="str">
        <f t="shared" si="409"/>
        <v/>
      </c>
      <c r="H2673" s="92">
        <f>IF(OR(ERR=FALSE,AND(F2673="",G2673="")),0,IF($C$12="D",$H$13+SUM($F$14:F2673)-SUM($G$14:G2673),$H$13-SUM($F$14:F2673)+SUM($G$14:G2673)))</f>
        <v>0</v>
      </c>
      <c r="I2673" s="7"/>
    </row>
    <row r="2674" spans="1:9">
      <c r="A2674" s="89">
        <f t="shared" si="403"/>
        <v>2661</v>
      </c>
      <c r="B2674" s="185" t="str">
        <f t="shared" si="404"/>
        <v/>
      </c>
      <c r="C2674" s="90" t="str">
        <f t="shared" si="405"/>
        <v/>
      </c>
      <c r="D2674" s="89" t="str">
        <f t="shared" si="406"/>
        <v/>
      </c>
      <c r="E2674" s="91" t="str">
        <f t="shared" si="407"/>
        <v/>
      </c>
      <c r="F2674" s="92" t="str">
        <f t="shared" si="408"/>
        <v/>
      </c>
      <c r="G2674" s="212" t="str">
        <f t="shared" si="409"/>
        <v/>
      </c>
      <c r="H2674" s="92">
        <f>IF(OR(ERR=FALSE,AND(F2674="",G2674="")),0,IF($C$12="D",$H$13+SUM($F$14:F2674)-SUM($G$14:G2674),$H$13-SUM($F$14:F2674)+SUM($G$14:G2674)))</f>
        <v>0</v>
      </c>
      <c r="I2674" s="7"/>
    </row>
    <row r="2675" spans="1:9">
      <c r="A2675" s="89">
        <f t="shared" si="403"/>
        <v>2662</v>
      </c>
      <c r="B2675" s="185" t="str">
        <f t="shared" si="404"/>
        <v/>
      </c>
      <c r="C2675" s="90" t="str">
        <f t="shared" si="405"/>
        <v/>
      </c>
      <c r="D2675" s="89" t="str">
        <f t="shared" si="406"/>
        <v/>
      </c>
      <c r="E2675" s="91" t="str">
        <f t="shared" si="407"/>
        <v/>
      </c>
      <c r="F2675" s="92" t="str">
        <f t="shared" si="408"/>
        <v/>
      </c>
      <c r="G2675" s="212" t="str">
        <f t="shared" si="409"/>
        <v/>
      </c>
      <c r="H2675" s="92">
        <f>IF(OR(ERR=FALSE,AND(F2675="",G2675="")),0,IF($C$12="D",$H$13+SUM($F$14:F2675)-SUM($G$14:G2675),$H$13-SUM($F$14:F2675)+SUM($G$14:G2675)))</f>
        <v>0</v>
      </c>
      <c r="I2675" s="7"/>
    </row>
    <row r="2676" spans="1:9">
      <c r="A2676" s="89">
        <f t="shared" si="403"/>
        <v>2663</v>
      </c>
      <c r="B2676" s="185" t="str">
        <f t="shared" si="404"/>
        <v/>
      </c>
      <c r="C2676" s="90" t="str">
        <f t="shared" si="405"/>
        <v/>
      </c>
      <c r="D2676" s="89" t="str">
        <f t="shared" si="406"/>
        <v/>
      </c>
      <c r="E2676" s="91" t="str">
        <f t="shared" si="407"/>
        <v/>
      </c>
      <c r="F2676" s="92" t="str">
        <f t="shared" si="408"/>
        <v/>
      </c>
      <c r="G2676" s="212" t="str">
        <f t="shared" si="409"/>
        <v/>
      </c>
      <c r="H2676" s="92">
        <f>IF(OR(ERR=FALSE,AND(F2676="",G2676="")),0,IF($C$12="D",$H$13+SUM($F$14:F2676)-SUM($G$14:G2676),$H$13-SUM($F$14:F2676)+SUM($G$14:G2676)))</f>
        <v>0</v>
      </c>
      <c r="I2676" s="7"/>
    </row>
    <row r="2677" spans="1:9">
      <c r="A2677" s="89">
        <f t="shared" si="403"/>
        <v>2664</v>
      </c>
      <c r="B2677" s="185" t="str">
        <f t="shared" si="404"/>
        <v/>
      </c>
      <c r="C2677" s="90" t="str">
        <f t="shared" si="405"/>
        <v/>
      </c>
      <c r="D2677" s="89" t="str">
        <f t="shared" si="406"/>
        <v/>
      </c>
      <c r="E2677" s="91" t="str">
        <f t="shared" si="407"/>
        <v/>
      </c>
      <c r="F2677" s="92" t="str">
        <f t="shared" si="408"/>
        <v/>
      </c>
      <c r="G2677" s="212" t="str">
        <f t="shared" si="409"/>
        <v/>
      </c>
      <c r="H2677" s="92">
        <f>IF(OR(ERR=FALSE,AND(F2677="",G2677="")),0,IF($C$12="D",$H$13+SUM($F$14:F2677)-SUM($G$14:G2677),$H$13-SUM($F$14:F2677)+SUM($G$14:G2677)))</f>
        <v>0</v>
      </c>
      <c r="I2677" s="7"/>
    </row>
    <row r="2678" spans="1:9">
      <c r="A2678" s="89">
        <f t="shared" si="403"/>
        <v>2665</v>
      </c>
      <c r="B2678" s="185" t="str">
        <f t="shared" si="404"/>
        <v/>
      </c>
      <c r="C2678" s="90" t="str">
        <f t="shared" si="405"/>
        <v/>
      </c>
      <c r="D2678" s="89" t="str">
        <f t="shared" si="406"/>
        <v/>
      </c>
      <c r="E2678" s="91" t="str">
        <f t="shared" si="407"/>
        <v/>
      </c>
      <c r="F2678" s="92" t="str">
        <f t="shared" si="408"/>
        <v/>
      </c>
      <c r="G2678" s="212" t="str">
        <f t="shared" si="409"/>
        <v/>
      </c>
      <c r="H2678" s="92">
        <f>IF(OR(ERR=FALSE,AND(F2678="",G2678="")),0,IF($C$12="D",$H$13+SUM($F$14:F2678)-SUM($G$14:G2678),$H$13-SUM($F$14:F2678)+SUM($G$14:G2678)))</f>
        <v>0</v>
      </c>
      <c r="I2678" s="7"/>
    </row>
    <row r="2679" spans="1:9">
      <c r="A2679" s="89">
        <f t="shared" si="403"/>
        <v>2666</v>
      </c>
      <c r="B2679" s="185" t="str">
        <f t="shared" si="404"/>
        <v/>
      </c>
      <c r="C2679" s="90" t="str">
        <f t="shared" si="405"/>
        <v/>
      </c>
      <c r="D2679" s="89" t="str">
        <f t="shared" si="406"/>
        <v/>
      </c>
      <c r="E2679" s="91" t="str">
        <f t="shared" si="407"/>
        <v/>
      </c>
      <c r="F2679" s="92" t="str">
        <f t="shared" si="408"/>
        <v/>
      </c>
      <c r="G2679" s="212" t="str">
        <f t="shared" si="409"/>
        <v/>
      </c>
      <c r="H2679" s="92">
        <f>IF(OR(ERR=FALSE,AND(F2679="",G2679="")),0,IF($C$12="D",$H$13+SUM($F$14:F2679)-SUM($G$14:G2679),$H$13-SUM($F$14:F2679)+SUM($G$14:G2679)))</f>
        <v>0</v>
      </c>
      <c r="I2679" s="7"/>
    </row>
    <row r="2680" spans="1:9">
      <c r="A2680" s="89">
        <f t="shared" si="403"/>
        <v>2667</v>
      </c>
      <c r="B2680" s="185" t="str">
        <f t="shared" si="404"/>
        <v/>
      </c>
      <c r="C2680" s="90" t="str">
        <f t="shared" si="405"/>
        <v/>
      </c>
      <c r="D2680" s="89" t="str">
        <f t="shared" si="406"/>
        <v/>
      </c>
      <c r="E2680" s="91" t="str">
        <f t="shared" si="407"/>
        <v/>
      </c>
      <c r="F2680" s="92" t="str">
        <f t="shared" si="408"/>
        <v/>
      </c>
      <c r="G2680" s="212" t="str">
        <f t="shared" si="409"/>
        <v/>
      </c>
      <c r="H2680" s="92">
        <f>IF(OR(ERR=FALSE,AND(F2680="",G2680="")),0,IF($C$12="D",$H$13+SUM($F$14:F2680)-SUM($G$14:G2680),$H$13-SUM($F$14:F2680)+SUM($G$14:G2680)))</f>
        <v>0</v>
      </c>
      <c r="I2680" s="7"/>
    </row>
    <row r="2681" spans="1:9">
      <c r="A2681" s="89">
        <f t="shared" si="403"/>
        <v>2668</v>
      </c>
      <c r="B2681" s="185" t="str">
        <f t="shared" si="404"/>
        <v/>
      </c>
      <c r="C2681" s="90" t="str">
        <f t="shared" si="405"/>
        <v/>
      </c>
      <c r="D2681" s="89" t="str">
        <f t="shared" si="406"/>
        <v/>
      </c>
      <c r="E2681" s="91" t="str">
        <f t="shared" si="407"/>
        <v/>
      </c>
      <c r="F2681" s="92" t="str">
        <f t="shared" si="408"/>
        <v/>
      </c>
      <c r="G2681" s="212" t="str">
        <f t="shared" si="409"/>
        <v/>
      </c>
      <c r="H2681" s="92">
        <f>IF(OR(ERR=FALSE,AND(F2681="",G2681="")),0,IF($C$12="D",$H$13+SUM($F$14:F2681)-SUM($G$14:G2681),$H$13-SUM($F$14:F2681)+SUM($G$14:G2681)))</f>
        <v>0</v>
      </c>
      <c r="I2681" s="7"/>
    </row>
    <row r="2682" spans="1:9">
      <c r="A2682" s="89">
        <f t="shared" si="403"/>
        <v>2669</v>
      </c>
      <c r="B2682" s="185" t="str">
        <f t="shared" si="404"/>
        <v/>
      </c>
      <c r="C2682" s="90" t="str">
        <f t="shared" si="405"/>
        <v/>
      </c>
      <c r="D2682" s="89" t="str">
        <f t="shared" si="406"/>
        <v/>
      </c>
      <c r="E2682" s="91" t="str">
        <f t="shared" si="407"/>
        <v/>
      </c>
      <c r="F2682" s="92" t="str">
        <f t="shared" si="408"/>
        <v/>
      </c>
      <c r="G2682" s="212" t="str">
        <f t="shared" si="409"/>
        <v/>
      </c>
      <c r="H2682" s="92">
        <f>IF(OR(ERR=FALSE,AND(F2682="",G2682="")),0,IF($C$12="D",$H$13+SUM($F$14:F2682)-SUM($G$14:G2682),$H$13-SUM($F$14:F2682)+SUM($G$14:G2682)))</f>
        <v>0</v>
      </c>
      <c r="I2682" s="7"/>
    </row>
    <row r="2683" spans="1:9">
      <c r="A2683" s="89">
        <f t="shared" si="403"/>
        <v>2670</v>
      </c>
      <c r="B2683" s="185" t="str">
        <f t="shared" si="404"/>
        <v/>
      </c>
      <c r="C2683" s="90" t="str">
        <f t="shared" si="405"/>
        <v/>
      </c>
      <c r="D2683" s="89" t="str">
        <f t="shared" si="406"/>
        <v/>
      </c>
      <c r="E2683" s="91" t="str">
        <f t="shared" si="407"/>
        <v/>
      </c>
      <c r="F2683" s="92" t="str">
        <f t="shared" si="408"/>
        <v/>
      </c>
      <c r="G2683" s="212" t="str">
        <f t="shared" si="409"/>
        <v/>
      </c>
      <c r="H2683" s="92">
        <f>IF(OR(ERR=FALSE,AND(F2683="",G2683="")),0,IF($C$12="D",$H$13+SUM($F$14:F2683)-SUM($G$14:G2683),$H$13-SUM($F$14:F2683)+SUM($G$14:G2683)))</f>
        <v>0</v>
      </c>
      <c r="I2683" s="7"/>
    </row>
    <row r="2684" spans="1:9">
      <c r="A2684" s="89">
        <f t="shared" si="403"/>
        <v>2671</v>
      </c>
      <c r="B2684" s="185" t="str">
        <f t="shared" si="404"/>
        <v/>
      </c>
      <c r="C2684" s="90" t="str">
        <f t="shared" si="405"/>
        <v/>
      </c>
      <c r="D2684" s="89" t="str">
        <f t="shared" si="406"/>
        <v/>
      </c>
      <c r="E2684" s="91" t="str">
        <f t="shared" si="407"/>
        <v/>
      </c>
      <c r="F2684" s="92" t="str">
        <f t="shared" si="408"/>
        <v/>
      </c>
      <c r="G2684" s="212" t="str">
        <f t="shared" si="409"/>
        <v/>
      </c>
      <c r="H2684" s="92">
        <f>IF(OR(ERR=FALSE,AND(F2684="",G2684="")),0,IF($C$12="D",$H$13+SUM($F$14:F2684)-SUM($G$14:G2684),$H$13-SUM($F$14:F2684)+SUM($G$14:G2684)))</f>
        <v>0</v>
      </c>
      <c r="I2684" s="7"/>
    </row>
    <row r="2685" spans="1:9">
      <c r="A2685" s="89">
        <f t="shared" ref="A2685:A2748" si="410">A2684+1</f>
        <v>2672</v>
      </c>
      <c r="B2685" s="185" t="str">
        <f t="shared" si="404"/>
        <v/>
      </c>
      <c r="C2685" s="90" t="str">
        <f t="shared" si="405"/>
        <v/>
      </c>
      <c r="D2685" s="89" t="str">
        <f t="shared" si="406"/>
        <v/>
      </c>
      <c r="E2685" s="91" t="str">
        <f t="shared" si="407"/>
        <v/>
      </c>
      <c r="F2685" s="92" t="str">
        <f t="shared" si="408"/>
        <v/>
      </c>
      <c r="G2685" s="212" t="str">
        <f t="shared" si="409"/>
        <v/>
      </c>
      <c r="H2685" s="92">
        <f>IF(OR(ERR=FALSE,AND(F2685="",G2685="")),0,IF($C$12="D",$H$13+SUM($F$14:F2685)-SUM($G$14:G2685),$H$13-SUM($F$14:F2685)+SUM($G$14:G2685)))</f>
        <v>0</v>
      </c>
      <c r="I2685" s="7"/>
    </row>
    <row r="2686" spans="1:9">
      <c r="A2686" s="89">
        <f t="shared" si="410"/>
        <v>2673</v>
      </c>
      <c r="B2686" s="185" t="str">
        <f t="shared" si="404"/>
        <v/>
      </c>
      <c r="C2686" s="90" t="str">
        <f t="shared" si="405"/>
        <v/>
      </c>
      <c r="D2686" s="89" t="str">
        <f t="shared" si="406"/>
        <v/>
      </c>
      <c r="E2686" s="91" t="str">
        <f t="shared" si="407"/>
        <v/>
      </c>
      <c r="F2686" s="92" t="str">
        <f t="shared" si="408"/>
        <v/>
      </c>
      <c r="G2686" s="212" t="str">
        <f t="shared" si="409"/>
        <v/>
      </c>
      <c r="H2686" s="92">
        <f>IF(OR(ERR=FALSE,AND(F2686="",G2686="")),0,IF($C$12="D",$H$13+SUM($F$14:F2686)-SUM($G$14:G2686),$H$13-SUM($F$14:F2686)+SUM($G$14:G2686)))</f>
        <v>0</v>
      </c>
      <c r="I2686" s="7"/>
    </row>
    <row r="2687" spans="1:9">
      <c r="A2687" s="89">
        <f t="shared" si="410"/>
        <v>2674</v>
      </c>
      <c r="B2687" s="185" t="str">
        <f t="shared" si="404"/>
        <v/>
      </c>
      <c r="C2687" s="90" t="str">
        <f t="shared" si="405"/>
        <v/>
      </c>
      <c r="D2687" s="89" t="str">
        <f t="shared" si="406"/>
        <v/>
      </c>
      <c r="E2687" s="91" t="str">
        <f t="shared" si="407"/>
        <v/>
      </c>
      <c r="F2687" s="92" t="str">
        <f t="shared" si="408"/>
        <v/>
      </c>
      <c r="G2687" s="212" t="str">
        <f t="shared" si="409"/>
        <v/>
      </c>
      <c r="H2687" s="92">
        <f>IF(OR(ERR=FALSE,AND(F2687="",G2687="")),0,IF($C$12="D",$H$13+SUM($F$14:F2687)-SUM($G$14:G2687),$H$13-SUM($F$14:F2687)+SUM($G$14:G2687)))</f>
        <v>0</v>
      </c>
      <c r="I2687" s="7"/>
    </row>
    <row r="2688" spans="1:9">
      <c r="A2688" s="89">
        <f t="shared" si="410"/>
        <v>2675</v>
      </c>
      <c r="B2688" s="185" t="str">
        <f t="shared" si="404"/>
        <v/>
      </c>
      <c r="C2688" s="90" t="str">
        <f t="shared" si="405"/>
        <v/>
      </c>
      <c r="D2688" s="89" t="str">
        <f t="shared" si="406"/>
        <v/>
      </c>
      <c r="E2688" s="91" t="str">
        <f t="shared" si="407"/>
        <v/>
      </c>
      <c r="F2688" s="92" t="str">
        <f t="shared" si="408"/>
        <v/>
      </c>
      <c r="G2688" s="212" t="str">
        <f t="shared" si="409"/>
        <v/>
      </c>
      <c r="H2688" s="92">
        <f>IF(OR(ERR=FALSE,AND(F2688="",G2688="")),0,IF($C$12="D",$H$13+SUM($F$14:F2688)-SUM($G$14:G2688),$H$13-SUM($F$14:F2688)+SUM($G$14:G2688)))</f>
        <v>0</v>
      </c>
      <c r="I2688" s="7"/>
    </row>
    <row r="2689" spans="1:9">
      <c r="A2689" s="89">
        <f t="shared" si="410"/>
        <v>2676</v>
      </c>
      <c r="B2689" s="185" t="str">
        <f t="shared" si="404"/>
        <v/>
      </c>
      <c r="C2689" s="90" t="str">
        <f t="shared" si="405"/>
        <v/>
      </c>
      <c r="D2689" s="89" t="str">
        <f t="shared" si="406"/>
        <v/>
      </c>
      <c r="E2689" s="91" t="str">
        <f t="shared" si="407"/>
        <v/>
      </c>
      <c r="F2689" s="92" t="str">
        <f t="shared" si="408"/>
        <v/>
      </c>
      <c r="G2689" s="212" t="str">
        <f t="shared" si="409"/>
        <v/>
      </c>
      <c r="H2689" s="92">
        <f>IF(OR(ERR=FALSE,AND(F2689="",G2689="")),0,IF($C$12="D",$H$13+SUM($F$14:F2689)-SUM($G$14:G2689),$H$13-SUM($F$14:F2689)+SUM($G$14:G2689)))</f>
        <v>0</v>
      </c>
      <c r="I2689" s="7"/>
    </row>
    <row r="2690" spans="1:9">
      <c r="A2690" s="89">
        <f t="shared" si="410"/>
        <v>2677</v>
      </c>
      <c r="B2690" s="185" t="str">
        <f t="shared" si="404"/>
        <v/>
      </c>
      <c r="C2690" s="90" t="str">
        <f t="shared" si="405"/>
        <v/>
      </c>
      <c r="D2690" s="89" t="str">
        <f t="shared" si="406"/>
        <v/>
      </c>
      <c r="E2690" s="91" t="str">
        <f t="shared" si="407"/>
        <v/>
      </c>
      <c r="F2690" s="92" t="str">
        <f t="shared" si="408"/>
        <v/>
      </c>
      <c r="G2690" s="212" t="str">
        <f t="shared" si="409"/>
        <v/>
      </c>
      <c r="H2690" s="92">
        <f>IF(OR(ERR=FALSE,AND(F2690="",G2690="")),0,IF($C$12="D",$H$13+SUM($F$14:F2690)-SUM($G$14:G2690),$H$13-SUM($F$14:F2690)+SUM($G$14:G2690)))</f>
        <v>0</v>
      </c>
      <c r="I2690" s="52"/>
    </row>
    <row r="2691" spans="1:9">
      <c r="A2691" s="89">
        <f t="shared" si="410"/>
        <v>2678</v>
      </c>
      <c r="B2691" s="185" t="str">
        <f t="shared" si="404"/>
        <v/>
      </c>
      <c r="C2691" s="90" t="str">
        <f t="shared" si="405"/>
        <v/>
      </c>
      <c r="D2691" s="89" t="str">
        <f t="shared" si="406"/>
        <v/>
      </c>
      <c r="E2691" s="91" t="str">
        <f t="shared" si="407"/>
        <v/>
      </c>
      <c r="F2691" s="92" t="str">
        <f t="shared" si="408"/>
        <v/>
      </c>
      <c r="G2691" s="212" t="str">
        <f t="shared" si="409"/>
        <v/>
      </c>
      <c r="H2691" s="92">
        <f>IF(OR(ERR=FALSE,AND(F2691="",G2691="")),0,IF($C$12="D",$H$13+SUM($F$14:F2691)-SUM($G$14:G2691),$H$13-SUM($F$14:F2691)+SUM($G$14:G2691)))</f>
        <v>0</v>
      </c>
      <c r="I2691" s="7"/>
    </row>
    <row r="2692" spans="1:9">
      <c r="A2692" s="89">
        <f t="shared" si="410"/>
        <v>2679</v>
      </c>
      <c r="B2692" s="185" t="str">
        <f t="shared" si="404"/>
        <v/>
      </c>
      <c r="C2692" s="90" t="str">
        <f t="shared" si="405"/>
        <v/>
      </c>
      <c r="D2692" s="89" t="str">
        <f t="shared" si="406"/>
        <v/>
      </c>
      <c r="E2692" s="91" t="str">
        <f t="shared" si="407"/>
        <v/>
      </c>
      <c r="F2692" s="92" t="str">
        <f t="shared" si="408"/>
        <v/>
      </c>
      <c r="G2692" s="212" t="str">
        <f t="shared" si="409"/>
        <v/>
      </c>
      <c r="H2692" s="92">
        <f>IF(OR(ERR=FALSE,AND(F2692="",G2692="")),0,IF($C$12="D",$H$13+SUM($F$14:F2692)-SUM($G$14:G2692),$H$13-SUM($F$14:F2692)+SUM($G$14:G2692)))</f>
        <v>0</v>
      </c>
      <c r="I2692" s="7"/>
    </row>
    <row r="2693" spans="1:9">
      <c r="A2693" s="89">
        <f t="shared" si="410"/>
        <v>2680</v>
      </c>
      <c r="B2693" s="185" t="str">
        <f t="shared" si="404"/>
        <v/>
      </c>
      <c r="C2693" s="90" t="str">
        <f t="shared" si="405"/>
        <v/>
      </c>
      <c r="D2693" s="89" t="str">
        <f t="shared" si="406"/>
        <v/>
      </c>
      <c r="E2693" s="91" t="str">
        <f t="shared" si="407"/>
        <v/>
      </c>
      <c r="F2693" s="92" t="str">
        <f t="shared" si="408"/>
        <v/>
      </c>
      <c r="G2693" s="212" t="str">
        <f t="shared" si="409"/>
        <v/>
      </c>
      <c r="H2693" s="92">
        <f>IF(OR(ERR=FALSE,AND(F2693="",G2693="")),0,IF($C$12="D",$H$13+SUM($F$14:F2693)-SUM($G$14:G2693),$H$13-SUM($F$14:F2693)+SUM($G$14:G2693)))</f>
        <v>0</v>
      </c>
      <c r="I2693" s="7"/>
    </row>
    <row r="2694" spans="1:9">
      <c r="A2694" s="89">
        <f t="shared" si="410"/>
        <v>2681</v>
      </c>
      <c r="B2694" s="185" t="str">
        <f t="shared" si="404"/>
        <v/>
      </c>
      <c r="C2694" s="90" t="str">
        <f t="shared" si="405"/>
        <v/>
      </c>
      <c r="D2694" s="89" t="str">
        <f t="shared" si="406"/>
        <v/>
      </c>
      <c r="E2694" s="91" t="str">
        <f t="shared" si="407"/>
        <v/>
      </c>
      <c r="F2694" s="92" t="str">
        <f t="shared" si="408"/>
        <v/>
      </c>
      <c r="G2694" s="212" t="str">
        <f t="shared" si="409"/>
        <v/>
      </c>
      <c r="H2694" s="92">
        <f>IF(OR(ERR=FALSE,AND(F2694="",G2694="")),0,IF($C$12="D",$H$13+SUM($F$14:F2694)-SUM($G$14:G2694),$H$13-SUM($F$14:F2694)+SUM($G$14:G2694)))</f>
        <v>0</v>
      </c>
      <c r="I2694" s="7"/>
    </row>
    <row r="2695" spans="1:9">
      <c r="A2695" s="89">
        <f t="shared" si="410"/>
        <v>2682</v>
      </c>
      <c r="B2695" s="185" t="str">
        <f t="shared" si="404"/>
        <v/>
      </c>
      <c r="C2695" s="90" t="str">
        <f t="shared" si="405"/>
        <v/>
      </c>
      <c r="D2695" s="89" t="str">
        <f t="shared" si="406"/>
        <v/>
      </c>
      <c r="E2695" s="91" t="str">
        <f t="shared" si="407"/>
        <v/>
      </c>
      <c r="F2695" s="92" t="str">
        <f t="shared" si="408"/>
        <v/>
      </c>
      <c r="G2695" s="212" t="str">
        <f t="shared" si="409"/>
        <v/>
      </c>
      <c r="H2695" s="92">
        <f>IF(OR(ERR=FALSE,AND(F2695="",G2695="")),0,IF($C$12="D",$H$13+SUM($F$14:F2695)-SUM($G$14:G2695),$H$13-SUM($F$14:F2695)+SUM($G$14:G2695)))</f>
        <v>0</v>
      </c>
      <c r="I2695" s="7"/>
    </row>
    <row r="2696" spans="1:9">
      <c r="A2696" s="89">
        <f t="shared" si="410"/>
        <v>2683</v>
      </c>
      <c r="B2696" s="185" t="str">
        <f t="shared" si="404"/>
        <v/>
      </c>
      <c r="C2696" s="90" t="str">
        <f t="shared" si="405"/>
        <v/>
      </c>
      <c r="D2696" s="89" t="str">
        <f t="shared" si="406"/>
        <v/>
      </c>
      <c r="E2696" s="91" t="str">
        <f t="shared" si="407"/>
        <v/>
      </c>
      <c r="F2696" s="92" t="str">
        <f t="shared" si="408"/>
        <v/>
      </c>
      <c r="G2696" s="212" t="str">
        <f t="shared" si="409"/>
        <v/>
      </c>
      <c r="H2696" s="92">
        <f>IF(OR(ERR=FALSE,AND(F2696="",G2696="")),0,IF($C$12="D",$H$13+SUM($F$14:F2696)-SUM($G$14:G2696),$H$13-SUM($F$14:F2696)+SUM($G$14:G2696)))</f>
        <v>0</v>
      </c>
      <c r="I2696" s="7"/>
    </row>
    <row r="2697" spans="1:9">
      <c r="A2697" s="89">
        <f t="shared" si="410"/>
        <v>2684</v>
      </c>
      <c r="B2697" s="185" t="str">
        <f t="shared" si="404"/>
        <v/>
      </c>
      <c r="C2697" s="90" t="str">
        <f t="shared" si="405"/>
        <v/>
      </c>
      <c r="D2697" s="89" t="str">
        <f t="shared" si="406"/>
        <v/>
      </c>
      <c r="E2697" s="91" t="str">
        <f t="shared" si="407"/>
        <v/>
      </c>
      <c r="F2697" s="92" t="str">
        <f t="shared" si="408"/>
        <v/>
      </c>
      <c r="G2697" s="212" t="str">
        <f t="shared" si="409"/>
        <v/>
      </c>
      <c r="H2697" s="92">
        <f>IF(OR(ERR=FALSE,AND(F2697="",G2697="")),0,IF($C$12="D",$H$13+SUM($F$14:F2697)-SUM($G$14:G2697),$H$13-SUM($F$14:F2697)+SUM($G$14:G2697)))</f>
        <v>0</v>
      </c>
      <c r="I2697" s="7"/>
    </row>
    <row r="2698" spans="1:9">
      <c r="A2698" s="89">
        <f t="shared" si="410"/>
        <v>2685</v>
      </c>
      <c r="B2698" s="185" t="str">
        <f t="shared" si="404"/>
        <v/>
      </c>
      <c r="C2698" s="90" t="str">
        <f t="shared" si="405"/>
        <v/>
      </c>
      <c r="D2698" s="89" t="str">
        <f t="shared" si="406"/>
        <v/>
      </c>
      <c r="E2698" s="91" t="str">
        <f t="shared" si="407"/>
        <v/>
      </c>
      <c r="F2698" s="92" t="str">
        <f t="shared" si="408"/>
        <v/>
      </c>
      <c r="G2698" s="212" t="str">
        <f t="shared" si="409"/>
        <v/>
      </c>
      <c r="H2698" s="92">
        <f>IF(OR(ERR=FALSE,AND(F2698="",G2698="")),0,IF($C$12="D",$H$13+SUM($F$14:F2698)-SUM($G$14:G2698),$H$13-SUM($F$14:F2698)+SUM($G$14:G2698)))</f>
        <v>0</v>
      </c>
      <c r="I2698" s="7"/>
    </row>
    <row r="2699" spans="1:9">
      <c r="A2699" s="89">
        <f t="shared" si="410"/>
        <v>2686</v>
      </c>
      <c r="B2699" s="185" t="str">
        <f t="shared" si="404"/>
        <v/>
      </c>
      <c r="C2699" s="90" t="str">
        <f t="shared" si="405"/>
        <v/>
      </c>
      <c r="D2699" s="89" t="str">
        <f t="shared" si="406"/>
        <v/>
      </c>
      <c r="E2699" s="91" t="str">
        <f t="shared" si="407"/>
        <v/>
      </c>
      <c r="F2699" s="92" t="str">
        <f t="shared" si="408"/>
        <v/>
      </c>
      <c r="G2699" s="212" t="str">
        <f t="shared" si="409"/>
        <v/>
      </c>
      <c r="H2699" s="92">
        <f>IF(OR(ERR=FALSE,AND(F2699="",G2699="")),0,IF($C$12="D",$H$13+SUM($F$14:F2699)-SUM($G$14:G2699),$H$13-SUM($F$14:F2699)+SUM($G$14:G2699)))</f>
        <v>0</v>
      </c>
      <c r="I2699" s="7"/>
    </row>
    <row r="2700" spans="1:9">
      <c r="A2700" s="89">
        <f t="shared" si="410"/>
        <v>2687</v>
      </c>
      <c r="B2700" s="185" t="str">
        <f t="shared" si="404"/>
        <v/>
      </c>
      <c r="C2700" s="90" t="str">
        <f t="shared" si="405"/>
        <v/>
      </c>
      <c r="D2700" s="89" t="str">
        <f t="shared" si="406"/>
        <v/>
      </c>
      <c r="E2700" s="91" t="str">
        <f t="shared" si="407"/>
        <v/>
      </c>
      <c r="F2700" s="92" t="str">
        <f t="shared" si="408"/>
        <v/>
      </c>
      <c r="G2700" s="212" t="str">
        <f t="shared" si="409"/>
        <v/>
      </c>
      <c r="H2700" s="92">
        <f>IF(OR(ERR=FALSE,AND(F2700="",G2700="")),0,IF($C$12="D",$H$13+SUM($F$14:F2700)-SUM($G$14:G2700),$H$13-SUM($F$14:F2700)+SUM($G$14:G2700)))</f>
        <v>0</v>
      </c>
      <c r="I2700" s="7"/>
    </row>
    <row r="2701" spans="1:9">
      <c r="A2701" s="89">
        <f t="shared" si="410"/>
        <v>2688</v>
      </c>
      <c r="B2701" s="185" t="str">
        <f t="shared" si="404"/>
        <v/>
      </c>
      <c r="C2701" s="90" t="str">
        <f t="shared" si="405"/>
        <v/>
      </c>
      <c r="D2701" s="89" t="str">
        <f t="shared" si="406"/>
        <v/>
      </c>
      <c r="E2701" s="91" t="str">
        <f t="shared" si="407"/>
        <v/>
      </c>
      <c r="F2701" s="92" t="str">
        <f t="shared" si="408"/>
        <v/>
      </c>
      <c r="G2701" s="212" t="str">
        <f t="shared" si="409"/>
        <v/>
      </c>
      <c r="H2701" s="92">
        <f>IF(OR(ERR=FALSE,AND(F2701="",G2701="")),0,IF($C$12="D",$H$13+SUM($F$14:F2701)-SUM($G$14:G2701),$H$13-SUM($F$14:F2701)+SUM($G$14:G2701)))</f>
        <v>0</v>
      </c>
      <c r="I2701" s="7"/>
    </row>
    <row r="2702" spans="1:9">
      <c r="A2702" s="89">
        <f t="shared" si="410"/>
        <v>2689</v>
      </c>
      <c r="B2702" s="185" t="str">
        <f t="shared" si="404"/>
        <v/>
      </c>
      <c r="C2702" s="90" t="str">
        <f t="shared" si="405"/>
        <v/>
      </c>
      <c r="D2702" s="89" t="str">
        <f t="shared" si="406"/>
        <v/>
      </c>
      <c r="E2702" s="91" t="str">
        <f t="shared" si="407"/>
        <v/>
      </c>
      <c r="F2702" s="92" t="str">
        <f t="shared" si="408"/>
        <v/>
      </c>
      <c r="G2702" s="212" t="str">
        <f t="shared" si="409"/>
        <v/>
      </c>
      <c r="H2702" s="92">
        <f>IF(OR(ERR=FALSE,AND(F2702="",G2702="")),0,IF($C$12="D",$H$13+SUM($F$14:F2702)-SUM($G$14:G2702),$H$13-SUM($F$14:F2702)+SUM($G$14:G2702)))</f>
        <v>0</v>
      </c>
      <c r="I2702" s="7"/>
    </row>
    <row r="2703" spans="1:9">
      <c r="A2703" s="89">
        <f t="shared" si="410"/>
        <v>2690</v>
      </c>
      <c r="B2703" s="185" t="str">
        <f t="shared" si="404"/>
        <v/>
      </c>
      <c r="C2703" s="90" t="str">
        <f t="shared" si="405"/>
        <v/>
      </c>
      <c r="D2703" s="89" t="str">
        <f t="shared" si="406"/>
        <v/>
      </c>
      <c r="E2703" s="91" t="str">
        <f t="shared" si="407"/>
        <v/>
      </c>
      <c r="F2703" s="92" t="str">
        <f t="shared" si="408"/>
        <v/>
      </c>
      <c r="G2703" s="212" t="str">
        <f t="shared" si="409"/>
        <v/>
      </c>
      <c r="H2703" s="92">
        <f>IF(OR(ERR=FALSE,AND(F2703="",G2703="")),0,IF($C$12="D",$H$13+SUM($F$14:F2703)-SUM($G$14:G2703),$H$13-SUM($F$14:F2703)+SUM($G$14:G2703)))</f>
        <v>0</v>
      </c>
      <c r="I2703" s="7"/>
    </row>
    <row r="2704" spans="1:9">
      <c r="A2704" s="89">
        <f t="shared" si="410"/>
        <v>2691</v>
      </c>
      <c r="B2704" s="185" t="str">
        <f t="shared" si="404"/>
        <v/>
      </c>
      <c r="C2704" s="90" t="str">
        <f t="shared" si="405"/>
        <v/>
      </c>
      <c r="D2704" s="89" t="str">
        <f t="shared" si="406"/>
        <v/>
      </c>
      <c r="E2704" s="91" t="str">
        <f t="shared" si="407"/>
        <v/>
      </c>
      <c r="F2704" s="92" t="str">
        <f t="shared" si="408"/>
        <v/>
      </c>
      <c r="G2704" s="212" t="str">
        <f t="shared" si="409"/>
        <v/>
      </c>
      <c r="H2704" s="92">
        <f>IF(OR(ERR=FALSE,AND(F2704="",G2704="")),0,IF($C$12="D",$H$13+SUM($F$14:F2704)-SUM($G$14:G2704),$H$13-SUM($F$14:F2704)+SUM($G$14:G2704)))</f>
        <v>0</v>
      </c>
      <c r="I2704" s="7"/>
    </row>
    <row r="2705" spans="1:9">
      <c r="A2705" s="89">
        <f t="shared" si="410"/>
        <v>2692</v>
      </c>
      <c r="B2705" s="185" t="str">
        <f t="shared" si="404"/>
        <v/>
      </c>
      <c r="C2705" s="90" t="str">
        <f t="shared" si="405"/>
        <v/>
      </c>
      <c r="D2705" s="89" t="str">
        <f t="shared" si="406"/>
        <v/>
      </c>
      <c r="E2705" s="91" t="str">
        <f t="shared" si="407"/>
        <v/>
      </c>
      <c r="F2705" s="92" t="str">
        <f t="shared" si="408"/>
        <v/>
      </c>
      <c r="G2705" s="212" t="str">
        <f t="shared" si="409"/>
        <v/>
      </c>
      <c r="H2705" s="92">
        <f>IF(OR(ERR=FALSE,AND(F2705="",G2705="")),0,IF($C$12="D",$H$13+SUM($F$14:F2705)-SUM($G$14:G2705),$H$13-SUM($F$14:F2705)+SUM($G$14:G2705)))</f>
        <v>0</v>
      </c>
      <c r="I2705" s="7"/>
    </row>
    <row r="2706" spans="1:9">
      <c r="A2706" s="89">
        <f t="shared" si="410"/>
        <v>2693</v>
      </c>
      <c r="B2706" s="185" t="str">
        <f t="shared" si="404"/>
        <v/>
      </c>
      <c r="C2706" s="90" t="str">
        <f t="shared" si="405"/>
        <v/>
      </c>
      <c r="D2706" s="89" t="str">
        <f t="shared" si="406"/>
        <v/>
      </c>
      <c r="E2706" s="91" t="str">
        <f t="shared" si="407"/>
        <v/>
      </c>
      <c r="F2706" s="92" t="str">
        <f t="shared" si="408"/>
        <v/>
      </c>
      <c r="G2706" s="212" t="str">
        <f t="shared" si="409"/>
        <v/>
      </c>
      <c r="H2706" s="92">
        <f>IF(OR(ERR=FALSE,AND(F2706="",G2706="")),0,IF($C$12="D",$H$13+SUM($F$14:F2706)-SUM($G$14:G2706),$H$13-SUM($F$14:F2706)+SUM($G$14:G2706)))</f>
        <v>0</v>
      </c>
      <c r="I2706" s="7"/>
    </row>
    <row r="2707" spans="1:9">
      <c r="A2707" s="89">
        <f t="shared" si="410"/>
        <v>2694</v>
      </c>
      <c r="B2707" s="185" t="str">
        <f t="shared" si="404"/>
        <v/>
      </c>
      <c r="C2707" s="90" t="str">
        <f t="shared" si="405"/>
        <v/>
      </c>
      <c r="D2707" s="89" t="str">
        <f t="shared" si="406"/>
        <v/>
      </c>
      <c r="E2707" s="91" t="str">
        <f t="shared" si="407"/>
        <v/>
      </c>
      <c r="F2707" s="92" t="str">
        <f t="shared" si="408"/>
        <v/>
      </c>
      <c r="G2707" s="212" t="str">
        <f t="shared" si="409"/>
        <v/>
      </c>
      <c r="H2707" s="92">
        <f>IF(OR(ERR=FALSE,AND(F2707="",G2707="")),0,IF($C$12="D",$H$13+SUM($F$14:F2707)-SUM($G$14:G2707),$H$13-SUM($F$14:F2707)+SUM($G$14:G2707)))</f>
        <v>0</v>
      </c>
      <c r="I2707" s="7"/>
    </row>
    <row r="2708" spans="1:9">
      <c r="A2708" s="89">
        <f t="shared" si="410"/>
        <v>2695</v>
      </c>
      <c r="B2708" s="185" t="str">
        <f t="shared" si="404"/>
        <v/>
      </c>
      <c r="C2708" s="90" t="str">
        <f t="shared" si="405"/>
        <v/>
      </c>
      <c r="D2708" s="89" t="str">
        <f t="shared" si="406"/>
        <v/>
      </c>
      <c r="E2708" s="91" t="str">
        <f t="shared" si="407"/>
        <v/>
      </c>
      <c r="F2708" s="92" t="str">
        <f t="shared" si="408"/>
        <v/>
      </c>
      <c r="G2708" s="212" t="str">
        <f t="shared" si="409"/>
        <v/>
      </c>
      <c r="H2708" s="92">
        <f>IF(OR(ERR=FALSE,AND(F2708="",G2708="")),0,IF($C$12="D",$H$13+SUM($F$14:F2708)-SUM($G$14:G2708),$H$13-SUM($F$14:F2708)+SUM($G$14:G2708)))</f>
        <v>0</v>
      </c>
      <c r="I2708" s="52"/>
    </row>
    <row r="2709" spans="1:9">
      <c r="A2709" s="89">
        <f t="shared" si="410"/>
        <v>2696</v>
      </c>
      <c r="B2709" s="185" t="str">
        <f t="shared" si="404"/>
        <v/>
      </c>
      <c r="C2709" s="90" t="str">
        <f t="shared" si="405"/>
        <v/>
      </c>
      <c r="D2709" s="89" t="str">
        <f t="shared" si="406"/>
        <v/>
      </c>
      <c r="E2709" s="91" t="str">
        <f t="shared" si="407"/>
        <v/>
      </c>
      <c r="F2709" s="92" t="str">
        <f t="shared" si="408"/>
        <v/>
      </c>
      <c r="G2709" s="212" t="str">
        <f t="shared" si="409"/>
        <v/>
      </c>
      <c r="H2709" s="92">
        <f>IF(OR(ERR=FALSE,AND(F2709="",G2709="")),0,IF($C$12="D",$H$13+SUM($F$14:F2709)-SUM($G$14:G2709),$H$13-SUM($F$14:F2709)+SUM($G$14:G2709)))</f>
        <v>0</v>
      </c>
      <c r="I2709" s="7"/>
    </row>
    <row r="2710" spans="1:9">
      <c r="A2710" s="89">
        <f t="shared" si="410"/>
        <v>2697</v>
      </c>
      <c r="B2710" s="185" t="str">
        <f t="shared" ref="B2710:B2773" si="411">IF(ISERROR(VLOOKUP(A2710&amp;H$9,JU_AKUN,6,FALSE)=TRUE),"",VLOOKUP(A2710&amp;H$9,JU_AKUN,6,FALSE))</f>
        <v/>
      </c>
      <c r="C2710" s="90" t="str">
        <f t="shared" ref="C2710:C2773" si="412">IF(ISERROR(VLOOKUP(A2710&amp;H$9,JU_AKUN,7,FALSE)=TRUE),"",VLOOKUP(A2710&amp;H$9,JU_AKUN,7,FALSE))</f>
        <v/>
      </c>
      <c r="D2710" s="89" t="str">
        <f t="shared" ref="D2710:D2773" si="413">IF(ISERROR(VLOOKUP(A2710&amp;H$9,JU_AKUN,8,FALSE)=TRUE),"",VLOOKUP(A2710&amp;H$9,JU_AKUN,8,FALSE))</f>
        <v/>
      </c>
      <c r="E2710" s="91" t="str">
        <f t="shared" ref="E2710:E2773" si="414">IF(ISERROR(VLOOKUP(A2710&amp;H$9,JU_AKUN,9,FALSE)=TRUE),"",VLOOKUP(A2710&amp;H$9,JU_AKUN,9,FALSE))</f>
        <v/>
      </c>
      <c r="F2710" s="92" t="str">
        <f t="shared" ref="F2710:F2773" si="415">IF(ISERROR(VLOOKUP(A2710&amp;H$9,JU_AKUN,14,FALSE)=TRUE),"",VLOOKUP(A2710&amp;H$9,JU_AKUN,14,FALSE))</f>
        <v/>
      </c>
      <c r="G2710" s="212" t="str">
        <f t="shared" ref="G2710:G2773" si="416">IF(ISERROR(VLOOKUP(A2710&amp;H$9,JU_AKUN,15,FALSE)=TRUE),"",VLOOKUP(A2710&amp;H$9,JU_AKUN,15,FALSE))</f>
        <v/>
      </c>
      <c r="H2710" s="92">
        <f>IF(OR(ERR=FALSE,AND(F2710="",G2710="")),0,IF($C$12="D",$H$13+SUM($F$14:F2710)-SUM($G$14:G2710),$H$13-SUM($F$14:F2710)+SUM($G$14:G2710)))</f>
        <v>0</v>
      </c>
      <c r="I2710" s="7"/>
    </row>
    <row r="2711" spans="1:9">
      <c r="A2711" s="89">
        <f t="shared" si="410"/>
        <v>2698</v>
      </c>
      <c r="B2711" s="185" t="str">
        <f t="shared" si="411"/>
        <v/>
      </c>
      <c r="C2711" s="90" t="str">
        <f t="shared" si="412"/>
        <v/>
      </c>
      <c r="D2711" s="89" t="str">
        <f t="shared" si="413"/>
        <v/>
      </c>
      <c r="E2711" s="91" t="str">
        <f t="shared" si="414"/>
        <v/>
      </c>
      <c r="F2711" s="92" t="str">
        <f t="shared" si="415"/>
        <v/>
      </c>
      <c r="G2711" s="212" t="str">
        <f t="shared" si="416"/>
        <v/>
      </c>
      <c r="H2711" s="92">
        <f>IF(OR(ERR=FALSE,AND(F2711="",G2711="")),0,IF($C$12="D",$H$13+SUM($F$14:F2711)-SUM($G$14:G2711),$H$13-SUM($F$14:F2711)+SUM($G$14:G2711)))</f>
        <v>0</v>
      </c>
      <c r="I2711" s="7"/>
    </row>
    <row r="2712" spans="1:9">
      <c r="A2712" s="89">
        <f t="shared" si="410"/>
        <v>2699</v>
      </c>
      <c r="B2712" s="185" t="str">
        <f t="shared" si="411"/>
        <v/>
      </c>
      <c r="C2712" s="90" t="str">
        <f t="shared" si="412"/>
        <v/>
      </c>
      <c r="D2712" s="89" t="str">
        <f t="shared" si="413"/>
        <v/>
      </c>
      <c r="E2712" s="91" t="str">
        <f t="shared" si="414"/>
        <v/>
      </c>
      <c r="F2712" s="92" t="str">
        <f t="shared" si="415"/>
        <v/>
      </c>
      <c r="G2712" s="212" t="str">
        <f t="shared" si="416"/>
        <v/>
      </c>
      <c r="H2712" s="92">
        <f>IF(OR(ERR=FALSE,AND(F2712="",G2712="")),0,IF($C$12="D",$H$13+SUM($F$14:F2712)-SUM($G$14:G2712),$H$13-SUM($F$14:F2712)+SUM($G$14:G2712)))</f>
        <v>0</v>
      </c>
      <c r="I2712" s="7"/>
    </row>
    <row r="2713" spans="1:9">
      <c r="A2713" s="89">
        <f t="shared" si="410"/>
        <v>2700</v>
      </c>
      <c r="B2713" s="185" t="str">
        <f t="shared" si="411"/>
        <v/>
      </c>
      <c r="C2713" s="90" t="str">
        <f t="shared" si="412"/>
        <v/>
      </c>
      <c r="D2713" s="89" t="str">
        <f t="shared" si="413"/>
        <v/>
      </c>
      <c r="E2713" s="91" t="str">
        <f t="shared" si="414"/>
        <v/>
      </c>
      <c r="F2713" s="92" t="str">
        <f t="shared" si="415"/>
        <v/>
      </c>
      <c r="G2713" s="212" t="str">
        <f t="shared" si="416"/>
        <v/>
      </c>
      <c r="H2713" s="92">
        <f>IF(OR(ERR=FALSE,AND(F2713="",G2713="")),0,IF($C$12="D",$H$13+SUM($F$14:F2713)-SUM($G$14:G2713),$H$13-SUM($F$14:F2713)+SUM($G$14:G2713)))</f>
        <v>0</v>
      </c>
      <c r="I2713" s="7"/>
    </row>
    <row r="2714" spans="1:9">
      <c r="A2714" s="89">
        <f t="shared" si="410"/>
        <v>2701</v>
      </c>
      <c r="B2714" s="185" t="str">
        <f t="shared" si="411"/>
        <v/>
      </c>
      <c r="C2714" s="90" t="str">
        <f t="shared" si="412"/>
        <v/>
      </c>
      <c r="D2714" s="89" t="str">
        <f t="shared" si="413"/>
        <v/>
      </c>
      <c r="E2714" s="91" t="str">
        <f t="shared" si="414"/>
        <v/>
      </c>
      <c r="F2714" s="92" t="str">
        <f t="shared" si="415"/>
        <v/>
      </c>
      <c r="G2714" s="212" t="str">
        <f t="shared" si="416"/>
        <v/>
      </c>
      <c r="H2714" s="92">
        <f>IF(OR(ERR=FALSE,AND(F2714="",G2714="")),0,IF($C$12="D",$H$13+SUM($F$14:F2714)-SUM($G$14:G2714),$H$13-SUM($F$14:F2714)+SUM($G$14:G2714)))</f>
        <v>0</v>
      </c>
      <c r="I2714" s="7"/>
    </row>
    <row r="2715" spans="1:9">
      <c r="A2715" s="89">
        <f t="shared" si="410"/>
        <v>2702</v>
      </c>
      <c r="B2715" s="185" t="str">
        <f t="shared" si="411"/>
        <v/>
      </c>
      <c r="C2715" s="90" t="str">
        <f t="shared" si="412"/>
        <v/>
      </c>
      <c r="D2715" s="89" t="str">
        <f t="shared" si="413"/>
        <v/>
      </c>
      <c r="E2715" s="91" t="str">
        <f t="shared" si="414"/>
        <v/>
      </c>
      <c r="F2715" s="92" t="str">
        <f t="shared" si="415"/>
        <v/>
      </c>
      <c r="G2715" s="212" t="str">
        <f t="shared" si="416"/>
        <v/>
      </c>
      <c r="H2715" s="92">
        <f>IF(OR(ERR=FALSE,AND(F2715="",G2715="")),0,IF($C$12="D",$H$13+SUM($F$14:F2715)-SUM($G$14:G2715),$H$13-SUM($F$14:F2715)+SUM($G$14:G2715)))</f>
        <v>0</v>
      </c>
      <c r="I2715" s="7"/>
    </row>
    <row r="2716" spans="1:9">
      <c r="A2716" s="89">
        <f t="shared" si="410"/>
        <v>2703</v>
      </c>
      <c r="B2716" s="185" t="str">
        <f t="shared" si="411"/>
        <v/>
      </c>
      <c r="C2716" s="90" t="str">
        <f t="shared" si="412"/>
        <v/>
      </c>
      <c r="D2716" s="89" t="str">
        <f t="shared" si="413"/>
        <v/>
      </c>
      <c r="E2716" s="91" t="str">
        <f t="shared" si="414"/>
        <v/>
      </c>
      <c r="F2716" s="92" t="str">
        <f t="shared" si="415"/>
        <v/>
      </c>
      <c r="G2716" s="212" t="str">
        <f t="shared" si="416"/>
        <v/>
      </c>
      <c r="H2716" s="92">
        <f>IF(OR(ERR=FALSE,AND(F2716="",G2716="")),0,IF($C$12="D",$H$13+SUM($F$14:F2716)-SUM($G$14:G2716),$H$13-SUM($F$14:F2716)+SUM($G$14:G2716)))</f>
        <v>0</v>
      </c>
      <c r="I2716" s="7"/>
    </row>
    <row r="2717" spans="1:9">
      <c r="A2717" s="89">
        <f t="shared" si="410"/>
        <v>2704</v>
      </c>
      <c r="B2717" s="185" t="str">
        <f t="shared" si="411"/>
        <v/>
      </c>
      <c r="C2717" s="90" t="str">
        <f t="shared" si="412"/>
        <v/>
      </c>
      <c r="D2717" s="89" t="str">
        <f t="shared" si="413"/>
        <v/>
      </c>
      <c r="E2717" s="91" t="str">
        <f t="shared" si="414"/>
        <v/>
      </c>
      <c r="F2717" s="92" t="str">
        <f t="shared" si="415"/>
        <v/>
      </c>
      <c r="G2717" s="212" t="str">
        <f t="shared" si="416"/>
        <v/>
      </c>
      <c r="H2717" s="92">
        <f>IF(OR(ERR=FALSE,AND(F2717="",G2717="")),0,IF($C$12="D",$H$13+SUM($F$14:F2717)-SUM($G$14:G2717),$H$13-SUM($F$14:F2717)+SUM($G$14:G2717)))</f>
        <v>0</v>
      </c>
      <c r="I2717" s="7"/>
    </row>
    <row r="2718" spans="1:9">
      <c r="A2718" s="89">
        <f t="shared" si="410"/>
        <v>2705</v>
      </c>
      <c r="B2718" s="185" t="str">
        <f t="shared" si="411"/>
        <v/>
      </c>
      <c r="C2718" s="90" t="str">
        <f t="shared" si="412"/>
        <v/>
      </c>
      <c r="D2718" s="89" t="str">
        <f t="shared" si="413"/>
        <v/>
      </c>
      <c r="E2718" s="91" t="str">
        <f t="shared" si="414"/>
        <v/>
      </c>
      <c r="F2718" s="92" t="str">
        <f t="shared" si="415"/>
        <v/>
      </c>
      <c r="G2718" s="212" t="str">
        <f t="shared" si="416"/>
        <v/>
      </c>
      <c r="H2718" s="92">
        <f>IF(OR(ERR=FALSE,AND(F2718="",G2718="")),0,IF($C$12="D",$H$13+SUM($F$14:F2718)-SUM($G$14:G2718),$H$13-SUM($F$14:F2718)+SUM($G$14:G2718)))</f>
        <v>0</v>
      </c>
      <c r="I2718" s="7"/>
    </row>
    <row r="2719" spans="1:9">
      <c r="A2719" s="89">
        <f t="shared" si="410"/>
        <v>2706</v>
      </c>
      <c r="B2719" s="185" t="str">
        <f t="shared" si="411"/>
        <v/>
      </c>
      <c r="C2719" s="90" t="str">
        <f t="shared" si="412"/>
        <v/>
      </c>
      <c r="D2719" s="89" t="str">
        <f t="shared" si="413"/>
        <v/>
      </c>
      <c r="E2719" s="91" t="str">
        <f t="shared" si="414"/>
        <v/>
      </c>
      <c r="F2719" s="92" t="str">
        <f t="shared" si="415"/>
        <v/>
      </c>
      <c r="G2719" s="212" t="str">
        <f t="shared" si="416"/>
        <v/>
      </c>
      <c r="H2719" s="92">
        <f>IF(OR(ERR=FALSE,AND(F2719="",G2719="")),0,IF($C$12="D",$H$13+SUM($F$14:F2719)-SUM($G$14:G2719),$H$13-SUM($F$14:F2719)+SUM($G$14:G2719)))</f>
        <v>0</v>
      </c>
      <c r="I2719" s="7"/>
    </row>
    <row r="2720" spans="1:9">
      <c r="A2720" s="89">
        <f t="shared" si="410"/>
        <v>2707</v>
      </c>
      <c r="B2720" s="185" t="str">
        <f t="shared" si="411"/>
        <v/>
      </c>
      <c r="C2720" s="90" t="str">
        <f t="shared" si="412"/>
        <v/>
      </c>
      <c r="D2720" s="89" t="str">
        <f t="shared" si="413"/>
        <v/>
      </c>
      <c r="E2720" s="91" t="str">
        <f t="shared" si="414"/>
        <v/>
      </c>
      <c r="F2720" s="92" t="str">
        <f t="shared" si="415"/>
        <v/>
      </c>
      <c r="G2720" s="212" t="str">
        <f t="shared" si="416"/>
        <v/>
      </c>
      <c r="H2720" s="92">
        <f>IF(OR(ERR=FALSE,AND(F2720="",G2720="")),0,IF($C$12="D",$H$13+SUM($F$14:F2720)-SUM($G$14:G2720),$H$13-SUM($F$14:F2720)+SUM($G$14:G2720)))</f>
        <v>0</v>
      </c>
      <c r="I2720" s="7"/>
    </row>
    <row r="2721" spans="1:9">
      <c r="A2721" s="89">
        <f t="shared" si="410"/>
        <v>2708</v>
      </c>
      <c r="B2721" s="185" t="str">
        <f t="shared" si="411"/>
        <v/>
      </c>
      <c r="C2721" s="90" t="str">
        <f t="shared" si="412"/>
        <v/>
      </c>
      <c r="D2721" s="89" t="str">
        <f t="shared" si="413"/>
        <v/>
      </c>
      <c r="E2721" s="91" t="str">
        <f t="shared" si="414"/>
        <v/>
      </c>
      <c r="F2721" s="92" t="str">
        <f t="shared" si="415"/>
        <v/>
      </c>
      <c r="G2721" s="212" t="str">
        <f t="shared" si="416"/>
        <v/>
      </c>
      <c r="H2721" s="92">
        <f>IF(OR(ERR=FALSE,AND(F2721="",G2721="")),0,IF($C$12="D",$H$13+SUM($F$14:F2721)-SUM($G$14:G2721),$H$13-SUM($F$14:F2721)+SUM($G$14:G2721)))</f>
        <v>0</v>
      </c>
      <c r="I2721" s="7"/>
    </row>
    <row r="2722" spans="1:9">
      <c r="A2722" s="89">
        <f t="shared" si="410"/>
        <v>2709</v>
      </c>
      <c r="B2722" s="185" t="str">
        <f t="shared" si="411"/>
        <v/>
      </c>
      <c r="C2722" s="90" t="str">
        <f t="shared" si="412"/>
        <v/>
      </c>
      <c r="D2722" s="89" t="str">
        <f t="shared" si="413"/>
        <v/>
      </c>
      <c r="E2722" s="91" t="str">
        <f t="shared" si="414"/>
        <v/>
      </c>
      <c r="F2722" s="92" t="str">
        <f t="shared" si="415"/>
        <v/>
      </c>
      <c r="G2722" s="212" t="str">
        <f t="shared" si="416"/>
        <v/>
      </c>
      <c r="H2722" s="92">
        <f>IF(OR(ERR=FALSE,AND(F2722="",G2722="")),0,IF($C$12="D",$H$13+SUM($F$14:F2722)-SUM($G$14:G2722),$H$13-SUM($F$14:F2722)+SUM($G$14:G2722)))</f>
        <v>0</v>
      </c>
      <c r="I2722" s="7"/>
    </row>
    <row r="2723" spans="1:9">
      <c r="A2723" s="89">
        <f t="shared" si="410"/>
        <v>2710</v>
      </c>
      <c r="B2723" s="185" t="str">
        <f t="shared" si="411"/>
        <v/>
      </c>
      <c r="C2723" s="90" t="str">
        <f t="shared" si="412"/>
        <v/>
      </c>
      <c r="D2723" s="89" t="str">
        <f t="shared" si="413"/>
        <v/>
      </c>
      <c r="E2723" s="91" t="str">
        <f t="shared" si="414"/>
        <v/>
      </c>
      <c r="F2723" s="92" t="str">
        <f t="shared" si="415"/>
        <v/>
      </c>
      <c r="G2723" s="212" t="str">
        <f t="shared" si="416"/>
        <v/>
      </c>
      <c r="H2723" s="92">
        <f>IF(OR(ERR=FALSE,AND(F2723="",G2723="")),0,IF($C$12="D",$H$13+SUM($F$14:F2723)-SUM($G$14:G2723),$H$13-SUM($F$14:F2723)+SUM($G$14:G2723)))</f>
        <v>0</v>
      </c>
      <c r="I2723" s="7"/>
    </row>
    <row r="2724" spans="1:9">
      <c r="A2724" s="89">
        <f t="shared" si="410"/>
        <v>2711</v>
      </c>
      <c r="B2724" s="185" t="str">
        <f t="shared" si="411"/>
        <v/>
      </c>
      <c r="C2724" s="90" t="str">
        <f t="shared" si="412"/>
        <v/>
      </c>
      <c r="D2724" s="89" t="str">
        <f t="shared" si="413"/>
        <v/>
      </c>
      <c r="E2724" s="91" t="str">
        <f t="shared" si="414"/>
        <v/>
      </c>
      <c r="F2724" s="92" t="str">
        <f t="shared" si="415"/>
        <v/>
      </c>
      <c r="G2724" s="212" t="str">
        <f t="shared" si="416"/>
        <v/>
      </c>
      <c r="H2724" s="92">
        <f>IF(OR(ERR=FALSE,AND(F2724="",G2724="")),0,IF($C$12="D",$H$13+SUM($F$14:F2724)-SUM($G$14:G2724),$H$13-SUM($F$14:F2724)+SUM($G$14:G2724)))</f>
        <v>0</v>
      </c>
      <c r="I2724" s="7"/>
    </row>
    <row r="2725" spans="1:9">
      <c r="A2725" s="89">
        <f t="shared" si="410"/>
        <v>2712</v>
      </c>
      <c r="B2725" s="185" t="str">
        <f t="shared" si="411"/>
        <v/>
      </c>
      <c r="C2725" s="90" t="str">
        <f t="shared" si="412"/>
        <v/>
      </c>
      <c r="D2725" s="89" t="str">
        <f t="shared" si="413"/>
        <v/>
      </c>
      <c r="E2725" s="91" t="str">
        <f t="shared" si="414"/>
        <v/>
      </c>
      <c r="F2725" s="92" t="str">
        <f t="shared" si="415"/>
        <v/>
      </c>
      <c r="G2725" s="212" t="str">
        <f t="shared" si="416"/>
        <v/>
      </c>
      <c r="H2725" s="92">
        <f>IF(OR(ERR=FALSE,AND(F2725="",G2725="")),0,IF($C$12="D",$H$13+SUM($F$14:F2725)-SUM($G$14:G2725),$H$13-SUM($F$14:F2725)+SUM($G$14:G2725)))</f>
        <v>0</v>
      </c>
      <c r="I2725" s="7"/>
    </row>
    <row r="2726" spans="1:9">
      <c r="A2726" s="89">
        <f t="shared" si="410"/>
        <v>2713</v>
      </c>
      <c r="B2726" s="185" t="str">
        <f t="shared" si="411"/>
        <v/>
      </c>
      <c r="C2726" s="90" t="str">
        <f t="shared" si="412"/>
        <v/>
      </c>
      <c r="D2726" s="89" t="str">
        <f t="shared" si="413"/>
        <v/>
      </c>
      <c r="E2726" s="91" t="str">
        <f t="shared" si="414"/>
        <v/>
      </c>
      <c r="F2726" s="92" t="str">
        <f t="shared" si="415"/>
        <v/>
      </c>
      <c r="G2726" s="212" t="str">
        <f t="shared" si="416"/>
        <v/>
      </c>
      <c r="H2726" s="92">
        <f>IF(OR(ERR=FALSE,AND(F2726="",G2726="")),0,IF($C$12="D",$H$13+SUM($F$14:F2726)-SUM($G$14:G2726),$H$13-SUM($F$14:F2726)+SUM($G$14:G2726)))</f>
        <v>0</v>
      </c>
      <c r="I2726" s="7"/>
    </row>
    <row r="2727" spans="1:9">
      <c r="A2727" s="89">
        <f t="shared" si="410"/>
        <v>2714</v>
      </c>
      <c r="B2727" s="185" t="str">
        <f t="shared" si="411"/>
        <v/>
      </c>
      <c r="C2727" s="90" t="str">
        <f t="shared" si="412"/>
        <v/>
      </c>
      <c r="D2727" s="89" t="str">
        <f t="shared" si="413"/>
        <v/>
      </c>
      <c r="E2727" s="91" t="str">
        <f t="shared" si="414"/>
        <v/>
      </c>
      <c r="F2727" s="92" t="str">
        <f t="shared" si="415"/>
        <v/>
      </c>
      <c r="G2727" s="212" t="str">
        <f t="shared" si="416"/>
        <v/>
      </c>
      <c r="H2727" s="92">
        <f>IF(OR(ERR=FALSE,AND(F2727="",G2727="")),0,IF($C$12="D",$H$13+SUM($F$14:F2727)-SUM($G$14:G2727),$H$13-SUM($F$14:F2727)+SUM($G$14:G2727)))</f>
        <v>0</v>
      </c>
      <c r="I2727" s="7"/>
    </row>
    <row r="2728" spans="1:9">
      <c r="A2728" s="89">
        <f t="shared" si="410"/>
        <v>2715</v>
      </c>
      <c r="B2728" s="185" t="str">
        <f t="shared" si="411"/>
        <v/>
      </c>
      <c r="C2728" s="90" t="str">
        <f t="shared" si="412"/>
        <v/>
      </c>
      <c r="D2728" s="89" t="str">
        <f t="shared" si="413"/>
        <v/>
      </c>
      <c r="E2728" s="91" t="str">
        <f t="shared" si="414"/>
        <v/>
      </c>
      <c r="F2728" s="92" t="str">
        <f t="shared" si="415"/>
        <v/>
      </c>
      <c r="G2728" s="212" t="str">
        <f t="shared" si="416"/>
        <v/>
      </c>
      <c r="H2728" s="92">
        <f>IF(OR(ERR=FALSE,AND(F2728="",G2728="")),0,IF($C$12="D",$H$13+SUM($F$14:F2728)-SUM($G$14:G2728),$H$13-SUM($F$14:F2728)+SUM($G$14:G2728)))</f>
        <v>0</v>
      </c>
      <c r="I2728" s="7"/>
    </row>
    <row r="2729" spans="1:9">
      <c r="A2729" s="89">
        <f t="shared" si="410"/>
        <v>2716</v>
      </c>
      <c r="B2729" s="185" t="str">
        <f t="shared" si="411"/>
        <v/>
      </c>
      <c r="C2729" s="90" t="str">
        <f t="shared" si="412"/>
        <v/>
      </c>
      <c r="D2729" s="89" t="str">
        <f t="shared" si="413"/>
        <v/>
      </c>
      <c r="E2729" s="91" t="str">
        <f t="shared" si="414"/>
        <v/>
      </c>
      <c r="F2729" s="92" t="str">
        <f t="shared" si="415"/>
        <v/>
      </c>
      <c r="G2729" s="212" t="str">
        <f t="shared" si="416"/>
        <v/>
      </c>
      <c r="H2729" s="92">
        <f>IF(OR(ERR=FALSE,AND(F2729="",G2729="")),0,IF($C$12="D",$H$13+SUM($F$14:F2729)-SUM($G$14:G2729),$H$13-SUM($F$14:F2729)+SUM($G$14:G2729)))</f>
        <v>0</v>
      </c>
      <c r="I2729" s="7"/>
    </row>
    <row r="2730" spans="1:9">
      <c r="A2730" s="89">
        <f t="shared" si="410"/>
        <v>2717</v>
      </c>
      <c r="B2730" s="185" t="str">
        <f t="shared" si="411"/>
        <v/>
      </c>
      <c r="C2730" s="90" t="str">
        <f t="shared" si="412"/>
        <v/>
      </c>
      <c r="D2730" s="89" t="str">
        <f t="shared" si="413"/>
        <v/>
      </c>
      <c r="E2730" s="91" t="str">
        <f t="shared" si="414"/>
        <v/>
      </c>
      <c r="F2730" s="92" t="str">
        <f t="shared" si="415"/>
        <v/>
      </c>
      <c r="G2730" s="212" t="str">
        <f t="shared" si="416"/>
        <v/>
      </c>
      <c r="H2730" s="92">
        <f>IF(OR(ERR=FALSE,AND(F2730="",G2730="")),0,IF($C$12="D",$H$13+SUM($F$14:F2730)-SUM($G$14:G2730),$H$13-SUM($F$14:F2730)+SUM($G$14:G2730)))</f>
        <v>0</v>
      </c>
      <c r="I2730" s="7"/>
    </row>
    <row r="2731" spans="1:9">
      <c r="A2731" s="89">
        <f t="shared" si="410"/>
        <v>2718</v>
      </c>
      <c r="B2731" s="185" t="str">
        <f t="shared" si="411"/>
        <v/>
      </c>
      <c r="C2731" s="90" t="str">
        <f t="shared" si="412"/>
        <v/>
      </c>
      <c r="D2731" s="89" t="str">
        <f t="shared" si="413"/>
        <v/>
      </c>
      <c r="E2731" s="91" t="str">
        <f t="shared" si="414"/>
        <v/>
      </c>
      <c r="F2731" s="92" t="str">
        <f t="shared" si="415"/>
        <v/>
      </c>
      <c r="G2731" s="212" t="str">
        <f t="shared" si="416"/>
        <v/>
      </c>
      <c r="H2731" s="92">
        <f>IF(OR(ERR=FALSE,AND(F2731="",G2731="")),0,IF($C$12="D",$H$13+SUM($F$14:F2731)-SUM($G$14:G2731),$H$13-SUM($F$14:F2731)+SUM($G$14:G2731)))</f>
        <v>0</v>
      </c>
      <c r="I2731" s="7"/>
    </row>
    <row r="2732" spans="1:9">
      <c r="A2732" s="89">
        <f t="shared" si="410"/>
        <v>2719</v>
      </c>
      <c r="B2732" s="185" t="str">
        <f t="shared" si="411"/>
        <v/>
      </c>
      <c r="C2732" s="90" t="str">
        <f t="shared" si="412"/>
        <v/>
      </c>
      <c r="D2732" s="89" t="str">
        <f t="shared" si="413"/>
        <v/>
      </c>
      <c r="E2732" s="91" t="str">
        <f t="shared" si="414"/>
        <v/>
      </c>
      <c r="F2732" s="92" t="str">
        <f t="shared" si="415"/>
        <v/>
      </c>
      <c r="G2732" s="212" t="str">
        <f t="shared" si="416"/>
        <v/>
      </c>
      <c r="H2732" s="92">
        <f>IF(OR(ERR=FALSE,AND(F2732="",G2732="")),0,IF($C$12="D",$H$13+SUM($F$14:F2732)-SUM($G$14:G2732),$H$13-SUM($F$14:F2732)+SUM($G$14:G2732)))</f>
        <v>0</v>
      </c>
      <c r="I2732" s="7"/>
    </row>
    <row r="2733" spans="1:9">
      <c r="A2733" s="89">
        <f t="shared" si="410"/>
        <v>2720</v>
      </c>
      <c r="B2733" s="185" t="str">
        <f t="shared" si="411"/>
        <v/>
      </c>
      <c r="C2733" s="90" t="str">
        <f t="shared" si="412"/>
        <v/>
      </c>
      <c r="D2733" s="89" t="str">
        <f t="shared" si="413"/>
        <v/>
      </c>
      <c r="E2733" s="91" t="str">
        <f t="shared" si="414"/>
        <v/>
      </c>
      <c r="F2733" s="92" t="str">
        <f t="shared" si="415"/>
        <v/>
      </c>
      <c r="G2733" s="212" t="str">
        <f t="shared" si="416"/>
        <v/>
      </c>
      <c r="H2733" s="92">
        <f>IF(OR(ERR=FALSE,AND(F2733="",G2733="")),0,IF($C$12="D",$H$13+SUM($F$14:F2733)-SUM($G$14:G2733),$H$13-SUM($F$14:F2733)+SUM($G$14:G2733)))</f>
        <v>0</v>
      </c>
      <c r="I2733" s="7"/>
    </row>
    <row r="2734" spans="1:9">
      <c r="A2734" s="89">
        <f t="shared" si="410"/>
        <v>2721</v>
      </c>
      <c r="B2734" s="185" t="str">
        <f t="shared" si="411"/>
        <v/>
      </c>
      <c r="C2734" s="90" t="str">
        <f t="shared" si="412"/>
        <v/>
      </c>
      <c r="D2734" s="89" t="str">
        <f t="shared" si="413"/>
        <v/>
      </c>
      <c r="E2734" s="91" t="str">
        <f t="shared" si="414"/>
        <v/>
      </c>
      <c r="F2734" s="92" t="str">
        <f t="shared" si="415"/>
        <v/>
      </c>
      <c r="G2734" s="212" t="str">
        <f t="shared" si="416"/>
        <v/>
      </c>
      <c r="H2734" s="92">
        <f>IF(OR(ERR=FALSE,AND(F2734="",G2734="")),0,IF($C$12="D",$H$13+SUM($F$14:F2734)-SUM($G$14:G2734),$H$13-SUM($F$14:F2734)+SUM($G$14:G2734)))</f>
        <v>0</v>
      </c>
      <c r="I2734" s="7"/>
    </row>
    <row r="2735" spans="1:9">
      <c r="A2735" s="89">
        <f t="shared" si="410"/>
        <v>2722</v>
      </c>
      <c r="B2735" s="185" t="str">
        <f t="shared" si="411"/>
        <v/>
      </c>
      <c r="C2735" s="90" t="str">
        <f t="shared" si="412"/>
        <v/>
      </c>
      <c r="D2735" s="89" t="str">
        <f t="shared" si="413"/>
        <v/>
      </c>
      <c r="E2735" s="91" t="str">
        <f t="shared" si="414"/>
        <v/>
      </c>
      <c r="F2735" s="92" t="str">
        <f t="shared" si="415"/>
        <v/>
      </c>
      <c r="G2735" s="212" t="str">
        <f t="shared" si="416"/>
        <v/>
      </c>
      <c r="H2735" s="92">
        <f>IF(OR(ERR=FALSE,AND(F2735="",G2735="")),0,IF($C$12="D",$H$13+SUM($F$14:F2735)-SUM($G$14:G2735),$H$13-SUM($F$14:F2735)+SUM($G$14:G2735)))</f>
        <v>0</v>
      </c>
      <c r="I2735" s="7"/>
    </row>
    <row r="2736" spans="1:9">
      <c r="A2736" s="89">
        <f t="shared" si="410"/>
        <v>2723</v>
      </c>
      <c r="B2736" s="185" t="str">
        <f t="shared" si="411"/>
        <v/>
      </c>
      <c r="C2736" s="90" t="str">
        <f t="shared" si="412"/>
        <v/>
      </c>
      <c r="D2736" s="89" t="str">
        <f t="shared" si="413"/>
        <v/>
      </c>
      <c r="E2736" s="91" t="str">
        <f t="shared" si="414"/>
        <v/>
      </c>
      <c r="F2736" s="92" t="str">
        <f t="shared" si="415"/>
        <v/>
      </c>
      <c r="G2736" s="212" t="str">
        <f t="shared" si="416"/>
        <v/>
      </c>
      <c r="H2736" s="92">
        <f>IF(OR(ERR=FALSE,AND(F2736="",G2736="")),0,IF($C$12="D",$H$13+SUM($F$14:F2736)-SUM($G$14:G2736),$H$13-SUM($F$14:F2736)+SUM($G$14:G2736)))</f>
        <v>0</v>
      </c>
      <c r="I2736" s="7"/>
    </row>
    <row r="2737" spans="1:9">
      <c r="A2737" s="89">
        <f t="shared" si="410"/>
        <v>2724</v>
      </c>
      <c r="B2737" s="185" t="str">
        <f t="shared" si="411"/>
        <v/>
      </c>
      <c r="C2737" s="90" t="str">
        <f t="shared" si="412"/>
        <v/>
      </c>
      <c r="D2737" s="89" t="str">
        <f t="shared" si="413"/>
        <v/>
      </c>
      <c r="E2737" s="91" t="str">
        <f t="shared" si="414"/>
        <v/>
      </c>
      <c r="F2737" s="92" t="str">
        <f t="shared" si="415"/>
        <v/>
      </c>
      <c r="G2737" s="212" t="str">
        <f t="shared" si="416"/>
        <v/>
      </c>
      <c r="H2737" s="92">
        <f>IF(OR(ERR=FALSE,AND(F2737="",G2737="")),0,IF($C$12="D",$H$13+SUM($F$14:F2737)-SUM($G$14:G2737),$H$13-SUM($F$14:F2737)+SUM($G$14:G2737)))</f>
        <v>0</v>
      </c>
      <c r="I2737" s="7"/>
    </row>
    <row r="2738" spans="1:9">
      <c r="A2738" s="89">
        <f t="shared" si="410"/>
        <v>2725</v>
      </c>
      <c r="B2738" s="185" t="str">
        <f t="shared" si="411"/>
        <v/>
      </c>
      <c r="C2738" s="90" t="str">
        <f t="shared" si="412"/>
        <v/>
      </c>
      <c r="D2738" s="89" t="str">
        <f t="shared" si="413"/>
        <v/>
      </c>
      <c r="E2738" s="91" t="str">
        <f t="shared" si="414"/>
        <v/>
      </c>
      <c r="F2738" s="92" t="str">
        <f t="shared" si="415"/>
        <v/>
      </c>
      <c r="G2738" s="212" t="str">
        <f t="shared" si="416"/>
        <v/>
      </c>
      <c r="H2738" s="92">
        <f>IF(OR(ERR=FALSE,AND(F2738="",G2738="")),0,IF($C$12="D",$H$13+SUM($F$14:F2738)-SUM($G$14:G2738),$H$13-SUM($F$14:F2738)+SUM($G$14:G2738)))</f>
        <v>0</v>
      </c>
      <c r="I2738" s="7"/>
    </row>
    <row r="2739" spans="1:9">
      <c r="A2739" s="89">
        <f t="shared" si="410"/>
        <v>2726</v>
      </c>
      <c r="B2739" s="185" t="str">
        <f t="shared" si="411"/>
        <v/>
      </c>
      <c r="C2739" s="90" t="str">
        <f t="shared" si="412"/>
        <v/>
      </c>
      <c r="D2739" s="89" t="str">
        <f t="shared" si="413"/>
        <v/>
      </c>
      <c r="E2739" s="91" t="str">
        <f t="shared" si="414"/>
        <v/>
      </c>
      <c r="F2739" s="92" t="str">
        <f t="shared" si="415"/>
        <v/>
      </c>
      <c r="G2739" s="212" t="str">
        <f t="shared" si="416"/>
        <v/>
      </c>
      <c r="H2739" s="92">
        <f>IF(OR(ERR=FALSE,AND(F2739="",G2739="")),0,IF($C$12="D",$H$13+SUM($F$14:F2739)-SUM($G$14:G2739),$H$13-SUM($F$14:F2739)+SUM($G$14:G2739)))</f>
        <v>0</v>
      </c>
      <c r="I2739" s="7"/>
    </row>
    <row r="2740" spans="1:9">
      <c r="A2740" s="89">
        <f t="shared" si="410"/>
        <v>2727</v>
      </c>
      <c r="B2740" s="185" t="str">
        <f t="shared" si="411"/>
        <v/>
      </c>
      <c r="C2740" s="90" t="str">
        <f t="shared" si="412"/>
        <v/>
      </c>
      <c r="D2740" s="89" t="str">
        <f t="shared" si="413"/>
        <v/>
      </c>
      <c r="E2740" s="91" t="str">
        <f t="shared" si="414"/>
        <v/>
      </c>
      <c r="F2740" s="92" t="str">
        <f t="shared" si="415"/>
        <v/>
      </c>
      <c r="G2740" s="212" t="str">
        <f t="shared" si="416"/>
        <v/>
      </c>
      <c r="H2740" s="92">
        <f>IF(OR(ERR=FALSE,AND(F2740="",G2740="")),0,IF($C$12="D",$H$13+SUM($F$14:F2740)-SUM($G$14:G2740),$H$13-SUM($F$14:F2740)+SUM($G$14:G2740)))</f>
        <v>0</v>
      </c>
      <c r="I2740" s="7"/>
    </row>
    <row r="2741" spans="1:9">
      <c r="A2741" s="89">
        <f t="shared" si="410"/>
        <v>2728</v>
      </c>
      <c r="B2741" s="185" t="str">
        <f t="shared" si="411"/>
        <v/>
      </c>
      <c r="C2741" s="90" t="str">
        <f t="shared" si="412"/>
        <v/>
      </c>
      <c r="D2741" s="89" t="str">
        <f t="shared" si="413"/>
        <v/>
      </c>
      <c r="E2741" s="91" t="str">
        <f t="shared" si="414"/>
        <v/>
      </c>
      <c r="F2741" s="92" t="str">
        <f t="shared" si="415"/>
        <v/>
      </c>
      <c r="G2741" s="212" t="str">
        <f t="shared" si="416"/>
        <v/>
      </c>
      <c r="H2741" s="92">
        <f>IF(OR(ERR=FALSE,AND(F2741="",G2741="")),0,IF($C$12="D",$H$13+SUM($F$14:F2741)-SUM($G$14:G2741),$H$13-SUM($F$14:F2741)+SUM($G$14:G2741)))</f>
        <v>0</v>
      </c>
      <c r="I2741" s="7"/>
    </row>
    <row r="2742" spans="1:9">
      <c r="A2742" s="89">
        <f t="shared" si="410"/>
        <v>2729</v>
      </c>
      <c r="B2742" s="185" t="str">
        <f t="shared" si="411"/>
        <v/>
      </c>
      <c r="C2742" s="90" t="str">
        <f t="shared" si="412"/>
        <v/>
      </c>
      <c r="D2742" s="89" t="str">
        <f t="shared" si="413"/>
        <v/>
      </c>
      <c r="E2742" s="91" t="str">
        <f t="shared" si="414"/>
        <v/>
      </c>
      <c r="F2742" s="92" t="str">
        <f t="shared" si="415"/>
        <v/>
      </c>
      <c r="G2742" s="212" t="str">
        <f t="shared" si="416"/>
        <v/>
      </c>
      <c r="H2742" s="92">
        <f>IF(OR(ERR=FALSE,AND(F2742="",G2742="")),0,IF($C$12="D",$H$13+SUM($F$14:F2742)-SUM($G$14:G2742),$H$13-SUM($F$14:F2742)+SUM($G$14:G2742)))</f>
        <v>0</v>
      </c>
      <c r="I2742" s="7"/>
    </row>
    <row r="2743" spans="1:9">
      <c r="A2743" s="89">
        <f t="shared" si="410"/>
        <v>2730</v>
      </c>
      <c r="B2743" s="185" t="str">
        <f t="shared" si="411"/>
        <v/>
      </c>
      <c r="C2743" s="90" t="str">
        <f t="shared" si="412"/>
        <v/>
      </c>
      <c r="D2743" s="89" t="str">
        <f t="shared" si="413"/>
        <v/>
      </c>
      <c r="E2743" s="91" t="str">
        <f t="shared" si="414"/>
        <v/>
      </c>
      <c r="F2743" s="92" t="str">
        <f t="shared" si="415"/>
        <v/>
      </c>
      <c r="G2743" s="212" t="str">
        <f t="shared" si="416"/>
        <v/>
      </c>
      <c r="H2743" s="92">
        <f>IF(OR(ERR=FALSE,AND(F2743="",G2743="")),0,IF($C$12="D",$H$13+SUM($F$14:F2743)-SUM($G$14:G2743),$H$13-SUM($F$14:F2743)+SUM($G$14:G2743)))</f>
        <v>0</v>
      </c>
      <c r="I2743" s="7"/>
    </row>
    <row r="2744" spans="1:9">
      <c r="A2744" s="89">
        <f t="shared" si="410"/>
        <v>2731</v>
      </c>
      <c r="B2744" s="185" t="str">
        <f t="shared" si="411"/>
        <v/>
      </c>
      <c r="C2744" s="90" t="str">
        <f t="shared" si="412"/>
        <v/>
      </c>
      <c r="D2744" s="89" t="str">
        <f t="shared" si="413"/>
        <v/>
      </c>
      <c r="E2744" s="91" t="str">
        <f t="shared" si="414"/>
        <v/>
      </c>
      <c r="F2744" s="92" t="str">
        <f t="shared" si="415"/>
        <v/>
      </c>
      <c r="G2744" s="212" t="str">
        <f t="shared" si="416"/>
        <v/>
      </c>
      <c r="H2744" s="92">
        <f>IF(OR(ERR=FALSE,AND(F2744="",G2744="")),0,IF($C$12="D",$H$13+SUM($F$14:F2744)-SUM($G$14:G2744),$H$13-SUM($F$14:F2744)+SUM($G$14:G2744)))</f>
        <v>0</v>
      </c>
      <c r="I2744" s="7"/>
    </row>
    <row r="2745" spans="1:9">
      <c r="A2745" s="89">
        <f t="shared" si="410"/>
        <v>2732</v>
      </c>
      <c r="B2745" s="185" t="str">
        <f t="shared" si="411"/>
        <v/>
      </c>
      <c r="C2745" s="90" t="str">
        <f t="shared" si="412"/>
        <v/>
      </c>
      <c r="D2745" s="89" t="str">
        <f t="shared" si="413"/>
        <v/>
      </c>
      <c r="E2745" s="91" t="str">
        <f t="shared" si="414"/>
        <v/>
      </c>
      <c r="F2745" s="92" t="str">
        <f t="shared" si="415"/>
        <v/>
      </c>
      <c r="G2745" s="212" t="str">
        <f t="shared" si="416"/>
        <v/>
      </c>
      <c r="H2745" s="92">
        <f>IF(OR(ERR=FALSE,AND(F2745="",G2745="")),0,IF($C$12="D",$H$13+SUM($F$14:F2745)-SUM($G$14:G2745),$H$13-SUM($F$14:F2745)+SUM($G$14:G2745)))</f>
        <v>0</v>
      </c>
      <c r="I2745" s="7"/>
    </row>
    <row r="2746" spans="1:9">
      <c r="A2746" s="89">
        <f t="shared" si="410"/>
        <v>2733</v>
      </c>
      <c r="B2746" s="185" t="str">
        <f t="shared" si="411"/>
        <v/>
      </c>
      <c r="C2746" s="90" t="str">
        <f t="shared" si="412"/>
        <v/>
      </c>
      <c r="D2746" s="89" t="str">
        <f t="shared" si="413"/>
        <v/>
      </c>
      <c r="E2746" s="91" t="str">
        <f t="shared" si="414"/>
        <v/>
      </c>
      <c r="F2746" s="92" t="str">
        <f t="shared" si="415"/>
        <v/>
      </c>
      <c r="G2746" s="212" t="str">
        <f t="shared" si="416"/>
        <v/>
      </c>
      <c r="H2746" s="92">
        <f>IF(OR(ERR=FALSE,AND(F2746="",G2746="")),0,IF($C$12="D",$H$13+SUM($F$14:F2746)-SUM($G$14:G2746),$H$13-SUM($F$14:F2746)+SUM($G$14:G2746)))</f>
        <v>0</v>
      </c>
      <c r="I2746" s="7"/>
    </row>
    <row r="2747" spans="1:9">
      <c r="A2747" s="89">
        <f t="shared" si="410"/>
        <v>2734</v>
      </c>
      <c r="B2747" s="185" t="str">
        <f t="shared" si="411"/>
        <v/>
      </c>
      <c r="C2747" s="90" t="str">
        <f t="shared" si="412"/>
        <v/>
      </c>
      <c r="D2747" s="89" t="str">
        <f t="shared" si="413"/>
        <v/>
      </c>
      <c r="E2747" s="91" t="str">
        <f t="shared" si="414"/>
        <v/>
      </c>
      <c r="F2747" s="92" t="str">
        <f t="shared" si="415"/>
        <v/>
      </c>
      <c r="G2747" s="212" t="str">
        <f t="shared" si="416"/>
        <v/>
      </c>
      <c r="H2747" s="92">
        <f>IF(OR(ERR=FALSE,AND(F2747="",G2747="")),0,IF($C$12="D",$H$13+SUM($F$14:F2747)-SUM($G$14:G2747),$H$13-SUM($F$14:F2747)+SUM($G$14:G2747)))</f>
        <v>0</v>
      </c>
      <c r="I2747" s="7"/>
    </row>
    <row r="2748" spans="1:9">
      <c r="A2748" s="89">
        <f t="shared" si="410"/>
        <v>2735</v>
      </c>
      <c r="B2748" s="185" t="str">
        <f t="shared" si="411"/>
        <v/>
      </c>
      <c r="C2748" s="90" t="str">
        <f t="shared" si="412"/>
        <v/>
      </c>
      <c r="D2748" s="89" t="str">
        <f t="shared" si="413"/>
        <v/>
      </c>
      <c r="E2748" s="91" t="str">
        <f t="shared" si="414"/>
        <v/>
      </c>
      <c r="F2748" s="92" t="str">
        <f t="shared" si="415"/>
        <v/>
      </c>
      <c r="G2748" s="212" t="str">
        <f t="shared" si="416"/>
        <v/>
      </c>
      <c r="H2748" s="92">
        <f>IF(OR(ERR=FALSE,AND(F2748="",G2748="")),0,IF($C$12="D",$H$13+SUM($F$14:F2748)-SUM($G$14:G2748),$H$13-SUM($F$14:F2748)+SUM($G$14:G2748)))</f>
        <v>0</v>
      </c>
      <c r="I2748" s="7"/>
    </row>
    <row r="2749" spans="1:9">
      <c r="A2749" s="89">
        <f t="shared" ref="A2749:A2812" si="417">A2748+1</f>
        <v>2736</v>
      </c>
      <c r="B2749" s="185" t="str">
        <f t="shared" si="411"/>
        <v/>
      </c>
      <c r="C2749" s="90" t="str">
        <f t="shared" si="412"/>
        <v/>
      </c>
      <c r="D2749" s="89" t="str">
        <f t="shared" si="413"/>
        <v/>
      </c>
      <c r="E2749" s="91" t="str">
        <f t="shared" si="414"/>
        <v/>
      </c>
      <c r="F2749" s="92" t="str">
        <f t="shared" si="415"/>
        <v/>
      </c>
      <c r="G2749" s="212" t="str">
        <f t="shared" si="416"/>
        <v/>
      </c>
      <c r="H2749" s="92">
        <f>IF(OR(ERR=FALSE,AND(F2749="",G2749="")),0,IF($C$12="D",$H$13+SUM($F$14:F2749)-SUM($G$14:G2749),$H$13-SUM($F$14:F2749)+SUM($G$14:G2749)))</f>
        <v>0</v>
      </c>
      <c r="I2749" s="7"/>
    </row>
    <row r="2750" spans="1:9">
      <c r="A2750" s="89">
        <f t="shared" si="417"/>
        <v>2737</v>
      </c>
      <c r="B2750" s="185" t="str">
        <f t="shared" si="411"/>
        <v/>
      </c>
      <c r="C2750" s="90" t="str">
        <f t="shared" si="412"/>
        <v/>
      </c>
      <c r="D2750" s="89" t="str">
        <f t="shared" si="413"/>
        <v/>
      </c>
      <c r="E2750" s="91" t="str">
        <f t="shared" si="414"/>
        <v/>
      </c>
      <c r="F2750" s="92" t="str">
        <f t="shared" si="415"/>
        <v/>
      </c>
      <c r="G2750" s="212" t="str">
        <f t="shared" si="416"/>
        <v/>
      </c>
      <c r="H2750" s="92">
        <f>IF(OR(ERR=FALSE,AND(F2750="",G2750="")),0,IF($C$12="D",$H$13+SUM($F$14:F2750)-SUM($G$14:G2750),$H$13-SUM($F$14:F2750)+SUM($G$14:G2750)))</f>
        <v>0</v>
      </c>
      <c r="I2750" s="7"/>
    </row>
    <row r="2751" spans="1:9">
      <c r="A2751" s="89">
        <f t="shared" si="417"/>
        <v>2738</v>
      </c>
      <c r="B2751" s="185" t="str">
        <f t="shared" si="411"/>
        <v/>
      </c>
      <c r="C2751" s="90" t="str">
        <f t="shared" si="412"/>
        <v/>
      </c>
      <c r="D2751" s="89" t="str">
        <f t="shared" si="413"/>
        <v/>
      </c>
      <c r="E2751" s="91" t="str">
        <f t="shared" si="414"/>
        <v/>
      </c>
      <c r="F2751" s="92" t="str">
        <f t="shared" si="415"/>
        <v/>
      </c>
      <c r="G2751" s="212" t="str">
        <f t="shared" si="416"/>
        <v/>
      </c>
      <c r="H2751" s="92">
        <f>IF(OR(ERR=FALSE,AND(F2751="",G2751="")),0,IF($C$12="D",$H$13+SUM($F$14:F2751)-SUM($G$14:G2751),$H$13-SUM($F$14:F2751)+SUM($G$14:G2751)))</f>
        <v>0</v>
      </c>
      <c r="I2751" s="7"/>
    </row>
    <row r="2752" spans="1:9">
      <c r="A2752" s="89">
        <f t="shared" si="417"/>
        <v>2739</v>
      </c>
      <c r="B2752" s="185" t="str">
        <f t="shared" si="411"/>
        <v/>
      </c>
      <c r="C2752" s="90" t="str">
        <f t="shared" si="412"/>
        <v/>
      </c>
      <c r="D2752" s="89" t="str">
        <f t="shared" si="413"/>
        <v/>
      </c>
      <c r="E2752" s="91" t="str">
        <f t="shared" si="414"/>
        <v/>
      </c>
      <c r="F2752" s="92" t="str">
        <f t="shared" si="415"/>
        <v/>
      </c>
      <c r="G2752" s="212" t="str">
        <f t="shared" si="416"/>
        <v/>
      </c>
      <c r="H2752" s="92">
        <f>IF(OR(ERR=FALSE,AND(F2752="",G2752="")),0,IF($C$12="D",$H$13+SUM($F$14:F2752)-SUM($G$14:G2752),$H$13-SUM($F$14:F2752)+SUM($G$14:G2752)))</f>
        <v>0</v>
      </c>
      <c r="I2752" s="7"/>
    </row>
    <row r="2753" spans="1:9">
      <c r="A2753" s="89">
        <f t="shared" si="417"/>
        <v>2740</v>
      </c>
      <c r="B2753" s="185" t="str">
        <f t="shared" si="411"/>
        <v/>
      </c>
      <c r="C2753" s="90" t="str">
        <f t="shared" si="412"/>
        <v/>
      </c>
      <c r="D2753" s="89" t="str">
        <f t="shared" si="413"/>
        <v/>
      </c>
      <c r="E2753" s="91" t="str">
        <f t="shared" si="414"/>
        <v/>
      </c>
      <c r="F2753" s="92" t="str">
        <f t="shared" si="415"/>
        <v/>
      </c>
      <c r="G2753" s="212" t="str">
        <f t="shared" si="416"/>
        <v/>
      </c>
      <c r="H2753" s="92">
        <f>IF(OR(ERR=FALSE,AND(F2753="",G2753="")),0,IF($C$12="D",$H$13+SUM($F$14:F2753)-SUM($G$14:G2753),$H$13-SUM($F$14:F2753)+SUM($G$14:G2753)))</f>
        <v>0</v>
      </c>
      <c r="I2753" s="7"/>
    </row>
    <row r="2754" spans="1:9">
      <c r="A2754" s="89">
        <f t="shared" si="417"/>
        <v>2741</v>
      </c>
      <c r="B2754" s="185" t="str">
        <f t="shared" si="411"/>
        <v/>
      </c>
      <c r="C2754" s="90" t="str">
        <f t="shared" si="412"/>
        <v/>
      </c>
      <c r="D2754" s="89" t="str">
        <f t="shared" si="413"/>
        <v/>
      </c>
      <c r="E2754" s="91" t="str">
        <f t="shared" si="414"/>
        <v/>
      </c>
      <c r="F2754" s="92" t="str">
        <f t="shared" si="415"/>
        <v/>
      </c>
      <c r="G2754" s="212" t="str">
        <f t="shared" si="416"/>
        <v/>
      </c>
      <c r="H2754" s="92">
        <f>IF(OR(ERR=FALSE,AND(F2754="",G2754="")),0,IF($C$12="D",$H$13+SUM($F$14:F2754)-SUM($G$14:G2754),$H$13-SUM($F$14:F2754)+SUM($G$14:G2754)))</f>
        <v>0</v>
      </c>
      <c r="I2754" s="7"/>
    </row>
    <row r="2755" spans="1:9">
      <c r="A2755" s="89">
        <f t="shared" si="417"/>
        <v>2742</v>
      </c>
      <c r="B2755" s="185" t="str">
        <f t="shared" si="411"/>
        <v/>
      </c>
      <c r="C2755" s="90" t="str">
        <f t="shared" si="412"/>
        <v/>
      </c>
      <c r="D2755" s="89" t="str">
        <f t="shared" si="413"/>
        <v/>
      </c>
      <c r="E2755" s="91" t="str">
        <f t="shared" si="414"/>
        <v/>
      </c>
      <c r="F2755" s="92" t="str">
        <f t="shared" si="415"/>
        <v/>
      </c>
      <c r="G2755" s="212" t="str">
        <f t="shared" si="416"/>
        <v/>
      </c>
      <c r="H2755" s="92">
        <f>IF(OR(ERR=FALSE,AND(F2755="",G2755="")),0,IF($C$12="D",$H$13+SUM($F$14:F2755)-SUM($G$14:G2755),$H$13-SUM($F$14:F2755)+SUM($G$14:G2755)))</f>
        <v>0</v>
      </c>
      <c r="I2755" s="7"/>
    </row>
    <row r="2756" spans="1:9">
      <c r="A2756" s="89">
        <f t="shared" si="417"/>
        <v>2743</v>
      </c>
      <c r="B2756" s="185" t="str">
        <f t="shared" si="411"/>
        <v/>
      </c>
      <c r="C2756" s="90" t="str">
        <f t="shared" si="412"/>
        <v/>
      </c>
      <c r="D2756" s="89" t="str">
        <f t="shared" si="413"/>
        <v/>
      </c>
      <c r="E2756" s="91" t="str">
        <f t="shared" si="414"/>
        <v/>
      </c>
      <c r="F2756" s="92" t="str">
        <f t="shared" si="415"/>
        <v/>
      </c>
      <c r="G2756" s="212" t="str">
        <f t="shared" si="416"/>
        <v/>
      </c>
      <c r="H2756" s="92">
        <f>IF(OR(ERR=FALSE,AND(F2756="",G2756="")),0,IF($C$12="D",$H$13+SUM($F$14:F2756)-SUM($G$14:G2756),$H$13-SUM($F$14:F2756)+SUM($G$14:G2756)))</f>
        <v>0</v>
      </c>
      <c r="I2756" s="7"/>
    </row>
    <row r="2757" spans="1:9">
      <c r="A2757" s="89">
        <f t="shared" si="417"/>
        <v>2744</v>
      </c>
      <c r="B2757" s="185" t="str">
        <f t="shared" si="411"/>
        <v/>
      </c>
      <c r="C2757" s="90" t="str">
        <f t="shared" si="412"/>
        <v/>
      </c>
      <c r="D2757" s="89" t="str">
        <f t="shared" si="413"/>
        <v/>
      </c>
      <c r="E2757" s="91" t="str">
        <f t="shared" si="414"/>
        <v/>
      </c>
      <c r="F2757" s="92" t="str">
        <f t="shared" si="415"/>
        <v/>
      </c>
      <c r="G2757" s="212" t="str">
        <f t="shared" si="416"/>
        <v/>
      </c>
      <c r="H2757" s="92">
        <f>IF(OR(ERR=FALSE,AND(F2757="",G2757="")),0,IF($C$12="D",$H$13+SUM($F$14:F2757)-SUM($G$14:G2757),$H$13-SUM($F$14:F2757)+SUM($G$14:G2757)))</f>
        <v>0</v>
      </c>
      <c r="I2757" s="7"/>
    </row>
    <row r="2758" spans="1:9">
      <c r="A2758" s="89">
        <f t="shared" si="417"/>
        <v>2745</v>
      </c>
      <c r="B2758" s="185" t="str">
        <f t="shared" si="411"/>
        <v/>
      </c>
      <c r="C2758" s="90" t="str">
        <f t="shared" si="412"/>
        <v/>
      </c>
      <c r="D2758" s="89" t="str">
        <f t="shared" si="413"/>
        <v/>
      </c>
      <c r="E2758" s="91" t="str">
        <f t="shared" si="414"/>
        <v/>
      </c>
      <c r="F2758" s="92" t="str">
        <f t="shared" si="415"/>
        <v/>
      </c>
      <c r="G2758" s="212" t="str">
        <f t="shared" si="416"/>
        <v/>
      </c>
      <c r="H2758" s="92">
        <f>IF(OR(ERR=FALSE,AND(F2758="",G2758="")),0,IF($C$12="D",$H$13+SUM($F$14:F2758)-SUM($G$14:G2758),$H$13-SUM($F$14:F2758)+SUM($G$14:G2758)))</f>
        <v>0</v>
      </c>
      <c r="I2758" s="7"/>
    </row>
    <row r="2759" spans="1:9">
      <c r="A2759" s="89">
        <f t="shared" si="417"/>
        <v>2746</v>
      </c>
      <c r="B2759" s="185" t="str">
        <f t="shared" si="411"/>
        <v/>
      </c>
      <c r="C2759" s="90" t="str">
        <f t="shared" si="412"/>
        <v/>
      </c>
      <c r="D2759" s="89" t="str">
        <f t="shared" si="413"/>
        <v/>
      </c>
      <c r="E2759" s="91" t="str">
        <f t="shared" si="414"/>
        <v/>
      </c>
      <c r="F2759" s="92" t="str">
        <f t="shared" si="415"/>
        <v/>
      </c>
      <c r="G2759" s="212" t="str">
        <f t="shared" si="416"/>
        <v/>
      </c>
      <c r="H2759" s="92">
        <f>IF(OR(ERR=FALSE,AND(F2759="",G2759="")),0,IF($C$12="D",$H$13+SUM($F$14:F2759)-SUM($G$14:G2759),$H$13-SUM($F$14:F2759)+SUM($G$14:G2759)))</f>
        <v>0</v>
      </c>
      <c r="I2759" s="7"/>
    </row>
    <row r="2760" spans="1:9">
      <c r="A2760" s="89">
        <f t="shared" si="417"/>
        <v>2747</v>
      </c>
      <c r="B2760" s="185" t="str">
        <f t="shared" si="411"/>
        <v/>
      </c>
      <c r="C2760" s="90" t="str">
        <f t="shared" si="412"/>
        <v/>
      </c>
      <c r="D2760" s="89" t="str">
        <f t="shared" si="413"/>
        <v/>
      </c>
      <c r="E2760" s="91" t="str">
        <f t="shared" si="414"/>
        <v/>
      </c>
      <c r="F2760" s="92" t="str">
        <f t="shared" si="415"/>
        <v/>
      </c>
      <c r="G2760" s="212" t="str">
        <f t="shared" si="416"/>
        <v/>
      </c>
      <c r="H2760" s="92">
        <f>IF(OR(ERR=FALSE,AND(F2760="",G2760="")),0,IF($C$12="D",$H$13+SUM($F$14:F2760)-SUM($G$14:G2760),$H$13-SUM($F$14:F2760)+SUM($G$14:G2760)))</f>
        <v>0</v>
      </c>
      <c r="I2760" s="7"/>
    </row>
    <row r="2761" spans="1:9">
      <c r="A2761" s="89">
        <f t="shared" si="417"/>
        <v>2748</v>
      </c>
      <c r="B2761" s="185" t="str">
        <f t="shared" si="411"/>
        <v/>
      </c>
      <c r="C2761" s="90" t="str">
        <f t="shared" si="412"/>
        <v/>
      </c>
      <c r="D2761" s="89" t="str">
        <f t="shared" si="413"/>
        <v/>
      </c>
      <c r="E2761" s="91" t="str">
        <f t="shared" si="414"/>
        <v/>
      </c>
      <c r="F2761" s="92" t="str">
        <f t="shared" si="415"/>
        <v/>
      </c>
      <c r="G2761" s="212" t="str">
        <f t="shared" si="416"/>
        <v/>
      </c>
      <c r="H2761" s="92">
        <f>IF(OR(ERR=FALSE,AND(F2761="",G2761="")),0,IF($C$12="D",$H$13+SUM($F$14:F2761)-SUM($G$14:G2761),$H$13-SUM($F$14:F2761)+SUM($G$14:G2761)))</f>
        <v>0</v>
      </c>
      <c r="I2761" s="7"/>
    </row>
    <row r="2762" spans="1:9">
      <c r="A2762" s="89">
        <f t="shared" si="417"/>
        <v>2749</v>
      </c>
      <c r="B2762" s="185" t="str">
        <f t="shared" si="411"/>
        <v/>
      </c>
      <c r="C2762" s="90" t="str">
        <f t="shared" si="412"/>
        <v/>
      </c>
      <c r="D2762" s="89" t="str">
        <f t="shared" si="413"/>
        <v/>
      </c>
      <c r="E2762" s="91" t="str">
        <f t="shared" si="414"/>
        <v/>
      </c>
      <c r="F2762" s="92" t="str">
        <f t="shared" si="415"/>
        <v/>
      </c>
      <c r="G2762" s="212" t="str">
        <f t="shared" si="416"/>
        <v/>
      </c>
      <c r="H2762" s="92">
        <f>IF(OR(ERR=FALSE,AND(F2762="",G2762="")),0,IF($C$12="D",$H$13+SUM($F$14:F2762)-SUM($G$14:G2762),$H$13-SUM($F$14:F2762)+SUM($G$14:G2762)))</f>
        <v>0</v>
      </c>
      <c r="I2762" s="7"/>
    </row>
    <row r="2763" spans="1:9">
      <c r="A2763" s="89">
        <f t="shared" si="417"/>
        <v>2750</v>
      </c>
      <c r="B2763" s="185" t="str">
        <f t="shared" si="411"/>
        <v/>
      </c>
      <c r="C2763" s="90" t="str">
        <f t="shared" si="412"/>
        <v/>
      </c>
      <c r="D2763" s="89" t="str">
        <f t="shared" si="413"/>
        <v/>
      </c>
      <c r="E2763" s="91" t="str">
        <f t="shared" si="414"/>
        <v/>
      </c>
      <c r="F2763" s="92" t="str">
        <f t="shared" si="415"/>
        <v/>
      </c>
      <c r="G2763" s="212" t="str">
        <f t="shared" si="416"/>
        <v/>
      </c>
      <c r="H2763" s="92">
        <f>IF(OR(ERR=FALSE,AND(F2763="",G2763="")),0,IF($C$12="D",$H$13+SUM($F$14:F2763)-SUM($G$14:G2763),$H$13-SUM($F$14:F2763)+SUM($G$14:G2763)))</f>
        <v>0</v>
      </c>
      <c r="I2763" s="7"/>
    </row>
    <row r="2764" spans="1:9">
      <c r="A2764" s="89">
        <f t="shared" si="417"/>
        <v>2751</v>
      </c>
      <c r="B2764" s="185" t="str">
        <f t="shared" si="411"/>
        <v/>
      </c>
      <c r="C2764" s="90" t="str">
        <f t="shared" si="412"/>
        <v/>
      </c>
      <c r="D2764" s="89" t="str">
        <f t="shared" si="413"/>
        <v/>
      </c>
      <c r="E2764" s="91" t="str">
        <f t="shared" si="414"/>
        <v/>
      </c>
      <c r="F2764" s="92" t="str">
        <f t="shared" si="415"/>
        <v/>
      </c>
      <c r="G2764" s="212" t="str">
        <f t="shared" si="416"/>
        <v/>
      </c>
      <c r="H2764" s="92">
        <f>IF(OR(ERR=FALSE,AND(F2764="",G2764="")),0,IF($C$12="D",$H$13+SUM($F$14:F2764)-SUM($G$14:G2764),$H$13-SUM($F$14:F2764)+SUM($G$14:G2764)))</f>
        <v>0</v>
      </c>
      <c r="I2764" s="7"/>
    </row>
    <row r="2765" spans="1:9">
      <c r="A2765" s="89">
        <f t="shared" si="417"/>
        <v>2752</v>
      </c>
      <c r="B2765" s="185" t="str">
        <f t="shared" si="411"/>
        <v/>
      </c>
      <c r="C2765" s="90" t="str">
        <f t="shared" si="412"/>
        <v/>
      </c>
      <c r="D2765" s="89" t="str">
        <f t="shared" si="413"/>
        <v/>
      </c>
      <c r="E2765" s="91" t="str">
        <f t="shared" si="414"/>
        <v/>
      </c>
      <c r="F2765" s="92" t="str">
        <f t="shared" si="415"/>
        <v/>
      </c>
      <c r="G2765" s="212" t="str">
        <f t="shared" si="416"/>
        <v/>
      </c>
      <c r="H2765" s="92">
        <f>IF(OR(ERR=FALSE,AND(F2765="",G2765="")),0,IF($C$12="D",$H$13+SUM($F$14:F2765)-SUM($G$14:G2765),$H$13-SUM($F$14:F2765)+SUM($G$14:G2765)))</f>
        <v>0</v>
      </c>
      <c r="I2765" s="7"/>
    </row>
    <row r="2766" spans="1:9">
      <c r="A2766" s="89">
        <f t="shared" si="417"/>
        <v>2753</v>
      </c>
      <c r="B2766" s="185" t="str">
        <f t="shared" si="411"/>
        <v/>
      </c>
      <c r="C2766" s="90" t="str">
        <f t="shared" si="412"/>
        <v/>
      </c>
      <c r="D2766" s="89" t="str">
        <f t="shared" si="413"/>
        <v/>
      </c>
      <c r="E2766" s="91" t="str">
        <f t="shared" si="414"/>
        <v/>
      </c>
      <c r="F2766" s="92" t="str">
        <f t="shared" si="415"/>
        <v/>
      </c>
      <c r="G2766" s="212" t="str">
        <f t="shared" si="416"/>
        <v/>
      </c>
      <c r="H2766" s="92">
        <f>IF(OR(ERR=FALSE,AND(F2766="",G2766="")),0,IF($C$12="D",$H$13+SUM($F$14:F2766)-SUM($G$14:G2766),$H$13-SUM($F$14:F2766)+SUM($G$14:G2766)))</f>
        <v>0</v>
      </c>
      <c r="I2766" s="7"/>
    </row>
    <row r="2767" spans="1:9">
      <c r="A2767" s="89">
        <f t="shared" si="417"/>
        <v>2754</v>
      </c>
      <c r="B2767" s="185" t="str">
        <f t="shared" si="411"/>
        <v/>
      </c>
      <c r="C2767" s="90" t="str">
        <f t="shared" si="412"/>
        <v/>
      </c>
      <c r="D2767" s="89" t="str">
        <f t="shared" si="413"/>
        <v/>
      </c>
      <c r="E2767" s="91" t="str">
        <f t="shared" si="414"/>
        <v/>
      </c>
      <c r="F2767" s="92" t="str">
        <f t="shared" si="415"/>
        <v/>
      </c>
      <c r="G2767" s="212" t="str">
        <f t="shared" si="416"/>
        <v/>
      </c>
      <c r="H2767" s="92">
        <f>IF(OR(ERR=FALSE,AND(F2767="",G2767="")),0,IF($C$12="D",$H$13+SUM($F$14:F2767)-SUM($G$14:G2767),$H$13-SUM($F$14:F2767)+SUM($G$14:G2767)))</f>
        <v>0</v>
      </c>
      <c r="I2767" s="7"/>
    </row>
    <row r="2768" spans="1:9">
      <c r="A2768" s="89">
        <f t="shared" si="417"/>
        <v>2755</v>
      </c>
      <c r="B2768" s="185" t="str">
        <f t="shared" si="411"/>
        <v/>
      </c>
      <c r="C2768" s="90" t="str">
        <f t="shared" si="412"/>
        <v/>
      </c>
      <c r="D2768" s="89" t="str">
        <f t="shared" si="413"/>
        <v/>
      </c>
      <c r="E2768" s="91" t="str">
        <f t="shared" si="414"/>
        <v/>
      </c>
      <c r="F2768" s="92" t="str">
        <f t="shared" si="415"/>
        <v/>
      </c>
      <c r="G2768" s="212" t="str">
        <f t="shared" si="416"/>
        <v/>
      </c>
      <c r="H2768" s="92">
        <f>IF(OR(ERR=FALSE,AND(F2768="",G2768="")),0,IF($C$12="D",$H$13+SUM($F$14:F2768)-SUM($G$14:G2768),$H$13-SUM($F$14:F2768)+SUM($G$14:G2768)))</f>
        <v>0</v>
      </c>
      <c r="I2768" s="7"/>
    </row>
    <row r="2769" spans="1:9">
      <c r="A2769" s="89">
        <f t="shared" si="417"/>
        <v>2756</v>
      </c>
      <c r="B2769" s="185" t="str">
        <f t="shared" si="411"/>
        <v/>
      </c>
      <c r="C2769" s="90" t="str">
        <f t="shared" si="412"/>
        <v/>
      </c>
      <c r="D2769" s="89" t="str">
        <f t="shared" si="413"/>
        <v/>
      </c>
      <c r="E2769" s="91" t="str">
        <f t="shared" si="414"/>
        <v/>
      </c>
      <c r="F2769" s="92" t="str">
        <f t="shared" si="415"/>
        <v/>
      </c>
      <c r="G2769" s="212" t="str">
        <f t="shared" si="416"/>
        <v/>
      </c>
      <c r="H2769" s="92">
        <f>IF(OR(ERR=FALSE,AND(F2769="",G2769="")),0,IF($C$12="D",$H$13+SUM($F$14:F2769)-SUM($G$14:G2769),$H$13-SUM($F$14:F2769)+SUM($G$14:G2769)))</f>
        <v>0</v>
      </c>
      <c r="I2769" s="7"/>
    </row>
    <row r="2770" spans="1:9">
      <c r="A2770" s="89">
        <f t="shared" si="417"/>
        <v>2757</v>
      </c>
      <c r="B2770" s="185" t="str">
        <f t="shared" si="411"/>
        <v/>
      </c>
      <c r="C2770" s="90" t="str">
        <f t="shared" si="412"/>
        <v/>
      </c>
      <c r="D2770" s="89" t="str">
        <f t="shared" si="413"/>
        <v/>
      </c>
      <c r="E2770" s="91" t="str">
        <f t="shared" si="414"/>
        <v/>
      </c>
      <c r="F2770" s="92" t="str">
        <f t="shared" si="415"/>
        <v/>
      </c>
      <c r="G2770" s="212" t="str">
        <f t="shared" si="416"/>
        <v/>
      </c>
      <c r="H2770" s="92">
        <f>IF(OR(ERR=FALSE,AND(F2770="",G2770="")),0,IF($C$12="D",$H$13+SUM($F$14:F2770)-SUM($G$14:G2770),$H$13-SUM($F$14:F2770)+SUM($G$14:G2770)))</f>
        <v>0</v>
      </c>
      <c r="I2770" s="7"/>
    </row>
    <row r="2771" spans="1:9">
      <c r="A2771" s="89">
        <f t="shared" si="417"/>
        <v>2758</v>
      </c>
      <c r="B2771" s="185" t="str">
        <f t="shared" si="411"/>
        <v/>
      </c>
      <c r="C2771" s="90" t="str">
        <f t="shared" si="412"/>
        <v/>
      </c>
      <c r="D2771" s="89" t="str">
        <f t="shared" si="413"/>
        <v/>
      </c>
      <c r="E2771" s="91" t="str">
        <f t="shared" si="414"/>
        <v/>
      </c>
      <c r="F2771" s="92" t="str">
        <f t="shared" si="415"/>
        <v/>
      </c>
      <c r="G2771" s="212" t="str">
        <f t="shared" si="416"/>
        <v/>
      </c>
      <c r="H2771" s="92">
        <f>IF(OR(ERR=FALSE,AND(F2771="",G2771="")),0,IF($C$12="D",$H$13+SUM($F$14:F2771)-SUM($G$14:G2771),$H$13-SUM($F$14:F2771)+SUM($G$14:G2771)))</f>
        <v>0</v>
      </c>
      <c r="I2771" s="7"/>
    </row>
    <row r="2772" spans="1:9">
      <c r="A2772" s="89">
        <f t="shared" si="417"/>
        <v>2759</v>
      </c>
      <c r="B2772" s="185" t="str">
        <f t="shared" si="411"/>
        <v/>
      </c>
      <c r="C2772" s="90" t="str">
        <f t="shared" si="412"/>
        <v/>
      </c>
      <c r="D2772" s="89" t="str">
        <f t="shared" si="413"/>
        <v/>
      </c>
      <c r="E2772" s="91" t="str">
        <f t="shared" si="414"/>
        <v/>
      </c>
      <c r="F2772" s="92" t="str">
        <f t="shared" si="415"/>
        <v/>
      </c>
      <c r="G2772" s="212" t="str">
        <f t="shared" si="416"/>
        <v/>
      </c>
      <c r="H2772" s="92">
        <f>IF(OR(ERR=FALSE,AND(F2772="",G2772="")),0,IF($C$12="D",$H$13+SUM($F$14:F2772)-SUM($G$14:G2772),$H$13-SUM($F$14:F2772)+SUM($G$14:G2772)))</f>
        <v>0</v>
      </c>
      <c r="I2772" s="7"/>
    </row>
    <row r="2773" spans="1:9">
      <c r="A2773" s="89">
        <f t="shared" si="417"/>
        <v>2760</v>
      </c>
      <c r="B2773" s="185" t="str">
        <f t="shared" si="411"/>
        <v/>
      </c>
      <c r="C2773" s="90" t="str">
        <f t="shared" si="412"/>
        <v/>
      </c>
      <c r="D2773" s="89" t="str">
        <f t="shared" si="413"/>
        <v/>
      </c>
      <c r="E2773" s="91" t="str">
        <f t="shared" si="414"/>
        <v/>
      </c>
      <c r="F2773" s="92" t="str">
        <f t="shared" si="415"/>
        <v/>
      </c>
      <c r="G2773" s="212" t="str">
        <f t="shared" si="416"/>
        <v/>
      </c>
      <c r="H2773" s="92">
        <f>IF(OR(ERR=FALSE,AND(F2773="",G2773="")),0,IF($C$12="D",$H$13+SUM($F$14:F2773)-SUM($G$14:G2773),$H$13-SUM($F$14:F2773)+SUM($G$14:G2773)))</f>
        <v>0</v>
      </c>
      <c r="I2773" s="7"/>
    </row>
    <row r="2774" spans="1:9">
      <c r="A2774" s="89">
        <f t="shared" si="417"/>
        <v>2761</v>
      </c>
      <c r="B2774" s="185" t="str">
        <f t="shared" ref="B2774:B2837" si="418">IF(ISERROR(VLOOKUP(A2774&amp;H$9,JU_AKUN,6,FALSE)=TRUE),"",VLOOKUP(A2774&amp;H$9,JU_AKUN,6,FALSE))</f>
        <v/>
      </c>
      <c r="C2774" s="90" t="str">
        <f t="shared" ref="C2774:C2837" si="419">IF(ISERROR(VLOOKUP(A2774&amp;H$9,JU_AKUN,7,FALSE)=TRUE),"",VLOOKUP(A2774&amp;H$9,JU_AKUN,7,FALSE))</f>
        <v/>
      </c>
      <c r="D2774" s="89" t="str">
        <f t="shared" ref="D2774:D2837" si="420">IF(ISERROR(VLOOKUP(A2774&amp;H$9,JU_AKUN,8,FALSE)=TRUE),"",VLOOKUP(A2774&amp;H$9,JU_AKUN,8,FALSE))</f>
        <v/>
      </c>
      <c r="E2774" s="91" t="str">
        <f t="shared" ref="E2774:E2837" si="421">IF(ISERROR(VLOOKUP(A2774&amp;H$9,JU_AKUN,9,FALSE)=TRUE),"",VLOOKUP(A2774&amp;H$9,JU_AKUN,9,FALSE))</f>
        <v/>
      </c>
      <c r="F2774" s="92" t="str">
        <f t="shared" ref="F2774:F2837" si="422">IF(ISERROR(VLOOKUP(A2774&amp;H$9,JU_AKUN,14,FALSE)=TRUE),"",VLOOKUP(A2774&amp;H$9,JU_AKUN,14,FALSE))</f>
        <v/>
      </c>
      <c r="G2774" s="212" t="str">
        <f t="shared" ref="G2774:G2837" si="423">IF(ISERROR(VLOOKUP(A2774&amp;H$9,JU_AKUN,15,FALSE)=TRUE),"",VLOOKUP(A2774&amp;H$9,JU_AKUN,15,FALSE))</f>
        <v/>
      </c>
      <c r="H2774" s="92">
        <f>IF(OR(ERR=FALSE,AND(F2774="",G2774="")),0,IF($C$12="D",$H$13+SUM($F$14:F2774)-SUM($G$14:G2774),$H$13-SUM($F$14:F2774)+SUM($G$14:G2774)))</f>
        <v>0</v>
      </c>
      <c r="I2774" s="7"/>
    </row>
    <row r="2775" spans="1:9">
      <c r="A2775" s="89">
        <f t="shared" si="417"/>
        <v>2762</v>
      </c>
      <c r="B2775" s="185" t="str">
        <f t="shared" si="418"/>
        <v/>
      </c>
      <c r="C2775" s="90" t="str">
        <f t="shared" si="419"/>
        <v/>
      </c>
      <c r="D2775" s="89" t="str">
        <f t="shared" si="420"/>
        <v/>
      </c>
      <c r="E2775" s="91" t="str">
        <f t="shared" si="421"/>
        <v/>
      </c>
      <c r="F2775" s="92" t="str">
        <f t="shared" si="422"/>
        <v/>
      </c>
      <c r="G2775" s="212" t="str">
        <f t="shared" si="423"/>
        <v/>
      </c>
      <c r="H2775" s="92">
        <f>IF(OR(ERR=FALSE,AND(F2775="",G2775="")),0,IF($C$12="D",$H$13+SUM($F$14:F2775)-SUM($G$14:G2775),$H$13-SUM($F$14:F2775)+SUM($G$14:G2775)))</f>
        <v>0</v>
      </c>
      <c r="I2775" s="7"/>
    </row>
    <row r="2776" spans="1:9">
      <c r="A2776" s="89">
        <f t="shared" si="417"/>
        <v>2763</v>
      </c>
      <c r="B2776" s="185" t="str">
        <f t="shared" si="418"/>
        <v/>
      </c>
      <c r="C2776" s="90" t="str">
        <f t="shared" si="419"/>
        <v/>
      </c>
      <c r="D2776" s="89" t="str">
        <f t="shared" si="420"/>
        <v/>
      </c>
      <c r="E2776" s="91" t="str">
        <f t="shared" si="421"/>
        <v/>
      </c>
      <c r="F2776" s="92" t="str">
        <f t="shared" si="422"/>
        <v/>
      </c>
      <c r="G2776" s="212" t="str">
        <f t="shared" si="423"/>
        <v/>
      </c>
      <c r="H2776" s="92">
        <f>IF(OR(ERR=FALSE,AND(F2776="",G2776="")),0,IF($C$12="D",$H$13+SUM($F$14:F2776)-SUM($G$14:G2776),$H$13-SUM($F$14:F2776)+SUM($G$14:G2776)))</f>
        <v>0</v>
      </c>
      <c r="I2776" s="7"/>
    </row>
    <row r="2777" spans="1:9">
      <c r="A2777" s="89">
        <f t="shared" si="417"/>
        <v>2764</v>
      </c>
      <c r="B2777" s="185" t="str">
        <f t="shared" si="418"/>
        <v/>
      </c>
      <c r="C2777" s="90" t="str">
        <f t="shared" si="419"/>
        <v/>
      </c>
      <c r="D2777" s="89" t="str">
        <f t="shared" si="420"/>
        <v/>
      </c>
      <c r="E2777" s="91" t="str">
        <f t="shared" si="421"/>
        <v/>
      </c>
      <c r="F2777" s="92" t="str">
        <f t="shared" si="422"/>
        <v/>
      </c>
      <c r="G2777" s="212" t="str">
        <f t="shared" si="423"/>
        <v/>
      </c>
      <c r="H2777" s="92">
        <f>IF(OR(ERR=FALSE,AND(F2777="",G2777="")),0,IF($C$12="D",$H$13+SUM($F$14:F2777)-SUM($G$14:G2777),$H$13-SUM($F$14:F2777)+SUM($G$14:G2777)))</f>
        <v>0</v>
      </c>
      <c r="I2777" s="7"/>
    </row>
    <row r="2778" spans="1:9">
      <c r="A2778" s="89">
        <f t="shared" si="417"/>
        <v>2765</v>
      </c>
      <c r="B2778" s="185" t="str">
        <f t="shared" si="418"/>
        <v/>
      </c>
      <c r="C2778" s="90" t="str">
        <f t="shared" si="419"/>
        <v/>
      </c>
      <c r="D2778" s="89" t="str">
        <f t="shared" si="420"/>
        <v/>
      </c>
      <c r="E2778" s="91" t="str">
        <f t="shared" si="421"/>
        <v/>
      </c>
      <c r="F2778" s="92" t="str">
        <f t="shared" si="422"/>
        <v/>
      </c>
      <c r="G2778" s="212" t="str">
        <f t="shared" si="423"/>
        <v/>
      </c>
      <c r="H2778" s="92">
        <f>IF(OR(ERR=FALSE,AND(F2778="",G2778="")),0,IF($C$12="D",$H$13+SUM($F$14:F2778)-SUM($G$14:G2778),$H$13-SUM($F$14:F2778)+SUM($G$14:G2778)))</f>
        <v>0</v>
      </c>
      <c r="I2778" s="7"/>
    </row>
    <row r="2779" spans="1:9">
      <c r="A2779" s="89">
        <f t="shared" si="417"/>
        <v>2766</v>
      </c>
      <c r="B2779" s="185" t="str">
        <f t="shared" si="418"/>
        <v/>
      </c>
      <c r="C2779" s="90" t="str">
        <f t="shared" si="419"/>
        <v/>
      </c>
      <c r="D2779" s="89" t="str">
        <f t="shared" si="420"/>
        <v/>
      </c>
      <c r="E2779" s="91" t="str">
        <f t="shared" si="421"/>
        <v/>
      </c>
      <c r="F2779" s="92" t="str">
        <f t="shared" si="422"/>
        <v/>
      </c>
      <c r="G2779" s="212" t="str">
        <f t="shared" si="423"/>
        <v/>
      </c>
      <c r="H2779" s="92">
        <f>IF(OR(ERR=FALSE,AND(F2779="",G2779="")),0,IF($C$12="D",$H$13+SUM($F$14:F2779)-SUM($G$14:G2779),$H$13-SUM($F$14:F2779)+SUM($G$14:G2779)))</f>
        <v>0</v>
      </c>
      <c r="I2779" s="7"/>
    </row>
    <row r="2780" spans="1:9">
      <c r="A2780" s="89">
        <f t="shared" si="417"/>
        <v>2767</v>
      </c>
      <c r="B2780" s="185" t="str">
        <f t="shared" si="418"/>
        <v/>
      </c>
      <c r="C2780" s="90" t="str">
        <f t="shared" si="419"/>
        <v/>
      </c>
      <c r="D2780" s="89" t="str">
        <f t="shared" si="420"/>
        <v/>
      </c>
      <c r="E2780" s="91" t="str">
        <f t="shared" si="421"/>
        <v/>
      </c>
      <c r="F2780" s="92" t="str">
        <f t="shared" si="422"/>
        <v/>
      </c>
      <c r="G2780" s="212" t="str">
        <f t="shared" si="423"/>
        <v/>
      </c>
      <c r="H2780" s="92">
        <f>IF(OR(ERR=FALSE,AND(F2780="",G2780="")),0,IF($C$12="D",$H$13+SUM($F$14:F2780)-SUM($G$14:G2780),$H$13-SUM($F$14:F2780)+SUM($G$14:G2780)))</f>
        <v>0</v>
      </c>
      <c r="I2780" s="7"/>
    </row>
    <row r="2781" spans="1:9">
      <c r="A2781" s="89">
        <f t="shared" si="417"/>
        <v>2768</v>
      </c>
      <c r="B2781" s="185" t="str">
        <f t="shared" si="418"/>
        <v/>
      </c>
      <c r="C2781" s="90" t="str">
        <f t="shared" si="419"/>
        <v/>
      </c>
      <c r="D2781" s="89" t="str">
        <f t="shared" si="420"/>
        <v/>
      </c>
      <c r="E2781" s="91" t="str">
        <f t="shared" si="421"/>
        <v/>
      </c>
      <c r="F2781" s="92" t="str">
        <f t="shared" si="422"/>
        <v/>
      </c>
      <c r="G2781" s="212" t="str">
        <f t="shared" si="423"/>
        <v/>
      </c>
      <c r="H2781" s="92">
        <f>IF(OR(ERR=FALSE,AND(F2781="",G2781="")),0,IF($C$12="D",$H$13+SUM($F$14:F2781)-SUM($G$14:G2781),$H$13-SUM($F$14:F2781)+SUM($G$14:G2781)))</f>
        <v>0</v>
      </c>
      <c r="I2781" s="7"/>
    </row>
    <row r="2782" spans="1:9">
      <c r="A2782" s="89">
        <f t="shared" si="417"/>
        <v>2769</v>
      </c>
      <c r="B2782" s="185" t="str">
        <f t="shared" si="418"/>
        <v/>
      </c>
      <c r="C2782" s="90" t="str">
        <f t="shared" si="419"/>
        <v/>
      </c>
      <c r="D2782" s="89" t="str">
        <f t="shared" si="420"/>
        <v/>
      </c>
      <c r="E2782" s="91" t="str">
        <f t="shared" si="421"/>
        <v/>
      </c>
      <c r="F2782" s="92" t="str">
        <f t="shared" si="422"/>
        <v/>
      </c>
      <c r="G2782" s="212" t="str">
        <f t="shared" si="423"/>
        <v/>
      </c>
      <c r="H2782" s="92">
        <f>IF(OR(ERR=FALSE,AND(F2782="",G2782="")),0,IF($C$12="D",$H$13+SUM($F$14:F2782)-SUM($G$14:G2782),$H$13-SUM($F$14:F2782)+SUM($G$14:G2782)))</f>
        <v>0</v>
      </c>
      <c r="I2782" s="7"/>
    </row>
    <row r="2783" spans="1:9">
      <c r="A2783" s="89">
        <f t="shared" si="417"/>
        <v>2770</v>
      </c>
      <c r="B2783" s="185" t="str">
        <f t="shared" si="418"/>
        <v/>
      </c>
      <c r="C2783" s="90" t="str">
        <f t="shared" si="419"/>
        <v/>
      </c>
      <c r="D2783" s="89" t="str">
        <f t="shared" si="420"/>
        <v/>
      </c>
      <c r="E2783" s="91" t="str">
        <f t="shared" si="421"/>
        <v/>
      </c>
      <c r="F2783" s="92" t="str">
        <f t="shared" si="422"/>
        <v/>
      </c>
      <c r="G2783" s="212" t="str">
        <f t="shared" si="423"/>
        <v/>
      </c>
      <c r="H2783" s="92">
        <f>IF(OR(ERR=FALSE,AND(F2783="",G2783="")),0,IF($C$12="D",$H$13+SUM($F$14:F2783)-SUM($G$14:G2783),$H$13-SUM($F$14:F2783)+SUM($G$14:G2783)))</f>
        <v>0</v>
      </c>
      <c r="I2783" s="7"/>
    </row>
    <row r="2784" spans="1:9">
      <c r="A2784" s="89">
        <f t="shared" si="417"/>
        <v>2771</v>
      </c>
      <c r="B2784" s="185" t="str">
        <f t="shared" si="418"/>
        <v/>
      </c>
      <c r="C2784" s="90" t="str">
        <f t="shared" si="419"/>
        <v/>
      </c>
      <c r="D2784" s="89" t="str">
        <f t="shared" si="420"/>
        <v/>
      </c>
      <c r="E2784" s="91" t="str">
        <f t="shared" si="421"/>
        <v/>
      </c>
      <c r="F2784" s="92" t="str">
        <f t="shared" si="422"/>
        <v/>
      </c>
      <c r="G2784" s="212" t="str">
        <f t="shared" si="423"/>
        <v/>
      </c>
      <c r="H2784" s="92">
        <f>IF(OR(ERR=FALSE,AND(F2784="",G2784="")),0,IF($C$12="D",$H$13+SUM($F$14:F2784)-SUM($G$14:G2784),$H$13-SUM($F$14:F2784)+SUM($G$14:G2784)))</f>
        <v>0</v>
      </c>
      <c r="I2784" s="7"/>
    </row>
    <row r="2785" spans="1:9">
      <c r="A2785" s="89">
        <f t="shared" si="417"/>
        <v>2772</v>
      </c>
      <c r="B2785" s="185" t="str">
        <f t="shared" si="418"/>
        <v/>
      </c>
      <c r="C2785" s="90" t="str">
        <f t="shared" si="419"/>
        <v/>
      </c>
      <c r="D2785" s="89" t="str">
        <f t="shared" si="420"/>
        <v/>
      </c>
      <c r="E2785" s="91" t="str">
        <f t="shared" si="421"/>
        <v/>
      </c>
      <c r="F2785" s="92" t="str">
        <f t="shared" si="422"/>
        <v/>
      </c>
      <c r="G2785" s="212" t="str">
        <f t="shared" si="423"/>
        <v/>
      </c>
      <c r="H2785" s="92">
        <f>IF(OR(ERR=FALSE,AND(F2785="",G2785="")),0,IF($C$12="D",$H$13+SUM($F$14:F2785)-SUM($G$14:G2785),$H$13-SUM($F$14:F2785)+SUM($G$14:G2785)))</f>
        <v>0</v>
      </c>
      <c r="I2785" s="7"/>
    </row>
    <row r="2786" spans="1:9">
      <c r="A2786" s="89">
        <f t="shared" si="417"/>
        <v>2773</v>
      </c>
      <c r="B2786" s="185" t="str">
        <f t="shared" si="418"/>
        <v/>
      </c>
      <c r="C2786" s="90" t="str">
        <f t="shared" si="419"/>
        <v/>
      </c>
      <c r="D2786" s="89" t="str">
        <f t="shared" si="420"/>
        <v/>
      </c>
      <c r="E2786" s="91" t="str">
        <f t="shared" si="421"/>
        <v/>
      </c>
      <c r="F2786" s="92" t="str">
        <f t="shared" si="422"/>
        <v/>
      </c>
      <c r="G2786" s="212" t="str">
        <f t="shared" si="423"/>
        <v/>
      </c>
      <c r="H2786" s="92">
        <f>IF(OR(ERR=FALSE,AND(F2786="",G2786="")),0,IF($C$12="D",$H$13+SUM($F$14:F2786)-SUM($G$14:G2786),$H$13-SUM($F$14:F2786)+SUM($G$14:G2786)))</f>
        <v>0</v>
      </c>
      <c r="I2786" s="7"/>
    </row>
    <row r="2787" spans="1:9">
      <c r="A2787" s="89">
        <f t="shared" si="417"/>
        <v>2774</v>
      </c>
      <c r="B2787" s="185" t="str">
        <f t="shared" si="418"/>
        <v/>
      </c>
      <c r="C2787" s="90" t="str">
        <f t="shared" si="419"/>
        <v/>
      </c>
      <c r="D2787" s="89" t="str">
        <f t="shared" si="420"/>
        <v/>
      </c>
      <c r="E2787" s="91" t="str">
        <f t="shared" si="421"/>
        <v/>
      </c>
      <c r="F2787" s="92" t="str">
        <f t="shared" si="422"/>
        <v/>
      </c>
      <c r="G2787" s="212" t="str">
        <f t="shared" si="423"/>
        <v/>
      </c>
      <c r="H2787" s="92">
        <f>IF(OR(ERR=FALSE,AND(F2787="",G2787="")),0,IF($C$12="D",$H$13+SUM($F$14:F2787)-SUM($G$14:G2787),$H$13-SUM($F$14:F2787)+SUM($G$14:G2787)))</f>
        <v>0</v>
      </c>
      <c r="I2787" s="7"/>
    </row>
    <row r="2788" spans="1:9">
      <c r="A2788" s="89">
        <f t="shared" si="417"/>
        <v>2775</v>
      </c>
      <c r="B2788" s="185" t="str">
        <f t="shared" si="418"/>
        <v/>
      </c>
      <c r="C2788" s="90" t="str">
        <f t="shared" si="419"/>
        <v/>
      </c>
      <c r="D2788" s="89" t="str">
        <f t="shared" si="420"/>
        <v/>
      </c>
      <c r="E2788" s="91" t="str">
        <f t="shared" si="421"/>
        <v/>
      </c>
      <c r="F2788" s="92" t="str">
        <f t="shared" si="422"/>
        <v/>
      </c>
      <c r="G2788" s="212" t="str">
        <f t="shared" si="423"/>
        <v/>
      </c>
      <c r="H2788" s="92">
        <f>IF(OR(ERR=FALSE,AND(F2788="",G2788="")),0,IF($C$12="D",$H$13+SUM($F$14:F2788)-SUM($G$14:G2788),$H$13-SUM($F$14:F2788)+SUM($G$14:G2788)))</f>
        <v>0</v>
      </c>
      <c r="I2788" s="7"/>
    </row>
    <row r="2789" spans="1:9">
      <c r="A2789" s="89">
        <f t="shared" si="417"/>
        <v>2776</v>
      </c>
      <c r="B2789" s="185" t="str">
        <f t="shared" si="418"/>
        <v/>
      </c>
      <c r="C2789" s="90" t="str">
        <f t="shared" si="419"/>
        <v/>
      </c>
      <c r="D2789" s="89" t="str">
        <f t="shared" si="420"/>
        <v/>
      </c>
      <c r="E2789" s="91" t="str">
        <f t="shared" si="421"/>
        <v/>
      </c>
      <c r="F2789" s="92" t="str">
        <f t="shared" si="422"/>
        <v/>
      </c>
      <c r="G2789" s="212" t="str">
        <f t="shared" si="423"/>
        <v/>
      </c>
      <c r="H2789" s="92">
        <f>IF(OR(ERR=FALSE,AND(F2789="",G2789="")),0,IF($C$12="D",$H$13+SUM($F$14:F2789)-SUM($G$14:G2789),$H$13-SUM($F$14:F2789)+SUM($G$14:G2789)))</f>
        <v>0</v>
      </c>
      <c r="I2789" s="7"/>
    </row>
    <row r="2790" spans="1:9">
      <c r="A2790" s="89">
        <f t="shared" si="417"/>
        <v>2777</v>
      </c>
      <c r="B2790" s="185" t="str">
        <f t="shared" si="418"/>
        <v/>
      </c>
      <c r="C2790" s="90" t="str">
        <f t="shared" si="419"/>
        <v/>
      </c>
      <c r="D2790" s="89" t="str">
        <f t="shared" si="420"/>
        <v/>
      </c>
      <c r="E2790" s="91" t="str">
        <f t="shared" si="421"/>
        <v/>
      </c>
      <c r="F2790" s="92" t="str">
        <f t="shared" si="422"/>
        <v/>
      </c>
      <c r="G2790" s="212" t="str">
        <f t="shared" si="423"/>
        <v/>
      </c>
      <c r="H2790" s="92">
        <f>IF(OR(ERR=FALSE,AND(F2790="",G2790="")),0,IF($C$12="D",$H$13+SUM($F$14:F2790)-SUM($G$14:G2790),$H$13-SUM($F$14:F2790)+SUM($G$14:G2790)))</f>
        <v>0</v>
      </c>
      <c r="I2790" s="7"/>
    </row>
    <row r="2791" spans="1:9">
      <c r="A2791" s="89">
        <f t="shared" si="417"/>
        <v>2778</v>
      </c>
      <c r="B2791" s="185" t="str">
        <f t="shared" si="418"/>
        <v/>
      </c>
      <c r="C2791" s="90" t="str">
        <f t="shared" si="419"/>
        <v/>
      </c>
      <c r="D2791" s="89" t="str">
        <f t="shared" si="420"/>
        <v/>
      </c>
      <c r="E2791" s="91" t="str">
        <f t="shared" si="421"/>
        <v/>
      </c>
      <c r="F2791" s="92" t="str">
        <f t="shared" si="422"/>
        <v/>
      </c>
      <c r="G2791" s="212" t="str">
        <f t="shared" si="423"/>
        <v/>
      </c>
      <c r="H2791" s="92">
        <f>IF(OR(ERR=FALSE,AND(F2791="",G2791="")),0,IF($C$12="D",$H$13+SUM($F$14:F2791)-SUM($G$14:G2791),$H$13-SUM($F$14:F2791)+SUM($G$14:G2791)))</f>
        <v>0</v>
      </c>
      <c r="I2791" s="7"/>
    </row>
    <row r="2792" spans="1:9">
      <c r="A2792" s="89">
        <f t="shared" si="417"/>
        <v>2779</v>
      </c>
      <c r="B2792" s="185" t="str">
        <f t="shared" si="418"/>
        <v/>
      </c>
      <c r="C2792" s="90" t="str">
        <f t="shared" si="419"/>
        <v/>
      </c>
      <c r="D2792" s="89" t="str">
        <f t="shared" si="420"/>
        <v/>
      </c>
      <c r="E2792" s="91" t="str">
        <f t="shared" si="421"/>
        <v/>
      </c>
      <c r="F2792" s="92" t="str">
        <f t="shared" si="422"/>
        <v/>
      </c>
      <c r="G2792" s="212" t="str">
        <f t="shared" si="423"/>
        <v/>
      </c>
      <c r="H2792" s="92">
        <f>IF(OR(ERR=FALSE,AND(F2792="",G2792="")),0,IF($C$12="D",$H$13+SUM($F$14:F2792)-SUM($G$14:G2792),$H$13-SUM($F$14:F2792)+SUM($G$14:G2792)))</f>
        <v>0</v>
      </c>
      <c r="I2792" s="7"/>
    </row>
    <row r="2793" spans="1:9">
      <c r="A2793" s="89">
        <f t="shared" si="417"/>
        <v>2780</v>
      </c>
      <c r="B2793" s="185" t="str">
        <f t="shared" si="418"/>
        <v/>
      </c>
      <c r="C2793" s="90" t="str">
        <f t="shared" si="419"/>
        <v/>
      </c>
      <c r="D2793" s="89" t="str">
        <f t="shared" si="420"/>
        <v/>
      </c>
      <c r="E2793" s="91" t="str">
        <f t="shared" si="421"/>
        <v/>
      </c>
      <c r="F2793" s="92" t="str">
        <f t="shared" si="422"/>
        <v/>
      </c>
      <c r="G2793" s="212" t="str">
        <f t="shared" si="423"/>
        <v/>
      </c>
      <c r="H2793" s="92">
        <f>IF(OR(ERR=FALSE,AND(F2793="",G2793="")),0,IF($C$12="D",$H$13+SUM($F$14:F2793)-SUM($G$14:G2793),$H$13-SUM($F$14:F2793)+SUM($G$14:G2793)))</f>
        <v>0</v>
      </c>
      <c r="I2793" s="7"/>
    </row>
    <row r="2794" spans="1:9">
      <c r="A2794" s="89">
        <f t="shared" si="417"/>
        <v>2781</v>
      </c>
      <c r="B2794" s="185" t="str">
        <f t="shared" si="418"/>
        <v/>
      </c>
      <c r="C2794" s="90" t="str">
        <f t="shared" si="419"/>
        <v/>
      </c>
      <c r="D2794" s="89" t="str">
        <f t="shared" si="420"/>
        <v/>
      </c>
      <c r="E2794" s="91" t="str">
        <f t="shared" si="421"/>
        <v/>
      </c>
      <c r="F2794" s="92" t="str">
        <f t="shared" si="422"/>
        <v/>
      </c>
      <c r="G2794" s="212" t="str">
        <f t="shared" si="423"/>
        <v/>
      </c>
      <c r="H2794" s="92">
        <f>IF(OR(ERR=FALSE,AND(F2794="",G2794="")),0,IF($C$12="D",$H$13+SUM($F$14:F2794)-SUM($G$14:G2794),$H$13-SUM($F$14:F2794)+SUM($G$14:G2794)))</f>
        <v>0</v>
      </c>
      <c r="I2794" s="7"/>
    </row>
    <row r="2795" spans="1:9">
      <c r="A2795" s="89">
        <f t="shared" si="417"/>
        <v>2782</v>
      </c>
      <c r="B2795" s="185" t="str">
        <f t="shared" si="418"/>
        <v/>
      </c>
      <c r="C2795" s="90" t="str">
        <f t="shared" si="419"/>
        <v/>
      </c>
      <c r="D2795" s="89" t="str">
        <f t="shared" si="420"/>
        <v/>
      </c>
      <c r="E2795" s="91" t="str">
        <f t="shared" si="421"/>
        <v/>
      </c>
      <c r="F2795" s="92" t="str">
        <f t="shared" si="422"/>
        <v/>
      </c>
      <c r="G2795" s="212" t="str">
        <f t="shared" si="423"/>
        <v/>
      </c>
      <c r="H2795" s="92">
        <f>IF(OR(ERR=FALSE,AND(F2795="",G2795="")),0,IF($C$12="D",$H$13+SUM($F$14:F2795)-SUM($G$14:G2795),$H$13-SUM($F$14:F2795)+SUM($G$14:G2795)))</f>
        <v>0</v>
      </c>
      <c r="I2795" s="7"/>
    </row>
    <row r="2796" spans="1:9">
      <c r="A2796" s="89">
        <f t="shared" si="417"/>
        <v>2783</v>
      </c>
      <c r="B2796" s="185" t="str">
        <f t="shared" si="418"/>
        <v/>
      </c>
      <c r="C2796" s="90" t="str">
        <f t="shared" si="419"/>
        <v/>
      </c>
      <c r="D2796" s="89" t="str">
        <f t="shared" si="420"/>
        <v/>
      </c>
      <c r="E2796" s="91" t="str">
        <f t="shared" si="421"/>
        <v/>
      </c>
      <c r="F2796" s="92" t="str">
        <f t="shared" si="422"/>
        <v/>
      </c>
      <c r="G2796" s="212" t="str">
        <f t="shared" si="423"/>
        <v/>
      </c>
      <c r="H2796" s="92">
        <f>IF(OR(ERR=FALSE,AND(F2796="",G2796="")),0,IF($C$12="D",$H$13+SUM($F$14:F2796)-SUM($G$14:G2796),$H$13-SUM($F$14:F2796)+SUM($G$14:G2796)))</f>
        <v>0</v>
      </c>
      <c r="I2796" s="7"/>
    </row>
    <row r="2797" spans="1:9">
      <c r="A2797" s="89">
        <f t="shared" si="417"/>
        <v>2784</v>
      </c>
      <c r="B2797" s="185" t="str">
        <f t="shared" si="418"/>
        <v/>
      </c>
      <c r="C2797" s="90" t="str">
        <f t="shared" si="419"/>
        <v/>
      </c>
      <c r="D2797" s="89" t="str">
        <f t="shared" si="420"/>
        <v/>
      </c>
      <c r="E2797" s="91" t="str">
        <f t="shared" si="421"/>
        <v/>
      </c>
      <c r="F2797" s="92" t="str">
        <f t="shared" si="422"/>
        <v/>
      </c>
      <c r="G2797" s="212" t="str">
        <f t="shared" si="423"/>
        <v/>
      </c>
      <c r="H2797" s="92">
        <f>IF(OR(ERR=FALSE,AND(F2797="",G2797="")),0,IF($C$12="D",$H$13+SUM($F$14:F2797)-SUM($G$14:G2797),$H$13-SUM($F$14:F2797)+SUM($G$14:G2797)))</f>
        <v>0</v>
      </c>
      <c r="I2797" s="7"/>
    </row>
    <row r="2798" spans="1:9">
      <c r="A2798" s="89">
        <f t="shared" si="417"/>
        <v>2785</v>
      </c>
      <c r="B2798" s="185" t="str">
        <f t="shared" si="418"/>
        <v/>
      </c>
      <c r="C2798" s="90" t="str">
        <f t="shared" si="419"/>
        <v/>
      </c>
      <c r="D2798" s="89" t="str">
        <f t="shared" si="420"/>
        <v/>
      </c>
      <c r="E2798" s="91" t="str">
        <f t="shared" si="421"/>
        <v/>
      </c>
      <c r="F2798" s="92" t="str">
        <f t="shared" si="422"/>
        <v/>
      </c>
      <c r="G2798" s="212" t="str">
        <f t="shared" si="423"/>
        <v/>
      </c>
      <c r="H2798" s="92">
        <f>IF(OR(ERR=FALSE,AND(F2798="",G2798="")),0,IF($C$12="D",$H$13+SUM($F$14:F2798)-SUM($G$14:G2798),$H$13-SUM($F$14:F2798)+SUM($G$14:G2798)))</f>
        <v>0</v>
      </c>
      <c r="I2798" s="7"/>
    </row>
    <row r="2799" spans="1:9">
      <c r="A2799" s="89">
        <f t="shared" si="417"/>
        <v>2786</v>
      </c>
      <c r="B2799" s="185" t="str">
        <f t="shared" si="418"/>
        <v/>
      </c>
      <c r="C2799" s="90" t="str">
        <f t="shared" si="419"/>
        <v/>
      </c>
      <c r="D2799" s="89" t="str">
        <f t="shared" si="420"/>
        <v/>
      </c>
      <c r="E2799" s="91" t="str">
        <f t="shared" si="421"/>
        <v/>
      </c>
      <c r="F2799" s="92" t="str">
        <f t="shared" si="422"/>
        <v/>
      </c>
      <c r="G2799" s="212" t="str">
        <f t="shared" si="423"/>
        <v/>
      </c>
      <c r="H2799" s="92">
        <f>IF(OR(ERR=FALSE,AND(F2799="",G2799="")),0,IF($C$12="D",$H$13+SUM($F$14:F2799)-SUM($G$14:G2799),$H$13-SUM($F$14:F2799)+SUM($G$14:G2799)))</f>
        <v>0</v>
      </c>
      <c r="I2799" s="7"/>
    </row>
    <row r="2800" spans="1:9">
      <c r="A2800" s="89">
        <f t="shared" si="417"/>
        <v>2787</v>
      </c>
      <c r="B2800" s="185" t="str">
        <f t="shared" si="418"/>
        <v/>
      </c>
      <c r="C2800" s="90" t="str">
        <f t="shared" si="419"/>
        <v/>
      </c>
      <c r="D2800" s="89" t="str">
        <f t="shared" si="420"/>
        <v/>
      </c>
      <c r="E2800" s="91" t="str">
        <f t="shared" si="421"/>
        <v/>
      </c>
      <c r="F2800" s="92" t="str">
        <f t="shared" si="422"/>
        <v/>
      </c>
      <c r="G2800" s="212" t="str">
        <f t="shared" si="423"/>
        <v/>
      </c>
      <c r="H2800" s="92">
        <f>IF(OR(ERR=FALSE,AND(F2800="",G2800="")),0,IF($C$12="D",$H$13+SUM($F$14:F2800)-SUM($G$14:G2800),$H$13-SUM($F$14:F2800)+SUM($G$14:G2800)))</f>
        <v>0</v>
      </c>
      <c r="I2800" s="7"/>
    </row>
    <row r="2801" spans="1:9">
      <c r="A2801" s="89">
        <f t="shared" si="417"/>
        <v>2788</v>
      </c>
      <c r="B2801" s="185" t="str">
        <f t="shared" si="418"/>
        <v/>
      </c>
      <c r="C2801" s="90" t="str">
        <f t="shared" si="419"/>
        <v/>
      </c>
      <c r="D2801" s="89" t="str">
        <f t="shared" si="420"/>
        <v/>
      </c>
      <c r="E2801" s="91" t="str">
        <f t="shared" si="421"/>
        <v/>
      </c>
      <c r="F2801" s="92" t="str">
        <f t="shared" si="422"/>
        <v/>
      </c>
      <c r="G2801" s="212" t="str">
        <f t="shared" si="423"/>
        <v/>
      </c>
      <c r="H2801" s="92">
        <f>IF(OR(ERR=FALSE,AND(F2801="",G2801="")),0,IF($C$12="D",$H$13+SUM($F$14:F2801)-SUM($G$14:G2801),$H$13-SUM($F$14:F2801)+SUM($G$14:G2801)))</f>
        <v>0</v>
      </c>
      <c r="I2801" s="7"/>
    </row>
    <row r="2802" spans="1:9">
      <c r="A2802" s="89">
        <f t="shared" si="417"/>
        <v>2789</v>
      </c>
      <c r="B2802" s="185" t="str">
        <f t="shared" si="418"/>
        <v/>
      </c>
      <c r="C2802" s="90" t="str">
        <f t="shared" si="419"/>
        <v/>
      </c>
      <c r="D2802" s="89" t="str">
        <f t="shared" si="420"/>
        <v/>
      </c>
      <c r="E2802" s="91" t="str">
        <f t="shared" si="421"/>
        <v/>
      </c>
      <c r="F2802" s="92" t="str">
        <f t="shared" si="422"/>
        <v/>
      </c>
      <c r="G2802" s="212" t="str">
        <f t="shared" si="423"/>
        <v/>
      </c>
      <c r="H2802" s="92">
        <f>IF(OR(ERR=FALSE,AND(F2802="",G2802="")),0,IF($C$12="D",$H$13+SUM($F$14:F2802)-SUM($G$14:G2802),$H$13-SUM($F$14:F2802)+SUM($G$14:G2802)))</f>
        <v>0</v>
      </c>
      <c r="I2802" s="7"/>
    </row>
    <row r="2803" spans="1:9">
      <c r="A2803" s="89">
        <f t="shared" si="417"/>
        <v>2790</v>
      </c>
      <c r="B2803" s="185" t="str">
        <f t="shared" si="418"/>
        <v/>
      </c>
      <c r="C2803" s="90" t="str">
        <f t="shared" si="419"/>
        <v/>
      </c>
      <c r="D2803" s="89" t="str">
        <f t="shared" si="420"/>
        <v/>
      </c>
      <c r="E2803" s="91" t="str">
        <f t="shared" si="421"/>
        <v/>
      </c>
      <c r="F2803" s="92" t="str">
        <f t="shared" si="422"/>
        <v/>
      </c>
      <c r="G2803" s="212" t="str">
        <f t="shared" si="423"/>
        <v/>
      </c>
      <c r="H2803" s="92">
        <f>IF(OR(ERR=FALSE,AND(F2803="",G2803="")),0,IF($C$12="D",$H$13+SUM($F$14:F2803)-SUM($G$14:G2803),$H$13-SUM($F$14:F2803)+SUM($G$14:G2803)))</f>
        <v>0</v>
      </c>
      <c r="I2803" s="7"/>
    </row>
    <row r="2804" spans="1:9">
      <c r="A2804" s="89">
        <f t="shared" si="417"/>
        <v>2791</v>
      </c>
      <c r="B2804" s="185" t="str">
        <f t="shared" si="418"/>
        <v/>
      </c>
      <c r="C2804" s="90" t="str">
        <f t="shared" si="419"/>
        <v/>
      </c>
      <c r="D2804" s="89" t="str">
        <f t="shared" si="420"/>
        <v/>
      </c>
      <c r="E2804" s="91" t="str">
        <f t="shared" si="421"/>
        <v/>
      </c>
      <c r="F2804" s="92" t="str">
        <f t="shared" si="422"/>
        <v/>
      </c>
      <c r="G2804" s="212" t="str">
        <f t="shared" si="423"/>
        <v/>
      </c>
      <c r="H2804" s="92">
        <f>IF(OR(ERR=FALSE,AND(F2804="",G2804="")),0,IF($C$12="D",$H$13+SUM($F$14:F2804)-SUM($G$14:G2804),$H$13-SUM($F$14:F2804)+SUM($G$14:G2804)))</f>
        <v>0</v>
      </c>
      <c r="I2804" s="7"/>
    </row>
    <row r="2805" spans="1:9">
      <c r="A2805" s="89">
        <f t="shared" si="417"/>
        <v>2792</v>
      </c>
      <c r="B2805" s="185" t="str">
        <f t="shared" si="418"/>
        <v/>
      </c>
      <c r="C2805" s="90" t="str">
        <f t="shared" si="419"/>
        <v/>
      </c>
      <c r="D2805" s="89" t="str">
        <f t="shared" si="420"/>
        <v/>
      </c>
      <c r="E2805" s="91" t="str">
        <f t="shared" si="421"/>
        <v/>
      </c>
      <c r="F2805" s="92" t="str">
        <f t="shared" si="422"/>
        <v/>
      </c>
      <c r="G2805" s="212" t="str">
        <f t="shared" si="423"/>
        <v/>
      </c>
      <c r="H2805" s="92">
        <f>IF(OR(ERR=FALSE,AND(F2805="",G2805="")),0,IF($C$12="D",$H$13+SUM($F$14:F2805)-SUM($G$14:G2805),$H$13-SUM($F$14:F2805)+SUM($G$14:G2805)))</f>
        <v>0</v>
      </c>
      <c r="I2805" s="7"/>
    </row>
    <row r="2806" spans="1:9">
      <c r="A2806" s="89">
        <f t="shared" si="417"/>
        <v>2793</v>
      </c>
      <c r="B2806" s="185" t="str">
        <f t="shared" si="418"/>
        <v/>
      </c>
      <c r="C2806" s="90" t="str">
        <f t="shared" si="419"/>
        <v/>
      </c>
      <c r="D2806" s="89" t="str">
        <f t="shared" si="420"/>
        <v/>
      </c>
      <c r="E2806" s="91" t="str">
        <f t="shared" si="421"/>
        <v/>
      </c>
      <c r="F2806" s="92" t="str">
        <f t="shared" si="422"/>
        <v/>
      </c>
      <c r="G2806" s="212" t="str">
        <f t="shared" si="423"/>
        <v/>
      </c>
      <c r="H2806" s="92">
        <f>IF(OR(ERR=FALSE,AND(F2806="",G2806="")),0,IF($C$12="D",$H$13+SUM($F$14:F2806)-SUM($G$14:G2806),$H$13-SUM($F$14:F2806)+SUM($G$14:G2806)))</f>
        <v>0</v>
      </c>
      <c r="I2806" s="7"/>
    </row>
    <row r="2807" spans="1:9">
      <c r="A2807" s="89">
        <f t="shared" si="417"/>
        <v>2794</v>
      </c>
      <c r="B2807" s="185" t="str">
        <f t="shared" si="418"/>
        <v/>
      </c>
      <c r="C2807" s="90" t="str">
        <f t="shared" si="419"/>
        <v/>
      </c>
      <c r="D2807" s="89" t="str">
        <f t="shared" si="420"/>
        <v/>
      </c>
      <c r="E2807" s="91" t="str">
        <f t="shared" si="421"/>
        <v/>
      </c>
      <c r="F2807" s="92" t="str">
        <f t="shared" si="422"/>
        <v/>
      </c>
      <c r="G2807" s="212" t="str">
        <f t="shared" si="423"/>
        <v/>
      </c>
      <c r="H2807" s="92">
        <f>IF(OR(ERR=FALSE,AND(F2807="",G2807="")),0,IF($C$12="D",$H$13+SUM($F$14:F2807)-SUM($G$14:G2807),$H$13-SUM($F$14:F2807)+SUM($G$14:G2807)))</f>
        <v>0</v>
      </c>
      <c r="I2807" s="7"/>
    </row>
    <row r="2808" spans="1:9">
      <c r="A2808" s="89">
        <f t="shared" si="417"/>
        <v>2795</v>
      </c>
      <c r="B2808" s="185" t="str">
        <f t="shared" si="418"/>
        <v/>
      </c>
      <c r="C2808" s="90" t="str">
        <f t="shared" si="419"/>
        <v/>
      </c>
      <c r="D2808" s="89" t="str">
        <f t="shared" si="420"/>
        <v/>
      </c>
      <c r="E2808" s="91" t="str">
        <f t="shared" si="421"/>
        <v/>
      </c>
      <c r="F2808" s="92" t="str">
        <f t="shared" si="422"/>
        <v/>
      </c>
      <c r="G2808" s="212" t="str">
        <f t="shared" si="423"/>
        <v/>
      </c>
      <c r="H2808" s="92">
        <f>IF(OR(ERR=FALSE,AND(F2808="",G2808="")),0,IF($C$12="D",$H$13+SUM($F$14:F2808)-SUM($G$14:G2808),$H$13-SUM($F$14:F2808)+SUM($G$14:G2808)))</f>
        <v>0</v>
      </c>
      <c r="I2808" s="7"/>
    </row>
    <row r="2809" spans="1:9">
      <c r="A2809" s="89">
        <f t="shared" si="417"/>
        <v>2796</v>
      </c>
      <c r="B2809" s="185" t="str">
        <f t="shared" si="418"/>
        <v/>
      </c>
      <c r="C2809" s="90" t="str">
        <f t="shared" si="419"/>
        <v/>
      </c>
      <c r="D2809" s="89" t="str">
        <f t="shared" si="420"/>
        <v/>
      </c>
      <c r="E2809" s="91" t="str">
        <f t="shared" si="421"/>
        <v/>
      </c>
      <c r="F2809" s="92" t="str">
        <f t="shared" si="422"/>
        <v/>
      </c>
      <c r="G2809" s="212" t="str">
        <f t="shared" si="423"/>
        <v/>
      </c>
      <c r="H2809" s="92">
        <f>IF(OR(ERR=FALSE,AND(F2809="",G2809="")),0,IF($C$12="D",$H$13+SUM($F$14:F2809)-SUM($G$14:G2809),$H$13-SUM($F$14:F2809)+SUM($G$14:G2809)))</f>
        <v>0</v>
      </c>
      <c r="I2809" s="7"/>
    </row>
    <row r="2810" spans="1:9">
      <c r="A2810" s="89">
        <f t="shared" si="417"/>
        <v>2797</v>
      </c>
      <c r="B2810" s="185" t="str">
        <f t="shared" si="418"/>
        <v/>
      </c>
      <c r="C2810" s="90" t="str">
        <f t="shared" si="419"/>
        <v/>
      </c>
      <c r="D2810" s="89" t="str">
        <f t="shared" si="420"/>
        <v/>
      </c>
      <c r="E2810" s="91" t="str">
        <f t="shared" si="421"/>
        <v/>
      </c>
      <c r="F2810" s="92" t="str">
        <f t="shared" si="422"/>
        <v/>
      </c>
      <c r="G2810" s="212" t="str">
        <f t="shared" si="423"/>
        <v/>
      </c>
      <c r="H2810" s="92">
        <f>IF(OR(ERR=FALSE,AND(F2810="",G2810="")),0,IF($C$12="D",$H$13+SUM($F$14:F2810)-SUM($G$14:G2810),$H$13-SUM($F$14:F2810)+SUM($G$14:G2810)))</f>
        <v>0</v>
      </c>
      <c r="I2810" s="7"/>
    </row>
    <row r="2811" spans="1:9">
      <c r="A2811" s="89">
        <f t="shared" si="417"/>
        <v>2798</v>
      </c>
      <c r="B2811" s="185" t="str">
        <f t="shared" si="418"/>
        <v/>
      </c>
      <c r="C2811" s="90" t="str">
        <f t="shared" si="419"/>
        <v/>
      </c>
      <c r="D2811" s="89" t="str">
        <f t="shared" si="420"/>
        <v/>
      </c>
      <c r="E2811" s="91" t="str">
        <f t="shared" si="421"/>
        <v/>
      </c>
      <c r="F2811" s="92" t="str">
        <f t="shared" si="422"/>
        <v/>
      </c>
      <c r="G2811" s="212" t="str">
        <f t="shared" si="423"/>
        <v/>
      </c>
      <c r="H2811" s="92">
        <f>IF(OR(ERR=FALSE,AND(F2811="",G2811="")),0,IF($C$12="D",$H$13+SUM($F$14:F2811)-SUM($G$14:G2811),$H$13-SUM($F$14:F2811)+SUM($G$14:G2811)))</f>
        <v>0</v>
      </c>
      <c r="I2811" s="7"/>
    </row>
    <row r="2812" spans="1:9">
      <c r="A2812" s="89">
        <f t="shared" si="417"/>
        <v>2799</v>
      </c>
      <c r="B2812" s="185" t="str">
        <f t="shared" si="418"/>
        <v/>
      </c>
      <c r="C2812" s="90" t="str">
        <f t="shared" si="419"/>
        <v/>
      </c>
      <c r="D2812" s="89" t="str">
        <f t="shared" si="420"/>
        <v/>
      </c>
      <c r="E2812" s="91" t="str">
        <f t="shared" si="421"/>
        <v/>
      </c>
      <c r="F2812" s="92" t="str">
        <f t="shared" si="422"/>
        <v/>
      </c>
      <c r="G2812" s="212" t="str">
        <f t="shared" si="423"/>
        <v/>
      </c>
      <c r="H2812" s="92">
        <f>IF(OR(ERR=FALSE,AND(F2812="",G2812="")),0,IF($C$12="D",$H$13+SUM($F$14:F2812)-SUM($G$14:G2812),$H$13-SUM($F$14:F2812)+SUM($G$14:G2812)))</f>
        <v>0</v>
      </c>
      <c r="I2812" s="7"/>
    </row>
    <row r="2813" spans="1:9">
      <c r="A2813" s="89">
        <f t="shared" ref="A2813:A2876" si="424">A2812+1</f>
        <v>2800</v>
      </c>
      <c r="B2813" s="185" t="str">
        <f t="shared" si="418"/>
        <v/>
      </c>
      <c r="C2813" s="90" t="str">
        <f t="shared" si="419"/>
        <v/>
      </c>
      <c r="D2813" s="89" t="str">
        <f t="shared" si="420"/>
        <v/>
      </c>
      <c r="E2813" s="91" t="str">
        <f t="shared" si="421"/>
        <v/>
      </c>
      <c r="F2813" s="92" t="str">
        <f t="shared" si="422"/>
        <v/>
      </c>
      <c r="G2813" s="212" t="str">
        <f t="shared" si="423"/>
        <v/>
      </c>
      <c r="H2813" s="92">
        <f>IF(OR(ERR=FALSE,AND(F2813="",G2813="")),0,IF($C$12="D",$H$13+SUM($F$14:F2813)-SUM($G$14:G2813),$H$13-SUM($F$14:F2813)+SUM($G$14:G2813)))</f>
        <v>0</v>
      </c>
      <c r="I2813" s="7"/>
    </row>
    <row r="2814" spans="1:9">
      <c r="A2814" s="89">
        <f t="shared" si="424"/>
        <v>2801</v>
      </c>
      <c r="B2814" s="185" t="str">
        <f t="shared" si="418"/>
        <v/>
      </c>
      <c r="C2814" s="90" t="str">
        <f t="shared" si="419"/>
        <v/>
      </c>
      <c r="D2814" s="89" t="str">
        <f t="shared" si="420"/>
        <v/>
      </c>
      <c r="E2814" s="91" t="str">
        <f t="shared" si="421"/>
        <v/>
      </c>
      <c r="F2814" s="92" t="str">
        <f t="shared" si="422"/>
        <v/>
      </c>
      <c r="G2814" s="212" t="str">
        <f t="shared" si="423"/>
        <v/>
      </c>
      <c r="H2814" s="92">
        <f>IF(OR(ERR=FALSE,AND(F2814="",G2814="")),0,IF($C$12="D",$H$13+SUM($F$14:F2814)-SUM($G$14:G2814),$H$13-SUM($F$14:F2814)+SUM($G$14:G2814)))</f>
        <v>0</v>
      </c>
      <c r="I2814" s="7"/>
    </row>
    <row r="2815" spans="1:9">
      <c r="A2815" s="89">
        <f t="shared" si="424"/>
        <v>2802</v>
      </c>
      <c r="B2815" s="185" t="str">
        <f t="shared" si="418"/>
        <v/>
      </c>
      <c r="C2815" s="90" t="str">
        <f t="shared" si="419"/>
        <v/>
      </c>
      <c r="D2815" s="89" t="str">
        <f t="shared" si="420"/>
        <v/>
      </c>
      <c r="E2815" s="91" t="str">
        <f t="shared" si="421"/>
        <v/>
      </c>
      <c r="F2815" s="92" t="str">
        <f t="shared" si="422"/>
        <v/>
      </c>
      <c r="G2815" s="212" t="str">
        <f t="shared" si="423"/>
        <v/>
      </c>
      <c r="H2815" s="92">
        <f>IF(OR(ERR=FALSE,AND(F2815="",G2815="")),0,IF($C$12="D",$H$13+SUM($F$14:F2815)-SUM($G$14:G2815),$H$13-SUM($F$14:F2815)+SUM($G$14:G2815)))</f>
        <v>0</v>
      </c>
      <c r="I2815" s="7"/>
    </row>
    <row r="2816" spans="1:9">
      <c r="A2816" s="89">
        <f t="shared" si="424"/>
        <v>2803</v>
      </c>
      <c r="B2816" s="185" t="str">
        <f t="shared" si="418"/>
        <v/>
      </c>
      <c r="C2816" s="90" t="str">
        <f t="shared" si="419"/>
        <v/>
      </c>
      <c r="D2816" s="89" t="str">
        <f t="shared" si="420"/>
        <v/>
      </c>
      <c r="E2816" s="91" t="str">
        <f t="shared" si="421"/>
        <v/>
      </c>
      <c r="F2816" s="92" t="str">
        <f t="shared" si="422"/>
        <v/>
      </c>
      <c r="G2816" s="212" t="str">
        <f t="shared" si="423"/>
        <v/>
      </c>
      <c r="H2816" s="92">
        <f>IF(OR(ERR=FALSE,AND(F2816="",G2816="")),0,IF($C$12="D",$H$13+SUM($F$14:F2816)-SUM($G$14:G2816),$H$13-SUM($F$14:F2816)+SUM($G$14:G2816)))</f>
        <v>0</v>
      </c>
      <c r="I2816" s="7"/>
    </row>
    <row r="2817" spans="1:9">
      <c r="A2817" s="89">
        <f t="shared" si="424"/>
        <v>2804</v>
      </c>
      <c r="B2817" s="185" t="str">
        <f t="shared" si="418"/>
        <v/>
      </c>
      <c r="C2817" s="90" t="str">
        <f t="shared" si="419"/>
        <v/>
      </c>
      <c r="D2817" s="89" t="str">
        <f t="shared" si="420"/>
        <v/>
      </c>
      <c r="E2817" s="91" t="str">
        <f t="shared" si="421"/>
        <v/>
      </c>
      <c r="F2817" s="92" t="str">
        <f t="shared" si="422"/>
        <v/>
      </c>
      <c r="G2817" s="212" t="str">
        <f t="shared" si="423"/>
        <v/>
      </c>
      <c r="H2817" s="92">
        <f>IF(OR(ERR=FALSE,AND(F2817="",G2817="")),0,IF($C$12="D",$H$13+SUM($F$14:F2817)-SUM($G$14:G2817),$H$13-SUM($F$14:F2817)+SUM($G$14:G2817)))</f>
        <v>0</v>
      </c>
      <c r="I2817" s="7"/>
    </row>
    <row r="2818" spans="1:9">
      <c r="A2818" s="89">
        <f t="shared" si="424"/>
        <v>2805</v>
      </c>
      <c r="B2818" s="185" t="str">
        <f t="shared" si="418"/>
        <v/>
      </c>
      <c r="C2818" s="90" t="str">
        <f t="shared" si="419"/>
        <v/>
      </c>
      <c r="D2818" s="89" t="str">
        <f t="shared" si="420"/>
        <v/>
      </c>
      <c r="E2818" s="91" t="str">
        <f t="shared" si="421"/>
        <v/>
      </c>
      <c r="F2818" s="92" t="str">
        <f t="shared" si="422"/>
        <v/>
      </c>
      <c r="G2818" s="212" t="str">
        <f t="shared" si="423"/>
        <v/>
      </c>
      <c r="H2818" s="92">
        <f>IF(OR(ERR=FALSE,AND(F2818="",G2818="")),0,IF($C$12="D",$H$13+SUM($F$14:F2818)-SUM($G$14:G2818),$H$13-SUM($F$14:F2818)+SUM($G$14:G2818)))</f>
        <v>0</v>
      </c>
      <c r="I2818" s="7"/>
    </row>
    <row r="2819" spans="1:9">
      <c r="A2819" s="89">
        <f t="shared" si="424"/>
        <v>2806</v>
      </c>
      <c r="B2819" s="185" t="str">
        <f t="shared" si="418"/>
        <v/>
      </c>
      <c r="C2819" s="90" t="str">
        <f t="shared" si="419"/>
        <v/>
      </c>
      <c r="D2819" s="89" t="str">
        <f t="shared" si="420"/>
        <v/>
      </c>
      <c r="E2819" s="91" t="str">
        <f t="shared" si="421"/>
        <v/>
      </c>
      <c r="F2819" s="92" t="str">
        <f t="shared" si="422"/>
        <v/>
      </c>
      <c r="G2819" s="212" t="str">
        <f t="shared" si="423"/>
        <v/>
      </c>
      <c r="H2819" s="92">
        <f>IF(OR(ERR=FALSE,AND(F2819="",G2819="")),0,IF($C$12="D",$H$13+SUM($F$14:F2819)-SUM($G$14:G2819),$H$13-SUM($F$14:F2819)+SUM($G$14:G2819)))</f>
        <v>0</v>
      </c>
      <c r="I2819" s="7"/>
    </row>
    <row r="2820" spans="1:9">
      <c r="A2820" s="89">
        <f t="shared" si="424"/>
        <v>2807</v>
      </c>
      <c r="B2820" s="185" t="str">
        <f t="shared" si="418"/>
        <v/>
      </c>
      <c r="C2820" s="90" t="str">
        <f t="shared" si="419"/>
        <v/>
      </c>
      <c r="D2820" s="89" t="str">
        <f t="shared" si="420"/>
        <v/>
      </c>
      <c r="E2820" s="91" t="str">
        <f t="shared" si="421"/>
        <v/>
      </c>
      <c r="F2820" s="92" t="str">
        <f t="shared" si="422"/>
        <v/>
      </c>
      <c r="G2820" s="212" t="str">
        <f t="shared" si="423"/>
        <v/>
      </c>
      <c r="H2820" s="92">
        <f>IF(OR(ERR=FALSE,AND(F2820="",G2820="")),0,IF($C$12="D",$H$13+SUM($F$14:F2820)-SUM($G$14:G2820),$H$13-SUM($F$14:F2820)+SUM($G$14:G2820)))</f>
        <v>0</v>
      </c>
      <c r="I2820" s="7"/>
    </row>
    <row r="2821" spans="1:9">
      <c r="A2821" s="89">
        <f t="shared" si="424"/>
        <v>2808</v>
      </c>
      <c r="B2821" s="185" t="str">
        <f t="shared" si="418"/>
        <v/>
      </c>
      <c r="C2821" s="90" t="str">
        <f t="shared" si="419"/>
        <v/>
      </c>
      <c r="D2821" s="89" t="str">
        <f t="shared" si="420"/>
        <v/>
      </c>
      <c r="E2821" s="91" t="str">
        <f t="shared" si="421"/>
        <v/>
      </c>
      <c r="F2821" s="92" t="str">
        <f t="shared" si="422"/>
        <v/>
      </c>
      <c r="G2821" s="212" t="str">
        <f t="shared" si="423"/>
        <v/>
      </c>
      <c r="H2821" s="92">
        <f>IF(OR(ERR=FALSE,AND(F2821="",G2821="")),0,IF($C$12="D",$H$13+SUM($F$14:F2821)-SUM($G$14:G2821),$H$13-SUM($F$14:F2821)+SUM($G$14:G2821)))</f>
        <v>0</v>
      </c>
      <c r="I2821" s="7"/>
    </row>
    <row r="2822" spans="1:9">
      <c r="A2822" s="89">
        <f t="shared" si="424"/>
        <v>2809</v>
      </c>
      <c r="B2822" s="185" t="str">
        <f t="shared" si="418"/>
        <v/>
      </c>
      <c r="C2822" s="90" t="str">
        <f t="shared" si="419"/>
        <v/>
      </c>
      <c r="D2822" s="89" t="str">
        <f t="shared" si="420"/>
        <v/>
      </c>
      <c r="E2822" s="91" t="str">
        <f t="shared" si="421"/>
        <v/>
      </c>
      <c r="F2822" s="92" t="str">
        <f t="shared" si="422"/>
        <v/>
      </c>
      <c r="G2822" s="212" t="str">
        <f t="shared" si="423"/>
        <v/>
      </c>
      <c r="H2822" s="92">
        <f>IF(OR(ERR=FALSE,AND(F2822="",G2822="")),0,IF($C$12="D",$H$13+SUM($F$14:F2822)-SUM($G$14:G2822),$H$13-SUM($F$14:F2822)+SUM($G$14:G2822)))</f>
        <v>0</v>
      </c>
      <c r="I2822" s="7"/>
    </row>
    <row r="2823" spans="1:9">
      <c r="A2823" s="89">
        <f t="shared" si="424"/>
        <v>2810</v>
      </c>
      <c r="B2823" s="185" t="str">
        <f t="shared" si="418"/>
        <v/>
      </c>
      <c r="C2823" s="90" t="str">
        <f t="shared" si="419"/>
        <v/>
      </c>
      <c r="D2823" s="89" t="str">
        <f t="shared" si="420"/>
        <v/>
      </c>
      <c r="E2823" s="91" t="str">
        <f t="shared" si="421"/>
        <v/>
      </c>
      <c r="F2823" s="92" t="str">
        <f t="shared" si="422"/>
        <v/>
      </c>
      <c r="G2823" s="212" t="str">
        <f t="shared" si="423"/>
        <v/>
      </c>
      <c r="H2823" s="92">
        <f>IF(OR(ERR=FALSE,AND(F2823="",G2823="")),0,IF($C$12="D",$H$13+SUM($F$14:F2823)-SUM($G$14:G2823),$H$13-SUM($F$14:F2823)+SUM($G$14:G2823)))</f>
        <v>0</v>
      </c>
      <c r="I2823" s="7"/>
    </row>
    <row r="2824" spans="1:9">
      <c r="A2824" s="89">
        <f t="shared" si="424"/>
        <v>2811</v>
      </c>
      <c r="B2824" s="185" t="str">
        <f t="shared" si="418"/>
        <v/>
      </c>
      <c r="C2824" s="90" t="str">
        <f t="shared" si="419"/>
        <v/>
      </c>
      <c r="D2824" s="89" t="str">
        <f t="shared" si="420"/>
        <v/>
      </c>
      <c r="E2824" s="91" t="str">
        <f t="shared" si="421"/>
        <v/>
      </c>
      <c r="F2824" s="92" t="str">
        <f t="shared" si="422"/>
        <v/>
      </c>
      <c r="G2824" s="212" t="str">
        <f t="shared" si="423"/>
        <v/>
      </c>
      <c r="H2824" s="92">
        <f>IF(OR(ERR=FALSE,AND(F2824="",G2824="")),0,IF($C$12="D",$H$13+SUM($F$14:F2824)-SUM($G$14:G2824),$H$13-SUM($F$14:F2824)+SUM($G$14:G2824)))</f>
        <v>0</v>
      </c>
      <c r="I2824" s="7"/>
    </row>
    <row r="2825" spans="1:9">
      <c r="A2825" s="89">
        <f t="shared" si="424"/>
        <v>2812</v>
      </c>
      <c r="B2825" s="185" t="str">
        <f t="shared" si="418"/>
        <v/>
      </c>
      <c r="C2825" s="90" t="str">
        <f t="shared" si="419"/>
        <v/>
      </c>
      <c r="D2825" s="89" t="str">
        <f t="shared" si="420"/>
        <v/>
      </c>
      <c r="E2825" s="91" t="str">
        <f t="shared" si="421"/>
        <v/>
      </c>
      <c r="F2825" s="92" t="str">
        <f t="shared" si="422"/>
        <v/>
      </c>
      <c r="G2825" s="212" t="str">
        <f t="shared" si="423"/>
        <v/>
      </c>
      <c r="H2825" s="92">
        <f>IF(OR(ERR=FALSE,AND(F2825="",G2825="")),0,IF($C$12="D",$H$13+SUM($F$14:F2825)-SUM($G$14:G2825),$H$13-SUM($F$14:F2825)+SUM($G$14:G2825)))</f>
        <v>0</v>
      </c>
      <c r="I2825" s="7"/>
    </row>
    <row r="2826" spans="1:9">
      <c r="A2826" s="89">
        <f t="shared" si="424"/>
        <v>2813</v>
      </c>
      <c r="B2826" s="185" t="str">
        <f t="shared" si="418"/>
        <v/>
      </c>
      <c r="C2826" s="90" t="str">
        <f t="shared" si="419"/>
        <v/>
      </c>
      <c r="D2826" s="89" t="str">
        <f t="shared" si="420"/>
        <v/>
      </c>
      <c r="E2826" s="91" t="str">
        <f t="shared" si="421"/>
        <v/>
      </c>
      <c r="F2826" s="92" t="str">
        <f t="shared" si="422"/>
        <v/>
      </c>
      <c r="G2826" s="212" t="str">
        <f t="shared" si="423"/>
        <v/>
      </c>
      <c r="H2826" s="92">
        <f>IF(OR(ERR=FALSE,AND(F2826="",G2826="")),0,IF($C$12="D",$H$13+SUM($F$14:F2826)-SUM($G$14:G2826),$H$13-SUM($F$14:F2826)+SUM($G$14:G2826)))</f>
        <v>0</v>
      </c>
      <c r="I2826" s="7"/>
    </row>
    <row r="2827" spans="1:9">
      <c r="A2827" s="89">
        <f t="shared" si="424"/>
        <v>2814</v>
      </c>
      <c r="B2827" s="185" t="str">
        <f t="shared" si="418"/>
        <v/>
      </c>
      <c r="C2827" s="90" t="str">
        <f t="shared" si="419"/>
        <v/>
      </c>
      <c r="D2827" s="89" t="str">
        <f t="shared" si="420"/>
        <v/>
      </c>
      <c r="E2827" s="91" t="str">
        <f t="shared" si="421"/>
        <v/>
      </c>
      <c r="F2827" s="92" t="str">
        <f t="shared" si="422"/>
        <v/>
      </c>
      <c r="G2827" s="212" t="str">
        <f t="shared" si="423"/>
        <v/>
      </c>
      <c r="H2827" s="92">
        <f>IF(OR(ERR=FALSE,AND(F2827="",G2827="")),0,IF($C$12="D",$H$13+SUM($F$14:F2827)-SUM($G$14:G2827),$H$13-SUM($F$14:F2827)+SUM($G$14:G2827)))</f>
        <v>0</v>
      </c>
      <c r="I2827" s="7"/>
    </row>
    <row r="2828" spans="1:9">
      <c r="A2828" s="89">
        <f t="shared" si="424"/>
        <v>2815</v>
      </c>
      <c r="B2828" s="185" t="str">
        <f t="shared" si="418"/>
        <v/>
      </c>
      <c r="C2828" s="90" t="str">
        <f t="shared" si="419"/>
        <v/>
      </c>
      <c r="D2828" s="89" t="str">
        <f t="shared" si="420"/>
        <v/>
      </c>
      <c r="E2828" s="91" t="str">
        <f t="shared" si="421"/>
        <v/>
      </c>
      <c r="F2828" s="92" t="str">
        <f t="shared" si="422"/>
        <v/>
      </c>
      <c r="G2828" s="212" t="str">
        <f t="shared" si="423"/>
        <v/>
      </c>
      <c r="H2828" s="92">
        <f>IF(OR(ERR=FALSE,AND(F2828="",G2828="")),0,IF($C$12="D",$H$13+SUM($F$14:F2828)-SUM($G$14:G2828),$H$13-SUM($F$14:F2828)+SUM($G$14:G2828)))</f>
        <v>0</v>
      </c>
      <c r="I2828" s="7"/>
    </row>
    <row r="2829" spans="1:9">
      <c r="A2829" s="89">
        <f t="shared" si="424"/>
        <v>2816</v>
      </c>
      <c r="B2829" s="185" t="str">
        <f t="shared" si="418"/>
        <v/>
      </c>
      <c r="C2829" s="90" t="str">
        <f t="shared" si="419"/>
        <v/>
      </c>
      <c r="D2829" s="89" t="str">
        <f t="shared" si="420"/>
        <v/>
      </c>
      <c r="E2829" s="91" t="str">
        <f t="shared" si="421"/>
        <v/>
      </c>
      <c r="F2829" s="92" t="str">
        <f t="shared" si="422"/>
        <v/>
      </c>
      <c r="G2829" s="212" t="str">
        <f t="shared" si="423"/>
        <v/>
      </c>
      <c r="H2829" s="92">
        <f>IF(OR(ERR=FALSE,AND(F2829="",G2829="")),0,IF($C$12="D",$H$13+SUM($F$14:F2829)-SUM($G$14:G2829),$H$13-SUM($F$14:F2829)+SUM($G$14:G2829)))</f>
        <v>0</v>
      </c>
      <c r="I2829" s="7"/>
    </row>
    <row r="2830" spans="1:9">
      <c r="A2830" s="89">
        <f t="shared" si="424"/>
        <v>2817</v>
      </c>
      <c r="B2830" s="185" t="str">
        <f t="shared" si="418"/>
        <v/>
      </c>
      <c r="C2830" s="90" t="str">
        <f t="shared" si="419"/>
        <v/>
      </c>
      <c r="D2830" s="89" t="str">
        <f t="shared" si="420"/>
        <v/>
      </c>
      <c r="E2830" s="91" t="str">
        <f t="shared" si="421"/>
        <v/>
      </c>
      <c r="F2830" s="92" t="str">
        <f t="shared" si="422"/>
        <v/>
      </c>
      <c r="G2830" s="212" t="str">
        <f t="shared" si="423"/>
        <v/>
      </c>
      <c r="H2830" s="92">
        <f>IF(OR(ERR=FALSE,AND(F2830="",G2830="")),0,IF($C$12="D",$H$13+SUM($F$14:F2830)-SUM($G$14:G2830),$H$13-SUM($F$14:F2830)+SUM($G$14:G2830)))</f>
        <v>0</v>
      </c>
      <c r="I2830" s="7"/>
    </row>
    <row r="2831" spans="1:9">
      <c r="A2831" s="89">
        <f t="shared" si="424"/>
        <v>2818</v>
      </c>
      <c r="B2831" s="185" t="str">
        <f t="shared" si="418"/>
        <v/>
      </c>
      <c r="C2831" s="90" t="str">
        <f t="shared" si="419"/>
        <v/>
      </c>
      <c r="D2831" s="89" t="str">
        <f t="shared" si="420"/>
        <v/>
      </c>
      <c r="E2831" s="91" t="str">
        <f t="shared" si="421"/>
        <v/>
      </c>
      <c r="F2831" s="92" t="str">
        <f t="shared" si="422"/>
        <v/>
      </c>
      <c r="G2831" s="212" t="str">
        <f t="shared" si="423"/>
        <v/>
      </c>
      <c r="H2831" s="92">
        <f>IF(OR(ERR=FALSE,AND(F2831="",G2831="")),0,IF($C$12="D",$H$13+SUM($F$14:F2831)-SUM($G$14:G2831),$H$13-SUM($F$14:F2831)+SUM($G$14:G2831)))</f>
        <v>0</v>
      </c>
      <c r="I2831" s="7"/>
    </row>
    <row r="2832" spans="1:9">
      <c r="A2832" s="89">
        <f t="shared" si="424"/>
        <v>2819</v>
      </c>
      <c r="B2832" s="185" t="str">
        <f t="shared" si="418"/>
        <v/>
      </c>
      <c r="C2832" s="90" t="str">
        <f t="shared" si="419"/>
        <v/>
      </c>
      <c r="D2832" s="89" t="str">
        <f t="shared" si="420"/>
        <v/>
      </c>
      <c r="E2832" s="91" t="str">
        <f t="shared" si="421"/>
        <v/>
      </c>
      <c r="F2832" s="92" t="str">
        <f t="shared" si="422"/>
        <v/>
      </c>
      <c r="G2832" s="212" t="str">
        <f t="shared" si="423"/>
        <v/>
      </c>
      <c r="H2832" s="92">
        <f>IF(OR(ERR=FALSE,AND(F2832="",G2832="")),0,IF($C$12="D",$H$13+SUM($F$14:F2832)-SUM($G$14:G2832),$H$13-SUM($F$14:F2832)+SUM($G$14:G2832)))</f>
        <v>0</v>
      </c>
      <c r="I2832" s="7"/>
    </row>
    <row r="2833" spans="1:9">
      <c r="A2833" s="89">
        <f t="shared" si="424"/>
        <v>2820</v>
      </c>
      <c r="B2833" s="185" t="str">
        <f t="shared" si="418"/>
        <v/>
      </c>
      <c r="C2833" s="90" t="str">
        <f t="shared" si="419"/>
        <v/>
      </c>
      <c r="D2833" s="89" t="str">
        <f t="shared" si="420"/>
        <v/>
      </c>
      <c r="E2833" s="91" t="str">
        <f t="shared" si="421"/>
        <v/>
      </c>
      <c r="F2833" s="92" t="str">
        <f t="shared" si="422"/>
        <v/>
      </c>
      <c r="G2833" s="212" t="str">
        <f t="shared" si="423"/>
        <v/>
      </c>
      <c r="H2833" s="92">
        <f>IF(OR(ERR=FALSE,AND(F2833="",G2833="")),0,IF($C$12="D",$H$13+SUM($F$14:F2833)-SUM($G$14:G2833),$H$13-SUM($F$14:F2833)+SUM($G$14:G2833)))</f>
        <v>0</v>
      </c>
      <c r="I2833" s="7"/>
    </row>
    <row r="2834" spans="1:9">
      <c r="A2834" s="89">
        <f t="shared" si="424"/>
        <v>2821</v>
      </c>
      <c r="B2834" s="185" t="str">
        <f t="shared" si="418"/>
        <v/>
      </c>
      <c r="C2834" s="90" t="str">
        <f t="shared" si="419"/>
        <v/>
      </c>
      <c r="D2834" s="89" t="str">
        <f t="shared" si="420"/>
        <v/>
      </c>
      <c r="E2834" s="91" t="str">
        <f t="shared" si="421"/>
        <v/>
      </c>
      <c r="F2834" s="92" t="str">
        <f t="shared" si="422"/>
        <v/>
      </c>
      <c r="G2834" s="212" t="str">
        <f t="shared" si="423"/>
        <v/>
      </c>
      <c r="H2834" s="92">
        <f>IF(OR(ERR=FALSE,AND(F2834="",G2834="")),0,IF($C$12="D",$H$13+SUM($F$14:F2834)-SUM($G$14:G2834),$H$13-SUM($F$14:F2834)+SUM($G$14:G2834)))</f>
        <v>0</v>
      </c>
      <c r="I2834" s="7"/>
    </row>
    <row r="2835" spans="1:9">
      <c r="A2835" s="89">
        <f t="shared" si="424"/>
        <v>2822</v>
      </c>
      <c r="B2835" s="185" t="str">
        <f t="shared" si="418"/>
        <v/>
      </c>
      <c r="C2835" s="90" t="str">
        <f t="shared" si="419"/>
        <v/>
      </c>
      <c r="D2835" s="89" t="str">
        <f t="shared" si="420"/>
        <v/>
      </c>
      <c r="E2835" s="91" t="str">
        <f t="shared" si="421"/>
        <v/>
      </c>
      <c r="F2835" s="92" t="str">
        <f t="shared" si="422"/>
        <v/>
      </c>
      <c r="G2835" s="212" t="str">
        <f t="shared" si="423"/>
        <v/>
      </c>
      <c r="H2835" s="92">
        <f>IF(OR(ERR=FALSE,AND(F2835="",G2835="")),0,IF($C$12="D",$H$13+SUM($F$14:F2835)-SUM($G$14:G2835),$H$13-SUM($F$14:F2835)+SUM($G$14:G2835)))</f>
        <v>0</v>
      </c>
      <c r="I2835" s="7"/>
    </row>
    <row r="2836" spans="1:9">
      <c r="A2836" s="89">
        <f t="shared" si="424"/>
        <v>2823</v>
      </c>
      <c r="B2836" s="185" t="str">
        <f t="shared" si="418"/>
        <v/>
      </c>
      <c r="C2836" s="90" t="str">
        <f t="shared" si="419"/>
        <v/>
      </c>
      <c r="D2836" s="89" t="str">
        <f t="shared" si="420"/>
        <v/>
      </c>
      <c r="E2836" s="91" t="str">
        <f t="shared" si="421"/>
        <v/>
      </c>
      <c r="F2836" s="92" t="str">
        <f t="shared" si="422"/>
        <v/>
      </c>
      <c r="G2836" s="212" t="str">
        <f t="shared" si="423"/>
        <v/>
      </c>
      <c r="H2836" s="92">
        <f>IF(OR(ERR=FALSE,AND(F2836="",G2836="")),0,IF($C$12="D",$H$13+SUM($F$14:F2836)-SUM($G$14:G2836),$H$13-SUM($F$14:F2836)+SUM($G$14:G2836)))</f>
        <v>0</v>
      </c>
      <c r="I2836" s="7"/>
    </row>
    <row r="2837" spans="1:9">
      <c r="A2837" s="89">
        <f t="shared" si="424"/>
        <v>2824</v>
      </c>
      <c r="B2837" s="185" t="str">
        <f t="shared" si="418"/>
        <v/>
      </c>
      <c r="C2837" s="90" t="str">
        <f t="shared" si="419"/>
        <v/>
      </c>
      <c r="D2837" s="89" t="str">
        <f t="shared" si="420"/>
        <v/>
      </c>
      <c r="E2837" s="91" t="str">
        <f t="shared" si="421"/>
        <v/>
      </c>
      <c r="F2837" s="92" t="str">
        <f t="shared" si="422"/>
        <v/>
      </c>
      <c r="G2837" s="212" t="str">
        <f t="shared" si="423"/>
        <v/>
      </c>
      <c r="H2837" s="92">
        <f>IF(OR(ERR=FALSE,AND(F2837="",G2837="")),0,IF($C$12="D",$H$13+SUM($F$14:F2837)-SUM($G$14:G2837),$H$13-SUM($F$14:F2837)+SUM($G$14:G2837)))</f>
        <v>0</v>
      </c>
      <c r="I2837" s="7"/>
    </row>
    <row r="2838" spans="1:9">
      <c r="A2838" s="89">
        <f t="shared" si="424"/>
        <v>2825</v>
      </c>
      <c r="B2838" s="185" t="str">
        <f t="shared" ref="B2838:B2901" si="425">IF(ISERROR(VLOOKUP(A2838&amp;H$9,JU_AKUN,6,FALSE)=TRUE),"",VLOOKUP(A2838&amp;H$9,JU_AKUN,6,FALSE))</f>
        <v/>
      </c>
      <c r="C2838" s="90" t="str">
        <f t="shared" ref="C2838:C2901" si="426">IF(ISERROR(VLOOKUP(A2838&amp;H$9,JU_AKUN,7,FALSE)=TRUE),"",VLOOKUP(A2838&amp;H$9,JU_AKUN,7,FALSE))</f>
        <v/>
      </c>
      <c r="D2838" s="89" t="str">
        <f t="shared" ref="D2838:D2901" si="427">IF(ISERROR(VLOOKUP(A2838&amp;H$9,JU_AKUN,8,FALSE)=TRUE),"",VLOOKUP(A2838&amp;H$9,JU_AKUN,8,FALSE))</f>
        <v/>
      </c>
      <c r="E2838" s="91" t="str">
        <f t="shared" ref="E2838:E2901" si="428">IF(ISERROR(VLOOKUP(A2838&amp;H$9,JU_AKUN,9,FALSE)=TRUE),"",VLOOKUP(A2838&amp;H$9,JU_AKUN,9,FALSE))</f>
        <v/>
      </c>
      <c r="F2838" s="92" t="str">
        <f t="shared" ref="F2838:F2901" si="429">IF(ISERROR(VLOOKUP(A2838&amp;H$9,JU_AKUN,14,FALSE)=TRUE),"",VLOOKUP(A2838&amp;H$9,JU_AKUN,14,FALSE))</f>
        <v/>
      </c>
      <c r="G2838" s="212" t="str">
        <f t="shared" ref="G2838:G2901" si="430">IF(ISERROR(VLOOKUP(A2838&amp;H$9,JU_AKUN,15,FALSE)=TRUE),"",VLOOKUP(A2838&amp;H$9,JU_AKUN,15,FALSE))</f>
        <v/>
      </c>
      <c r="H2838" s="92">
        <f>IF(OR(ERR=FALSE,AND(F2838="",G2838="")),0,IF($C$12="D",$H$13+SUM($F$14:F2838)-SUM($G$14:G2838),$H$13-SUM($F$14:F2838)+SUM($G$14:G2838)))</f>
        <v>0</v>
      </c>
      <c r="I2838" s="7"/>
    </row>
    <row r="2839" spans="1:9">
      <c r="A2839" s="89">
        <f t="shared" si="424"/>
        <v>2826</v>
      </c>
      <c r="B2839" s="185" t="str">
        <f t="shared" si="425"/>
        <v/>
      </c>
      <c r="C2839" s="90" t="str">
        <f t="shared" si="426"/>
        <v/>
      </c>
      <c r="D2839" s="89" t="str">
        <f t="shared" si="427"/>
        <v/>
      </c>
      <c r="E2839" s="91" t="str">
        <f t="shared" si="428"/>
        <v/>
      </c>
      <c r="F2839" s="92" t="str">
        <f t="shared" si="429"/>
        <v/>
      </c>
      <c r="G2839" s="212" t="str">
        <f t="shared" si="430"/>
        <v/>
      </c>
      <c r="H2839" s="92">
        <f>IF(OR(ERR=FALSE,AND(F2839="",G2839="")),0,IF($C$12="D",$H$13+SUM($F$14:F2839)-SUM($G$14:G2839),$H$13-SUM($F$14:F2839)+SUM($G$14:G2839)))</f>
        <v>0</v>
      </c>
      <c r="I2839" s="7"/>
    </row>
    <row r="2840" spans="1:9">
      <c r="A2840" s="89">
        <f t="shared" si="424"/>
        <v>2827</v>
      </c>
      <c r="B2840" s="185" t="str">
        <f t="shared" si="425"/>
        <v/>
      </c>
      <c r="C2840" s="90" t="str">
        <f t="shared" si="426"/>
        <v/>
      </c>
      <c r="D2840" s="89" t="str">
        <f t="shared" si="427"/>
        <v/>
      </c>
      <c r="E2840" s="91" t="str">
        <f t="shared" si="428"/>
        <v/>
      </c>
      <c r="F2840" s="92" t="str">
        <f t="shared" si="429"/>
        <v/>
      </c>
      <c r="G2840" s="212" t="str">
        <f t="shared" si="430"/>
        <v/>
      </c>
      <c r="H2840" s="92">
        <f>IF(OR(ERR=FALSE,AND(F2840="",G2840="")),0,IF($C$12="D",$H$13+SUM($F$14:F2840)-SUM($G$14:G2840),$H$13-SUM($F$14:F2840)+SUM($G$14:G2840)))</f>
        <v>0</v>
      </c>
      <c r="I2840" s="7"/>
    </row>
    <row r="2841" spans="1:9">
      <c r="A2841" s="89">
        <f t="shared" si="424"/>
        <v>2828</v>
      </c>
      <c r="B2841" s="185" t="str">
        <f t="shared" si="425"/>
        <v/>
      </c>
      <c r="C2841" s="90" t="str">
        <f t="shared" si="426"/>
        <v/>
      </c>
      <c r="D2841" s="89" t="str">
        <f t="shared" si="427"/>
        <v/>
      </c>
      <c r="E2841" s="91" t="str">
        <f t="shared" si="428"/>
        <v/>
      </c>
      <c r="F2841" s="92" t="str">
        <f t="shared" si="429"/>
        <v/>
      </c>
      <c r="G2841" s="212" t="str">
        <f t="shared" si="430"/>
        <v/>
      </c>
      <c r="H2841" s="92">
        <f>IF(OR(ERR=FALSE,AND(F2841="",G2841="")),0,IF($C$12="D",$H$13+SUM($F$14:F2841)-SUM($G$14:G2841),$H$13-SUM($F$14:F2841)+SUM($G$14:G2841)))</f>
        <v>0</v>
      </c>
      <c r="I2841" s="7"/>
    </row>
    <row r="2842" spans="1:9">
      <c r="A2842" s="89">
        <f t="shared" si="424"/>
        <v>2829</v>
      </c>
      <c r="B2842" s="185" t="str">
        <f t="shared" si="425"/>
        <v/>
      </c>
      <c r="C2842" s="90" t="str">
        <f t="shared" si="426"/>
        <v/>
      </c>
      <c r="D2842" s="89" t="str">
        <f t="shared" si="427"/>
        <v/>
      </c>
      <c r="E2842" s="91" t="str">
        <f t="shared" si="428"/>
        <v/>
      </c>
      <c r="F2842" s="92" t="str">
        <f t="shared" si="429"/>
        <v/>
      </c>
      <c r="G2842" s="212" t="str">
        <f t="shared" si="430"/>
        <v/>
      </c>
      <c r="H2842" s="92">
        <f>IF(OR(ERR=FALSE,AND(F2842="",G2842="")),0,IF($C$12="D",$H$13+SUM($F$14:F2842)-SUM($G$14:G2842),$H$13-SUM($F$14:F2842)+SUM($G$14:G2842)))</f>
        <v>0</v>
      </c>
      <c r="I2842" s="7"/>
    </row>
    <row r="2843" spans="1:9">
      <c r="A2843" s="89">
        <f t="shared" si="424"/>
        <v>2830</v>
      </c>
      <c r="B2843" s="185" t="str">
        <f t="shared" si="425"/>
        <v/>
      </c>
      <c r="C2843" s="90" t="str">
        <f t="shared" si="426"/>
        <v/>
      </c>
      <c r="D2843" s="89" t="str">
        <f t="shared" si="427"/>
        <v/>
      </c>
      <c r="E2843" s="91" t="str">
        <f t="shared" si="428"/>
        <v/>
      </c>
      <c r="F2843" s="92" t="str">
        <f t="shared" si="429"/>
        <v/>
      </c>
      <c r="G2843" s="212" t="str">
        <f t="shared" si="430"/>
        <v/>
      </c>
      <c r="H2843" s="92">
        <f>IF(OR(ERR=FALSE,AND(F2843="",G2843="")),0,IF($C$12="D",$H$13+SUM($F$14:F2843)-SUM($G$14:G2843),$H$13-SUM($F$14:F2843)+SUM($G$14:G2843)))</f>
        <v>0</v>
      </c>
      <c r="I2843" s="7"/>
    </row>
    <row r="2844" spans="1:9">
      <c r="A2844" s="89">
        <f t="shared" si="424"/>
        <v>2831</v>
      </c>
      <c r="B2844" s="185" t="str">
        <f t="shared" si="425"/>
        <v/>
      </c>
      <c r="C2844" s="90" t="str">
        <f t="shared" si="426"/>
        <v/>
      </c>
      <c r="D2844" s="89" t="str">
        <f t="shared" si="427"/>
        <v/>
      </c>
      <c r="E2844" s="91" t="str">
        <f t="shared" si="428"/>
        <v/>
      </c>
      <c r="F2844" s="92" t="str">
        <f t="shared" si="429"/>
        <v/>
      </c>
      <c r="G2844" s="212" t="str">
        <f t="shared" si="430"/>
        <v/>
      </c>
      <c r="H2844" s="92">
        <f>IF(OR(ERR=FALSE,AND(F2844="",G2844="")),0,IF($C$12="D",$H$13+SUM($F$14:F2844)-SUM($G$14:G2844),$H$13-SUM($F$14:F2844)+SUM($G$14:G2844)))</f>
        <v>0</v>
      </c>
      <c r="I2844" s="7"/>
    </row>
    <row r="2845" spans="1:9">
      <c r="A2845" s="89">
        <f t="shared" si="424"/>
        <v>2832</v>
      </c>
      <c r="B2845" s="185" t="str">
        <f t="shared" si="425"/>
        <v/>
      </c>
      <c r="C2845" s="90" t="str">
        <f t="shared" si="426"/>
        <v/>
      </c>
      <c r="D2845" s="89" t="str">
        <f t="shared" si="427"/>
        <v/>
      </c>
      <c r="E2845" s="91" t="str">
        <f t="shared" si="428"/>
        <v/>
      </c>
      <c r="F2845" s="92" t="str">
        <f t="shared" si="429"/>
        <v/>
      </c>
      <c r="G2845" s="212" t="str">
        <f t="shared" si="430"/>
        <v/>
      </c>
      <c r="H2845" s="92">
        <f>IF(OR(ERR=FALSE,AND(F2845="",G2845="")),0,IF($C$12="D",$H$13+SUM($F$14:F2845)-SUM($G$14:G2845),$H$13-SUM($F$14:F2845)+SUM($G$14:G2845)))</f>
        <v>0</v>
      </c>
      <c r="I2845" s="7"/>
    </row>
    <row r="2846" spans="1:9">
      <c r="A2846" s="89">
        <f t="shared" si="424"/>
        <v>2833</v>
      </c>
      <c r="B2846" s="185" t="str">
        <f t="shared" si="425"/>
        <v/>
      </c>
      <c r="C2846" s="90" t="str">
        <f t="shared" si="426"/>
        <v/>
      </c>
      <c r="D2846" s="89" t="str">
        <f t="shared" si="427"/>
        <v/>
      </c>
      <c r="E2846" s="91" t="str">
        <f t="shared" si="428"/>
        <v/>
      </c>
      <c r="F2846" s="92" t="str">
        <f t="shared" si="429"/>
        <v/>
      </c>
      <c r="G2846" s="212" t="str">
        <f t="shared" si="430"/>
        <v/>
      </c>
      <c r="H2846" s="92">
        <f>IF(OR(ERR=FALSE,AND(F2846="",G2846="")),0,IF($C$12="D",$H$13+SUM($F$14:F2846)-SUM($G$14:G2846),$H$13-SUM($F$14:F2846)+SUM($G$14:G2846)))</f>
        <v>0</v>
      </c>
      <c r="I2846" s="7"/>
    </row>
    <row r="2847" spans="1:9">
      <c r="A2847" s="89">
        <f t="shared" si="424"/>
        <v>2834</v>
      </c>
      <c r="B2847" s="185" t="str">
        <f t="shared" si="425"/>
        <v/>
      </c>
      <c r="C2847" s="90" t="str">
        <f t="shared" si="426"/>
        <v/>
      </c>
      <c r="D2847" s="89" t="str">
        <f t="shared" si="427"/>
        <v/>
      </c>
      <c r="E2847" s="91" t="str">
        <f t="shared" si="428"/>
        <v/>
      </c>
      <c r="F2847" s="92" t="str">
        <f t="shared" si="429"/>
        <v/>
      </c>
      <c r="G2847" s="212" t="str">
        <f t="shared" si="430"/>
        <v/>
      </c>
      <c r="H2847" s="92">
        <f>IF(OR(ERR=FALSE,AND(F2847="",G2847="")),0,IF($C$12="D",$H$13+SUM($F$14:F2847)-SUM($G$14:G2847),$H$13-SUM($F$14:F2847)+SUM($G$14:G2847)))</f>
        <v>0</v>
      </c>
      <c r="I2847" s="7"/>
    </row>
    <row r="2848" spans="1:9">
      <c r="A2848" s="89">
        <f t="shared" si="424"/>
        <v>2835</v>
      </c>
      <c r="B2848" s="185" t="str">
        <f t="shared" si="425"/>
        <v/>
      </c>
      <c r="C2848" s="90" t="str">
        <f t="shared" si="426"/>
        <v/>
      </c>
      <c r="D2848" s="89" t="str">
        <f t="shared" si="427"/>
        <v/>
      </c>
      <c r="E2848" s="91" t="str">
        <f t="shared" si="428"/>
        <v/>
      </c>
      <c r="F2848" s="92" t="str">
        <f t="shared" si="429"/>
        <v/>
      </c>
      <c r="G2848" s="212" t="str">
        <f t="shared" si="430"/>
        <v/>
      </c>
      <c r="H2848" s="92">
        <f>IF(OR(ERR=FALSE,AND(F2848="",G2848="")),0,IF($C$12="D",$H$13+SUM($F$14:F2848)-SUM($G$14:G2848),$H$13-SUM($F$14:F2848)+SUM($G$14:G2848)))</f>
        <v>0</v>
      </c>
      <c r="I2848" s="7"/>
    </row>
    <row r="2849" spans="1:9">
      <c r="A2849" s="89">
        <f t="shared" si="424"/>
        <v>2836</v>
      </c>
      <c r="B2849" s="185" t="str">
        <f t="shared" si="425"/>
        <v/>
      </c>
      <c r="C2849" s="90" t="str">
        <f t="shared" si="426"/>
        <v/>
      </c>
      <c r="D2849" s="89" t="str">
        <f t="shared" si="427"/>
        <v/>
      </c>
      <c r="E2849" s="91" t="str">
        <f t="shared" si="428"/>
        <v/>
      </c>
      <c r="F2849" s="92" t="str">
        <f t="shared" si="429"/>
        <v/>
      </c>
      <c r="G2849" s="212" t="str">
        <f t="shared" si="430"/>
        <v/>
      </c>
      <c r="H2849" s="92">
        <f>IF(OR(ERR=FALSE,AND(F2849="",G2849="")),0,IF($C$12="D",$H$13+SUM($F$14:F2849)-SUM($G$14:G2849),$H$13-SUM($F$14:F2849)+SUM($G$14:G2849)))</f>
        <v>0</v>
      </c>
      <c r="I2849" s="7"/>
    </row>
    <row r="2850" spans="1:9">
      <c r="A2850" s="89">
        <f t="shared" si="424"/>
        <v>2837</v>
      </c>
      <c r="B2850" s="185" t="str">
        <f t="shared" si="425"/>
        <v/>
      </c>
      <c r="C2850" s="90" t="str">
        <f t="shared" si="426"/>
        <v/>
      </c>
      <c r="D2850" s="89" t="str">
        <f t="shared" si="427"/>
        <v/>
      </c>
      <c r="E2850" s="91" t="str">
        <f t="shared" si="428"/>
        <v/>
      </c>
      <c r="F2850" s="92" t="str">
        <f t="shared" si="429"/>
        <v/>
      </c>
      <c r="G2850" s="212" t="str">
        <f t="shared" si="430"/>
        <v/>
      </c>
      <c r="H2850" s="92">
        <f>IF(OR(ERR=FALSE,AND(F2850="",G2850="")),0,IF($C$12="D",$H$13+SUM($F$14:F2850)-SUM($G$14:G2850),$H$13-SUM($F$14:F2850)+SUM($G$14:G2850)))</f>
        <v>0</v>
      </c>
      <c r="I2850" s="7"/>
    </row>
    <row r="2851" spans="1:9">
      <c r="A2851" s="89">
        <f t="shared" si="424"/>
        <v>2838</v>
      </c>
      <c r="B2851" s="185" t="str">
        <f t="shared" si="425"/>
        <v/>
      </c>
      <c r="C2851" s="90" t="str">
        <f t="shared" si="426"/>
        <v/>
      </c>
      <c r="D2851" s="89" t="str">
        <f t="shared" si="427"/>
        <v/>
      </c>
      <c r="E2851" s="91" t="str">
        <f t="shared" si="428"/>
        <v/>
      </c>
      <c r="F2851" s="92" t="str">
        <f t="shared" si="429"/>
        <v/>
      </c>
      <c r="G2851" s="212" t="str">
        <f t="shared" si="430"/>
        <v/>
      </c>
      <c r="H2851" s="92">
        <f>IF(OR(ERR=FALSE,AND(F2851="",G2851="")),0,IF($C$12="D",$H$13+SUM($F$14:F2851)-SUM($G$14:G2851),$H$13-SUM($F$14:F2851)+SUM($G$14:G2851)))</f>
        <v>0</v>
      </c>
      <c r="I2851" s="7"/>
    </row>
    <row r="2852" spans="1:9">
      <c r="A2852" s="89">
        <f t="shared" si="424"/>
        <v>2839</v>
      </c>
      <c r="B2852" s="185" t="str">
        <f t="shared" si="425"/>
        <v/>
      </c>
      <c r="C2852" s="90" t="str">
        <f t="shared" si="426"/>
        <v/>
      </c>
      <c r="D2852" s="89" t="str">
        <f t="shared" si="427"/>
        <v/>
      </c>
      <c r="E2852" s="91" t="str">
        <f t="shared" si="428"/>
        <v/>
      </c>
      <c r="F2852" s="92" t="str">
        <f t="shared" si="429"/>
        <v/>
      </c>
      <c r="G2852" s="212" t="str">
        <f t="shared" si="430"/>
        <v/>
      </c>
      <c r="H2852" s="92">
        <f>IF(OR(ERR=FALSE,AND(F2852="",G2852="")),0,IF($C$12="D",$H$13+SUM($F$14:F2852)-SUM($G$14:G2852),$H$13-SUM($F$14:F2852)+SUM($G$14:G2852)))</f>
        <v>0</v>
      </c>
      <c r="I2852" s="7"/>
    </row>
    <row r="2853" spans="1:9">
      <c r="A2853" s="89">
        <f t="shared" si="424"/>
        <v>2840</v>
      </c>
      <c r="B2853" s="185" t="str">
        <f t="shared" si="425"/>
        <v/>
      </c>
      <c r="C2853" s="90" t="str">
        <f t="shared" si="426"/>
        <v/>
      </c>
      <c r="D2853" s="89" t="str">
        <f t="shared" si="427"/>
        <v/>
      </c>
      <c r="E2853" s="91" t="str">
        <f t="shared" si="428"/>
        <v/>
      </c>
      <c r="F2853" s="92" t="str">
        <f t="shared" si="429"/>
        <v/>
      </c>
      <c r="G2853" s="212" t="str">
        <f t="shared" si="430"/>
        <v/>
      </c>
      <c r="H2853" s="92">
        <f>IF(OR(ERR=FALSE,AND(F2853="",G2853="")),0,IF($C$12="D",$H$13+SUM($F$14:F2853)-SUM($G$14:G2853),$H$13-SUM($F$14:F2853)+SUM($G$14:G2853)))</f>
        <v>0</v>
      </c>
      <c r="I2853" s="7"/>
    </row>
    <row r="2854" spans="1:9">
      <c r="A2854" s="89">
        <f t="shared" si="424"/>
        <v>2841</v>
      </c>
      <c r="B2854" s="185" t="str">
        <f t="shared" si="425"/>
        <v/>
      </c>
      <c r="C2854" s="90" t="str">
        <f t="shared" si="426"/>
        <v/>
      </c>
      <c r="D2854" s="89" t="str">
        <f t="shared" si="427"/>
        <v/>
      </c>
      <c r="E2854" s="91" t="str">
        <f t="shared" si="428"/>
        <v/>
      </c>
      <c r="F2854" s="92" t="str">
        <f t="shared" si="429"/>
        <v/>
      </c>
      <c r="G2854" s="212" t="str">
        <f t="shared" si="430"/>
        <v/>
      </c>
      <c r="H2854" s="92">
        <f>IF(OR(ERR=FALSE,AND(F2854="",G2854="")),0,IF($C$12="D",$H$13+SUM($F$14:F2854)-SUM($G$14:G2854),$H$13-SUM($F$14:F2854)+SUM($G$14:G2854)))</f>
        <v>0</v>
      </c>
      <c r="I2854" s="7"/>
    </row>
    <row r="2855" spans="1:9">
      <c r="A2855" s="89">
        <f t="shared" si="424"/>
        <v>2842</v>
      </c>
      <c r="B2855" s="185" t="str">
        <f t="shared" si="425"/>
        <v/>
      </c>
      <c r="C2855" s="90" t="str">
        <f t="shared" si="426"/>
        <v/>
      </c>
      <c r="D2855" s="89" t="str">
        <f t="shared" si="427"/>
        <v/>
      </c>
      <c r="E2855" s="91" t="str">
        <f t="shared" si="428"/>
        <v/>
      </c>
      <c r="F2855" s="92" t="str">
        <f t="shared" si="429"/>
        <v/>
      </c>
      <c r="G2855" s="212" t="str">
        <f t="shared" si="430"/>
        <v/>
      </c>
      <c r="H2855" s="92">
        <f>IF(OR(ERR=FALSE,AND(F2855="",G2855="")),0,IF($C$12="D",$H$13+SUM($F$14:F2855)-SUM($G$14:G2855),$H$13-SUM($F$14:F2855)+SUM($G$14:G2855)))</f>
        <v>0</v>
      </c>
      <c r="I2855" s="7"/>
    </row>
    <row r="2856" spans="1:9">
      <c r="A2856" s="89">
        <f t="shared" si="424"/>
        <v>2843</v>
      </c>
      <c r="B2856" s="185" t="str">
        <f t="shared" si="425"/>
        <v/>
      </c>
      <c r="C2856" s="90" t="str">
        <f t="shared" si="426"/>
        <v/>
      </c>
      <c r="D2856" s="89" t="str">
        <f t="shared" si="427"/>
        <v/>
      </c>
      <c r="E2856" s="91" t="str">
        <f t="shared" si="428"/>
        <v/>
      </c>
      <c r="F2856" s="92" t="str">
        <f t="shared" si="429"/>
        <v/>
      </c>
      <c r="G2856" s="212" t="str">
        <f t="shared" si="430"/>
        <v/>
      </c>
      <c r="H2856" s="92">
        <f>IF(OR(ERR=FALSE,AND(F2856="",G2856="")),0,IF($C$12="D",$H$13+SUM($F$14:F2856)-SUM($G$14:G2856),$H$13-SUM($F$14:F2856)+SUM($G$14:G2856)))</f>
        <v>0</v>
      </c>
      <c r="I2856" s="7"/>
    </row>
    <row r="2857" spans="1:9">
      <c r="A2857" s="89">
        <f t="shared" si="424"/>
        <v>2844</v>
      </c>
      <c r="B2857" s="185" t="str">
        <f t="shared" si="425"/>
        <v/>
      </c>
      <c r="C2857" s="90" t="str">
        <f t="shared" si="426"/>
        <v/>
      </c>
      <c r="D2857" s="89" t="str">
        <f t="shared" si="427"/>
        <v/>
      </c>
      <c r="E2857" s="91" t="str">
        <f t="shared" si="428"/>
        <v/>
      </c>
      <c r="F2857" s="92" t="str">
        <f t="shared" si="429"/>
        <v/>
      </c>
      <c r="G2857" s="212" t="str">
        <f t="shared" si="430"/>
        <v/>
      </c>
      <c r="H2857" s="92">
        <f>IF(OR(ERR=FALSE,AND(F2857="",G2857="")),0,IF($C$12="D",$H$13+SUM($F$14:F2857)-SUM($G$14:G2857),$H$13-SUM($F$14:F2857)+SUM($G$14:G2857)))</f>
        <v>0</v>
      </c>
      <c r="I2857" s="7"/>
    </row>
    <row r="2858" spans="1:9">
      <c r="A2858" s="89">
        <f t="shared" si="424"/>
        <v>2845</v>
      </c>
      <c r="B2858" s="185" t="str">
        <f t="shared" si="425"/>
        <v/>
      </c>
      <c r="C2858" s="90" t="str">
        <f t="shared" si="426"/>
        <v/>
      </c>
      <c r="D2858" s="89" t="str">
        <f t="shared" si="427"/>
        <v/>
      </c>
      <c r="E2858" s="91" t="str">
        <f t="shared" si="428"/>
        <v/>
      </c>
      <c r="F2858" s="92" t="str">
        <f t="shared" si="429"/>
        <v/>
      </c>
      <c r="G2858" s="212" t="str">
        <f t="shared" si="430"/>
        <v/>
      </c>
      <c r="H2858" s="92">
        <f>IF(OR(ERR=FALSE,AND(F2858="",G2858="")),0,IF($C$12="D",$H$13+SUM($F$14:F2858)-SUM($G$14:G2858),$H$13-SUM($F$14:F2858)+SUM($G$14:G2858)))</f>
        <v>0</v>
      </c>
      <c r="I2858" s="7"/>
    </row>
    <row r="2859" spans="1:9">
      <c r="A2859" s="89">
        <f t="shared" si="424"/>
        <v>2846</v>
      </c>
      <c r="B2859" s="185" t="str">
        <f t="shared" si="425"/>
        <v/>
      </c>
      <c r="C2859" s="90" t="str">
        <f t="shared" si="426"/>
        <v/>
      </c>
      <c r="D2859" s="89" t="str">
        <f t="shared" si="427"/>
        <v/>
      </c>
      <c r="E2859" s="91" t="str">
        <f t="shared" si="428"/>
        <v/>
      </c>
      <c r="F2859" s="92" t="str">
        <f t="shared" si="429"/>
        <v/>
      </c>
      <c r="G2859" s="212" t="str">
        <f t="shared" si="430"/>
        <v/>
      </c>
      <c r="H2859" s="92">
        <f>IF(OR(ERR=FALSE,AND(F2859="",G2859="")),0,IF($C$12="D",$H$13+SUM($F$14:F2859)-SUM($G$14:G2859),$H$13-SUM($F$14:F2859)+SUM($G$14:G2859)))</f>
        <v>0</v>
      </c>
      <c r="I2859" s="7"/>
    </row>
    <row r="2860" spans="1:9">
      <c r="A2860" s="89">
        <f t="shared" si="424"/>
        <v>2847</v>
      </c>
      <c r="B2860" s="185" t="str">
        <f t="shared" si="425"/>
        <v/>
      </c>
      <c r="C2860" s="90" t="str">
        <f t="shared" si="426"/>
        <v/>
      </c>
      <c r="D2860" s="89" t="str">
        <f t="shared" si="427"/>
        <v/>
      </c>
      <c r="E2860" s="91" t="str">
        <f t="shared" si="428"/>
        <v/>
      </c>
      <c r="F2860" s="92" t="str">
        <f t="shared" si="429"/>
        <v/>
      </c>
      <c r="G2860" s="212" t="str">
        <f t="shared" si="430"/>
        <v/>
      </c>
      <c r="H2860" s="92">
        <f>IF(OR(ERR=FALSE,AND(F2860="",G2860="")),0,IF($C$12="D",$H$13+SUM($F$14:F2860)-SUM($G$14:G2860),$H$13-SUM($F$14:F2860)+SUM($G$14:G2860)))</f>
        <v>0</v>
      </c>
      <c r="I2860" s="7"/>
    </row>
    <row r="2861" spans="1:9">
      <c r="A2861" s="89">
        <f t="shared" si="424"/>
        <v>2848</v>
      </c>
      <c r="B2861" s="185" t="str">
        <f t="shared" si="425"/>
        <v/>
      </c>
      <c r="C2861" s="90" t="str">
        <f t="shared" si="426"/>
        <v/>
      </c>
      <c r="D2861" s="89" t="str">
        <f t="shared" si="427"/>
        <v/>
      </c>
      <c r="E2861" s="91" t="str">
        <f t="shared" si="428"/>
        <v/>
      </c>
      <c r="F2861" s="92" t="str">
        <f t="shared" si="429"/>
        <v/>
      </c>
      <c r="G2861" s="212" t="str">
        <f t="shared" si="430"/>
        <v/>
      </c>
      <c r="H2861" s="92">
        <f>IF(OR(ERR=FALSE,AND(F2861="",G2861="")),0,IF($C$12="D",$H$13+SUM($F$14:F2861)-SUM($G$14:G2861),$H$13-SUM($F$14:F2861)+SUM($G$14:G2861)))</f>
        <v>0</v>
      </c>
      <c r="I2861" s="7"/>
    </row>
    <row r="2862" spans="1:9">
      <c r="A2862" s="89">
        <f t="shared" si="424"/>
        <v>2849</v>
      </c>
      <c r="B2862" s="185" t="str">
        <f t="shared" si="425"/>
        <v/>
      </c>
      <c r="C2862" s="90" t="str">
        <f t="shared" si="426"/>
        <v/>
      </c>
      <c r="D2862" s="89" t="str">
        <f t="shared" si="427"/>
        <v/>
      </c>
      <c r="E2862" s="91" t="str">
        <f t="shared" si="428"/>
        <v/>
      </c>
      <c r="F2862" s="92" t="str">
        <f t="shared" si="429"/>
        <v/>
      </c>
      <c r="G2862" s="212" t="str">
        <f t="shared" si="430"/>
        <v/>
      </c>
      <c r="H2862" s="92">
        <f>IF(OR(ERR=FALSE,AND(F2862="",G2862="")),0,IF($C$12="D",$H$13+SUM($F$14:F2862)-SUM($G$14:G2862),$H$13-SUM($F$14:F2862)+SUM($G$14:G2862)))</f>
        <v>0</v>
      </c>
      <c r="I2862" s="7"/>
    </row>
    <row r="2863" spans="1:9">
      <c r="A2863" s="89">
        <f t="shared" si="424"/>
        <v>2850</v>
      </c>
      <c r="B2863" s="185" t="str">
        <f t="shared" si="425"/>
        <v/>
      </c>
      <c r="C2863" s="90" t="str">
        <f t="shared" si="426"/>
        <v/>
      </c>
      <c r="D2863" s="89" t="str">
        <f t="shared" si="427"/>
        <v/>
      </c>
      <c r="E2863" s="91" t="str">
        <f t="shared" si="428"/>
        <v/>
      </c>
      <c r="F2863" s="92" t="str">
        <f t="shared" si="429"/>
        <v/>
      </c>
      <c r="G2863" s="212" t="str">
        <f t="shared" si="430"/>
        <v/>
      </c>
      <c r="H2863" s="92">
        <f>IF(OR(ERR=FALSE,AND(F2863="",G2863="")),0,IF($C$12="D",$H$13+SUM($F$14:F2863)-SUM($G$14:G2863),$H$13-SUM($F$14:F2863)+SUM($G$14:G2863)))</f>
        <v>0</v>
      </c>
      <c r="I2863" s="7"/>
    </row>
    <row r="2864" spans="1:9">
      <c r="A2864" s="89">
        <f t="shared" si="424"/>
        <v>2851</v>
      </c>
      <c r="B2864" s="185" t="str">
        <f t="shared" si="425"/>
        <v/>
      </c>
      <c r="C2864" s="90" t="str">
        <f t="shared" si="426"/>
        <v/>
      </c>
      <c r="D2864" s="89" t="str">
        <f t="shared" si="427"/>
        <v/>
      </c>
      <c r="E2864" s="91" t="str">
        <f t="shared" si="428"/>
        <v/>
      </c>
      <c r="F2864" s="92" t="str">
        <f t="shared" si="429"/>
        <v/>
      </c>
      <c r="G2864" s="212" t="str">
        <f t="shared" si="430"/>
        <v/>
      </c>
      <c r="H2864" s="92">
        <f>IF(OR(ERR=FALSE,AND(F2864="",G2864="")),0,IF($C$12="D",$H$13+SUM($F$14:F2864)-SUM($G$14:G2864),$H$13-SUM($F$14:F2864)+SUM($G$14:G2864)))</f>
        <v>0</v>
      </c>
      <c r="I2864" s="7"/>
    </row>
    <row r="2865" spans="1:9">
      <c r="A2865" s="89">
        <f t="shared" si="424"/>
        <v>2852</v>
      </c>
      <c r="B2865" s="185" t="str">
        <f t="shared" si="425"/>
        <v/>
      </c>
      <c r="C2865" s="90" t="str">
        <f t="shared" si="426"/>
        <v/>
      </c>
      <c r="D2865" s="89" t="str">
        <f t="shared" si="427"/>
        <v/>
      </c>
      <c r="E2865" s="91" t="str">
        <f t="shared" si="428"/>
        <v/>
      </c>
      <c r="F2865" s="92" t="str">
        <f t="shared" si="429"/>
        <v/>
      </c>
      <c r="G2865" s="212" t="str">
        <f t="shared" si="430"/>
        <v/>
      </c>
      <c r="H2865" s="92">
        <f>IF(OR(ERR=FALSE,AND(F2865="",G2865="")),0,IF($C$12="D",$H$13+SUM($F$14:F2865)-SUM($G$14:G2865),$H$13-SUM($F$14:F2865)+SUM($G$14:G2865)))</f>
        <v>0</v>
      </c>
      <c r="I2865" s="7"/>
    </row>
    <row r="2866" spans="1:9">
      <c r="A2866" s="89">
        <f t="shared" si="424"/>
        <v>2853</v>
      </c>
      <c r="B2866" s="185" t="str">
        <f t="shared" si="425"/>
        <v/>
      </c>
      <c r="C2866" s="90" t="str">
        <f t="shared" si="426"/>
        <v/>
      </c>
      <c r="D2866" s="89" t="str">
        <f t="shared" si="427"/>
        <v/>
      </c>
      <c r="E2866" s="91" t="str">
        <f t="shared" si="428"/>
        <v/>
      </c>
      <c r="F2866" s="92" t="str">
        <f t="shared" si="429"/>
        <v/>
      </c>
      <c r="G2866" s="212" t="str">
        <f t="shared" si="430"/>
        <v/>
      </c>
      <c r="H2866" s="92">
        <f>IF(OR(ERR=FALSE,AND(F2866="",G2866="")),0,IF($C$12="D",$H$13+SUM($F$14:F2866)-SUM($G$14:G2866),$H$13-SUM($F$14:F2866)+SUM($G$14:G2866)))</f>
        <v>0</v>
      </c>
      <c r="I2866" s="7"/>
    </row>
    <row r="2867" spans="1:9">
      <c r="A2867" s="89">
        <f t="shared" si="424"/>
        <v>2854</v>
      </c>
      <c r="B2867" s="185" t="str">
        <f t="shared" si="425"/>
        <v/>
      </c>
      <c r="C2867" s="90" t="str">
        <f t="shared" si="426"/>
        <v/>
      </c>
      <c r="D2867" s="89" t="str">
        <f t="shared" si="427"/>
        <v/>
      </c>
      <c r="E2867" s="91" t="str">
        <f t="shared" si="428"/>
        <v/>
      </c>
      <c r="F2867" s="92" t="str">
        <f t="shared" si="429"/>
        <v/>
      </c>
      <c r="G2867" s="212" t="str">
        <f t="shared" si="430"/>
        <v/>
      </c>
      <c r="H2867" s="92">
        <f>IF(OR(ERR=FALSE,AND(F2867="",G2867="")),0,IF($C$12="D",$H$13+SUM($F$14:F2867)-SUM($G$14:G2867),$H$13-SUM($F$14:F2867)+SUM($G$14:G2867)))</f>
        <v>0</v>
      </c>
      <c r="I2867" s="7"/>
    </row>
    <row r="2868" spans="1:9">
      <c r="A2868" s="89">
        <f t="shared" si="424"/>
        <v>2855</v>
      </c>
      <c r="B2868" s="185" t="str">
        <f t="shared" si="425"/>
        <v/>
      </c>
      <c r="C2868" s="90" t="str">
        <f t="shared" si="426"/>
        <v/>
      </c>
      <c r="D2868" s="89" t="str">
        <f t="shared" si="427"/>
        <v/>
      </c>
      <c r="E2868" s="91" t="str">
        <f t="shared" si="428"/>
        <v/>
      </c>
      <c r="F2868" s="92" t="str">
        <f t="shared" si="429"/>
        <v/>
      </c>
      <c r="G2868" s="212" t="str">
        <f t="shared" si="430"/>
        <v/>
      </c>
      <c r="H2868" s="92">
        <f>IF(OR(ERR=FALSE,AND(F2868="",G2868="")),0,IF($C$12="D",$H$13+SUM($F$14:F2868)-SUM($G$14:G2868),$H$13-SUM($F$14:F2868)+SUM($G$14:G2868)))</f>
        <v>0</v>
      </c>
      <c r="I2868" s="7"/>
    </row>
    <row r="2869" spans="1:9">
      <c r="A2869" s="89">
        <f t="shared" si="424"/>
        <v>2856</v>
      </c>
      <c r="B2869" s="185" t="str">
        <f t="shared" si="425"/>
        <v/>
      </c>
      <c r="C2869" s="90" t="str">
        <f t="shared" si="426"/>
        <v/>
      </c>
      <c r="D2869" s="89" t="str">
        <f t="shared" si="427"/>
        <v/>
      </c>
      <c r="E2869" s="91" t="str">
        <f t="shared" si="428"/>
        <v/>
      </c>
      <c r="F2869" s="92" t="str">
        <f t="shared" si="429"/>
        <v/>
      </c>
      <c r="G2869" s="212" t="str">
        <f t="shared" si="430"/>
        <v/>
      </c>
      <c r="H2869" s="92">
        <f>IF(OR(ERR=FALSE,AND(F2869="",G2869="")),0,IF($C$12="D",$H$13+SUM($F$14:F2869)-SUM($G$14:G2869),$H$13-SUM($F$14:F2869)+SUM($G$14:G2869)))</f>
        <v>0</v>
      </c>
      <c r="I2869" s="7"/>
    </row>
    <row r="2870" spans="1:9">
      <c r="A2870" s="89">
        <f t="shared" si="424"/>
        <v>2857</v>
      </c>
      <c r="B2870" s="185" t="str">
        <f t="shared" si="425"/>
        <v/>
      </c>
      <c r="C2870" s="90" t="str">
        <f t="shared" si="426"/>
        <v/>
      </c>
      <c r="D2870" s="89" t="str">
        <f t="shared" si="427"/>
        <v/>
      </c>
      <c r="E2870" s="91" t="str">
        <f t="shared" si="428"/>
        <v/>
      </c>
      <c r="F2870" s="92" t="str">
        <f t="shared" si="429"/>
        <v/>
      </c>
      <c r="G2870" s="212" t="str">
        <f t="shared" si="430"/>
        <v/>
      </c>
      <c r="H2870" s="92">
        <f>IF(OR(ERR=FALSE,AND(F2870="",G2870="")),0,IF($C$12="D",$H$13+SUM($F$14:F2870)-SUM($G$14:G2870),$H$13-SUM($F$14:F2870)+SUM($G$14:G2870)))</f>
        <v>0</v>
      </c>
      <c r="I2870" s="7"/>
    </row>
    <row r="2871" spans="1:9">
      <c r="A2871" s="89">
        <f t="shared" si="424"/>
        <v>2858</v>
      </c>
      <c r="B2871" s="185" t="str">
        <f t="shared" si="425"/>
        <v/>
      </c>
      <c r="C2871" s="90" t="str">
        <f t="shared" si="426"/>
        <v/>
      </c>
      <c r="D2871" s="89" t="str">
        <f t="shared" si="427"/>
        <v/>
      </c>
      <c r="E2871" s="91" t="str">
        <f t="shared" si="428"/>
        <v/>
      </c>
      <c r="F2871" s="92" t="str">
        <f t="shared" si="429"/>
        <v/>
      </c>
      <c r="G2871" s="212" t="str">
        <f t="shared" si="430"/>
        <v/>
      </c>
      <c r="H2871" s="92">
        <f>IF(OR(ERR=FALSE,AND(F2871="",G2871="")),0,IF($C$12="D",$H$13+SUM($F$14:F2871)-SUM($G$14:G2871),$H$13-SUM($F$14:F2871)+SUM($G$14:G2871)))</f>
        <v>0</v>
      </c>
      <c r="I2871" s="7"/>
    </row>
    <row r="2872" spans="1:9">
      <c r="A2872" s="89">
        <f t="shared" si="424"/>
        <v>2859</v>
      </c>
      <c r="B2872" s="185" t="str">
        <f t="shared" si="425"/>
        <v/>
      </c>
      <c r="C2872" s="90" t="str">
        <f t="shared" si="426"/>
        <v/>
      </c>
      <c r="D2872" s="89" t="str">
        <f t="shared" si="427"/>
        <v/>
      </c>
      <c r="E2872" s="91" t="str">
        <f t="shared" si="428"/>
        <v/>
      </c>
      <c r="F2872" s="92" t="str">
        <f t="shared" si="429"/>
        <v/>
      </c>
      <c r="G2872" s="212" t="str">
        <f t="shared" si="430"/>
        <v/>
      </c>
      <c r="H2872" s="92">
        <f>IF(OR(ERR=FALSE,AND(F2872="",G2872="")),0,IF($C$12="D",$H$13+SUM($F$14:F2872)-SUM($G$14:G2872),$H$13-SUM($F$14:F2872)+SUM($G$14:G2872)))</f>
        <v>0</v>
      </c>
      <c r="I2872" s="7"/>
    </row>
    <row r="2873" spans="1:9">
      <c r="A2873" s="89">
        <f t="shared" si="424"/>
        <v>2860</v>
      </c>
      <c r="B2873" s="185" t="str">
        <f t="shared" si="425"/>
        <v/>
      </c>
      <c r="C2873" s="90" t="str">
        <f t="shared" si="426"/>
        <v/>
      </c>
      <c r="D2873" s="89" t="str">
        <f t="shared" si="427"/>
        <v/>
      </c>
      <c r="E2873" s="91" t="str">
        <f t="shared" si="428"/>
        <v/>
      </c>
      <c r="F2873" s="92" t="str">
        <f t="shared" si="429"/>
        <v/>
      </c>
      <c r="G2873" s="212" t="str">
        <f t="shared" si="430"/>
        <v/>
      </c>
      <c r="H2873" s="92">
        <f>IF(OR(ERR=FALSE,AND(F2873="",G2873="")),0,IF($C$12="D",$H$13+SUM($F$14:F2873)-SUM($G$14:G2873),$H$13-SUM($F$14:F2873)+SUM($G$14:G2873)))</f>
        <v>0</v>
      </c>
      <c r="I2873" s="7"/>
    </row>
    <row r="2874" spans="1:9">
      <c r="A2874" s="89">
        <f t="shared" si="424"/>
        <v>2861</v>
      </c>
      <c r="B2874" s="185" t="str">
        <f t="shared" si="425"/>
        <v/>
      </c>
      <c r="C2874" s="90" t="str">
        <f t="shared" si="426"/>
        <v/>
      </c>
      <c r="D2874" s="89" t="str">
        <f t="shared" si="427"/>
        <v/>
      </c>
      <c r="E2874" s="91" t="str">
        <f t="shared" si="428"/>
        <v/>
      </c>
      <c r="F2874" s="92" t="str">
        <f t="shared" si="429"/>
        <v/>
      </c>
      <c r="G2874" s="212" t="str">
        <f t="shared" si="430"/>
        <v/>
      </c>
      <c r="H2874" s="92">
        <f>IF(OR(ERR=FALSE,AND(F2874="",G2874="")),0,IF($C$12="D",$H$13+SUM($F$14:F2874)-SUM($G$14:G2874),$H$13-SUM($F$14:F2874)+SUM($G$14:G2874)))</f>
        <v>0</v>
      </c>
      <c r="I2874" s="7"/>
    </row>
    <row r="2875" spans="1:9">
      <c r="A2875" s="89">
        <f t="shared" si="424"/>
        <v>2862</v>
      </c>
      <c r="B2875" s="185" t="str">
        <f t="shared" si="425"/>
        <v/>
      </c>
      <c r="C2875" s="90" t="str">
        <f t="shared" si="426"/>
        <v/>
      </c>
      <c r="D2875" s="89" t="str">
        <f t="shared" si="427"/>
        <v/>
      </c>
      <c r="E2875" s="91" t="str">
        <f t="shared" si="428"/>
        <v/>
      </c>
      <c r="F2875" s="92" t="str">
        <f t="shared" si="429"/>
        <v/>
      </c>
      <c r="G2875" s="212" t="str">
        <f t="shared" si="430"/>
        <v/>
      </c>
      <c r="H2875" s="92">
        <f>IF(OR(ERR=FALSE,AND(F2875="",G2875="")),0,IF($C$12="D",$H$13+SUM($F$14:F2875)-SUM($G$14:G2875),$H$13-SUM($F$14:F2875)+SUM($G$14:G2875)))</f>
        <v>0</v>
      </c>
      <c r="I2875" s="7"/>
    </row>
    <row r="2876" spans="1:9">
      <c r="A2876" s="89">
        <f t="shared" si="424"/>
        <v>2863</v>
      </c>
      <c r="B2876" s="185" t="str">
        <f t="shared" si="425"/>
        <v/>
      </c>
      <c r="C2876" s="90" t="str">
        <f t="shared" si="426"/>
        <v/>
      </c>
      <c r="D2876" s="89" t="str">
        <f t="shared" si="427"/>
        <v/>
      </c>
      <c r="E2876" s="91" t="str">
        <f t="shared" si="428"/>
        <v/>
      </c>
      <c r="F2876" s="92" t="str">
        <f t="shared" si="429"/>
        <v/>
      </c>
      <c r="G2876" s="212" t="str">
        <f t="shared" si="430"/>
        <v/>
      </c>
      <c r="H2876" s="92">
        <f>IF(OR(ERR=FALSE,AND(F2876="",G2876="")),0,IF($C$12="D",$H$13+SUM($F$14:F2876)-SUM($G$14:G2876),$H$13-SUM($F$14:F2876)+SUM($G$14:G2876)))</f>
        <v>0</v>
      </c>
      <c r="I2876" s="7"/>
    </row>
    <row r="2877" spans="1:9">
      <c r="A2877" s="89">
        <f t="shared" ref="A2877:A2940" si="431">A2876+1</f>
        <v>2864</v>
      </c>
      <c r="B2877" s="185" t="str">
        <f t="shared" si="425"/>
        <v/>
      </c>
      <c r="C2877" s="90" t="str">
        <f t="shared" si="426"/>
        <v/>
      </c>
      <c r="D2877" s="89" t="str">
        <f t="shared" si="427"/>
        <v/>
      </c>
      <c r="E2877" s="91" t="str">
        <f t="shared" si="428"/>
        <v/>
      </c>
      <c r="F2877" s="92" t="str">
        <f t="shared" si="429"/>
        <v/>
      </c>
      <c r="G2877" s="212" t="str">
        <f t="shared" si="430"/>
        <v/>
      </c>
      <c r="H2877" s="92">
        <f>IF(OR(ERR=FALSE,AND(F2877="",G2877="")),0,IF($C$12="D",$H$13+SUM($F$14:F2877)-SUM($G$14:G2877),$H$13-SUM($F$14:F2877)+SUM($G$14:G2877)))</f>
        <v>0</v>
      </c>
      <c r="I2877" s="7"/>
    </row>
    <row r="2878" spans="1:9">
      <c r="A2878" s="89">
        <f t="shared" si="431"/>
        <v>2865</v>
      </c>
      <c r="B2878" s="185" t="str">
        <f t="shared" si="425"/>
        <v/>
      </c>
      <c r="C2878" s="90" t="str">
        <f t="shared" si="426"/>
        <v/>
      </c>
      <c r="D2878" s="89" t="str">
        <f t="shared" si="427"/>
        <v/>
      </c>
      <c r="E2878" s="91" t="str">
        <f t="shared" si="428"/>
        <v/>
      </c>
      <c r="F2878" s="92" t="str">
        <f t="shared" si="429"/>
        <v/>
      </c>
      <c r="G2878" s="212" t="str">
        <f t="shared" si="430"/>
        <v/>
      </c>
      <c r="H2878" s="92">
        <f>IF(OR(ERR=FALSE,AND(F2878="",G2878="")),0,IF($C$12="D",$H$13+SUM($F$14:F2878)-SUM($G$14:G2878),$H$13-SUM($F$14:F2878)+SUM($G$14:G2878)))</f>
        <v>0</v>
      </c>
      <c r="I2878" s="7"/>
    </row>
    <row r="2879" spans="1:9">
      <c r="A2879" s="89">
        <f t="shared" si="431"/>
        <v>2866</v>
      </c>
      <c r="B2879" s="185" t="str">
        <f t="shared" si="425"/>
        <v/>
      </c>
      <c r="C2879" s="90" t="str">
        <f t="shared" si="426"/>
        <v/>
      </c>
      <c r="D2879" s="89" t="str">
        <f t="shared" si="427"/>
        <v/>
      </c>
      <c r="E2879" s="91" t="str">
        <f t="shared" si="428"/>
        <v/>
      </c>
      <c r="F2879" s="92" t="str">
        <f t="shared" si="429"/>
        <v/>
      </c>
      <c r="G2879" s="212" t="str">
        <f t="shared" si="430"/>
        <v/>
      </c>
      <c r="H2879" s="92">
        <f>IF(OR(ERR=FALSE,AND(F2879="",G2879="")),0,IF($C$12="D",$H$13+SUM($F$14:F2879)-SUM($G$14:G2879),$H$13-SUM($F$14:F2879)+SUM($G$14:G2879)))</f>
        <v>0</v>
      </c>
      <c r="I2879" s="7"/>
    </row>
    <row r="2880" spans="1:9">
      <c r="A2880" s="89">
        <f t="shared" si="431"/>
        <v>2867</v>
      </c>
      <c r="B2880" s="185" t="str">
        <f t="shared" si="425"/>
        <v/>
      </c>
      <c r="C2880" s="90" t="str">
        <f t="shared" si="426"/>
        <v/>
      </c>
      <c r="D2880" s="89" t="str">
        <f t="shared" si="427"/>
        <v/>
      </c>
      <c r="E2880" s="91" t="str">
        <f t="shared" si="428"/>
        <v/>
      </c>
      <c r="F2880" s="92" t="str">
        <f t="shared" si="429"/>
        <v/>
      </c>
      <c r="G2880" s="212" t="str">
        <f t="shared" si="430"/>
        <v/>
      </c>
      <c r="H2880" s="92">
        <f>IF(OR(ERR=FALSE,AND(F2880="",G2880="")),0,IF($C$12="D",$H$13+SUM($F$14:F2880)-SUM($G$14:G2880),$H$13-SUM($F$14:F2880)+SUM($G$14:G2880)))</f>
        <v>0</v>
      </c>
      <c r="I2880" s="7"/>
    </row>
    <row r="2881" spans="1:9">
      <c r="A2881" s="89">
        <f t="shared" si="431"/>
        <v>2868</v>
      </c>
      <c r="B2881" s="185" t="str">
        <f t="shared" si="425"/>
        <v/>
      </c>
      <c r="C2881" s="90" t="str">
        <f t="shared" si="426"/>
        <v/>
      </c>
      <c r="D2881" s="89" t="str">
        <f t="shared" si="427"/>
        <v/>
      </c>
      <c r="E2881" s="91" t="str">
        <f t="shared" si="428"/>
        <v/>
      </c>
      <c r="F2881" s="92" t="str">
        <f t="shared" si="429"/>
        <v/>
      </c>
      <c r="G2881" s="212" t="str">
        <f t="shared" si="430"/>
        <v/>
      </c>
      <c r="H2881" s="92">
        <f>IF(OR(ERR=FALSE,AND(F2881="",G2881="")),0,IF($C$12="D",$H$13+SUM($F$14:F2881)-SUM($G$14:G2881),$H$13-SUM($F$14:F2881)+SUM($G$14:G2881)))</f>
        <v>0</v>
      </c>
      <c r="I2881" s="7"/>
    </row>
    <row r="2882" spans="1:9">
      <c r="A2882" s="89">
        <f t="shared" si="431"/>
        <v>2869</v>
      </c>
      <c r="B2882" s="185" t="str">
        <f t="shared" si="425"/>
        <v/>
      </c>
      <c r="C2882" s="90" t="str">
        <f t="shared" si="426"/>
        <v/>
      </c>
      <c r="D2882" s="89" t="str">
        <f t="shared" si="427"/>
        <v/>
      </c>
      <c r="E2882" s="91" t="str">
        <f t="shared" si="428"/>
        <v/>
      </c>
      <c r="F2882" s="92" t="str">
        <f t="shared" si="429"/>
        <v/>
      </c>
      <c r="G2882" s="212" t="str">
        <f t="shared" si="430"/>
        <v/>
      </c>
      <c r="H2882" s="92">
        <f>IF(OR(ERR=FALSE,AND(F2882="",G2882="")),0,IF($C$12="D",$H$13+SUM($F$14:F2882)-SUM($G$14:G2882),$H$13-SUM($F$14:F2882)+SUM($G$14:G2882)))</f>
        <v>0</v>
      </c>
      <c r="I2882" s="7"/>
    </row>
    <row r="2883" spans="1:9">
      <c r="A2883" s="89">
        <f t="shared" si="431"/>
        <v>2870</v>
      </c>
      <c r="B2883" s="185" t="str">
        <f t="shared" si="425"/>
        <v/>
      </c>
      <c r="C2883" s="90" t="str">
        <f t="shared" si="426"/>
        <v/>
      </c>
      <c r="D2883" s="89" t="str">
        <f t="shared" si="427"/>
        <v/>
      </c>
      <c r="E2883" s="91" t="str">
        <f t="shared" si="428"/>
        <v/>
      </c>
      <c r="F2883" s="92" t="str">
        <f t="shared" si="429"/>
        <v/>
      </c>
      <c r="G2883" s="212" t="str">
        <f t="shared" si="430"/>
        <v/>
      </c>
      <c r="H2883" s="92">
        <f>IF(OR(ERR=FALSE,AND(F2883="",G2883="")),0,IF($C$12="D",$H$13+SUM($F$14:F2883)-SUM($G$14:G2883),$H$13-SUM($F$14:F2883)+SUM($G$14:G2883)))</f>
        <v>0</v>
      </c>
      <c r="I2883" s="7"/>
    </row>
    <row r="2884" spans="1:9">
      <c r="A2884" s="89">
        <f t="shared" si="431"/>
        <v>2871</v>
      </c>
      <c r="B2884" s="185" t="str">
        <f t="shared" si="425"/>
        <v/>
      </c>
      <c r="C2884" s="90" t="str">
        <f t="shared" si="426"/>
        <v/>
      </c>
      <c r="D2884" s="89" t="str">
        <f t="shared" si="427"/>
        <v/>
      </c>
      <c r="E2884" s="91" t="str">
        <f t="shared" si="428"/>
        <v/>
      </c>
      <c r="F2884" s="92" t="str">
        <f t="shared" si="429"/>
        <v/>
      </c>
      <c r="G2884" s="212" t="str">
        <f t="shared" si="430"/>
        <v/>
      </c>
      <c r="H2884" s="92">
        <f>IF(OR(ERR=FALSE,AND(F2884="",G2884="")),0,IF($C$12="D",$H$13+SUM($F$14:F2884)-SUM($G$14:G2884),$H$13-SUM($F$14:F2884)+SUM($G$14:G2884)))</f>
        <v>0</v>
      </c>
      <c r="I2884" s="7"/>
    </row>
    <row r="2885" spans="1:9">
      <c r="A2885" s="89">
        <f t="shared" si="431"/>
        <v>2872</v>
      </c>
      <c r="B2885" s="185" t="str">
        <f t="shared" si="425"/>
        <v/>
      </c>
      <c r="C2885" s="90" t="str">
        <f t="shared" si="426"/>
        <v/>
      </c>
      <c r="D2885" s="89" t="str">
        <f t="shared" si="427"/>
        <v/>
      </c>
      <c r="E2885" s="91" t="str">
        <f t="shared" si="428"/>
        <v/>
      </c>
      <c r="F2885" s="92" t="str">
        <f t="shared" si="429"/>
        <v/>
      </c>
      <c r="G2885" s="212" t="str">
        <f t="shared" si="430"/>
        <v/>
      </c>
      <c r="H2885" s="92">
        <f>IF(OR(ERR=FALSE,AND(F2885="",G2885="")),0,IF($C$12="D",$H$13+SUM($F$14:F2885)-SUM($G$14:G2885),$H$13-SUM($F$14:F2885)+SUM($G$14:G2885)))</f>
        <v>0</v>
      </c>
      <c r="I2885" s="7"/>
    </row>
    <row r="2886" spans="1:9">
      <c r="A2886" s="89">
        <f t="shared" si="431"/>
        <v>2873</v>
      </c>
      <c r="B2886" s="185" t="str">
        <f t="shared" si="425"/>
        <v/>
      </c>
      <c r="C2886" s="90" t="str">
        <f t="shared" si="426"/>
        <v/>
      </c>
      <c r="D2886" s="89" t="str">
        <f t="shared" si="427"/>
        <v/>
      </c>
      <c r="E2886" s="91" t="str">
        <f t="shared" si="428"/>
        <v/>
      </c>
      <c r="F2886" s="92" t="str">
        <f t="shared" si="429"/>
        <v/>
      </c>
      <c r="G2886" s="212" t="str">
        <f t="shared" si="430"/>
        <v/>
      </c>
      <c r="H2886" s="92">
        <f>IF(OR(ERR=FALSE,AND(F2886="",G2886="")),0,IF($C$12="D",$H$13+SUM($F$14:F2886)-SUM($G$14:G2886),$H$13-SUM($F$14:F2886)+SUM($G$14:G2886)))</f>
        <v>0</v>
      </c>
      <c r="I2886" s="7"/>
    </row>
    <row r="2887" spans="1:9">
      <c r="A2887" s="89">
        <f t="shared" si="431"/>
        <v>2874</v>
      </c>
      <c r="B2887" s="185" t="str">
        <f t="shared" si="425"/>
        <v/>
      </c>
      <c r="C2887" s="90" t="str">
        <f t="shared" si="426"/>
        <v/>
      </c>
      <c r="D2887" s="89" t="str">
        <f t="shared" si="427"/>
        <v/>
      </c>
      <c r="E2887" s="91" t="str">
        <f t="shared" si="428"/>
        <v/>
      </c>
      <c r="F2887" s="92" t="str">
        <f t="shared" si="429"/>
        <v/>
      </c>
      <c r="G2887" s="212" t="str">
        <f t="shared" si="430"/>
        <v/>
      </c>
      <c r="H2887" s="92">
        <f>IF(OR(ERR=FALSE,AND(F2887="",G2887="")),0,IF($C$12="D",$H$13+SUM($F$14:F2887)-SUM($G$14:G2887),$H$13-SUM($F$14:F2887)+SUM($G$14:G2887)))</f>
        <v>0</v>
      </c>
      <c r="I2887" s="7"/>
    </row>
    <row r="2888" spans="1:9">
      <c r="A2888" s="89">
        <f t="shared" si="431"/>
        <v>2875</v>
      </c>
      <c r="B2888" s="185" t="str">
        <f t="shared" si="425"/>
        <v/>
      </c>
      <c r="C2888" s="90" t="str">
        <f t="shared" si="426"/>
        <v/>
      </c>
      <c r="D2888" s="89" t="str">
        <f t="shared" si="427"/>
        <v/>
      </c>
      <c r="E2888" s="91" t="str">
        <f t="shared" si="428"/>
        <v/>
      </c>
      <c r="F2888" s="92" t="str">
        <f t="shared" si="429"/>
        <v/>
      </c>
      <c r="G2888" s="212" t="str">
        <f t="shared" si="430"/>
        <v/>
      </c>
      <c r="H2888" s="92">
        <f>IF(OR(ERR=FALSE,AND(F2888="",G2888="")),0,IF($C$12="D",$H$13+SUM($F$14:F2888)-SUM($G$14:G2888),$H$13-SUM($F$14:F2888)+SUM($G$14:G2888)))</f>
        <v>0</v>
      </c>
      <c r="I2888" s="7"/>
    </row>
    <row r="2889" spans="1:9">
      <c r="A2889" s="89">
        <f t="shared" si="431"/>
        <v>2876</v>
      </c>
      <c r="B2889" s="185" t="str">
        <f t="shared" si="425"/>
        <v/>
      </c>
      <c r="C2889" s="90" t="str">
        <f t="shared" si="426"/>
        <v/>
      </c>
      <c r="D2889" s="89" t="str">
        <f t="shared" si="427"/>
        <v/>
      </c>
      <c r="E2889" s="91" t="str">
        <f t="shared" si="428"/>
        <v/>
      </c>
      <c r="F2889" s="92" t="str">
        <f t="shared" si="429"/>
        <v/>
      </c>
      <c r="G2889" s="212" t="str">
        <f t="shared" si="430"/>
        <v/>
      </c>
      <c r="H2889" s="92">
        <f>IF(OR(ERR=FALSE,AND(F2889="",G2889="")),0,IF($C$12="D",$H$13+SUM($F$14:F2889)-SUM($G$14:G2889),$H$13-SUM($F$14:F2889)+SUM($G$14:G2889)))</f>
        <v>0</v>
      </c>
      <c r="I2889" s="7"/>
    </row>
    <row r="2890" spans="1:9">
      <c r="A2890" s="89">
        <f t="shared" si="431"/>
        <v>2877</v>
      </c>
      <c r="B2890" s="185" t="str">
        <f t="shared" si="425"/>
        <v/>
      </c>
      <c r="C2890" s="90" t="str">
        <f t="shared" si="426"/>
        <v/>
      </c>
      <c r="D2890" s="89" t="str">
        <f t="shared" si="427"/>
        <v/>
      </c>
      <c r="E2890" s="91" t="str">
        <f t="shared" si="428"/>
        <v/>
      </c>
      <c r="F2890" s="92" t="str">
        <f t="shared" si="429"/>
        <v/>
      </c>
      <c r="G2890" s="212" t="str">
        <f t="shared" si="430"/>
        <v/>
      </c>
      <c r="H2890" s="92">
        <f>IF(OR(ERR=FALSE,AND(F2890="",G2890="")),0,IF($C$12="D",$H$13+SUM($F$14:F2890)-SUM($G$14:G2890),$H$13-SUM($F$14:F2890)+SUM($G$14:G2890)))</f>
        <v>0</v>
      </c>
      <c r="I2890" s="7"/>
    </row>
    <row r="2891" spans="1:9">
      <c r="A2891" s="89">
        <f t="shared" si="431"/>
        <v>2878</v>
      </c>
      <c r="B2891" s="185" t="str">
        <f t="shared" si="425"/>
        <v/>
      </c>
      <c r="C2891" s="90" t="str">
        <f t="shared" si="426"/>
        <v/>
      </c>
      <c r="D2891" s="89" t="str">
        <f t="shared" si="427"/>
        <v/>
      </c>
      <c r="E2891" s="91" t="str">
        <f t="shared" si="428"/>
        <v/>
      </c>
      <c r="F2891" s="92" t="str">
        <f t="shared" si="429"/>
        <v/>
      </c>
      <c r="G2891" s="212" t="str">
        <f t="shared" si="430"/>
        <v/>
      </c>
      <c r="H2891" s="92">
        <f>IF(OR(ERR=FALSE,AND(F2891="",G2891="")),0,IF($C$12="D",$H$13+SUM($F$14:F2891)-SUM($G$14:G2891),$H$13-SUM($F$14:F2891)+SUM($G$14:G2891)))</f>
        <v>0</v>
      </c>
      <c r="I2891" s="7"/>
    </row>
    <row r="2892" spans="1:9">
      <c r="A2892" s="89">
        <f t="shared" si="431"/>
        <v>2879</v>
      </c>
      <c r="B2892" s="185" t="str">
        <f t="shared" si="425"/>
        <v/>
      </c>
      <c r="C2892" s="90" t="str">
        <f t="shared" si="426"/>
        <v/>
      </c>
      <c r="D2892" s="89" t="str">
        <f t="shared" si="427"/>
        <v/>
      </c>
      <c r="E2892" s="91" t="str">
        <f t="shared" si="428"/>
        <v/>
      </c>
      <c r="F2892" s="92" t="str">
        <f t="shared" si="429"/>
        <v/>
      </c>
      <c r="G2892" s="212" t="str">
        <f t="shared" si="430"/>
        <v/>
      </c>
      <c r="H2892" s="92">
        <f>IF(OR(ERR=FALSE,AND(F2892="",G2892="")),0,IF($C$12="D",$H$13+SUM($F$14:F2892)-SUM($G$14:G2892),$H$13-SUM($F$14:F2892)+SUM($G$14:G2892)))</f>
        <v>0</v>
      </c>
      <c r="I2892" s="7"/>
    </row>
    <row r="2893" spans="1:9">
      <c r="A2893" s="89">
        <f t="shared" si="431"/>
        <v>2880</v>
      </c>
      <c r="B2893" s="185" t="str">
        <f t="shared" si="425"/>
        <v/>
      </c>
      <c r="C2893" s="90" t="str">
        <f t="shared" si="426"/>
        <v/>
      </c>
      <c r="D2893" s="89" t="str">
        <f t="shared" si="427"/>
        <v/>
      </c>
      <c r="E2893" s="91" t="str">
        <f t="shared" si="428"/>
        <v/>
      </c>
      <c r="F2893" s="92" t="str">
        <f t="shared" si="429"/>
        <v/>
      </c>
      <c r="G2893" s="212" t="str">
        <f t="shared" si="430"/>
        <v/>
      </c>
      <c r="H2893" s="92">
        <f>IF(OR(ERR=FALSE,AND(F2893="",G2893="")),0,IF($C$12="D",$H$13+SUM($F$14:F2893)-SUM($G$14:G2893),$H$13-SUM($F$14:F2893)+SUM($G$14:G2893)))</f>
        <v>0</v>
      </c>
      <c r="I2893" s="7"/>
    </row>
    <row r="2894" spans="1:9">
      <c r="A2894" s="89">
        <f t="shared" si="431"/>
        <v>2881</v>
      </c>
      <c r="B2894" s="185" t="str">
        <f t="shared" si="425"/>
        <v/>
      </c>
      <c r="C2894" s="90" t="str">
        <f t="shared" si="426"/>
        <v/>
      </c>
      <c r="D2894" s="89" t="str">
        <f t="shared" si="427"/>
        <v/>
      </c>
      <c r="E2894" s="91" t="str">
        <f t="shared" si="428"/>
        <v/>
      </c>
      <c r="F2894" s="92" t="str">
        <f t="shared" si="429"/>
        <v/>
      </c>
      <c r="G2894" s="212" t="str">
        <f t="shared" si="430"/>
        <v/>
      </c>
      <c r="H2894" s="92">
        <f>IF(OR(ERR=FALSE,AND(F2894="",G2894="")),0,IF($C$12="D",$H$13+SUM($F$14:F2894)-SUM($G$14:G2894),$H$13-SUM($F$14:F2894)+SUM($G$14:G2894)))</f>
        <v>0</v>
      </c>
      <c r="I2894" s="7"/>
    </row>
    <row r="2895" spans="1:9">
      <c r="A2895" s="89">
        <f t="shared" si="431"/>
        <v>2882</v>
      </c>
      <c r="B2895" s="185" t="str">
        <f t="shared" si="425"/>
        <v/>
      </c>
      <c r="C2895" s="90" t="str">
        <f t="shared" si="426"/>
        <v/>
      </c>
      <c r="D2895" s="89" t="str">
        <f t="shared" si="427"/>
        <v/>
      </c>
      <c r="E2895" s="91" t="str">
        <f t="shared" si="428"/>
        <v/>
      </c>
      <c r="F2895" s="92" t="str">
        <f t="shared" si="429"/>
        <v/>
      </c>
      <c r="G2895" s="212" t="str">
        <f t="shared" si="430"/>
        <v/>
      </c>
      <c r="H2895" s="92">
        <f>IF(OR(ERR=FALSE,AND(F2895="",G2895="")),0,IF($C$12="D",$H$13+SUM($F$14:F2895)-SUM($G$14:G2895),$H$13-SUM($F$14:F2895)+SUM($G$14:G2895)))</f>
        <v>0</v>
      </c>
      <c r="I2895" s="7"/>
    </row>
    <row r="2896" spans="1:9">
      <c r="A2896" s="89">
        <f t="shared" si="431"/>
        <v>2883</v>
      </c>
      <c r="B2896" s="185" t="str">
        <f t="shared" si="425"/>
        <v/>
      </c>
      <c r="C2896" s="90" t="str">
        <f t="shared" si="426"/>
        <v/>
      </c>
      <c r="D2896" s="89" t="str">
        <f t="shared" si="427"/>
        <v/>
      </c>
      <c r="E2896" s="91" t="str">
        <f t="shared" si="428"/>
        <v/>
      </c>
      <c r="F2896" s="92" t="str">
        <f t="shared" si="429"/>
        <v/>
      </c>
      <c r="G2896" s="212" t="str">
        <f t="shared" si="430"/>
        <v/>
      </c>
      <c r="H2896" s="92">
        <f>IF(OR(ERR=FALSE,AND(F2896="",G2896="")),0,IF($C$12="D",$H$13+SUM($F$14:F2896)-SUM($G$14:G2896),$H$13-SUM($F$14:F2896)+SUM($G$14:G2896)))</f>
        <v>0</v>
      </c>
      <c r="I2896" s="7"/>
    </row>
    <row r="2897" spans="1:9">
      <c r="A2897" s="89">
        <f t="shared" si="431"/>
        <v>2884</v>
      </c>
      <c r="B2897" s="185" t="str">
        <f t="shared" si="425"/>
        <v/>
      </c>
      <c r="C2897" s="90" t="str">
        <f t="shared" si="426"/>
        <v/>
      </c>
      <c r="D2897" s="89" t="str">
        <f t="shared" si="427"/>
        <v/>
      </c>
      <c r="E2897" s="91" t="str">
        <f t="shared" si="428"/>
        <v/>
      </c>
      <c r="F2897" s="92" t="str">
        <f t="shared" si="429"/>
        <v/>
      </c>
      <c r="G2897" s="212" t="str">
        <f t="shared" si="430"/>
        <v/>
      </c>
      <c r="H2897" s="92">
        <f>IF(OR(ERR=FALSE,AND(F2897="",G2897="")),0,IF($C$12="D",$H$13+SUM($F$14:F2897)-SUM($G$14:G2897),$H$13-SUM($F$14:F2897)+SUM($G$14:G2897)))</f>
        <v>0</v>
      </c>
      <c r="I2897" s="7"/>
    </row>
    <row r="2898" spans="1:9">
      <c r="A2898" s="89">
        <f t="shared" si="431"/>
        <v>2885</v>
      </c>
      <c r="B2898" s="185" t="str">
        <f t="shared" si="425"/>
        <v/>
      </c>
      <c r="C2898" s="90" t="str">
        <f t="shared" si="426"/>
        <v/>
      </c>
      <c r="D2898" s="89" t="str">
        <f t="shared" si="427"/>
        <v/>
      </c>
      <c r="E2898" s="91" t="str">
        <f t="shared" si="428"/>
        <v/>
      </c>
      <c r="F2898" s="92" t="str">
        <f t="shared" si="429"/>
        <v/>
      </c>
      <c r="G2898" s="212" t="str">
        <f t="shared" si="430"/>
        <v/>
      </c>
      <c r="H2898" s="92">
        <f>IF(OR(ERR=FALSE,AND(F2898="",G2898="")),0,IF($C$12="D",$H$13+SUM($F$14:F2898)-SUM($G$14:G2898),$H$13-SUM($F$14:F2898)+SUM($G$14:G2898)))</f>
        <v>0</v>
      </c>
      <c r="I2898" s="7"/>
    </row>
    <row r="2899" spans="1:9">
      <c r="A2899" s="89">
        <f t="shared" si="431"/>
        <v>2886</v>
      </c>
      <c r="B2899" s="185" t="str">
        <f t="shared" si="425"/>
        <v/>
      </c>
      <c r="C2899" s="90" t="str">
        <f t="shared" si="426"/>
        <v/>
      </c>
      <c r="D2899" s="89" t="str">
        <f t="shared" si="427"/>
        <v/>
      </c>
      <c r="E2899" s="91" t="str">
        <f t="shared" si="428"/>
        <v/>
      </c>
      <c r="F2899" s="92" t="str">
        <f t="shared" si="429"/>
        <v/>
      </c>
      <c r="G2899" s="212" t="str">
        <f t="shared" si="430"/>
        <v/>
      </c>
      <c r="H2899" s="92">
        <f>IF(OR(ERR=FALSE,AND(F2899="",G2899="")),0,IF($C$12="D",$H$13+SUM($F$14:F2899)-SUM($G$14:G2899),$H$13-SUM($F$14:F2899)+SUM($G$14:G2899)))</f>
        <v>0</v>
      </c>
      <c r="I2899" s="7"/>
    </row>
    <row r="2900" spans="1:9">
      <c r="A2900" s="89">
        <f t="shared" si="431"/>
        <v>2887</v>
      </c>
      <c r="B2900" s="185" t="str">
        <f t="shared" si="425"/>
        <v/>
      </c>
      <c r="C2900" s="90" t="str">
        <f t="shared" si="426"/>
        <v/>
      </c>
      <c r="D2900" s="89" t="str">
        <f t="shared" si="427"/>
        <v/>
      </c>
      <c r="E2900" s="91" t="str">
        <f t="shared" si="428"/>
        <v/>
      </c>
      <c r="F2900" s="92" t="str">
        <f t="shared" si="429"/>
        <v/>
      </c>
      <c r="G2900" s="212" t="str">
        <f t="shared" si="430"/>
        <v/>
      </c>
      <c r="H2900" s="92">
        <f>IF(OR(ERR=FALSE,AND(F2900="",G2900="")),0,IF($C$12="D",$H$13+SUM($F$14:F2900)-SUM($G$14:G2900),$H$13-SUM($F$14:F2900)+SUM($G$14:G2900)))</f>
        <v>0</v>
      </c>
      <c r="I2900" s="7"/>
    </row>
    <row r="2901" spans="1:9">
      <c r="A2901" s="89">
        <f t="shared" si="431"/>
        <v>2888</v>
      </c>
      <c r="B2901" s="185" t="str">
        <f t="shared" si="425"/>
        <v/>
      </c>
      <c r="C2901" s="90" t="str">
        <f t="shared" si="426"/>
        <v/>
      </c>
      <c r="D2901" s="89" t="str">
        <f t="shared" si="427"/>
        <v/>
      </c>
      <c r="E2901" s="91" t="str">
        <f t="shared" si="428"/>
        <v/>
      </c>
      <c r="F2901" s="92" t="str">
        <f t="shared" si="429"/>
        <v/>
      </c>
      <c r="G2901" s="212" t="str">
        <f t="shared" si="430"/>
        <v/>
      </c>
      <c r="H2901" s="92">
        <f>IF(OR(ERR=FALSE,AND(F2901="",G2901="")),0,IF($C$12="D",$H$13+SUM($F$14:F2901)-SUM($G$14:G2901),$H$13-SUM($F$14:F2901)+SUM($G$14:G2901)))</f>
        <v>0</v>
      </c>
      <c r="I2901" s="7"/>
    </row>
    <row r="2902" spans="1:9">
      <c r="A2902" s="89">
        <f t="shared" si="431"/>
        <v>2889</v>
      </c>
      <c r="B2902" s="185" t="str">
        <f t="shared" ref="B2902:B2965" si="432">IF(ISERROR(VLOOKUP(A2902&amp;H$9,JU_AKUN,6,FALSE)=TRUE),"",VLOOKUP(A2902&amp;H$9,JU_AKUN,6,FALSE))</f>
        <v/>
      </c>
      <c r="C2902" s="90" t="str">
        <f t="shared" ref="C2902:C2965" si="433">IF(ISERROR(VLOOKUP(A2902&amp;H$9,JU_AKUN,7,FALSE)=TRUE),"",VLOOKUP(A2902&amp;H$9,JU_AKUN,7,FALSE))</f>
        <v/>
      </c>
      <c r="D2902" s="89" t="str">
        <f t="shared" ref="D2902:D2965" si="434">IF(ISERROR(VLOOKUP(A2902&amp;H$9,JU_AKUN,8,FALSE)=TRUE),"",VLOOKUP(A2902&amp;H$9,JU_AKUN,8,FALSE))</f>
        <v/>
      </c>
      <c r="E2902" s="91" t="str">
        <f t="shared" ref="E2902:E2965" si="435">IF(ISERROR(VLOOKUP(A2902&amp;H$9,JU_AKUN,9,FALSE)=TRUE),"",VLOOKUP(A2902&amp;H$9,JU_AKUN,9,FALSE))</f>
        <v/>
      </c>
      <c r="F2902" s="92" t="str">
        <f t="shared" ref="F2902:F2965" si="436">IF(ISERROR(VLOOKUP(A2902&amp;H$9,JU_AKUN,14,FALSE)=TRUE),"",VLOOKUP(A2902&amp;H$9,JU_AKUN,14,FALSE))</f>
        <v/>
      </c>
      <c r="G2902" s="212" t="str">
        <f t="shared" ref="G2902:G2965" si="437">IF(ISERROR(VLOOKUP(A2902&amp;H$9,JU_AKUN,15,FALSE)=TRUE),"",VLOOKUP(A2902&amp;H$9,JU_AKUN,15,FALSE))</f>
        <v/>
      </c>
      <c r="H2902" s="92">
        <f>IF(OR(ERR=FALSE,AND(F2902="",G2902="")),0,IF($C$12="D",$H$13+SUM($F$14:F2902)-SUM($G$14:G2902),$H$13-SUM($F$14:F2902)+SUM($G$14:G2902)))</f>
        <v>0</v>
      </c>
      <c r="I2902" s="7"/>
    </row>
    <row r="2903" spans="1:9">
      <c r="A2903" s="89">
        <f t="shared" si="431"/>
        <v>2890</v>
      </c>
      <c r="B2903" s="185" t="str">
        <f t="shared" si="432"/>
        <v/>
      </c>
      <c r="C2903" s="90" t="str">
        <f t="shared" si="433"/>
        <v/>
      </c>
      <c r="D2903" s="89" t="str">
        <f t="shared" si="434"/>
        <v/>
      </c>
      <c r="E2903" s="91" t="str">
        <f t="shared" si="435"/>
        <v/>
      </c>
      <c r="F2903" s="92" t="str">
        <f t="shared" si="436"/>
        <v/>
      </c>
      <c r="G2903" s="212" t="str">
        <f t="shared" si="437"/>
        <v/>
      </c>
      <c r="H2903" s="92">
        <f>IF(OR(ERR=FALSE,AND(F2903="",G2903="")),0,IF($C$12="D",$H$13+SUM($F$14:F2903)-SUM($G$14:G2903),$H$13-SUM($F$14:F2903)+SUM($G$14:G2903)))</f>
        <v>0</v>
      </c>
      <c r="I2903" s="7"/>
    </row>
    <row r="2904" spans="1:9">
      <c r="A2904" s="89">
        <f t="shared" si="431"/>
        <v>2891</v>
      </c>
      <c r="B2904" s="185" t="str">
        <f t="shared" si="432"/>
        <v/>
      </c>
      <c r="C2904" s="90" t="str">
        <f t="shared" si="433"/>
        <v/>
      </c>
      <c r="D2904" s="89" t="str">
        <f t="shared" si="434"/>
        <v/>
      </c>
      <c r="E2904" s="91" t="str">
        <f t="shared" si="435"/>
        <v/>
      </c>
      <c r="F2904" s="92" t="str">
        <f t="shared" si="436"/>
        <v/>
      </c>
      <c r="G2904" s="212" t="str">
        <f t="shared" si="437"/>
        <v/>
      </c>
      <c r="H2904" s="92">
        <f>IF(OR(ERR=FALSE,AND(F2904="",G2904="")),0,IF($C$12="D",$H$13+SUM($F$14:F2904)-SUM($G$14:G2904),$H$13-SUM($F$14:F2904)+SUM($G$14:G2904)))</f>
        <v>0</v>
      </c>
      <c r="I2904" s="7"/>
    </row>
    <row r="2905" spans="1:9">
      <c r="A2905" s="89">
        <f t="shared" si="431"/>
        <v>2892</v>
      </c>
      <c r="B2905" s="185" t="str">
        <f t="shared" si="432"/>
        <v/>
      </c>
      <c r="C2905" s="90" t="str">
        <f t="shared" si="433"/>
        <v/>
      </c>
      <c r="D2905" s="89" t="str">
        <f t="shared" si="434"/>
        <v/>
      </c>
      <c r="E2905" s="91" t="str">
        <f t="shared" si="435"/>
        <v/>
      </c>
      <c r="F2905" s="92" t="str">
        <f t="shared" si="436"/>
        <v/>
      </c>
      <c r="G2905" s="212" t="str">
        <f t="shared" si="437"/>
        <v/>
      </c>
      <c r="H2905" s="92">
        <f>IF(OR(ERR=FALSE,AND(F2905="",G2905="")),0,IF($C$12="D",$H$13+SUM($F$14:F2905)-SUM($G$14:G2905),$H$13-SUM($F$14:F2905)+SUM($G$14:G2905)))</f>
        <v>0</v>
      </c>
      <c r="I2905" s="7"/>
    </row>
    <row r="2906" spans="1:9">
      <c r="A2906" s="89">
        <f t="shared" si="431"/>
        <v>2893</v>
      </c>
      <c r="B2906" s="185" t="str">
        <f t="shared" si="432"/>
        <v/>
      </c>
      <c r="C2906" s="90" t="str">
        <f t="shared" si="433"/>
        <v/>
      </c>
      <c r="D2906" s="89" t="str">
        <f t="shared" si="434"/>
        <v/>
      </c>
      <c r="E2906" s="91" t="str">
        <f t="shared" si="435"/>
        <v/>
      </c>
      <c r="F2906" s="92" t="str">
        <f t="shared" si="436"/>
        <v/>
      </c>
      <c r="G2906" s="212" t="str">
        <f t="shared" si="437"/>
        <v/>
      </c>
      <c r="H2906" s="92">
        <f>IF(OR(ERR=FALSE,AND(F2906="",G2906="")),0,IF($C$12="D",$H$13+SUM($F$14:F2906)-SUM($G$14:G2906),$H$13-SUM($F$14:F2906)+SUM($G$14:G2906)))</f>
        <v>0</v>
      </c>
      <c r="I2906" s="7"/>
    </row>
    <row r="2907" spans="1:9">
      <c r="A2907" s="89">
        <f t="shared" si="431"/>
        <v>2894</v>
      </c>
      <c r="B2907" s="185" t="str">
        <f t="shared" si="432"/>
        <v/>
      </c>
      <c r="C2907" s="90" t="str">
        <f t="shared" si="433"/>
        <v/>
      </c>
      <c r="D2907" s="89" t="str">
        <f t="shared" si="434"/>
        <v/>
      </c>
      <c r="E2907" s="91" t="str">
        <f t="shared" si="435"/>
        <v/>
      </c>
      <c r="F2907" s="92" t="str">
        <f t="shared" si="436"/>
        <v/>
      </c>
      <c r="G2907" s="212" t="str">
        <f t="shared" si="437"/>
        <v/>
      </c>
      <c r="H2907" s="92">
        <f>IF(OR(ERR=FALSE,AND(F2907="",G2907="")),0,IF($C$12="D",$H$13+SUM($F$14:F2907)-SUM($G$14:G2907),$H$13-SUM($F$14:F2907)+SUM($G$14:G2907)))</f>
        <v>0</v>
      </c>
      <c r="I2907" s="7"/>
    </row>
    <row r="2908" spans="1:9">
      <c r="A2908" s="89">
        <f t="shared" si="431"/>
        <v>2895</v>
      </c>
      <c r="B2908" s="185" t="str">
        <f t="shared" si="432"/>
        <v/>
      </c>
      <c r="C2908" s="90" t="str">
        <f t="shared" si="433"/>
        <v/>
      </c>
      <c r="D2908" s="89" t="str">
        <f t="shared" si="434"/>
        <v/>
      </c>
      <c r="E2908" s="91" t="str">
        <f t="shared" si="435"/>
        <v/>
      </c>
      <c r="F2908" s="92" t="str">
        <f t="shared" si="436"/>
        <v/>
      </c>
      <c r="G2908" s="212" t="str">
        <f t="shared" si="437"/>
        <v/>
      </c>
      <c r="H2908" s="92">
        <f>IF(OR(ERR=FALSE,AND(F2908="",G2908="")),0,IF($C$12="D",$H$13+SUM($F$14:F2908)-SUM($G$14:G2908),$H$13-SUM($F$14:F2908)+SUM($G$14:G2908)))</f>
        <v>0</v>
      </c>
      <c r="I2908" s="7"/>
    </row>
    <row r="2909" spans="1:9">
      <c r="A2909" s="89">
        <f t="shared" si="431"/>
        <v>2896</v>
      </c>
      <c r="B2909" s="185" t="str">
        <f t="shared" si="432"/>
        <v/>
      </c>
      <c r="C2909" s="90" t="str">
        <f t="shared" si="433"/>
        <v/>
      </c>
      <c r="D2909" s="89" t="str">
        <f t="shared" si="434"/>
        <v/>
      </c>
      <c r="E2909" s="91" t="str">
        <f t="shared" si="435"/>
        <v/>
      </c>
      <c r="F2909" s="92" t="str">
        <f t="shared" si="436"/>
        <v/>
      </c>
      <c r="G2909" s="212" t="str">
        <f t="shared" si="437"/>
        <v/>
      </c>
      <c r="H2909" s="92">
        <f>IF(OR(ERR=FALSE,AND(F2909="",G2909="")),0,IF($C$12="D",$H$13+SUM($F$14:F2909)-SUM($G$14:G2909),$H$13-SUM($F$14:F2909)+SUM($G$14:G2909)))</f>
        <v>0</v>
      </c>
      <c r="I2909" s="7"/>
    </row>
    <row r="2910" spans="1:9">
      <c r="A2910" s="89">
        <f t="shared" si="431"/>
        <v>2897</v>
      </c>
      <c r="B2910" s="185" t="str">
        <f t="shared" si="432"/>
        <v/>
      </c>
      <c r="C2910" s="90" t="str">
        <f t="shared" si="433"/>
        <v/>
      </c>
      <c r="D2910" s="89" t="str">
        <f t="shared" si="434"/>
        <v/>
      </c>
      <c r="E2910" s="91" t="str">
        <f t="shared" si="435"/>
        <v/>
      </c>
      <c r="F2910" s="92" t="str">
        <f t="shared" si="436"/>
        <v/>
      </c>
      <c r="G2910" s="212" t="str">
        <f t="shared" si="437"/>
        <v/>
      </c>
      <c r="H2910" s="92">
        <f>IF(OR(ERR=FALSE,AND(F2910="",G2910="")),0,IF($C$12="D",$H$13+SUM($F$14:F2910)-SUM($G$14:G2910),$H$13-SUM($F$14:F2910)+SUM($G$14:G2910)))</f>
        <v>0</v>
      </c>
      <c r="I2910" s="7"/>
    </row>
    <row r="2911" spans="1:9">
      <c r="A2911" s="89">
        <f t="shared" si="431"/>
        <v>2898</v>
      </c>
      <c r="B2911" s="185" t="str">
        <f t="shared" si="432"/>
        <v/>
      </c>
      <c r="C2911" s="90" t="str">
        <f t="shared" si="433"/>
        <v/>
      </c>
      <c r="D2911" s="89" t="str">
        <f t="shared" si="434"/>
        <v/>
      </c>
      <c r="E2911" s="91" t="str">
        <f t="shared" si="435"/>
        <v/>
      </c>
      <c r="F2911" s="92" t="str">
        <f t="shared" si="436"/>
        <v/>
      </c>
      <c r="G2911" s="212" t="str">
        <f t="shared" si="437"/>
        <v/>
      </c>
      <c r="H2911" s="92">
        <f>IF(OR(ERR=FALSE,AND(F2911="",G2911="")),0,IF($C$12="D",$H$13+SUM($F$14:F2911)-SUM($G$14:G2911),$H$13-SUM($F$14:F2911)+SUM($G$14:G2911)))</f>
        <v>0</v>
      </c>
      <c r="I2911" s="7"/>
    </row>
    <row r="2912" spans="1:9">
      <c r="A2912" s="89">
        <f t="shared" si="431"/>
        <v>2899</v>
      </c>
      <c r="B2912" s="185" t="str">
        <f t="shared" si="432"/>
        <v/>
      </c>
      <c r="C2912" s="90" t="str">
        <f t="shared" si="433"/>
        <v/>
      </c>
      <c r="D2912" s="89" t="str">
        <f t="shared" si="434"/>
        <v/>
      </c>
      <c r="E2912" s="91" t="str">
        <f t="shared" si="435"/>
        <v/>
      </c>
      <c r="F2912" s="92" t="str">
        <f t="shared" si="436"/>
        <v/>
      </c>
      <c r="G2912" s="212" t="str">
        <f t="shared" si="437"/>
        <v/>
      </c>
      <c r="H2912" s="92">
        <f>IF(OR(ERR=FALSE,AND(F2912="",G2912="")),0,IF($C$12="D",$H$13+SUM($F$14:F2912)-SUM($G$14:G2912),$H$13-SUM($F$14:F2912)+SUM($G$14:G2912)))</f>
        <v>0</v>
      </c>
      <c r="I2912" s="7"/>
    </row>
    <row r="2913" spans="1:9">
      <c r="A2913" s="89">
        <f t="shared" si="431"/>
        <v>2900</v>
      </c>
      <c r="B2913" s="185" t="str">
        <f t="shared" si="432"/>
        <v/>
      </c>
      <c r="C2913" s="90" t="str">
        <f t="shared" si="433"/>
        <v/>
      </c>
      <c r="D2913" s="89" t="str">
        <f t="shared" si="434"/>
        <v/>
      </c>
      <c r="E2913" s="91" t="str">
        <f t="shared" si="435"/>
        <v/>
      </c>
      <c r="F2913" s="92" t="str">
        <f t="shared" si="436"/>
        <v/>
      </c>
      <c r="G2913" s="212" t="str">
        <f t="shared" si="437"/>
        <v/>
      </c>
      <c r="H2913" s="92">
        <f>IF(OR(ERR=FALSE,AND(F2913="",G2913="")),0,IF($C$12="D",$H$13+SUM($F$14:F2913)-SUM($G$14:G2913),$H$13-SUM($F$14:F2913)+SUM($G$14:G2913)))</f>
        <v>0</v>
      </c>
      <c r="I2913" s="7"/>
    </row>
    <row r="2914" spans="1:9">
      <c r="A2914" s="89">
        <f t="shared" si="431"/>
        <v>2901</v>
      </c>
      <c r="B2914" s="185" t="str">
        <f t="shared" si="432"/>
        <v/>
      </c>
      <c r="C2914" s="90" t="str">
        <f t="shared" si="433"/>
        <v/>
      </c>
      <c r="D2914" s="89" t="str">
        <f t="shared" si="434"/>
        <v/>
      </c>
      <c r="E2914" s="91" t="str">
        <f t="shared" si="435"/>
        <v/>
      </c>
      <c r="F2914" s="92" t="str">
        <f t="shared" si="436"/>
        <v/>
      </c>
      <c r="G2914" s="212" t="str">
        <f t="shared" si="437"/>
        <v/>
      </c>
      <c r="H2914" s="92">
        <f>IF(OR(ERR=FALSE,AND(F2914="",G2914="")),0,IF($C$12="D",$H$13+SUM($F$14:F2914)-SUM($G$14:G2914),$H$13-SUM($F$14:F2914)+SUM($G$14:G2914)))</f>
        <v>0</v>
      </c>
      <c r="I2914" s="7"/>
    </row>
    <row r="2915" spans="1:9">
      <c r="A2915" s="89">
        <f t="shared" si="431"/>
        <v>2902</v>
      </c>
      <c r="B2915" s="185" t="str">
        <f t="shared" si="432"/>
        <v/>
      </c>
      <c r="C2915" s="90" t="str">
        <f t="shared" si="433"/>
        <v/>
      </c>
      <c r="D2915" s="89" t="str">
        <f t="shared" si="434"/>
        <v/>
      </c>
      <c r="E2915" s="91" t="str">
        <f t="shared" si="435"/>
        <v/>
      </c>
      <c r="F2915" s="92" t="str">
        <f t="shared" si="436"/>
        <v/>
      </c>
      <c r="G2915" s="212" t="str">
        <f t="shared" si="437"/>
        <v/>
      </c>
      <c r="H2915" s="92">
        <f>IF(OR(ERR=FALSE,AND(F2915="",G2915="")),0,IF($C$12="D",$H$13+SUM($F$14:F2915)-SUM($G$14:G2915),$H$13-SUM($F$14:F2915)+SUM($G$14:G2915)))</f>
        <v>0</v>
      </c>
      <c r="I2915" s="7"/>
    </row>
    <row r="2916" spans="1:9">
      <c r="A2916" s="89">
        <f t="shared" si="431"/>
        <v>2903</v>
      </c>
      <c r="B2916" s="185" t="str">
        <f t="shared" si="432"/>
        <v/>
      </c>
      <c r="C2916" s="90" t="str">
        <f t="shared" si="433"/>
        <v/>
      </c>
      <c r="D2916" s="89" t="str">
        <f t="shared" si="434"/>
        <v/>
      </c>
      <c r="E2916" s="91" t="str">
        <f t="shared" si="435"/>
        <v/>
      </c>
      <c r="F2916" s="92" t="str">
        <f t="shared" si="436"/>
        <v/>
      </c>
      <c r="G2916" s="212" t="str">
        <f t="shared" si="437"/>
        <v/>
      </c>
      <c r="H2916" s="92">
        <f>IF(OR(ERR=FALSE,AND(F2916="",G2916="")),0,IF($C$12="D",$H$13+SUM($F$14:F2916)-SUM($G$14:G2916),$H$13-SUM($F$14:F2916)+SUM($G$14:G2916)))</f>
        <v>0</v>
      </c>
      <c r="I2916" s="7"/>
    </row>
    <row r="2917" spans="1:9">
      <c r="A2917" s="89">
        <f t="shared" si="431"/>
        <v>2904</v>
      </c>
      <c r="B2917" s="185" t="str">
        <f t="shared" si="432"/>
        <v/>
      </c>
      <c r="C2917" s="90" t="str">
        <f t="shared" si="433"/>
        <v/>
      </c>
      <c r="D2917" s="89" t="str">
        <f t="shared" si="434"/>
        <v/>
      </c>
      <c r="E2917" s="91" t="str">
        <f t="shared" si="435"/>
        <v/>
      </c>
      <c r="F2917" s="92" t="str">
        <f t="shared" si="436"/>
        <v/>
      </c>
      <c r="G2917" s="212" t="str">
        <f t="shared" si="437"/>
        <v/>
      </c>
      <c r="H2917" s="92">
        <f>IF(OR(ERR=FALSE,AND(F2917="",G2917="")),0,IF($C$12="D",$H$13+SUM($F$14:F2917)-SUM($G$14:G2917),$H$13-SUM($F$14:F2917)+SUM($G$14:G2917)))</f>
        <v>0</v>
      </c>
      <c r="I2917" s="7"/>
    </row>
    <row r="2918" spans="1:9">
      <c r="A2918" s="89">
        <f t="shared" si="431"/>
        <v>2905</v>
      </c>
      <c r="B2918" s="185" t="str">
        <f t="shared" si="432"/>
        <v/>
      </c>
      <c r="C2918" s="90" t="str">
        <f t="shared" si="433"/>
        <v/>
      </c>
      <c r="D2918" s="89" t="str">
        <f t="shared" si="434"/>
        <v/>
      </c>
      <c r="E2918" s="91" t="str">
        <f t="shared" si="435"/>
        <v/>
      </c>
      <c r="F2918" s="92" t="str">
        <f t="shared" si="436"/>
        <v/>
      </c>
      <c r="G2918" s="212" t="str">
        <f t="shared" si="437"/>
        <v/>
      </c>
      <c r="H2918" s="92">
        <f>IF(OR(ERR=FALSE,AND(F2918="",G2918="")),0,IF($C$12="D",$H$13+SUM($F$14:F2918)-SUM($G$14:G2918),$H$13-SUM($F$14:F2918)+SUM($G$14:G2918)))</f>
        <v>0</v>
      </c>
      <c r="I2918" s="7"/>
    </row>
    <row r="2919" spans="1:9">
      <c r="A2919" s="89">
        <f t="shared" si="431"/>
        <v>2906</v>
      </c>
      <c r="B2919" s="185" t="str">
        <f t="shared" si="432"/>
        <v/>
      </c>
      <c r="C2919" s="90" t="str">
        <f t="shared" si="433"/>
        <v/>
      </c>
      <c r="D2919" s="89" t="str">
        <f t="shared" si="434"/>
        <v/>
      </c>
      <c r="E2919" s="91" t="str">
        <f t="shared" si="435"/>
        <v/>
      </c>
      <c r="F2919" s="92" t="str">
        <f t="shared" si="436"/>
        <v/>
      </c>
      <c r="G2919" s="212" t="str">
        <f t="shared" si="437"/>
        <v/>
      </c>
      <c r="H2919" s="92">
        <f>IF(OR(ERR=FALSE,AND(F2919="",G2919="")),0,IF($C$12="D",$H$13+SUM($F$14:F2919)-SUM($G$14:G2919),$H$13-SUM($F$14:F2919)+SUM($G$14:G2919)))</f>
        <v>0</v>
      </c>
      <c r="I2919" s="7"/>
    </row>
    <row r="2920" spans="1:9">
      <c r="A2920" s="89">
        <f t="shared" si="431"/>
        <v>2907</v>
      </c>
      <c r="B2920" s="185" t="str">
        <f t="shared" si="432"/>
        <v/>
      </c>
      <c r="C2920" s="90" t="str">
        <f t="shared" si="433"/>
        <v/>
      </c>
      <c r="D2920" s="89" t="str">
        <f t="shared" si="434"/>
        <v/>
      </c>
      <c r="E2920" s="91" t="str">
        <f t="shared" si="435"/>
        <v/>
      </c>
      <c r="F2920" s="92" t="str">
        <f t="shared" si="436"/>
        <v/>
      </c>
      <c r="G2920" s="212" t="str">
        <f t="shared" si="437"/>
        <v/>
      </c>
      <c r="H2920" s="92">
        <f>IF(OR(ERR=FALSE,AND(F2920="",G2920="")),0,IF($C$12="D",$H$13+SUM($F$14:F2920)-SUM($G$14:G2920),$H$13-SUM($F$14:F2920)+SUM($G$14:G2920)))</f>
        <v>0</v>
      </c>
      <c r="I2920" s="7"/>
    </row>
    <row r="2921" spans="1:9">
      <c r="A2921" s="89">
        <f t="shared" si="431"/>
        <v>2908</v>
      </c>
      <c r="B2921" s="185" t="str">
        <f t="shared" si="432"/>
        <v/>
      </c>
      <c r="C2921" s="90" t="str">
        <f t="shared" si="433"/>
        <v/>
      </c>
      <c r="D2921" s="89" t="str">
        <f t="shared" si="434"/>
        <v/>
      </c>
      <c r="E2921" s="91" t="str">
        <f t="shared" si="435"/>
        <v/>
      </c>
      <c r="F2921" s="92" t="str">
        <f t="shared" si="436"/>
        <v/>
      </c>
      <c r="G2921" s="212" t="str">
        <f t="shared" si="437"/>
        <v/>
      </c>
      <c r="H2921" s="92">
        <f>IF(OR(ERR=FALSE,AND(F2921="",G2921="")),0,IF($C$12="D",$H$13+SUM($F$14:F2921)-SUM($G$14:G2921),$H$13-SUM($F$14:F2921)+SUM($G$14:G2921)))</f>
        <v>0</v>
      </c>
      <c r="I2921" s="7"/>
    </row>
    <row r="2922" spans="1:9">
      <c r="A2922" s="89">
        <f t="shared" si="431"/>
        <v>2909</v>
      </c>
      <c r="B2922" s="185" t="str">
        <f t="shared" si="432"/>
        <v/>
      </c>
      <c r="C2922" s="90" t="str">
        <f t="shared" si="433"/>
        <v/>
      </c>
      <c r="D2922" s="89" t="str">
        <f t="shared" si="434"/>
        <v/>
      </c>
      <c r="E2922" s="91" t="str">
        <f t="shared" si="435"/>
        <v/>
      </c>
      <c r="F2922" s="92" t="str">
        <f t="shared" si="436"/>
        <v/>
      </c>
      <c r="G2922" s="212" t="str">
        <f t="shared" si="437"/>
        <v/>
      </c>
      <c r="H2922" s="92">
        <f>IF(OR(ERR=FALSE,AND(F2922="",G2922="")),0,IF($C$12="D",$H$13+SUM($F$14:F2922)-SUM($G$14:G2922),$H$13-SUM($F$14:F2922)+SUM($G$14:G2922)))</f>
        <v>0</v>
      </c>
      <c r="I2922" s="7"/>
    </row>
    <row r="2923" spans="1:9">
      <c r="A2923" s="89">
        <f t="shared" si="431"/>
        <v>2910</v>
      </c>
      <c r="B2923" s="185" t="str">
        <f t="shared" si="432"/>
        <v/>
      </c>
      <c r="C2923" s="90" t="str">
        <f t="shared" si="433"/>
        <v/>
      </c>
      <c r="D2923" s="89" t="str">
        <f t="shared" si="434"/>
        <v/>
      </c>
      <c r="E2923" s="91" t="str">
        <f t="shared" si="435"/>
        <v/>
      </c>
      <c r="F2923" s="92" t="str">
        <f t="shared" si="436"/>
        <v/>
      </c>
      <c r="G2923" s="212" t="str">
        <f t="shared" si="437"/>
        <v/>
      </c>
      <c r="H2923" s="92">
        <f>IF(OR(ERR=FALSE,AND(F2923="",G2923="")),0,IF($C$12="D",$H$13+SUM($F$14:F2923)-SUM($G$14:G2923),$H$13-SUM($F$14:F2923)+SUM($G$14:G2923)))</f>
        <v>0</v>
      </c>
      <c r="I2923" s="7"/>
    </row>
    <row r="2924" spans="1:9">
      <c r="A2924" s="89">
        <f t="shared" si="431"/>
        <v>2911</v>
      </c>
      <c r="B2924" s="185" t="str">
        <f t="shared" si="432"/>
        <v/>
      </c>
      <c r="C2924" s="90" t="str">
        <f t="shared" si="433"/>
        <v/>
      </c>
      <c r="D2924" s="89" t="str">
        <f t="shared" si="434"/>
        <v/>
      </c>
      <c r="E2924" s="91" t="str">
        <f t="shared" si="435"/>
        <v/>
      </c>
      <c r="F2924" s="92" t="str">
        <f t="shared" si="436"/>
        <v/>
      </c>
      <c r="G2924" s="212" t="str">
        <f t="shared" si="437"/>
        <v/>
      </c>
      <c r="H2924" s="92">
        <f>IF(OR(ERR=FALSE,AND(F2924="",G2924="")),0,IF($C$12="D",$H$13+SUM($F$14:F2924)-SUM($G$14:G2924),$H$13-SUM($F$14:F2924)+SUM($G$14:G2924)))</f>
        <v>0</v>
      </c>
      <c r="I2924" s="7"/>
    </row>
    <row r="2925" spans="1:9">
      <c r="A2925" s="89">
        <f t="shared" si="431"/>
        <v>2912</v>
      </c>
      <c r="B2925" s="185" t="str">
        <f t="shared" si="432"/>
        <v/>
      </c>
      <c r="C2925" s="90" t="str">
        <f t="shared" si="433"/>
        <v/>
      </c>
      <c r="D2925" s="89" t="str">
        <f t="shared" si="434"/>
        <v/>
      </c>
      <c r="E2925" s="91" t="str">
        <f t="shared" si="435"/>
        <v/>
      </c>
      <c r="F2925" s="92" t="str">
        <f t="shared" si="436"/>
        <v/>
      </c>
      <c r="G2925" s="212" t="str">
        <f t="shared" si="437"/>
        <v/>
      </c>
      <c r="H2925" s="92">
        <f>IF(OR(ERR=FALSE,AND(F2925="",G2925="")),0,IF($C$12="D",$H$13+SUM($F$14:F2925)-SUM($G$14:G2925),$H$13-SUM($F$14:F2925)+SUM($G$14:G2925)))</f>
        <v>0</v>
      </c>
      <c r="I2925" s="7"/>
    </row>
    <row r="2926" spans="1:9">
      <c r="A2926" s="89">
        <f t="shared" si="431"/>
        <v>2913</v>
      </c>
      <c r="B2926" s="185" t="str">
        <f t="shared" si="432"/>
        <v/>
      </c>
      <c r="C2926" s="90" t="str">
        <f t="shared" si="433"/>
        <v/>
      </c>
      <c r="D2926" s="89" t="str">
        <f t="shared" si="434"/>
        <v/>
      </c>
      <c r="E2926" s="91" t="str">
        <f t="shared" si="435"/>
        <v/>
      </c>
      <c r="F2926" s="92" t="str">
        <f t="shared" si="436"/>
        <v/>
      </c>
      <c r="G2926" s="212" t="str">
        <f t="shared" si="437"/>
        <v/>
      </c>
      <c r="H2926" s="92">
        <f>IF(OR(ERR=FALSE,AND(F2926="",G2926="")),0,IF($C$12="D",$H$13+SUM($F$14:F2926)-SUM($G$14:G2926),$H$13-SUM($F$14:F2926)+SUM($G$14:G2926)))</f>
        <v>0</v>
      </c>
      <c r="I2926" s="7"/>
    </row>
    <row r="2927" spans="1:9">
      <c r="A2927" s="89">
        <f t="shared" si="431"/>
        <v>2914</v>
      </c>
      <c r="B2927" s="185" t="str">
        <f t="shared" si="432"/>
        <v/>
      </c>
      <c r="C2927" s="90" t="str">
        <f t="shared" si="433"/>
        <v/>
      </c>
      <c r="D2927" s="89" t="str">
        <f t="shared" si="434"/>
        <v/>
      </c>
      <c r="E2927" s="91" t="str">
        <f t="shared" si="435"/>
        <v/>
      </c>
      <c r="F2927" s="92" t="str">
        <f t="shared" si="436"/>
        <v/>
      </c>
      <c r="G2927" s="212" t="str">
        <f t="shared" si="437"/>
        <v/>
      </c>
      <c r="H2927" s="92">
        <f>IF(OR(ERR=FALSE,AND(F2927="",G2927="")),0,IF($C$12="D",$H$13+SUM($F$14:F2927)-SUM($G$14:G2927),$H$13-SUM($F$14:F2927)+SUM($G$14:G2927)))</f>
        <v>0</v>
      </c>
      <c r="I2927" s="7"/>
    </row>
    <row r="2928" spans="1:9">
      <c r="A2928" s="89">
        <f t="shared" si="431"/>
        <v>2915</v>
      </c>
      <c r="B2928" s="185" t="str">
        <f t="shared" si="432"/>
        <v/>
      </c>
      <c r="C2928" s="90" t="str">
        <f t="shared" si="433"/>
        <v/>
      </c>
      <c r="D2928" s="89" t="str">
        <f t="shared" si="434"/>
        <v/>
      </c>
      <c r="E2928" s="91" t="str">
        <f t="shared" si="435"/>
        <v/>
      </c>
      <c r="F2928" s="92" t="str">
        <f t="shared" si="436"/>
        <v/>
      </c>
      <c r="G2928" s="212" t="str">
        <f t="shared" si="437"/>
        <v/>
      </c>
      <c r="H2928" s="92">
        <f>IF(OR(ERR=FALSE,AND(F2928="",G2928="")),0,IF($C$12="D",$H$13+SUM($F$14:F2928)-SUM($G$14:G2928),$H$13-SUM($F$14:F2928)+SUM($G$14:G2928)))</f>
        <v>0</v>
      </c>
      <c r="I2928" s="7"/>
    </row>
    <row r="2929" spans="1:9">
      <c r="A2929" s="89">
        <f t="shared" si="431"/>
        <v>2916</v>
      </c>
      <c r="B2929" s="185" t="str">
        <f t="shared" si="432"/>
        <v/>
      </c>
      <c r="C2929" s="90" t="str">
        <f t="shared" si="433"/>
        <v/>
      </c>
      <c r="D2929" s="89" t="str">
        <f t="shared" si="434"/>
        <v/>
      </c>
      <c r="E2929" s="91" t="str">
        <f t="shared" si="435"/>
        <v/>
      </c>
      <c r="F2929" s="92" t="str">
        <f t="shared" si="436"/>
        <v/>
      </c>
      <c r="G2929" s="212" t="str">
        <f t="shared" si="437"/>
        <v/>
      </c>
      <c r="H2929" s="92">
        <f>IF(OR(ERR=FALSE,AND(F2929="",G2929="")),0,IF($C$12="D",$H$13+SUM($F$14:F2929)-SUM($G$14:G2929),$H$13-SUM($F$14:F2929)+SUM($G$14:G2929)))</f>
        <v>0</v>
      </c>
      <c r="I2929" s="7"/>
    </row>
    <row r="2930" spans="1:9">
      <c r="A2930" s="89">
        <f t="shared" si="431"/>
        <v>2917</v>
      </c>
      <c r="B2930" s="185" t="str">
        <f t="shared" si="432"/>
        <v/>
      </c>
      <c r="C2930" s="90" t="str">
        <f t="shared" si="433"/>
        <v/>
      </c>
      <c r="D2930" s="89" t="str">
        <f t="shared" si="434"/>
        <v/>
      </c>
      <c r="E2930" s="91" t="str">
        <f t="shared" si="435"/>
        <v/>
      </c>
      <c r="F2930" s="92" t="str">
        <f t="shared" si="436"/>
        <v/>
      </c>
      <c r="G2930" s="212" t="str">
        <f t="shared" si="437"/>
        <v/>
      </c>
      <c r="H2930" s="92">
        <f>IF(OR(ERR=FALSE,AND(F2930="",G2930="")),0,IF($C$12="D",$H$13+SUM($F$14:F2930)-SUM($G$14:G2930),$H$13-SUM($F$14:F2930)+SUM($G$14:G2930)))</f>
        <v>0</v>
      </c>
      <c r="I2930" s="7"/>
    </row>
    <row r="2931" spans="1:9">
      <c r="A2931" s="89">
        <f t="shared" si="431"/>
        <v>2918</v>
      </c>
      <c r="B2931" s="185" t="str">
        <f t="shared" si="432"/>
        <v/>
      </c>
      <c r="C2931" s="90" t="str">
        <f t="shared" si="433"/>
        <v/>
      </c>
      <c r="D2931" s="89" t="str">
        <f t="shared" si="434"/>
        <v/>
      </c>
      <c r="E2931" s="91" t="str">
        <f t="shared" si="435"/>
        <v/>
      </c>
      <c r="F2931" s="92" t="str">
        <f t="shared" si="436"/>
        <v/>
      </c>
      <c r="G2931" s="212" t="str">
        <f t="shared" si="437"/>
        <v/>
      </c>
      <c r="H2931" s="92">
        <f>IF(OR(ERR=FALSE,AND(F2931="",G2931="")),0,IF($C$12="D",$H$13+SUM($F$14:F2931)-SUM($G$14:G2931),$H$13-SUM($F$14:F2931)+SUM($G$14:G2931)))</f>
        <v>0</v>
      </c>
      <c r="I2931" s="7"/>
    </row>
    <row r="2932" spans="1:9">
      <c r="A2932" s="89">
        <f t="shared" si="431"/>
        <v>2919</v>
      </c>
      <c r="B2932" s="185" t="str">
        <f t="shared" si="432"/>
        <v/>
      </c>
      <c r="C2932" s="90" t="str">
        <f t="shared" si="433"/>
        <v/>
      </c>
      <c r="D2932" s="89" t="str">
        <f t="shared" si="434"/>
        <v/>
      </c>
      <c r="E2932" s="91" t="str">
        <f t="shared" si="435"/>
        <v/>
      </c>
      <c r="F2932" s="92" t="str">
        <f t="shared" si="436"/>
        <v/>
      </c>
      <c r="G2932" s="212" t="str">
        <f t="shared" si="437"/>
        <v/>
      </c>
      <c r="H2932" s="92">
        <f>IF(OR(ERR=FALSE,AND(F2932="",G2932="")),0,IF($C$12="D",$H$13+SUM($F$14:F2932)-SUM($G$14:G2932),$H$13-SUM($F$14:F2932)+SUM($G$14:G2932)))</f>
        <v>0</v>
      </c>
      <c r="I2932" s="7"/>
    </row>
    <row r="2933" spans="1:9">
      <c r="A2933" s="89">
        <f t="shared" si="431"/>
        <v>2920</v>
      </c>
      <c r="B2933" s="185" t="str">
        <f t="shared" si="432"/>
        <v/>
      </c>
      <c r="C2933" s="90" t="str">
        <f t="shared" si="433"/>
        <v/>
      </c>
      <c r="D2933" s="89" t="str">
        <f t="shared" si="434"/>
        <v/>
      </c>
      <c r="E2933" s="91" t="str">
        <f t="shared" si="435"/>
        <v/>
      </c>
      <c r="F2933" s="92" t="str">
        <f t="shared" si="436"/>
        <v/>
      </c>
      <c r="G2933" s="212" t="str">
        <f t="shared" si="437"/>
        <v/>
      </c>
      <c r="H2933" s="92">
        <f>IF(OR(ERR=FALSE,AND(F2933="",G2933="")),0,IF($C$12="D",$H$13+SUM($F$14:F2933)-SUM($G$14:G2933),$H$13-SUM($F$14:F2933)+SUM($G$14:G2933)))</f>
        <v>0</v>
      </c>
      <c r="I2933" s="7"/>
    </row>
    <row r="2934" spans="1:9">
      <c r="A2934" s="89">
        <f t="shared" si="431"/>
        <v>2921</v>
      </c>
      <c r="B2934" s="185" t="str">
        <f t="shared" si="432"/>
        <v/>
      </c>
      <c r="C2934" s="90" t="str">
        <f t="shared" si="433"/>
        <v/>
      </c>
      <c r="D2934" s="89" t="str">
        <f t="shared" si="434"/>
        <v/>
      </c>
      <c r="E2934" s="91" t="str">
        <f t="shared" si="435"/>
        <v/>
      </c>
      <c r="F2934" s="92" t="str">
        <f t="shared" si="436"/>
        <v/>
      </c>
      <c r="G2934" s="212" t="str">
        <f t="shared" si="437"/>
        <v/>
      </c>
      <c r="H2934" s="92">
        <f>IF(OR(ERR=FALSE,AND(F2934="",G2934="")),0,IF($C$12="D",$H$13+SUM($F$14:F2934)-SUM($G$14:G2934),$H$13-SUM($F$14:F2934)+SUM($G$14:G2934)))</f>
        <v>0</v>
      </c>
      <c r="I2934" s="7"/>
    </row>
    <row r="2935" spans="1:9">
      <c r="A2935" s="89">
        <f t="shared" si="431"/>
        <v>2922</v>
      </c>
      <c r="B2935" s="185" t="str">
        <f t="shared" si="432"/>
        <v/>
      </c>
      <c r="C2935" s="90" t="str">
        <f t="shared" si="433"/>
        <v/>
      </c>
      <c r="D2935" s="89" t="str">
        <f t="shared" si="434"/>
        <v/>
      </c>
      <c r="E2935" s="91" t="str">
        <f t="shared" si="435"/>
        <v/>
      </c>
      <c r="F2935" s="92" t="str">
        <f t="shared" si="436"/>
        <v/>
      </c>
      <c r="G2935" s="212" t="str">
        <f t="shared" si="437"/>
        <v/>
      </c>
      <c r="H2935" s="92">
        <f>IF(OR(ERR=FALSE,AND(F2935="",G2935="")),0,IF($C$12="D",$H$13+SUM($F$14:F2935)-SUM($G$14:G2935),$H$13-SUM($F$14:F2935)+SUM($G$14:G2935)))</f>
        <v>0</v>
      </c>
      <c r="I2935" s="7"/>
    </row>
    <row r="2936" spans="1:9">
      <c r="A2936" s="89">
        <f t="shared" si="431"/>
        <v>2923</v>
      </c>
      <c r="B2936" s="185" t="str">
        <f t="shared" si="432"/>
        <v/>
      </c>
      <c r="C2936" s="90" t="str">
        <f t="shared" si="433"/>
        <v/>
      </c>
      <c r="D2936" s="89" t="str">
        <f t="shared" si="434"/>
        <v/>
      </c>
      <c r="E2936" s="91" t="str">
        <f t="shared" si="435"/>
        <v/>
      </c>
      <c r="F2936" s="92" t="str">
        <f t="shared" si="436"/>
        <v/>
      </c>
      <c r="G2936" s="212" t="str">
        <f t="shared" si="437"/>
        <v/>
      </c>
      <c r="H2936" s="92">
        <f>IF(OR(ERR=FALSE,AND(F2936="",G2936="")),0,IF($C$12="D",$H$13+SUM($F$14:F2936)-SUM($G$14:G2936),$H$13-SUM($F$14:F2936)+SUM($G$14:G2936)))</f>
        <v>0</v>
      </c>
      <c r="I2936" s="7"/>
    </row>
    <row r="2937" spans="1:9">
      <c r="A2937" s="89">
        <f t="shared" si="431"/>
        <v>2924</v>
      </c>
      <c r="B2937" s="185" t="str">
        <f t="shared" si="432"/>
        <v/>
      </c>
      <c r="C2937" s="90" t="str">
        <f t="shared" si="433"/>
        <v/>
      </c>
      <c r="D2937" s="89" t="str">
        <f t="shared" si="434"/>
        <v/>
      </c>
      <c r="E2937" s="91" t="str">
        <f t="shared" si="435"/>
        <v/>
      </c>
      <c r="F2937" s="92" t="str">
        <f t="shared" si="436"/>
        <v/>
      </c>
      <c r="G2937" s="212" t="str">
        <f t="shared" si="437"/>
        <v/>
      </c>
      <c r="H2937" s="92">
        <f>IF(OR(ERR=FALSE,AND(F2937="",G2937="")),0,IF($C$12="D",$H$13+SUM($F$14:F2937)-SUM($G$14:G2937),$H$13-SUM($F$14:F2937)+SUM($G$14:G2937)))</f>
        <v>0</v>
      </c>
      <c r="I2937" s="7"/>
    </row>
    <row r="2938" spans="1:9">
      <c r="A2938" s="89">
        <f t="shared" si="431"/>
        <v>2925</v>
      </c>
      <c r="B2938" s="185" t="str">
        <f t="shared" si="432"/>
        <v/>
      </c>
      <c r="C2938" s="90" t="str">
        <f t="shared" si="433"/>
        <v/>
      </c>
      <c r="D2938" s="89" t="str">
        <f t="shared" si="434"/>
        <v/>
      </c>
      <c r="E2938" s="91" t="str">
        <f t="shared" si="435"/>
        <v/>
      </c>
      <c r="F2938" s="92" t="str">
        <f t="shared" si="436"/>
        <v/>
      </c>
      <c r="G2938" s="212" t="str">
        <f t="shared" si="437"/>
        <v/>
      </c>
      <c r="H2938" s="92">
        <f>IF(OR(ERR=FALSE,AND(F2938="",G2938="")),0,IF($C$12="D",$H$13+SUM($F$14:F2938)-SUM($G$14:G2938),$H$13-SUM($F$14:F2938)+SUM($G$14:G2938)))</f>
        <v>0</v>
      </c>
      <c r="I2938" s="7"/>
    </row>
    <row r="2939" spans="1:9">
      <c r="A2939" s="89">
        <f t="shared" si="431"/>
        <v>2926</v>
      </c>
      <c r="B2939" s="185" t="str">
        <f t="shared" si="432"/>
        <v/>
      </c>
      <c r="C2939" s="90" t="str">
        <f t="shared" si="433"/>
        <v/>
      </c>
      <c r="D2939" s="89" t="str">
        <f t="shared" si="434"/>
        <v/>
      </c>
      <c r="E2939" s="91" t="str">
        <f t="shared" si="435"/>
        <v/>
      </c>
      <c r="F2939" s="92" t="str">
        <f t="shared" si="436"/>
        <v/>
      </c>
      <c r="G2939" s="212" t="str">
        <f t="shared" si="437"/>
        <v/>
      </c>
      <c r="H2939" s="92">
        <f>IF(OR(ERR=FALSE,AND(F2939="",G2939="")),0,IF($C$12="D",$H$13+SUM($F$14:F2939)-SUM($G$14:G2939),$H$13-SUM($F$14:F2939)+SUM($G$14:G2939)))</f>
        <v>0</v>
      </c>
      <c r="I2939" s="7"/>
    </row>
    <row r="2940" spans="1:9">
      <c r="A2940" s="89">
        <f t="shared" si="431"/>
        <v>2927</v>
      </c>
      <c r="B2940" s="185" t="str">
        <f t="shared" si="432"/>
        <v/>
      </c>
      <c r="C2940" s="90" t="str">
        <f t="shared" si="433"/>
        <v/>
      </c>
      <c r="D2940" s="89" t="str">
        <f t="shared" si="434"/>
        <v/>
      </c>
      <c r="E2940" s="91" t="str">
        <f t="shared" si="435"/>
        <v/>
      </c>
      <c r="F2940" s="92" t="str">
        <f t="shared" si="436"/>
        <v/>
      </c>
      <c r="G2940" s="212" t="str">
        <f t="shared" si="437"/>
        <v/>
      </c>
      <c r="H2940" s="92">
        <f>IF(OR(ERR=FALSE,AND(F2940="",G2940="")),0,IF($C$12="D",$H$13+SUM($F$14:F2940)-SUM($G$14:G2940),$H$13-SUM($F$14:F2940)+SUM($G$14:G2940)))</f>
        <v>0</v>
      </c>
      <c r="I2940" s="7"/>
    </row>
    <row r="2941" spans="1:9">
      <c r="A2941" s="89">
        <f t="shared" ref="A2941:A3004" si="438">A2940+1</f>
        <v>2928</v>
      </c>
      <c r="B2941" s="185" t="str">
        <f t="shared" si="432"/>
        <v/>
      </c>
      <c r="C2941" s="90" t="str">
        <f t="shared" si="433"/>
        <v/>
      </c>
      <c r="D2941" s="89" t="str">
        <f t="shared" si="434"/>
        <v/>
      </c>
      <c r="E2941" s="91" t="str">
        <f t="shared" si="435"/>
        <v/>
      </c>
      <c r="F2941" s="92" t="str">
        <f t="shared" si="436"/>
        <v/>
      </c>
      <c r="G2941" s="212" t="str">
        <f t="shared" si="437"/>
        <v/>
      </c>
      <c r="H2941" s="92">
        <f>IF(OR(ERR=FALSE,AND(F2941="",G2941="")),0,IF($C$12="D",$H$13+SUM($F$14:F2941)-SUM($G$14:G2941),$H$13-SUM($F$14:F2941)+SUM($G$14:G2941)))</f>
        <v>0</v>
      </c>
      <c r="I2941" s="7"/>
    </row>
    <row r="2942" spans="1:9">
      <c r="A2942" s="89">
        <f t="shared" si="438"/>
        <v>2929</v>
      </c>
      <c r="B2942" s="185" t="str">
        <f t="shared" si="432"/>
        <v/>
      </c>
      <c r="C2942" s="90" t="str">
        <f t="shared" si="433"/>
        <v/>
      </c>
      <c r="D2942" s="89" t="str">
        <f t="shared" si="434"/>
        <v/>
      </c>
      <c r="E2942" s="91" t="str">
        <f t="shared" si="435"/>
        <v/>
      </c>
      <c r="F2942" s="92" t="str">
        <f t="shared" si="436"/>
        <v/>
      </c>
      <c r="G2942" s="212" t="str">
        <f t="shared" si="437"/>
        <v/>
      </c>
      <c r="H2942" s="92">
        <f>IF(OR(ERR=FALSE,AND(F2942="",G2942="")),0,IF($C$12="D",$H$13+SUM($F$14:F2942)-SUM($G$14:G2942),$H$13-SUM($F$14:F2942)+SUM($G$14:G2942)))</f>
        <v>0</v>
      </c>
      <c r="I2942" s="7"/>
    </row>
    <row r="2943" spans="1:9">
      <c r="A2943" s="89">
        <f t="shared" si="438"/>
        <v>2930</v>
      </c>
      <c r="B2943" s="185" t="str">
        <f t="shared" si="432"/>
        <v/>
      </c>
      <c r="C2943" s="90" t="str">
        <f t="shared" si="433"/>
        <v/>
      </c>
      <c r="D2943" s="89" t="str">
        <f t="shared" si="434"/>
        <v/>
      </c>
      <c r="E2943" s="91" t="str">
        <f t="shared" si="435"/>
        <v/>
      </c>
      <c r="F2943" s="92" t="str">
        <f t="shared" si="436"/>
        <v/>
      </c>
      <c r="G2943" s="212" t="str">
        <f t="shared" si="437"/>
        <v/>
      </c>
      <c r="H2943" s="92">
        <f>IF(OR(ERR=FALSE,AND(F2943="",G2943="")),0,IF($C$12="D",$H$13+SUM($F$14:F2943)-SUM($G$14:G2943),$H$13-SUM($F$14:F2943)+SUM($G$14:G2943)))</f>
        <v>0</v>
      </c>
      <c r="I2943" s="7"/>
    </row>
    <row r="2944" spans="1:9">
      <c r="A2944" s="89">
        <f t="shared" si="438"/>
        <v>2931</v>
      </c>
      <c r="B2944" s="185" t="str">
        <f t="shared" si="432"/>
        <v/>
      </c>
      <c r="C2944" s="90" t="str">
        <f t="shared" si="433"/>
        <v/>
      </c>
      <c r="D2944" s="89" t="str">
        <f t="shared" si="434"/>
        <v/>
      </c>
      <c r="E2944" s="91" t="str">
        <f t="shared" si="435"/>
        <v/>
      </c>
      <c r="F2944" s="92" t="str">
        <f t="shared" si="436"/>
        <v/>
      </c>
      <c r="G2944" s="212" t="str">
        <f t="shared" si="437"/>
        <v/>
      </c>
      <c r="H2944" s="92">
        <f>IF(OR(ERR=FALSE,AND(F2944="",G2944="")),0,IF($C$12="D",$H$13+SUM($F$14:F2944)-SUM($G$14:G2944),$H$13-SUM($F$14:F2944)+SUM($G$14:G2944)))</f>
        <v>0</v>
      </c>
      <c r="I2944" s="7"/>
    </row>
    <row r="2945" spans="1:9">
      <c r="A2945" s="89">
        <f t="shared" si="438"/>
        <v>2932</v>
      </c>
      <c r="B2945" s="185" t="str">
        <f t="shared" si="432"/>
        <v/>
      </c>
      <c r="C2945" s="90" t="str">
        <f t="shared" si="433"/>
        <v/>
      </c>
      <c r="D2945" s="89" t="str">
        <f t="shared" si="434"/>
        <v/>
      </c>
      <c r="E2945" s="91" t="str">
        <f t="shared" si="435"/>
        <v/>
      </c>
      <c r="F2945" s="92" t="str">
        <f t="shared" si="436"/>
        <v/>
      </c>
      <c r="G2945" s="212" t="str">
        <f t="shared" si="437"/>
        <v/>
      </c>
      <c r="H2945" s="92">
        <f>IF(OR(ERR=FALSE,AND(F2945="",G2945="")),0,IF($C$12="D",$H$13+SUM($F$14:F2945)-SUM($G$14:G2945),$H$13-SUM($F$14:F2945)+SUM($G$14:G2945)))</f>
        <v>0</v>
      </c>
      <c r="I2945" s="7"/>
    </row>
    <row r="2946" spans="1:9">
      <c r="A2946" s="89">
        <f t="shared" si="438"/>
        <v>2933</v>
      </c>
      <c r="B2946" s="185" t="str">
        <f t="shared" si="432"/>
        <v/>
      </c>
      <c r="C2946" s="90" t="str">
        <f t="shared" si="433"/>
        <v/>
      </c>
      <c r="D2946" s="89" t="str">
        <f t="shared" si="434"/>
        <v/>
      </c>
      <c r="E2946" s="91" t="str">
        <f t="shared" si="435"/>
        <v/>
      </c>
      <c r="F2946" s="92" t="str">
        <f t="shared" si="436"/>
        <v/>
      </c>
      <c r="G2946" s="212" t="str">
        <f t="shared" si="437"/>
        <v/>
      </c>
      <c r="H2946" s="92">
        <f>IF(OR(ERR=FALSE,AND(F2946="",G2946="")),0,IF($C$12="D",$H$13+SUM($F$14:F2946)-SUM($G$14:G2946),$H$13-SUM($F$14:F2946)+SUM($G$14:G2946)))</f>
        <v>0</v>
      </c>
      <c r="I2946" s="7"/>
    </row>
    <row r="2947" spans="1:9">
      <c r="A2947" s="89">
        <f t="shared" si="438"/>
        <v>2934</v>
      </c>
      <c r="B2947" s="185" t="str">
        <f t="shared" si="432"/>
        <v/>
      </c>
      <c r="C2947" s="90" t="str">
        <f t="shared" si="433"/>
        <v/>
      </c>
      <c r="D2947" s="89" t="str">
        <f t="shared" si="434"/>
        <v/>
      </c>
      <c r="E2947" s="91" t="str">
        <f t="shared" si="435"/>
        <v/>
      </c>
      <c r="F2947" s="92" t="str">
        <f t="shared" si="436"/>
        <v/>
      </c>
      <c r="G2947" s="212" t="str">
        <f t="shared" si="437"/>
        <v/>
      </c>
      <c r="H2947" s="92">
        <f>IF(OR(ERR=FALSE,AND(F2947="",G2947="")),0,IF($C$12="D",$H$13+SUM($F$14:F2947)-SUM($G$14:G2947),$H$13-SUM($F$14:F2947)+SUM($G$14:G2947)))</f>
        <v>0</v>
      </c>
      <c r="I2947" s="7"/>
    </row>
    <row r="2948" spans="1:9">
      <c r="A2948" s="89">
        <f t="shared" si="438"/>
        <v>2935</v>
      </c>
      <c r="B2948" s="185" t="str">
        <f t="shared" si="432"/>
        <v/>
      </c>
      <c r="C2948" s="90" t="str">
        <f t="shared" si="433"/>
        <v/>
      </c>
      <c r="D2948" s="89" t="str">
        <f t="shared" si="434"/>
        <v/>
      </c>
      <c r="E2948" s="91" t="str">
        <f t="shared" si="435"/>
        <v/>
      </c>
      <c r="F2948" s="92" t="str">
        <f t="shared" si="436"/>
        <v/>
      </c>
      <c r="G2948" s="212" t="str">
        <f t="shared" si="437"/>
        <v/>
      </c>
      <c r="H2948" s="92">
        <f>IF(OR(ERR=FALSE,AND(F2948="",G2948="")),0,IF($C$12="D",$H$13+SUM($F$14:F2948)-SUM($G$14:G2948),$H$13-SUM($F$14:F2948)+SUM($G$14:G2948)))</f>
        <v>0</v>
      </c>
      <c r="I2948" s="7"/>
    </row>
    <row r="2949" spans="1:9">
      <c r="A2949" s="89">
        <f t="shared" si="438"/>
        <v>2936</v>
      </c>
      <c r="B2949" s="185" t="str">
        <f t="shared" si="432"/>
        <v/>
      </c>
      <c r="C2949" s="90" t="str">
        <f t="shared" si="433"/>
        <v/>
      </c>
      <c r="D2949" s="89" t="str">
        <f t="shared" si="434"/>
        <v/>
      </c>
      <c r="E2949" s="91" t="str">
        <f t="shared" si="435"/>
        <v/>
      </c>
      <c r="F2949" s="92" t="str">
        <f t="shared" si="436"/>
        <v/>
      </c>
      <c r="G2949" s="212" t="str">
        <f t="shared" si="437"/>
        <v/>
      </c>
      <c r="H2949" s="92">
        <f>IF(OR(ERR=FALSE,AND(F2949="",G2949="")),0,IF($C$12="D",$H$13+SUM($F$14:F2949)-SUM($G$14:G2949),$H$13-SUM($F$14:F2949)+SUM($G$14:G2949)))</f>
        <v>0</v>
      </c>
      <c r="I2949" s="7"/>
    </row>
    <row r="2950" spans="1:9">
      <c r="A2950" s="89">
        <f t="shared" si="438"/>
        <v>2937</v>
      </c>
      <c r="B2950" s="185" t="str">
        <f t="shared" si="432"/>
        <v/>
      </c>
      <c r="C2950" s="90" t="str">
        <f t="shared" si="433"/>
        <v/>
      </c>
      <c r="D2950" s="89" t="str">
        <f t="shared" si="434"/>
        <v/>
      </c>
      <c r="E2950" s="91" t="str">
        <f t="shared" si="435"/>
        <v/>
      </c>
      <c r="F2950" s="92" t="str">
        <f t="shared" si="436"/>
        <v/>
      </c>
      <c r="G2950" s="212" t="str">
        <f t="shared" si="437"/>
        <v/>
      </c>
      <c r="H2950" s="92">
        <f>IF(OR(ERR=FALSE,AND(F2950="",G2950="")),0,IF($C$12="D",$H$13+SUM($F$14:F2950)-SUM($G$14:G2950),$H$13-SUM($F$14:F2950)+SUM($G$14:G2950)))</f>
        <v>0</v>
      </c>
      <c r="I2950" s="7"/>
    </row>
    <row r="2951" spans="1:9">
      <c r="A2951" s="89">
        <f t="shared" si="438"/>
        <v>2938</v>
      </c>
      <c r="B2951" s="185" t="str">
        <f t="shared" si="432"/>
        <v/>
      </c>
      <c r="C2951" s="90" t="str">
        <f t="shared" si="433"/>
        <v/>
      </c>
      <c r="D2951" s="89" t="str">
        <f t="shared" si="434"/>
        <v/>
      </c>
      <c r="E2951" s="91" t="str">
        <f t="shared" si="435"/>
        <v/>
      </c>
      <c r="F2951" s="92" t="str">
        <f t="shared" si="436"/>
        <v/>
      </c>
      <c r="G2951" s="212" t="str">
        <f t="shared" si="437"/>
        <v/>
      </c>
      <c r="H2951" s="92">
        <f>IF(OR(ERR=FALSE,AND(F2951="",G2951="")),0,IF($C$12="D",$H$13+SUM($F$14:F2951)-SUM($G$14:G2951),$H$13-SUM($F$14:F2951)+SUM($G$14:G2951)))</f>
        <v>0</v>
      </c>
      <c r="I2951" s="7"/>
    </row>
    <row r="2952" spans="1:9">
      <c r="A2952" s="89">
        <f t="shared" si="438"/>
        <v>2939</v>
      </c>
      <c r="B2952" s="185" t="str">
        <f t="shared" si="432"/>
        <v/>
      </c>
      <c r="C2952" s="90" t="str">
        <f t="shared" si="433"/>
        <v/>
      </c>
      <c r="D2952" s="89" t="str">
        <f t="shared" si="434"/>
        <v/>
      </c>
      <c r="E2952" s="91" t="str">
        <f t="shared" si="435"/>
        <v/>
      </c>
      <c r="F2952" s="92" t="str">
        <f t="shared" si="436"/>
        <v/>
      </c>
      <c r="G2952" s="212" t="str">
        <f t="shared" si="437"/>
        <v/>
      </c>
      <c r="H2952" s="92">
        <f>IF(OR(ERR=FALSE,AND(F2952="",G2952="")),0,IF($C$12="D",$H$13+SUM($F$14:F2952)-SUM($G$14:G2952),$H$13-SUM($F$14:F2952)+SUM($G$14:G2952)))</f>
        <v>0</v>
      </c>
      <c r="I2952" s="7"/>
    </row>
    <row r="2953" spans="1:9">
      <c r="A2953" s="89">
        <f t="shared" si="438"/>
        <v>2940</v>
      </c>
      <c r="B2953" s="185" t="str">
        <f t="shared" si="432"/>
        <v/>
      </c>
      <c r="C2953" s="90" t="str">
        <f t="shared" si="433"/>
        <v/>
      </c>
      <c r="D2953" s="89" t="str">
        <f t="shared" si="434"/>
        <v/>
      </c>
      <c r="E2953" s="91" t="str">
        <f t="shared" si="435"/>
        <v/>
      </c>
      <c r="F2953" s="92" t="str">
        <f t="shared" si="436"/>
        <v/>
      </c>
      <c r="G2953" s="212" t="str">
        <f t="shared" si="437"/>
        <v/>
      </c>
      <c r="H2953" s="92">
        <f>IF(OR(ERR=FALSE,AND(F2953="",G2953="")),0,IF($C$12="D",$H$13+SUM($F$14:F2953)-SUM($G$14:G2953),$H$13-SUM($F$14:F2953)+SUM($G$14:G2953)))</f>
        <v>0</v>
      </c>
      <c r="I2953" s="7"/>
    </row>
    <row r="2954" spans="1:9">
      <c r="A2954" s="89">
        <f t="shared" si="438"/>
        <v>2941</v>
      </c>
      <c r="B2954" s="185" t="str">
        <f t="shared" si="432"/>
        <v/>
      </c>
      <c r="C2954" s="90" t="str">
        <f t="shared" si="433"/>
        <v/>
      </c>
      <c r="D2954" s="89" t="str">
        <f t="shared" si="434"/>
        <v/>
      </c>
      <c r="E2954" s="91" t="str">
        <f t="shared" si="435"/>
        <v/>
      </c>
      <c r="F2954" s="92" t="str">
        <f t="shared" si="436"/>
        <v/>
      </c>
      <c r="G2954" s="212" t="str">
        <f t="shared" si="437"/>
        <v/>
      </c>
      <c r="H2954" s="92">
        <f>IF(OR(ERR=FALSE,AND(F2954="",G2954="")),0,IF($C$12="D",$H$13+SUM($F$14:F2954)-SUM($G$14:G2954),$H$13-SUM($F$14:F2954)+SUM($G$14:G2954)))</f>
        <v>0</v>
      </c>
      <c r="I2954" s="7"/>
    </row>
    <row r="2955" spans="1:9">
      <c r="A2955" s="89">
        <f t="shared" si="438"/>
        <v>2942</v>
      </c>
      <c r="B2955" s="185" t="str">
        <f t="shared" si="432"/>
        <v/>
      </c>
      <c r="C2955" s="90" t="str">
        <f t="shared" si="433"/>
        <v/>
      </c>
      <c r="D2955" s="89" t="str">
        <f t="shared" si="434"/>
        <v/>
      </c>
      <c r="E2955" s="91" t="str">
        <f t="shared" si="435"/>
        <v/>
      </c>
      <c r="F2955" s="92" t="str">
        <f t="shared" si="436"/>
        <v/>
      </c>
      <c r="G2955" s="212" t="str">
        <f t="shared" si="437"/>
        <v/>
      </c>
      <c r="H2955" s="92">
        <f>IF(OR(ERR=FALSE,AND(F2955="",G2955="")),0,IF($C$12="D",$H$13+SUM($F$14:F2955)-SUM($G$14:G2955),$H$13-SUM($F$14:F2955)+SUM($G$14:G2955)))</f>
        <v>0</v>
      </c>
      <c r="I2955" s="7"/>
    </row>
    <row r="2956" spans="1:9">
      <c r="A2956" s="89">
        <f t="shared" si="438"/>
        <v>2943</v>
      </c>
      <c r="B2956" s="185" t="str">
        <f t="shared" si="432"/>
        <v/>
      </c>
      <c r="C2956" s="90" t="str">
        <f t="shared" si="433"/>
        <v/>
      </c>
      <c r="D2956" s="89" t="str">
        <f t="shared" si="434"/>
        <v/>
      </c>
      <c r="E2956" s="91" t="str">
        <f t="shared" si="435"/>
        <v/>
      </c>
      <c r="F2956" s="92" t="str">
        <f t="shared" si="436"/>
        <v/>
      </c>
      <c r="G2956" s="212" t="str">
        <f t="shared" si="437"/>
        <v/>
      </c>
      <c r="H2956" s="92">
        <f>IF(OR(ERR=FALSE,AND(F2956="",G2956="")),0,IF($C$12="D",$H$13+SUM($F$14:F2956)-SUM($G$14:G2956),$H$13-SUM($F$14:F2956)+SUM($G$14:G2956)))</f>
        <v>0</v>
      </c>
      <c r="I2956" s="7"/>
    </row>
    <row r="2957" spans="1:9">
      <c r="A2957" s="89">
        <f t="shared" si="438"/>
        <v>2944</v>
      </c>
      <c r="B2957" s="185" t="str">
        <f t="shared" si="432"/>
        <v/>
      </c>
      <c r="C2957" s="90" t="str">
        <f t="shared" si="433"/>
        <v/>
      </c>
      <c r="D2957" s="89" t="str">
        <f t="shared" si="434"/>
        <v/>
      </c>
      <c r="E2957" s="91" t="str">
        <f t="shared" si="435"/>
        <v/>
      </c>
      <c r="F2957" s="92" t="str">
        <f t="shared" si="436"/>
        <v/>
      </c>
      <c r="G2957" s="212" t="str">
        <f t="shared" si="437"/>
        <v/>
      </c>
      <c r="H2957" s="92">
        <f>IF(OR(ERR=FALSE,AND(F2957="",G2957="")),0,IF($C$12="D",$H$13+SUM($F$14:F2957)-SUM($G$14:G2957),$H$13-SUM($F$14:F2957)+SUM($G$14:G2957)))</f>
        <v>0</v>
      </c>
      <c r="I2957" s="7"/>
    </row>
    <row r="2958" spans="1:9">
      <c r="A2958" s="89">
        <f t="shared" si="438"/>
        <v>2945</v>
      </c>
      <c r="B2958" s="185" t="str">
        <f t="shared" si="432"/>
        <v/>
      </c>
      <c r="C2958" s="90" t="str">
        <f t="shared" si="433"/>
        <v/>
      </c>
      <c r="D2958" s="89" t="str">
        <f t="shared" si="434"/>
        <v/>
      </c>
      <c r="E2958" s="91" t="str">
        <f t="shared" si="435"/>
        <v/>
      </c>
      <c r="F2958" s="92" t="str">
        <f t="shared" si="436"/>
        <v/>
      </c>
      <c r="G2958" s="212" t="str">
        <f t="shared" si="437"/>
        <v/>
      </c>
      <c r="H2958" s="92">
        <f>IF(OR(ERR=FALSE,AND(F2958="",G2958="")),0,IF($C$12="D",$H$13+SUM($F$14:F2958)-SUM($G$14:G2958),$H$13-SUM($F$14:F2958)+SUM($G$14:G2958)))</f>
        <v>0</v>
      </c>
      <c r="I2958" s="7"/>
    </row>
    <row r="2959" spans="1:9">
      <c r="A2959" s="89">
        <f t="shared" si="438"/>
        <v>2946</v>
      </c>
      <c r="B2959" s="185" t="str">
        <f t="shared" si="432"/>
        <v/>
      </c>
      <c r="C2959" s="90" t="str">
        <f t="shared" si="433"/>
        <v/>
      </c>
      <c r="D2959" s="89" t="str">
        <f t="shared" si="434"/>
        <v/>
      </c>
      <c r="E2959" s="91" t="str">
        <f t="shared" si="435"/>
        <v/>
      </c>
      <c r="F2959" s="92" t="str">
        <f t="shared" si="436"/>
        <v/>
      </c>
      <c r="G2959" s="212" t="str">
        <f t="shared" si="437"/>
        <v/>
      </c>
      <c r="H2959" s="92">
        <f>IF(OR(ERR=FALSE,AND(F2959="",G2959="")),0,IF($C$12="D",$H$13+SUM($F$14:F2959)-SUM($G$14:G2959),$H$13-SUM($F$14:F2959)+SUM($G$14:G2959)))</f>
        <v>0</v>
      </c>
      <c r="I2959" s="7"/>
    </row>
    <row r="2960" spans="1:9">
      <c r="A2960" s="89">
        <f t="shared" si="438"/>
        <v>2947</v>
      </c>
      <c r="B2960" s="185" t="str">
        <f t="shared" si="432"/>
        <v/>
      </c>
      <c r="C2960" s="90" t="str">
        <f t="shared" si="433"/>
        <v/>
      </c>
      <c r="D2960" s="89" t="str">
        <f t="shared" si="434"/>
        <v/>
      </c>
      <c r="E2960" s="91" t="str">
        <f t="shared" si="435"/>
        <v/>
      </c>
      <c r="F2960" s="92" t="str">
        <f t="shared" si="436"/>
        <v/>
      </c>
      <c r="G2960" s="212" t="str">
        <f t="shared" si="437"/>
        <v/>
      </c>
      <c r="H2960" s="92">
        <f>IF(OR(ERR=FALSE,AND(F2960="",G2960="")),0,IF($C$12="D",$H$13+SUM($F$14:F2960)-SUM($G$14:G2960),$H$13-SUM($F$14:F2960)+SUM($G$14:G2960)))</f>
        <v>0</v>
      </c>
      <c r="I2960" s="7"/>
    </row>
    <row r="2961" spans="1:9">
      <c r="A2961" s="89">
        <f t="shared" si="438"/>
        <v>2948</v>
      </c>
      <c r="B2961" s="185" t="str">
        <f t="shared" si="432"/>
        <v/>
      </c>
      <c r="C2961" s="90" t="str">
        <f t="shared" si="433"/>
        <v/>
      </c>
      <c r="D2961" s="89" t="str">
        <f t="shared" si="434"/>
        <v/>
      </c>
      <c r="E2961" s="91" t="str">
        <f t="shared" si="435"/>
        <v/>
      </c>
      <c r="F2961" s="92" t="str">
        <f t="shared" si="436"/>
        <v/>
      </c>
      <c r="G2961" s="212" t="str">
        <f t="shared" si="437"/>
        <v/>
      </c>
      <c r="H2961" s="92">
        <f>IF(OR(ERR=FALSE,AND(F2961="",G2961="")),0,IF($C$12="D",$H$13+SUM($F$14:F2961)-SUM($G$14:G2961),$H$13-SUM($F$14:F2961)+SUM($G$14:G2961)))</f>
        <v>0</v>
      </c>
      <c r="I2961" s="7"/>
    </row>
    <row r="2962" spans="1:9">
      <c r="A2962" s="89">
        <f t="shared" si="438"/>
        <v>2949</v>
      </c>
      <c r="B2962" s="185" t="str">
        <f t="shared" si="432"/>
        <v/>
      </c>
      <c r="C2962" s="90" t="str">
        <f t="shared" si="433"/>
        <v/>
      </c>
      <c r="D2962" s="89" t="str">
        <f t="shared" si="434"/>
        <v/>
      </c>
      <c r="E2962" s="91" t="str">
        <f t="shared" si="435"/>
        <v/>
      </c>
      <c r="F2962" s="92" t="str">
        <f t="shared" si="436"/>
        <v/>
      </c>
      <c r="G2962" s="212" t="str">
        <f t="shared" si="437"/>
        <v/>
      </c>
      <c r="H2962" s="92">
        <f>IF(OR(ERR=FALSE,AND(F2962="",G2962="")),0,IF($C$12="D",$H$13+SUM($F$14:F2962)-SUM($G$14:G2962),$H$13-SUM($F$14:F2962)+SUM($G$14:G2962)))</f>
        <v>0</v>
      </c>
      <c r="I2962" s="7"/>
    </row>
    <row r="2963" spans="1:9">
      <c r="A2963" s="89">
        <f t="shared" si="438"/>
        <v>2950</v>
      </c>
      <c r="B2963" s="185" t="str">
        <f t="shared" si="432"/>
        <v/>
      </c>
      <c r="C2963" s="90" t="str">
        <f t="shared" si="433"/>
        <v/>
      </c>
      <c r="D2963" s="89" t="str">
        <f t="shared" si="434"/>
        <v/>
      </c>
      <c r="E2963" s="91" t="str">
        <f t="shared" si="435"/>
        <v/>
      </c>
      <c r="F2963" s="92" t="str">
        <f t="shared" si="436"/>
        <v/>
      </c>
      <c r="G2963" s="212" t="str">
        <f t="shared" si="437"/>
        <v/>
      </c>
      <c r="H2963" s="92">
        <f>IF(OR(ERR=FALSE,AND(F2963="",G2963="")),0,IF($C$12="D",$H$13+SUM($F$14:F2963)-SUM($G$14:G2963),$H$13-SUM($F$14:F2963)+SUM($G$14:G2963)))</f>
        <v>0</v>
      </c>
      <c r="I2963" s="7"/>
    </row>
    <row r="2964" spans="1:9">
      <c r="A2964" s="89">
        <f t="shared" si="438"/>
        <v>2951</v>
      </c>
      <c r="B2964" s="185" t="str">
        <f t="shared" si="432"/>
        <v/>
      </c>
      <c r="C2964" s="90" t="str">
        <f t="shared" si="433"/>
        <v/>
      </c>
      <c r="D2964" s="89" t="str">
        <f t="shared" si="434"/>
        <v/>
      </c>
      <c r="E2964" s="91" t="str">
        <f t="shared" si="435"/>
        <v/>
      </c>
      <c r="F2964" s="92" t="str">
        <f t="shared" si="436"/>
        <v/>
      </c>
      <c r="G2964" s="212" t="str">
        <f t="shared" si="437"/>
        <v/>
      </c>
      <c r="H2964" s="92">
        <f>IF(OR(ERR=FALSE,AND(F2964="",G2964="")),0,IF($C$12="D",$H$13+SUM($F$14:F2964)-SUM($G$14:G2964),$H$13-SUM($F$14:F2964)+SUM($G$14:G2964)))</f>
        <v>0</v>
      </c>
      <c r="I2964" s="7"/>
    </row>
    <row r="2965" spans="1:9">
      <c r="A2965" s="89">
        <f t="shared" si="438"/>
        <v>2952</v>
      </c>
      <c r="B2965" s="185" t="str">
        <f t="shared" si="432"/>
        <v/>
      </c>
      <c r="C2965" s="90" t="str">
        <f t="shared" si="433"/>
        <v/>
      </c>
      <c r="D2965" s="89" t="str">
        <f t="shared" si="434"/>
        <v/>
      </c>
      <c r="E2965" s="91" t="str">
        <f t="shared" si="435"/>
        <v/>
      </c>
      <c r="F2965" s="92" t="str">
        <f t="shared" si="436"/>
        <v/>
      </c>
      <c r="G2965" s="212" t="str">
        <f t="shared" si="437"/>
        <v/>
      </c>
      <c r="H2965" s="92">
        <f>IF(OR(ERR=FALSE,AND(F2965="",G2965="")),0,IF($C$12="D",$H$13+SUM($F$14:F2965)-SUM($G$14:G2965),$H$13-SUM($F$14:F2965)+SUM($G$14:G2965)))</f>
        <v>0</v>
      </c>
      <c r="I2965" s="7"/>
    </row>
    <row r="2966" spans="1:9">
      <c r="A2966" s="89">
        <f t="shared" si="438"/>
        <v>2953</v>
      </c>
      <c r="B2966" s="185" t="str">
        <f t="shared" ref="B2966:B3029" si="439">IF(ISERROR(VLOOKUP(A2966&amp;H$9,JU_AKUN,6,FALSE)=TRUE),"",VLOOKUP(A2966&amp;H$9,JU_AKUN,6,FALSE))</f>
        <v/>
      </c>
      <c r="C2966" s="90" t="str">
        <f t="shared" ref="C2966:C3029" si="440">IF(ISERROR(VLOOKUP(A2966&amp;H$9,JU_AKUN,7,FALSE)=TRUE),"",VLOOKUP(A2966&amp;H$9,JU_AKUN,7,FALSE))</f>
        <v/>
      </c>
      <c r="D2966" s="89" t="str">
        <f t="shared" ref="D2966:D3029" si="441">IF(ISERROR(VLOOKUP(A2966&amp;H$9,JU_AKUN,8,FALSE)=TRUE),"",VLOOKUP(A2966&amp;H$9,JU_AKUN,8,FALSE))</f>
        <v/>
      </c>
      <c r="E2966" s="91" t="str">
        <f t="shared" ref="E2966:E3029" si="442">IF(ISERROR(VLOOKUP(A2966&amp;H$9,JU_AKUN,9,FALSE)=TRUE),"",VLOOKUP(A2966&amp;H$9,JU_AKUN,9,FALSE))</f>
        <v/>
      </c>
      <c r="F2966" s="92" t="str">
        <f t="shared" ref="F2966:F3029" si="443">IF(ISERROR(VLOOKUP(A2966&amp;H$9,JU_AKUN,14,FALSE)=TRUE),"",VLOOKUP(A2966&amp;H$9,JU_AKUN,14,FALSE))</f>
        <v/>
      </c>
      <c r="G2966" s="212" t="str">
        <f t="shared" ref="G2966:G3029" si="444">IF(ISERROR(VLOOKUP(A2966&amp;H$9,JU_AKUN,15,FALSE)=TRUE),"",VLOOKUP(A2966&amp;H$9,JU_AKUN,15,FALSE))</f>
        <v/>
      </c>
      <c r="H2966" s="92">
        <f>IF(OR(ERR=FALSE,AND(F2966="",G2966="")),0,IF($C$12="D",$H$13+SUM($F$14:F2966)-SUM($G$14:G2966),$H$13-SUM($F$14:F2966)+SUM($G$14:G2966)))</f>
        <v>0</v>
      </c>
      <c r="I2966" s="7"/>
    </row>
    <row r="2967" spans="1:9">
      <c r="A2967" s="89">
        <f t="shared" si="438"/>
        <v>2954</v>
      </c>
      <c r="B2967" s="185" t="str">
        <f t="shared" si="439"/>
        <v/>
      </c>
      <c r="C2967" s="90" t="str">
        <f t="shared" si="440"/>
        <v/>
      </c>
      <c r="D2967" s="89" t="str">
        <f t="shared" si="441"/>
        <v/>
      </c>
      <c r="E2967" s="91" t="str">
        <f t="shared" si="442"/>
        <v/>
      </c>
      <c r="F2967" s="92" t="str">
        <f t="shared" si="443"/>
        <v/>
      </c>
      <c r="G2967" s="212" t="str">
        <f t="shared" si="444"/>
        <v/>
      </c>
      <c r="H2967" s="92">
        <f>IF(OR(ERR=FALSE,AND(F2967="",G2967="")),0,IF($C$12="D",$H$13+SUM($F$14:F2967)-SUM($G$14:G2967),$H$13-SUM($F$14:F2967)+SUM($G$14:G2967)))</f>
        <v>0</v>
      </c>
      <c r="I2967" s="7"/>
    </row>
    <row r="2968" spans="1:9">
      <c r="A2968" s="89">
        <f t="shared" si="438"/>
        <v>2955</v>
      </c>
      <c r="B2968" s="185" t="str">
        <f t="shared" si="439"/>
        <v/>
      </c>
      <c r="C2968" s="90" t="str">
        <f t="shared" si="440"/>
        <v/>
      </c>
      <c r="D2968" s="89" t="str">
        <f t="shared" si="441"/>
        <v/>
      </c>
      <c r="E2968" s="91" t="str">
        <f t="shared" si="442"/>
        <v/>
      </c>
      <c r="F2968" s="92" t="str">
        <f t="shared" si="443"/>
        <v/>
      </c>
      <c r="G2968" s="212" t="str">
        <f t="shared" si="444"/>
        <v/>
      </c>
      <c r="H2968" s="92">
        <f>IF(OR(ERR=FALSE,AND(F2968="",G2968="")),0,IF($C$12="D",$H$13+SUM($F$14:F2968)-SUM($G$14:G2968),$H$13-SUM($F$14:F2968)+SUM($G$14:G2968)))</f>
        <v>0</v>
      </c>
      <c r="I2968" s="7"/>
    </row>
    <row r="2969" spans="1:9">
      <c r="A2969" s="89">
        <f t="shared" si="438"/>
        <v>2956</v>
      </c>
      <c r="B2969" s="185" t="str">
        <f t="shared" si="439"/>
        <v/>
      </c>
      <c r="C2969" s="90" t="str">
        <f t="shared" si="440"/>
        <v/>
      </c>
      <c r="D2969" s="89" t="str">
        <f t="shared" si="441"/>
        <v/>
      </c>
      <c r="E2969" s="91" t="str">
        <f t="shared" si="442"/>
        <v/>
      </c>
      <c r="F2969" s="92" t="str">
        <f t="shared" si="443"/>
        <v/>
      </c>
      <c r="G2969" s="212" t="str">
        <f t="shared" si="444"/>
        <v/>
      </c>
      <c r="H2969" s="92">
        <f>IF(OR(ERR=FALSE,AND(F2969="",G2969="")),0,IF($C$12="D",$H$13+SUM($F$14:F2969)-SUM($G$14:G2969),$H$13-SUM($F$14:F2969)+SUM($G$14:G2969)))</f>
        <v>0</v>
      </c>
      <c r="I2969" s="7"/>
    </row>
    <row r="2970" spans="1:9">
      <c r="A2970" s="89">
        <f t="shared" si="438"/>
        <v>2957</v>
      </c>
      <c r="B2970" s="185" t="str">
        <f t="shared" si="439"/>
        <v/>
      </c>
      <c r="C2970" s="90" t="str">
        <f t="shared" si="440"/>
        <v/>
      </c>
      <c r="D2970" s="89" t="str">
        <f t="shared" si="441"/>
        <v/>
      </c>
      <c r="E2970" s="91" t="str">
        <f t="shared" si="442"/>
        <v/>
      </c>
      <c r="F2970" s="92" t="str">
        <f t="shared" si="443"/>
        <v/>
      </c>
      <c r="G2970" s="212" t="str">
        <f t="shared" si="444"/>
        <v/>
      </c>
      <c r="H2970" s="92">
        <f>IF(OR(ERR=FALSE,AND(F2970="",G2970="")),0,IF($C$12="D",$H$13+SUM($F$14:F2970)-SUM($G$14:G2970),$H$13-SUM($F$14:F2970)+SUM($G$14:G2970)))</f>
        <v>0</v>
      </c>
      <c r="I2970" s="7"/>
    </row>
    <row r="2971" spans="1:9">
      <c r="A2971" s="89">
        <f t="shared" si="438"/>
        <v>2958</v>
      </c>
      <c r="B2971" s="185" t="str">
        <f t="shared" si="439"/>
        <v/>
      </c>
      <c r="C2971" s="90" t="str">
        <f t="shared" si="440"/>
        <v/>
      </c>
      <c r="D2971" s="89" t="str">
        <f t="shared" si="441"/>
        <v/>
      </c>
      <c r="E2971" s="91" t="str">
        <f t="shared" si="442"/>
        <v/>
      </c>
      <c r="F2971" s="92" t="str">
        <f t="shared" si="443"/>
        <v/>
      </c>
      <c r="G2971" s="212" t="str">
        <f t="shared" si="444"/>
        <v/>
      </c>
      <c r="H2971" s="92">
        <f>IF(OR(ERR=FALSE,AND(F2971="",G2971="")),0,IF($C$12="D",$H$13+SUM($F$14:F2971)-SUM($G$14:G2971),$H$13-SUM($F$14:F2971)+SUM($G$14:G2971)))</f>
        <v>0</v>
      </c>
      <c r="I2971" s="7"/>
    </row>
    <row r="2972" spans="1:9">
      <c r="A2972" s="89">
        <f t="shared" si="438"/>
        <v>2959</v>
      </c>
      <c r="B2972" s="185" t="str">
        <f t="shared" si="439"/>
        <v/>
      </c>
      <c r="C2972" s="90" t="str">
        <f t="shared" si="440"/>
        <v/>
      </c>
      <c r="D2972" s="89" t="str">
        <f t="shared" si="441"/>
        <v/>
      </c>
      <c r="E2972" s="91" t="str">
        <f t="shared" si="442"/>
        <v/>
      </c>
      <c r="F2972" s="92" t="str">
        <f t="shared" si="443"/>
        <v/>
      </c>
      <c r="G2972" s="212" t="str">
        <f t="shared" si="444"/>
        <v/>
      </c>
      <c r="H2972" s="92">
        <f>IF(OR(ERR=FALSE,AND(F2972="",G2972="")),0,IF($C$12="D",$H$13+SUM($F$14:F2972)-SUM($G$14:G2972),$H$13-SUM($F$14:F2972)+SUM($G$14:G2972)))</f>
        <v>0</v>
      </c>
      <c r="I2972" s="7"/>
    </row>
    <row r="2973" spans="1:9">
      <c r="A2973" s="89">
        <f t="shared" si="438"/>
        <v>2960</v>
      </c>
      <c r="B2973" s="185" t="str">
        <f t="shared" si="439"/>
        <v/>
      </c>
      <c r="C2973" s="90" t="str">
        <f t="shared" si="440"/>
        <v/>
      </c>
      <c r="D2973" s="89" t="str">
        <f t="shared" si="441"/>
        <v/>
      </c>
      <c r="E2973" s="91" t="str">
        <f t="shared" si="442"/>
        <v/>
      </c>
      <c r="F2973" s="92" t="str">
        <f t="shared" si="443"/>
        <v/>
      </c>
      <c r="G2973" s="212" t="str">
        <f t="shared" si="444"/>
        <v/>
      </c>
      <c r="H2973" s="92">
        <f>IF(OR(ERR=FALSE,AND(F2973="",G2973="")),0,IF($C$12="D",$H$13+SUM($F$14:F2973)-SUM($G$14:G2973),$H$13-SUM($F$14:F2973)+SUM($G$14:G2973)))</f>
        <v>0</v>
      </c>
      <c r="I2973" s="7"/>
    </row>
    <row r="2974" spans="1:9">
      <c r="A2974" s="89">
        <f t="shared" si="438"/>
        <v>2961</v>
      </c>
      <c r="B2974" s="185" t="str">
        <f t="shared" si="439"/>
        <v/>
      </c>
      <c r="C2974" s="90" t="str">
        <f t="shared" si="440"/>
        <v/>
      </c>
      <c r="D2974" s="89" t="str">
        <f t="shared" si="441"/>
        <v/>
      </c>
      <c r="E2974" s="91" t="str">
        <f t="shared" si="442"/>
        <v/>
      </c>
      <c r="F2974" s="92" t="str">
        <f t="shared" si="443"/>
        <v/>
      </c>
      <c r="G2974" s="212" t="str">
        <f t="shared" si="444"/>
        <v/>
      </c>
      <c r="H2974" s="92">
        <f>IF(OR(ERR=FALSE,AND(F2974="",G2974="")),0,IF($C$12="D",$H$13+SUM($F$14:F2974)-SUM($G$14:G2974),$H$13-SUM($F$14:F2974)+SUM($G$14:G2974)))</f>
        <v>0</v>
      </c>
      <c r="I2974" s="7"/>
    </row>
    <row r="2975" spans="1:9">
      <c r="A2975" s="89">
        <f t="shared" si="438"/>
        <v>2962</v>
      </c>
      <c r="B2975" s="185" t="str">
        <f t="shared" si="439"/>
        <v/>
      </c>
      <c r="C2975" s="90" t="str">
        <f t="shared" si="440"/>
        <v/>
      </c>
      <c r="D2975" s="89" t="str">
        <f t="shared" si="441"/>
        <v/>
      </c>
      <c r="E2975" s="91" t="str">
        <f t="shared" si="442"/>
        <v/>
      </c>
      <c r="F2975" s="92" t="str">
        <f t="shared" si="443"/>
        <v/>
      </c>
      <c r="G2975" s="212" t="str">
        <f t="shared" si="444"/>
        <v/>
      </c>
      <c r="H2975" s="92">
        <f>IF(OR(ERR=FALSE,AND(F2975="",G2975="")),0,IF($C$12="D",$H$13+SUM($F$14:F2975)-SUM($G$14:G2975),$H$13-SUM($F$14:F2975)+SUM($G$14:G2975)))</f>
        <v>0</v>
      </c>
      <c r="I2975" s="7"/>
    </row>
    <row r="2976" spans="1:9">
      <c r="A2976" s="89">
        <f t="shared" si="438"/>
        <v>2963</v>
      </c>
      <c r="B2976" s="185" t="str">
        <f t="shared" si="439"/>
        <v/>
      </c>
      <c r="C2976" s="90" t="str">
        <f t="shared" si="440"/>
        <v/>
      </c>
      <c r="D2976" s="89" t="str">
        <f t="shared" si="441"/>
        <v/>
      </c>
      <c r="E2976" s="91" t="str">
        <f t="shared" si="442"/>
        <v/>
      </c>
      <c r="F2976" s="92" t="str">
        <f t="shared" si="443"/>
        <v/>
      </c>
      <c r="G2976" s="212" t="str">
        <f t="shared" si="444"/>
        <v/>
      </c>
      <c r="H2976" s="92">
        <f>IF(OR(ERR=FALSE,AND(F2976="",G2976="")),0,IF($C$12="D",$H$13+SUM($F$14:F2976)-SUM($G$14:G2976),$H$13-SUM($F$14:F2976)+SUM($G$14:G2976)))</f>
        <v>0</v>
      </c>
      <c r="I2976" s="7"/>
    </row>
    <row r="2977" spans="1:9">
      <c r="A2977" s="89">
        <f t="shared" si="438"/>
        <v>2964</v>
      </c>
      <c r="B2977" s="185" t="str">
        <f t="shared" si="439"/>
        <v/>
      </c>
      <c r="C2977" s="90" t="str">
        <f t="shared" si="440"/>
        <v/>
      </c>
      <c r="D2977" s="89" t="str">
        <f t="shared" si="441"/>
        <v/>
      </c>
      <c r="E2977" s="91" t="str">
        <f t="shared" si="442"/>
        <v/>
      </c>
      <c r="F2977" s="92" t="str">
        <f t="shared" si="443"/>
        <v/>
      </c>
      <c r="G2977" s="212" t="str">
        <f t="shared" si="444"/>
        <v/>
      </c>
      <c r="H2977" s="92">
        <f>IF(OR(ERR=FALSE,AND(F2977="",G2977="")),0,IF($C$12="D",$H$13+SUM($F$14:F2977)-SUM($G$14:G2977),$H$13-SUM($F$14:F2977)+SUM($G$14:G2977)))</f>
        <v>0</v>
      </c>
      <c r="I2977" s="7"/>
    </row>
    <row r="2978" spans="1:9">
      <c r="A2978" s="89">
        <f t="shared" si="438"/>
        <v>2965</v>
      </c>
      <c r="B2978" s="185" t="str">
        <f t="shared" si="439"/>
        <v/>
      </c>
      <c r="C2978" s="90" t="str">
        <f t="shared" si="440"/>
        <v/>
      </c>
      <c r="D2978" s="89" t="str">
        <f t="shared" si="441"/>
        <v/>
      </c>
      <c r="E2978" s="91" t="str">
        <f t="shared" si="442"/>
        <v/>
      </c>
      <c r="F2978" s="92" t="str">
        <f t="shared" si="443"/>
        <v/>
      </c>
      <c r="G2978" s="212" t="str">
        <f t="shared" si="444"/>
        <v/>
      </c>
      <c r="H2978" s="92">
        <f>IF(OR(ERR=FALSE,AND(F2978="",G2978="")),0,IF($C$12="D",$H$13+SUM($F$14:F2978)-SUM($G$14:G2978),$H$13-SUM($F$14:F2978)+SUM($G$14:G2978)))</f>
        <v>0</v>
      </c>
      <c r="I2978" s="7"/>
    </row>
    <row r="2979" spans="1:9">
      <c r="A2979" s="89">
        <f t="shared" si="438"/>
        <v>2966</v>
      </c>
      <c r="B2979" s="185" t="str">
        <f t="shared" si="439"/>
        <v/>
      </c>
      <c r="C2979" s="90" t="str">
        <f t="shared" si="440"/>
        <v/>
      </c>
      <c r="D2979" s="89" t="str">
        <f t="shared" si="441"/>
        <v/>
      </c>
      <c r="E2979" s="91" t="str">
        <f t="shared" si="442"/>
        <v/>
      </c>
      <c r="F2979" s="92" t="str">
        <f t="shared" si="443"/>
        <v/>
      </c>
      <c r="G2979" s="212" t="str">
        <f t="shared" si="444"/>
        <v/>
      </c>
      <c r="H2979" s="92">
        <f>IF(OR(ERR=FALSE,AND(F2979="",G2979="")),0,IF($C$12="D",$H$13+SUM($F$14:F2979)-SUM($G$14:G2979),$H$13-SUM($F$14:F2979)+SUM($G$14:G2979)))</f>
        <v>0</v>
      </c>
      <c r="I2979" s="7"/>
    </row>
    <row r="2980" spans="1:9">
      <c r="A2980" s="89">
        <f t="shared" si="438"/>
        <v>2967</v>
      </c>
      <c r="B2980" s="185" t="str">
        <f t="shared" si="439"/>
        <v/>
      </c>
      <c r="C2980" s="90" t="str">
        <f t="shared" si="440"/>
        <v/>
      </c>
      <c r="D2980" s="89" t="str">
        <f t="shared" si="441"/>
        <v/>
      </c>
      <c r="E2980" s="91" t="str">
        <f t="shared" si="442"/>
        <v/>
      </c>
      <c r="F2980" s="92" t="str">
        <f t="shared" si="443"/>
        <v/>
      </c>
      <c r="G2980" s="212" t="str">
        <f t="shared" si="444"/>
        <v/>
      </c>
      <c r="H2980" s="92">
        <f>IF(OR(ERR=FALSE,AND(F2980="",G2980="")),0,IF($C$12="D",$H$13+SUM($F$14:F2980)-SUM($G$14:G2980),$H$13-SUM($F$14:F2980)+SUM($G$14:G2980)))</f>
        <v>0</v>
      </c>
      <c r="I2980" s="7"/>
    </row>
    <row r="2981" spans="1:9">
      <c r="A2981" s="89">
        <f t="shared" si="438"/>
        <v>2968</v>
      </c>
      <c r="B2981" s="185" t="str">
        <f t="shared" si="439"/>
        <v/>
      </c>
      <c r="C2981" s="90" t="str">
        <f t="shared" si="440"/>
        <v/>
      </c>
      <c r="D2981" s="89" t="str">
        <f t="shared" si="441"/>
        <v/>
      </c>
      <c r="E2981" s="91" t="str">
        <f t="shared" si="442"/>
        <v/>
      </c>
      <c r="F2981" s="92" t="str">
        <f t="shared" si="443"/>
        <v/>
      </c>
      <c r="G2981" s="212" t="str">
        <f t="shared" si="444"/>
        <v/>
      </c>
      <c r="H2981" s="92">
        <f>IF(OR(ERR=FALSE,AND(F2981="",G2981="")),0,IF($C$12="D",$H$13+SUM($F$14:F2981)-SUM($G$14:G2981),$H$13-SUM($F$14:F2981)+SUM($G$14:G2981)))</f>
        <v>0</v>
      </c>
      <c r="I2981" s="7"/>
    </row>
    <row r="2982" spans="1:9">
      <c r="A2982" s="89">
        <f t="shared" si="438"/>
        <v>2969</v>
      </c>
      <c r="B2982" s="185" t="str">
        <f t="shared" si="439"/>
        <v/>
      </c>
      <c r="C2982" s="90" t="str">
        <f t="shared" si="440"/>
        <v/>
      </c>
      <c r="D2982" s="89" t="str">
        <f t="shared" si="441"/>
        <v/>
      </c>
      <c r="E2982" s="91" t="str">
        <f t="shared" si="442"/>
        <v/>
      </c>
      <c r="F2982" s="92" t="str">
        <f t="shared" si="443"/>
        <v/>
      </c>
      <c r="G2982" s="212" t="str">
        <f t="shared" si="444"/>
        <v/>
      </c>
      <c r="H2982" s="92">
        <f>IF(OR(ERR=FALSE,AND(F2982="",G2982="")),0,IF($C$12="D",$H$13+SUM($F$14:F2982)-SUM($G$14:G2982),$H$13-SUM($F$14:F2982)+SUM($G$14:G2982)))</f>
        <v>0</v>
      </c>
      <c r="I2982" s="7"/>
    </row>
    <row r="2983" spans="1:9">
      <c r="A2983" s="89">
        <f t="shared" si="438"/>
        <v>2970</v>
      </c>
      <c r="B2983" s="185" t="str">
        <f t="shared" si="439"/>
        <v/>
      </c>
      <c r="C2983" s="90" t="str">
        <f t="shared" si="440"/>
        <v/>
      </c>
      <c r="D2983" s="89" t="str">
        <f t="shared" si="441"/>
        <v/>
      </c>
      <c r="E2983" s="91" t="str">
        <f t="shared" si="442"/>
        <v/>
      </c>
      <c r="F2983" s="92" t="str">
        <f t="shared" si="443"/>
        <v/>
      </c>
      <c r="G2983" s="212" t="str">
        <f t="shared" si="444"/>
        <v/>
      </c>
      <c r="H2983" s="92">
        <f>IF(OR(ERR=FALSE,AND(F2983="",G2983="")),0,IF($C$12="D",$H$13+SUM($F$14:F2983)-SUM($G$14:G2983),$H$13-SUM($F$14:F2983)+SUM($G$14:G2983)))</f>
        <v>0</v>
      </c>
      <c r="I2983" s="7"/>
    </row>
    <row r="2984" spans="1:9">
      <c r="A2984" s="89">
        <f t="shared" si="438"/>
        <v>2971</v>
      </c>
      <c r="B2984" s="185" t="str">
        <f t="shared" si="439"/>
        <v/>
      </c>
      <c r="C2984" s="90" t="str">
        <f t="shared" si="440"/>
        <v/>
      </c>
      <c r="D2984" s="89" t="str">
        <f t="shared" si="441"/>
        <v/>
      </c>
      <c r="E2984" s="91" t="str">
        <f t="shared" si="442"/>
        <v/>
      </c>
      <c r="F2984" s="92" t="str">
        <f t="shared" si="443"/>
        <v/>
      </c>
      <c r="G2984" s="212" t="str">
        <f t="shared" si="444"/>
        <v/>
      </c>
      <c r="H2984" s="92">
        <f>IF(OR(ERR=FALSE,AND(F2984="",G2984="")),0,IF($C$12="D",$H$13+SUM($F$14:F2984)-SUM($G$14:G2984),$H$13-SUM($F$14:F2984)+SUM($G$14:G2984)))</f>
        <v>0</v>
      </c>
      <c r="I2984" s="7"/>
    </row>
    <row r="2985" spans="1:9">
      <c r="A2985" s="89">
        <f t="shared" si="438"/>
        <v>2972</v>
      </c>
      <c r="B2985" s="185" t="str">
        <f t="shared" si="439"/>
        <v/>
      </c>
      <c r="C2985" s="90" t="str">
        <f t="shared" si="440"/>
        <v/>
      </c>
      <c r="D2985" s="89" t="str">
        <f t="shared" si="441"/>
        <v/>
      </c>
      <c r="E2985" s="91" t="str">
        <f t="shared" si="442"/>
        <v/>
      </c>
      <c r="F2985" s="92" t="str">
        <f t="shared" si="443"/>
        <v/>
      </c>
      <c r="G2985" s="212" t="str">
        <f t="shared" si="444"/>
        <v/>
      </c>
      <c r="H2985" s="92">
        <f>IF(OR(ERR=FALSE,AND(F2985="",G2985="")),0,IF($C$12="D",$H$13+SUM($F$14:F2985)-SUM($G$14:G2985),$H$13-SUM($F$14:F2985)+SUM($G$14:G2985)))</f>
        <v>0</v>
      </c>
      <c r="I2985" s="7"/>
    </row>
    <row r="2986" spans="1:9">
      <c r="A2986" s="89">
        <f t="shared" si="438"/>
        <v>2973</v>
      </c>
      <c r="B2986" s="185" t="str">
        <f t="shared" si="439"/>
        <v/>
      </c>
      <c r="C2986" s="90" t="str">
        <f t="shared" si="440"/>
        <v/>
      </c>
      <c r="D2986" s="89" t="str">
        <f t="shared" si="441"/>
        <v/>
      </c>
      <c r="E2986" s="91" t="str">
        <f t="shared" si="442"/>
        <v/>
      </c>
      <c r="F2986" s="92" t="str">
        <f t="shared" si="443"/>
        <v/>
      </c>
      <c r="G2986" s="212" t="str">
        <f t="shared" si="444"/>
        <v/>
      </c>
      <c r="H2986" s="92">
        <f>IF(OR(ERR=FALSE,AND(F2986="",G2986="")),0,IF($C$12="D",$H$13+SUM($F$14:F2986)-SUM($G$14:G2986),$H$13-SUM($F$14:F2986)+SUM($G$14:G2986)))</f>
        <v>0</v>
      </c>
      <c r="I2986" s="7"/>
    </row>
    <row r="2987" spans="1:9">
      <c r="A2987" s="89">
        <f t="shared" si="438"/>
        <v>2974</v>
      </c>
      <c r="B2987" s="185" t="str">
        <f t="shared" si="439"/>
        <v/>
      </c>
      <c r="C2987" s="90" t="str">
        <f t="shared" si="440"/>
        <v/>
      </c>
      <c r="D2987" s="89" t="str">
        <f t="shared" si="441"/>
        <v/>
      </c>
      <c r="E2987" s="91" t="str">
        <f t="shared" si="442"/>
        <v/>
      </c>
      <c r="F2987" s="92" t="str">
        <f t="shared" si="443"/>
        <v/>
      </c>
      <c r="G2987" s="212" t="str">
        <f t="shared" si="444"/>
        <v/>
      </c>
      <c r="H2987" s="92">
        <f>IF(OR(ERR=FALSE,AND(F2987="",G2987="")),0,IF($C$12="D",$H$13+SUM($F$14:F2987)-SUM($G$14:G2987),$H$13-SUM($F$14:F2987)+SUM($G$14:G2987)))</f>
        <v>0</v>
      </c>
      <c r="I2987" s="7"/>
    </row>
    <row r="2988" spans="1:9">
      <c r="A2988" s="89">
        <f t="shared" si="438"/>
        <v>2975</v>
      </c>
      <c r="B2988" s="185" t="str">
        <f t="shared" si="439"/>
        <v/>
      </c>
      <c r="C2988" s="90" t="str">
        <f t="shared" si="440"/>
        <v/>
      </c>
      <c r="D2988" s="89" t="str">
        <f t="shared" si="441"/>
        <v/>
      </c>
      <c r="E2988" s="91" t="str">
        <f t="shared" si="442"/>
        <v/>
      </c>
      <c r="F2988" s="92" t="str">
        <f t="shared" si="443"/>
        <v/>
      </c>
      <c r="G2988" s="212" t="str">
        <f t="shared" si="444"/>
        <v/>
      </c>
      <c r="H2988" s="92">
        <f>IF(OR(ERR=FALSE,AND(F2988="",G2988="")),0,IF($C$12="D",$H$13+SUM($F$14:F2988)-SUM($G$14:G2988),$H$13-SUM($F$14:F2988)+SUM($G$14:G2988)))</f>
        <v>0</v>
      </c>
      <c r="I2988" s="7"/>
    </row>
    <row r="2989" spans="1:9">
      <c r="A2989" s="89">
        <f t="shared" si="438"/>
        <v>2976</v>
      </c>
      <c r="B2989" s="185" t="str">
        <f t="shared" si="439"/>
        <v/>
      </c>
      <c r="C2989" s="90" t="str">
        <f t="shared" si="440"/>
        <v/>
      </c>
      <c r="D2989" s="89" t="str">
        <f t="shared" si="441"/>
        <v/>
      </c>
      <c r="E2989" s="91" t="str">
        <f t="shared" si="442"/>
        <v/>
      </c>
      <c r="F2989" s="92" t="str">
        <f t="shared" si="443"/>
        <v/>
      </c>
      <c r="G2989" s="212" t="str">
        <f t="shared" si="444"/>
        <v/>
      </c>
      <c r="H2989" s="92">
        <f>IF(OR(ERR=FALSE,AND(F2989="",G2989="")),0,IF($C$12="D",$H$13+SUM($F$14:F2989)-SUM($G$14:G2989),$H$13-SUM($F$14:F2989)+SUM($G$14:G2989)))</f>
        <v>0</v>
      </c>
      <c r="I2989" s="7"/>
    </row>
    <row r="2990" spans="1:9">
      <c r="A2990" s="89">
        <f t="shared" si="438"/>
        <v>2977</v>
      </c>
      <c r="B2990" s="185" t="str">
        <f t="shared" si="439"/>
        <v/>
      </c>
      <c r="C2990" s="90" t="str">
        <f t="shared" si="440"/>
        <v/>
      </c>
      <c r="D2990" s="89" t="str">
        <f t="shared" si="441"/>
        <v/>
      </c>
      <c r="E2990" s="91" t="str">
        <f t="shared" si="442"/>
        <v/>
      </c>
      <c r="F2990" s="92" t="str">
        <f t="shared" si="443"/>
        <v/>
      </c>
      <c r="G2990" s="212" t="str">
        <f t="shared" si="444"/>
        <v/>
      </c>
      <c r="H2990" s="92">
        <f>IF(OR(ERR=FALSE,AND(F2990="",G2990="")),0,IF($C$12="D",$H$13+SUM($F$14:F2990)-SUM($G$14:G2990),$H$13-SUM($F$14:F2990)+SUM($G$14:G2990)))</f>
        <v>0</v>
      </c>
      <c r="I2990" s="7"/>
    </row>
    <row r="2991" spans="1:9">
      <c r="A2991" s="89">
        <f t="shared" si="438"/>
        <v>2978</v>
      </c>
      <c r="B2991" s="185" t="str">
        <f t="shared" si="439"/>
        <v/>
      </c>
      <c r="C2991" s="90" t="str">
        <f t="shared" si="440"/>
        <v/>
      </c>
      <c r="D2991" s="89" t="str">
        <f t="shared" si="441"/>
        <v/>
      </c>
      <c r="E2991" s="91" t="str">
        <f t="shared" si="442"/>
        <v/>
      </c>
      <c r="F2991" s="92" t="str">
        <f t="shared" si="443"/>
        <v/>
      </c>
      <c r="G2991" s="212" t="str">
        <f t="shared" si="444"/>
        <v/>
      </c>
      <c r="H2991" s="92">
        <f>IF(OR(ERR=FALSE,AND(F2991="",G2991="")),0,IF($C$12="D",$H$13+SUM($F$14:F2991)-SUM($G$14:G2991),$H$13-SUM($F$14:F2991)+SUM($G$14:G2991)))</f>
        <v>0</v>
      </c>
      <c r="I2991" s="7"/>
    </row>
    <row r="2992" spans="1:9">
      <c r="A2992" s="89">
        <f t="shared" si="438"/>
        <v>2979</v>
      </c>
      <c r="B2992" s="185" t="str">
        <f t="shared" si="439"/>
        <v/>
      </c>
      <c r="C2992" s="90" t="str">
        <f t="shared" si="440"/>
        <v/>
      </c>
      <c r="D2992" s="89" t="str">
        <f t="shared" si="441"/>
        <v/>
      </c>
      <c r="E2992" s="91" t="str">
        <f t="shared" si="442"/>
        <v/>
      </c>
      <c r="F2992" s="92" t="str">
        <f t="shared" si="443"/>
        <v/>
      </c>
      <c r="G2992" s="212" t="str">
        <f t="shared" si="444"/>
        <v/>
      </c>
      <c r="H2992" s="92">
        <f>IF(OR(ERR=FALSE,AND(F2992="",G2992="")),0,IF($C$12="D",$H$13+SUM($F$14:F2992)-SUM($G$14:G2992),$H$13-SUM($F$14:F2992)+SUM($G$14:G2992)))</f>
        <v>0</v>
      </c>
      <c r="I2992" s="7"/>
    </row>
    <row r="2993" spans="1:9">
      <c r="A2993" s="89">
        <f t="shared" si="438"/>
        <v>2980</v>
      </c>
      <c r="B2993" s="185" t="str">
        <f t="shared" si="439"/>
        <v/>
      </c>
      <c r="C2993" s="90" t="str">
        <f t="shared" si="440"/>
        <v/>
      </c>
      <c r="D2993" s="89" t="str">
        <f t="shared" si="441"/>
        <v/>
      </c>
      <c r="E2993" s="91" t="str">
        <f t="shared" si="442"/>
        <v/>
      </c>
      <c r="F2993" s="92" t="str">
        <f t="shared" si="443"/>
        <v/>
      </c>
      <c r="G2993" s="212" t="str">
        <f t="shared" si="444"/>
        <v/>
      </c>
      <c r="H2993" s="92">
        <f>IF(OR(ERR=FALSE,AND(F2993="",G2993="")),0,IF($C$12="D",$H$13+SUM($F$14:F2993)-SUM($G$14:G2993),$H$13-SUM($F$14:F2993)+SUM($G$14:G2993)))</f>
        <v>0</v>
      </c>
      <c r="I2993" s="7"/>
    </row>
    <row r="2994" spans="1:9">
      <c r="A2994" s="89">
        <f t="shared" si="438"/>
        <v>2981</v>
      </c>
      <c r="B2994" s="185" t="str">
        <f t="shared" si="439"/>
        <v/>
      </c>
      <c r="C2994" s="90" t="str">
        <f t="shared" si="440"/>
        <v/>
      </c>
      <c r="D2994" s="89" t="str">
        <f t="shared" si="441"/>
        <v/>
      </c>
      <c r="E2994" s="91" t="str">
        <f t="shared" si="442"/>
        <v/>
      </c>
      <c r="F2994" s="92" t="str">
        <f t="shared" si="443"/>
        <v/>
      </c>
      <c r="G2994" s="212" t="str">
        <f t="shared" si="444"/>
        <v/>
      </c>
      <c r="H2994" s="92">
        <f>IF(OR(ERR=FALSE,AND(F2994="",G2994="")),0,IF($C$12="D",$H$13+SUM($F$14:F2994)-SUM($G$14:G2994),$H$13-SUM($F$14:F2994)+SUM($G$14:G2994)))</f>
        <v>0</v>
      </c>
      <c r="I2994" s="7"/>
    </row>
    <row r="2995" spans="1:9">
      <c r="A2995" s="89">
        <f t="shared" si="438"/>
        <v>2982</v>
      </c>
      <c r="B2995" s="185" t="str">
        <f t="shared" si="439"/>
        <v/>
      </c>
      <c r="C2995" s="90" t="str">
        <f t="shared" si="440"/>
        <v/>
      </c>
      <c r="D2995" s="89" t="str">
        <f t="shared" si="441"/>
        <v/>
      </c>
      <c r="E2995" s="91" t="str">
        <f t="shared" si="442"/>
        <v/>
      </c>
      <c r="F2995" s="92" t="str">
        <f t="shared" si="443"/>
        <v/>
      </c>
      <c r="G2995" s="212" t="str">
        <f t="shared" si="444"/>
        <v/>
      </c>
      <c r="H2995" s="92">
        <f>IF(OR(ERR=FALSE,AND(F2995="",G2995="")),0,IF($C$12="D",$H$13+SUM($F$14:F2995)-SUM($G$14:G2995),$H$13-SUM($F$14:F2995)+SUM($G$14:G2995)))</f>
        <v>0</v>
      </c>
      <c r="I2995" s="7"/>
    </row>
    <row r="2996" spans="1:9">
      <c r="A2996" s="89">
        <f t="shared" si="438"/>
        <v>2983</v>
      </c>
      <c r="B2996" s="185" t="str">
        <f t="shared" si="439"/>
        <v/>
      </c>
      <c r="C2996" s="90" t="str">
        <f t="shared" si="440"/>
        <v/>
      </c>
      <c r="D2996" s="89" t="str">
        <f t="shared" si="441"/>
        <v/>
      </c>
      <c r="E2996" s="91" t="str">
        <f t="shared" si="442"/>
        <v/>
      </c>
      <c r="F2996" s="92" t="str">
        <f t="shared" si="443"/>
        <v/>
      </c>
      <c r="G2996" s="212" t="str">
        <f t="shared" si="444"/>
        <v/>
      </c>
      <c r="H2996" s="92">
        <f>IF(OR(ERR=FALSE,AND(F2996="",G2996="")),0,IF($C$12="D",$H$13+SUM($F$14:F2996)-SUM($G$14:G2996),$H$13-SUM($F$14:F2996)+SUM($G$14:G2996)))</f>
        <v>0</v>
      </c>
      <c r="I2996" s="7"/>
    </row>
    <row r="2997" spans="1:9">
      <c r="A2997" s="89">
        <f t="shared" si="438"/>
        <v>2984</v>
      </c>
      <c r="B2997" s="185" t="str">
        <f t="shared" si="439"/>
        <v/>
      </c>
      <c r="C2997" s="90" t="str">
        <f t="shared" si="440"/>
        <v/>
      </c>
      <c r="D2997" s="89" t="str">
        <f t="shared" si="441"/>
        <v/>
      </c>
      <c r="E2997" s="91" t="str">
        <f t="shared" si="442"/>
        <v/>
      </c>
      <c r="F2997" s="92" t="str">
        <f t="shared" si="443"/>
        <v/>
      </c>
      <c r="G2997" s="212" t="str">
        <f t="shared" si="444"/>
        <v/>
      </c>
      <c r="H2997" s="92">
        <f>IF(OR(ERR=FALSE,AND(F2997="",G2997="")),0,IF($C$12="D",$H$13+SUM($F$14:F2997)-SUM($G$14:G2997),$H$13-SUM($F$14:F2997)+SUM($G$14:G2997)))</f>
        <v>0</v>
      </c>
      <c r="I2997" s="7"/>
    </row>
    <row r="2998" spans="1:9">
      <c r="A2998" s="89">
        <f t="shared" si="438"/>
        <v>2985</v>
      </c>
      <c r="B2998" s="185" t="str">
        <f t="shared" si="439"/>
        <v/>
      </c>
      <c r="C2998" s="90" t="str">
        <f t="shared" si="440"/>
        <v/>
      </c>
      <c r="D2998" s="89" t="str">
        <f t="shared" si="441"/>
        <v/>
      </c>
      <c r="E2998" s="91" t="str">
        <f t="shared" si="442"/>
        <v/>
      </c>
      <c r="F2998" s="92" t="str">
        <f t="shared" si="443"/>
        <v/>
      </c>
      <c r="G2998" s="212" t="str">
        <f t="shared" si="444"/>
        <v/>
      </c>
      <c r="H2998" s="92">
        <f>IF(OR(ERR=FALSE,AND(F2998="",G2998="")),0,IF($C$12="D",$H$13+SUM($F$14:F2998)-SUM($G$14:G2998),$H$13-SUM($F$14:F2998)+SUM($G$14:G2998)))</f>
        <v>0</v>
      </c>
      <c r="I2998" s="7"/>
    </row>
    <row r="2999" spans="1:9">
      <c r="A2999" s="89">
        <f t="shared" si="438"/>
        <v>2986</v>
      </c>
      <c r="B2999" s="185" t="str">
        <f t="shared" si="439"/>
        <v/>
      </c>
      <c r="C2999" s="90" t="str">
        <f t="shared" si="440"/>
        <v/>
      </c>
      <c r="D2999" s="89" t="str">
        <f t="shared" si="441"/>
        <v/>
      </c>
      <c r="E2999" s="91" t="str">
        <f t="shared" si="442"/>
        <v/>
      </c>
      <c r="F2999" s="92" t="str">
        <f t="shared" si="443"/>
        <v/>
      </c>
      <c r="G2999" s="212" t="str">
        <f t="shared" si="444"/>
        <v/>
      </c>
      <c r="H2999" s="92">
        <f>IF(OR(ERR=FALSE,AND(F2999="",G2999="")),0,IF($C$12="D",$H$13+SUM($F$14:F2999)-SUM($G$14:G2999),$H$13-SUM($F$14:F2999)+SUM($G$14:G2999)))</f>
        <v>0</v>
      </c>
      <c r="I2999" s="7"/>
    </row>
    <row r="3000" spans="1:9">
      <c r="A3000" s="89">
        <f t="shared" si="438"/>
        <v>2987</v>
      </c>
      <c r="B3000" s="185" t="str">
        <f t="shared" si="439"/>
        <v/>
      </c>
      <c r="C3000" s="90" t="str">
        <f t="shared" si="440"/>
        <v/>
      </c>
      <c r="D3000" s="89" t="str">
        <f t="shared" si="441"/>
        <v/>
      </c>
      <c r="E3000" s="91" t="str">
        <f t="shared" si="442"/>
        <v/>
      </c>
      <c r="F3000" s="92" t="str">
        <f t="shared" si="443"/>
        <v/>
      </c>
      <c r="G3000" s="212" t="str">
        <f t="shared" si="444"/>
        <v/>
      </c>
      <c r="H3000" s="92">
        <f>IF(OR(ERR=FALSE,AND(F3000="",G3000="")),0,IF($C$12="D",$H$13+SUM($F$14:F3000)-SUM($G$14:G3000),$H$13-SUM($F$14:F3000)+SUM($G$14:G3000)))</f>
        <v>0</v>
      </c>
      <c r="I3000" s="7"/>
    </row>
    <row r="3001" spans="1:9">
      <c r="A3001" s="89">
        <f t="shared" si="438"/>
        <v>2988</v>
      </c>
      <c r="B3001" s="185" t="str">
        <f t="shared" si="439"/>
        <v/>
      </c>
      <c r="C3001" s="90" t="str">
        <f t="shared" si="440"/>
        <v/>
      </c>
      <c r="D3001" s="89" t="str">
        <f t="shared" si="441"/>
        <v/>
      </c>
      <c r="E3001" s="91" t="str">
        <f t="shared" si="442"/>
        <v/>
      </c>
      <c r="F3001" s="92" t="str">
        <f t="shared" si="443"/>
        <v/>
      </c>
      <c r="G3001" s="212" t="str">
        <f t="shared" si="444"/>
        <v/>
      </c>
      <c r="H3001" s="92">
        <f>IF(OR(ERR=FALSE,AND(F3001="",G3001="")),0,IF($C$12="D",$H$13+SUM($F$14:F3001)-SUM($G$14:G3001),$H$13-SUM($F$14:F3001)+SUM($G$14:G3001)))</f>
        <v>0</v>
      </c>
      <c r="I3001" s="7"/>
    </row>
    <row r="3002" spans="1:9">
      <c r="A3002" s="89">
        <f t="shared" si="438"/>
        <v>2989</v>
      </c>
      <c r="B3002" s="185" t="str">
        <f t="shared" si="439"/>
        <v/>
      </c>
      <c r="C3002" s="90" t="str">
        <f t="shared" si="440"/>
        <v/>
      </c>
      <c r="D3002" s="89" t="str">
        <f t="shared" si="441"/>
        <v/>
      </c>
      <c r="E3002" s="91" t="str">
        <f t="shared" si="442"/>
        <v/>
      </c>
      <c r="F3002" s="92" t="str">
        <f t="shared" si="443"/>
        <v/>
      </c>
      <c r="G3002" s="212" t="str">
        <f t="shared" si="444"/>
        <v/>
      </c>
      <c r="H3002" s="92">
        <f>IF(OR(ERR=FALSE,AND(F3002="",G3002="")),0,IF($C$12="D",$H$13+SUM($F$14:F3002)-SUM($G$14:G3002),$H$13-SUM($F$14:F3002)+SUM($G$14:G3002)))</f>
        <v>0</v>
      </c>
      <c r="I3002" s="7"/>
    </row>
    <row r="3003" spans="1:9">
      <c r="A3003" s="89">
        <f t="shared" si="438"/>
        <v>2990</v>
      </c>
      <c r="B3003" s="185" t="str">
        <f t="shared" si="439"/>
        <v/>
      </c>
      <c r="C3003" s="90" t="str">
        <f t="shared" si="440"/>
        <v/>
      </c>
      <c r="D3003" s="89" t="str">
        <f t="shared" si="441"/>
        <v/>
      </c>
      <c r="E3003" s="91" t="str">
        <f t="shared" si="442"/>
        <v/>
      </c>
      <c r="F3003" s="92" t="str">
        <f t="shared" si="443"/>
        <v/>
      </c>
      <c r="G3003" s="212" t="str">
        <f t="shared" si="444"/>
        <v/>
      </c>
      <c r="H3003" s="92">
        <f>IF(OR(ERR=FALSE,AND(F3003="",G3003="")),0,IF($C$12="D",$H$13+SUM($F$14:F3003)-SUM($G$14:G3003),$H$13-SUM($F$14:F3003)+SUM($G$14:G3003)))</f>
        <v>0</v>
      </c>
      <c r="I3003" s="7"/>
    </row>
    <row r="3004" spans="1:9">
      <c r="A3004" s="89">
        <f t="shared" si="438"/>
        <v>2991</v>
      </c>
      <c r="B3004" s="185" t="str">
        <f t="shared" si="439"/>
        <v/>
      </c>
      <c r="C3004" s="90" t="str">
        <f t="shared" si="440"/>
        <v/>
      </c>
      <c r="D3004" s="89" t="str">
        <f t="shared" si="441"/>
        <v/>
      </c>
      <c r="E3004" s="91" t="str">
        <f t="shared" si="442"/>
        <v/>
      </c>
      <c r="F3004" s="92" t="str">
        <f t="shared" si="443"/>
        <v/>
      </c>
      <c r="G3004" s="212" t="str">
        <f t="shared" si="444"/>
        <v/>
      </c>
      <c r="H3004" s="92">
        <f>IF(OR(ERR=FALSE,AND(F3004="",G3004="")),0,IF($C$12="D",$H$13+SUM($F$14:F3004)-SUM($G$14:G3004),$H$13-SUM($F$14:F3004)+SUM($G$14:G3004)))</f>
        <v>0</v>
      </c>
      <c r="I3004" s="7"/>
    </row>
    <row r="3005" spans="1:9">
      <c r="A3005" s="89">
        <f t="shared" ref="A3005:A3068" si="445">A3004+1</f>
        <v>2992</v>
      </c>
      <c r="B3005" s="185" t="str">
        <f t="shared" si="439"/>
        <v/>
      </c>
      <c r="C3005" s="90" t="str">
        <f t="shared" si="440"/>
        <v/>
      </c>
      <c r="D3005" s="89" t="str">
        <f t="shared" si="441"/>
        <v/>
      </c>
      <c r="E3005" s="91" t="str">
        <f t="shared" si="442"/>
        <v/>
      </c>
      <c r="F3005" s="92" t="str">
        <f t="shared" si="443"/>
        <v/>
      </c>
      <c r="G3005" s="212" t="str">
        <f t="shared" si="444"/>
        <v/>
      </c>
      <c r="H3005" s="92">
        <f>IF(OR(ERR=FALSE,AND(F3005="",G3005="")),0,IF($C$12="D",$H$13+SUM($F$14:F3005)-SUM($G$14:G3005),$H$13-SUM($F$14:F3005)+SUM($G$14:G3005)))</f>
        <v>0</v>
      </c>
      <c r="I3005" s="7"/>
    </row>
    <row r="3006" spans="1:9">
      <c r="A3006" s="89">
        <f t="shared" si="445"/>
        <v>2993</v>
      </c>
      <c r="B3006" s="185" t="str">
        <f t="shared" si="439"/>
        <v/>
      </c>
      <c r="C3006" s="90" t="str">
        <f t="shared" si="440"/>
        <v/>
      </c>
      <c r="D3006" s="89" t="str">
        <f t="shared" si="441"/>
        <v/>
      </c>
      <c r="E3006" s="91" t="str">
        <f t="shared" si="442"/>
        <v/>
      </c>
      <c r="F3006" s="92" t="str">
        <f t="shared" si="443"/>
        <v/>
      </c>
      <c r="G3006" s="212" t="str">
        <f t="shared" si="444"/>
        <v/>
      </c>
      <c r="H3006" s="92">
        <f>IF(OR(ERR=FALSE,AND(F3006="",G3006="")),0,IF($C$12="D",$H$13+SUM($F$14:F3006)-SUM($G$14:G3006),$H$13-SUM($F$14:F3006)+SUM($G$14:G3006)))</f>
        <v>0</v>
      </c>
      <c r="I3006" s="7"/>
    </row>
    <row r="3007" spans="1:9">
      <c r="A3007" s="89">
        <f t="shared" si="445"/>
        <v>2994</v>
      </c>
      <c r="B3007" s="185" t="str">
        <f t="shared" si="439"/>
        <v/>
      </c>
      <c r="C3007" s="90" t="str">
        <f t="shared" si="440"/>
        <v/>
      </c>
      <c r="D3007" s="89" t="str">
        <f t="shared" si="441"/>
        <v/>
      </c>
      <c r="E3007" s="91" t="str">
        <f t="shared" si="442"/>
        <v/>
      </c>
      <c r="F3007" s="92" t="str">
        <f t="shared" si="443"/>
        <v/>
      </c>
      <c r="G3007" s="212" t="str">
        <f t="shared" si="444"/>
        <v/>
      </c>
      <c r="H3007" s="92">
        <f>IF(OR(ERR=FALSE,AND(F3007="",G3007="")),0,IF($C$12="D",$H$13+SUM($F$14:F3007)-SUM($G$14:G3007),$H$13-SUM($F$14:F3007)+SUM($G$14:G3007)))</f>
        <v>0</v>
      </c>
      <c r="I3007" s="7"/>
    </row>
    <row r="3008" spans="1:9">
      <c r="A3008" s="89">
        <f t="shared" si="445"/>
        <v>2995</v>
      </c>
      <c r="B3008" s="185" t="str">
        <f t="shared" si="439"/>
        <v/>
      </c>
      <c r="C3008" s="90" t="str">
        <f t="shared" si="440"/>
        <v/>
      </c>
      <c r="D3008" s="89" t="str">
        <f t="shared" si="441"/>
        <v/>
      </c>
      <c r="E3008" s="91" t="str">
        <f t="shared" si="442"/>
        <v/>
      </c>
      <c r="F3008" s="92" t="str">
        <f t="shared" si="443"/>
        <v/>
      </c>
      <c r="G3008" s="212" t="str">
        <f t="shared" si="444"/>
        <v/>
      </c>
      <c r="H3008" s="92">
        <f>IF(OR(ERR=FALSE,AND(F3008="",G3008="")),0,IF($C$12="D",$H$13+SUM($F$14:F3008)-SUM($G$14:G3008),$H$13-SUM($F$14:F3008)+SUM($G$14:G3008)))</f>
        <v>0</v>
      </c>
      <c r="I3008" s="7"/>
    </row>
    <row r="3009" spans="1:9">
      <c r="A3009" s="89">
        <f t="shared" si="445"/>
        <v>2996</v>
      </c>
      <c r="B3009" s="185" t="str">
        <f t="shared" si="439"/>
        <v/>
      </c>
      <c r="C3009" s="90" t="str">
        <f t="shared" si="440"/>
        <v/>
      </c>
      <c r="D3009" s="89" t="str">
        <f t="shared" si="441"/>
        <v/>
      </c>
      <c r="E3009" s="91" t="str">
        <f t="shared" si="442"/>
        <v/>
      </c>
      <c r="F3009" s="92" t="str">
        <f t="shared" si="443"/>
        <v/>
      </c>
      <c r="G3009" s="212" t="str">
        <f t="shared" si="444"/>
        <v/>
      </c>
      <c r="H3009" s="92">
        <f>IF(OR(ERR=FALSE,AND(F3009="",G3009="")),0,IF($C$12="D",$H$13+SUM($F$14:F3009)-SUM($G$14:G3009),$H$13-SUM($F$14:F3009)+SUM($G$14:G3009)))</f>
        <v>0</v>
      </c>
      <c r="I3009" s="7"/>
    </row>
    <row r="3010" spans="1:9">
      <c r="A3010" s="89">
        <f t="shared" si="445"/>
        <v>2997</v>
      </c>
      <c r="B3010" s="185" t="str">
        <f t="shared" si="439"/>
        <v/>
      </c>
      <c r="C3010" s="90" t="str">
        <f t="shared" si="440"/>
        <v/>
      </c>
      <c r="D3010" s="89" t="str">
        <f t="shared" si="441"/>
        <v/>
      </c>
      <c r="E3010" s="91" t="str">
        <f t="shared" si="442"/>
        <v/>
      </c>
      <c r="F3010" s="92" t="str">
        <f t="shared" si="443"/>
        <v/>
      </c>
      <c r="G3010" s="212" t="str">
        <f t="shared" si="444"/>
        <v/>
      </c>
      <c r="H3010" s="92">
        <f>IF(OR(ERR=FALSE,AND(F3010="",G3010="")),0,IF($C$12="D",$H$13+SUM($F$14:F3010)-SUM($G$14:G3010),$H$13-SUM($F$14:F3010)+SUM($G$14:G3010)))</f>
        <v>0</v>
      </c>
      <c r="I3010" s="7"/>
    </row>
    <row r="3011" spans="1:9">
      <c r="A3011" s="89">
        <f t="shared" si="445"/>
        <v>2998</v>
      </c>
      <c r="B3011" s="185" t="str">
        <f t="shared" si="439"/>
        <v/>
      </c>
      <c r="C3011" s="90" t="str">
        <f t="shared" si="440"/>
        <v/>
      </c>
      <c r="D3011" s="89" t="str">
        <f t="shared" si="441"/>
        <v/>
      </c>
      <c r="E3011" s="91" t="str">
        <f t="shared" si="442"/>
        <v/>
      </c>
      <c r="F3011" s="92" t="str">
        <f t="shared" si="443"/>
        <v/>
      </c>
      <c r="G3011" s="212" t="str">
        <f t="shared" si="444"/>
        <v/>
      </c>
      <c r="H3011" s="92">
        <f>IF(OR(ERR=FALSE,AND(F3011="",G3011="")),0,IF($C$12="D",$H$13+SUM($F$14:F3011)-SUM($G$14:G3011),$H$13-SUM($F$14:F3011)+SUM($G$14:G3011)))</f>
        <v>0</v>
      </c>
      <c r="I3011" s="7"/>
    </row>
    <row r="3012" spans="1:9">
      <c r="A3012" s="89">
        <f t="shared" si="445"/>
        <v>2999</v>
      </c>
      <c r="B3012" s="185" t="str">
        <f t="shared" si="439"/>
        <v/>
      </c>
      <c r="C3012" s="90" t="str">
        <f t="shared" si="440"/>
        <v/>
      </c>
      <c r="D3012" s="89" t="str">
        <f t="shared" si="441"/>
        <v/>
      </c>
      <c r="E3012" s="91" t="str">
        <f t="shared" si="442"/>
        <v/>
      </c>
      <c r="F3012" s="92" t="str">
        <f t="shared" si="443"/>
        <v/>
      </c>
      <c r="G3012" s="212" t="str">
        <f t="shared" si="444"/>
        <v/>
      </c>
      <c r="H3012" s="92">
        <f>IF(OR(ERR=FALSE,AND(F3012="",G3012="")),0,IF($C$12="D",$H$13+SUM($F$14:F3012)-SUM($G$14:G3012),$H$13-SUM($F$14:F3012)+SUM($G$14:G3012)))</f>
        <v>0</v>
      </c>
      <c r="I3012" s="7"/>
    </row>
    <row r="3013" spans="1:9">
      <c r="A3013" s="89">
        <f t="shared" si="445"/>
        <v>3000</v>
      </c>
      <c r="B3013" s="185" t="str">
        <f t="shared" si="439"/>
        <v/>
      </c>
      <c r="C3013" s="90" t="str">
        <f t="shared" si="440"/>
        <v/>
      </c>
      <c r="D3013" s="89" t="str">
        <f t="shared" si="441"/>
        <v/>
      </c>
      <c r="E3013" s="91" t="str">
        <f t="shared" si="442"/>
        <v/>
      </c>
      <c r="F3013" s="92" t="str">
        <f t="shared" si="443"/>
        <v/>
      </c>
      <c r="G3013" s="212" t="str">
        <f t="shared" si="444"/>
        <v/>
      </c>
      <c r="H3013" s="92">
        <f>IF(OR(ERR=FALSE,AND(F3013="",G3013="")),0,IF($C$12="D",$H$13+SUM($F$14:F3013)-SUM($G$14:G3013),$H$13-SUM($F$14:F3013)+SUM($G$14:G3013)))</f>
        <v>0</v>
      </c>
      <c r="I3013" s="7"/>
    </row>
    <row r="3014" spans="1:9">
      <c r="A3014" s="89">
        <f t="shared" si="445"/>
        <v>3001</v>
      </c>
      <c r="B3014" s="185" t="str">
        <f t="shared" si="439"/>
        <v/>
      </c>
      <c r="C3014" s="90" t="str">
        <f t="shared" si="440"/>
        <v/>
      </c>
      <c r="D3014" s="89" t="str">
        <f t="shared" si="441"/>
        <v/>
      </c>
      <c r="E3014" s="91" t="str">
        <f t="shared" si="442"/>
        <v/>
      </c>
      <c r="F3014" s="92" t="str">
        <f t="shared" si="443"/>
        <v/>
      </c>
      <c r="G3014" s="212" t="str">
        <f t="shared" si="444"/>
        <v/>
      </c>
      <c r="H3014" s="92">
        <f>IF(OR(ERR=FALSE,AND(F3014="",G3014="")),0,IF($C$12="D",$H$13+SUM($F$14:F3014)-SUM($G$14:G3014),$H$13-SUM($F$14:F3014)+SUM($G$14:G3014)))</f>
        <v>0</v>
      </c>
      <c r="I3014" s="7"/>
    </row>
    <row r="3015" spans="1:9">
      <c r="A3015" s="89">
        <f t="shared" si="445"/>
        <v>3002</v>
      </c>
      <c r="B3015" s="185" t="str">
        <f t="shared" si="439"/>
        <v/>
      </c>
      <c r="C3015" s="90" t="str">
        <f t="shared" si="440"/>
        <v/>
      </c>
      <c r="D3015" s="89" t="str">
        <f t="shared" si="441"/>
        <v/>
      </c>
      <c r="E3015" s="91" t="str">
        <f t="shared" si="442"/>
        <v/>
      </c>
      <c r="F3015" s="92" t="str">
        <f t="shared" si="443"/>
        <v/>
      </c>
      <c r="G3015" s="212" t="str">
        <f t="shared" si="444"/>
        <v/>
      </c>
      <c r="H3015" s="92">
        <f>IF(OR(ERR=FALSE,AND(F3015="",G3015="")),0,IF($C$12="D",$H$13+SUM($F$14:F3015)-SUM($G$14:G3015),$H$13-SUM($F$14:F3015)+SUM($G$14:G3015)))</f>
        <v>0</v>
      </c>
      <c r="I3015" s="7"/>
    </row>
    <row r="3016" spans="1:9">
      <c r="A3016" s="89">
        <f t="shared" si="445"/>
        <v>3003</v>
      </c>
      <c r="B3016" s="185" t="str">
        <f t="shared" si="439"/>
        <v/>
      </c>
      <c r="C3016" s="90" t="str">
        <f t="shared" si="440"/>
        <v/>
      </c>
      <c r="D3016" s="89" t="str">
        <f t="shared" si="441"/>
        <v/>
      </c>
      <c r="E3016" s="91" t="str">
        <f t="shared" si="442"/>
        <v/>
      </c>
      <c r="F3016" s="92" t="str">
        <f t="shared" si="443"/>
        <v/>
      </c>
      <c r="G3016" s="212" t="str">
        <f t="shared" si="444"/>
        <v/>
      </c>
      <c r="H3016" s="92">
        <f>IF(OR(ERR=FALSE,AND(F3016="",G3016="")),0,IF($C$12="D",$H$13+SUM($F$14:F3016)-SUM($G$14:G3016),$H$13-SUM($F$14:F3016)+SUM($G$14:G3016)))</f>
        <v>0</v>
      </c>
      <c r="I3016" s="7"/>
    </row>
    <row r="3017" spans="1:9">
      <c r="A3017" s="89">
        <f t="shared" si="445"/>
        <v>3004</v>
      </c>
      <c r="B3017" s="185" t="str">
        <f t="shared" si="439"/>
        <v/>
      </c>
      <c r="C3017" s="90" t="str">
        <f t="shared" si="440"/>
        <v/>
      </c>
      <c r="D3017" s="89" t="str">
        <f t="shared" si="441"/>
        <v/>
      </c>
      <c r="E3017" s="91" t="str">
        <f t="shared" si="442"/>
        <v/>
      </c>
      <c r="F3017" s="92" t="str">
        <f t="shared" si="443"/>
        <v/>
      </c>
      <c r="G3017" s="212" t="str">
        <f t="shared" si="444"/>
        <v/>
      </c>
      <c r="H3017" s="92">
        <f>IF(OR(ERR=FALSE,AND(F3017="",G3017="")),0,IF($C$12="D",$H$13+SUM($F$14:F3017)-SUM($G$14:G3017),$H$13-SUM($F$14:F3017)+SUM($G$14:G3017)))</f>
        <v>0</v>
      </c>
      <c r="I3017" s="7"/>
    </row>
    <row r="3018" spans="1:9">
      <c r="A3018" s="89">
        <f t="shared" si="445"/>
        <v>3005</v>
      </c>
      <c r="B3018" s="185" t="str">
        <f t="shared" si="439"/>
        <v/>
      </c>
      <c r="C3018" s="90" t="str">
        <f t="shared" si="440"/>
        <v/>
      </c>
      <c r="D3018" s="89" t="str">
        <f t="shared" si="441"/>
        <v/>
      </c>
      <c r="E3018" s="91" t="str">
        <f t="shared" si="442"/>
        <v/>
      </c>
      <c r="F3018" s="92" t="str">
        <f t="shared" si="443"/>
        <v/>
      </c>
      <c r="G3018" s="212" t="str">
        <f t="shared" si="444"/>
        <v/>
      </c>
      <c r="H3018" s="92">
        <f>IF(OR(ERR=FALSE,AND(F3018="",G3018="")),0,IF($C$12="D",$H$13+SUM($F$14:F3018)-SUM($G$14:G3018),$H$13-SUM($F$14:F3018)+SUM($G$14:G3018)))</f>
        <v>0</v>
      </c>
      <c r="I3018" s="7"/>
    </row>
    <row r="3019" spans="1:9">
      <c r="A3019" s="89">
        <f t="shared" si="445"/>
        <v>3006</v>
      </c>
      <c r="B3019" s="185" t="str">
        <f t="shared" si="439"/>
        <v/>
      </c>
      <c r="C3019" s="90" t="str">
        <f t="shared" si="440"/>
        <v/>
      </c>
      <c r="D3019" s="89" t="str">
        <f t="shared" si="441"/>
        <v/>
      </c>
      <c r="E3019" s="91" t="str">
        <f t="shared" si="442"/>
        <v/>
      </c>
      <c r="F3019" s="92" t="str">
        <f t="shared" si="443"/>
        <v/>
      </c>
      <c r="G3019" s="212" t="str">
        <f t="shared" si="444"/>
        <v/>
      </c>
      <c r="H3019" s="92">
        <f>IF(OR(ERR=FALSE,AND(F3019="",G3019="")),0,IF($C$12="D",$H$13+SUM($F$14:F3019)-SUM($G$14:G3019),$H$13-SUM($F$14:F3019)+SUM($G$14:G3019)))</f>
        <v>0</v>
      </c>
      <c r="I3019" s="7"/>
    </row>
    <row r="3020" spans="1:9">
      <c r="A3020" s="89">
        <f t="shared" si="445"/>
        <v>3007</v>
      </c>
      <c r="B3020" s="185" t="str">
        <f t="shared" si="439"/>
        <v/>
      </c>
      <c r="C3020" s="90" t="str">
        <f t="shared" si="440"/>
        <v/>
      </c>
      <c r="D3020" s="89" t="str">
        <f t="shared" si="441"/>
        <v/>
      </c>
      <c r="E3020" s="91" t="str">
        <f t="shared" si="442"/>
        <v/>
      </c>
      <c r="F3020" s="92" t="str">
        <f t="shared" si="443"/>
        <v/>
      </c>
      <c r="G3020" s="212" t="str">
        <f t="shared" si="444"/>
        <v/>
      </c>
      <c r="H3020" s="92">
        <f>IF(OR(ERR=FALSE,AND(F3020="",G3020="")),0,IF($C$12="D",$H$13+SUM($F$14:F3020)-SUM($G$14:G3020),$H$13-SUM($F$14:F3020)+SUM($G$14:G3020)))</f>
        <v>0</v>
      </c>
      <c r="I3020" s="7"/>
    </row>
    <row r="3021" spans="1:9">
      <c r="A3021" s="89">
        <f t="shared" si="445"/>
        <v>3008</v>
      </c>
      <c r="B3021" s="185" t="str">
        <f t="shared" si="439"/>
        <v/>
      </c>
      <c r="C3021" s="90" t="str">
        <f t="shared" si="440"/>
        <v/>
      </c>
      <c r="D3021" s="89" t="str">
        <f t="shared" si="441"/>
        <v/>
      </c>
      <c r="E3021" s="91" t="str">
        <f t="shared" si="442"/>
        <v/>
      </c>
      <c r="F3021" s="92" t="str">
        <f t="shared" si="443"/>
        <v/>
      </c>
      <c r="G3021" s="212" t="str">
        <f t="shared" si="444"/>
        <v/>
      </c>
      <c r="H3021" s="92">
        <f>IF(OR(ERR=FALSE,AND(F3021="",G3021="")),0,IF($C$12="D",$H$13+SUM($F$14:F3021)-SUM($G$14:G3021),$H$13-SUM($F$14:F3021)+SUM($G$14:G3021)))</f>
        <v>0</v>
      </c>
      <c r="I3021" s="7"/>
    </row>
    <row r="3022" spans="1:9">
      <c r="A3022" s="89">
        <f t="shared" si="445"/>
        <v>3009</v>
      </c>
      <c r="B3022" s="185" t="str">
        <f t="shared" si="439"/>
        <v/>
      </c>
      <c r="C3022" s="90" t="str">
        <f t="shared" si="440"/>
        <v/>
      </c>
      <c r="D3022" s="89" t="str">
        <f t="shared" si="441"/>
        <v/>
      </c>
      <c r="E3022" s="91" t="str">
        <f t="shared" si="442"/>
        <v/>
      </c>
      <c r="F3022" s="92" t="str">
        <f t="shared" si="443"/>
        <v/>
      </c>
      <c r="G3022" s="212" t="str">
        <f t="shared" si="444"/>
        <v/>
      </c>
      <c r="H3022" s="92">
        <f>IF(OR(ERR=FALSE,AND(F3022="",G3022="")),0,IF($C$12="D",$H$13+SUM($F$14:F3022)-SUM($G$14:G3022),$H$13-SUM($F$14:F3022)+SUM($G$14:G3022)))</f>
        <v>0</v>
      </c>
      <c r="I3022" s="7"/>
    </row>
    <row r="3023" spans="1:9">
      <c r="A3023" s="89">
        <f t="shared" si="445"/>
        <v>3010</v>
      </c>
      <c r="B3023" s="185" t="str">
        <f t="shared" si="439"/>
        <v/>
      </c>
      <c r="C3023" s="90" t="str">
        <f t="shared" si="440"/>
        <v/>
      </c>
      <c r="D3023" s="89" t="str">
        <f t="shared" si="441"/>
        <v/>
      </c>
      <c r="E3023" s="91" t="str">
        <f t="shared" si="442"/>
        <v/>
      </c>
      <c r="F3023" s="92" t="str">
        <f t="shared" si="443"/>
        <v/>
      </c>
      <c r="G3023" s="212" t="str">
        <f t="shared" si="444"/>
        <v/>
      </c>
      <c r="H3023" s="92">
        <f>IF(OR(ERR=FALSE,AND(F3023="",G3023="")),0,IF($C$12="D",$H$13+SUM($F$14:F3023)-SUM($G$14:G3023),$H$13-SUM($F$14:F3023)+SUM($G$14:G3023)))</f>
        <v>0</v>
      </c>
      <c r="I3023" s="7"/>
    </row>
    <row r="3024" spans="1:9">
      <c r="A3024" s="89">
        <f t="shared" si="445"/>
        <v>3011</v>
      </c>
      <c r="B3024" s="185" t="str">
        <f t="shared" si="439"/>
        <v/>
      </c>
      <c r="C3024" s="90" t="str">
        <f t="shared" si="440"/>
        <v/>
      </c>
      <c r="D3024" s="89" t="str">
        <f t="shared" si="441"/>
        <v/>
      </c>
      <c r="E3024" s="91" t="str">
        <f t="shared" si="442"/>
        <v/>
      </c>
      <c r="F3024" s="92" t="str">
        <f t="shared" si="443"/>
        <v/>
      </c>
      <c r="G3024" s="212" t="str">
        <f t="shared" si="444"/>
        <v/>
      </c>
      <c r="H3024" s="92">
        <f>IF(OR(ERR=FALSE,AND(F3024="",G3024="")),0,IF($C$12="D",$H$13+SUM($F$14:F3024)-SUM($G$14:G3024),$H$13-SUM($F$14:F3024)+SUM($G$14:G3024)))</f>
        <v>0</v>
      </c>
      <c r="I3024" s="7"/>
    </row>
    <row r="3025" spans="1:9">
      <c r="A3025" s="89">
        <f t="shared" si="445"/>
        <v>3012</v>
      </c>
      <c r="B3025" s="185" t="str">
        <f t="shared" si="439"/>
        <v/>
      </c>
      <c r="C3025" s="90" t="str">
        <f t="shared" si="440"/>
        <v/>
      </c>
      <c r="D3025" s="89" t="str">
        <f t="shared" si="441"/>
        <v/>
      </c>
      <c r="E3025" s="91" t="str">
        <f t="shared" si="442"/>
        <v/>
      </c>
      <c r="F3025" s="92" t="str">
        <f t="shared" si="443"/>
        <v/>
      </c>
      <c r="G3025" s="212" t="str">
        <f t="shared" si="444"/>
        <v/>
      </c>
      <c r="H3025" s="92">
        <f>IF(OR(ERR=FALSE,AND(F3025="",G3025="")),0,IF($C$12="D",$H$13+SUM($F$14:F3025)-SUM($G$14:G3025),$H$13-SUM($F$14:F3025)+SUM($G$14:G3025)))</f>
        <v>0</v>
      </c>
      <c r="I3025" s="7"/>
    </row>
    <row r="3026" spans="1:9">
      <c r="A3026" s="89">
        <f t="shared" si="445"/>
        <v>3013</v>
      </c>
      <c r="B3026" s="185" t="str">
        <f t="shared" si="439"/>
        <v/>
      </c>
      <c r="C3026" s="90" t="str">
        <f t="shared" si="440"/>
        <v/>
      </c>
      <c r="D3026" s="89" t="str">
        <f t="shared" si="441"/>
        <v/>
      </c>
      <c r="E3026" s="91" t="str">
        <f t="shared" si="442"/>
        <v/>
      </c>
      <c r="F3026" s="92" t="str">
        <f t="shared" si="443"/>
        <v/>
      </c>
      <c r="G3026" s="212" t="str">
        <f t="shared" si="444"/>
        <v/>
      </c>
      <c r="H3026" s="92">
        <f>IF(OR(ERR=FALSE,AND(F3026="",G3026="")),0,IF($C$12="D",$H$13+SUM($F$14:F3026)-SUM($G$14:G3026),$H$13-SUM($F$14:F3026)+SUM($G$14:G3026)))</f>
        <v>0</v>
      </c>
      <c r="I3026" s="7"/>
    </row>
    <row r="3027" spans="1:9">
      <c r="A3027" s="89">
        <f t="shared" si="445"/>
        <v>3014</v>
      </c>
      <c r="B3027" s="185" t="str">
        <f t="shared" si="439"/>
        <v/>
      </c>
      <c r="C3027" s="90" t="str">
        <f t="shared" si="440"/>
        <v/>
      </c>
      <c r="D3027" s="89" t="str">
        <f t="shared" si="441"/>
        <v/>
      </c>
      <c r="E3027" s="91" t="str">
        <f t="shared" si="442"/>
        <v/>
      </c>
      <c r="F3027" s="92" t="str">
        <f t="shared" si="443"/>
        <v/>
      </c>
      <c r="G3027" s="212" t="str">
        <f t="shared" si="444"/>
        <v/>
      </c>
      <c r="H3027" s="92">
        <f>IF(OR(ERR=FALSE,AND(F3027="",G3027="")),0,IF($C$12="D",$H$13+SUM($F$14:F3027)-SUM($G$14:G3027),$H$13-SUM($F$14:F3027)+SUM($G$14:G3027)))</f>
        <v>0</v>
      </c>
      <c r="I3027" s="7"/>
    </row>
    <row r="3028" spans="1:9">
      <c r="A3028" s="89">
        <f t="shared" si="445"/>
        <v>3015</v>
      </c>
      <c r="B3028" s="185" t="str">
        <f t="shared" si="439"/>
        <v/>
      </c>
      <c r="C3028" s="90" t="str">
        <f t="shared" si="440"/>
        <v/>
      </c>
      <c r="D3028" s="89" t="str">
        <f t="shared" si="441"/>
        <v/>
      </c>
      <c r="E3028" s="91" t="str">
        <f t="shared" si="442"/>
        <v/>
      </c>
      <c r="F3028" s="92" t="str">
        <f t="shared" si="443"/>
        <v/>
      </c>
      <c r="G3028" s="212" t="str">
        <f t="shared" si="444"/>
        <v/>
      </c>
      <c r="H3028" s="92">
        <f>IF(OR(ERR=FALSE,AND(F3028="",G3028="")),0,IF($C$12="D",$H$13+SUM($F$14:F3028)-SUM($G$14:G3028),$H$13-SUM($F$14:F3028)+SUM($G$14:G3028)))</f>
        <v>0</v>
      </c>
      <c r="I3028" s="7"/>
    </row>
    <row r="3029" spans="1:9">
      <c r="A3029" s="89">
        <f t="shared" si="445"/>
        <v>3016</v>
      </c>
      <c r="B3029" s="185" t="str">
        <f t="shared" si="439"/>
        <v/>
      </c>
      <c r="C3029" s="90" t="str">
        <f t="shared" si="440"/>
        <v/>
      </c>
      <c r="D3029" s="89" t="str">
        <f t="shared" si="441"/>
        <v/>
      </c>
      <c r="E3029" s="91" t="str">
        <f t="shared" si="442"/>
        <v/>
      </c>
      <c r="F3029" s="92" t="str">
        <f t="shared" si="443"/>
        <v/>
      </c>
      <c r="G3029" s="212" t="str">
        <f t="shared" si="444"/>
        <v/>
      </c>
      <c r="H3029" s="92">
        <f>IF(OR(ERR=FALSE,AND(F3029="",G3029="")),0,IF($C$12="D",$H$13+SUM($F$14:F3029)-SUM($G$14:G3029),$H$13-SUM($F$14:F3029)+SUM($G$14:G3029)))</f>
        <v>0</v>
      </c>
      <c r="I3029" s="7"/>
    </row>
    <row r="3030" spans="1:9">
      <c r="A3030" s="89">
        <f t="shared" si="445"/>
        <v>3017</v>
      </c>
      <c r="B3030" s="185" t="str">
        <f t="shared" ref="B3030:B3093" si="446">IF(ISERROR(VLOOKUP(A3030&amp;H$9,JU_AKUN,6,FALSE)=TRUE),"",VLOOKUP(A3030&amp;H$9,JU_AKUN,6,FALSE))</f>
        <v/>
      </c>
      <c r="C3030" s="90" t="str">
        <f t="shared" ref="C3030:C3093" si="447">IF(ISERROR(VLOOKUP(A3030&amp;H$9,JU_AKUN,7,FALSE)=TRUE),"",VLOOKUP(A3030&amp;H$9,JU_AKUN,7,FALSE))</f>
        <v/>
      </c>
      <c r="D3030" s="89" t="str">
        <f t="shared" ref="D3030:D3093" si="448">IF(ISERROR(VLOOKUP(A3030&amp;H$9,JU_AKUN,8,FALSE)=TRUE),"",VLOOKUP(A3030&amp;H$9,JU_AKUN,8,FALSE))</f>
        <v/>
      </c>
      <c r="E3030" s="91" t="str">
        <f t="shared" ref="E3030:E3093" si="449">IF(ISERROR(VLOOKUP(A3030&amp;H$9,JU_AKUN,9,FALSE)=TRUE),"",VLOOKUP(A3030&amp;H$9,JU_AKUN,9,FALSE))</f>
        <v/>
      </c>
      <c r="F3030" s="92" t="str">
        <f t="shared" ref="F3030:F3093" si="450">IF(ISERROR(VLOOKUP(A3030&amp;H$9,JU_AKUN,14,FALSE)=TRUE),"",VLOOKUP(A3030&amp;H$9,JU_AKUN,14,FALSE))</f>
        <v/>
      </c>
      <c r="G3030" s="212" t="str">
        <f t="shared" ref="G3030:G3093" si="451">IF(ISERROR(VLOOKUP(A3030&amp;H$9,JU_AKUN,15,FALSE)=TRUE),"",VLOOKUP(A3030&amp;H$9,JU_AKUN,15,FALSE))</f>
        <v/>
      </c>
      <c r="H3030" s="92">
        <f>IF(OR(ERR=FALSE,AND(F3030="",G3030="")),0,IF($C$12="D",$H$13+SUM($F$14:F3030)-SUM($G$14:G3030),$H$13-SUM($F$14:F3030)+SUM($G$14:G3030)))</f>
        <v>0</v>
      </c>
      <c r="I3030" s="7"/>
    </row>
    <row r="3031" spans="1:9">
      <c r="A3031" s="89">
        <f t="shared" si="445"/>
        <v>3018</v>
      </c>
      <c r="B3031" s="185" t="str">
        <f t="shared" si="446"/>
        <v/>
      </c>
      <c r="C3031" s="90" t="str">
        <f t="shared" si="447"/>
        <v/>
      </c>
      <c r="D3031" s="89" t="str">
        <f t="shared" si="448"/>
        <v/>
      </c>
      <c r="E3031" s="91" t="str">
        <f t="shared" si="449"/>
        <v/>
      </c>
      <c r="F3031" s="92" t="str">
        <f t="shared" si="450"/>
        <v/>
      </c>
      <c r="G3031" s="212" t="str">
        <f t="shared" si="451"/>
        <v/>
      </c>
      <c r="H3031" s="92">
        <f>IF(OR(ERR=FALSE,AND(F3031="",G3031="")),0,IF($C$12="D",$H$13+SUM($F$14:F3031)-SUM($G$14:G3031),$H$13-SUM($F$14:F3031)+SUM($G$14:G3031)))</f>
        <v>0</v>
      </c>
      <c r="I3031" s="7"/>
    </row>
    <row r="3032" spans="1:9">
      <c r="A3032" s="89">
        <f t="shared" si="445"/>
        <v>3019</v>
      </c>
      <c r="B3032" s="185" t="str">
        <f t="shared" si="446"/>
        <v/>
      </c>
      <c r="C3032" s="90" t="str">
        <f t="shared" si="447"/>
        <v/>
      </c>
      <c r="D3032" s="89" t="str">
        <f t="shared" si="448"/>
        <v/>
      </c>
      <c r="E3032" s="91" t="str">
        <f t="shared" si="449"/>
        <v/>
      </c>
      <c r="F3032" s="92" t="str">
        <f t="shared" si="450"/>
        <v/>
      </c>
      <c r="G3032" s="212" t="str">
        <f t="shared" si="451"/>
        <v/>
      </c>
      <c r="H3032" s="92">
        <f>IF(OR(ERR=FALSE,AND(F3032="",G3032="")),0,IF($C$12="D",$H$13+SUM($F$14:F3032)-SUM($G$14:G3032),$H$13-SUM($F$14:F3032)+SUM($G$14:G3032)))</f>
        <v>0</v>
      </c>
      <c r="I3032" s="7"/>
    </row>
    <row r="3033" spans="1:9">
      <c r="A3033" s="89">
        <f t="shared" si="445"/>
        <v>3020</v>
      </c>
      <c r="B3033" s="185" t="str">
        <f t="shared" si="446"/>
        <v/>
      </c>
      <c r="C3033" s="90" t="str">
        <f t="shared" si="447"/>
        <v/>
      </c>
      <c r="D3033" s="89" t="str">
        <f t="shared" si="448"/>
        <v/>
      </c>
      <c r="E3033" s="91" t="str">
        <f t="shared" si="449"/>
        <v/>
      </c>
      <c r="F3033" s="92" t="str">
        <f t="shared" si="450"/>
        <v/>
      </c>
      <c r="G3033" s="212" t="str">
        <f t="shared" si="451"/>
        <v/>
      </c>
      <c r="H3033" s="92">
        <f>IF(OR(ERR=FALSE,AND(F3033="",G3033="")),0,IF($C$12="D",$H$13+SUM($F$14:F3033)-SUM($G$14:G3033),$H$13-SUM($F$14:F3033)+SUM($G$14:G3033)))</f>
        <v>0</v>
      </c>
      <c r="I3033" s="7"/>
    </row>
    <row r="3034" spans="1:9">
      <c r="A3034" s="89">
        <f t="shared" si="445"/>
        <v>3021</v>
      </c>
      <c r="B3034" s="185" t="str">
        <f t="shared" si="446"/>
        <v/>
      </c>
      <c r="C3034" s="90" t="str">
        <f t="shared" si="447"/>
        <v/>
      </c>
      <c r="D3034" s="89" t="str">
        <f t="shared" si="448"/>
        <v/>
      </c>
      <c r="E3034" s="91" t="str">
        <f t="shared" si="449"/>
        <v/>
      </c>
      <c r="F3034" s="92" t="str">
        <f t="shared" si="450"/>
        <v/>
      </c>
      <c r="G3034" s="212" t="str">
        <f t="shared" si="451"/>
        <v/>
      </c>
      <c r="H3034" s="92">
        <f>IF(OR(ERR=FALSE,AND(F3034="",G3034="")),0,IF($C$12="D",$H$13+SUM($F$14:F3034)-SUM($G$14:G3034),$H$13-SUM($F$14:F3034)+SUM($G$14:G3034)))</f>
        <v>0</v>
      </c>
      <c r="I3034" s="7"/>
    </row>
    <row r="3035" spans="1:9">
      <c r="A3035" s="89">
        <f t="shared" si="445"/>
        <v>3022</v>
      </c>
      <c r="B3035" s="185" t="str">
        <f t="shared" si="446"/>
        <v/>
      </c>
      <c r="C3035" s="90" t="str">
        <f t="shared" si="447"/>
        <v/>
      </c>
      <c r="D3035" s="89" t="str">
        <f t="shared" si="448"/>
        <v/>
      </c>
      <c r="E3035" s="91" t="str">
        <f t="shared" si="449"/>
        <v/>
      </c>
      <c r="F3035" s="92" t="str">
        <f t="shared" si="450"/>
        <v/>
      </c>
      <c r="G3035" s="212" t="str">
        <f t="shared" si="451"/>
        <v/>
      </c>
      <c r="H3035" s="92">
        <f>IF(OR(ERR=FALSE,AND(F3035="",G3035="")),0,IF($C$12="D",$H$13+SUM($F$14:F3035)-SUM($G$14:G3035),$H$13-SUM($F$14:F3035)+SUM($G$14:G3035)))</f>
        <v>0</v>
      </c>
      <c r="I3035" s="7"/>
    </row>
    <row r="3036" spans="1:9">
      <c r="A3036" s="89">
        <f t="shared" si="445"/>
        <v>3023</v>
      </c>
      <c r="B3036" s="185" t="str">
        <f t="shared" si="446"/>
        <v/>
      </c>
      <c r="C3036" s="90" t="str">
        <f t="shared" si="447"/>
        <v/>
      </c>
      <c r="D3036" s="89" t="str">
        <f t="shared" si="448"/>
        <v/>
      </c>
      <c r="E3036" s="91" t="str">
        <f t="shared" si="449"/>
        <v/>
      </c>
      <c r="F3036" s="92" t="str">
        <f t="shared" si="450"/>
        <v/>
      </c>
      <c r="G3036" s="212" t="str">
        <f t="shared" si="451"/>
        <v/>
      </c>
      <c r="H3036" s="92">
        <f>IF(OR(ERR=FALSE,AND(F3036="",G3036="")),0,IF($C$12="D",$H$13+SUM($F$14:F3036)-SUM($G$14:G3036),$H$13-SUM($F$14:F3036)+SUM($G$14:G3036)))</f>
        <v>0</v>
      </c>
      <c r="I3036" s="7"/>
    </row>
    <row r="3037" spans="1:9">
      <c r="A3037" s="89">
        <f t="shared" si="445"/>
        <v>3024</v>
      </c>
      <c r="B3037" s="185" t="str">
        <f t="shared" si="446"/>
        <v/>
      </c>
      <c r="C3037" s="90" t="str">
        <f t="shared" si="447"/>
        <v/>
      </c>
      <c r="D3037" s="89" t="str">
        <f t="shared" si="448"/>
        <v/>
      </c>
      <c r="E3037" s="91" t="str">
        <f t="shared" si="449"/>
        <v/>
      </c>
      <c r="F3037" s="92" t="str">
        <f t="shared" si="450"/>
        <v/>
      </c>
      <c r="G3037" s="212" t="str">
        <f t="shared" si="451"/>
        <v/>
      </c>
      <c r="H3037" s="92">
        <f>IF(OR(ERR=FALSE,AND(F3037="",G3037="")),0,IF($C$12="D",$H$13+SUM($F$14:F3037)-SUM($G$14:G3037),$H$13-SUM($F$14:F3037)+SUM($G$14:G3037)))</f>
        <v>0</v>
      </c>
      <c r="I3037" s="7"/>
    </row>
    <row r="3038" spans="1:9">
      <c r="A3038" s="89">
        <f t="shared" si="445"/>
        <v>3025</v>
      </c>
      <c r="B3038" s="185" t="str">
        <f t="shared" si="446"/>
        <v/>
      </c>
      <c r="C3038" s="90" t="str">
        <f t="shared" si="447"/>
        <v/>
      </c>
      <c r="D3038" s="89" t="str">
        <f t="shared" si="448"/>
        <v/>
      </c>
      <c r="E3038" s="91" t="str">
        <f t="shared" si="449"/>
        <v/>
      </c>
      <c r="F3038" s="92" t="str">
        <f t="shared" si="450"/>
        <v/>
      </c>
      <c r="G3038" s="212" t="str">
        <f t="shared" si="451"/>
        <v/>
      </c>
      <c r="H3038" s="92">
        <f>IF(OR(ERR=FALSE,AND(F3038="",G3038="")),0,IF($C$12="D",$H$13+SUM($F$14:F3038)-SUM($G$14:G3038),$H$13-SUM($F$14:F3038)+SUM($G$14:G3038)))</f>
        <v>0</v>
      </c>
      <c r="I3038" s="7"/>
    </row>
    <row r="3039" spans="1:9">
      <c r="A3039" s="89">
        <f t="shared" si="445"/>
        <v>3026</v>
      </c>
      <c r="B3039" s="185" t="str">
        <f t="shared" si="446"/>
        <v/>
      </c>
      <c r="C3039" s="90" t="str">
        <f t="shared" si="447"/>
        <v/>
      </c>
      <c r="D3039" s="89" t="str">
        <f t="shared" si="448"/>
        <v/>
      </c>
      <c r="E3039" s="91" t="str">
        <f t="shared" si="449"/>
        <v/>
      </c>
      <c r="F3039" s="92" t="str">
        <f t="shared" si="450"/>
        <v/>
      </c>
      <c r="G3039" s="212" t="str">
        <f t="shared" si="451"/>
        <v/>
      </c>
      <c r="H3039" s="92">
        <f>IF(OR(ERR=FALSE,AND(F3039="",G3039="")),0,IF($C$12="D",$H$13+SUM($F$14:F3039)-SUM($G$14:G3039),$H$13-SUM($F$14:F3039)+SUM($G$14:G3039)))</f>
        <v>0</v>
      </c>
      <c r="I3039" s="7"/>
    </row>
    <row r="3040" spans="1:9">
      <c r="A3040" s="89">
        <f t="shared" si="445"/>
        <v>3027</v>
      </c>
      <c r="B3040" s="185" t="str">
        <f t="shared" si="446"/>
        <v/>
      </c>
      <c r="C3040" s="90" t="str">
        <f t="shared" si="447"/>
        <v/>
      </c>
      <c r="D3040" s="89" t="str">
        <f t="shared" si="448"/>
        <v/>
      </c>
      <c r="E3040" s="91" t="str">
        <f t="shared" si="449"/>
        <v/>
      </c>
      <c r="F3040" s="92" t="str">
        <f t="shared" si="450"/>
        <v/>
      </c>
      <c r="G3040" s="212" t="str">
        <f t="shared" si="451"/>
        <v/>
      </c>
      <c r="H3040" s="92">
        <f>IF(OR(ERR=FALSE,AND(F3040="",G3040="")),0,IF($C$12="D",$H$13+SUM($F$14:F3040)-SUM($G$14:G3040),$H$13-SUM($F$14:F3040)+SUM($G$14:G3040)))</f>
        <v>0</v>
      </c>
      <c r="I3040" s="7"/>
    </row>
    <row r="3041" spans="1:9">
      <c r="A3041" s="89">
        <f t="shared" si="445"/>
        <v>3028</v>
      </c>
      <c r="B3041" s="185" t="str">
        <f t="shared" si="446"/>
        <v/>
      </c>
      <c r="C3041" s="90" t="str">
        <f t="shared" si="447"/>
        <v/>
      </c>
      <c r="D3041" s="89" t="str">
        <f t="shared" si="448"/>
        <v/>
      </c>
      <c r="E3041" s="91" t="str">
        <f t="shared" si="449"/>
        <v/>
      </c>
      <c r="F3041" s="92" t="str">
        <f t="shared" si="450"/>
        <v/>
      </c>
      <c r="G3041" s="212" t="str">
        <f t="shared" si="451"/>
        <v/>
      </c>
      <c r="H3041" s="92">
        <f>IF(OR(ERR=FALSE,AND(F3041="",G3041="")),0,IF($C$12="D",$H$13+SUM($F$14:F3041)-SUM($G$14:G3041),$H$13-SUM($F$14:F3041)+SUM($G$14:G3041)))</f>
        <v>0</v>
      </c>
      <c r="I3041" s="7"/>
    </row>
    <row r="3042" spans="1:9">
      <c r="A3042" s="89">
        <f t="shared" si="445"/>
        <v>3029</v>
      </c>
      <c r="B3042" s="185" t="str">
        <f t="shared" si="446"/>
        <v/>
      </c>
      <c r="C3042" s="90" t="str">
        <f t="shared" si="447"/>
        <v/>
      </c>
      <c r="D3042" s="89" t="str">
        <f t="shared" si="448"/>
        <v/>
      </c>
      <c r="E3042" s="91" t="str">
        <f t="shared" si="449"/>
        <v/>
      </c>
      <c r="F3042" s="92" t="str">
        <f t="shared" si="450"/>
        <v/>
      </c>
      <c r="G3042" s="212" t="str">
        <f t="shared" si="451"/>
        <v/>
      </c>
      <c r="H3042" s="92">
        <f>IF(OR(ERR=FALSE,AND(F3042="",G3042="")),0,IF($C$12="D",$H$13+SUM($F$14:F3042)-SUM($G$14:G3042),$H$13-SUM($F$14:F3042)+SUM($G$14:G3042)))</f>
        <v>0</v>
      </c>
      <c r="I3042" s="7"/>
    </row>
    <row r="3043" spans="1:9">
      <c r="A3043" s="89">
        <f t="shared" si="445"/>
        <v>3030</v>
      </c>
      <c r="B3043" s="185" t="str">
        <f t="shared" si="446"/>
        <v/>
      </c>
      <c r="C3043" s="90" t="str">
        <f t="shared" si="447"/>
        <v/>
      </c>
      <c r="D3043" s="89" t="str">
        <f t="shared" si="448"/>
        <v/>
      </c>
      <c r="E3043" s="91" t="str">
        <f t="shared" si="449"/>
        <v/>
      </c>
      <c r="F3043" s="92" t="str">
        <f t="shared" si="450"/>
        <v/>
      </c>
      <c r="G3043" s="212" t="str">
        <f t="shared" si="451"/>
        <v/>
      </c>
      <c r="H3043" s="92">
        <f>IF(OR(ERR=FALSE,AND(F3043="",G3043="")),0,IF($C$12="D",$H$13+SUM($F$14:F3043)-SUM($G$14:G3043),$H$13-SUM($F$14:F3043)+SUM($G$14:G3043)))</f>
        <v>0</v>
      </c>
      <c r="I3043" s="7"/>
    </row>
    <row r="3044" spans="1:9">
      <c r="A3044" s="89">
        <f t="shared" si="445"/>
        <v>3031</v>
      </c>
      <c r="B3044" s="185" t="str">
        <f t="shared" si="446"/>
        <v/>
      </c>
      <c r="C3044" s="90" t="str">
        <f t="shared" si="447"/>
        <v/>
      </c>
      <c r="D3044" s="89" t="str">
        <f t="shared" si="448"/>
        <v/>
      </c>
      <c r="E3044" s="91" t="str">
        <f t="shared" si="449"/>
        <v/>
      </c>
      <c r="F3044" s="92" t="str">
        <f t="shared" si="450"/>
        <v/>
      </c>
      <c r="G3044" s="212" t="str">
        <f t="shared" si="451"/>
        <v/>
      </c>
      <c r="H3044" s="92">
        <f>IF(OR(ERR=FALSE,AND(F3044="",G3044="")),0,IF($C$12="D",$H$13+SUM($F$14:F3044)-SUM($G$14:G3044),$H$13-SUM($F$14:F3044)+SUM($G$14:G3044)))</f>
        <v>0</v>
      </c>
      <c r="I3044" s="7"/>
    </row>
    <row r="3045" spans="1:9">
      <c r="A3045" s="89">
        <f t="shared" si="445"/>
        <v>3032</v>
      </c>
      <c r="B3045" s="185" t="str">
        <f t="shared" si="446"/>
        <v/>
      </c>
      <c r="C3045" s="90" t="str">
        <f t="shared" si="447"/>
        <v/>
      </c>
      <c r="D3045" s="89" t="str">
        <f t="shared" si="448"/>
        <v/>
      </c>
      <c r="E3045" s="91" t="str">
        <f t="shared" si="449"/>
        <v/>
      </c>
      <c r="F3045" s="92" t="str">
        <f t="shared" si="450"/>
        <v/>
      </c>
      <c r="G3045" s="212" t="str">
        <f t="shared" si="451"/>
        <v/>
      </c>
      <c r="H3045" s="92">
        <f>IF(OR(ERR=FALSE,AND(F3045="",G3045="")),0,IF($C$12="D",$H$13+SUM($F$14:F3045)-SUM($G$14:G3045),$H$13-SUM($F$14:F3045)+SUM($G$14:G3045)))</f>
        <v>0</v>
      </c>
      <c r="I3045" s="7"/>
    </row>
    <row r="3046" spans="1:9">
      <c r="A3046" s="89">
        <f t="shared" si="445"/>
        <v>3033</v>
      </c>
      <c r="B3046" s="185" t="str">
        <f t="shared" si="446"/>
        <v/>
      </c>
      <c r="C3046" s="90" t="str">
        <f t="shared" si="447"/>
        <v/>
      </c>
      <c r="D3046" s="89" t="str">
        <f t="shared" si="448"/>
        <v/>
      </c>
      <c r="E3046" s="91" t="str">
        <f t="shared" si="449"/>
        <v/>
      </c>
      <c r="F3046" s="92" t="str">
        <f t="shared" si="450"/>
        <v/>
      </c>
      <c r="G3046" s="212" t="str">
        <f t="shared" si="451"/>
        <v/>
      </c>
      <c r="H3046" s="92">
        <f>IF(OR(ERR=FALSE,AND(F3046="",G3046="")),0,IF($C$12="D",$H$13+SUM($F$14:F3046)-SUM($G$14:G3046),$H$13-SUM($F$14:F3046)+SUM($G$14:G3046)))</f>
        <v>0</v>
      </c>
      <c r="I3046" s="7"/>
    </row>
    <row r="3047" spans="1:9">
      <c r="A3047" s="89">
        <f t="shared" si="445"/>
        <v>3034</v>
      </c>
      <c r="B3047" s="185" t="str">
        <f t="shared" si="446"/>
        <v/>
      </c>
      <c r="C3047" s="90" t="str">
        <f t="shared" si="447"/>
        <v/>
      </c>
      <c r="D3047" s="89" t="str">
        <f t="shared" si="448"/>
        <v/>
      </c>
      <c r="E3047" s="91" t="str">
        <f t="shared" si="449"/>
        <v/>
      </c>
      <c r="F3047" s="92" t="str">
        <f t="shared" si="450"/>
        <v/>
      </c>
      <c r="G3047" s="212" t="str">
        <f t="shared" si="451"/>
        <v/>
      </c>
      <c r="H3047" s="92">
        <f>IF(OR(ERR=FALSE,AND(F3047="",G3047="")),0,IF($C$12="D",$H$13+SUM($F$14:F3047)-SUM($G$14:G3047),$H$13-SUM($F$14:F3047)+SUM($G$14:G3047)))</f>
        <v>0</v>
      </c>
      <c r="I3047" s="7"/>
    </row>
    <row r="3048" spans="1:9">
      <c r="A3048" s="89">
        <f t="shared" si="445"/>
        <v>3035</v>
      </c>
      <c r="B3048" s="185" t="str">
        <f t="shared" si="446"/>
        <v/>
      </c>
      <c r="C3048" s="90" t="str">
        <f t="shared" si="447"/>
        <v/>
      </c>
      <c r="D3048" s="89" t="str">
        <f t="shared" si="448"/>
        <v/>
      </c>
      <c r="E3048" s="91" t="str">
        <f t="shared" si="449"/>
        <v/>
      </c>
      <c r="F3048" s="92" t="str">
        <f t="shared" si="450"/>
        <v/>
      </c>
      <c r="G3048" s="212" t="str">
        <f t="shared" si="451"/>
        <v/>
      </c>
      <c r="H3048" s="92">
        <f>IF(OR(ERR=FALSE,AND(F3048="",G3048="")),0,IF($C$12="D",$H$13+SUM($F$14:F3048)-SUM($G$14:G3048),$H$13-SUM($F$14:F3048)+SUM($G$14:G3048)))</f>
        <v>0</v>
      </c>
      <c r="I3048" s="7"/>
    </row>
    <row r="3049" spans="1:9">
      <c r="A3049" s="89">
        <f t="shared" si="445"/>
        <v>3036</v>
      </c>
      <c r="B3049" s="185" t="str">
        <f t="shared" si="446"/>
        <v/>
      </c>
      <c r="C3049" s="90" t="str">
        <f t="shared" si="447"/>
        <v/>
      </c>
      <c r="D3049" s="89" t="str">
        <f t="shared" si="448"/>
        <v/>
      </c>
      <c r="E3049" s="91" t="str">
        <f t="shared" si="449"/>
        <v/>
      </c>
      <c r="F3049" s="92" t="str">
        <f t="shared" si="450"/>
        <v/>
      </c>
      <c r="G3049" s="212" t="str">
        <f t="shared" si="451"/>
        <v/>
      </c>
      <c r="H3049" s="92">
        <f>IF(OR(ERR=FALSE,AND(F3049="",G3049="")),0,IF($C$12="D",$H$13+SUM($F$14:F3049)-SUM($G$14:G3049),$H$13-SUM($F$14:F3049)+SUM($G$14:G3049)))</f>
        <v>0</v>
      </c>
      <c r="I3049" s="7"/>
    </row>
    <row r="3050" spans="1:9">
      <c r="A3050" s="89">
        <f t="shared" si="445"/>
        <v>3037</v>
      </c>
      <c r="B3050" s="185" t="str">
        <f t="shared" si="446"/>
        <v/>
      </c>
      <c r="C3050" s="90" t="str">
        <f t="shared" si="447"/>
        <v/>
      </c>
      <c r="D3050" s="89" t="str">
        <f t="shared" si="448"/>
        <v/>
      </c>
      <c r="E3050" s="91" t="str">
        <f t="shared" si="449"/>
        <v/>
      </c>
      <c r="F3050" s="92" t="str">
        <f t="shared" si="450"/>
        <v/>
      </c>
      <c r="G3050" s="212" t="str">
        <f t="shared" si="451"/>
        <v/>
      </c>
      <c r="H3050" s="92">
        <f>IF(OR(ERR=FALSE,AND(F3050="",G3050="")),0,IF($C$12="D",$H$13+SUM($F$14:F3050)-SUM($G$14:G3050),$H$13-SUM($F$14:F3050)+SUM($G$14:G3050)))</f>
        <v>0</v>
      </c>
      <c r="I3050" s="7"/>
    </row>
    <row r="3051" spans="1:9">
      <c r="A3051" s="89">
        <f t="shared" si="445"/>
        <v>3038</v>
      </c>
      <c r="B3051" s="185" t="str">
        <f t="shared" si="446"/>
        <v/>
      </c>
      <c r="C3051" s="90" t="str">
        <f t="shared" si="447"/>
        <v/>
      </c>
      <c r="D3051" s="89" t="str">
        <f t="shared" si="448"/>
        <v/>
      </c>
      <c r="E3051" s="91" t="str">
        <f t="shared" si="449"/>
        <v/>
      </c>
      <c r="F3051" s="92" t="str">
        <f t="shared" si="450"/>
        <v/>
      </c>
      <c r="G3051" s="212" t="str">
        <f t="shared" si="451"/>
        <v/>
      </c>
      <c r="H3051" s="92">
        <f>IF(OR(ERR=FALSE,AND(F3051="",G3051="")),0,IF($C$12="D",$H$13+SUM($F$14:F3051)-SUM($G$14:G3051),$H$13-SUM($F$14:F3051)+SUM($G$14:G3051)))</f>
        <v>0</v>
      </c>
      <c r="I3051" s="7"/>
    </row>
    <row r="3052" spans="1:9">
      <c r="A3052" s="89">
        <f t="shared" si="445"/>
        <v>3039</v>
      </c>
      <c r="B3052" s="185" t="str">
        <f t="shared" si="446"/>
        <v/>
      </c>
      <c r="C3052" s="90" t="str">
        <f t="shared" si="447"/>
        <v/>
      </c>
      <c r="D3052" s="89" t="str">
        <f t="shared" si="448"/>
        <v/>
      </c>
      <c r="E3052" s="91" t="str">
        <f t="shared" si="449"/>
        <v/>
      </c>
      <c r="F3052" s="92" t="str">
        <f t="shared" si="450"/>
        <v/>
      </c>
      <c r="G3052" s="212" t="str">
        <f t="shared" si="451"/>
        <v/>
      </c>
      <c r="H3052" s="92">
        <f>IF(OR(ERR=FALSE,AND(F3052="",G3052="")),0,IF($C$12="D",$H$13+SUM($F$14:F3052)-SUM($G$14:G3052),$H$13-SUM($F$14:F3052)+SUM($G$14:G3052)))</f>
        <v>0</v>
      </c>
      <c r="I3052" s="7"/>
    </row>
    <row r="3053" spans="1:9">
      <c r="A3053" s="89">
        <f t="shared" si="445"/>
        <v>3040</v>
      </c>
      <c r="B3053" s="185" t="str">
        <f t="shared" si="446"/>
        <v/>
      </c>
      <c r="C3053" s="90" t="str">
        <f t="shared" si="447"/>
        <v/>
      </c>
      <c r="D3053" s="89" t="str">
        <f t="shared" si="448"/>
        <v/>
      </c>
      <c r="E3053" s="91" t="str">
        <f t="shared" si="449"/>
        <v/>
      </c>
      <c r="F3053" s="92" t="str">
        <f t="shared" si="450"/>
        <v/>
      </c>
      <c r="G3053" s="212" t="str">
        <f t="shared" si="451"/>
        <v/>
      </c>
      <c r="H3053" s="92">
        <f>IF(OR(ERR=FALSE,AND(F3053="",G3053="")),0,IF($C$12="D",$H$13+SUM($F$14:F3053)-SUM($G$14:G3053),$H$13-SUM($F$14:F3053)+SUM($G$14:G3053)))</f>
        <v>0</v>
      </c>
      <c r="I3053" s="7"/>
    </row>
    <row r="3054" spans="1:9">
      <c r="A3054" s="89">
        <f t="shared" si="445"/>
        <v>3041</v>
      </c>
      <c r="B3054" s="185" t="str">
        <f t="shared" si="446"/>
        <v/>
      </c>
      <c r="C3054" s="90" t="str">
        <f t="shared" si="447"/>
        <v/>
      </c>
      <c r="D3054" s="89" t="str">
        <f t="shared" si="448"/>
        <v/>
      </c>
      <c r="E3054" s="91" t="str">
        <f t="shared" si="449"/>
        <v/>
      </c>
      <c r="F3054" s="92" t="str">
        <f t="shared" si="450"/>
        <v/>
      </c>
      <c r="G3054" s="212" t="str">
        <f t="shared" si="451"/>
        <v/>
      </c>
      <c r="H3054" s="92">
        <f>IF(OR(ERR=FALSE,AND(F3054="",G3054="")),0,IF($C$12="D",$H$13+SUM($F$14:F3054)-SUM($G$14:G3054),$H$13-SUM($F$14:F3054)+SUM($G$14:G3054)))</f>
        <v>0</v>
      </c>
      <c r="I3054" s="7"/>
    </row>
    <row r="3055" spans="1:9">
      <c r="A3055" s="89">
        <f t="shared" si="445"/>
        <v>3042</v>
      </c>
      <c r="B3055" s="185" t="str">
        <f t="shared" si="446"/>
        <v/>
      </c>
      <c r="C3055" s="90" t="str">
        <f t="shared" si="447"/>
        <v/>
      </c>
      <c r="D3055" s="89" t="str">
        <f t="shared" si="448"/>
        <v/>
      </c>
      <c r="E3055" s="91" t="str">
        <f t="shared" si="449"/>
        <v/>
      </c>
      <c r="F3055" s="92" t="str">
        <f t="shared" si="450"/>
        <v/>
      </c>
      <c r="G3055" s="212" t="str">
        <f t="shared" si="451"/>
        <v/>
      </c>
      <c r="H3055" s="92">
        <f>IF(OR(ERR=FALSE,AND(F3055="",G3055="")),0,IF($C$12="D",$H$13+SUM($F$14:F3055)-SUM($G$14:G3055),$H$13-SUM($F$14:F3055)+SUM($G$14:G3055)))</f>
        <v>0</v>
      </c>
      <c r="I3055" s="7"/>
    </row>
    <row r="3056" spans="1:9">
      <c r="A3056" s="89">
        <f t="shared" si="445"/>
        <v>3043</v>
      </c>
      <c r="B3056" s="185" t="str">
        <f t="shared" si="446"/>
        <v/>
      </c>
      <c r="C3056" s="90" t="str">
        <f t="shared" si="447"/>
        <v/>
      </c>
      <c r="D3056" s="89" t="str">
        <f t="shared" si="448"/>
        <v/>
      </c>
      <c r="E3056" s="91" t="str">
        <f t="shared" si="449"/>
        <v/>
      </c>
      <c r="F3056" s="92" t="str">
        <f t="shared" si="450"/>
        <v/>
      </c>
      <c r="G3056" s="212" t="str">
        <f t="shared" si="451"/>
        <v/>
      </c>
      <c r="H3056" s="92">
        <f>IF(OR(ERR=FALSE,AND(F3056="",G3056="")),0,IF($C$12="D",$H$13+SUM($F$14:F3056)-SUM($G$14:G3056),$H$13-SUM($F$14:F3056)+SUM($G$14:G3056)))</f>
        <v>0</v>
      </c>
      <c r="I3056" s="7"/>
    </row>
    <row r="3057" spans="1:9">
      <c r="A3057" s="89">
        <f t="shared" si="445"/>
        <v>3044</v>
      </c>
      <c r="B3057" s="185" t="str">
        <f t="shared" si="446"/>
        <v/>
      </c>
      <c r="C3057" s="90" t="str">
        <f t="shared" si="447"/>
        <v/>
      </c>
      <c r="D3057" s="89" t="str">
        <f t="shared" si="448"/>
        <v/>
      </c>
      <c r="E3057" s="91" t="str">
        <f t="shared" si="449"/>
        <v/>
      </c>
      <c r="F3057" s="92" t="str">
        <f t="shared" si="450"/>
        <v/>
      </c>
      <c r="G3057" s="212" t="str">
        <f t="shared" si="451"/>
        <v/>
      </c>
      <c r="H3057" s="92">
        <f>IF(OR(ERR=FALSE,AND(F3057="",G3057="")),0,IF($C$12="D",$H$13+SUM($F$14:F3057)-SUM($G$14:G3057),$H$13-SUM($F$14:F3057)+SUM($G$14:G3057)))</f>
        <v>0</v>
      </c>
      <c r="I3057" s="7"/>
    </row>
    <row r="3058" spans="1:9">
      <c r="A3058" s="89">
        <f t="shared" si="445"/>
        <v>3045</v>
      </c>
      <c r="B3058" s="185" t="str">
        <f t="shared" si="446"/>
        <v/>
      </c>
      <c r="C3058" s="90" t="str">
        <f t="shared" si="447"/>
        <v/>
      </c>
      <c r="D3058" s="89" t="str">
        <f t="shared" si="448"/>
        <v/>
      </c>
      <c r="E3058" s="91" t="str">
        <f t="shared" si="449"/>
        <v/>
      </c>
      <c r="F3058" s="92" t="str">
        <f t="shared" si="450"/>
        <v/>
      </c>
      <c r="G3058" s="212" t="str">
        <f t="shared" si="451"/>
        <v/>
      </c>
      <c r="H3058" s="92">
        <f>IF(OR(ERR=FALSE,AND(F3058="",G3058="")),0,IF($C$12="D",$H$13+SUM($F$14:F3058)-SUM($G$14:G3058),$H$13-SUM($F$14:F3058)+SUM($G$14:G3058)))</f>
        <v>0</v>
      </c>
      <c r="I3058" s="7"/>
    </row>
    <row r="3059" spans="1:9">
      <c r="A3059" s="89">
        <f t="shared" si="445"/>
        <v>3046</v>
      </c>
      <c r="B3059" s="185" t="str">
        <f t="shared" si="446"/>
        <v/>
      </c>
      <c r="C3059" s="90" t="str">
        <f t="shared" si="447"/>
        <v/>
      </c>
      <c r="D3059" s="89" t="str">
        <f t="shared" si="448"/>
        <v/>
      </c>
      <c r="E3059" s="91" t="str">
        <f t="shared" si="449"/>
        <v/>
      </c>
      <c r="F3059" s="92" t="str">
        <f t="shared" si="450"/>
        <v/>
      </c>
      <c r="G3059" s="212" t="str">
        <f t="shared" si="451"/>
        <v/>
      </c>
      <c r="H3059" s="92">
        <f>IF(OR(ERR=FALSE,AND(F3059="",G3059="")),0,IF($C$12="D",$H$13+SUM($F$14:F3059)-SUM($G$14:G3059),$H$13-SUM($F$14:F3059)+SUM($G$14:G3059)))</f>
        <v>0</v>
      </c>
      <c r="I3059" s="7"/>
    </row>
    <row r="3060" spans="1:9">
      <c r="A3060" s="89">
        <f t="shared" si="445"/>
        <v>3047</v>
      </c>
      <c r="B3060" s="185" t="str">
        <f t="shared" si="446"/>
        <v/>
      </c>
      <c r="C3060" s="90" t="str">
        <f t="shared" si="447"/>
        <v/>
      </c>
      <c r="D3060" s="89" t="str">
        <f t="shared" si="448"/>
        <v/>
      </c>
      <c r="E3060" s="91" t="str">
        <f t="shared" si="449"/>
        <v/>
      </c>
      <c r="F3060" s="92" t="str">
        <f t="shared" si="450"/>
        <v/>
      </c>
      <c r="G3060" s="212" t="str">
        <f t="shared" si="451"/>
        <v/>
      </c>
      <c r="H3060" s="92">
        <f>IF(OR(ERR=FALSE,AND(F3060="",G3060="")),0,IF($C$12="D",$H$13+SUM($F$14:F3060)-SUM($G$14:G3060),$H$13-SUM($F$14:F3060)+SUM($G$14:G3060)))</f>
        <v>0</v>
      </c>
      <c r="I3060" s="7"/>
    </row>
    <row r="3061" spans="1:9">
      <c r="A3061" s="89">
        <f t="shared" si="445"/>
        <v>3048</v>
      </c>
      <c r="B3061" s="185" t="str">
        <f t="shared" si="446"/>
        <v/>
      </c>
      <c r="C3061" s="90" t="str">
        <f t="shared" si="447"/>
        <v/>
      </c>
      <c r="D3061" s="89" t="str">
        <f t="shared" si="448"/>
        <v/>
      </c>
      <c r="E3061" s="91" t="str">
        <f t="shared" si="449"/>
        <v/>
      </c>
      <c r="F3061" s="92" t="str">
        <f t="shared" si="450"/>
        <v/>
      </c>
      <c r="G3061" s="212" t="str">
        <f t="shared" si="451"/>
        <v/>
      </c>
      <c r="H3061" s="92">
        <f>IF(OR(ERR=FALSE,AND(F3061="",G3061="")),0,IF($C$12="D",$H$13+SUM($F$14:F3061)-SUM($G$14:G3061),$H$13-SUM($F$14:F3061)+SUM($G$14:G3061)))</f>
        <v>0</v>
      </c>
      <c r="I3061" s="7"/>
    </row>
    <row r="3062" spans="1:9">
      <c r="A3062" s="89">
        <f t="shared" si="445"/>
        <v>3049</v>
      </c>
      <c r="B3062" s="185" t="str">
        <f t="shared" si="446"/>
        <v/>
      </c>
      <c r="C3062" s="90" t="str">
        <f t="shared" si="447"/>
        <v/>
      </c>
      <c r="D3062" s="89" t="str">
        <f t="shared" si="448"/>
        <v/>
      </c>
      <c r="E3062" s="91" t="str">
        <f t="shared" si="449"/>
        <v/>
      </c>
      <c r="F3062" s="92" t="str">
        <f t="shared" si="450"/>
        <v/>
      </c>
      <c r="G3062" s="212" t="str">
        <f t="shared" si="451"/>
        <v/>
      </c>
      <c r="H3062" s="92">
        <f>IF(OR(ERR=FALSE,AND(F3062="",G3062="")),0,IF($C$12="D",$H$13+SUM($F$14:F3062)-SUM($G$14:G3062),$H$13-SUM($F$14:F3062)+SUM($G$14:G3062)))</f>
        <v>0</v>
      </c>
      <c r="I3062" s="7"/>
    </row>
    <row r="3063" spans="1:9">
      <c r="A3063" s="89">
        <f t="shared" si="445"/>
        <v>3050</v>
      </c>
      <c r="B3063" s="185" t="str">
        <f t="shared" si="446"/>
        <v/>
      </c>
      <c r="C3063" s="90" t="str">
        <f t="shared" si="447"/>
        <v/>
      </c>
      <c r="D3063" s="89" t="str">
        <f t="shared" si="448"/>
        <v/>
      </c>
      <c r="E3063" s="91" t="str">
        <f t="shared" si="449"/>
        <v/>
      </c>
      <c r="F3063" s="92" t="str">
        <f t="shared" si="450"/>
        <v/>
      </c>
      <c r="G3063" s="212" t="str">
        <f t="shared" si="451"/>
        <v/>
      </c>
      <c r="H3063" s="92">
        <f>IF(OR(ERR=FALSE,AND(F3063="",G3063="")),0,IF($C$12="D",$H$13+SUM($F$14:F3063)-SUM($G$14:G3063),$H$13-SUM($F$14:F3063)+SUM($G$14:G3063)))</f>
        <v>0</v>
      </c>
      <c r="I3063" s="7"/>
    </row>
    <row r="3064" spans="1:9">
      <c r="A3064" s="89">
        <f t="shared" si="445"/>
        <v>3051</v>
      </c>
      <c r="B3064" s="185" t="str">
        <f t="shared" si="446"/>
        <v/>
      </c>
      <c r="C3064" s="90" t="str">
        <f t="shared" si="447"/>
        <v/>
      </c>
      <c r="D3064" s="89" t="str">
        <f t="shared" si="448"/>
        <v/>
      </c>
      <c r="E3064" s="91" t="str">
        <f t="shared" si="449"/>
        <v/>
      </c>
      <c r="F3064" s="92" t="str">
        <f t="shared" si="450"/>
        <v/>
      </c>
      <c r="G3064" s="212" t="str">
        <f t="shared" si="451"/>
        <v/>
      </c>
      <c r="H3064" s="92">
        <f>IF(OR(ERR=FALSE,AND(F3064="",G3064="")),0,IF($C$12="D",$H$13+SUM($F$14:F3064)-SUM($G$14:G3064),$H$13-SUM($F$14:F3064)+SUM($G$14:G3064)))</f>
        <v>0</v>
      </c>
      <c r="I3064" s="7"/>
    </row>
    <row r="3065" spans="1:9">
      <c r="A3065" s="89">
        <f t="shared" si="445"/>
        <v>3052</v>
      </c>
      <c r="B3065" s="185" t="str">
        <f t="shared" si="446"/>
        <v/>
      </c>
      <c r="C3065" s="90" t="str">
        <f t="shared" si="447"/>
        <v/>
      </c>
      <c r="D3065" s="89" t="str">
        <f t="shared" si="448"/>
        <v/>
      </c>
      <c r="E3065" s="91" t="str">
        <f t="shared" si="449"/>
        <v/>
      </c>
      <c r="F3065" s="92" t="str">
        <f t="shared" si="450"/>
        <v/>
      </c>
      <c r="G3065" s="212" t="str">
        <f t="shared" si="451"/>
        <v/>
      </c>
      <c r="H3065" s="92">
        <f>IF(OR(ERR=FALSE,AND(F3065="",G3065="")),0,IF($C$12="D",$H$13+SUM($F$14:F3065)-SUM($G$14:G3065),$H$13-SUM($F$14:F3065)+SUM($G$14:G3065)))</f>
        <v>0</v>
      </c>
      <c r="I3065" s="7"/>
    </row>
    <row r="3066" spans="1:9">
      <c r="A3066" s="89">
        <f t="shared" si="445"/>
        <v>3053</v>
      </c>
      <c r="B3066" s="185" t="str">
        <f t="shared" si="446"/>
        <v/>
      </c>
      <c r="C3066" s="90" t="str">
        <f t="shared" si="447"/>
        <v/>
      </c>
      <c r="D3066" s="89" t="str">
        <f t="shared" si="448"/>
        <v/>
      </c>
      <c r="E3066" s="91" t="str">
        <f t="shared" si="449"/>
        <v/>
      </c>
      <c r="F3066" s="92" t="str">
        <f t="shared" si="450"/>
        <v/>
      </c>
      <c r="G3066" s="212" t="str">
        <f t="shared" si="451"/>
        <v/>
      </c>
      <c r="H3066" s="92">
        <f>IF(OR(ERR=FALSE,AND(F3066="",G3066="")),0,IF($C$12="D",$H$13+SUM($F$14:F3066)-SUM($G$14:G3066),$H$13-SUM($F$14:F3066)+SUM($G$14:G3066)))</f>
        <v>0</v>
      </c>
      <c r="I3066" s="7"/>
    </row>
    <row r="3067" spans="1:9">
      <c r="A3067" s="89">
        <f t="shared" si="445"/>
        <v>3054</v>
      </c>
      <c r="B3067" s="185" t="str">
        <f t="shared" si="446"/>
        <v/>
      </c>
      <c r="C3067" s="90" t="str">
        <f t="shared" si="447"/>
        <v/>
      </c>
      <c r="D3067" s="89" t="str">
        <f t="shared" si="448"/>
        <v/>
      </c>
      <c r="E3067" s="91" t="str">
        <f t="shared" si="449"/>
        <v/>
      </c>
      <c r="F3067" s="92" t="str">
        <f t="shared" si="450"/>
        <v/>
      </c>
      <c r="G3067" s="212" t="str">
        <f t="shared" si="451"/>
        <v/>
      </c>
      <c r="H3067" s="92">
        <f>IF(OR(ERR=FALSE,AND(F3067="",G3067="")),0,IF($C$12="D",$H$13+SUM($F$14:F3067)-SUM($G$14:G3067),$H$13-SUM($F$14:F3067)+SUM($G$14:G3067)))</f>
        <v>0</v>
      </c>
      <c r="I3067" s="7"/>
    </row>
    <row r="3068" spans="1:9">
      <c r="A3068" s="89">
        <f t="shared" si="445"/>
        <v>3055</v>
      </c>
      <c r="B3068" s="185" t="str">
        <f t="shared" si="446"/>
        <v/>
      </c>
      <c r="C3068" s="90" t="str">
        <f t="shared" si="447"/>
        <v/>
      </c>
      <c r="D3068" s="89" t="str">
        <f t="shared" si="448"/>
        <v/>
      </c>
      <c r="E3068" s="91" t="str">
        <f t="shared" si="449"/>
        <v/>
      </c>
      <c r="F3068" s="92" t="str">
        <f t="shared" si="450"/>
        <v/>
      </c>
      <c r="G3068" s="212" t="str">
        <f t="shared" si="451"/>
        <v/>
      </c>
      <c r="H3068" s="92">
        <f>IF(OR(ERR=FALSE,AND(F3068="",G3068="")),0,IF($C$12="D",$H$13+SUM($F$14:F3068)-SUM($G$14:G3068),$H$13-SUM($F$14:F3068)+SUM($G$14:G3068)))</f>
        <v>0</v>
      </c>
      <c r="I3068" s="7"/>
    </row>
    <row r="3069" spans="1:9">
      <c r="A3069" s="89">
        <f t="shared" ref="A3069:A3132" si="452">A3068+1</f>
        <v>3056</v>
      </c>
      <c r="B3069" s="185" t="str">
        <f t="shared" si="446"/>
        <v/>
      </c>
      <c r="C3069" s="90" t="str">
        <f t="shared" si="447"/>
        <v/>
      </c>
      <c r="D3069" s="89" t="str">
        <f t="shared" si="448"/>
        <v/>
      </c>
      <c r="E3069" s="91" t="str">
        <f t="shared" si="449"/>
        <v/>
      </c>
      <c r="F3069" s="92" t="str">
        <f t="shared" si="450"/>
        <v/>
      </c>
      <c r="G3069" s="212" t="str">
        <f t="shared" si="451"/>
        <v/>
      </c>
      <c r="H3069" s="92">
        <f>IF(OR(ERR=FALSE,AND(F3069="",G3069="")),0,IF($C$12="D",$H$13+SUM($F$14:F3069)-SUM($G$14:G3069),$H$13-SUM($F$14:F3069)+SUM($G$14:G3069)))</f>
        <v>0</v>
      </c>
      <c r="I3069" s="7"/>
    </row>
    <row r="3070" spans="1:9">
      <c r="A3070" s="89">
        <f t="shared" si="452"/>
        <v>3057</v>
      </c>
      <c r="B3070" s="185" t="str">
        <f t="shared" si="446"/>
        <v/>
      </c>
      <c r="C3070" s="90" t="str">
        <f t="shared" si="447"/>
        <v/>
      </c>
      <c r="D3070" s="89" t="str">
        <f t="shared" si="448"/>
        <v/>
      </c>
      <c r="E3070" s="91" t="str">
        <f t="shared" si="449"/>
        <v/>
      </c>
      <c r="F3070" s="92" t="str">
        <f t="shared" si="450"/>
        <v/>
      </c>
      <c r="G3070" s="212" t="str">
        <f t="shared" si="451"/>
        <v/>
      </c>
      <c r="H3070" s="92">
        <f>IF(OR(ERR=FALSE,AND(F3070="",G3070="")),0,IF($C$12="D",$H$13+SUM($F$14:F3070)-SUM($G$14:G3070),$H$13-SUM($F$14:F3070)+SUM($G$14:G3070)))</f>
        <v>0</v>
      </c>
      <c r="I3070" s="7"/>
    </row>
    <row r="3071" spans="1:9">
      <c r="A3071" s="89">
        <f t="shared" si="452"/>
        <v>3058</v>
      </c>
      <c r="B3071" s="185" t="str">
        <f t="shared" si="446"/>
        <v/>
      </c>
      <c r="C3071" s="90" t="str">
        <f t="shared" si="447"/>
        <v/>
      </c>
      <c r="D3071" s="89" t="str">
        <f t="shared" si="448"/>
        <v/>
      </c>
      <c r="E3071" s="91" t="str">
        <f t="shared" si="449"/>
        <v/>
      </c>
      <c r="F3071" s="92" t="str">
        <f t="shared" si="450"/>
        <v/>
      </c>
      <c r="G3071" s="212" t="str">
        <f t="shared" si="451"/>
        <v/>
      </c>
      <c r="H3071" s="92">
        <f>IF(OR(ERR=FALSE,AND(F3071="",G3071="")),0,IF($C$12="D",$H$13+SUM($F$14:F3071)-SUM($G$14:G3071),$H$13-SUM($F$14:F3071)+SUM($G$14:G3071)))</f>
        <v>0</v>
      </c>
      <c r="I3071" s="7"/>
    </row>
    <row r="3072" spans="1:9">
      <c r="A3072" s="89">
        <f t="shared" si="452"/>
        <v>3059</v>
      </c>
      <c r="B3072" s="185" t="str">
        <f t="shared" si="446"/>
        <v/>
      </c>
      <c r="C3072" s="90" t="str">
        <f t="shared" si="447"/>
        <v/>
      </c>
      <c r="D3072" s="89" t="str">
        <f t="shared" si="448"/>
        <v/>
      </c>
      <c r="E3072" s="91" t="str">
        <f t="shared" si="449"/>
        <v/>
      </c>
      <c r="F3072" s="92" t="str">
        <f t="shared" si="450"/>
        <v/>
      </c>
      <c r="G3072" s="212" t="str">
        <f t="shared" si="451"/>
        <v/>
      </c>
      <c r="H3072" s="92">
        <f>IF(OR(ERR=FALSE,AND(F3072="",G3072="")),0,IF($C$12="D",$H$13+SUM($F$14:F3072)-SUM($G$14:G3072),$H$13-SUM($F$14:F3072)+SUM($G$14:G3072)))</f>
        <v>0</v>
      </c>
      <c r="I3072" s="7"/>
    </row>
    <row r="3073" spans="1:9">
      <c r="A3073" s="89">
        <f t="shared" si="452"/>
        <v>3060</v>
      </c>
      <c r="B3073" s="185" t="str">
        <f t="shared" si="446"/>
        <v/>
      </c>
      <c r="C3073" s="90" t="str">
        <f t="shared" si="447"/>
        <v/>
      </c>
      <c r="D3073" s="89" t="str">
        <f t="shared" si="448"/>
        <v/>
      </c>
      <c r="E3073" s="91" t="str">
        <f t="shared" si="449"/>
        <v/>
      </c>
      <c r="F3073" s="92" t="str">
        <f t="shared" si="450"/>
        <v/>
      </c>
      <c r="G3073" s="212" t="str">
        <f t="shared" si="451"/>
        <v/>
      </c>
      <c r="H3073" s="92">
        <f>IF(OR(ERR=FALSE,AND(F3073="",G3073="")),0,IF($C$12="D",$H$13+SUM($F$14:F3073)-SUM($G$14:G3073),$H$13-SUM($F$14:F3073)+SUM($G$14:G3073)))</f>
        <v>0</v>
      </c>
      <c r="I3073" s="7"/>
    </row>
    <row r="3074" spans="1:9">
      <c r="A3074" s="89">
        <f t="shared" si="452"/>
        <v>3061</v>
      </c>
      <c r="B3074" s="185" t="str">
        <f t="shared" si="446"/>
        <v/>
      </c>
      <c r="C3074" s="90" t="str">
        <f t="shared" si="447"/>
        <v/>
      </c>
      <c r="D3074" s="89" t="str">
        <f t="shared" si="448"/>
        <v/>
      </c>
      <c r="E3074" s="91" t="str">
        <f t="shared" si="449"/>
        <v/>
      </c>
      <c r="F3074" s="92" t="str">
        <f t="shared" si="450"/>
        <v/>
      </c>
      <c r="G3074" s="212" t="str">
        <f t="shared" si="451"/>
        <v/>
      </c>
      <c r="H3074" s="92">
        <f>IF(OR(ERR=FALSE,AND(F3074="",G3074="")),0,IF($C$12="D",$H$13+SUM($F$14:F3074)-SUM($G$14:G3074),$H$13-SUM($F$14:F3074)+SUM($G$14:G3074)))</f>
        <v>0</v>
      </c>
      <c r="I3074" s="7"/>
    </row>
    <row r="3075" spans="1:9">
      <c r="A3075" s="89">
        <f t="shared" si="452"/>
        <v>3062</v>
      </c>
      <c r="B3075" s="185" t="str">
        <f t="shared" si="446"/>
        <v/>
      </c>
      <c r="C3075" s="90" t="str">
        <f t="shared" si="447"/>
        <v/>
      </c>
      <c r="D3075" s="89" t="str">
        <f t="shared" si="448"/>
        <v/>
      </c>
      <c r="E3075" s="91" t="str">
        <f t="shared" si="449"/>
        <v/>
      </c>
      <c r="F3075" s="92" t="str">
        <f t="shared" si="450"/>
        <v/>
      </c>
      <c r="G3075" s="212" t="str">
        <f t="shared" si="451"/>
        <v/>
      </c>
      <c r="H3075" s="92">
        <f>IF(OR(ERR=FALSE,AND(F3075="",G3075="")),0,IF($C$12="D",$H$13+SUM($F$14:F3075)-SUM($G$14:G3075),$H$13-SUM($F$14:F3075)+SUM($G$14:G3075)))</f>
        <v>0</v>
      </c>
      <c r="I3075" s="7"/>
    </row>
    <row r="3076" spans="1:9">
      <c r="A3076" s="89">
        <f t="shared" si="452"/>
        <v>3063</v>
      </c>
      <c r="B3076" s="185" t="str">
        <f t="shared" si="446"/>
        <v/>
      </c>
      <c r="C3076" s="90" t="str">
        <f t="shared" si="447"/>
        <v/>
      </c>
      <c r="D3076" s="89" t="str">
        <f t="shared" si="448"/>
        <v/>
      </c>
      <c r="E3076" s="91" t="str">
        <f t="shared" si="449"/>
        <v/>
      </c>
      <c r="F3076" s="92" t="str">
        <f t="shared" si="450"/>
        <v/>
      </c>
      <c r="G3076" s="212" t="str">
        <f t="shared" si="451"/>
        <v/>
      </c>
      <c r="H3076" s="92">
        <f>IF(OR(ERR=FALSE,AND(F3076="",G3076="")),0,IF($C$12="D",$H$13+SUM($F$14:F3076)-SUM($G$14:G3076),$H$13-SUM($F$14:F3076)+SUM($G$14:G3076)))</f>
        <v>0</v>
      </c>
      <c r="I3076" s="7"/>
    </row>
    <row r="3077" spans="1:9">
      <c r="A3077" s="89">
        <f t="shared" si="452"/>
        <v>3064</v>
      </c>
      <c r="B3077" s="185" t="str">
        <f t="shared" si="446"/>
        <v/>
      </c>
      <c r="C3077" s="90" t="str">
        <f t="shared" si="447"/>
        <v/>
      </c>
      <c r="D3077" s="89" t="str">
        <f t="shared" si="448"/>
        <v/>
      </c>
      <c r="E3077" s="91" t="str">
        <f t="shared" si="449"/>
        <v/>
      </c>
      <c r="F3077" s="92" t="str">
        <f t="shared" si="450"/>
        <v/>
      </c>
      <c r="G3077" s="212" t="str">
        <f t="shared" si="451"/>
        <v/>
      </c>
      <c r="H3077" s="92">
        <f>IF(OR(ERR=FALSE,AND(F3077="",G3077="")),0,IF($C$12="D",$H$13+SUM($F$14:F3077)-SUM($G$14:G3077),$H$13-SUM($F$14:F3077)+SUM($G$14:G3077)))</f>
        <v>0</v>
      </c>
      <c r="I3077" s="7"/>
    </row>
    <row r="3078" spans="1:9">
      <c r="A3078" s="89">
        <f t="shared" si="452"/>
        <v>3065</v>
      </c>
      <c r="B3078" s="185" t="str">
        <f t="shared" si="446"/>
        <v/>
      </c>
      <c r="C3078" s="90" t="str">
        <f t="shared" si="447"/>
        <v/>
      </c>
      <c r="D3078" s="89" t="str">
        <f t="shared" si="448"/>
        <v/>
      </c>
      <c r="E3078" s="91" t="str">
        <f t="shared" si="449"/>
        <v/>
      </c>
      <c r="F3078" s="92" t="str">
        <f t="shared" si="450"/>
        <v/>
      </c>
      <c r="G3078" s="212" t="str">
        <f t="shared" si="451"/>
        <v/>
      </c>
      <c r="H3078" s="92">
        <f>IF(OR(ERR=FALSE,AND(F3078="",G3078="")),0,IF($C$12="D",$H$13+SUM($F$14:F3078)-SUM($G$14:G3078),$H$13-SUM($F$14:F3078)+SUM($G$14:G3078)))</f>
        <v>0</v>
      </c>
      <c r="I3078" s="7"/>
    </row>
    <row r="3079" spans="1:9">
      <c r="A3079" s="89">
        <f t="shared" si="452"/>
        <v>3066</v>
      </c>
      <c r="B3079" s="185" t="str">
        <f t="shared" si="446"/>
        <v/>
      </c>
      <c r="C3079" s="90" t="str">
        <f t="shared" si="447"/>
        <v/>
      </c>
      <c r="D3079" s="89" t="str">
        <f t="shared" si="448"/>
        <v/>
      </c>
      <c r="E3079" s="91" t="str">
        <f t="shared" si="449"/>
        <v/>
      </c>
      <c r="F3079" s="92" t="str">
        <f t="shared" si="450"/>
        <v/>
      </c>
      <c r="G3079" s="212" t="str">
        <f t="shared" si="451"/>
        <v/>
      </c>
      <c r="H3079" s="92">
        <f>IF(OR(ERR=FALSE,AND(F3079="",G3079="")),0,IF($C$12="D",$H$13+SUM($F$14:F3079)-SUM($G$14:G3079),$H$13-SUM($F$14:F3079)+SUM($G$14:G3079)))</f>
        <v>0</v>
      </c>
      <c r="I3079" s="7"/>
    </row>
    <row r="3080" spans="1:9">
      <c r="A3080" s="89">
        <f t="shared" si="452"/>
        <v>3067</v>
      </c>
      <c r="B3080" s="185" t="str">
        <f t="shared" si="446"/>
        <v/>
      </c>
      <c r="C3080" s="90" t="str">
        <f t="shared" si="447"/>
        <v/>
      </c>
      <c r="D3080" s="89" t="str">
        <f t="shared" si="448"/>
        <v/>
      </c>
      <c r="E3080" s="91" t="str">
        <f t="shared" si="449"/>
        <v/>
      </c>
      <c r="F3080" s="92" t="str">
        <f t="shared" si="450"/>
        <v/>
      </c>
      <c r="G3080" s="212" t="str">
        <f t="shared" si="451"/>
        <v/>
      </c>
      <c r="H3080" s="92">
        <f>IF(OR(ERR=FALSE,AND(F3080="",G3080="")),0,IF($C$12="D",$H$13+SUM($F$14:F3080)-SUM($G$14:G3080),$H$13-SUM($F$14:F3080)+SUM($G$14:G3080)))</f>
        <v>0</v>
      </c>
      <c r="I3080" s="7"/>
    </row>
    <row r="3081" spans="1:9">
      <c r="A3081" s="89">
        <f t="shared" si="452"/>
        <v>3068</v>
      </c>
      <c r="B3081" s="185" t="str">
        <f t="shared" si="446"/>
        <v/>
      </c>
      <c r="C3081" s="90" t="str">
        <f t="shared" si="447"/>
        <v/>
      </c>
      <c r="D3081" s="89" t="str">
        <f t="shared" si="448"/>
        <v/>
      </c>
      <c r="E3081" s="91" t="str">
        <f t="shared" si="449"/>
        <v/>
      </c>
      <c r="F3081" s="92" t="str">
        <f t="shared" si="450"/>
        <v/>
      </c>
      <c r="G3081" s="212" t="str">
        <f t="shared" si="451"/>
        <v/>
      </c>
      <c r="H3081" s="92">
        <f>IF(OR(ERR=FALSE,AND(F3081="",G3081="")),0,IF($C$12="D",$H$13+SUM($F$14:F3081)-SUM($G$14:G3081),$H$13-SUM($F$14:F3081)+SUM($G$14:G3081)))</f>
        <v>0</v>
      </c>
      <c r="I3081" s="7"/>
    </row>
    <row r="3082" spans="1:9">
      <c r="A3082" s="89">
        <f t="shared" si="452"/>
        <v>3069</v>
      </c>
      <c r="B3082" s="185" t="str">
        <f t="shared" si="446"/>
        <v/>
      </c>
      <c r="C3082" s="90" t="str">
        <f t="shared" si="447"/>
        <v/>
      </c>
      <c r="D3082" s="89" t="str">
        <f t="shared" si="448"/>
        <v/>
      </c>
      <c r="E3082" s="91" t="str">
        <f t="shared" si="449"/>
        <v/>
      </c>
      <c r="F3082" s="92" t="str">
        <f t="shared" si="450"/>
        <v/>
      </c>
      <c r="G3082" s="212" t="str">
        <f t="shared" si="451"/>
        <v/>
      </c>
      <c r="H3082" s="92">
        <f>IF(OR(ERR=FALSE,AND(F3082="",G3082="")),0,IF($C$12="D",$H$13+SUM($F$14:F3082)-SUM($G$14:G3082),$H$13-SUM($F$14:F3082)+SUM($G$14:G3082)))</f>
        <v>0</v>
      </c>
      <c r="I3082" s="7"/>
    </row>
    <row r="3083" spans="1:9">
      <c r="A3083" s="89">
        <f t="shared" si="452"/>
        <v>3070</v>
      </c>
      <c r="B3083" s="185" t="str">
        <f t="shared" si="446"/>
        <v/>
      </c>
      <c r="C3083" s="90" t="str">
        <f t="shared" si="447"/>
        <v/>
      </c>
      <c r="D3083" s="89" t="str">
        <f t="shared" si="448"/>
        <v/>
      </c>
      <c r="E3083" s="91" t="str">
        <f t="shared" si="449"/>
        <v/>
      </c>
      <c r="F3083" s="92" t="str">
        <f t="shared" si="450"/>
        <v/>
      </c>
      <c r="G3083" s="212" t="str">
        <f t="shared" si="451"/>
        <v/>
      </c>
      <c r="H3083" s="92">
        <f>IF(OR(ERR=FALSE,AND(F3083="",G3083="")),0,IF($C$12="D",$H$13+SUM($F$14:F3083)-SUM($G$14:G3083),$H$13-SUM($F$14:F3083)+SUM($G$14:G3083)))</f>
        <v>0</v>
      </c>
      <c r="I3083" s="7"/>
    </row>
    <row r="3084" spans="1:9">
      <c r="A3084" s="89">
        <f t="shared" si="452"/>
        <v>3071</v>
      </c>
      <c r="B3084" s="185" t="str">
        <f t="shared" si="446"/>
        <v/>
      </c>
      <c r="C3084" s="90" t="str">
        <f t="shared" si="447"/>
        <v/>
      </c>
      <c r="D3084" s="89" t="str">
        <f t="shared" si="448"/>
        <v/>
      </c>
      <c r="E3084" s="91" t="str">
        <f t="shared" si="449"/>
        <v/>
      </c>
      <c r="F3084" s="92" t="str">
        <f t="shared" si="450"/>
        <v/>
      </c>
      <c r="G3084" s="212" t="str">
        <f t="shared" si="451"/>
        <v/>
      </c>
      <c r="H3084" s="92">
        <f>IF(OR(ERR=FALSE,AND(F3084="",G3084="")),0,IF($C$12="D",$H$13+SUM($F$14:F3084)-SUM($G$14:G3084),$H$13-SUM($F$14:F3084)+SUM($G$14:G3084)))</f>
        <v>0</v>
      </c>
      <c r="I3084" s="7"/>
    </row>
    <row r="3085" spans="1:9">
      <c r="A3085" s="89">
        <f t="shared" si="452"/>
        <v>3072</v>
      </c>
      <c r="B3085" s="185" t="str">
        <f t="shared" si="446"/>
        <v/>
      </c>
      <c r="C3085" s="90" t="str">
        <f t="shared" si="447"/>
        <v/>
      </c>
      <c r="D3085" s="89" t="str">
        <f t="shared" si="448"/>
        <v/>
      </c>
      <c r="E3085" s="91" t="str">
        <f t="shared" si="449"/>
        <v/>
      </c>
      <c r="F3085" s="92" t="str">
        <f t="shared" si="450"/>
        <v/>
      </c>
      <c r="G3085" s="212" t="str">
        <f t="shared" si="451"/>
        <v/>
      </c>
      <c r="H3085" s="92">
        <f>IF(OR(ERR=FALSE,AND(F3085="",G3085="")),0,IF($C$12="D",$H$13+SUM($F$14:F3085)-SUM($G$14:G3085),$H$13-SUM($F$14:F3085)+SUM($G$14:G3085)))</f>
        <v>0</v>
      </c>
      <c r="I3085" s="7"/>
    </row>
    <row r="3086" spans="1:9">
      <c r="A3086" s="89">
        <f t="shared" si="452"/>
        <v>3073</v>
      </c>
      <c r="B3086" s="185" t="str">
        <f t="shared" si="446"/>
        <v/>
      </c>
      <c r="C3086" s="90" t="str">
        <f t="shared" si="447"/>
        <v/>
      </c>
      <c r="D3086" s="89" t="str">
        <f t="shared" si="448"/>
        <v/>
      </c>
      <c r="E3086" s="91" t="str">
        <f t="shared" si="449"/>
        <v/>
      </c>
      <c r="F3086" s="92" t="str">
        <f t="shared" si="450"/>
        <v/>
      </c>
      <c r="G3086" s="212" t="str">
        <f t="shared" si="451"/>
        <v/>
      </c>
      <c r="H3086" s="92">
        <f>IF(OR(ERR=FALSE,AND(F3086="",G3086="")),0,IF($C$12="D",$H$13+SUM($F$14:F3086)-SUM($G$14:G3086),$H$13-SUM($F$14:F3086)+SUM($G$14:G3086)))</f>
        <v>0</v>
      </c>
      <c r="I3086" s="7"/>
    </row>
    <row r="3087" spans="1:9">
      <c r="A3087" s="89">
        <f t="shared" si="452"/>
        <v>3074</v>
      </c>
      <c r="B3087" s="185" t="str">
        <f t="shared" si="446"/>
        <v/>
      </c>
      <c r="C3087" s="90" t="str">
        <f t="shared" si="447"/>
        <v/>
      </c>
      <c r="D3087" s="89" t="str">
        <f t="shared" si="448"/>
        <v/>
      </c>
      <c r="E3087" s="91" t="str">
        <f t="shared" si="449"/>
        <v/>
      </c>
      <c r="F3087" s="92" t="str">
        <f t="shared" si="450"/>
        <v/>
      </c>
      <c r="G3087" s="212" t="str">
        <f t="shared" si="451"/>
        <v/>
      </c>
      <c r="H3087" s="92">
        <f>IF(OR(ERR=FALSE,AND(F3087="",G3087="")),0,IF($C$12="D",$H$13+SUM($F$14:F3087)-SUM($G$14:G3087),$H$13-SUM($F$14:F3087)+SUM($G$14:G3087)))</f>
        <v>0</v>
      </c>
      <c r="I3087" s="7"/>
    </row>
    <row r="3088" spans="1:9">
      <c r="A3088" s="89">
        <f t="shared" si="452"/>
        <v>3075</v>
      </c>
      <c r="B3088" s="185" t="str">
        <f t="shared" si="446"/>
        <v/>
      </c>
      <c r="C3088" s="90" t="str">
        <f t="shared" si="447"/>
        <v/>
      </c>
      <c r="D3088" s="89" t="str">
        <f t="shared" si="448"/>
        <v/>
      </c>
      <c r="E3088" s="91" t="str">
        <f t="shared" si="449"/>
        <v/>
      </c>
      <c r="F3088" s="92" t="str">
        <f t="shared" si="450"/>
        <v/>
      </c>
      <c r="G3088" s="212" t="str">
        <f t="shared" si="451"/>
        <v/>
      </c>
      <c r="H3088" s="92">
        <f>IF(OR(ERR=FALSE,AND(F3088="",G3088="")),0,IF($C$12="D",$H$13+SUM($F$14:F3088)-SUM($G$14:G3088),$H$13-SUM($F$14:F3088)+SUM($G$14:G3088)))</f>
        <v>0</v>
      </c>
      <c r="I3088" s="7"/>
    </row>
    <row r="3089" spans="1:9">
      <c r="A3089" s="89">
        <f t="shared" si="452"/>
        <v>3076</v>
      </c>
      <c r="B3089" s="185" t="str">
        <f t="shared" si="446"/>
        <v/>
      </c>
      <c r="C3089" s="90" t="str">
        <f t="shared" si="447"/>
        <v/>
      </c>
      <c r="D3089" s="89" t="str">
        <f t="shared" si="448"/>
        <v/>
      </c>
      <c r="E3089" s="91" t="str">
        <f t="shared" si="449"/>
        <v/>
      </c>
      <c r="F3089" s="92" t="str">
        <f t="shared" si="450"/>
        <v/>
      </c>
      <c r="G3089" s="212" t="str">
        <f t="shared" si="451"/>
        <v/>
      </c>
      <c r="H3089" s="92">
        <f>IF(OR(ERR=FALSE,AND(F3089="",G3089="")),0,IF($C$12="D",$H$13+SUM($F$14:F3089)-SUM($G$14:G3089),$H$13-SUM($F$14:F3089)+SUM($G$14:G3089)))</f>
        <v>0</v>
      </c>
      <c r="I3089" s="7"/>
    </row>
    <row r="3090" spans="1:9">
      <c r="A3090" s="89">
        <f t="shared" si="452"/>
        <v>3077</v>
      </c>
      <c r="B3090" s="185" t="str">
        <f t="shared" si="446"/>
        <v/>
      </c>
      <c r="C3090" s="90" t="str">
        <f t="shared" si="447"/>
        <v/>
      </c>
      <c r="D3090" s="89" t="str">
        <f t="shared" si="448"/>
        <v/>
      </c>
      <c r="E3090" s="91" t="str">
        <f t="shared" si="449"/>
        <v/>
      </c>
      <c r="F3090" s="92" t="str">
        <f t="shared" si="450"/>
        <v/>
      </c>
      <c r="G3090" s="212" t="str">
        <f t="shared" si="451"/>
        <v/>
      </c>
      <c r="H3090" s="92">
        <f>IF(OR(ERR=FALSE,AND(F3090="",G3090="")),0,IF($C$12="D",$H$13+SUM($F$14:F3090)-SUM($G$14:G3090),$H$13-SUM($F$14:F3090)+SUM($G$14:G3090)))</f>
        <v>0</v>
      </c>
      <c r="I3090" s="7"/>
    </row>
    <row r="3091" spans="1:9">
      <c r="A3091" s="89">
        <f t="shared" si="452"/>
        <v>3078</v>
      </c>
      <c r="B3091" s="185" t="str">
        <f t="shared" si="446"/>
        <v/>
      </c>
      <c r="C3091" s="90" t="str">
        <f t="shared" si="447"/>
        <v/>
      </c>
      <c r="D3091" s="89" t="str">
        <f t="shared" si="448"/>
        <v/>
      </c>
      <c r="E3091" s="91" t="str">
        <f t="shared" si="449"/>
        <v/>
      </c>
      <c r="F3091" s="92" t="str">
        <f t="shared" si="450"/>
        <v/>
      </c>
      <c r="G3091" s="212" t="str">
        <f t="shared" si="451"/>
        <v/>
      </c>
      <c r="H3091" s="92">
        <f>IF(OR(ERR=FALSE,AND(F3091="",G3091="")),0,IF($C$12="D",$H$13+SUM($F$14:F3091)-SUM($G$14:G3091),$H$13-SUM($F$14:F3091)+SUM($G$14:G3091)))</f>
        <v>0</v>
      </c>
      <c r="I3091" s="7"/>
    </row>
    <row r="3092" spans="1:9">
      <c r="A3092" s="89">
        <f t="shared" si="452"/>
        <v>3079</v>
      </c>
      <c r="B3092" s="185" t="str">
        <f t="shared" si="446"/>
        <v/>
      </c>
      <c r="C3092" s="90" t="str">
        <f t="shared" si="447"/>
        <v/>
      </c>
      <c r="D3092" s="89" t="str">
        <f t="shared" si="448"/>
        <v/>
      </c>
      <c r="E3092" s="91" t="str">
        <f t="shared" si="449"/>
        <v/>
      </c>
      <c r="F3092" s="92" t="str">
        <f t="shared" si="450"/>
        <v/>
      </c>
      <c r="G3092" s="212" t="str">
        <f t="shared" si="451"/>
        <v/>
      </c>
      <c r="H3092" s="92">
        <f>IF(OR(ERR=FALSE,AND(F3092="",G3092="")),0,IF($C$12="D",$H$13+SUM($F$14:F3092)-SUM($G$14:G3092),$H$13-SUM($F$14:F3092)+SUM($G$14:G3092)))</f>
        <v>0</v>
      </c>
      <c r="I3092" s="7"/>
    </row>
    <row r="3093" spans="1:9">
      <c r="A3093" s="89">
        <f t="shared" si="452"/>
        <v>3080</v>
      </c>
      <c r="B3093" s="185" t="str">
        <f t="shared" si="446"/>
        <v/>
      </c>
      <c r="C3093" s="90" t="str">
        <f t="shared" si="447"/>
        <v/>
      </c>
      <c r="D3093" s="89" t="str">
        <f t="shared" si="448"/>
        <v/>
      </c>
      <c r="E3093" s="91" t="str">
        <f t="shared" si="449"/>
        <v/>
      </c>
      <c r="F3093" s="92" t="str">
        <f t="shared" si="450"/>
        <v/>
      </c>
      <c r="G3093" s="212" t="str">
        <f t="shared" si="451"/>
        <v/>
      </c>
      <c r="H3093" s="92">
        <f>IF(OR(ERR=FALSE,AND(F3093="",G3093="")),0,IF($C$12="D",$H$13+SUM($F$14:F3093)-SUM($G$14:G3093),$H$13-SUM($F$14:F3093)+SUM($G$14:G3093)))</f>
        <v>0</v>
      </c>
      <c r="I3093" s="7"/>
    </row>
    <row r="3094" spans="1:9">
      <c r="A3094" s="89">
        <f t="shared" si="452"/>
        <v>3081</v>
      </c>
      <c r="B3094" s="185" t="str">
        <f t="shared" ref="B3094:B3157" si="453">IF(ISERROR(VLOOKUP(A3094&amp;H$9,JU_AKUN,6,FALSE)=TRUE),"",VLOOKUP(A3094&amp;H$9,JU_AKUN,6,FALSE))</f>
        <v/>
      </c>
      <c r="C3094" s="90" t="str">
        <f t="shared" ref="C3094:C3157" si="454">IF(ISERROR(VLOOKUP(A3094&amp;H$9,JU_AKUN,7,FALSE)=TRUE),"",VLOOKUP(A3094&amp;H$9,JU_AKUN,7,FALSE))</f>
        <v/>
      </c>
      <c r="D3094" s="89" t="str">
        <f t="shared" ref="D3094:D3157" si="455">IF(ISERROR(VLOOKUP(A3094&amp;H$9,JU_AKUN,8,FALSE)=TRUE),"",VLOOKUP(A3094&amp;H$9,JU_AKUN,8,FALSE))</f>
        <v/>
      </c>
      <c r="E3094" s="91" t="str">
        <f t="shared" ref="E3094:E3157" si="456">IF(ISERROR(VLOOKUP(A3094&amp;H$9,JU_AKUN,9,FALSE)=TRUE),"",VLOOKUP(A3094&amp;H$9,JU_AKUN,9,FALSE))</f>
        <v/>
      </c>
      <c r="F3094" s="92" t="str">
        <f t="shared" ref="F3094:F3157" si="457">IF(ISERROR(VLOOKUP(A3094&amp;H$9,JU_AKUN,14,FALSE)=TRUE),"",VLOOKUP(A3094&amp;H$9,JU_AKUN,14,FALSE))</f>
        <v/>
      </c>
      <c r="G3094" s="212" t="str">
        <f t="shared" ref="G3094:G3157" si="458">IF(ISERROR(VLOOKUP(A3094&amp;H$9,JU_AKUN,15,FALSE)=TRUE),"",VLOOKUP(A3094&amp;H$9,JU_AKUN,15,FALSE))</f>
        <v/>
      </c>
      <c r="H3094" s="92">
        <f>IF(OR(ERR=FALSE,AND(F3094="",G3094="")),0,IF($C$12="D",$H$13+SUM($F$14:F3094)-SUM($G$14:G3094),$H$13-SUM($F$14:F3094)+SUM($G$14:G3094)))</f>
        <v>0</v>
      </c>
      <c r="I3094" s="7"/>
    </row>
    <row r="3095" spans="1:9">
      <c r="A3095" s="89">
        <f t="shared" si="452"/>
        <v>3082</v>
      </c>
      <c r="B3095" s="185" t="str">
        <f t="shared" si="453"/>
        <v/>
      </c>
      <c r="C3095" s="90" t="str">
        <f t="shared" si="454"/>
        <v/>
      </c>
      <c r="D3095" s="89" t="str">
        <f t="shared" si="455"/>
        <v/>
      </c>
      <c r="E3095" s="91" t="str">
        <f t="shared" si="456"/>
        <v/>
      </c>
      <c r="F3095" s="92" t="str">
        <f t="shared" si="457"/>
        <v/>
      </c>
      <c r="G3095" s="212" t="str">
        <f t="shared" si="458"/>
        <v/>
      </c>
      <c r="H3095" s="92">
        <f>IF(OR(ERR=FALSE,AND(F3095="",G3095="")),0,IF($C$12="D",$H$13+SUM($F$14:F3095)-SUM($G$14:G3095),$H$13-SUM($F$14:F3095)+SUM($G$14:G3095)))</f>
        <v>0</v>
      </c>
      <c r="I3095" s="7"/>
    </row>
    <row r="3096" spans="1:9">
      <c r="A3096" s="89">
        <f t="shared" si="452"/>
        <v>3083</v>
      </c>
      <c r="B3096" s="185" t="str">
        <f t="shared" si="453"/>
        <v/>
      </c>
      <c r="C3096" s="90" t="str">
        <f t="shared" si="454"/>
        <v/>
      </c>
      <c r="D3096" s="89" t="str">
        <f t="shared" si="455"/>
        <v/>
      </c>
      <c r="E3096" s="91" t="str">
        <f t="shared" si="456"/>
        <v/>
      </c>
      <c r="F3096" s="92" t="str">
        <f t="shared" si="457"/>
        <v/>
      </c>
      <c r="G3096" s="212" t="str">
        <f t="shared" si="458"/>
        <v/>
      </c>
      <c r="H3096" s="92">
        <f>IF(OR(ERR=FALSE,AND(F3096="",G3096="")),0,IF($C$12="D",$H$13+SUM($F$14:F3096)-SUM($G$14:G3096),$H$13-SUM($F$14:F3096)+SUM($G$14:G3096)))</f>
        <v>0</v>
      </c>
      <c r="I3096" s="7"/>
    </row>
    <row r="3097" spans="1:9">
      <c r="A3097" s="89">
        <f t="shared" si="452"/>
        <v>3084</v>
      </c>
      <c r="B3097" s="185" t="str">
        <f t="shared" si="453"/>
        <v/>
      </c>
      <c r="C3097" s="90" t="str">
        <f t="shared" si="454"/>
        <v/>
      </c>
      <c r="D3097" s="89" t="str">
        <f t="shared" si="455"/>
        <v/>
      </c>
      <c r="E3097" s="91" t="str">
        <f t="shared" si="456"/>
        <v/>
      </c>
      <c r="F3097" s="92" t="str">
        <f t="shared" si="457"/>
        <v/>
      </c>
      <c r="G3097" s="212" t="str">
        <f t="shared" si="458"/>
        <v/>
      </c>
      <c r="H3097" s="92">
        <f>IF(OR(ERR=FALSE,AND(F3097="",G3097="")),0,IF($C$12="D",$H$13+SUM($F$14:F3097)-SUM($G$14:G3097),$H$13-SUM($F$14:F3097)+SUM($G$14:G3097)))</f>
        <v>0</v>
      </c>
      <c r="I3097" s="7"/>
    </row>
    <row r="3098" spans="1:9">
      <c r="A3098" s="89">
        <f t="shared" si="452"/>
        <v>3085</v>
      </c>
      <c r="B3098" s="185" t="str">
        <f t="shared" si="453"/>
        <v/>
      </c>
      <c r="C3098" s="90" t="str">
        <f t="shared" si="454"/>
        <v/>
      </c>
      <c r="D3098" s="89" t="str">
        <f t="shared" si="455"/>
        <v/>
      </c>
      <c r="E3098" s="91" t="str">
        <f t="shared" si="456"/>
        <v/>
      </c>
      <c r="F3098" s="92" t="str">
        <f t="shared" si="457"/>
        <v/>
      </c>
      <c r="G3098" s="212" t="str">
        <f t="shared" si="458"/>
        <v/>
      </c>
      <c r="H3098" s="92">
        <f>IF(OR(ERR=FALSE,AND(F3098="",G3098="")),0,IF($C$12="D",$H$13+SUM($F$14:F3098)-SUM($G$14:G3098),$H$13-SUM($F$14:F3098)+SUM($G$14:G3098)))</f>
        <v>0</v>
      </c>
      <c r="I3098" s="7"/>
    </row>
    <row r="3099" spans="1:9">
      <c r="A3099" s="89">
        <f t="shared" si="452"/>
        <v>3086</v>
      </c>
      <c r="B3099" s="185" t="str">
        <f t="shared" si="453"/>
        <v/>
      </c>
      <c r="C3099" s="90" t="str">
        <f t="shared" si="454"/>
        <v/>
      </c>
      <c r="D3099" s="89" t="str">
        <f t="shared" si="455"/>
        <v/>
      </c>
      <c r="E3099" s="91" t="str">
        <f t="shared" si="456"/>
        <v/>
      </c>
      <c r="F3099" s="92" t="str">
        <f t="shared" si="457"/>
        <v/>
      </c>
      <c r="G3099" s="212" t="str">
        <f t="shared" si="458"/>
        <v/>
      </c>
      <c r="H3099" s="92">
        <f>IF(OR(ERR=FALSE,AND(F3099="",G3099="")),0,IF($C$12="D",$H$13+SUM($F$14:F3099)-SUM($G$14:G3099),$H$13-SUM($F$14:F3099)+SUM($G$14:G3099)))</f>
        <v>0</v>
      </c>
      <c r="I3099" s="7"/>
    </row>
    <row r="3100" spans="1:9">
      <c r="A3100" s="89">
        <f t="shared" si="452"/>
        <v>3087</v>
      </c>
      <c r="B3100" s="185" t="str">
        <f t="shared" si="453"/>
        <v/>
      </c>
      <c r="C3100" s="90" t="str">
        <f t="shared" si="454"/>
        <v/>
      </c>
      <c r="D3100" s="89" t="str">
        <f t="shared" si="455"/>
        <v/>
      </c>
      <c r="E3100" s="91" t="str">
        <f t="shared" si="456"/>
        <v/>
      </c>
      <c r="F3100" s="92" t="str">
        <f t="shared" si="457"/>
        <v/>
      </c>
      <c r="G3100" s="212" t="str">
        <f t="shared" si="458"/>
        <v/>
      </c>
      <c r="H3100" s="92">
        <f>IF(OR(ERR=FALSE,AND(F3100="",G3100="")),0,IF($C$12="D",$H$13+SUM($F$14:F3100)-SUM($G$14:G3100),$H$13-SUM($F$14:F3100)+SUM($G$14:G3100)))</f>
        <v>0</v>
      </c>
      <c r="I3100" s="7"/>
    </row>
    <row r="3101" spans="1:9">
      <c r="A3101" s="89">
        <f t="shared" si="452"/>
        <v>3088</v>
      </c>
      <c r="B3101" s="185" t="str">
        <f t="shared" si="453"/>
        <v/>
      </c>
      <c r="C3101" s="90" t="str">
        <f t="shared" si="454"/>
        <v/>
      </c>
      <c r="D3101" s="89" t="str">
        <f t="shared" si="455"/>
        <v/>
      </c>
      <c r="E3101" s="91" t="str">
        <f t="shared" si="456"/>
        <v/>
      </c>
      <c r="F3101" s="92" t="str">
        <f t="shared" si="457"/>
        <v/>
      </c>
      <c r="G3101" s="212" t="str">
        <f t="shared" si="458"/>
        <v/>
      </c>
      <c r="H3101" s="92">
        <f>IF(OR(ERR=FALSE,AND(F3101="",G3101="")),0,IF($C$12="D",$H$13+SUM($F$14:F3101)-SUM($G$14:G3101),$H$13-SUM($F$14:F3101)+SUM($G$14:G3101)))</f>
        <v>0</v>
      </c>
      <c r="I3101" s="7"/>
    </row>
    <row r="3102" spans="1:9">
      <c r="A3102" s="89">
        <f t="shared" si="452"/>
        <v>3089</v>
      </c>
      <c r="B3102" s="185" t="str">
        <f t="shared" si="453"/>
        <v/>
      </c>
      <c r="C3102" s="90" t="str">
        <f t="shared" si="454"/>
        <v/>
      </c>
      <c r="D3102" s="89" t="str">
        <f t="shared" si="455"/>
        <v/>
      </c>
      <c r="E3102" s="91" t="str">
        <f t="shared" si="456"/>
        <v/>
      </c>
      <c r="F3102" s="92" t="str">
        <f t="shared" si="457"/>
        <v/>
      </c>
      <c r="G3102" s="212" t="str">
        <f t="shared" si="458"/>
        <v/>
      </c>
      <c r="H3102" s="92">
        <f>IF(OR(ERR=FALSE,AND(F3102="",G3102="")),0,IF($C$12="D",$H$13+SUM($F$14:F3102)-SUM($G$14:G3102),$H$13-SUM($F$14:F3102)+SUM($G$14:G3102)))</f>
        <v>0</v>
      </c>
      <c r="I3102" s="7"/>
    </row>
    <row r="3103" spans="1:9">
      <c r="A3103" s="89">
        <f t="shared" si="452"/>
        <v>3090</v>
      </c>
      <c r="B3103" s="185" t="str">
        <f t="shared" si="453"/>
        <v/>
      </c>
      <c r="C3103" s="90" t="str">
        <f t="shared" si="454"/>
        <v/>
      </c>
      <c r="D3103" s="89" t="str">
        <f t="shared" si="455"/>
        <v/>
      </c>
      <c r="E3103" s="91" t="str">
        <f t="shared" si="456"/>
        <v/>
      </c>
      <c r="F3103" s="92" t="str">
        <f t="shared" si="457"/>
        <v/>
      </c>
      <c r="G3103" s="212" t="str">
        <f t="shared" si="458"/>
        <v/>
      </c>
      <c r="H3103" s="92">
        <f>IF(OR(ERR=FALSE,AND(F3103="",G3103="")),0,IF($C$12="D",$H$13+SUM($F$14:F3103)-SUM($G$14:G3103),$H$13-SUM($F$14:F3103)+SUM($G$14:G3103)))</f>
        <v>0</v>
      </c>
      <c r="I3103" s="7"/>
    </row>
    <row r="3104" spans="1:9">
      <c r="A3104" s="89">
        <f t="shared" si="452"/>
        <v>3091</v>
      </c>
      <c r="B3104" s="185" t="str">
        <f t="shared" si="453"/>
        <v/>
      </c>
      <c r="C3104" s="90" t="str">
        <f t="shared" si="454"/>
        <v/>
      </c>
      <c r="D3104" s="89" t="str">
        <f t="shared" si="455"/>
        <v/>
      </c>
      <c r="E3104" s="91" t="str">
        <f t="shared" si="456"/>
        <v/>
      </c>
      <c r="F3104" s="92" t="str">
        <f t="shared" si="457"/>
        <v/>
      </c>
      <c r="G3104" s="212" t="str">
        <f t="shared" si="458"/>
        <v/>
      </c>
      <c r="H3104" s="92">
        <f>IF(OR(ERR=FALSE,AND(F3104="",G3104="")),0,IF($C$12="D",$H$13+SUM($F$14:F3104)-SUM($G$14:G3104),$H$13-SUM($F$14:F3104)+SUM($G$14:G3104)))</f>
        <v>0</v>
      </c>
      <c r="I3104" s="7"/>
    </row>
    <row r="3105" spans="1:9">
      <c r="A3105" s="89">
        <f t="shared" si="452"/>
        <v>3092</v>
      </c>
      <c r="B3105" s="185" t="str">
        <f t="shared" si="453"/>
        <v/>
      </c>
      <c r="C3105" s="90" t="str">
        <f t="shared" si="454"/>
        <v/>
      </c>
      <c r="D3105" s="89" t="str">
        <f t="shared" si="455"/>
        <v/>
      </c>
      <c r="E3105" s="91" t="str">
        <f t="shared" si="456"/>
        <v/>
      </c>
      <c r="F3105" s="92" t="str">
        <f t="shared" si="457"/>
        <v/>
      </c>
      <c r="G3105" s="212" t="str">
        <f t="shared" si="458"/>
        <v/>
      </c>
      <c r="H3105" s="92">
        <f>IF(OR(ERR=FALSE,AND(F3105="",G3105="")),0,IF($C$12="D",$H$13+SUM($F$14:F3105)-SUM($G$14:G3105),$H$13-SUM($F$14:F3105)+SUM($G$14:G3105)))</f>
        <v>0</v>
      </c>
      <c r="I3105" s="7"/>
    </row>
    <row r="3106" spans="1:9">
      <c r="A3106" s="89">
        <f t="shared" si="452"/>
        <v>3093</v>
      </c>
      <c r="B3106" s="185" t="str">
        <f t="shared" si="453"/>
        <v/>
      </c>
      <c r="C3106" s="90" t="str">
        <f t="shared" si="454"/>
        <v/>
      </c>
      <c r="D3106" s="89" t="str">
        <f t="shared" si="455"/>
        <v/>
      </c>
      <c r="E3106" s="91" t="str">
        <f t="shared" si="456"/>
        <v/>
      </c>
      <c r="F3106" s="92" t="str">
        <f t="shared" si="457"/>
        <v/>
      </c>
      <c r="G3106" s="212" t="str">
        <f t="shared" si="458"/>
        <v/>
      </c>
      <c r="H3106" s="92">
        <f>IF(OR(ERR=FALSE,AND(F3106="",G3106="")),0,IF($C$12="D",$H$13+SUM($F$14:F3106)-SUM($G$14:G3106),$H$13-SUM($F$14:F3106)+SUM($G$14:G3106)))</f>
        <v>0</v>
      </c>
      <c r="I3106" s="7"/>
    </row>
    <row r="3107" spans="1:9">
      <c r="A3107" s="89">
        <f t="shared" si="452"/>
        <v>3094</v>
      </c>
      <c r="B3107" s="185" t="str">
        <f t="shared" si="453"/>
        <v/>
      </c>
      <c r="C3107" s="90" t="str">
        <f t="shared" si="454"/>
        <v/>
      </c>
      <c r="D3107" s="89" t="str">
        <f t="shared" si="455"/>
        <v/>
      </c>
      <c r="E3107" s="91" t="str">
        <f t="shared" si="456"/>
        <v/>
      </c>
      <c r="F3107" s="92" t="str">
        <f t="shared" si="457"/>
        <v/>
      </c>
      <c r="G3107" s="212" t="str">
        <f t="shared" si="458"/>
        <v/>
      </c>
      <c r="H3107" s="92">
        <f>IF(OR(ERR=FALSE,AND(F3107="",G3107="")),0,IF($C$12="D",$H$13+SUM($F$14:F3107)-SUM($G$14:G3107),$H$13-SUM($F$14:F3107)+SUM($G$14:G3107)))</f>
        <v>0</v>
      </c>
      <c r="I3107" s="7"/>
    </row>
    <row r="3108" spans="1:9">
      <c r="A3108" s="89">
        <f t="shared" si="452"/>
        <v>3095</v>
      </c>
      <c r="B3108" s="185" t="str">
        <f t="shared" si="453"/>
        <v/>
      </c>
      <c r="C3108" s="90" t="str">
        <f t="shared" si="454"/>
        <v/>
      </c>
      <c r="D3108" s="89" t="str">
        <f t="shared" si="455"/>
        <v/>
      </c>
      <c r="E3108" s="91" t="str">
        <f t="shared" si="456"/>
        <v/>
      </c>
      <c r="F3108" s="92" t="str">
        <f t="shared" si="457"/>
        <v/>
      </c>
      <c r="G3108" s="212" t="str">
        <f t="shared" si="458"/>
        <v/>
      </c>
      <c r="H3108" s="92">
        <f>IF(OR(ERR=FALSE,AND(F3108="",G3108="")),0,IF($C$12="D",$H$13+SUM($F$14:F3108)-SUM($G$14:G3108),$H$13-SUM($F$14:F3108)+SUM($G$14:G3108)))</f>
        <v>0</v>
      </c>
      <c r="I3108" s="7"/>
    </row>
    <row r="3109" spans="1:9">
      <c r="A3109" s="89">
        <f t="shared" si="452"/>
        <v>3096</v>
      </c>
      <c r="B3109" s="185" t="str">
        <f t="shared" si="453"/>
        <v/>
      </c>
      <c r="C3109" s="90" t="str">
        <f t="shared" si="454"/>
        <v/>
      </c>
      <c r="D3109" s="89" t="str">
        <f t="shared" si="455"/>
        <v/>
      </c>
      <c r="E3109" s="91" t="str">
        <f t="shared" si="456"/>
        <v/>
      </c>
      <c r="F3109" s="92" t="str">
        <f t="shared" si="457"/>
        <v/>
      </c>
      <c r="G3109" s="212" t="str">
        <f t="shared" si="458"/>
        <v/>
      </c>
      <c r="H3109" s="92">
        <f>IF(OR(ERR=FALSE,AND(F3109="",G3109="")),0,IF($C$12="D",$H$13+SUM($F$14:F3109)-SUM($G$14:G3109),$H$13-SUM($F$14:F3109)+SUM($G$14:G3109)))</f>
        <v>0</v>
      </c>
      <c r="I3109" s="7"/>
    </row>
    <row r="3110" spans="1:9">
      <c r="A3110" s="89">
        <f t="shared" si="452"/>
        <v>3097</v>
      </c>
      <c r="B3110" s="185" t="str">
        <f t="shared" si="453"/>
        <v/>
      </c>
      <c r="C3110" s="90" t="str">
        <f t="shared" si="454"/>
        <v/>
      </c>
      <c r="D3110" s="89" t="str">
        <f t="shared" si="455"/>
        <v/>
      </c>
      <c r="E3110" s="91" t="str">
        <f t="shared" si="456"/>
        <v/>
      </c>
      <c r="F3110" s="92" t="str">
        <f t="shared" si="457"/>
        <v/>
      </c>
      <c r="G3110" s="212" t="str">
        <f t="shared" si="458"/>
        <v/>
      </c>
      <c r="H3110" s="92">
        <f>IF(OR(ERR=FALSE,AND(F3110="",G3110="")),0,IF($C$12="D",$H$13+SUM($F$14:F3110)-SUM($G$14:G3110),$H$13-SUM($F$14:F3110)+SUM($G$14:G3110)))</f>
        <v>0</v>
      </c>
      <c r="I3110" s="7"/>
    </row>
    <row r="3111" spans="1:9">
      <c r="A3111" s="89">
        <f t="shared" si="452"/>
        <v>3098</v>
      </c>
      <c r="B3111" s="185" t="str">
        <f t="shared" si="453"/>
        <v/>
      </c>
      <c r="C3111" s="90" t="str">
        <f t="shared" si="454"/>
        <v/>
      </c>
      <c r="D3111" s="89" t="str">
        <f t="shared" si="455"/>
        <v/>
      </c>
      <c r="E3111" s="91" t="str">
        <f t="shared" si="456"/>
        <v/>
      </c>
      <c r="F3111" s="92" t="str">
        <f t="shared" si="457"/>
        <v/>
      </c>
      <c r="G3111" s="212" t="str">
        <f t="shared" si="458"/>
        <v/>
      </c>
      <c r="H3111" s="92">
        <f>IF(OR(ERR=FALSE,AND(F3111="",G3111="")),0,IF($C$12="D",$H$13+SUM($F$14:F3111)-SUM($G$14:G3111),$H$13-SUM($F$14:F3111)+SUM($G$14:G3111)))</f>
        <v>0</v>
      </c>
      <c r="I3111" s="7"/>
    </row>
    <row r="3112" spans="1:9">
      <c r="A3112" s="89">
        <f t="shared" si="452"/>
        <v>3099</v>
      </c>
      <c r="B3112" s="185" t="str">
        <f t="shared" si="453"/>
        <v/>
      </c>
      <c r="C3112" s="90" t="str">
        <f t="shared" si="454"/>
        <v/>
      </c>
      <c r="D3112" s="89" t="str">
        <f t="shared" si="455"/>
        <v/>
      </c>
      <c r="E3112" s="91" t="str">
        <f t="shared" si="456"/>
        <v/>
      </c>
      <c r="F3112" s="92" t="str">
        <f t="shared" si="457"/>
        <v/>
      </c>
      <c r="G3112" s="212" t="str">
        <f t="shared" si="458"/>
        <v/>
      </c>
      <c r="H3112" s="92">
        <f>IF(OR(ERR=FALSE,AND(F3112="",G3112="")),0,IF($C$12="D",$H$13+SUM($F$14:F3112)-SUM($G$14:G3112),$H$13-SUM($F$14:F3112)+SUM($G$14:G3112)))</f>
        <v>0</v>
      </c>
      <c r="I3112" s="7"/>
    </row>
    <row r="3113" spans="1:9">
      <c r="A3113" s="89">
        <f t="shared" si="452"/>
        <v>3100</v>
      </c>
      <c r="B3113" s="185" t="str">
        <f t="shared" si="453"/>
        <v/>
      </c>
      <c r="C3113" s="90" t="str">
        <f t="shared" si="454"/>
        <v/>
      </c>
      <c r="D3113" s="89" t="str">
        <f t="shared" si="455"/>
        <v/>
      </c>
      <c r="E3113" s="91" t="str">
        <f t="shared" si="456"/>
        <v/>
      </c>
      <c r="F3113" s="92" t="str">
        <f t="shared" si="457"/>
        <v/>
      </c>
      <c r="G3113" s="212" t="str">
        <f t="shared" si="458"/>
        <v/>
      </c>
      <c r="H3113" s="92">
        <f>IF(OR(ERR=FALSE,AND(F3113="",G3113="")),0,IF($C$12="D",$H$13+SUM($F$14:F3113)-SUM($G$14:G3113),$H$13-SUM($F$14:F3113)+SUM($G$14:G3113)))</f>
        <v>0</v>
      </c>
      <c r="I3113" s="7"/>
    </row>
    <row r="3114" spans="1:9">
      <c r="A3114" s="89">
        <f t="shared" si="452"/>
        <v>3101</v>
      </c>
      <c r="B3114" s="185" t="str">
        <f t="shared" si="453"/>
        <v/>
      </c>
      <c r="C3114" s="90" t="str">
        <f t="shared" si="454"/>
        <v/>
      </c>
      <c r="D3114" s="89" t="str">
        <f t="shared" si="455"/>
        <v/>
      </c>
      <c r="E3114" s="91" t="str">
        <f t="shared" si="456"/>
        <v/>
      </c>
      <c r="F3114" s="92" t="str">
        <f t="shared" si="457"/>
        <v/>
      </c>
      <c r="G3114" s="212" t="str">
        <f t="shared" si="458"/>
        <v/>
      </c>
      <c r="H3114" s="92">
        <f>IF(OR(ERR=FALSE,AND(F3114="",G3114="")),0,IF($C$12="D",$H$13+SUM($F$14:F3114)-SUM($G$14:G3114),$H$13-SUM($F$14:F3114)+SUM($G$14:G3114)))</f>
        <v>0</v>
      </c>
      <c r="I3114" s="7"/>
    </row>
    <row r="3115" spans="1:9">
      <c r="A3115" s="89">
        <f t="shared" si="452"/>
        <v>3102</v>
      </c>
      <c r="B3115" s="185" t="str">
        <f t="shared" si="453"/>
        <v/>
      </c>
      <c r="C3115" s="90" t="str">
        <f t="shared" si="454"/>
        <v/>
      </c>
      <c r="D3115" s="89" t="str">
        <f t="shared" si="455"/>
        <v/>
      </c>
      <c r="E3115" s="91" t="str">
        <f t="shared" si="456"/>
        <v/>
      </c>
      <c r="F3115" s="92" t="str">
        <f t="shared" si="457"/>
        <v/>
      </c>
      <c r="G3115" s="212" t="str">
        <f t="shared" si="458"/>
        <v/>
      </c>
      <c r="H3115" s="92">
        <f>IF(OR(ERR=FALSE,AND(F3115="",G3115="")),0,IF($C$12="D",$H$13+SUM($F$14:F3115)-SUM($G$14:G3115),$H$13-SUM($F$14:F3115)+SUM($G$14:G3115)))</f>
        <v>0</v>
      </c>
      <c r="I3115" s="7"/>
    </row>
    <row r="3116" spans="1:9">
      <c r="A3116" s="89">
        <f t="shared" si="452"/>
        <v>3103</v>
      </c>
      <c r="B3116" s="185" t="str">
        <f t="shared" si="453"/>
        <v/>
      </c>
      <c r="C3116" s="90" t="str">
        <f t="shared" si="454"/>
        <v/>
      </c>
      <c r="D3116" s="89" t="str">
        <f t="shared" si="455"/>
        <v/>
      </c>
      <c r="E3116" s="91" t="str">
        <f t="shared" si="456"/>
        <v/>
      </c>
      <c r="F3116" s="92" t="str">
        <f t="shared" si="457"/>
        <v/>
      </c>
      <c r="G3116" s="212" t="str">
        <f t="shared" si="458"/>
        <v/>
      </c>
      <c r="H3116" s="92">
        <f>IF(OR(ERR=FALSE,AND(F3116="",G3116="")),0,IF($C$12="D",$H$13+SUM($F$14:F3116)-SUM($G$14:G3116),$H$13-SUM($F$14:F3116)+SUM($G$14:G3116)))</f>
        <v>0</v>
      </c>
      <c r="I3116" s="7"/>
    </row>
    <row r="3117" spans="1:9">
      <c r="A3117" s="89">
        <f t="shared" si="452"/>
        <v>3104</v>
      </c>
      <c r="B3117" s="185" t="str">
        <f t="shared" si="453"/>
        <v/>
      </c>
      <c r="C3117" s="90" t="str">
        <f t="shared" si="454"/>
        <v/>
      </c>
      <c r="D3117" s="89" t="str">
        <f t="shared" si="455"/>
        <v/>
      </c>
      <c r="E3117" s="91" t="str">
        <f t="shared" si="456"/>
        <v/>
      </c>
      <c r="F3117" s="92" t="str">
        <f t="shared" si="457"/>
        <v/>
      </c>
      <c r="G3117" s="212" t="str">
        <f t="shared" si="458"/>
        <v/>
      </c>
      <c r="H3117" s="92">
        <f>IF(OR(ERR=FALSE,AND(F3117="",G3117="")),0,IF($C$12="D",$H$13+SUM($F$14:F3117)-SUM($G$14:G3117),$H$13-SUM($F$14:F3117)+SUM($G$14:G3117)))</f>
        <v>0</v>
      </c>
      <c r="I3117" s="7"/>
    </row>
    <row r="3118" spans="1:9">
      <c r="A3118" s="89">
        <f t="shared" si="452"/>
        <v>3105</v>
      </c>
      <c r="B3118" s="185" t="str">
        <f t="shared" si="453"/>
        <v/>
      </c>
      <c r="C3118" s="90" t="str">
        <f t="shared" si="454"/>
        <v/>
      </c>
      <c r="D3118" s="89" t="str">
        <f t="shared" si="455"/>
        <v/>
      </c>
      <c r="E3118" s="91" t="str">
        <f t="shared" si="456"/>
        <v/>
      </c>
      <c r="F3118" s="92" t="str">
        <f t="shared" si="457"/>
        <v/>
      </c>
      <c r="G3118" s="212" t="str">
        <f t="shared" si="458"/>
        <v/>
      </c>
      <c r="H3118" s="92">
        <f>IF(OR(ERR=FALSE,AND(F3118="",G3118="")),0,IF($C$12="D",$H$13+SUM($F$14:F3118)-SUM($G$14:G3118),$H$13-SUM($F$14:F3118)+SUM($G$14:G3118)))</f>
        <v>0</v>
      </c>
      <c r="I3118" s="7"/>
    </row>
    <row r="3119" spans="1:9">
      <c r="A3119" s="89">
        <f t="shared" si="452"/>
        <v>3106</v>
      </c>
      <c r="B3119" s="185" t="str">
        <f t="shared" si="453"/>
        <v/>
      </c>
      <c r="C3119" s="90" t="str">
        <f t="shared" si="454"/>
        <v/>
      </c>
      <c r="D3119" s="89" t="str">
        <f t="shared" si="455"/>
        <v/>
      </c>
      <c r="E3119" s="91" t="str">
        <f t="shared" si="456"/>
        <v/>
      </c>
      <c r="F3119" s="92" t="str">
        <f t="shared" si="457"/>
        <v/>
      </c>
      <c r="G3119" s="212" t="str">
        <f t="shared" si="458"/>
        <v/>
      </c>
      <c r="H3119" s="92">
        <f>IF(OR(ERR=FALSE,AND(F3119="",G3119="")),0,IF($C$12="D",$H$13+SUM($F$14:F3119)-SUM($G$14:G3119),$H$13-SUM($F$14:F3119)+SUM($G$14:G3119)))</f>
        <v>0</v>
      </c>
      <c r="I3119" s="7"/>
    </row>
    <row r="3120" spans="1:9">
      <c r="A3120" s="89">
        <f t="shared" si="452"/>
        <v>3107</v>
      </c>
      <c r="B3120" s="185" t="str">
        <f t="shared" si="453"/>
        <v/>
      </c>
      <c r="C3120" s="90" t="str">
        <f t="shared" si="454"/>
        <v/>
      </c>
      <c r="D3120" s="89" t="str">
        <f t="shared" si="455"/>
        <v/>
      </c>
      <c r="E3120" s="91" t="str">
        <f t="shared" si="456"/>
        <v/>
      </c>
      <c r="F3120" s="92" t="str">
        <f t="shared" si="457"/>
        <v/>
      </c>
      <c r="G3120" s="212" t="str">
        <f t="shared" si="458"/>
        <v/>
      </c>
      <c r="H3120" s="92">
        <f>IF(OR(ERR=FALSE,AND(F3120="",G3120="")),0,IF($C$12="D",$H$13+SUM($F$14:F3120)-SUM($G$14:G3120),$H$13-SUM($F$14:F3120)+SUM($G$14:G3120)))</f>
        <v>0</v>
      </c>
      <c r="I3120" s="7"/>
    </row>
    <row r="3121" spans="1:9">
      <c r="A3121" s="89">
        <f t="shared" si="452"/>
        <v>3108</v>
      </c>
      <c r="B3121" s="185" t="str">
        <f t="shared" si="453"/>
        <v/>
      </c>
      <c r="C3121" s="90" t="str">
        <f t="shared" si="454"/>
        <v/>
      </c>
      <c r="D3121" s="89" t="str">
        <f t="shared" si="455"/>
        <v/>
      </c>
      <c r="E3121" s="91" t="str">
        <f t="shared" si="456"/>
        <v/>
      </c>
      <c r="F3121" s="92" t="str">
        <f t="shared" si="457"/>
        <v/>
      </c>
      <c r="G3121" s="212" t="str">
        <f t="shared" si="458"/>
        <v/>
      </c>
      <c r="H3121" s="92">
        <f>IF(OR(ERR=FALSE,AND(F3121="",G3121="")),0,IF($C$12="D",$H$13+SUM($F$14:F3121)-SUM($G$14:G3121),$H$13-SUM($F$14:F3121)+SUM($G$14:G3121)))</f>
        <v>0</v>
      </c>
      <c r="I3121" s="7"/>
    </row>
    <row r="3122" spans="1:9">
      <c r="A3122" s="89">
        <f t="shared" si="452"/>
        <v>3109</v>
      </c>
      <c r="B3122" s="185" t="str">
        <f t="shared" si="453"/>
        <v/>
      </c>
      <c r="C3122" s="90" t="str">
        <f t="shared" si="454"/>
        <v/>
      </c>
      <c r="D3122" s="89" t="str">
        <f t="shared" si="455"/>
        <v/>
      </c>
      <c r="E3122" s="91" t="str">
        <f t="shared" si="456"/>
        <v/>
      </c>
      <c r="F3122" s="92" t="str">
        <f t="shared" si="457"/>
        <v/>
      </c>
      <c r="G3122" s="212" t="str">
        <f t="shared" si="458"/>
        <v/>
      </c>
      <c r="H3122" s="92">
        <f>IF(OR(ERR=FALSE,AND(F3122="",G3122="")),0,IF($C$12="D",$H$13+SUM($F$14:F3122)-SUM($G$14:G3122),$H$13-SUM($F$14:F3122)+SUM($G$14:G3122)))</f>
        <v>0</v>
      </c>
      <c r="I3122" s="7"/>
    </row>
    <row r="3123" spans="1:9">
      <c r="A3123" s="89">
        <f t="shared" si="452"/>
        <v>3110</v>
      </c>
      <c r="B3123" s="185" t="str">
        <f t="shared" si="453"/>
        <v/>
      </c>
      <c r="C3123" s="90" t="str">
        <f t="shared" si="454"/>
        <v/>
      </c>
      <c r="D3123" s="89" t="str">
        <f t="shared" si="455"/>
        <v/>
      </c>
      <c r="E3123" s="91" t="str">
        <f t="shared" si="456"/>
        <v/>
      </c>
      <c r="F3123" s="92" t="str">
        <f t="shared" si="457"/>
        <v/>
      </c>
      <c r="G3123" s="212" t="str">
        <f t="shared" si="458"/>
        <v/>
      </c>
      <c r="H3123" s="92">
        <f>IF(OR(ERR=FALSE,AND(F3123="",G3123="")),0,IF($C$12="D",$H$13+SUM($F$14:F3123)-SUM($G$14:G3123),$H$13-SUM($F$14:F3123)+SUM($G$14:G3123)))</f>
        <v>0</v>
      </c>
      <c r="I3123" s="7"/>
    </row>
    <row r="3124" spans="1:9">
      <c r="A3124" s="89">
        <f t="shared" si="452"/>
        <v>3111</v>
      </c>
      <c r="B3124" s="185" t="str">
        <f t="shared" si="453"/>
        <v/>
      </c>
      <c r="C3124" s="90" t="str">
        <f t="shared" si="454"/>
        <v/>
      </c>
      <c r="D3124" s="89" t="str">
        <f t="shared" si="455"/>
        <v/>
      </c>
      <c r="E3124" s="91" t="str">
        <f t="shared" si="456"/>
        <v/>
      </c>
      <c r="F3124" s="92" t="str">
        <f t="shared" si="457"/>
        <v/>
      </c>
      <c r="G3124" s="212" t="str">
        <f t="shared" si="458"/>
        <v/>
      </c>
      <c r="H3124" s="92">
        <f>IF(OR(ERR=FALSE,AND(F3124="",G3124="")),0,IF($C$12="D",$H$13+SUM($F$14:F3124)-SUM($G$14:G3124),$H$13-SUM($F$14:F3124)+SUM($G$14:G3124)))</f>
        <v>0</v>
      </c>
      <c r="I3124" s="7"/>
    </row>
    <row r="3125" spans="1:9">
      <c r="A3125" s="89">
        <f t="shared" si="452"/>
        <v>3112</v>
      </c>
      <c r="B3125" s="185" t="str">
        <f t="shared" si="453"/>
        <v/>
      </c>
      <c r="C3125" s="90" t="str">
        <f t="shared" si="454"/>
        <v/>
      </c>
      <c r="D3125" s="89" t="str">
        <f t="shared" si="455"/>
        <v/>
      </c>
      <c r="E3125" s="91" t="str">
        <f t="shared" si="456"/>
        <v/>
      </c>
      <c r="F3125" s="92" t="str">
        <f t="shared" si="457"/>
        <v/>
      </c>
      <c r="G3125" s="212" t="str">
        <f t="shared" si="458"/>
        <v/>
      </c>
      <c r="H3125" s="92">
        <f>IF(OR(ERR=FALSE,AND(F3125="",G3125="")),0,IF($C$12="D",$H$13+SUM($F$14:F3125)-SUM($G$14:G3125),$H$13-SUM($F$14:F3125)+SUM($G$14:G3125)))</f>
        <v>0</v>
      </c>
      <c r="I3125" s="7"/>
    </row>
    <row r="3126" spans="1:9">
      <c r="A3126" s="89">
        <f t="shared" si="452"/>
        <v>3113</v>
      </c>
      <c r="B3126" s="185" t="str">
        <f t="shared" si="453"/>
        <v/>
      </c>
      <c r="C3126" s="90" t="str">
        <f t="shared" si="454"/>
        <v/>
      </c>
      <c r="D3126" s="89" t="str">
        <f t="shared" si="455"/>
        <v/>
      </c>
      <c r="E3126" s="91" t="str">
        <f t="shared" si="456"/>
        <v/>
      </c>
      <c r="F3126" s="92" t="str">
        <f t="shared" si="457"/>
        <v/>
      </c>
      <c r="G3126" s="212" t="str">
        <f t="shared" si="458"/>
        <v/>
      </c>
      <c r="H3126" s="92">
        <f>IF(OR(ERR=FALSE,AND(F3126="",G3126="")),0,IF($C$12="D",$H$13+SUM($F$14:F3126)-SUM($G$14:G3126),$H$13-SUM($F$14:F3126)+SUM($G$14:G3126)))</f>
        <v>0</v>
      </c>
      <c r="I3126" s="7"/>
    </row>
    <row r="3127" spans="1:9">
      <c r="A3127" s="89">
        <f t="shared" si="452"/>
        <v>3114</v>
      </c>
      <c r="B3127" s="185" t="str">
        <f t="shared" si="453"/>
        <v/>
      </c>
      <c r="C3127" s="90" t="str">
        <f t="shared" si="454"/>
        <v/>
      </c>
      <c r="D3127" s="89" t="str">
        <f t="shared" si="455"/>
        <v/>
      </c>
      <c r="E3127" s="91" t="str">
        <f t="shared" si="456"/>
        <v/>
      </c>
      <c r="F3127" s="92" t="str">
        <f t="shared" si="457"/>
        <v/>
      </c>
      <c r="G3127" s="212" t="str">
        <f t="shared" si="458"/>
        <v/>
      </c>
      <c r="H3127" s="92">
        <f>IF(OR(ERR=FALSE,AND(F3127="",G3127="")),0,IF($C$12="D",$H$13+SUM($F$14:F3127)-SUM($G$14:G3127),$H$13-SUM($F$14:F3127)+SUM($G$14:G3127)))</f>
        <v>0</v>
      </c>
      <c r="I3127" s="7"/>
    </row>
    <row r="3128" spans="1:9">
      <c r="A3128" s="89">
        <f t="shared" si="452"/>
        <v>3115</v>
      </c>
      <c r="B3128" s="185" t="str">
        <f t="shared" si="453"/>
        <v/>
      </c>
      <c r="C3128" s="90" t="str">
        <f t="shared" si="454"/>
        <v/>
      </c>
      <c r="D3128" s="89" t="str">
        <f t="shared" si="455"/>
        <v/>
      </c>
      <c r="E3128" s="91" t="str">
        <f t="shared" si="456"/>
        <v/>
      </c>
      <c r="F3128" s="92" t="str">
        <f t="shared" si="457"/>
        <v/>
      </c>
      <c r="G3128" s="212" t="str">
        <f t="shared" si="458"/>
        <v/>
      </c>
      <c r="H3128" s="92">
        <f>IF(OR(ERR=FALSE,AND(F3128="",G3128="")),0,IF($C$12="D",$H$13+SUM($F$14:F3128)-SUM($G$14:G3128),$H$13-SUM($F$14:F3128)+SUM($G$14:G3128)))</f>
        <v>0</v>
      </c>
      <c r="I3128" s="7"/>
    </row>
    <row r="3129" spans="1:9">
      <c r="A3129" s="89">
        <f t="shared" si="452"/>
        <v>3116</v>
      </c>
      <c r="B3129" s="185" t="str">
        <f t="shared" si="453"/>
        <v/>
      </c>
      <c r="C3129" s="90" t="str">
        <f t="shared" si="454"/>
        <v/>
      </c>
      <c r="D3129" s="89" t="str">
        <f t="shared" si="455"/>
        <v/>
      </c>
      <c r="E3129" s="91" t="str">
        <f t="shared" si="456"/>
        <v/>
      </c>
      <c r="F3129" s="92" t="str">
        <f t="shared" si="457"/>
        <v/>
      </c>
      <c r="G3129" s="212" t="str">
        <f t="shared" si="458"/>
        <v/>
      </c>
      <c r="H3129" s="92">
        <f>IF(OR(ERR=FALSE,AND(F3129="",G3129="")),0,IF($C$12="D",$H$13+SUM($F$14:F3129)-SUM($G$14:G3129),$H$13-SUM($F$14:F3129)+SUM($G$14:G3129)))</f>
        <v>0</v>
      </c>
      <c r="I3129" s="7"/>
    </row>
    <row r="3130" spans="1:9">
      <c r="A3130" s="89">
        <f t="shared" si="452"/>
        <v>3117</v>
      </c>
      <c r="B3130" s="185" t="str">
        <f t="shared" si="453"/>
        <v/>
      </c>
      <c r="C3130" s="90" t="str">
        <f t="shared" si="454"/>
        <v/>
      </c>
      <c r="D3130" s="89" t="str">
        <f t="shared" si="455"/>
        <v/>
      </c>
      <c r="E3130" s="91" t="str">
        <f t="shared" si="456"/>
        <v/>
      </c>
      <c r="F3130" s="92" t="str">
        <f t="shared" si="457"/>
        <v/>
      </c>
      <c r="G3130" s="212" t="str">
        <f t="shared" si="458"/>
        <v/>
      </c>
      <c r="H3130" s="92">
        <f>IF(OR(ERR=FALSE,AND(F3130="",G3130="")),0,IF($C$12="D",$H$13+SUM($F$14:F3130)-SUM($G$14:G3130),$H$13-SUM($F$14:F3130)+SUM($G$14:G3130)))</f>
        <v>0</v>
      </c>
      <c r="I3130" s="7"/>
    </row>
    <row r="3131" spans="1:9">
      <c r="A3131" s="89">
        <f t="shared" si="452"/>
        <v>3118</v>
      </c>
      <c r="B3131" s="185" t="str">
        <f t="shared" si="453"/>
        <v/>
      </c>
      <c r="C3131" s="90" t="str">
        <f t="shared" si="454"/>
        <v/>
      </c>
      <c r="D3131" s="89" t="str">
        <f t="shared" si="455"/>
        <v/>
      </c>
      <c r="E3131" s="91" t="str">
        <f t="shared" si="456"/>
        <v/>
      </c>
      <c r="F3131" s="92" t="str">
        <f t="shared" si="457"/>
        <v/>
      </c>
      <c r="G3131" s="212" t="str">
        <f t="shared" si="458"/>
        <v/>
      </c>
      <c r="H3131" s="92">
        <f>IF(OR(ERR=FALSE,AND(F3131="",G3131="")),0,IF($C$12="D",$H$13+SUM($F$14:F3131)-SUM($G$14:G3131),$H$13-SUM($F$14:F3131)+SUM($G$14:G3131)))</f>
        <v>0</v>
      </c>
      <c r="I3131" s="7"/>
    </row>
    <row r="3132" spans="1:9">
      <c r="A3132" s="89">
        <f t="shared" si="452"/>
        <v>3119</v>
      </c>
      <c r="B3132" s="185" t="str">
        <f t="shared" si="453"/>
        <v/>
      </c>
      <c r="C3132" s="90" t="str">
        <f t="shared" si="454"/>
        <v/>
      </c>
      <c r="D3132" s="89" t="str">
        <f t="shared" si="455"/>
        <v/>
      </c>
      <c r="E3132" s="91" t="str">
        <f t="shared" si="456"/>
        <v/>
      </c>
      <c r="F3132" s="92" t="str">
        <f t="shared" si="457"/>
        <v/>
      </c>
      <c r="G3132" s="212" t="str">
        <f t="shared" si="458"/>
        <v/>
      </c>
      <c r="H3132" s="92">
        <f>IF(OR(ERR=FALSE,AND(F3132="",G3132="")),0,IF($C$12="D",$H$13+SUM($F$14:F3132)-SUM($G$14:G3132),$H$13-SUM($F$14:F3132)+SUM($G$14:G3132)))</f>
        <v>0</v>
      </c>
      <c r="I3132" s="7"/>
    </row>
    <row r="3133" spans="1:9">
      <c r="A3133" s="89">
        <f t="shared" ref="A3133:A3196" si="459">A3132+1</f>
        <v>3120</v>
      </c>
      <c r="B3133" s="185" t="str">
        <f t="shared" si="453"/>
        <v/>
      </c>
      <c r="C3133" s="90" t="str">
        <f t="shared" si="454"/>
        <v/>
      </c>
      <c r="D3133" s="89" t="str">
        <f t="shared" si="455"/>
        <v/>
      </c>
      <c r="E3133" s="91" t="str">
        <f t="shared" si="456"/>
        <v/>
      </c>
      <c r="F3133" s="92" t="str">
        <f t="shared" si="457"/>
        <v/>
      </c>
      <c r="G3133" s="212" t="str">
        <f t="shared" si="458"/>
        <v/>
      </c>
      <c r="H3133" s="92">
        <f>IF(OR(ERR=FALSE,AND(F3133="",G3133="")),0,IF($C$12="D",$H$13+SUM($F$14:F3133)-SUM($G$14:G3133),$H$13-SUM($F$14:F3133)+SUM($G$14:G3133)))</f>
        <v>0</v>
      </c>
      <c r="I3133" s="7"/>
    </row>
    <row r="3134" spans="1:9">
      <c r="A3134" s="89">
        <f t="shared" si="459"/>
        <v>3121</v>
      </c>
      <c r="B3134" s="185" t="str">
        <f t="shared" si="453"/>
        <v/>
      </c>
      <c r="C3134" s="90" t="str">
        <f t="shared" si="454"/>
        <v/>
      </c>
      <c r="D3134" s="89" t="str">
        <f t="shared" si="455"/>
        <v/>
      </c>
      <c r="E3134" s="91" t="str">
        <f t="shared" si="456"/>
        <v/>
      </c>
      <c r="F3134" s="92" t="str">
        <f t="shared" si="457"/>
        <v/>
      </c>
      <c r="G3134" s="212" t="str">
        <f t="shared" si="458"/>
        <v/>
      </c>
      <c r="H3134" s="92">
        <f>IF(OR(ERR=FALSE,AND(F3134="",G3134="")),0,IF($C$12="D",$H$13+SUM($F$14:F3134)-SUM($G$14:G3134),$H$13-SUM($F$14:F3134)+SUM($G$14:G3134)))</f>
        <v>0</v>
      </c>
      <c r="I3134" s="7"/>
    </row>
    <row r="3135" spans="1:9">
      <c r="A3135" s="89">
        <f t="shared" si="459"/>
        <v>3122</v>
      </c>
      <c r="B3135" s="185" t="str">
        <f t="shared" si="453"/>
        <v/>
      </c>
      <c r="C3135" s="90" t="str">
        <f t="shared" si="454"/>
        <v/>
      </c>
      <c r="D3135" s="89" t="str">
        <f t="shared" si="455"/>
        <v/>
      </c>
      <c r="E3135" s="91" t="str">
        <f t="shared" si="456"/>
        <v/>
      </c>
      <c r="F3135" s="92" t="str">
        <f t="shared" si="457"/>
        <v/>
      </c>
      <c r="G3135" s="212" t="str">
        <f t="shared" si="458"/>
        <v/>
      </c>
      <c r="H3135" s="92">
        <f>IF(OR(ERR=FALSE,AND(F3135="",G3135="")),0,IF($C$12="D",$H$13+SUM($F$14:F3135)-SUM($G$14:G3135),$H$13-SUM($F$14:F3135)+SUM($G$14:G3135)))</f>
        <v>0</v>
      </c>
      <c r="I3135" s="7"/>
    </row>
    <row r="3136" spans="1:9">
      <c r="A3136" s="89">
        <f t="shared" si="459"/>
        <v>3123</v>
      </c>
      <c r="B3136" s="185" t="str">
        <f t="shared" si="453"/>
        <v/>
      </c>
      <c r="C3136" s="90" t="str">
        <f t="shared" si="454"/>
        <v/>
      </c>
      <c r="D3136" s="89" t="str">
        <f t="shared" si="455"/>
        <v/>
      </c>
      <c r="E3136" s="91" t="str">
        <f t="shared" si="456"/>
        <v/>
      </c>
      <c r="F3136" s="92" t="str">
        <f t="shared" si="457"/>
        <v/>
      </c>
      <c r="G3136" s="212" t="str">
        <f t="shared" si="458"/>
        <v/>
      </c>
      <c r="H3136" s="92">
        <f>IF(OR(ERR=FALSE,AND(F3136="",G3136="")),0,IF($C$12="D",$H$13+SUM($F$14:F3136)-SUM($G$14:G3136),$H$13-SUM($F$14:F3136)+SUM($G$14:G3136)))</f>
        <v>0</v>
      </c>
      <c r="I3136" s="7"/>
    </row>
    <row r="3137" spans="1:9">
      <c r="A3137" s="89">
        <f t="shared" si="459"/>
        <v>3124</v>
      </c>
      <c r="B3137" s="185" t="str">
        <f t="shared" si="453"/>
        <v/>
      </c>
      <c r="C3137" s="90" t="str">
        <f t="shared" si="454"/>
        <v/>
      </c>
      <c r="D3137" s="89" t="str">
        <f t="shared" si="455"/>
        <v/>
      </c>
      <c r="E3137" s="91" t="str">
        <f t="shared" si="456"/>
        <v/>
      </c>
      <c r="F3137" s="92" t="str">
        <f t="shared" si="457"/>
        <v/>
      </c>
      <c r="G3137" s="212" t="str">
        <f t="shared" si="458"/>
        <v/>
      </c>
      <c r="H3137" s="92">
        <f>IF(OR(ERR=FALSE,AND(F3137="",G3137="")),0,IF($C$12="D",$H$13+SUM($F$14:F3137)-SUM($G$14:G3137),$H$13-SUM($F$14:F3137)+SUM($G$14:G3137)))</f>
        <v>0</v>
      </c>
      <c r="I3137" s="7"/>
    </row>
    <row r="3138" spans="1:9">
      <c r="A3138" s="89">
        <f t="shared" si="459"/>
        <v>3125</v>
      </c>
      <c r="B3138" s="185" t="str">
        <f t="shared" si="453"/>
        <v/>
      </c>
      <c r="C3138" s="90" t="str">
        <f t="shared" si="454"/>
        <v/>
      </c>
      <c r="D3138" s="89" t="str">
        <f t="shared" si="455"/>
        <v/>
      </c>
      <c r="E3138" s="91" t="str">
        <f t="shared" si="456"/>
        <v/>
      </c>
      <c r="F3138" s="92" t="str">
        <f t="shared" si="457"/>
        <v/>
      </c>
      <c r="G3138" s="212" t="str">
        <f t="shared" si="458"/>
        <v/>
      </c>
      <c r="H3138" s="92">
        <f>IF(OR(ERR=FALSE,AND(F3138="",G3138="")),0,IF($C$12="D",$H$13+SUM($F$14:F3138)-SUM($G$14:G3138),$H$13-SUM($F$14:F3138)+SUM($G$14:G3138)))</f>
        <v>0</v>
      </c>
      <c r="I3138" s="7"/>
    </row>
    <row r="3139" spans="1:9">
      <c r="A3139" s="89">
        <f t="shared" si="459"/>
        <v>3126</v>
      </c>
      <c r="B3139" s="185" t="str">
        <f t="shared" si="453"/>
        <v/>
      </c>
      <c r="C3139" s="90" t="str">
        <f t="shared" si="454"/>
        <v/>
      </c>
      <c r="D3139" s="89" t="str">
        <f t="shared" si="455"/>
        <v/>
      </c>
      <c r="E3139" s="91" t="str">
        <f t="shared" si="456"/>
        <v/>
      </c>
      <c r="F3139" s="92" t="str">
        <f t="shared" si="457"/>
        <v/>
      </c>
      <c r="G3139" s="212" t="str">
        <f t="shared" si="458"/>
        <v/>
      </c>
      <c r="H3139" s="92">
        <f>IF(OR(ERR=FALSE,AND(F3139="",G3139="")),0,IF($C$12="D",$H$13+SUM($F$14:F3139)-SUM($G$14:G3139),$H$13-SUM($F$14:F3139)+SUM($G$14:G3139)))</f>
        <v>0</v>
      </c>
      <c r="I3139" s="7"/>
    </row>
    <row r="3140" spans="1:9">
      <c r="A3140" s="89">
        <f t="shared" si="459"/>
        <v>3127</v>
      </c>
      <c r="B3140" s="185" t="str">
        <f t="shared" si="453"/>
        <v/>
      </c>
      <c r="C3140" s="90" t="str">
        <f t="shared" si="454"/>
        <v/>
      </c>
      <c r="D3140" s="89" t="str">
        <f t="shared" si="455"/>
        <v/>
      </c>
      <c r="E3140" s="91" t="str">
        <f t="shared" si="456"/>
        <v/>
      </c>
      <c r="F3140" s="92" t="str">
        <f t="shared" si="457"/>
        <v/>
      </c>
      <c r="G3140" s="212" t="str">
        <f t="shared" si="458"/>
        <v/>
      </c>
      <c r="H3140" s="92">
        <f>IF(OR(ERR=FALSE,AND(F3140="",G3140="")),0,IF($C$12="D",$H$13+SUM($F$14:F3140)-SUM($G$14:G3140),$H$13-SUM($F$14:F3140)+SUM($G$14:G3140)))</f>
        <v>0</v>
      </c>
      <c r="I3140" s="7"/>
    </row>
    <row r="3141" spans="1:9">
      <c r="A3141" s="89">
        <f t="shared" si="459"/>
        <v>3128</v>
      </c>
      <c r="B3141" s="185" t="str">
        <f t="shared" si="453"/>
        <v/>
      </c>
      <c r="C3141" s="90" t="str">
        <f t="shared" si="454"/>
        <v/>
      </c>
      <c r="D3141" s="89" t="str">
        <f t="shared" si="455"/>
        <v/>
      </c>
      <c r="E3141" s="91" t="str">
        <f t="shared" si="456"/>
        <v/>
      </c>
      <c r="F3141" s="92" t="str">
        <f t="shared" si="457"/>
        <v/>
      </c>
      <c r="G3141" s="212" t="str">
        <f t="shared" si="458"/>
        <v/>
      </c>
      <c r="H3141" s="92">
        <f>IF(OR(ERR=FALSE,AND(F3141="",G3141="")),0,IF($C$12="D",$H$13+SUM($F$14:F3141)-SUM($G$14:G3141),$H$13-SUM($F$14:F3141)+SUM($G$14:G3141)))</f>
        <v>0</v>
      </c>
      <c r="I3141" s="7"/>
    </row>
    <row r="3142" spans="1:9">
      <c r="A3142" s="89">
        <f t="shared" si="459"/>
        <v>3129</v>
      </c>
      <c r="B3142" s="185" t="str">
        <f t="shared" si="453"/>
        <v/>
      </c>
      <c r="C3142" s="90" t="str">
        <f t="shared" si="454"/>
        <v/>
      </c>
      <c r="D3142" s="89" t="str">
        <f t="shared" si="455"/>
        <v/>
      </c>
      <c r="E3142" s="91" t="str">
        <f t="shared" si="456"/>
        <v/>
      </c>
      <c r="F3142" s="92" t="str">
        <f t="shared" si="457"/>
        <v/>
      </c>
      <c r="G3142" s="212" t="str">
        <f t="shared" si="458"/>
        <v/>
      </c>
      <c r="H3142" s="92">
        <f>IF(OR(ERR=FALSE,AND(F3142="",G3142="")),0,IF($C$12="D",$H$13+SUM($F$14:F3142)-SUM($G$14:G3142),$H$13-SUM($F$14:F3142)+SUM($G$14:G3142)))</f>
        <v>0</v>
      </c>
      <c r="I3142" s="7"/>
    </row>
    <row r="3143" spans="1:9">
      <c r="A3143" s="89">
        <f t="shared" si="459"/>
        <v>3130</v>
      </c>
      <c r="B3143" s="185" t="str">
        <f t="shared" si="453"/>
        <v/>
      </c>
      <c r="C3143" s="90" t="str">
        <f t="shared" si="454"/>
        <v/>
      </c>
      <c r="D3143" s="89" t="str">
        <f t="shared" si="455"/>
        <v/>
      </c>
      <c r="E3143" s="91" t="str">
        <f t="shared" si="456"/>
        <v/>
      </c>
      <c r="F3143" s="92" t="str">
        <f t="shared" si="457"/>
        <v/>
      </c>
      <c r="G3143" s="212" t="str">
        <f t="shared" si="458"/>
        <v/>
      </c>
      <c r="H3143" s="92">
        <f>IF(OR(ERR=FALSE,AND(F3143="",G3143="")),0,IF($C$12="D",$H$13+SUM($F$14:F3143)-SUM($G$14:G3143),$H$13-SUM($F$14:F3143)+SUM($G$14:G3143)))</f>
        <v>0</v>
      </c>
      <c r="I3143" s="7"/>
    </row>
    <row r="3144" spans="1:9">
      <c r="A3144" s="89">
        <f t="shared" si="459"/>
        <v>3131</v>
      </c>
      <c r="B3144" s="185" t="str">
        <f t="shared" si="453"/>
        <v/>
      </c>
      <c r="C3144" s="90" t="str">
        <f t="shared" si="454"/>
        <v/>
      </c>
      <c r="D3144" s="89" t="str">
        <f t="shared" si="455"/>
        <v/>
      </c>
      <c r="E3144" s="91" t="str">
        <f t="shared" si="456"/>
        <v/>
      </c>
      <c r="F3144" s="92" t="str">
        <f t="shared" si="457"/>
        <v/>
      </c>
      <c r="G3144" s="212" t="str">
        <f t="shared" si="458"/>
        <v/>
      </c>
      <c r="H3144" s="92">
        <f>IF(OR(ERR=FALSE,AND(F3144="",G3144="")),0,IF($C$12="D",$H$13+SUM($F$14:F3144)-SUM($G$14:G3144),$H$13-SUM($F$14:F3144)+SUM($G$14:G3144)))</f>
        <v>0</v>
      </c>
      <c r="I3144" s="7"/>
    </row>
    <row r="3145" spans="1:9">
      <c r="A3145" s="89">
        <f t="shared" si="459"/>
        <v>3132</v>
      </c>
      <c r="B3145" s="185" t="str">
        <f t="shared" si="453"/>
        <v/>
      </c>
      <c r="C3145" s="90" t="str">
        <f t="shared" si="454"/>
        <v/>
      </c>
      <c r="D3145" s="89" t="str">
        <f t="shared" si="455"/>
        <v/>
      </c>
      <c r="E3145" s="91" t="str">
        <f t="shared" si="456"/>
        <v/>
      </c>
      <c r="F3145" s="92" t="str">
        <f t="shared" si="457"/>
        <v/>
      </c>
      <c r="G3145" s="212" t="str">
        <f t="shared" si="458"/>
        <v/>
      </c>
      <c r="H3145" s="92">
        <f>IF(OR(ERR=FALSE,AND(F3145="",G3145="")),0,IF($C$12="D",$H$13+SUM($F$14:F3145)-SUM($G$14:G3145),$H$13-SUM($F$14:F3145)+SUM($G$14:G3145)))</f>
        <v>0</v>
      </c>
      <c r="I3145" s="7"/>
    </row>
    <row r="3146" spans="1:9">
      <c r="A3146" s="89">
        <f t="shared" si="459"/>
        <v>3133</v>
      </c>
      <c r="B3146" s="185" t="str">
        <f t="shared" si="453"/>
        <v/>
      </c>
      <c r="C3146" s="90" t="str">
        <f t="shared" si="454"/>
        <v/>
      </c>
      <c r="D3146" s="89" t="str">
        <f t="shared" si="455"/>
        <v/>
      </c>
      <c r="E3146" s="91" t="str">
        <f t="shared" si="456"/>
        <v/>
      </c>
      <c r="F3146" s="92" t="str">
        <f t="shared" si="457"/>
        <v/>
      </c>
      <c r="G3146" s="212" t="str">
        <f t="shared" si="458"/>
        <v/>
      </c>
      <c r="H3146" s="92">
        <f>IF(OR(ERR=FALSE,AND(F3146="",G3146="")),0,IF($C$12="D",$H$13+SUM($F$14:F3146)-SUM($G$14:G3146),$H$13-SUM($F$14:F3146)+SUM($G$14:G3146)))</f>
        <v>0</v>
      </c>
      <c r="I3146" s="7"/>
    </row>
    <row r="3147" spans="1:9">
      <c r="A3147" s="89">
        <f t="shared" si="459"/>
        <v>3134</v>
      </c>
      <c r="B3147" s="185" t="str">
        <f t="shared" si="453"/>
        <v/>
      </c>
      <c r="C3147" s="90" t="str">
        <f t="shared" si="454"/>
        <v/>
      </c>
      <c r="D3147" s="89" t="str">
        <f t="shared" si="455"/>
        <v/>
      </c>
      <c r="E3147" s="91" t="str">
        <f t="shared" si="456"/>
        <v/>
      </c>
      <c r="F3147" s="92" t="str">
        <f t="shared" si="457"/>
        <v/>
      </c>
      <c r="G3147" s="212" t="str">
        <f t="shared" si="458"/>
        <v/>
      </c>
      <c r="H3147" s="92">
        <f>IF(OR(ERR=FALSE,AND(F3147="",G3147="")),0,IF($C$12="D",$H$13+SUM($F$14:F3147)-SUM($G$14:G3147),$H$13-SUM($F$14:F3147)+SUM($G$14:G3147)))</f>
        <v>0</v>
      </c>
      <c r="I3147" s="7"/>
    </row>
    <row r="3148" spans="1:9">
      <c r="A3148" s="89">
        <f t="shared" si="459"/>
        <v>3135</v>
      </c>
      <c r="B3148" s="185" t="str">
        <f t="shared" si="453"/>
        <v/>
      </c>
      <c r="C3148" s="90" t="str">
        <f t="shared" si="454"/>
        <v/>
      </c>
      <c r="D3148" s="89" t="str">
        <f t="shared" si="455"/>
        <v/>
      </c>
      <c r="E3148" s="91" t="str">
        <f t="shared" si="456"/>
        <v/>
      </c>
      <c r="F3148" s="92" t="str">
        <f t="shared" si="457"/>
        <v/>
      </c>
      <c r="G3148" s="212" t="str">
        <f t="shared" si="458"/>
        <v/>
      </c>
      <c r="H3148" s="92">
        <f>IF(OR(ERR=FALSE,AND(F3148="",G3148="")),0,IF($C$12="D",$H$13+SUM($F$14:F3148)-SUM($G$14:G3148),$H$13-SUM($F$14:F3148)+SUM($G$14:G3148)))</f>
        <v>0</v>
      </c>
      <c r="I3148" s="7"/>
    </row>
    <row r="3149" spans="1:9">
      <c r="A3149" s="89">
        <f t="shared" si="459"/>
        <v>3136</v>
      </c>
      <c r="B3149" s="185" t="str">
        <f t="shared" si="453"/>
        <v/>
      </c>
      <c r="C3149" s="90" t="str">
        <f t="shared" si="454"/>
        <v/>
      </c>
      <c r="D3149" s="89" t="str">
        <f t="shared" si="455"/>
        <v/>
      </c>
      <c r="E3149" s="91" t="str">
        <f t="shared" si="456"/>
        <v/>
      </c>
      <c r="F3149" s="92" t="str">
        <f t="shared" si="457"/>
        <v/>
      </c>
      <c r="G3149" s="212" t="str">
        <f t="shared" si="458"/>
        <v/>
      </c>
      <c r="H3149" s="92">
        <f>IF(OR(ERR=FALSE,AND(F3149="",G3149="")),0,IF($C$12="D",$H$13+SUM($F$14:F3149)-SUM($G$14:G3149),$H$13-SUM($F$14:F3149)+SUM($G$14:G3149)))</f>
        <v>0</v>
      </c>
      <c r="I3149" s="7"/>
    </row>
    <row r="3150" spans="1:9">
      <c r="A3150" s="89">
        <f t="shared" si="459"/>
        <v>3137</v>
      </c>
      <c r="B3150" s="185" t="str">
        <f t="shared" si="453"/>
        <v/>
      </c>
      <c r="C3150" s="90" t="str">
        <f t="shared" si="454"/>
        <v/>
      </c>
      <c r="D3150" s="89" t="str">
        <f t="shared" si="455"/>
        <v/>
      </c>
      <c r="E3150" s="91" t="str">
        <f t="shared" si="456"/>
        <v/>
      </c>
      <c r="F3150" s="92" t="str">
        <f t="shared" si="457"/>
        <v/>
      </c>
      <c r="G3150" s="212" t="str">
        <f t="shared" si="458"/>
        <v/>
      </c>
      <c r="H3150" s="92">
        <f>IF(OR(ERR=FALSE,AND(F3150="",G3150="")),0,IF($C$12="D",$H$13+SUM($F$14:F3150)-SUM($G$14:G3150),$H$13-SUM($F$14:F3150)+SUM($G$14:G3150)))</f>
        <v>0</v>
      </c>
      <c r="I3150" s="7"/>
    </row>
    <row r="3151" spans="1:9">
      <c r="A3151" s="89">
        <f t="shared" si="459"/>
        <v>3138</v>
      </c>
      <c r="B3151" s="185" t="str">
        <f t="shared" si="453"/>
        <v/>
      </c>
      <c r="C3151" s="90" t="str">
        <f t="shared" si="454"/>
        <v/>
      </c>
      <c r="D3151" s="89" t="str">
        <f t="shared" si="455"/>
        <v/>
      </c>
      <c r="E3151" s="91" t="str">
        <f t="shared" si="456"/>
        <v/>
      </c>
      <c r="F3151" s="92" t="str">
        <f t="shared" si="457"/>
        <v/>
      </c>
      <c r="G3151" s="212" t="str">
        <f t="shared" si="458"/>
        <v/>
      </c>
      <c r="H3151" s="92">
        <f>IF(OR(ERR=FALSE,AND(F3151="",G3151="")),0,IF($C$12="D",$H$13+SUM($F$14:F3151)-SUM($G$14:G3151),$H$13-SUM($F$14:F3151)+SUM($G$14:G3151)))</f>
        <v>0</v>
      </c>
      <c r="I3151" s="7"/>
    </row>
    <row r="3152" spans="1:9">
      <c r="A3152" s="89">
        <f t="shared" si="459"/>
        <v>3139</v>
      </c>
      <c r="B3152" s="185" t="str">
        <f t="shared" si="453"/>
        <v/>
      </c>
      <c r="C3152" s="90" t="str">
        <f t="shared" si="454"/>
        <v/>
      </c>
      <c r="D3152" s="89" t="str">
        <f t="shared" si="455"/>
        <v/>
      </c>
      <c r="E3152" s="91" t="str">
        <f t="shared" si="456"/>
        <v/>
      </c>
      <c r="F3152" s="92" t="str">
        <f t="shared" si="457"/>
        <v/>
      </c>
      <c r="G3152" s="212" t="str">
        <f t="shared" si="458"/>
        <v/>
      </c>
      <c r="H3152" s="92">
        <f>IF(OR(ERR=FALSE,AND(F3152="",G3152="")),0,IF($C$12="D",$H$13+SUM($F$14:F3152)-SUM($G$14:G3152),$H$13-SUM($F$14:F3152)+SUM($G$14:G3152)))</f>
        <v>0</v>
      </c>
      <c r="I3152" s="7"/>
    </row>
    <row r="3153" spans="1:9">
      <c r="A3153" s="89">
        <f t="shared" si="459"/>
        <v>3140</v>
      </c>
      <c r="B3153" s="185" t="str">
        <f t="shared" si="453"/>
        <v/>
      </c>
      <c r="C3153" s="90" t="str">
        <f t="shared" si="454"/>
        <v/>
      </c>
      <c r="D3153" s="89" t="str">
        <f t="shared" si="455"/>
        <v/>
      </c>
      <c r="E3153" s="91" t="str">
        <f t="shared" si="456"/>
        <v/>
      </c>
      <c r="F3153" s="92" t="str">
        <f t="shared" si="457"/>
        <v/>
      </c>
      <c r="G3153" s="212" t="str">
        <f t="shared" si="458"/>
        <v/>
      </c>
      <c r="H3153" s="92">
        <f>IF(OR(ERR=FALSE,AND(F3153="",G3153="")),0,IF($C$12="D",$H$13+SUM($F$14:F3153)-SUM($G$14:G3153),$H$13-SUM($F$14:F3153)+SUM($G$14:G3153)))</f>
        <v>0</v>
      </c>
      <c r="I3153" s="7"/>
    </row>
    <row r="3154" spans="1:9">
      <c r="A3154" s="89">
        <f t="shared" si="459"/>
        <v>3141</v>
      </c>
      <c r="B3154" s="185" t="str">
        <f t="shared" si="453"/>
        <v/>
      </c>
      <c r="C3154" s="90" t="str">
        <f t="shared" si="454"/>
        <v/>
      </c>
      <c r="D3154" s="89" t="str">
        <f t="shared" si="455"/>
        <v/>
      </c>
      <c r="E3154" s="91" t="str">
        <f t="shared" si="456"/>
        <v/>
      </c>
      <c r="F3154" s="92" t="str">
        <f t="shared" si="457"/>
        <v/>
      </c>
      <c r="G3154" s="212" t="str">
        <f t="shared" si="458"/>
        <v/>
      </c>
      <c r="H3154" s="92">
        <f>IF(OR(ERR=FALSE,AND(F3154="",G3154="")),0,IF($C$12="D",$H$13+SUM($F$14:F3154)-SUM($G$14:G3154),$H$13-SUM($F$14:F3154)+SUM($G$14:G3154)))</f>
        <v>0</v>
      </c>
      <c r="I3154" s="7"/>
    </row>
    <row r="3155" spans="1:9">
      <c r="A3155" s="89">
        <f t="shared" si="459"/>
        <v>3142</v>
      </c>
      <c r="B3155" s="185" t="str">
        <f t="shared" si="453"/>
        <v/>
      </c>
      <c r="C3155" s="90" t="str">
        <f t="shared" si="454"/>
        <v/>
      </c>
      <c r="D3155" s="89" t="str">
        <f t="shared" si="455"/>
        <v/>
      </c>
      <c r="E3155" s="91" t="str">
        <f t="shared" si="456"/>
        <v/>
      </c>
      <c r="F3155" s="92" t="str">
        <f t="shared" si="457"/>
        <v/>
      </c>
      <c r="G3155" s="212" t="str">
        <f t="shared" si="458"/>
        <v/>
      </c>
      <c r="H3155" s="92">
        <f>IF(OR(ERR=FALSE,AND(F3155="",G3155="")),0,IF($C$12="D",$H$13+SUM($F$14:F3155)-SUM($G$14:G3155),$H$13-SUM($F$14:F3155)+SUM($G$14:G3155)))</f>
        <v>0</v>
      </c>
      <c r="I3155" s="7"/>
    </row>
    <row r="3156" spans="1:9">
      <c r="A3156" s="89">
        <f t="shared" si="459"/>
        <v>3143</v>
      </c>
      <c r="B3156" s="185" t="str">
        <f t="shared" si="453"/>
        <v/>
      </c>
      <c r="C3156" s="90" t="str">
        <f t="shared" si="454"/>
        <v/>
      </c>
      <c r="D3156" s="89" t="str">
        <f t="shared" si="455"/>
        <v/>
      </c>
      <c r="E3156" s="91" t="str">
        <f t="shared" si="456"/>
        <v/>
      </c>
      <c r="F3156" s="92" t="str">
        <f t="shared" si="457"/>
        <v/>
      </c>
      <c r="G3156" s="212" t="str">
        <f t="shared" si="458"/>
        <v/>
      </c>
      <c r="H3156" s="92">
        <f>IF(OR(ERR=FALSE,AND(F3156="",G3156="")),0,IF($C$12="D",$H$13+SUM($F$14:F3156)-SUM($G$14:G3156),$H$13-SUM($F$14:F3156)+SUM($G$14:G3156)))</f>
        <v>0</v>
      </c>
      <c r="I3156" s="7"/>
    </row>
    <row r="3157" spans="1:9">
      <c r="A3157" s="89">
        <f t="shared" si="459"/>
        <v>3144</v>
      </c>
      <c r="B3157" s="185" t="str">
        <f t="shared" si="453"/>
        <v/>
      </c>
      <c r="C3157" s="90" t="str">
        <f t="shared" si="454"/>
        <v/>
      </c>
      <c r="D3157" s="89" t="str">
        <f t="shared" si="455"/>
        <v/>
      </c>
      <c r="E3157" s="91" t="str">
        <f t="shared" si="456"/>
        <v/>
      </c>
      <c r="F3157" s="92" t="str">
        <f t="shared" si="457"/>
        <v/>
      </c>
      <c r="G3157" s="212" t="str">
        <f t="shared" si="458"/>
        <v/>
      </c>
      <c r="H3157" s="92">
        <f>IF(OR(ERR=FALSE,AND(F3157="",G3157="")),0,IF($C$12="D",$H$13+SUM($F$14:F3157)-SUM($G$14:G3157),$H$13-SUM($F$14:F3157)+SUM($G$14:G3157)))</f>
        <v>0</v>
      </c>
      <c r="I3157" s="7"/>
    </row>
    <row r="3158" spans="1:9">
      <c r="A3158" s="89">
        <f t="shared" si="459"/>
        <v>3145</v>
      </c>
      <c r="B3158" s="185" t="str">
        <f t="shared" ref="B3158:B3221" si="460">IF(ISERROR(VLOOKUP(A3158&amp;H$9,JU_AKUN,6,FALSE)=TRUE),"",VLOOKUP(A3158&amp;H$9,JU_AKUN,6,FALSE))</f>
        <v/>
      </c>
      <c r="C3158" s="90" t="str">
        <f t="shared" ref="C3158:C3221" si="461">IF(ISERROR(VLOOKUP(A3158&amp;H$9,JU_AKUN,7,FALSE)=TRUE),"",VLOOKUP(A3158&amp;H$9,JU_AKUN,7,FALSE))</f>
        <v/>
      </c>
      <c r="D3158" s="89" t="str">
        <f t="shared" ref="D3158:D3221" si="462">IF(ISERROR(VLOOKUP(A3158&amp;H$9,JU_AKUN,8,FALSE)=TRUE),"",VLOOKUP(A3158&amp;H$9,JU_AKUN,8,FALSE))</f>
        <v/>
      </c>
      <c r="E3158" s="91" t="str">
        <f t="shared" ref="E3158:E3221" si="463">IF(ISERROR(VLOOKUP(A3158&amp;H$9,JU_AKUN,9,FALSE)=TRUE),"",VLOOKUP(A3158&amp;H$9,JU_AKUN,9,FALSE))</f>
        <v/>
      </c>
      <c r="F3158" s="92" t="str">
        <f t="shared" ref="F3158:F3221" si="464">IF(ISERROR(VLOOKUP(A3158&amp;H$9,JU_AKUN,14,FALSE)=TRUE),"",VLOOKUP(A3158&amp;H$9,JU_AKUN,14,FALSE))</f>
        <v/>
      </c>
      <c r="G3158" s="212" t="str">
        <f t="shared" ref="G3158:G3221" si="465">IF(ISERROR(VLOOKUP(A3158&amp;H$9,JU_AKUN,15,FALSE)=TRUE),"",VLOOKUP(A3158&amp;H$9,JU_AKUN,15,FALSE))</f>
        <v/>
      </c>
      <c r="H3158" s="92">
        <f>IF(OR(ERR=FALSE,AND(F3158="",G3158="")),0,IF($C$12="D",$H$13+SUM($F$14:F3158)-SUM($G$14:G3158),$H$13-SUM($F$14:F3158)+SUM($G$14:G3158)))</f>
        <v>0</v>
      </c>
      <c r="I3158" s="7"/>
    </row>
    <row r="3159" spans="1:9">
      <c r="A3159" s="89">
        <f t="shared" si="459"/>
        <v>3146</v>
      </c>
      <c r="B3159" s="185" t="str">
        <f t="shared" si="460"/>
        <v/>
      </c>
      <c r="C3159" s="90" t="str">
        <f t="shared" si="461"/>
        <v/>
      </c>
      <c r="D3159" s="89" t="str">
        <f t="shared" si="462"/>
        <v/>
      </c>
      <c r="E3159" s="91" t="str">
        <f t="shared" si="463"/>
        <v/>
      </c>
      <c r="F3159" s="92" t="str">
        <f t="shared" si="464"/>
        <v/>
      </c>
      <c r="G3159" s="212" t="str">
        <f t="shared" si="465"/>
        <v/>
      </c>
      <c r="H3159" s="92">
        <f>IF(OR(ERR=FALSE,AND(F3159="",G3159="")),0,IF($C$12="D",$H$13+SUM($F$14:F3159)-SUM($G$14:G3159),$H$13-SUM($F$14:F3159)+SUM($G$14:G3159)))</f>
        <v>0</v>
      </c>
      <c r="I3159" s="7"/>
    </row>
    <row r="3160" spans="1:9">
      <c r="A3160" s="89">
        <f t="shared" si="459"/>
        <v>3147</v>
      </c>
      <c r="B3160" s="185" t="str">
        <f t="shared" si="460"/>
        <v/>
      </c>
      <c r="C3160" s="90" t="str">
        <f t="shared" si="461"/>
        <v/>
      </c>
      <c r="D3160" s="89" t="str">
        <f t="shared" si="462"/>
        <v/>
      </c>
      <c r="E3160" s="91" t="str">
        <f t="shared" si="463"/>
        <v/>
      </c>
      <c r="F3160" s="92" t="str">
        <f t="shared" si="464"/>
        <v/>
      </c>
      <c r="G3160" s="212" t="str">
        <f t="shared" si="465"/>
        <v/>
      </c>
      <c r="H3160" s="92">
        <f>IF(OR(ERR=FALSE,AND(F3160="",G3160="")),0,IF($C$12="D",$H$13+SUM($F$14:F3160)-SUM($G$14:G3160),$H$13-SUM($F$14:F3160)+SUM($G$14:G3160)))</f>
        <v>0</v>
      </c>
      <c r="I3160" s="7"/>
    </row>
    <row r="3161" spans="1:9">
      <c r="A3161" s="89">
        <f t="shared" si="459"/>
        <v>3148</v>
      </c>
      <c r="B3161" s="185" t="str">
        <f t="shared" si="460"/>
        <v/>
      </c>
      <c r="C3161" s="90" t="str">
        <f t="shared" si="461"/>
        <v/>
      </c>
      <c r="D3161" s="89" t="str">
        <f t="shared" si="462"/>
        <v/>
      </c>
      <c r="E3161" s="91" t="str">
        <f t="shared" si="463"/>
        <v/>
      </c>
      <c r="F3161" s="92" t="str">
        <f t="shared" si="464"/>
        <v/>
      </c>
      <c r="G3161" s="212" t="str">
        <f t="shared" si="465"/>
        <v/>
      </c>
      <c r="H3161" s="92">
        <f>IF(OR(ERR=FALSE,AND(F3161="",G3161="")),0,IF($C$12="D",$H$13+SUM($F$14:F3161)-SUM($G$14:G3161),$H$13-SUM($F$14:F3161)+SUM($G$14:G3161)))</f>
        <v>0</v>
      </c>
      <c r="I3161" s="7"/>
    </row>
    <row r="3162" spans="1:9">
      <c r="A3162" s="89">
        <f t="shared" si="459"/>
        <v>3149</v>
      </c>
      <c r="B3162" s="185" t="str">
        <f t="shared" si="460"/>
        <v/>
      </c>
      <c r="C3162" s="90" t="str">
        <f t="shared" si="461"/>
        <v/>
      </c>
      <c r="D3162" s="89" t="str">
        <f t="shared" si="462"/>
        <v/>
      </c>
      <c r="E3162" s="91" t="str">
        <f t="shared" si="463"/>
        <v/>
      </c>
      <c r="F3162" s="92" t="str">
        <f t="shared" si="464"/>
        <v/>
      </c>
      <c r="G3162" s="212" t="str">
        <f t="shared" si="465"/>
        <v/>
      </c>
      <c r="H3162" s="92">
        <f>IF(OR(ERR=FALSE,AND(F3162="",G3162="")),0,IF($C$12="D",$H$13+SUM($F$14:F3162)-SUM($G$14:G3162),$H$13-SUM($F$14:F3162)+SUM($G$14:G3162)))</f>
        <v>0</v>
      </c>
      <c r="I3162" s="7"/>
    </row>
    <row r="3163" spans="1:9">
      <c r="A3163" s="89">
        <f t="shared" si="459"/>
        <v>3150</v>
      </c>
      <c r="B3163" s="185" t="str">
        <f t="shared" si="460"/>
        <v/>
      </c>
      <c r="C3163" s="90" t="str">
        <f t="shared" si="461"/>
        <v/>
      </c>
      <c r="D3163" s="89" t="str">
        <f t="shared" si="462"/>
        <v/>
      </c>
      <c r="E3163" s="91" t="str">
        <f t="shared" si="463"/>
        <v/>
      </c>
      <c r="F3163" s="92" t="str">
        <f t="shared" si="464"/>
        <v/>
      </c>
      <c r="G3163" s="212" t="str">
        <f t="shared" si="465"/>
        <v/>
      </c>
      <c r="H3163" s="92">
        <f>IF(OR(ERR=FALSE,AND(F3163="",G3163="")),0,IF($C$12="D",$H$13+SUM($F$14:F3163)-SUM($G$14:G3163),$H$13-SUM($F$14:F3163)+SUM($G$14:G3163)))</f>
        <v>0</v>
      </c>
      <c r="I3163" s="7"/>
    </row>
    <row r="3164" spans="1:9">
      <c r="A3164" s="89">
        <f t="shared" si="459"/>
        <v>3151</v>
      </c>
      <c r="B3164" s="185" t="str">
        <f t="shared" si="460"/>
        <v/>
      </c>
      <c r="C3164" s="90" t="str">
        <f t="shared" si="461"/>
        <v/>
      </c>
      <c r="D3164" s="89" t="str">
        <f t="shared" si="462"/>
        <v/>
      </c>
      <c r="E3164" s="91" t="str">
        <f t="shared" si="463"/>
        <v/>
      </c>
      <c r="F3164" s="92" t="str">
        <f t="shared" si="464"/>
        <v/>
      </c>
      <c r="G3164" s="212" t="str">
        <f t="shared" si="465"/>
        <v/>
      </c>
      <c r="H3164" s="92">
        <f>IF(OR(ERR=FALSE,AND(F3164="",G3164="")),0,IF($C$12="D",$H$13+SUM($F$14:F3164)-SUM($G$14:G3164),$H$13-SUM($F$14:F3164)+SUM($G$14:G3164)))</f>
        <v>0</v>
      </c>
      <c r="I3164" s="7"/>
    </row>
    <row r="3165" spans="1:9">
      <c r="A3165" s="89">
        <f t="shared" si="459"/>
        <v>3152</v>
      </c>
      <c r="B3165" s="185" t="str">
        <f t="shared" si="460"/>
        <v/>
      </c>
      <c r="C3165" s="90" t="str">
        <f t="shared" si="461"/>
        <v/>
      </c>
      <c r="D3165" s="89" t="str">
        <f t="shared" si="462"/>
        <v/>
      </c>
      <c r="E3165" s="91" t="str">
        <f t="shared" si="463"/>
        <v/>
      </c>
      <c r="F3165" s="92" t="str">
        <f t="shared" si="464"/>
        <v/>
      </c>
      <c r="G3165" s="212" t="str">
        <f t="shared" si="465"/>
        <v/>
      </c>
      <c r="H3165" s="92">
        <f>IF(OR(ERR=FALSE,AND(F3165="",G3165="")),0,IF($C$12="D",$H$13+SUM($F$14:F3165)-SUM($G$14:G3165),$H$13-SUM($F$14:F3165)+SUM($G$14:G3165)))</f>
        <v>0</v>
      </c>
      <c r="I3165" s="7"/>
    </row>
    <row r="3166" spans="1:9">
      <c r="A3166" s="89">
        <f t="shared" si="459"/>
        <v>3153</v>
      </c>
      <c r="B3166" s="185" t="str">
        <f t="shared" si="460"/>
        <v/>
      </c>
      <c r="C3166" s="90" t="str">
        <f t="shared" si="461"/>
        <v/>
      </c>
      <c r="D3166" s="89" t="str">
        <f t="shared" si="462"/>
        <v/>
      </c>
      <c r="E3166" s="91" t="str">
        <f t="shared" si="463"/>
        <v/>
      </c>
      <c r="F3166" s="92" t="str">
        <f t="shared" si="464"/>
        <v/>
      </c>
      <c r="G3166" s="212" t="str">
        <f t="shared" si="465"/>
        <v/>
      </c>
      <c r="H3166" s="92">
        <f>IF(OR(ERR=FALSE,AND(F3166="",G3166="")),0,IF($C$12="D",$H$13+SUM($F$14:F3166)-SUM($G$14:G3166),$H$13-SUM($F$14:F3166)+SUM($G$14:G3166)))</f>
        <v>0</v>
      </c>
      <c r="I3166" s="7"/>
    </row>
    <row r="3167" spans="1:9">
      <c r="A3167" s="89">
        <f t="shared" si="459"/>
        <v>3154</v>
      </c>
      <c r="B3167" s="185" t="str">
        <f t="shared" si="460"/>
        <v/>
      </c>
      <c r="C3167" s="90" t="str">
        <f t="shared" si="461"/>
        <v/>
      </c>
      <c r="D3167" s="89" t="str">
        <f t="shared" si="462"/>
        <v/>
      </c>
      <c r="E3167" s="91" t="str">
        <f t="shared" si="463"/>
        <v/>
      </c>
      <c r="F3167" s="92" t="str">
        <f t="shared" si="464"/>
        <v/>
      </c>
      <c r="G3167" s="212" t="str">
        <f t="shared" si="465"/>
        <v/>
      </c>
      <c r="H3167" s="92">
        <f>IF(OR(ERR=FALSE,AND(F3167="",G3167="")),0,IF($C$12="D",$H$13+SUM($F$14:F3167)-SUM($G$14:G3167),$H$13-SUM($F$14:F3167)+SUM($G$14:G3167)))</f>
        <v>0</v>
      </c>
      <c r="I3167" s="7"/>
    </row>
    <row r="3168" spans="1:9">
      <c r="A3168" s="89">
        <f t="shared" si="459"/>
        <v>3155</v>
      </c>
      <c r="B3168" s="185" t="str">
        <f t="shared" si="460"/>
        <v/>
      </c>
      <c r="C3168" s="90" t="str">
        <f t="shared" si="461"/>
        <v/>
      </c>
      <c r="D3168" s="89" t="str">
        <f t="shared" si="462"/>
        <v/>
      </c>
      <c r="E3168" s="91" t="str">
        <f t="shared" si="463"/>
        <v/>
      </c>
      <c r="F3168" s="92" t="str">
        <f t="shared" si="464"/>
        <v/>
      </c>
      <c r="G3168" s="212" t="str">
        <f t="shared" si="465"/>
        <v/>
      </c>
      <c r="H3168" s="92">
        <f>IF(OR(ERR=FALSE,AND(F3168="",G3168="")),0,IF($C$12="D",$H$13+SUM($F$14:F3168)-SUM($G$14:G3168),$H$13-SUM($F$14:F3168)+SUM($G$14:G3168)))</f>
        <v>0</v>
      </c>
      <c r="I3168" s="7"/>
    </row>
    <row r="3169" spans="1:9">
      <c r="A3169" s="89">
        <f t="shared" si="459"/>
        <v>3156</v>
      </c>
      <c r="B3169" s="185" t="str">
        <f t="shared" si="460"/>
        <v/>
      </c>
      <c r="C3169" s="90" t="str">
        <f t="shared" si="461"/>
        <v/>
      </c>
      <c r="D3169" s="89" t="str">
        <f t="shared" si="462"/>
        <v/>
      </c>
      <c r="E3169" s="91" t="str">
        <f t="shared" si="463"/>
        <v/>
      </c>
      <c r="F3169" s="92" t="str">
        <f t="shared" si="464"/>
        <v/>
      </c>
      <c r="G3169" s="212" t="str">
        <f t="shared" si="465"/>
        <v/>
      </c>
      <c r="H3169" s="92">
        <f>IF(OR(ERR=FALSE,AND(F3169="",G3169="")),0,IF($C$12="D",$H$13+SUM($F$14:F3169)-SUM($G$14:G3169),$H$13-SUM($F$14:F3169)+SUM($G$14:G3169)))</f>
        <v>0</v>
      </c>
      <c r="I3169" s="7"/>
    </row>
    <row r="3170" spans="1:9">
      <c r="A3170" s="89">
        <f t="shared" si="459"/>
        <v>3157</v>
      </c>
      <c r="B3170" s="185" t="str">
        <f t="shared" si="460"/>
        <v/>
      </c>
      <c r="C3170" s="90" t="str">
        <f t="shared" si="461"/>
        <v/>
      </c>
      <c r="D3170" s="89" t="str">
        <f t="shared" si="462"/>
        <v/>
      </c>
      <c r="E3170" s="91" t="str">
        <f t="shared" si="463"/>
        <v/>
      </c>
      <c r="F3170" s="92" t="str">
        <f t="shared" si="464"/>
        <v/>
      </c>
      <c r="G3170" s="212" t="str">
        <f t="shared" si="465"/>
        <v/>
      </c>
      <c r="H3170" s="92">
        <f>IF(OR(ERR=FALSE,AND(F3170="",G3170="")),0,IF($C$12="D",$H$13+SUM($F$14:F3170)-SUM($G$14:G3170),$H$13-SUM($F$14:F3170)+SUM($G$14:G3170)))</f>
        <v>0</v>
      </c>
      <c r="I3170" s="7"/>
    </row>
    <row r="3171" spans="1:9">
      <c r="A3171" s="89">
        <f t="shared" si="459"/>
        <v>3158</v>
      </c>
      <c r="B3171" s="185" t="str">
        <f t="shared" si="460"/>
        <v/>
      </c>
      <c r="C3171" s="90" t="str">
        <f t="shared" si="461"/>
        <v/>
      </c>
      <c r="D3171" s="89" t="str">
        <f t="shared" si="462"/>
        <v/>
      </c>
      <c r="E3171" s="91" t="str">
        <f t="shared" si="463"/>
        <v/>
      </c>
      <c r="F3171" s="92" t="str">
        <f t="shared" si="464"/>
        <v/>
      </c>
      <c r="G3171" s="212" t="str">
        <f t="shared" si="465"/>
        <v/>
      </c>
      <c r="H3171" s="92">
        <f>IF(OR(ERR=FALSE,AND(F3171="",G3171="")),0,IF($C$12="D",$H$13+SUM($F$14:F3171)-SUM($G$14:G3171),$H$13-SUM($F$14:F3171)+SUM($G$14:G3171)))</f>
        <v>0</v>
      </c>
      <c r="I3171" s="7"/>
    </row>
    <row r="3172" spans="1:9">
      <c r="A3172" s="89">
        <f t="shared" si="459"/>
        <v>3159</v>
      </c>
      <c r="B3172" s="185" t="str">
        <f t="shared" si="460"/>
        <v/>
      </c>
      <c r="C3172" s="90" t="str">
        <f t="shared" si="461"/>
        <v/>
      </c>
      <c r="D3172" s="89" t="str">
        <f t="shared" si="462"/>
        <v/>
      </c>
      <c r="E3172" s="91" t="str">
        <f t="shared" si="463"/>
        <v/>
      </c>
      <c r="F3172" s="92" t="str">
        <f t="shared" si="464"/>
        <v/>
      </c>
      <c r="G3172" s="212" t="str">
        <f t="shared" si="465"/>
        <v/>
      </c>
      <c r="H3172" s="92">
        <f>IF(OR(ERR=FALSE,AND(F3172="",G3172="")),0,IF($C$12="D",$H$13+SUM($F$14:F3172)-SUM($G$14:G3172),$H$13-SUM($F$14:F3172)+SUM($G$14:G3172)))</f>
        <v>0</v>
      </c>
      <c r="I3172" s="7"/>
    </row>
    <row r="3173" spans="1:9">
      <c r="A3173" s="89">
        <f t="shared" si="459"/>
        <v>3160</v>
      </c>
      <c r="B3173" s="185" t="str">
        <f t="shared" si="460"/>
        <v/>
      </c>
      <c r="C3173" s="90" t="str">
        <f t="shared" si="461"/>
        <v/>
      </c>
      <c r="D3173" s="89" t="str">
        <f t="shared" si="462"/>
        <v/>
      </c>
      <c r="E3173" s="91" t="str">
        <f t="shared" si="463"/>
        <v/>
      </c>
      <c r="F3173" s="92" t="str">
        <f t="shared" si="464"/>
        <v/>
      </c>
      <c r="G3173" s="212" t="str">
        <f t="shared" si="465"/>
        <v/>
      </c>
      <c r="H3173" s="92">
        <f>IF(OR(ERR=FALSE,AND(F3173="",G3173="")),0,IF($C$12="D",$H$13+SUM($F$14:F3173)-SUM($G$14:G3173),$H$13-SUM($F$14:F3173)+SUM($G$14:G3173)))</f>
        <v>0</v>
      </c>
      <c r="I3173" s="7"/>
    </row>
    <row r="3174" spans="1:9">
      <c r="A3174" s="89">
        <f t="shared" si="459"/>
        <v>3161</v>
      </c>
      <c r="B3174" s="185" t="str">
        <f t="shared" si="460"/>
        <v/>
      </c>
      <c r="C3174" s="90" t="str">
        <f t="shared" si="461"/>
        <v/>
      </c>
      <c r="D3174" s="89" t="str">
        <f t="shared" si="462"/>
        <v/>
      </c>
      <c r="E3174" s="91" t="str">
        <f t="shared" si="463"/>
        <v/>
      </c>
      <c r="F3174" s="92" t="str">
        <f t="shared" si="464"/>
        <v/>
      </c>
      <c r="G3174" s="212" t="str">
        <f t="shared" si="465"/>
        <v/>
      </c>
      <c r="H3174" s="92">
        <f>IF(OR(ERR=FALSE,AND(F3174="",G3174="")),0,IF($C$12="D",$H$13+SUM($F$14:F3174)-SUM($G$14:G3174),$H$13-SUM($F$14:F3174)+SUM($G$14:G3174)))</f>
        <v>0</v>
      </c>
      <c r="I3174" s="7"/>
    </row>
    <row r="3175" spans="1:9">
      <c r="A3175" s="89">
        <f t="shared" si="459"/>
        <v>3162</v>
      </c>
      <c r="B3175" s="185" t="str">
        <f t="shared" si="460"/>
        <v/>
      </c>
      <c r="C3175" s="90" t="str">
        <f t="shared" si="461"/>
        <v/>
      </c>
      <c r="D3175" s="89" t="str">
        <f t="shared" si="462"/>
        <v/>
      </c>
      <c r="E3175" s="91" t="str">
        <f t="shared" si="463"/>
        <v/>
      </c>
      <c r="F3175" s="92" t="str">
        <f t="shared" si="464"/>
        <v/>
      </c>
      <c r="G3175" s="212" t="str">
        <f t="shared" si="465"/>
        <v/>
      </c>
      <c r="H3175" s="92">
        <f>IF(OR(ERR=FALSE,AND(F3175="",G3175="")),0,IF($C$12="D",$H$13+SUM($F$14:F3175)-SUM($G$14:G3175),$H$13-SUM($F$14:F3175)+SUM($G$14:G3175)))</f>
        <v>0</v>
      </c>
      <c r="I3175" s="7"/>
    </row>
    <row r="3176" spans="1:9">
      <c r="A3176" s="89">
        <f t="shared" si="459"/>
        <v>3163</v>
      </c>
      <c r="B3176" s="185" t="str">
        <f t="shared" si="460"/>
        <v/>
      </c>
      <c r="C3176" s="90" t="str">
        <f t="shared" si="461"/>
        <v/>
      </c>
      <c r="D3176" s="89" t="str">
        <f t="shared" si="462"/>
        <v/>
      </c>
      <c r="E3176" s="91" t="str">
        <f t="shared" si="463"/>
        <v/>
      </c>
      <c r="F3176" s="92" t="str">
        <f t="shared" si="464"/>
        <v/>
      </c>
      <c r="G3176" s="212" t="str">
        <f t="shared" si="465"/>
        <v/>
      </c>
      <c r="H3176" s="92">
        <f>IF(OR(ERR=FALSE,AND(F3176="",G3176="")),0,IF($C$12="D",$H$13+SUM($F$14:F3176)-SUM($G$14:G3176),$H$13-SUM($F$14:F3176)+SUM($G$14:G3176)))</f>
        <v>0</v>
      </c>
      <c r="I3176" s="7"/>
    </row>
    <row r="3177" spans="1:9">
      <c r="A3177" s="89">
        <f t="shared" si="459"/>
        <v>3164</v>
      </c>
      <c r="B3177" s="185" t="str">
        <f t="shared" si="460"/>
        <v/>
      </c>
      <c r="C3177" s="90" t="str">
        <f t="shared" si="461"/>
        <v/>
      </c>
      <c r="D3177" s="89" t="str">
        <f t="shared" si="462"/>
        <v/>
      </c>
      <c r="E3177" s="91" t="str">
        <f t="shared" si="463"/>
        <v/>
      </c>
      <c r="F3177" s="92" t="str">
        <f t="shared" si="464"/>
        <v/>
      </c>
      <c r="G3177" s="212" t="str">
        <f t="shared" si="465"/>
        <v/>
      </c>
      <c r="H3177" s="92">
        <f>IF(OR(ERR=FALSE,AND(F3177="",G3177="")),0,IF($C$12="D",$H$13+SUM($F$14:F3177)-SUM($G$14:G3177),$H$13-SUM($F$14:F3177)+SUM($G$14:G3177)))</f>
        <v>0</v>
      </c>
      <c r="I3177" s="7"/>
    </row>
    <row r="3178" spans="1:9">
      <c r="A3178" s="89">
        <f t="shared" si="459"/>
        <v>3165</v>
      </c>
      <c r="B3178" s="185" t="str">
        <f t="shared" si="460"/>
        <v/>
      </c>
      <c r="C3178" s="90" t="str">
        <f t="shared" si="461"/>
        <v/>
      </c>
      <c r="D3178" s="89" t="str">
        <f t="shared" si="462"/>
        <v/>
      </c>
      <c r="E3178" s="91" t="str">
        <f t="shared" si="463"/>
        <v/>
      </c>
      <c r="F3178" s="92" t="str">
        <f t="shared" si="464"/>
        <v/>
      </c>
      <c r="G3178" s="212" t="str">
        <f t="shared" si="465"/>
        <v/>
      </c>
      <c r="H3178" s="92">
        <f>IF(OR(ERR=FALSE,AND(F3178="",G3178="")),0,IF($C$12="D",$H$13+SUM($F$14:F3178)-SUM($G$14:G3178),$H$13-SUM($F$14:F3178)+SUM($G$14:G3178)))</f>
        <v>0</v>
      </c>
      <c r="I3178" s="7"/>
    </row>
    <row r="3179" spans="1:9">
      <c r="A3179" s="89">
        <f t="shared" si="459"/>
        <v>3166</v>
      </c>
      <c r="B3179" s="185" t="str">
        <f t="shared" si="460"/>
        <v/>
      </c>
      <c r="C3179" s="90" t="str">
        <f t="shared" si="461"/>
        <v/>
      </c>
      <c r="D3179" s="89" t="str">
        <f t="shared" si="462"/>
        <v/>
      </c>
      <c r="E3179" s="91" t="str">
        <f t="shared" si="463"/>
        <v/>
      </c>
      <c r="F3179" s="92" t="str">
        <f t="shared" si="464"/>
        <v/>
      </c>
      <c r="G3179" s="212" t="str">
        <f t="shared" si="465"/>
        <v/>
      </c>
      <c r="H3179" s="92">
        <f>IF(OR(ERR=FALSE,AND(F3179="",G3179="")),0,IF($C$12="D",$H$13+SUM($F$14:F3179)-SUM($G$14:G3179),$H$13-SUM($F$14:F3179)+SUM($G$14:G3179)))</f>
        <v>0</v>
      </c>
      <c r="I3179" s="7"/>
    </row>
    <row r="3180" spans="1:9">
      <c r="A3180" s="89">
        <f t="shared" si="459"/>
        <v>3167</v>
      </c>
      <c r="B3180" s="185" t="str">
        <f t="shared" si="460"/>
        <v/>
      </c>
      <c r="C3180" s="90" t="str">
        <f t="shared" si="461"/>
        <v/>
      </c>
      <c r="D3180" s="89" t="str">
        <f t="shared" si="462"/>
        <v/>
      </c>
      <c r="E3180" s="91" t="str">
        <f t="shared" si="463"/>
        <v/>
      </c>
      <c r="F3180" s="92" t="str">
        <f t="shared" si="464"/>
        <v/>
      </c>
      <c r="G3180" s="212" t="str">
        <f t="shared" si="465"/>
        <v/>
      </c>
      <c r="H3180" s="92">
        <f>IF(OR(ERR=FALSE,AND(F3180="",G3180="")),0,IF($C$12="D",$H$13+SUM($F$14:F3180)-SUM($G$14:G3180),$H$13-SUM($F$14:F3180)+SUM($G$14:G3180)))</f>
        <v>0</v>
      </c>
      <c r="I3180" s="7"/>
    </row>
    <row r="3181" spans="1:9">
      <c r="A3181" s="89">
        <f t="shared" si="459"/>
        <v>3168</v>
      </c>
      <c r="B3181" s="185" t="str">
        <f t="shared" si="460"/>
        <v/>
      </c>
      <c r="C3181" s="90" t="str">
        <f t="shared" si="461"/>
        <v/>
      </c>
      <c r="D3181" s="89" t="str">
        <f t="shared" si="462"/>
        <v/>
      </c>
      <c r="E3181" s="91" t="str">
        <f t="shared" si="463"/>
        <v/>
      </c>
      <c r="F3181" s="92" t="str">
        <f t="shared" si="464"/>
        <v/>
      </c>
      <c r="G3181" s="212" t="str">
        <f t="shared" si="465"/>
        <v/>
      </c>
      <c r="H3181" s="92">
        <f>IF(OR(ERR=FALSE,AND(F3181="",G3181="")),0,IF($C$12="D",$H$13+SUM($F$14:F3181)-SUM($G$14:G3181),$H$13-SUM($F$14:F3181)+SUM($G$14:G3181)))</f>
        <v>0</v>
      </c>
      <c r="I3181" s="7"/>
    </row>
    <row r="3182" spans="1:9">
      <c r="A3182" s="89">
        <f t="shared" si="459"/>
        <v>3169</v>
      </c>
      <c r="B3182" s="185" t="str">
        <f t="shared" si="460"/>
        <v/>
      </c>
      <c r="C3182" s="90" t="str">
        <f t="shared" si="461"/>
        <v/>
      </c>
      <c r="D3182" s="89" t="str">
        <f t="shared" si="462"/>
        <v/>
      </c>
      <c r="E3182" s="91" t="str">
        <f t="shared" si="463"/>
        <v/>
      </c>
      <c r="F3182" s="92" t="str">
        <f t="shared" si="464"/>
        <v/>
      </c>
      <c r="G3182" s="212" t="str">
        <f t="shared" si="465"/>
        <v/>
      </c>
      <c r="H3182" s="92">
        <f>IF(OR(ERR=FALSE,AND(F3182="",G3182="")),0,IF($C$12="D",$H$13+SUM($F$14:F3182)-SUM($G$14:G3182),$H$13-SUM($F$14:F3182)+SUM($G$14:G3182)))</f>
        <v>0</v>
      </c>
      <c r="I3182" s="7"/>
    </row>
    <row r="3183" spans="1:9">
      <c r="A3183" s="89">
        <f t="shared" si="459"/>
        <v>3170</v>
      </c>
      <c r="B3183" s="185" t="str">
        <f t="shared" si="460"/>
        <v/>
      </c>
      <c r="C3183" s="90" t="str">
        <f t="shared" si="461"/>
        <v/>
      </c>
      <c r="D3183" s="89" t="str">
        <f t="shared" si="462"/>
        <v/>
      </c>
      <c r="E3183" s="91" t="str">
        <f t="shared" si="463"/>
        <v/>
      </c>
      <c r="F3183" s="92" t="str">
        <f t="shared" si="464"/>
        <v/>
      </c>
      <c r="G3183" s="212" t="str">
        <f t="shared" si="465"/>
        <v/>
      </c>
      <c r="H3183" s="92">
        <f>IF(OR(ERR=FALSE,AND(F3183="",G3183="")),0,IF($C$12="D",$H$13+SUM($F$14:F3183)-SUM($G$14:G3183),$H$13-SUM($F$14:F3183)+SUM($G$14:G3183)))</f>
        <v>0</v>
      </c>
      <c r="I3183" s="7"/>
    </row>
    <row r="3184" spans="1:9">
      <c r="A3184" s="89">
        <f t="shared" si="459"/>
        <v>3171</v>
      </c>
      <c r="B3184" s="185" t="str">
        <f t="shared" si="460"/>
        <v/>
      </c>
      <c r="C3184" s="90" t="str">
        <f t="shared" si="461"/>
        <v/>
      </c>
      <c r="D3184" s="89" t="str">
        <f t="shared" si="462"/>
        <v/>
      </c>
      <c r="E3184" s="91" t="str">
        <f t="shared" si="463"/>
        <v/>
      </c>
      <c r="F3184" s="92" t="str">
        <f t="shared" si="464"/>
        <v/>
      </c>
      <c r="G3184" s="212" t="str">
        <f t="shared" si="465"/>
        <v/>
      </c>
      <c r="H3184" s="92">
        <f>IF(OR(ERR=FALSE,AND(F3184="",G3184="")),0,IF($C$12="D",$H$13+SUM($F$14:F3184)-SUM($G$14:G3184),$H$13-SUM($F$14:F3184)+SUM($G$14:G3184)))</f>
        <v>0</v>
      </c>
      <c r="I3184" s="7"/>
    </row>
    <row r="3185" spans="1:9">
      <c r="A3185" s="89">
        <f t="shared" si="459"/>
        <v>3172</v>
      </c>
      <c r="B3185" s="185" t="str">
        <f t="shared" si="460"/>
        <v/>
      </c>
      <c r="C3185" s="90" t="str">
        <f t="shared" si="461"/>
        <v/>
      </c>
      <c r="D3185" s="89" t="str">
        <f t="shared" si="462"/>
        <v/>
      </c>
      <c r="E3185" s="91" t="str">
        <f t="shared" si="463"/>
        <v/>
      </c>
      <c r="F3185" s="92" t="str">
        <f t="shared" si="464"/>
        <v/>
      </c>
      <c r="G3185" s="212" t="str">
        <f t="shared" si="465"/>
        <v/>
      </c>
      <c r="H3185" s="92">
        <f>IF(OR(ERR=FALSE,AND(F3185="",G3185="")),0,IF($C$12="D",$H$13+SUM($F$14:F3185)-SUM($G$14:G3185),$H$13-SUM($F$14:F3185)+SUM($G$14:G3185)))</f>
        <v>0</v>
      </c>
      <c r="I3185" s="7"/>
    </row>
    <row r="3186" spans="1:9">
      <c r="A3186" s="89">
        <f t="shared" si="459"/>
        <v>3173</v>
      </c>
      <c r="B3186" s="185" t="str">
        <f t="shared" si="460"/>
        <v/>
      </c>
      <c r="C3186" s="90" t="str">
        <f t="shared" si="461"/>
        <v/>
      </c>
      <c r="D3186" s="89" t="str">
        <f t="shared" si="462"/>
        <v/>
      </c>
      <c r="E3186" s="91" t="str">
        <f t="shared" si="463"/>
        <v/>
      </c>
      <c r="F3186" s="92" t="str">
        <f t="shared" si="464"/>
        <v/>
      </c>
      <c r="G3186" s="212" t="str">
        <f t="shared" si="465"/>
        <v/>
      </c>
      <c r="H3186" s="92">
        <f>IF(OR(ERR=FALSE,AND(F3186="",G3186="")),0,IF($C$12="D",$H$13+SUM($F$14:F3186)-SUM($G$14:G3186),$H$13-SUM($F$14:F3186)+SUM($G$14:G3186)))</f>
        <v>0</v>
      </c>
      <c r="I3186" s="7"/>
    </row>
    <row r="3187" spans="1:9">
      <c r="A3187" s="89">
        <f t="shared" si="459"/>
        <v>3174</v>
      </c>
      <c r="B3187" s="185" t="str">
        <f t="shared" si="460"/>
        <v/>
      </c>
      <c r="C3187" s="90" t="str">
        <f t="shared" si="461"/>
        <v/>
      </c>
      <c r="D3187" s="89" t="str">
        <f t="shared" si="462"/>
        <v/>
      </c>
      <c r="E3187" s="91" t="str">
        <f t="shared" si="463"/>
        <v/>
      </c>
      <c r="F3187" s="92" t="str">
        <f t="shared" si="464"/>
        <v/>
      </c>
      <c r="G3187" s="212" t="str">
        <f t="shared" si="465"/>
        <v/>
      </c>
      <c r="H3187" s="92">
        <f>IF(OR(ERR=FALSE,AND(F3187="",G3187="")),0,IF($C$12="D",$H$13+SUM($F$14:F3187)-SUM($G$14:G3187),$H$13-SUM($F$14:F3187)+SUM($G$14:G3187)))</f>
        <v>0</v>
      </c>
      <c r="I3187" s="7"/>
    </row>
    <row r="3188" spans="1:9">
      <c r="A3188" s="89">
        <f t="shared" si="459"/>
        <v>3175</v>
      </c>
      <c r="B3188" s="185" t="str">
        <f t="shared" si="460"/>
        <v/>
      </c>
      <c r="C3188" s="90" t="str">
        <f t="shared" si="461"/>
        <v/>
      </c>
      <c r="D3188" s="89" t="str">
        <f t="shared" si="462"/>
        <v/>
      </c>
      <c r="E3188" s="91" t="str">
        <f t="shared" si="463"/>
        <v/>
      </c>
      <c r="F3188" s="92" t="str">
        <f t="shared" si="464"/>
        <v/>
      </c>
      <c r="G3188" s="212" t="str">
        <f t="shared" si="465"/>
        <v/>
      </c>
      <c r="H3188" s="92">
        <f>IF(OR(ERR=FALSE,AND(F3188="",G3188="")),0,IF($C$12="D",$H$13+SUM($F$14:F3188)-SUM($G$14:G3188),$H$13-SUM($F$14:F3188)+SUM($G$14:G3188)))</f>
        <v>0</v>
      </c>
      <c r="I3188" s="7"/>
    </row>
    <row r="3189" spans="1:9">
      <c r="A3189" s="89">
        <f t="shared" si="459"/>
        <v>3176</v>
      </c>
      <c r="B3189" s="185" t="str">
        <f t="shared" si="460"/>
        <v/>
      </c>
      <c r="C3189" s="90" t="str">
        <f t="shared" si="461"/>
        <v/>
      </c>
      <c r="D3189" s="89" t="str">
        <f t="shared" si="462"/>
        <v/>
      </c>
      <c r="E3189" s="91" t="str">
        <f t="shared" si="463"/>
        <v/>
      </c>
      <c r="F3189" s="92" t="str">
        <f t="shared" si="464"/>
        <v/>
      </c>
      <c r="G3189" s="212" t="str">
        <f t="shared" si="465"/>
        <v/>
      </c>
      <c r="H3189" s="92">
        <f>IF(OR(ERR=FALSE,AND(F3189="",G3189="")),0,IF($C$12="D",$H$13+SUM($F$14:F3189)-SUM($G$14:G3189),$H$13-SUM($F$14:F3189)+SUM($G$14:G3189)))</f>
        <v>0</v>
      </c>
      <c r="I3189" s="7"/>
    </row>
    <row r="3190" spans="1:9">
      <c r="A3190" s="89">
        <f t="shared" si="459"/>
        <v>3177</v>
      </c>
      <c r="B3190" s="185" t="str">
        <f t="shared" si="460"/>
        <v/>
      </c>
      <c r="C3190" s="90" t="str">
        <f t="shared" si="461"/>
        <v/>
      </c>
      <c r="D3190" s="89" t="str">
        <f t="shared" si="462"/>
        <v/>
      </c>
      <c r="E3190" s="91" t="str">
        <f t="shared" si="463"/>
        <v/>
      </c>
      <c r="F3190" s="92" t="str">
        <f t="shared" si="464"/>
        <v/>
      </c>
      <c r="G3190" s="212" t="str">
        <f t="shared" si="465"/>
        <v/>
      </c>
      <c r="H3190" s="92">
        <f>IF(OR(ERR=FALSE,AND(F3190="",G3190="")),0,IF($C$12="D",$H$13+SUM($F$14:F3190)-SUM($G$14:G3190),$H$13-SUM($F$14:F3190)+SUM($G$14:G3190)))</f>
        <v>0</v>
      </c>
      <c r="I3190" s="7"/>
    </row>
    <row r="3191" spans="1:9">
      <c r="A3191" s="89">
        <f t="shared" si="459"/>
        <v>3178</v>
      </c>
      <c r="B3191" s="185" t="str">
        <f t="shared" si="460"/>
        <v/>
      </c>
      <c r="C3191" s="90" t="str">
        <f t="shared" si="461"/>
        <v/>
      </c>
      <c r="D3191" s="89" t="str">
        <f t="shared" si="462"/>
        <v/>
      </c>
      <c r="E3191" s="91" t="str">
        <f t="shared" si="463"/>
        <v/>
      </c>
      <c r="F3191" s="92" t="str">
        <f t="shared" si="464"/>
        <v/>
      </c>
      <c r="G3191" s="212" t="str">
        <f t="shared" si="465"/>
        <v/>
      </c>
      <c r="H3191" s="92">
        <f>IF(OR(ERR=FALSE,AND(F3191="",G3191="")),0,IF($C$12="D",$H$13+SUM($F$14:F3191)-SUM($G$14:G3191),$H$13-SUM($F$14:F3191)+SUM($G$14:G3191)))</f>
        <v>0</v>
      </c>
      <c r="I3191" s="7"/>
    </row>
    <row r="3192" spans="1:9">
      <c r="A3192" s="89">
        <f t="shared" si="459"/>
        <v>3179</v>
      </c>
      <c r="B3192" s="185" t="str">
        <f t="shared" si="460"/>
        <v/>
      </c>
      <c r="C3192" s="90" t="str">
        <f t="shared" si="461"/>
        <v/>
      </c>
      <c r="D3192" s="89" t="str">
        <f t="shared" si="462"/>
        <v/>
      </c>
      <c r="E3192" s="91" t="str">
        <f t="shared" si="463"/>
        <v/>
      </c>
      <c r="F3192" s="92" t="str">
        <f t="shared" si="464"/>
        <v/>
      </c>
      <c r="G3192" s="212" t="str">
        <f t="shared" si="465"/>
        <v/>
      </c>
      <c r="H3192" s="92">
        <f>IF(OR(ERR=FALSE,AND(F3192="",G3192="")),0,IF($C$12="D",$H$13+SUM($F$14:F3192)-SUM($G$14:G3192),$H$13-SUM($F$14:F3192)+SUM($G$14:G3192)))</f>
        <v>0</v>
      </c>
      <c r="I3192" s="7"/>
    </row>
    <row r="3193" spans="1:9">
      <c r="A3193" s="89">
        <f t="shared" si="459"/>
        <v>3180</v>
      </c>
      <c r="B3193" s="185" t="str">
        <f t="shared" si="460"/>
        <v/>
      </c>
      <c r="C3193" s="90" t="str">
        <f t="shared" si="461"/>
        <v/>
      </c>
      <c r="D3193" s="89" t="str">
        <f t="shared" si="462"/>
        <v/>
      </c>
      <c r="E3193" s="91" t="str">
        <f t="shared" si="463"/>
        <v/>
      </c>
      <c r="F3193" s="92" t="str">
        <f t="shared" si="464"/>
        <v/>
      </c>
      <c r="G3193" s="212" t="str">
        <f t="shared" si="465"/>
        <v/>
      </c>
      <c r="H3193" s="92">
        <f>IF(OR(ERR=FALSE,AND(F3193="",G3193="")),0,IF($C$12="D",$H$13+SUM($F$14:F3193)-SUM($G$14:G3193),$H$13-SUM($F$14:F3193)+SUM($G$14:G3193)))</f>
        <v>0</v>
      </c>
      <c r="I3193" s="7"/>
    </row>
    <row r="3194" spans="1:9">
      <c r="A3194" s="89">
        <f t="shared" si="459"/>
        <v>3181</v>
      </c>
      <c r="B3194" s="185" t="str">
        <f t="shared" si="460"/>
        <v/>
      </c>
      <c r="C3194" s="90" t="str">
        <f t="shared" si="461"/>
        <v/>
      </c>
      <c r="D3194" s="89" t="str">
        <f t="shared" si="462"/>
        <v/>
      </c>
      <c r="E3194" s="91" t="str">
        <f t="shared" si="463"/>
        <v/>
      </c>
      <c r="F3194" s="92" t="str">
        <f t="shared" si="464"/>
        <v/>
      </c>
      <c r="G3194" s="212" t="str">
        <f t="shared" si="465"/>
        <v/>
      </c>
      <c r="H3194" s="92">
        <f>IF(OR(ERR=FALSE,AND(F3194="",G3194="")),0,IF($C$12="D",$H$13+SUM($F$14:F3194)-SUM($G$14:G3194),$H$13-SUM($F$14:F3194)+SUM($G$14:G3194)))</f>
        <v>0</v>
      </c>
      <c r="I3194" s="7"/>
    </row>
    <row r="3195" spans="1:9">
      <c r="A3195" s="89">
        <f t="shared" si="459"/>
        <v>3182</v>
      </c>
      <c r="B3195" s="185" t="str">
        <f t="shared" si="460"/>
        <v/>
      </c>
      <c r="C3195" s="90" t="str">
        <f t="shared" si="461"/>
        <v/>
      </c>
      <c r="D3195" s="89" t="str">
        <f t="shared" si="462"/>
        <v/>
      </c>
      <c r="E3195" s="91" t="str">
        <f t="shared" si="463"/>
        <v/>
      </c>
      <c r="F3195" s="92" t="str">
        <f t="shared" si="464"/>
        <v/>
      </c>
      <c r="G3195" s="212" t="str">
        <f t="shared" si="465"/>
        <v/>
      </c>
      <c r="H3195" s="92">
        <f>IF(OR(ERR=FALSE,AND(F3195="",G3195="")),0,IF($C$12="D",$H$13+SUM($F$14:F3195)-SUM($G$14:G3195),$H$13-SUM($F$14:F3195)+SUM($G$14:G3195)))</f>
        <v>0</v>
      </c>
      <c r="I3195" s="7"/>
    </row>
    <row r="3196" spans="1:9">
      <c r="A3196" s="89">
        <f t="shared" si="459"/>
        <v>3183</v>
      </c>
      <c r="B3196" s="185" t="str">
        <f t="shared" si="460"/>
        <v/>
      </c>
      <c r="C3196" s="90" t="str">
        <f t="shared" si="461"/>
        <v/>
      </c>
      <c r="D3196" s="89" t="str">
        <f t="shared" si="462"/>
        <v/>
      </c>
      <c r="E3196" s="91" t="str">
        <f t="shared" si="463"/>
        <v/>
      </c>
      <c r="F3196" s="92" t="str">
        <f t="shared" si="464"/>
        <v/>
      </c>
      <c r="G3196" s="212" t="str">
        <f t="shared" si="465"/>
        <v/>
      </c>
      <c r="H3196" s="92">
        <f>IF(OR(ERR=FALSE,AND(F3196="",G3196="")),0,IF($C$12="D",$H$13+SUM($F$14:F3196)-SUM($G$14:G3196),$H$13-SUM($F$14:F3196)+SUM($G$14:G3196)))</f>
        <v>0</v>
      </c>
      <c r="I3196" s="7"/>
    </row>
    <row r="3197" spans="1:9">
      <c r="A3197" s="89">
        <f t="shared" ref="A3197:A3260" si="466">A3196+1</f>
        <v>3184</v>
      </c>
      <c r="B3197" s="185" t="str">
        <f t="shared" si="460"/>
        <v/>
      </c>
      <c r="C3197" s="90" t="str">
        <f t="shared" si="461"/>
        <v/>
      </c>
      <c r="D3197" s="89" t="str">
        <f t="shared" si="462"/>
        <v/>
      </c>
      <c r="E3197" s="91" t="str">
        <f t="shared" si="463"/>
        <v/>
      </c>
      <c r="F3197" s="92" t="str">
        <f t="shared" si="464"/>
        <v/>
      </c>
      <c r="G3197" s="212" t="str">
        <f t="shared" si="465"/>
        <v/>
      </c>
      <c r="H3197" s="92">
        <f>IF(OR(ERR=FALSE,AND(F3197="",G3197="")),0,IF($C$12="D",$H$13+SUM($F$14:F3197)-SUM($G$14:G3197),$H$13-SUM($F$14:F3197)+SUM($G$14:G3197)))</f>
        <v>0</v>
      </c>
      <c r="I3197" s="7"/>
    </row>
    <row r="3198" spans="1:9">
      <c r="A3198" s="89">
        <f t="shared" si="466"/>
        <v>3185</v>
      </c>
      <c r="B3198" s="185" t="str">
        <f t="shared" si="460"/>
        <v/>
      </c>
      <c r="C3198" s="90" t="str">
        <f t="shared" si="461"/>
        <v/>
      </c>
      <c r="D3198" s="89" t="str">
        <f t="shared" si="462"/>
        <v/>
      </c>
      <c r="E3198" s="91" t="str">
        <f t="shared" si="463"/>
        <v/>
      </c>
      <c r="F3198" s="92" t="str">
        <f t="shared" si="464"/>
        <v/>
      </c>
      <c r="G3198" s="212" t="str">
        <f t="shared" si="465"/>
        <v/>
      </c>
      <c r="H3198" s="92">
        <f>IF(OR(ERR=FALSE,AND(F3198="",G3198="")),0,IF($C$12="D",$H$13+SUM($F$14:F3198)-SUM($G$14:G3198),$H$13-SUM($F$14:F3198)+SUM($G$14:G3198)))</f>
        <v>0</v>
      </c>
      <c r="I3198" s="7"/>
    </row>
    <row r="3199" spans="1:9">
      <c r="A3199" s="89">
        <f t="shared" si="466"/>
        <v>3186</v>
      </c>
      <c r="B3199" s="185" t="str">
        <f t="shared" si="460"/>
        <v/>
      </c>
      <c r="C3199" s="90" t="str">
        <f t="shared" si="461"/>
        <v/>
      </c>
      <c r="D3199" s="89" t="str">
        <f t="shared" si="462"/>
        <v/>
      </c>
      <c r="E3199" s="91" t="str">
        <f t="shared" si="463"/>
        <v/>
      </c>
      <c r="F3199" s="92" t="str">
        <f t="shared" si="464"/>
        <v/>
      </c>
      <c r="G3199" s="212" t="str">
        <f t="shared" si="465"/>
        <v/>
      </c>
      <c r="H3199" s="92">
        <f>IF(OR(ERR=FALSE,AND(F3199="",G3199="")),0,IF($C$12="D",$H$13+SUM($F$14:F3199)-SUM($G$14:G3199),$H$13-SUM($F$14:F3199)+SUM($G$14:G3199)))</f>
        <v>0</v>
      </c>
      <c r="I3199" s="7"/>
    </row>
    <row r="3200" spans="1:9">
      <c r="A3200" s="89">
        <f t="shared" si="466"/>
        <v>3187</v>
      </c>
      <c r="B3200" s="185" t="str">
        <f t="shared" si="460"/>
        <v/>
      </c>
      <c r="C3200" s="90" t="str">
        <f t="shared" si="461"/>
        <v/>
      </c>
      <c r="D3200" s="89" t="str">
        <f t="shared" si="462"/>
        <v/>
      </c>
      <c r="E3200" s="91" t="str">
        <f t="shared" si="463"/>
        <v/>
      </c>
      <c r="F3200" s="92" t="str">
        <f t="shared" si="464"/>
        <v/>
      </c>
      <c r="G3200" s="212" t="str">
        <f t="shared" si="465"/>
        <v/>
      </c>
      <c r="H3200" s="92">
        <f>IF(OR(ERR=FALSE,AND(F3200="",G3200="")),0,IF($C$12="D",$H$13+SUM($F$14:F3200)-SUM($G$14:G3200),$H$13-SUM($F$14:F3200)+SUM($G$14:G3200)))</f>
        <v>0</v>
      </c>
      <c r="I3200" s="7"/>
    </row>
    <row r="3201" spans="1:9">
      <c r="A3201" s="89">
        <f t="shared" si="466"/>
        <v>3188</v>
      </c>
      <c r="B3201" s="185" t="str">
        <f t="shared" si="460"/>
        <v/>
      </c>
      <c r="C3201" s="90" t="str">
        <f t="shared" si="461"/>
        <v/>
      </c>
      <c r="D3201" s="89" t="str">
        <f t="shared" si="462"/>
        <v/>
      </c>
      <c r="E3201" s="91" t="str">
        <f t="shared" si="463"/>
        <v/>
      </c>
      <c r="F3201" s="92" t="str">
        <f t="shared" si="464"/>
        <v/>
      </c>
      <c r="G3201" s="212" t="str">
        <f t="shared" si="465"/>
        <v/>
      </c>
      <c r="H3201" s="92">
        <f>IF(OR(ERR=FALSE,AND(F3201="",G3201="")),0,IF($C$12="D",$H$13+SUM($F$14:F3201)-SUM($G$14:G3201),$H$13-SUM($F$14:F3201)+SUM($G$14:G3201)))</f>
        <v>0</v>
      </c>
      <c r="I3201" s="7"/>
    </row>
    <row r="3202" spans="1:9">
      <c r="A3202" s="89">
        <f t="shared" si="466"/>
        <v>3189</v>
      </c>
      <c r="B3202" s="185" t="str">
        <f t="shared" si="460"/>
        <v/>
      </c>
      <c r="C3202" s="90" t="str">
        <f t="shared" si="461"/>
        <v/>
      </c>
      <c r="D3202" s="89" t="str">
        <f t="shared" si="462"/>
        <v/>
      </c>
      <c r="E3202" s="91" t="str">
        <f t="shared" si="463"/>
        <v/>
      </c>
      <c r="F3202" s="92" t="str">
        <f t="shared" si="464"/>
        <v/>
      </c>
      <c r="G3202" s="212" t="str">
        <f t="shared" si="465"/>
        <v/>
      </c>
      <c r="H3202" s="92">
        <f>IF(OR(ERR=FALSE,AND(F3202="",G3202="")),0,IF($C$12="D",$H$13+SUM($F$14:F3202)-SUM($G$14:G3202),$H$13-SUM($F$14:F3202)+SUM($G$14:G3202)))</f>
        <v>0</v>
      </c>
      <c r="I3202" s="7"/>
    </row>
    <row r="3203" spans="1:9">
      <c r="A3203" s="89">
        <f t="shared" si="466"/>
        <v>3190</v>
      </c>
      <c r="B3203" s="185" t="str">
        <f t="shared" si="460"/>
        <v/>
      </c>
      <c r="C3203" s="90" t="str">
        <f t="shared" si="461"/>
        <v/>
      </c>
      <c r="D3203" s="89" t="str">
        <f t="shared" si="462"/>
        <v/>
      </c>
      <c r="E3203" s="91" t="str">
        <f t="shared" si="463"/>
        <v/>
      </c>
      <c r="F3203" s="92" t="str">
        <f t="shared" si="464"/>
        <v/>
      </c>
      <c r="G3203" s="212" t="str">
        <f t="shared" si="465"/>
        <v/>
      </c>
      <c r="H3203" s="92">
        <f>IF(OR(ERR=FALSE,AND(F3203="",G3203="")),0,IF($C$12="D",$H$13+SUM($F$14:F3203)-SUM($G$14:G3203),$H$13-SUM($F$14:F3203)+SUM($G$14:G3203)))</f>
        <v>0</v>
      </c>
      <c r="I3203" s="7"/>
    </row>
    <row r="3204" spans="1:9">
      <c r="A3204" s="89">
        <f t="shared" si="466"/>
        <v>3191</v>
      </c>
      <c r="B3204" s="185" t="str">
        <f t="shared" si="460"/>
        <v/>
      </c>
      <c r="C3204" s="90" t="str">
        <f t="shared" si="461"/>
        <v/>
      </c>
      <c r="D3204" s="89" t="str">
        <f t="shared" si="462"/>
        <v/>
      </c>
      <c r="E3204" s="91" t="str">
        <f t="shared" si="463"/>
        <v/>
      </c>
      <c r="F3204" s="92" t="str">
        <f t="shared" si="464"/>
        <v/>
      </c>
      <c r="G3204" s="212" t="str">
        <f t="shared" si="465"/>
        <v/>
      </c>
      <c r="H3204" s="92">
        <f>IF(OR(ERR=FALSE,AND(F3204="",G3204="")),0,IF($C$12="D",$H$13+SUM($F$14:F3204)-SUM($G$14:G3204),$H$13-SUM($F$14:F3204)+SUM($G$14:G3204)))</f>
        <v>0</v>
      </c>
      <c r="I3204" s="7"/>
    </row>
    <row r="3205" spans="1:9">
      <c r="A3205" s="89">
        <f t="shared" si="466"/>
        <v>3192</v>
      </c>
      <c r="B3205" s="185" t="str">
        <f t="shared" si="460"/>
        <v/>
      </c>
      <c r="C3205" s="90" t="str">
        <f t="shared" si="461"/>
        <v/>
      </c>
      <c r="D3205" s="89" t="str">
        <f t="shared" si="462"/>
        <v/>
      </c>
      <c r="E3205" s="91" t="str">
        <f t="shared" si="463"/>
        <v/>
      </c>
      <c r="F3205" s="92" t="str">
        <f t="shared" si="464"/>
        <v/>
      </c>
      <c r="G3205" s="212" t="str">
        <f t="shared" si="465"/>
        <v/>
      </c>
      <c r="H3205" s="92">
        <f>IF(OR(ERR=FALSE,AND(F3205="",G3205="")),0,IF($C$12="D",$H$13+SUM($F$14:F3205)-SUM($G$14:G3205),$H$13-SUM($F$14:F3205)+SUM($G$14:G3205)))</f>
        <v>0</v>
      </c>
      <c r="I3205" s="7"/>
    </row>
    <row r="3206" spans="1:9">
      <c r="A3206" s="89">
        <f t="shared" si="466"/>
        <v>3193</v>
      </c>
      <c r="B3206" s="185" t="str">
        <f t="shared" si="460"/>
        <v/>
      </c>
      <c r="C3206" s="90" t="str">
        <f t="shared" si="461"/>
        <v/>
      </c>
      <c r="D3206" s="89" t="str">
        <f t="shared" si="462"/>
        <v/>
      </c>
      <c r="E3206" s="91" t="str">
        <f t="shared" si="463"/>
        <v/>
      </c>
      <c r="F3206" s="92" t="str">
        <f t="shared" si="464"/>
        <v/>
      </c>
      <c r="G3206" s="212" t="str">
        <f t="shared" si="465"/>
        <v/>
      </c>
      <c r="H3206" s="92">
        <f>IF(OR(ERR=FALSE,AND(F3206="",G3206="")),0,IF($C$12="D",$H$13+SUM($F$14:F3206)-SUM($G$14:G3206),$H$13-SUM($F$14:F3206)+SUM($G$14:G3206)))</f>
        <v>0</v>
      </c>
      <c r="I3206" s="7"/>
    </row>
    <row r="3207" spans="1:9">
      <c r="A3207" s="89">
        <f t="shared" si="466"/>
        <v>3194</v>
      </c>
      <c r="B3207" s="185" t="str">
        <f t="shared" si="460"/>
        <v/>
      </c>
      <c r="C3207" s="90" t="str">
        <f t="shared" si="461"/>
        <v/>
      </c>
      <c r="D3207" s="89" t="str">
        <f t="shared" si="462"/>
        <v/>
      </c>
      <c r="E3207" s="91" t="str">
        <f t="shared" si="463"/>
        <v/>
      </c>
      <c r="F3207" s="92" t="str">
        <f t="shared" si="464"/>
        <v/>
      </c>
      <c r="G3207" s="212" t="str">
        <f t="shared" si="465"/>
        <v/>
      </c>
      <c r="H3207" s="92">
        <f>IF(OR(ERR=FALSE,AND(F3207="",G3207="")),0,IF($C$12="D",$H$13+SUM($F$14:F3207)-SUM($G$14:G3207),$H$13-SUM($F$14:F3207)+SUM($G$14:G3207)))</f>
        <v>0</v>
      </c>
      <c r="I3207" s="7"/>
    </row>
    <row r="3208" spans="1:9">
      <c r="A3208" s="89">
        <f t="shared" si="466"/>
        <v>3195</v>
      </c>
      <c r="B3208" s="185" t="str">
        <f t="shared" si="460"/>
        <v/>
      </c>
      <c r="C3208" s="90" t="str">
        <f t="shared" si="461"/>
        <v/>
      </c>
      <c r="D3208" s="89" t="str">
        <f t="shared" si="462"/>
        <v/>
      </c>
      <c r="E3208" s="91" t="str">
        <f t="shared" si="463"/>
        <v/>
      </c>
      <c r="F3208" s="92" t="str">
        <f t="shared" si="464"/>
        <v/>
      </c>
      <c r="G3208" s="212" t="str">
        <f t="shared" si="465"/>
        <v/>
      </c>
      <c r="H3208" s="92">
        <f>IF(OR(ERR=FALSE,AND(F3208="",G3208="")),0,IF($C$12="D",$H$13+SUM($F$14:F3208)-SUM($G$14:G3208),$H$13-SUM($F$14:F3208)+SUM($G$14:G3208)))</f>
        <v>0</v>
      </c>
      <c r="I3208" s="7"/>
    </row>
    <row r="3209" spans="1:9">
      <c r="A3209" s="89">
        <f t="shared" si="466"/>
        <v>3196</v>
      </c>
      <c r="B3209" s="185" t="str">
        <f t="shared" si="460"/>
        <v/>
      </c>
      <c r="C3209" s="90" t="str">
        <f t="shared" si="461"/>
        <v/>
      </c>
      <c r="D3209" s="89" t="str">
        <f t="shared" si="462"/>
        <v/>
      </c>
      <c r="E3209" s="91" t="str">
        <f t="shared" si="463"/>
        <v/>
      </c>
      <c r="F3209" s="92" t="str">
        <f t="shared" si="464"/>
        <v/>
      </c>
      <c r="G3209" s="212" t="str">
        <f t="shared" si="465"/>
        <v/>
      </c>
      <c r="H3209" s="92">
        <f>IF(OR(ERR=FALSE,AND(F3209="",G3209="")),0,IF($C$12="D",$H$13+SUM($F$14:F3209)-SUM($G$14:G3209),$H$13-SUM($F$14:F3209)+SUM($G$14:G3209)))</f>
        <v>0</v>
      </c>
      <c r="I3209" s="7"/>
    </row>
    <row r="3210" spans="1:9">
      <c r="A3210" s="89">
        <f t="shared" si="466"/>
        <v>3197</v>
      </c>
      <c r="B3210" s="185" t="str">
        <f t="shared" si="460"/>
        <v/>
      </c>
      <c r="C3210" s="90" t="str">
        <f t="shared" si="461"/>
        <v/>
      </c>
      <c r="D3210" s="89" t="str">
        <f t="shared" si="462"/>
        <v/>
      </c>
      <c r="E3210" s="91" t="str">
        <f t="shared" si="463"/>
        <v/>
      </c>
      <c r="F3210" s="92" t="str">
        <f t="shared" si="464"/>
        <v/>
      </c>
      <c r="G3210" s="212" t="str">
        <f t="shared" si="465"/>
        <v/>
      </c>
      <c r="H3210" s="92">
        <f>IF(OR(ERR=FALSE,AND(F3210="",G3210="")),0,IF($C$12="D",$H$13+SUM($F$14:F3210)-SUM($G$14:G3210),$H$13-SUM($F$14:F3210)+SUM($G$14:G3210)))</f>
        <v>0</v>
      </c>
      <c r="I3210" s="7"/>
    </row>
    <row r="3211" spans="1:9">
      <c r="A3211" s="89">
        <f t="shared" si="466"/>
        <v>3198</v>
      </c>
      <c r="B3211" s="185" t="str">
        <f t="shared" si="460"/>
        <v/>
      </c>
      <c r="C3211" s="90" t="str">
        <f t="shared" si="461"/>
        <v/>
      </c>
      <c r="D3211" s="89" t="str">
        <f t="shared" si="462"/>
        <v/>
      </c>
      <c r="E3211" s="91" t="str">
        <f t="shared" si="463"/>
        <v/>
      </c>
      <c r="F3211" s="92" t="str">
        <f t="shared" si="464"/>
        <v/>
      </c>
      <c r="G3211" s="212" t="str">
        <f t="shared" si="465"/>
        <v/>
      </c>
      <c r="H3211" s="92">
        <f>IF(OR(ERR=FALSE,AND(F3211="",G3211="")),0,IF($C$12="D",$H$13+SUM($F$14:F3211)-SUM($G$14:G3211),$H$13-SUM($F$14:F3211)+SUM($G$14:G3211)))</f>
        <v>0</v>
      </c>
      <c r="I3211" s="7"/>
    </row>
    <row r="3212" spans="1:9">
      <c r="A3212" s="89">
        <f t="shared" si="466"/>
        <v>3199</v>
      </c>
      <c r="B3212" s="185" t="str">
        <f t="shared" si="460"/>
        <v/>
      </c>
      <c r="C3212" s="90" t="str">
        <f t="shared" si="461"/>
        <v/>
      </c>
      <c r="D3212" s="89" t="str">
        <f t="shared" si="462"/>
        <v/>
      </c>
      <c r="E3212" s="91" t="str">
        <f t="shared" si="463"/>
        <v/>
      </c>
      <c r="F3212" s="92" t="str">
        <f t="shared" si="464"/>
        <v/>
      </c>
      <c r="G3212" s="212" t="str">
        <f t="shared" si="465"/>
        <v/>
      </c>
      <c r="H3212" s="92">
        <f>IF(OR(ERR=FALSE,AND(F3212="",G3212="")),0,IF($C$12="D",$H$13+SUM($F$14:F3212)-SUM($G$14:G3212),$H$13-SUM($F$14:F3212)+SUM($G$14:G3212)))</f>
        <v>0</v>
      </c>
      <c r="I3212" s="7"/>
    </row>
    <row r="3213" spans="1:9">
      <c r="A3213" s="89">
        <f t="shared" si="466"/>
        <v>3200</v>
      </c>
      <c r="B3213" s="185" t="str">
        <f t="shared" si="460"/>
        <v/>
      </c>
      <c r="C3213" s="90" t="str">
        <f t="shared" si="461"/>
        <v/>
      </c>
      <c r="D3213" s="89" t="str">
        <f t="shared" si="462"/>
        <v/>
      </c>
      <c r="E3213" s="91" t="str">
        <f t="shared" si="463"/>
        <v/>
      </c>
      <c r="F3213" s="92" t="str">
        <f t="shared" si="464"/>
        <v/>
      </c>
      <c r="G3213" s="212" t="str">
        <f t="shared" si="465"/>
        <v/>
      </c>
      <c r="H3213" s="92">
        <f>IF(OR(ERR=FALSE,AND(F3213="",G3213="")),0,IF($C$12="D",$H$13+SUM($F$14:F3213)-SUM($G$14:G3213),$H$13-SUM($F$14:F3213)+SUM($G$14:G3213)))</f>
        <v>0</v>
      </c>
      <c r="I3213" s="7"/>
    </row>
    <row r="3214" spans="1:9">
      <c r="A3214" s="89">
        <f t="shared" si="466"/>
        <v>3201</v>
      </c>
      <c r="B3214" s="185" t="str">
        <f t="shared" si="460"/>
        <v/>
      </c>
      <c r="C3214" s="90" t="str">
        <f t="shared" si="461"/>
        <v/>
      </c>
      <c r="D3214" s="89" t="str">
        <f t="shared" si="462"/>
        <v/>
      </c>
      <c r="E3214" s="91" t="str">
        <f t="shared" si="463"/>
        <v/>
      </c>
      <c r="F3214" s="92" t="str">
        <f t="shared" si="464"/>
        <v/>
      </c>
      <c r="G3214" s="212" t="str">
        <f t="shared" si="465"/>
        <v/>
      </c>
      <c r="H3214" s="92">
        <f>IF(OR(ERR=FALSE,AND(F3214="",G3214="")),0,IF($C$12="D",$H$13+SUM($F$14:F3214)-SUM($G$14:G3214),$H$13-SUM($F$14:F3214)+SUM($G$14:G3214)))</f>
        <v>0</v>
      </c>
      <c r="I3214" s="7"/>
    </row>
    <row r="3215" spans="1:9">
      <c r="A3215" s="89">
        <f t="shared" si="466"/>
        <v>3202</v>
      </c>
      <c r="B3215" s="185" t="str">
        <f t="shared" si="460"/>
        <v/>
      </c>
      <c r="C3215" s="90" t="str">
        <f t="shared" si="461"/>
        <v/>
      </c>
      <c r="D3215" s="89" t="str">
        <f t="shared" si="462"/>
        <v/>
      </c>
      <c r="E3215" s="91" t="str">
        <f t="shared" si="463"/>
        <v/>
      </c>
      <c r="F3215" s="92" t="str">
        <f t="shared" si="464"/>
        <v/>
      </c>
      <c r="G3215" s="212" t="str">
        <f t="shared" si="465"/>
        <v/>
      </c>
      <c r="H3215" s="92">
        <f>IF(OR(ERR=FALSE,AND(F3215="",G3215="")),0,IF($C$12="D",$H$13+SUM($F$14:F3215)-SUM($G$14:G3215),$H$13-SUM($F$14:F3215)+SUM($G$14:G3215)))</f>
        <v>0</v>
      </c>
      <c r="I3215" s="7"/>
    </row>
    <row r="3216" spans="1:9">
      <c r="A3216" s="89">
        <f t="shared" si="466"/>
        <v>3203</v>
      </c>
      <c r="B3216" s="185" t="str">
        <f t="shared" si="460"/>
        <v/>
      </c>
      <c r="C3216" s="90" t="str">
        <f t="shared" si="461"/>
        <v/>
      </c>
      <c r="D3216" s="89" t="str">
        <f t="shared" si="462"/>
        <v/>
      </c>
      <c r="E3216" s="91" t="str">
        <f t="shared" si="463"/>
        <v/>
      </c>
      <c r="F3216" s="92" t="str">
        <f t="shared" si="464"/>
        <v/>
      </c>
      <c r="G3216" s="212" t="str">
        <f t="shared" si="465"/>
        <v/>
      </c>
      <c r="H3216" s="92">
        <f>IF(OR(ERR=FALSE,AND(F3216="",G3216="")),0,IF($C$12="D",$H$13+SUM($F$14:F3216)-SUM($G$14:G3216),$H$13-SUM($F$14:F3216)+SUM($G$14:G3216)))</f>
        <v>0</v>
      </c>
      <c r="I3216" s="7"/>
    </row>
    <row r="3217" spans="1:9">
      <c r="A3217" s="89">
        <f t="shared" si="466"/>
        <v>3204</v>
      </c>
      <c r="B3217" s="185" t="str">
        <f t="shared" si="460"/>
        <v/>
      </c>
      <c r="C3217" s="90" t="str">
        <f t="shared" si="461"/>
        <v/>
      </c>
      <c r="D3217" s="89" t="str">
        <f t="shared" si="462"/>
        <v/>
      </c>
      <c r="E3217" s="91" t="str">
        <f t="shared" si="463"/>
        <v/>
      </c>
      <c r="F3217" s="92" t="str">
        <f t="shared" si="464"/>
        <v/>
      </c>
      <c r="G3217" s="212" t="str">
        <f t="shared" si="465"/>
        <v/>
      </c>
      <c r="H3217" s="92">
        <f>IF(OR(ERR=FALSE,AND(F3217="",G3217="")),0,IF($C$12="D",$H$13+SUM($F$14:F3217)-SUM($G$14:G3217),$H$13-SUM($F$14:F3217)+SUM($G$14:G3217)))</f>
        <v>0</v>
      </c>
      <c r="I3217" s="7"/>
    </row>
    <row r="3218" spans="1:9">
      <c r="A3218" s="89">
        <f t="shared" si="466"/>
        <v>3205</v>
      </c>
      <c r="B3218" s="185" t="str">
        <f t="shared" si="460"/>
        <v/>
      </c>
      <c r="C3218" s="90" t="str">
        <f t="shared" si="461"/>
        <v/>
      </c>
      <c r="D3218" s="89" t="str">
        <f t="shared" si="462"/>
        <v/>
      </c>
      <c r="E3218" s="91" t="str">
        <f t="shared" si="463"/>
        <v/>
      </c>
      <c r="F3218" s="92" t="str">
        <f t="shared" si="464"/>
        <v/>
      </c>
      <c r="G3218" s="212" t="str">
        <f t="shared" si="465"/>
        <v/>
      </c>
      <c r="H3218" s="92">
        <f>IF(OR(ERR=FALSE,AND(F3218="",G3218="")),0,IF($C$12="D",$H$13+SUM($F$14:F3218)-SUM($G$14:G3218),$H$13-SUM($F$14:F3218)+SUM($G$14:G3218)))</f>
        <v>0</v>
      </c>
      <c r="I3218" s="7"/>
    </row>
    <row r="3219" spans="1:9">
      <c r="A3219" s="89">
        <f t="shared" si="466"/>
        <v>3206</v>
      </c>
      <c r="B3219" s="185" t="str">
        <f t="shared" si="460"/>
        <v/>
      </c>
      <c r="C3219" s="90" t="str">
        <f t="shared" si="461"/>
        <v/>
      </c>
      <c r="D3219" s="89" t="str">
        <f t="shared" si="462"/>
        <v/>
      </c>
      <c r="E3219" s="91" t="str">
        <f t="shared" si="463"/>
        <v/>
      </c>
      <c r="F3219" s="92" t="str">
        <f t="shared" si="464"/>
        <v/>
      </c>
      <c r="G3219" s="212" t="str">
        <f t="shared" si="465"/>
        <v/>
      </c>
      <c r="H3219" s="92">
        <f>IF(OR(ERR=FALSE,AND(F3219="",G3219="")),0,IF($C$12="D",$H$13+SUM($F$14:F3219)-SUM($G$14:G3219),$H$13-SUM($F$14:F3219)+SUM($G$14:G3219)))</f>
        <v>0</v>
      </c>
      <c r="I3219" s="7"/>
    </row>
    <row r="3220" spans="1:9">
      <c r="A3220" s="89">
        <f t="shared" si="466"/>
        <v>3207</v>
      </c>
      <c r="B3220" s="185" t="str">
        <f t="shared" si="460"/>
        <v/>
      </c>
      <c r="C3220" s="90" t="str">
        <f t="shared" si="461"/>
        <v/>
      </c>
      <c r="D3220" s="89" t="str">
        <f t="shared" si="462"/>
        <v/>
      </c>
      <c r="E3220" s="91" t="str">
        <f t="shared" si="463"/>
        <v/>
      </c>
      <c r="F3220" s="92" t="str">
        <f t="shared" si="464"/>
        <v/>
      </c>
      <c r="G3220" s="212" t="str">
        <f t="shared" si="465"/>
        <v/>
      </c>
      <c r="H3220" s="92">
        <f>IF(OR(ERR=FALSE,AND(F3220="",G3220="")),0,IF($C$12="D",$H$13+SUM($F$14:F3220)-SUM($G$14:G3220),$H$13-SUM($F$14:F3220)+SUM($G$14:G3220)))</f>
        <v>0</v>
      </c>
      <c r="I3220" s="7"/>
    </row>
    <row r="3221" spans="1:9">
      <c r="A3221" s="89">
        <f t="shared" si="466"/>
        <v>3208</v>
      </c>
      <c r="B3221" s="185" t="str">
        <f t="shared" si="460"/>
        <v/>
      </c>
      <c r="C3221" s="90" t="str">
        <f t="shared" si="461"/>
        <v/>
      </c>
      <c r="D3221" s="89" t="str">
        <f t="shared" si="462"/>
        <v/>
      </c>
      <c r="E3221" s="91" t="str">
        <f t="shared" si="463"/>
        <v/>
      </c>
      <c r="F3221" s="92" t="str">
        <f t="shared" si="464"/>
        <v/>
      </c>
      <c r="G3221" s="212" t="str">
        <f t="shared" si="465"/>
        <v/>
      </c>
      <c r="H3221" s="92">
        <f>IF(OR(ERR=FALSE,AND(F3221="",G3221="")),0,IF($C$12="D",$H$13+SUM($F$14:F3221)-SUM($G$14:G3221),$H$13-SUM($F$14:F3221)+SUM($G$14:G3221)))</f>
        <v>0</v>
      </c>
      <c r="I3221" s="7"/>
    </row>
    <row r="3222" spans="1:9">
      <c r="A3222" s="89">
        <f t="shared" si="466"/>
        <v>3209</v>
      </c>
      <c r="B3222" s="185" t="str">
        <f t="shared" ref="B3222:B3285" si="467">IF(ISERROR(VLOOKUP(A3222&amp;H$9,JU_AKUN,6,FALSE)=TRUE),"",VLOOKUP(A3222&amp;H$9,JU_AKUN,6,FALSE))</f>
        <v/>
      </c>
      <c r="C3222" s="90" t="str">
        <f t="shared" ref="C3222:C3285" si="468">IF(ISERROR(VLOOKUP(A3222&amp;H$9,JU_AKUN,7,FALSE)=TRUE),"",VLOOKUP(A3222&amp;H$9,JU_AKUN,7,FALSE))</f>
        <v/>
      </c>
      <c r="D3222" s="89" t="str">
        <f t="shared" ref="D3222:D3285" si="469">IF(ISERROR(VLOOKUP(A3222&amp;H$9,JU_AKUN,8,FALSE)=TRUE),"",VLOOKUP(A3222&amp;H$9,JU_AKUN,8,FALSE))</f>
        <v/>
      </c>
      <c r="E3222" s="91" t="str">
        <f t="shared" ref="E3222:E3285" si="470">IF(ISERROR(VLOOKUP(A3222&amp;H$9,JU_AKUN,9,FALSE)=TRUE),"",VLOOKUP(A3222&amp;H$9,JU_AKUN,9,FALSE))</f>
        <v/>
      </c>
      <c r="F3222" s="92" t="str">
        <f t="shared" ref="F3222:F3285" si="471">IF(ISERROR(VLOOKUP(A3222&amp;H$9,JU_AKUN,14,FALSE)=TRUE),"",VLOOKUP(A3222&amp;H$9,JU_AKUN,14,FALSE))</f>
        <v/>
      </c>
      <c r="G3222" s="212" t="str">
        <f t="shared" ref="G3222:G3285" si="472">IF(ISERROR(VLOOKUP(A3222&amp;H$9,JU_AKUN,15,FALSE)=TRUE),"",VLOOKUP(A3222&amp;H$9,JU_AKUN,15,FALSE))</f>
        <v/>
      </c>
      <c r="H3222" s="92">
        <f>IF(OR(ERR=FALSE,AND(F3222="",G3222="")),0,IF($C$12="D",$H$13+SUM($F$14:F3222)-SUM($G$14:G3222),$H$13-SUM($F$14:F3222)+SUM($G$14:G3222)))</f>
        <v>0</v>
      </c>
      <c r="I3222" s="7"/>
    </row>
    <row r="3223" spans="1:9">
      <c r="A3223" s="89">
        <f t="shared" si="466"/>
        <v>3210</v>
      </c>
      <c r="B3223" s="185" t="str">
        <f t="shared" si="467"/>
        <v/>
      </c>
      <c r="C3223" s="90" t="str">
        <f t="shared" si="468"/>
        <v/>
      </c>
      <c r="D3223" s="89" t="str">
        <f t="shared" si="469"/>
        <v/>
      </c>
      <c r="E3223" s="91" t="str">
        <f t="shared" si="470"/>
        <v/>
      </c>
      <c r="F3223" s="92" t="str">
        <f t="shared" si="471"/>
        <v/>
      </c>
      <c r="G3223" s="212" t="str">
        <f t="shared" si="472"/>
        <v/>
      </c>
      <c r="H3223" s="92">
        <f>IF(OR(ERR=FALSE,AND(F3223="",G3223="")),0,IF($C$12="D",$H$13+SUM($F$14:F3223)-SUM($G$14:G3223),$H$13-SUM($F$14:F3223)+SUM($G$14:G3223)))</f>
        <v>0</v>
      </c>
      <c r="I3223" s="7"/>
    </row>
    <row r="3224" spans="1:9">
      <c r="A3224" s="89">
        <f t="shared" si="466"/>
        <v>3211</v>
      </c>
      <c r="B3224" s="185" t="str">
        <f t="shared" si="467"/>
        <v/>
      </c>
      <c r="C3224" s="90" t="str">
        <f t="shared" si="468"/>
        <v/>
      </c>
      <c r="D3224" s="89" t="str">
        <f t="shared" si="469"/>
        <v/>
      </c>
      <c r="E3224" s="91" t="str">
        <f t="shared" si="470"/>
        <v/>
      </c>
      <c r="F3224" s="92" t="str">
        <f t="shared" si="471"/>
        <v/>
      </c>
      <c r="G3224" s="212" t="str">
        <f t="shared" si="472"/>
        <v/>
      </c>
      <c r="H3224" s="92">
        <f>IF(OR(ERR=FALSE,AND(F3224="",G3224="")),0,IF($C$12="D",$H$13+SUM($F$14:F3224)-SUM($G$14:G3224),$H$13-SUM($F$14:F3224)+SUM($G$14:G3224)))</f>
        <v>0</v>
      </c>
      <c r="I3224" s="7"/>
    </row>
    <row r="3225" spans="1:9">
      <c r="A3225" s="89">
        <f t="shared" si="466"/>
        <v>3212</v>
      </c>
      <c r="B3225" s="185" t="str">
        <f t="shared" si="467"/>
        <v/>
      </c>
      <c r="C3225" s="90" t="str">
        <f t="shared" si="468"/>
        <v/>
      </c>
      <c r="D3225" s="89" t="str">
        <f t="shared" si="469"/>
        <v/>
      </c>
      <c r="E3225" s="91" t="str">
        <f t="shared" si="470"/>
        <v/>
      </c>
      <c r="F3225" s="92" t="str">
        <f t="shared" si="471"/>
        <v/>
      </c>
      <c r="G3225" s="212" t="str">
        <f t="shared" si="472"/>
        <v/>
      </c>
      <c r="H3225" s="92">
        <f>IF(OR(ERR=FALSE,AND(F3225="",G3225="")),0,IF($C$12="D",$H$13+SUM($F$14:F3225)-SUM($G$14:G3225),$H$13-SUM($F$14:F3225)+SUM($G$14:G3225)))</f>
        <v>0</v>
      </c>
      <c r="I3225" s="7"/>
    </row>
    <row r="3226" spans="1:9">
      <c r="A3226" s="89">
        <f t="shared" si="466"/>
        <v>3213</v>
      </c>
      <c r="B3226" s="185" t="str">
        <f t="shared" si="467"/>
        <v/>
      </c>
      <c r="C3226" s="90" t="str">
        <f t="shared" si="468"/>
        <v/>
      </c>
      <c r="D3226" s="89" t="str">
        <f t="shared" si="469"/>
        <v/>
      </c>
      <c r="E3226" s="91" t="str">
        <f t="shared" si="470"/>
        <v/>
      </c>
      <c r="F3226" s="92" t="str">
        <f t="shared" si="471"/>
        <v/>
      </c>
      <c r="G3226" s="212" t="str">
        <f t="shared" si="472"/>
        <v/>
      </c>
      <c r="H3226" s="92">
        <f>IF(OR(ERR=FALSE,AND(F3226="",G3226="")),0,IF($C$12="D",$H$13+SUM($F$14:F3226)-SUM($G$14:G3226),$H$13-SUM($F$14:F3226)+SUM($G$14:G3226)))</f>
        <v>0</v>
      </c>
      <c r="I3226" s="7"/>
    </row>
    <row r="3227" spans="1:9">
      <c r="A3227" s="89">
        <f t="shared" si="466"/>
        <v>3214</v>
      </c>
      <c r="B3227" s="185" t="str">
        <f t="shared" si="467"/>
        <v/>
      </c>
      <c r="C3227" s="90" t="str">
        <f t="shared" si="468"/>
        <v/>
      </c>
      <c r="D3227" s="89" t="str">
        <f t="shared" si="469"/>
        <v/>
      </c>
      <c r="E3227" s="91" t="str">
        <f t="shared" si="470"/>
        <v/>
      </c>
      <c r="F3227" s="92" t="str">
        <f t="shared" si="471"/>
        <v/>
      </c>
      <c r="G3227" s="212" t="str">
        <f t="shared" si="472"/>
        <v/>
      </c>
      <c r="H3227" s="92">
        <f>IF(OR(ERR=FALSE,AND(F3227="",G3227="")),0,IF($C$12="D",$H$13+SUM($F$14:F3227)-SUM($G$14:G3227),$H$13-SUM($F$14:F3227)+SUM($G$14:G3227)))</f>
        <v>0</v>
      </c>
      <c r="I3227" s="7"/>
    </row>
    <row r="3228" spans="1:9">
      <c r="A3228" s="89">
        <f t="shared" si="466"/>
        <v>3215</v>
      </c>
      <c r="B3228" s="185" t="str">
        <f t="shared" si="467"/>
        <v/>
      </c>
      <c r="C3228" s="90" t="str">
        <f t="shared" si="468"/>
        <v/>
      </c>
      <c r="D3228" s="89" t="str">
        <f t="shared" si="469"/>
        <v/>
      </c>
      <c r="E3228" s="91" t="str">
        <f t="shared" si="470"/>
        <v/>
      </c>
      <c r="F3228" s="92" t="str">
        <f t="shared" si="471"/>
        <v/>
      </c>
      <c r="G3228" s="212" t="str">
        <f t="shared" si="472"/>
        <v/>
      </c>
      <c r="H3228" s="92">
        <f>IF(OR(ERR=FALSE,AND(F3228="",G3228="")),0,IF($C$12="D",$H$13+SUM($F$14:F3228)-SUM($G$14:G3228),$H$13-SUM($F$14:F3228)+SUM($G$14:G3228)))</f>
        <v>0</v>
      </c>
      <c r="I3228" s="7"/>
    </row>
    <row r="3229" spans="1:9">
      <c r="A3229" s="89">
        <f t="shared" si="466"/>
        <v>3216</v>
      </c>
      <c r="B3229" s="185" t="str">
        <f t="shared" si="467"/>
        <v/>
      </c>
      <c r="C3229" s="90" t="str">
        <f t="shared" si="468"/>
        <v/>
      </c>
      <c r="D3229" s="89" t="str">
        <f t="shared" si="469"/>
        <v/>
      </c>
      <c r="E3229" s="91" t="str">
        <f t="shared" si="470"/>
        <v/>
      </c>
      <c r="F3229" s="92" t="str">
        <f t="shared" si="471"/>
        <v/>
      </c>
      <c r="G3229" s="212" t="str">
        <f t="shared" si="472"/>
        <v/>
      </c>
      <c r="H3229" s="92">
        <f>IF(OR(ERR=FALSE,AND(F3229="",G3229="")),0,IF($C$12="D",$H$13+SUM($F$14:F3229)-SUM($G$14:G3229),$H$13-SUM($F$14:F3229)+SUM($G$14:G3229)))</f>
        <v>0</v>
      </c>
      <c r="I3229" s="7"/>
    </row>
    <row r="3230" spans="1:9">
      <c r="A3230" s="89">
        <f t="shared" si="466"/>
        <v>3217</v>
      </c>
      <c r="B3230" s="185" t="str">
        <f t="shared" si="467"/>
        <v/>
      </c>
      <c r="C3230" s="90" t="str">
        <f t="shared" si="468"/>
        <v/>
      </c>
      <c r="D3230" s="89" t="str">
        <f t="shared" si="469"/>
        <v/>
      </c>
      <c r="E3230" s="91" t="str">
        <f t="shared" si="470"/>
        <v/>
      </c>
      <c r="F3230" s="92" t="str">
        <f t="shared" si="471"/>
        <v/>
      </c>
      <c r="G3230" s="212" t="str">
        <f t="shared" si="472"/>
        <v/>
      </c>
      <c r="H3230" s="92">
        <f>IF(OR(ERR=FALSE,AND(F3230="",G3230="")),0,IF($C$12="D",$H$13+SUM($F$14:F3230)-SUM($G$14:G3230),$H$13-SUM($F$14:F3230)+SUM($G$14:G3230)))</f>
        <v>0</v>
      </c>
      <c r="I3230" s="7"/>
    </row>
    <row r="3231" spans="1:9">
      <c r="A3231" s="89">
        <f t="shared" si="466"/>
        <v>3218</v>
      </c>
      <c r="B3231" s="185" t="str">
        <f t="shared" si="467"/>
        <v/>
      </c>
      <c r="C3231" s="90" t="str">
        <f t="shared" si="468"/>
        <v/>
      </c>
      <c r="D3231" s="89" t="str">
        <f t="shared" si="469"/>
        <v/>
      </c>
      <c r="E3231" s="91" t="str">
        <f t="shared" si="470"/>
        <v/>
      </c>
      <c r="F3231" s="92" t="str">
        <f t="shared" si="471"/>
        <v/>
      </c>
      <c r="G3231" s="212" t="str">
        <f t="shared" si="472"/>
        <v/>
      </c>
      <c r="H3231" s="92">
        <f>IF(OR(ERR=FALSE,AND(F3231="",G3231="")),0,IF($C$12="D",$H$13+SUM($F$14:F3231)-SUM($G$14:G3231),$H$13-SUM($F$14:F3231)+SUM($G$14:G3231)))</f>
        <v>0</v>
      </c>
      <c r="I3231" s="7"/>
    </row>
    <row r="3232" spans="1:9">
      <c r="A3232" s="89">
        <f t="shared" si="466"/>
        <v>3219</v>
      </c>
      <c r="B3232" s="185" t="str">
        <f t="shared" si="467"/>
        <v/>
      </c>
      <c r="C3232" s="90" t="str">
        <f t="shared" si="468"/>
        <v/>
      </c>
      <c r="D3232" s="89" t="str">
        <f t="shared" si="469"/>
        <v/>
      </c>
      <c r="E3232" s="91" t="str">
        <f t="shared" si="470"/>
        <v/>
      </c>
      <c r="F3232" s="92" t="str">
        <f t="shared" si="471"/>
        <v/>
      </c>
      <c r="G3232" s="212" t="str">
        <f t="shared" si="472"/>
        <v/>
      </c>
      <c r="H3232" s="92">
        <f>IF(OR(ERR=FALSE,AND(F3232="",G3232="")),0,IF($C$12="D",$H$13+SUM($F$14:F3232)-SUM($G$14:G3232),$H$13-SUM($F$14:F3232)+SUM($G$14:G3232)))</f>
        <v>0</v>
      </c>
      <c r="I3232" s="7"/>
    </row>
    <row r="3233" spans="1:9">
      <c r="A3233" s="89">
        <f t="shared" si="466"/>
        <v>3220</v>
      </c>
      <c r="B3233" s="185" t="str">
        <f t="shared" si="467"/>
        <v/>
      </c>
      <c r="C3233" s="90" t="str">
        <f t="shared" si="468"/>
        <v/>
      </c>
      <c r="D3233" s="89" t="str">
        <f t="shared" si="469"/>
        <v/>
      </c>
      <c r="E3233" s="91" t="str">
        <f t="shared" si="470"/>
        <v/>
      </c>
      <c r="F3233" s="92" t="str">
        <f t="shared" si="471"/>
        <v/>
      </c>
      <c r="G3233" s="212" t="str">
        <f t="shared" si="472"/>
        <v/>
      </c>
      <c r="H3233" s="92">
        <f>IF(OR(ERR=FALSE,AND(F3233="",G3233="")),0,IF($C$12="D",$H$13+SUM($F$14:F3233)-SUM($G$14:G3233),$H$13-SUM($F$14:F3233)+SUM($G$14:G3233)))</f>
        <v>0</v>
      </c>
      <c r="I3233" s="7"/>
    </row>
    <row r="3234" spans="1:9">
      <c r="A3234" s="89">
        <f t="shared" si="466"/>
        <v>3221</v>
      </c>
      <c r="B3234" s="185" t="str">
        <f t="shared" si="467"/>
        <v/>
      </c>
      <c r="C3234" s="90" t="str">
        <f t="shared" si="468"/>
        <v/>
      </c>
      <c r="D3234" s="89" t="str">
        <f t="shared" si="469"/>
        <v/>
      </c>
      <c r="E3234" s="91" t="str">
        <f t="shared" si="470"/>
        <v/>
      </c>
      <c r="F3234" s="92" t="str">
        <f t="shared" si="471"/>
        <v/>
      </c>
      <c r="G3234" s="212" t="str">
        <f t="shared" si="472"/>
        <v/>
      </c>
      <c r="H3234" s="92">
        <f>IF(OR(ERR=FALSE,AND(F3234="",G3234="")),0,IF($C$12="D",$H$13+SUM($F$14:F3234)-SUM($G$14:G3234),$H$13-SUM($F$14:F3234)+SUM($G$14:G3234)))</f>
        <v>0</v>
      </c>
      <c r="I3234" s="7"/>
    </row>
    <row r="3235" spans="1:9">
      <c r="A3235" s="89">
        <f t="shared" si="466"/>
        <v>3222</v>
      </c>
      <c r="B3235" s="185" t="str">
        <f t="shared" si="467"/>
        <v/>
      </c>
      <c r="C3235" s="90" t="str">
        <f t="shared" si="468"/>
        <v/>
      </c>
      <c r="D3235" s="89" t="str">
        <f t="shared" si="469"/>
        <v/>
      </c>
      <c r="E3235" s="91" t="str">
        <f t="shared" si="470"/>
        <v/>
      </c>
      <c r="F3235" s="92" t="str">
        <f t="shared" si="471"/>
        <v/>
      </c>
      <c r="G3235" s="212" t="str">
        <f t="shared" si="472"/>
        <v/>
      </c>
      <c r="H3235" s="92">
        <f>IF(OR(ERR=FALSE,AND(F3235="",G3235="")),0,IF($C$12="D",$H$13+SUM($F$14:F3235)-SUM($G$14:G3235),$H$13-SUM($F$14:F3235)+SUM($G$14:G3235)))</f>
        <v>0</v>
      </c>
      <c r="I3235" s="7"/>
    </row>
    <row r="3236" spans="1:9">
      <c r="A3236" s="89">
        <f t="shared" si="466"/>
        <v>3223</v>
      </c>
      <c r="B3236" s="185" t="str">
        <f t="shared" si="467"/>
        <v/>
      </c>
      <c r="C3236" s="90" t="str">
        <f t="shared" si="468"/>
        <v/>
      </c>
      <c r="D3236" s="89" t="str">
        <f t="shared" si="469"/>
        <v/>
      </c>
      <c r="E3236" s="91" t="str">
        <f t="shared" si="470"/>
        <v/>
      </c>
      <c r="F3236" s="92" t="str">
        <f t="shared" si="471"/>
        <v/>
      </c>
      <c r="G3236" s="212" t="str">
        <f t="shared" si="472"/>
        <v/>
      </c>
      <c r="H3236" s="92">
        <f>IF(OR(ERR=FALSE,AND(F3236="",G3236="")),0,IF($C$12="D",$H$13+SUM($F$14:F3236)-SUM($G$14:G3236),$H$13-SUM($F$14:F3236)+SUM($G$14:G3236)))</f>
        <v>0</v>
      </c>
      <c r="I3236" s="7"/>
    </row>
    <row r="3237" spans="1:9">
      <c r="A3237" s="89">
        <f t="shared" si="466"/>
        <v>3224</v>
      </c>
      <c r="B3237" s="185" t="str">
        <f t="shared" si="467"/>
        <v/>
      </c>
      <c r="C3237" s="90" t="str">
        <f t="shared" si="468"/>
        <v/>
      </c>
      <c r="D3237" s="89" t="str">
        <f t="shared" si="469"/>
        <v/>
      </c>
      <c r="E3237" s="91" t="str">
        <f t="shared" si="470"/>
        <v/>
      </c>
      <c r="F3237" s="92" t="str">
        <f t="shared" si="471"/>
        <v/>
      </c>
      <c r="G3237" s="212" t="str">
        <f t="shared" si="472"/>
        <v/>
      </c>
      <c r="H3237" s="92">
        <f>IF(OR(ERR=FALSE,AND(F3237="",G3237="")),0,IF($C$12="D",$H$13+SUM($F$14:F3237)-SUM($G$14:G3237),$H$13-SUM($F$14:F3237)+SUM($G$14:G3237)))</f>
        <v>0</v>
      </c>
      <c r="I3237" s="7"/>
    </row>
    <row r="3238" spans="1:9">
      <c r="A3238" s="89">
        <f t="shared" si="466"/>
        <v>3225</v>
      </c>
      <c r="B3238" s="185" t="str">
        <f t="shared" si="467"/>
        <v/>
      </c>
      <c r="C3238" s="90" t="str">
        <f t="shared" si="468"/>
        <v/>
      </c>
      <c r="D3238" s="89" t="str">
        <f t="shared" si="469"/>
        <v/>
      </c>
      <c r="E3238" s="91" t="str">
        <f t="shared" si="470"/>
        <v/>
      </c>
      <c r="F3238" s="92" t="str">
        <f t="shared" si="471"/>
        <v/>
      </c>
      <c r="G3238" s="212" t="str">
        <f t="shared" si="472"/>
        <v/>
      </c>
      <c r="H3238" s="92">
        <f>IF(OR(ERR=FALSE,AND(F3238="",G3238="")),0,IF($C$12="D",$H$13+SUM($F$14:F3238)-SUM($G$14:G3238),$H$13-SUM($F$14:F3238)+SUM($G$14:G3238)))</f>
        <v>0</v>
      </c>
      <c r="I3238" s="7"/>
    </row>
    <row r="3239" spans="1:9">
      <c r="A3239" s="89">
        <f t="shared" si="466"/>
        <v>3226</v>
      </c>
      <c r="B3239" s="185" t="str">
        <f t="shared" si="467"/>
        <v/>
      </c>
      <c r="C3239" s="90" t="str">
        <f t="shared" si="468"/>
        <v/>
      </c>
      <c r="D3239" s="89" t="str">
        <f t="shared" si="469"/>
        <v/>
      </c>
      <c r="E3239" s="91" t="str">
        <f t="shared" si="470"/>
        <v/>
      </c>
      <c r="F3239" s="92" t="str">
        <f t="shared" si="471"/>
        <v/>
      </c>
      <c r="G3239" s="212" t="str">
        <f t="shared" si="472"/>
        <v/>
      </c>
      <c r="H3239" s="92">
        <f>IF(OR(ERR=FALSE,AND(F3239="",G3239="")),0,IF($C$12="D",$H$13+SUM($F$14:F3239)-SUM($G$14:G3239),$H$13-SUM($F$14:F3239)+SUM($G$14:G3239)))</f>
        <v>0</v>
      </c>
      <c r="I3239" s="7"/>
    </row>
    <row r="3240" spans="1:9">
      <c r="A3240" s="89">
        <f t="shared" si="466"/>
        <v>3227</v>
      </c>
      <c r="B3240" s="185" t="str">
        <f t="shared" si="467"/>
        <v/>
      </c>
      <c r="C3240" s="90" t="str">
        <f t="shared" si="468"/>
        <v/>
      </c>
      <c r="D3240" s="89" t="str">
        <f t="shared" si="469"/>
        <v/>
      </c>
      <c r="E3240" s="91" t="str">
        <f t="shared" si="470"/>
        <v/>
      </c>
      <c r="F3240" s="92" t="str">
        <f t="shared" si="471"/>
        <v/>
      </c>
      <c r="G3240" s="212" t="str">
        <f t="shared" si="472"/>
        <v/>
      </c>
      <c r="H3240" s="92">
        <f>IF(OR(ERR=FALSE,AND(F3240="",G3240="")),0,IF($C$12="D",$H$13+SUM($F$14:F3240)-SUM($G$14:G3240),$H$13-SUM($F$14:F3240)+SUM($G$14:G3240)))</f>
        <v>0</v>
      </c>
      <c r="I3240" s="7"/>
    </row>
    <row r="3241" spans="1:9">
      <c r="A3241" s="89">
        <f t="shared" si="466"/>
        <v>3228</v>
      </c>
      <c r="B3241" s="185" t="str">
        <f t="shared" si="467"/>
        <v/>
      </c>
      <c r="C3241" s="90" t="str">
        <f t="shared" si="468"/>
        <v/>
      </c>
      <c r="D3241" s="89" t="str">
        <f t="shared" si="469"/>
        <v/>
      </c>
      <c r="E3241" s="91" t="str">
        <f t="shared" si="470"/>
        <v/>
      </c>
      <c r="F3241" s="92" t="str">
        <f t="shared" si="471"/>
        <v/>
      </c>
      <c r="G3241" s="212" t="str">
        <f t="shared" si="472"/>
        <v/>
      </c>
      <c r="H3241" s="92">
        <f>IF(OR(ERR=FALSE,AND(F3241="",G3241="")),0,IF($C$12="D",$H$13+SUM($F$14:F3241)-SUM($G$14:G3241),$H$13-SUM($F$14:F3241)+SUM($G$14:G3241)))</f>
        <v>0</v>
      </c>
      <c r="I3241" s="7"/>
    </row>
    <row r="3242" spans="1:9">
      <c r="A3242" s="89">
        <f t="shared" si="466"/>
        <v>3229</v>
      </c>
      <c r="B3242" s="185" t="str">
        <f t="shared" si="467"/>
        <v/>
      </c>
      <c r="C3242" s="90" t="str">
        <f t="shared" si="468"/>
        <v/>
      </c>
      <c r="D3242" s="89" t="str">
        <f t="shared" si="469"/>
        <v/>
      </c>
      <c r="E3242" s="91" t="str">
        <f t="shared" si="470"/>
        <v/>
      </c>
      <c r="F3242" s="92" t="str">
        <f t="shared" si="471"/>
        <v/>
      </c>
      <c r="G3242" s="212" t="str">
        <f t="shared" si="472"/>
        <v/>
      </c>
      <c r="H3242" s="92">
        <f>IF(OR(ERR=FALSE,AND(F3242="",G3242="")),0,IF($C$12="D",$H$13+SUM($F$14:F3242)-SUM($G$14:G3242),$H$13-SUM($F$14:F3242)+SUM($G$14:G3242)))</f>
        <v>0</v>
      </c>
      <c r="I3242" s="7"/>
    </row>
    <row r="3243" spans="1:9">
      <c r="A3243" s="89">
        <f t="shared" si="466"/>
        <v>3230</v>
      </c>
      <c r="B3243" s="185" t="str">
        <f t="shared" si="467"/>
        <v/>
      </c>
      <c r="C3243" s="90" t="str">
        <f t="shared" si="468"/>
        <v/>
      </c>
      <c r="D3243" s="89" t="str">
        <f t="shared" si="469"/>
        <v/>
      </c>
      <c r="E3243" s="91" t="str">
        <f t="shared" si="470"/>
        <v/>
      </c>
      <c r="F3243" s="92" t="str">
        <f t="shared" si="471"/>
        <v/>
      </c>
      <c r="G3243" s="212" t="str">
        <f t="shared" si="472"/>
        <v/>
      </c>
      <c r="H3243" s="92">
        <f>IF(OR(ERR=FALSE,AND(F3243="",G3243="")),0,IF($C$12="D",$H$13+SUM($F$14:F3243)-SUM($G$14:G3243),$H$13-SUM($F$14:F3243)+SUM($G$14:G3243)))</f>
        <v>0</v>
      </c>
      <c r="I3243" s="7"/>
    </row>
    <row r="3244" spans="1:9">
      <c r="A3244" s="89">
        <f t="shared" si="466"/>
        <v>3231</v>
      </c>
      <c r="B3244" s="185" t="str">
        <f t="shared" si="467"/>
        <v/>
      </c>
      <c r="C3244" s="90" t="str">
        <f t="shared" si="468"/>
        <v/>
      </c>
      <c r="D3244" s="89" t="str">
        <f t="shared" si="469"/>
        <v/>
      </c>
      <c r="E3244" s="91" t="str">
        <f t="shared" si="470"/>
        <v/>
      </c>
      <c r="F3244" s="92" t="str">
        <f t="shared" si="471"/>
        <v/>
      </c>
      <c r="G3244" s="212" t="str">
        <f t="shared" si="472"/>
        <v/>
      </c>
      <c r="H3244" s="92">
        <f>IF(OR(ERR=FALSE,AND(F3244="",G3244="")),0,IF($C$12="D",$H$13+SUM($F$14:F3244)-SUM($G$14:G3244),$H$13-SUM($F$14:F3244)+SUM($G$14:G3244)))</f>
        <v>0</v>
      </c>
      <c r="I3244" s="7"/>
    </row>
    <row r="3245" spans="1:9">
      <c r="A3245" s="89">
        <f t="shared" si="466"/>
        <v>3232</v>
      </c>
      <c r="B3245" s="185" t="str">
        <f t="shared" si="467"/>
        <v/>
      </c>
      <c r="C3245" s="90" t="str">
        <f t="shared" si="468"/>
        <v/>
      </c>
      <c r="D3245" s="89" t="str">
        <f t="shared" si="469"/>
        <v/>
      </c>
      <c r="E3245" s="91" t="str">
        <f t="shared" si="470"/>
        <v/>
      </c>
      <c r="F3245" s="92" t="str">
        <f t="shared" si="471"/>
        <v/>
      </c>
      <c r="G3245" s="212" t="str">
        <f t="shared" si="472"/>
        <v/>
      </c>
      <c r="H3245" s="92">
        <f>IF(OR(ERR=FALSE,AND(F3245="",G3245="")),0,IF($C$12="D",$H$13+SUM($F$14:F3245)-SUM($G$14:G3245),$H$13-SUM($F$14:F3245)+SUM($G$14:G3245)))</f>
        <v>0</v>
      </c>
      <c r="I3245" s="7"/>
    </row>
    <row r="3246" spans="1:9">
      <c r="A3246" s="89">
        <f t="shared" si="466"/>
        <v>3233</v>
      </c>
      <c r="B3246" s="185" t="str">
        <f t="shared" si="467"/>
        <v/>
      </c>
      <c r="C3246" s="90" t="str">
        <f t="shared" si="468"/>
        <v/>
      </c>
      <c r="D3246" s="89" t="str">
        <f t="shared" si="469"/>
        <v/>
      </c>
      <c r="E3246" s="91" t="str">
        <f t="shared" si="470"/>
        <v/>
      </c>
      <c r="F3246" s="92" t="str">
        <f t="shared" si="471"/>
        <v/>
      </c>
      <c r="G3246" s="212" t="str">
        <f t="shared" si="472"/>
        <v/>
      </c>
      <c r="H3246" s="92">
        <f>IF(OR(ERR=FALSE,AND(F3246="",G3246="")),0,IF($C$12="D",$H$13+SUM($F$14:F3246)-SUM($G$14:G3246),$H$13-SUM($F$14:F3246)+SUM($G$14:G3246)))</f>
        <v>0</v>
      </c>
      <c r="I3246" s="7"/>
    </row>
    <row r="3247" spans="1:9">
      <c r="A3247" s="89">
        <f t="shared" si="466"/>
        <v>3234</v>
      </c>
      <c r="B3247" s="185" t="str">
        <f t="shared" si="467"/>
        <v/>
      </c>
      <c r="C3247" s="90" t="str">
        <f t="shared" si="468"/>
        <v/>
      </c>
      <c r="D3247" s="89" t="str">
        <f t="shared" si="469"/>
        <v/>
      </c>
      <c r="E3247" s="91" t="str">
        <f t="shared" si="470"/>
        <v/>
      </c>
      <c r="F3247" s="92" t="str">
        <f t="shared" si="471"/>
        <v/>
      </c>
      <c r="G3247" s="212" t="str">
        <f t="shared" si="472"/>
        <v/>
      </c>
      <c r="H3247" s="92">
        <f>IF(OR(ERR=FALSE,AND(F3247="",G3247="")),0,IF($C$12="D",$H$13+SUM($F$14:F3247)-SUM($G$14:G3247),$H$13-SUM($F$14:F3247)+SUM($G$14:G3247)))</f>
        <v>0</v>
      </c>
      <c r="I3247" s="7"/>
    </row>
    <row r="3248" spans="1:9">
      <c r="A3248" s="89">
        <f t="shared" si="466"/>
        <v>3235</v>
      </c>
      <c r="B3248" s="185" t="str">
        <f t="shared" si="467"/>
        <v/>
      </c>
      <c r="C3248" s="90" t="str">
        <f t="shared" si="468"/>
        <v/>
      </c>
      <c r="D3248" s="89" t="str">
        <f t="shared" si="469"/>
        <v/>
      </c>
      <c r="E3248" s="91" t="str">
        <f t="shared" si="470"/>
        <v/>
      </c>
      <c r="F3248" s="92" t="str">
        <f t="shared" si="471"/>
        <v/>
      </c>
      <c r="G3248" s="212" t="str">
        <f t="shared" si="472"/>
        <v/>
      </c>
      <c r="H3248" s="92">
        <f>IF(OR(ERR=FALSE,AND(F3248="",G3248="")),0,IF($C$12="D",$H$13+SUM($F$14:F3248)-SUM($G$14:G3248),$H$13-SUM($F$14:F3248)+SUM($G$14:G3248)))</f>
        <v>0</v>
      </c>
      <c r="I3248" s="7"/>
    </row>
    <row r="3249" spans="1:9">
      <c r="A3249" s="89">
        <f t="shared" si="466"/>
        <v>3236</v>
      </c>
      <c r="B3249" s="185" t="str">
        <f t="shared" si="467"/>
        <v/>
      </c>
      <c r="C3249" s="90" t="str">
        <f t="shared" si="468"/>
        <v/>
      </c>
      <c r="D3249" s="89" t="str">
        <f t="shared" si="469"/>
        <v/>
      </c>
      <c r="E3249" s="91" t="str">
        <f t="shared" si="470"/>
        <v/>
      </c>
      <c r="F3249" s="92" t="str">
        <f t="shared" si="471"/>
        <v/>
      </c>
      <c r="G3249" s="212" t="str">
        <f t="shared" si="472"/>
        <v/>
      </c>
      <c r="H3249" s="92">
        <f>IF(OR(ERR=FALSE,AND(F3249="",G3249="")),0,IF($C$12="D",$H$13+SUM($F$14:F3249)-SUM($G$14:G3249),$H$13-SUM($F$14:F3249)+SUM($G$14:G3249)))</f>
        <v>0</v>
      </c>
      <c r="I3249" s="7"/>
    </row>
    <row r="3250" spans="1:9">
      <c r="A3250" s="89">
        <f t="shared" si="466"/>
        <v>3237</v>
      </c>
      <c r="B3250" s="185" t="str">
        <f t="shared" si="467"/>
        <v/>
      </c>
      <c r="C3250" s="90" t="str">
        <f t="shared" si="468"/>
        <v/>
      </c>
      <c r="D3250" s="89" t="str">
        <f t="shared" si="469"/>
        <v/>
      </c>
      <c r="E3250" s="91" t="str">
        <f t="shared" si="470"/>
        <v/>
      </c>
      <c r="F3250" s="92" t="str">
        <f t="shared" si="471"/>
        <v/>
      </c>
      <c r="G3250" s="212" t="str">
        <f t="shared" si="472"/>
        <v/>
      </c>
      <c r="H3250" s="92">
        <f>IF(OR(ERR=FALSE,AND(F3250="",G3250="")),0,IF($C$12="D",$H$13+SUM($F$14:F3250)-SUM($G$14:G3250),$H$13-SUM($F$14:F3250)+SUM($G$14:G3250)))</f>
        <v>0</v>
      </c>
      <c r="I3250" s="7"/>
    </row>
    <row r="3251" spans="1:9">
      <c r="A3251" s="89">
        <f t="shared" si="466"/>
        <v>3238</v>
      </c>
      <c r="B3251" s="185" t="str">
        <f t="shared" si="467"/>
        <v/>
      </c>
      <c r="C3251" s="90" t="str">
        <f t="shared" si="468"/>
        <v/>
      </c>
      <c r="D3251" s="89" t="str">
        <f t="shared" si="469"/>
        <v/>
      </c>
      <c r="E3251" s="91" t="str">
        <f t="shared" si="470"/>
        <v/>
      </c>
      <c r="F3251" s="92" t="str">
        <f t="shared" si="471"/>
        <v/>
      </c>
      <c r="G3251" s="212" t="str">
        <f t="shared" si="472"/>
        <v/>
      </c>
      <c r="H3251" s="92">
        <f>IF(OR(ERR=FALSE,AND(F3251="",G3251="")),0,IF($C$12="D",$H$13+SUM($F$14:F3251)-SUM($G$14:G3251),$H$13-SUM($F$14:F3251)+SUM($G$14:G3251)))</f>
        <v>0</v>
      </c>
      <c r="I3251" s="7"/>
    </row>
    <row r="3252" spans="1:9">
      <c r="A3252" s="89">
        <f t="shared" si="466"/>
        <v>3239</v>
      </c>
      <c r="B3252" s="185" t="str">
        <f t="shared" si="467"/>
        <v/>
      </c>
      <c r="C3252" s="90" t="str">
        <f t="shared" si="468"/>
        <v/>
      </c>
      <c r="D3252" s="89" t="str">
        <f t="shared" si="469"/>
        <v/>
      </c>
      <c r="E3252" s="91" t="str">
        <f t="shared" si="470"/>
        <v/>
      </c>
      <c r="F3252" s="92" t="str">
        <f t="shared" si="471"/>
        <v/>
      </c>
      <c r="G3252" s="212" t="str">
        <f t="shared" si="472"/>
        <v/>
      </c>
      <c r="H3252" s="92">
        <f>IF(OR(ERR=FALSE,AND(F3252="",G3252="")),0,IF($C$12="D",$H$13+SUM($F$14:F3252)-SUM($G$14:G3252),$H$13-SUM($F$14:F3252)+SUM($G$14:G3252)))</f>
        <v>0</v>
      </c>
      <c r="I3252" s="7"/>
    </row>
    <row r="3253" spans="1:9">
      <c r="A3253" s="89">
        <f t="shared" si="466"/>
        <v>3240</v>
      </c>
      <c r="B3253" s="185" t="str">
        <f t="shared" si="467"/>
        <v/>
      </c>
      <c r="C3253" s="90" t="str">
        <f t="shared" si="468"/>
        <v/>
      </c>
      <c r="D3253" s="89" t="str">
        <f t="shared" si="469"/>
        <v/>
      </c>
      <c r="E3253" s="91" t="str">
        <f t="shared" si="470"/>
        <v/>
      </c>
      <c r="F3253" s="92" t="str">
        <f t="shared" si="471"/>
        <v/>
      </c>
      <c r="G3253" s="212" t="str">
        <f t="shared" si="472"/>
        <v/>
      </c>
      <c r="H3253" s="92">
        <f>IF(OR(ERR=FALSE,AND(F3253="",G3253="")),0,IF($C$12="D",$H$13+SUM($F$14:F3253)-SUM($G$14:G3253),$H$13-SUM($F$14:F3253)+SUM($G$14:G3253)))</f>
        <v>0</v>
      </c>
      <c r="I3253" s="7"/>
    </row>
    <row r="3254" spans="1:9">
      <c r="A3254" s="89">
        <f t="shared" si="466"/>
        <v>3241</v>
      </c>
      <c r="B3254" s="185" t="str">
        <f t="shared" si="467"/>
        <v/>
      </c>
      <c r="C3254" s="90" t="str">
        <f t="shared" si="468"/>
        <v/>
      </c>
      <c r="D3254" s="89" t="str">
        <f t="shared" si="469"/>
        <v/>
      </c>
      <c r="E3254" s="91" t="str">
        <f t="shared" si="470"/>
        <v/>
      </c>
      <c r="F3254" s="92" t="str">
        <f t="shared" si="471"/>
        <v/>
      </c>
      <c r="G3254" s="212" t="str">
        <f t="shared" si="472"/>
        <v/>
      </c>
      <c r="H3254" s="92">
        <f>IF(OR(ERR=FALSE,AND(F3254="",G3254="")),0,IF($C$12="D",$H$13+SUM($F$14:F3254)-SUM($G$14:G3254),$H$13-SUM($F$14:F3254)+SUM($G$14:G3254)))</f>
        <v>0</v>
      </c>
      <c r="I3254" s="7"/>
    </row>
    <row r="3255" spans="1:9">
      <c r="A3255" s="89">
        <f t="shared" si="466"/>
        <v>3242</v>
      </c>
      <c r="B3255" s="185" t="str">
        <f t="shared" si="467"/>
        <v/>
      </c>
      <c r="C3255" s="90" t="str">
        <f t="shared" si="468"/>
        <v/>
      </c>
      <c r="D3255" s="89" t="str">
        <f t="shared" si="469"/>
        <v/>
      </c>
      <c r="E3255" s="91" t="str">
        <f t="shared" si="470"/>
        <v/>
      </c>
      <c r="F3255" s="92" t="str">
        <f t="shared" si="471"/>
        <v/>
      </c>
      <c r="G3255" s="212" t="str">
        <f t="shared" si="472"/>
        <v/>
      </c>
      <c r="H3255" s="92">
        <f>IF(OR(ERR=FALSE,AND(F3255="",G3255="")),0,IF($C$12="D",$H$13+SUM($F$14:F3255)-SUM($G$14:G3255),$H$13-SUM($F$14:F3255)+SUM($G$14:G3255)))</f>
        <v>0</v>
      </c>
      <c r="I3255" s="7"/>
    </row>
    <row r="3256" spans="1:9">
      <c r="A3256" s="89">
        <f t="shared" si="466"/>
        <v>3243</v>
      </c>
      <c r="B3256" s="185" t="str">
        <f t="shared" si="467"/>
        <v/>
      </c>
      <c r="C3256" s="90" t="str">
        <f t="shared" si="468"/>
        <v/>
      </c>
      <c r="D3256" s="89" t="str">
        <f t="shared" si="469"/>
        <v/>
      </c>
      <c r="E3256" s="91" t="str">
        <f t="shared" si="470"/>
        <v/>
      </c>
      <c r="F3256" s="92" t="str">
        <f t="shared" si="471"/>
        <v/>
      </c>
      <c r="G3256" s="212" t="str">
        <f t="shared" si="472"/>
        <v/>
      </c>
      <c r="H3256" s="92">
        <f>IF(OR(ERR=FALSE,AND(F3256="",G3256="")),0,IF($C$12="D",$H$13+SUM($F$14:F3256)-SUM($G$14:G3256),$H$13-SUM($F$14:F3256)+SUM($G$14:G3256)))</f>
        <v>0</v>
      </c>
      <c r="I3256" s="7"/>
    </row>
    <row r="3257" spans="1:9">
      <c r="A3257" s="89">
        <f t="shared" si="466"/>
        <v>3244</v>
      </c>
      <c r="B3257" s="185" t="str">
        <f t="shared" si="467"/>
        <v/>
      </c>
      <c r="C3257" s="90" t="str">
        <f t="shared" si="468"/>
        <v/>
      </c>
      <c r="D3257" s="89" t="str">
        <f t="shared" si="469"/>
        <v/>
      </c>
      <c r="E3257" s="91" t="str">
        <f t="shared" si="470"/>
        <v/>
      </c>
      <c r="F3257" s="92" t="str">
        <f t="shared" si="471"/>
        <v/>
      </c>
      <c r="G3257" s="212" t="str">
        <f t="shared" si="472"/>
        <v/>
      </c>
      <c r="H3257" s="92">
        <f>IF(OR(ERR=FALSE,AND(F3257="",G3257="")),0,IF($C$12="D",$H$13+SUM($F$14:F3257)-SUM($G$14:G3257),$H$13-SUM($F$14:F3257)+SUM($G$14:G3257)))</f>
        <v>0</v>
      </c>
      <c r="I3257" s="7"/>
    </row>
    <row r="3258" spans="1:9">
      <c r="A3258" s="89">
        <f t="shared" si="466"/>
        <v>3245</v>
      </c>
      <c r="B3258" s="185" t="str">
        <f t="shared" si="467"/>
        <v/>
      </c>
      <c r="C3258" s="90" t="str">
        <f t="shared" si="468"/>
        <v/>
      </c>
      <c r="D3258" s="89" t="str">
        <f t="shared" si="469"/>
        <v/>
      </c>
      <c r="E3258" s="91" t="str">
        <f t="shared" si="470"/>
        <v/>
      </c>
      <c r="F3258" s="92" t="str">
        <f t="shared" si="471"/>
        <v/>
      </c>
      <c r="G3258" s="212" t="str">
        <f t="shared" si="472"/>
        <v/>
      </c>
      <c r="H3258" s="92">
        <f>IF(OR(ERR=FALSE,AND(F3258="",G3258="")),0,IF($C$12="D",$H$13+SUM($F$14:F3258)-SUM($G$14:G3258),$H$13-SUM($F$14:F3258)+SUM($G$14:G3258)))</f>
        <v>0</v>
      </c>
      <c r="I3258" s="7"/>
    </row>
    <row r="3259" spans="1:9">
      <c r="A3259" s="89">
        <f t="shared" si="466"/>
        <v>3246</v>
      </c>
      <c r="B3259" s="185" t="str">
        <f t="shared" si="467"/>
        <v/>
      </c>
      <c r="C3259" s="90" t="str">
        <f t="shared" si="468"/>
        <v/>
      </c>
      <c r="D3259" s="89" t="str">
        <f t="shared" si="469"/>
        <v/>
      </c>
      <c r="E3259" s="91" t="str">
        <f t="shared" si="470"/>
        <v/>
      </c>
      <c r="F3259" s="92" t="str">
        <f t="shared" si="471"/>
        <v/>
      </c>
      <c r="G3259" s="212" t="str">
        <f t="shared" si="472"/>
        <v/>
      </c>
      <c r="H3259" s="92">
        <f>IF(OR(ERR=FALSE,AND(F3259="",G3259="")),0,IF($C$12="D",$H$13+SUM($F$14:F3259)-SUM($G$14:G3259),$H$13-SUM($F$14:F3259)+SUM($G$14:G3259)))</f>
        <v>0</v>
      </c>
      <c r="I3259" s="7"/>
    </row>
    <row r="3260" spans="1:9">
      <c r="A3260" s="89">
        <f t="shared" si="466"/>
        <v>3247</v>
      </c>
      <c r="B3260" s="185" t="str">
        <f t="shared" si="467"/>
        <v/>
      </c>
      <c r="C3260" s="90" t="str">
        <f t="shared" si="468"/>
        <v/>
      </c>
      <c r="D3260" s="89" t="str">
        <f t="shared" si="469"/>
        <v/>
      </c>
      <c r="E3260" s="91" t="str">
        <f t="shared" si="470"/>
        <v/>
      </c>
      <c r="F3260" s="92" t="str">
        <f t="shared" si="471"/>
        <v/>
      </c>
      <c r="G3260" s="212" t="str">
        <f t="shared" si="472"/>
        <v/>
      </c>
      <c r="H3260" s="92">
        <f>IF(OR(ERR=FALSE,AND(F3260="",G3260="")),0,IF($C$12="D",$H$13+SUM($F$14:F3260)-SUM($G$14:G3260),$H$13-SUM($F$14:F3260)+SUM($G$14:G3260)))</f>
        <v>0</v>
      </c>
      <c r="I3260" s="7"/>
    </row>
    <row r="3261" spans="1:9">
      <c r="A3261" s="89">
        <f t="shared" ref="A3261:A3324" si="473">A3260+1</f>
        <v>3248</v>
      </c>
      <c r="B3261" s="185" t="str">
        <f t="shared" si="467"/>
        <v/>
      </c>
      <c r="C3261" s="90" t="str">
        <f t="shared" si="468"/>
        <v/>
      </c>
      <c r="D3261" s="89" t="str">
        <f t="shared" si="469"/>
        <v/>
      </c>
      <c r="E3261" s="91" t="str">
        <f t="shared" si="470"/>
        <v/>
      </c>
      <c r="F3261" s="92" t="str">
        <f t="shared" si="471"/>
        <v/>
      </c>
      <c r="G3261" s="212" t="str">
        <f t="shared" si="472"/>
        <v/>
      </c>
      <c r="H3261" s="92">
        <f>IF(OR(ERR=FALSE,AND(F3261="",G3261="")),0,IF($C$12="D",$H$13+SUM($F$14:F3261)-SUM($G$14:G3261),$H$13-SUM($F$14:F3261)+SUM($G$14:G3261)))</f>
        <v>0</v>
      </c>
      <c r="I3261" s="7"/>
    </row>
    <row r="3262" spans="1:9">
      <c r="A3262" s="89">
        <f t="shared" si="473"/>
        <v>3249</v>
      </c>
      <c r="B3262" s="185" t="str">
        <f t="shared" si="467"/>
        <v/>
      </c>
      <c r="C3262" s="90" t="str">
        <f t="shared" si="468"/>
        <v/>
      </c>
      <c r="D3262" s="89" t="str">
        <f t="shared" si="469"/>
        <v/>
      </c>
      <c r="E3262" s="91" t="str">
        <f t="shared" si="470"/>
        <v/>
      </c>
      <c r="F3262" s="92" t="str">
        <f t="shared" si="471"/>
        <v/>
      </c>
      <c r="G3262" s="212" t="str">
        <f t="shared" si="472"/>
        <v/>
      </c>
      <c r="H3262" s="92">
        <f>IF(OR(ERR=FALSE,AND(F3262="",G3262="")),0,IF($C$12="D",$H$13+SUM($F$14:F3262)-SUM($G$14:G3262),$H$13-SUM($F$14:F3262)+SUM($G$14:G3262)))</f>
        <v>0</v>
      </c>
      <c r="I3262" s="7"/>
    </row>
    <row r="3263" spans="1:9">
      <c r="A3263" s="89">
        <f t="shared" si="473"/>
        <v>3250</v>
      </c>
      <c r="B3263" s="185" t="str">
        <f t="shared" si="467"/>
        <v/>
      </c>
      <c r="C3263" s="90" t="str">
        <f t="shared" si="468"/>
        <v/>
      </c>
      <c r="D3263" s="89" t="str">
        <f t="shared" si="469"/>
        <v/>
      </c>
      <c r="E3263" s="91" t="str">
        <f t="shared" si="470"/>
        <v/>
      </c>
      <c r="F3263" s="92" t="str">
        <f t="shared" si="471"/>
        <v/>
      </c>
      <c r="G3263" s="212" t="str">
        <f t="shared" si="472"/>
        <v/>
      </c>
      <c r="H3263" s="92">
        <f>IF(OR(ERR=FALSE,AND(F3263="",G3263="")),0,IF($C$12="D",$H$13+SUM($F$14:F3263)-SUM($G$14:G3263),$H$13-SUM($F$14:F3263)+SUM($G$14:G3263)))</f>
        <v>0</v>
      </c>
      <c r="I3263" s="7"/>
    </row>
    <row r="3264" spans="1:9">
      <c r="A3264" s="89">
        <f t="shared" si="473"/>
        <v>3251</v>
      </c>
      <c r="B3264" s="185" t="str">
        <f t="shared" si="467"/>
        <v/>
      </c>
      <c r="C3264" s="90" t="str">
        <f t="shared" si="468"/>
        <v/>
      </c>
      <c r="D3264" s="89" t="str">
        <f t="shared" si="469"/>
        <v/>
      </c>
      <c r="E3264" s="91" t="str">
        <f t="shared" si="470"/>
        <v/>
      </c>
      <c r="F3264" s="92" t="str">
        <f t="shared" si="471"/>
        <v/>
      </c>
      <c r="G3264" s="212" t="str">
        <f t="shared" si="472"/>
        <v/>
      </c>
      <c r="H3264" s="92">
        <f>IF(OR(ERR=FALSE,AND(F3264="",G3264="")),0,IF($C$12="D",$H$13+SUM($F$14:F3264)-SUM($G$14:G3264),$H$13-SUM($F$14:F3264)+SUM($G$14:G3264)))</f>
        <v>0</v>
      </c>
      <c r="I3264" s="7"/>
    </row>
    <row r="3265" spans="1:9">
      <c r="A3265" s="89">
        <f t="shared" si="473"/>
        <v>3252</v>
      </c>
      <c r="B3265" s="185" t="str">
        <f t="shared" si="467"/>
        <v/>
      </c>
      <c r="C3265" s="90" t="str">
        <f t="shared" si="468"/>
        <v/>
      </c>
      <c r="D3265" s="89" t="str">
        <f t="shared" si="469"/>
        <v/>
      </c>
      <c r="E3265" s="91" t="str">
        <f t="shared" si="470"/>
        <v/>
      </c>
      <c r="F3265" s="92" t="str">
        <f t="shared" si="471"/>
        <v/>
      </c>
      <c r="G3265" s="212" t="str">
        <f t="shared" si="472"/>
        <v/>
      </c>
      <c r="H3265" s="92">
        <f>IF(OR(ERR=FALSE,AND(F3265="",G3265="")),0,IF($C$12="D",$H$13+SUM($F$14:F3265)-SUM($G$14:G3265),$H$13-SUM($F$14:F3265)+SUM($G$14:G3265)))</f>
        <v>0</v>
      </c>
      <c r="I3265" s="7"/>
    </row>
    <row r="3266" spans="1:9">
      <c r="A3266" s="89">
        <f t="shared" si="473"/>
        <v>3253</v>
      </c>
      <c r="B3266" s="185" t="str">
        <f t="shared" si="467"/>
        <v/>
      </c>
      <c r="C3266" s="90" t="str">
        <f t="shared" si="468"/>
        <v/>
      </c>
      <c r="D3266" s="89" t="str">
        <f t="shared" si="469"/>
        <v/>
      </c>
      <c r="E3266" s="91" t="str">
        <f t="shared" si="470"/>
        <v/>
      </c>
      <c r="F3266" s="92" t="str">
        <f t="shared" si="471"/>
        <v/>
      </c>
      <c r="G3266" s="212" t="str">
        <f t="shared" si="472"/>
        <v/>
      </c>
      <c r="H3266" s="92">
        <f>IF(OR(ERR=FALSE,AND(F3266="",G3266="")),0,IF($C$12="D",$H$13+SUM($F$14:F3266)-SUM($G$14:G3266),$H$13-SUM($F$14:F3266)+SUM($G$14:G3266)))</f>
        <v>0</v>
      </c>
      <c r="I3266" s="7"/>
    </row>
    <row r="3267" spans="1:9">
      <c r="A3267" s="89">
        <f t="shared" si="473"/>
        <v>3254</v>
      </c>
      <c r="B3267" s="185" t="str">
        <f t="shared" si="467"/>
        <v/>
      </c>
      <c r="C3267" s="90" t="str">
        <f t="shared" si="468"/>
        <v/>
      </c>
      <c r="D3267" s="89" t="str">
        <f t="shared" si="469"/>
        <v/>
      </c>
      <c r="E3267" s="91" t="str">
        <f t="shared" si="470"/>
        <v/>
      </c>
      <c r="F3267" s="92" t="str">
        <f t="shared" si="471"/>
        <v/>
      </c>
      <c r="G3267" s="212" t="str">
        <f t="shared" si="472"/>
        <v/>
      </c>
      <c r="H3267" s="92">
        <f>IF(OR(ERR=FALSE,AND(F3267="",G3267="")),0,IF($C$12="D",$H$13+SUM($F$14:F3267)-SUM($G$14:G3267),$H$13-SUM($F$14:F3267)+SUM($G$14:G3267)))</f>
        <v>0</v>
      </c>
      <c r="I3267" s="7"/>
    </row>
    <row r="3268" spans="1:9">
      <c r="A3268" s="89">
        <f t="shared" si="473"/>
        <v>3255</v>
      </c>
      <c r="B3268" s="185" t="str">
        <f t="shared" si="467"/>
        <v/>
      </c>
      <c r="C3268" s="90" t="str">
        <f t="shared" si="468"/>
        <v/>
      </c>
      <c r="D3268" s="89" t="str">
        <f t="shared" si="469"/>
        <v/>
      </c>
      <c r="E3268" s="91" t="str">
        <f t="shared" si="470"/>
        <v/>
      </c>
      <c r="F3268" s="92" t="str">
        <f t="shared" si="471"/>
        <v/>
      </c>
      <c r="G3268" s="212" t="str">
        <f t="shared" si="472"/>
        <v/>
      </c>
      <c r="H3268" s="92">
        <f>IF(OR(ERR=FALSE,AND(F3268="",G3268="")),0,IF($C$12="D",$H$13+SUM($F$14:F3268)-SUM($G$14:G3268),$H$13-SUM($F$14:F3268)+SUM($G$14:G3268)))</f>
        <v>0</v>
      </c>
      <c r="I3268" s="7"/>
    </row>
    <row r="3269" spans="1:9">
      <c r="A3269" s="89">
        <f t="shared" si="473"/>
        <v>3256</v>
      </c>
      <c r="B3269" s="185" t="str">
        <f t="shared" si="467"/>
        <v/>
      </c>
      <c r="C3269" s="90" t="str">
        <f t="shared" si="468"/>
        <v/>
      </c>
      <c r="D3269" s="89" t="str">
        <f t="shared" si="469"/>
        <v/>
      </c>
      <c r="E3269" s="91" t="str">
        <f t="shared" si="470"/>
        <v/>
      </c>
      <c r="F3269" s="92" t="str">
        <f t="shared" si="471"/>
        <v/>
      </c>
      <c r="G3269" s="212" t="str">
        <f t="shared" si="472"/>
        <v/>
      </c>
      <c r="H3269" s="92">
        <f>IF(OR(ERR=FALSE,AND(F3269="",G3269="")),0,IF($C$12="D",$H$13+SUM($F$14:F3269)-SUM($G$14:G3269),$H$13-SUM($F$14:F3269)+SUM($G$14:G3269)))</f>
        <v>0</v>
      </c>
      <c r="I3269" s="7"/>
    </row>
    <row r="3270" spans="1:9">
      <c r="A3270" s="89">
        <f t="shared" si="473"/>
        <v>3257</v>
      </c>
      <c r="B3270" s="185" t="str">
        <f t="shared" si="467"/>
        <v/>
      </c>
      <c r="C3270" s="90" t="str">
        <f t="shared" si="468"/>
        <v/>
      </c>
      <c r="D3270" s="89" t="str">
        <f t="shared" si="469"/>
        <v/>
      </c>
      <c r="E3270" s="91" t="str">
        <f t="shared" si="470"/>
        <v/>
      </c>
      <c r="F3270" s="92" t="str">
        <f t="shared" si="471"/>
        <v/>
      </c>
      <c r="G3270" s="212" t="str">
        <f t="shared" si="472"/>
        <v/>
      </c>
      <c r="H3270" s="92">
        <f>IF(OR(ERR=FALSE,AND(F3270="",G3270="")),0,IF($C$12="D",$H$13+SUM($F$14:F3270)-SUM($G$14:G3270),$H$13-SUM($F$14:F3270)+SUM($G$14:G3270)))</f>
        <v>0</v>
      </c>
      <c r="I3270" s="7"/>
    </row>
    <row r="3271" spans="1:9">
      <c r="A3271" s="89">
        <f t="shared" si="473"/>
        <v>3258</v>
      </c>
      <c r="B3271" s="185" t="str">
        <f t="shared" si="467"/>
        <v/>
      </c>
      <c r="C3271" s="90" t="str">
        <f t="shared" si="468"/>
        <v/>
      </c>
      <c r="D3271" s="89" t="str">
        <f t="shared" si="469"/>
        <v/>
      </c>
      <c r="E3271" s="91" t="str">
        <f t="shared" si="470"/>
        <v/>
      </c>
      <c r="F3271" s="92" t="str">
        <f t="shared" si="471"/>
        <v/>
      </c>
      <c r="G3271" s="212" t="str">
        <f t="shared" si="472"/>
        <v/>
      </c>
      <c r="H3271" s="92">
        <f>IF(OR(ERR=FALSE,AND(F3271="",G3271="")),0,IF($C$12="D",$H$13+SUM($F$14:F3271)-SUM($G$14:G3271),$H$13-SUM($F$14:F3271)+SUM($G$14:G3271)))</f>
        <v>0</v>
      </c>
      <c r="I3271" s="7"/>
    </row>
    <row r="3272" spans="1:9">
      <c r="A3272" s="89">
        <f t="shared" si="473"/>
        <v>3259</v>
      </c>
      <c r="B3272" s="185" t="str">
        <f t="shared" si="467"/>
        <v/>
      </c>
      <c r="C3272" s="90" t="str">
        <f t="shared" si="468"/>
        <v/>
      </c>
      <c r="D3272" s="89" t="str">
        <f t="shared" si="469"/>
        <v/>
      </c>
      <c r="E3272" s="91" t="str">
        <f t="shared" si="470"/>
        <v/>
      </c>
      <c r="F3272" s="92" t="str">
        <f t="shared" si="471"/>
        <v/>
      </c>
      <c r="G3272" s="212" t="str">
        <f t="shared" si="472"/>
        <v/>
      </c>
      <c r="H3272" s="92">
        <f>IF(OR(ERR=FALSE,AND(F3272="",G3272="")),0,IF($C$12="D",$H$13+SUM($F$14:F3272)-SUM($G$14:G3272),$H$13-SUM($F$14:F3272)+SUM($G$14:G3272)))</f>
        <v>0</v>
      </c>
      <c r="I3272" s="7"/>
    </row>
    <row r="3273" spans="1:9">
      <c r="A3273" s="89">
        <f t="shared" si="473"/>
        <v>3260</v>
      </c>
      <c r="B3273" s="185" t="str">
        <f t="shared" si="467"/>
        <v/>
      </c>
      <c r="C3273" s="90" t="str">
        <f t="shared" si="468"/>
        <v/>
      </c>
      <c r="D3273" s="89" t="str">
        <f t="shared" si="469"/>
        <v/>
      </c>
      <c r="E3273" s="91" t="str">
        <f t="shared" si="470"/>
        <v/>
      </c>
      <c r="F3273" s="92" t="str">
        <f t="shared" si="471"/>
        <v/>
      </c>
      <c r="G3273" s="212" t="str">
        <f t="shared" si="472"/>
        <v/>
      </c>
      <c r="H3273" s="92">
        <f>IF(OR(ERR=FALSE,AND(F3273="",G3273="")),0,IF($C$12="D",$H$13+SUM($F$14:F3273)-SUM($G$14:G3273),$H$13-SUM($F$14:F3273)+SUM($G$14:G3273)))</f>
        <v>0</v>
      </c>
      <c r="I3273" s="7"/>
    </row>
    <row r="3274" spans="1:9">
      <c r="A3274" s="89">
        <f t="shared" si="473"/>
        <v>3261</v>
      </c>
      <c r="B3274" s="185" t="str">
        <f t="shared" si="467"/>
        <v/>
      </c>
      <c r="C3274" s="90" t="str">
        <f t="shared" si="468"/>
        <v/>
      </c>
      <c r="D3274" s="89" t="str">
        <f t="shared" si="469"/>
        <v/>
      </c>
      <c r="E3274" s="91" t="str">
        <f t="shared" si="470"/>
        <v/>
      </c>
      <c r="F3274" s="92" t="str">
        <f t="shared" si="471"/>
        <v/>
      </c>
      <c r="G3274" s="212" t="str">
        <f t="shared" si="472"/>
        <v/>
      </c>
      <c r="H3274" s="92">
        <f>IF(OR(ERR=FALSE,AND(F3274="",G3274="")),0,IF($C$12="D",$H$13+SUM($F$14:F3274)-SUM($G$14:G3274),$H$13-SUM($F$14:F3274)+SUM($G$14:G3274)))</f>
        <v>0</v>
      </c>
      <c r="I3274" s="7"/>
    </row>
    <row r="3275" spans="1:9">
      <c r="A3275" s="89">
        <f t="shared" si="473"/>
        <v>3262</v>
      </c>
      <c r="B3275" s="185" t="str">
        <f t="shared" si="467"/>
        <v/>
      </c>
      <c r="C3275" s="90" t="str">
        <f t="shared" si="468"/>
        <v/>
      </c>
      <c r="D3275" s="89" t="str">
        <f t="shared" si="469"/>
        <v/>
      </c>
      <c r="E3275" s="91" t="str">
        <f t="shared" si="470"/>
        <v/>
      </c>
      <c r="F3275" s="92" t="str">
        <f t="shared" si="471"/>
        <v/>
      </c>
      <c r="G3275" s="212" t="str">
        <f t="shared" si="472"/>
        <v/>
      </c>
      <c r="H3275" s="92">
        <f>IF(OR(ERR=FALSE,AND(F3275="",G3275="")),0,IF($C$12="D",$H$13+SUM($F$14:F3275)-SUM($G$14:G3275),$H$13-SUM($F$14:F3275)+SUM($G$14:G3275)))</f>
        <v>0</v>
      </c>
      <c r="I3275" s="7"/>
    </row>
    <row r="3276" spans="1:9">
      <c r="A3276" s="89">
        <f t="shared" si="473"/>
        <v>3263</v>
      </c>
      <c r="B3276" s="185" t="str">
        <f t="shared" si="467"/>
        <v/>
      </c>
      <c r="C3276" s="90" t="str">
        <f t="shared" si="468"/>
        <v/>
      </c>
      <c r="D3276" s="89" t="str">
        <f t="shared" si="469"/>
        <v/>
      </c>
      <c r="E3276" s="91" t="str">
        <f t="shared" si="470"/>
        <v/>
      </c>
      <c r="F3276" s="92" t="str">
        <f t="shared" si="471"/>
        <v/>
      </c>
      <c r="G3276" s="212" t="str">
        <f t="shared" si="472"/>
        <v/>
      </c>
      <c r="H3276" s="92">
        <f>IF(OR(ERR=FALSE,AND(F3276="",G3276="")),0,IF($C$12="D",$H$13+SUM($F$14:F3276)-SUM($G$14:G3276),$H$13-SUM($F$14:F3276)+SUM($G$14:G3276)))</f>
        <v>0</v>
      </c>
      <c r="I3276" s="7"/>
    </row>
    <row r="3277" spans="1:9">
      <c r="A3277" s="89">
        <f t="shared" si="473"/>
        <v>3264</v>
      </c>
      <c r="B3277" s="185" t="str">
        <f t="shared" si="467"/>
        <v/>
      </c>
      <c r="C3277" s="90" t="str">
        <f t="shared" si="468"/>
        <v/>
      </c>
      <c r="D3277" s="89" t="str">
        <f t="shared" si="469"/>
        <v/>
      </c>
      <c r="E3277" s="91" t="str">
        <f t="shared" si="470"/>
        <v/>
      </c>
      <c r="F3277" s="92" t="str">
        <f t="shared" si="471"/>
        <v/>
      </c>
      <c r="G3277" s="212" t="str">
        <f t="shared" si="472"/>
        <v/>
      </c>
      <c r="H3277" s="92">
        <f>IF(OR(ERR=FALSE,AND(F3277="",G3277="")),0,IF($C$12="D",$H$13+SUM($F$14:F3277)-SUM($G$14:G3277),$H$13-SUM($F$14:F3277)+SUM($G$14:G3277)))</f>
        <v>0</v>
      </c>
      <c r="I3277" s="7"/>
    </row>
    <row r="3278" spans="1:9">
      <c r="A3278" s="89">
        <f t="shared" si="473"/>
        <v>3265</v>
      </c>
      <c r="B3278" s="185" t="str">
        <f t="shared" si="467"/>
        <v/>
      </c>
      <c r="C3278" s="90" t="str">
        <f t="shared" si="468"/>
        <v/>
      </c>
      <c r="D3278" s="89" t="str">
        <f t="shared" si="469"/>
        <v/>
      </c>
      <c r="E3278" s="91" t="str">
        <f t="shared" si="470"/>
        <v/>
      </c>
      <c r="F3278" s="92" t="str">
        <f t="shared" si="471"/>
        <v/>
      </c>
      <c r="G3278" s="212" t="str">
        <f t="shared" si="472"/>
        <v/>
      </c>
      <c r="H3278" s="92">
        <f>IF(OR(ERR=FALSE,AND(F3278="",G3278="")),0,IF($C$12="D",$H$13+SUM($F$14:F3278)-SUM($G$14:G3278),$H$13-SUM($F$14:F3278)+SUM($G$14:G3278)))</f>
        <v>0</v>
      </c>
      <c r="I3278" s="7"/>
    </row>
    <row r="3279" spans="1:9">
      <c r="A3279" s="89">
        <f t="shared" si="473"/>
        <v>3266</v>
      </c>
      <c r="B3279" s="185" t="str">
        <f t="shared" si="467"/>
        <v/>
      </c>
      <c r="C3279" s="90" t="str">
        <f t="shared" si="468"/>
        <v/>
      </c>
      <c r="D3279" s="89" t="str">
        <f t="shared" si="469"/>
        <v/>
      </c>
      <c r="E3279" s="91" t="str">
        <f t="shared" si="470"/>
        <v/>
      </c>
      <c r="F3279" s="92" t="str">
        <f t="shared" si="471"/>
        <v/>
      </c>
      <c r="G3279" s="212" t="str">
        <f t="shared" si="472"/>
        <v/>
      </c>
      <c r="H3279" s="92">
        <f>IF(OR(ERR=FALSE,AND(F3279="",G3279="")),0,IF($C$12="D",$H$13+SUM($F$14:F3279)-SUM($G$14:G3279),$H$13-SUM($F$14:F3279)+SUM($G$14:G3279)))</f>
        <v>0</v>
      </c>
      <c r="I3279" s="7"/>
    </row>
    <row r="3280" spans="1:9">
      <c r="A3280" s="89">
        <f t="shared" si="473"/>
        <v>3267</v>
      </c>
      <c r="B3280" s="185" t="str">
        <f t="shared" si="467"/>
        <v/>
      </c>
      <c r="C3280" s="90" t="str">
        <f t="shared" si="468"/>
        <v/>
      </c>
      <c r="D3280" s="89" t="str">
        <f t="shared" si="469"/>
        <v/>
      </c>
      <c r="E3280" s="91" t="str">
        <f t="shared" si="470"/>
        <v/>
      </c>
      <c r="F3280" s="92" t="str">
        <f t="shared" si="471"/>
        <v/>
      </c>
      <c r="G3280" s="212" t="str">
        <f t="shared" si="472"/>
        <v/>
      </c>
      <c r="H3280" s="92">
        <f>IF(OR(ERR=FALSE,AND(F3280="",G3280="")),0,IF($C$12="D",$H$13+SUM($F$14:F3280)-SUM($G$14:G3280),$H$13-SUM($F$14:F3280)+SUM($G$14:G3280)))</f>
        <v>0</v>
      </c>
      <c r="I3280" s="7"/>
    </row>
    <row r="3281" spans="1:9">
      <c r="A3281" s="89">
        <f t="shared" si="473"/>
        <v>3268</v>
      </c>
      <c r="B3281" s="185" t="str">
        <f t="shared" si="467"/>
        <v/>
      </c>
      <c r="C3281" s="90" t="str">
        <f t="shared" si="468"/>
        <v/>
      </c>
      <c r="D3281" s="89" t="str">
        <f t="shared" si="469"/>
        <v/>
      </c>
      <c r="E3281" s="91" t="str">
        <f t="shared" si="470"/>
        <v/>
      </c>
      <c r="F3281" s="92" t="str">
        <f t="shared" si="471"/>
        <v/>
      </c>
      <c r="G3281" s="212" t="str">
        <f t="shared" si="472"/>
        <v/>
      </c>
      <c r="H3281" s="92">
        <f>IF(OR(ERR=FALSE,AND(F3281="",G3281="")),0,IF($C$12="D",$H$13+SUM($F$14:F3281)-SUM($G$14:G3281),$H$13-SUM($F$14:F3281)+SUM($G$14:G3281)))</f>
        <v>0</v>
      </c>
      <c r="I3281" s="7"/>
    </row>
    <row r="3282" spans="1:9">
      <c r="A3282" s="89">
        <f t="shared" si="473"/>
        <v>3269</v>
      </c>
      <c r="B3282" s="185" t="str">
        <f t="shared" si="467"/>
        <v/>
      </c>
      <c r="C3282" s="90" t="str">
        <f t="shared" si="468"/>
        <v/>
      </c>
      <c r="D3282" s="89" t="str">
        <f t="shared" si="469"/>
        <v/>
      </c>
      <c r="E3282" s="91" t="str">
        <f t="shared" si="470"/>
        <v/>
      </c>
      <c r="F3282" s="92" t="str">
        <f t="shared" si="471"/>
        <v/>
      </c>
      <c r="G3282" s="212" t="str">
        <f t="shared" si="472"/>
        <v/>
      </c>
      <c r="H3282" s="92">
        <f>IF(OR(ERR=FALSE,AND(F3282="",G3282="")),0,IF($C$12="D",$H$13+SUM($F$14:F3282)-SUM($G$14:G3282),$H$13-SUM($F$14:F3282)+SUM($G$14:G3282)))</f>
        <v>0</v>
      </c>
      <c r="I3282" s="7"/>
    </row>
    <row r="3283" spans="1:9">
      <c r="A3283" s="89">
        <f t="shared" si="473"/>
        <v>3270</v>
      </c>
      <c r="B3283" s="185" t="str">
        <f t="shared" si="467"/>
        <v/>
      </c>
      <c r="C3283" s="90" t="str">
        <f t="shared" si="468"/>
        <v/>
      </c>
      <c r="D3283" s="89" t="str">
        <f t="shared" si="469"/>
        <v/>
      </c>
      <c r="E3283" s="91" t="str">
        <f t="shared" si="470"/>
        <v/>
      </c>
      <c r="F3283" s="92" t="str">
        <f t="shared" si="471"/>
        <v/>
      </c>
      <c r="G3283" s="212" t="str">
        <f t="shared" si="472"/>
        <v/>
      </c>
      <c r="H3283" s="92">
        <f>IF(OR(ERR=FALSE,AND(F3283="",G3283="")),0,IF($C$12="D",$H$13+SUM($F$14:F3283)-SUM($G$14:G3283),$H$13-SUM($F$14:F3283)+SUM($G$14:G3283)))</f>
        <v>0</v>
      </c>
      <c r="I3283" s="7"/>
    </row>
    <row r="3284" spans="1:9">
      <c r="A3284" s="89">
        <f t="shared" si="473"/>
        <v>3271</v>
      </c>
      <c r="B3284" s="185" t="str">
        <f t="shared" si="467"/>
        <v/>
      </c>
      <c r="C3284" s="90" t="str">
        <f t="shared" si="468"/>
        <v/>
      </c>
      <c r="D3284" s="89" t="str">
        <f t="shared" si="469"/>
        <v/>
      </c>
      <c r="E3284" s="91" t="str">
        <f t="shared" si="470"/>
        <v/>
      </c>
      <c r="F3284" s="92" t="str">
        <f t="shared" si="471"/>
        <v/>
      </c>
      <c r="G3284" s="212" t="str">
        <f t="shared" si="472"/>
        <v/>
      </c>
      <c r="H3284" s="92">
        <f>IF(OR(ERR=FALSE,AND(F3284="",G3284="")),0,IF($C$12="D",$H$13+SUM($F$14:F3284)-SUM($G$14:G3284),$H$13-SUM($F$14:F3284)+SUM($G$14:G3284)))</f>
        <v>0</v>
      </c>
      <c r="I3284" s="7"/>
    </row>
    <row r="3285" spans="1:9">
      <c r="A3285" s="89">
        <f t="shared" si="473"/>
        <v>3272</v>
      </c>
      <c r="B3285" s="185" t="str">
        <f t="shared" si="467"/>
        <v/>
      </c>
      <c r="C3285" s="90" t="str">
        <f t="shared" si="468"/>
        <v/>
      </c>
      <c r="D3285" s="89" t="str">
        <f t="shared" si="469"/>
        <v/>
      </c>
      <c r="E3285" s="91" t="str">
        <f t="shared" si="470"/>
        <v/>
      </c>
      <c r="F3285" s="92" t="str">
        <f t="shared" si="471"/>
        <v/>
      </c>
      <c r="G3285" s="212" t="str">
        <f t="shared" si="472"/>
        <v/>
      </c>
      <c r="H3285" s="92">
        <f>IF(OR(ERR=FALSE,AND(F3285="",G3285="")),0,IF($C$12="D",$H$13+SUM($F$14:F3285)-SUM($G$14:G3285),$H$13-SUM($F$14:F3285)+SUM($G$14:G3285)))</f>
        <v>0</v>
      </c>
      <c r="I3285" s="7"/>
    </row>
    <row r="3286" spans="1:9">
      <c r="A3286" s="89">
        <f t="shared" si="473"/>
        <v>3273</v>
      </c>
      <c r="B3286" s="185" t="str">
        <f t="shared" ref="B3286:B3349" si="474">IF(ISERROR(VLOOKUP(A3286&amp;H$9,JU_AKUN,6,FALSE)=TRUE),"",VLOOKUP(A3286&amp;H$9,JU_AKUN,6,FALSE))</f>
        <v/>
      </c>
      <c r="C3286" s="90" t="str">
        <f t="shared" ref="C3286:C3349" si="475">IF(ISERROR(VLOOKUP(A3286&amp;H$9,JU_AKUN,7,FALSE)=TRUE),"",VLOOKUP(A3286&amp;H$9,JU_AKUN,7,FALSE))</f>
        <v/>
      </c>
      <c r="D3286" s="89" t="str">
        <f t="shared" ref="D3286:D3349" si="476">IF(ISERROR(VLOOKUP(A3286&amp;H$9,JU_AKUN,8,FALSE)=TRUE),"",VLOOKUP(A3286&amp;H$9,JU_AKUN,8,FALSE))</f>
        <v/>
      </c>
      <c r="E3286" s="91" t="str">
        <f t="shared" ref="E3286:E3349" si="477">IF(ISERROR(VLOOKUP(A3286&amp;H$9,JU_AKUN,9,FALSE)=TRUE),"",VLOOKUP(A3286&amp;H$9,JU_AKUN,9,FALSE))</f>
        <v/>
      </c>
      <c r="F3286" s="92" t="str">
        <f t="shared" ref="F3286:F3349" si="478">IF(ISERROR(VLOOKUP(A3286&amp;H$9,JU_AKUN,14,FALSE)=TRUE),"",VLOOKUP(A3286&amp;H$9,JU_AKUN,14,FALSE))</f>
        <v/>
      </c>
      <c r="G3286" s="212" t="str">
        <f t="shared" ref="G3286:G3349" si="479">IF(ISERROR(VLOOKUP(A3286&amp;H$9,JU_AKUN,15,FALSE)=TRUE),"",VLOOKUP(A3286&amp;H$9,JU_AKUN,15,FALSE))</f>
        <v/>
      </c>
      <c r="H3286" s="92">
        <f>IF(OR(ERR=FALSE,AND(F3286="",G3286="")),0,IF($C$12="D",$H$13+SUM($F$14:F3286)-SUM($G$14:G3286),$H$13-SUM($F$14:F3286)+SUM($G$14:G3286)))</f>
        <v>0</v>
      </c>
      <c r="I3286" s="7"/>
    </row>
    <row r="3287" spans="1:9">
      <c r="A3287" s="89">
        <f t="shared" si="473"/>
        <v>3274</v>
      </c>
      <c r="B3287" s="185" t="str">
        <f t="shared" si="474"/>
        <v/>
      </c>
      <c r="C3287" s="90" t="str">
        <f t="shared" si="475"/>
        <v/>
      </c>
      <c r="D3287" s="89" t="str">
        <f t="shared" si="476"/>
        <v/>
      </c>
      <c r="E3287" s="91" t="str">
        <f t="shared" si="477"/>
        <v/>
      </c>
      <c r="F3287" s="92" t="str">
        <f t="shared" si="478"/>
        <v/>
      </c>
      <c r="G3287" s="212" t="str">
        <f t="shared" si="479"/>
        <v/>
      </c>
      <c r="H3287" s="92">
        <f>IF(OR(ERR=FALSE,AND(F3287="",G3287="")),0,IF($C$12="D",$H$13+SUM($F$14:F3287)-SUM($G$14:G3287),$H$13-SUM($F$14:F3287)+SUM($G$14:G3287)))</f>
        <v>0</v>
      </c>
      <c r="I3287" s="7"/>
    </row>
    <row r="3288" spans="1:9">
      <c r="A3288" s="89">
        <f t="shared" si="473"/>
        <v>3275</v>
      </c>
      <c r="B3288" s="185" t="str">
        <f t="shared" si="474"/>
        <v/>
      </c>
      <c r="C3288" s="90" t="str">
        <f t="shared" si="475"/>
        <v/>
      </c>
      <c r="D3288" s="89" t="str">
        <f t="shared" si="476"/>
        <v/>
      </c>
      <c r="E3288" s="91" t="str">
        <f t="shared" si="477"/>
        <v/>
      </c>
      <c r="F3288" s="92" t="str">
        <f t="shared" si="478"/>
        <v/>
      </c>
      <c r="G3288" s="212" t="str">
        <f t="shared" si="479"/>
        <v/>
      </c>
      <c r="H3288" s="92">
        <f>IF(OR(ERR=FALSE,AND(F3288="",G3288="")),0,IF($C$12="D",$H$13+SUM($F$14:F3288)-SUM($G$14:G3288),$H$13-SUM($F$14:F3288)+SUM($G$14:G3288)))</f>
        <v>0</v>
      </c>
      <c r="I3288" s="7"/>
    </row>
    <row r="3289" spans="1:9">
      <c r="A3289" s="89">
        <f t="shared" si="473"/>
        <v>3276</v>
      </c>
      <c r="B3289" s="185" t="str">
        <f t="shared" si="474"/>
        <v/>
      </c>
      <c r="C3289" s="90" t="str">
        <f t="shared" si="475"/>
        <v/>
      </c>
      <c r="D3289" s="89" t="str">
        <f t="shared" si="476"/>
        <v/>
      </c>
      <c r="E3289" s="91" t="str">
        <f t="shared" si="477"/>
        <v/>
      </c>
      <c r="F3289" s="92" t="str">
        <f t="shared" si="478"/>
        <v/>
      </c>
      <c r="G3289" s="212" t="str">
        <f t="shared" si="479"/>
        <v/>
      </c>
      <c r="H3289" s="92">
        <f>IF(OR(ERR=FALSE,AND(F3289="",G3289="")),0,IF($C$12="D",$H$13+SUM($F$14:F3289)-SUM($G$14:G3289),$H$13-SUM($F$14:F3289)+SUM($G$14:G3289)))</f>
        <v>0</v>
      </c>
      <c r="I3289" s="7"/>
    </row>
    <row r="3290" spans="1:9">
      <c r="A3290" s="89">
        <f t="shared" si="473"/>
        <v>3277</v>
      </c>
      <c r="B3290" s="185" t="str">
        <f t="shared" si="474"/>
        <v/>
      </c>
      <c r="C3290" s="90" t="str">
        <f t="shared" si="475"/>
        <v/>
      </c>
      <c r="D3290" s="89" t="str">
        <f t="shared" si="476"/>
        <v/>
      </c>
      <c r="E3290" s="91" t="str">
        <f t="shared" si="477"/>
        <v/>
      </c>
      <c r="F3290" s="92" t="str">
        <f t="shared" si="478"/>
        <v/>
      </c>
      <c r="G3290" s="212" t="str">
        <f t="shared" si="479"/>
        <v/>
      </c>
      <c r="H3290" s="92">
        <f>IF(OR(ERR=FALSE,AND(F3290="",G3290="")),0,IF($C$12="D",$H$13+SUM($F$14:F3290)-SUM($G$14:G3290),$H$13-SUM($F$14:F3290)+SUM($G$14:G3290)))</f>
        <v>0</v>
      </c>
      <c r="I3290" s="7"/>
    </row>
    <row r="3291" spans="1:9">
      <c r="A3291" s="89">
        <f t="shared" si="473"/>
        <v>3278</v>
      </c>
      <c r="B3291" s="185" t="str">
        <f t="shared" si="474"/>
        <v/>
      </c>
      <c r="C3291" s="90" t="str">
        <f t="shared" si="475"/>
        <v/>
      </c>
      <c r="D3291" s="89" t="str">
        <f t="shared" si="476"/>
        <v/>
      </c>
      <c r="E3291" s="91" t="str">
        <f t="shared" si="477"/>
        <v/>
      </c>
      <c r="F3291" s="92" t="str">
        <f t="shared" si="478"/>
        <v/>
      </c>
      <c r="G3291" s="212" t="str">
        <f t="shared" si="479"/>
        <v/>
      </c>
      <c r="H3291" s="92">
        <f>IF(OR(ERR=FALSE,AND(F3291="",G3291="")),0,IF($C$12="D",$H$13+SUM($F$14:F3291)-SUM($G$14:G3291),$H$13-SUM($F$14:F3291)+SUM($G$14:G3291)))</f>
        <v>0</v>
      </c>
      <c r="I3291" s="7"/>
    </row>
    <row r="3292" spans="1:9">
      <c r="A3292" s="89">
        <f t="shared" si="473"/>
        <v>3279</v>
      </c>
      <c r="B3292" s="185" t="str">
        <f t="shared" si="474"/>
        <v/>
      </c>
      <c r="C3292" s="90" t="str">
        <f t="shared" si="475"/>
        <v/>
      </c>
      <c r="D3292" s="89" t="str">
        <f t="shared" si="476"/>
        <v/>
      </c>
      <c r="E3292" s="91" t="str">
        <f t="shared" si="477"/>
        <v/>
      </c>
      <c r="F3292" s="92" t="str">
        <f t="shared" si="478"/>
        <v/>
      </c>
      <c r="G3292" s="212" t="str">
        <f t="shared" si="479"/>
        <v/>
      </c>
      <c r="H3292" s="92">
        <f>IF(OR(ERR=FALSE,AND(F3292="",G3292="")),0,IF($C$12="D",$H$13+SUM($F$14:F3292)-SUM($G$14:G3292),$H$13-SUM($F$14:F3292)+SUM($G$14:G3292)))</f>
        <v>0</v>
      </c>
      <c r="I3292" s="7"/>
    </row>
    <row r="3293" spans="1:9">
      <c r="A3293" s="89">
        <f t="shared" si="473"/>
        <v>3280</v>
      </c>
      <c r="B3293" s="185" t="str">
        <f t="shared" si="474"/>
        <v/>
      </c>
      <c r="C3293" s="90" t="str">
        <f t="shared" si="475"/>
        <v/>
      </c>
      <c r="D3293" s="89" t="str">
        <f t="shared" si="476"/>
        <v/>
      </c>
      <c r="E3293" s="91" t="str">
        <f t="shared" si="477"/>
        <v/>
      </c>
      <c r="F3293" s="92" t="str">
        <f t="shared" si="478"/>
        <v/>
      </c>
      <c r="G3293" s="212" t="str">
        <f t="shared" si="479"/>
        <v/>
      </c>
      <c r="H3293" s="92">
        <f>IF(OR(ERR=FALSE,AND(F3293="",G3293="")),0,IF($C$12="D",$H$13+SUM($F$14:F3293)-SUM($G$14:G3293),$H$13-SUM($F$14:F3293)+SUM($G$14:G3293)))</f>
        <v>0</v>
      </c>
      <c r="I3293" s="7"/>
    </row>
    <row r="3294" spans="1:9">
      <c r="A3294" s="89">
        <f t="shared" si="473"/>
        <v>3281</v>
      </c>
      <c r="B3294" s="185" t="str">
        <f t="shared" si="474"/>
        <v/>
      </c>
      <c r="C3294" s="90" t="str">
        <f t="shared" si="475"/>
        <v/>
      </c>
      <c r="D3294" s="89" t="str">
        <f t="shared" si="476"/>
        <v/>
      </c>
      <c r="E3294" s="91" t="str">
        <f t="shared" si="477"/>
        <v/>
      </c>
      <c r="F3294" s="92" t="str">
        <f t="shared" si="478"/>
        <v/>
      </c>
      <c r="G3294" s="212" t="str">
        <f t="shared" si="479"/>
        <v/>
      </c>
      <c r="H3294" s="92">
        <f>IF(OR(ERR=FALSE,AND(F3294="",G3294="")),0,IF($C$12="D",$H$13+SUM($F$14:F3294)-SUM($G$14:G3294),$H$13-SUM($F$14:F3294)+SUM($G$14:G3294)))</f>
        <v>0</v>
      </c>
      <c r="I3294" s="7"/>
    </row>
    <row r="3295" spans="1:9">
      <c r="A3295" s="89">
        <f t="shared" si="473"/>
        <v>3282</v>
      </c>
      <c r="B3295" s="185" t="str">
        <f t="shared" si="474"/>
        <v/>
      </c>
      <c r="C3295" s="90" t="str">
        <f t="shared" si="475"/>
        <v/>
      </c>
      <c r="D3295" s="89" t="str">
        <f t="shared" si="476"/>
        <v/>
      </c>
      <c r="E3295" s="91" t="str">
        <f t="shared" si="477"/>
        <v/>
      </c>
      <c r="F3295" s="92" t="str">
        <f t="shared" si="478"/>
        <v/>
      </c>
      <c r="G3295" s="212" t="str">
        <f t="shared" si="479"/>
        <v/>
      </c>
      <c r="H3295" s="92">
        <f>IF(OR(ERR=FALSE,AND(F3295="",G3295="")),0,IF($C$12="D",$H$13+SUM($F$14:F3295)-SUM($G$14:G3295),$H$13-SUM($F$14:F3295)+SUM($G$14:G3295)))</f>
        <v>0</v>
      </c>
      <c r="I3295" s="7"/>
    </row>
    <row r="3296" spans="1:9">
      <c r="A3296" s="89">
        <f t="shared" si="473"/>
        <v>3283</v>
      </c>
      <c r="B3296" s="185" t="str">
        <f t="shared" si="474"/>
        <v/>
      </c>
      <c r="C3296" s="90" t="str">
        <f t="shared" si="475"/>
        <v/>
      </c>
      <c r="D3296" s="89" t="str">
        <f t="shared" si="476"/>
        <v/>
      </c>
      <c r="E3296" s="91" t="str">
        <f t="shared" si="477"/>
        <v/>
      </c>
      <c r="F3296" s="92" t="str">
        <f t="shared" si="478"/>
        <v/>
      </c>
      <c r="G3296" s="212" t="str">
        <f t="shared" si="479"/>
        <v/>
      </c>
      <c r="H3296" s="92">
        <f>IF(OR(ERR=FALSE,AND(F3296="",G3296="")),0,IF($C$12="D",$H$13+SUM($F$14:F3296)-SUM($G$14:G3296),$H$13-SUM($F$14:F3296)+SUM($G$14:G3296)))</f>
        <v>0</v>
      </c>
      <c r="I3296" s="7"/>
    </row>
    <row r="3297" spans="1:9">
      <c r="A3297" s="89">
        <f t="shared" si="473"/>
        <v>3284</v>
      </c>
      <c r="B3297" s="185" t="str">
        <f t="shared" si="474"/>
        <v/>
      </c>
      <c r="C3297" s="90" t="str">
        <f t="shared" si="475"/>
        <v/>
      </c>
      <c r="D3297" s="89" t="str">
        <f t="shared" si="476"/>
        <v/>
      </c>
      <c r="E3297" s="91" t="str">
        <f t="shared" si="477"/>
        <v/>
      </c>
      <c r="F3297" s="92" t="str">
        <f t="shared" si="478"/>
        <v/>
      </c>
      <c r="G3297" s="212" t="str">
        <f t="shared" si="479"/>
        <v/>
      </c>
      <c r="H3297" s="92">
        <f>IF(OR(ERR=FALSE,AND(F3297="",G3297="")),0,IF($C$12="D",$H$13+SUM($F$14:F3297)-SUM($G$14:G3297),$H$13-SUM($F$14:F3297)+SUM($G$14:G3297)))</f>
        <v>0</v>
      </c>
      <c r="I3297" s="7"/>
    </row>
    <row r="3298" spans="1:9">
      <c r="A3298" s="89">
        <f t="shared" si="473"/>
        <v>3285</v>
      </c>
      <c r="B3298" s="185" t="str">
        <f t="shared" si="474"/>
        <v/>
      </c>
      <c r="C3298" s="90" t="str">
        <f t="shared" si="475"/>
        <v/>
      </c>
      <c r="D3298" s="89" t="str">
        <f t="shared" si="476"/>
        <v/>
      </c>
      <c r="E3298" s="91" t="str">
        <f t="shared" si="477"/>
        <v/>
      </c>
      <c r="F3298" s="92" t="str">
        <f t="shared" si="478"/>
        <v/>
      </c>
      <c r="G3298" s="212" t="str">
        <f t="shared" si="479"/>
        <v/>
      </c>
      <c r="H3298" s="92">
        <f>IF(OR(ERR=FALSE,AND(F3298="",G3298="")),0,IF($C$12="D",$H$13+SUM($F$14:F3298)-SUM($G$14:G3298),$H$13-SUM($F$14:F3298)+SUM($G$14:G3298)))</f>
        <v>0</v>
      </c>
      <c r="I3298" s="7"/>
    </row>
    <row r="3299" spans="1:9">
      <c r="A3299" s="89">
        <f t="shared" si="473"/>
        <v>3286</v>
      </c>
      <c r="B3299" s="185" t="str">
        <f t="shared" si="474"/>
        <v/>
      </c>
      <c r="C3299" s="90" t="str">
        <f t="shared" si="475"/>
        <v/>
      </c>
      <c r="D3299" s="89" t="str">
        <f t="shared" si="476"/>
        <v/>
      </c>
      <c r="E3299" s="91" t="str">
        <f t="shared" si="477"/>
        <v/>
      </c>
      <c r="F3299" s="92" t="str">
        <f t="shared" si="478"/>
        <v/>
      </c>
      <c r="G3299" s="212" t="str">
        <f t="shared" si="479"/>
        <v/>
      </c>
      <c r="H3299" s="92">
        <f>IF(OR(ERR=FALSE,AND(F3299="",G3299="")),0,IF($C$12="D",$H$13+SUM($F$14:F3299)-SUM($G$14:G3299),$H$13-SUM($F$14:F3299)+SUM($G$14:G3299)))</f>
        <v>0</v>
      </c>
      <c r="I3299" s="7"/>
    </row>
    <row r="3300" spans="1:9">
      <c r="A3300" s="89">
        <f t="shared" si="473"/>
        <v>3287</v>
      </c>
      <c r="B3300" s="185" t="str">
        <f t="shared" si="474"/>
        <v/>
      </c>
      <c r="C3300" s="90" t="str">
        <f t="shared" si="475"/>
        <v/>
      </c>
      <c r="D3300" s="89" t="str">
        <f t="shared" si="476"/>
        <v/>
      </c>
      <c r="E3300" s="91" t="str">
        <f t="shared" si="477"/>
        <v/>
      </c>
      <c r="F3300" s="92" t="str">
        <f t="shared" si="478"/>
        <v/>
      </c>
      <c r="G3300" s="212" t="str">
        <f t="shared" si="479"/>
        <v/>
      </c>
      <c r="H3300" s="92">
        <f>IF(OR(ERR=FALSE,AND(F3300="",G3300="")),0,IF($C$12="D",$H$13+SUM($F$14:F3300)-SUM($G$14:G3300),$H$13-SUM($F$14:F3300)+SUM($G$14:G3300)))</f>
        <v>0</v>
      </c>
      <c r="I3300" s="7"/>
    </row>
    <row r="3301" spans="1:9">
      <c r="A3301" s="89">
        <f t="shared" si="473"/>
        <v>3288</v>
      </c>
      <c r="B3301" s="185" t="str">
        <f t="shared" si="474"/>
        <v/>
      </c>
      <c r="C3301" s="90" t="str">
        <f t="shared" si="475"/>
        <v/>
      </c>
      <c r="D3301" s="89" t="str">
        <f t="shared" si="476"/>
        <v/>
      </c>
      <c r="E3301" s="91" t="str">
        <f t="shared" si="477"/>
        <v/>
      </c>
      <c r="F3301" s="92" t="str">
        <f t="shared" si="478"/>
        <v/>
      </c>
      <c r="G3301" s="212" t="str">
        <f t="shared" si="479"/>
        <v/>
      </c>
      <c r="H3301" s="92">
        <f>IF(OR(ERR=FALSE,AND(F3301="",G3301="")),0,IF($C$12="D",$H$13+SUM($F$14:F3301)-SUM($G$14:G3301),$H$13-SUM($F$14:F3301)+SUM($G$14:G3301)))</f>
        <v>0</v>
      </c>
      <c r="I3301" s="7"/>
    </row>
    <row r="3302" spans="1:9">
      <c r="A3302" s="89">
        <f t="shared" si="473"/>
        <v>3289</v>
      </c>
      <c r="B3302" s="185" t="str">
        <f t="shared" si="474"/>
        <v/>
      </c>
      <c r="C3302" s="90" t="str">
        <f t="shared" si="475"/>
        <v/>
      </c>
      <c r="D3302" s="89" t="str">
        <f t="shared" si="476"/>
        <v/>
      </c>
      <c r="E3302" s="91" t="str">
        <f t="shared" si="477"/>
        <v/>
      </c>
      <c r="F3302" s="92" t="str">
        <f t="shared" si="478"/>
        <v/>
      </c>
      <c r="G3302" s="212" t="str">
        <f t="shared" si="479"/>
        <v/>
      </c>
      <c r="H3302" s="92">
        <f>IF(OR(ERR=FALSE,AND(F3302="",G3302="")),0,IF($C$12="D",$H$13+SUM($F$14:F3302)-SUM($G$14:G3302),$H$13-SUM($F$14:F3302)+SUM($G$14:G3302)))</f>
        <v>0</v>
      </c>
      <c r="I3302" s="7"/>
    </row>
    <row r="3303" spans="1:9">
      <c r="A3303" s="89">
        <f t="shared" si="473"/>
        <v>3290</v>
      </c>
      <c r="B3303" s="185" t="str">
        <f t="shared" si="474"/>
        <v/>
      </c>
      <c r="C3303" s="90" t="str">
        <f t="shared" si="475"/>
        <v/>
      </c>
      <c r="D3303" s="89" t="str">
        <f t="shared" si="476"/>
        <v/>
      </c>
      <c r="E3303" s="91" t="str">
        <f t="shared" si="477"/>
        <v/>
      </c>
      <c r="F3303" s="92" t="str">
        <f t="shared" si="478"/>
        <v/>
      </c>
      <c r="G3303" s="212" t="str">
        <f t="shared" si="479"/>
        <v/>
      </c>
      <c r="H3303" s="92">
        <f>IF(OR(ERR=FALSE,AND(F3303="",G3303="")),0,IF($C$12="D",$H$13+SUM($F$14:F3303)-SUM($G$14:G3303),$H$13-SUM($F$14:F3303)+SUM($G$14:G3303)))</f>
        <v>0</v>
      </c>
      <c r="I3303" s="7"/>
    </row>
    <row r="3304" spans="1:9">
      <c r="A3304" s="89">
        <f t="shared" si="473"/>
        <v>3291</v>
      </c>
      <c r="B3304" s="185" t="str">
        <f t="shared" si="474"/>
        <v/>
      </c>
      <c r="C3304" s="90" t="str">
        <f t="shared" si="475"/>
        <v/>
      </c>
      <c r="D3304" s="89" t="str">
        <f t="shared" si="476"/>
        <v/>
      </c>
      <c r="E3304" s="91" t="str">
        <f t="shared" si="477"/>
        <v/>
      </c>
      <c r="F3304" s="92" t="str">
        <f t="shared" si="478"/>
        <v/>
      </c>
      <c r="G3304" s="212" t="str">
        <f t="shared" si="479"/>
        <v/>
      </c>
      <c r="H3304" s="92">
        <f>IF(OR(ERR=FALSE,AND(F3304="",G3304="")),0,IF($C$12="D",$H$13+SUM($F$14:F3304)-SUM($G$14:G3304),$H$13-SUM($F$14:F3304)+SUM($G$14:G3304)))</f>
        <v>0</v>
      </c>
      <c r="I3304" s="7"/>
    </row>
    <row r="3305" spans="1:9">
      <c r="A3305" s="89">
        <f t="shared" si="473"/>
        <v>3292</v>
      </c>
      <c r="B3305" s="185" t="str">
        <f t="shared" si="474"/>
        <v/>
      </c>
      <c r="C3305" s="90" t="str">
        <f t="shared" si="475"/>
        <v/>
      </c>
      <c r="D3305" s="89" t="str">
        <f t="shared" si="476"/>
        <v/>
      </c>
      <c r="E3305" s="91" t="str">
        <f t="shared" si="477"/>
        <v/>
      </c>
      <c r="F3305" s="92" t="str">
        <f t="shared" si="478"/>
        <v/>
      </c>
      <c r="G3305" s="212" t="str">
        <f t="shared" si="479"/>
        <v/>
      </c>
      <c r="H3305" s="92">
        <f>IF(OR(ERR=FALSE,AND(F3305="",G3305="")),0,IF($C$12="D",$H$13+SUM($F$14:F3305)-SUM($G$14:G3305),$H$13-SUM($F$14:F3305)+SUM($G$14:G3305)))</f>
        <v>0</v>
      </c>
      <c r="I3305" s="7"/>
    </row>
    <row r="3306" spans="1:9">
      <c r="A3306" s="89">
        <f t="shared" si="473"/>
        <v>3293</v>
      </c>
      <c r="B3306" s="185" t="str">
        <f t="shared" si="474"/>
        <v/>
      </c>
      <c r="C3306" s="90" t="str">
        <f t="shared" si="475"/>
        <v/>
      </c>
      <c r="D3306" s="89" t="str">
        <f t="shared" si="476"/>
        <v/>
      </c>
      <c r="E3306" s="91" t="str">
        <f t="shared" si="477"/>
        <v/>
      </c>
      <c r="F3306" s="92" t="str">
        <f t="shared" si="478"/>
        <v/>
      </c>
      <c r="G3306" s="212" t="str">
        <f t="shared" si="479"/>
        <v/>
      </c>
      <c r="H3306" s="92">
        <f>IF(OR(ERR=FALSE,AND(F3306="",G3306="")),0,IF($C$12="D",$H$13+SUM($F$14:F3306)-SUM($G$14:G3306),$H$13-SUM($F$14:F3306)+SUM($G$14:G3306)))</f>
        <v>0</v>
      </c>
      <c r="I3306" s="7"/>
    </row>
    <row r="3307" spans="1:9">
      <c r="A3307" s="89">
        <f t="shared" si="473"/>
        <v>3294</v>
      </c>
      <c r="B3307" s="185" t="str">
        <f t="shared" si="474"/>
        <v/>
      </c>
      <c r="C3307" s="90" t="str">
        <f t="shared" si="475"/>
        <v/>
      </c>
      <c r="D3307" s="89" t="str">
        <f t="shared" si="476"/>
        <v/>
      </c>
      <c r="E3307" s="91" t="str">
        <f t="shared" si="477"/>
        <v/>
      </c>
      <c r="F3307" s="92" t="str">
        <f t="shared" si="478"/>
        <v/>
      </c>
      <c r="G3307" s="212" t="str">
        <f t="shared" si="479"/>
        <v/>
      </c>
      <c r="H3307" s="92">
        <f>IF(OR(ERR=FALSE,AND(F3307="",G3307="")),0,IF($C$12="D",$H$13+SUM($F$14:F3307)-SUM($G$14:G3307),$H$13-SUM($F$14:F3307)+SUM($G$14:G3307)))</f>
        <v>0</v>
      </c>
      <c r="I3307" s="7"/>
    </row>
    <row r="3308" spans="1:9">
      <c r="A3308" s="89">
        <f t="shared" si="473"/>
        <v>3295</v>
      </c>
      <c r="B3308" s="185" t="str">
        <f t="shared" si="474"/>
        <v/>
      </c>
      <c r="C3308" s="90" t="str">
        <f t="shared" si="475"/>
        <v/>
      </c>
      <c r="D3308" s="89" t="str">
        <f t="shared" si="476"/>
        <v/>
      </c>
      <c r="E3308" s="91" t="str">
        <f t="shared" si="477"/>
        <v/>
      </c>
      <c r="F3308" s="92" t="str">
        <f t="shared" si="478"/>
        <v/>
      </c>
      <c r="G3308" s="212" t="str">
        <f t="shared" si="479"/>
        <v/>
      </c>
      <c r="H3308" s="92">
        <f>IF(OR(ERR=FALSE,AND(F3308="",G3308="")),0,IF($C$12="D",$H$13+SUM($F$14:F3308)-SUM($G$14:G3308),$H$13-SUM($F$14:F3308)+SUM($G$14:G3308)))</f>
        <v>0</v>
      </c>
      <c r="I3308" s="7"/>
    </row>
    <row r="3309" spans="1:9">
      <c r="A3309" s="89">
        <f t="shared" si="473"/>
        <v>3296</v>
      </c>
      <c r="B3309" s="185" t="str">
        <f t="shared" si="474"/>
        <v/>
      </c>
      <c r="C3309" s="90" t="str">
        <f t="shared" si="475"/>
        <v/>
      </c>
      <c r="D3309" s="89" t="str">
        <f t="shared" si="476"/>
        <v/>
      </c>
      <c r="E3309" s="91" t="str">
        <f t="shared" si="477"/>
        <v/>
      </c>
      <c r="F3309" s="92" t="str">
        <f t="shared" si="478"/>
        <v/>
      </c>
      <c r="G3309" s="212" t="str">
        <f t="shared" si="479"/>
        <v/>
      </c>
      <c r="H3309" s="92">
        <f>IF(OR(ERR=FALSE,AND(F3309="",G3309="")),0,IF($C$12="D",$H$13+SUM($F$14:F3309)-SUM($G$14:G3309),$H$13-SUM($F$14:F3309)+SUM($G$14:G3309)))</f>
        <v>0</v>
      </c>
      <c r="I3309" s="7"/>
    </row>
    <row r="3310" spans="1:9">
      <c r="A3310" s="89">
        <f t="shared" si="473"/>
        <v>3297</v>
      </c>
      <c r="B3310" s="185" t="str">
        <f t="shared" si="474"/>
        <v/>
      </c>
      <c r="C3310" s="90" t="str">
        <f t="shared" si="475"/>
        <v/>
      </c>
      <c r="D3310" s="89" t="str">
        <f t="shared" si="476"/>
        <v/>
      </c>
      <c r="E3310" s="91" t="str">
        <f t="shared" si="477"/>
        <v/>
      </c>
      <c r="F3310" s="92" t="str">
        <f t="shared" si="478"/>
        <v/>
      </c>
      <c r="G3310" s="212" t="str">
        <f t="shared" si="479"/>
        <v/>
      </c>
      <c r="H3310" s="92">
        <f>IF(OR(ERR=FALSE,AND(F3310="",G3310="")),0,IF($C$12="D",$H$13+SUM($F$14:F3310)-SUM($G$14:G3310),$H$13-SUM($F$14:F3310)+SUM($G$14:G3310)))</f>
        <v>0</v>
      </c>
      <c r="I3310" s="7"/>
    </row>
    <row r="3311" spans="1:9">
      <c r="A3311" s="89">
        <f t="shared" si="473"/>
        <v>3298</v>
      </c>
      <c r="B3311" s="185" t="str">
        <f t="shared" si="474"/>
        <v/>
      </c>
      <c r="C3311" s="90" t="str">
        <f t="shared" si="475"/>
        <v/>
      </c>
      <c r="D3311" s="89" t="str">
        <f t="shared" si="476"/>
        <v/>
      </c>
      <c r="E3311" s="91" t="str">
        <f t="shared" si="477"/>
        <v/>
      </c>
      <c r="F3311" s="92" t="str">
        <f t="shared" si="478"/>
        <v/>
      </c>
      <c r="G3311" s="212" t="str">
        <f t="shared" si="479"/>
        <v/>
      </c>
      <c r="H3311" s="92">
        <f>IF(OR(ERR=FALSE,AND(F3311="",G3311="")),0,IF($C$12="D",$H$13+SUM($F$14:F3311)-SUM($G$14:G3311),$H$13-SUM($F$14:F3311)+SUM($G$14:G3311)))</f>
        <v>0</v>
      </c>
      <c r="I3311" s="7"/>
    </row>
    <row r="3312" spans="1:9">
      <c r="A3312" s="89">
        <f t="shared" si="473"/>
        <v>3299</v>
      </c>
      <c r="B3312" s="185" t="str">
        <f t="shared" si="474"/>
        <v/>
      </c>
      <c r="C3312" s="90" t="str">
        <f t="shared" si="475"/>
        <v/>
      </c>
      <c r="D3312" s="89" t="str">
        <f t="shared" si="476"/>
        <v/>
      </c>
      <c r="E3312" s="91" t="str">
        <f t="shared" si="477"/>
        <v/>
      </c>
      <c r="F3312" s="92" t="str">
        <f t="shared" si="478"/>
        <v/>
      </c>
      <c r="G3312" s="212" t="str">
        <f t="shared" si="479"/>
        <v/>
      </c>
      <c r="H3312" s="92">
        <f>IF(OR(ERR=FALSE,AND(F3312="",G3312="")),0,IF($C$12="D",$H$13+SUM($F$14:F3312)-SUM($G$14:G3312),$H$13-SUM($F$14:F3312)+SUM($G$14:G3312)))</f>
        <v>0</v>
      </c>
      <c r="I3312" s="7"/>
    </row>
    <row r="3313" spans="1:9">
      <c r="A3313" s="89">
        <f t="shared" si="473"/>
        <v>3300</v>
      </c>
      <c r="B3313" s="185" t="str">
        <f t="shared" si="474"/>
        <v/>
      </c>
      <c r="C3313" s="90" t="str">
        <f t="shared" si="475"/>
        <v/>
      </c>
      <c r="D3313" s="89" t="str">
        <f t="shared" si="476"/>
        <v/>
      </c>
      <c r="E3313" s="91" t="str">
        <f t="shared" si="477"/>
        <v/>
      </c>
      <c r="F3313" s="92" t="str">
        <f t="shared" si="478"/>
        <v/>
      </c>
      <c r="G3313" s="212" t="str">
        <f t="shared" si="479"/>
        <v/>
      </c>
      <c r="H3313" s="92">
        <f>IF(OR(ERR=FALSE,AND(F3313="",G3313="")),0,IF($C$12="D",$H$13+SUM($F$14:F3313)-SUM($G$14:G3313),$H$13-SUM($F$14:F3313)+SUM($G$14:G3313)))</f>
        <v>0</v>
      </c>
      <c r="I3313" s="7"/>
    </row>
    <row r="3314" spans="1:9">
      <c r="A3314" s="89">
        <f t="shared" si="473"/>
        <v>3301</v>
      </c>
      <c r="B3314" s="185" t="str">
        <f t="shared" si="474"/>
        <v/>
      </c>
      <c r="C3314" s="90" t="str">
        <f t="shared" si="475"/>
        <v/>
      </c>
      <c r="D3314" s="89" t="str">
        <f t="shared" si="476"/>
        <v/>
      </c>
      <c r="E3314" s="91" t="str">
        <f t="shared" si="477"/>
        <v/>
      </c>
      <c r="F3314" s="92" t="str">
        <f t="shared" si="478"/>
        <v/>
      </c>
      <c r="G3314" s="212" t="str">
        <f t="shared" si="479"/>
        <v/>
      </c>
      <c r="H3314" s="92">
        <f>IF(OR(ERR=FALSE,AND(F3314="",G3314="")),0,IF($C$12="D",$H$13+SUM($F$14:F3314)-SUM($G$14:G3314),$H$13-SUM($F$14:F3314)+SUM($G$14:G3314)))</f>
        <v>0</v>
      </c>
      <c r="I3314" s="7"/>
    </row>
    <row r="3315" spans="1:9">
      <c r="A3315" s="89">
        <f t="shared" si="473"/>
        <v>3302</v>
      </c>
      <c r="B3315" s="185" t="str">
        <f t="shared" si="474"/>
        <v/>
      </c>
      <c r="C3315" s="90" t="str">
        <f t="shared" si="475"/>
        <v/>
      </c>
      <c r="D3315" s="89" t="str">
        <f t="shared" si="476"/>
        <v/>
      </c>
      <c r="E3315" s="91" t="str">
        <f t="shared" si="477"/>
        <v/>
      </c>
      <c r="F3315" s="92" t="str">
        <f t="shared" si="478"/>
        <v/>
      </c>
      <c r="G3315" s="212" t="str">
        <f t="shared" si="479"/>
        <v/>
      </c>
      <c r="H3315" s="92">
        <f>IF(OR(ERR=FALSE,AND(F3315="",G3315="")),0,IF($C$12="D",$H$13+SUM($F$14:F3315)-SUM($G$14:G3315),$H$13-SUM($F$14:F3315)+SUM($G$14:G3315)))</f>
        <v>0</v>
      </c>
      <c r="I3315" s="7"/>
    </row>
    <row r="3316" spans="1:9">
      <c r="A3316" s="89">
        <f t="shared" si="473"/>
        <v>3303</v>
      </c>
      <c r="B3316" s="185" t="str">
        <f t="shared" si="474"/>
        <v/>
      </c>
      <c r="C3316" s="90" t="str">
        <f t="shared" si="475"/>
        <v/>
      </c>
      <c r="D3316" s="89" t="str">
        <f t="shared" si="476"/>
        <v/>
      </c>
      <c r="E3316" s="91" t="str">
        <f t="shared" si="477"/>
        <v/>
      </c>
      <c r="F3316" s="92" t="str">
        <f t="shared" si="478"/>
        <v/>
      </c>
      <c r="G3316" s="212" t="str">
        <f t="shared" si="479"/>
        <v/>
      </c>
      <c r="H3316" s="92">
        <f>IF(OR(ERR=FALSE,AND(F3316="",G3316="")),0,IF($C$12="D",$H$13+SUM($F$14:F3316)-SUM($G$14:G3316),$H$13-SUM($F$14:F3316)+SUM($G$14:G3316)))</f>
        <v>0</v>
      </c>
      <c r="I3316" s="7"/>
    </row>
    <row r="3317" spans="1:9">
      <c r="A3317" s="89">
        <f t="shared" si="473"/>
        <v>3304</v>
      </c>
      <c r="B3317" s="185" t="str">
        <f t="shared" si="474"/>
        <v/>
      </c>
      <c r="C3317" s="90" t="str">
        <f t="shared" si="475"/>
        <v/>
      </c>
      <c r="D3317" s="89" t="str">
        <f t="shared" si="476"/>
        <v/>
      </c>
      <c r="E3317" s="91" t="str">
        <f t="shared" si="477"/>
        <v/>
      </c>
      <c r="F3317" s="92" t="str">
        <f t="shared" si="478"/>
        <v/>
      </c>
      <c r="G3317" s="212" t="str">
        <f t="shared" si="479"/>
        <v/>
      </c>
      <c r="H3317" s="92">
        <f>IF(OR(ERR=FALSE,AND(F3317="",G3317="")),0,IF($C$12="D",$H$13+SUM($F$14:F3317)-SUM($G$14:G3317),$H$13-SUM($F$14:F3317)+SUM($G$14:G3317)))</f>
        <v>0</v>
      </c>
      <c r="I3317" s="7"/>
    </row>
    <row r="3318" spans="1:9">
      <c r="A3318" s="89">
        <f t="shared" si="473"/>
        <v>3305</v>
      </c>
      <c r="B3318" s="185" t="str">
        <f t="shared" si="474"/>
        <v/>
      </c>
      <c r="C3318" s="90" t="str">
        <f t="shared" si="475"/>
        <v/>
      </c>
      <c r="D3318" s="89" t="str">
        <f t="shared" si="476"/>
        <v/>
      </c>
      <c r="E3318" s="91" t="str">
        <f t="shared" si="477"/>
        <v/>
      </c>
      <c r="F3318" s="92" t="str">
        <f t="shared" si="478"/>
        <v/>
      </c>
      <c r="G3318" s="212" t="str">
        <f t="shared" si="479"/>
        <v/>
      </c>
      <c r="H3318" s="92">
        <f>IF(OR(ERR=FALSE,AND(F3318="",G3318="")),0,IF($C$12="D",$H$13+SUM($F$14:F3318)-SUM($G$14:G3318),$H$13-SUM($F$14:F3318)+SUM($G$14:G3318)))</f>
        <v>0</v>
      </c>
      <c r="I3318" s="7"/>
    </row>
    <row r="3319" spans="1:9">
      <c r="A3319" s="89">
        <f t="shared" si="473"/>
        <v>3306</v>
      </c>
      <c r="B3319" s="185" t="str">
        <f t="shared" si="474"/>
        <v/>
      </c>
      <c r="C3319" s="90" t="str">
        <f t="shared" si="475"/>
        <v/>
      </c>
      <c r="D3319" s="89" t="str">
        <f t="shared" si="476"/>
        <v/>
      </c>
      <c r="E3319" s="91" t="str">
        <f t="shared" si="477"/>
        <v/>
      </c>
      <c r="F3319" s="92" t="str">
        <f t="shared" si="478"/>
        <v/>
      </c>
      <c r="G3319" s="212" t="str">
        <f t="shared" si="479"/>
        <v/>
      </c>
      <c r="H3319" s="92">
        <f>IF(OR(ERR=FALSE,AND(F3319="",G3319="")),0,IF($C$12="D",$H$13+SUM($F$14:F3319)-SUM($G$14:G3319),$H$13-SUM($F$14:F3319)+SUM($G$14:G3319)))</f>
        <v>0</v>
      </c>
      <c r="I3319" s="7"/>
    </row>
    <row r="3320" spans="1:9">
      <c r="A3320" s="89">
        <f t="shared" si="473"/>
        <v>3307</v>
      </c>
      <c r="B3320" s="185" t="str">
        <f t="shared" si="474"/>
        <v/>
      </c>
      <c r="C3320" s="90" t="str">
        <f t="shared" si="475"/>
        <v/>
      </c>
      <c r="D3320" s="89" t="str">
        <f t="shared" si="476"/>
        <v/>
      </c>
      <c r="E3320" s="91" t="str">
        <f t="shared" si="477"/>
        <v/>
      </c>
      <c r="F3320" s="92" t="str">
        <f t="shared" si="478"/>
        <v/>
      </c>
      <c r="G3320" s="212" t="str">
        <f t="shared" si="479"/>
        <v/>
      </c>
      <c r="H3320" s="92">
        <f>IF(OR(ERR=FALSE,AND(F3320="",G3320="")),0,IF($C$12="D",$H$13+SUM($F$14:F3320)-SUM($G$14:G3320),$H$13-SUM($F$14:F3320)+SUM($G$14:G3320)))</f>
        <v>0</v>
      </c>
      <c r="I3320" s="7"/>
    </row>
    <row r="3321" spans="1:9">
      <c r="A3321" s="89">
        <f t="shared" si="473"/>
        <v>3308</v>
      </c>
      <c r="B3321" s="185" t="str">
        <f t="shared" si="474"/>
        <v/>
      </c>
      <c r="C3321" s="90" t="str">
        <f t="shared" si="475"/>
        <v/>
      </c>
      <c r="D3321" s="89" t="str">
        <f t="shared" si="476"/>
        <v/>
      </c>
      <c r="E3321" s="91" t="str">
        <f t="shared" si="477"/>
        <v/>
      </c>
      <c r="F3321" s="92" t="str">
        <f t="shared" si="478"/>
        <v/>
      </c>
      <c r="G3321" s="212" t="str">
        <f t="shared" si="479"/>
        <v/>
      </c>
      <c r="H3321" s="92">
        <f>IF(OR(ERR=FALSE,AND(F3321="",G3321="")),0,IF($C$12="D",$H$13+SUM($F$14:F3321)-SUM($G$14:G3321),$H$13-SUM($F$14:F3321)+SUM($G$14:G3321)))</f>
        <v>0</v>
      </c>
      <c r="I3321" s="7"/>
    </row>
    <row r="3322" spans="1:9">
      <c r="A3322" s="89">
        <f t="shared" si="473"/>
        <v>3309</v>
      </c>
      <c r="B3322" s="185" t="str">
        <f t="shared" si="474"/>
        <v/>
      </c>
      <c r="C3322" s="90" t="str">
        <f t="shared" si="475"/>
        <v/>
      </c>
      <c r="D3322" s="89" t="str">
        <f t="shared" si="476"/>
        <v/>
      </c>
      <c r="E3322" s="91" t="str">
        <f t="shared" si="477"/>
        <v/>
      </c>
      <c r="F3322" s="92" t="str">
        <f t="shared" si="478"/>
        <v/>
      </c>
      <c r="G3322" s="212" t="str">
        <f t="shared" si="479"/>
        <v/>
      </c>
      <c r="H3322" s="92">
        <f>IF(OR(ERR=FALSE,AND(F3322="",G3322="")),0,IF($C$12="D",$H$13+SUM($F$14:F3322)-SUM($G$14:G3322),$H$13-SUM($F$14:F3322)+SUM($G$14:G3322)))</f>
        <v>0</v>
      </c>
      <c r="I3322" s="7"/>
    </row>
    <row r="3323" spans="1:9">
      <c r="A3323" s="89">
        <f t="shared" si="473"/>
        <v>3310</v>
      </c>
      <c r="B3323" s="185" t="str">
        <f t="shared" si="474"/>
        <v/>
      </c>
      <c r="C3323" s="90" t="str">
        <f t="shared" si="475"/>
        <v/>
      </c>
      <c r="D3323" s="89" t="str">
        <f t="shared" si="476"/>
        <v/>
      </c>
      <c r="E3323" s="91" t="str">
        <f t="shared" si="477"/>
        <v/>
      </c>
      <c r="F3323" s="92" t="str">
        <f t="shared" si="478"/>
        <v/>
      </c>
      <c r="G3323" s="212" t="str">
        <f t="shared" si="479"/>
        <v/>
      </c>
      <c r="H3323" s="92">
        <f>IF(OR(ERR=FALSE,AND(F3323="",G3323="")),0,IF($C$12="D",$H$13+SUM($F$14:F3323)-SUM($G$14:G3323),$H$13-SUM($F$14:F3323)+SUM($G$14:G3323)))</f>
        <v>0</v>
      </c>
      <c r="I3323" s="7"/>
    </row>
    <row r="3324" spans="1:9">
      <c r="A3324" s="89">
        <f t="shared" si="473"/>
        <v>3311</v>
      </c>
      <c r="B3324" s="185" t="str">
        <f t="shared" si="474"/>
        <v/>
      </c>
      <c r="C3324" s="90" t="str">
        <f t="shared" si="475"/>
        <v/>
      </c>
      <c r="D3324" s="89" t="str">
        <f t="shared" si="476"/>
        <v/>
      </c>
      <c r="E3324" s="91" t="str">
        <f t="shared" si="477"/>
        <v/>
      </c>
      <c r="F3324" s="92" t="str">
        <f t="shared" si="478"/>
        <v/>
      </c>
      <c r="G3324" s="212" t="str">
        <f t="shared" si="479"/>
        <v/>
      </c>
      <c r="H3324" s="92">
        <f>IF(OR(ERR=FALSE,AND(F3324="",G3324="")),0,IF($C$12="D",$H$13+SUM($F$14:F3324)-SUM($G$14:G3324),$H$13-SUM($F$14:F3324)+SUM($G$14:G3324)))</f>
        <v>0</v>
      </c>
      <c r="I3324" s="7"/>
    </row>
    <row r="3325" spans="1:9">
      <c r="A3325" s="89">
        <f t="shared" ref="A3325:A3388" si="480">A3324+1</f>
        <v>3312</v>
      </c>
      <c r="B3325" s="185" t="str">
        <f t="shared" si="474"/>
        <v/>
      </c>
      <c r="C3325" s="90" t="str">
        <f t="shared" si="475"/>
        <v/>
      </c>
      <c r="D3325" s="89" t="str">
        <f t="shared" si="476"/>
        <v/>
      </c>
      <c r="E3325" s="91" t="str">
        <f t="shared" si="477"/>
        <v/>
      </c>
      <c r="F3325" s="92" t="str">
        <f t="shared" si="478"/>
        <v/>
      </c>
      <c r="G3325" s="212" t="str">
        <f t="shared" si="479"/>
        <v/>
      </c>
      <c r="H3325" s="92">
        <f>IF(OR(ERR=FALSE,AND(F3325="",G3325="")),0,IF($C$12="D",$H$13+SUM($F$14:F3325)-SUM($G$14:G3325),$H$13-SUM($F$14:F3325)+SUM($G$14:G3325)))</f>
        <v>0</v>
      </c>
      <c r="I3325" s="7"/>
    </row>
    <row r="3326" spans="1:9">
      <c r="A3326" s="89">
        <f t="shared" si="480"/>
        <v>3313</v>
      </c>
      <c r="B3326" s="185" t="str">
        <f t="shared" si="474"/>
        <v/>
      </c>
      <c r="C3326" s="90" t="str">
        <f t="shared" si="475"/>
        <v/>
      </c>
      <c r="D3326" s="89" t="str">
        <f t="shared" si="476"/>
        <v/>
      </c>
      <c r="E3326" s="91" t="str">
        <f t="shared" si="477"/>
        <v/>
      </c>
      <c r="F3326" s="92" t="str">
        <f t="shared" si="478"/>
        <v/>
      </c>
      <c r="G3326" s="212" t="str">
        <f t="shared" si="479"/>
        <v/>
      </c>
      <c r="H3326" s="92">
        <f>IF(OR(ERR=FALSE,AND(F3326="",G3326="")),0,IF($C$12="D",$H$13+SUM($F$14:F3326)-SUM($G$14:G3326),$H$13-SUM($F$14:F3326)+SUM($G$14:G3326)))</f>
        <v>0</v>
      </c>
      <c r="I3326" s="7"/>
    </row>
    <row r="3327" spans="1:9">
      <c r="A3327" s="89">
        <f t="shared" si="480"/>
        <v>3314</v>
      </c>
      <c r="B3327" s="185" t="str">
        <f t="shared" si="474"/>
        <v/>
      </c>
      <c r="C3327" s="90" t="str">
        <f t="shared" si="475"/>
        <v/>
      </c>
      <c r="D3327" s="89" t="str">
        <f t="shared" si="476"/>
        <v/>
      </c>
      <c r="E3327" s="91" t="str">
        <f t="shared" si="477"/>
        <v/>
      </c>
      <c r="F3327" s="92" t="str">
        <f t="shared" si="478"/>
        <v/>
      </c>
      <c r="G3327" s="212" t="str">
        <f t="shared" si="479"/>
        <v/>
      </c>
      <c r="H3327" s="92">
        <f>IF(OR(ERR=FALSE,AND(F3327="",G3327="")),0,IF($C$12="D",$H$13+SUM($F$14:F3327)-SUM($G$14:G3327),$H$13-SUM($F$14:F3327)+SUM($G$14:G3327)))</f>
        <v>0</v>
      </c>
      <c r="I3327" s="7"/>
    </row>
    <row r="3328" spans="1:9">
      <c r="A3328" s="89">
        <f t="shared" si="480"/>
        <v>3315</v>
      </c>
      <c r="B3328" s="185" t="str">
        <f t="shared" si="474"/>
        <v/>
      </c>
      <c r="C3328" s="90" t="str">
        <f t="shared" si="475"/>
        <v/>
      </c>
      <c r="D3328" s="89" t="str">
        <f t="shared" si="476"/>
        <v/>
      </c>
      <c r="E3328" s="91" t="str">
        <f t="shared" si="477"/>
        <v/>
      </c>
      <c r="F3328" s="92" t="str">
        <f t="shared" si="478"/>
        <v/>
      </c>
      <c r="G3328" s="212" t="str">
        <f t="shared" si="479"/>
        <v/>
      </c>
      <c r="H3328" s="92">
        <f>IF(OR(ERR=FALSE,AND(F3328="",G3328="")),0,IF($C$12="D",$H$13+SUM($F$14:F3328)-SUM($G$14:G3328),$H$13-SUM($F$14:F3328)+SUM($G$14:G3328)))</f>
        <v>0</v>
      </c>
      <c r="I3328" s="7"/>
    </row>
    <row r="3329" spans="1:9">
      <c r="A3329" s="89">
        <f t="shared" si="480"/>
        <v>3316</v>
      </c>
      <c r="B3329" s="185" t="str">
        <f t="shared" si="474"/>
        <v/>
      </c>
      <c r="C3329" s="90" t="str">
        <f t="shared" si="475"/>
        <v/>
      </c>
      <c r="D3329" s="89" t="str">
        <f t="shared" si="476"/>
        <v/>
      </c>
      <c r="E3329" s="91" t="str">
        <f t="shared" si="477"/>
        <v/>
      </c>
      <c r="F3329" s="92" t="str">
        <f t="shared" si="478"/>
        <v/>
      </c>
      <c r="G3329" s="212" t="str">
        <f t="shared" si="479"/>
        <v/>
      </c>
      <c r="H3329" s="92">
        <f>IF(OR(ERR=FALSE,AND(F3329="",G3329="")),0,IF($C$12="D",$H$13+SUM($F$14:F3329)-SUM($G$14:G3329),$H$13-SUM($F$14:F3329)+SUM($G$14:G3329)))</f>
        <v>0</v>
      </c>
      <c r="I3329" s="7"/>
    </row>
    <row r="3330" spans="1:9">
      <c r="A3330" s="89">
        <f t="shared" si="480"/>
        <v>3317</v>
      </c>
      <c r="B3330" s="185" t="str">
        <f t="shared" si="474"/>
        <v/>
      </c>
      <c r="C3330" s="90" t="str">
        <f t="shared" si="475"/>
        <v/>
      </c>
      <c r="D3330" s="89" t="str">
        <f t="shared" si="476"/>
        <v/>
      </c>
      <c r="E3330" s="91" t="str">
        <f t="shared" si="477"/>
        <v/>
      </c>
      <c r="F3330" s="92" t="str">
        <f t="shared" si="478"/>
        <v/>
      </c>
      <c r="G3330" s="212" t="str">
        <f t="shared" si="479"/>
        <v/>
      </c>
      <c r="H3330" s="92">
        <f>IF(OR(ERR=FALSE,AND(F3330="",G3330="")),0,IF($C$12="D",$H$13+SUM($F$14:F3330)-SUM($G$14:G3330),$H$13-SUM($F$14:F3330)+SUM($G$14:G3330)))</f>
        <v>0</v>
      </c>
      <c r="I3330" s="7"/>
    </row>
    <row r="3331" spans="1:9">
      <c r="A3331" s="89">
        <f t="shared" si="480"/>
        <v>3318</v>
      </c>
      <c r="B3331" s="185" t="str">
        <f t="shared" si="474"/>
        <v/>
      </c>
      <c r="C3331" s="90" t="str">
        <f t="shared" si="475"/>
        <v/>
      </c>
      <c r="D3331" s="89" t="str">
        <f t="shared" si="476"/>
        <v/>
      </c>
      <c r="E3331" s="91" t="str">
        <f t="shared" si="477"/>
        <v/>
      </c>
      <c r="F3331" s="92" t="str">
        <f t="shared" si="478"/>
        <v/>
      </c>
      <c r="G3331" s="212" t="str">
        <f t="shared" si="479"/>
        <v/>
      </c>
      <c r="H3331" s="92">
        <f>IF(OR(ERR=FALSE,AND(F3331="",G3331="")),0,IF($C$12="D",$H$13+SUM($F$14:F3331)-SUM($G$14:G3331),$H$13-SUM($F$14:F3331)+SUM($G$14:G3331)))</f>
        <v>0</v>
      </c>
      <c r="I3331" s="7"/>
    </row>
    <row r="3332" spans="1:9">
      <c r="A3332" s="89">
        <f t="shared" si="480"/>
        <v>3319</v>
      </c>
      <c r="B3332" s="185" t="str">
        <f t="shared" si="474"/>
        <v/>
      </c>
      <c r="C3332" s="90" t="str">
        <f t="shared" si="475"/>
        <v/>
      </c>
      <c r="D3332" s="89" t="str">
        <f t="shared" si="476"/>
        <v/>
      </c>
      <c r="E3332" s="91" t="str">
        <f t="shared" si="477"/>
        <v/>
      </c>
      <c r="F3332" s="92" t="str">
        <f t="shared" si="478"/>
        <v/>
      </c>
      <c r="G3332" s="212" t="str">
        <f t="shared" si="479"/>
        <v/>
      </c>
      <c r="H3332" s="92">
        <f>IF(OR(ERR=FALSE,AND(F3332="",G3332="")),0,IF($C$12="D",$H$13+SUM($F$14:F3332)-SUM($G$14:G3332),$H$13-SUM($F$14:F3332)+SUM($G$14:G3332)))</f>
        <v>0</v>
      </c>
      <c r="I3332" s="7"/>
    </row>
    <row r="3333" spans="1:9">
      <c r="A3333" s="89">
        <f t="shared" si="480"/>
        <v>3320</v>
      </c>
      <c r="B3333" s="185" t="str">
        <f t="shared" si="474"/>
        <v/>
      </c>
      <c r="C3333" s="90" t="str">
        <f t="shared" si="475"/>
        <v/>
      </c>
      <c r="D3333" s="89" t="str">
        <f t="shared" si="476"/>
        <v/>
      </c>
      <c r="E3333" s="91" t="str">
        <f t="shared" si="477"/>
        <v/>
      </c>
      <c r="F3333" s="92" t="str">
        <f t="shared" si="478"/>
        <v/>
      </c>
      <c r="G3333" s="212" t="str">
        <f t="shared" si="479"/>
        <v/>
      </c>
      <c r="H3333" s="92">
        <f>IF(OR(ERR=FALSE,AND(F3333="",G3333="")),0,IF($C$12="D",$H$13+SUM($F$14:F3333)-SUM($G$14:G3333),$H$13-SUM($F$14:F3333)+SUM($G$14:G3333)))</f>
        <v>0</v>
      </c>
      <c r="I3333" s="7"/>
    </row>
    <row r="3334" spans="1:9">
      <c r="A3334" s="89">
        <f t="shared" si="480"/>
        <v>3321</v>
      </c>
      <c r="B3334" s="185" t="str">
        <f t="shared" si="474"/>
        <v/>
      </c>
      <c r="C3334" s="90" t="str">
        <f t="shared" si="475"/>
        <v/>
      </c>
      <c r="D3334" s="89" t="str">
        <f t="shared" si="476"/>
        <v/>
      </c>
      <c r="E3334" s="91" t="str">
        <f t="shared" si="477"/>
        <v/>
      </c>
      <c r="F3334" s="92" t="str">
        <f t="shared" si="478"/>
        <v/>
      </c>
      <c r="G3334" s="212" t="str">
        <f t="shared" si="479"/>
        <v/>
      </c>
      <c r="H3334" s="92">
        <f>IF(OR(ERR=FALSE,AND(F3334="",G3334="")),0,IF($C$12="D",$H$13+SUM($F$14:F3334)-SUM($G$14:G3334),$H$13-SUM($F$14:F3334)+SUM($G$14:G3334)))</f>
        <v>0</v>
      </c>
      <c r="I3334" s="7"/>
    </row>
    <row r="3335" spans="1:9">
      <c r="A3335" s="89">
        <f t="shared" si="480"/>
        <v>3322</v>
      </c>
      <c r="B3335" s="185" t="str">
        <f t="shared" si="474"/>
        <v/>
      </c>
      <c r="C3335" s="90" t="str">
        <f t="shared" si="475"/>
        <v/>
      </c>
      <c r="D3335" s="89" t="str">
        <f t="shared" si="476"/>
        <v/>
      </c>
      <c r="E3335" s="91" t="str">
        <f t="shared" si="477"/>
        <v/>
      </c>
      <c r="F3335" s="92" t="str">
        <f t="shared" si="478"/>
        <v/>
      </c>
      <c r="G3335" s="212" t="str">
        <f t="shared" si="479"/>
        <v/>
      </c>
      <c r="H3335" s="92">
        <f>IF(OR(ERR=FALSE,AND(F3335="",G3335="")),0,IF($C$12="D",$H$13+SUM($F$14:F3335)-SUM($G$14:G3335),$H$13-SUM($F$14:F3335)+SUM($G$14:G3335)))</f>
        <v>0</v>
      </c>
      <c r="I3335" s="7"/>
    </row>
    <row r="3336" spans="1:9">
      <c r="A3336" s="89">
        <f t="shared" si="480"/>
        <v>3323</v>
      </c>
      <c r="B3336" s="185" t="str">
        <f t="shared" si="474"/>
        <v/>
      </c>
      <c r="C3336" s="90" t="str">
        <f t="shared" si="475"/>
        <v/>
      </c>
      <c r="D3336" s="89" t="str">
        <f t="shared" si="476"/>
        <v/>
      </c>
      <c r="E3336" s="91" t="str">
        <f t="shared" si="477"/>
        <v/>
      </c>
      <c r="F3336" s="92" t="str">
        <f t="shared" si="478"/>
        <v/>
      </c>
      <c r="G3336" s="212" t="str">
        <f t="shared" si="479"/>
        <v/>
      </c>
      <c r="H3336" s="92">
        <f>IF(OR(ERR=FALSE,AND(F3336="",G3336="")),0,IF($C$12="D",$H$13+SUM($F$14:F3336)-SUM($G$14:G3336),$H$13-SUM($F$14:F3336)+SUM($G$14:G3336)))</f>
        <v>0</v>
      </c>
      <c r="I3336" s="7"/>
    </row>
    <row r="3337" spans="1:9">
      <c r="A3337" s="89">
        <f t="shared" si="480"/>
        <v>3324</v>
      </c>
      <c r="B3337" s="185" t="str">
        <f t="shared" si="474"/>
        <v/>
      </c>
      <c r="C3337" s="90" t="str">
        <f t="shared" si="475"/>
        <v/>
      </c>
      <c r="D3337" s="89" t="str">
        <f t="shared" si="476"/>
        <v/>
      </c>
      <c r="E3337" s="91" t="str">
        <f t="shared" si="477"/>
        <v/>
      </c>
      <c r="F3337" s="92" t="str">
        <f t="shared" si="478"/>
        <v/>
      </c>
      <c r="G3337" s="212" t="str">
        <f t="shared" si="479"/>
        <v/>
      </c>
      <c r="H3337" s="92">
        <f>IF(OR(ERR=FALSE,AND(F3337="",G3337="")),0,IF($C$12="D",$H$13+SUM($F$14:F3337)-SUM($G$14:G3337),$H$13-SUM($F$14:F3337)+SUM($G$14:G3337)))</f>
        <v>0</v>
      </c>
      <c r="I3337" s="7"/>
    </row>
    <row r="3338" spans="1:9">
      <c r="A3338" s="89">
        <f t="shared" si="480"/>
        <v>3325</v>
      </c>
      <c r="B3338" s="185" t="str">
        <f t="shared" si="474"/>
        <v/>
      </c>
      <c r="C3338" s="90" t="str">
        <f t="shared" si="475"/>
        <v/>
      </c>
      <c r="D3338" s="89" t="str">
        <f t="shared" si="476"/>
        <v/>
      </c>
      <c r="E3338" s="91" t="str">
        <f t="shared" si="477"/>
        <v/>
      </c>
      <c r="F3338" s="92" t="str">
        <f t="shared" si="478"/>
        <v/>
      </c>
      <c r="G3338" s="212" t="str">
        <f t="shared" si="479"/>
        <v/>
      </c>
      <c r="H3338" s="92">
        <f>IF(OR(ERR=FALSE,AND(F3338="",G3338="")),0,IF($C$12="D",$H$13+SUM($F$14:F3338)-SUM($G$14:G3338),$H$13-SUM($F$14:F3338)+SUM($G$14:G3338)))</f>
        <v>0</v>
      </c>
      <c r="I3338" s="7"/>
    </row>
    <row r="3339" spans="1:9">
      <c r="A3339" s="89">
        <f t="shared" si="480"/>
        <v>3326</v>
      </c>
      <c r="B3339" s="185" t="str">
        <f t="shared" si="474"/>
        <v/>
      </c>
      <c r="C3339" s="90" t="str">
        <f t="shared" si="475"/>
        <v/>
      </c>
      <c r="D3339" s="89" t="str">
        <f t="shared" si="476"/>
        <v/>
      </c>
      <c r="E3339" s="91" t="str">
        <f t="shared" si="477"/>
        <v/>
      </c>
      <c r="F3339" s="92" t="str">
        <f t="shared" si="478"/>
        <v/>
      </c>
      <c r="G3339" s="212" t="str">
        <f t="shared" si="479"/>
        <v/>
      </c>
      <c r="H3339" s="92">
        <f>IF(OR(ERR=FALSE,AND(F3339="",G3339="")),0,IF($C$12="D",$H$13+SUM($F$14:F3339)-SUM($G$14:G3339),$H$13-SUM($F$14:F3339)+SUM($G$14:G3339)))</f>
        <v>0</v>
      </c>
      <c r="I3339" s="7"/>
    </row>
    <row r="3340" spans="1:9">
      <c r="A3340" s="89">
        <f t="shared" si="480"/>
        <v>3327</v>
      </c>
      <c r="B3340" s="185" t="str">
        <f t="shared" si="474"/>
        <v/>
      </c>
      <c r="C3340" s="90" t="str">
        <f t="shared" si="475"/>
        <v/>
      </c>
      <c r="D3340" s="89" t="str">
        <f t="shared" si="476"/>
        <v/>
      </c>
      <c r="E3340" s="91" t="str">
        <f t="shared" si="477"/>
        <v/>
      </c>
      <c r="F3340" s="92" t="str">
        <f t="shared" si="478"/>
        <v/>
      </c>
      <c r="G3340" s="212" t="str">
        <f t="shared" si="479"/>
        <v/>
      </c>
      <c r="H3340" s="92">
        <f>IF(OR(ERR=FALSE,AND(F3340="",G3340="")),0,IF($C$12="D",$H$13+SUM($F$14:F3340)-SUM($G$14:G3340),$H$13-SUM($F$14:F3340)+SUM($G$14:G3340)))</f>
        <v>0</v>
      </c>
      <c r="I3340" s="7"/>
    </row>
    <row r="3341" spans="1:9">
      <c r="A3341" s="89">
        <f t="shared" si="480"/>
        <v>3328</v>
      </c>
      <c r="B3341" s="185" t="str">
        <f t="shared" si="474"/>
        <v/>
      </c>
      <c r="C3341" s="90" t="str">
        <f t="shared" si="475"/>
        <v/>
      </c>
      <c r="D3341" s="89" t="str">
        <f t="shared" si="476"/>
        <v/>
      </c>
      <c r="E3341" s="91" t="str">
        <f t="shared" si="477"/>
        <v/>
      </c>
      <c r="F3341" s="92" t="str">
        <f t="shared" si="478"/>
        <v/>
      </c>
      <c r="G3341" s="212" t="str">
        <f t="shared" si="479"/>
        <v/>
      </c>
      <c r="H3341" s="92">
        <f>IF(OR(ERR=FALSE,AND(F3341="",G3341="")),0,IF($C$12="D",$H$13+SUM($F$14:F3341)-SUM($G$14:G3341),$H$13-SUM($F$14:F3341)+SUM($G$14:G3341)))</f>
        <v>0</v>
      </c>
      <c r="I3341" s="7"/>
    </row>
    <row r="3342" spans="1:9">
      <c r="A3342" s="89">
        <f t="shared" si="480"/>
        <v>3329</v>
      </c>
      <c r="B3342" s="185" t="str">
        <f t="shared" si="474"/>
        <v/>
      </c>
      <c r="C3342" s="90" t="str">
        <f t="shared" si="475"/>
        <v/>
      </c>
      <c r="D3342" s="89" t="str">
        <f t="shared" si="476"/>
        <v/>
      </c>
      <c r="E3342" s="91" t="str">
        <f t="shared" si="477"/>
        <v/>
      </c>
      <c r="F3342" s="92" t="str">
        <f t="shared" si="478"/>
        <v/>
      </c>
      <c r="G3342" s="212" t="str">
        <f t="shared" si="479"/>
        <v/>
      </c>
      <c r="H3342" s="92">
        <f>IF(OR(ERR=FALSE,AND(F3342="",G3342="")),0,IF($C$12="D",$H$13+SUM($F$14:F3342)-SUM($G$14:G3342),$H$13-SUM($F$14:F3342)+SUM($G$14:G3342)))</f>
        <v>0</v>
      </c>
      <c r="I3342" s="7"/>
    </row>
    <row r="3343" spans="1:9">
      <c r="A3343" s="89">
        <f t="shared" si="480"/>
        <v>3330</v>
      </c>
      <c r="B3343" s="185" t="str">
        <f t="shared" si="474"/>
        <v/>
      </c>
      <c r="C3343" s="90" t="str">
        <f t="shared" si="475"/>
        <v/>
      </c>
      <c r="D3343" s="89" t="str">
        <f t="shared" si="476"/>
        <v/>
      </c>
      <c r="E3343" s="91" t="str">
        <f t="shared" si="477"/>
        <v/>
      </c>
      <c r="F3343" s="92" t="str">
        <f t="shared" si="478"/>
        <v/>
      </c>
      <c r="G3343" s="212" t="str">
        <f t="shared" si="479"/>
        <v/>
      </c>
      <c r="H3343" s="92">
        <f>IF(OR(ERR=FALSE,AND(F3343="",G3343="")),0,IF($C$12="D",$H$13+SUM($F$14:F3343)-SUM($G$14:G3343),$H$13-SUM($F$14:F3343)+SUM($G$14:G3343)))</f>
        <v>0</v>
      </c>
      <c r="I3343" s="7"/>
    </row>
    <row r="3344" spans="1:9">
      <c r="A3344" s="89">
        <f t="shared" si="480"/>
        <v>3331</v>
      </c>
      <c r="B3344" s="185" t="str">
        <f t="shared" si="474"/>
        <v/>
      </c>
      <c r="C3344" s="90" t="str">
        <f t="shared" si="475"/>
        <v/>
      </c>
      <c r="D3344" s="89" t="str">
        <f t="shared" si="476"/>
        <v/>
      </c>
      <c r="E3344" s="91" t="str">
        <f t="shared" si="477"/>
        <v/>
      </c>
      <c r="F3344" s="92" t="str">
        <f t="shared" si="478"/>
        <v/>
      </c>
      <c r="G3344" s="212" t="str">
        <f t="shared" si="479"/>
        <v/>
      </c>
      <c r="H3344" s="92">
        <f>IF(OR(ERR=FALSE,AND(F3344="",G3344="")),0,IF($C$12="D",$H$13+SUM($F$14:F3344)-SUM($G$14:G3344),$H$13-SUM($F$14:F3344)+SUM($G$14:G3344)))</f>
        <v>0</v>
      </c>
      <c r="I3344" s="7"/>
    </row>
    <row r="3345" spans="1:9">
      <c r="A3345" s="89">
        <f t="shared" si="480"/>
        <v>3332</v>
      </c>
      <c r="B3345" s="185" t="str">
        <f t="shared" si="474"/>
        <v/>
      </c>
      <c r="C3345" s="90" t="str">
        <f t="shared" si="475"/>
        <v/>
      </c>
      <c r="D3345" s="89" t="str">
        <f t="shared" si="476"/>
        <v/>
      </c>
      <c r="E3345" s="91" t="str">
        <f t="shared" si="477"/>
        <v/>
      </c>
      <c r="F3345" s="92" t="str">
        <f t="shared" si="478"/>
        <v/>
      </c>
      <c r="G3345" s="212" t="str">
        <f t="shared" si="479"/>
        <v/>
      </c>
      <c r="H3345" s="92">
        <f>IF(OR(ERR=FALSE,AND(F3345="",G3345="")),0,IF($C$12="D",$H$13+SUM($F$14:F3345)-SUM($G$14:G3345),$H$13-SUM($F$14:F3345)+SUM($G$14:G3345)))</f>
        <v>0</v>
      </c>
      <c r="I3345" s="7"/>
    </row>
    <row r="3346" spans="1:9">
      <c r="A3346" s="89">
        <f t="shared" si="480"/>
        <v>3333</v>
      </c>
      <c r="B3346" s="185" t="str">
        <f t="shared" si="474"/>
        <v/>
      </c>
      <c r="C3346" s="90" t="str">
        <f t="shared" si="475"/>
        <v/>
      </c>
      <c r="D3346" s="89" t="str">
        <f t="shared" si="476"/>
        <v/>
      </c>
      <c r="E3346" s="91" t="str">
        <f t="shared" si="477"/>
        <v/>
      </c>
      <c r="F3346" s="92" t="str">
        <f t="shared" si="478"/>
        <v/>
      </c>
      <c r="G3346" s="212" t="str">
        <f t="shared" si="479"/>
        <v/>
      </c>
      <c r="H3346" s="92">
        <f>IF(OR(ERR=FALSE,AND(F3346="",G3346="")),0,IF($C$12="D",$H$13+SUM($F$14:F3346)-SUM($G$14:G3346),$H$13-SUM($F$14:F3346)+SUM($G$14:G3346)))</f>
        <v>0</v>
      </c>
      <c r="I3346" s="7"/>
    </row>
    <row r="3347" spans="1:9">
      <c r="A3347" s="89">
        <f t="shared" si="480"/>
        <v>3334</v>
      </c>
      <c r="B3347" s="185" t="str">
        <f t="shared" si="474"/>
        <v/>
      </c>
      <c r="C3347" s="90" t="str">
        <f t="shared" si="475"/>
        <v/>
      </c>
      <c r="D3347" s="89" t="str">
        <f t="shared" si="476"/>
        <v/>
      </c>
      <c r="E3347" s="91" t="str">
        <f t="shared" si="477"/>
        <v/>
      </c>
      <c r="F3347" s="92" t="str">
        <f t="shared" si="478"/>
        <v/>
      </c>
      <c r="G3347" s="212" t="str">
        <f t="shared" si="479"/>
        <v/>
      </c>
      <c r="H3347" s="92">
        <f>IF(OR(ERR=FALSE,AND(F3347="",G3347="")),0,IF($C$12="D",$H$13+SUM($F$14:F3347)-SUM($G$14:G3347),$H$13-SUM($F$14:F3347)+SUM($G$14:G3347)))</f>
        <v>0</v>
      </c>
      <c r="I3347" s="7"/>
    </row>
    <row r="3348" spans="1:9">
      <c r="A3348" s="89">
        <f t="shared" si="480"/>
        <v>3335</v>
      </c>
      <c r="B3348" s="185" t="str">
        <f t="shared" si="474"/>
        <v/>
      </c>
      <c r="C3348" s="90" t="str">
        <f t="shared" si="475"/>
        <v/>
      </c>
      <c r="D3348" s="89" t="str">
        <f t="shared" si="476"/>
        <v/>
      </c>
      <c r="E3348" s="91" t="str">
        <f t="shared" si="477"/>
        <v/>
      </c>
      <c r="F3348" s="92" t="str">
        <f t="shared" si="478"/>
        <v/>
      </c>
      <c r="G3348" s="212" t="str">
        <f t="shared" si="479"/>
        <v/>
      </c>
      <c r="H3348" s="92">
        <f>IF(OR(ERR=FALSE,AND(F3348="",G3348="")),0,IF($C$12="D",$H$13+SUM($F$14:F3348)-SUM($G$14:G3348),$H$13-SUM($F$14:F3348)+SUM($G$14:G3348)))</f>
        <v>0</v>
      </c>
      <c r="I3348" s="7"/>
    </row>
    <row r="3349" spans="1:9">
      <c r="A3349" s="89">
        <f t="shared" si="480"/>
        <v>3336</v>
      </c>
      <c r="B3349" s="185" t="str">
        <f t="shared" si="474"/>
        <v/>
      </c>
      <c r="C3349" s="90" t="str">
        <f t="shared" si="475"/>
        <v/>
      </c>
      <c r="D3349" s="89" t="str">
        <f t="shared" si="476"/>
        <v/>
      </c>
      <c r="E3349" s="91" t="str">
        <f t="shared" si="477"/>
        <v/>
      </c>
      <c r="F3349" s="92" t="str">
        <f t="shared" si="478"/>
        <v/>
      </c>
      <c r="G3349" s="212" t="str">
        <f t="shared" si="479"/>
        <v/>
      </c>
      <c r="H3349" s="92">
        <f>IF(OR(ERR=FALSE,AND(F3349="",G3349="")),0,IF($C$12="D",$H$13+SUM($F$14:F3349)-SUM($G$14:G3349),$H$13-SUM($F$14:F3349)+SUM($G$14:G3349)))</f>
        <v>0</v>
      </c>
      <c r="I3349" s="7"/>
    </row>
    <row r="3350" spans="1:9">
      <c r="A3350" s="89">
        <f t="shared" si="480"/>
        <v>3337</v>
      </c>
      <c r="B3350" s="185" t="str">
        <f t="shared" ref="B3350:B3413" si="481">IF(ISERROR(VLOOKUP(A3350&amp;H$9,JU_AKUN,6,FALSE)=TRUE),"",VLOOKUP(A3350&amp;H$9,JU_AKUN,6,FALSE))</f>
        <v/>
      </c>
      <c r="C3350" s="90" t="str">
        <f t="shared" ref="C3350:C3413" si="482">IF(ISERROR(VLOOKUP(A3350&amp;H$9,JU_AKUN,7,FALSE)=TRUE),"",VLOOKUP(A3350&amp;H$9,JU_AKUN,7,FALSE))</f>
        <v/>
      </c>
      <c r="D3350" s="89" t="str">
        <f t="shared" ref="D3350:D3413" si="483">IF(ISERROR(VLOOKUP(A3350&amp;H$9,JU_AKUN,8,FALSE)=TRUE),"",VLOOKUP(A3350&amp;H$9,JU_AKUN,8,FALSE))</f>
        <v/>
      </c>
      <c r="E3350" s="91" t="str">
        <f t="shared" ref="E3350:E3413" si="484">IF(ISERROR(VLOOKUP(A3350&amp;H$9,JU_AKUN,9,FALSE)=TRUE),"",VLOOKUP(A3350&amp;H$9,JU_AKUN,9,FALSE))</f>
        <v/>
      </c>
      <c r="F3350" s="92" t="str">
        <f t="shared" ref="F3350:F3413" si="485">IF(ISERROR(VLOOKUP(A3350&amp;H$9,JU_AKUN,14,FALSE)=TRUE),"",VLOOKUP(A3350&amp;H$9,JU_AKUN,14,FALSE))</f>
        <v/>
      </c>
      <c r="G3350" s="212" t="str">
        <f t="shared" ref="G3350:G3413" si="486">IF(ISERROR(VLOOKUP(A3350&amp;H$9,JU_AKUN,15,FALSE)=TRUE),"",VLOOKUP(A3350&amp;H$9,JU_AKUN,15,FALSE))</f>
        <v/>
      </c>
      <c r="H3350" s="92">
        <f>IF(OR(ERR=FALSE,AND(F3350="",G3350="")),0,IF($C$12="D",$H$13+SUM($F$14:F3350)-SUM($G$14:G3350),$H$13-SUM($F$14:F3350)+SUM($G$14:G3350)))</f>
        <v>0</v>
      </c>
      <c r="I3350" s="7"/>
    </row>
    <row r="3351" spans="1:9">
      <c r="A3351" s="89">
        <f t="shared" si="480"/>
        <v>3338</v>
      </c>
      <c r="B3351" s="185" t="str">
        <f t="shared" si="481"/>
        <v/>
      </c>
      <c r="C3351" s="90" t="str">
        <f t="shared" si="482"/>
        <v/>
      </c>
      <c r="D3351" s="89" t="str">
        <f t="shared" si="483"/>
        <v/>
      </c>
      <c r="E3351" s="91" t="str">
        <f t="shared" si="484"/>
        <v/>
      </c>
      <c r="F3351" s="92" t="str">
        <f t="shared" si="485"/>
        <v/>
      </c>
      <c r="G3351" s="212" t="str">
        <f t="shared" si="486"/>
        <v/>
      </c>
      <c r="H3351" s="92">
        <f>IF(OR(ERR=FALSE,AND(F3351="",G3351="")),0,IF($C$12="D",$H$13+SUM($F$14:F3351)-SUM($G$14:G3351),$H$13-SUM($F$14:F3351)+SUM($G$14:G3351)))</f>
        <v>0</v>
      </c>
      <c r="I3351" s="7"/>
    </row>
    <row r="3352" spans="1:9">
      <c r="A3352" s="89">
        <f t="shared" si="480"/>
        <v>3339</v>
      </c>
      <c r="B3352" s="185" t="str">
        <f t="shared" si="481"/>
        <v/>
      </c>
      <c r="C3352" s="90" t="str">
        <f t="shared" si="482"/>
        <v/>
      </c>
      <c r="D3352" s="89" t="str">
        <f t="shared" si="483"/>
        <v/>
      </c>
      <c r="E3352" s="91" t="str">
        <f t="shared" si="484"/>
        <v/>
      </c>
      <c r="F3352" s="92" t="str">
        <f t="shared" si="485"/>
        <v/>
      </c>
      <c r="G3352" s="212" t="str">
        <f t="shared" si="486"/>
        <v/>
      </c>
      <c r="H3352" s="92">
        <f>IF(OR(ERR=FALSE,AND(F3352="",G3352="")),0,IF($C$12="D",$H$13+SUM($F$14:F3352)-SUM($G$14:G3352),$H$13-SUM($F$14:F3352)+SUM($G$14:G3352)))</f>
        <v>0</v>
      </c>
      <c r="I3352" s="7"/>
    </row>
    <row r="3353" spans="1:9">
      <c r="A3353" s="89">
        <f t="shared" si="480"/>
        <v>3340</v>
      </c>
      <c r="B3353" s="185" t="str">
        <f t="shared" si="481"/>
        <v/>
      </c>
      <c r="C3353" s="90" t="str">
        <f t="shared" si="482"/>
        <v/>
      </c>
      <c r="D3353" s="89" t="str">
        <f t="shared" si="483"/>
        <v/>
      </c>
      <c r="E3353" s="91" t="str">
        <f t="shared" si="484"/>
        <v/>
      </c>
      <c r="F3353" s="92" t="str">
        <f t="shared" si="485"/>
        <v/>
      </c>
      <c r="G3353" s="212" t="str">
        <f t="shared" si="486"/>
        <v/>
      </c>
      <c r="H3353" s="92">
        <f>IF(OR(ERR=FALSE,AND(F3353="",G3353="")),0,IF($C$12="D",$H$13+SUM($F$14:F3353)-SUM($G$14:G3353),$H$13-SUM($F$14:F3353)+SUM($G$14:G3353)))</f>
        <v>0</v>
      </c>
      <c r="I3353" s="7"/>
    </row>
    <row r="3354" spans="1:9">
      <c r="A3354" s="89">
        <f t="shared" si="480"/>
        <v>3341</v>
      </c>
      <c r="B3354" s="185" t="str">
        <f t="shared" si="481"/>
        <v/>
      </c>
      <c r="C3354" s="90" t="str">
        <f t="shared" si="482"/>
        <v/>
      </c>
      <c r="D3354" s="89" t="str">
        <f t="shared" si="483"/>
        <v/>
      </c>
      <c r="E3354" s="91" t="str">
        <f t="shared" si="484"/>
        <v/>
      </c>
      <c r="F3354" s="92" t="str">
        <f t="shared" si="485"/>
        <v/>
      </c>
      <c r="G3354" s="212" t="str">
        <f t="shared" si="486"/>
        <v/>
      </c>
      <c r="H3354" s="92">
        <f>IF(OR(ERR=FALSE,AND(F3354="",G3354="")),0,IF($C$12="D",$H$13+SUM($F$14:F3354)-SUM($G$14:G3354),$H$13-SUM($F$14:F3354)+SUM($G$14:G3354)))</f>
        <v>0</v>
      </c>
      <c r="I3354" s="7"/>
    </row>
    <row r="3355" spans="1:9">
      <c r="A3355" s="89">
        <f t="shared" si="480"/>
        <v>3342</v>
      </c>
      <c r="B3355" s="185" t="str">
        <f t="shared" si="481"/>
        <v/>
      </c>
      <c r="C3355" s="90" t="str">
        <f t="shared" si="482"/>
        <v/>
      </c>
      <c r="D3355" s="89" t="str">
        <f t="shared" si="483"/>
        <v/>
      </c>
      <c r="E3355" s="91" t="str">
        <f t="shared" si="484"/>
        <v/>
      </c>
      <c r="F3355" s="92" t="str">
        <f t="shared" si="485"/>
        <v/>
      </c>
      <c r="G3355" s="212" t="str">
        <f t="shared" si="486"/>
        <v/>
      </c>
      <c r="H3355" s="92">
        <f>IF(OR(ERR=FALSE,AND(F3355="",G3355="")),0,IF($C$12="D",$H$13+SUM($F$14:F3355)-SUM($G$14:G3355),$H$13-SUM($F$14:F3355)+SUM($G$14:G3355)))</f>
        <v>0</v>
      </c>
      <c r="I3355" s="7"/>
    </row>
    <row r="3356" spans="1:9">
      <c r="A3356" s="89">
        <f t="shared" si="480"/>
        <v>3343</v>
      </c>
      <c r="B3356" s="185" t="str">
        <f t="shared" si="481"/>
        <v/>
      </c>
      <c r="C3356" s="90" t="str">
        <f t="shared" si="482"/>
        <v/>
      </c>
      <c r="D3356" s="89" t="str">
        <f t="shared" si="483"/>
        <v/>
      </c>
      <c r="E3356" s="91" t="str">
        <f t="shared" si="484"/>
        <v/>
      </c>
      <c r="F3356" s="92" t="str">
        <f t="shared" si="485"/>
        <v/>
      </c>
      <c r="G3356" s="212" t="str">
        <f t="shared" si="486"/>
        <v/>
      </c>
      <c r="H3356" s="92">
        <f>IF(OR(ERR=FALSE,AND(F3356="",G3356="")),0,IF($C$12="D",$H$13+SUM($F$14:F3356)-SUM($G$14:G3356),$H$13-SUM($F$14:F3356)+SUM($G$14:G3356)))</f>
        <v>0</v>
      </c>
      <c r="I3356" s="7"/>
    </row>
    <row r="3357" spans="1:9">
      <c r="A3357" s="89">
        <f t="shared" si="480"/>
        <v>3344</v>
      </c>
      <c r="B3357" s="185" t="str">
        <f t="shared" si="481"/>
        <v/>
      </c>
      <c r="C3357" s="90" t="str">
        <f t="shared" si="482"/>
        <v/>
      </c>
      <c r="D3357" s="89" t="str">
        <f t="shared" si="483"/>
        <v/>
      </c>
      <c r="E3357" s="91" t="str">
        <f t="shared" si="484"/>
        <v/>
      </c>
      <c r="F3357" s="92" t="str">
        <f t="shared" si="485"/>
        <v/>
      </c>
      <c r="G3357" s="212" t="str">
        <f t="shared" si="486"/>
        <v/>
      </c>
      <c r="H3357" s="92">
        <f>IF(OR(ERR=FALSE,AND(F3357="",G3357="")),0,IF($C$12="D",$H$13+SUM($F$14:F3357)-SUM($G$14:G3357),$H$13-SUM($F$14:F3357)+SUM($G$14:G3357)))</f>
        <v>0</v>
      </c>
      <c r="I3357" s="7"/>
    </row>
    <row r="3358" spans="1:9">
      <c r="A3358" s="89">
        <f t="shared" si="480"/>
        <v>3345</v>
      </c>
      <c r="B3358" s="185" t="str">
        <f t="shared" si="481"/>
        <v/>
      </c>
      <c r="C3358" s="90" t="str">
        <f t="shared" si="482"/>
        <v/>
      </c>
      <c r="D3358" s="89" t="str">
        <f t="shared" si="483"/>
        <v/>
      </c>
      <c r="E3358" s="91" t="str">
        <f t="shared" si="484"/>
        <v/>
      </c>
      <c r="F3358" s="92" t="str">
        <f t="shared" si="485"/>
        <v/>
      </c>
      <c r="G3358" s="212" t="str">
        <f t="shared" si="486"/>
        <v/>
      </c>
      <c r="H3358" s="92">
        <f>IF(OR(ERR=FALSE,AND(F3358="",G3358="")),0,IF($C$12="D",$H$13+SUM($F$14:F3358)-SUM($G$14:G3358),$H$13-SUM($F$14:F3358)+SUM($G$14:G3358)))</f>
        <v>0</v>
      </c>
      <c r="I3358" s="7"/>
    </row>
    <row r="3359" spans="1:9">
      <c r="A3359" s="89">
        <f t="shared" si="480"/>
        <v>3346</v>
      </c>
      <c r="B3359" s="185" t="str">
        <f t="shared" si="481"/>
        <v/>
      </c>
      <c r="C3359" s="90" t="str">
        <f t="shared" si="482"/>
        <v/>
      </c>
      <c r="D3359" s="89" t="str">
        <f t="shared" si="483"/>
        <v/>
      </c>
      <c r="E3359" s="91" t="str">
        <f t="shared" si="484"/>
        <v/>
      </c>
      <c r="F3359" s="92" t="str">
        <f t="shared" si="485"/>
        <v/>
      </c>
      <c r="G3359" s="212" t="str">
        <f t="shared" si="486"/>
        <v/>
      </c>
      <c r="H3359" s="92">
        <f>IF(OR(ERR=FALSE,AND(F3359="",G3359="")),0,IF($C$12="D",$H$13+SUM($F$14:F3359)-SUM($G$14:G3359),$H$13-SUM($F$14:F3359)+SUM($G$14:G3359)))</f>
        <v>0</v>
      </c>
      <c r="I3359" s="7"/>
    </row>
    <row r="3360" spans="1:9">
      <c r="A3360" s="89">
        <f t="shared" si="480"/>
        <v>3347</v>
      </c>
      <c r="B3360" s="185" t="str">
        <f t="shared" si="481"/>
        <v/>
      </c>
      <c r="C3360" s="90" t="str">
        <f t="shared" si="482"/>
        <v/>
      </c>
      <c r="D3360" s="89" t="str">
        <f t="shared" si="483"/>
        <v/>
      </c>
      <c r="E3360" s="91" t="str">
        <f t="shared" si="484"/>
        <v/>
      </c>
      <c r="F3360" s="92" t="str">
        <f t="shared" si="485"/>
        <v/>
      </c>
      <c r="G3360" s="212" t="str">
        <f t="shared" si="486"/>
        <v/>
      </c>
      <c r="H3360" s="92">
        <f>IF(OR(ERR=FALSE,AND(F3360="",G3360="")),0,IF($C$12="D",$H$13+SUM($F$14:F3360)-SUM($G$14:G3360),$H$13-SUM($F$14:F3360)+SUM($G$14:G3360)))</f>
        <v>0</v>
      </c>
      <c r="I3360" s="7"/>
    </row>
    <row r="3361" spans="1:9">
      <c r="A3361" s="89">
        <f t="shared" si="480"/>
        <v>3348</v>
      </c>
      <c r="B3361" s="185" t="str">
        <f t="shared" si="481"/>
        <v/>
      </c>
      <c r="C3361" s="90" t="str">
        <f t="shared" si="482"/>
        <v/>
      </c>
      <c r="D3361" s="89" t="str">
        <f t="shared" si="483"/>
        <v/>
      </c>
      <c r="E3361" s="91" t="str">
        <f t="shared" si="484"/>
        <v/>
      </c>
      <c r="F3361" s="92" t="str">
        <f t="shared" si="485"/>
        <v/>
      </c>
      <c r="G3361" s="212" t="str">
        <f t="shared" si="486"/>
        <v/>
      </c>
      <c r="H3361" s="92">
        <f>IF(OR(ERR=FALSE,AND(F3361="",G3361="")),0,IF($C$12="D",$H$13+SUM($F$14:F3361)-SUM($G$14:G3361),$H$13-SUM($F$14:F3361)+SUM($G$14:G3361)))</f>
        <v>0</v>
      </c>
      <c r="I3361" s="7"/>
    </row>
    <row r="3362" spans="1:9">
      <c r="A3362" s="89">
        <f t="shared" si="480"/>
        <v>3349</v>
      </c>
      <c r="B3362" s="185" t="str">
        <f t="shared" si="481"/>
        <v/>
      </c>
      <c r="C3362" s="90" t="str">
        <f t="shared" si="482"/>
        <v/>
      </c>
      <c r="D3362" s="89" t="str">
        <f t="shared" si="483"/>
        <v/>
      </c>
      <c r="E3362" s="91" t="str">
        <f t="shared" si="484"/>
        <v/>
      </c>
      <c r="F3362" s="92" t="str">
        <f t="shared" si="485"/>
        <v/>
      </c>
      <c r="G3362" s="212" t="str">
        <f t="shared" si="486"/>
        <v/>
      </c>
      <c r="H3362" s="92">
        <f>IF(OR(ERR=FALSE,AND(F3362="",G3362="")),0,IF($C$12="D",$H$13+SUM($F$14:F3362)-SUM($G$14:G3362),$H$13-SUM($F$14:F3362)+SUM($G$14:G3362)))</f>
        <v>0</v>
      </c>
      <c r="I3362" s="7"/>
    </row>
    <row r="3363" spans="1:9">
      <c r="A3363" s="89">
        <f t="shared" si="480"/>
        <v>3350</v>
      </c>
      <c r="B3363" s="185" t="str">
        <f t="shared" si="481"/>
        <v/>
      </c>
      <c r="C3363" s="90" t="str">
        <f t="shared" si="482"/>
        <v/>
      </c>
      <c r="D3363" s="89" t="str">
        <f t="shared" si="483"/>
        <v/>
      </c>
      <c r="E3363" s="91" t="str">
        <f t="shared" si="484"/>
        <v/>
      </c>
      <c r="F3363" s="92" t="str">
        <f t="shared" si="485"/>
        <v/>
      </c>
      <c r="G3363" s="212" t="str">
        <f t="shared" si="486"/>
        <v/>
      </c>
      <c r="H3363" s="92">
        <f>IF(OR(ERR=FALSE,AND(F3363="",G3363="")),0,IF($C$12="D",$H$13+SUM($F$14:F3363)-SUM($G$14:G3363),$H$13-SUM($F$14:F3363)+SUM($G$14:G3363)))</f>
        <v>0</v>
      </c>
      <c r="I3363" s="7"/>
    </row>
    <row r="3364" spans="1:9">
      <c r="A3364" s="89">
        <f t="shared" si="480"/>
        <v>3351</v>
      </c>
      <c r="B3364" s="185" t="str">
        <f t="shared" si="481"/>
        <v/>
      </c>
      <c r="C3364" s="90" t="str">
        <f t="shared" si="482"/>
        <v/>
      </c>
      <c r="D3364" s="89" t="str">
        <f t="shared" si="483"/>
        <v/>
      </c>
      <c r="E3364" s="91" t="str">
        <f t="shared" si="484"/>
        <v/>
      </c>
      <c r="F3364" s="92" t="str">
        <f t="shared" si="485"/>
        <v/>
      </c>
      <c r="G3364" s="212" t="str">
        <f t="shared" si="486"/>
        <v/>
      </c>
      <c r="H3364" s="92">
        <f>IF(OR(ERR=FALSE,AND(F3364="",G3364="")),0,IF($C$12="D",$H$13+SUM($F$14:F3364)-SUM($G$14:G3364),$H$13-SUM($F$14:F3364)+SUM($G$14:G3364)))</f>
        <v>0</v>
      </c>
      <c r="I3364" s="7"/>
    </row>
    <row r="3365" spans="1:9">
      <c r="A3365" s="89">
        <f t="shared" si="480"/>
        <v>3352</v>
      </c>
      <c r="B3365" s="185" t="str">
        <f t="shared" si="481"/>
        <v/>
      </c>
      <c r="C3365" s="90" t="str">
        <f t="shared" si="482"/>
        <v/>
      </c>
      <c r="D3365" s="89" t="str">
        <f t="shared" si="483"/>
        <v/>
      </c>
      <c r="E3365" s="91" t="str">
        <f t="shared" si="484"/>
        <v/>
      </c>
      <c r="F3365" s="92" t="str">
        <f t="shared" si="485"/>
        <v/>
      </c>
      <c r="G3365" s="212" t="str">
        <f t="shared" si="486"/>
        <v/>
      </c>
      <c r="H3365" s="92">
        <f>IF(OR(ERR=FALSE,AND(F3365="",G3365="")),0,IF($C$12="D",$H$13+SUM($F$14:F3365)-SUM($G$14:G3365),$H$13-SUM($F$14:F3365)+SUM($G$14:G3365)))</f>
        <v>0</v>
      </c>
      <c r="I3365" s="7"/>
    </row>
    <row r="3366" spans="1:9">
      <c r="A3366" s="89">
        <f t="shared" si="480"/>
        <v>3353</v>
      </c>
      <c r="B3366" s="185" t="str">
        <f t="shared" si="481"/>
        <v/>
      </c>
      <c r="C3366" s="90" t="str">
        <f t="shared" si="482"/>
        <v/>
      </c>
      <c r="D3366" s="89" t="str">
        <f t="shared" si="483"/>
        <v/>
      </c>
      <c r="E3366" s="91" t="str">
        <f t="shared" si="484"/>
        <v/>
      </c>
      <c r="F3366" s="92" t="str">
        <f t="shared" si="485"/>
        <v/>
      </c>
      <c r="G3366" s="212" t="str">
        <f t="shared" si="486"/>
        <v/>
      </c>
      <c r="H3366" s="92">
        <f>IF(OR(ERR=FALSE,AND(F3366="",G3366="")),0,IF($C$12="D",$H$13+SUM($F$14:F3366)-SUM($G$14:G3366),$H$13-SUM($F$14:F3366)+SUM($G$14:G3366)))</f>
        <v>0</v>
      </c>
      <c r="I3366" s="7"/>
    </row>
    <row r="3367" spans="1:9">
      <c r="A3367" s="89">
        <f t="shared" si="480"/>
        <v>3354</v>
      </c>
      <c r="B3367" s="185" t="str">
        <f t="shared" si="481"/>
        <v/>
      </c>
      <c r="C3367" s="90" t="str">
        <f t="shared" si="482"/>
        <v/>
      </c>
      <c r="D3367" s="89" t="str">
        <f t="shared" si="483"/>
        <v/>
      </c>
      <c r="E3367" s="91" t="str">
        <f t="shared" si="484"/>
        <v/>
      </c>
      <c r="F3367" s="92" t="str">
        <f t="shared" si="485"/>
        <v/>
      </c>
      <c r="G3367" s="212" t="str">
        <f t="shared" si="486"/>
        <v/>
      </c>
      <c r="H3367" s="92">
        <f>IF(OR(ERR=FALSE,AND(F3367="",G3367="")),0,IF($C$12="D",$H$13+SUM($F$14:F3367)-SUM($G$14:G3367),$H$13-SUM($F$14:F3367)+SUM($G$14:G3367)))</f>
        <v>0</v>
      </c>
      <c r="I3367" s="7"/>
    </row>
    <row r="3368" spans="1:9">
      <c r="A3368" s="89">
        <f t="shared" si="480"/>
        <v>3355</v>
      </c>
      <c r="B3368" s="185" t="str">
        <f t="shared" si="481"/>
        <v/>
      </c>
      <c r="C3368" s="90" t="str">
        <f t="shared" si="482"/>
        <v/>
      </c>
      <c r="D3368" s="89" t="str">
        <f t="shared" si="483"/>
        <v/>
      </c>
      <c r="E3368" s="91" t="str">
        <f t="shared" si="484"/>
        <v/>
      </c>
      <c r="F3368" s="92" t="str">
        <f t="shared" si="485"/>
        <v/>
      </c>
      <c r="G3368" s="212" t="str">
        <f t="shared" si="486"/>
        <v/>
      </c>
      <c r="H3368" s="92">
        <f>IF(OR(ERR=FALSE,AND(F3368="",G3368="")),0,IF($C$12="D",$H$13+SUM($F$14:F3368)-SUM($G$14:G3368),$H$13-SUM($F$14:F3368)+SUM($G$14:G3368)))</f>
        <v>0</v>
      </c>
      <c r="I3368" s="7"/>
    </row>
    <row r="3369" spans="1:9">
      <c r="A3369" s="89">
        <f t="shared" si="480"/>
        <v>3356</v>
      </c>
      <c r="B3369" s="185" t="str">
        <f t="shared" si="481"/>
        <v/>
      </c>
      <c r="C3369" s="90" t="str">
        <f t="shared" si="482"/>
        <v/>
      </c>
      <c r="D3369" s="89" t="str">
        <f t="shared" si="483"/>
        <v/>
      </c>
      <c r="E3369" s="91" t="str">
        <f t="shared" si="484"/>
        <v/>
      </c>
      <c r="F3369" s="92" t="str">
        <f t="shared" si="485"/>
        <v/>
      </c>
      <c r="G3369" s="212" t="str">
        <f t="shared" si="486"/>
        <v/>
      </c>
      <c r="H3369" s="92">
        <f>IF(OR(ERR=FALSE,AND(F3369="",G3369="")),0,IF($C$12="D",$H$13+SUM($F$14:F3369)-SUM($G$14:G3369),$H$13-SUM($F$14:F3369)+SUM($G$14:G3369)))</f>
        <v>0</v>
      </c>
      <c r="I3369" s="7"/>
    </row>
    <row r="3370" spans="1:9">
      <c r="A3370" s="89">
        <f t="shared" si="480"/>
        <v>3357</v>
      </c>
      <c r="B3370" s="185" t="str">
        <f t="shared" si="481"/>
        <v/>
      </c>
      <c r="C3370" s="90" t="str">
        <f t="shared" si="482"/>
        <v/>
      </c>
      <c r="D3370" s="89" t="str">
        <f t="shared" si="483"/>
        <v/>
      </c>
      <c r="E3370" s="91" t="str">
        <f t="shared" si="484"/>
        <v/>
      </c>
      <c r="F3370" s="92" t="str">
        <f t="shared" si="485"/>
        <v/>
      </c>
      <c r="G3370" s="212" t="str">
        <f t="shared" si="486"/>
        <v/>
      </c>
      <c r="H3370" s="92">
        <f>IF(OR(ERR=FALSE,AND(F3370="",G3370="")),0,IF($C$12="D",$H$13+SUM($F$14:F3370)-SUM($G$14:G3370),$H$13-SUM($F$14:F3370)+SUM($G$14:G3370)))</f>
        <v>0</v>
      </c>
      <c r="I3370" s="7"/>
    </row>
    <row r="3371" spans="1:9">
      <c r="A3371" s="89">
        <f t="shared" si="480"/>
        <v>3358</v>
      </c>
      <c r="B3371" s="185" t="str">
        <f t="shared" si="481"/>
        <v/>
      </c>
      <c r="C3371" s="90" t="str">
        <f t="shared" si="482"/>
        <v/>
      </c>
      <c r="D3371" s="89" t="str">
        <f t="shared" si="483"/>
        <v/>
      </c>
      <c r="E3371" s="91" t="str">
        <f t="shared" si="484"/>
        <v/>
      </c>
      <c r="F3371" s="92" t="str">
        <f t="shared" si="485"/>
        <v/>
      </c>
      <c r="G3371" s="212" t="str">
        <f t="shared" si="486"/>
        <v/>
      </c>
      <c r="H3371" s="92">
        <f>IF(OR(ERR=FALSE,AND(F3371="",G3371="")),0,IF($C$12="D",$H$13+SUM($F$14:F3371)-SUM($G$14:G3371),$H$13-SUM($F$14:F3371)+SUM($G$14:G3371)))</f>
        <v>0</v>
      </c>
      <c r="I3371" s="7"/>
    </row>
    <row r="3372" spans="1:9">
      <c r="A3372" s="89">
        <f t="shared" si="480"/>
        <v>3359</v>
      </c>
      <c r="B3372" s="185" t="str">
        <f t="shared" si="481"/>
        <v/>
      </c>
      <c r="C3372" s="90" t="str">
        <f t="shared" si="482"/>
        <v/>
      </c>
      <c r="D3372" s="89" t="str">
        <f t="shared" si="483"/>
        <v/>
      </c>
      <c r="E3372" s="91" t="str">
        <f t="shared" si="484"/>
        <v/>
      </c>
      <c r="F3372" s="92" t="str">
        <f t="shared" si="485"/>
        <v/>
      </c>
      <c r="G3372" s="212" t="str">
        <f t="shared" si="486"/>
        <v/>
      </c>
      <c r="H3372" s="92">
        <f>IF(OR(ERR=FALSE,AND(F3372="",G3372="")),0,IF($C$12="D",$H$13+SUM($F$14:F3372)-SUM($G$14:G3372),$H$13-SUM($F$14:F3372)+SUM($G$14:G3372)))</f>
        <v>0</v>
      </c>
      <c r="I3372" s="7"/>
    </row>
    <row r="3373" spans="1:9">
      <c r="A3373" s="89">
        <f t="shared" si="480"/>
        <v>3360</v>
      </c>
      <c r="B3373" s="185" t="str">
        <f t="shared" si="481"/>
        <v/>
      </c>
      <c r="C3373" s="90" t="str">
        <f t="shared" si="482"/>
        <v/>
      </c>
      <c r="D3373" s="89" t="str">
        <f t="shared" si="483"/>
        <v/>
      </c>
      <c r="E3373" s="91" t="str">
        <f t="shared" si="484"/>
        <v/>
      </c>
      <c r="F3373" s="92" t="str">
        <f t="shared" si="485"/>
        <v/>
      </c>
      <c r="G3373" s="212" t="str">
        <f t="shared" si="486"/>
        <v/>
      </c>
      <c r="H3373" s="92">
        <f>IF(OR(ERR=FALSE,AND(F3373="",G3373="")),0,IF($C$12="D",$H$13+SUM($F$14:F3373)-SUM($G$14:G3373),$H$13-SUM($F$14:F3373)+SUM($G$14:G3373)))</f>
        <v>0</v>
      </c>
      <c r="I3373" s="7"/>
    </row>
    <row r="3374" spans="1:9">
      <c r="A3374" s="89">
        <f t="shared" si="480"/>
        <v>3361</v>
      </c>
      <c r="B3374" s="185" t="str">
        <f t="shared" si="481"/>
        <v/>
      </c>
      <c r="C3374" s="90" t="str">
        <f t="shared" si="482"/>
        <v/>
      </c>
      <c r="D3374" s="89" t="str">
        <f t="shared" si="483"/>
        <v/>
      </c>
      <c r="E3374" s="91" t="str">
        <f t="shared" si="484"/>
        <v/>
      </c>
      <c r="F3374" s="92" t="str">
        <f t="shared" si="485"/>
        <v/>
      </c>
      <c r="G3374" s="212" t="str">
        <f t="shared" si="486"/>
        <v/>
      </c>
      <c r="H3374" s="92">
        <f>IF(OR(ERR=FALSE,AND(F3374="",G3374="")),0,IF($C$12="D",$H$13+SUM($F$14:F3374)-SUM($G$14:G3374),$H$13-SUM($F$14:F3374)+SUM($G$14:G3374)))</f>
        <v>0</v>
      </c>
      <c r="I3374" s="7"/>
    </row>
    <row r="3375" spans="1:9">
      <c r="A3375" s="89">
        <f t="shared" si="480"/>
        <v>3362</v>
      </c>
      <c r="B3375" s="185" t="str">
        <f t="shared" si="481"/>
        <v/>
      </c>
      <c r="C3375" s="90" t="str">
        <f t="shared" si="482"/>
        <v/>
      </c>
      <c r="D3375" s="89" t="str">
        <f t="shared" si="483"/>
        <v/>
      </c>
      <c r="E3375" s="91" t="str">
        <f t="shared" si="484"/>
        <v/>
      </c>
      <c r="F3375" s="92" t="str">
        <f t="shared" si="485"/>
        <v/>
      </c>
      <c r="G3375" s="212" t="str">
        <f t="shared" si="486"/>
        <v/>
      </c>
      <c r="H3375" s="92">
        <f>IF(OR(ERR=FALSE,AND(F3375="",G3375="")),0,IF($C$12="D",$H$13+SUM($F$14:F3375)-SUM($G$14:G3375),$H$13-SUM($F$14:F3375)+SUM($G$14:G3375)))</f>
        <v>0</v>
      </c>
      <c r="I3375" s="7"/>
    </row>
    <row r="3376" spans="1:9">
      <c r="A3376" s="89">
        <f t="shared" si="480"/>
        <v>3363</v>
      </c>
      <c r="B3376" s="185" t="str">
        <f t="shared" si="481"/>
        <v/>
      </c>
      <c r="C3376" s="90" t="str">
        <f t="shared" si="482"/>
        <v/>
      </c>
      <c r="D3376" s="89" t="str">
        <f t="shared" si="483"/>
        <v/>
      </c>
      <c r="E3376" s="91" t="str">
        <f t="shared" si="484"/>
        <v/>
      </c>
      <c r="F3376" s="92" t="str">
        <f t="shared" si="485"/>
        <v/>
      </c>
      <c r="G3376" s="212" t="str">
        <f t="shared" si="486"/>
        <v/>
      </c>
      <c r="H3376" s="92">
        <f>IF(OR(ERR=FALSE,AND(F3376="",G3376="")),0,IF($C$12="D",$H$13+SUM($F$14:F3376)-SUM($G$14:G3376),$H$13-SUM($F$14:F3376)+SUM($G$14:G3376)))</f>
        <v>0</v>
      </c>
      <c r="I3376" s="7"/>
    </row>
    <row r="3377" spans="1:9">
      <c r="A3377" s="89">
        <f t="shared" si="480"/>
        <v>3364</v>
      </c>
      <c r="B3377" s="185" t="str">
        <f t="shared" si="481"/>
        <v/>
      </c>
      <c r="C3377" s="90" t="str">
        <f t="shared" si="482"/>
        <v/>
      </c>
      <c r="D3377" s="89" t="str">
        <f t="shared" si="483"/>
        <v/>
      </c>
      <c r="E3377" s="91" t="str">
        <f t="shared" si="484"/>
        <v/>
      </c>
      <c r="F3377" s="92" t="str">
        <f t="shared" si="485"/>
        <v/>
      </c>
      <c r="G3377" s="212" t="str">
        <f t="shared" si="486"/>
        <v/>
      </c>
      <c r="H3377" s="92">
        <f>IF(OR(ERR=FALSE,AND(F3377="",G3377="")),0,IF($C$12="D",$H$13+SUM($F$14:F3377)-SUM($G$14:G3377),$H$13-SUM($F$14:F3377)+SUM($G$14:G3377)))</f>
        <v>0</v>
      </c>
      <c r="I3377" s="7"/>
    </row>
    <row r="3378" spans="1:9">
      <c r="A3378" s="89">
        <f t="shared" si="480"/>
        <v>3365</v>
      </c>
      <c r="B3378" s="185" t="str">
        <f t="shared" si="481"/>
        <v/>
      </c>
      <c r="C3378" s="90" t="str">
        <f t="shared" si="482"/>
        <v/>
      </c>
      <c r="D3378" s="89" t="str">
        <f t="shared" si="483"/>
        <v/>
      </c>
      <c r="E3378" s="91" t="str">
        <f t="shared" si="484"/>
        <v/>
      </c>
      <c r="F3378" s="92" t="str">
        <f t="shared" si="485"/>
        <v/>
      </c>
      <c r="G3378" s="212" t="str">
        <f t="shared" si="486"/>
        <v/>
      </c>
      <c r="H3378" s="92">
        <f>IF(OR(ERR=FALSE,AND(F3378="",G3378="")),0,IF($C$12="D",$H$13+SUM($F$14:F3378)-SUM($G$14:G3378),$H$13-SUM($F$14:F3378)+SUM($G$14:G3378)))</f>
        <v>0</v>
      </c>
      <c r="I3378" s="7"/>
    </row>
    <row r="3379" spans="1:9">
      <c r="A3379" s="89">
        <f t="shared" si="480"/>
        <v>3366</v>
      </c>
      <c r="B3379" s="185" t="str">
        <f t="shared" si="481"/>
        <v/>
      </c>
      <c r="C3379" s="90" t="str">
        <f t="shared" si="482"/>
        <v/>
      </c>
      <c r="D3379" s="89" t="str">
        <f t="shared" si="483"/>
        <v/>
      </c>
      <c r="E3379" s="91" t="str">
        <f t="shared" si="484"/>
        <v/>
      </c>
      <c r="F3379" s="92" t="str">
        <f t="shared" si="485"/>
        <v/>
      </c>
      <c r="G3379" s="212" t="str">
        <f t="shared" si="486"/>
        <v/>
      </c>
      <c r="H3379" s="92">
        <f>IF(OR(ERR=FALSE,AND(F3379="",G3379="")),0,IF($C$12="D",$H$13+SUM($F$14:F3379)-SUM($G$14:G3379),$H$13-SUM($F$14:F3379)+SUM($G$14:G3379)))</f>
        <v>0</v>
      </c>
      <c r="I3379" s="7"/>
    </row>
    <row r="3380" spans="1:9">
      <c r="A3380" s="89">
        <f t="shared" si="480"/>
        <v>3367</v>
      </c>
      <c r="B3380" s="185" t="str">
        <f t="shared" si="481"/>
        <v/>
      </c>
      <c r="C3380" s="90" t="str">
        <f t="shared" si="482"/>
        <v/>
      </c>
      <c r="D3380" s="89" t="str">
        <f t="shared" si="483"/>
        <v/>
      </c>
      <c r="E3380" s="91" t="str">
        <f t="shared" si="484"/>
        <v/>
      </c>
      <c r="F3380" s="92" t="str">
        <f t="shared" si="485"/>
        <v/>
      </c>
      <c r="G3380" s="212" t="str">
        <f t="shared" si="486"/>
        <v/>
      </c>
      <c r="H3380" s="92">
        <f>IF(OR(ERR=FALSE,AND(F3380="",G3380="")),0,IF($C$12="D",$H$13+SUM($F$14:F3380)-SUM($G$14:G3380),$H$13-SUM($F$14:F3380)+SUM($G$14:G3380)))</f>
        <v>0</v>
      </c>
      <c r="I3380" s="7"/>
    </row>
    <row r="3381" spans="1:9">
      <c r="A3381" s="89">
        <f t="shared" si="480"/>
        <v>3368</v>
      </c>
      <c r="B3381" s="185" t="str">
        <f t="shared" si="481"/>
        <v/>
      </c>
      <c r="C3381" s="90" t="str">
        <f t="shared" si="482"/>
        <v/>
      </c>
      <c r="D3381" s="89" t="str">
        <f t="shared" si="483"/>
        <v/>
      </c>
      <c r="E3381" s="91" t="str">
        <f t="shared" si="484"/>
        <v/>
      </c>
      <c r="F3381" s="92" t="str">
        <f t="shared" si="485"/>
        <v/>
      </c>
      <c r="G3381" s="212" t="str">
        <f t="shared" si="486"/>
        <v/>
      </c>
      <c r="H3381" s="92">
        <f>IF(OR(ERR=FALSE,AND(F3381="",G3381="")),0,IF($C$12="D",$H$13+SUM($F$14:F3381)-SUM($G$14:G3381),$H$13-SUM($F$14:F3381)+SUM($G$14:G3381)))</f>
        <v>0</v>
      </c>
      <c r="I3381" s="7"/>
    </row>
    <row r="3382" spans="1:9">
      <c r="A3382" s="89">
        <f t="shared" si="480"/>
        <v>3369</v>
      </c>
      <c r="B3382" s="185" t="str">
        <f t="shared" si="481"/>
        <v/>
      </c>
      <c r="C3382" s="90" t="str">
        <f t="shared" si="482"/>
        <v/>
      </c>
      <c r="D3382" s="89" t="str">
        <f t="shared" si="483"/>
        <v/>
      </c>
      <c r="E3382" s="91" t="str">
        <f t="shared" si="484"/>
        <v/>
      </c>
      <c r="F3382" s="92" t="str">
        <f t="shared" si="485"/>
        <v/>
      </c>
      <c r="G3382" s="212" t="str">
        <f t="shared" si="486"/>
        <v/>
      </c>
      <c r="H3382" s="92">
        <f>IF(OR(ERR=FALSE,AND(F3382="",G3382="")),0,IF($C$12="D",$H$13+SUM($F$14:F3382)-SUM($G$14:G3382),$H$13-SUM($F$14:F3382)+SUM($G$14:G3382)))</f>
        <v>0</v>
      </c>
      <c r="I3382" s="7"/>
    </row>
    <row r="3383" spans="1:9">
      <c r="A3383" s="89">
        <f t="shared" si="480"/>
        <v>3370</v>
      </c>
      <c r="B3383" s="185" t="str">
        <f t="shared" si="481"/>
        <v/>
      </c>
      <c r="C3383" s="90" t="str">
        <f t="shared" si="482"/>
        <v/>
      </c>
      <c r="D3383" s="89" t="str">
        <f t="shared" si="483"/>
        <v/>
      </c>
      <c r="E3383" s="91" t="str">
        <f t="shared" si="484"/>
        <v/>
      </c>
      <c r="F3383" s="92" t="str">
        <f t="shared" si="485"/>
        <v/>
      </c>
      <c r="G3383" s="212" t="str">
        <f t="shared" si="486"/>
        <v/>
      </c>
      <c r="H3383" s="92">
        <f>IF(OR(ERR=FALSE,AND(F3383="",G3383="")),0,IF($C$12="D",$H$13+SUM($F$14:F3383)-SUM($G$14:G3383),$H$13-SUM($F$14:F3383)+SUM($G$14:G3383)))</f>
        <v>0</v>
      </c>
      <c r="I3383" s="7"/>
    </row>
    <row r="3384" spans="1:9">
      <c r="A3384" s="89">
        <f t="shared" si="480"/>
        <v>3371</v>
      </c>
      <c r="B3384" s="185" t="str">
        <f t="shared" si="481"/>
        <v/>
      </c>
      <c r="C3384" s="90" t="str">
        <f t="shared" si="482"/>
        <v/>
      </c>
      <c r="D3384" s="89" t="str">
        <f t="shared" si="483"/>
        <v/>
      </c>
      <c r="E3384" s="91" t="str">
        <f t="shared" si="484"/>
        <v/>
      </c>
      <c r="F3384" s="92" t="str">
        <f t="shared" si="485"/>
        <v/>
      </c>
      <c r="G3384" s="212" t="str">
        <f t="shared" si="486"/>
        <v/>
      </c>
      <c r="H3384" s="92">
        <f>IF(OR(ERR=FALSE,AND(F3384="",G3384="")),0,IF($C$12="D",$H$13+SUM($F$14:F3384)-SUM($G$14:G3384),$H$13-SUM($F$14:F3384)+SUM($G$14:G3384)))</f>
        <v>0</v>
      </c>
      <c r="I3384" s="7"/>
    </row>
    <row r="3385" spans="1:9">
      <c r="A3385" s="89">
        <f t="shared" si="480"/>
        <v>3372</v>
      </c>
      <c r="B3385" s="185" t="str">
        <f t="shared" si="481"/>
        <v/>
      </c>
      <c r="C3385" s="90" t="str">
        <f t="shared" si="482"/>
        <v/>
      </c>
      <c r="D3385" s="89" t="str">
        <f t="shared" si="483"/>
        <v/>
      </c>
      <c r="E3385" s="91" t="str">
        <f t="shared" si="484"/>
        <v/>
      </c>
      <c r="F3385" s="92" t="str">
        <f t="shared" si="485"/>
        <v/>
      </c>
      <c r="G3385" s="212" t="str">
        <f t="shared" si="486"/>
        <v/>
      </c>
      <c r="H3385" s="92">
        <f>IF(OR(ERR=FALSE,AND(F3385="",G3385="")),0,IF($C$12="D",$H$13+SUM($F$14:F3385)-SUM($G$14:G3385),$H$13-SUM($F$14:F3385)+SUM($G$14:G3385)))</f>
        <v>0</v>
      </c>
      <c r="I3385" s="7"/>
    </row>
    <row r="3386" spans="1:9">
      <c r="A3386" s="89">
        <f t="shared" si="480"/>
        <v>3373</v>
      </c>
      <c r="B3386" s="185" t="str">
        <f t="shared" si="481"/>
        <v/>
      </c>
      <c r="C3386" s="90" t="str">
        <f t="shared" si="482"/>
        <v/>
      </c>
      <c r="D3386" s="89" t="str">
        <f t="shared" si="483"/>
        <v/>
      </c>
      <c r="E3386" s="91" t="str">
        <f t="shared" si="484"/>
        <v/>
      </c>
      <c r="F3386" s="92" t="str">
        <f t="shared" si="485"/>
        <v/>
      </c>
      <c r="G3386" s="212" t="str">
        <f t="shared" si="486"/>
        <v/>
      </c>
      <c r="H3386" s="92">
        <f>IF(OR(ERR=FALSE,AND(F3386="",G3386="")),0,IF($C$12="D",$H$13+SUM($F$14:F3386)-SUM($G$14:G3386),$H$13-SUM($F$14:F3386)+SUM($G$14:G3386)))</f>
        <v>0</v>
      </c>
      <c r="I3386" s="7"/>
    </row>
    <row r="3387" spans="1:9">
      <c r="A3387" s="89">
        <f t="shared" si="480"/>
        <v>3374</v>
      </c>
      <c r="B3387" s="185" t="str">
        <f t="shared" si="481"/>
        <v/>
      </c>
      <c r="C3387" s="90" t="str">
        <f t="shared" si="482"/>
        <v/>
      </c>
      <c r="D3387" s="89" t="str">
        <f t="shared" si="483"/>
        <v/>
      </c>
      <c r="E3387" s="91" t="str">
        <f t="shared" si="484"/>
        <v/>
      </c>
      <c r="F3387" s="92" t="str">
        <f t="shared" si="485"/>
        <v/>
      </c>
      <c r="G3387" s="212" t="str">
        <f t="shared" si="486"/>
        <v/>
      </c>
      <c r="H3387" s="92">
        <f>IF(OR(ERR=FALSE,AND(F3387="",G3387="")),0,IF($C$12="D",$H$13+SUM($F$14:F3387)-SUM($G$14:G3387),$H$13-SUM($F$14:F3387)+SUM($G$14:G3387)))</f>
        <v>0</v>
      </c>
      <c r="I3387" s="7"/>
    </row>
    <row r="3388" spans="1:9">
      <c r="A3388" s="89">
        <f t="shared" si="480"/>
        <v>3375</v>
      </c>
      <c r="B3388" s="185" t="str">
        <f t="shared" si="481"/>
        <v/>
      </c>
      <c r="C3388" s="90" t="str">
        <f t="shared" si="482"/>
        <v/>
      </c>
      <c r="D3388" s="89" t="str">
        <f t="shared" si="483"/>
        <v/>
      </c>
      <c r="E3388" s="91" t="str">
        <f t="shared" si="484"/>
        <v/>
      </c>
      <c r="F3388" s="92" t="str">
        <f t="shared" si="485"/>
        <v/>
      </c>
      <c r="G3388" s="212" t="str">
        <f t="shared" si="486"/>
        <v/>
      </c>
      <c r="H3388" s="92">
        <f>IF(OR(ERR=FALSE,AND(F3388="",G3388="")),0,IF($C$12="D",$H$13+SUM($F$14:F3388)-SUM($G$14:G3388),$H$13-SUM($F$14:F3388)+SUM($G$14:G3388)))</f>
        <v>0</v>
      </c>
      <c r="I3388" s="7"/>
    </row>
    <row r="3389" spans="1:9">
      <c r="A3389" s="89">
        <f t="shared" ref="A3389:A3452" si="487">A3388+1</f>
        <v>3376</v>
      </c>
      <c r="B3389" s="185" t="str">
        <f t="shared" si="481"/>
        <v/>
      </c>
      <c r="C3389" s="90" t="str">
        <f t="shared" si="482"/>
        <v/>
      </c>
      <c r="D3389" s="89" t="str">
        <f t="shared" si="483"/>
        <v/>
      </c>
      <c r="E3389" s="91" t="str">
        <f t="shared" si="484"/>
        <v/>
      </c>
      <c r="F3389" s="92" t="str">
        <f t="shared" si="485"/>
        <v/>
      </c>
      <c r="G3389" s="212" t="str">
        <f t="shared" si="486"/>
        <v/>
      </c>
      <c r="H3389" s="92">
        <f>IF(OR(ERR=FALSE,AND(F3389="",G3389="")),0,IF($C$12="D",$H$13+SUM($F$14:F3389)-SUM($G$14:G3389),$H$13-SUM($F$14:F3389)+SUM($G$14:G3389)))</f>
        <v>0</v>
      </c>
      <c r="I3389" s="7"/>
    </row>
    <row r="3390" spans="1:9">
      <c r="A3390" s="89">
        <f t="shared" si="487"/>
        <v>3377</v>
      </c>
      <c r="B3390" s="185" t="str">
        <f t="shared" si="481"/>
        <v/>
      </c>
      <c r="C3390" s="90" t="str">
        <f t="shared" si="482"/>
        <v/>
      </c>
      <c r="D3390" s="89" t="str">
        <f t="shared" si="483"/>
        <v/>
      </c>
      <c r="E3390" s="91" t="str">
        <f t="shared" si="484"/>
        <v/>
      </c>
      <c r="F3390" s="92" t="str">
        <f t="shared" si="485"/>
        <v/>
      </c>
      <c r="G3390" s="212" t="str">
        <f t="shared" si="486"/>
        <v/>
      </c>
      <c r="H3390" s="92">
        <f>IF(OR(ERR=FALSE,AND(F3390="",G3390="")),0,IF($C$12="D",$H$13+SUM($F$14:F3390)-SUM($G$14:G3390),$H$13-SUM($F$14:F3390)+SUM($G$14:G3390)))</f>
        <v>0</v>
      </c>
      <c r="I3390" s="7"/>
    </row>
    <row r="3391" spans="1:9">
      <c r="A3391" s="89">
        <f t="shared" si="487"/>
        <v>3378</v>
      </c>
      <c r="B3391" s="185" t="str">
        <f t="shared" si="481"/>
        <v/>
      </c>
      <c r="C3391" s="90" t="str">
        <f t="shared" si="482"/>
        <v/>
      </c>
      <c r="D3391" s="89" t="str">
        <f t="shared" si="483"/>
        <v/>
      </c>
      <c r="E3391" s="91" t="str">
        <f t="shared" si="484"/>
        <v/>
      </c>
      <c r="F3391" s="92" t="str">
        <f t="shared" si="485"/>
        <v/>
      </c>
      <c r="G3391" s="212" t="str">
        <f t="shared" si="486"/>
        <v/>
      </c>
      <c r="H3391" s="92">
        <f>IF(OR(ERR=FALSE,AND(F3391="",G3391="")),0,IF($C$12="D",$H$13+SUM($F$14:F3391)-SUM($G$14:G3391),$H$13-SUM($F$14:F3391)+SUM($G$14:G3391)))</f>
        <v>0</v>
      </c>
      <c r="I3391" s="7"/>
    </row>
    <row r="3392" spans="1:9">
      <c r="A3392" s="89">
        <f t="shared" si="487"/>
        <v>3379</v>
      </c>
      <c r="B3392" s="185" t="str">
        <f t="shared" si="481"/>
        <v/>
      </c>
      <c r="C3392" s="90" t="str">
        <f t="shared" si="482"/>
        <v/>
      </c>
      <c r="D3392" s="89" t="str">
        <f t="shared" si="483"/>
        <v/>
      </c>
      <c r="E3392" s="91" t="str">
        <f t="shared" si="484"/>
        <v/>
      </c>
      <c r="F3392" s="92" t="str">
        <f t="shared" si="485"/>
        <v/>
      </c>
      <c r="G3392" s="212" t="str">
        <f t="shared" si="486"/>
        <v/>
      </c>
      <c r="H3392" s="92">
        <f>IF(OR(ERR=FALSE,AND(F3392="",G3392="")),0,IF($C$12="D",$H$13+SUM($F$14:F3392)-SUM($G$14:G3392),$H$13-SUM($F$14:F3392)+SUM($G$14:G3392)))</f>
        <v>0</v>
      </c>
      <c r="I3392" s="7"/>
    </row>
    <row r="3393" spans="1:9">
      <c r="A3393" s="89">
        <f t="shared" si="487"/>
        <v>3380</v>
      </c>
      <c r="B3393" s="185" t="str">
        <f t="shared" si="481"/>
        <v/>
      </c>
      <c r="C3393" s="90" t="str">
        <f t="shared" si="482"/>
        <v/>
      </c>
      <c r="D3393" s="89" t="str">
        <f t="shared" si="483"/>
        <v/>
      </c>
      <c r="E3393" s="91" t="str">
        <f t="shared" si="484"/>
        <v/>
      </c>
      <c r="F3393" s="92" t="str">
        <f t="shared" si="485"/>
        <v/>
      </c>
      <c r="G3393" s="212" t="str">
        <f t="shared" si="486"/>
        <v/>
      </c>
      <c r="H3393" s="92">
        <f>IF(OR(ERR=FALSE,AND(F3393="",G3393="")),0,IF($C$12="D",$H$13+SUM($F$14:F3393)-SUM($G$14:G3393),$H$13-SUM($F$14:F3393)+SUM($G$14:G3393)))</f>
        <v>0</v>
      </c>
      <c r="I3393" s="7"/>
    </row>
    <row r="3394" spans="1:9">
      <c r="A3394" s="89">
        <f t="shared" si="487"/>
        <v>3381</v>
      </c>
      <c r="B3394" s="185" t="str">
        <f t="shared" si="481"/>
        <v/>
      </c>
      <c r="C3394" s="90" t="str">
        <f t="shared" si="482"/>
        <v/>
      </c>
      <c r="D3394" s="89" t="str">
        <f t="shared" si="483"/>
        <v/>
      </c>
      <c r="E3394" s="91" t="str">
        <f t="shared" si="484"/>
        <v/>
      </c>
      <c r="F3394" s="92" t="str">
        <f t="shared" si="485"/>
        <v/>
      </c>
      <c r="G3394" s="212" t="str">
        <f t="shared" si="486"/>
        <v/>
      </c>
      <c r="H3394" s="92">
        <f>IF(OR(ERR=FALSE,AND(F3394="",G3394="")),0,IF($C$12="D",$H$13+SUM($F$14:F3394)-SUM($G$14:G3394),$H$13-SUM($F$14:F3394)+SUM($G$14:G3394)))</f>
        <v>0</v>
      </c>
      <c r="I3394" s="7"/>
    </row>
    <row r="3395" spans="1:9">
      <c r="A3395" s="89">
        <f t="shared" si="487"/>
        <v>3382</v>
      </c>
      <c r="B3395" s="185" t="str">
        <f t="shared" si="481"/>
        <v/>
      </c>
      <c r="C3395" s="90" t="str">
        <f t="shared" si="482"/>
        <v/>
      </c>
      <c r="D3395" s="89" t="str">
        <f t="shared" si="483"/>
        <v/>
      </c>
      <c r="E3395" s="91" t="str">
        <f t="shared" si="484"/>
        <v/>
      </c>
      <c r="F3395" s="92" t="str">
        <f t="shared" si="485"/>
        <v/>
      </c>
      <c r="G3395" s="212" t="str">
        <f t="shared" si="486"/>
        <v/>
      </c>
      <c r="H3395" s="92">
        <f>IF(OR(ERR=FALSE,AND(F3395="",G3395="")),0,IF($C$12="D",$H$13+SUM($F$14:F3395)-SUM($G$14:G3395),$H$13-SUM($F$14:F3395)+SUM($G$14:G3395)))</f>
        <v>0</v>
      </c>
      <c r="I3395" s="7"/>
    </row>
    <row r="3396" spans="1:9">
      <c r="A3396" s="89">
        <f t="shared" si="487"/>
        <v>3383</v>
      </c>
      <c r="B3396" s="185" t="str">
        <f t="shared" si="481"/>
        <v/>
      </c>
      <c r="C3396" s="90" t="str">
        <f t="shared" si="482"/>
        <v/>
      </c>
      <c r="D3396" s="89" t="str">
        <f t="shared" si="483"/>
        <v/>
      </c>
      <c r="E3396" s="91" t="str">
        <f t="shared" si="484"/>
        <v/>
      </c>
      <c r="F3396" s="92" t="str">
        <f t="shared" si="485"/>
        <v/>
      </c>
      <c r="G3396" s="212" t="str">
        <f t="shared" si="486"/>
        <v/>
      </c>
      <c r="H3396" s="92">
        <f>IF(OR(ERR=FALSE,AND(F3396="",G3396="")),0,IF($C$12="D",$H$13+SUM($F$14:F3396)-SUM($G$14:G3396),$H$13-SUM($F$14:F3396)+SUM($G$14:G3396)))</f>
        <v>0</v>
      </c>
      <c r="I3396" s="7"/>
    </row>
    <row r="3397" spans="1:9">
      <c r="A3397" s="89">
        <f t="shared" si="487"/>
        <v>3384</v>
      </c>
      <c r="B3397" s="185" t="str">
        <f t="shared" si="481"/>
        <v/>
      </c>
      <c r="C3397" s="90" t="str">
        <f t="shared" si="482"/>
        <v/>
      </c>
      <c r="D3397" s="89" t="str">
        <f t="shared" si="483"/>
        <v/>
      </c>
      <c r="E3397" s="91" t="str">
        <f t="shared" si="484"/>
        <v/>
      </c>
      <c r="F3397" s="92" t="str">
        <f t="shared" si="485"/>
        <v/>
      </c>
      <c r="G3397" s="212" t="str">
        <f t="shared" si="486"/>
        <v/>
      </c>
      <c r="H3397" s="92">
        <f>IF(OR(ERR=FALSE,AND(F3397="",G3397="")),0,IF($C$12="D",$H$13+SUM($F$14:F3397)-SUM($G$14:G3397),$H$13-SUM($F$14:F3397)+SUM($G$14:G3397)))</f>
        <v>0</v>
      </c>
      <c r="I3397" s="7"/>
    </row>
    <row r="3398" spans="1:9">
      <c r="A3398" s="89">
        <f t="shared" si="487"/>
        <v>3385</v>
      </c>
      <c r="B3398" s="185" t="str">
        <f t="shared" si="481"/>
        <v/>
      </c>
      <c r="C3398" s="90" t="str">
        <f t="shared" si="482"/>
        <v/>
      </c>
      <c r="D3398" s="89" t="str">
        <f t="shared" si="483"/>
        <v/>
      </c>
      <c r="E3398" s="91" t="str">
        <f t="shared" si="484"/>
        <v/>
      </c>
      <c r="F3398" s="92" t="str">
        <f t="shared" si="485"/>
        <v/>
      </c>
      <c r="G3398" s="212" t="str">
        <f t="shared" si="486"/>
        <v/>
      </c>
      <c r="H3398" s="92">
        <f>IF(OR(ERR=FALSE,AND(F3398="",G3398="")),0,IF($C$12="D",$H$13+SUM($F$14:F3398)-SUM($G$14:G3398),$H$13-SUM($F$14:F3398)+SUM($G$14:G3398)))</f>
        <v>0</v>
      </c>
      <c r="I3398" s="7"/>
    </row>
    <row r="3399" spans="1:9">
      <c r="A3399" s="89">
        <f t="shared" si="487"/>
        <v>3386</v>
      </c>
      <c r="B3399" s="185" t="str">
        <f t="shared" si="481"/>
        <v/>
      </c>
      <c r="C3399" s="90" t="str">
        <f t="shared" si="482"/>
        <v/>
      </c>
      <c r="D3399" s="89" t="str">
        <f t="shared" si="483"/>
        <v/>
      </c>
      <c r="E3399" s="91" t="str">
        <f t="shared" si="484"/>
        <v/>
      </c>
      <c r="F3399" s="92" t="str">
        <f t="shared" si="485"/>
        <v/>
      </c>
      <c r="G3399" s="212" t="str">
        <f t="shared" si="486"/>
        <v/>
      </c>
      <c r="H3399" s="92">
        <f>IF(OR(ERR=FALSE,AND(F3399="",G3399="")),0,IF($C$12="D",$H$13+SUM($F$14:F3399)-SUM($G$14:G3399),$H$13-SUM($F$14:F3399)+SUM($G$14:G3399)))</f>
        <v>0</v>
      </c>
      <c r="I3399" s="7"/>
    </row>
    <row r="3400" spans="1:9">
      <c r="A3400" s="89">
        <f t="shared" si="487"/>
        <v>3387</v>
      </c>
      <c r="B3400" s="185" t="str">
        <f t="shared" si="481"/>
        <v/>
      </c>
      <c r="C3400" s="90" t="str">
        <f t="shared" si="482"/>
        <v/>
      </c>
      <c r="D3400" s="89" t="str">
        <f t="shared" si="483"/>
        <v/>
      </c>
      <c r="E3400" s="91" t="str">
        <f t="shared" si="484"/>
        <v/>
      </c>
      <c r="F3400" s="92" t="str">
        <f t="shared" si="485"/>
        <v/>
      </c>
      <c r="G3400" s="212" t="str">
        <f t="shared" si="486"/>
        <v/>
      </c>
      <c r="H3400" s="92">
        <f>IF(OR(ERR=FALSE,AND(F3400="",G3400="")),0,IF($C$12="D",$H$13+SUM($F$14:F3400)-SUM($G$14:G3400),$H$13-SUM($F$14:F3400)+SUM($G$14:G3400)))</f>
        <v>0</v>
      </c>
      <c r="I3400" s="7"/>
    </row>
    <row r="3401" spans="1:9">
      <c r="A3401" s="89">
        <f t="shared" si="487"/>
        <v>3388</v>
      </c>
      <c r="B3401" s="185" t="str">
        <f t="shared" si="481"/>
        <v/>
      </c>
      <c r="C3401" s="90" t="str">
        <f t="shared" si="482"/>
        <v/>
      </c>
      <c r="D3401" s="89" t="str">
        <f t="shared" si="483"/>
        <v/>
      </c>
      <c r="E3401" s="91" t="str">
        <f t="shared" si="484"/>
        <v/>
      </c>
      <c r="F3401" s="92" t="str">
        <f t="shared" si="485"/>
        <v/>
      </c>
      <c r="G3401" s="212" t="str">
        <f t="shared" si="486"/>
        <v/>
      </c>
      <c r="H3401" s="92">
        <f>IF(OR(ERR=FALSE,AND(F3401="",G3401="")),0,IF($C$12="D",$H$13+SUM($F$14:F3401)-SUM($G$14:G3401),$H$13-SUM($F$14:F3401)+SUM($G$14:G3401)))</f>
        <v>0</v>
      </c>
      <c r="I3401" s="7"/>
    </row>
    <row r="3402" spans="1:9">
      <c r="A3402" s="89">
        <f t="shared" si="487"/>
        <v>3389</v>
      </c>
      <c r="B3402" s="185" t="str">
        <f t="shared" si="481"/>
        <v/>
      </c>
      <c r="C3402" s="90" t="str">
        <f t="shared" si="482"/>
        <v/>
      </c>
      <c r="D3402" s="89" t="str">
        <f t="shared" si="483"/>
        <v/>
      </c>
      <c r="E3402" s="91" t="str">
        <f t="shared" si="484"/>
        <v/>
      </c>
      <c r="F3402" s="92" t="str">
        <f t="shared" si="485"/>
        <v/>
      </c>
      <c r="G3402" s="212" t="str">
        <f t="shared" si="486"/>
        <v/>
      </c>
      <c r="H3402" s="92">
        <f>IF(OR(ERR=FALSE,AND(F3402="",G3402="")),0,IF($C$12="D",$H$13+SUM($F$14:F3402)-SUM($G$14:G3402),$H$13-SUM($F$14:F3402)+SUM($G$14:G3402)))</f>
        <v>0</v>
      </c>
      <c r="I3402" s="7"/>
    </row>
    <row r="3403" spans="1:9">
      <c r="A3403" s="89">
        <f t="shared" si="487"/>
        <v>3390</v>
      </c>
      <c r="B3403" s="185" t="str">
        <f t="shared" si="481"/>
        <v/>
      </c>
      <c r="C3403" s="90" t="str">
        <f t="shared" si="482"/>
        <v/>
      </c>
      <c r="D3403" s="89" t="str">
        <f t="shared" si="483"/>
        <v/>
      </c>
      <c r="E3403" s="91" t="str">
        <f t="shared" si="484"/>
        <v/>
      </c>
      <c r="F3403" s="92" t="str">
        <f t="shared" si="485"/>
        <v/>
      </c>
      <c r="G3403" s="212" t="str">
        <f t="shared" si="486"/>
        <v/>
      </c>
      <c r="H3403" s="92">
        <f>IF(OR(ERR=FALSE,AND(F3403="",G3403="")),0,IF($C$12="D",$H$13+SUM($F$14:F3403)-SUM($G$14:G3403),$H$13-SUM($F$14:F3403)+SUM($G$14:G3403)))</f>
        <v>0</v>
      </c>
      <c r="I3403" s="7"/>
    </row>
    <row r="3404" spans="1:9">
      <c r="A3404" s="89">
        <f t="shared" si="487"/>
        <v>3391</v>
      </c>
      <c r="B3404" s="185" t="str">
        <f t="shared" si="481"/>
        <v/>
      </c>
      <c r="C3404" s="90" t="str">
        <f t="shared" si="482"/>
        <v/>
      </c>
      <c r="D3404" s="89" t="str">
        <f t="shared" si="483"/>
        <v/>
      </c>
      <c r="E3404" s="91" t="str">
        <f t="shared" si="484"/>
        <v/>
      </c>
      <c r="F3404" s="92" t="str">
        <f t="shared" si="485"/>
        <v/>
      </c>
      <c r="G3404" s="212" t="str">
        <f t="shared" si="486"/>
        <v/>
      </c>
      <c r="H3404" s="92">
        <f>IF(OR(ERR=FALSE,AND(F3404="",G3404="")),0,IF($C$12="D",$H$13+SUM($F$14:F3404)-SUM($G$14:G3404),$H$13-SUM($F$14:F3404)+SUM($G$14:G3404)))</f>
        <v>0</v>
      </c>
      <c r="I3404" s="7"/>
    </row>
    <row r="3405" spans="1:9">
      <c r="A3405" s="89">
        <f t="shared" si="487"/>
        <v>3392</v>
      </c>
      <c r="B3405" s="185" t="str">
        <f t="shared" si="481"/>
        <v/>
      </c>
      <c r="C3405" s="90" t="str">
        <f t="shared" si="482"/>
        <v/>
      </c>
      <c r="D3405" s="89" t="str">
        <f t="shared" si="483"/>
        <v/>
      </c>
      <c r="E3405" s="91" t="str">
        <f t="shared" si="484"/>
        <v/>
      </c>
      <c r="F3405" s="92" t="str">
        <f t="shared" si="485"/>
        <v/>
      </c>
      <c r="G3405" s="212" t="str">
        <f t="shared" si="486"/>
        <v/>
      </c>
      <c r="H3405" s="92">
        <f>IF(OR(ERR=FALSE,AND(F3405="",G3405="")),0,IF($C$12="D",$H$13+SUM($F$14:F3405)-SUM($G$14:G3405),$H$13-SUM($F$14:F3405)+SUM($G$14:G3405)))</f>
        <v>0</v>
      </c>
      <c r="I3405" s="7"/>
    </row>
    <row r="3406" spans="1:9">
      <c r="A3406" s="89">
        <f t="shared" si="487"/>
        <v>3393</v>
      </c>
      <c r="B3406" s="185" t="str">
        <f t="shared" si="481"/>
        <v/>
      </c>
      <c r="C3406" s="90" t="str">
        <f t="shared" si="482"/>
        <v/>
      </c>
      <c r="D3406" s="89" t="str">
        <f t="shared" si="483"/>
        <v/>
      </c>
      <c r="E3406" s="91" t="str">
        <f t="shared" si="484"/>
        <v/>
      </c>
      <c r="F3406" s="92" t="str">
        <f t="shared" si="485"/>
        <v/>
      </c>
      <c r="G3406" s="212" t="str">
        <f t="shared" si="486"/>
        <v/>
      </c>
      <c r="H3406" s="92">
        <f>IF(OR(ERR=FALSE,AND(F3406="",G3406="")),0,IF($C$12="D",$H$13+SUM($F$14:F3406)-SUM($G$14:G3406),$H$13-SUM($F$14:F3406)+SUM($G$14:G3406)))</f>
        <v>0</v>
      </c>
      <c r="I3406" s="7"/>
    </row>
    <row r="3407" spans="1:9">
      <c r="A3407" s="89">
        <f t="shared" si="487"/>
        <v>3394</v>
      </c>
      <c r="B3407" s="185" t="str">
        <f t="shared" si="481"/>
        <v/>
      </c>
      <c r="C3407" s="90" t="str">
        <f t="shared" si="482"/>
        <v/>
      </c>
      <c r="D3407" s="89" t="str">
        <f t="shared" si="483"/>
        <v/>
      </c>
      <c r="E3407" s="91" t="str">
        <f t="shared" si="484"/>
        <v/>
      </c>
      <c r="F3407" s="92" t="str">
        <f t="shared" si="485"/>
        <v/>
      </c>
      <c r="G3407" s="212" t="str">
        <f t="shared" si="486"/>
        <v/>
      </c>
      <c r="H3407" s="92">
        <f>IF(OR(ERR=FALSE,AND(F3407="",G3407="")),0,IF($C$12="D",$H$13+SUM($F$14:F3407)-SUM($G$14:G3407),$H$13-SUM($F$14:F3407)+SUM($G$14:G3407)))</f>
        <v>0</v>
      </c>
      <c r="I3407" s="7"/>
    </row>
    <row r="3408" spans="1:9">
      <c r="A3408" s="89">
        <f t="shared" si="487"/>
        <v>3395</v>
      </c>
      <c r="B3408" s="185" t="str">
        <f t="shared" si="481"/>
        <v/>
      </c>
      <c r="C3408" s="90" t="str">
        <f t="shared" si="482"/>
        <v/>
      </c>
      <c r="D3408" s="89" t="str">
        <f t="shared" si="483"/>
        <v/>
      </c>
      <c r="E3408" s="91" t="str">
        <f t="shared" si="484"/>
        <v/>
      </c>
      <c r="F3408" s="92" t="str">
        <f t="shared" si="485"/>
        <v/>
      </c>
      <c r="G3408" s="212" t="str">
        <f t="shared" si="486"/>
        <v/>
      </c>
      <c r="H3408" s="92">
        <f>IF(OR(ERR=FALSE,AND(F3408="",G3408="")),0,IF($C$12="D",$H$13+SUM($F$14:F3408)-SUM($G$14:G3408),$H$13-SUM($F$14:F3408)+SUM($G$14:G3408)))</f>
        <v>0</v>
      </c>
      <c r="I3408" s="7"/>
    </row>
    <row r="3409" spans="1:9">
      <c r="A3409" s="89">
        <f t="shared" si="487"/>
        <v>3396</v>
      </c>
      <c r="B3409" s="185" t="str">
        <f t="shared" si="481"/>
        <v/>
      </c>
      <c r="C3409" s="90" t="str">
        <f t="shared" si="482"/>
        <v/>
      </c>
      <c r="D3409" s="89" t="str">
        <f t="shared" si="483"/>
        <v/>
      </c>
      <c r="E3409" s="91" t="str">
        <f t="shared" si="484"/>
        <v/>
      </c>
      <c r="F3409" s="92" t="str">
        <f t="shared" si="485"/>
        <v/>
      </c>
      <c r="G3409" s="212" t="str">
        <f t="shared" si="486"/>
        <v/>
      </c>
      <c r="H3409" s="92">
        <f>IF(OR(ERR=FALSE,AND(F3409="",G3409="")),0,IF($C$12="D",$H$13+SUM($F$14:F3409)-SUM($G$14:G3409),$H$13-SUM($F$14:F3409)+SUM($G$14:G3409)))</f>
        <v>0</v>
      </c>
      <c r="I3409" s="7"/>
    </row>
    <row r="3410" spans="1:9">
      <c r="A3410" s="89">
        <f t="shared" si="487"/>
        <v>3397</v>
      </c>
      <c r="B3410" s="185" t="str">
        <f t="shared" si="481"/>
        <v/>
      </c>
      <c r="C3410" s="90" t="str">
        <f t="shared" si="482"/>
        <v/>
      </c>
      <c r="D3410" s="89" t="str">
        <f t="shared" si="483"/>
        <v/>
      </c>
      <c r="E3410" s="91" t="str">
        <f t="shared" si="484"/>
        <v/>
      </c>
      <c r="F3410" s="92" t="str">
        <f t="shared" si="485"/>
        <v/>
      </c>
      <c r="G3410" s="212" t="str">
        <f t="shared" si="486"/>
        <v/>
      </c>
      <c r="H3410" s="92">
        <f>IF(OR(ERR=FALSE,AND(F3410="",G3410="")),0,IF($C$12="D",$H$13+SUM($F$14:F3410)-SUM($G$14:G3410),$H$13-SUM($F$14:F3410)+SUM($G$14:G3410)))</f>
        <v>0</v>
      </c>
      <c r="I3410" s="7"/>
    </row>
    <row r="3411" spans="1:9">
      <c r="A3411" s="89">
        <f t="shared" si="487"/>
        <v>3398</v>
      </c>
      <c r="B3411" s="185" t="str">
        <f t="shared" si="481"/>
        <v/>
      </c>
      <c r="C3411" s="90" t="str">
        <f t="shared" si="482"/>
        <v/>
      </c>
      <c r="D3411" s="89" t="str">
        <f t="shared" si="483"/>
        <v/>
      </c>
      <c r="E3411" s="91" t="str">
        <f t="shared" si="484"/>
        <v/>
      </c>
      <c r="F3411" s="92" t="str">
        <f t="shared" si="485"/>
        <v/>
      </c>
      <c r="G3411" s="212" t="str">
        <f t="shared" si="486"/>
        <v/>
      </c>
      <c r="H3411" s="92">
        <f>IF(OR(ERR=FALSE,AND(F3411="",G3411="")),0,IF($C$12="D",$H$13+SUM($F$14:F3411)-SUM($G$14:G3411),$H$13-SUM($F$14:F3411)+SUM($G$14:G3411)))</f>
        <v>0</v>
      </c>
      <c r="I3411" s="7"/>
    </row>
    <row r="3412" spans="1:9">
      <c r="A3412" s="89">
        <f t="shared" si="487"/>
        <v>3399</v>
      </c>
      <c r="B3412" s="185" t="str">
        <f t="shared" si="481"/>
        <v/>
      </c>
      <c r="C3412" s="90" t="str">
        <f t="shared" si="482"/>
        <v/>
      </c>
      <c r="D3412" s="89" t="str">
        <f t="shared" si="483"/>
        <v/>
      </c>
      <c r="E3412" s="91" t="str">
        <f t="shared" si="484"/>
        <v/>
      </c>
      <c r="F3412" s="92" t="str">
        <f t="shared" si="485"/>
        <v/>
      </c>
      <c r="G3412" s="212" t="str">
        <f t="shared" si="486"/>
        <v/>
      </c>
      <c r="H3412" s="92">
        <f>IF(OR(ERR=FALSE,AND(F3412="",G3412="")),0,IF($C$12="D",$H$13+SUM($F$14:F3412)-SUM($G$14:G3412),$H$13-SUM($F$14:F3412)+SUM($G$14:G3412)))</f>
        <v>0</v>
      </c>
      <c r="I3412" s="7"/>
    </row>
    <row r="3413" spans="1:9">
      <c r="A3413" s="89">
        <f t="shared" si="487"/>
        <v>3400</v>
      </c>
      <c r="B3413" s="185" t="str">
        <f t="shared" si="481"/>
        <v/>
      </c>
      <c r="C3413" s="90" t="str">
        <f t="shared" si="482"/>
        <v/>
      </c>
      <c r="D3413" s="89" t="str">
        <f t="shared" si="483"/>
        <v/>
      </c>
      <c r="E3413" s="91" t="str">
        <f t="shared" si="484"/>
        <v/>
      </c>
      <c r="F3413" s="92" t="str">
        <f t="shared" si="485"/>
        <v/>
      </c>
      <c r="G3413" s="212" t="str">
        <f t="shared" si="486"/>
        <v/>
      </c>
      <c r="H3413" s="92">
        <f>IF(OR(ERR=FALSE,AND(F3413="",G3413="")),0,IF($C$12="D",$H$13+SUM($F$14:F3413)-SUM($G$14:G3413),$H$13-SUM($F$14:F3413)+SUM($G$14:G3413)))</f>
        <v>0</v>
      </c>
      <c r="I3413" s="7"/>
    </row>
    <row r="3414" spans="1:9">
      <c r="A3414" s="89">
        <f t="shared" si="487"/>
        <v>3401</v>
      </c>
      <c r="B3414" s="185" t="str">
        <f t="shared" ref="B3414:B3477" si="488">IF(ISERROR(VLOOKUP(A3414&amp;H$9,JU_AKUN,6,FALSE)=TRUE),"",VLOOKUP(A3414&amp;H$9,JU_AKUN,6,FALSE))</f>
        <v/>
      </c>
      <c r="C3414" s="90" t="str">
        <f t="shared" ref="C3414:C3477" si="489">IF(ISERROR(VLOOKUP(A3414&amp;H$9,JU_AKUN,7,FALSE)=TRUE),"",VLOOKUP(A3414&amp;H$9,JU_AKUN,7,FALSE))</f>
        <v/>
      </c>
      <c r="D3414" s="89" t="str">
        <f t="shared" ref="D3414:D3477" si="490">IF(ISERROR(VLOOKUP(A3414&amp;H$9,JU_AKUN,8,FALSE)=TRUE),"",VLOOKUP(A3414&amp;H$9,JU_AKUN,8,FALSE))</f>
        <v/>
      </c>
      <c r="E3414" s="91" t="str">
        <f t="shared" ref="E3414:E3477" si="491">IF(ISERROR(VLOOKUP(A3414&amp;H$9,JU_AKUN,9,FALSE)=TRUE),"",VLOOKUP(A3414&amp;H$9,JU_AKUN,9,FALSE))</f>
        <v/>
      </c>
      <c r="F3414" s="92" t="str">
        <f t="shared" ref="F3414:F3477" si="492">IF(ISERROR(VLOOKUP(A3414&amp;H$9,JU_AKUN,14,FALSE)=TRUE),"",VLOOKUP(A3414&amp;H$9,JU_AKUN,14,FALSE))</f>
        <v/>
      </c>
      <c r="G3414" s="212" t="str">
        <f t="shared" ref="G3414:G3477" si="493">IF(ISERROR(VLOOKUP(A3414&amp;H$9,JU_AKUN,15,FALSE)=TRUE),"",VLOOKUP(A3414&amp;H$9,JU_AKUN,15,FALSE))</f>
        <v/>
      </c>
      <c r="H3414" s="92">
        <f>IF(OR(ERR=FALSE,AND(F3414="",G3414="")),0,IF($C$12="D",$H$13+SUM($F$14:F3414)-SUM($G$14:G3414),$H$13-SUM($F$14:F3414)+SUM($G$14:G3414)))</f>
        <v>0</v>
      </c>
      <c r="I3414" s="7"/>
    </row>
    <row r="3415" spans="1:9">
      <c r="A3415" s="89">
        <f t="shared" si="487"/>
        <v>3402</v>
      </c>
      <c r="B3415" s="185" t="str">
        <f t="shared" si="488"/>
        <v/>
      </c>
      <c r="C3415" s="90" t="str">
        <f t="shared" si="489"/>
        <v/>
      </c>
      <c r="D3415" s="89" t="str">
        <f t="shared" si="490"/>
        <v/>
      </c>
      <c r="E3415" s="91" t="str">
        <f t="shared" si="491"/>
        <v/>
      </c>
      <c r="F3415" s="92" t="str">
        <f t="shared" si="492"/>
        <v/>
      </c>
      <c r="G3415" s="212" t="str">
        <f t="shared" si="493"/>
        <v/>
      </c>
      <c r="H3415" s="92">
        <f>IF(OR(ERR=FALSE,AND(F3415="",G3415="")),0,IF($C$12="D",$H$13+SUM($F$14:F3415)-SUM($G$14:G3415),$H$13-SUM($F$14:F3415)+SUM($G$14:G3415)))</f>
        <v>0</v>
      </c>
      <c r="I3415" s="7"/>
    </row>
    <row r="3416" spans="1:9">
      <c r="A3416" s="89">
        <f t="shared" si="487"/>
        <v>3403</v>
      </c>
      <c r="B3416" s="185" t="str">
        <f t="shared" si="488"/>
        <v/>
      </c>
      <c r="C3416" s="90" t="str">
        <f t="shared" si="489"/>
        <v/>
      </c>
      <c r="D3416" s="89" t="str">
        <f t="shared" si="490"/>
        <v/>
      </c>
      <c r="E3416" s="91" t="str">
        <f t="shared" si="491"/>
        <v/>
      </c>
      <c r="F3416" s="92" t="str">
        <f t="shared" si="492"/>
        <v/>
      </c>
      <c r="G3416" s="212" t="str">
        <f t="shared" si="493"/>
        <v/>
      </c>
      <c r="H3416" s="92">
        <f>IF(OR(ERR=FALSE,AND(F3416="",G3416="")),0,IF($C$12="D",$H$13+SUM($F$14:F3416)-SUM($G$14:G3416),$H$13-SUM($F$14:F3416)+SUM($G$14:G3416)))</f>
        <v>0</v>
      </c>
      <c r="I3416" s="7"/>
    </row>
    <row r="3417" spans="1:9">
      <c r="A3417" s="89">
        <f t="shared" si="487"/>
        <v>3404</v>
      </c>
      <c r="B3417" s="185" t="str">
        <f t="shared" si="488"/>
        <v/>
      </c>
      <c r="C3417" s="90" t="str">
        <f t="shared" si="489"/>
        <v/>
      </c>
      <c r="D3417" s="89" t="str">
        <f t="shared" si="490"/>
        <v/>
      </c>
      <c r="E3417" s="91" t="str">
        <f t="shared" si="491"/>
        <v/>
      </c>
      <c r="F3417" s="92" t="str">
        <f t="shared" si="492"/>
        <v/>
      </c>
      <c r="G3417" s="212" t="str">
        <f t="shared" si="493"/>
        <v/>
      </c>
      <c r="H3417" s="92">
        <f>IF(OR(ERR=FALSE,AND(F3417="",G3417="")),0,IF($C$12="D",$H$13+SUM($F$14:F3417)-SUM($G$14:G3417),$H$13-SUM($F$14:F3417)+SUM($G$14:G3417)))</f>
        <v>0</v>
      </c>
      <c r="I3417" s="7"/>
    </row>
    <row r="3418" spans="1:9">
      <c r="A3418" s="89">
        <f t="shared" si="487"/>
        <v>3405</v>
      </c>
      <c r="B3418" s="185" t="str">
        <f t="shared" si="488"/>
        <v/>
      </c>
      <c r="C3418" s="90" t="str">
        <f t="shared" si="489"/>
        <v/>
      </c>
      <c r="D3418" s="89" t="str">
        <f t="shared" si="490"/>
        <v/>
      </c>
      <c r="E3418" s="91" t="str">
        <f t="shared" si="491"/>
        <v/>
      </c>
      <c r="F3418" s="92" t="str">
        <f t="shared" si="492"/>
        <v/>
      </c>
      <c r="G3418" s="212" t="str">
        <f t="shared" si="493"/>
        <v/>
      </c>
      <c r="H3418" s="92">
        <f>IF(OR(ERR=FALSE,AND(F3418="",G3418="")),0,IF($C$12="D",$H$13+SUM($F$14:F3418)-SUM($G$14:G3418),$H$13-SUM($F$14:F3418)+SUM($G$14:G3418)))</f>
        <v>0</v>
      </c>
      <c r="I3418" s="7"/>
    </row>
    <row r="3419" spans="1:9">
      <c r="A3419" s="89">
        <f t="shared" si="487"/>
        <v>3406</v>
      </c>
      <c r="B3419" s="185" t="str">
        <f t="shared" si="488"/>
        <v/>
      </c>
      <c r="C3419" s="90" t="str">
        <f t="shared" si="489"/>
        <v/>
      </c>
      <c r="D3419" s="89" t="str">
        <f t="shared" si="490"/>
        <v/>
      </c>
      <c r="E3419" s="91" t="str">
        <f t="shared" si="491"/>
        <v/>
      </c>
      <c r="F3419" s="92" t="str">
        <f t="shared" si="492"/>
        <v/>
      </c>
      <c r="G3419" s="212" t="str">
        <f t="shared" si="493"/>
        <v/>
      </c>
      <c r="H3419" s="92">
        <f>IF(OR(ERR=FALSE,AND(F3419="",G3419="")),0,IF($C$12="D",$H$13+SUM($F$14:F3419)-SUM($G$14:G3419),$H$13-SUM($F$14:F3419)+SUM($G$14:G3419)))</f>
        <v>0</v>
      </c>
      <c r="I3419" s="7"/>
    </row>
    <row r="3420" spans="1:9">
      <c r="A3420" s="89">
        <f t="shared" si="487"/>
        <v>3407</v>
      </c>
      <c r="B3420" s="185" t="str">
        <f t="shared" si="488"/>
        <v/>
      </c>
      <c r="C3420" s="90" t="str">
        <f t="shared" si="489"/>
        <v/>
      </c>
      <c r="D3420" s="89" t="str">
        <f t="shared" si="490"/>
        <v/>
      </c>
      <c r="E3420" s="91" t="str">
        <f t="shared" si="491"/>
        <v/>
      </c>
      <c r="F3420" s="92" t="str">
        <f t="shared" si="492"/>
        <v/>
      </c>
      <c r="G3420" s="212" t="str">
        <f t="shared" si="493"/>
        <v/>
      </c>
      <c r="H3420" s="92">
        <f>IF(OR(ERR=FALSE,AND(F3420="",G3420="")),0,IF($C$12="D",$H$13+SUM($F$14:F3420)-SUM($G$14:G3420),$H$13-SUM($F$14:F3420)+SUM($G$14:G3420)))</f>
        <v>0</v>
      </c>
      <c r="I3420" s="7"/>
    </row>
    <row r="3421" spans="1:9">
      <c r="A3421" s="89">
        <f t="shared" si="487"/>
        <v>3408</v>
      </c>
      <c r="B3421" s="185" t="str">
        <f t="shared" si="488"/>
        <v/>
      </c>
      <c r="C3421" s="90" t="str">
        <f t="shared" si="489"/>
        <v/>
      </c>
      <c r="D3421" s="89" t="str">
        <f t="shared" si="490"/>
        <v/>
      </c>
      <c r="E3421" s="91" t="str">
        <f t="shared" si="491"/>
        <v/>
      </c>
      <c r="F3421" s="92" t="str">
        <f t="shared" si="492"/>
        <v/>
      </c>
      <c r="G3421" s="212" t="str">
        <f t="shared" si="493"/>
        <v/>
      </c>
      <c r="H3421" s="92">
        <f>IF(OR(ERR=FALSE,AND(F3421="",G3421="")),0,IF($C$12="D",$H$13+SUM($F$14:F3421)-SUM($G$14:G3421),$H$13-SUM($F$14:F3421)+SUM($G$14:G3421)))</f>
        <v>0</v>
      </c>
      <c r="I3421" s="7"/>
    </row>
    <row r="3422" spans="1:9">
      <c r="A3422" s="89">
        <f t="shared" si="487"/>
        <v>3409</v>
      </c>
      <c r="B3422" s="185" t="str">
        <f t="shared" si="488"/>
        <v/>
      </c>
      <c r="C3422" s="90" t="str">
        <f t="shared" si="489"/>
        <v/>
      </c>
      <c r="D3422" s="89" t="str">
        <f t="shared" si="490"/>
        <v/>
      </c>
      <c r="E3422" s="91" t="str">
        <f t="shared" si="491"/>
        <v/>
      </c>
      <c r="F3422" s="92" t="str">
        <f t="shared" si="492"/>
        <v/>
      </c>
      <c r="G3422" s="212" t="str">
        <f t="shared" si="493"/>
        <v/>
      </c>
      <c r="H3422" s="92">
        <f>IF(OR(ERR=FALSE,AND(F3422="",G3422="")),0,IF($C$12="D",$H$13+SUM($F$14:F3422)-SUM($G$14:G3422),$H$13-SUM($F$14:F3422)+SUM($G$14:G3422)))</f>
        <v>0</v>
      </c>
      <c r="I3422" s="7"/>
    </row>
    <row r="3423" spans="1:9">
      <c r="A3423" s="89">
        <f t="shared" si="487"/>
        <v>3410</v>
      </c>
      <c r="B3423" s="185" t="str">
        <f t="shared" si="488"/>
        <v/>
      </c>
      <c r="C3423" s="90" t="str">
        <f t="shared" si="489"/>
        <v/>
      </c>
      <c r="D3423" s="89" t="str">
        <f t="shared" si="490"/>
        <v/>
      </c>
      <c r="E3423" s="91" t="str">
        <f t="shared" si="491"/>
        <v/>
      </c>
      <c r="F3423" s="92" t="str">
        <f t="shared" si="492"/>
        <v/>
      </c>
      <c r="G3423" s="212" t="str">
        <f t="shared" si="493"/>
        <v/>
      </c>
      <c r="H3423" s="92">
        <f>IF(OR(ERR=FALSE,AND(F3423="",G3423="")),0,IF($C$12="D",$H$13+SUM($F$14:F3423)-SUM($G$14:G3423),$H$13-SUM($F$14:F3423)+SUM($G$14:G3423)))</f>
        <v>0</v>
      </c>
      <c r="I3423" s="7"/>
    </row>
    <row r="3424" spans="1:9">
      <c r="A3424" s="89">
        <f t="shared" si="487"/>
        <v>3411</v>
      </c>
      <c r="B3424" s="185" t="str">
        <f t="shared" si="488"/>
        <v/>
      </c>
      <c r="C3424" s="90" t="str">
        <f t="shared" si="489"/>
        <v/>
      </c>
      <c r="D3424" s="89" t="str">
        <f t="shared" si="490"/>
        <v/>
      </c>
      <c r="E3424" s="91" t="str">
        <f t="shared" si="491"/>
        <v/>
      </c>
      <c r="F3424" s="92" t="str">
        <f t="shared" si="492"/>
        <v/>
      </c>
      <c r="G3424" s="212" t="str">
        <f t="shared" si="493"/>
        <v/>
      </c>
      <c r="H3424" s="92">
        <f>IF(OR(ERR=FALSE,AND(F3424="",G3424="")),0,IF($C$12="D",$H$13+SUM($F$14:F3424)-SUM($G$14:G3424),$H$13-SUM($F$14:F3424)+SUM($G$14:G3424)))</f>
        <v>0</v>
      </c>
      <c r="I3424" s="7"/>
    </row>
    <row r="3425" spans="1:9">
      <c r="A3425" s="89">
        <f t="shared" si="487"/>
        <v>3412</v>
      </c>
      <c r="B3425" s="185" t="str">
        <f t="shared" si="488"/>
        <v/>
      </c>
      <c r="C3425" s="90" t="str">
        <f t="shared" si="489"/>
        <v/>
      </c>
      <c r="D3425" s="89" t="str">
        <f t="shared" si="490"/>
        <v/>
      </c>
      <c r="E3425" s="91" t="str">
        <f t="shared" si="491"/>
        <v/>
      </c>
      <c r="F3425" s="92" t="str">
        <f t="shared" si="492"/>
        <v/>
      </c>
      <c r="G3425" s="212" t="str">
        <f t="shared" si="493"/>
        <v/>
      </c>
      <c r="H3425" s="92">
        <f>IF(OR(ERR=FALSE,AND(F3425="",G3425="")),0,IF($C$12="D",$H$13+SUM($F$14:F3425)-SUM($G$14:G3425),$H$13-SUM($F$14:F3425)+SUM($G$14:G3425)))</f>
        <v>0</v>
      </c>
      <c r="I3425" s="7"/>
    </row>
    <row r="3426" spans="1:9">
      <c r="A3426" s="89">
        <f t="shared" si="487"/>
        <v>3413</v>
      </c>
      <c r="B3426" s="185" t="str">
        <f t="shared" si="488"/>
        <v/>
      </c>
      <c r="C3426" s="90" t="str">
        <f t="shared" si="489"/>
        <v/>
      </c>
      <c r="D3426" s="89" t="str">
        <f t="shared" si="490"/>
        <v/>
      </c>
      <c r="E3426" s="91" t="str">
        <f t="shared" si="491"/>
        <v/>
      </c>
      <c r="F3426" s="92" t="str">
        <f t="shared" si="492"/>
        <v/>
      </c>
      <c r="G3426" s="212" t="str">
        <f t="shared" si="493"/>
        <v/>
      </c>
      <c r="H3426" s="92">
        <f>IF(OR(ERR=FALSE,AND(F3426="",G3426="")),0,IF($C$12="D",$H$13+SUM($F$14:F3426)-SUM($G$14:G3426),$H$13-SUM($F$14:F3426)+SUM($G$14:G3426)))</f>
        <v>0</v>
      </c>
      <c r="I3426" s="7"/>
    </row>
    <row r="3427" spans="1:9">
      <c r="A3427" s="89">
        <f t="shared" si="487"/>
        <v>3414</v>
      </c>
      <c r="B3427" s="185" t="str">
        <f t="shared" si="488"/>
        <v/>
      </c>
      <c r="C3427" s="90" t="str">
        <f t="shared" si="489"/>
        <v/>
      </c>
      <c r="D3427" s="89" t="str">
        <f t="shared" si="490"/>
        <v/>
      </c>
      <c r="E3427" s="91" t="str">
        <f t="shared" si="491"/>
        <v/>
      </c>
      <c r="F3427" s="92" t="str">
        <f t="shared" si="492"/>
        <v/>
      </c>
      <c r="G3427" s="212" t="str">
        <f t="shared" si="493"/>
        <v/>
      </c>
      <c r="H3427" s="92">
        <f>IF(OR(ERR=FALSE,AND(F3427="",G3427="")),0,IF($C$12="D",$H$13+SUM($F$14:F3427)-SUM($G$14:G3427),$H$13-SUM($F$14:F3427)+SUM($G$14:G3427)))</f>
        <v>0</v>
      </c>
      <c r="I3427" s="7"/>
    </row>
    <row r="3428" spans="1:9">
      <c r="A3428" s="89">
        <f t="shared" si="487"/>
        <v>3415</v>
      </c>
      <c r="B3428" s="185" t="str">
        <f t="shared" si="488"/>
        <v/>
      </c>
      <c r="C3428" s="90" t="str">
        <f t="shared" si="489"/>
        <v/>
      </c>
      <c r="D3428" s="89" t="str">
        <f t="shared" si="490"/>
        <v/>
      </c>
      <c r="E3428" s="91" t="str">
        <f t="shared" si="491"/>
        <v/>
      </c>
      <c r="F3428" s="92" t="str">
        <f t="shared" si="492"/>
        <v/>
      </c>
      <c r="G3428" s="212" t="str">
        <f t="shared" si="493"/>
        <v/>
      </c>
      <c r="H3428" s="92">
        <f>IF(OR(ERR=FALSE,AND(F3428="",G3428="")),0,IF($C$12="D",$H$13+SUM($F$14:F3428)-SUM($G$14:G3428),$H$13-SUM($F$14:F3428)+SUM($G$14:G3428)))</f>
        <v>0</v>
      </c>
      <c r="I3428" s="7"/>
    </row>
    <row r="3429" spans="1:9">
      <c r="A3429" s="89">
        <f t="shared" si="487"/>
        <v>3416</v>
      </c>
      <c r="B3429" s="185" t="str">
        <f t="shared" si="488"/>
        <v/>
      </c>
      <c r="C3429" s="90" t="str">
        <f t="shared" si="489"/>
        <v/>
      </c>
      <c r="D3429" s="89" t="str">
        <f t="shared" si="490"/>
        <v/>
      </c>
      <c r="E3429" s="91" t="str">
        <f t="shared" si="491"/>
        <v/>
      </c>
      <c r="F3429" s="92" t="str">
        <f t="shared" si="492"/>
        <v/>
      </c>
      <c r="G3429" s="212" t="str">
        <f t="shared" si="493"/>
        <v/>
      </c>
      <c r="H3429" s="92">
        <f>IF(OR(ERR=FALSE,AND(F3429="",G3429="")),0,IF($C$12="D",$H$13+SUM($F$14:F3429)-SUM($G$14:G3429),$H$13-SUM($F$14:F3429)+SUM($G$14:G3429)))</f>
        <v>0</v>
      </c>
      <c r="I3429" s="7"/>
    </row>
    <row r="3430" spans="1:9">
      <c r="A3430" s="89">
        <f t="shared" si="487"/>
        <v>3417</v>
      </c>
      <c r="B3430" s="185" t="str">
        <f t="shared" si="488"/>
        <v/>
      </c>
      <c r="C3430" s="90" t="str">
        <f t="shared" si="489"/>
        <v/>
      </c>
      <c r="D3430" s="89" t="str">
        <f t="shared" si="490"/>
        <v/>
      </c>
      <c r="E3430" s="91" t="str">
        <f t="shared" si="491"/>
        <v/>
      </c>
      <c r="F3430" s="92" t="str">
        <f t="shared" si="492"/>
        <v/>
      </c>
      <c r="G3430" s="212" t="str">
        <f t="shared" si="493"/>
        <v/>
      </c>
      <c r="H3430" s="92">
        <f>IF(OR(ERR=FALSE,AND(F3430="",G3430="")),0,IF($C$12="D",$H$13+SUM($F$14:F3430)-SUM($G$14:G3430),$H$13-SUM($F$14:F3430)+SUM($G$14:G3430)))</f>
        <v>0</v>
      </c>
      <c r="I3430" s="7"/>
    </row>
    <row r="3431" spans="1:9">
      <c r="A3431" s="89">
        <f t="shared" si="487"/>
        <v>3418</v>
      </c>
      <c r="B3431" s="185" t="str">
        <f t="shared" si="488"/>
        <v/>
      </c>
      <c r="C3431" s="90" t="str">
        <f t="shared" si="489"/>
        <v/>
      </c>
      <c r="D3431" s="89" t="str">
        <f t="shared" si="490"/>
        <v/>
      </c>
      <c r="E3431" s="91" t="str">
        <f t="shared" si="491"/>
        <v/>
      </c>
      <c r="F3431" s="92" t="str">
        <f t="shared" si="492"/>
        <v/>
      </c>
      <c r="G3431" s="212" t="str">
        <f t="shared" si="493"/>
        <v/>
      </c>
      <c r="H3431" s="92">
        <f>IF(OR(ERR=FALSE,AND(F3431="",G3431="")),0,IF($C$12="D",$H$13+SUM($F$14:F3431)-SUM($G$14:G3431),$H$13-SUM($F$14:F3431)+SUM($G$14:G3431)))</f>
        <v>0</v>
      </c>
      <c r="I3431" s="7"/>
    </row>
    <row r="3432" spans="1:9">
      <c r="A3432" s="89">
        <f t="shared" si="487"/>
        <v>3419</v>
      </c>
      <c r="B3432" s="185" t="str">
        <f t="shared" si="488"/>
        <v/>
      </c>
      <c r="C3432" s="90" t="str">
        <f t="shared" si="489"/>
        <v/>
      </c>
      <c r="D3432" s="89" t="str">
        <f t="shared" si="490"/>
        <v/>
      </c>
      <c r="E3432" s="91" t="str">
        <f t="shared" si="491"/>
        <v/>
      </c>
      <c r="F3432" s="92" t="str">
        <f t="shared" si="492"/>
        <v/>
      </c>
      <c r="G3432" s="212" t="str">
        <f t="shared" si="493"/>
        <v/>
      </c>
      <c r="H3432" s="92">
        <f>IF(OR(ERR=FALSE,AND(F3432="",G3432="")),0,IF($C$12="D",$H$13+SUM($F$14:F3432)-SUM($G$14:G3432),$H$13-SUM($F$14:F3432)+SUM($G$14:G3432)))</f>
        <v>0</v>
      </c>
      <c r="I3432" s="7"/>
    </row>
    <row r="3433" spans="1:9">
      <c r="A3433" s="89">
        <f t="shared" si="487"/>
        <v>3420</v>
      </c>
      <c r="B3433" s="185" t="str">
        <f t="shared" si="488"/>
        <v/>
      </c>
      <c r="C3433" s="90" t="str">
        <f t="shared" si="489"/>
        <v/>
      </c>
      <c r="D3433" s="89" t="str">
        <f t="shared" si="490"/>
        <v/>
      </c>
      <c r="E3433" s="91" t="str">
        <f t="shared" si="491"/>
        <v/>
      </c>
      <c r="F3433" s="92" t="str">
        <f t="shared" si="492"/>
        <v/>
      </c>
      <c r="G3433" s="212" t="str">
        <f t="shared" si="493"/>
        <v/>
      </c>
      <c r="H3433" s="92">
        <f>IF(OR(ERR=FALSE,AND(F3433="",G3433="")),0,IF($C$12="D",$H$13+SUM($F$14:F3433)-SUM($G$14:G3433),$H$13-SUM($F$14:F3433)+SUM($G$14:G3433)))</f>
        <v>0</v>
      </c>
      <c r="I3433" s="7"/>
    </row>
    <row r="3434" spans="1:9">
      <c r="A3434" s="89">
        <f t="shared" si="487"/>
        <v>3421</v>
      </c>
      <c r="B3434" s="185" t="str">
        <f t="shared" si="488"/>
        <v/>
      </c>
      <c r="C3434" s="90" t="str">
        <f t="shared" si="489"/>
        <v/>
      </c>
      <c r="D3434" s="89" t="str">
        <f t="shared" si="490"/>
        <v/>
      </c>
      <c r="E3434" s="91" t="str">
        <f t="shared" si="491"/>
        <v/>
      </c>
      <c r="F3434" s="92" t="str">
        <f t="shared" si="492"/>
        <v/>
      </c>
      <c r="G3434" s="212" t="str">
        <f t="shared" si="493"/>
        <v/>
      </c>
      <c r="H3434" s="92">
        <f>IF(OR(ERR=FALSE,AND(F3434="",G3434="")),0,IF($C$12="D",$H$13+SUM($F$14:F3434)-SUM($G$14:G3434),$H$13-SUM($F$14:F3434)+SUM($G$14:G3434)))</f>
        <v>0</v>
      </c>
      <c r="I3434" s="7"/>
    </row>
    <row r="3435" spans="1:9">
      <c r="A3435" s="89">
        <f t="shared" si="487"/>
        <v>3422</v>
      </c>
      <c r="B3435" s="185" t="str">
        <f t="shared" si="488"/>
        <v/>
      </c>
      <c r="C3435" s="90" t="str">
        <f t="shared" si="489"/>
        <v/>
      </c>
      <c r="D3435" s="89" t="str">
        <f t="shared" si="490"/>
        <v/>
      </c>
      <c r="E3435" s="91" t="str">
        <f t="shared" si="491"/>
        <v/>
      </c>
      <c r="F3435" s="92" t="str">
        <f t="shared" si="492"/>
        <v/>
      </c>
      <c r="G3435" s="212" t="str">
        <f t="shared" si="493"/>
        <v/>
      </c>
      <c r="H3435" s="92">
        <f>IF(OR(ERR=FALSE,AND(F3435="",G3435="")),0,IF($C$12="D",$H$13+SUM($F$14:F3435)-SUM($G$14:G3435),$H$13-SUM($F$14:F3435)+SUM($G$14:G3435)))</f>
        <v>0</v>
      </c>
      <c r="I3435" s="7"/>
    </row>
    <row r="3436" spans="1:9">
      <c r="A3436" s="89">
        <f t="shared" si="487"/>
        <v>3423</v>
      </c>
      <c r="B3436" s="185" t="str">
        <f t="shared" si="488"/>
        <v/>
      </c>
      <c r="C3436" s="90" t="str">
        <f t="shared" si="489"/>
        <v/>
      </c>
      <c r="D3436" s="89" t="str">
        <f t="shared" si="490"/>
        <v/>
      </c>
      <c r="E3436" s="91" t="str">
        <f t="shared" si="491"/>
        <v/>
      </c>
      <c r="F3436" s="92" t="str">
        <f t="shared" si="492"/>
        <v/>
      </c>
      <c r="G3436" s="212" t="str">
        <f t="shared" si="493"/>
        <v/>
      </c>
      <c r="H3436" s="92">
        <f>IF(OR(ERR=FALSE,AND(F3436="",G3436="")),0,IF($C$12="D",$H$13+SUM($F$14:F3436)-SUM($G$14:G3436),$H$13-SUM($F$14:F3436)+SUM($G$14:G3436)))</f>
        <v>0</v>
      </c>
      <c r="I3436" s="7"/>
    </row>
    <row r="3437" spans="1:9">
      <c r="A3437" s="89">
        <f t="shared" si="487"/>
        <v>3424</v>
      </c>
      <c r="B3437" s="185" t="str">
        <f t="shared" si="488"/>
        <v/>
      </c>
      <c r="C3437" s="90" t="str">
        <f t="shared" si="489"/>
        <v/>
      </c>
      <c r="D3437" s="89" t="str">
        <f t="shared" si="490"/>
        <v/>
      </c>
      <c r="E3437" s="91" t="str">
        <f t="shared" si="491"/>
        <v/>
      </c>
      <c r="F3437" s="92" t="str">
        <f t="shared" si="492"/>
        <v/>
      </c>
      <c r="G3437" s="212" t="str">
        <f t="shared" si="493"/>
        <v/>
      </c>
      <c r="H3437" s="92">
        <f>IF(OR(ERR=FALSE,AND(F3437="",G3437="")),0,IF($C$12="D",$H$13+SUM($F$14:F3437)-SUM($G$14:G3437),$H$13-SUM($F$14:F3437)+SUM($G$14:G3437)))</f>
        <v>0</v>
      </c>
      <c r="I3437" s="7"/>
    </row>
    <row r="3438" spans="1:9">
      <c r="A3438" s="89">
        <f t="shared" si="487"/>
        <v>3425</v>
      </c>
      <c r="B3438" s="185" t="str">
        <f t="shared" si="488"/>
        <v/>
      </c>
      <c r="C3438" s="90" t="str">
        <f t="shared" si="489"/>
        <v/>
      </c>
      <c r="D3438" s="89" t="str">
        <f t="shared" si="490"/>
        <v/>
      </c>
      <c r="E3438" s="91" t="str">
        <f t="shared" si="491"/>
        <v/>
      </c>
      <c r="F3438" s="92" t="str">
        <f t="shared" si="492"/>
        <v/>
      </c>
      <c r="G3438" s="212" t="str">
        <f t="shared" si="493"/>
        <v/>
      </c>
      <c r="H3438" s="92">
        <f>IF(OR(ERR=FALSE,AND(F3438="",G3438="")),0,IF($C$12="D",$H$13+SUM($F$14:F3438)-SUM($G$14:G3438),$H$13-SUM($F$14:F3438)+SUM($G$14:G3438)))</f>
        <v>0</v>
      </c>
      <c r="I3438" s="7"/>
    </row>
    <row r="3439" spans="1:9">
      <c r="A3439" s="89">
        <f t="shared" si="487"/>
        <v>3426</v>
      </c>
      <c r="B3439" s="185" t="str">
        <f t="shared" si="488"/>
        <v/>
      </c>
      <c r="C3439" s="90" t="str">
        <f t="shared" si="489"/>
        <v/>
      </c>
      <c r="D3439" s="89" t="str">
        <f t="shared" si="490"/>
        <v/>
      </c>
      <c r="E3439" s="91" t="str">
        <f t="shared" si="491"/>
        <v/>
      </c>
      <c r="F3439" s="92" t="str">
        <f t="shared" si="492"/>
        <v/>
      </c>
      <c r="G3439" s="212" t="str">
        <f t="shared" si="493"/>
        <v/>
      </c>
      <c r="H3439" s="92">
        <f>IF(OR(ERR=FALSE,AND(F3439="",G3439="")),0,IF($C$12="D",$H$13+SUM($F$14:F3439)-SUM($G$14:G3439),$H$13-SUM($F$14:F3439)+SUM($G$14:G3439)))</f>
        <v>0</v>
      </c>
      <c r="I3439" s="7"/>
    </row>
    <row r="3440" spans="1:9">
      <c r="A3440" s="89">
        <f t="shared" si="487"/>
        <v>3427</v>
      </c>
      <c r="B3440" s="185" t="str">
        <f t="shared" si="488"/>
        <v/>
      </c>
      <c r="C3440" s="90" t="str">
        <f t="shared" si="489"/>
        <v/>
      </c>
      <c r="D3440" s="89" t="str">
        <f t="shared" si="490"/>
        <v/>
      </c>
      <c r="E3440" s="91" t="str">
        <f t="shared" si="491"/>
        <v/>
      </c>
      <c r="F3440" s="92" t="str">
        <f t="shared" si="492"/>
        <v/>
      </c>
      <c r="G3440" s="212" t="str">
        <f t="shared" si="493"/>
        <v/>
      </c>
      <c r="H3440" s="92">
        <f>IF(OR(ERR=FALSE,AND(F3440="",G3440="")),0,IF($C$12="D",$H$13+SUM($F$14:F3440)-SUM($G$14:G3440),$H$13-SUM($F$14:F3440)+SUM($G$14:G3440)))</f>
        <v>0</v>
      </c>
      <c r="I3440" s="7"/>
    </row>
    <row r="3441" spans="1:9">
      <c r="A3441" s="89">
        <f t="shared" si="487"/>
        <v>3428</v>
      </c>
      <c r="B3441" s="185" t="str">
        <f t="shared" si="488"/>
        <v/>
      </c>
      <c r="C3441" s="90" t="str">
        <f t="shared" si="489"/>
        <v/>
      </c>
      <c r="D3441" s="89" t="str">
        <f t="shared" si="490"/>
        <v/>
      </c>
      <c r="E3441" s="91" t="str">
        <f t="shared" si="491"/>
        <v/>
      </c>
      <c r="F3441" s="92" t="str">
        <f t="shared" si="492"/>
        <v/>
      </c>
      <c r="G3441" s="212" t="str">
        <f t="shared" si="493"/>
        <v/>
      </c>
      <c r="H3441" s="92">
        <f>IF(OR(ERR=FALSE,AND(F3441="",G3441="")),0,IF($C$12="D",$H$13+SUM($F$14:F3441)-SUM($G$14:G3441),$H$13-SUM($F$14:F3441)+SUM($G$14:G3441)))</f>
        <v>0</v>
      </c>
      <c r="I3441" s="7"/>
    </row>
    <row r="3442" spans="1:9">
      <c r="A3442" s="89">
        <f t="shared" si="487"/>
        <v>3429</v>
      </c>
      <c r="B3442" s="185" t="str">
        <f t="shared" si="488"/>
        <v/>
      </c>
      <c r="C3442" s="90" t="str">
        <f t="shared" si="489"/>
        <v/>
      </c>
      <c r="D3442" s="89" t="str">
        <f t="shared" si="490"/>
        <v/>
      </c>
      <c r="E3442" s="91" t="str">
        <f t="shared" si="491"/>
        <v/>
      </c>
      <c r="F3442" s="92" t="str">
        <f t="shared" si="492"/>
        <v/>
      </c>
      <c r="G3442" s="212" t="str">
        <f t="shared" si="493"/>
        <v/>
      </c>
      <c r="H3442" s="92">
        <f>IF(OR(ERR=FALSE,AND(F3442="",G3442="")),0,IF($C$12="D",$H$13+SUM($F$14:F3442)-SUM($G$14:G3442),$H$13-SUM($F$14:F3442)+SUM($G$14:G3442)))</f>
        <v>0</v>
      </c>
      <c r="I3442" s="7"/>
    </row>
    <row r="3443" spans="1:9">
      <c r="A3443" s="89">
        <f t="shared" si="487"/>
        <v>3430</v>
      </c>
      <c r="B3443" s="185" t="str">
        <f t="shared" si="488"/>
        <v/>
      </c>
      <c r="C3443" s="90" t="str">
        <f t="shared" si="489"/>
        <v/>
      </c>
      <c r="D3443" s="89" t="str">
        <f t="shared" si="490"/>
        <v/>
      </c>
      <c r="E3443" s="91" t="str">
        <f t="shared" si="491"/>
        <v/>
      </c>
      <c r="F3443" s="92" t="str">
        <f t="shared" si="492"/>
        <v/>
      </c>
      <c r="G3443" s="212" t="str">
        <f t="shared" si="493"/>
        <v/>
      </c>
      <c r="H3443" s="92">
        <f>IF(OR(ERR=FALSE,AND(F3443="",G3443="")),0,IF($C$12="D",$H$13+SUM($F$14:F3443)-SUM($G$14:G3443),$H$13-SUM($F$14:F3443)+SUM($G$14:G3443)))</f>
        <v>0</v>
      </c>
      <c r="I3443" s="7"/>
    </row>
    <row r="3444" spans="1:9">
      <c r="A3444" s="89">
        <f t="shared" si="487"/>
        <v>3431</v>
      </c>
      <c r="B3444" s="185" t="str">
        <f t="shared" si="488"/>
        <v/>
      </c>
      <c r="C3444" s="90" t="str">
        <f t="shared" si="489"/>
        <v/>
      </c>
      <c r="D3444" s="89" t="str">
        <f t="shared" si="490"/>
        <v/>
      </c>
      <c r="E3444" s="91" t="str">
        <f t="shared" si="491"/>
        <v/>
      </c>
      <c r="F3444" s="92" t="str">
        <f t="shared" si="492"/>
        <v/>
      </c>
      <c r="G3444" s="212" t="str">
        <f t="shared" si="493"/>
        <v/>
      </c>
      <c r="H3444" s="92">
        <f>IF(OR(ERR=FALSE,AND(F3444="",G3444="")),0,IF($C$12="D",$H$13+SUM($F$14:F3444)-SUM($G$14:G3444),$H$13-SUM($F$14:F3444)+SUM($G$14:G3444)))</f>
        <v>0</v>
      </c>
      <c r="I3444" s="7"/>
    </row>
    <row r="3445" spans="1:9">
      <c r="A3445" s="89">
        <f t="shared" si="487"/>
        <v>3432</v>
      </c>
      <c r="B3445" s="185" t="str">
        <f t="shared" si="488"/>
        <v/>
      </c>
      <c r="C3445" s="90" t="str">
        <f t="shared" si="489"/>
        <v/>
      </c>
      <c r="D3445" s="89" t="str">
        <f t="shared" si="490"/>
        <v/>
      </c>
      <c r="E3445" s="91" t="str">
        <f t="shared" si="491"/>
        <v/>
      </c>
      <c r="F3445" s="92" t="str">
        <f t="shared" si="492"/>
        <v/>
      </c>
      <c r="G3445" s="212" t="str">
        <f t="shared" si="493"/>
        <v/>
      </c>
      <c r="H3445" s="92">
        <f>IF(OR(ERR=FALSE,AND(F3445="",G3445="")),0,IF($C$12="D",$H$13+SUM($F$14:F3445)-SUM($G$14:G3445),$H$13-SUM($F$14:F3445)+SUM($G$14:G3445)))</f>
        <v>0</v>
      </c>
      <c r="I3445" s="7"/>
    </row>
    <row r="3446" spans="1:9">
      <c r="A3446" s="89">
        <f t="shared" si="487"/>
        <v>3433</v>
      </c>
      <c r="B3446" s="185" t="str">
        <f t="shared" si="488"/>
        <v/>
      </c>
      <c r="C3446" s="90" t="str">
        <f t="shared" si="489"/>
        <v/>
      </c>
      <c r="D3446" s="89" t="str">
        <f t="shared" si="490"/>
        <v/>
      </c>
      <c r="E3446" s="91" t="str">
        <f t="shared" si="491"/>
        <v/>
      </c>
      <c r="F3446" s="92" t="str">
        <f t="shared" si="492"/>
        <v/>
      </c>
      <c r="G3446" s="212" t="str">
        <f t="shared" si="493"/>
        <v/>
      </c>
      <c r="H3446" s="92">
        <f>IF(OR(ERR=FALSE,AND(F3446="",G3446="")),0,IF($C$12="D",$H$13+SUM($F$14:F3446)-SUM($G$14:G3446),$H$13-SUM($F$14:F3446)+SUM($G$14:G3446)))</f>
        <v>0</v>
      </c>
      <c r="I3446" s="7"/>
    </row>
    <row r="3447" spans="1:9">
      <c r="A3447" s="89">
        <f t="shared" si="487"/>
        <v>3434</v>
      </c>
      <c r="B3447" s="185" t="str">
        <f t="shared" si="488"/>
        <v/>
      </c>
      <c r="C3447" s="90" t="str">
        <f t="shared" si="489"/>
        <v/>
      </c>
      <c r="D3447" s="89" t="str">
        <f t="shared" si="490"/>
        <v/>
      </c>
      <c r="E3447" s="91" t="str">
        <f t="shared" si="491"/>
        <v/>
      </c>
      <c r="F3447" s="92" t="str">
        <f t="shared" si="492"/>
        <v/>
      </c>
      <c r="G3447" s="212" t="str">
        <f t="shared" si="493"/>
        <v/>
      </c>
      <c r="H3447" s="92">
        <f>IF(OR(ERR=FALSE,AND(F3447="",G3447="")),0,IF($C$12="D",$H$13+SUM($F$14:F3447)-SUM($G$14:G3447),$H$13-SUM($F$14:F3447)+SUM($G$14:G3447)))</f>
        <v>0</v>
      </c>
      <c r="I3447" s="7"/>
    </row>
    <row r="3448" spans="1:9">
      <c r="A3448" s="89">
        <f t="shared" si="487"/>
        <v>3435</v>
      </c>
      <c r="B3448" s="185" t="str">
        <f t="shared" si="488"/>
        <v/>
      </c>
      <c r="C3448" s="90" t="str">
        <f t="shared" si="489"/>
        <v/>
      </c>
      <c r="D3448" s="89" t="str">
        <f t="shared" si="490"/>
        <v/>
      </c>
      <c r="E3448" s="91" t="str">
        <f t="shared" si="491"/>
        <v/>
      </c>
      <c r="F3448" s="92" t="str">
        <f t="shared" si="492"/>
        <v/>
      </c>
      <c r="G3448" s="212" t="str">
        <f t="shared" si="493"/>
        <v/>
      </c>
      <c r="H3448" s="92">
        <f>IF(OR(ERR=FALSE,AND(F3448="",G3448="")),0,IF($C$12="D",$H$13+SUM($F$14:F3448)-SUM($G$14:G3448),$H$13-SUM($F$14:F3448)+SUM($G$14:G3448)))</f>
        <v>0</v>
      </c>
      <c r="I3448" s="7"/>
    </row>
    <row r="3449" spans="1:9">
      <c r="A3449" s="89">
        <f t="shared" si="487"/>
        <v>3436</v>
      </c>
      <c r="B3449" s="185" t="str">
        <f t="shared" si="488"/>
        <v/>
      </c>
      <c r="C3449" s="90" t="str">
        <f t="shared" si="489"/>
        <v/>
      </c>
      <c r="D3449" s="89" t="str">
        <f t="shared" si="490"/>
        <v/>
      </c>
      <c r="E3449" s="91" t="str">
        <f t="shared" si="491"/>
        <v/>
      </c>
      <c r="F3449" s="92" t="str">
        <f t="shared" si="492"/>
        <v/>
      </c>
      <c r="G3449" s="212" t="str">
        <f t="shared" si="493"/>
        <v/>
      </c>
      <c r="H3449" s="92">
        <f>IF(OR(ERR=FALSE,AND(F3449="",G3449="")),0,IF($C$12="D",$H$13+SUM($F$14:F3449)-SUM($G$14:G3449),$H$13-SUM($F$14:F3449)+SUM($G$14:G3449)))</f>
        <v>0</v>
      </c>
      <c r="I3449" s="7"/>
    </row>
    <row r="3450" spans="1:9">
      <c r="A3450" s="89">
        <f t="shared" si="487"/>
        <v>3437</v>
      </c>
      <c r="B3450" s="185" t="str">
        <f t="shared" si="488"/>
        <v/>
      </c>
      <c r="C3450" s="90" t="str">
        <f t="shared" si="489"/>
        <v/>
      </c>
      <c r="D3450" s="89" t="str">
        <f t="shared" si="490"/>
        <v/>
      </c>
      <c r="E3450" s="91" t="str">
        <f t="shared" si="491"/>
        <v/>
      </c>
      <c r="F3450" s="92" t="str">
        <f t="shared" si="492"/>
        <v/>
      </c>
      <c r="G3450" s="212" t="str">
        <f t="shared" si="493"/>
        <v/>
      </c>
      <c r="H3450" s="92">
        <f>IF(OR(ERR=FALSE,AND(F3450="",G3450="")),0,IF($C$12="D",$H$13+SUM($F$14:F3450)-SUM($G$14:G3450),$H$13-SUM($F$14:F3450)+SUM($G$14:G3450)))</f>
        <v>0</v>
      </c>
      <c r="I3450" s="7"/>
    </row>
    <row r="3451" spans="1:9">
      <c r="A3451" s="89">
        <f t="shared" si="487"/>
        <v>3438</v>
      </c>
      <c r="B3451" s="185" t="str">
        <f t="shared" si="488"/>
        <v/>
      </c>
      <c r="C3451" s="90" t="str">
        <f t="shared" si="489"/>
        <v/>
      </c>
      <c r="D3451" s="89" t="str">
        <f t="shared" si="490"/>
        <v/>
      </c>
      <c r="E3451" s="91" t="str">
        <f t="shared" si="491"/>
        <v/>
      </c>
      <c r="F3451" s="92" t="str">
        <f t="shared" si="492"/>
        <v/>
      </c>
      <c r="G3451" s="212" t="str">
        <f t="shared" si="493"/>
        <v/>
      </c>
      <c r="H3451" s="92">
        <f>IF(OR(ERR=FALSE,AND(F3451="",G3451="")),0,IF($C$12="D",$H$13+SUM($F$14:F3451)-SUM($G$14:G3451),$H$13-SUM($F$14:F3451)+SUM($G$14:G3451)))</f>
        <v>0</v>
      </c>
      <c r="I3451" s="7"/>
    </row>
    <row r="3452" spans="1:9">
      <c r="A3452" s="89">
        <f t="shared" si="487"/>
        <v>3439</v>
      </c>
      <c r="B3452" s="185" t="str">
        <f t="shared" si="488"/>
        <v/>
      </c>
      <c r="C3452" s="90" t="str">
        <f t="shared" si="489"/>
        <v/>
      </c>
      <c r="D3452" s="89" t="str">
        <f t="shared" si="490"/>
        <v/>
      </c>
      <c r="E3452" s="91" t="str">
        <f t="shared" si="491"/>
        <v/>
      </c>
      <c r="F3452" s="92" t="str">
        <f t="shared" si="492"/>
        <v/>
      </c>
      <c r="G3452" s="212" t="str">
        <f t="shared" si="493"/>
        <v/>
      </c>
      <c r="H3452" s="92">
        <f>IF(OR(ERR=FALSE,AND(F3452="",G3452="")),0,IF($C$12="D",$H$13+SUM($F$14:F3452)-SUM($G$14:G3452),$H$13-SUM($F$14:F3452)+SUM($G$14:G3452)))</f>
        <v>0</v>
      </c>
      <c r="I3452" s="7"/>
    </row>
    <row r="3453" spans="1:9">
      <c r="A3453" s="89">
        <f t="shared" ref="A3453:A3516" si="494">A3452+1</f>
        <v>3440</v>
      </c>
      <c r="B3453" s="185" t="str">
        <f t="shared" si="488"/>
        <v/>
      </c>
      <c r="C3453" s="90" t="str">
        <f t="shared" si="489"/>
        <v/>
      </c>
      <c r="D3453" s="89" t="str">
        <f t="shared" si="490"/>
        <v/>
      </c>
      <c r="E3453" s="91" t="str">
        <f t="shared" si="491"/>
        <v/>
      </c>
      <c r="F3453" s="92" t="str">
        <f t="shared" si="492"/>
        <v/>
      </c>
      <c r="G3453" s="212" t="str">
        <f t="shared" si="493"/>
        <v/>
      </c>
      <c r="H3453" s="92">
        <f>IF(OR(ERR=FALSE,AND(F3453="",G3453="")),0,IF($C$12="D",$H$13+SUM($F$14:F3453)-SUM($G$14:G3453),$H$13-SUM($F$14:F3453)+SUM($G$14:G3453)))</f>
        <v>0</v>
      </c>
      <c r="I3453" s="7"/>
    </row>
    <row r="3454" spans="1:9">
      <c r="A3454" s="89">
        <f t="shared" si="494"/>
        <v>3441</v>
      </c>
      <c r="B3454" s="185" t="str">
        <f t="shared" si="488"/>
        <v/>
      </c>
      <c r="C3454" s="90" t="str">
        <f t="shared" si="489"/>
        <v/>
      </c>
      <c r="D3454" s="89" t="str">
        <f t="shared" si="490"/>
        <v/>
      </c>
      <c r="E3454" s="91" t="str">
        <f t="shared" si="491"/>
        <v/>
      </c>
      <c r="F3454" s="92" t="str">
        <f t="shared" si="492"/>
        <v/>
      </c>
      <c r="G3454" s="212" t="str">
        <f t="shared" si="493"/>
        <v/>
      </c>
      <c r="H3454" s="92">
        <f>IF(OR(ERR=FALSE,AND(F3454="",G3454="")),0,IF($C$12="D",$H$13+SUM($F$14:F3454)-SUM($G$14:G3454),$H$13-SUM($F$14:F3454)+SUM($G$14:G3454)))</f>
        <v>0</v>
      </c>
      <c r="I3454" s="7"/>
    </row>
    <row r="3455" spans="1:9">
      <c r="A3455" s="89">
        <f t="shared" si="494"/>
        <v>3442</v>
      </c>
      <c r="B3455" s="185" t="str">
        <f t="shared" si="488"/>
        <v/>
      </c>
      <c r="C3455" s="90" t="str">
        <f t="shared" si="489"/>
        <v/>
      </c>
      <c r="D3455" s="89" t="str">
        <f t="shared" si="490"/>
        <v/>
      </c>
      <c r="E3455" s="91" t="str">
        <f t="shared" si="491"/>
        <v/>
      </c>
      <c r="F3455" s="92" t="str">
        <f t="shared" si="492"/>
        <v/>
      </c>
      <c r="G3455" s="212" t="str">
        <f t="shared" si="493"/>
        <v/>
      </c>
      <c r="H3455" s="92">
        <f>IF(OR(ERR=FALSE,AND(F3455="",G3455="")),0,IF($C$12="D",$H$13+SUM($F$14:F3455)-SUM($G$14:G3455),$H$13-SUM($F$14:F3455)+SUM($G$14:G3455)))</f>
        <v>0</v>
      </c>
      <c r="I3455" s="7"/>
    </row>
    <row r="3456" spans="1:9">
      <c r="A3456" s="89">
        <f t="shared" si="494"/>
        <v>3443</v>
      </c>
      <c r="B3456" s="185" t="str">
        <f t="shared" si="488"/>
        <v/>
      </c>
      <c r="C3456" s="90" t="str">
        <f t="shared" si="489"/>
        <v/>
      </c>
      <c r="D3456" s="89" t="str">
        <f t="shared" si="490"/>
        <v/>
      </c>
      <c r="E3456" s="91" t="str">
        <f t="shared" si="491"/>
        <v/>
      </c>
      <c r="F3456" s="92" t="str">
        <f t="shared" si="492"/>
        <v/>
      </c>
      <c r="G3456" s="212" t="str">
        <f t="shared" si="493"/>
        <v/>
      </c>
      <c r="H3456" s="92">
        <f>IF(OR(ERR=FALSE,AND(F3456="",G3456="")),0,IF($C$12="D",$H$13+SUM($F$14:F3456)-SUM($G$14:G3456),$H$13-SUM($F$14:F3456)+SUM($G$14:G3456)))</f>
        <v>0</v>
      </c>
      <c r="I3456" s="7"/>
    </row>
    <row r="3457" spans="1:9">
      <c r="A3457" s="89">
        <f t="shared" si="494"/>
        <v>3444</v>
      </c>
      <c r="B3457" s="185" t="str">
        <f t="shared" si="488"/>
        <v/>
      </c>
      <c r="C3457" s="90" t="str">
        <f t="shared" si="489"/>
        <v/>
      </c>
      <c r="D3457" s="89" t="str">
        <f t="shared" si="490"/>
        <v/>
      </c>
      <c r="E3457" s="91" t="str">
        <f t="shared" si="491"/>
        <v/>
      </c>
      <c r="F3457" s="92" t="str">
        <f t="shared" si="492"/>
        <v/>
      </c>
      <c r="G3457" s="212" t="str">
        <f t="shared" si="493"/>
        <v/>
      </c>
      <c r="H3457" s="92">
        <f>IF(OR(ERR=FALSE,AND(F3457="",G3457="")),0,IF($C$12="D",$H$13+SUM($F$14:F3457)-SUM($G$14:G3457),$H$13-SUM($F$14:F3457)+SUM($G$14:G3457)))</f>
        <v>0</v>
      </c>
      <c r="I3457" s="7"/>
    </row>
    <row r="3458" spans="1:9">
      <c r="A3458" s="89">
        <f t="shared" si="494"/>
        <v>3445</v>
      </c>
      <c r="B3458" s="185" t="str">
        <f t="shared" si="488"/>
        <v/>
      </c>
      <c r="C3458" s="90" t="str">
        <f t="shared" si="489"/>
        <v/>
      </c>
      <c r="D3458" s="89" t="str">
        <f t="shared" si="490"/>
        <v/>
      </c>
      <c r="E3458" s="91" t="str">
        <f t="shared" si="491"/>
        <v/>
      </c>
      <c r="F3458" s="92" t="str">
        <f t="shared" si="492"/>
        <v/>
      </c>
      <c r="G3458" s="212" t="str">
        <f t="shared" si="493"/>
        <v/>
      </c>
      <c r="H3458" s="92">
        <f>IF(OR(ERR=FALSE,AND(F3458="",G3458="")),0,IF($C$12="D",$H$13+SUM($F$14:F3458)-SUM($G$14:G3458),$H$13-SUM($F$14:F3458)+SUM($G$14:G3458)))</f>
        <v>0</v>
      </c>
      <c r="I3458" s="7"/>
    </row>
    <row r="3459" spans="1:9">
      <c r="A3459" s="89">
        <f t="shared" si="494"/>
        <v>3446</v>
      </c>
      <c r="B3459" s="185" t="str">
        <f t="shared" si="488"/>
        <v/>
      </c>
      <c r="C3459" s="90" t="str">
        <f t="shared" si="489"/>
        <v/>
      </c>
      <c r="D3459" s="89" t="str">
        <f t="shared" si="490"/>
        <v/>
      </c>
      <c r="E3459" s="91" t="str">
        <f t="shared" si="491"/>
        <v/>
      </c>
      <c r="F3459" s="92" t="str">
        <f t="shared" si="492"/>
        <v/>
      </c>
      <c r="G3459" s="212" t="str">
        <f t="shared" si="493"/>
        <v/>
      </c>
      <c r="H3459" s="92">
        <f>IF(OR(ERR=FALSE,AND(F3459="",G3459="")),0,IF($C$12="D",$H$13+SUM($F$14:F3459)-SUM($G$14:G3459),$H$13-SUM($F$14:F3459)+SUM($G$14:G3459)))</f>
        <v>0</v>
      </c>
      <c r="I3459" s="7"/>
    </row>
    <row r="3460" spans="1:9">
      <c r="A3460" s="89">
        <f t="shared" si="494"/>
        <v>3447</v>
      </c>
      <c r="B3460" s="185" t="str">
        <f t="shared" si="488"/>
        <v/>
      </c>
      <c r="C3460" s="90" t="str">
        <f t="shared" si="489"/>
        <v/>
      </c>
      <c r="D3460" s="89" t="str">
        <f t="shared" si="490"/>
        <v/>
      </c>
      <c r="E3460" s="91" t="str">
        <f t="shared" si="491"/>
        <v/>
      </c>
      <c r="F3460" s="92" t="str">
        <f t="shared" si="492"/>
        <v/>
      </c>
      <c r="G3460" s="212" t="str">
        <f t="shared" si="493"/>
        <v/>
      </c>
      <c r="H3460" s="92">
        <f>IF(OR(ERR=FALSE,AND(F3460="",G3460="")),0,IF($C$12="D",$H$13+SUM($F$14:F3460)-SUM($G$14:G3460),$H$13-SUM($F$14:F3460)+SUM($G$14:G3460)))</f>
        <v>0</v>
      </c>
      <c r="I3460" s="7"/>
    </row>
    <row r="3461" spans="1:9">
      <c r="A3461" s="89">
        <f t="shared" si="494"/>
        <v>3448</v>
      </c>
      <c r="B3461" s="185" t="str">
        <f t="shared" si="488"/>
        <v/>
      </c>
      <c r="C3461" s="90" t="str">
        <f t="shared" si="489"/>
        <v/>
      </c>
      <c r="D3461" s="89" t="str">
        <f t="shared" si="490"/>
        <v/>
      </c>
      <c r="E3461" s="91" t="str">
        <f t="shared" si="491"/>
        <v/>
      </c>
      <c r="F3461" s="92" t="str">
        <f t="shared" si="492"/>
        <v/>
      </c>
      <c r="G3461" s="212" t="str">
        <f t="shared" si="493"/>
        <v/>
      </c>
      <c r="H3461" s="92">
        <f>IF(OR(ERR=FALSE,AND(F3461="",G3461="")),0,IF($C$12="D",$H$13+SUM($F$14:F3461)-SUM($G$14:G3461),$H$13-SUM($F$14:F3461)+SUM($G$14:G3461)))</f>
        <v>0</v>
      </c>
      <c r="I3461" s="7"/>
    </row>
    <row r="3462" spans="1:9">
      <c r="A3462" s="89">
        <f t="shared" si="494"/>
        <v>3449</v>
      </c>
      <c r="B3462" s="185" t="str">
        <f t="shared" si="488"/>
        <v/>
      </c>
      <c r="C3462" s="90" t="str">
        <f t="shared" si="489"/>
        <v/>
      </c>
      <c r="D3462" s="89" t="str">
        <f t="shared" si="490"/>
        <v/>
      </c>
      <c r="E3462" s="91" t="str">
        <f t="shared" si="491"/>
        <v/>
      </c>
      <c r="F3462" s="92" t="str">
        <f t="shared" si="492"/>
        <v/>
      </c>
      <c r="G3462" s="212" t="str">
        <f t="shared" si="493"/>
        <v/>
      </c>
      <c r="H3462" s="92">
        <f>IF(OR(ERR=FALSE,AND(F3462="",G3462="")),0,IF($C$12="D",$H$13+SUM($F$14:F3462)-SUM($G$14:G3462),$H$13-SUM($F$14:F3462)+SUM($G$14:G3462)))</f>
        <v>0</v>
      </c>
      <c r="I3462" s="7"/>
    </row>
    <row r="3463" spans="1:9">
      <c r="A3463" s="89">
        <f t="shared" si="494"/>
        <v>3450</v>
      </c>
      <c r="B3463" s="185" t="str">
        <f t="shared" si="488"/>
        <v/>
      </c>
      <c r="C3463" s="90" t="str">
        <f t="shared" si="489"/>
        <v/>
      </c>
      <c r="D3463" s="89" t="str">
        <f t="shared" si="490"/>
        <v/>
      </c>
      <c r="E3463" s="91" t="str">
        <f t="shared" si="491"/>
        <v/>
      </c>
      <c r="F3463" s="92" t="str">
        <f t="shared" si="492"/>
        <v/>
      </c>
      <c r="G3463" s="212" t="str">
        <f t="shared" si="493"/>
        <v/>
      </c>
      <c r="H3463" s="92">
        <f>IF(OR(ERR=FALSE,AND(F3463="",G3463="")),0,IF($C$12="D",$H$13+SUM($F$14:F3463)-SUM($G$14:G3463),$H$13-SUM($F$14:F3463)+SUM($G$14:G3463)))</f>
        <v>0</v>
      </c>
      <c r="I3463" s="7"/>
    </row>
    <row r="3464" spans="1:9">
      <c r="A3464" s="89">
        <f t="shared" si="494"/>
        <v>3451</v>
      </c>
      <c r="B3464" s="185" t="str">
        <f t="shared" si="488"/>
        <v/>
      </c>
      <c r="C3464" s="90" t="str">
        <f t="shared" si="489"/>
        <v/>
      </c>
      <c r="D3464" s="89" t="str">
        <f t="shared" si="490"/>
        <v/>
      </c>
      <c r="E3464" s="91" t="str">
        <f t="shared" si="491"/>
        <v/>
      </c>
      <c r="F3464" s="92" t="str">
        <f t="shared" si="492"/>
        <v/>
      </c>
      <c r="G3464" s="212" t="str">
        <f t="shared" si="493"/>
        <v/>
      </c>
      <c r="H3464" s="92">
        <f>IF(OR(ERR=FALSE,AND(F3464="",G3464="")),0,IF($C$12="D",$H$13+SUM($F$14:F3464)-SUM($G$14:G3464),$H$13-SUM($F$14:F3464)+SUM($G$14:G3464)))</f>
        <v>0</v>
      </c>
      <c r="I3464" s="7"/>
    </row>
    <row r="3465" spans="1:9">
      <c r="A3465" s="89">
        <f t="shared" si="494"/>
        <v>3452</v>
      </c>
      <c r="B3465" s="185" t="str">
        <f t="shared" si="488"/>
        <v/>
      </c>
      <c r="C3465" s="90" t="str">
        <f t="shared" si="489"/>
        <v/>
      </c>
      <c r="D3465" s="89" t="str">
        <f t="shared" si="490"/>
        <v/>
      </c>
      <c r="E3465" s="91" t="str">
        <f t="shared" si="491"/>
        <v/>
      </c>
      <c r="F3465" s="92" t="str">
        <f t="shared" si="492"/>
        <v/>
      </c>
      <c r="G3465" s="212" t="str">
        <f t="shared" si="493"/>
        <v/>
      </c>
      <c r="H3465" s="92">
        <f>IF(OR(ERR=FALSE,AND(F3465="",G3465="")),0,IF($C$12="D",$H$13+SUM($F$14:F3465)-SUM($G$14:G3465),$H$13-SUM($F$14:F3465)+SUM($G$14:G3465)))</f>
        <v>0</v>
      </c>
      <c r="I3465" s="7"/>
    </row>
    <row r="3466" spans="1:9">
      <c r="A3466" s="89">
        <f t="shared" si="494"/>
        <v>3453</v>
      </c>
      <c r="B3466" s="185" t="str">
        <f t="shared" si="488"/>
        <v/>
      </c>
      <c r="C3466" s="90" t="str">
        <f t="shared" si="489"/>
        <v/>
      </c>
      <c r="D3466" s="89" t="str">
        <f t="shared" si="490"/>
        <v/>
      </c>
      <c r="E3466" s="91" t="str">
        <f t="shared" si="491"/>
        <v/>
      </c>
      <c r="F3466" s="92" t="str">
        <f t="shared" si="492"/>
        <v/>
      </c>
      <c r="G3466" s="212" t="str">
        <f t="shared" si="493"/>
        <v/>
      </c>
      <c r="H3466" s="92">
        <f>IF(OR(ERR=FALSE,AND(F3466="",G3466="")),0,IF($C$12="D",$H$13+SUM($F$14:F3466)-SUM($G$14:G3466),$H$13-SUM($F$14:F3466)+SUM($G$14:G3466)))</f>
        <v>0</v>
      </c>
      <c r="I3466" s="7"/>
    </row>
    <row r="3467" spans="1:9">
      <c r="A3467" s="89">
        <f t="shared" si="494"/>
        <v>3454</v>
      </c>
      <c r="B3467" s="185" t="str">
        <f t="shared" si="488"/>
        <v/>
      </c>
      <c r="C3467" s="90" t="str">
        <f t="shared" si="489"/>
        <v/>
      </c>
      <c r="D3467" s="89" t="str">
        <f t="shared" si="490"/>
        <v/>
      </c>
      <c r="E3467" s="91" t="str">
        <f t="shared" si="491"/>
        <v/>
      </c>
      <c r="F3467" s="92" t="str">
        <f t="shared" si="492"/>
        <v/>
      </c>
      <c r="G3467" s="212" t="str">
        <f t="shared" si="493"/>
        <v/>
      </c>
      <c r="H3467" s="92">
        <f>IF(OR(ERR=FALSE,AND(F3467="",G3467="")),0,IF($C$12="D",$H$13+SUM($F$14:F3467)-SUM($G$14:G3467),$H$13-SUM($F$14:F3467)+SUM($G$14:G3467)))</f>
        <v>0</v>
      </c>
      <c r="I3467" s="7"/>
    </row>
    <row r="3468" spans="1:9">
      <c r="A3468" s="89">
        <f t="shared" si="494"/>
        <v>3455</v>
      </c>
      <c r="B3468" s="185" t="str">
        <f t="shared" si="488"/>
        <v/>
      </c>
      <c r="C3468" s="90" t="str">
        <f t="shared" si="489"/>
        <v/>
      </c>
      <c r="D3468" s="89" t="str">
        <f t="shared" si="490"/>
        <v/>
      </c>
      <c r="E3468" s="91" t="str">
        <f t="shared" si="491"/>
        <v/>
      </c>
      <c r="F3468" s="92" t="str">
        <f t="shared" si="492"/>
        <v/>
      </c>
      <c r="G3468" s="212" t="str">
        <f t="shared" si="493"/>
        <v/>
      </c>
      <c r="H3468" s="92">
        <f>IF(OR(ERR=FALSE,AND(F3468="",G3468="")),0,IF($C$12="D",$H$13+SUM($F$14:F3468)-SUM($G$14:G3468),$H$13-SUM($F$14:F3468)+SUM($G$14:G3468)))</f>
        <v>0</v>
      </c>
      <c r="I3468" s="7"/>
    </row>
    <row r="3469" spans="1:9">
      <c r="A3469" s="89">
        <f t="shared" si="494"/>
        <v>3456</v>
      </c>
      <c r="B3469" s="185" t="str">
        <f t="shared" si="488"/>
        <v/>
      </c>
      <c r="C3469" s="90" t="str">
        <f t="shared" si="489"/>
        <v/>
      </c>
      <c r="D3469" s="89" t="str">
        <f t="shared" si="490"/>
        <v/>
      </c>
      <c r="E3469" s="91" t="str">
        <f t="shared" si="491"/>
        <v/>
      </c>
      <c r="F3469" s="92" t="str">
        <f t="shared" si="492"/>
        <v/>
      </c>
      <c r="G3469" s="212" t="str">
        <f t="shared" si="493"/>
        <v/>
      </c>
      <c r="H3469" s="92">
        <f>IF(OR(ERR=FALSE,AND(F3469="",G3469="")),0,IF($C$12="D",$H$13+SUM($F$14:F3469)-SUM($G$14:G3469),$H$13-SUM($F$14:F3469)+SUM($G$14:G3469)))</f>
        <v>0</v>
      </c>
      <c r="I3469" s="7"/>
    </row>
    <row r="3470" spans="1:9">
      <c r="A3470" s="89">
        <f t="shared" si="494"/>
        <v>3457</v>
      </c>
      <c r="B3470" s="185" t="str">
        <f t="shared" si="488"/>
        <v/>
      </c>
      <c r="C3470" s="90" t="str">
        <f t="shared" si="489"/>
        <v/>
      </c>
      <c r="D3470" s="89" t="str">
        <f t="shared" si="490"/>
        <v/>
      </c>
      <c r="E3470" s="91" t="str">
        <f t="shared" si="491"/>
        <v/>
      </c>
      <c r="F3470" s="92" t="str">
        <f t="shared" si="492"/>
        <v/>
      </c>
      <c r="G3470" s="212" t="str">
        <f t="shared" si="493"/>
        <v/>
      </c>
      <c r="H3470" s="92">
        <f>IF(OR(ERR=FALSE,AND(F3470="",G3470="")),0,IF($C$12="D",$H$13+SUM($F$14:F3470)-SUM($G$14:G3470),$H$13-SUM($F$14:F3470)+SUM($G$14:G3470)))</f>
        <v>0</v>
      </c>
      <c r="I3470" s="7"/>
    </row>
    <row r="3471" spans="1:9">
      <c r="A3471" s="89">
        <f t="shared" si="494"/>
        <v>3458</v>
      </c>
      <c r="B3471" s="185" t="str">
        <f t="shared" si="488"/>
        <v/>
      </c>
      <c r="C3471" s="90" t="str">
        <f t="shared" si="489"/>
        <v/>
      </c>
      <c r="D3471" s="89" t="str">
        <f t="shared" si="490"/>
        <v/>
      </c>
      <c r="E3471" s="91" t="str">
        <f t="shared" si="491"/>
        <v/>
      </c>
      <c r="F3471" s="92" t="str">
        <f t="shared" si="492"/>
        <v/>
      </c>
      <c r="G3471" s="212" t="str">
        <f t="shared" si="493"/>
        <v/>
      </c>
      <c r="H3471" s="92">
        <f>IF(OR(ERR=FALSE,AND(F3471="",G3471="")),0,IF($C$12="D",$H$13+SUM($F$14:F3471)-SUM($G$14:G3471),$H$13-SUM($F$14:F3471)+SUM($G$14:G3471)))</f>
        <v>0</v>
      </c>
      <c r="I3471" s="7"/>
    </row>
    <row r="3472" spans="1:9">
      <c r="A3472" s="89">
        <f t="shared" si="494"/>
        <v>3459</v>
      </c>
      <c r="B3472" s="185" t="str">
        <f t="shared" si="488"/>
        <v/>
      </c>
      <c r="C3472" s="90" t="str">
        <f t="shared" si="489"/>
        <v/>
      </c>
      <c r="D3472" s="89" t="str">
        <f t="shared" si="490"/>
        <v/>
      </c>
      <c r="E3472" s="91" t="str">
        <f t="shared" si="491"/>
        <v/>
      </c>
      <c r="F3472" s="92" t="str">
        <f t="shared" si="492"/>
        <v/>
      </c>
      <c r="G3472" s="212" t="str">
        <f t="shared" si="493"/>
        <v/>
      </c>
      <c r="H3472" s="92">
        <f>IF(OR(ERR=FALSE,AND(F3472="",G3472="")),0,IF($C$12="D",$H$13+SUM($F$14:F3472)-SUM($G$14:G3472),$H$13-SUM($F$14:F3472)+SUM($G$14:G3472)))</f>
        <v>0</v>
      </c>
      <c r="I3472" s="7"/>
    </row>
    <row r="3473" spans="1:9">
      <c r="A3473" s="89">
        <f t="shared" si="494"/>
        <v>3460</v>
      </c>
      <c r="B3473" s="185" t="str">
        <f t="shared" si="488"/>
        <v/>
      </c>
      <c r="C3473" s="90" t="str">
        <f t="shared" si="489"/>
        <v/>
      </c>
      <c r="D3473" s="89" t="str">
        <f t="shared" si="490"/>
        <v/>
      </c>
      <c r="E3473" s="91" t="str">
        <f t="shared" si="491"/>
        <v/>
      </c>
      <c r="F3473" s="92" t="str">
        <f t="shared" si="492"/>
        <v/>
      </c>
      <c r="G3473" s="212" t="str">
        <f t="shared" si="493"/>
        <v/>
      </c>
      <c r="H3473" s="92">
        <f>IF(OR(ERR=FALSE,AND(F3473="",G3473="")),0,IF($C$12="D",$H$13+SUM($F$14:F3473)-SUM($G$14:G3473),$H$13-SUM($F$14:F3473)+SUM($G$14:G3473)))</f>
        <v>0</v>
      </c>
      <c r="I3473" s="7"/>
    </row>
    <row r="3474" spans="1:9">
      <c r="A3474" s="89">
        <f t="shared" si="494"/>
        <v>3461</v>
      </c>
      <c r="B3474" s="185" t="str">
        <f t="shared" si="488"/>
        <v/>
      </c>
      <c r="C3474" s="90" t="str">
        <f t="shared" si="489"/>
        <v/>
      </c>
      <c r="D3474" s="89" t="str">
        <f t="shared" si="490"/>
        <v/>
      </c>
      <c r="E3474" s="91" t="str">
        <f t="shared" si="491"/>
        <v/>
      </c>
      <c r="F3474" s="92" t="str">
        <f t="shared" si="492"/>
        <v/>
      </c>
      <c r="G3474" s="212" t="str">
        <f t="shared" si="493"/>
        <v/>
      </c>
      <c r="H3474" s="92">
        <f>IF(OR(ERR=FALSE,AND(F3474="",G3474="")),0,IF($C$12="D",$H$13+SUM($F$14:F3474)-SUM($G$14:G3474),$H$13-SUM($F$14:F3474)+SUM($G$14:G3474)))</f>
        <v>0</v>
      </c>
      <c r="I3474" s="7"/>
    </row>
    <row r="3475" spans="1:9">
      <c r="A3475" s="89">
        <f t="shared" si="494"/>
        <v>3462</v>
      </c>
      <c r="B3475" s="185" t="str">
        <f t="shared" si="488"/>
        <v/>
      </c>
      <c r="C3475" s="90" t="str">
        <f t="shared" si="489"/>
        <v/>
      </c>
      <c r="D3475" s="89" t="str">
        <f t="shared" si="490"/>
        <v/>
      </c>
      <c r="E3475" s="91" t="str">
        <f t="shared" si="491"/>
        <v/>
      </c>
      <c r="F3475" s="92" t="str">
        <f t="shared" si="492"/>
        <v/>
      </c>
      <c r="G3475" s="212" t="str">
        <f t="shared" si="493"/>
        <v/>
      </c>
      <c r="H3475" s="92">
        <f>IF(OR(ERR=FALSE,AND(F3475="",G3475="")),0,IF($C$12="D",$H$13+SUM($F$14:F3475)-SUM($G$14:G3475),$H$13-SUM($F$14:F3475)+SUM($G$14:G3475)))</f>
        <v>0</v>
      </c>
      <c r="I3475" s="7"/>
    </row>
    <row r="3476" spans="1:9">
      <c r="A3476" s="89">
        <f t="shared" si="494"/>
        <v>3463</v>
      </c>
      <c r="B3476" s="185" t="str">
        <f t="shared" si="488"/>
        <v/>
      </c>
      <c r="C3476" s="90" t="str">
        <f t="shared" si="489"/>
        <v/>
      </c>
      <c r="D3476" s="89" t="str">
        <f t="shared" si="490"/>
        <v/>
      </c>
      <c r="E3476" s="91" t="str">
        <f t="shared" si="491"/>
        <v/>
      </c>
      <c r="F3476" s="92" t="str">
        <f t="shared" si="492"/>
        <v/>
      </c>
      <c r="G3476" s="212" t="str">
        <f t="shared" si="493"/>
        <v/>
      </c>
      <c r="H3476" s="92">
        <f>IF(OR(ERR=FALSE,AND(F3476="",G3476="")),0,IF($C$12="D",$H$13+SUM($F$14:F3476)-SUM($G$14:G3476),$H$13-SUM($F$14:F3476)+SUM($G$14:G3476)))</f>
        <v>0</v>
      </c>
      <c r="I3476" s="7"/>
    </row>
    <row r="3477" spans="1:9">
      <c r="A3477" s="89">
        <f t="shared" si="494"/>
        <v>3464</v>
      </c>
      <c r="B3477" s="185" t="str">
        <f t="shared" si="488"/>
        <v/>
      </c>
      <c r="C3477" s="90" t="str">
        <f t="shared" si="489"/>
        <v/>
      </c>
      <c r="D3477" s="89" t="str">
        <f t="shared" si="490"/>
        <v/>
      </c>
      <c r="E3477" s="91" t="str">
        <f t="shared" si="491"/>
        <v/>
      </c>
      <c r="F3477" s="92" t="str">
        <f t="shared" si="492"/>
        <v/>
      </c>
      <c r="G3477" s="212" t="str">
        <f t="shared" si="493"/>
        <v/>
      </c>
      <c r="H3477" s="92">
        <f>IF(OR(ERR=FALSE,AND(F3477="",G3477="")),0,IF($C$12="D",$H$13+SUM($F$14:F3477)-SUM($G$14:G3477),$H$13-SUM($F$14:F3477)+SUM($G$14:G3477)))</f>
        <v>0</v>
      </c>
      <c r="I3477" s="7"/>
    </row>
    <row r="3478" spans="1:9">
      <c r="A3478" s="89">
        <f t="shared" si="494"/>
        <v>3465</v>
      </c>
      <c r="B3478" s="185" t="str">
        <f t="shared" ref="B3478:B3541" si="495">IF(ISERROR(VLOOKUP(A3478&amp;H$9,JU_AKUN,6,FALSE)=TRUE),"",VLOOKUP(A3478&amp;H$9,JU_AKUN,6,FALSE))</f>
        <v/>
      </c>
      <c r="C3478" s="90" t="str">
        <f t="shared" ref="C3478:C3541" si="496">IF(ISERROR(VLOOKUP(A3478&amp;H$9,JU_AKUN,7,FALSE)=TRUE),"",VLOOKUP(A3478&amp;H$9,JU_AKUN,7,FALSE))</f>
        <v/>
      </c>
      <c r="D3478" s="89" t="str">
        <f t="shared" ref="D3478:D3541" si="497">IF(ISERROR(VLOOKUP(A3478&amp;H$9,JU_AKUN,8,FALSE)=TRUE),"",VLOOKUP(A3478&amp;H$9,JU_AKUN,8,FALSE))</f>
        <v/>
      </c>
      <c r="E3478" s="91" t="str">
        <f t="shared" ref="E3478:E3541" si="498">IF(ISERROR(VLOOKUP(A3478&amp;H$9,JU_AKUN,9,FALSE)=TRUE),"",VLOOKUP(A3478&amp;H$9,JU_AKUN,9,FALSE))</f>
        <v/>
      </c>
      <c r="F3478" s="92" t="str">
        <f t="shared" ref="F3478:F3541" si="499">IF(ISERROR(VLOOKUP(A3478&amp;H$9,JU_AKUN,14,FALSE)=TRUE),"",VLOOKUP(A3478&amp;H$9,JU_AKUN,14,FALSE))</f>
        <v/>
      </c>
      <c r="G3478" s="212" t="str">
        <f t="shared" ref="G3478:G3541" si="500">IF(ISERROR(VLOOKUP(A3478&amp;H$9,JU_AKUN,15,FALSE)=TRUE),"",VLOOKUP(A3478&amp;H$9,JU_AKUN,15,FALSE))</f>
        <v/>
      </c>
      <c r="H3478" s="92">
        <f>IF(OR(ERR=FALSE,AND(F3478="",G3478="")),0,IF($C$12="D",$H$13+SUM($F$14:F3478)-SUM($G$14:G3478),$H$13-SUM($F$14:F3478)+SUM($G$14:G3478)))</f>
        <v>0</v>
      </c>
      <c r="I3478" s="7"/>
    </row>
    <row r="3479" spans="1:9">
      <c r="A3479" s="89">
        <f t="shared" si="494"/>
        <v>3466</v>
      </c>
      <c r="B3479" s="185" t="str">
        <f t="shared" si="495"/>
        <v/>
      </c>
      <c r="C3479" s="90" t="str">
        <f t="shared" si="496"/>
        <v/>
      </c>
      <c r="D3479" s="89" t="str">
        <f t="shared" si="497"/>
        <v/>
      </c>
      <c r="E3479" s="91" t="str">
        <f t="shared" si="498"/>
        <v/>
      </c>
      <c r="F3479" s="92" t="str">
        <f t="shared" si="499"/>
        <v/>
      </c>
      <c r="G3479" s="212" t="str">
        <f t="shared" si="500"/>
        <v/>
      </c>
      <c r="H3479" s="92">
        <f>IF(OR(ERR=FALSE,AND(F3479="",G3479="")),0,IF($C$12="D",$H$13+SUM($F$14:F3479)-SUM($G$14:G3479),$H$13-SUM($F$14:F3479)+SUM($G$14:G3479)))</f>
        <v>0</v>
      </c>
      <c r="I3479" s="7"/>
    </row>
    <row r="3480" spans="1:9">
      <c r="A3480" s="89">
        <f t="shared" si="494"/>
        <v>3467</v>
      </c>
      <c r="B3480" s="185" t="str">
        <f t="shared" si="495"/>
        <v/>
      </c>
      <c r="C3480" s="90" t="str">
        <f t="shared" si="496"/>
        <v/>
      </c>
      <c r="D3480" s="89" t="str">
        <f t="shared" si="497"/>
        <v/>
      </c>
      <c r="E3480" s="91" t="str">
        <f t="shared" si="498"/>
        <v/>
      </c>
      <c r="F3480" s="92" t="str">
        <f t="shared" si="499"/>
        <v/>
      </c>
      <c r="G3480" s="212" t="str">
        <f t="shared" si="500"/>
        <v/>
      </c>
      <c r="H3480" s="92">
        <f>IF(OR(ERR=FALSE,AND(F3480="",G3480="")),0,IF($C$12="D",$H$13+SUM($F$14:F3480)-SUM($G$14:G3480),$H$13-SUM($F$14:F3480)+SUM($G$14:G3480)))</f>
        <v>0</v>
      </c>
      <c r="I3480" s="7"/>
    </row>
    <row r="3481" spans="1:9">
      <c r="A3481" s="89">
        <f t="shared" si="494"/>
        <v>3468</v>
      </c>
      <c r="B3481" s="185" t="str">
        <f t="shared" si="495"/>
        <v/>
      </c>
      <c r="C3481" s="90" t="str">
        <f t="shared" si="496"/>
        <v/>
      </c>
      <c r="D3481" s="89" t="str">
        <f t="shared" si="497"/>
        <v/>
      </c>
      <c r="E3481" s="91" t="str">
        <f t="shared" si="498"/>
        <v/>
      </c>
      <c r="F3481" s="92" t="str">
        <f t="shared" si="499"/>
        <v/>
      </c>
      <c r="G3481" s="212" t="str">
        <f t="shared" si="500"/>
        <v/>
      </c>
      <c r="H3481" s="92">
        <f>IF(OR(ERR=FALSE,AND(F3481="",G3481="")),0,IF($C$12="D",$H$13+SUM($F$14:F3481)-SUM($G$14:G3481),$H$13-SUM($F$14:F3481)+SUM($G$14:G3481)))</f>
        <v>0</v>
      </c>
      <c r="I3481" s="7"/>
    </row>
    <row r="3482" spans="1:9">
      <c r="A3482" s="89">
        <f t="shared" si="494"/>
        <v>3469</v>
      </c>
      <c r="B3482" s="185" t="str">
        <f t="shared" si="495"/>
        <v/>
      </c>
      <c r="C3482" s="90" t="str">
        <f t="shared" si="496"/>
        <v/>
      </c>
      <c r="D3482" s="89" t="str">
        <f t="shared" si="497"/>
        <v/>
      </c>
      <c r="E3482" s="91" t="str">
        <f t="shared" si="498"/>
        <v/>
      </c>
      <c r="F3482" s="92" t="str">
        <f t="shared" si="499"/>
        <v/>
      </c>
      <c r="G3482" s="212" t="str">
        <f t="shared" si="500"/>
        <v/>
      </c>
      <c r="H3482" s="92">
        <f>IF(OR(ERR=FALSE,AND(F3482="",G3482="")),0,IF($C$12="D",$H$13+SUM($F$14:F3482)-SUM($G$14:G3482),$H$13-SUM($F$14:F3482)+SUM($G$14:G3482)))</f>
        <v>0</v>
      </c>
      <c r="I3482" s="7"/>
    </row>
    <row r="3483" spans="1:9">
      <c r="A3483" s="89">
        <f t="shared" si="494"/>
        <v>3470</v>
      </c>
      <c r="B3483" s="185" t="str">
        <f t="shared" si="495"/>
        <v/>
      </c>
      <c r="C3483" s="90" t="str">
        <f t="shared" si="496"/>
        <v/>
      </c>
      <c r="D3483" s="89" t="str">
        <f t="shared" si="497"/>
        <v/>
      </c>
      <c r="E3483" s="91" t="str">
        <f t="shared" si="498"/>
        <v/>
      </c>
      <c r="F3483" s="92" t="str">
        <f t="shared" si="499"/>
        <v/>
      </c>
      <c r="G3483" s="212" t="str">
        <f t="shared" si="500"/>
        <v/>
      </c>
      <c r="H3483" s="92">
        <f>IF(OR(ERR=FALSE,AND(F3483="",G3483="")),0,IF($C$12="D",$H$13+SUM($F$14:F3483)-SUM($G$14:G3483),$H$13-SUM($F$14:F3483)+SUM($G$14:G3483)))</f>
        <v>0</v>
      </c>
      <c r="I3483" s="7"/>
    </row>
    <row r="3484" spans="1:9">
      <c r="A3484" s="89">
        <f t="shared" si="494"/>
        <v>3471</v>
      </c>
      <c r="B3484" s="185" t="str">
        <f t="shared" si="495"/>
        <v/>
      </c>
      <c r="C3484" s="90" t="str">
        <f t="shared" si="496"/>
        <v/>
      </c>
      <c r="D3484" s="89" t="str">
        <f t="shared" si="497"/>
        <v/>
      </c>
      <c r="E3484" s="91" t="str">
        <f t="shared" si="498"/>
        <v/>
      </c>
      <c r="F3484" s="92" t="str">
        <f t="shared" si="499"/>
        <v/>
      </c>
      <c r="G3484" s="212" t="str">
        <f t="shared" si="500"/>
        <v/>
      </c>
      <c r="H3484" s="92">
        <f>IF(OR(ERR=FALSE,AND(F3484="",G3484="")),0,IF($C$12="D",$H$13+SUM($F$14:F3484)-SUM($G$14:G3484),$H$13-SUM($F$14:F3484)+SUM($G$14:G3484)))</f>
        <v>0</v>
      </c>
      <c r="I3484" s="7"/>
    </row>
    <row r="3485" spans="1:9">
      <c r="A3485" s="89">
        <f t="shared" si="494"/>
        <v>3472</v>
      </c>
      <c r="B3485" s="185" t="str">
        <f t="shared" si="495"/>
        <v/>
      </c>
      <c r="C3485" s="90" t="str">
        <f t="shared" si="496"/>
        <v/>
      </c>
      <c r="D3485" s="89" t="str">
        <f t="shared" si="497"/>
        <v/>
      </c>
      <c r="E3485" s="91" t="str">
        <f t="shared" si="498"/>
        <v/>
      </c>
      <c r="F3485" s="92" t="str">
        <f t="shared" si="499"/>
        <v/>
      </c>
      <c r="G3485" s="212" t="str">
        <f t="shared" si="500"/>
        <v/>
      </c>
      <c r="H3485" s="92">
        <f>IF(OR(ERR=FALSE,AND(F3485="",G3485="")),0,IF($C$12="D",$H$13+SUM($F$14:F3485)-SUM($G$14:G3485),$H$13-SUM($F$14:F3485)+SUM($G$14:G3485)))</f>
        <v>0</v>
      </c>
      <c r="I3485" s="7"/>
    </row>
    <row r="3486" spans="1:9">
      <c r="A3486" s="89">
        <f t="shared" si="494"/>
        <v>3473</v>
      </c>
      <c r="B3486" s="185" t="str">
        <f t="shared" si="495"/>
        <v/>
      </c>
      <c r="C3486" s="90" t="str">
        <f t="shared" si="496"/>
        <v/>
      </c>
      <c r="D3486" s="89" t="str">
        <f t="shared" si="497"/>
        <v/>
      </c>
      <c r="E3486" s="91" t="str">
        <f t="shared" si="498"/>
        <v/>
      </c>
      <c r="F3486" s="92" t="str">
        <f t="shared" si="499"/>
        <v/>
      </c>
      <c r="G3486" s="212" t="str">
        <f t="shared" si="500"/>
        <v/>
      </c>
      <c r="H3486" s="92">
        <f>IF(OR(ERR=FALSE,AND(F3486="",G3486="")),0,IF($C$12="D",$H$13+SUM($F$14:F3486)-SUM($G$14:G3486),$H$13-SUM($F$14:F3486)+SUM($G$14:G3486)))</f>
        <v>0</v>
      </c>
      <c r="I3486" s="7"/>
    </row>
    <row r="3487" spans="1:9">
      <c r="A3487" s="89">
        <f t="shared" si="494"/>
        <v>3474</v>
      </c>
      <c r="B3487" s="185" t="str">
        <f t="shared" si="495"/>
        <v/>
      </c>
      <c r="C3487" s="90" t="str">
        <f t="shared" si="496"/>
        <v/>
      </c>
      <c r="D3487" s="89" t="str">
        <f t="shared" si="497"/>
        <v/>
      </c>
      <c r="E3487" s="91" t="str">
        <f t="shared" si="498"/>
        <v/>
      </c>
      <c r="F3487" s="92" t="str">
        <f t="shared" si="499"/>
        <v/>
      </c>
      <c r="G3487" s="212" t="str">
        <f t="shared" si="500"/>
        <v/>
      </c>
      <c r="H3487" s="92">
        <f>IF(OR(ERR=FALSE,AND(F3487="",G3487="")),0,IF($C$12="D",$H$13+SUM($F$14:F3487)-SUM($G$14:G3487),$H$13-SUM($F$14:F3487)+SUM($G$14:G3487)))</f>
        <v>0</v>
      </c>
      <c r="I3487" s="7"/>
    </row>
    <row r="3488" spans="1:9">
      <c r="A3488" s="89">
        <f t="shared" si="494"/>
        <v>3475</v>
      </c>
      <c r="B3488" s="185" t="str">
        <f t="shared" si="495"/>
        <v/>
      </c>
      <c r="C3488" s="90" t="str">
        <f t="shared" si="496"/>
        <v/>
      </c>
      <c r="D3488" s="89" t="str">
        <f t="shared" si="497"/>
        <v/>
      </c>
      <c r="E3488" s="91" t="str">
        <f t="shared" si="498"/>
        <v/>
      </c>
      <c r="F3488" s="92" t="str">
        <f t="shared" si="499"/>
        <v/>
      </c>
      <c r="G3488" s="212" t="str">
        <f t="shared" si="500"/>
        <v/>
      </c>
      <c r="H3488" s="92">
        <f>IF(OR(ERR=FALSE,AND(F3488="",G3488="")),0,IF($C$12="D",$H$13+SUM($F$14:F3488)-SUM($G$14:G3488),$H$13-SUM($F$14:F3488)+SUM($G$14:G3488)))</f>
        <v>0</v>
      </c>
      <c r="I3488" s="7"/>
    </row>
    <row r="3489" spans="1:9">
      <c r="A3489" s="89">
        <f t="shared" si="494"/>
        <v>3476</v>
      </c>
      <c r="B3489" s="185" t="str">
        <f t="shared" si="495"/>
        <v/>
      </c>
      <c r="C3489" s="90" t="str">
        <f t="shared" si="496"/>
        <v/>
      </c>
      <c r="D3489" s="89" t="str">
        <f t="shared" si="497"/>
        <v/>
      </c>
      <c r="E3489" s="91" t="str">
        <f t="shared" si="498"/>
        <v/>
      </c>
      <c r="F3489" s="92" t="str">
        <f t="shared" si="499"/>
        <v/>
      </c>
      <c r="G3489" s="212" t="str">
        <f t="shared" si="500"/>
        <v/>
      </c>
      <c r="H3489" s="92">
        <f>IF(OR(ERR=FALSE,AND(F3489="",G3489="")),0,IF($C$12="D",$H$13+SUM($F$14:F3489)-SUM($G$14:G3489),$H$13-SUM($F$14:F3489)+SUM($G$14:G3489)))</f>
        <v>0</v>
      </c>
      <c r="I3489" s="7"/>
    </row>
    <row r="3490" spans="1:9">
      <c r="A3490" s="89">
        <f t="shared" si="494"/>
        <v>3477</v>
      </c>
      <c r="B3490" s="185" t="str">
        <f t="shared" si="495"/>
        <v/>
      </c>
      <c r="C3490" s="90" t="str">
        <f t="shared" si="496"/>
        <v/>
      </c>
      <c r="D3490" s="89" t="str">
        <f t="shared" si="497"/>
        <v/>
      </c>
      <c r="E3490" s="91" t="str">
        <f t="shared" si="498"/>
        <v/>
      </c>
      <c r="F3490" s="92" t="str">
        <f t="shared" si="499"/>
        <v/>
      </c>
      <c r="G3490" s="212" t="str">
        <f t="shared" si="500"/>
        <v/>
      </c>
      <c r="H3490" s="92">
        <f>IF(OR(ERR=FALSE,AND(F3490="",G3490="")),0,IF($C$12="D",$H$13+SUM($F$14:F3490)-SUM($G$14:G3490),$H$13-SUM($F$14:F3490)+SUM($G$14:G3490)))</f>
        <v>0</v>
      </c>
      <c r="I3490" s="7"/>
    </row>
    <row r="3491" spans="1:9">
      <c r="A3491" s="89">
        <f t="shared" si="494"/>
        <v>3478</v>
      </c>
      <c r="B3491" s="185" t="str">
        <f t="shared" si="495"/>
        <v/>
      </c>
      <c r="C3491" s="90" t="str">
        <f t="shared" si="496"/>
        <v/>
      </c>
      <c r="D3491" s="89" t="str">
        <f t="shared" si="497"/>
        <v/>
      </c>
      <c r="E3491" s="91" t="str">
        <f t="shared" si="498"/>
        <v/>
      </c>
      <c r="F3491" s="92" t="str">
        <f t="shared" si="499"/>
        <v/>
      </c>
      <c r="G3491" s="212" t="str">
        <f t="shared" si="500"/>
        <v/>
      </c>
      <c r="H3491" s="92">
        <f>IF(OR(ERR=FALSE,AND(F3491="",G3491="")),0,IF($C$12="D",$H$13+SUM($F$14:F3491)-SUM($G$14:G3491),$H$13-SUM($F$14:F3491)+SUM($G$14:G3491)))</f>
        <v>0</v>
      </c>
      <c r="I3491" s="7"/>
    </row>
    <row r="3492" spans="1:9">
      <c r="A3492" s="89">
        <f t="shared" si="494"/>
        <v>3479</v>
      </c>
      <c r="B3492" s="185" t="str">
        <f t="shared" si="495"/>
        <v/>
      </c>
      <c r="C3492" s="90" t="str">
        <f t="shared" si="496"/>
        <v/>
      </c>
      <c r="D3492" s="89" t="str">
        <f t="shared" si="497"/>
        <v/>
      </c>
      <c r="E3492" s="91" t="str">
        <f t="shared" si="498"/>
        <v/>
      </c>
      <c r="F3492" s="92" t="str">
        <f t="shared" si="499"/>
        <v/>
      </c>
      <c r="G3492" s="212" t="str">
        <f t="shared" si="500"/>
        <v/>
      </c>
      <c r="H3492" s="92">
        <f>IF(OR(ERR=FALSE,AND(F3492="",G3492="")),0,IF($C$12="D",$H$13+SUM($F$14:F3492)-SUM($G$14:G3492),$H$13-SUM($F$14:F3492)+SUM($G$14:G3492)))</f>
        <v>0</v>
      </c>
      <c r="I3492" s="7"/>
    </row>
    <row r="3493" spans="1:9">
      <c r="A3493" s="89">
        <f t="shared" si="494"/>
        <v>3480</v>
      </c>
      <c r="B3493" s="185" t="str">
        <f t="shared" si="495"/>
        <v/>
      </c>
      <c r="C3493" s="90" t="str">
        <f t="shared" si="496"/>
        <v/>
      </c>
      <c r="D3493" s="89" t="str">
        <f t="shared" si="497"/>
        <v/>
      </c>
      <c r="E3493" s="91" t="str">
        <f t="shared" si="498"/>
        <v/>
      </c>
      <c r="F3493" s="92" t="str">
        <f t="shared" si="499"/>
        <v/>
      </c>
      <c r="G3493" s="212" t="str">
        <f t="shared" si="500"/>
        <v/>
      </c>
      <c r="H3493" s="92">
        <f>IF(OR(ERR=FALSE,AND(F3493="",G3493="")),0,IF($C$12="D",$H$13+SUM($F$14:F3493)-SUM($G$14:G3493),$H$13-SUM($F$14:F3493)+SUM($G$14:G3493)))</f>
        <v>0</v>
      </c>
      <c r="I3493" s="7"/>
    </row>
    <row r="3494" spans="1:9">
      <c r="A3494" s="89">
        <f t="shared" si="494"/>
        <v>3481</v>
      </c>
      <c r="B3494" s="185" t="str">
        <f t="shared" si="495"/>
        <v/>
      </c>
      <c r="C3494" s="90" t="str">
        <f t="shared" si="496"/>
        <v/>
      </c>
      <c r="D3494" s="89" t="str">
        <f t="shared" si="497"/>
        <v/>
      </c>
      <c r="E3494" s="91" t="str">
        <f t="shared" si="498"/>
        <v/>
      </c>
      <c r="F3494" s="92" t="str">
        <f t="shared" si="499"/>
        <v/>
      </c>
      <c r="G3494" s="212" t="str">
        <f t="shared" si="500"/>
        <v/>
      </c>
      <c r="H3494" s="92">
        <f>IF(OR(ERR=FALSE,AND(F3494="",G3494="")),0,IF($C$12="D",$H$13+SUM($F$14:F3494)-SUM($G$14:G3494),$H$13-SUM($F$14:F3494)+SUM($G$14:G3494)))</f>
        <v>0</v>
      </c>
      <c r="I3494" s="7"/>
    </row>
    <row r="3495" spans="1:9">
      <c r="A3495" s="89">
        <f t="shared" si="494"/>
        <v>3482</v>
      </c>
      <c r="B3495" s="185" t="str">
        <f t="shared" si="495"/>
        <v/>
      </c>
      <c r="C3495" s="90" t="str">
        <f t="shared" si="496"/>
        <v/>
      </c>
      <c r="D3495" s="89" t="str">
        <f t="shared" si="497"/>
        <v/>
      </c>
      <c r="E3495" s="91" t="str">
        <f t="shared" si="498"/>
        <v/>
      </c>
      <c r="F3495" s="92" t="str">
        <f t="shared" si="499"/>
        <v/>
      </c>
      <c r="G3495" s="212" t="str">
        <f t="shared" si="500"/>
        <v/>
      </c>
      <c r="H3495" s="92">
        <f>IF(OR(ERR=FALSE,AND(F3495="",G3495="")),0,IF($C$12="D",$H$13+SUM($F$14:F3495)-SUM($G$14:G3495),$H$13-SUM($F$14:F3495)+SUM($G$14:G3495)))</f>
        <v>0</v>
      </c>
      <c r="I3495" s="7"/>
    </row>
    <row r="3496" spans="1:9">
      <c r="A3496" s="89">
        <f t="shared" si="494"/>
        <v>3483</v>
      </c>
      <c r="B3496" s="185" t="str">
        <f t="shared" si="495"/>
        <v/>
      </c>
      <c r="C3496" s="90" t="str">
        <f t="shared" si="496"/>
        <v/>
      </c>
      <c r="D3496" s="89" t="str">
        <f t="shared" si="497"/>
        <v/>
      </c>
      <c r="E3496" s="91" t="str">
        <f t="shared" si="498"/>
        <v/>
      </c>
      <c r="F3496" s="92" t="str">
        <f t="shared" si="499"/>
        <v/>
      </c>
      <c r="G3496" s="212" t="str">
        <f t="shared" si="500"/>
        <v/>
      </c>
      <c r="H3496" s="92">
        <f>IF(OR(ERR=FALSE,AND(F3496="",G3496="")),0,IF($C$12="D",$H$13+SUM($F$14:F3496)-SUM($G$14:G3496),$H$13-SUM($F$14:F3496)+SUM($G$14:G3496)))</f>
        <v>0</v>
      </c>
      <c r="I3496" s="7"/>
    </row>
    <row r="3497" spans="1:9">
      <c r="A3497" s="89">
        <f t="shared" si="494"/>
        <v>3484</v>
      </c>
      <c r="B3497" s="185" t="str">
        <f t="shared" si="495"/>
        <v/>
      </c>
      <c r="C3497" s="90" t="str">
        <f t="shared" si="496"/>
        <v/>
      </c>
      <c r="D3497" s="89" t="str">
        <f t="shared" si="497"/>
        <v/>
      </c>
      <c r="E3497" s="91" t="str">
        <f t="shared" si="498"/>
        <v/>
      </c>
      <c r="F3497" s="92" t="str">
        <f t="shared" si="499"/>
        <v/>
      </c>
      <c r="G3497" s="212" t="str">
        <f t="shared" si="500"/>
        <v/>
      </c>
      <c r="H3497" s="92">
        <f>IF(OR(ERR=FALSE,AND(F3497="",G3497="")),0,IF($C$12="D",$H$13+SUM($F$14:F3497)-SUM($G$14:G3497),$H$13-SUM($F$14:F3497)+SUM($G$14:G3497)))</f>
        <v>0</v>
      </c>
      <c r="I3497" s="7"/>
    </row>
    <row r="3498" spans="1:9">
      <c r="A3498" s="89">
        <f t="shared" si="494"/>
        <v>3485</v>
      </c>
      <c r="B3498" s="185" t="str">
        <f t="shared" si="495"/>
        <v/>
      </c>
      <c r="C3498" s="90" t="str">
        <f t="shared" si="496"/>
        <v/>
      </c>
      <c r="D3498" s="89" t="str">
        <f t="shared" si="497"/>
        <v/>
      </c>
      <c r="E3498" s="91" t="str">
        <f t="shared" si="498"/>
        <v/>
      </c>
      <c r="F3498" s="92" t="str">
        <f t="shared" si="499"/>
        <v/>
      </c>
      <c r="G3498" s="212" t="str">
        <f t="shared" si="500"/>
        <v/>
      </c>
      <c r="H3498" s="92">
        <f>IF(OR(ERR=FALSE,AND(F3498="",G3498="")),0,IF($C$12="D",$H$13+SUM($F$14:F3498)-SUM($G$14:G3498),$H$13-SUM($F$14:F3498)+SUM($G$14:G3498)))</f>
        <v>0</v>
      </c>
      <c r="I3498" s="7"/>
    </row>
    <row r="3499" spans="1:9">
      <c r="A3499" s="89">
        <f t="shared" si="494"/>
        <v>3486</v>
      </c>
      <c r="B3499" s="185" t="str">
        <f t="shared" si="495"/>
        <v/>
      </c>
      <c r="C3499" s="90" t="str">
        <f t="shared" si="496"/>
        <v/>
      </c>
      <c r="D3499" s="89" t="str">
        <f t="shared" si="497"/>
        <v/>
      </c>
      <c r="E3499" s="91" t="str">
        <f t="shared" si="498"/>
        <v/>
      </c>
      <c r="F3499" s="92" t="str">
        <f t="shared" si="499"/>
        <v/>
      </c>
      <c r="G3499" s="212" t="str">
        <f t="shared" si="500"/>
        <v/>
      </c>
      <c r="H3499" s="92">
        <f>IF(OR(ERR=FALSE,AND(F3499="",G3499="")),0,IF($C$12="D",$H$13+SUM($F$14:F3499)-SUM($G$14:G3499),$H$13-SUM($F$14:F3499)+SUM($G$14:G3499)))</f>
        <v>0</v>
      </c>
      <c r="I3499" s="7"/>
    </row>
    <row r="3500" spans="1:9">
      <c r="A3500" s="89">
        <f t="shared" si="494"/>
        <v>3487</v>
      </c>
      <c r="B3500" s="185" t="str">
        <f t="shared" si="495"/>
        <v/>
      </c>
      <c r="C3500" s="90" t="str">
        <f t="shared" si="496"/>
        <v/>
      </c>
      <c r="D3500" s="89" t="str">
        <f t="shared" si="497"/>
        <v/>
      </c>
      <c r="E3500" s="91" t="str">
        <f t="shared" si="498"/>
        <v/>
      </c>
      <c r="F3500" s="92" t="str">
        <f t="shared" si="499"/>
        <v/>
      </c>
      <c r="G3500" s="212" t="str">
        <f t="shared" si="500"/>
        <v/>
      </c>
      <c r="H3500" s="92">
        <f>IF(OR(ERR=FALSE,AND(F3500="",G3500="")),0,IF($C$12="D",$H$13+SUM($F$14:F3500)-SUM($G$14:G3500),$H$13-SUM($F$14:F3500)+SUM($G$14:G3500)))</f>
        <v>0</v>
      </c>
      <c r="I3500" s="7"/>
    </row>
    <row r="3501" spans="1:9">
      <c r="A3501" s="89">
        <f t="shared" si="494"/>
        <v>3488</v>
      </c>
      <c r="B3501" s="185" t="str">
        <f t="shared" si="495"/>
        <v/>
      </c>
      <c r="C3501" s="90" t="str">
        <f t="shared" si="496"/>
        <v/>
      </c>
      <c r="D3501" s="89" t="str">
        <f t="shared" si="497"/>
        <v/>
      </c>
      <c r="E3501" s="91" t="str">
        <f t="shared" si="498"/>
        <v/>
      </c>
      <c r="F3501" s="92" t="str">
        <f t="shared" si="499"/>
        <v/>
      </c>
      <c r="G3501" s="212" t="str">
        <f t="shared" si="500"/>
        <v/>
      </c>
      <c r="H3501" s="92">
        <f>IF(OR(ERR=FALSE,AND(F3501="",G3501="")),0,IF($C$12="D",$H$13+SUM($F$14:F3501)-SUM($G$14:G3501),$H$13-SUM($F$14:F3501)+SUM($G$14:G3501)))</f>
        <v>0</v>
      </c>
      <c r="I3501" s="7"/>
    </row>
    <row r="3502" spans="1:9">
      <c r="A3502" s="89">
        <f t="shared" si="494"/>
        <v>3489</v>
      </c>
      <c r="B3502" s="185" t="str">
        <f t="shared" si="495"/>
        <v/>
      </c>
      <c r="C3502" s="90" t="str">
        <f t="shared" si="496"/>
        <v/>
      </c>
      <c r="D3502" s="89" t="str">
        <f t="shared" si="497"/>
        <v/>
      </c>
      <c r="E3502" s="91" t="str">
        <f t="shared" si="498"/>
        <v/>
      </c>
      <c r="F3502" s="92" t="str">
        <f t="shared" si="499"/>
        <v/>
      </c>
      <c r="G3502" s="212" t="str">
        <f t="shared" si="500"/>
        <v/>
      </c>
      <c r="H3502" s="92">
        <f>IF(OR(ERR=FALSE,AND(F3502="",G3502="")),0,IF($C$12="D",$H$13+SUM($F$14:F3502)-SUM($G$14:G3502),$H$13-SUM($F$14:F3502)+SUM($G$14:G3502)))</f>
        <v>0</v>
      </c>
      <c r="I3502" s="7"/>
    </row>
    <row r="3503" spans="1:9">
      <c r="A3503" s="89">
        <f t="shared" si="494"/>
        <v>3490</v>
      </c>
      <c r="B3503" s="185" t="str">
        <f t="shared" si="495"/>
        <v/>
      </c>
      <c r="C3503" s="90" t="str">
        <f t="shared" si="496"/>
        <v/>
      </c>
      <c r="D3503" s="89" t="str">
        <f t="shared" si="497"/>
        <v/>
      </c>
      <c r="E3503" s="91" t="str">
        <f t="shared" si="498"/>
        <v/>
      </c>
      <c r="F3503" s="92" t="str">
        <f t="shared" si="499"/>
        <v/>
      </c>
      <c r="G3503" s="212" t="str">
        <f t="shared" si="500"/>
        <v/>
      </c>
      <c r="H3503" s="92">
        <f>IF(OR(ERR=FALSE,AND(F3503="",G3503="")),0,IF($C$12="D",$H$13+SUM($F$14:F3503)-SUM($G$14:G3503),$H$13-SUM($F$14:F3503)+SUM($G$14:G3503)))</f>
        <v>0</v>
      </c>
      <c r="I3503" s="7"/>
    </row>
    <row r="3504" spans="1:9">
      <c r="A3504" s="89">
        <f t="shared" si="494"/>
        <v>3491</v>
      </c>
      <c r="B3504" s="185" t="str">
        <f t="shared" si="495"/>
        <v/>
      </c>
      <c r="C3504" s="90" t="str">
        <f t="shared" si="496"/>
        <v/>
      </c>
      <c r="D3504" s="89" t="str">
        <f t="shared" si="497"/>
        <v/>
      </c>
      <c r="E3504" s="91" t="str">
        <f t="shared" si="498"/>
        <v/>
      </c>
      <c r="F3504" s="92" t="str">
        <f t="shared" si="499"/>
        <v/>
      </c>
      <c r="G3504" s="212" t="str">
        <f t="shared" si="500"/>
        <v/>
      </c>
      <c r="H3504" s="92">
        <f>IF(OR(ERR=FALSE,AND(F3504="",G3504="")),0,IF($C$12="D",$H$13+SUM($F$14:F3504)-SUM($G$14:G3504),$H$13-SUM($F$14:F3504)+SUM($G$14:G3504)))</f>
        <v>0</v>
      </c>
      <c r="I3504" s="7"/>
    </row>
    <row r="3505" spans="1:9">
      <c r="A3505" s="89">
        <f t="shared" si="494"/>
        <v>3492</v>
      </c>
      <c r="B3505" s="185" t="str">
        <f t="shared" si="495"/>
        <v/>
      </c>
      <c r="C3505" s="90" t="str">
        <f t="shared" si="496"/>
        <v/>
      </c>
      <c r="D3505" s="89" t="str">
        <f t="shared" si="497"/>
        <v/>
      </c>
      <c r="E3505" s="91" t="str">
        <f t="shared" si="498"/>
        <v/>
      </c>
      <c r="F3505" s="92" t="str">
        <f t="shared" si="499"/>
        <v/>
      </c>
      <c r="G3505" s="212" t="str">
        <f t="shared" si="500"/>
        <v/>
      </c>
      <c r="H3505" s="92">
        <f>IF(OR(ERR=FALSE,AND(F3505="",G3505="")),0,IF($C$12="D",$H$13+SUM($F$14:F3505)-SUM($G$14:G3505),$H$13-SUM($F$14:F3505)+SUM($G$14:G3505)))</f>
        <v>0</v>
      </c>
      <c r="I3505" s="7"/>
    </row>
    <row r="3506" spans="1:9">
      <c r="A3506" s="89">
        <f t="shared" si="494"/>
        <v>3493</v>
      </c>
      <c r="B3506" s="185" t="str">
        <f t="shared" si="495"/>
        <v/>
      </c>
      <c r="C3506" s="90" t="str">
        <f t="shared" si="496"/>
        <v/>
      </c>
      <c r="D3506" s="89" t="str">
        <f t="shared" si="497"/>
        <v/>
      </c>
      <c r="E3506" s="91" t="str">
        <f t="shared" si="498"/>
        <v/>
      </c>
      <c r="F3506" s="92" t="str">
        <f t="shared" si="499"/>
        <v/>
      </c>
      <c r="G3506" s="212" t="str">
        <f t="shared" si="500"/>
        <v/>
      </c>
      <c r="H3506" s="92">
        <f>IF(OR(ERR=FALSE,AND(F3506="",G3506="")),0,IF($C$12="D",$H$13+SUM($F$14:F3506)-SUM($G$14:G3506),$H$13-SUM($F$14:F3506)+SUM($G$14:G3506)))</f>
        <v>0</v>
      </c>
      <c r="I3506" s="7"/>
    </row>
    <row r="3507" spans="1:9">
      <c r="A3507" s="89">
        <f t="shared" si="494"/>
        <v>3494</v>
      </c>
      <c r="B3507" s="185" t="str">
        <f t="shared" si="495"/>
        <v/>
      </c>
      <c r="C3507" s="90" t="str">
        <f t="shared" si="496"/>
        <v/>
      </c>
      <c r="D3507" s="89" t="str">
        <f t="shared" si="497"/>
        <v/>
      </c>
      <c r="E3507" s="91" t="str">
        <f t="shared" si="498"/>
        <v/>
      </c>
      <c r="F3507" s="92" t="str">
        <f t="shared" si="499"/>
        <v/>
      </c>
      <c r="G3507" s="212" t="str">
        <f t="shared" si="500"/>
        <v/>
      </c>
      <c r="H3507" s="92">
        <f>IF(OR(ERR=FALSE,AND(F3507="",G3507="")),0,IF($C$12="D",$H$13+SUM($F$14:F3507)-SUM($G$14:G3507),$H$13-SUM($F$14:F3507)+SUM($G$14:G3507)))</f>
        <v>0</v>
      </c>
      <c r="I3507" s="7"/>
    </row>
    <row r="3508" spans="1:9">
      <c r="A3508" s="89">
        <f t="shared" si="494"/>
        <v>3495</v>
      </c>
      <c r="B3508" s="185" t="str">
        <f t="shared" si="495"/>
        <v/>
      </c>
      <c r="C3508" s="90" t="str">
        <f t="shared" si="496"/>
        <v/>
      </c>
      <c r="D3508" s="89" t="str">
        <f t="shared" si="497"/>
        <v/>
      </c>
      <c r="E3508" s="91" t="str">
        <f t="shared" si="498"/>
        <v/>
      </c>
      <c r="F3508" s="92" t="str">
        <f t="shared" si="499"/>
        <v/>
      </c>
      <c r="G3508" s="212" t="str">
        <f t="shared" si="500"/>
        <v/>
      </c>
      <c r="H3508" s="92">
        <f>IF(OR(ERR=FALSE,AND(F3508="",G3508="")),0,IF($C$12="D",$H$13+SUM($F$14:F3508)-SUM($G$14:G3508),$H$13-SUM($F$14:F3508)+SUM($G$14:G3508)))</f>
        <v>0</v>
      </c>
      <c r="I3508" s="7"/>
    </row>
    <row r="3509" spans="1:9">
      <c r="A3509" s="89">
        <f t="shared" si="494"/>
        <v>3496</v>
      </c>
      <c r="B3509" s="185" t="str">
        <f t="shared" si="495"/>
        <v/>
      </c>
      <c r="C3509" s="90" t="str">
        <f t="shared" si="496"/>
        <v/>
      </c>
      <c r="D3509" s="89" t="str">
        <f t="shared" si="497"/>
        <v/>
      </c>
      <c r="E3509" s="91" t="str">
        <f t="shared" si="498"/>
        <v/>
      </c>
      <c r="F3509" s="92" t="str">
        <f t="shared" si="499"/>
        <v/>
      </c>
      <c r="G3509" s="212" t="str">
        <f t="shared" si="500"/>
        <v/>
      </c>
      <c r="H3509" s="92">
        <f>IF(OR(ERR=FALSE,AND(F3509="",G3509="")),0,IF($C$12="D",$H$13+SUM($F$14:F3509)-SUM($G$14:G3509),$H$13-SUM($F$14:F3509)+SUM($G$14:G3509)))</f>
        <v>0</v>
      </c>
      <c r="I3509" s="7"/>
    </row>
    <row r="3510" spans="1:9">
      <c r="A3510" s="89">
        <f t="shared" si="494"/>
        <v>3497</v>
      </c>
      <c r="B3510" s="185" t="str">
        <f t="shared" si="495"/>
        <v/>
      </c>
      <c r="C3510" s="90" t="str">
        <f t="shared" si="496"/>
        <v/>
      </c>
      <c r="D3510" s="89" t="str">
        <f t="shared" si="497"/>
        <v/>
      </c>
      <c r="E3510" s="91" t="str">
        <f t="shared" si="498"/>
        <v/>
      </c>
      <c r="F3510" s="92" t="str">
        <f t="shared" si="499"/>
        <v/>
      </c>
      <c r="G3510" s="212" t="str">
        <f t="shared" si="500"/>
        <v/>
      </c>
      <c r="H3510" s="92">
        <f>IF(OR(ERR=FALSE,AND(F3510="",G3510="")),0,IF($C$12="D",$H$13+SUM($F$14:F3510)-SUM($G$14:G3510),$H$13-SUM($F$14:F3510)+SUM($G$14:G3510)))</f>
        <v>0</v>
      </c>
      <c r="I3510" s="7"/>
    </row>
    <row r="3511" spans="1:9">
      <c r="A3511" s="89">
        <f t="shared" si="494"/>
        <v>3498</v>
      </c>
      <c r="B3511" s="185" t="str">
        <f t="shared" si="495"/>
        <v/>
      </c>
      <c r="C3511" s="90" t="str">
        <f t="shared" si="496"/>
        <v/>
      </c>
      <c r="D3511" s="89" t="str">
        <f t="shared" si="497"/>
        <v/>
      </c>
      <c r="E3511" s="91" t="str">
        <f t="shared" si="498"/>
        <v/>
      </c>
      <c r="F3511" s="92" t="str">
        <f t="shared" si="499"/>
        <v/>
      </c>
      <c r="G3511" s="212" t="str">
        <f t="shared" si="500"/>
        <v/>
      </c>
      <c r="H3511" s="92">
        <f>IF(OR(ERR=FALSE,AND(F3511="",G3511="")),0,IF($C$12="D",$H$13+SUM($F$14:F3511)-SUM($G$14:G3511),$H$13-SUM($F$14:F3511)+SUM($G$14:G3511)))</f>
        <v>0</v>
      </c>
      <c r="I3511" s="7"/>
    </row>
    <row r="3512" spans="1:9">
      <c r="A3512" s="89">
        <f t="shared" si="494"/>
        <v>3499</v>
      </c>
      <c r="B3512" s="185" t="str">
        <f t="shared" si="495"/>
        <v/>
      </c>
      <c r="C3512" s="90" t="str">
        <f t="shared" si="496"/>
        <v/>
      </c>
      <c r="D3512" s="89" t="str">
        <f t="shared" si="497"/>
        <v/>
      </c>
      <c r="E3512" s="91" t="str">
        <f t="shared" si="498"/>
        <v/>
      </c>
      <c r="F3512" s="92" t="str">
        <f t="shared" si="499"/>
        <v/>
      </c>
      <c r="G3512" s="212" t="str">
        <f t="shared" si="500"/>
        <v/>
      </c>
      <c r="H3512" s="92">
        <f>IF(OR(ERR=FALSE,AND(F3512="",G3512="")),0,IF($C$12="D",$H$13+SUM($F$14:F3512)-SUM($G$14:G3512),$H$13-SUM($F$14:F3512)+SUM($G$14:G3512)))</f>
        <v>0</v>
      </c>
      <c r="I3512" s="7"/>
    </row>
    <row r="3513" spans="1:9">
      <c r="A3513" s="89">
        <f t="shared" si="494"/>
        <v>3500</v>
      </c>
      <c r="B3513" s="185" t="str">
        <f t="shared" si="495"/>
        <v/>
      </c>
      <c r="C3513" s="90" t="str">
        <f t="shared" si="496"/>
        <v/>
      </c>
      <c r="D3513" s="89" t="str">
        <f t="shared" si="497"/>
        <v/>
      </c>
      <c r="E3513" s="91" t="str">
        <f t="shared" si="498"/>
        <v/>
      </c>
      <c r="F3513" s="92" t="str">
        <f t="shared" si="499"/>
        <v/>
      </c>
      <c r="G3513" s="212" t="str">
        <f t="shared" si="500"/>
        <v/>
      </c>
      <c r="H3513" s="92">
        <f>IF(OR(ERR=FALSE,AND(F3513="",G3513="")),0,IF($C$12="D",$H$13+SUM($F$14:F3513)-SUM($G$14:G3513),$H$13-SUM($F$14:F3513)+SUM($G$14:G3513)))</f>
        <v>0</v>
      </c>
      <c r="I3513" s="7"/>
    </row>
    <row r="3514" spans="1:9">
      <c r="A3514" s="89">
        <f t="shared" si="494"/>
        <v>3501</v>
      </c>
      <c r="B3514" s="185" t="str">
        <f t="shared" si="495"/>
        <v/>
      </c>
      <c r="C3514" s="90" t="str">
        <f t="shared" si="496"/>
        <v/>
      </c>
      <c r="D3514" s="89" t="str">
        <f t="shared" si="497"/>
        <v/>
      </c>
      <c r="E3514" s="91" t="str">
        <f t="shared" si="498"/>
        <v/>
      </c>
      <c r="F3514" s="92" t="str">
        <f t="shared" si="499"/>
        <v/>
      </c>
      <c r="G3514" s="212" t="str">
        <f t="shared" si="500"/>
        <v/>
      </c>
      <c r="H3514" s="92">
        <f>IF(OR(ERR=FALSE,AND(F3514="",G3514="")),0,IF($C$12="D",$H$13+SUM($F$14:F3514)-SUM($G$14:G3514),$H$13-SUM($F$14:F3514)+SUM($G$14:G3514)))</f>
        <v>0</v>
      </c>
      <c r="I3514" s="7"/>
    </row>
    <row r="3515" spans="1:9">
      <c r="A3515" s="89">
        <f t="shared" si="494"/>
        <v>3502</v>
      </c>
      <c r="B3515" s="185" t="str">
        <f t="shared" si="495"/>
        <v/>
      </c>
      <c r="C3515" s="90" t="str">
        <f t="shared" si="496"/>
        <v/>
      </c>
      <c r="D3515" s="89" t="str">
        <f t="shared" si="497"/>
        <v/>
      </c>
      <c r="E3515" s="91" t="str">
        <f t="shared" si="498"/>
        <v/>
      </c>
      <c r="F3515" s="92" t="str">
        <f t="shared" si="499"/>
        <v/>
      </c>
      <c r="G3515" s="212" t="str">
        <f t="shared" si="500"/>
        <v/>
      </c>
      <c r="H3515" s="92">
        <f>IF(OR(ERR=FALSE,AND(F3515="",G3515="")),0,IF($C$12="D",$H$13+SUM($F$14:F3515)-SUM($G$14:G3515),$H$13-SUM($F$14:F3515)+SUM($G$14:G3515)))</f>
        <v>0</v>
      </c>
      <c r="I3515" s="7"/>
    </row>
    <row r="3516" spans="1:9">
      <c r="A3516" s="89">
        <f t="shared" si="494"/>
        <v>3503</v>
      </c>
      <c r="B3516" s="185" t="str">
        <f t="shared" si="495"/>
        <v/>
      </c>
      <c r="C3516" s="90" t="str">
        <f t="shared" si="496"/>
        <v/>
      </c>
      <c r="D3516" s="89" t="str">
        <f t="shared" si="497"/>
        <v/>
      </c>
      <c r="E3516" s="91" t="str">
        <f t="shared" si="498"/>
        <v/>
      </c>
      <c r="F3516" s="92" t="str">
        <f t="shared" si="499"/>
        <v/>
      </c>
      <c r="G3516" s="212" t="str">
        <f t="shared" si="500"/>
        <v/>
      </c>
      <c r="H3516" s="92">
        <f>IF(OR(ERR=FALSE,AND(F3516="",G3516="")),0,IF($C$12="D",$H$13+SUM($F$14:F3516)-SUM($G$14:G3516),$H$13-SUM($F$14:F3516)+SUM($G$14:G3516)))</f>
        <v>0</v>
      </c>
      <c r="I3516" s="7"/>
    </row>
    <row r="3517" spans="1:9">
      <c r="A3517" s="89">
        <f t="shared" ref="A3517:A3580" si="501">A3516+1</f>
        <v>3504</v>
      </c>
      <c r="B3517" s="185" t="str">
        <f t="shared" si="495"/>
        <v/>
      </c>
      <c r="C3517" s="90" t="str">
        <f t="shared" si="496"/>
        <v/>
      </c>
      <c r="D3517" s="89" t="str">
        <f t="shared" si="497"/>
        <v/>
      </c>
      <c r="E3517" s="91" t="str">
        <f t="shared" si="498"/>
        <v/>
      </c>
      <c r="F3517" s="92" t="str">
        <f t="shared" si="499"/>
        <v/>
      </c>
      <c r="G3517" s="212" t="str">
        <f t="shared" si="500"/>
        <v/>
      </c>
      <c r="H3517" s="92">
        <f>IF(OR(ERR=FALSE,AND(F3517="",G3517="")),0,IF($C$12="D",$H$13+SUM($F$14:F3517)-SUM($G$14:G3517),$H$13-SUM($F$14:F3517)+SUM($G$14:G3517)))</f>
        <v>0</v>
      </c>
      <c r="I3517" s="7"/>
    </row>
    <row r="3518" spans="1:9">
      <c r="A3518" s="89">
        <f t="shared" si="501"/>
        <v>3505</v>
      </c>
      <c r="B3518" s="185" t="str">
        <f t="shared" si="495"/>
        <v/>
      </c>
      <c r="C3518" s="90" t="str">
        <f t="shared" si="496"/>
        <v/>
      </c>
      <c r="D3518" s="89" t="str">
        <f t="shared" si="497"/>
        <v/>
      </c>
      <c r="E3518" s="91" t="str">
        <f t="shared" si="498"/>
        <v/>
      </c>
      <c r="F3518" s="92" t="str">
        <f t="shared" si="499"/>
        <v/>
      </c>
      <c r="G3518" s="212" t="str">
        <f t="shared" si="500"/>
        <v/>
      </c>
      <c r="H3518" s="92">
        <f>IF(OR(ERR=FALSE,AND(F3518="",G3518="")),0,IF($C$12="D",$H$13+SUM($F$14:F3518)-SUM($G$14:G3518),$H$13-SUM($F$14:F3518)+SUM($G$14:G3518)))</f>
        <v>0</v>
      </c>
      <c r="I3518" s="7"/>
    </row>
    <row r="3519" spans="1:9">
      <c r="A3519" s="89">
        <f t="shared" si="501"/>
        <v>3506</v>
      </c>
      <c r="B3519" s="185" t="str">
        <f t="shared" si="495"/>
        <v/>
      </c>
      <c r="C3519" s="90" t="str">
        <f t="shared" si="496"/>
        <v/>
      </c>
      <c r="D3519" s="89" t="str">
        <f t="shared" si="497"/>
        <v/>
      </c>
      <c r="E3519" s="91" t="str">
        <f t="shared" si="498"/>
        <v/>
      </c>
      <c r="F3519" s="92" t="str">
        <f t="shared" si="499"/>
        <v/>
      </c>
      <c r="G3519" s="212" t="str">
        <f t="shared" si="500"/>
        <v/>
      </c>
      <c r="H3519" s="92">
        <f>IF(OR(ERR=FALSE,AND(F3519="",G3519="")),0,IF($C$12="D",$H$13+SUM($F$14:F3519)-SUM($G$14:G3519),$H$13-SUM($F$14:F3519)+SUM($G$14:G3519)))</f>
        <v>0</v>
      </c>
      <c r="I3519" s="7"/>
    </row>
    <row r="3520" spans="1:9">
      <c r="A3520" s="89">
        <f t="shared" si="501"/>
        <v>3507</v>
      </c>
      <c r="B3520" s="185" t="str">
        <f t="shared" si="495"/>
        <v/>
      </c>
      <c r="C3520" s="90" t="str">
        <f t="shared" si="496"/>
        <v/>
      </c>
      <c r="D3520" s="89" t="str">
        <f t="shared" si="497"/>
        <v/>
      </c>
      <c r="E3520" s="91" t="str">
        <f t="shared" si="498"/>
        <v/>
      </c>
      <c r="F3520" s="92" t="str">
        <f t="shared" si="499"/>
        <v/>
      </c>
      <c r="G3520" s="212" t="str">
        <f t="shared" si="500"/>
        <v/>
      </c>
      <c r="H3520" s="92">
        <f>IF(OR(ERR=FALSE,AND(F3520="",G3520="")),0,IF($C$12="D",$H$13+SUM($F$14:F3520)-SUM($G$14:G3520),$H$13-SUM($F$14:F3520)+SUM($G$14:G3520)))</f>
        <v>0</v>
      </c>
      <c r="I3520" s="7"/>
    </row>
    <row r="3521" spans="1:9">
      <c r="A3521" s="89">
        <f t="shared" si="501"/>
        <v>3508</v>
      </c>
      <c r="B3521" s="185" t="str">
        <f t="shared" si="495"/>
        <v/>
      </c>
      <c r="C3521" s="90" t="str">
        <f t="shared" si="496"/>
        <v/>
      </c>
      <c r="D3521" s="89" t="str">
        <f t="shared" si="497"/>
        <v/>
      </c>
      <c r="E3521" s="91" t="str">
        <f t="shared" si="498"/>
        <v/>
      </c>
      <c r="F3521" s="92" t="str">
        <f t="shared" si="499"/>
        <v/>
      </c>
      <c r="G3521" s="212" t="str">
        <f t="shared" si="500"/>
        <v/>
      </c>
      <c r="H3521" s="92">
        <f>IF(OR(ERR=FALSE,AND(F3521="",G3521="")),0,IF($C$12="D",$H$13+SUM($F$14:F3521)-SUM($G$14:G3521),$H$13-SUM($F$14:F3521)+SUM($G$14:G3521)))</f>
        <v>0</v>
      </c>
      <c r="I3521" s="7"/>
    </row>
    <row r="3522" spans="1:9">
      <c r="A3522" s="89">
        <f t="shared" si="501"/>
        <v>3509</v>
      </c>
      <c r="B3522" s="185" t="str">
        <f t="shared" si="495"/>
        <v/>
      </c>
      <c r="C3522" s="90" t="str">
        <f t="shared" si="496"/>
        <v/>
      </c>
      <c r="D3522" s="89" t="str">
        <f t="shared" si="497"/>
        <v/>
      </c>
      <c r="E3522" s="91" t="str">
        <f t="shared" si="498"/>
        <v/>
      </c>
      <c r="F3522" s="92" t="str">
        <f t="shared" si="499"/>
        <v/>
      </c>
      <c r="G3522" s="212" t="str">
        <f t="shared" si="500"/>
        <v/>
      </c>
      <c r="H3522" s="92">
        <f>IF(OR(ERR=FALSE,AND(F3522="",G3522="")),0,IF($C$12="D",$H$13+SUM($F$14:F3522)-SUM($G$14:G3522),$H$13-SUM($F$14:F3522)+SUM($G$14:G3522)))</f>
        <v>0</v>
      </c>
      <c r="I3522" s="7"/>
    </row>
    <row r="3523" spans="1:9">
      <c r="A3523" s="89">
        <f t="shared" si="501"/>
        <v>3510</v>
      </c>
      <c r="B3523" s="185" t="str">
        <f t="shared" si="495"/>
        <v/>
      </c>
      <c r="C3523" s="90" t="str">
        <f t="shared" si="496"/>
        <v/>
      </c>
      <c r="D3523" s="89" t="str">
        <f t="shared" si="497"/>
        <v/>
      </c>
      <c r="E3523" s="91" t="str">
        <f t="shared" si="498"/>
        <v/>
      </c>
      <c r="F3523" s="92" t="str">
        <f t="shared" si="499"/>
        <v/>
      </c>
      <c r="G3523" s="212" t="str">
        <f t="shared" si="500"/>
        <v/>
      </c>
      <c r="H3523" s="92">
        <f>IF(OR(ERR=FALSE,AND(F3523="",G3523="")),0,IF($C$12="D",$H$13+SUM($F$14:F3523)-SUM($G$14:G3523),$H$13-SUM($F$14:F3523)+SUM($G$14:G3523)))</f>
        <v>0</v>
      </c>
      <c r="I3523" s="7"/>
    </row>
    <row r="3524" spans="1:9">
      <c r="A3524" s="89">
        <f t="shared" si="501"/>
        <v>3511</v>
      </c>
      <c r="B3524" s="185" t="str">
        <f t="shared" si="495"/>
        <v/>
      </c>
      <c r="C3524" s="90" t="str">
        <f t="shared" si="496"/>
        <v/>
      </c>
      <c r="D3524" s="89" t="str">
        <f t="shared" si="497"/>
        <v/>
      </c>
      <c r="E3524" s="91" t="str">
        <f t="shared" si="498"/>
        <v/>
      </c>
      <c r="F3524" s="92" t="str">
        <f t="shared" si="499"/>
        <v/>
      </c>
      <c r="G3524" s="212" t="str">
        <f t="shared" si="500"/>
        <v/>
      </c>
      <c r="H3524" s="92">
        <f>IF(OR(ERR=FALSE,AND(F3524="",G3524="")),0,IF($C$12="D",$H$13+SUM($F$14:F3524)-SUM($G$14:G3524),$H$13-SUM($F$14:F3524)+SUM($G$14:G3524)))</f>
        <v>0</v>
      </c>
      <c r="I3524" s="7"/>
    </row>
    <row r="3525" spans="1:9">
      <c r="A3525" s="89">
        <f t="shared" si="501"/>
        <v>3512</v>
      </c>
      <c r="B3525" s="185" t="str">
        <f t="shared" si="495"/>
        <v/>
      </c>
      <c r="C3525" s="90" t="str">
        <f t="shared" si="496"/>
        <v/>
      </c>
      <c r="D3525" s="89" t="str">
        <f t="shared" si="497"/>
        <v/>
      </c>
      <c r="E3525" s="91" t="str">
        <f t="shared" si="498"/>
        <v/>
      </c>
      <c r="F3525" s="92" t="str">
        <f t="shared" si="499"/>
        <v/>
      </c>
      <c r="G3525" s="212" t="str">
        <f t="shared" si="500"/>
        <v/>
      </c>
      <c r="H3525" s="92">
        <f>IF(OR(ERR=FALSE,AND(F3525="",G3525="")),0,IF($C$12="D",$H$13+SUM($F$14:F3525)-SUM($G$14:G3525),$H$13-SUM($F$14:F3525)+SUM($G$14:G3525)))</f>
        <v>0</v>
      </c>
      <c r="I3525" s="7"/>
    </row>
    <row r="3526" spans="1:9">
      <c r="A3526" s="89">
        <f t="shared" si="501"/>
        <v>3513</v>
      </c>
      <c r="B3526" s="185" t="str">
        <f t="shared" si="495"/>
        <v/>
      </c>
      <c r="C3526" s="90" t="str">
        <f t="shared" si="496"/>
        <v/>
      </c>
      <c r="D3526" s="89" t="str">
        <f t="shared" si="497"/>
        <v/>
      </c>
      <c r="E3526" s="91" t="str">
        <f t="shared" si="498"/>
        <v/>
      </c>
      <c r="F3526" s="92" t="str">
        <f t="shared" si="499"/>
        <v/>
      </c>
      <c r="G3526" s="212" t="str">
        <f t="shared" si="500"/>
        <v/>
      </c>
      <c r="H3526" s="92">
        <f>IF(OR(ERR=FALSE,AND(F3526="",G3526="")),0,IF($C$12="D",$H$13+SUM($F$14:F3526)-SUM($G$14:G3526),$H$13-SUM($F$14:F3526)+SUM($G$14:G3526)))</f>
        <v>0</v>
      </c>
      <c r="I3526" s="7"/>
    </row>
    <row r="3527" spans="1:9">
      <c r="A3527" s="89">
        <f t="shared" si="501"/>
        <v>3514</v>
      </c>
      <c r="B3527" s="185" t="str">
        <f t="shared" si="495"/>
        <v/>
      </c>
      <c r="C3527" s="90" t="str">
        <f t="shared" si="496"/>
        <v/>
      </c>
      <c r="D3527" s="89" t="str">
        <f t="shared" si="497"/>
        <v/>
      </c>
      <c r="E3527" s="91" t="str">
        <f t="shared" si="498"/>
        <v/>
      </c>
      <c r="F3527" s="92" t="str">
        <f t="shared" si="499"/>
        <v/>
      </c>
      <c r="G3527" s="212" t="str">
        <f t="shared" si="500"/>
        <v/>
      </c>
      <c r="H3527" s="92">
        <f>IF(OR(ERR=FALSE,AND(F3527="",G3527="")),0,IF($C$12="D",$H$13+SUM($F$14:F3527)-SUM($G$14:G3527),$H$13-SUM($F$14:F3527)+SUM($G$14:G3527)))</f>
        <v>0</v>
      </c>
      <c r="I3527" s="7"/>
    </row>
    <row r="3528" spans="1:9">
      <c r="A3528" s="89">
        <f t="shared" si="501"/>
        <v>3515</v>
      </c>
      <c r="B3528" s="185" t="str">
        <f t="shared" si="495"/>
        <v/>
      </c>
      <c r="C3528" s="90" t="str">
        <f t="shared" si="496"/>
        <v/>
      </c>
      <c r="D3528" s="89" t="str">
        <f t="shared" si="497"/>
        <v/>
      </c>
      <c r="E3528" s="91" t="str">
        <f t="shared" si="498"/>
        <v/>
      </c>
      <c r="F3528" s="92" t="str">
        <f t="shared" si="499"/>
        <v/>
      </c>
      <c r="G3528" s="212" t="str">
        <f t="shared" si="500"/>
        <v/>
      </c>
      <c r="H3528" s="92">
        <f>IF(OR(ERR=FALSE,AND(F3528="",G3528="")),0,IF($C$12="D",$H$13+SUM($F$14:F3528)-SUM($G$14:G3528),$H$13-SUM($F$14:F3528)+SUM($G$14:G3528)))</f>
        <v>0</v>
      </c>
      <c r="I3528" s="7"/>
    </row>
    <row r="3529" spans="1:9">
      <c r="A3529" s="89">
        <f t="shared" si="501"/>
        <v>3516</v>
      </c>
      <c r="B3529" s="185" t="str">
        <f t="shared" si="495"/>
        <v/>
      </c>
      <c r="C3529" s="90" t="str">
        <f t="shared" si="496"/>
        <v/>
      </c>
      <c r="D3529" s="89" t="str">
        <f t="shared" si="497"/>
        <v/>
      </c>
      <c r="E3529" s="91" t="str">
        <f t="shared" si="498"/>
        <v/>
      </c>
      <c r="F3529" s="92" t="str">
        <f t="shared" si="499"/>
        <v/>
      </c>
      <c r="G3529" s="212" t="str">
        <f t="shared" si="500"/>
        <v/>
      </c>
      <c r="H3529" s="92">
        <f>IF(OR(ERR=FALSE,AND(F3529="",G3529="")),0,IF($C$12="D",$H$13+SUM($F$14:F3529)-SUM($G$14:G3529),$H$13-SUM($F$14:F3529)+SUM($G$14:G3529)))</f>
        <v>0</v>
      </c>
      <c r="I3529" s="7"/>
    </row>
    <row r="3530" spans="1:9">
      <c r="A3530" s="89">
        <f t="shared" si="501"/>
        <v>3517</v>
      </c>
      <c r="B3530" s="185" t="str">
        <f t="shared" si="495"/>
        <v/>
      </c>
      <c r="C3530" s="90" t="str">
        <f t="shared" si="496"/>
        <v/>
      </c>
      <c r="D3530" s="89" t="str">
        <f t="shared" si="497"/>
        <v/>
      </c>
      <c r="E3530" s="91" t="str">
        <f t="shared" si="498"/>
        <v/>
      </c>
      <c r="F3530" s="92" t="str">
        <f t="shared" si="499"/>
        <v/>
      </c>
      <c r="G3530" s="212" t="str">
        <f t="shared" si="500"/>
        <v/>
      </c>
      <c r="H3530" s="92">
        <f>IF(OR(ERR=FALSE,AND(F3530="",G3530="")),0,IF($C$12="D",$H$13+SUM($F$14:F3530)-SUM($G$14:G3530),$H$13-SUM($F$14:F3530)+SUM($G$14:G3530)))</f>
        <v>0</v>
      </c>
      <c r="I3530" s="7"/>
    </row>
    <row r="3531" spans="1:9">
      <c r="A3531" s="89">
        <f t="shared" si="501"/>
        <v>3518</v>
      </c>
      <c r="B3531" s="185" t="str">
        <f t="shared" si="495"/>
        <v/>
      </c>
      <c r="C3531" s="90" t="str">
        <f t="shared" si="496"/>
        <v/>
      </c>
      <c r="D3531" s="89" t="str">
        <f t="shared" si="497"/>
        <v/>
      </c>
      <c r="E3531" s="91" t="str">
        <f t="shared" si="498"/>
        <v/>
      </c>
      <c r="F3531" s="92" t="str">
        <f t="shared" si="499"/>
        <v/>
      </c>
      <c r="G3531" s="212" t="str">
        <f t="shared" si="500"/>
        <v/>
      </c>
      <c r="H3531" s="92">
        <f>IF(OR(ERR=FALSE,AND(F3531="",G3531="")),0,IF($C$12="D",$H$13+SUM($F$14:F3531)-SUM($G$14:G3531),$H$13-SUM($F$14:F3531)+SUM($G$14:G3531)))</f>
        <v>0</v>
      </c>
      <c r="I3531" s="7"/>
    </row>
    <row r="3532" spans="1:9">
      <c r="A3532" s="89">
        <f t="shared" si="501"/>
        <v>3519</v>
      </c>
      <c r="B3532" s="185" t="str">
        <f t="shared" si="495"/>
        <v/>
      </c>
      <c r="C3532" s="90" t="str">
        <f t="shared" si="496"/>
        <v/>
      </c>
      <c r="D3532" s="89" t="str">
        <f t="shared" si="497"/>
        <v/>
      </c>
      <c r="E3532" s="91" t="str">
        <f t="shared" si="498"/>
        <v/>
      </c>
      <c r="F3532" s="92" t="str">
        <f t="shared" si="499"/>
        <v/>
      </c>
      <c r="G3532" s="212" t="str">
        <f t="shared" si="500"/>
        <v/>
      </c>
      <c r="H3532" s="92">
        <f>IF(OR(ERR=FALSE,AND(F3532="",G3532="")),0,IF($C$12="D",$H$13+SUM($F$14:F3532)-SUM($G$14:G3532),$H$13-SUM($F$14:F3532)+SUM($G$14:G3532)))</f>
        <v>0</v>
      </c>
      <c r="I3532" s="7"/>
    </row>
    <row r="3533" spans="1:9">
      <c r="A3533" s="89">
        <f t="shared" si="501"/>
        <v>3520</v>
      </c>
      <c r="B3533" s="185" t="str">
        <f t="shared" si="495"/>
        <v/>
      </c>
      <c r="C3533" s="90" t="str">
        <f t="shared" si="496"/>
        <v/>
      </c>
      <c r="D3533" s="89" t="str">
        <f t="shared" si="497"/>
        <v/>
      </c>
      <c r="E3533" s="91" t="str">
        <f t="shared" si="498"/>
        <v/>
      </c>
      <c r="F3533" s="92" t="str">
        <f t="shared" si="499"/>
        <v/>
      </c>
      <c r="G3533" s="212" t="str">
        <f t="shared" si="500"/>
        <v/>
      </c>
      <c r="H3533" s="92">
        <f>IF(OR(ERR=FALSE,AND(F3533="",G3533="")),0,IF($C$12="D",$H$13+SUM($F$14:F3533)-SUM($G$14:G3533),$H$13-SUM($F$14:F3533)+SUM($G$14:G3533)))</f>
        <v>0</v>
      </c>
      <c r="I3533" s="7"/>
    </row>
    <row r="3534" spans="1:9">
      <c r="A3534" s="89">
        <f t="shared" si="501"/>
        <v>3521</v>
      </c>
      <c r="B3534" s="185" t="str">
        <f t="shared" si="495"/>
        <v/>
      </c>
      <c r="C3534" s="90" t="str">
        <f t="shared" si="496"/>
        <v/>
      </c>
      <c r="D3534" s="89" t="str">
        <f t="shared" si="497"/>
        <v/>
      </c>
      <c r="E3534" s="91" t="str">
        <f t="shared" si="498"/>
        <v/>
      </c>
      <c r="F3534" s="92" t="str">
        <f t="shared" si="499"/>
        <v/>
      </c>
      <c r="G3534" s="212" t="str">
        <f t="shared" si="500"/>
        <v/>
      </c>
      <c r="H3534" s="92">
        <f>IF(OR(ERR=FALSE,AND(F3534="",G3534="")),0,IF($C$12="D",$H$13+SUM($F$14:F3534)-SUM($G$14:G3534),$H$13-SUM($F$14:F3534)+SUM($G$14:G3534)))</f>
        <v>0</v>
      </c>
      <c r="I3534" s="7"/>
    </row>
    <row r="3535" spans="1:9">
      <c r="A3535" s="89">
        <f t="shared" si="501"/>
        <v>3522</v>
      </c>
      <c r="B3535" s="185" t="str">
        <f t="shared" si="495"/>
        <v/>
      </c>
      <c r="C3535" s="90" t="str">
        <f t="shared" si="496"/>
        <v/>
      </c>
      <c r="D3535" s="89" t="str">
        <f t="shared" si="497"/>
        <v/>
      </c>
      <c r="E3535" s="91" t="str">
        <f t="shared" si="498"/>
        <v/>
      </c>
      <c r="F3535" s="92" t="str">
        <f t="shared" si="499"/>
        <v/>
      </c>
      <c r="G3535" s="212" t="str">
        <f t="shared" si="500"/>
        <v/>
      </c>
      <c r="H3535" s="92">
        <f>IF(OR(ERR=FALSE,AND(F3535="",G3535="")),0,IF($C$12="D",$H$13+SUM($F$14:F3535)-SUM($G$14:G3535),$H$13-SUM($F$14:F3535)+SUM($G$14:G3535)))</f>
        <v>0</v>
      </c>
      <c r="I3535" s="7"/>
    </row>
    <row r="3536" spans="1:9">
      <c r="A3536" s="89">
        <f t="shared" si="501"/>
        <v>3523</v>
      </c>
      <c r="B3536" s="185" t="str">
        <f t="shared" si="495"/>
        <v/>
      </c>
      <c r="C3536" s="90" t="str">
        <f t="shared" si="496"/>
        <v/>
      </c>
      <c r="D3536" s="89" t="str">
        <f t="shared" si="497"/>
        <v/>
      </c>
      <c r="E3536" s="91" t="str">
        <f t="shared" si="498"/>
        <v/>
      </c>
      <c r="F3536" s="92" t="str">
        <f t="shared" si="499"/>
        <v/>
      </c>
      <c r="G3536" s="212" t="str">
        <f t="shared" si="500"/>
        <v/>
      </c>
      <c r="H3536" s="92">
        <f>IF(OR(ERR=FALSE,AND(F3536="",G3536="")),0,IF($C$12="D",$H$13+SUM($F$14:F3536)-SUM($G$14:G3536),$H$13-SUM($F$14:F3536)+SUM($G$14:G3536)))</f>
        <v>0</v>
      </c>
      <c r="I3536" s="7"/>
    </row>
    <row r="3537" spans="1:9">
      <c r="A3537" s="89">
        <f t="shared" si="501"/>
        <v>3524</v>
      </c>
      <c r="B3537" s="185" t="str">
        <f t="shared" si="495"/>
        <v/>
      </c>
      <c r="C3537" s="90" t="str">
        <f t="shared" si="496"/>
        <v/>
      </c>
      <c r="D3537" s="89" t="str">
        <f t="shared" si="497"/>
        <v/>
      </c>
      <c r="E3537" s="91" t="str">
        <f t="shared" si="498"/>
        <v/>
      </c>
      <c r="F3537" s="92" t="str">
        <f t="shared" si="499"/>
        <v/>
      </c>
      <c r="G3537" s="212" t="str">
        <f t="shared" si="500"/>
        <v/>
      </c>
      <c r="H3537" s="92">
        <f>IF(OR(ERR=FALSE,AND(F3537="",G3537="")),0,IF($C$12="D",$H$13+SUM($F$14:F3537)-SUM($G$14:G3537),$H$13-SUM($F$14:F3537)+SUM($G$14:G3537)))</f>
        <v>0</v>
      </c>
      <c r="I3537" s="7"/>
    </row>
    <row r="3538" spans="1:9">
      <c r="A3538" s="89">
        <f t="shared" si="501"/>
        <v>3525</v>
      </c>
      <c r="B3538" s="185" t="str">
        <f t="shared" si="495"/>
        <v/>
      </c>
      <c r="C3538" s="90" t="str">
        <f t="shared" si="496"/>
        <v/>
      </c>
      <c r="D3538" s="89" t="str">
        <f t="shared" si="497"/>
        <v/>
      </c>
      <c r="E3538" s="91" t="str">
        <f t="shared" si="498"/>
        <v/>
      </c>
      <c r="F3538" s="92" t="str">
        <f t="shared" si="499"/>
        <v/>
      </c>
      <c r="G3538" s="212" t="str">
        <f t="shared" si="500"/>
        <v/>
      </c>
      <c r="H3538" s="92">
        <f>IF(OR(ERR=FALSE,AND(F3538="",G3538="")),0,IF($C$12="D",$H$13+SUM($F$14:F3538)-SUM($G$14:G3538),$H$13-SUM($F$14:F3538)+SUM($G$14:G3538)))</f>
        <v>0</v>
      </c>
      <c r="I3538" s="7"/>
    </row>
    <row r="3539" spans="1:9">
      <c r="A3539" s="89">
        <f t="shared" si="501"/>
        <v>3526</v>
      </c>
      <c r="B3539" s="185" t="str">
        <f t="shared" si="495"/>
        <v/>
      </c>
      <c r="C3539" s="90" t="str">
        <f t="shared" si="496"/>
        <v/>
      </c>
      <c r="D3539" s="89" t="str">
        <f t="shared" si="497"/>
        <v/>
      </c>
      <c r="E3539" s="91" t="str">
        <f t="shared" si="498"/>
        <v/>
      </c>
      <c r="F3539" s="92" t="str">
        <f t="shared" si="499"/>
        <v/>
      </c>
      <c r="G3539" s="212" t="str">
        <f t="shared" si="500"/>
        <v/>
      </c>
      <c r="H3539" s="92">
        <f>IF(OR(ERR=FALSE,AND(F3539="",G3539="")),0,IF($C$12="D",$H$13+SUM($F$14:F3539)-SUM($G$14:G3539),$H$13-SUM($F$14:F3539)+SUM($G$14:G3539)))</f>
        <v>0</v>
      </c>
      <c r="I3539" s="7"/>
    </row>
    <row r="3540" spans="1:9">
      <c r="A3540" s="89">
        <f t="shared" si="501"/>
        <v>3527</v>
      </c>
      <c r="B3540" s="185" t="str">
        <f t="shared" si="495"/>
        <v/>
      </c>
      <c r="C3540" s="90" t="str">
        <f t="shared" si="496"/>
        <v/>
      </c>
      <c r="D3540" s="89" t="str">
        <f t="shared" si="497"/>
        <v/>
      </c>
      <c r="E3540" s="91" t="str">
        <f t="shared" si="498"/>
        <v/>
      </c>
      <c r="F3540" s="92" t="str">
        <f t="shared" si="499"/>
        <v/>
      </c>
      <c r="G3540" s="212" t="str">
        <f t="shared" si="500"/>
        <v/>
      </c>
      <c r="H3540" s="92">
        <f>IF(OR(ERR=FALSE,AND(F3540="",G3540="")),0,IF($C$12="D",$H$13+SUM($F$14:F3540)-SUM($G$14:G3540),$H$13-SUM($F$14:F3540)+SUM($G$14:G3540)))</f>
        <v>0</v>
      </c>
      <c r="I3540" s="7"/>
    </row>
    <row r="3541" spans="1:9">
      <c r="A3541" s="89">
        <f t="shared" si="501"/>
        <v>3528</v>
      </c>
      <c r="B3541" s="185" t="str">
        <f t="shared" si="495"/>
        <v/>
      </c>
      <c r="C3541" s="90" t="str">
        <f t="shared" si="496"/>
        <v/>
      </c>
      <c r="D3541" s="89" t="str">
        <f t="shared" si="497"/>
        <v/>
      </c>
      <c r="E3541" s="91" t="str">
        <f t="shared" si="498"/>
        <v/>
      </c>
      <c r="F3541" s="92" t="str">
        <f t="shared" si="499"/>
        <v/>
      </c>
      <c r="G3541" s="212" t="str">
        <f t="shared" si="500"/>
        <v/>
      </c>
      <c r="H3541" s="92">
        <f>IF(OR(ERR=FALSE,AND(F3541="",G3541="")),0,IF($C$12="D",$H$13+SUM($F$14:F3541)-SUM($G$14:G3541),$H$13-SUM($F$14:F3541)+SUM($G$14:G3541)))</f>
        <v>0</v>
      </c>
      <c r="I3541" s="7"/>
    </row>
    <row r="3542" spans="1:9">
      <c r="A3542" s="89">
        <f t="shared" si="501"/>
        <v>3529</v>
      </c>
      <c r="B3542" s="185" t="str">
        <f t="shared" ref="B3542:B3605" si="502">IF(ISERROR(VLOOKUP(A3542&amp;H$9,JU_AKUN,6,FALSE)=TRUE),"",VLOOKUP(A3542&amp;H$9,JU_AKUN,6,FALSE))</f>
        <v/>
      </c>
      <c r="C3542" s="90" t="str">
        <f t="shared" ref="C3542:C3605" si="503">IF(ISERROR(VLOOKUP(A3542&amp;H$9,JU_AKUN,7,FALSE)=TRUE),"",VLOOKUP(A3542&amp;H$9,JU_AKUN,7,FALSE))</f>
        <v/>
      </c>
      <c r="D3542" s="89" t="str">
        <f t="shared" ref="D3542:D3605" si="504">IF(ISERROR(VLOOKUP(A3542&amp;H$9,JU_AKUN,8,FALSE)=TRUE),"",VLOOKUP(A3542&amp;H$9,JU_AKUN,8,FALSE))</f>
        <v/>
      </c>
      <c r="E3542" s="91" t="str">
        <f t="shared" ref="E3542:E3605" si="505">IF(ISERROR(VLOOKUP(A3542&amp;H$9,JU_AKUN,9,FALSE)=TRUE),"",VLOOKUP(A3542&amp;H$9,JU_AKUN,9,FALSE))</f>
        <v/>
      </c>
      <c r="F3542" s="92" t="str">
        <f t="shared" ref="F3542:F3605" si="506">IF(ISERROR(VLOOKUP(A3542&amp;H$9,JU_AKUN,14,FALSE)=TRUE),"",VLOOKUP(A3542&amp;H$9,JU_AKUN,14,FALSE))</f>
        <v/>
      </c>
      <c r="G3542" s="212" t="str">
        <f t="shared" ref="G3542:G3605" si="507">IF(ISERROR(VLOOKUP(A3542&amp;H$9,JU_AKUN,15,FALSE)=TRUE),"",VLOOKUP(A3542&amp;H$9,JU_AKUN,15,FALSE))</f>
        <v/>
      </c>
      <c r="H3542" s="92">
        <f>IF(OR(ERR=FALSE,AND(F3542="",G3542="")),0,IF($C$12="D",$H$13+SUM($F$14:F3542)-SUM($G$14:G3542),$H$13-SUM($F$14:F3542)+SUM($G$14:G3542)))</f>
        <v>0</v>
      </c>
      <c r="I3542" s="7"/>
    </row>
    <row r="3543" spans="1:9">
      <c r="A3543" s="89">
        <f t="shared" si="501"/>
        <v>3530</v>
      </c>
      <c r="B3543" s="185" t="str">
        <f t="shared" si="502"/>
        <v/>
      </c>
      <c r="C3543" s="90" t="str">
        <f t="shared" si="503"/>
        <v/>
      </c>
      <c r="D3543" s="89" t="str">
        <f t="shared" si="504"/>
        <v/>
      </c>
      <c r="E3543" s="91" t="str">
        <f t="shared" si="505"/>
        <v/>
      </c>
      <c r="F3543" s="92" t="str">
        <f t="shared" si="506"/>
        <v/>
      </c>
      <c r="G3543" s="212" t="str">
        <f t="shared" si="507"/>
        <v/>
      </c>
      <c r="H3543" s="92">
        <f>IF(OR(ERR=FALSE,AND(F3543="",G3543="")),0,IF($C$12="D",$H$13+SUM($F$14:F3543)-SUM($G$14:G3543),$H$13-SUM($F$14:F3543)+SUM($G$14:G3543)))</f>
        <v>0</v>
      </c>
      <c r="I3543" s="7"/>
    </row>
    <row r="3544" spans="1:9">
      <c r="A3544" s="89">
        <f t="shared" si="501"/>
        <v>3531</v>
      </c>
      <c r="B3544" s="185" t="str">
        <f t="shared" si="502"/>
        <v/>
      </c>
      <c r="C3544" s="90" t="str">
        <f t="shared" si="503"/>
        <v/>
      </c>
      <c r="D3544" s="89" t="str">
        <f t="shared" si="504"/>
        <v/>
      </c>
      <c r="E3544" s="91" t="str">
        <f t="shared" si="505"/>
        <v/>
      </c>
      <c r="F3544" s="92" t="str">
        <f t="shared" si="506"/>
        <v/>
      </c>
      <c r="G3544" s="212" t="str">
        <f t="shared" si="507"/>
        <v/>
      </c>
      <c r="H3544" s="92">
        <f>IF(OR(ERR=FALSE,AND(F3544="",G3544="")),0,IF($C$12="D",$H$13+SUM($F$14:F3544)-SUM($G$14:G3544),$H$13-SUM($F$14:F3544)+SUM($G$14:G3544)))</f>
        <v>0</v>
      </c>
      <c r="I3544" s="7"/>
    </row>
    <row r="3545" spans="1:9">
      <c r="A3545" s="89">
        <f t="shared" si="501"/>
        <v>3532</v>
      </c>
      <c r="B3545" s="185" t="str">
        <f t="shared" si="502"/>
        <v/>
      </c>
      <c r="C3545" s="90" t="str">
        <f t="shared" si="503"/>
        <v/>
      </c>
      <c r="D3545" s="89" t="str">
        <f t="shared" si="504"/>
        <v/>
      </c>
      <c r="E3545" s="91" t="str">
        <f t="shared" si="505"/>
        <v/>
      </c>
      <c r="F3545" s="92" t="str">
        <f t="shared" si="506"/>
        <v/>
      </c>
      <c r="G3545" s="212" t="str">
        <f t="shared" si="507"/>
        <v/>
      </c>
      <c r="H3545" s="92">
        <f>IF(OR(ERR=FALSE,AND(F3545="",G3545="")),0,IF($C$12="D",$H$13+SUM($F$14:F3545)-SUM($G$14:G3545),$H$13-SUM($F$14:F3545)+SUM($G$14:G3545)))</f>
        <v>0</v>
      </c>
      <c r="I3545" s="7"/>
    </row>
    <row r="3546" spans="1:9">
      <c r="A3546" s="89">
        <f t="shared" si="501"/>
        <v>3533</v>
      </c>
      <c r="B3546" s="185" t="str">
        <f t="shared" si="502"/>
        <v/>
      </c>
      <c r="C3546" s="90" t="str">
        <f t="shared" si="503"/>
        <v/>
      </c>
      <c r="D3546" s="89" t="str">
        <f t="shared" si="504"/>
        <v/>
      </c>
      <c r="E3546" s="91" t="str">
        <f t="shared" si="505"/>
        <v/>
      </c>
      <c r="F3546" s="92" t="str">
        <f t="shared" si="506"/>
        <v/>
      </c>
      <c r="G3546" s="212" t="str">
        <f t="shared" si="507"/>
        <v/>
      </c>
      <c r="H3546" s="92">
        <f>IF(OR(ERR=FALSE,AND(F3546="",G3546="")),0,IF($C$12="D",$H$13+SUM($F$14:F3546)-SUM($G$14:G3546),$H$13-SUM($F$14:F3546)+SUM($G$14:G3546)))</f>
        <v>0</v>
      </c>
      <c r="I3546" s="7"/>
    </row>
    <row r="3547" spans="1:9">
      <c r="A3547" s="89">
        <f t="shared" si="501"/>
        <v>3534</v>
      </c>
      <c r="B3547" s="185" t="str">
        <f t="shared" si="502"/>
        <v/>
      </c>
      <c r="C3547" s="90" t="str">
        <f t="shared" si="503"/>
        <v/>
      </c>
      <c r="D3547" s="89" t="str">
        <f t="shared" si="504"/>
        <v/>
      </c>
      <c r="E3547" s="91" t="str">
        <f t="shared" si="505"/>
        <v/>
      </c>
      <c r="F3547" s="92" t="str">
        <f t="shared" si="506"/>
        <v/>
      </c>
      <c r="G3547" s="212" t="str">
        <f t="shared" si="507"/>
        <v/>
      </c>
      <c r="H3547" s="92">
        <f>IF(OR(ERR=FALSE,AND(F3547="",G3547="")),0,IF($C$12="D",$H$13+SUM($F$14:F3547)-SUM($G$14:G3547),$H$13-SUM($F$14:F3547)+SUM($G$14:G3547)))</f>
        <v>0</v>
      </c>
      <c r="I3547" s="7"/>
    </row>
    <row r="3548" spans="1:9">
      <c r="A3548" s="89">
        <f t="shared" si="501"/>
        <v>3535</v>
      </c>
      <c r="B3548" s="185" t="str">
        <f t="shared" si="502"/>
        <v/>
      </c>
      <c r="C3548" s="90" t="str">
        <f t="shared" si="503"/>
        <v/>
      </c>
      <c r="D3548" s="89" t="str">
        <f t="shared" si="504"/>
        <v/>
      </c>
      <c r="E3548" s="91" t="str">
        <f t="shared" si="505"/>
        <v/>
      </c>
      <c r="F3548" s="92" t="str">
        <f t="shared" si="506"/>
        <v/>
      </c>
      <c r="G3548" s="212" t="str">
        <f t="shared" si="507"/>
        <v/>
      </c>
      <c r="H3548" s="92">
        <f>IF(OR(ERR=FALSE,AND(F3548="",G3548="")),0,IF($C$12="D",$H$13+SUM($F$14:F3548)-SUM($G$14:G3548),$H$13-SUM($F$14:F3548)+SUM($G$14:G3548)))</f>
        <v>0</v>
      </c>
      <c r="I3548" s="7"/>
    </row>
    <row r="3549" spans="1:9">
      <c r="A3549" s="89">
        <f t="shared" si="501"/>
        <v>3536</v>
      </c>
      <c r="B3549" s="185" t="str">
        <f t="shared" si="502"/>
        <v/>
      </c>
      <c r="C3549" s="90" t="str">
        <f t="shared" si="503"/>
        <v/>
      </c>
      <c r="D3549" s="89" t="str">
        <f t="shared" si="504"/>
        <v/>
      </c>
      <c r="E3549" s="91" t="str">
        <f t="shared" si="505"/>
        <v/>
      </c>
      <c r="F3549" s="92" t="str">
        <f t="shared" si="506"/>
        <v/>
      </c>
      <c r="G3549" s="212" t="str">
        <f t="shared" si="507"/>
        <v/>
      </c>
      <c r="H3549" s="92">
        <f>IF(OR(ERR=FALSE,AND(F3549="",G3549="")),0,IF($C$12="D",$H$13+SUM($F$14:F3549)-SUM($G$14:G3549),$H$13-SUM($F$14:F3549)+SUM($G$14:G3549)))</f>
        <v>0</v>
      </c>
      <c r="I3549" s="7"/>
    </row>
    <row r="3550" spans="1:9">
      <c r="A3550" s="89">
        <f t="shared" si="501"/>
        <v>3537</v>
      </c>
      <c r="B3550" s="185" t="str">
        <f t="shared" si="502"/>
        <v/>
      </c>
      <c r="C3550" s="90" t="str">
        <f t="shared" si="503"/>
        <v/>
      </c>
      <c r="D3550" s="89" t="str">
        <f t="shared" si="504"/>
        <v/>
      </c>
      <c r="E3550" s="91" t="str">
        <f t="shared" si="505"/>
        <v/>
      </c>
      <c r="F3550" s="92" t="str">
        <f t="shared" si="506"/>
        <v/>
      </c>
      <c r="G3550" s="212" t="str">
        <f t="shared" si="507"/>
        <v/>
      </c>
      <c r="H3550" s="92">
        <f>IF(OR(ERR=FALSE,AND(F3550="",G3550="")),0,IF($C$12="D",$H$13+SUM($F$14:F3550)-SUM($G$14:G3550),$H$13-SUM($F$14:F3550)+SUM($G$14:G3550)))</f>
        <v>0</v>
      </c>
      <c r="I3550" s="7"/>
    </row>
    <row r="3551" spans="1:9">
      <c r="A3551" s="89">
        <f t="shared" si="501"/>
        <v>3538</v>
      </c>
      <c r="B3551" s="185" t="str">
        <f t="shared" si="502"/>
        <v/>
      </c>
      <c r="C3551" s="90" t="str">
        <f t="shared" si="503"/>
        <v/>
      </c>
      <c r="D3551" s="89" t="str">
        <f t="shared" si="504"/>
        <v/>
      </c>
      <c r="E3551" s="91" t="str">
        <f t="shared" si="505"/>
        <v/>
      </c>
      <c r="F3551" s="92" t="str">
        <f t="shared" si="506"/>
        <v/>
      </c>
      <c r="G3551" s="212" t="str">
        <f t="shared" si="507"/>
        <v/>
      </c>
      <c r="H3551" s="92">
        <f>IF(OR(ERR=FALSE,AND(F3551="",G3551="")),0,IF($C$12="D",$H$13+SUM($F$14:F3551)-SUM($G$14:G3551),$H$13-SUM($F$14:F3551)+SUM($G$14:G3551)))</f>
        <v>0</v>
      </c>
      <c r="I3551" s="7"/>
    </row>
    <row r="3552" spans="1:9">
      <c r="A3552" s="89">
        <f t="shared" si="501"/>
        <v>3539</v>
      </c>
      <c r="B3552" s="185" t="str">
        <f t="shared" si="502"/>
        <v/>
      </c>
      <c r="C3552" s="90" t="str">
        <f t="shared" si="503"/>
        <v/>
      </c>
      <c r="D3552" s="89" t="str">
        <f t="shared" si="504"/>
        <v/>
      </c>
      <c r="E3552" s="91" t="str">
        <f t="shared" si="505"/>
        <v/>
      </c>
      <c r="F3552" s="92" t="str">
        <f t="shared" si="506"/>
        <v/>
      </c>
      <c r="G3552" s="212" t="str">
        <f t="shared" si="507"/>
        <v/>
      </c>
      <c r="H3552" s="92">
        <f>IF(OR(ERR=FALSE,AND(F3552="",G3552="")),0,IF($C$12="D",$H$13+SUM($F$14:F3552)-SUM($G$14:G3552),$H$13-SUM($F$14:F3552)+SUM($G$14:G3552)))</f>
        <v>0</v>
      </c>
      <c r="I3552" s="7"/>
    </row>
    <row r="3553" spans="1:9">
      <c r="A3553" s="89">
        <f t="shared" si="501"/>
        <v>3540</v>
      </c>
      <c r="B3553" s="185" t="str">
        <f t="shared" si="502"/>
        <v/>
      </c>
      <c r="C3553" s="90" t="str">
        <f t="shared" si="503"/>
        <v/>
      </c>
      <c r="D3553" s="89" t="str">
        <f t="shared" si="504"/>
        <v/>
      </c>
      <c r="E3553" s="91" t="str">
        <f t="shared" si="505"/>
        <v/>
      </c>
      <c r="F3553" s="92" t="str">
        <f t="shared" si="506"/>
        <v/>
      </c>
      <c r="G3553" s="212" t="str">
        <f t="shared" si="507"/>
        <v/>
      </c>
      <c r="H3553" s="92">
        <f>IF(OR(ERR=FALSE,AND(F3553="",G3553="")),0,IF($C$12="D",$H$13+SUM($F$14:F3553)-SUM($G$14:G3553),$H$13-SUM($F$14:F3553)+SUM($G$14:G3553)))</f>
        <v>0</v>
      </c>
      <c r="I3553" s="7"/>
    </row>
    <row r="3554" spans="1:9">
      <c r="A3554" s="89">
        <f t="shared" si="501"/>
        <v>3541</v>
      </c>
      <c r="B3554" s="185" t="str">
        <f t="shared" si="502"/>
        <v/>
      </c>
      <c r="C3554" s="90" t="str">
        <f t="shared" si="503"/>
        <v/>
      </c>
      <c r="D3554" s="89" t="str">
        <f t="shared" si="504"/>
        <v/>
      </c>
      <c r="E3554" s="91" t="str">
        <f t="shared" si="505"/>
        <v/>
      </c>
      <c r="F3554" s="92" t="str">
        <f t="shared" si="506"/>
        <v/>
      </c>
      <c r="G3554" s="212" t="str">
        <f t="shared" si="507"/>
        <v/>
      </c>
      <c r="H3554" s="92">
        <f>IF(OR(ERR=FALSE,AND(F3554="",G3554="")),0,IF($C$12="D",$H$13+SUM($F$14:F3554)-SUM($G$14:G3554),$H$13-SUM($F$14:F3554)+SUM($G$14:G3554)))</f>
        <v>0</v>
      </c>
      <c r="I3554" s="7"/>
    </row>
    <row r="3555" spans="1:9">
      <c r="A3555" s="89">
        <f t="shared" si="501"/>
        <v>3542</v>
      </c>
      <c r="B3555" s="185" t="str">
        <f t="shared" si="502"/>
        <v/>
      </c>
      <c r="C3555" s="90" t="str">
        <f t="shared" si="503"/>
        <v/>
      </c>
      <c r="D3555" s="89" t="str">
        <f t="shared" si="504"/>
        <v/>
      </c>
      <c r="E3555" s="91" t="str">
        <f t="shared" si="505"/>
        <v/>
      </c>
      <c r="F3555" s="92" t="str">
        <f t="shared" si="506"/>
        <v/>
      </c>
      <c r="G3555" s="212" t="str">
        <f t="shared" si="507"/>
        <v/>
      </c>
      <c r="H3555" s="92">
        <f>IF(OR(ERR=FALSE,AND(F3555="",G3555="")),0,IF($C$12="D",$H$13+SUM($F$14:F3555)-SUM($G$14:G3555),$H$13-SUM($F$14:F3555)+SUM($G$14:G3555)))</f>
        <v>0</v>
      </c>
      <c r="I3555" s="7"/>
    </row>
    <row r="3556" spans="1:9">
      <c r="A3556" s="89">
        <f t="shared" si="501"/>
        <v>3543</v>
      </c>
      <c r="B3556" s="185" t="str">
        <f t="shared" si="502"/>
        <v/>
      </c>
      <c r="C3556" s="90" t="str">
        <f t="shared" si="503"/>
        <v/>
      </c>
      <c r="D3556" s="89" t="str">
        <f t="shared" si="504"/>
        <v/>
      </c>
      <c r="E3556" s="91" t="str">
        <f t="shared" si="505"/>
        <v/>
      </c>
      <c r="F3556" s="92" t="str">
        <f t="shared" si="506"/>
        <v/>
      </c>
      <c r="G3556" s="212" t="str">
        <f t="shared" si="507"/>
        <v/>
      </c>
      <c r="H3556" s="92">
        <f>IF(OR(ERR=FALSE,AND(F3556="",G3556="")),0,IF($C$12="D",$H$13+SUM($F$14:F3556)-SUM($G$14:G3556),$H$13-SUM($F$14:F3556)+SUM($G$14:G3556)))</f>
        <v>0</v>
      </c>
      <c r="I3556" s="7"/>
    </row>
    <row r="3557" spans="1:9">
      <c r="A3557" s="89">
        <f t="shared" si="501"/>
        <v>3544</v>
      </c>
      <c r="B3557" s="185" t="str">
        <f t="shared" si="502"/>
        <v/>
      </c>
      <c r="C3557" s="90" t="str">
        <f t="shared" si="503"/>
        <v/>
      </c>
      <c r="D3557" s="89" t="str">
        <f t="shared" si="504"/>
        <v/>
      </c>
      <c r="E3557" s="91" t="str">
        <f t="shared" si="505"/>
        <v/>
      </c>
      <c r="F3557" s="92" t="str">
        <f t="shared" si="506"/>
        <v/>
      </c>
      <c r="G3557" s="212" t="str">
        <f t="shared" si="507"/>
        <v/>
      </c>
      <c r="H3557" s="92">
        <f>IF(OR(ERR=FALSE,AND(F3557="",G3557="")),0,IF($C$12="D",$H$13+SUM($F$14:F3557)-SUM($G$14:G3557),$H$13-SUM($F$14:F3557)+SUM($G$14:G3557)))</f>
        <v>0</v>
      </c>
      <c r="I3557" s="7"/>
    </row>
    <row r="3558" spans="1:9">
      <c r="A3558" s="89">
        <f t="shared" si="501"/>
        <v>3545</v>
      </c>
      <c r="B3558" s="185" t="str">
        <f t="shared" si="502"/>
        <v/>
      </c>
      <c r="C3558" s="90" t="str">
        <f t="shared" si="503"/>
        <v/>
      </c>
      <c r="D3558" s="89" t="str">
        <f t="shared" si="504"/>
        <v/>
      </c>
      <c r="E3558" s="91" t="str">
        <f t="shared" si="505"/>
        <v/>
      </c>
      <c r="F3558" s="92" t="str">
        <f t="shared" si="506"/>
        <v/>
      </c>
      <c r="G3558" s="212" t="str">
        <f t="shared" si="507"/>
        <v/>
      </c>
      <c r="H3558" s="92">
        <f>IF(OR(ERR=FALSE,AND(F3558="",G3558="")),0,IF($C$12="D",$H$13+SUM($F$14:F3558)-SUM($G$14:G3558),$H$13-SUM($F$14:F3558)+SUM($G$14:G3558)))</f>
        <v>0</v>
      </c>
      <c r="I3558" s="7"/>
    </row>
    <row r="3559" spans="1:9">
      <c r="A3559" s="89">
        <f t="shared" si="501"/>
        <v>3546</v>
      </c>
      <c r="B3559" s="185" t="str">
        <f t="shared" si="502"/>
        <v/>
      </c>
      <c r="C3559" s="90" t="str">
        <f t="shared" si="503"/>
        <v/>
      </c>
      <c r="D3559" s="89" t="str">
        <f t="shared" si="504"/>
        <v/>
      </c>
      <c r="E3559" s="91" t="str">
        <f t="shared" si="505"/>
        <v/>
      </c>
      <c r="F3559" s="92" t="str">
        <f t="shared" si="506"/>
        <v/>
      </c>
      <c r="G3559" s="212" t="str">
        <f t="shared" si="507"/>
        <v/>
      </c>
      <c r="H3559" s="92">
        <f>IF(OR(ERR=FALSE,AND(F3559="",G3559="")),0,IF($C$12="D",$H$13+SUM($F$14:F3559)-SUM($G$14:G3559),$H$13-SUM($F$14:F3559)+SUM($G$14:G3559)))</f>
        <v>0</v>
      </c>
      <c r="I3559" s="7"/>
    </row>
    <row r="3560" spans="1:9">
      <c r="A3560" s="89">
        <f t="shared" si="501"/>
        <v>3547</v>
      </c>
      <c r="B3560" s="185" t="str">
        <f t="shared" si="502"/>
        <v/>
      </c>
      <c r="C3560" s="90" t="str">
        <f t="shared" si="503"/>
        <v/>
      </c>
      <c r="D3560" s="89" t="str">
        <f t="shared" si="504"/>
        <v/>
      </c>
      <c r="E3560" s="91" t="str">
        <f t="shared" si="505"/>
        <v/>
      </c>
      <c r="F3560" s="92" t="str">
        <f t="shared" si="506"/>
        <v/>
      </c>
      <c r="G3560" s="212" t="str">
        <f t="shared" si="507"/>
        <v/>
      </c>
      <c r="H3560" s="92">
        <f>IF(OR(ERR=FALSE,AND(F3560="",G3560="")),0,IF($C$12="D",$H$13+SUM($F$14:F3560)-SUM($G$14:G3560),$H$13-SUM($F$14:F3560)+SUM($G$14:G3560)))</f>
        <v>0</v>
      </c>
      <c r="I3560" s="7"/>
    </row>
    <row r="3561" spans="1:9">
      <c r="A3561" s="89">
        <f t="shared" si="501"/>
        <v>3548</v>
      </c>
      <c r="B3561" s="185" t="str">
        <f t="shared" si="502"/>
        <v/>
      </c>
      <c r="C3561" s="90" t="str">
        <f t="shared" si="503"/>
        <v/>
      </c>
      <c r="D3561" s="89" t="str">
        <f t="shared" si="504"/>
        <v/>
      </c>
      <c r="E3561" s="91" t="str">
        <f t="shared" si="505"/>
        <v/>
      </c>
      <c r="F3561" s="92" t="str">
        <f t="shared" si="506"/>
        <v/>
      </c>
      <c r="G3561" s="212" t="str">
        <f t="shared" si="507"/>
        <v/>
      </c>
      <c r="H3561" s="92">
        <f>IF(OR(ERR=FALSE,AND(F3561="",G3561="")),0,IF($C$12="D",$H$13+SUM($F$14:F3561)-SUM($G$14:G3561),$H$13-SUM($F$14:F3561)+SUM($G$14:G3561)))</f>
        <v>0</v>
      </c>
      <c r="I3561" s="7"/>
    </row>
    <row r="3562" spans="1:9">
      <c r="A3562" s="89">
        <f t="shared" si="501"/>
        <v>3549</v>
      </c>
      <c r="B3562" s="185" t="str">
        <f t="shared" si="502"/>
        <v/>
      </c>
      <c r="C3562" s="90" t="str">
        <f t="shared" si="503"/>
        <v/>
      </c>
      <c r="D3562" s="89" t="str">
        <f t="shared" si="504"/>
        <v/>
      </c>
      <c r="E3562" s="91" t="str">
        <f t="shared" si="505"/>
        <v/>
      </c>
      <c r="F3562" s="92" t="str">
        <f t="shared" si="506"/>
        <v/>
      </c>
      <c r="G3562" s="212" t="str">
        <f t="shared" si="507"/>
        <v/>
      </c>
      <c r="H3562" s="92">
        <f>IF(OR(ERR=FALSE,AND(F3562="",G3562="")),0,IF($C$12="D",$H$13+SUM($F$14:F3562)-SUM($G$14:G3562),$H$13-SUM($F$14:F3562)+SUM($G$14:G3562)))</f>
        <v>0</v>
      </c>
      <c r="I3562" s="7"/>
    </row>
    <row r="3563" spans="1:9">
      <c r="A3563" s="89">
        <f t="shared" si="501"/>
        <v>3550</v>
      </c>
      <c r="B3563" s="185" t="str">
        <f t="shared" si="502"/>
        <v/>
      </c>
      <c r="C3563" s="90" t="str">
        <f t="shared" si="503"/>
        <v/>
      </c>
      <c r="D3563" s="89" t="str">
        <f t="shared" si="504"/>
        <v/>
      </c>
      <c r="E3563" s="91" t="str">
        <f t="shared" si="505"/>
        <v/>
      </c>
      <c r="F3563" s="92" t="str">
        <f t="shared" si="506"/>
        <v/>
      </c>
      <c r="G3563" s="212" t="str">
        <f t="shared" si="507"/>
        <v/>
      </c>
      <c r="H3563" s="92">
        <f>IF(OR(ERR=FALSE,AND(F3563="",G3563="")),0,IF($C$12="D",$H$13+SUM($F$14:F3563)-SUM($G$14:G3563),$H$13-SUM($F$14:F3563)+SUM($G$14:G3563)))</f>
        <v>0</v>
      </c>
      <c r="I3563" s="7"/>
    </row>
    <row r="3564" spans="1:9">
      <c r="A3564" s="89">
        <f t="shared" si="501"/>
        <v>3551</v>
      </c>
      <c r="B3564" s="185" t="str">
        <f t="shared" si="502"/>
        <v/>
      </c>
      <c r="C3564" s="90" t="str">
        <f t="shared" si="503"/>
        <v/>
      </c>
      <c r="D3564" s="89" t="str">
        <f t="shared" si="504"/>
        <v/>
      </c>
      <c r="E3564" s="91" t="str">
        <f t="shared" si="505"/>
        <v/>
      </c>
      <c r="F3564" s="92" t="str">
        <f t="shared" si="506"/>
        <v/>
      </c>
      <c r="G3564" s="212" t="str">
        <f t="shared" si="507"/>
        <v/>
      </c>
      <c r="H3564" s="92">
        <f>IF(OR(ERR=FALSE,AND(F3564="",G3564="")),0,IF($C$12="D",$H$13+SUM($F$14:F3564)-SUM($G$14:G3564),$H$13-SUM($F$14:F3564)+SUM($G$14:G3564)))</f>
        <v>0</v>
      </c>
      <c r="I3564" s="7"/>
    </row>
    <row r="3565" spans="1:9">
      <c r="A3565" s="89">
        <f t="shared" si="501"/>
        <v>3552</v>
      </c>
      <c r="B3565" s="185" t="str">
        <f t="shared" si="502"/>
        <v/>
      </c>
      <c r="C3565" s="90" t="str">
        <f t="shared" si="503"/>
        <v/>
      </c>
      <c r="D3565" s="89" t="str">
        <f t="shared" si="504"/>
        <v/>
      </c>
      <c r="E3565" s="91" t="str">
        <f t="shared" si="505"/>
        <v/>
      </c>
      <c r="F3565" s="92" t="str">
        <f t="shared" si="506"/>
        <v/>
      </c>
      <c r="G3565" s="212" t="str">
        <f t="shared" si="507"/>
        <v/>
      </c>
      <c r="H3565" s="92">
        <f>IF(OR(ERR=FALSE,AND(F3565="",G3565="")),0,IF($C$12="D",$H$13+SUM($F$14:F3565)-SUM($G$14:G3565),$H$13-SUM($F$14:F3565)+SUM($G$14:G3565)))</f>
        <v>0</v>
      </c>
      <c r="I3565" s="7"/>
    </row>
    <row r="3566" spans="1:9">
      <c r="A3566" s="89">
        <f t="shared" si="501"/>
        <v>3553</v>
      </c>
      <c r="B3566" s="185" t="str">
        <f t="shared" si="502"/>
        <v/>
      </c>
      <c r="C3566" s="90" t="str">
        <f t="shared" si="503"/>
        <v/>
      </c>
      <c r="D3566" s="89" t="str">
        <f t="shared" si="504"/>
        <v/>
      </c>
      <c r="E3566" s="91" t="str">
        <f t="shared" si="505"/>
        <v/>
      </c>
      <c r="F3566" s="92" t="str">
        <f t="shared" si="506"/>
        <v/>
      </c>
      <c r="G3566" s="212" t="str">
        <f t="shared" si="507"/>
        <v/>
      </c>
      <c r="H3566" s="92">
        <f>IF(OR(ERR=FALSE,AND(F3566="",G3566="")),0,IF($C$12="D",$H$13+SUM($F$14:F3566)-SUM($G$14:G3566),$H$13-SUM($F$14:F3566)+SUM($G$14:G3566)))</f>
        <v>0</v>
      </c>
      <c r="I3566" s="7"/>
    </row>
    <row r="3567" spans="1:9">
      <c r="A3567" s="89">
        <f t="shared" si="501"/>
        <v>3554</v>
      </c>
      <c r="B3567" s="185" t="str">
        <f t="shared" si="502"/>
        <v/>
      </c>
      <c r="C3567" s="90" t="str">
        <f t="shared" si="503"/>
        <v/>
      </c>
      <c r="D3567" s="89" t="str">
        <f t="shared" si="504"/>
        <v/>
      </c>
      <c r="E3567" s="91" t="str">
        <f t="shared" si="505"/>
        <v/>
      </c>
      <c r="F3567" s="92" t="str">
        <f t="shared" si="506"/>
        <v/>
      </c>
      <c r="G3567" s="212" t="str">
        <f t="shared" si="507"/>
        <v/>
      </c>
      <c r="H3567" s="92">
        <f>IF(OR(ERR=FALSE,AND(F3567="",G3567="")),0,IF($C$12="D",$H$13+SUM($F$14:F3567)-SUM($G$14:G3567),$H$13-SUM($F$14:F3567)+SUM($G$14:G3567)))</f>
        <v>0</v>
      </c>
      <c r="I3567" s="7"/>
    </row>
    <row r="3568" spans="1:9">
      <c r="A3568" s="89">
        <f t="shared" si="501"/>
        <v>3555</v>
      </c>
      <c r="B3568" s="185" t="str">
        <f t="shared" si="502"/>
        <v/>
      </c>
      <c r="C3568" s="90" t="str">
        <f t="shared" si="503"/>
        <v/>
      </c>
      <c r="D3568" s="89" t="str">
        <f t="shared" si="504"/>
        <v/>
      </c>
      <c r="E3568" s="91" t="str">
        <f t="shared" si="505"/>
        <v/>
      </c>
      <c r="F3568" s="92" t="str">
        <f t="shared" si="506"/>
        <v/>
      </c>
      <c r="G3568" s="212" t="str">
        <f t="shared" si="507"/>
        <v/>
      </c>
      <c r="H3568" s="92">
        <f>IF(OR(ERR=FALSE,AND(F3568="",G3568="")),0,IF($C$12="D",$H$13+SUM($F$14:F3568)-SUM($G$14:G3568),$H$13-SUM($F$14:F3568)+SUM($G$14:G3568)))</f>
        <v>0</v>
      </c>
      <c r="I3568" s="7"/>
    </row>
    <row r="3569" spans="1:9">
      <c r="A3569" s="89">
        <f t="shared" si="501"/>
        <v>3556</v>
      </c>
      <c r="B3569" s="185" t="str">
        <f t="shared" si="502"/>
        <v/>
      </c>
      <c r="C3569" s="90" t="str">
        <f t="shared" si="503"/>
        <v/>
      </c>
      <c r="D3569" s="89" t="str">
        <f t="shared" si="504"/>
        <v/>
      </c>
      <c r="E3569" s="91" t="str">
        <f t="shared" si="505"/>
        <v/>
      </c>
      <c r="F3569" s="92" t="str">
        <f t="shared" si="506"/>
        <v/>
      </c>
      <c r="G3569" s="212" t="str">
        <f t="shared" si="507"/>
        <v/>
      </c>
      <c r="H3569" s="92">
        <f>IF(OR(ERR=FALSE,AND(F3569="",G3569="")),0,IF($C$12="D",$H$13+SUM($F$14:F3569)-SUM($G$14:G3569),$H$13-SUM($F$14:F3569)+SUM($G$14:G3569)))</f>
        <v>0</v>
      </c>
      <c r="I3569" s="7"/>
    </row>
    <row r="3570" spans="1:9">
      <c r="A3570" s="89">
        <f t="shared" si="501"/>
        <v>3557</v>
      </c>
      <c r="B3570" s="185" t="str">
        <f t="shared" si="502"/>
        <v/>
      </c>
      <c r="C3570" s="90" t="str">
        <f t="shared" si="503"/>
        <v/>
      </c>
      <c r="D3570" s="89" t="str">
        <f t="shared" si="504"/>
        <v/>
      </c>
      <c r="E3570" s="91" t="str">
        <f t="shared" si="505"/>
        <v/>
      </c>
      <c r="F3570" s="92" t="str">
        <f t="shared" si="506"/>
        <v/>
      </c>
      <c r="G3570" s="212" t="str">
        <f t="shared" si="507"/>
        <v/>
      </c>
      <c r="H3570" s="92">
        <f>IF(OR(ERR=FALSE,AND(F3570="",G3570="")),0,IF($C$12="D",$H$13+SUM($F$14:F3570)-SUM($G$14:G3570),$H$13-SUM($F$14:F3570)+SUM($G$14:G3570)))</f>
        <v>0</v>
      </c>
      <c r="I3570" s="7"/>
    </row>
    <row r="3571" spans="1:9">
      <c r="A3571" s="89">
        <f t="shared" si="501"/>
        <v>3558</v>
      </c>
      <c r="B3571" s="185" t="str">
        <f t="shared" si="502"/>
        <v/>
      </c>
      <c r="C3571" s="90" t="str">
        <f t="shared" si="503"/>
        <v/>
      </c>
      <c r="D3571" s="89" t="str">
        <f t="shared" si="504"/>
        <v/>
      </c>
      <c r="E3571" s="91" t="str">
        <f t="shared" si="505"/>
        <v/>
      </c>
      <c r="F3571" s="92" t="str">
        <f t="shared" si="506"/>
        <v/>
      </c>
      <c r="G3571" s="212" t="str">
        <f t="shared" si="507"/>
        <v/>
      </c>
      <c r="H3571" s="92">
        <f>IF(OR(ERR=FALSE,AND(F3571="",G3571="")),0,IF($C$12="D",$H$13+SUM($F$14:F3571)-SUM($G$14:G3571),$H$13-SUM($F$14:F3571)+SUM($G$14:G3571)))</f>
        <v>0</v>
      </c>
      <c r="I3571" s="7"/>
    </row>
    <row r="3572" spans="1:9">
      <c r="A3572" s="89">
        <f t="shared" si="501"/>
        <v>3559</v>
      </c>
      <c r="B3572" s="185" t="str">
        <f t="shared" si="502"/>
        <v/>
      </c>
      <c r="C3572" s="90" t="str">
        <f t="shared" si="503"/>
        <v/>
      </c>
      <c r="D3572" s="89" t="str">
        <f t="shared" si="504"/>
        <v/>
      </c>
      <c r="E3572" s="91" t="str">
        <f t="shared" si="505"/>
        <v/>
      </c>
      <c r="F3572" s="92" t="str">
        <f t="shared" si="506"/>
        <v/>
      </c>
      <c r="G3572" s="212" t="str">
        <f t="shared" si="507"/>
        <v/>
      </c>
      <c r="H3572" s="92">
        <f>IF(OR(ERR=FALSE,AND(F3572="",G3572="")),0,IF($C$12="D",$H$13+SUM($F$14:F3572)-SUM($G$14:G3572),$H$13-SUM($F$14:F3572)+SUM($G$14:G3572)))</f>
        <v>0</v>
      </c>
      <c r="I3572" s="7"/>
    </row>
    <row r="3573" spans="1:9">
      <c r="A3573" s="89">
        <f t="shared" si="501"/>
        <v>3560</v>
      </c>
      <c r="B3573" s="185" t="str">
        <f t="shared" si="502"/>
        <v/>
      </c>
      <c r="C3573" s="90" t="str">
        <f t="shared" si="503"/>
        <v/>
      </c>
      <c r="D3573" s="89" t="str">
        <f t="shared" si="504"/>
        <v/>
      </c>
      <c r="E3573" s="91" t="str">
        <f t="shared" si="505"/>
        <v/>
      </c>
      <c r="F3573" s="92" t="str">
        <f t="shared" si="506"/>
        <v/>
      </c>
      <c r="G3573" s="212" t="str">
        <f t="shared" si="507"/>
        <v/>
      </c>
      <c r="H3573" s="92">
        <f>IF(OR(ERR=FALSE,AND(F3573="",G3573="")),0,IF($C$12="D",$H$13+SUM($F$14:F3573)-SUM($G$14:G3573),$H$13-SUM($F$14:F3573)+SUM($G$14:G3573)))</f>
        <v>0</v>
      </c>
      <c r="I3573" s="7"/>
    </row>
    <row r="3574" spans="1:9">
      <c r="A3574" s="89">
        <f t="shared" si="501"/>
        <v>3561</v>
      </c>
      <c r="B3574" s="185" t="str">
        <f t="shared" si="502"/>
        <v/>
      </c>
      <c r="C3574" s="90" t="str">
        <f t="shared" si="503"/>
        <v/>
      </c>
      <c r="D3574" s="89" t="str">
        <f t="shared" si="504"/>
        <v/>
      </c>
      <c r="E3574" s="91" t="str">
        <f t="shared" si="505"/>
        <v/>
      </c>
      <c r="F3574" s="92" t="str">
        <f t="shared" si="506"/>
        <v/>
      </c>
      <c r="G3574" s="212" t="str">
        <f t="shared" si="507"/>
        <v/>
      </c>
      <c r="H3574" s="92">
        <f>IF(OR(ERR=FALSE,AND(F3574="",G3574="")),0,IF($C$12="D",$H$13+SUM($F$14:F3574)-SUM($G$14:G3574),$H$13-SUM($F$14:F3574)+SUM($G$14:G3574)))</f>
        <v>0</v>
      </c>
      <c r="I3574" s="7"/>
    </row>
    <row r="3575" spans="1:9">
      <c r="A3575" s="89">
        <f t="shared" si="501"/>
        <v>3562</v>
      </c>
      <c r="B3575" s="185" t="str">
        <f t="shared" si="502"/>
        <v/>
      </c>
      <c r="C3575" s="90" t="str">
        <f t="shared" si="503"/>
        <v/>
      </c>
      <c r="D3575" s="89" t="str">
        <f t="shared" si="504"/>
        <v/>
      </c>
      <c r="E3575" s="91" t="str">
        <f t="shared" si="505"/>
        <v/>
      </c>
      <c r="F3575" s="92" t="str">
        <f t="shared" si="506"/>
        <v/>
      </c>
      <c r="G3575" s="212" t="str">
        <f t="shared" si="507"/>
        <v/>
      </c>
      <c r="H3575" s="92">
        <f>IF(OR(ERR=FALSE,AND(F3575="",G3575="")),0,IF($C$12="D",$H$13+SUM($F$14:F3575)-SUM($G$14:G3575),$H$13-SUM($F$14:F3575)+SUM($G$14:G3575)))</f>
        <v>0</v>
      </c>
      <c r="I3575" s="7"/>
    </row>
    <row r="3576" spans="1:9">
      <c r="A3576" s="89">
        <f t="shared" si="501"/>
        <v>3563</v>
      </c>
      <c r="B3576" s="185" t="str">
        <f t="shared" si="502"/>
        <v/>
      </c>
      <c r="C3576" s="90" t="str">
        <f t="shared" si="503"/>
        <v/>
      </c>
      <c r="D3576" s="89" t="str">
        <f t="shared" si="504"/>
        <v/>
      </c>
      <c r="E3576" s="91" t="str">
        <f t="shared" si="505"/>
        <v/>
      </c>
      <c r="F3576" s="92" t="str">
        <f t="shared" si="506"/>
        <v/>
      </c>
      <c r="G3576" s="212" t="str">
        <f t="shared" si="507"/>
        <v/>
      </c>
      <c r="H3576" s="92">
        <f>IF(OR(ERR=FALSE,AND(F3576="",G3576="")),0,IF($C$12="D",$H$13+SUM($F$14:F3576)-SUM($G$14:G3576),$H$13-SUM($F$14:F3576)+SUM($G$14:G3576)))</f>
        <v>0</v>
      </c>
      <c r="I3576" s="7"/>
    </row>
    <row r="3577" spans="1:9">
      <c r="A3577" s="89">
        <f t="shared" si="501"/>
        <v>3564</v>
      </c>
      <c r="B3577" s="185" t="str">
        <f t="shared" si="502"/>
        <v/>
      </c>
      <c r="C3577" s="90" t="str">
        <f t="shared" si="503"/>
        <v/>
      </c>
      <c r="D3577" s="89" t="str">
        <f t="shared" si="504"/>
        <v/>
      </c>
      <c r="E3577" s="91" t="str">
        <f t="shared" si="505"/>
        <v/>
      </c>
      <c r="F3577" s="92" t="str">
        <f t="shared" si="506"/>
        <v/>
      </c>
      <c r="G3577" s="212" t="str">
        <f t="shared" si="507"/>
        <v/>
      </c>
      <c r="H3577" s="92">
        <f>IF(OR(ERR=FALSE,AND(F3577="",G3577="")),0,IF($C$12="D",$H$13+SUM($F$14:F3577)-SUM($G$14:G3577),$H$13-SUM($F$14:F3577)+SUM($G$14:G3577)))</f>
        <v>0</v>
      </c>
      <c r="I3577" s="7"/>
    </row>
    <row r="3578" spans="1:9">
      <c r="A3578" s="89">
        <f t="shared" si="501"/>
        <v>3565</v>
      </c>
      <c r="B3578" s="185" t="str">
        <f t="shared" si="502"/>
        <v/>
      </c>
      <c r="C3578" s="90" t="str">
        <f t="shared" si="503"/>
        <v/>
      </c>
      <c r="D3578" s="89" t="str">
        <f t="shared" si="504"/>
        <v/>
      </c>
      <c r="E3578" s="91" t="str">
        <f t="shared" si="505"/>
        <v/>
      </c>
      <c r="F3578" s="92" t="str">
        <f t="shared" si="506"/>
        <v/>
      </c>
      <c r="G3578" s="212" t="str">
        <f t="shared" si="507"/>
        <v/>
      </c>
      <c r="H3578" s="92">
        <f>IF(OR(ERR=FALSE,AND(F3578="",G3578="")),0,IF($C$12="D",$H$13+SUM($F$14:F3578)-SUM($G$14:G3578),$H$13-SUM($F$14:F3578)+SUM($G$14:G3578)))</f>
        <v>0</v>
      </c>
      <c r="I3578" s="7"/>
    </row>
    <row r="3579" spans="1:9">
      <c r="A3579" s="89">
        <f t="shared" si="501"/>
        <v>3566</v>
      </c>
      <c r="B3579" s="185" t="str">
        <f t="shared" si="502"/>
        <v/>
      </c>
      <c r="C3579" s="90" t="str">
        <f t="shared" si="503"/>
        <v/>
      </c>
      <c r="D3579" s="89" t="str">
        <f t="shared" si="504"/>
        <v/>
      </c>
      <c r="E3579" s="91" t="str">
        <f t="shared" si="505"/>
        <v/>
      </c>
      <c r="F3579" s="92" t="str">
        <f t="shared" si="506"/>
        <v/>
      </c>
      <c r="G3579" s="212" t="str">
        <f t="shared" si="507"/>
        <v/>
      </c>
      <c r="H3579" s="92">
        <f>IF(OR(ERR=FALSE,AND(F3579="",G3579="")),0,IF($C$12="D",$H$13+SUM($F$14:F3579)-SUM($G$14:G3579),$H$13-SUM($F$14:F3579)+SUM($G$14:G3579)))</f>
        <v>0</v>
      </c>
      <c r="I3579" s="7"/>
    </row>
    <row r="3580" spans="1:9">
      <c r="A3580" s="89">
        <f t="shared" si="501"/>
        <v>3567</v>
      </c>
      <c r="B3580" s="185" t="str">
        <f t="shared" si="502"/>
        <v/>
      </c>
      <c r="C3580" s="90" t="str">
        <f t="shared" si="503"/>
        <v/>
      </c>
      <c r="D3580" s="89" t="str">
        <f t="shared" si="504"/>
        <v/>
      </c>
      <c r="E3580" s="91" t="str">
        <f t="shared" si="505"/>
        <v/>
      </c>
      <c r="F3580" s="92" t="str">
        <f t="shared" si="506"/>
        <v/>
      </c>
      <c r="G3580" s="212" t="str">
        <f t="shared" si="507"/>
        <v/>
      </c>
      <c r="H3580" s="92">
        <f>IF(OR(ERR=FALSE,AND(F3580="",G3580="")),0,IF($C$12="D",$H$13+SUM($F$14:F3580)-SUM($G$14:G3580),$H$13-SUM($F$14:F3580)+SUM($G$14:G3580)))</f>
        <v>0</v>
      </c>
      <c r="I3580" s="7"/>
    </row>
    <row r="3581" spans="1:9">
      <c r="A3581" s="89">
        <f t="shared" ref="A3581:A3644" si="508">A3580+1</f>
        <v>3568</v>
      </c>
      <c r="B3581" s="185" t="str">
        <f t="shared" si="502"/>
        <v/>
      </c>
      <c r="C3581" s="90" t="str">
        <f t="shared" si="503"/>
        <v/>
      </c>
      <c r="D3581" s="89" t="str">
        <f t="shared" si="504"/>
        <v/>
      </c>
      <c r="E3581" s="91" t="str">
        <f t="shared" si="505"/>
        <v/>
      </c>
      <c r="F3581" s="92" t="str">
        <f t="shared" si="506"/>
        <v/>
      </c>
      <c r="G3581" s="212" t="str">
        <f t="shared" si="507"/>
        <v/>
      </c>
      <c r="H3581" s="92">
        <f>IF(OR(ERR=FALSE,AND(F3581="",G3581="")),0,IF($C$12="D",$H$13+SUM($F$14:F3581)-SUM($G$14:G3581),$H$13-SUM($F$14:F3581)+SUM($G$14:G3581)))</f>
        <v>0</v>
      </c>
      <c r="I3581" s="7"/>
    </row>
    <row r="3582" spans="1:9">
      <c r="A3582" s="89">
        <f t="shared" si="508"/>
        <v>3569</v>
      </c>
      <c r="B3582" s="185" t="str">
        <f t="shared" si="502"/>
        <v/>
      </c>
      <c r="C3582" s="90" t="str">
        <f t="shared" si="503"/>
        <v/>
      </c>
      <c r="D3582" s="89" t="str">
        <f t="shared" si="504"/>
        <v/>
      </c>
      <c r="E3582" s="91" t="str">
        <f t="shared" si="505"/>
        <v/>
      </c>
      <c r="F3582" s="92" t="str">
        <f t="shared" si="506"/>
        <v/>
      </c>
      <c r="G3582" s="212" t="str">
        <f t="shared" si="507"/>
        <v/>
      </c>
      <c r="H3582" s="92">
        <f>IF(OR(ERR=FALSE,AND(F3582="",G3582="")),0,IF($C$12="D",$H$13+SUM($F$14:F3582)-SUM($G$14:G3582),$H$13-SUM($F$14:F3582)+SUM($G$14:G3582)))</f>
        <v>0</v>
      </c>
      <c r="I3582" s="7"/>
    </row>
    <row r="3583" spans="1:9">
      <c r="A3583" s="89">
        <f t="shared" si="508"/>
        <v>3570</v>
      </c>
      <c r="B3583" s="185" t="str">
        <f t="shared" si="502"/>
        <v/>
      </c>
      <c r="C3583" s="90" t="str">
        <f t="shared" si="503"/>
        <v/>
      </c>
      <c r="D3583" s="89" t="str">
        <f t="shared" si="504"/>
        <v/>
      </c>
      <c r="E3583" s="91" t="str">
        <f t="shared" si="505"/>
        <v/>
      </c>
      <c r="F3583" s="92" t="str">
        <f t="shared" si="506"/>
        <v/>
      </c>
      <c r="G3583" s="212" t="str">
        <f t="shared" si="507"/>
        <v/>
      </c>
      <c r="H3583" s="92">
        <f>IF(OR(ERR=FALSE,AND(F3583="",G3583="")),0,IF($C$12="D",$H$13+SUM($F$14:F3583)-SUM($G$14:G3583),$H$13-SUM($F$14:F3583)+SUM($G$14:G3583)))</f>
        <v>0</v>
      </c>
      <c r="I3583" s="7"/>
    </row>
    <row r="3584" spans="1:9">
      <c r="A3584" s="89">
        <f t="shared" si="508"/>
        <v>3571</v>
      </c>
      <c r="B3584" s="185" t="str">
        <f t="shared" si="502"/>
        <v/>
      </c>
      <c r="C3584" s="90" t="str">
        <f t="shared" si="503"/>
        <v/>
      </c>
      <c r="D3584" s="89" t="str">
        <f t="shared" si="504"/>
        <v/>
      </c>
      <c r="E3584" s="91" t="str">
        <f t="shared" si="505"/>
        <v/>
      </c>
      <c r="F3584" s="92" t="str">
        <f t="shared" si="506"/>
        <v/>
      </c>
      <c r="G3584" s="212" t="str">
        <f t="shared" si="507"/>
        <v/>
      </c>
      <c r="H3584" s="92">
        <f>IF(OR(ERR=FALSE,AND(F3584="",G3584="")),0,IF($C$12="D",$H$13+SUM($F$14:F3584)-SUM($G$14:G3584),$H$13-SUM($F$14:F3584)+SUM($G$14:G3584)))</f>
        <v>0</v>
      </c>
      <c r="I3584" s="7"/>
    </row>
    <row r="3585" spans="1:9">
      <c r="A3585" s="89">
        <f t="shared" si="508"/>
        <v>3572</v>
      </c>
      <c r="B3585" s="185" t="str">
        <f t="shared" si="502"/>
        <v/>
      </c>
      <c r="C3585" s="90" t="str">
        <f t="shared" si="503"/>
        <v/>
      </c>
      <c r="D3585" s="89" t="str">
        <f t="shared" si="504"/>
        <v/>
      </c>
      <c r="E3585" s="91" t="str">
        <f t="shared" si="505"/>
        <v/>
      </c>
      <c r="F3585" s="92" t="str">
        <f t="shared" si="506"/>
        <v/>
      </c>
      <c r="G3585" s="212" t="str">
        <f t="shared" si="507"/>
        <v/>
      </c>
      <c r="H3585" s="92">
        <f>IF(OR(ERR=FALSE,AND(F3585="",G3585="")),0,IF($C$12="D",$H$13+SUM($F$14:F3585)-SUM($G$14:G3585),$H$13-SUM($F$14:F3585)+SUM($G$14:G3585)))</f>
        <v>0</v>
      </c>
      <c r="I3585" s="7"/>
    </row>
    <row r="3586" spans="1:9">
      <c r="A3586" s="89">
        <f t="shared" si="508"/>
        <v>3573</v>
      </c>
      <c r="B3586" s="185" t="str">
        <f t="shared" si="502"/>
        <v/>
      </c>
      <c r="C3586" s="90" t="str">
        <f t="shared" si="503"/>
        <v/>
      </c>
      <c r="D3586" s="89" t="str">
        <f t="shared" si="504"/>
        <v/>
      </c>
      <c r="E3586" s="91" t="str">
        <f t="shared" si="505"/>
        <v/>
      </c>
      <c r="F3586" s="92" t="str">
        <f t="shared" si="506"/>
        <v/>
      </c>
      <c r="G3586" s="212" t="str">
        <f t="shared" si="507"/>
        <v/>
      </c>
      <c r="H3586" s="92">
        <f>IF(OR(ERR=FALSE,AND(F3586="",G3586="")),0,IF($C$12="D",$H$13+SUM($F$14:F3586)-SUM($G$14:G3586),$H$13-SUM($F$14:F3586)+SUM($G$14:G3586)))</f>
        <v>0</v>
      </c>
      <c r="I3586" s="7"/>
    </row>
    <row r="3587" spans="1:9">
      <c r="A3587" s="89">
        <f t="shared" si="508"/>
        <v>3574</v>
      </c>
      <c r="B3587" s="185" t="str">
        <f t="shared" si="502"/>
        <v/>
      </c>
      <c r="C3587" s="90" t="str">
        <f t="shared" si="503"/>
        <v/>
      </c>
      <c r="D3587" s="89" t="str">
        <f t="shared" si="504"/>
        <v/>
      </c>
      <c r="E3587" s="91" t="str">
        <f t="shared" si="505"/>
        <v/>
      </c>
      <c r="F3587" s="92" t="str">
        <f t="shared" si="506"/>
        <v/>
      </c>
      <c r="G3587" s="212" t="str">
        <f t="shared" si="507"/>
        <v/>
      </c>
      <c r="H3587" s="92">
        <f>IF(OR(ERR=FALSE,AND(F3587="",G3587="")),0,IF($C$12="D",$H$13+SUM($F$14:F3587)-SUM($G$14:G3587),$H$13-SUM($F$14:F3587)+SUM($G$14:G3587)))</f>
        <v>0</v>
      </c>
      <c r="I3587" s="7"/>
    </row>
    <row r="3588" spans="1:9">
      <c r="A3588" s="89">
        <f t="shared" si="508"/>
        <v>3575</v>
      </c>
      <c r="B3588" s="185" t="str">
        <f t="shared" si="502"/>
        <v/>
      </c>
      <c r="C3588" s="90" t="str">
        <f t="shared" si="503"/>
        <v/>
      </c>
      <c r="D3588" s="89" t="str">
        <f t="shared" si="504"/>
        <v/>
      </c>
      <c r="E3588" s="91" t="str">
        <f t="shared" si="505"/>
        <v/>
      </c>
      <c r="F3588" s="92" t="str">
        <f t="shared" si="506"/>
        <v/>
      </c>
      <c r="G3588" s="212" t="str">
        <f t="shared" si="507"/>
        <v/>
      </c>
      <c r="H3588" s="92">
        <f>IF(OR(ERR=FALSE,AND(F3588="",G3588="")),0,IF($C$12="D",$H$13+SUM($F$14:F3588)-SUM($G$14:G3588),$H$13-SUM($F$14:F3588)+SUM($G$14:G3588)))</f>
        <v>0</v>
      </c>
      <c r="I3588" s="7"/>
    </row>
    <row r="3589" spans="1:9">
      <c r="A3589" s="89">
        <f t="shared" si="508"/>
        <v>3576</v>
      </c>
      <c r="B3589" s="185" t="str">
        <f t="shared" si="502"/>
        <v/>
      </c>
      <c r="C3589" s="90" t="str">
        <f t="shared" si="503"/>
        <v/>
      </c>
      <c r="D3589" s="89" t="str">
        <f t="shared" si="504"/>
        <v/>
      </c>
      <c r="E3589" s="91" t="str">
        <f t="shared" si="505"/>
        <v/>
      </c>
      <c r="F3589" s="92" t="str">
        <f t="shared" si="506"/>
        <v/>
      </c>
      <c r="G3589" s="212" t="str">
        <f t="shared" si="507"/>
        <v/>
      </c>
      <c r="H3589" s="92">
        <f>IF(OR(ERR=FALSE,AND(F3589="",G3589="")),0,IF($C$12="D",$H$13+SUM($F$14:F3589)-SUM($G$14:G3589),$H$13-SUM($F$14:F3589)+SUM($G$14:G3589)))</f>
        <v>0</v>
      </c>
      <c r="I3589" s="7"/>
    </row>
    <row r="3590" spans="1:9">
      <c r="A3590" s="89">
        <f t="shared" si="508"/>
        <v>3577</v>
      </c>
      <c r="B3590" s="185" t="str">
        <f t="shared" si="502"/>
        <v/>
      </c>
      <c r="C3590" s="90" t="str">
        <f t="shared" si="503"/>
        <v/>
      </c>
      <c r="D3590" s="89" t="str">
        <f t="shared" si="504"/>
        <v/>
      </c>
      <c r="E3590" s="91" t="str">
        <f t="shared" si="505"/>
        <v/>
      </c>
      <c r="F3590" s="92" t="str">
        <f t="shared" si="506"/>
        <v/>
      </c>
      <c r="G3590" s="212" t="str">
        <f t="shared" si="507"/>
        <v/>
      </c>
      <c r="H3590" s="92">
        <f>IF(OR(ERR=FALSE,AND(F3590="",G3590="")),0,IF($C$12="D",$H$13+SUM($F$14:F3590)-SUM($G$14:G3590),$H$13-SUM($F$14:F3590)+SUM($G$14:G3590)))</f>
        <v>0</v>
      </c>
      <c r="I3590" s="7"/>
    </row>
    <row r="3591" spans="1:9">
      <c r="A3591" s="89">
        <f t="shared" si="508"/>
        <v>3578</v>
      </c>
      <c r="B3591" s="185" t="str">
        <f t="shared" si="502"/>
        <v/>
      </c>
      <c r="C3591" s="90" t="str">
        <f t="shared" si="503"/>
        <v/>
      </c>
      <c r="D3591" s="89" t="str">
        <f t="shared" si="504"/>
        <v/>
      </c>
      <c r="E3591" s="91" t="str">
        <f t="shared" si="505"/>
        <v/>
      </c>
      <c r="F3591" s="92" t="str">
        <f t="shared" si="506"/>
        <v/>
      </c>
      <c r="G3591" s="212" t="str">
        <f t="shared" si="507"/>
        <v/>
      </c>
      <c r="H3591" s="92">
        <f>IF(OR(ERR=FALSE,AND(F3591="",G3591="")),0,IF($C$12="D",$H$13+SUM($F$14:F3591)-SUM($G$14:G3591),$H$13-SUM($F$14:F3591)+SUM($G$14:G3591)))</f>
        <v>0</v>
      </c>
      <c r="I3591" s="7"/>
    </row>
    <row r="3592" spans="1:9">
      <c r="A3592" s="89">
        <f t="shared" si="508"/>
        <v>3579</v>
      </c>
      <c r="B3592" s="185" t="str">
        <f t="shared" si="502"/>
        <v/>
      </c>
      <c r="C3592" s="90" t="str">
        <f t="shared" si="503"/>
        <v/>
      </c>
      <c r="D3592" s="89" t="str">
        <f t="shared" si="504"/>
        <v/>
      </c>
      <c r="E3592" s="91" t="str">
        <f t="shared" si="505"/>
        <v/>
      </c>
      <c r="F3592" s="92" t="str">
        <f t="shared" si="506"/>
        <v/>
      </c>
      <c r="G3592" s="212" t="str">
        <f t="shared" si="507"/>
        <v/>
      </c>
      <c r="H3592" s="92">
        <f>IF(OR(ERR=FALSE,AND(F3592="",G3592="")),0,IF($C$12="D",$H$13+SUM($F$14:F3592)-SUM($G$14:G3592),$H$13-SUM($F$14:F3592)+SUM($G$14:G3592)))</f>
        <v>0</v>
      </c>
      <c r="I3592" s="7"/>
    </row>
    <row r="3593" spans="1:9">
      <c r="A3593" s="89">
        <f t="shared" si="508"/>
        <v>3580</v>
      </c>
      <c r="B3593" s="185" t="str">
        <f t="shared" si="502"/>
        <v/>
      </c>
      <c r="C3593" s="90" t="str">
        <f t="shared" si="503"/>
        <v/>
      </c>
      <c r="D3593" s="89" t="str">
        <f t="shared" si="504"/>
        <v/>
      </c>
      <c r="E3593" s="91" t="str">
        <f t="shared" si="505"/>
        <v/>
      </c>
      <c r="F3593" s="92" t="str">
        <f t="shared" si="506"/>
        <v/>
      </c>
      <c r="G3593" s="212" t="str">
        <f t="shared" si="507"/>
        <v/>
      </c>
      <c r="H3593" s="92">
        <f>IF(OR(ERR=FALSE,AND(F3593="",G3593="")),0,IF($C$12="D",$H$13+SUM($F$14:F3593)-SUM($G$14:G3593),$H$13-SUM($F$14:F3593)+SUM($G$14:G3593)))</f>
        <v>0</v>
      </c>
      <c r="I3593" s="7"/>
    </row>
    <row r="3594" spans="1:9">
      <c r="A3594" s="89">
        <f t="shared" si="508"/>
        <v>3581</v>
      </c>
      <c r="B3594" s="185" t="str">
        <f t="shared" si="502"/>
        <v/>
      </c>
      <c r="C3594" s="90" t="str">
        <f t="shared" si="503"/>
        <v/>
      </c>
      <c r="D3594" s="89" t="str">
        <f t="shared" si="504"/>
        <v/>
      </c>
      <c r="E3594" s="91" t="str">
        <f t="shared" si="505"/>
        <v/>
      </c>
      <c r="F3594" s="92" t="str">
        <f t="shared" si="506"/>
        <v/>
      </c>
      <c r="G3594" s="212" t="str">
        <f t="shared" si="507"/>
        <v/>
      </c>
      <c r="H3594" s="92">
        <f>IF(OR(ERR=FALSE,AND(F3594="",G3594="")),0,IF($C$12="D",$H$13+SUM($F$14:F3594)-SUM($G$14:G3594),$H$13-SUM($F$14:F3594)+SUM($G$14:G3594)))</f>
        <v>0</v>
      </c>
      <c r="I3594" s="7"/>
    </row>
    <row r="3595" spans="1:9">
      <c r="A3595" s="89">
        <f t="shared" si="508"/>
        <v>3582</v>
      </c>
      <c r="B3595" s="185" t="str">
        <f t="shared" si="502"/>
        <v/>
      </c>
      <c r="C3595" s="90" t="str">
        <f t="shared" si="503"/>
        <v/>
      </c>
      <c r="D3595" s="89" t="str">
        <f t="shared" si="504"/>
        <v/>
      </c>
      <c r="E3595" s="91" t="str">
        <f t="shared" si="505"/>
        <v/>
      </c>
      <c r="F3595" s="92" t="str">
        <f t="shared" si="506"/>
        <v/>
      </c>
      <c r="G3595" s="212" t="str">
        <f t="shared" si="507"/>
        <v/>
      </c>
      <c r="H3595" s="92">
        <f>IF(OR(ERR=FALSE,AND(F3595="",G3595="")),0,IF($C$12="D",$H$13+SUM($F$14:F3595)-SUM($G$14:G3595),$H$13-SUM($F$14:F3595)+SUM($G$14:G3595)))</f>
        <v>0</v>
      </c>
      <c r="I3595" s="7"/>
    </row>
    <row r="3596" spans="1:9">
      <c r="A3596" s="89">
        <f t="shared" si="508"/>
        <v>3583</v>
      </c>
      <c r="B3596" s="185" t="str">
        <f t="shared" si="502"/>
        <v/>
      </c>
      <c r="C3596" s="90" t="str">
        <f t="shared" si="503"/>
        <v/>
      </c>
      <c r="D3596" s="89" t="str">
        <f t="shared" si="504"/>
        <v/>
      </c>
      <c r="E3596" s="91" t="str">
        <f t="shared" si="505"/>
        <v/>
      </c>
      <c r="F3596" s="92" t="str">
        <f t="shared" si="506"/>
        <v/>
      </c>
      <c r="G3596" s="212" t="str">
        <f t="shared" si="507"/>
        <v/>
      </c>
      <c r="H3596" s="92">
        <f>IF(OR(ERR=FALSE,AND(F3596="",G3596="")),0,IF($C$12="D",$H$13+SUM($F$14:F3596)-SUM($G$14:G3596),$H$13-SUM($F$14:F3596)+SUM($G$14:G3596)))</f>
        <v>0</v>
      </c>
      <c r="I3596" s="7"/>
    </row>
    <row r="3597" spans="1:9">
      <c r="A3597" s="89">
        <f t="shared" si="508"/>
        <v>3584</v>
      </c>
      <c r="B3597" s="185" t="str">
        <f t="shared" si="502"/>
        <v/>
      </c>
      <c r="C3597" s="90" t="str">
        <f t="shared" si="503"/>
        <v/>
      </c>
      <c r="D3597" s="89" t="str">
        <f t="shared" si="504"/>
        <v/>
      </c>
      <c r="E3597" s="91" t="str">
        <f t="shared" si="505"/>
        <v/>
      </c>
      <c r="F3597" s="92" t="str">
        <f t="shared" si="506"/>
        <v/>
      </c>
      <c r="G3597" s="212" t="str">
        <f t="shared" si="507"/>
        <v/>
      </c>
      <c r="H3597" s="92">
        <f>IF(OR(ERR=FALSE,AND(F3597="",G3597="")),0,IF($C$12="D",$H$13+SUM($F$14:F3597)-SUM($G$14:G3597),$H$13-SUM($F$14:F3597)+SUM($G$14:G3597)))</f>
        <v>0</v>
      </c>
      <c r="I3597" s="7"/>
    </row>
    <row r="3598" spans="1:9">
      <c r="A3598" s="89">
        <f t="shared" si="508"/>
        <v>3585</v>
      </c>
      <c r="B3598" s="185" t="str">
        <f t="shared" si="502"/>
        <v/>
      </c>
      <c r="C3598" s="90" t="str">
        <f t="shared" si="503"/>
        <v/>
      </c>
      <c r="D3598" s="89" t="str">
        <f t="shared" si="504"/>
        <v/>
      </c>
      <c r="E3598" s="91" t="str">
        <f t="shared" si="505"/>
        <v/>
      </c>
      <c r="F3598" s="92" t="str">
        <f t="shared" si="506"/>
        <v/>
      </c>
      <c r="G3598" s="212" t="str">
        <f t="shared" si="507"/>
        <v/>
      </c>
      <c r="H3598" s="92">
        <f>IF(OR(ERR=FALSE,AND(F3598="",G3598="")),0,IF($C$12="D",$H$13+SUM($F$14:F3598)-SUM($G$14:G3598),$H$13-SUM($F$14:F3598)+SUM($G$14:G3598)))</f>
        <v>0</v>
      </c>
      <c r="I3598" s="7"/>
    </row>
    <row r="3599" spans="1:9">
      <c r="A3599" s="89">
        <f t="shared" si="508"/>
        <v>3586</v>
      </c>
      <c r="B3599" s="185" t="str">
        <f t="shared" si="502"/>
        <v/>
      </c>
      <c r="C3599" s="90" t="str">
        <f t="shared" si="503"/>
        <v/>
      </c>
      <c r="D3599" s="89" t="str">
        <f t="shared" si="504"/>
        <v/>
      </c>
      <c r="E3599" s="91" t="str">
        <f t="shared" si="505"/>
        <v/>
      </c>
      <c r="F3599" s="92" t="str">
        <f t="shared" si="506"/>
        <v/>
      </c>
      <c r="G3599" s="212" t="str">
        <f t="shared" si="507"/>
        <v/>
      </c>
      <c r="H3599" s="92">
        <f>IF(OR(ERR=FALSE,AND(F3599="",G3599="")),0,IF($C$12="D",$H$13+SUM($F$14:F3599)-SUM($G$14:G3599),$H$13-SUM($F$14:F3599)+SUM($G$14:G3599)))</f>
        <v>0</v>
      </c>
      <c r="I3599" s="7"/>
    </row>
    <row r="3600" spans="1:9">
      <c r="A3600" s="89">
        <f t="shared" si="508"/>
        <v>3587</v>
      </c>
      <c r="B3600" s="185" t="str">
        <f t="shared" si="502"/>
        <v/>
      </c>
      <c r="C3600" s="90" t="str">
        <f t="shared" si="503"/>
        <v/>
      </c>
      <c r="D3600" s="89" t="str">
        <f t="shared" si="504"/>
        <v/>
      </c>
      <c r="E3600" s="91" t="str">
        <f t="shared" si="505"/>
        <v/>
      </c>
      <c r="F3600" s="92" t="str">
        <f t="shared" si="506"/>
        <v/>
      </c>
      <c r="G3600" s="212" t="str">
        <f t="shared" si="507"/>
        <v/>
      </c>
      <c r="H3600" s="92">
        <f>IF(OR(ERR=FALSE,AND(F3600="",G3600="")),0,IF($C$12="D",$H$13+SUM($F$14:F3600)-SUM($G$14:G3600),$H$13-SUM($F$14:F3600)+SUM($G$14:G3600)))</f>
        <v>0</v>
      </c>
      <c r="I3600" s="7"/>
    </row>
    <row r="3601" spans="1:9">
      <c r="A3601" s="89">
        <f t="shared" si="508"/>
        <v>3588</v>
      </c>
      <c r="B3601" s="185" t="str">
        <f t="shared" si="502"/>
        <v/>
      </c>
      <c r="C3601" s="90" t="str">
        <f t="shared" si="503"/>
        <v/>
      </c>
      <c r="D3601" s="89" t="str">
        <f t="shared" si="504"/>
        <v/>
      </c>
      <c r="E3601" s="91" t="str">
        <f t="shared" si="505"/>
        <v/>
      </c>
      <c r="F3601" s="92" t="str">
        <f t="shared" si="506"/>
        <v/>
      </c>
      <c r="G3601" s="212" t="str">
        <f t="shared" si="507"/>
        <v/>
      </c>
      <c r="H3601" s="92">
        <f>IF(OR(ERR=FALSE,AND(F3601="",G3601="")),0,IF($C$12="D",$H$13+SUM($F$14:F3601)-SUM($G$14:G3601),$H$13-SUM($F$14:F3601)+SUM($G$14:G3601)))</f>
        <v>0</v>
      </c>
      <c r="I3601" s="7"/>
    </row>
    <row r="3602" spans="1:9">
      <c r="A3602" s="89">
        <f t="shared" si="508"/>
        <v>3589</v>
      </c>
      <c r="B3602" s="185" t="str">
        <f t="shared" si="502"/>
        <v/>
      </c>
      <c r="C3602" s="90" t="str">
        <f t="shared" si="503"/>
        <v/>
      </c>
      <c r="D3602" s="89" t="str">
        <f t="shared" si="504"/>
        <v/>
      </c>
      <c r="E3602" s="91" t="str">
        <f t="shared" si="505"/>
        <v/>
      </c>
      <c r="F3602" s="92" t="str">
        <f t="shared" si="506"/>
        <v/>
      </c>
      <c r="G3602" s="212" t="str">
        <f t="shared" si="507"/>
        <v/>
      </c>
      <c r="H3602" s="92">
        <f>IF(OR(ERR=FALSE,AND(F3602="",G3602="")),0,IF($C$12="D",$H$13+SUM($F$14:F3602)-SUM($G$14:G3602),$H$13-SUM($F$14:F3602)+SUM($G$14:G3602)))</f>
        <v>0</v>
      </c>
      <c r="I3602" s="7"/>
    </row>
    <row r="3603" spans="1:9">
      <c r="A3603" s="89">
        <f t="shared" si="508"/>
        <v>3590</v>
      </c>
      <c r="B3603" s="185" t="str">
        <f t="shared" si="502"/>
        <v/>
      </c>
      <c r="C3603" s="90" t="str">
        <f t="shared" si="503"/>
        <v/>
      </c>
      <c r="D3603" s="89" t="str">
        <f t="shared" si="504"/>
        <v/>
      </c>
      <c r="E3603" s="91" t="str">
        <f t="shared" si="505"/>
        <v/>
      </c>
      <c r="F3603" s="92" t="str">
        <f t="shared" si="506"/>
        <v/>
      </c>
      <c r="G3603" s="212" t="str">
        <f t="shared" si="507"/>
        <v/>
      </c>
      <c r="H3603" s="92">
        <f>IF(OR(ERR=FALSE,AND(F3603="",G3603="")),0,IF($C$12="D",$H$13+SUM($F$14:F3603)-SUM($G$14:G3603),$H$13-SUM($F$14:F3603)+SUM($G$14:G3603)))</f>
        <v>0</v>
      </c>
      <c r="I3603" s="7"/>
    </row>
    <row r="3604" spans="1:9">
      <c r="A3604" s="89">
        <f t="shared" si="508"/>
        <v>3591</v>
      </c>
      <c r="B3604" s="185" t="str">
        <f t="shared" si="502"/>
        <v/>
      </c>
      <c r="C3604" s="90" t="str">
        <f t="shared" si="503"/>
        <v/>
      </c>
      <c r="D3604" s="89" t="str">
        <f t="shared" si="504"/>
        <v/>
      </c>
      <c r="E3604" s="91" t="str">
        <f t="shared" si="505"/>
        <v/>
      </c>
      <c r="F3604" s="92" t="str">
        <f t="shared" si="506"/>
        <v/>
      </c>
      <c r="G3604" s="212" t="str">
        <f t="shared" si="507"/>
        <v/>
      </c>
      <c r="H3604" s="92">
        <f>IF(OR(ERR=FALSE,AND(F3604="",G3604="")),0,IF($C$12="D",$H$13+SUM($F$14:F3604)-SUM($G$14:G3604),$H$13-SUM($F$14:F3604)+SUM($G$14:G3604)))</f>
        <v>0</v>
      </c>
      <c r="I3604" s="7"/>
    </row>
    <row r="3605" spans="1:9">
      <c r="A3605" s="89">
        <f t="shared" si="508"/>
        <v>3592</v>
      </c>
      <c r="B3605" s="185" t="str">
        <f t="shared" si="502"/>
        <v/>
      </c>
      <c r="C3605" s="90" t="str">
        <f t="shared" si="503"/>
        <v/>
      </c>
      <c r="D3605" s="89" t="str">
        <f t="shared" si="504"/>
        <v/>
      </c>
      <c r="E3605" s="91" t="str">
        <f t="shared" si="505"/>
        <v/>
      </c>
      <c r="F3605" s="92" t="str">
        <f t="shared" si="506"/>
        <v/>
      </c>
      <c r="G3605" s="212" t="str">
        <f t="shared" si="507"/>
        <v/>
      </c>
      <c r="H3605" s="92">
        <f>IF(OR(ERR=FALSE,AND(F3605="",G3605="")),0,IF($C$12="D",$H$13+SUM($F$14:F3605)-SUM($G$14:G3605),$H$13-SUM($F$14:F3605)+SUM($G$14:G3605)))</f>
        <v>0</v>
      </c>
      <c r="I3605" s="7"/>
    </row>
    <row r="3606" spans="1:9">
      <c r="A3606" s="89">
        <f t="shared" si="508"/>
        <v>3593</v>
      </c>
      <c r="B3606" s="185" t="str">
        <f t="shared" ref="B3606:B3669" si="509">IF(ISERROR(VLOOKUP(A3606&amp;H$9,JU_AKUN,6,FALSE)=TRUE),"",VLOOKUP(A3606&amp;H$9,JU_AKUN,6,FALSE))</f>
        <v/>
      </c>
      <c r="C3606" s="90" t="str">
        <f t="shared" ref="C3606:C3669" si="510">IF(ISERROR(VLOOKUP(A3606&amp;H$9,JU_AKUN,7,FALSE)=TRUE),"",VLOOKUP(A3606&amp;H$9,JU_AKUN,7,FALSE))</f>
        <v/>
      </c>
      <c r="D3606" s="89" t="str">
        <f t="shared" ref="D3606:D3669" si="511">IF(ISERROR(VLOOKUP(A3606&amp;H$9,JU_AKUN,8,FALSE)=TRUE),"",VLOOKUP(A3606&amp;H$9,JU_AKUN,8,FALSE))</f>
        <v/>
      </c>
      <c r="E3606" s="91" t="str">
        <f t="shared" ref="E3606:E3669" si="512">IF(ISERROR(VLOOKUP(A3606&amp;H$9,JU_AKUN,9,FALSE)=TRUE),"",VLOOKUP(A3606&amp;H$9,JU_AKUN,9,FALSE))</f>
        <v/>
      </c>
      <c r="F3606" s="92" t="str">
        <f t="shared" ref="F3606:F3669" si="513">IF(ISERROR(VLOOKUP(A3606&amp;H$9,JU_AKUN,14,FALSE)=TRUE),"",VLOOKUP(A3606&amp;H$9,JU_AKUN,14,FALSE))</f>
        <v/>
      </c>
      <c r="G3606" s="212" t="str">
        <f t="shared" ref="G3606:G3669" si="514">IF(ISERROR(VLOOKUP(A3606&amp;H$9,JU_AKUN,15,FALSE)=TRUE),"",VLOOKUP(A3606&amp;H$9,JU_AKUN,15,FALSE))</f>
        <v/>
      </c>
      <c r="H3606" s="92">
        <f>IF(OR(ERR=FALSE,AND(F3606="",G3606="")),0,IF($C$12="D",$H$13+SUM($F$14:F3606)-SUM($G$14:G3606),$H$13-SUM($F$14:F3606)+SUM($G$14:G3606)))</f>
        <v>0</v>
      </c>
      <c r="I3606" s="7"/>
    </row>
    <row r="3607" spans="1:9">
      <c r="A3607" s="89">
        <f t="shared" si="508"/>
        <v>3594</v>
      </c>
      <c r="B3607" s="185" t="str">
        <f t="shared" si="509"/>
        <v/>
      </c>
      <c r="C3607" s="90" t="str">
        <f t="shared" si="510"/>
        <v/>
      </c>
      <c r="D3607" s="89" t="str">
        <f t="shared" si="511"/>
        <v/>
      </c>
      <c r="E3607" s="91" t="str">
        <f t="shared" si="512"/>
        <v/>
      </c>
      <c r="F3607" s="92" t="str">
        <f t="shared" si="513"/>
        <v/>
      </c>
      <c r="G3607" s="212" t="str">
        <f t="shared" si="514"/>
        <v/>
      </c>
      <c r="H3607" s="92">
        <f>IF(OR(ERR=FALSE,AND(F3607="",G3607="")),0,IF($C$12="D",$H$13+SUM($F$14:F3607)-SUM($G$14:G3607),$H$13-SUM($F$14:F3607)+SUM($G$14:G3607)))</f>
        <v>0</v>
      </c>
      <c r="I3607" s="7"/>
    </row>
    <row r="3608" spans="1:9">
      <c r="A3608" s="89">
        <f t="shared" si="508"/>
        <v>3595</v>
      </c>
      <c r="B3608" s="185" t="str">
        <f t="shared" si="509"/>
        <v/>
      </c>
      <c r="C3608" s="90" t="str">
        <f t="shared" si="510"/>
        <v/>
      </c>
      <c r="D3608" s="89" t="str">
        <f t="shared" si="511"/>
        <v/>
      </c>
      <c r="E3608" s="91" t="str">
        <f t="shared" si="512"/>
        <v/>
      </c>
      <c r="F3608" s="92" t="str">
        <f t="shared" si="513"/>
        <v/>
      </c>
      <c r="G3608" s="212" t="str">
        <f t="shared" si="514"/>
        <v/>
      </c>
      <c r="H3608" s="92">
        <f>IF(OR(ERR=FALSE,AND(F3608="",G3608="")),0,IF($C$12="D",$H$13+SUM($F$14:F3608)-SUM($G$14:G3608),$H$13-SUM($F$14:F3608)+SUM($G$14:G3608)))</f>
        <v>0</v>
      </c>
      <c r="I3608" s="7"/>
    </row>
    <row r="3609" spans="1:9">
      <c r="A3609" s="89">
        <f t="shared" si="508"/>
        <v>3596</v>
      </c>
      <c r="B3609" s="185" t="str">
        <f t="shared" si="509"/>
        <v/>
      </c>
      <c r="C3609" s="90" t="str">
        <f t="shared" si="510"/>
        <v/>
      </c>
      <c r="D3609" s="89" t="str">
        <f t="shared" si="511"/>
        <v/>
      </c>
      <c r="E3609" s="91" t="str">
        <f t="shared" si="512"/>
        <v/>
      </c>
      <c r="F3609" s="92" t="str">
        <f t="shared" si="513"/>
        <v/>
      </c>
      <c r="G3609" s="212" t="str">
        <f t="shared" si="514"/>
        <v/>
      </c>
      <c r="H3609" s="92">
        <f>IF(OR(ERR=FALSE,AND(F3609="",G3609="")),0,IF($C$12="D",$H$13+SUM($F$14:F3609)-SUM($G$14:G3609),$H$13-SUM($F$14:F3609)+SUM($G$14:G3609)))</f>
        <v>0</v>
      </c>
      <c r="I3609" s="7"/>
    </row>
    <row r="3610" spans="1:9">
      <c r="A3610" s="89">
        <f t="shared" si="508"/>
        <v>3597</v>
      </c>
      <c r="B3610" s="185" t="str">
        <f t="shared" si="509"/>
        <v/>
      </c>
      <c r="C3610" s="90" t="str">
        <f t="shared" si="510"/>
        <v/>
      </c>
      <c r="D3610" s="89" t="str">
        <f t="shared" si="511"/>
        <v/>
      </c>
      <c r="E3610" s="91" t="str">
        <f t="shared" si="512"/>
        <v/>
      </c>
      <c r="F3610" s="92" t="str">
        <f t="shared" si="513"/>
        <v/>
      </c>
      <c r="G3610" s="212" t="str">
        <f t="shared" si="514"/>
        <v/>
      </c>
      <c r="H3610" s="92">
        <f>IF(OR(ERR=FALSE,AND(F3610="",G3610="")),0,IF($C$12="D",$H$13+SUM($F$14:F3610)-SUM($G$14:G3610),$H$13-SUM($F$14:F3610)+SUM($G$14:G3610)))</f>
        <v>0</v>
      </c>
      <c r="I3610" s="7"/>
    </row>
    <row r="3611" spans="1:9">
      <c r="A3611" s="89">
        <f t="shared" si="508"/>
        <v>3598</v>
      </c>
      <c r="B3611" s="185" t="str">
        <f t="shared" si="509"/>
        <v/>
      </c>
      <c r="C3611" s="90" t="str">
        <f t="shared" si="510"/>
        <v/>
      </c>
      <c r="D3611" s="89" t="str">
        <f t="shared" si="511"/>
        <v/>
      </c>
      <c r="E3611" s="91" t="str">
        <f t="shared" si="512"/>
        <v/>
      </c>
      <c r="F3611" s="92" t="str">
        <f t="shared" si="513"/>
        <v/>
      </c>
      <c r="G3611" s="212" t="str">
        <f t="shared" si="514"/>
        <v/>
      </c>
      <c r="H3611" s="92">
        <f>IF(OR(ERR=FALSE,AND(F3611="",G3611="")),0,IF($C$12="D",$H$13+SUM($F$14:F3611)-SUM($G$14:G3611),$H$13-SUM($F$14:F3611)+SUM($G$14:G3611)))</f>
        <v>0</v>
      </c>
      <c r="I3611" s="7"/>
    </row>
    <row r="3612" spans="1:9">
      <c r="A3612" s="89">
        <f t="shared" si="508"/>
        <v>3599</v>
      </c>
      <c r="B3612" s="185" t="str">
        <f t="shared" si="509"/>
        <v/>
      </c>
      <c r="C3612" s="90" t="str">
        <f t="shared" si="510"/>
        <v/>
      </c>
      <c r="D3612" s="89" t="str">
        <f t="shared" si="511"/>
        <v/>
      </c>
      <c r="E3612" s="91" t="str">
        <f t="shared" si="512"/>
        <v/>
      </c>
      <c r="F3612" s="92" t="str">
        <f t="shared" si="513"/>
        <v/>
      </c>
      <c r="G3612" s="212" t="str">
        <f t="shared" si="514"/>
        <v/>
      </c>
      <c r="H3612" s="92">
        <f>IF(OR(ERR=FALSE,AND(F3612="",G3612="")),0,IF($C$12="D",$H$13+SUM($F$14:F3612)-SUM($G$14:G3612),$H$13-SUM($F$14:F3612)+SUM($G$14:G3612)))</f>
        <v>0</v>
      </c>
      <c r="I3612" s="7"/>
    </row>
    <row r="3613" spans="1:9">
      <c r="A3613" s="89">
        <f t="shared" si="508"/>
        <v>3600</v>
      </c>
      <c r="B3613" s="185" t="str">
        <f t="shared" si="509"/>
        <v/>
      </c>
      <c r="C3613" s="90" t="str">
        <f t="shared" si="510"/>
        <v/>
      </c>
      <c r="D3613" s="89" t="str">
        <f t="shared" si="511"/>
        <v/>
      </c>
      <c r="E3613" s="91" t="str">
        <f t="shared" si="512"/>
        <v/>
      </c>
      <c r="F3613" s="92" t="str">
        <f t="shared" si="513"/>
        <v/>
      </c>
      <c r="G3613" s="212" t="str">
        <f t="shared" si="514"/>
        <v/>
      </c>
      <c r="H3613" s="92">
        <f>IF(OR(ERR=FALSE,AND(F3613="",G3613="")),0,IF($C$12="D",$H$13+SUM($F$14:F3613)-SUM($G$14:G3613),$H$13-SUM($F$14:F3613)+SUM($G$14:G3613)))</f>
        <v>0</v>
      </c>
      <c r="I3613" s="7"/>
    </row>
    <row r="3614" spans="1:9">
      <c r="A3614" s="89">
        <f t="shared" si="508"/>
        <v>3601</v>
      </c>
      <c r="B3614" s="185" t="str">
        <f t="shared" si="509"/>
        <v/>
      </c>
      <c r="C3614" s="90" t="str">
        <f t="shared" si="510"/>
        <v/>
      </c>
      <c r="D3614" s="89" t="str">
        <f t="shared" si="511"/>
        <v/>
      </c>
      <c r="E3614" s="91" t="str">
        <f t="shared" si="512"/>
        <v/>
      </c>
      <c r="F3614" s="92" t="str">
        <f t="shared" si="513"/>
        <v/>
      </c>
      <c r="G3614" s="212" t="str">
        <f t="shared" si="514"/>
        <v/>
      </c>
      <c r="H3614" s="92">
        <f>IF(OR(ERR=FALSE,AND(F3614="",G3614="")),0,IF($C$12="D",$H$13+SUM($F$14:F3614)-SUM($G$14:G3614),$H$13-SUM($F$14:F3614)+SUM($G$14:G3614)))</f>
        <v>0</v>
      </c>
      <c r="I3614" s="7"/>
    </row>
    <row r="3615" spans="1:9">
      <c r="A3615" s="89">
        <f t="shared" si="508"/>
        <v>3602</v>
      </c>
      <c r="B3615" s="185" t="str">
        <f t="shared" si="509"/>
        <v/>
      </c>
      <c r="C3615" s="90" t="str">
        <f t="shared" si="510"/>
        <v/>
      </c>
      <c r="D3615" s="89" t="str">
        <f t="shared" si="511"/>
        <v/>
      </c>
      <c r="E3615" s="91" t="str">
        <f t="shared" si="512"/>
        <v/>
      </c>
      <c r="F3615" s="92" t="str">
        <f t="shared" si="513"/>
        <v/>
      </c>
      <c r="G3615" s="212" t="str">
        <f t="shared" si="514"/>
        <v/>
      </c>
      <c r="H3615" s="92">
        <f>IF(OR(ERR=FALSE,AND(F3615="",G3615="")),0,IF($C$12="D",$H$13+SUM($F$14:F3615)-SUM($G$14:G3615),$H$13-SUM($F$14:F3615)+SUM($G$14:G3615)))</f>
        <v>0</v>
      </c>
      <c r="I3615" s="7"/>
    </row>
    <row r="3616" spans="1:9">
      <c r="A3616" s="89">
        <f t="shared" si="508"/>
        <v>3603</v>
      </c>
      <c r="B3616" s="185" t="str">
        <f t="shared" si="509"/>
        <v/>
      </c>
      <c r="C3616" s="90" t="str">
        <f t="shared" si="510"/>
        <v/>
      </c>
      <c r="D3616" s="89" t="str">
        <f t="shared" si="511"/>
        <v/>
      </c>
      <c r="E3616" s="91" t="str">
        <f t="shared" si="512"/>
        <v/>
      </c>
      <c r="F3616" s="92" t="str">
        <f t="shared" si="513"/>
        <v/>
      </c>
      <c r="G3616" s="212" t="str">
        <f t="shared" si="514"/>
        <v/>
      </c>
      <c r="H3616" s="92">
        <f>IF(OR(ERR=FALSE,AND(F3616="",G3616="")),0,IF($C$12="D",$H$13+SUM($F$14:F3616)-SUM($G$14:G3616),$H$13-SUM($F$14:F3616)+SUM($G$14:G3616)))</f>
        <v>0</v>
      </c>
      <c r="I3616" s="7"/>
    </row>
    <row r="3617" spans="1:9">
      <c r="A3617" s="89">
        <f t="shared" si="508"/>
        <v>3604</v>
      </c>
      <c r="B3617" s="185" t="str">
        <f t="shared" si="509"/>
        <v/>
      </c>
      <c r="C3617" s="90" t="str">
        <f t="shared" si="510"/>
        <v/>
      </c>
      <c r="D3617" s="89" t="str">
        <f t="shared" si="511"/>
        <v/>
      </c>
      <c r="E3617" s="91" t="str">
        <f t="shared" si="512"/>
        <v/>
      </c>
      <c r="F3617" s="92" t="str">
        <f t="shared" si="513"/>
        <v/>
      </c>
      <c r="G3617" s="212" t="str">
        <f t="shared" si="514"/>
        <v/>
      </c>
      <c r="H3617" s="92">
        <f>IF(OR(ERR=FALSE,AND(F3617="",G3617="")),0,IF($C$12="D",$H$13+SUM($F$14:F3617)-SUM($G$14:G3617),$H$13-SUM($F$14:F3617)+SUM($G$14:G3617)))</f>
        <v>0</v>
      </c>
      <c r="I3617" s="7"/>
    </row>
    <row r="3618" spans="1:9">
      <c r="A3618" s="89">
        <f t="shared" si="508"/>
        <v>3605</v>
      </c>
      <c r="B3618" s="185" t="str">
        <f t="shared" si="509"/>
        <v/>
      </c>
      <c r="C3618" s="90" t="str">
        <f t="shared" si="510"/>
        <v/>
      </c>
      <c r="D3618" s="89" t="str">
        <f t="shared" si="511"/>
        <v/>
      </c>
      <c r="E3618" s="91" t="str">
        <f t="shared" si="512"/>
        <v/>
      </c>
      <c r="F3618" s="92" t="str">
        <f t="shared" si="513"/>
        <v/>
      </c>
      <c r="G3618" s="212" t="str">
        <f t="shared" si="514"/>
        <v/>
      </c>
      <c r="H3618" s="92">
        <f>IF(OR(ERR=FALSE,AND(F3618="",G3618="")),0,IF($C$12="D",$H$13+SUM($F$14:F3618)-SUM($G$14:G3618),$H$13-SUM($F$14:F3618)+SUM($G$14:G3618)))</f>
        <v>0</v>
      </c>
      <c r="I3618" s="7"/>
    </row>
    <row r="3619" spans="1:9">
      <c r="A3619" s="89">
        <f t="shared" si="508"/>
        <v>3606</v>
      </c>
      <c r="B3619" s="185" t="str">
        <f t="shared" si="509"/>
        <v/>
      </c>
      <c r="C3619" s="90" t="str">
        <f t="shared" si="510"/>
        <v/>
      </c>
      <c r="D3619" s="89" t="str">
        <f t="shared" si="511"/>
        <v/>
      </c>
      <c r="E3619" s="91" t="str">
        <f t="shared" si="512"/>
        <v/>
      </c>
      <c r="F3619" s="92" t="str">
        <f t="shared" si="513"/>
        <v/>
      </c>
      <c r="G3619" s="212" t="str">
        <f t="shared" si="514"/>
        <v/>
      </c>
      <c r="H3619" s="92">
        <f>IF(OR(ERR=FALSE,AND(F3619="",G3619="")),0,IF($C$12="D",$H$13+SUM($F$14:F3619)-SUM($G$14:G3619),$H$13-SUM($F$14:F3619)+SUM($G$14:G3619)))</f>
        <v>0</v>
      </c>
      <c r="I3619" s="7"/>
    </row>
    <row r="3620" spans="1:9">
      <c r="A3620" s="89">
        <f t="shared" si="508"/>
        <v>3607</v>
      </c>
      <c r="B3620" s="185" t="str">
        <f t="shared" si="509"/>
        <v/>
      </c>
      <c r="C3620" s="90" t="str">
        <f t="shared" si="510"/>
        <v/>
      </c>
      <c r="D3620" s="89" t="str">
        <f t="shared" si="511"/>
        <v/>
      </c>
      <c r="E3620" s="91" t="str">
        <f t="shared" si="512"/>
        <v/>
      </c>
      <c r="F3620" s="92" t="str">
        <f t="shared" si="513"/>
        <v/>
      </c>
      <c r="G3620" s="212" t="str">
        <f t="shared" si="514"/>
        <v/>
      </c>
      <c r="H3620" s="92">
        <f>IF(OR(ERR=FALSE,AND(F3620="",G3620="")),0,IF($C$12="D",$H$13+SUM($F$14:F3620)-SUM($G$14:G3620),$H$13-SUM($F$14:F3620)+SUM($G$14:G3620)))</f>
        <v>0</v>
      </c>
      <c r="I3620" s="7"/>
    </row>
    <row r="3621" spans="1:9">
      <c r="A3621" s="89">
        <f t="shared" si="508"/>
        <v>3608</v>
      </c>
      <c r="B3621" s="185" t="str">
        <f t="shared" si="509"/>
        <v/>
      </c>
      <c r="C3621" s="90" t="str">
        <f t="shared" si="510"/>
        <v/>
      </c>
      <c r="D3621" s="89" t="str">
        <f t="shared" si="511"/>
        <v/>
      </c>
      <c r="E3621" s="91" t="str">
        <f t="shared" si="512"/>
        <v/>
      </c>
      <c r="F3621" s="92" t="str">
        <f t="shared" si="513"/>
        <v/>
      </c>
      <c r="G3621" s="212" t="str">
        <f t="shared" si="514"/>
        <v/>
      </c>
      <c r="H3621" s="92">
        <f>IF(OR(ERR=FALSE,AND(F3621="",G3621="")),0,IF($C$12="D",$H$13+SUM($F$14:F3621)-SUM($G$14:G3621),$H$13-SUM($F$14:F3621)+SUM($G$14:G3621)))</f>
        <v>0</v>
      </c>
      <c r="I3621" s="7"/>
    </row>
    <row r="3622" spans="1:9">
      <c r="A3622" s="89">
        <f t="shared" si="508"/>
        <v>3609</v>
      </c>
      <c r="B3622" s="185" t="str">
        <f t="shared" si="509"/>
        <v/>
      </c>
      <c r="C3622" s="90" t="str">
        <f t="shared" si="510"/>
        <v/>
      </c>
      <c r="D3622" s="89" t="str">
        <f t="shared" si="511"/>
        <v/>
      </c>
      <c r="E3622" s="91" t="str">
        <f t="shared" si="512"/>
        <v/>
      </c>
      <c r="F3622" s="92" t="str">
        <f t="shared" si="513"/>
        <v/>
      </c>
      <c r="G3622" s="212" t="str">
        <f t="shared" si="514"/>
        <v/>
      </c>
      <c r="H3622" s="92">
        <f>IF(OR(ERR=FALSE,AND(F3622="",G3622="")),0,IF($C$12="D",$H$13+SUM($F$14:F3622)-SUM($G$14:G3622),$H$13-SUM($F$14:F3622)+SUM($G$14:G3622)))</f>
        <v>0</v>
      </c>
      <c r="I3622" s="7"/>
    </row>
    <row r="3623" spans="1:9">
      <c r="A3623" s="89">
        <f t="shared" si="508"/>
        <v>3610</v>
      </c>
      <c r="B3623" s="185" t="str">
        <f t="shared" si="509"/>
        <v/>
      </c>
      <c r="C3623" s="90" t="str">
        <f t="shared" si="510"/>
        <v/>
      </c>
      <c r="D3623" s="89" t="str">
        <f t="shared" si="511"/>
        <v/>
      </c>
      <c r="E3623" s="91" t="str">
        <f t="shared" si="512"/>
        <v/>
      </c>
      <c r="F3623" s="92" t="str">
        <f t="shared" si="513"/>
        <v/>
      </c>
      <c r="G3623" s="212" t="str">
        <f t="shared" si="514"/>
        <v/>
      </c>
      <c r="H3623" s="92">
        <f>IF(OR(ERR=FALSE,AND(F3623="",G3623="")),0,IF($C$12="D",$H$13+SUM($F$14:F3623)-SUM($G$14:G3623),$H$13-SUM($F$14:F3623)+SUM($G$14:G3623)))</f>
        <v>0</v>
      </c>
      <c r="I3623" s="7"/>
    </row>
    <row r="3624" spans="1:9">
      <c r="A3624" s="89">
        <f t="shared" si="508"/>
        <v>3611</v>
      </c>
      <c r="B3624" s="185" t="str">
        <f t="shared" si="509"/>
        <v/>
      </c>
      <c r="C3624" s="90" t="str">
        <f t="shared" si="510"/>
        <v/>
      </c>
      <c r="D3624" s="89" t="str">
        <f t="shared" si="511"/>
        <v/>
      </c>
      <c r="E3624" s="91" t="str">
        <f t="shared" si="512"/>
        <v/>
      </c>
      <c r="F3624" s="92" t="str">
        <f t="shared" si="513"/>
        <v/>
      </c>
      <c r="G3624" s="212" t="str">
        <f t="shared" si="514"/>
        <v/>
      </c>
      <c r="H3624" s="92">
        <f>IF(OR(ERR=FALSE,AND(F3624="",G3624="")),0,IF($C$12="D",$H$13+SUM($F$14:F3624)-SUM($G$14:G3624),$H$13-SUM($F$14:F3624)+SUM($G$14:G3624)))</f>
        <v>0</v>
      </c>
      <c r="I3624" s="7"/>
    </row>
    <row r="3625" spans="1:9">
      <c r="A3625" s="89">
        <f t="shared" si="508"/>
        <v>3612</v>
      </c>
      <c r="B3625" s="185" t="str">
        <f t="shared" si="509"/>
        <v/>
      </c>
      <c r="C3625" s="90" t="str">
        <f t="shared" si="510"/>
        <v/>
      </c>
      <c r="D3625" s="89" t="str">
        <f t="shared" si="511"/>
        <v/>
      </c>
      <c r="E3625" s="91" t="str">
        <f t="shared" si="512"/>
        <v/>
      </c>
      <c r="F3625" s="92" t="str">
        <f t="shared" si="513"/>
        <v/>
      </c>
      <c r="G3625" s="212" t="str">
        <f t="shared" si="514"/>
        <v/>
      </c>
      <c r="H3625" s="92">
        <f>IF(OR(ERR=FALSE,AND(F3625="",G3625="")),0,IF($C$12="D",$H$13+SUM($F$14:F3625)-SUM($G$14:G3625),$H$13-SUM($F$14:F3625)+SUM($G$14:G3625)))</f>
        <v>0</v>
      </c>
      <c r="I3625" s="7"/>
    </row>
    <row r="3626" spans="1:9">
      <c r="A3626" s="89">
        <f t="shared" si="508"/>
        <v>3613</v>
      </c>
      <c r="B3626" s="185" t="str">
        <f t="shared" si="509"/>
        <v/>
      </c>
      <c r="C3626" s="90" t="str">
        <f t="shared" si="510"/>
        <v/>
      </c>
      <c r="D3626" s="89" t="str">
        <f t="shared" si="511"/>
        <v/>
      </c>
      <c r="E3626" s="91" t="str">
        <f t="shared" si="512"/>
        <v/>
      </c>
      <c r="F3626" s="92" t="str">
        <f t="shared" si="513"/>
        <v/>
      </c>
      <c r="G3626" s="212" t="str">
        <f t="shared" si="514"/>
        <v/>
      </c>
      <c r="H3626" s="92">
        <f>IF(OR(ERR=FALSE,AND(F3626="",G3626="")),0,IF($C$12="D",$H$13+SUM($F$14:F3626)-SUM($G$14:G3626),$H$13-SUM($F$14:F3626)+SUM($G$14:G3626)))</f>
        <v>0</v>
      </c>
      <c r="I3626" s="7"/>
    </row>
    <row r="3627" spans="1:9">
      <c r="A3627" s="89">
        <f t="shared" si="508"/>
        <v>3614</v>
      </c>
      <c r="B3627" s="185" t="str">
        <f t="shared" si="509"/>
        <v/>
      </c>
      <c r="C3627" s="90" t="str">
        <f t="shared" si="510"/>
        <v/>
      </c>
      <c r="D3627" s="89" t="str">
        <f t="shared" si="511"/>
        <v/>
      </c>
      <c r="E3627" s="91" t="str">
        <f t="shared" si="512"/>
        <v/>
      </c>
      <c r="F3627" s="92" t="str">
        <f t="shared" si="513"/>
        <v/>
      </c>
      <c r="G3627" s="212" t="str">
        <f t="shared" si="514"/>
        <v/>
      </c>
      <c r="H3627" s="92">
        <f>IF(OR(ERR=FALSE,AND(F3627="",G3627="")),0,IF($C$12="D",$H$13+SUM($F$14:F3627)-SUM($G$14:G3627),$H$13-SUM($F$14:F3627)+SUM($G$14:G3627)))</f>
        <v>0</v>
      </c>
      <c r="I3627" s="7"/>
    </row>
    <row r="3628" spans="1:9">
      <c r="A3628" s="89">
        <f t="shared" si="508"/>
        <v>3615</v>
      </c>
      <c r="B3628" s="185" t="str">
        <f t="shared" si="509"/>
        <v/>
      </c>
      <c r="C3628" s="90" t="str">
        <f t="shared" si="510"/>
        <v/>
      </c>
      <c r="D3628" s="89" t="str">
        <f t="shared" si="511"/>
        <v/>
      </c>
      <c r="E3628" s="91" t="str">
        <f t="shared" si="512"/>
        <v/>
      </c>
      <c r="F3628" s="92" t="str">
        <f t="shared" si="513"/>
        <v/>
      </c>
      <c r="G3628" s="212" t="str">
        <f t="shared" si="514"/>
        <v/>
      </c>
      <c r="H3628" s="92">
        <f>IF(OR(ERR=FALSE,AND(F3628="",G3628="")),0,IF($C$12="D",$H$13+SUM($F$14:F3628)-SUM($G$14:G3628),$H$13-SUM($F$14:F3628)+SUM($G$14:G3628)))</f>
        <v>0</v>
      </c>
      <c r="I3628" s="7"/>
    </row>
    <row r="3629" spans="1:9">
      <c r="A3629" s="89">
        <f t="shared" si="508"/>
        <v>3616</v>
      </c>
      <c r="B3629" s="185" t="str">
        <f t="shared" si="509"/>
        <v/>
      </c>
      <c r="C3629" s="90" t="str">
        <f t="shared" si="510"/>
        <v/>
      </c>
      <c r="D3629" s="89" t="str">
        <f t="shared" si="511"/>
        <v/>
      </c>
      <c r="E3629" s="91" t="str">
        <f t="shared" si="512"/>
        <v/>
      </c>
      <c r="F3629" s="92" t="str">
        <f t="shared" si="513"/>
        <v/>
      </c>
      <c r="G3629" s="212" t="str">
        <f t="shared" si="514"/>
        <v/>
      </c>
      <c r="H3629" s="92">
        <f>IF(OR(ERR=FALSE,AND(F3629="",G3629="")),0,IF($C$12="D",$H$13+SUM($F$14:F3629)-SUM($G$14:G3629),$H$13-SUM($F$14:F3629)+SUM($G$14:G3629)))</f>
        <v>0</v>
      </c>
      <c r="I3629" s="7"/>
    </row>
    <row r="3630" spans="1:9">
      <c r="A3630" s="89">
        <f t="shared" si="508"/>
        <v>3617</v>
      </c>
      <c r="B3630" s="185" t="str">
        <f t="shared" si="509"/>
        <v/>
      </c>
      <c r="C3630" s="90" t="str">
        <f t="shared" si="510"/>
        <v/>
      </c>
      <c r="D3630" s="89" t="str">
        <f t="shared" si="511"/>
        <v/>
      </c>
      <c r="E3630" s="91" t="str">
        <f t="shared" si="512"/>
        <v/>
      </c>
      <c r="F3630" s="92" t="str">
        <f t="shared" si="513"/>
        <v/>
      </c>
      <c r="G3630" s="212" t="str">
        <f t="shared" si="514"/>
        <v/>
      </c>
      <c r="H3630" s="92">
        <f>IF(OR(ERR=FALSE,AND(F3630="",G3630="")),0,IF($C$12="D",$H$13+SUM($F$14:F3630)-SUM($G$14:G3630),$H$13-SUM($F$14:F3630)+SUM($G$14:G3630)))</f>
        <v>0</v>
      </c>
      <c r="I3630" s="7"/>
    </row>
    <row r="3631" spans="1:9">
      <c r="A3631" s="89">
        <f t="shared" si="508"/>
        <v>3618</v>
      </c>
      <c r="B3631" s="185" t="str">
        <f t="shared" si="509"/>
        <v/>
      </c>
      <c r="C3631" s="90" t="str">
        <f t="shared" si="510"/>
        <v/>
      </c>
      <c r="D3631" s="89" t="str">
        <f t="shared" si="511"/>
        <v/>
      </c>
      <c r="E3631" s="91" t="str">
        <f t="shared" si="512"/>
        <v/>
      </c>
      <c r="F3631" s="92" t="str">
        <f t="shared" si="513"/>
        <v/>
      </c>
      <c r="G3631" s="212" t="str">
        <f t="shared" si="514"/>
        <v/>
      </c>
      <c r="H3631" s="92">
        <f>IF(OR(ERR=FALSE,AND(F3631="",G3631="")),0,IF($C$12="D",$H$13+SUM($F$14:F3631)-SUM($G$14:G3631),$H$13-SUM($F$14:F3631)+SUM($G$14:G3631)))</f>
        <v>0</v>
      </c>
      <c r="I3631" s="7"/>
    </row>
    <row r="3632" spans="1:9">
      <c r="A3632" s="89">
        <f t="shared" si="508"/>
        <v>3619</v>
      </c>
      <c r="B3632" s="185" t="str">
        <f t="shared" si="509"/>
        <v/>
      </c>
      <c r="C3632" s="90" t="str">
        <f t="shared" si="510"/>
        <v/>
      </c>
      <c r="D3632" s="89" t="str">
        <f t="shared" si="511"/>
        <v/>
      </c>
      <c r="E3632" s="91" t="str">
        <f t="shared" si="512"/>
        <v/>
      </c>
      <c r="F3632" s="92" t="str">
        <f t="shared" si="513"/>
        <v/>
      </c>
      <c r="G3632" s="212" t="str">
        <f t="shared" si="514"/>
        <v/>
      </c>
      <c r="H3632" s="92">
        <f>IF(OR(ERR=FALSE,AND(F3632="",G3632="")),0,IF($C$12="D",$H$13+SUM($F$14:F3632)-SUM($G$14:G3632),$H$13-SUM($F$14:F3632)+SUM($G$14:G3632)))</f>
        <v>0</v>
      </c>
      <c r="I3632" s="7"/>
    </row>
    <row r="3633" spans="1:9">
      <c r="A3633" s="89">
        <f t="shared" si="508"/>
        <v>3620</v>
      </c>
      <c r="B3633" s="185" t="str">
        <f t="shared" si="509"/>
        <v/>
      </c>
      <c r="C3633" s="90" t="str">
        <f t="shared" si="510"/>
        <v/>
      </c>
      <c r="D3633" s="89" t="str">
        <f t="shared" si="511"/>
        <v/>
      </c>
      <c r="E3633" s="91" t="str">
        <f t="shared" si="512"/>
        <v/>
      </c>
      <c r="F3633" s="92" t="str">
        <f t="shared" si="513"/>
        <v/>
      </c>
      <c r="G3633" s="212" t="str">
        <f t="shared" si="514"/>
        <v/>
      </c>
      <c r="H3633" s="92">
        <f>IF(OR(ERR=FALSE,AND(F3633="",G3633="")),0,IF($C$12="D",$H$13+SUM($F$14:F3633)-SUM($G$14:G3633),$H$13-SUM($F$14:F3633)+SUM($G$14:G3633)))</f>
        <v>0</v>
      </c>
      <c r="I3633" s="7"/>
    </row>
    <row r="3634" spans="1:9">
      <c r="A3634" s="89">
        <f t="shared" si="508"/>
        <v>3621</v>
      </c>
      <c r="B3634" s="185" t="str">
        <f t="shared" si="509"/>
        <v/>
      </c>
      <c r="C3634" s="90" t="str">
        <f t="shared" si="510"/>
        <v/>
      </c>
      <c r="D3634" s="89" t="str">
        <f t="shared" si="511"/>
        <v/>
      </c>
      <c r="E3634" s="91" t="str">
        <f t="shared" si="512"/>
        <v/>
      </c>
      <c r="F3634" s="92" t="str">
        <f t="shared" si="513"/>
        <v/>
      </c>
      <c r="G3634" s="212" t="str">
        <f t="shared" si="514"/>
        <v/>
      </c>
      <c r="H3634" s="92">
        <f>IF(OR(ERR=FALSE,AND(F3634="",G3634="")),0,IF($C$12="D",$H$13+SUM($F$14:F3634)-SUM($G$14:G3634),$H$13-SUM($F$14:F3634)+SUM($G$14:G3634)))</f>
        <v>0</v>
      </c>
      <c r="I3634" s="7"/>
    </row>
    <row r="3635" spans="1:9">
      <c r="A3635" s="89">
        <f t="shared" si="508"/>
        <v>3622</v>
      </c>
      <c r="B3635" s="185" t="str">
        <f t="shared" si="509"/>
        <v/>
      </c>
      <c r="C3635" s="90" t="str">
        <f t="shared" si="510"/>
        <v/>
      </c>
      <c r="D3635" s="89" t="str">
        <f t="shared" si="511"/>
        <v/>
      </c>
      <c r="E3635" s="91" t="str">
        <f t="shared" si="512"/>
        <v/>
      </c>
      <c r="F3635" s="92" t="str">
        <f t="shared" si="513"/>
        <v/>
      </c>
      <c r="G3635" s="212" t="str">
        <f t="shared" si="514"/>
        <v/>
      </c>
      <c r="H3635" s="92">
        <f>IF(OR(ERR=FALSE,AND(F3635="",G3635="")),0,IF($C$12="D",$H$13+SUM($F$14:F3635)-SUM($G$14:G3635),$H$13-SUM($F$14:F3635)+SUM($G$14:G3635)))</f>
        <v>0</v>
      </c>
      <c r="I3635" s="7"/>
    </row>
    <row r="3636" spans="1:9">
      <c r="A3636" s="89">
        <f t="shared" si="508"/>
        <v>3623</v>
      </c>
      <c r="B3636" s="185" t="str">
        <f t="shared" si="509"/>
        <v/>
      </c>
      <c r="C3636" s="90" t="str">
        <f t="shared" si="510"/>
        <v/>
      </c>
      <c r="D3636" s="89" t="str">
        <f t="shared" si="511"/>
        <v/>
      </c>
      <c r="E3636" s="91" t="str">
        <f t="shared" si="512"/>
        <v/>
      </c>
      <c r="F3636" s="92" t="str">
        <f t="shared" si="513"/>
        <v/>
      </c>
      <c r="G3636" s="212" t="str">
        <f t="shared" si="514"/>
        <v/>
      </c>
      <c r="H3636" s="92">
        <f>IF(OR(ERR=FALSE,AND(F3636="",G3636="")),0,IF($C$12="D",$H$13+SUM($F$14:F3636)-SUM($G$14:G3636),$H$13-SUM($F$14:F3636)+SUM($G$14:G3636)))</f>
        <v>0</v>
      </c>
      <c r="I3636" s="7"/>
    </row>
    <row r="3637" spans="1:9">
      <c r="A3637" s="89">
        <f t="shared" si="508"/>
        <v>3624</v>
      </c>
      <c r="B3637" s="185" t="str">
        <f t="shared" si="509"/>
        <v/>
      </c>
      <c r="C3637" s="90" t="str">
        <f t="shared" si="510"/>
        <v/>
      </c>
      <c r="D3637" s="89" t="str">
        <f t="shared" si="511"/>
        <v/>
      </c>
      <c r="E3637" s="91" t="str">
        <f t="shared" si="512"/>
        <v/>
      </c>
      <c r="F3637" s="92" t="str">
        <f t="shared" si="513"/>
        <v/>
      </c>
      <c r="G3637" s="212" t="str">
        <f t="shared" si="514"/>
        <v/>
      </c>
      <c r="H3637" s="92">
        <f>IF(OR(ERR=FALSE,AND(F3637="",G3637="")),0,IF($C$12="D",$H$13+SUM($F$14:F3637)-SUM($G$14:G3637),$H$13-SUM($F$14:F3637)+SUM($G$14:G3637)))</f>
        <v>0</v>
      </c>
      <c r="I3637" s="7"/>
    </row>
    <row r="3638" spans="1:9">
      <c r="A3638" s="89">
        <f t="shared" si="508"/>
        <v>3625</v>
      </c>
      <c r="B3638" s="185" t="str">
        <f t="shared" si="509"/>
        <v/>
      </c>
      <c r="C3638" s="90" t="str">
        <f t="shared" si="510"/>
        <v/>
      </c>
      <c r="D3638" s="89" t="str">
        <f t="shared" si="511"/>
        <v/>
      </c>
      <c r="E3638" s="91" t="str">
        <f t="shared" si="512"/>
        <v/>
      </c>
      <c r="F3638" s="92" t="str">
        <f t="shared" si="513"/>
        <v/>
      </c>
      <c r="G3638" s="212" t="str">
        <f t="shared" si="514"/>
        <v/>
      </c>
      <c r="H3638" s="92">
        <f>IF(OR(ERR=FALSE,AND(F3638="",G3638="")),0,IF($C$12="D",$H$13+SUM($F$14:F3638)-SUM($G$14:G3638),$H$13-SUM($F$14:F3638)+SUM($G$14:G3638)))</f>
        <v>0</v>
      </c>
      <c r="I3638" s="7"/>
    </row>
    <row r="3639" spans="1:9">
      <c r="A3639" s="89">
        <f t="shared" si="508"/>
        <v>3626</v>
      </c>
      <c r="B3639" s="185" t="str">
        <f t="shared" si="509"/>
        <v/>
      </c>
      <c r="C3639" s="90" t="str">
        <f t="shared" si="510"/>
        <v/>
      </c>
      <c r="D3639" s="89" t="str">
        <f t="shared" si="511"/>
        <v/>
      </c>
      <c r="E3639" s="91" t="str">
        <f t="shared" si="512"/>
        <v/>
      </c>
      <c r="F3639" s="92" t="str">
        <f t="shared" si="513"/>
        <v/>
      </c>
      <c r="G3639" s="212" t="str">
        <f t="shared" si="514"/>
        <v/>
      </c>
      <c r="H3639" s="92">
        <f>IF(OR(ERR=FALSE,AND(F3639="",G3639="")),0,IF($C$12="D",$H$13+SUM($F$14:F3639)-SUM($G$14:G3639),$H$13-SUM($F$14:F3639)+SUM($G$14:G3639)))</f>
        <v>0</v>
      </c>
      <c r="I3639" s="7"/>
    </row>
    <row r="3640" spans="1:9">
      <c r="A3640" s="89">
        <f t="shared" si="508"/>
        <v>3627</v>
      </c>
      <c r="B3640" s="185" t="str">
        <f t="shared" si="509"/>
        <v/>
      </c>
      <c r="C3640" s="90" t="str">
        <f t="shared" si="510"/>
        <v/>
      </c>
      <c r="D3640" s="89" t="str">
        <f t="shared" si="511"/>
        <v/>
      </c>
      <c r="E3640" s="91" t="str">
        <f t="shared" si="512"/>
        <v/>
      </c>
      <c r="F3640" s="92" t="str">
        <f t="shared" si="513"/>
        <v/>
      </c>
      <c r="G3640" s="212" t="str">
        <f t="shared" si="514"/>
        <v/>
      </c>
      <c r="H3640" s="92">
        <f>IF(OR(ERR=FALSE,AND(F3640="",G3640="")),0,IF($C$12="D",$H$13+SUM($F$14:F3640)-SUM($G$14:G3640),$H$13-SUM($F$14:F3640)+SUM($G$14:G3640)))</f>
        <v>0</v>
      </c>
      <c r="I3640" s="7"/>
    </row>
    <row r="3641" spans="1:9">
      <c r="A3641" s="89">
        <f t="shared" si="508"/>
        <v>3628</v>
      </c>
      <c r="B3641" s="185" t="str">
        <f t="shared" si="509"/>
        <v/>
      </c>
      <c r="C3641" s="90" t="str">
        <f t="shared" si="510"/>
        <v/>
      </c>
      <c r="D3641" s="89" t="str">
        <f t="shared" si="511"/>
        <v/>
      </c>
      <c r="E3641" s="91" t="str">
        <f t="shared" si="512"/>
        <v/>
      </c>
      <c r="F3641" s="92" t="str">
        <f t="shared" si="513"/>
        <v/>
      </c>
      <c r="G3641" s="212" t="str">
        <f t="shared" si="514"/>
        <v/>
      </c>
      <c r="H3641" s="92">
        <f>IF(OR(ERR=FALSE,AND(F3641="",G3641="")),0,IF($C$12="D",$H$13+SUM($F$14:F3641)-SUM($G$14:G3641),$H$13-SUM($F$14:F3641)+SUM($G$14:G3641)))</f>
        <v>0</v>
      </c>
      <c r="I3641" s="7"/>
    </row>
    <row r="3642" spans="1:9">
      <c r="A3642" s="89">
        <f t="shared" si="508"/>
        <v>3629</v>
      </c>
      <c r="B3642" s="185" t="str">
        <f t="shared" si="509"/>
        <v/>
      </c>
      <c r="C3642" s="90" t="str">
        <f t="shared" si="510"/>
        <v/>
      </c>
      <c r="D3642" s="89" t="str">
        <f t="shared" si="511"/>
        <v/>
      </c>
      <c r="E3642" s="91" t="str">
        <f t="shared" si="512"/>
        <v/>
      </c>
      <c r="F3642" s="92" t="str">
        <f t="shared" si="513"/>
        <v/>
      </c>
      <c r="G3642" s="212" t="str">
        <f t="shared" si="514"/>
        <v/>
      </c>
      <c r="H3642" s="92">
        <f>IF(OR(ERR=FALSE,AND(F3642="",G3642="")),0,IF($C$12="D",$H$13+SUM($F$14:F3642)-SUM($G$14:G3642),$H$13-SUM($F$14:F3642)+SUM($G$14:G3642)))</f>
        <v>0</v>
      </c>
      <c r="I3642" s="7"/>
    </row>
    <row r="3643" spans="1:9">
      <c r="A3643" s="89">
        <f t="shared" si="508"/>
        <v>3630</v>
      </c>
      <c r="B3643" s="185" t="str">
        <f t="shared" si="509"/>
        <v/>
      </c>
      <c r="C3643" s="90" t="str">
        <f t="shared" si="510"/>
        <v/>
      </c>
      <c r="D3643" s="89" t="str">
        <f t="shared" si="511"/>
        <v/>
      </c>
      <c r="E3643" s="91" t="str">
        <f t="shared" si="512"/>
        <v/>
      </c>
      <c r="F3643" s="92" t="str">
        <f t="shared" si="513"/>
        <v/>
      </c>
      <c r="G3643" s="212" t="str">
        <f t="shared" si="514"/>
        <v/>
      </c>
      <c r="H3643" s="92">
        <f>IF(OR(ERR=FALSE,AND(F3643="",G3643="")),0,IF($C$12="D",$H$13+SUM($F$14:F3643)-SUM($G$14:G3643),$H$13-SUM($F$14:F3643)+SUM($G$14:G3643)))</f>
        <v>0</v>
      </c>
      <c r="I3643" s="7"/>
    </row>
    <row r="3644" spans="1:9">
      <c r="A3644" s="89">
        <f t="shared" si="508"/>
        <v>3631</v>
      </c>
      <c r="B3644" s="185" t="str">
        <f t="shared" si="509"/>
        <v/>
      </c>
      <c r="C3644" s="90" t="str">
        <f t="shared" si="510"/>
        <v/>
      </c>
      <c r="D3644" s="89" t="str">
        <f t="shared" si="511"/>
        <v/>
      </c>
      <c r="E3644" s="91" t="str">
        <f t="shared" si="512"/>
        <v/>
      </c>
      <c r="F3644" s="92" t="str">
        <f t="shared" si="513"/>
        <v/>
      </c>
      <c r="G3644" s="212" t="str">
        <f t="shared" si="514"/>
        <v/>
      </c>
      <c r="H3644" s="92">
        <f>IF(OR(ERR=FALSE,AND(F3644="",G3644="")),0,IF($C$12="D",$H$13+SUM($F$14:F3644)-SUM($G$14:G3644),$H$13-SUM($F$14:F3644)+SUM($G$14:G3644)))</f>
        <v>0</v>
      </c>
      <c r="I3644" s="7"/>
    </row>
    <row r="3645" spans="1:9">
      <c r="A3645" s="89">
        <f t="shared" ref="A3645:A3708" si="515">A3644+1</f>
        <v>3632</v>
      </c>
      <c r="B3645" s="185" t="str">
        <f t="shared" si="509"/>
        <v/>
      </c>
      <c r="C3645" s="90" t="str">
        <f t="shared" si="510"/>
        <v/>
      </c>
      <c r="D3645" s="89" t="str">
        <f t="shared" si="511"/>
        <v/>
      </c>
      <c r="E3645" s="91" t="str">
        <f t="shared" si="512"/>
        <v/>
      </c>
      <c r="F3645" s="92" t="str">
        <f t="shared" si="513"/>
        <v/>
      </c>
      <c r="G3645" s="212" t="str">
        <f t="shared" si="514"/>
        <v/>
      </c>
      <c r="H3645" s="92">
        <f>IF(OR(ERR=FALSE,AND(F3645="",G3645="")),0,IF($C$12="D",$H$13+SUM($F$14:F3645)-SUM($G$14:G3645),$H$13-SUM($F$14:F3645)+SUM($G$14:G3645)))</f>
        <v>0</v>
      </c>
      <c r="I3645" s="7"/>
    </row>
    <row r="3646" spans="1:9">
      <c r="A3646" s="89">
        <f t="shared" si="515"/>
        <v>3633</v>
      </c>
      <c r="B3646" s="185" t="str">
        <f t="shared" si="509"/>
        <v/>
      </c>
      <c r="C3646" s="90" t="str">
        <f t="shared" si="510"/>
        <v/>
      </c>
      <c r="D3646" s="89" t="str">
        <f t="shared" si="511"/>
        <v/>
      </c>
      <c r="E3646" s="91" t="str">
        <f t="shared" si="512"/>
        <v/>
      </c>
      <c r="F3646" s="92" t="str">
        <f t="shared" si="513"/>
        <v/>
      </c>
      <c r="G3646" s="212" t="str">
        <f t="shared" si="514"/>
        <v/>
      </c>
      <c r="H3646" s="92">
        <f>IF(OR(ERR=FALSE,AND(F3646="",G3646="")),0,IF($C$12="D",$H$13+SUM($F$14:F3646)-SUM($G$14:G3646),$H$13-SUM($F$14:F3646)+SUM($G$14:G3646)))</f>
        <v>0</v>
      </c>
      <c r="I3646" s="7"/>
    </row>
    <row r="3647" spans="1:9">
      <c r="A3647" s="89">
        <f t="shared" si="515"/>
        <v>3634</v>
      </c>
      <c r="B3647" s="185" t="str">
        <f t="shared" si="509"/>
        <v/>
      </c>
      <c r="C3647" s="90" t="str">
        <f t="shared" si="510"/>
        <v/>
      </c>
      <c r="D3647" s="89" t="str">
        <f t="shared" si="511"/>
        <v/>
      </c>
      <c r="E3647" s="91" t="str">
        <f t="shared" si="512"/>
        <v/>
      </c>
      <c r="F3647" s="92" t="str">
        <f t="shared" si="513"/>
        <v/>
      </c>
      <c r="G3647" s="212" t="str">
        <f t="shared" si="514"/>
        <v/>
      </c>
      <c r="H3647" s="92">
        <f>IF(OR(ERR=FALSE,AND(F3647="",G3647="")),0,IF($C$12="D",$H$13+SUM($F$14:F3647)-SUM($G$14:G3647),$H$13-SUM($F$14:F3647)+SUM($G$14:G3647)))</f>
        <v>0</v>
      </c>
      <c r="I3647" s="7"/>
    </row>
    <row r="3648" spans="1:9">
      <c r="A3648" s="89">
        <f t="shared" si="515"/>
        <v>3635</v>
      </c>
      <c r="B3648" s="185" t="str">
        <f t="shared" si="509"/>
        <v/>
      </c>
      <c r="C3648" s="90" t="str">
        <f t="shared" si="510"/>
        <v/>
      </c>
      <c r="D3648" s="89" t="str">
        <f t="shared" si="511"/>
        <v/>
      </c>
      <c r="E3648" s="91" t="str">
        <f t="shared" si="512"/>
        <v/>
      </c>
      <c r="F3648" s="92" t="str">
        <f t="shared" si="513"/>
        <v/>
      </c>
      <c r="G3648" s="212" t="str">
        <f t="shared" si="514"/>
        <v/>
      </c>
      <c r="H3648" s="92">
        <f>IF(OR(ERR=FALSE,AND(F3648="",G3648="")),0,IF($C$12="D",$H$13+SUM($F$14:F3648)-SUM($G$14:G3648),$H$13-SUM($F$14:F3648)+SUM($G$14:G3648)))</f>
        <v>0</v>
      </c>
      <c r="I3648" s="7"/>
    </row>
    <row r="3649" spans="1:9">
      <c r="A3649" s="89">
        <f t="shared" si="515"/>
        <v>3636</v>
      </c>
      <c r="B3649" s="185" t="str">
        <f t="shared" si="509"/>
        <v/>
      </c>
      <c r="C3649" s="90" t="str">
        <f t="shared" si="510"/>
        <v/>
      </c>
      <c r="D3649" s="89" t="str">
        <f t="shared" si="511"/>
        <v/>
      </c>
      <c r="E3649" s="91" t="str">
        <f t="shared" si="512"/>
        <v/>
      </c>
      <c r="F3649" s="92" t="str">
        <f t="shared" si="513"/>
        <v/>
      </c>
      <c r="G3649" s="212" t="str">
        <f t="shared" si="514"/>
        <v/>
      </c>
      <c r="H3649" s="92">
        <f>IF(OR(ERR=FALSE,AND(F3649="",G3649="")),0,IF($C$12="D",$H$13+SUM($F$14:F3649)-SUM($G$14:G3649),$H$13-SUM($F$14:F3649)+SUM($G$14:G3649)))</f>
        <v>0</v>
      </c>
      <c r="I3649" s="7"/>
    </row>
    <row r="3650" spans="1:9">
      <c r="A3650" s="89">
        <f t="shared" si="515"/>
        <v>3637</v>
      </c>
      <c r="B3650" s="185" t="str">
        <f t="shared" si="509"/>
        <v/>
      </c>
      <c r="C3650" s="90" t="str">
        <f t="shared" si="510"/>
        <v/>
      </c>
      <c r="D3650" s="89" t="str">
        <f t="shared" si="511"/>
        <v/>
      </c>
      <c r="E3650" s="91" t="str">
        <f t="shared" si="512"/>
        <v/>
      </c>
      <c r="F3650" s="92" t="str">
        <f t="shared" si="513"/>
        <v/>
      </c>
      <c r="G3650" s="212" t="str">
        <f t="shared" si="514"/>
        <v/>
      </c>
      <c r="H3650" s="92">
        <f>IF(OR(ERR=FALSE,AND(F3650="",G3650="")),0,IF($C$12="D",$H$13+SUM($F$14:F3650)-SUM($G$14:G3650),$H$13-SUM($F$14:F3650)+SUM($G$14:G3650)))</f>
        <v>0</v>
      </c>
      <c r="I3650" s="7"/>
    </row>
    <row r="3651" spans="1:9">
      <c r="A3651" s="89">
        <f t="shared" si="515"/>
        <v>3638</v>
      </c>
      <c r="B3651" s="185" t="str">
        <f t="shared" si="509"/>
        <v/>
      </c>
      <c r="C3651" s="90" t="str">
        <f t="shared" si="510"/>
        <v/>
      </c>
      <c r="D3651" s="89" t="str">
        <f t="shared" si="511"/>
        <v/>
      </c>
      <c r="E3651" s="91" t="str">
        <f t="shared" si="512"/>
        <v/>
      </c>
      <c r="F3651" s="92" t="str">
        <f t="shared" si="513"/>
        <v/>
      </c>
      <c r="G3651" s="212" t="str">
        <f t="shared" si="514"/>
        <v/>
      </c>
      <c r="H3651" s="92">
        <f>IF(OR(ERR=FALSE,AND(F3651="",G3651="")),0,IF($C$12="D",$H$13+SUM($F$14:F3651)-SUM($G$14:G3651),$H$13-SUM($F$14:F3651)+SUM($G$14:G3651)))</f>
        <v>0</v>
      </c>
      <c r="I3651" s="7"/>
    </row>
    <row r="3652" spans="1:9">
      <c r="A3652" s="89">
        <f t="shared" si="515"/>
        <v>3639</v>
      </c>
      <c r="B3652" s="185" t="str">
        <f t="shared" si="509"/>
        <v/>
      </c>
      <c r="C3652" s="90" t="str">
        <f t="shared" si="510"/>
        <v/>
      </c>
      <c r="D3652" s="89" t="str">
        <f t="shared" si="511"/>
        <v/>
      </c>
      <c r="E3652" s="91" t="str">
        <f t="shared" si="512"/>
        <v/>
      </c>
      <c r="F3652" s="92" t="str">
        <f t="shared" si="513"/>
        <v/>
      </c>
      <c r="G3652" s="212" t="str">
        <f t="shared" si="514"/>
        <v/>
      </c>
      <c r="H3652" s="92">
        <f>IF(OR(ERR=FALSE,AND(F3652="",G3652="")),0,IF($C$12="D",$H$13+SUM($F$14:F3652)-SUM($G$14:G3652),$H$13-SUM($F$14:F3652)+SUM($G$14:G3652)))</f>
        <v>0</v>
      </c>
      <c r="I3652" s="7"/>
    </row>
    <row r="3653" spans="1:9">
      <c r="A3653" s="89">
        <f t="shared" si="515"/>
        <v>3640</v>
      </c>
      <c r="B3653" s="185" t="str">
        <f t="shared" si="509"/>
        <v/>
      </c>
      <c r="C3653" s="90" t="str">
        <f t="shared" si="510"/>
        <v/>
      </c>
      <c r="D3653" s="89" t="str">
        <f t="shared" si="511"/>
        <v/>
      </c>
      <c r="E3653" s="91" t="str">
        <f t="shared" si="512"/>
        <v/>
      </c>
      <c r="F3653" s="92" t="str">
        <f t="shared" si="513"/>
        <v/>
      </c>
      <c r="G3653" s="212" t="str">
        <f t="shared" si="514"/>
        <v/>
      </c>
      <c r="H3653" s="92">
        <f>IF(OR(ERR=FALSE,AND(F3653="",G3653="")),0,IF($C$12="D",$H$13+SUM($F$14:F3653)-SUM($G$14:G3653),$H$13-SUM($F$14:F3653)+SUM($G$14:G3653)))</f>
        <v>0</v>
      </c>
      <c r="I3653" s="7"/>
    </row>
    <row r="3654" spans="1:9">
      <c r="A3654" s="89">
        <f t="shared" si="515"/>
        <v>3641</v>
      </c>
      <c r="B3654" s="185" t="str">
        <f t="shared" si="509"/>
        <v/>
      </c>
      <c r="C3654" s="90" t="str">
        <f t="shared" si="510"/>
        <v/>
      </c>
      <c r="D3654" s="89" t="str">
        <f t="shared" si="511"/>
        <v/>
      </c>
      <c r="E3654" s="91" t="str">
        <f t="shared" si="512"/>
        <v/>
      </c>
      <c r="F3654" s="92" t="str">
        <f t="shared" si="513"/>
        <v/>
      </c>
      <c r="G3654" s="212" t="str">
        <f t="shared" si="514"/>
        <v/>
      </c>
      <c r="H3654" s="92">
        <f>IF(OR(ERR=FALSE,AND(F3654="",G3654="")),0,IF($C$12="D",$H$13+SUM($F$14:F3654)-SUM($G$14:G3654),$H$13-SUM($F$14:F3654)+SUM($G$14:G3654)))</f>
        <v>0</v>
      </c>
      <c r="I3654" s="7"/>
    </row>
    <row r="3655" spans="1:9">
      <c r="A3655" s="89">
        <f t="shared" si="515"/>
        <v>3642</v>
      </c>
      <c r="B3655" s="185" t="str">
        <f t="shared" si="509"/>
        <v/>
      </c>
      <c r="C3655" s="90" t="str">
        <f t="shared" si="510"/>
        <v/>
      </c>
      <c r="D3655" s="89" t="str">
        <f t="shared" si="511"/>
        <v/>
      </c>
      <c r="E3655" s="91" t="str">
        <f t="shared" si="512"/>
        <v/>
      </c>
      <c r="F3655" s="92" t="str">
        <f t="shared" si="513"/>
        <v/>
      </c>
      <c r="G3655" s="212" t="str">
        <f t="shared" si="514"/>
        <v/>
      </c>
      <c r="H3655" s="92">
        <f>IF(OR(ERR=FALSE,AND(F3655="",G3655="")),0,IF($C$12="D",$H$13+SUM($F$14:F3655)-SUM($G$14:G3655),$H$13-SUM($F$14:F3655)+SUM($G$14:G3655)))</f>
        <v>0</v>
      </c>
      <c r="I3655" s="7"/>
    </row>
    <row r="3656" spans="1:9">
      <c r="A3656" s="89">
        <f t="shared" si="515"/>
        <v>3643</v>
      </c>
      <c r="B3656" s="185" t="str">
        <f t="shared" si="509"/>
        <v/>
      </c>
      <c r="C3656" s="90" t="str">
        <f t="shared" si="510"/>
        <v/>
      </c>
      <c r="D3656" s="89" t="str">
        <f t="shared" si="511"/>
        <v/>
      </c>
      <c r="E3656" s="91" t="str">
        <f t="shared" si="512"/>
        <v/>
      </c>
      <c r="F3656" s="92" t="str">
        <f t="shared" si="513"/>
        <v/>
      </c>
      <c r="G3656" s="212" t="str">
        <f t="shared" si="514"/>
        <v/>
      </c>
      <c r="H3656" s="92">
        <f>IF(OR(ERR=FALSE,AND(F3656="",G3656="")),0,IF($C$12="D",$H$13+SUM($F$14:F3656)-SUM($G$14:G3656),$H$13-SUM($F$14:F3656)+SUM($G$14:G3656)))</f>
        <v>0</v>
      </c>
      <c r="I3656" s="7"/>
    </row>
    <row r="3657" spans="1:9">
      <c r="A3657" s="89">
        <f t="shared" si="515"/>
        <v>3644</v>
      </c>
      <c r="B3657" s="185" t="str">
        <f t="shared" si="509"/>
        <v/>
      </c>
      <c r="C3657" s="90" t="str">
        <f t="shared" si="510"/>
        <v/>
      </c>
      <c r="D3657" s="89" t="str">
        <f t="shared" si="511"/>
        <v/>
      </c>
      <c r="E3657" s="91" t="str">
        <f t="shared" si="512"/>
        <v/>
      </c>
      <c r="F3657" s="92" t="str">
        <f t="shared" si="513"/>
        <v/>
      </c>
      <c r="G3657" s="212" t="str">
        <f t="shared" si="514"/>
        <v/>
      </c>
      <c r="H3657" s="92">
        <f>IF(OR(ERR=FALSE,AND(F3657="",G3657="")),0,IF($C$12="D",$H$13+SUM($F$14:F3657)-SUM($G$14:G3657),$H$13-SUM($F$14:F3657)+SUM($G$14:G3657)))</f>
        <v>0</v>
      </c>
      <c r="I3657" s="7"/>
    </row>
    <row r="3658" spans="1:9">
      <c r="A3658" s="89">
        <f t="shared" si="515"/>
        <v>3645</v>
      </c>
      <c r="B3658" s="185" t="str">
        <f t="shared" si="509"/>
        <v/>
      </c>
      <c r="C3658" s="90" t="str">
        <f t="shared" si="510"/>
        <v/>
      </c>
      <c r="D3658" s="89" t="str">
        <f t="shared" si="511"/>
        <v/>
      </c>
      <c r="E3658" s="91" t="str">
        <f t="shared" si="512"/>
        <v/>
      </c>
      <c r="F3658" s="92" t="str">
        <f t="shared" si="513"/>
        <v/>
      </c>
      <c r="G3658" s="212" t="str">
        <f t="shared" si="514"/>
        <v/>
      </c>
      <c r="H3658" s="92">
        <f>IF(OR(ERR=FALSE,AND(F3658="",G3658="")),0,IF($C$12="D",$H$13+SUM($F$14:F3658)-SUM($G$14:G3658),$H$13-SUM($F$14:F3658)+SUM($G$14:G3658)))</f>
        <v>0</v>
      </c>
      <c r="I3658" s="7"/>
    </row>
    <row r="3659" spans="1:9">
      <c r="A3659" s="89">
        <f t="shared" si="515"/>
        <v>3646</v>
      </c>
      <c r="B3659" s="185" t="str">
        <f t="shared" si="509"/>
        <v/>
      </c>
      <c r="C3659" s="90" t="str">
        <f t="shared" si="510"/>
        <v/>
      </c>
      <c r="D3659" s="89" t="str">
        <f t="shared" si="511"/>
        <v/>
      </c>
      <c r="E3659" s="91" t="str">
        <f t="shared" si="512"/>
        <v/>
      </c>
      <c r="F3659" s="92" t="str">
        <f t="shared" si="513"/>
        <v/>
      </c>
      <c r="G3659" s="212" t="str">
        <f t="shared" si="514"/>
        <v/>
      </c>
      <c r="H3659" s="92">
        <f>IF(OR(ERR=FALSE,AND(F3659="",G3659="")),0,IF($C$12="D",$H$13+SUM($F$14:F3659)-SUM($G$14:G3659),$H$13-SUM($F$14:F3659)+SUM($G$14:G3659)))</f>
        <v>0</v>
      </c>
      <c r="I3659" s="7"/>
    </row>
    <row r="3660" spans="1:9">
      <c r="A3660" s="89">
        <f t="shared" si="515"/>
        <v>3647</v>
      </c>
      <c r="B3660" s="185" t="str">
        <f t="shared" si="509"/>
        <v/>
      </c>
      <c r="C3660" s="90" t="str">
        <f t="shared" si="510"/>
        <v/>
      </c>
      <c r="D3660" s="89" t="str">
        <f t="shared" si="511"/>
        <v/>
      </c>
      <c r="E3660" s="91" t="str">
        <f t="shared" si="512"/>
        <v/>
      </c>
      <c r="F3660" s="92" t="str">
        <f t="shared" si="513"/>
        <v/>
      </c>
      <c r="G3660" s="212" t="str">
        <f t="shared" si="514"/>
        <v/>
      </c>
      <c r="H3660" s="92">
        <f>IF(OR(ERR=FALSE,AND(F3660="",G3660="")),0,IF($C$12="D",$H$13+SUM($F$14:F3660)-SUM($G$14:G3660),$H$13-SUM($F$14:F3660)+SUM($G$14:G3660)))</f>
        <v>0</v>
      </c>
      <c r="I3660" s="7"/>
    </row>
    <row r="3661" spans="1:9">
      <c r="A3661" s="89">
        <f t="shared" si="515"/>
        <v>3648</v>
      </c>
      <c r="B3661" s="185" t="str">
        <f t="shared" si="509"/>
        <v/>
      </c>
      <c r="C3661" s="90" t="str">
        <f t="shared" si="510"/>
        <v/>
      </c>
      <c r="D3661" s="89" t="str">
        <f t="shared" si="511"/>
        <v/>
      </c>
      <c r="E3661" s="91" t="str">
        <f t="shared" si="512"/>
        <v/>
      </c>
      <c r="F3661" s="92" t="str">
        <f t="shared" si="513"/>
        <v/>
      </c>
      <c r="G3661" s="212" t="str">
        <f t="shared" si="514"/>
        <v/>
      </c>
      <c r="H3661" s="92">
        <f>IF(OR(ERR=FALSE,AND(F3661="",G3661="")),0,IF($C$12="D",$H$13+SUM($F$14:F3661)-SUM($G$14:G3661),$H$13-SUM($F$14:F3661)+SUM($G$14:G3661)))</f>
        <v>0</v>
      </c>
      <c r="I3661" s="7"/>
    </row>
    <row r="3662" spans="1:9">
      <c r="A3662" s="89">
        <f t="shared" si="515"/>
        <v>3649</v>
      </c>
      <c r="B3662" s="185" t="str">
        <f t="shared" si="509"/>
        <v/>
      </c>
      <c r="C3662" s="90" t="str">
        <f t="shared" si="510"/>
        <v/>
      </c>
      <c r="D3662" s="89" t="str">
        <f t="shared" si="511"/>
        <v/>
      </c>
      <c r="E3662" s="91" t="str">
        <f t="shared" si="512"/>
        <v/>
      </c>
      <c r="F3662" s="92" t="str">
        <f t="shared" si="513"/>
        <v/>
      </c>
      <c r="G3662" s="212" t="str">
        <f t="shared" si="514"/>
        <v/>
      </c>
      <c r="H3662" s="92">
        <f>IF(OR(ERR=FALSE,AND(F3662="",G3662="")),0,IF($C$12="D",$H$13+SUM($F$14:F3662)-SUM($G$14:G3662),$H$13-SUM($F$14:F3662)+SUM($G$14:G3662)))</f>
        <v>0</v>
      </c>
      <c r="I3662" s="7"/>
    </row>
    <row r="3663" spans="1:9">
      <c r="A3663" s="89">
        <f t="shared" si="515"/>
        <v>3650</v>
      </c>
      <c r="B3663" s="185" t="str">
        <f t="shared" si="509"/>
        <v/>
      </c>
      <c r="C3663" s="90" t="str">
        <f t="shared" si="510"/>
        <v/>
      </c>
      <c r="D3663" s="89" t="str">
        <f t="shared" si="511"/>
        <v/>
      </c>
      <c r="E3663" s="91" t="str">
        <f t="shared" si="512"/>
        <v/>
      </c>
      <c r="F3663" s="92" t="str">
        <f t="shared" si="513"/>
        <v/>
      </c>
      <c r="G3663" s="212" t="str">
        <f t="shared" si="514"/>
        <v/>
      </c>
      <c r="H3663" s="92">
        <f>IF(OR(ERR=FALSE,AND(F3663="",G3663="")),0,IF($C$12="D",$H$13+SUM($F$14:F3663)-SUM($G$14:G3663),$H$13-SUM($F$14:F3663)+SUM($G$14:G3663)))</f>
        <v>0</v>
      </c>
      <c r="I3663" s="7"/>
    </row>
    <row r="3664" spans="1:9">
      <c r="A3664" s="89">
        <f t="shared" si="515"/>
        <v>3651</v>
      </c>
      <c r="B3664" s="185" t="str">
        <f t="shared" si="509"/>
        <v/>
      </c>
      <c r="C3664" s="90" t="str">
        <f t="shared" si="510"/>
        <v/>
      </c>
      <c r="D3664" s="89" t="str">
        <f t="shared" si="511"/>
        <v/>
      </c>
      <c r="E3664" s="91" t="str">
        <f t="shared" si="512"/>
        <v/>
      </c>
      <c r="F3664" s="92" t="str">
        <f t="shared" si="513"/>
        <v/>
      </c>
      <c r="G3664" s="212" t="str">
        <f t="shared" si="514"/>
        <v/>
      </c>
      <c r="H3664" s="92">
        <f>IF(OR(ERR=FALSE,AND(F3664="",G3664="")),0,IF($C$12="D",$H$13+SUM($F$14:F3664)-SUM($G$14:G3664),$H$13-SUM($F$14:F3664)+SUM($G$14:G3664)))</f>
        <v>0</v>
      </c>
      <c r="I3664" s="7"/>
    </row>
    <row r="3665" spans="1:9">
      <c r="A3665" s="89">
        <f t="shared" si="515"/>
        <v>3652</v>
      </c>
      <c r="B3665" s="185" t="str">
        <f t="shared" si="509"/>
        <v/>
      </c>
      <c r="C3665" s="90" t="str">
        <f t="shared" si="510"/>
        <v/>
      </c>
      <c r="D3665" s="89" t="str">
        <f t="shared" si="511"/>
        <v/>
      </c>
      <c r="E3665" s="91" t="str">
        <f t="shared" si="512"/>
        <v/>
      </c>
      <c r="F3665" s="92" t="str">
        <f t="shared" si="513"/>
        <v/>
      </c>
      <c r="G3665" s="212" t="str">
        <f t="shared" si="514"/>
        <v/>
      </c>
      <c r="H3665" s="92">
        <f>IF(OR(ERR=FALSE,AND(F3665="",G3665="")),0,IF($C$12="D",$H$13+SUM($F$14:F3665)-SUM($G$14:G3665),$H$13-SUM($F$14:F3665)+SUM($G$14:G3665)))</f>
        <v>0</v>
      </c>
      <c r="I3665" s="7"/>
    </row>
    <row r="3666" spans="1:9">
      <c r="A3666" s="89">
        <f t="shared" si="515"/>
        <v>3653</v>
      </c>
      <c r="B3666" s="185" t="str">
        <f t="shared" si="509"/>
        <v/>
      </c>
      <c r="C3666" s="90" t="str">
        <f t="shared" si="510"/>
        <v/>
      </c>
      <c r="D3666" s="89" t="str">
        <f t="shared" si="511"/>
        <v/>
      </c>
      <c r="E3666" s="91" t="str">
        <f t="shared" si="512"/>
        <v/>
      </c>
      <c r="F3666" s="92" t="str">
        <f t="shared" si="513"/>
        <v/>
      </c>
      <c r="G3666" s="212" t="str">
        <f t="shared" si="514"/>
        <v/>
      </c>
      <c r="H3666" s="92">
        <f>IF(OR(ERR=FALSE,AND(F3666="",G3666="")),0,IF($C$12="D",$H$13+SUM($F$14:F3666)-SUM($G$14:G3666),$H$13-SUM($F$14:F3666)+SUM($G$14:G3666)))</f>
        <v>0</v>
      </c>
      <c r="I3666" s="7"/>
    </row>
    <row r="3667" spans="1:9">
      <c r="A3667" s="89">
        <f t="shared" si="515"/>
        <v>3654</v>
      </c>
      <c r="B3667" s="185" t="str">
        <f t="shared" si="509"/>
        <v/>
      </c>
      <c r="C3667" s="90" t="str">
        <f t="shared" si="510"/>
        <v/>
      </c>
      <c r="D3667" s="89" t="str">
        <f t="shared" si="511"/>
        <v/>
      </c>
      <c r="E3667" s="91" t="str">
        <f t="shared" si="512"/>
        <v/>
      </c>
      <c r="F3667" s="92" t="str">
        <f t="shared" si="513"/>
        <v/>
      </c>
      <c r="G3667" s="212" t="str">
        <f t="shared" si="514"/>
        <v/>
      </c>
      <c r="H3667" s="92">
        <f>IF(OR(ERR=FALSE,AND(F3667="",G3667="")),0,IF($C$12="D",$H$13+SUM($F$14:F3667)-SUM($G$14:G3667),$H$13-SUM($F$14:F3667)+SUM($G$14:G3667)))</f>
        <v>0</v>
      </c>
      <c r="I3667" s="7"/>
    </row>
    <row r="3668" spans="1:9">
      <c r="A3668" s="89">
        <f t="shared" si="515"/>
        <v>3655</v>
      </c>
      <c r="B3668" s="185" t="str">
        <f t="shared" si="509"/>
        <v/>
      </c>
      <c r="C3668" s="90" t="str">
        <f t="shared" si="510"/>
        <v/>
      </c>
      <c r="D3668" s="89" t="str">
        <f t="shared" si="511"/>
        <v/>
      </c>
      <c r="E3668" s="91" t="str">
        <f t="shared" si="512"/>
        <v/>
      </c>
      <c r="F3668" s="92" t="str">
        <f t="shared" si="513"/>
        <v/>
      </c>
      <c r="G3668" s="212" t="str">
        <f t="shared" si="514"/>
        <v/>
      </c>
      <c r="H3668" s="92">
        <f>IF(OR(ERR=FALSE,AND(F3668="",G3668="")),0,IF($C$12="D",$H$13+SUM($F$14:F3668)-SUM($G$14:G3668),$H$13-SUM($F$14:F3668)+SUM($G$14:G3668)))</f>
        <v>0</v>
      </c>
      <c r="I3668" s="7"/>
    </row>
    <row r="3669" spans="1:9">
      <c r="A3669" s="89">
        <f t="shared" si="515"/>
        <v>3656</v>
      </c>
      <c r="B3669" s="185" t="str">
        <f t="shared" si="509"/>
        <v/>
      </c>
      <c r="C3669" s="90" t="str">
        <f t="shared" si="510"/>
        <v/>
      </c>
      <c r="D3669" s="89" t="str">
        <f t="shared" si="511"/>
        <v/>
      </c>
      <c r="E3669" s="91" t="str">
        <f t="shared" si="512"/>
        <v/>
      </c>
      <c r="F3669" s="92" t="str">
        <f t="shared" si="513"/>
        <v/>
      </c>
      <c r="G3669" s="212" t="str">
        <f t="shared" si="514"/>
        <v/>
      </c>
      <c r="H3669" s="92">
        <f>IF(OR(ERR=FALSE,AND(F3669="",G3669="")),0,IF($C$12="D",$H$13+SUM($F$14:F3669)-SUM($G$14:G3669),$H$13-SUM($F$14:F3669)+SUM($G$14:G3669)))</f>
        <v>0</v>
      </c>
      <c r="I3669" s="7"/>
    </row>
    <row r="3670" spans="1:9">
      <c r="A3670" s="89">
        <f t="shared" si="515"/>
        <v>3657</v>
      </c>
      <c r="B3670" s="185" t="str">
        <f t="shared" ref="B3670:B3733" si="516">IF(ISERROR(VLOOKUP(A3670&amp;H$9,JU_AKUN,6,FALSE)=TRUE),"",VLOOKUP(A3670&amp;H$9,JU_AKUN,6,FALSE))</f>
        <v/>
      </c>
      <c r="C3670" s="90" t="str">
        <f t="shared" ref="C3670:C3733" si="517">IF(ISERROR(VLOOKUP(A3670&amp;H$9,JU_AKUN,7,FALSE)=TRUE),"",VLOOKUP(A3670&amp;H$9,JU_AKUN,7,FALSE))</f>
        <v/>
      </c>
      <c r="D3670" s="89" t="str">
        <f t="shared" ref="D3670:D3733" si="518">IF(ISERROR(VLOOKUP(A3670&amp;H$9,JU_AKUN,8,FALSE)=TRUE),"",VLOOKUP(A3670&amp;H$9,JU_AKUN,8,FALSE))</f>
        <v/>
      </c>
      <c r="E3670" s="91" t="str">
        <f t="shared" ref="E3670:E3733" si="519">IF(ISERROR(VLOOKUP(A3670&amp;H$9,JU_AKUN,9,FALSE)=TRUE),"",VLOOKUP(A3670&amp;H$9,JU_AKUN,9,FALSE))</f>
        <v/>
      </c>
      <c r="F3670" s="92" t="str">
        <f t="shared" ref="F3670:F3733" si="520">IF(ISERROR(VLOOKUP(A3670&amp;H$9,JU_AKUN,14,FALSE)=TRUE),"",VLOOKUP(A3670&amp;H$9,JU_AKUN,14,FALSE))</f>
        <v/>
      </c>
      <c r="G3670" s="212" t="str">
        <f t="shared" ref="G3670:G3733" si="521">IF(ISERROR(VLOOKUP(A3670&amp;H$9,JU_AKUN,15,FALSE)=TRUE),"",VLOOKUP(A3670&amp;H$9,JU_AKUN,15,FALSE))</f>
        <v/>
      </c>
      <c r="H3670" s="92">
        <f>IF(OR(ERR=FALSE,AND(F3670="",G3670="")),0,IF($C$12="D",$H$13+SUM($F$14:F3670)-SUM($G$14:G3670),$H$13-SUM($F$14:F3670)+SUM($G$14:G3670)))</f>
        <v>0</v>
      </c>
      <c r="I3670" s="7"/>
    </row>
    <row r="3671" spans="1:9">
      <c r="A3671" s="89">
        <f t="shared" si="515"/>
        <v>3658</v>
      </c>
      <c r="B3671" s="185" t="str">
        <f t="shared" si="516"/>
        <v/>
      </c>
      <c r="C3671" s="90" t="str">
        <f t="shared" si="517"/>
        <v/>
      </c>
      <c r="D3671" s="89" t="str">
        <f t="shared" si="518"/>
        <v/>
      </c>
      <c r="E3671" s="91" t="str">
        <f t="shared" si="519"/>
        <v/>
      </c>
      <c r="F3671" s="92" t="str">
        <f t="shared" si="520"/>
        <v/>
      </c>
      <c r="G3671" s="212" t="str">
        <f t="shared" si="521"/>
        <v/>
      </c>
      <c r="H3671" s="92">
        <f>IF(OR(ERR=FALSE,AND(F3671="",G3671="")),0,IF($C$12="D",$H$13+SUM($F$14:F3671)-SUM($G$14:G3671),$H$13-SUM($F$14:F3671)+SUM($G$14:G3671)))</f>
        <v>0</v>
      </c>
      <c r="I3671" s="7"/>
    </row>
    <row r="3672" spans="1:9">
      <c r="A3672" s="89">
        <f t="shared" si="515"/>
        <v>3659</v>
      </c>
      <c r="B3672" s="185" t="str">
        <f t="shared" si="516"/>
        <v/>
      </c>
      <c r="C3672" s="90" t="str">
        <f t="shared" si="517"/>
        <v/>
      </c>
      <c r="D3672" s="89" t="str">
        <f t="shared" si="518"/>
        <v/>
      </c>
      <c r="E3672" s="91" t="str">
        <f t="shared" si="519"/>
        <v/>
      </c>
      <c r="F3672" s="92" t="str">
        <f t="shared" si="520"/>
        <v/>
      </c>
      <c r="G3672" s="212" t="str">
        <f t="shared" si="521"/>
        <v/>
      </c>
      <c r="H3672" s="92">
        <f>IF(OR(ERR=FALSE,AND(F3672="",G3672="")),0,IF($C$12="D",$H$13+SUM($F$14:F3672)-SUM($G$14:G3672),$H$13-SUM($F$14:F3672)+SUM($G$14:G3672)))</f>
        <v>0</v>
      </c>
      <c r="I3672" s="7"/>
    </row>
    <row r="3673" spans="1:9">
      <c r="A3673" s="89">
        <f t="shared" si="515"/>
        <v>3660</v>
      </c>
      <c r="B3673" s="185" t="str">
        <f t="shared" si="516"/>
        <v/>
      </c>
      <c r="C3673" s="90" t="str">
        <f t="shared" si="517"/>
        <v/>
      </c>
      <c r="D3673" s="89" t="str">
        <f t="shared" si="518"/>
        <v/>
      </c>
      <c r="E3673" s="91" t="str">
        <f t="shared" si="519"/>
        <v/>
      </c>
      <c r="F3673" s="92" t="str">
        <f t="shared" si="520"/>
        <v/>
      </c>
      <c r="G3673" s="212" t="str">
        <f t="shared" si="521"/>
        <v/>
      </c>
      <c r="H3673" s="92">
        <f>IF(OR(ERR=FALSE,AND(F3673="",G3673="")),0,IF($C$12="D",$H$13+SUM($F$14:F3673)-SUM($G$14:G3673),$H$13-SUM($F$14:F3673)+SUM($G$14:G3673)))</f>
        <v>0</v>
      </c>
      <c r="I3673" s="7"/>
    </row>
    <row r="3674" spans="1:9">
      <c r="A3674" s="89">
        <f t="shared" si="515"/>
        <v>3661</v>
      </c>
      <c r="B3674" s="185" t="str">
        <f t="shared" si="516"/>
        <v/>
      </c>
      <c r="C3674" s="90" t="str">
        <f t="shared" si="517"/>
        <v/>
      </c>
      <c r="D3674" s="89" t="str">
        <f t="shared" si="518"/>
        <v/>
      </c>
      <c r="E3674" s="91" t="str">
        <f t="shared" si="519"/>
        <v/>
      </c>
      <c r="F3674" s="92" t="str">
        <f t="shared" si="520"/>
        <v/>
      </c>
      <c r="G3674" s="212" t="str">
        <f t="shared" si="521"/>
        <v/>
      </c>
      <c r="H3674" s="92">
        <f>IF(OR(ERR=FALSE,AND(F3674="",G3674="")),0,IF($C$12="D",$H$13+SUM($F$14:F3674)-SUM($G$14:G3674),$H$13-SUM($F$14:F3674)+SUM($G$14:G3674)))</f>
        <v>0</v>
      </c>
      <c r="I3674" s="7"/>
    </row>
    <row r="3675" spans="1:9">
      <c r="A3675" s="89">
        <f t="shared" si="515"/>
        <v>3662</v>
      </c>
      <c r="B3675" s="185" t="str">
        <f t="shared" si="516"/>
        <v/>
      </c>
      <c r="C3675" s="90" t="str">
        <f t="shared" si="517"/>
        <v/>
      </c>
      <c r="D3675" s="89" t="str">
        <f t="shared" si="518"/>
        <v/>
      </c>
      <c r="E3675" s="91" t="str">
        <f t="shared" si="519"/>
        <v/>
      </c>
      <c r="F3675" s="92" t="str">
        <f t="shared" si="520"/>
        <v/>
      </c>
      <c r="G3675" s="212" t="str">
        <f t="shared" si="521"/>
        <v/>
      </c>
      <c r="H3675" s="92">
        <f>IF(OR(ERR=FALSE,AND(F3675="",G3675="")),0,IF($C$12="D",$H$13+SUM($F$14:F3675)-SUM($G$14:G3675),$H$13-SUM($F$14:F3675)+SUM($G$14:G3675)))</f>
        <v>0</v>
      </c>
      <c r="I3675" s="7"/>
    </row>
    <row r="3676" spans="1:9">
      <c r="A3676" s="89">
        <f t="shared" si="515"/>
        <v>3663</v>
      </c>
      <c r="B3676" s="185" t="str">
        <f t="shared" si="516"/>
        <v/>
      </c>
      <c r="C3676" s="90" t="str">
        <f t="shared" si="517"/>
        <v/>
      </c>
      <c r="D3676" s="89" t="str">
        <f t="shared" si="518"/>
        <v/>
      </c>
      <c r="E3676" s="91" t="str">
        <f t="shared" si="519"/>
        <v/>
      </c>
      <c r="F3676" s="92" t="str">
        <f t="shared" si="520"/>
        <v/>
      </c>
      <c r="G3676" s="212" t="str">
        <f t="shared" si="521"/>
        <v/>
      </c>
      <c r="H3676" s="92">
        <f>IF(OR(ERR=FALSE,AND(F3676="",G3676="")),0,IF($C$12="D",$H$13+SUM($F$14:F3676)-SUM($G$14:G3676),$H$13-SUM($F$14:F3676)+SUM($G$14:G3676)))</f>
        <v>0</v>
      </c>
      <c r="I3676" s="7"/>
    </row>
    <row r="3677" spans="1:9">
      <c r="A3677" s="89">
        <f t="shared" si="515"/>
        <v>3664</v>
      </c>
      <c r="B3677" s="185" t="str">
        <f t="shared" si="516"/>
        <v/>
      </c>
      <c r="C3677" s="90" t="str">
        <f t="shared" si="517"/>
        <v/>
      </c>
      <c r="D3677" s="89" t="str">
        <f t="shared" si="518"/>
        <v/>
      </c>
      <c r="E3677" s="91" t="str">
        <f t="shared" si="519"/>
        <v/>
      </c>
      <c r="F3677" s="92" t="str">
        <f t="shared" si="520"/>
        <v/>
      </c>
      <c r="G3677" s="212" t="str">
        <f t="shared" si="521"/>
        <v/>
      </c>
      <c r="H3677" s="92">
        <f>IF(OR(ERR=FALSE,AND(F3677="",G3677="")),0,IF($C$12="D",$H$13+SUM($F$14:F3677)-SUM($G$14:G3677),$H$13-SUM($F$14:F3677)+SUM($G$14:G3677)))</f>
        <v>0</v>
      </c>
      <c r="I3677" s="7"/>
    </row>
    <row r="3678" spans="1:9">
      <c r="A3678" s="89">
        <f t="shared" si="515"/>
        <v>3665</v>
      </c>
      <c r="B3678" s="185" t="str">
        <f t="shared" si="516"/>
        <v/>
      </c>
      <c r="C3678" s="90" t="str">
        <f t="shared" si="517"/>
        <v/>
      </c>
      <c r="D3678" s="89" t="str">
        <f t="shared" si="518"/>
        <v/>
      </c>
      <c r="E3678" s="91" t="str">
        <f t="shared" si="519"/>
        <v/>
      </c>
      <c r="F3678" s="92" t="str">
        <f t="shared" si="520"/>
        <v/>
      </c>
      <c r="G3678" s="212" t="str">
        <f t="shared" si="521"/>
        <v/>
      </c>
      <c r="H3678" s="92">
        <f>IF(OR(ERR=FALSE,AND(F3678="",G3678="")),0,IF($C$12="D",$H$13+SUM($F$14:F3678)-SUM($G$14:G3678),$H$13-SUM($F$14:F3678)+SUM($G$14:G3678)))</f>
        <v>0</v>
      </c>
      <c r="I3678" s="7"/>
    </row>
    <row r="3679" spans="1:9">
      <c r="A3679" s="89">
        <f t="shared" si="515"/>
        <v>3666</v>
      </c>
      <c r="B3679" s="185" t="str">
        <f t="shared" si="516"/>
        <v/>
      </c>
      <c r="C3679" s="90" t="str">
        <f t="shared" si="517"/>
        <v/>
      </c>
      <c r="D3679" s="89" t="str">
        <f t="shared" si="518"/>
        <v/>
      </c>
      <c r="E3679" s="91" t="str">
        <f t="shared" si="519"/>
        <v/>
      </c>
      <c r="F3679" s="92" t="str">
        <f t="shared" si="520"/>
        <v/>
      </c>
      <c r="G3679" s="212" t="str">
        <f t="shared" si="521"/>
        <v/>
      </c>
      <c r="H3679" s="92">
        <f>IF(OR(ERR=FALSE,AND(F3679="",G3679="")),0,IF($C$12="D",$H$13+SUM($F$14:F3679)-SUM($G$14:G3679),$H$13-SUM($F$14:F3679)+SUM($G$14:G3679)))</f>
        <v>0</v>
      </c>
      <c r="I3679" s="7"/>
    </row>
    <row r="3680" spans="1:9">
      <c r="A3680" s="89">
        <f t="shared" si="515"/>
        <v>3667</v>
      </c>
      <c r="B3680" s="185" t="str">
        <f t="shared" si="516"/>
        <v/>
      </c>
      <c r="C3680" s="90" t="str">
        <f t="shared" si="517"/>
        <v/>
      </c>
      <c r="D3680" s="89" t="str">
        <f t="shared" si="518"/>
        <v/>
      </c>
      <c r="E3680" s="91" t="str">
        <f t="shared" si="519"/>
        <v/>
      </c>
      <c r="F3680" s="92" t="str">
        <f t="shared" si="520"/>
        <v/>
      </c>
      <c r="G3680" s="212" t="str">
        <f t="shared" si="521"/>
        <v/>
      </c>
      <c r="H3680" s="92">
        <f>IF(OR(ERR=FALSE,AND(F3680="",G3680="")),0,IF($C$12="D",$H$13+SUM($F$14:F3680)-SUM($G$14:G3680),$H$13-SUM($F$14:F3680)+SUM($G$14:G3680)))</f>
        <v>0</v>
      </c>
      <c r="I3680" s="7"/>
    </row>
    <row r="3681" spans="1:9">
      <c r="A3681" s="89">
        <f t="shared" si="515"/>
        <v>3668</v>
      </c>
      <c r="B3681" s="185" t="str">
        <f t="shared" si="516"/>
        <v/>
      </c>
      <c r="C3681" s="90" t="str">
        <f t="shared" si="517"/>
        <v/>
      </c>
      <c r="D3681" s="89" t="str">
        <f t="shared" si="518"/>
        <v/>
      </c>
      <c r="E3681" s="91" t="str">
        <f t="shared" si="519"/>
        <v/>
      </c>
      <c r="F3681" s="92" t="str">
        <f t="shared" si="520"/>
        <v/>
      </c>
      <c r="G3681" s="212" t="str">
        <f t="shared" si="521"/>
        <v/>
      </c>
      <c r="H3681" s="92">
        <f>IF(OR(ERR=FALSE,AND(F3681="",G3681="")),0,IF($C$12="D",$H$13+SUM($F$14:F3681)-SUM($G$14:G3681),$H$13-SUM($F$14:F3681)+SUM($G$14:G3681)))</f>
        <v>0</v>
      </c>
      <c r="I3681" s="7"/>
    </row>
    <row r="3682" spans="1:9">
      <c r="A3682" s="89">
        <f t="shared" si="515"/>
        <v>3669</v>
      </c>
      <c r="B3682" s="185" t="str">
        <f t="shared" si="516"/>
        <v/>
      </c>
      <c r="C3682" s="90" t="str">
        <f t="shared" si="517"/>
        <v/>
      </c>
      <c r="D3682" s="89" t="str">
        <f t="shared" si="518"/>
        <v/>
      </c>
      <c r="E3682" s="91" t="str">
        <f t="shared" si="519"/>
        <v/>
      </c>
      <c r="F3682" s="92" t="str">
        <f t="shared" si="520"/>
        <v/>
      </c>
      <c r="G3682" s="212" t="str">
        <f t="shared" si="521"/>
        <v/>
      </c>
      <c r="H3682" s="92">
        <f>IF(OR(ERR=FALSE,AND(F3682="",G3682="")),0,IF($C$12="D",$H$13+SUM($F$14:F3682)-SUM($G$14:G3682),$H$13-SUM($F$14:F3682)+SUM($G$14:G3682)))</f>
        <v>0</v>
      </c>
      <c r="I3682" s="7"/>
    </row>
    <row r="3683" spans="1:9">
      <c r="A3683" s="89">
        <f t="shared" si="515"/>
        <v>3670</v>
      </c>
      <c r="B3683" s="185" t="str">
        <f t="shared" si="516"/>
        <v/>
      </c>
      <c r="C3683" s="90" t="str">
        <f t="shared" si="517"/>
        <v/>
      </c>
      <c r="D3683" s="89" t="str">
        <f t="shared" si="518"/>
        <v/>
      </c>
      <c r="E3683" s="91" t="str">
        <f t="shared" si="519"/>
        <v/>
      </c>
      <c r="F3683" s="92" t="str">
        <f t="shared" si="520"/>
        <v/>
      </c>
      <c r="G3683" s="212" t="str">
        <f t="shared" si="521"/>
        <v/>
      </c>
      <c r="H3683" s="92">
        <f>IF(OR(ERR=FALSE,AND(F3683="",G3683="")),0,IF($C$12="D",$H$13+SUM($F$14:F3683)-SUM($G$14:G3683),$H$13-SUM($F$14:F3683)+SUM($G$14:G3683)))</f>
        <v>0</v>
      </c>
      <c r="I3683" s="7"/>
    </row>
    <row r="3684" spans="1:9">
      <c r="A3684" s="89">
        <f t="shared" si="515"/>
        <v>3671</v>
      </c>
      <c r="B3684" s="185" t="str">
        <f t="shared" si="516"/>
        <v/>
      </c>
      <c r="C3684" s="90" t="str">
        <f t="shared" si="517"/>
        <v/>
      </c>
      <c r="D3684" s="89" t="str">
        <f t="shared" si="518"/>
        <v/>
      </c>
      <c r="E3684" s="91" t="str">
        <f t="shared" si="519"/>
        <v/>
      </c>
      <c r="F3684" s="92" t="str">
        <f t="shared" si="520"/>
        <v/>
      </c>
      <c r="G3684" s="212" t="str">
        <f t="shared" si="521"/>
        <v/>
      </c>
      <c r="H3684" s="92">
        <f>IF(OR(ERR=FALSE,AND(F3684="",G3684="")),0,IF($C$12="D",$H$13+SUM($F$14:F3684)-SUM($G$14:G3684),$H$13-SUM($F$14:F3684)+SUM($G$14:G3684)))</f>
        <v>0</v>
      </c>
      <c r="I3684" s="7"/>
    </row>
    <row r="3685" spans="1:9">
      <c r="A3685" s="89">
        <f t="shared" si="515"/>
        <v>3672</v>
      </c>
      <c r="B3685" s="185" t="str">
        <f t="shared" si="516"/>
        <v/>
      </c>
      <c r="C3685" s="90" t="str">
        <f t="shared" si="517"/>
        <v/>
      </c>
      <c r="D3685" s="89" t="str">
        <f t="shared" si="518"/>
        <v/>
      </c>
      <c r="E3685" s="91" t="str">
        <f t="shared" si="519"/>
        <v/>
      </c>
      <c r="F3685" s="92" t="str">
        <f t="shared" si="520"/>
        <v/>
      </c>
      <c r="G3685" s="212" t="str">
        <f t="shared" si="521"/>
        <v/>
      </c>
      <c r="H3685" s="92">
        <f>IF(OR(ERR=FALSE,AND(F3685="",G3685="")),0,IF($C$12="D",$H$13+SUM($F$14:F3685)-SUM($G$14:G3685),$H$13-SUM($F$14:F3685)+SUM($G$14:G3685)))</f>
        <v>0</v>
      </c>
      <c r="I3685" s="7"/>
    </row>
    <row r="3686" spans="1:9">
      <c r="A3686" s="89">
        <f t="shared" si="515"/>
        <v>3673</v>
      </c>
      <c r="B3686" s="185" t="str">
        <f t="shared" si="516"/>
        <v/>
      </c>
      <c r="C3686" s="90" t="str">
        <f t="shared" si="517"/>
        <v/>
      </c>
      <c r="D3686" s="89" t="str">
        <f t="shared" si="518"/>
        <v/>
      </c>
      <c r="E3686" s="91" t="str">
        <f t="shared" si="519"/>
        <v/>
      </c>
      <c r="F3686" s="92" t="str">
        <f t="shared" si="520"/>
        <v/>
      </c>
      <c r="G3686" s="212" t="str">
        <f t="shared" si="521"/>
        <v/>
      </c>
      <c r="H3686" s="92">
        <f>IF(OR(ERR=FALSE,AND(F3686="",G3686="")),0,IF($C$12="D",$H$13+SUM($F$14:F3686)-SUM($G$14:G3686),$H$13-SUM($F$14:F3686)+SUM($G$14:G3686)))</f>
        <v>0</v>
      </c>
      <c r="I3686" s="7"/>
    </row>
    <row r="3687" spans="1:9">
      <c r="A3687" s="89">
        <f t="shared" si="515"/>
        <v>3674</v>
      </c>
      <c r="B3687" s="185" t="str">
        <f t="shared" si="516"/>
        <v/>
      </c>
      <c r="C3687" s="90" t="str">
        <f t="shared" si="517"/>
        <v/>
      </c>
      <c r="D3687" s="89" t="str">
        <f t="shared" si="518"/>
        <v/>
      </c>
      <c r="E3687" s="91" t="str">
        <f t="shared" si="519"/>
        <v/>
      </c>
      <c r="F3687" s="92" t="str">
        <f t="shared" si="520"/>
        <v/>
      </c>
      <c r="G3687" s="212" t="str">
        <f t="shared" si="521"/>
        <v/>
      </c>
      <c r="H3687" s="92">
        <f>IF(OR(ERR=FALSE,AND(F3687="",G3687="")),0,IF($C$12="D",$H$13+SUM($F$14:F3687)-SUM($G$14:G3687),$H$13-SUM($F$14:F3687)+SUM($G$14:G3687)))</f>
        <v>0</v>
      </c>
      <c r="I3687" s="7"/>
    </row>
    <row r="3688" spans="1:9">
      <c r="A3688" s="89">
        <f t="shared" si="515"/>
        <v>3675</v>
      </c>
      <c r="B3688" s="185" t="str">
        <f t="shared" si="516"/>
        <v/>
      </c>
      <c r="C3688" s="90" t="str">
        <f t="shared" si="517"/>
        <v/>
      </c>
      <c r="D3688" s="89" t="str">
        <f t="shared" si="518"/>
        <v/>
      </c>
      <c r="E3688" s="91" t="str">
        <f t="shared" si="519"/>
        <v/>
      </c>
      <c r="F3688" s="92" t="str">
        <f t="shared" si="520"/>
        <v/>
      </c>
      <c r="G3688" s="212" t="str">
        <f t="shared" si="521"/>
        <v/>
      </c>
      <c r="H3688" s="92">
        <f>IF(OR(ERR=FALSE,AND(F3688="",G3688="")),0,IF($C$12="D",$H$13+SUM($F$14:F3688)-SUM($G$14:G3688),$H$13-SUM($F$14:F3688)+SUM($G$14:G3688)))</f>
        <v>0</v>
      </c>
      <c r="I3688" s="7"/>
    </row>
    <row r="3689" spans="1:9">
      <c r="A3689" s="89">
        <f t="shared" si="515"/>
        <v>3676</v>
      </c>
      <c r="B3689" s="185" t="str">
        <f t="shared" si="516"/>
        <v/>
      </c>
      <c r="C3689" s="90" t="str">
        <f t="shared" si="517"/>
        <v/>
      </c>
      <c r="D3689" s="89" t="str">
        <f t="shared" si="518"/>
        <v/>
      </c>
      <c r="E3689" s="91" t="str">
        <f t="shared" si="519"/>
        <v/>
      </c>
      <c r="F3689" s="92" t="str">
        <f t="shared" si="520"/>
        <v/>
      </c>
      <c r="G3689" s="212" t="str">
        <f t="shared" si="521"/>
        <v/>
      </c>
      <c r="H3689" s="92">
        <f>IF(OR(ERR=FALSE,AND(F3689="",G3689="")),0,IF($C$12="D",$H$13+SUM($F$14:F3689)-SUM($G$14:G3689),$H$13-SUM($F$14:F3689)+SUM($G$14:G3689)))</f>
        <v>0</v>
      </c>
      <c r="I3689" s="7"/>
    </row>
    <row r="3690" spans="1:9">
      <c r="A3690" s="89">
        <f t="shared" si="515"/>
        <v>3677</v>
      </c>
      <c r="B3690" s="185" t="str">
        <f t="shared" si="516"/>
        <v/>
      </c>
      <c r="C3690" s="90" t="str">
        <f t="shared" si="517"/>
        <v/>
      </c>
      <c r="D3690" s="89" t="str">
        <f t="shared" si="518"/>
        <v/>
      </c>
      <c r="E3690" s="91" t="str">
        <f t="shared" si="519"/>
        <v/>
      </c>
      <c r="F3690" s="92" t="str">
        <f t="shared" si="520"/>
        <v/>
      </c>
      <c r="G3690" s="212" t="str">
        <f t="shared" si="521"/>
        <v/>
      </c>
      <c r="H3690" s="92">
        <f>IF(OR(ERR=FALSE,AND(F3690="",G3690="")),0,IF($C$12="D",$H$13+SUM($F$14:F3690)-SUM($G$14:G3690),$H$13-SUM($F$14:F3690)+SUM($G$14:G3690)))</f>
        <v>0</v>
      </c>
      <c r="I3690" s="7"/>
    </row>
    <row r="3691" spans="1:9">
      <c r="A3691" s="89">
        <f t="shared" si="515"/>
        <v>3678</v>
      </c>
      <c r="B3691" s="185" t="str">
        <f t="shared" si="516"/>
        <v/>
      </c>
      <c r="C3691" s="90" t="str">
        <f t="shared" si="517"/>
        <v/>
      </c>
      <c r="D3691" s="89" t="str">
        <f t="shared" si="518"/>
        <v/>
      </c>
      <c r="E3691" s="91" t="str">
        <f t="shared" si="519"/>
        <v/>
      </c>
      <c r="F3691" s="92" t="str">
        <f t="shared" si="520"/>
        <v/>
      </c>
      <c r="G3691" s="212" t="str">
        <f t="shared" si="521"/>
        <v/>
      </c>
      <c r="H3691" s="92">
        <f>IF(OR(ERR=FALSE,AND(F3691="",G3691="")),0,IF($C$12="D",$H$13+SUM($F$14:F3691)-SUM($G$14:G3691),$H$13-SUM($F$14:F3691)+SUM($G$14:G3691)))</f>
        <v>0</v>
      </c>
      <c r="I3691" s="7"/>
    </row>
    <row r="3692" spans="1:9">
      <c r="A3692" s="89">
        <f t="shared" si="515"/>
        <v>3679</v>
      </c>
      <c r="B3692" s="185" t="str">
        <f t="shared" si="516"/>
        <v/>
      </c>
      <c r="C3692" s="90" t="str">
        <f t="shared" si="517"/>
        <v/>
      </c>
      <c r="D3692" s="89" t="str">
        <f t="shared" si="518"/>
        <v/>
      </c>
      <c r="E3692" s="91" t="str">
        <f t="shared" si="519"/>
        <v/>
      </c>
      <c r="F3692" s="92" t="str">
        <f t="shared" si="520"/>
        <v/>
      </c>
      <c r="G3692" s="212" t="str">
        <f t="shared" si="521"/>
        <v/>
      </c>
      <c r="H3692" s="92">
        <f>IF(OR(ERR=FALSE,AND(F3692="",G3692="")),0,IF($C$12="D",$H$13+SUM($F$14:F3692)-SUM($G$14:G3692),$H$13-SUM($F$14:F3692)+SUM($G$14:G3692)))</f>
        <v>0</v>
      </c>
      <c r="I3692" s="7"/>
    </row>
    <row r="3693" spans="1:9">
      <c r="A3693" s="89">
        <f t="shared" si="515"/>
        <v>3680</v>
      </c>
      <c r="B3693" s="185" t="str">
        <f t="shared" si="516"/>
        <v/>
      </c>
      <c r="C3693" s="90" t="str">
        <f t="shared" si="517"/>
        <v/>
      </c>
      <c r="D3693" s="89" t="str">
        <f t="shared" si="518"/>
        <v/>
      </c>
      <c r="E3693" s="91" t="str">
        <f t="shared" si="519"/>
        <v/>
      </c>
      <c r="F3693" s="92" t="str">
        <f t="shared" si="520"/>
        <v/>
      </c>
      <c r="G3693" s="212" t="str">
        <f t="shared" si="521"/>
        <v/>
      </c>
      <c r="H3693" s="92">
        <f>IF(OR(ERR=FALSE,AND(F3693="",G3693="")),0,IF($C$12="D",$H$13+SUM($F$14:F3693)-SUM($G$14:G3693),$H$13-SUM($F$14:F3693)+SUM($G$14:G3693)))</f>
        <v>0</v>
      </c>
      <c r="I3693" s="7"/>
    </row>
    <row r="3694" spans="1:9">
      <c r="A3694" s="89">
        <f t="shared" si="515"/>
        <v>3681</v>
      </c>
      <c r="B3694" s="185" t="str">
        <f t="shared" si="516"/>
        <v/>
      </c>
      <c r="C3694" s="90" t="str">
        <f t="shared" si="517"/>
        <v/>
      </c>
      <c r="D3694" s="89" t="str">
        <f t="shared" si="518"/>
        <v/>
      </c>
      <c r="E3694" s="91" t="str">
        <f t="shared" si="519"/>
        <v/>
      </c>
      <c r="F3694" s="92" t="str">
        <f t="shared" si="520"/>
        <v/>
      </c>
      <c r="G3694" s="212" t="str">
        <f t="shared" si="521"/>
        <v/>
      </c>
      <c r="H3694" s="92">
        <f>IF(OR(ERR=FALSE,AND(F3694="",G3694="")),0,IF($C$12="D",$H$13+SUM($F$14:F3694)-SUM($G$14:G3694),$H$13-SUM($F$14:F3694)+SUM($G$14:G3694)))</f>
        <v>0</v>
      </c>
      <c r="I3694" s="7"/>
    </row>
    <row r="3695" spans="1:9">
      <c r="A3695" s="89">
        <f t="shared" si="515"/>
        <v>3682</v>
      </c>
      <c r="B3695" s="185" t="str">
        <f t="shared" si="516"/>
        <v/>
      </c>
      <c r="C3695" s="90" t="str">
        <f t="shared" si="517"/>
        <v/>
      </c>
      <c r="D3695" s="89" t="str">
        <f t="shared" si="518"/>
        <v/>
      </c>
      <c r="E3695" s="91" t="str">
        <f t="shared" si="519"/>
        <v/>
      </c>
      <c r="F3695" s="92" t="str">
        <f t="shared" si="520"/>
        <v/>
      </c>
      <c r="G3695" s="212" t="str">
        <f t="shared" si="521"/>
        <v/>
      </c>
      <c r="H3695" s="92">
        <f>IF(OR(ERR=FALSE,AND(F3695="",G3695="")),0,IF($C$12="D",$H$13+SUM($F$14:F3695)-SUM($G$14:G3695),$H$13-SUM($F$14:F3695)+SUM($G$14:G3695)))</f>
        <v>0</v>
      </c>
      <c r="I3695" s="7"/>
    </row>
    <row r="3696" spans="1:9">
      <c r="A3696" s="89">
        <f t="shared" si="515"/>
        <v>3683</v>
      </c>
      <c r="B3696" s="185" t="str">
        <f t="shared" si="516"/>
        <v/>
      </c>
      <c r="C3696" s="90" t="str">
        <f t="shared" si="517"/>
        <v/>
      </c>
      <c r="D3696" s="89" t="str">
        <f t="shared" si="518"/>
        <v/>
      </c>
      <c r="E3696" s="91" t="str">
        <f t="shared" si="519"/>
        <v/>
      </c>
      <c r="F3696" s="92" t="str">
        <f t="shared" si="520"/>
        <v/>
      </c>
      <c r="G3696" s="212" t="str">
        <f t="shared" si="521"/>
        <v/>
      </c>
      <c r="H3696" s="92">
        <f>IF(OR(ERR=FALSE,AND(F3696="",G3696="")),0,IF($C$12="D",$H$13+SUM($F$14:F3696)-SUM($G$14:G3696),$H$13-SUM($F$14:F3696)+SUM($G$14:G3696)))</f>
        <v>0</v>
      </c>
      <c r="I3696" s="7"/>
    </row>
    <row r="3697" spans="1:9">
      <c r="A3697" s="89">
        <f t="shared" si="515"/>
        <v>3684</v>
      </c>
      <c r="B3697" s="185" t="str">
        <f t="shared" si="516"/>
        <v/>
      </c>
      <c r="C3697" s="90" t="str">
        <f t="shared" si="517"/>
        <v/>
      </c>
      <c r="D3697" s="89" t="str">
        <f t="shared" si="518"/>
        <v/>
      </c>
      <c r="E3697" s="91" t="str">
        <f t="shared" si="519"/>
        <v/>
      </c>
      <c r="F3697" s="92" t="str">
        <f t="shared" si="520"/>
        <v/>
      </c>
      <c r="G3697" s="212" t="str">
        <f t="shared" si="521"/>
        <v/>
      </c>
      <c r="H3697" s="92">
        <f>IF(OR(ERR=FALSE,AND(F3697="",G3697="")),0,IF($C$12="D",$H$13+SUM($F$14:F3697)-SUM($G$14:G3697),$H$13-SUM($F$14:F3697)+SUM($G$14:G3697)))</f>
        <v>0</v>
      </c>
      <c r="I3697" s="7"/>
    </row>
    <row r="3698" spans="1:9">
      <c r="A3698" s="89">
        <f t="shared" si="515"/>
        <v>3685</v>
      </c>
      <c r="B3698" s="185" t="str">
        <f t="shared" si="516"/>
        <v/>
      </c>
      <c r="C3698" s="90" t="str">
        <f t="shared" si="517"/>
        <v/>
      </c>
      <c r="D3698" s="89" t="str">
        <f t="shared" si="518"/>
        <v/>
      </c>
      <c r="E3698" s="91" t="str">
        <f t="shared" si="519"/>
        <v/>
      </c>
      <c r="F3698" s="92" t="str">
        <f t="shared" si="520"/>
        <v/>
      </c>
      <c r="G3698" s="212" t="str">
        <f t="shared" si="521"/>
        <v/>
      </c>
      <c r="H3698" s="92">
        <f>IF(OR(ERR=FALSE,AND(F3698="",G3698="")),0,IF($C$12="D",$H$13+SUM($F$14:F3698)-SUM($G$14:G3698),$H$13-SUM($F$14:F3698)+SUM($G$14:G3698)))</f>
        <v>0</v>
      </c>
      <c r="I3698" s="7"/>
    </row>
    <row r="3699" spans="1:9">
      <c r="A3699" s="89">
        <f t="shared" si="515"/>
        <v>3686</v>
      </c>
      <c r="B3699" s="185" t="str">
        <f t="shared" si="516"/>
        <v/>
      </c>
      <c r="C3699" s="90" t="str">
        <f t="shared" si="517"/>
        <v/>
      </c>
      <c r="D3699" s="89" t="str">
        <f t="shared" si="518"/>
        <v/>
      </c>
      <c r="E3699" s="91" t="str">
        <f t="shared" si="519"/>
        <v/>
      </c>
      <c r="F3699" s="92" t="str">
        <f t="shared" si="520"/>
        <v/>
      </c>
      <c r="G3699" s="212" t="str">
        <f t="shared" si="521"/>
        <v/>
      </c>
      <c r="H3699" s="92">
        <f>IF(OR(ERR=FALSE,AND(F3699="",G3699="")),0,IF($C$12="D",$H$13+SUM($F$14:F3699)-SUM($G$14:G3699),$H$13-SUM($F$14:F3699)+SUM($G$14:G3699)))</f>
        <v>0</v>
      </c>
      <c r="I3699" s="7"/>
    </row>
    <row r="3700" spans="1:9">
      <c r="A3700" s="89">
        <f t="shared" si="515"/>
        <v>3687</v>
      </c>
      <c r="B3700" s="185" t="str">
        <f t="shared" si="516"/>
        <v/>
      </c>
      <c r="C3700" s="90" t="str">
        <f t="shared" si="517"/>
        <v/>
      </c>
      <c r="D3700" s="89" t="str">
        <f t="shared" si="518"/>
        <v/>
      </c>
      <c r="E3700" s="91" t="str">
        <f t="shared" si="519"/>
        <v/>
      </c>
      <c r="F3700" s="92" t="str">
        <f t="shared" si="520"/>
        <v/>
      </c>
      <c r="G3700" s="212" t="str">
        <f t="shared" si="521"/>
        <v/>
      </c>
      <c r="H3700" s="92">
        <f>IF(OR(ERR=FALSE,AND(F3700="",G3700="")),0,IF($C$12="D",$H$13+SUM($F$14:F3700)-SUM($G$14:G3700),$H$13-SUM($F$14:F3700)+SUM($G$14:G3700)))</f>
        <v>0</v>
      </c>
      <c r="I3700" s="7"/>
    </row>
    <row r="3701" spans="1:9">
      <c r="A3701" s="89">
        <f t="shared" si="515"/>
        <v>3688</v>
      </c>
      <c r="B3701" s="185" t="str">
        <f t="shared" si="516"/>
        <v/>
      </c>
      <c r="C3701" s="90" t="str">
        <f t="shared" si="517"/>
        <v/>
      </c>
      <c r="D3701" s="89" t="str">
        <f t="shared" si="518"/>
        <v/>
      </c>
      <c r="E3701" s="91" t="str">
        <f t="shared" si="519"/>
        <v/>
      </c>
      <c r="F3701" s="92" t="str">
        <f t="shared" si="520"/>
        <v/>
      </c>
      <c r="G3701" s="212" t="str">
        <f t="shared" si="521"/>
        <v/>
      </c>
      <c r="H3701" s="92">
        <f>IF(OR(ERR=FALSE,AND(F3701="",G3701="")),0,IF($C$12="D",$H$13+SUM($F$14:F3701)-SUM($G$14:G3701),$H$13-SUM($F$14:F3701)+SUM($G$14:G3701)))</f>
        <v>0</v>
      </c>
      <c r="I3701" s="7"/>
    </row>
    <row r="3702" spans="1:9">
      <c r="A3702" s="89">
        <f t="shared" si="515"/>
        <v>3689</v>
      </c>
      <c r="B3702" s="185" t="str">
        <f t="shared" si="516"/>
        <v/>
      </c>
      <c r="C3702" s="90" t="str">
        <f t="shared" si="517"/>
        <v/>
      </c>
      <c r="D3702" s="89" t="str">
        <f t="shared" si="518"/>
        <v/>
      </c>
      <c r="E3702" s="91" t="str">
        <f t="shared" si="519"/>
        <v/>
      </c>
      <c r="F3702" s="92" t="str">
        <f t="shared" si="520"/>
        <v/>
      </c>
      <c r="G3702" s="212" t="str">
        <f t="shared" si="521"/>
        <v/>
      </c>
      <c r="H3702" s="92">
        <f>IF(OR(ERR=FALSE,AND(F3702="",G3702="")),0,IF($C$12="D",$H$13+SUM($F$14:F3702)-SUM($G$14:G3702),$H$13-SUM($F$14:F3702)+SUM($G$14:G3702)))</f>
        <v>0</v>
      </c>
      <c r="I3702" s="7"/>
    </row>
    <row r="3703" spans="1:9">
      <c r="A3703" s="89">
        <f t="shared" si="515"/>
        <v>3690</v>
      </c>
      <c r="B3703" s="185" t="str">
        <f t="shared" si="516"/>
        <v/>
      </c>
      <c r="C3703" s="90" t="str">
        <f t="shared" si="517"/>
        <v/>
      </c>
      <c r="D3703" s="89" t="str">
        <f t="shared" si="518"/>
        <v/>
      </c>
      <c r="E3703" s="91" t="str">
        <f t="shared" si="519"/>
        <v/>
      </c>
      <c r="F3703" s="92" t="str">
        <f t="shared" si="520"/>
        <v/>
      </c>
      <c r="G3703" s="212" t="str">
        <f t="shared" si="521"/>
        <v/>
      </c>
      <c r="H3703" s="92">
        <f>IF(OR(ERR=FALSE,AND(F3703="",G3703="")),0,IF($C$12="D",$H$13+SUM($F$14:F3703)-SUM($G$14:G3703),$H$13-SUM($F$14:F3703)+SUM($G$14:G3703)))</f>
        <v>0</v>
      </c>
      <c r="I3703" s="7"/>
    </row>
    <row r="3704" spans="1:9">
      <c r="A3704" s="89">
        <f t="shared" si="515"/>
        <v>3691</v>
      </c>
      <c r="B3704" s="185" t="str">
        <f t="shared" si="516"/>
        <v/>
      </c>
      <c r="C3704" s="90" t="str">
        <f t="shared" si="517"/>
        <v/>
      </c>
      <c r="D3704" s="89" t="str">
        <f t="shared" si="518"/>
        <v/>
      </c>
      <c r="E3704" s="91" t="str">
        <f t="shared" si="519"/>
        <v/>
      </c>
      <c r="F3704" s="92" t="str">
        <f t="shared" si="520"/>
        <v/>
      </c>
      <c r="G3704" s="212" t="str">
        <f t="shared" si="521"/>
        <v/>
      </c>
      <c r="H3704" s="92">
        <f>IF(OR(ERR=FALSE,AND(F3704="",G3704="")),0,IF($C$12="D",$H$13+SUM($F$14:F3704)-SUM($G$14:G3704),$H$13-SUM($F$14:F3704)+SUM($G$14:G3704)))</f>
        <v>0</v>
      </c>
      <c r="I3704" s="7"/>
    </row>
    <row r="3705" spans="1:9">
      <c r="A3705" s="89">
        <f t="shared" si="515"/>
        <v>3692</v>
      </c>
      <c r="B3705" s="185" t="str">
        <f t="shared" si="516"/>
        <v/>
      </c>
      <c r="C3705" s="90" t="str">
        <f t="shared" si="517"/>
        <v/>
      </c>
      <c r="D3705" s="89" t="str">
        <f t="shared" si="518"/>
        <v/>
      </c>
      <c r="E3705" s="91" t="str">
        <f t="shared" si="519"/>
        <v/>
      </c>
      <c r="F3705" s="92" t="str">
        <f t="shared" si="520"/>
        <v/>
      </c>
      <c r="G3705" s="212" t="str">
        <f t="shared" si="521"/>
        <v/>
      </c>
      <c r="H3705" s="92">
        <f>IF(OR(ERR=FALSE,AND(F3705="",G3705="")),0,IF($C$12="D",$H$13+SUM($F$14:F3705)-SUM($G$14:G3705),$H$13-SUM($F$14:F3705)+SUM($G$14:G3705)))</f>
        <v>0</v>
      </c>
      <c r="I3705" s="7"/>
    </row>
    <row r="3706" spans="1:9">
      <c r="A3706" s="89">
        <f t="shared" si="515"/>
        <v>3693</v>
      </c>
      <c r="B3706" s="185" t="str">
        <f t="shared" si="516"/>
        <v/>
      </c>
      <c r="C3706" s="90" t="str">
        <f t="shared" si="517"/>
        <v/>
      </c>
      <c r="D3706" s="89" t="str">
        <f t="shared" si="518"/>
        <v/>
      </c>
      <c r="E3706" s="91" t="str">
        <f t="shared" si="519"/>
        <v/>
      </c>
      <c r="F3706" s="92" t="str">
        <f t="shared" si="520"/>
        <v/>
      </c>
      <c r="G3706" s="212" t="str">
        <f t="shared" si="521"/>
        <v/>
      </c>
      <c r="H3706" s="92">
        <f>IF(OR(ERR=FALSE,AND(F3706="",G3706="")),0,IF($C$12="D",$H$13+SUM($F$14:F3706)-SUM($G$14:G3706),$H$13-SUM($F$14:F3706)+SUM($G$14:G3706)))</f>
        <v>0</v>
      </c>
      <c r="I3706" s="7"/>
    </row>
    <row r="3707" spans="1:9">
      <c r="A3707" s="89">
        <f t="shared" si="515"/>
        <v>3694</v>
      </c>
      <c r="B3707" s="185" t="str">
        <f t="shared" si="516"/>
        <v/>
      </c>
      <c r="C3707" s="90" t="str">
        <f t="shared" si="517"/>
        <v/>
      </c>
      <c r="D3707" s="89" t="str">
        <f t="shared" si="518"/>
        <v/>
      </c>
      <c r="E3707" s="91" t="str">
        <f t="shared" si="519"/>
        <v/>
      </c>
      <c r="F3707" s="92" t="str">
        <f t="shared" si="520"/>
        <v/>
      </c>
      <c r="G3707" s="212" t="str">
        <f t="shared" si="521"/>
        <v/>
      </c>
      <c r="H3707" s="92">
        <f>IF(OR(ERR=FALSE,AND(F3707="",G3707="")),0,IF($C$12="D",$H$13+SUM($F$14:F3707)-SUM($G$14:G3707),$H$13-SUM($F$14:F3707)+SUM($G$14:G3707)))</f>
        <v>0</v>
      </c>
      <c r="I3707" s="7"/>
    </row>
    <row r="3708" spans="1:9">
      <c r="A3708" s="89">
        <f t="shared" si="515"/>
        <v>3695</v>
      </c>
      <c r="B3708" s="185" t="str">
        <f t="shared" si="516"/>
        <v/>
      </c>
      <c r="C3708" s="90" t="str">
        <f t="shared" si="517"/>
        <v/>
      </c>
      <c r="D3708" s="89" t="str">
        <f t="shared" si="518"/>
        <v/>
      </c>
      <c r="E3708" s="91" t="str">
        <f t="shared" si="519"/>
        <v/>
      </c>
      <c r="F3708" s="92" t="str">
        <f t="shared" si="520"/>
        <v/>
      </c>
      <c r="G3708" s="212" t="str">
        <f t="shared" si="521"/>
        <v/>
      </c>
      <c r="H3708" s="92">
        <f>IF(OR(ERR=FALSE,AND(F3708="",G3708="")),0,IF($C$12="D",$H$13+SUM($F$14:F3708)-SUM($G$14:G3708),$H$13-SUM($F$14:F3708)+SUM($G$14:G3708)))</f>
        <v>0</v>
      </c>
      <c r="I3708" s="7"/>
    </row>
    <row r="3709" spans="1:9">
      <c r="A3709" s="89">
        <f t="shared" ref="A3709:A3772" si="522">A3708+1</f>
        <v>3696</v>
      </c>
      <c r="B3709" s="185" t="str">
        <f t="shared" si="516"/>
        <v/>
      </c>
      <c r="C3709" s="90" t="str">
        <f t="shared" si="517"/>
        <v/>
      </c>
      <c r="D3709" s="89" t="str">
        <f t="shared" si="518"/>
        <v/>
      </c>
      <c r="E3709" s="91" t="str">
        <f t="shared" si="519"/>
        <v/>
      </c>
      <c r="F3709" s="92" t="str">
        <f t="shared" si="520"/>
        <v/>
      </c>
      <c r="G3709" s="212" t="str">
        <f t="shared" si="521"/>
        <v/>
      </c>
      <c r="H3709" s="92">
        <f>IF(OR(ERR=FALSE,AND(F3709="",G3709="")),0,IF($C$12="D",$H$13+SUM($F$14:F3709)-SUM($G$14:G3709),$H$13-SUM($F$14:F3709)+SUM($G$14:G3709)))</f>
        <v>0</v>
      </c>
      <c r="I3709" s="7"/>
    </row>
    <row r="3710" spans="1:9">
      <c r="A3710" s="89">
        <f t="shared" si="522"/>
        <v>3697</v>
      </c>
      <c r="B3710" s="185" t="str">
        <f t="shared" si="516"/>
        <v/>
      </c>
      <c r="C3710" s="90" t="str">
        <f t="shared" si="517"/>
        <v/>
      </c>
      <c r="D3710" s="89" t="str">
        <f t="shared" si="518"/>
        <v/>
      </c>
      <c r="E3710" s="91" t="str">
        <f t="shared" si="519"/>
        <v/>
      </c>
      <c r="F3710" s="92" t="str">
        <f t="shared" si="520"/>
        <v/>
      </c>
      <c r="G3710" s="212" t="str">
        <f t="shared" si="521"/>
        <v/>
      </c>
      <c r="H3710" s="92">
        <f>IF(OR(ERR=FALSE,AND(F3710="",G3710="")),0,IF($C$12="D",$H$13+SUM($F$14:F3710)-SUM($G$14:G3710),$H$13-SUM($F$14:F3710)+SUM($G$14:G3710)))</f>
        <v>0</v>
      </c>
      <c r="I3710" s="7"/>
    </row>
    <row r="3711" spans="1:9">
      <c r="A3711" s="89">
        <f t="shared" si="522"/>
        <v>3698</v>
      </c>
      <c r="B3711" s="185" t="str">
        <f t="shared" si="516"/>
        <v/>
      </c>
      <c r="C3711" s="90" t="str">
        <f t="shared" si="517"/>
        <v/>
      </c>
      <c r="D3711" s="89" t="str">
        <f t="shared" si="518"/>
        <v/>
      </c>
      <c r="E3711" s="91" t="str">
        <f t="shared" si="519"/>
        <v/>
      </c>
      <c r="F3711" s="92" t="str">
        <f t="shared" si="520"/>
        <v/>
      </c>
      <c r="G3711" s="212" t="str">
        <f t="shared" si="521"/>
        <v/>
      </c>
      <c r="H3711" s="92">
        <f>IF(OR(ERR=FALSE,AND(F3711="",G3711="")),0,IF($C$12="D",$H$13+SUM($F$14:F3711)-SUM($G$14:G3711),$H$13-SUM($F$14:F3711)+SUM($G$14:G3711)))</f>
        <v>0</v>
      </c>
      <c r="I3711" s="7"/>
    </row>
    <row r="3712" spans="1:9">
      <c r="A3712" s="89">
        <f t="shared" si="522"/>
        <v>3699</v>
      </c>
      <c r="B3712" s="185" t="str">
        <f t="shared" si="516"/>
        <v/>
      </c>
      <c r="C3712" s="90" t="str">
        <f t="shared" si="517"/>
        <v/>
      </c>
      <c r="D3712" s="89" t="str">
        <f t="shared" si="518"/>
        <v/>
      </c>
      <c r="E3712" s="91" t="str">
        <f t="shared" si="519"/>
        <v/>
      </c>
      <c r="F3712" s="92" t="str">
        <f t="shared" si="520"/>
        <v/>
      </c>
      <c r="G3712" s="212" t="str">
        <f t="shared" si="521"/>
        <v/>
      </c>
      <c r="H3712" s="92">
        <f>IF(OR(ERR=FALSE,AND(F3712="",G3712="")),0,IF($C$12="D",$H$13+SUM($F$14:F3712)-SUM($G$14:G3712),$H$13-SUM($F$14:F3712)+SUM($G$14:G3712)))</f>
        <v>0</v>
      </c>
      <c r="I3712" s="7"/>
    </row>
    <row r="3713" spans="1:9">
      <c r="A3713" s="89">
        <f t="shared" si="522"/>
        <v>3700</v>
      </c>
      <c r="B3713" s="185" t="str">
        <f t="shared" si="516"/>
        <v/>
      </c>
      <c r="C3713" s="90" t="str">
        <f t="shared" si="517"/>
        <v/>
      </c>
      <c r="D3713" s="89" t="str">
        <f t="shared" si="518"/>
        <v/>
      </c>
      <c r="E3713" s="91" t="str">
        <f t="shared" si="519"/>
        <v/>
      </c>
      <c r="F3713" s="92" t="str">
        <f t="shared" si="520"/>
        <v/>
      </c>
      <c r="G3713" s="212" t="str">
        <f t="shared" si="521"/>
        <v/>
      </c>
      <c r="H3713" s="92">
        <f>IF(OR(ERR=FALSE,AND(F3713="",G3713="")),0,IF($C$12="D",$H$13+SUM($F$14:F3713)-SUM($G$14:G3713),$H$13-SUM($F$14:F3713)+SUM($G$14:G3713)))</f>
        <v>0</v>
      </c>
      <c r="I3713" s="7"/>
    </row>
    <row r="3714" spans="1:9">
      <c r="A3714" s="89">
        <f t="shared" si="522"/>
        <v>3701</v>
      </c>
      <c r="B3714" s="185" t="str">
        <f t="shared" si="516"/>
        <v/>
      </c>
      <c r="C3714" s="90" t="str">
        <f t="shared" si="517"/>
        <v/>
      </c>
      <c r="D3714" s="89" t="str">
        <f t="shared" si="518"/>
        <v/>
      </c>
      <c r="E3714" s="91" t="str">
        <f t="shared" si="519"/>
        <v/>
      </c>
      <c r="F3714" s="92" t="str">
        <f t="shared" si="520"/>
        <v/>
      </c>
      <c r="G3714" s="212" t="str">
        <f t="shared" si="521"/>
        <v/>
      </c>
      <c r="H3714" s="92">
        <f>IF(OR(ERR=FALSE,AND(F3714="",G3714="")),0,IF($C$12="D",$H$13+SUM($F$14:F3714)-SUM($G$14:G3714),$H$13-SUM($F$14:F3714)+SUM($G$14:G3714)))</f>
        <v>0</v>
      </c>
      <c r="I3714" s="7"/>
    </row>
    <row r="3715" spans="1:9">
      <c r="A3715" s="89">
        <f t="shared" si="522"/>
        <v>3702</v>
      </c>
      <c r="B3715" s="185" t="str">
        <f t="shared" si="516"/>
        <v/>
      </c>
      <c r="C3715" s="90" t="str">
        <f t="shared" si="517"/>
        <v/>
      </c>
      <c r="D3715" s="89" t="str">
        <f t="shared" si="518"/>
        <v/>
      </c>
      <c r="E3715" s="91" t="str">
        <f t="shared" si="519"/>
        <v/>
      </c>
      <c r="F3715" s="92" t="str">
        <f t="shared" si="520"/>
        <v/>
      </c>
      <c r="G3715" s="212" t="str">
        <f t="shared" si="521"/>
        <v/>
      </c>
      <c r="H3715" s="92">
        <f>IF(OR(ERR=FALSE,AND(F3715="",G3715="")),0,IF($C$12="D",$H$13+SUM($F$14:F3715)-SUM($G$14:G3715),$H$13-SUM($F$14:F3715)+SUM($G$14:G3715)))</f>
        <v>0</v>
      </c>
      <c r="I3715" s="7"/>
    </row>
    <row r="3716" spans="1:9">
      <c r="A3716" s="89">
        <f t="shared" si="522"/>
        <v>3703</v>
      </c>
      <c r="B3716" s="185" t="str">
        <f t="shared" si="516"/>
        <v/>
      </c>
      <c r="C3716" s="90" t="str">
        <f t="shared" si="517"/>
        <v/>
      </c>
      <c r="D3716" s="89" t="str">
        <f t="shared" si="518"/>
        <v/>
      </c>
      <c r="E3716" s="91" t="str">
        <f t="shared" si="519"/>
        <v/>
      </c>
      <c r="F3716" s="92" t="str">
        <f t="shared" si="520"/>
        <v/>
      </c>
      <c r="G3716" s="212" t="str">
        <f t="shared" si="521"/>
        <v/>
      </c>
      <c r="H3716" s="92">
        <f>IF(OR(ERR=FALSE,AND(F3716="",G3716="")),0,IF($C$12="D",$H$13+SUM($F$14:F3716)-SUM($G$14:G3716),$H$13-SUM($F$14:F3716)+SUM($G$14:G3716)))</f>
        <v>0</v>
      </c>
      <c r="I3716" s="7"/>
    </row>
    <row r="3717" spans="1:9">
      <c r="A3717" s="89">
        <f t="shared" si="522"/>
        <v>3704</v>
      </c>
      <c r="B3717" s="185" t="str">
        <f t="shared" si="516"/>
        <v/>
      </c>
      <c r="C3717" s="90" t="str">
        <f t="shared" si="517"/>
        <v/>
      </c>
      <c r="D3717" s="89" t="str">
        <f t="shared" si="518"/>
        <v/>
      </c>
      <c r="E3717" s="91" t="str">
        <f t="shared" si="519"/>
        <v/>
      </c>
      <c r="F3717" s="92" t="str">
        <f t="shared" si="520"/>
        <v/>
      </c>
      <c r="G3717" s="212" t="str">
        <f t="shared" si="521"/>
        <v/>
      </c>
      <c r="H3717" s="92">
        <f>IF(OR(ERR=FALSE,AND(F3717="",G3717="")),0,IF($C$12="D",$H$13+SUM($F$14:F3717)-SUM($G$14:G3717),$H$13-SUM($F$14:F3717)+SUM($G$14:G3717)))</f>
        <v>0</v>
      </c>
      <c r="I3717" s="7"/>
    </row>
    <row r="3718" spans="1:9">
      <c r="A3718" s="89">
        <f t="shared" si="522"/>
        <v>3705</v>
      </c>
      <c r="B3718" s="185" t="str">
        <f t="shared" si="516"/>
        <v/>
      </c>
      <c r="C3718" s="90" t="str">
        <f t="shared" si="517"/>
        <v/>
      </c>
      <c r="D3718" s="89" t="str">
        <f t="shared" si="518"/>
        <v/>
      </c>
      <c r="E3718" s="91" t="str">
        <f t="shared" si="519"/>
        <v/>
      </c>
      <c r="F3718" s="92" t="str">
        <f t="shared" si="520"/>
        <v/>
      </c>
      <c r="G3718" s="212" t="str">
        <f t="shared" si="521"/>
        <v/>
      </c>
      <c r="H3718" s="92">
        <f>IF(OR(ERR=FALSE,AND(F3718="",G3718="")),0,IF($C$12="D",$H$13+SUM($F$14:F3718)-SUM($G$14:G3718),$H$13-SUM($F$14:F3718)+SUM($G$14:G3718)))</f>
        <v>0</v>
      </c>
      <c r="I3718" s="7"/>
    </row>
    <row r="3719" spans="1:9">
      <c r="A3719" s="89">
        <f t="shared" si="522"/>
        <v>3706</v>
      </c>
      <c r="B3719" s="185" t="str">
        <f t="shared" si="516"/>
        <v/>
      </c>
      <c r="C3719" s="90" t="str">
        <f t="shared" si="517"/>
        <v/>
      </c>
      <c r="D3719" s="89" t="str">
        <f t="shared" si="518"/>
        <v/>
      </c>
      <c r="E3719" s="91" t="str">
        <f t="shared" si="519"/>
        <v/>
      </c>
      <c r="F3719" s="92" t="str">
        <f t="shared" si="520"/>
        <v/>
      </c>
      <c r="G3719" s="212" t="str">
        <f t="shared" si="521"/>
        <v/>
      </c>
      <c r="H3719" s="92">
        <f>IF(OR(ERR=FALSE,AND(F3719="",G3719="")),0,IF($C$12="D",$H$13+SUM($F$14:F3719)-SUM($G$14:G3719),$H$13-SUM($F$14:F3719)+SUM($G$14:G3719)))</f>
        <v>0</v>
      </c>
      <c r="I3719" s="7"/>
    </row>
    <row r="3720" spans="1:9">
      <c r="A3720" s="89">
        <f t="shared" si="522"/>
        <v>3707</v>
      </c>
      <c r="B3720" s="185" t="str">
        <f t="shared" si="516"/>
        <v/>
      </c>
      <c r="C3720" s="90" t="str">
        <f t="shared" si="517"/>
        <v/>
      </c>
      <c r="D3720" s="89" t="str">
        <f t="shared" si="518"/>
        <v/>
      </c>
      <c r="E3720" s="91" t="str">
        <f t="shared" si="519"/>
        <v/>
      </c>
      <c r="F3720" s="92" t="str">
        <f t="shared" si="520"/>
        <v/>
      </c>
      <c r="G3720" s="212" t="str">
        <f t="shared" si="521"/>
        <v/>
      </c>
      <c r="H3720" s="92">
        <f>IF(OR(ERR=FALSE,AND(F3720="",G3720="")),0,IF($C$12="D",$H$13+SUM($F$14:F3720)-SUM($G$14:G3720),$H$13-SUM($F$14:F3720)+SUM($G$14:G3720)))</f>
        <v>0</v>
      </c>
      <c r="I3720" s="7"/>
    </row>
    <row r="3721" spans="1:9">
      <c r="A3721" s="89">
        <f t="shared" si="522"/>
        <v>3708</v>
      </c>
      <c r="B3721" s="185" t="str">
        <f t="shared" si="516"/>
        <v/>
      </c>
      <c r="C3721" s="90" t="str">
        <f t="shared" si="517"/>
        <v/>
      </c>
      <c r="D3721" s="89" t="str">
        <f t="shared" si="518"/>
        <v/>
      </c>
      <c r="E3721" s="91" t="str">
        <f t="shared" si="519"/>
        <v/>
      </c>
      <c r="F3721" s="92" t="str">
        <f t="shared" si="520"/>
        <v/>
      </c>
      <c r="G3721" s="212" t="str">
        <f t="shared" si="521"/>
        <v/>
      </c>
      <c r="H3721" s="92">
        <f>IF(OR(ERR=FALSE,AND(F3721="",G3721="")),0,IF($C$12="D",$H$13+SUM($F$14:F3721)-SUM($G$14:G3721),$H$13-SUM($F$14:F3721)+SUM($G$14:G3721)))</f>
        <v>0</v>
      </c>
      <c r="I3721" s="7"/>
    </row>
    <row r="3722" spans="1:9">
      <c r="A3722" s="89">
        <f t="shared" si="522"/>
        <v>3709</v>
      </c>
      <c r="B3722" s="185" t="str">
        <f t="shared" si="516"/>
        <v/>
      </c>
      <c r="C3722" s="90" t="str">
        <f t="shared" si="517"/>
        <v/>
      </c>
      <c r="D3722" s="89" t="str">
        <f t="shared" si="518"/>
        <v/>
      </c>
      <c r="E3722" s="91" t="str">
        <f t="shared" si="519"/>
        <v/>
      </c>
      <c r="F3722" s="92" t="str">
        <f t="shared" si="520"/>
        <v/>
      </c>
      <c r="G3722" s="212" t="str">
        <f t="shared" si="521"/>
        <v/>
      </c>
      <c r="H3722" s="92">
        <f>IF(OR(ERR=FALSE,AND(F3722="",G3722="")),0,IF($C$12="D",$H$13+SUM($F$14:F3722)-SUM($G$14:G3722),$H$13-SUM($F$14:F3722)+SUM($G$14:G3722)))</f>
        <v>0</v>
      </c>
      <c r="I3722" s="7"/>
    </row>
    <row r="3723" spans="1:9">
      <c r="A3723" s="89">
        <f t="shared" si="522"/>
        <v>3710</v>
      </c>
      <c r="B3723" s="185" t="str">
        <f t="shared" si="516"/>
        <v/>
      </c>
      <c r="C3723" s="90" t="str">
        <f t="shared" si="517"/>
        <v/>
      </c>
      <c r="D3723" s="89" t="str">
        <f t="shared" si="518"/>
        <v/>
      </c>
      <c r="E3723" s="91" t="str">
        <f t="shared" si="519"/>
        <v/>
      </c>
      <c r="F3723" s="92" t="str">
        <f t="shared" si="520"/>
        <v/>
      </c>
      <c r="G3723" s="212" t="str">
        <f t="shared" si="521"/>
        <v/>
      </c>
      <c r="H3723" s="92">
        <f>IF(OR(ERR=FALSE,AND(F3723="",G3723="")),0,IF($C$12="D",$H$13+SUM($F$14:F3723)-SUM($G$14:G3723),$H$13-SUM($F$14:F3723)+SUM($G$14:G3723)))</f>
        <v>0</v>
      </c>
      <c r="I3723" s="7"/>
    </row>
    <row r="3724" spans="1:9">
      <c r="A3724" s="89">
        <f t="shared" si="522"/>
        <v>3711</v>
      </c>
      <c r="B3724" s="185" t="str">
        <f t="shared" si="516"/>
        <v/>
      </c>
      <c r="C3724" s="90" t="str">
        <f t="shared" si="517"/>
        <v/>
      </c>
      <c r="D3724" s="89" t="str">
        <f t="shared" si="518"/>
        <v/>
      </c>
      <c r="E3724" s="91" t="str">
        <f t="shared" si="519"/>
        <v/>
      </c>
      <c r="F3724" s="92" t="str">
        <f t="shared" si="520"/>
        <v/>
      </c>
      <c r="G3724" s="212" t="str">
        <f t="shared" si="521"/>
        <v/>
      </c>
      <c r="H3724" s="92">
        <f>IF(OR(ERR=FALSE,AND(F3724="",G3724="")),0,IF($C$12="D",$H$13+SUM($F$14:F3724)-SUM($G$14:G3724),$H$13-SUM($F$14:F3724)+SUM($G$14:G3724)))</f>
        <v>0</v>
      </c>
      <c r="I3724" s="7"/>
    </row>
    <row r="3725" spans="1:9">
      <c r="A3725" s="89">
        <f t="shared" si="522"/>
        <v>3712</v>
      </c>
      <c r="B3725" s="185" t="str">
        <f t="shared" si="516"/>
        <v/>
      </c>
      <c r="C3725" s="90" t="str">
        <f t="shared" si="517"/>
        <v/>
      </c>
      <c r="D3725" s="89" t="str">
        <f t="shared" si="518"/>
        <v/>
      </c>
      <c r="E3725" s="91" t="str">
        <f t="shared" si="519"/>
        <v/>
      </c>
      <c r="F3725" s="92" t="str">
        <f t="shared" si="520"/>
        <v/>
      </c>
      <c r="G3725" s="212" t="str">
        <f t="shared" si="521"/>
        <v/>
      </c>
      <c r="H3725" s="92">
        <f>IF(OR(ERR=FALSE,AND(F3725="",G3725="")),0,IF($C$12="D",$H$13+SUM($F$14:F3725)-SUM($G$14:G3725),$H$13-SUM($F$14:F3725)+SUM($G$14:G3725)))</f>
        <v>0</v>
      </c>
      <c r="I3725" s="7"/>
    </row>
    <row r="3726" spans="1:9">
      <c r="A3726" s="89">
        <f t="shared" si="522"/>
        <v>3713</v>
      </c>
      <c r="B3726" s="185" t="str">
        <f t="shared" si="516"/>
        <v/>
      </c>
      <c r="C3726" s="90" t="str">
        <f t="shared" si="517"/>
        <v/>
      </c>
      <c r="D3726" s="89" t="str">
        <f t="shared" si="518"/>
        <v/>
      </c>
      <c r="E3726" s="91" t="str">
        <f t="shared" si="519"/>
        <v/>
      </c>
      <c r="F3726" s="92" t="str">
        <f t="shared" si="520"/>
        <v/>
      </c>
      <c r="G3726" s="212" t="str">
        <f t="shared" si="521"/>
        <v/>
      </c>
      <c r="H3726" s="92">
        <f>IF(OR(ERR=FALSE,AND(F3726="",G3726="")),0,IF($C$12="D",$H$13+SUM($F$14:F3726)-SUM($G$14:G3726),$H$13-SUM($F$14:F3726)+SUM($G$14:G3726)))</f>
        <v>0</v>
      </c>
      <c r="I3726" s="7"/>
    </row>
    <row r="3727" spans="1:9">
      <c r="A3727" s="89">
        <f t="shared" si="522"/>
        <v>3714</v>
      </c>
      <c r="B3727" s="185" t="str">
        <f t="shared" si="516"/>
        <v/>
      </c>
      <c r="C3727" s="90" t="str">
        <f t="shared" si="517"/>
        <v/>
      </c>
      <c r="D3727" s="89" t="str">
        <f t="shared" si="518"/>
        <v/>
      </c>
      <c r="E3727" s="91" t="str">
        <f t="shared" si="519"/>
        <v/>
      </c>
      <c r="F3727" s="92" t="str">
        <f t="shared" si="520"/>
        <v/>
      </c>
      <c r="G3727" s="212" t="str">
        <f t="shared" si="521"/>
        <v/>
      </c>
      <c r="H3727" s="92">
        <f>IF(OR(ERR=FALSE,AND(F3727="",G3727="")),0,IF($C$12="D",$H$13+SUM($F$14:F3727)-SUM($G$14:G3727),$H$13-SUM($F$14:F3727)+SUM($G$14:G3727)))</f>
        <v>0</v>
      </c>
      <c r="I3727" s="7"/>
    </row>
    <row r="3728" spans="1:9">
      <c r="A3728" s="89">
        <f t="shared" si="522"/>
        <v>3715</v>
      </c>
      <c r="B3728" s="185" t="str">
        <f t="shared" si="516"/>
        <v/>
      </c>
      <c r="C3728" s="90" t="str">
        <f t="shared" si="517"/>
        <v/>
      </c>
      <c r="D3728" s="89" t="str">
        <f t="shared" si="518"/>
        <v/>
      </c>
      <c r="E3728" s="91" t="str">
        <f t="shared" si="519"/>
        <v/>
      </c>
      <c r="F3728" s="92" t="str">
        <f t="shared" si="520"/>
        <v/>
      </c>
      <c r="G3728" s="212" t="str">
        <f t="shared" si="521"/>
        <v/>
      </c>
      <c r="H3728" s="92">
        <f>IF(OR(ERR=FALSE,AND(F3728="",G3728="")),0,IF($C$12="D",$H$13+SUM($F$14:F3728)-SUM($G$14:G3728),$H$13-SUM($F$14:F3728)+SUM($G$14:G3728)))</f>
        <v>0</v>
      </c>
      <c r="I3728" s="7"/>
    </row>
    <row r="3729" spans="1:9">
      <c r="A3729" s="89">
        <f t="shared" si="522"/>
        <v>3716</v>
      </c>
      <c r="B3729" s="185" t="str">
        <f t="shared" si="516"/>
        <v/>
      </c>
      <c r="C3729" s="90" t="str">
        <f t="shared" si="517"/>
        <v/>
      </c>
      <c r="D3729" s="89" t="str">
        <f t="shared" si="518"/>
        <v/>
      </c>
      <c r="E3729" s="91" t="str">
        <f t="shared" si="519"/>
        <v/>
      </c>
      <c r="F3729" s="92" t="str">
        <f t="shared" si="520"/>
        <v/>
      </c>
      <c r="G3729" s="212" t="str">
        <f t="shared" si="521"/>
        <v/>
      </c>
      <c r="H3729" s="92">
        <f>IF(OR(ERR=FALSE,AND(F3729="",G3729="")),0,IF($C$12="D",$H$13+SUM($F$14:F3729)-SUM($G$14:G3729),$H$13-SUM($F$14:F3729)+SUM($G$14:G3729)))</f>
        <v>0</v>
      </c>
      <c r="I3729" s="7"/>
    </row>
    <row r="3730" spans="1:9">
      <c r="A3730" s="89">
        <f t="shared" si="522"/>
        <v>3717</v>
      </c>
      <c r="B3730" s="185" t="str">
        <f t="shared" si="516"/>
        <v/>
      </c>
      <c r="C3730" s="90" t="str">
        <f t="shared" si="517"/>
        <v/>
      </c>
      <c r="D3730" s="89" t="str">
        <f t="shared" si="518"/>
        <v/>
      </c>
      <c r="E3730" s="91" t="str">
        <f t="shared" si="519"/>
        <v/>
      </c>
      <c r="F3730" s="92" t="str">
        <f t="shared" si="520"/>
        <v/>
      </c>
      <c r="G3730" s="212" t="str">
        <f t="shared" si="521"/>
        <v/>
      </c>
      <c r="H3730" s="92">
        <f>IF(OR(ERR=FALSE,AND(F3730="",G3730="")),0,IF($C$12="D",$H$13+SUM($F$14:F3730)-SUM($G$14:G3730),$H$13-SUM($F$14:F3730)+SUM($G$14:G3730)))</f>
        <v>0</v>
      </c>
      <c r="I3730" s="7"/>
    </row>
    <row r="3731" spans="1:9">
      <c r="A3731" s="89">
        <f t="shared" si="522"/>
        <v>3718</v>
      </c>
      <c r="B3731" s="185" t="str">
        <f t="shared" si="516"/>
        <v/>
      </c>
      <c r="C3731" s="90" t="str">
        <f t="shared" si="517"/>
        <v/>
      </c>
      <c r="D3731" s="89" t="str">
        <f t="shared" si="518"/>
        <v/>
      </c>
      <c r="E3731" s="91" t="str">
        <f t="shared" si="519"/>
        <v/>
      </c>
      <c r="F3731" s="92" t="str">
        <f t="shared" si="520"/>
        <v/>
      </c>
      <c r="G3731" s="212" t="str">
        <f t="shared" si="521"/>
        <v/>
      </c>
      <c r="H3731" s="92">
        <f>IF(OR(ERR=FALSE,AND(F3731="",G3731="")),0,IF($C$12="D",$H$13+SUM($F$14:F3731)-SUM($G$14:G3731),$H$13-SUM($F$14:F3731)+SUM($G$14:G3731)))</f>
        <v>0</v>
      </c>
      <c r="I3731" s="7"/>
    </row>
    <row r="3732" spans="1:9">
      <c r="A3732" s="89">
        <f t="shared" si="522"/>
        <v>3719</v>
      </c>
      <c r="B3732" s="185" t="str">
        <f t="shared" si="516"/>
        <v/>
      </c>
      <c r="C3732" s="90" t="str">
        <f t="shared" si="517"/>
        <v/>
      </c>
      <c r="D3732" s="89" t="str">
        <f t="shared" si="518"/>
        <v/>
      </c>
      <c r="E3732" s="91" t="str">
        <f t="shared" si="519"/>
        <v/>
      </c>
      <c r="F3732" s="92" t="str">
        <f t="shared" si="520"/>
        <v/>
      </c>
      <c r="G3732" s="212" t="str">
        <f t="shared" si="521"/>
        <v/>
      </c>
      <c r="H3732" s="92">
        <f>IF(OR(ERR=FALSE,AND(F3732="",G3732="")),0,IF($C$12="D",$H$13+SUM($F$14:F3732)-SUM($G$14:G3732),$H$13-SUM($F$14:F3732)+SUM($G$14:G3732)))</f>
        <v>0</v>
      </c>
      <c r="I3732" s="7"/>
    </row>
    <row r="3733" spans="1:9">
      <c r="A3733" s="89">
        <f t="shared" si="522"/>
        <v>3720</v>
      </c>
      <c r="B3733" s="185" t="str">
        <f t="shared" si="516"/>
        <v/>
      </c>
      <c r="C3733" s="90" t="str">
        <f t="shared" si="517"/>
        <v/>
      </c>
      <c r="D3733" s="89" t="str">
        <f t="shared" si="518"/>
        <v/>
      </c>
      <c r="E3733" s="91" t="str">
        <f t="shared" si="519"/>
        <v/>
      </c>
      <c r="F3733" s="92" t="str">
        <f t="shared" si="520"/>
        <v/>
      </c>
      <c r="G3733" s="212" t="str">
        <f t="shared" si="521"/>
        <v/>
      </c>
      <c r="H3733" s="92">
        <f>IF(OR(ERR=FALSE,AND(F3733="",G3733="")),0,IF($C$12="D",$H$13+SUM($F$14:F3733)-SUM($G$14:G3733),$H$13-SUM($F$14:F3733)+SUM($G$14:G3733)))</f>
        <v>0</v>
      </c>
      <c r="I3733" s="7"/>
    </row>
    <row r="3734" spans="1:9">
      <c r="A3734" s="89">
        <f t="shared" si="522"/>
        <v>3721</v>
      </c>
      <c r="B3734" s="185" t="str">
        <f t="shared" ref="B3734:B3797" si="523">IF(ISERROR(VLOOKUP(A3734&amp;H$9,JU_AKUN,6,FALSE)=TRUE),"",VLOOKUP(A3734&amp;H$9,JU_AKUN,6,FALSE))</f>
        <v/>
      </c>
      <c r="C3734" s="90" t="str">
        <f t="shared" ref="C3734:C3797" si="524">IF(ISERROR(VLOOKUP(A3734&amp;H$9,JU_AKUN,7,FALSE)=TRUE),"",VLOOKUP(A3734&amp;H$9,JU_AKUN,7,FALSE))</f>
        <v/>
      </c>
      <c r="D3734" s="89" t="str">
        <f t="shared" ref="D3734:D3797" si="525">IF(ISERROR(VLOOKUP(A3734&amp;H$9,JU_AKUN,8,FALSE)=TRUE),"",VLOOKUP(A3734&amp;H$9,JU_AKUN,8,FALSE))</f>
        <v/>
      </c>
      <c r="E3734" s="91" t="str">
        <f t="shared" ref="E3734:E3797" si="526">IF(ISERROR(VLOOKUP(A3734&amp;H$9,JU_AKUN,9,FALSE)=TRUE),"",VLOOKUP(A3734&amp;H$9,JU_AKUN,9,FALSE))</f>
        <v/>
      </c>
      <c r="F3734" s="92" t="str">
        <f t="shared" ref="F3734:F3797" si="527">IF(ISERROR(VLOOKUP(A3734&amp;H$9,JU_AKUN,14,FALSE)=TRUE),"",VLOOKUP(A3734&amp;H$9,JU_AKUN,14,FALSE))</f>
        <v/>
      </c>
      <c r="G3734" s="212" t="str">
        <f t="shared" ref="G3734:G3797" si="528">IF(ISERROR(VLOOKUP(A3734&amp;H$9,JU_AKUN,15,FALSE)=TRUE),"",VLOOKUP(A3734&amp;H$9,JU_AKUN,15,FALSE))</f>
        <v/>
      </c>
      <c r="H3734" s="92">
        <f>IF(OR(ERR=FALSE,AND(F3734="",G3734="")),0,IF($C$12="D",$H$13+SUM($F$14:F3734)-SUM($G$14:G3734),$H$13-SUM($F$14:F3734)+SUM($G$14:G3734)))</f>
        <v>0</v>
      </c>
      <c r="I3734" s="7"/>
    </row>
    <row r="3735" spans="1:9">
      <c r="A3735" s="89">
        <f t="shared" si="522"/>
        <v>3722</v>
      </c>
      <c r="B3735" s="185" t="str">
        <f t="shared" si="523"/>
        <v/>
      </c>
      <c r="C3735" s="90" t="str">
        <f t="shared" si="524"/>
        <v/>
      </c>
      <c r="D3735" s="89" t="str">
        <f t="shared" si="525"/>
        <v/>
      </c>
      <c r="E3735" s="91" t="str">
        <f t="shared" si="526"/>
        <v/>
      </c>
      <c r="F3735" s="92" t="str">
        <f t="shared" si="527"/>
        <v/>
      </c>
      <c r="G3735" s="212" t="str">
        <f t="shared" si="528"/>
        <v/>
      </c>
      <c r="H3735" s="92">
        <f>IF(OR(ERR=FALSE,AND(F3735="",G3735="")),0,IF($C$12="D",$H$13+SUM($F$14:F3735)-SUM($G$14:G3735),$H$13-SUM($F$14:F3735)+SUM($G$14:G3735)))</f>
        <v>0</v>
      </c>
      <c r="I3735" s="7"/>
    </row>
    <row r="3736" spans="1:9">
      <c r="A3736" s="89">
        <f t="shared" si="522"/>
        <v>3723</v>
      </c>
      <c r="B3736" s="185" t="str">
        <f t="shared" si="523"/>
        <v/>
      </c>
      <c r="C3736" s="90" t="str">
        <f t="shared" si="524"/>
        <v/>
      </c>
      <c r="D3736" s="89" t="str">
        <f t="shared" si="525"/>
        <v/>
      </c>
      <c r="E3736" s="91" t="str">
        <f t="shared" si="526"/>
        <v/>
      </c>
      <c r="F3736" s="92" t="str">
        <f t="shared" si="527"/>
        <v/>
      </c>
      <c r="G3736" s="212" t="str">
        <f t="shared" si="528"/>
        <v/>
      </c>
      <c r="H3736" s="92">
        <f>IF(OR(ERR=FALSE,AND(F3736="",G3736="")),0,IF($C$12="D",$H$13+SUM($F$14:F3736)-SUM($G$14:G3736),$H$13-SUM($F$14:F3736)+SUM($G$14:G3736)))</f>
        <v>0</v>
      </c>
      <c r="I3736" s="7"/>
    </row>
    <row r="3737" spans="1:9">
      <c r="A3737" s="89">
        <f t="shared" si="522"/>
        <v>3724</v>
      </c>
      <c r="B3737" s="185" t="str">
        <f t="shared" si="523"/>
        <v/>
      </c>
      <c r="C3737" s="90" t="str">
        <f t="shared" si="524"/>
        <v/>
      </c>
      <c r="D3737" s="89" t="str">
        <f t="shared" si="525"/>
        <v/>
      </c>
      <c r="E3737" s="91" t="str">
        <f t="shared" si="526"/>
        <v/>
      </c>
      <c r="F3737" s="92" t="str">
        <f t="shared" si="527"/>
        <v/>
      </c>
      <c r="G3737" s="212" t="str">
        <f t="shared" si="528"/>
        <v/>
      </c>
      <c r="H3737" s="92">
        <f>IF(OR(ERR=FALSE,AND(F3737="",G3737="")),0,IF($C$12="D",$H$13+SUM($F$14:F3737)-SUM($G$14:G3737),$H$13-SUM($F$14:F3737)+SUM($G$14:G3737)))</f>
        <v>0</v>
      </c>
      <c r="I3737" s="7"/>
    </row>
    <row r="3738" spans="1:9">
      <c r="A3738" s="89">
        <f t="shared" si="522"/>
        <v>3725</v>
      </c>
      <c r="B3738" s="185" t="str">
        <f t="shared" si="523"/>
        <v/>
      </c>
      <c r="C3738" s="90" t="str">
        <f t="shared" si="524"/>
        <v/>
      </c>
      <c r="D3738" s="89" t="str">
        <f t="shared" si="525"/>
        <v/>
      </c>
      <c r="E3738" s="91" t="str">
        <f t="shared" si="526"/>
        <v/>
      </c>
      <c r="F3738" s="92" t="str">
        <f t="shared" si="527"/>
        <v/>
      </c>
      <c r="G3738" s="212" t="str">
        <f t="shared" si="528"/>
        <v/>
      </c>
      <c r="H3738" s="92">
        <f>IF(OR(ERR=FALSE,AND(F3738="",G3738="")),0,IF($C$12="D",$H$13+SUM($F$14:F3738)-SUM($G$14:G3738),$H$13-SUM($F$14:F3738)+SUM($G$14:G3738)))</f>
        <v>0</v>
      </c>
      <c r="I3738" s="7"/>
    </row>
    <row r="3739" spans="1:9">
      <c r="A3739" s="89">
        <f t="shared" si="522"/>
        <v>3726</v>
      </c>
      <c r="B3739" s="185" t="str">
        <f t="shared" si="523"/>
        <v/>
      </c>
      <c r="C3739" s="90" t="str">
        <f t="shared" si="524"/>
        <v/>
      </c>
      <c r="D3739" s="89" t="str">
        <f t="shared" si="525"/>
        <v/>
      </c>
      <c r="E3739" s="91" t="str">
        <f t="shared" si="526"/>
        <v/>
      </c>
      <c r="F3739" s="92" t="str">
        <f t="shared" si="527"/>
        <v/>
      </c>
      <c r="G3739" s="212" t="str">
        <f t="shared" si="528"/>
        <v/>
      </c>
      <c r="H3739" s="92">
        <f>IF(OR(ERR=FALSE,AND(F3739="",G3739="")),0,IF($C$12="D",$H$13+SUM($F$14:F3739)-SUM($G$14:G3739),$H$13-SUM($F$14:F3739)+SUM($G$14:G3739)))</f>
        <v>0</v>
      </c>
      <c r="I3739" s="7"/>
    </row>
    <row r="3740" spans="1:9">
      <c r="A3740" s="89">
        <f t="shared" si="522"/>
        <v>3727</v>
      </c>
      <c r="B3740" s="185" t="str">
        <f t="shared" si="523"/>
        <v/>
      </c>
      <c r="C3740" s="90" t="str">
        <f t="shared" si="524"/>
        <v/>
      </c>
      <c r="D3740" s="89" t="str">
        <f t="shared" si="525"/>
        <v/>
      </c>
      <c r="E3740" s="91" t="str">
        <f t="shared" si="526"/>
        <v/>
      </c>
      <c r="F3740" s="92" t="str">
        <f t="shared" si="527"/>
        <v/>
      </c>
      <c r="G3740" s="212" t="str">
        <f t="shared" si="528"/>
        <v/>
      </c>
      <c r="H3740" s="92">
        <f>IF(OR(ERR=FALSE,AND(F3740="",G3740="")),0,IF($C$12="D",$H$13+SUM($F$14:F3740)-SUM($G$14:G3740),$H$13-SUM($F$14:F3740)+SUM($G$14:G3740)))</f>
        <v>0</v>
      </c>
      <c r="I3740" s="7"/>
    </row>
    <row r="3741" spans="1:9">
      <c r="A3741" s="89">
        <f t="shared" si="522"/>
        <v>3728</v>
      </c>
      <c r="B3741" s="185" t="str">
        <f t="shared" si="523"/>
        <v/>
      </c>
      <c r="C3741" s="90" t="str">
        <f t="shared" si="524"/>
        <v/>
      </c>
      <c r="D3741" s="89" t="str">
        <f t="shared" si="525"/>
        <v/>
      </c>
      <c r="E3741" s="91" t="str">
        <f t="shared" si="526"/>
        <v/>
      </c>
      <c r="F3741" s="92" t="str">
        <f t="shared" si="527"/>
        <v/>
      </c>
      <c r="G3741" s="212" t="str">
        <f t="shared" si="528"/>
        <v/>
      </c>
      <c r="H3741" s="92">
        <f>IF(OR(ERR=FALSE,AND(F3741="",G3741="")),0,IF($C$12="D",$H$13+SUM($F$14:F3741)-SUM($G$14:G3741),$H$13-SUM($F$14:F3741)+SUM($G$14:G3741)))</f>
        <v>0</v>
      </c>
      <c r="I3741" s="7"/>
    </row>
    <row r="3742" spans="1:9">
      <c r="A3742" s="89">
        <f t="shared" si="522"/>
        <v>3729</v>
      </c>
      <c r="B3742" s="185" t="str">
        <f t="shared" si="523"/>
        <v/>
      </c>
      <c r="C3742" s="90" t="str">
        <f t="shared" si="524"/>
        <v/>
      </c>
      <c r="D3742" s="89" t="str">
        <f t="shared" si="525"/>
        <v/>
      </c>
      <c r="E3742" s="91" t="str">
        <f t="shared" si="526"/>
        <v/>
      </c>
      <c r="F3742" s="92" t="str">
        <f t="shared" si="527"/>
        <v/>
      </c>
      <c r="G3742" s="212" t="str">
        <f t="shared" si="528"/>
        <v/>
      </c>
      <c r="H3742" s="92">
        <f>IF(OR(ERR=FALSE,AND(F3742="",G3742="")),0,IF($C$12="D",$H$13+SUM($F$14:F3742)-SUM($G$14:G3742),$H$13-SUM($F$14:F3742)+SUM($G$14:G3742)))</f>
        <v>0</v>
      </c>
      <c r="I3742" s="7"/>
    </row>
    <row r="3743" spans="1:9">
      <c r="A3743" s="89">
        <f t="shared" si="522"/>
        <v>3730</v>
      </c>
      <c r="B3743" s="185" t="str">
        <f t="shared" si="523"/>
        <v/>
      </c>
      <c r="C3743" s="90" t="str">
        <f t="shared" si="524"/>
        <v/>
      </c>
      <c r="D3743" s="89" t="str">
        <f t="shared" si="525"/>
        <v/>
      </c>
      <c r="E3743" s="91" t="str">
        <f t="shared" si="526"/>
        <v/>
      </c>
      <c r="F3743" s="92" t="str">
        <f t="shared" si="527"/>
        <v/>
      </c>
      <c r="G3743" s="212" t="str">
        <f t="shared" si="528"/>
        <v/>
      </c>
      <c r="H3743" s="92">
        <f>IF(OR(ERR=FALSE,AND(F3743="",G3743="")),0,IF($C$12="D",$H$13+SUM($F$14:F3743)-SUM($G$14:G3743),$H$13-SUM($F$14:F3743)+SUM($G$14:G3743)))</f>
        <v>0</v>
      </c>
      <c r="I3743" s="7"/>
    </row>
    <row r="3744" spans="1:9">
      <c r="A3744" s="89">
        <f t="shared" si="522"/>
        <v>3731</v>
      </c>
      <c r="B3744" s="185" t="str">
        <f t="shared" si="523"/>
        <v/>
      </c>
      <c r="C3744" s="90" t="str">
        <f t="shared" si="524"/>
        <v/>
      </c>
      <c r="D3744" s="89" t="str">
        <f t="shared" si="525"/>
        <v/>
      </c>
      <c r="E3744" s="91" t="str">
        <f t="shared" si="526"/>
        <v/>
      </c>
      <c r="F3744" s="92" t="str">
        <f t="shared" si="527"/>
        <v/>
      </c>
      <c r="G3744" s="212" t="str">
        <f t="shared" si="528"/>
        <v/>
      </c>
      <c r="H3744" s="92">
        <f>IF(OR(ERR=FALSE,AND(F3744="",G3744="")),0,IF($C$12="D",$H$13+SUM($F$14:F3744)-SUM($G$14:G3744),$H$13-SUM($F$14:F3744)+SUM($G$14:G3744)))</f>
        <v>0</v>
      </c>
      <c r="I3744" s="7"/>
    </row>
    <row r="3745" spans="1:9">
      <c r="A3745" s="89">
        <f t="shared" si="522"/>
        <v>3732</v>
      </c>
      <c r="B3745" s="185" t="str">
        <f t="shared" si="523"/>
        <v/>
      </c>
      <c r="C3745" s="90" t="str">
        <f t="shared" si="524"/>
        <v/>
      </c>
      <c r="D3745" s="89" t="str">
        <f t="shared" si="525"/>
        <v/>
      </c>
      <c r="E3745" s="91" t="str">
        <f t="shared" si="526"/>
        <v/>
      </c>
      <c r="F3745" s="92" t="str">
        <f t="shared" si="527"/>
        <v/>
      </c>
      <c r="G3745" s="212" t="str">
        <f t="shared" si="528"/>
        <v/>
      </c>
      <c r="H3745" s="92">
        <f>IF(OR(ERR=FALSE,AND(F3745="",G3745="")),0,IF($C$12="D",$H$13+SUM($F$14:F3745)-SUM($G$14:G3745),$H$13-SUM($F$14:F3745)+SUM($G$14:G3745)))</f>
        <v>0</v>
      </c>
      <c r="I3745" s="7"/>
    </row>
    <row r="3746" spans="1:9">
      <c r="A3746" s="89">
        <f t="shared" si="522"/>
        <v>3733</v>
      </c>
      <c r="B3746" s="185" t="str">
        <f t="shared" si="523"/>
        <v/>
      </c>
      <c r="C3746" s="90" t="str">
        <f t="shared" si="524"/>
        <v/>
      </c>
      <c r="D3746" s="89" t="str">
        <f t="shared" si="525"/>
        <v/>
      </c>
      <c r="E3746" s="91" t="str">
        <f t="shared" si="526"/>
        <v/>
      </c>
      <c r="F3746" s="92" t="str">
        <f t="shared" si="527"/>
        <v/>
      </c>
      <c r="G3746" s="212" t="str">
        <f t="shared" si="528"/>
        <v/>
      </c>
      <c r="H3746" s="92">
        <f>IF(OR(ERR=FALSE,AND(F3746="",G3746="")),0,IF($C$12="D",$H$13+SUM($F$14:F3746)-SUM($G$14:G3746),$H$13-SUM($F$14:F3746)+SUM($G$14:G3746)))</f>
        <v>0</v>
      </c>
      <c r="I3746" s="7"/>
    </row>
    <row r="3747" spans="1:9">
      <c r="A3747" s="89">
        <f t="shared" si="522"/>
        <v>3734</v>
      </c>
      <c r="B3747" s="185" t="str">
        <f t="shared" si="523"/>
        <v/>
      </c>
      <c r="C3747" s="90" t="str">
        <f t="shared" si="524"/>
        <v/>
      </c>
      <c r="D3747" s="89" t="str">
        <f t="shared" si="525"/>
        <v/>
      </c>
      <c r="E3747" s="91" t="str">
        <f t="shared" si="526"/>
        <v/>
      </c>
      <c r="F3747" s="92" t="str">
        <f t="shared" si="527"/>
        <v/>
      </c>
      <c r="G3747" s="212" t="str">
        <f t="shared" si="528"/>
        <v/>
      </c>
      <c r="H3747" s="92">
        <f>IF(OR(ERR=FALSE,AND(F3747="",G3747="")),0,IF($C$12="D",$H$13+SUM($F$14:F3747)-SUM($G$14:G3747),$H$13-SUM($F$14:F3747)+SUM($G$14:G3747)))</f>
        <v>0</v>
      </c>
      <c r="I3747" s="7"/>
    </row>
    <row r="3748" spans="1:9">
      <c r="A3748" s="89">
        <f t="shared" si="522"/>
        <v>3735</v>
      </c>
      <c r="B3748" s="185" t="str">
        <f t="shared" si="523"/>
        <v/>
      </c>
      <c r="C3748" s="90" t="str">
        <f t="shared" si="524"/>
        <v/>
      </c>
      <c r="D3748" s="89" t="str">
        <f t="shared" si="525"/>
        <v/>
      </c>
      <c r="E3748" s="91" t="str">
        <f t="shared" si="526"/>
        <v/>
      </c>
      <c r="F3748" s="92" t="str">
        <f t="shared" si="527"/>
        <v/>
      </c>
      <c r="G3748" s="212" t="str">
        <f t="shared" si="528"/>
        <v/>
      </c>
      <c r="H3748" s="92">
        <f>IF(OR(ERR=FALSE,AND(F3748="",G3748="")),0,IF($C$12="D",$H$13+SUM($F$14:F3748)-SUM($G$14:G3748),$H$13-SUM($F$14:F3748)+SUM($G$14:G3748)))</f>
        <v>0</v>
      </c>
      <c r="I3748" s="7"/>
    </row>
    <row r="3749" spans="1:9">
      <c r="A3749" s="89">
        <f t="shared" si="522"/>
        <v>3736</v>
      </c>
      <c r="B3749" s="185" t="str">
        <f t="shared" si="523"/>
        <v/>
      </c>
      <c r="C3749" s="90" t="str">
        <f t="shared" si="524"/>
        <v/>
      </c>
      <c r="D3749" s="89" t="str">
        <f t="shared" si="525"/>
        <v/>
      </c>
      <c r="E3749" s="91" t="str">
        <f t="shared" si="526"/>
        <v/>
      </c>
      <c r="F3749" s="92" t="str">
        <f t="shared" si="527"/>
        <v/>
      </c>
      <c r="G3749" s="212" t="str">
        <f t="shared" si="528"/>
        <v/>
      </c>
      <c r="H3749" s="92">
        <f>IF(OR(ERR=FALSE,AND(F3749="",G3749="")),0,IF($C$12="D",$H$13+SUM($F$14:F3749)-SUM($G$14:G3749),$H$13-SUM($F$14:F3749)+SUM($G$14:G3749)))</f>
        <v>0</v>
      </c>
      <c r="I3749" s="7"/>
    </row>
    <row r="3750" spans="1:9">
      <c r="A3750" s="89">
        <f t="shared" si="522"/>
        <v>3737</v>
      </c>
      <c r="B3750" s="185" t="str">
        <f t="shared" si="523"/>
        <v/>
      </c>
      <c r="C3750" s="90" t="str">
        <f t="shared" si="524"/>
        <v/>
      </c>
      <c r="D3750" s="89" t="str">
        <f t="shared" si="525"/>
        <v/>
      </c>
      <c r="E3750" s="91" t="str">
        <f t="shared" si="526"/>
        <v/>
      </c>
      <c r="F3750" s="92" t="str">
        <f t="shared" si="527"/>
        <v/>
      </c>
      <c r="G3750" s="212" t="str">
        <f t="shared" si="528"/>
        <v/>
      </c>
      <c r="H3750" s="92">
        <f>IF(OR(ERR=FALSE,AND(F3750="",G3750="")),0,IF($C$12="D",$H$13+SUM($F$14:F3750)-SUM($G$14:G3750),$H$13-SUM($F$14:F3750)+SUM($G$14:G3750)))</f>
        <v>0</v>
      </c>
      <c r="I3750" s="7"/>
    </row>
    <row r="3751" spans="1:9">
      <c r="A3751" s="89">
        <f t="shared" si="522"/>
        <v>3738</v>
      </c>
      <c r="B3751" s="185" t="str">
        <f t="shared" si="523"/>
        <v/>
      </c>
      <c r="C3751" s="90" t="str">
        <f t="shared" si="524"/>
        <v/>
      </c>
      <c r="D3751" s="89" t="str">
        <f t="shared" si="525"/>
        <v/>
      </c>
      <c r="E3751" s="91" t="str">
        <f t="shared" si="526"/>
        <v/>
      </c>
      <c r="F3751" s="92" t="str">
        <f t="shared" si="527"/>
        <v/>
      </c>
      <c r="G3751" s="212" t="str">
        <f t="shared" si="528"/>
        <v/>
      </c>
      <c r="H3751" s="92">
        <f>IF(OR(ERR=FALSE,AND(F3751="",G3751="")),0,IF($C$12="D",$H$13+SUM($F$14:F3751)-SUM($G$14:G3751),$H$13-SUM($F$14:F3751)+SUM($G$14:G3751)))</f>
        <v>0</v>
      </c>
      <c r="I3751" s="7"/>
    </row>
    <row r="3752" spans="1:9">
      <c r="A3752" s="89">
        <f t="shared" si="522"/>
        <v>3739</v>
      </c>
      <c r="B3752" s="185" t="str">
        <f t="shared" si="523"/>
        <v/>
      </c>
      <c r="C3752" s="90" t="str">
        <f t="shared" si="524"/>
        <v/>
      </c>
      <c r="D3752" s="89" t="str">
        <f t="shared" si="525"/>
        <v/>
      </c>
      <c r="E3752" s="91" t="str">
        <f t="shared" si="526"/>
        <v/>
      </c>
      <c r="F3752" s="92" t="str">
        <f t="shared" si="527"/>
        <v/>
      </c>
      <c r="G3752" s="212" t="str">
        <f t="shared" si="528"/>
        <v/>
      </c>
      <c r="H3752" s="92">
        <f>IF(OR(ERR=FALSE,AND(F3752="",G3752="")),0,IF($C$12="D",$H$13+SUM($F$14:F3752)-SUM($G$14:G3752),$H$13-SUM($F$14:F3752)+SUM($G$14:G3752)))</f>
        <v>0</v>
      </c>
      <c r="I3752" s="7"/>
    </row>
    <row r="3753" spans="1:9">
      <c r="A3753" s="89">
        <f t="shared" si="522"/>
        <v>3740</v>
      </c>
      <c r="B3753" s="185" t="str">
        <f t="shared" si="523"/>
        <v/>
      </c>
      <c r="C3753" s="90" t="str">
        <f t="shared" si="524"/>
        <v/>
      </c>
      <c r="D3753" s="89" t="str">
        <f t="shared" si="525"/>
        <v/>
      </c>
      <c r="E3753" s="91" t="str">
        <f t="shared" si="526"/>
        <v/>
      </c>
      <c r="F3753" s="92" t="str">
        <f t="shared" si="527"/>
        <v/>
      </c>
      <c r="G3753" s="212" t="str">
        <f t="shared" si="528"/>
        <v/>
      </c>
      <c r="H3753" s="92">
        <f>IF(OR(ERR=FALSE,AND(F3753="",G3753="")),0,IF($C$12="D",$H$13+SUM($F$14:F3753)-SUM($G$14:G3753),$H$13-SUM($F$14:F3753)+SUM($G$14:G3753)))</f>
        <v>0</v>
      </c>
      <c r="I3753" s="7"/>
    </row>
    <row r="3754" spans="1:9">
      <c r="A3754" s="89">
        <f t="shared" si="522"/>
        <v>3741</v>
      </c>
      <c r="B3754" s="185" t="str">
        <f t="shared" si="523"/>
        <v/>
      </c>
      <c r="C3754" s="90" t="str">
        <f t="shared" si="524"/>
        <v/>
      </c>
      <c r="D3754" s="89" t="str">
        <f t="shared" si="525"/>
        <v/>
      </c>
      <c r="E3754" s="91" t="str">
        <f t="shared" si="526"/>
        <v/>
      </c>
      <c r="F3754" s="92" t="str">
        <f t="shared" si="527"/>
        <v/>
      </c>
      <c r="G3754" s="212" t="str">
        <f t="shared" si="528"/>
        <v/>
      </c>
      <c r="H3754" s="92">
        <f>IF(OR(ERR=FALSE,AND(F3754="",G3754="")),0,IF($C$12="D",$H$13+SUM($F$14:F3754)-SUM($G$14:G3754),$H$13-SUM($F$14:F3754)+SUM($G$14:G3754)))</f>
        <v>0</v>
      </c>
      <c r="I3754" s="7"/>
    </row>
    <row r="3755" spans="1:9">
      <c r="A3755" s="89">
        <f t="shared" si="522"/>
        <v>3742</v>
      </c>
      <c r="B3755" s="185" t="str">
        <f t="shared" si="523"/>
        <v/>
      </c>
      <c r="C3755" s="90" t="str">
        <f t="shared" si="524"/>
        <v/>
      </c>
      <c r="D3755" s="89" t="str">
        <f t="shared" si="525"/>
        <v/>
      </c>
      <c r="E3755" s="91" t="str">
        <f t="shared" si="526"/>
        <v/>
      </c>
      <c r="F3755" s="92" t="str">
        <f t="shared" si="527"/>
        <v/>
      </c>
      <c r="G3755" s="212" t="str">
        <f t="shared" si="528"/>
        <v/>
      </c>
      <c r="H3755" s="92">
        <f>IF(OR(ERR=FALSE,AND(F3755="",G3755="")),0,IF($C$12="D",$H$13+SUM($F$14:F3755)-SUM($G$14:G3755),$H$13-SUM($F$14:F3755)+SUM($G$14:G3755)))</f>
        <v>0</v>
      </c>
      <c r="I3755" s="7"/>
    </row>
    <row r="3756" spans="1:9">
      <c r="A3756" s="89">
        <f t="shared" si="522"/>
        <v>3743</v>
      </c>
      <c r="B3756" s="185" t="str">
        <f t="shared" si="523"/>
        <v/>
      </c>
      <c r="C3756" s="90" t="str">
        <f t="shared" si="524"/>
        <v/>
      </c>
      <c r="D3756" s="89" t="str">
        <f t="shared" si="525"/>
        <v/>
      </c>
      <c r="E3756" s="91" t="str">
        <f t="shared" si="526"/>
        <v/>
      </c>
      <c r="F3756" s="92" t="str">
        <f t="shared" si="527"/>
        <v/>
      </c>
      <c r="G3756" s="212" t="str">
        <f t="shared" si="528"/>
        <v/>
      </c>
      <c r="H3756" s="92">
        <f>IF(OR(ERR=FALSE,AND(F3756="",G3756="")),0,IF($C$12="D",$H$13+SUM($F$14:F3756)-SUM($G$14:G3756),$H$13-SUM($F$14:F3756)+SUM($G$14:G3756)))</f>
        <v>0</v>
      </c>
      <c r="I3756" s="7"/>
    </row>
    <row r="3757" spans="1:9">
      <c r="A3757" s="89">
        <f t="shared" si="522"/>
        <v>3744</v>
      </c>
      <c r="B3757" s="185" t="str">
        <f t="shared" si="523"/>
        <v/>
      </c>
      <c r="C3757" s="90" t="str">
        <f t="shared" si="524"/>
        <v/>
      </c>
      <c r="D3757" s="89" t="str">
        <f t="shared" si="525"/>
        <v/>
      </c>
      <c r="E3757" s="91" t="str">
        <f t="shared" si="526"/>
        <v/>
      </c>
      <c r="F3757" s="92" t="str">
        <f t="shared" si="527"/>
        <v/>
      </c>
      <c r="G3757" s="212" t="str">
        <f t="shared" si="528"/>
        <v/>
      </c>
      <c r="H3757" s="92">
        <f>IF(OR(ERR=FALSE,AND(F3757="",G3757="")),0,IF($C$12="D",$H$13+SUM($F$14:F3757)-SUM($G$14:G3757),$H$13-SUM($F$14:F3757)+SUM($G$14:G3757)))</f>
        <v>0</v>
      </c>
      <c r="I3757" s="7"/>
    </row>
    <row r="3758" spans="1:9">
      <c r="A3758" s="89">
        <f t="shared" si="522"/>
        <v>3745</v>
      </c>
      <c r="B3758" s="185" t="str">
        <f t="shared" si="523"/>
        <v/>
      </c>
      <c r="C3758" s="90" t="str">
        <f t="shared" si="524"/>
        <v/>
      </c>
      <c r="D3758" s="89" t="str">
        <f t="shared" si="525"/>
        <v/>
      </c>
      <c r="E3758" s="91" t="str">
        <f t="shared" si="526"/>
        <v/>
      </c>
      <c r="F3758" s="92" t="str">
        <f t="shared" si="527"/>
        <v/>
      </c>
      <c r="G3758" s="212" t="str">
        <f t="shared" si="528"/>
        <v/>
      </c>
      <c r="H3758" s="92">
        <f>IF(OR(ERR=FALSE,AND(F3758="",G3758="")),0,IF($C$12="D",$H$13+SUM($F$14:F3758)-SUM($G$14:G3758),$H$13-SUM($F$14:F3758)+SUM($G$14:G3758)))</f>
        <v>0</v>
      </c>
      <c r="I3758" s="7"/>
    </row>
    <row r="3759" spans="1:9">
      <c r="A3759" s="89">
        <f t="shared" si="522"/>
        <v>3746</v>
      </c>
      <c r="B3759" s="185" t="str">
        <f t="shared" si="523"/>
        <v/>
      </c>
      <c r="C3759" s="90" t="str">
        <f t="shared" si="524"/>
        <v/>
      </c>
      <c r="D3759" s="89" t="str">
        <f t="shared" si="525"/>
        <v/>
      </c>
      <c r="E3759" s="91" t="str">
        <f t="shared" si="526"/>
        <v/>
      </c>
      <c r="F3759" s="92" t="str">
        <f t="shared" si="527"/>
        <v/>
      </c>
      <c r="G3759" s="212" t="str">
        <f t="shared" si="528"/>
        <v/>
      </c>
      <c r="H3759" s="92">
        <f>IF(OR(ERR=FALSE,AND(F3759="",G3759="")),0,IF($C$12="D",$H$13+SUM($F$14:F3759)-SUM($G$14:G3759),$H$13-SUM($F$14:F3759)+SUM($G$14:G3759)))</f>
        <v>0</v>
      </c>
      <c r="I3759" s="7"/>
    </row>
    <row r="3760" spans="1:9">
      <c r="A3760" s="89">
        <f t="shared" si="522"/>
        <v>3747</v>
      </c>
      <c r="B3760" s="185" t="str">
        <f t="shared" si="523"/>
        <v/>
      </c>
      <c r="C3760" s="90" t="str">
        <f t="shared" si="524"/>
        <v/>
      </c>
      <c r="D3760" s="89" t="str">
        <f t="shared" si="525"/>
        <v/>
      </c>
      <c r="E3760" s="91" t="str">
        <f t="shared" si="526"/>
        <v/>
      </c>
      <c r="F3760" s="92" t="str">
        <f t="shared" si="527"/>
        <v/>
      </c>
      <c r="G3760" s="212" t="str">
        <f t="shared" si="528"/>
        <v/>
      </c>
      <c r="H3760" s="92">
        <f>IF(OR(ERR=FALSE,AND(F3760="",G3760="")),0,IF($C$12="D",$H$13+SUM($F$14:F3760)-SUM($G$14:G3760),$H$13-SUM($F$14:F3760)+SUM($G$14:G3760)))</f>
        <v>0</v>
      </c>
      <c r="I3760" s="7"/>
    </row>
    <row r="3761" spans="1:9">
      <c r="A3761" s="89">
        <f t="shared" si="522"/>
        <v>3748</v>
      </c>
      <c r="B3761" s="185" t="str">
        <f t="shared" si="523"/>
        <v/>
      </c>
      <c r="C3761" s="90" t="str">
        <f t="shared" si="524"/>
        <v/>
      </c>
      <c r="D3761" s="89" t="str">
        <f t="shared" si="525"/>
        <v/>
      </c>
      <c r="E3761" s="91" t="str">
        <f t="shared" si="526"/>
        <v/>
      </c>
      <c r="F3761" s="92" t="str">
        <f t="shared" si="527"/>
        <v/>
      </c>
      <c r="G3761" s="212" t="str">
        <f t="shared" si="528"/>
        <v/>
      </c>
      <c r="H3761" s="92">
        <f>IF(OR(ERR=FALSE,AND(F3761="",G3761="")),0,IF($C$12="D",$H$13+SUM($F$14:F3761)-SUM($G$14:G3761),$H$13-SUM($F$14:F3761)+SUM($G$14:G3761)))</f>
        <v>0</v>
      </c>
      <c r="I3761" s="7"/>
    </row>
    <row r="3762" spans="1:9">
      <c r="A3762" s="89">
        <f t="shared" si="522"/>
        <v>3749</v>
      </c>
      <c r="B3762" s="185" t="str">
        <f t="shared" si="523"/>
        <v/>
      </c>
      <c r="C3762" s="90" t="str">
        <f t="shared" si="524"/>
        <v/>
      </c>
      <c r="D3762" s="89" t="str">
        <f t="shared" si="525"/>
        <v/>
      </c>
      <c r="E3762" s="91" t="str">
        <f t="shared" si="526"/>
        <v/>
      </c>
      <c r="F3762" s="92" t="str">
        <f t="shared" si="527"/>
        <v/>
      </c>
      <c r="G3762" s="212" t="str">
        <f t="shared" si="528"/>
        <v/>
      </c>
      <c r="H3762" s="92">
        <f>IF(OR(ERR=FALSE,AND(F3762="",G3762="")),0,IF($C$12="D",$H$13+SUM($F$14:F3762)-SUM($G$14:G3762),$H$13-SUM($F$14:F3762)+SUM($G$14:G3762)))</f>
        <v>0</v>
      </c>
      <c r="I3762" s="7"/>
    </row>
    <row r="3763" spans="1:9">
      <c r="A3763" s="89">
        <f t="shared" si="522"/>
        <v>3750</v>
      </c>
      <c r="B3763" s="185" t="str">
        <f t="shared" si="523"/>
        <v/>
      </c>
      <c r="C3763" s="90" t="str">
        <f t="shared" si="524"/>
        <v/>
      </c>
      <c r="D3763" s="89" t="str">
        <f t="shared" si="525"/>
        <v/>
      </c>
      <c r="E3763" s="91" t="str">
        <f t="shared" si="526"/>
        <v/>
      </c>
      <c r="F3763" s="92" t="str">
        <f t="shared" si="527"/>
        <v/>
      </c>
      <c r="G3763" s="212" t="str">
        <f t="shared" si="528"/>
        <v/>
      </c>
      <c r="H3763" s="92">
        <f>IF(OR(ERR=FALSE,AND(F3763="",G3763="")),0,IF($C$12="D",$H$13+SUM($F$14:F3763)-SUM($G$14:G3763),$H$13-SUM($F$14:F3763)+SUM($G$14:G3763)))</f>
        <v>0</v>
      </c>
      <c r="I3763" s="7"/>
    </row>
    <row r="3764" spans="1:9">
      <c r="A3764" s="89">
        <f t="shared" si="522"/>
        <v>3751</v>
      </c>
      <c r="B3764" s="185" t="str">
        <f t="shared" si="523"/>
        <v/>
      </c>
      <c r="C3764" s="90" t="str">
        <f t="shared" si="524"/>
        <v/>
      </c>
      <c r="D3764" s="89" t="str">
        <f t="shared" si="525"/>
        <v/>
      </c>
      <c r="E3764" s="91" t="str">
        <f t="shared" si="526"/>
        <v/>
      </c>
      <c r="F3764" s="92" t="str">
        <f t="shared" si="527"/>
        <v/>
      </c>
      <c r="G3764" s="212" t="str">
        <f t="shared" si="528"/>
        <v/>
      </c>
      <c r="H3764" s="92">
        <f>IF(OR(ERR=FALSE,AND(F3764="",G3764="")),0,IF($C$12="D",$H$13+SUM($F$14:F3764)-SUM($G$14:G3764),$H$13-SUM($F$14:F3764)+SUM($G$14:G3764)))</f>
        <v>0</v>
      </c>
      <c r="I3764" s="7"/>
    </row>
    <row r="3765" spans="1:9">
      <c r="A3765" s="89">
        <f t="shared" si="522"/>
        <v>3752</v>
      </c>
      <c r="B3765" s="185" t="str">
        <f t="shared" si="523"/>
        <v/>
      </c>
      <c r="C3765" s="90" t="str">
        <f t="shared" si="524"/>
        <v/>
      </c>
      <c r="D3765" s="89" t="str">
        <f t="shared" si="525"/>
        <v/>
      </c>
      <c r="E3765" s="91" t="str">
        <f t="shared" si="526"/>
        <v/>
      </c>
      <c r="F3765" s="92" t="str">
        <f t="shared" si="527"/>
        <v/>
      </c>
      <c r="G3765" s="212" t="str">
        <f t="shared" si="528"/>
        <v/>
      </c>
      <c r="H3765" s="92">
        <f>IF(OR(ERR=FALSE,AND(F3765="",G3765="")),0,IF($C$12="D",$H$13+SUM($F$14:F3765)-SUM($G$14:G3765),$H$13-SUM($F$14:F3765)+SUM($G$14:G3765)))</f>
        <v>0</v>
      </c>
      <c r="I3765" s="7"/>
    </row>
    <row r="3766" spans="1:9">
      <c r="A3766" s="89">
        <f t="shared" si="522"/>
        <v>3753</v>
      </c>
      <c r="B3766" s="185" t="str">
        <f t="shared" si="523"/>
        <v/>
      </c>
      <c r="C3766" s="90" t="str">
        <f t="shared" si="524"/>
        <v/>
      </c>
      <c r="D3766" s="89" t="str">
        <f t="shared" si="525"/>
        <v/>
      </c>
      <c r="E3766" s="91" t="str">
        <f t="shared" si="526"/>
        <v/>
      </c>
      <c r="F3766" s="92" t="str">
        <f t="shared" si="527"/>
        <v/>
      </c>
      <c r="G3766" s="212" t="str">
        <f t="shared" si="528"/>
        <v/>
      </c>
      <c r="H3766" s="92">
        <f>IF(OR(ERR=FALSE,AND(F3766="",G3766="")),0,IF($C$12="D",$H$13+SUM($F$14:F3766)-SUM($G$14:G3766),$H$13-SUM($F$14:F3766)+SUM($G$14:G3766)))</f>
        <v>0</v>
      </c>
      <c r="I3766" s="7"/>
    </row>
    <row r="3767" spans="1:9">
      <c r="A3767" s="89">
        <f t="shared" si="522"/>
        <v>3754</v>
      </c>
      <c r="B3767" s="185" t="str">
        <f t="shared" si="523"/>
        <v/>
      </c>
      <c r="C3767" s="90" t="str">
        <f t="shared" si="524"/>
        <v/>
      </c>
      <c r="D3767" s="89" t="str">
        <f t="shared" si="525"/>
        <v/>
      </c>
      <c r="E3767" s="91" t="str">
        <f t="shared" si="526"/>
        <v/>
      </c>
      <c r="F3767" s="92" t="str">
        <f t="shared" si="527"/>
        <v/>
      </c>
      <c r="G3767" s="212" t="str">
        <f t="shared" si="528"/>
        <v/>
      </c>
      <c r="H3767" s="92">
        <f>IF(OR(ERR=FALSE,AND(F3767="",G3767="")),0,IF($C$12="D",$H$13+SUM($F$14:F3767)-SUM($G$14:G3767),$H$13-SUM($F$14:F3767)+SUM($G$14:G3767)))</f>
        <v>0</v>
      </c>
      <c r="I3767" s="7"/>
    </row>
    <row r="3768" spans="1:9">
      <c r="A3768" s="89">
        <f t="shared" si="522"/>
        <v>3755</v>
      </c>
      <c r="B3768" s="185" t="str">
        <f t="shared" si="523"/>
        <v/>
      </c>
      <c r="C3768" s="90" t="str">
        <f t="shared" si="524"/>
        <v/>
      </c>
      <c r="D3768" s="89" t="str">
        <f t="shared" si="525"/>
        <v/>
      </c>
      <c r="E3768" s="91" t="str">
        <f t="shared" si="526"/>
        <v/>
      </c>
      <c r="F3768" s="92" t="str">
        <f t="shared" si="527"/>
        <v/>
      </c>
      <c r="G3768" s="212" t="str">
        <f t="shared" si="528"/>
        <v/>
      </c>
      <c r="H3768" s="92">
        <f>IF(OR(ERR=FALSE,AND(F3768="",G3768="")),0,IF($C$12="D",$H$13+SUM($F$14:F3768)-SUM($G$14:G3768),$H$13-SUM($F$14:F3768)+SUM($G$14:G3768)))</f>
        <v>0</v>
      </c>
      <c r="I3768" s="7"/>
    </row>
    <row r="3769" spans="1:9">
      <c r="A3769" s="89">
        <f t="shared" si="522"/>
        <v>3756</v>
      </c>
      <c r="B3769" s="185" t="str">
        <f t="shared" si="523"/>
        <v/>
      </c>
      <c r="C3769" s="90" t="str">
        <f t="shared" si="524"/>
        <v/>
      </c>
      <c r="D3769" s="89" t="str">
        <f t="shared" si="525"/>
        <v/>
      </c>
      <c r="E3769" s="91" t="str">
        <f t="shared" si="526"/>
        <v/>
      </c>
      <c r="F3769" s="92" t="str">
        <f t="shared" si="527"/>
        <v/>
      </c>
      <c r="G3769" s="212" t="str">
        <f t="shared" si="528"/>
        <v/>
      </c>
      <c r="H3769" s="92">
        <f>IF(OR(ERR=FALSE,AND(F3769="",G3769="")),0,IF($C$12="D",$H$13+SUM($F$14:F3769)-SUM($G$14:G3769),$H$13-SUM($F$14:F3769)+SUM($G$14:G3769)))</f>
        <v>0</v>
      </c>
      <c r="I3769" s="7"/>
    </row>
    <row r="3770" spans="1:9">
      <c r="A3770" s="89">
        <f t="shared" si="522"/>
        <v>3757</v>
      </c>
      <c r="B3770" s="185" t="str">
        <f t="shared" si="523"/>
        <v/>
      </c>
      <c r="C3770" s="90" t="str">
        <f t="shared" si="524"/>
        <v/>
      </c>
      <c r="D3770" s="89" t="str">
        <f t="shared" si="525"/>
        <v/>
      </c>
      <c r="E3770" s="91" t="str">
        <f t="shared" si="526"/>
        <v/>
      </c>
      <c r="F3770" s="92" t="str">
        <f t="shared" si="527"/>
        <v/>
      </c>
      <c r="G3770" s="212" t="str">
        <f t="shared" si="528"/>
        <v/>
      </c>
      <c r="H3770" s="92">
        <f>IF(OR(ERR=FALSE,AND(F3770="",G3770="")),0,IF($C$12="D",$H$13+SUM($F$14:F3770)-SUM($G$14:G3770),$H$13-SUM($F$14:F3770)+SUM($G$14:G3770)))</f>
        <v>0</v>
      </c>
      <c r="I3770" s="7"/>
    </row>
    <row r="3771" spans="1:9">
      <c r="A3771" s="89">
        <f t="shared" si="522"/>
        <v>3758</v>
      </c>
      <c r="B3771" s="185" t="str">
        <f t="shared" si="523"/>
        <v/>
      </c>
      <c r="C3771" s="90" t="str">
        <f t="shared" si="524"/>
        <v/>
      </c>
      <c r="D3771" s="89" t="str">
        <f t="shared" si="525"/>
        <v/>
      </c>
      <c r="E3771" s="91" t="str">
        <f t="shared" si="526"/>
        <v/>
      </c>
      <c r="F3771" s="92" t="str">
        <f t="shared" si="527"/>
        <v/>
      </c>
      <c r="G3771" s="212" t="str">
        <f t="shared" si="528"/>
        <v/>
      </c>
      <c r="H3771" s="92">
        <f>IF(OR(ERR=FALSE,AND(F3771="",G3771="")),0,IF($C$12="D",$H$13+SUM($F$14:F3771)-SUM($G$14:G3771),$H$13-SUM($F$14:F3771)+SUM($G$14:G3771)))</f>
        <v>0</v>
      </c>
      <c r="I3771" s="7"/>
    </row>
    <row r="3772" spans="1:9">
      <c r="A3772" s="89">
        <f t="shared" si="522"/>
        <v>3759</v>
      </c>
      <c r="B3772" s="185" t="str">
        <f t="shared" si="523"/>
        <v/>
      </c>
      <c r="C3772" s="90" t="str">
        <f t="shared" si="524"/>
        <v/>
      </c>
      <c r="D3772" s="89" t="str">
        <f t="shared" si="525"/>
        <v/>
      </c>
      <c r="E3772" s="91" t="str">
        <f t="shared" si="526"/>
        <v/>
      </c>
      <c r="F3772" s="92" t="str">
        <f t="shared" si="527"/>
        <v/>
      </c>
      <c r="G3772" s="212" t="str">
        <f t="shared" si="528"/>
        <v/>
      </c>
      <c r="H3772" s="92">
        <f>IF(OR(ERR=FALSE,AND(F3772="",G3772="")),0,IF($C$12="D",$H$13+SUM($F$14:F3772)-SUM($G$14:G3772),$H$13-SUM($F$14:F3772)+SUM($G$14:G3772)))</f>
        <v>0</v>
      </c>
      <c r="I3772" s="7"/>
    </row>
    <row r="3773" spans="1:9">
      <c r="A3773" s="89">
        <f t="shared" ref="A3773:A3836" si="529">A3772+1</f>
        <v>3760</v>
      </c>
      <c r="B3773" s="185" t="str">
        <f t="shared" si="523"/>
        <v/>
      </c>
      <c r="C3773" s="90" t="str">
        <f t="shared" si="524"/>
        <v/>
      </c>
      <c r="D3773" s="89" t="str">
        <f t="shared" si="525"/>
        <v/>
      </c>
      <c r="E3773" s="91" t="str">
        <f t="shared" si="526"/>
        <v/>
      </c>
      <c r="F3773" s="92" t="str">
        <f t="shared" si="527"/>
        <v/>
      </c>
      <c r="G3773" s="212" t="str">
        <f t="shared" si="528"/>
        <v/>
      </c>
      <c r="H3773" s="92">
        <f>IF(OR(ERR=FALSE,AND(F3773="",G3773="")),0,IF($C$12="D",$H$13+SUM($F$14:F3773)-SUM($G$14:G3773),$H$13-SUM($F$14:F3773)+SUM($G$14:G3773)))</f>
        <v>0</v>
      </c>
      <c r="I3773" s="7"/>
    </row>
    <row r="3774" spans="1:9">
      <c r="A3774" s="89">
        <f t="shared" si="529"/>
        <v>3761</v>
      </c>
      <c r="B3774" s="185" t="str">
        <f t="shared" si="523"/>
        <v/>
      </c>
      <c r="C3774" s="90" t="str">
        <f t="shared" si="524"/>
        <v/>
      </c>
      <c r="D3774" s="89" t="str">
        <f t="shared" si="525"/>
        <v/>
      </c>
      <c r="E3774" s="91" t="str">
        <f t="shared" si="526"/>
        <v/>
      </c>
      <c r="F3774" s="92" t="str">
        <f t="shared" si="527"/>
        <v/>
      </c>
      <c r="G3774" s="212" t="str">
        <f t="shared" si="528"/>
        <v/>
      </c>
      <c r="H3774" s="92">
        <f>IF(OR(ERR=FALSE,AND(F3774="",G3774="")),0,IF($C$12="D",$H$13+SUM($F$14:F3774)-SUM($G$14:G3774),$H$13-SUM($F$14:F3774)+SUM($G$14:G3774)))</f>
        <v>0</v>
      </c>
      <c r="I3774" s="7"/>
    </row>
    <row r="3775" spans="1:9">
      <c r="A3775" s="89">
        <f t="shared" si="529"/>
        <v>3762</v>
      </c>
      <c r="B3775" s="185" t="str">
        <f t="shared" si="523"/>
        <v/>
      </c>
      <c r="C3775" s="90" t="str">
        <f t="shared" si="524"/>
        <v/>
      </c>
      <c r="D3775" s="89" t="str">
        <f t="shared" si="525"/>
        <v/>
      </c>
      <c r="E3775" s="91" t="str">
        <f t="shared" si="526"/>
        <v/>
      </c>
      <c r="F3775" s="92" t="str">
        <f t="shared" si="527"/>
        <v/>
      </c>
      <c r="G3775" s="212" t="str">
        <f t="shared" si="528"/>
        <v/>
      </c>
      <c r="H3775" s="92">
        <f>IF(OR(ERR=FALSE,AND(F3775="",G3775="")),0,IF($C$12="D",$H$13+SUM($F$14:F3775)-SUM($G$14:G3775),$H$13-SUM($F$14:F3775)+SUM($G$14:G3775)))</f>
        <v>0</v>
      </c>
      <c r="I3775" s="7"/>
    </row>
    <row r="3776" spans="1:9">
      <c r="A3776" s="89">
        <f t="shared" si="529"/>
        <v>3763</v>
      </c>
      <c r="B3776" s="185" t="str">
        <f t="shared" si="523"/>
        <v/>
      </c>
      <c r="C3776" s="90" t="str">
        <f t="shared" si="524"/>
        <v/>
      </c>
      <c r="D3776" s="89" t="str">
        <f t="shared" si="525"/>
        <v/>
      </c>
      <c r="E3776" s="91" t="str">
        <f t="shared" si="526"/>
        <v/>
      </c>
      <c r="F3776" s="92" t="str">
        <f t="shared" si="527"/>
        <v/>
      </c>
      <c r="G3776" s="212" t="str">
        <f t="shared" si="528"/>
        <v/>
      </c>
      <c r="H3776" s="92">
        <f>IF(OR(ERR=FALSE,AND(F3776="",G3776="")),0,IF($C$12="D",$H$13+SUM($F$14:F3776)-SUM($G$14:G3776),$H$13-SUM($F$14:F3776)+SUM($G$14:G3776)))</f>
        <v>0</v>
      </c>
      <c r="I3776" s="7"/>
    </row>
    <row r="3777" spans="1:9">
      <c r="A3777" s="89">
        <f t="shared" si="529"/>
        <v>3764</v>
      </c>
      <c r="B3777" s="185" t="str">
        <f t="shared" si="523"/>
        <v/>
      </c>
      <c r="C3777" s="90" t="str">
        <f t="shared" si="524"/>
        <v/>
      </c>
      <c r="D3777" s="89" t="str">
        <f t="shared" si="525"/>
        <v/>
      </c>
      <c r="E3777" s="91" t="str">
        <f t="shared" si="526"/>
        <v/>
      </c>
      <c r="F3777" s="92" t="str">
        <f t="shared" si="527"/>
        <v/>
      </c>
      <c r="G3777" s="212" t="str">
        <f t="shared" si="528"/>
        <v/>
      </c>
      <c r="H3777" s="92">
        <f>IF(OR(ERR=FALSE,AND(F3777="",G3777="")),0,IF($C$12="D",$H$13+SUM($F$14:F3777)-SUM($G$14:G3777),$H$13-SUM($F$14:F3777)+SUM($G$14:G3777)))</f>
        <v>0</v>
      </c>
      <c r="I3777" s="7"/>
    </row>
    <row r="3778" spans="1:9">
      <c r="A3778" s="89">
        <f t="shared" si="529"/>
        <v>3765</v>
      </c>
      <c r="B3778" s="185" t="str">
        <f t="shared" si="523"/>
        <v/>
      </c>
      <c r="C3778" s="90" t="str">
        <f t="shared" si="524"/>
        <v/>
      </c>
      <c r="D3778" s="89" t="str">
        <f t="shared" si="525"/>
        <v/>
      </c>
      <c r="E3778" s="91" t="str">
        <f t="shared" si="526"/>
        <v/>
      </c>
      <c r="F3778" s="92" t="str">
        <f t="shared" si="527"/>
        <v/>
      </c>
      <c r="G3778" s="212" t="str">
        <f t="shared" si="528"/>
        <v/>
      </c>
      <c r="H3778" s="92">
        <f>IF(OR(ERR=FALSE,AND(F3778="",G3778="")),0,IF($C$12="D",$H$13+SUM($F$14:F3778)-SUM($G$14:G3778),$H$13-SUM($F$14:F3778)+SUM($G$14:G3778)))</f>
        <v>0</v>
      </c>
      <c r="I3778" s="7"/>
    </row>
    <row r="3779" spans="1:9">
      <c r="A3779" s="89">
        <f t="shared" si="529"/>
        <v>3766</v>
      </c>
      <c r="B3779" s="185" t="str">
        <f t="shared" si="523"/>
        <v/>
      </c>
      <c r="C3779" s="90" t="str">
        <f t="shared" si="524"/>
        <v/>
      </c>
      <c r="D3779" s="89" t="str">
        <f t="shared" si="525"/>
        <v/>
      </c>
      <c r="E3779" s="91" t="str">
        <f t="shared" si="526"/>
        <v/>
      </c>
      <c r="F3779" s="92" t="str">
        <f t="shared" si="527"/>
        <v/>
      </c>
      <c r="G3779" s="212" t="str">
        <f t="shared" si="528"/>
        <v/>
      </c>
      <c r="H3779" s="92">
        <f>IF(OR(ERR=FALSE,AND(F3779="",G3779="")),0,IF($C$12="D",$H$13+SUM($F$14:F3779)-SUM($G$14:G3779),$H$13-SUM($F$14:F3779)+SUM($G$14:G3779)))</f>
        <v>0</v>
      </c>
      <c r="I3779" s="7"/>
    </row>
    <row r="3780" spans="1:9">
      <c r="A3780" s="89">
        <f t="shared" si="529"/>
        <v>3767</v>
      </c>
      <c r="B3780" s="185" t="str">
        <f t="shared" si="523"/>
        <v/>
      </c>
      <c r="C3780" s="90" t="str">
        <f t="shared" si="524"/>
        <v/>
      </c>
      <c r="D3780" s="89" t="str">
        <f t="shared" si="525"/>
        <v/>
      </c>
      <c r="E3780" s="91" t="str">
        <f t="shared" si="526"/>
        <v/>
      </c>
      <c r="F3780" s="92" t="str">
        <f t="shared" si="527"/>
        <v/>
      </c>
      <c r="G3780" s="212" t="str">
        <f t="shared" si="528"/>
        <v/>
      </c>
      <c r="H3780" s="92">
        <f>IF(OR(ERR=FALSE,AND(F3780="",G3780="")),0,IF($C$12="D",$H$13+SUM($F$14:F3780)-SUM($G$14:G3780),$H$13-SUM($F$14:F3780)+SUM($G$14:G3780)))</f>
        <v>0</v>
      </c>
      <c r="I3780" s="7"/>
    </row>
    <row r="3781" spans="1:9">
      <c r="A3781" s="89">
        <f t="shared" si="529"/>
        <v>3768</v>
      </c>
      <c r="B3781" s="185" t="str">
        <f t="shared" si="523"/>
        <v/>
      </c>
      <c r="C3781" s="90" t="str">
        <f t="shared" si="524"/>
        <v/>
      </c>
      <c r="D3781" s="89" t="str">
        <f t="shared" si="525"/>
        <v/>
      </c>
      <c r="E3781" s="91" t="str">
        <f t="shared" si="526"/>
        <v/>
      </c>
      <c r="F3781" s="92" t="str">
        <f t="shared" si="527"/>
        <v/>
      </c>
      <c r="G3781" s="212" t="str">
        <f t="shared" si="528"/>
        <v/>
      </c>
      <c r="H3781" s="92">
        <f>IF(OR(ERR=FALSE,AND(F3781="",G3781="")),0,IF($C$12="D",$H$13+SUM($F$14:F3781)-SUM($G$14:G3781),$H$13-SUM($F$14:F3781)+SUM($G$14:G3781)))</f>
        <v>0</v>
      </c>
      <c r="I3781" s="7"/>
    </row>
    <row r="3782" spans="1:9">
      <c r="A3782" s="89">
        <f t="shared" si="529"/>
        <v>3769</v>
      </c>
      <c r="B3782" s="185" t="str">
        <f t="shared" si="523"/>
        <v/>
      </c>
      <c r="C3782" s="90" t="str">
        <f t="shared" si="524"/>
        <v/>
      </c>
      <c r="D3782" s="89" t="str">
        <f t="shared" si="525"/>
        <v/>
      </c>
      <c r="E3782" s="91" t="str">
        <f t="shared" si="526"/>
        <v/>
      </c>
      <c r="F3782" s="92" t="str">
        <f t="shared" si="527"/>
        <v/>
      </c>
      <c r="G3782" s="212" t="str">
        <f t="shared" si="528"/>
        <v/>
      </c>
      <c r="H3782" s="92">
        <f>IF(OR(ERR=FALSE,AND(F3782="",G3782="")),0,IF($C$12="D",$H$13+SUM($F$14:F3782)-SUM($G$14:G3782),$H$13-SUM($F$14:F3782)+SUM($G$14:G3782)))</f>
        <v>0</v>
      </c>
      <c r="I3782" s="7"/>
    </row>
    <row r="3783" spans="1:9">
      <c r="A3783" s="89">
        <f t="shared" si="529"/>
        <v>3770</v>
      </c>
      <c r="B3783" s="185" t="str">
        <f t="shared" si="523"/>
        <v/>
      </c>
      <c r="C3783" s="90" t="str">
        <f t="shared" si="524"/>
        <v/>
      </c>
      <c r="D3783" s="89" t="str">
        <f t="shared" si="525"/>
        <v/>
      </c>
      <c r="E3783" s="91" t="str">
        <f t="shared" si="526"/>
        <v/>
      </c>
      <c r="F3783" s="92" t="str">
        <f t="shared" si="527"/>
        <v/>
      </c>
      <c r="G3783" s="212" t="str">
        <f t="shared" si="528"/>
        <v/>
      </c>
      <c r="H3783" s="92">
        <f>IF(OR(ERR=FALSE,AND(F3783="",G3783="")),0,IF($C$12="D",$H$13+SUM($F$14:F3783)-SUM($G$14:G3783),$H$13-SUM($F$14:F3783)+SUM($G$14:G3783)))</f>
        <v>0</v>
      </c>
      <c r="I3783" s="7"/>
    </row>
    <row r="3784" spans="1:9">
      <c r="A3784" s="89">
        <f t="shared" si="529"/>
        <v>3771</v>
      </c>
      <c r="B3784" s="185" t="str">
        <f t="shared" si="523"/>
        <v/>
      </c>
      <c r="C3784" s="90" t="str">
        <f t="shared" si="524"/>
        <v/>
      </c>
      <c r="D3784" s="89" t="str">
        <f t="shared" si="525"/>
        <v/>
      </c>
      <c r="E3784" s="91" t="str">
        <f t="shared" si="526"/>
        <v/>
      </c>
      <c r="F3784" s="92" t="str">
        <f t="shared" si="527"/>
        <v/>
      </c>
      <c r="G3784" s="212" t="str">
        <f t="shared" si="528"/>
        <v/>
      </c>
      <c r="H3784" s="92">
        <f>IF(OR(ERR=FALSE,AND(F3784="",G3784="")),0,IF($C$12="D",$H$13+SUM($F$14:F3784)-SUM($G$14:G3784),$H$13-SUM($F$14:F3784)+SUM($G$14:G3784)))</f>
        <v>0</v>
      </c>
      <c r="I3784" s="7"/>
    </row>
    <row r="3785" spans="1:9">
      <c r="A3785" s="89">
        <f t="shared" si="529"/>
        <v>3772</v>
      </c>
      <c r="B3785" s="185" t="str">
        <f t="shared" si="523"/>
        <v/>
      </c>
      <c r="C3785" s="90" t="str">
        <f t="shared" si="524"/>
        <v/>
      </c>
      <c r="D3785" s="89" t="str">
        <f t="shared" si="525"/>
        <v/>
      </c>
      <c r="E3785" s="91" t="str">
        <f t="shared" si="526"/>
        <v/>
      </c>
      <c r="F3785" s="92" t="str">
        <f t="shared" si="527"/>
        <v/>
      </c>
      <c r="G3785" s="212" t="str">
        <f t="shared" si="528"/>
        <v/>
      </c>
      <c r="H3785" s="92">
        <f>IF(OR(ERR=FALSE,AND(F3785="",G3785="")),0,IF($C$12="D",$H$13+SUM($F$14:F3785)-SUM($G$14:G3785),$H$13-SUM($F$14:F3785)+SUM($G$14:G3785)))</f>
        <v>0</v>
      </c>
      <c r="I3785" s="7"/>
    </row>
    <row r="3786" spans="1:9">
      <c r="A3786" s="89">
        <f t="shared" si="529"/>
        <v>3773</v>
      </c>
      <c r="B3786" s="185" t="str">
        <f t="shared" si="523"/>
        <v/>
      </c>
      <c r="C3786" s="90" t="str">
        <f t="shared" si="524"/>
        <v/>
      </c>
      <c r="D3786" s="89" t="str">
        <f t="shared" si="525"/>
        <v/>
      </c>
      <c r="E3786" s="91" t="str">
        <f t="shared" si="526"/>
        <v/>
      </c>
      <c r="F3786" s="92" t="str">
        <f t="shared" si="527"/>
        <v/>
      </c>
      <c r="G3786" s="212" t="str">
        <f t="shared" si="528"/>
        <v/>
      </c>
      <c r="H3786" s="92">
        <f>IF(OR(ERR=FALSE,AND(F3786="",G3786="")),0,IF($C$12="D",$H$13+SUM($F$14:F3786)-SUM($G$14:G3786),$H$13-SUM($F$14:F3786)+SUM($G$14:G3786)))</f>
        <v>0</v>
      </c>
      <c r="I3786" s="7"/>
    </row>
    <row r="3787" spans="1:9">
      <c r="A3787" s="89">
        <f t="shared" si="529"/>
        <v>3774</v>
      </c>
      <c r="B3787" s="185" t="str">
        <f t="shared" si="523"/>
        <v/>
      </c>
      <c r="C3787" s="90" t="str">
        <f t="shared" si="524"/>
        <v/>
      </c>
      <c r="D3787" s="89" t="str">
        <f t="shared" si="525"/>
        <v/>
      </c>
      <c r="E3787" s="91" t="str">
        <f t="shared" si="526"/>
        <v/>
      </c>
      <c r="F3787" s="92" t="str">
        <f t="shared" si="527"/>
        <v/>
      </c>
      <c r="G3787" s="212" t="str">
        <f t="shared" si="528"/>
        <v/>
      </c>
      <c r="H3787" s="92">
        <f>IF(OR(ERR=FALSE,AND(F3787="",G3787="")),0,IF($C$12="D",$H$13+SUM($F$14:F3787)-SUM($G$14:G3787),$H$13-SUM($F$14:F3787)+SUM($G$14:G3787)))</f>
        <v>0</v>
      </c>
      <c r="I3787" s="7"/>
    </row>
    <row r="3788" spans="1:9">
      <c r="A3788" s="89">
        <f t="shared" si="529"/>
        <v>3775</v>
      </c>
      <c r="B3788" s="185" t="str">
        <f t="shared" si="523"/>
        <v/>
      </c>
      <c r="C3788" s="90" t="str">
        <f t="shared" si="524"/>
        <v/>
      </c>
      <c r="D3788" s="89" t="str">
        <f t="shared" si="525"/>
        <v/>
      </c>
      <c r="E3788" s="91" t="str">
        <f t="shared" si="526"/>
        <v/>
      </c>
      <c r="F3788" s="92" t="str">
        <f t="shared" si="527"/>
        <v/>
      </c>
      <c r="G3788" s="212" t="str">
        <f t="shared" si="528"/>
        <v/>
      </c>
      <c r="H3788" s="92">
        <f>IF(OR(ERR=FALSE,AND(F3788="",G3788="")),0,IF($C$12="D",$H$13+SUM($F$14:F3788)-SUM($G$14:G3788),$H$13-SUM($F$14:F3788)+SUM($G$14:G3788)))</f>
        <v>0</v>
      </c>
      <c r="I3788" s="7"/>
    </row>
    <row r="3789" spans="1:9">
      <c r="A3789" s="89">
        <f t="shared" si="529"/>
        <v>3776</v>
      </c>
      <c r="B3789" s="185" t="str">
        <f t="shared" si="523"/>
        <v/>
      </c>
      <c r="C3789" s="90" t="str">
        <f t="shared" si="524"/>
        <v/>
      </c>
      <c r="D3789" s="89" t="str">
        <f t="shared" si="525"/>
        <v/>
      </c>
      <c r="E3789" s="91" t="str">
        <f t="shared" si="526"/>
        <v/>
      </c>
      <c r="F3789" s="92" t="str">
        <f t="shared" si="527"/>
        <v/>
      </c>
      <c r="G3789" s="212" t="str">
        <f t="shared" si="528"/>
        <v/>
      </c>
      <c r="H3789" s="92">
        <f>IF(OR(ERR=FALSE,AND(F3789="",G3789="")),0,IF($C$12="D",$H$13+SUM($F$14:F3789)-SUM($G$14:G3789),$H$13-SUM($F$14:F3789)+SUM($G$14:G3789)))</f>
        <v>0</v>
      </c>
      <c r="I3789" s="7"/>
    </row>
    <row r="3790" spans="1:9">
      <c r="A3790" s="89">
        <f t="shared" si="529"/>
        <v>3777</v>
      </c>
      <c r="B3790" s="185" t="str">
        <f t="shared" si="523"/>
        <v/>
      </c>
      <c r="C3790" s="90" t="str">
        <f t="shared" si="524"/>
        <v/>
      </c>
      <c r="D3790" s="89" t="str">
        <f t="shared" si="525"/>
        <v/>
      </c>
      <c r="E3790" s="91" t="str">
        <f t="shared" si="526"/>
        <v/>
      </c>
      <c r="F3790" s="92" t="str">
        <f t="shared" si="527"/>
        <v/>
      </c>
      <c r="G3790" s="212" t="str">
        <f t="shared" si="528"/>
        <v/>
      </c>
      <c r="H3790" s="92">
        <f>IF(OR(ERR=FALSE,AND(F3790="",G3790="")),0,IF($C$12="D",$H$13+SUM($F$14:F3790)-SUM($G$14:G3790),$H$13-SUM($F$14:F3790)+SUM($G$14:G3790)))</f>
        <v>0</v>
      </c>
      <c r="I3790" s="7"/>
    </row>
    <row r="3791" spans="1:9">
      <c r="A3791" s="89">
        <f t="shared" si="529"/>
        <v>3778</v>
      </c>
      <c r="B3791" s="185" t="str">
        <f t="shared" si="523"/>
        <v/>
      </c>
      <c r="C3791" s="90" t="str">
        <f t="shared" si="524"/>
        <v/>
      </c>
      <c r="D3791" s="89" t="str">
        <f t="shared" si="525"/>
        <v/>
      </c>
      <c r="E3791" s="91" t="str">
        <f t="shared" si="526"/>
        <v/>
      </c>
      <c r="F3791" s="92" t="str">
        <f t="shared" si="527"/>
        <v/>
      </c>
      <c r="G3791" s="212" t="str">
        <f t="shared" si="528"/>
        <v/>
      </c>
      <c r="H3791" s="92">
        <f>IF(OR(ERR=FALSE,AND(F3791="",G3791="")),0,IF($C$12="D",$H$13+SUM($F$14:F3791)-SUM($G$14:G3791),$H$13-SUM($F$14:F3791)+SUM($G$14:G3791)))</f>
        <v>0</v>
      </c>
      <c r="I3791" s="7"/>
    </row>
    <row r="3792" spans="1:9">
      <c r="A3792" s="89">
        <f t="shared" si="529"/>
        <v>3779</v>
      </c>
      <c r="B3792" s="185" t="str">
        <f t="shared" si="523"/>
        <v/>
      </c>
      <c r="C3792" s="90" t="str">
        <f t="shared" si="524"/>
        <v/>
      </c>
      <c r="D3792" s="89" t="str">
        <f t="shared" si="525"/>
        <v/>
      </c>
      <c r="E3792" s="91" t="str">
        <f t="shared" si="526"/>
        <v/>
      </c>
      <c r="F3792" s="92" t="str">
        <f t="shared" si="527"/>
        <v/>
      </c>
      <c r="G3792" s="212" t="str">
        <f t="shared" si="528"/>
        <v/>
      </c>
      <c r="H3792" s="92">
        <f>IF(OR(ERR=FALSE,AND(F3792="",G3792="")),0,IF($C$12="D",$H$13+SUM($F$14:F3792)-SUM($G$14:G3792),$H$13-SUM($F$14:F3792)+SUM($G$14:G3792)))</f>
        <v>0</v>
      </c>
      <c r="I3792" s="7"/>
    </row>
    <row r="3793" spans="1:9">
      <c r="A3793" s="89">
        <f t="shared" si="529"/>
        <v>3780</v>
      </c>
      <c r="B3793" s="185" t="str">
        <f t="shared" si="523"/>
        <v/>
      </c>
      <c r="C3793" s="90" t="str">
        <f t="shared" si="524"/>
        <v/>
      </c>
      <c r="D3793" s="89" t="str">
        <f t="shared" si="525"/>
        <v/>
      </c>
      <c r="E3793" s="91" t="str">
        <f t="shared" si="526"/>
        <v/>
      </c>
      <c r="F3793" s="92" t="str">
        <f t="shared" si="527"/>
        <v/>
      </c>
      <c r="G3793" s="212" t="str">
        <f t="shared" si="528"/>
        <v/>
      </c>
      <c r="H3793" s="92">
        <f>IF(OR(ERR=FALSE,AND(F3793="",G3793="")),0,IF($C$12="D",$H$13+SUM($F$14:F3793)-SUM($G$14:G3793),$H$13-SUM($F$14:F3793)+SUM($G$14:G3793)))</f>
        <v>0</v>
      </c>
      <c r="I3793" s="7"/>
    </row>
    <row r="3794" spans="1:9">
      <c r="A3794" s="89">
        <f t="shared" si="529"/>
        <v>3781</v>
      </c>
      <c r="B3794" s="185" t="str">
        <f t="shared" si="523"/>
        <v/>
      </c>
      <c r="C3794" s="90" t="str">
        <f t="shared" si="524"/>
        <v/>
      </c>
      <c r="D3794" s="89" t="str">
        <f t="shared" si="525"/>
        <v/>
      </c>
      <c r="E3794" s="91" t="str">
        <f t="shared" si="526"/>
        <v/>
      </c>
      <c r="F3794" s="92" t="str">
        <f t="shared" si="527"/>
        <v/>
      </c>
      <c r="G3794" s="212" t="str">
        <f t="shared" si="528"/>
        <v/>
      </c>
      <c r="H3794" s="92">
        <f>IF(OR(ERR=FALSE,AND(F3794="",G3794="")),0,IF($C$12="D",$H$13+SUM($F$14:F3794)-SUM($G$14:G3794),$H$13-SUM($F$14:F3794)+SUM($G$14:G3794)))</f>
        <v>0</v>
      </c>
      <c r="I3794" s="7"/>
    </row>
    <row r="3795" spans="1:9">
      <c r="A3795" s="89">
        <f t="shared" si="529"/>
        <v>3782</v>
      </c>
      <c r="B3795" s="185" t="str">
        <f t="shared" si="523"/>
        <v/>
      </c>
      <c r="C3795" s="90" t="str">
        <f t="shared" si="524"/>
        <v/>
      </c>
      <c r="D3795" s="89" t="str">
        <f t="shared" si="525"/>
        <v/>
      </c>
      <c r="E3795" s="91" t="str">
        <f t="shared" si="526"/>
        <v/>
      </c>
      <c r="F3795" s="92" t="str">
        <f t="shared" si="527"/>
        <v/>
      </c>
      <c r="G3795" s="212" t="str">
        <f t="shared" si="528"/>
        <v/>
      </c>
      <c r="H3795" s="92">
        <f>IF(OR(ERR=FALSE,AND(F3795="",G3795="")),0,IF($C$12="D",$H$13+SUM($F$14:F3795)-SUM($G$14:G3795),$H$13-SUM($F$14:F3795)+SUM($G$14:G3795)))</f>
        <v>0</v>
      </c>
      <c r="I3795" s="7"/>
    </row>
    <row r="3796" spans="1:9">
      <c r="A3796" s="89">
        <f t="shared" si="529"/>
        <v>3783</v>
      </c>
      <c r="B3796" s="185" t="str">
        <f t="shared" si="523"/>
        <v/>
      </c>
      <c r="C3796" s="90" t="str">
        <f t="shared" si="524"/>
        <v/>
      </c>
      <c r="D3796" s="89" t="str">
        <f t="shared" si="525"/>
        <v/>
      </c>
      <c r="E3796" s="91" t="str">
        <f t="shared" si="526"/>
        <v/>
      </c>
      <c r="F3796" s="92" t="str">
        <f t="shared" si="527"/>
        <v/>
      </c>
      <c r="G3796" s="212" t="str">
        <f t="shared" si="528"/>
        <v/>
      </c>
      <c r="H3796" s="92">
        <f>IF(OR(ERR=FALSE,AND(F3796="",G3796="")),0,IF($C$12="D",$H$13+SUM($F$14:F3796)-SUM($G$14:G3796),$H$13-SUM($F$14:F3796)+SUM($G$14:G3796)))</f>
        <v>0</v>
      </c>
      <c r="I3796" s="7"/>
    </row>
    <row r="3797" spans="1:9">
      <c r="A3797" s="89">
        <f t="shared" si="529"/>
        <v>3784</v>
      </c>
      <c r="B3797" s="185" t="str">
        <f t="shared" si="523"/>
        <v/>
      </c>
      <c r="C3797" s="90" t="str">
        <f t="shared" si="524"/>
        <v/>
      </c>
      <c r="D3797" s="89" t="str">
        <f t="shared" si="525"/>
        <v/>
      </c>
      <c r="E3797" s="91" t="str">
        <f t="shared" si="526"/>
        <v/>
      </c>
      <c r="F3797" s="92" t="str">
        <f t="shared" si="527"/>
        <v/>
      </c>
      <c r="G3797" s="212" t="str">
        <f t="shared" si="528"/>
        <v/>
      </c>
      <c r="H3797" s="92">
        <f>IF(OR(ERR=FALSE,AND(F3797="",G3797="")),0,IF($C$12="D",$H$13+SUM($F$14:F3797)-SUM($G$14:G3797),$H$13-SUM($F$14:F3797)+SUM($G$14:G3797)))</f>
        <v>0</v>
      </c>
      <c r="I3797" s="7"/>
    </row>
    <row r="3798" spans="1:9">
      <c r="A3798" s="89">
        <f t="shared" si="529"/>
        <v>3785</v>
      </c>
      <c r="B3798" s="185" t="str">
        <f t="shared" ref="B3798:B3861" si="530">IF(ISERROR(VLOOKUP(A3798&amp;H$9,JU_AKUN,6,FALSE)=TRUE),"",VLOOKUP(A3798&amp;H$9,JU_AKUN,6,FALSE))</f>
        <v/>
      </c>
      <c r="C3798" s="90" t="str">
        <f t="shared" ref="C3798:C3861" si="531">IF(ISERROR(VLOOKUP(A3798&amp;H$9,JU_AKUN,7,FALSE)=TRUE),"",VLOOKUP(A3798&amp;H$9,JU_AKUN,7,FALSE))</f>
        <v/>
      </c>
      <c r="D3798" s="89" t="str">
        <f t="shared" ref="D3798:D3861" si="532">IF(ISERROR(VLOOKUP(A3798&amp;H$9,JU_AKUN,8,FALSE)=TRUE),"",VLOOKUP(A3798&amp;H$9,JU_AKUN,8,FALSE))</f>
        <v/>
      </c>
      <c r="E3798" s="91" t="str">
        <f t="shared" ref="E3798:E3861" si="533">IF(ISERROR(VLOOKUP(A3798&amp;H$9,JU_AKUN,9,FALSE)=TRUE),"",VLOOKUP(A3798&amp;H$9,JU_AKUN,9,FALSE))</f>
        <v/>
      </c>
      <c r="F3798" s="92" t="str">
        <f t="shared" ref="F3798:F3861" si="534">IF(ISERROR(VLOOKUP(A3798&amp;H$9,JU_AKUN,14,FALSE)=TRUE),"",VLOOKUP(A3798&amp;H$9,JU_AKUN,14,FALSE))</f>
        <v/>
      </c>
      <c r="G3798" s="212" t="str">
        <f t="shared" ref="G3798:G3861" si="535">IF(ISERROR(VLOOKUP(A3798&amp;H$9,JU_AKUN,15,FALSE)=TRUE),"",VLOOKUP(A3798&amp;H$9,JU_AKUN,15,FALSE))</f>
        <v/>
      </c>
      <c r="H3798" s="92">
        <f>IF(OR(ERR=FALSE,AND(F3798="",G3798="")),0,IF($C$12="D",$H$13+SUM($F$14:F3798)-SUM($G$14:G3798),$H$13-SUM($F$14:F3798)+SUM($G$14:G3798)))</f>
        <v>0</v>
      </c>
      <c r="I3798" s="7"/>
    </row>
    <row r="3799" spans="1:9">
      <c r="A3799" s="89">
        <f t="shared" si="529"/>
        <v>3786</v>
      </c>
      <c r="B3799" s="185" t="str">
        <f t="shared" si="530"/>
        <v/>
      </c>
      <c r="C3799" s="90" t="str">
        <f t="shared" si="531"/>
        <v/>
      </c>
      <c r="D3799" s="89" t="str">
        <f t="shared" si="532"/>
        <v/>
      </c>
      <c r="E3799" s="91" t="str">
        <f t="shared" si="533"/>
        <v/>
      </c>
      <c r="F3799" s="92" t="str">
        <f t="shared" si="534"/>
        <v/>
      </c>
      <c r="G3799" s="212" t="str">
        <f t="shared" si="535"/>
        <v/>
      </c>
      <c r="H3799" s="92">
        <f>IF(OR(ERR=FALSE,AND(F3799="",G3799="")),0,IF($C$12="D",$H$13+SUM($F$14:F3799)-SUM($G$14:G3799),$H$13-SUM($F$14:F3799)+SUM($G$14:G3799)))</f>
        <v>0</v>
      </c>
      <c r="I3799" s="7"/>
    </row>
    <row r="3800" spans="1:9">
      <c r="A3800" s="89">
        <f t="shared" si="529"/>
        <v>3787</v>
      </c>
      <c r="B3800" s="185" t="str">
        <f t="shared" si="530"/>
        <v/>
      </c>
      <c r="C3800" s="90" t="str">
        <f t="shared" si="531"/>
        <v/>
      </c>
      <c r="D3800" s="89" t="str">
        <f t="shared" si="532"/>
        <v/>
      </c>
      <c r="E3800" s="91" t="str">
        <f t="shared" si="533"/>
        <v/>
      </c>
      <c r="F3800" s="92" t="str">
        <f t="shared" si="534"/>
        <v/>
      </c>
      <c r="G3800" s="212" t="str">
        <f t="shared" si="535"/>
        <v/>
      </c>
      <c r="H3800" s="92">
        <f>IF(OR(ERR=FALSE,AND(F3800="",G3800="")),0,IF($C$12="D",$H$13+SUM($F$14:F3800)-SUM($G$14:G3800),$H$13-SUM($F$14:F3800)+SUM($G$14:G3800)))</f>
        <v>0</v>
      </c>
      <c r="I3800" s="7"/>
    </row>
    <row r="3801" spans="1:9">
      <c r="A3801" s="89">
        <f t="shared" si="529"/>
        <v>3788</v>
      </c>
      <c r="B3801" s="185" t="str">
        <f t="shared" si="530"/>
        <v/>
      </c>
      <c r="C3801" s="90" t="str">
        <f t="shared" si="531"/>
        <v/>
      </c>
      <c r="D3801" s="89" t="str">
        <f t="shared" si="532"/>
        <v/>
      </c>
      <c r="E3801" s="91" t="str">
        <f t="shared" si="533"/>
        <v/>
      </c>
      <c r="F3801" s="92" t="str">
        <f t="shared" si="534"/>
        <v/>
      </c>
      <c r="G3801" s="212" t="str">
        <f t="shared" si="535"/>
        <v/>
      </c>
      <c r="H3801" s="92">
        <f>IF(OR(ERR=FALSE,AND(F3801="",G3801="")),0,IF($C$12="D",$H$13+SUM($F$14:F3801)-SUM($G$14:G3801),$H$13-SUM($F$14:F3801)+SUM($G$14:G3801)))</f>
        <v>0</v>
      </c>
      <c r="I3801" s="7"/>
    </row>
    <row r="3802" spans="1:9">
      <c r="A3802" s="89">
        <f t="shared" si="529"/>
        <v>3789</v>
      </c>
      <c r="B3802" s="185" t="str">
        <f t="shared" si="530"/>
        <v/>
      </c>
      <c r="C3802" s="90" t="str">
        <f t="shared" si="531"/>
        <v/>
      </c>
      <c r="D3802" s="89" t="str">
        <f t="shared" si="532"/>
        <v/>
      </c>
      <c r="E3802" s="91" t="str">
        <f t="shared" si="533"/>
        <v/>
      </c>
      <c r="F3802" s="92" t="str">
        <f t="shared" si="534"/>
        <v/>
      </c>
      <c r="G3802" s="212" t="str">
        <f t="shared" si="535"/>
        <v/>
      </c>
      <c r="H3802" s="92">
        <f>IF(OR(ERR=FALSE,AND(F3802="",G3802="")),0,IF($C$12="D",$H$13+SUM($F$14:F3802)-SUM($G$14:G3802),$H$13-SUM($F$14:F3802)+SUM($G$14:G3802)))</f>
        <v>0</v>
      </c>
      <c r="I3802" s="7"/>
    </row>
    <row r="3803" spans="1:9">
      <c r="A3803" s="89">
        <f t="shared" si="529"/>
        <v>3790</v>
      </c>
      <c r="B3803" s="185" t="str">
        <f t="shared" si="530"/>
        <v/>
      </c>
      <c r="C3803" s="90" t="str">
        <f t="shared" si="531"/>
        <v/>
      </c>
      <c r="D3803" s="89" t="str">
        <f t="shared" si="532"/>
        <v/>
      </c>
      <c r="E3803" s="91" t="str">
        <f t="shared" si="533"/>
        <v/>
      </c>
      <c r="F3803" s="92" t="str">
        <f t="shared" si="534"/>
        <v/>
      </c>
      <c r="G3803" s="212" t="str">
        <f t="shared" si="535"/>
        <v/>
      </c>
      <c r="H3803" s="92">
        <f>IF(OR(ERR=FALSE,AND(F3803="",G3803="")),0,IF($C$12="D",$H$13+SUM($F$14:F3803)-SUM($G$14:G3803),$H$13-SUM($F$14:F3803)+SUM($G$14:G3803)))</f>
        <v>0</v>
      </c>
      <c r="I3803" s="7"/>
    </row>
    <row r="3804" spans="1:9">
      <c r="A3804" s="89">
        <f t="shared" si="529"/>
        <v>3791</v>
      </c>
      <c r="B3804" s="185" t="str">
        <f t="shared" si="530"/>
        <v/>
      </c>
      <c r="C3804" s="90" t="str">
        <f t="shared" si="531"/>
        <v/>
      </c>
      <c r="D3804" s="89" t="str">
        <f t="shared" si="532"/>
        <v/>
      </c>
      <c r="E3804" s="91" t="str">
        <f t="shared" si="533"/>
        <v/>
      </c>
      <c r="F3804" s="92" t="str">
        <f t="shared" si="534"/>
        <v/>
      </c>
      <c r="G3804" s="212" t="str">
        <f t="shared" si="535"/>
        <v/>
      </c>
      <c r="H3804" s="92">
        <f>IF(OR(ERR=FALSE,AND(F3804="",G3804="")),0,IF($C$12="D",$H$13+SUM($F$14:F3804)-SUM($G$14:G3804),$H$13-SUM($F$14:F3804)+SUM($G$14:G3804)))</f>
        <v>0</v>
      </c>
      <c r="I3804" s="7"/>
    </row>
    <row r="3805" spans="1:9">
      <c r="A3805" s="89">
        <f t="shared" si="529"/>
        <v>3792</v>
      </c>
      <c r="B3805" s="185" t="str">
        <f t="shared" si="530"/>
        <v/>
      </c>
      <c r="C3805" s="90" t="str">
        <f t="shared" si="531"/>
        <v/>
      </c>
      <c r="D3805" s="89" t="str">
        <f t="shared" si="532"/>
        <v/>
      </c>
      <c r="E3805" s="91" t="str">
        <f t="shared" si="533"/>
        <v/>
      </c>
      <c r="F3805" s="92" t="str">
        <f t="shared" si="534"/>
        <v/>
      </c>
      <c r="G3805" s="212" t="str">
        <f t="shared" si="535"/>
        <v/>
      </c>
      <c r="H3805" s="92">
        <f>IF(OR(ERR=FALSE,AND(F3805="",G3805="")),0,IF($C$12="D",$H$13+SUM($F$14:F3805)-SUM($G$14:G3805),$H$13-SUM($F$14:F3805)+SUM($G$14:G3805)))</f>
        <v>0</v>
      </c>
      <c r="I3805" s="7"/>
    </row>
    <row r="3806" spans="1:9">
      <c r="A3806" s="89">
        <f t="shared" si="529"/>
        <v>3793</v>
      </c>
      <c r="B3806" s="185" t="str">
        <f t="shared" si="530"/>
        <v/>
      </c>
      <c r="C3806" s="90" t="str">
        <f t="shared" si="531"/>
        <v/>
      </c>
      <c r="D3806" s="89" t="str">
        <f t="shared" si="532"/>
        <v/>
      </c>
      <c r="E3806" s="91" t="str">
        <f t="shared" si="533"/>
        <v/>
      </c>
      <c r="F3806" s="92" t="str">
        <f t="shared" si="534"/>
        <v/>
      </c>
      <c r="G3806" s="212" t="str">
        <f t="shared" si="535"/>
        <v/>
      </c>
      <c r="H3806" s="92">
        <f>IF(OR(ERR=FALSE,AND(F3806="",G3806="")),0,IF($C$12="D",$H$13+SUM($F$14:F3806)-SUM($G$14:G3806),$H$13-SUM($F$14:F3806)+SUM($G$14:G3806)))</f>
        <v>0</v>
      </c>
      <c r="I3806" s="7"/>
    </row>
    <row r="3807" spans="1:9">
      <c r="A3807" s="89">
        <f t="shared" si="529"/>
        <v>3794</v>
      </c>
      <c r="B3807" s="185" t="str">
        <f t="shared" si="530"/>
        <v/>
      </c>
      <c r="C3807" s="90" t="str">
        <f t="shared" si="531"/>
        <v/>
      </c>
      <c r="D3807" s="89" t="str">
        <f t="shared" si="532"/>
        <v/>
      </c>
      <c r="E3807" s="91" t="str">
        <f t="shared" si="533"/>
        <v/>
      </c>
      <c r="F3807" s="92" t="str">
        <f t="shared" si="534"/>
        <v/>
      </c>
      <c r="G3807" s="212" t="str">
        <f t="shared" si="535"/>
        <v/>
      </c>
      <c r="H3807" s="92">
        <f>IF(OR(ERR=FALSE,AND(F3807="",G3807="")),0,IF($C$12="D",$H$13+SUM($F$14:F3807)-SUM($G$14:G3807),$H$13-SUM($F$14:F3807)+SUM($G$14:G3807)))</f>
        <v>0</v>
      </c>
      <c r="I3807" s="7"/>
    </row>
    <row r="3808" spans="1:9">
      <c r="A3808" s="89">
        <f t="shared" si="529"/>
        <v>3795</v>
      </c>
      <c r="B3808" s="185" t="str">
        <f t="shared" si="530"/>
        <v/>
      </c>
      <c r="C3808" s="90" t="str">
        <f t="shared" si="531"/>
        <v/>
      </c>
      <c r="D3808" s="89" t="str">
        <f t="shared" si="532"/>
        <v/>
      </c>
      <c r="E3808" s="91" t="str">
        <f t="shared" si="533"/>
        <v/>
      </c>
      <c r="F3808" s="92" t="str">
        <f t="shared" si="534"/>
        <v/>
      </c>
      <c r="G3808" s="212" t="str">
        <f t="shared" si="535"/>
        <v/>
      </c>
      <c r="H3808" s="92">
        <f>IF(OR(ERR=FALSE,AND(F3808="",G3808="")),0,IF($C$12="D",$H$13+SUM($F$14:F3808)-SUM($G$14:G3808),$H$13-SUM($F$14:F3808)+SUM($G$14:G3808)))</f>
        <v>0</v>
      </c>
      <c r="I3808" s="7"/>
    </row>
    <row r="3809" spans="1:9">
      <c r="A3809" s="89">
        <f t="shared" si="529"/>
        <v>3796</v>
      </c>
      <c r="B3809" s="185" t="str">
        <f t="shared" si="530"/>
        <v/>
      </c>
      <c r="C3809" s="90" t="str">
        <f t="shared" si="531"/>
        <v/>
      </c>
      <c r="D3809" s="89" t="str">
        <f t="shared" si="532"/>
        <v/>
      </c>
      <c r="E3809" s="91" t="str">
        <f t="shared" si="533"/>
        <v/>
      </c>
      <c r="F3809" s="92" t="str">
        <f t="shared" si="534"/>
        <v/>
      </c>
      <c r="G3809" s="212" t="str">
        <f t="shared" si="535"/>
        <v/>
      </c>
      <c r="H3809" s="92">
        <f>IF(OR(ERR=FALSE,AND(F3809="",G3809="")),0,IF($C$12="D",$H$13+SUM($F$14:F3809)-SUM($G$14:G3809),$H$13-SUM($F$14:F3809)+SUM($G$14:G3809)))</f>
        <v>0</v>
      </c>
      <c r="I3809" s="7"/>
    </row>
    <row r="3810" spans="1:9">
      <c r="A3810" s="89">
        <f t="shared" si="529"/>
        <v>3797</v>
      </c>
      <c r="B3810" s="185" t="str">
        <f t="shared" si="530"/>
        <v/>
      </c>
      <c r="C3810" s="90" t="str">
        <f t="shared" si="531"/>
        <v/>
      </c>
      <c r="D3810" s="89" t="str">
        <f t="shared" si="532"/>
        <v/>
      </c>
      <c r="E3810" s="91" t="str">
        <f t="shared" si="533"/>
        <v/>
      </c>
      <c r="F3810" s="92" t="str">
        <f t="shared" si="534"/>
        <v/>
      </c>
      <c r="G3810" s="212" t="str">
        <f t="shared" si="535"/>
        <v/>
      </c>
      <c r="H3810" s="92">
        <f>IF(OR(ERR=FALSE,AND(F3810="",G3810="")),0,IF($C$12="D",$H$13+SUM($F$14:F3810)-SUM($G$14:G3810),$H$13-SUM($F$14:F3810)+SUM($G$14:G3810)))</f>
        <v>0</v>
      </c>
      <c r="I3810" s="7"/>
    </row>
    <row r="3811" spans="1:9">
      <c r="A3811" s="89">
        <f t="shared" si="529"/>
        <v>3798</v>
      </c>
      <c r="B3811" s="185" t="str">
        <f t="shared" si="530"/>
        <v/>
      </c>
      <c r="C3811" s="90" t="str">
        <f t="shared" si="531"/>
        <v/>
      </c>
      <c r="D3811" s="89" t="str">
        <f t="shared" si="532"/>
        <v/>
      </c>
      <c r="E3811" s="91" t="str">
        <f t="shared" si="533"/>
        <v/>
      </c>
      <c r="F3811" s="92" t="str">
        <f t="shared" si="534"/>
        <v/>
      </c>
      <c r="G3811" s="212" t="str">
        <f t="shared" si="535"/>
        <v/>
      </c>
      <c r="H3811" s="92">
        <f>IF(OR(ERR=FALSE,AND(F3811="",G3811="")),0,IF($C$12="D",$H$13+SUM($F$14:F3811)-SUM($G$14:G3811),$H$13-SUM($F$14:F3811)+SUM($G$14:G3811)))</f>
        <v>0</v>
      </c>
      <c r="I3811" s="7"/>
    </row>
    <row r="3812" spans="1:9">
      <c r="A3812" s="89">
        <f t="shared" si="529"/>
        <v>3799</v>
      </c>
      <c r="B3812" s="185" t="str">
        <f t="shared" si="530"/>
        <v/>
      </c>
      <c r="C3812" s="90" t="str">
        <f t="shared" si="531"/>
        <v/>
      </c>
      <c r="D3812" s="89" t="str">
        <f t="shared" si="532"/>
        <v/>
      </c>
      <c r="E3812" s="91" t="str">
        <f t="shared" si="533"/>
        <v/>
      </c>
      <c r="F3812" s="92" t="str">
        <f t="shared" si="534"/>
        <v/>
      </c>
      <c r="G3812" s="212" t="str">
        <f t="shared" si="535"/>
        <v/>
      </c>
      <c r="H3812" s="92">
        <f>IF(OR(ERR=FALSE,AND(F3812="",G3812="")),0,IF($C$12="D",$H$13+SUM($F$14:F3812)-SUM($G$14:G3812),$H$13-SUM($F$14:F3812)+SUM($G$14:G3812)))</f>
        <v>0</v>
      </c>
      <c r="I3812" s="7"/>
    </row>
    <row r="3813" spans="1:9">
      <c r="A3813" s="89">
        <f t="shared" si="529"/>
        <v>3800</v>
      </c>
      <c r="B3813" s="185" t="str">
        <f t="shared" si="530"/>
        <v/>
      </c>
      <c r="C3813" s="90" t="str">
        <f t="shared" si="531"/>
        <v/>
      </c>
      <c r="D3813" s="89" t="str">
        <f t="shared" si="532"/>
        <v/>
      </c>
      <c r="E3813" s="91" t="str">
        <f t="shared" si="533"/>
        <v/>
      </c>
      <c r="F3813" s="92" t="str">
        <f t="shared" si="534"/>
        <v/>
      </c>
      <c r="G3813" s="212" t="str">
        <f t="shared" si="535"/>
        <v/>
      </c>
      <c r="H3813" s="92">
        <f>IF(OR(ERR=FALSE,AND(F3813="",G3813="")),0,IF($C$12="D",$H$13+SUM($F$14:F3813)-SUM($G$14:G3813),$H$13-SUM($F$14:F3813)+SUM($G$14:G3813)))</f>
        <v>0</v>
      </c>
      <c r="I3813" s="7"/>
    </row>
    <row r="3814" spans="1:9">
      <c r="A3814" s="89">
        <f t="shared" si="529"/>
        <v>3801</v>
      </c>
      <c r="B3814" s="185" t="str">
        <f t="shared" si="530"/>
        <v/>
      </c>
      <c r="C3814" s="90" t="str">
        <f t="shared" si="531"/>
        <v/>
      </c>
      <c r="D3814" s="89" t="str">
        <f t="shared" si="532"/>
        <v/>
      </c>
      <c r="E3814" s="91" t="str">
        <f t="shared" si="533"/>
        <v/>
      </c>
      <c r="F3814" s="92" t="str">
        <f t="shared" si="534"/>
        <v/>
      </c>
      <c r="G3814" s="212" t="str">
        <f t="shared" si="535"/>
        <v/>
      </c>
      <c r="H3814" s="92">
        <f>IF(OR(ERR=FALSE,AND(F3814="",G3814="")),0,IF($C$12="D",$H$13+SUM($F$14:F3814)-SUM($G$14:G3814),$H$13-SUM($F$14:F3814)+SUM($G$14:G3814)))</f>
        <v>0</v>
      </c>
      <c r="I3814" s="7"/>
    </row>
    <row r="3815" spans="1:9">
      <c r="A3815" s="89">
        <f t="shared" si="529"/>
        <v>3802</v>
      </c>
      <c r="B3815" s="185" t="str">
        <f t="shared" si="530"/>
        <v/>
      </c>
      <c r="C3815" s="90" t="str">
        <f t="shared" si="531"/>
        <v/>
      </c>
      <c r="D3815" s="89" t="str">
        <f t="shared" si="532"/>
        <v/>
      </c>
      <c r="E3815" s="91" t="str">
        <f t="shared" si="533"/>
        <v/>
      </c>
      <c r="F3815" s="92" t="str">
        <f t="shared" si="534"/>
        <v/>
      </c>
      <c r="G3815" s="212" t="str">
        <f t="shared" si="535"/>
        <v/>
      </c>
      <c r="H3815" s="92">
        <f>IF(OR(ERR=FALSE,AND(F3815="",G3815="")),0,IF($C$12="D",$H$13+SUM($F$14:F3815)-SUM($G$14:G3815),$H$13-SUM($F$14:F3815)+SUM($G$14:G3815)))</f>
        <v>0</v>
      </c>
      <c r="I3815" s="7"/>
    </row>
    <row r="3816" spans="1:9">
      <c r="A3816" s="89">
        <f t="shared" si="529"/>
        <v>3803</v>
      </c>
      <c r="B3816" s="185" t="str">
        <f t="shared" si="530"/>
        <v/>
      </c>
      <c r="C3816" s="90" t="str">
        <f t="shared" si="531"/>
        <v/>
      </c>
      <c r="D3816" s="89" t="str">
        <f t="shared" si="532"/>
        <v/>
      </c>
      <c r="E3816" s="91" t="str">
        <f t="shared" si="533"/>
        <v/>
      </c>
      <c r="F3816" s="92" t="str">
        <f t="shared" si="534"/>
        <v/>
      </c>
      <c r="G3816" s="212" t="str">
        <f t="shared" si="535"/>
        <v/>
      </c>
      <c r="H3816" s="92">
        <f>IF(OR(ERR=FALSE,AND(F3816="",G3816="")),0,IF($C$12="D",$H$13+SUM($F$14:F3816)-SUM($G$14:G3816),$H$13-SUM($F$14:F3816)+SUM($G$14:G3816)))</f>
        <v>0</v>
      </c>
      <c r="I3816" s="7"/>
    </row>
    <row r="3817" spans="1:9">
      <c r="A3817" s="89">
        <f t="shared" si="529"/>
        <v>3804</v>
      </c>
      <c r="B3817" s="185" t="str">
        <f t="shared" si="530"/>
        <v/>
      </c>
      <c r="C3817" s="90" t="str">
        <f t="shared" si="531"/>
        <v/>
      </c>
      <c r="D3817" s="89" t="str">
        <f t="shared" si="532"/>
        <v/>
      </c>
      <c r="E3817" s="91" t="str">
        <f t="shared" si="533"/>
        <v/>
      </c>
      <c r="F3817" s="92" t="str">
        <f t="shared" si="534"/>
        <v/>
      </c>
      <c r="G3817" s="212" t="str">
        <f t="shared" si="535"/>
        <v/>
      </c>
      <c r="H3817" s="92">
        <f>IF(OR(ERR=FALSE,AND(F3817="",G3817="")),0,IF($C$12="D",$H$13+SUM($F$14:F3817)-SUM($G$14:G3817),$H$13-SUM($F$14:F3817)+SUM($G$14:G3817)))</f>
        <v>0</v>
      </c>
      <c r="I3817" s="7"/>
    </row>
    <row r="3818" spans="1:9">
      <c r="A3818" s="89">
        <f t="shared" si="529"/>
        <v>3805</v>
      </c>
      <c r="B3818" s="185" t="str">
        <f t="shared" si="530"/>
        <v/>
      </c>
      <c r="C3818" s="90" t="str">
        <f t="shared" si="531"/>
        <v/>
      </c>
      <c r="D3818" s="89" t="str">
        <f t="shared" si="532"/>
        <v/>
      </c>
      <c r="E3818" s="91" t="str">
        <f t="shared" si="533"/>
        <v/>
      </c>
      <c r="F3818" s="92" t="str">
        <f t="shared" si="534"/>
        <v/>
      </c>
      <c r="G3818" s="212" t="str">
        <f t="shared" si="535"/>
        <v/>
      </c>
      <c r="H3818" s="92">
        <f>IF(OR(ERR=FALSE,AND(F3818="",G3818="")),0,IF($C$12="D",$H$13+SUM($F$14:F3818)-SUM($G$14:G3818),$H$13-SUM($F$14:F3818)+SUM($G$14:G3818)))</f>
        <v>0</v>
      </c>
      <c r="I3818" s="7"/>
    </row>
    <row r="3819" spans="1:9">
      <c r="A3819" s="89">
        <f t="shared" si="529"/>
        <v>3806</v>
      </c>
      <c r="B3819" s="185" t="str">
        <f t="shared" si="530"/>
        <v/>
      </c>
      <c r="C3819" s="90" t="str">
        <f t="shared" si="531"/>
        <v/>
      </c>
      <c r="D3819" s="89" t="str">
        <f t="shared" si="532"/>
        <v/>
      </c>
      <c r="E3819" s="91" t="str">
        <f t="shared" si="533"/>
        <v/>
      </c>
      <c r="F3819" s="92" t="str">
        <f t="shared" si="534"/>
        <v/>
      </c>
      <c r="G3819" s="212" t="str">
        <f t="shared" si="535"/>
        <v/>
      </c>
      <c r="H3819" s="92">
        <f>IF(OR(ERR=FALSE,AND(F3819="",G3819="")),0,IF($C$12="D",$H$13+SUM($F$14:F3819)-SUM($G$14:G3819),$H$13-SUM($F$14:F3819)+SUM($G$14:G3819)))</f>
        <v>0</v>
      </c>
      <c r="I3819" s="7"/>
    </row>
    <row r="3820" spans="1:9">
      <c r="A3820" s="89">
        <f t="shared" si="529"/>
        <v>3807</v>
      </c>
      <c r="B3820" s="185" t="str">
        <f t="shared" si="530"/>
        <v/>
      </c>
      <c r="C3820" s="90" t="str">
        <f t="shared" si="531"/>
        <v/>
      </c>
      <c r="D3820" s="89" t="str">
        <f t="shared" si="532"/>
        <v/>
      </c>
      <c r="E3820" s="91" t="str">
        <f t="shared" si="533"/>
        <v/>
      </c>
      <c r="F3820" s="92" t="str">
        <f t="shared" si="534"/>
        <v/>
      </c>
      <c r="G3820" s="212" t="str">
        <f t="shared" si="535"/>
        <v/>
      </c>
      <c r="H3820" s="92">
        <f>IF(OR(ERR=FALSE,AND(F3820="",G3820="")),0,IF($C$12="D",$H$13+SUM($F$14:F3820)-SUM($G$14:G3820),$H$13-SUM($F$14:F3820)+SUM($G$14:G3820)))</f>
        <v>0</v>
      </c>
      <c r="I3820" s="7"/>
    </row>
    <row r="3821" spans="1:9">
      <c r="A3821" s="89">
        <f t="shared" si="529"/>
        <v>3808</v>
      </c>
      <c r="B3821" s="185" t="str">
        <f t="shared" si="530"/>
        <v/>
      </c>
      <c r="C3821" s="90" t="str">
        <f t="shared" si="531"/>
        <v/>
      </c>
      <c r="D3821" s="89" t="str">
        <f t="shared" si="532"/>
        <v/>
      </c>
      <c r="E3821" s="91" t="str">
        <f t="shared" si="533"/>
        <v/>
      </c>
      <c r="F3821" s="92" t="str">
        <f t="shared" si="534"/>
        <v/>
      </c>
      <c r="G3821" s="212" t="str">
        <f t="shared" si="535"/>
        <v/>
      </c>
      <c r="H3821" s="92">
        <f>IF(OR(ERR=FALSE,AND(F3821="",G3821="")),0,IF($C$12="D",$H$13+SUM($F$14:F3821)-SUM($G$14:G3821),$H$13-SUM($F$14:F3821)+SUM($G$14:G3821)))</f>
        <v>0</v>
      </c>
      <c r="I3821" s="7"/>
    </row>
    <row r="3822" spans="1:9">
      <c r="A3822" s="89">
        <f t="shared" si="529"/>
        <v>3809</v>
      </c>
      <c r="B3822" s="185" t="str">
        <f t="shared" si="530"/>
        <v/>
      </c>
      <c r="C3822" s="90" t="str">
        <f t="shared" si="531"/>
        <v/>
      </c>
      <c r="D3822" s="89" t="str">
        <f t="shared" si="532"/>
        <v/>
      </c>
      <c r="E3822" s="91" t="str">
        <f t="shared" si="533"/>
        <v/>
      </c>
      <c r="F3822" s="92" t="str">
        <f t="shared" si="534"/>
        <v/>
      </c>
      <c r="G3822" s="212" t="str">
        <f t="shared" si="535"/>
        <v/>
      </c>
      <c r="H3822" s="92">
        <f>IF(OR(ERR=FALSE,AND(F3822="",G3822="")),0,IF($C$12="D",$H$13+SUM($F$14:F3822)-SUM($G$14:G3822),$H$13-SUM($F$14:F3822)+SUM($G$14:G3822)))</f>
        <v>0</v>
      </c>
      <c r="I3822" s="7"/>
    </row>
    <row r="3823" spans="1:9">
      <c r="A3823" s="89">
        <f t="shared" si="529"/>
        <v>3810</v>
      </c>
      <c r="B3823" s="185" t="str">
        <f t="shared" si="530"/>
        <v/>
      </c>
      <c r="C3823" s="90" t="str">
        <f t="shared" si="531"/>
        <v/>
      </c>
      <c r="D3823" s="89" t="str">
        <f t="shared" si="532"/>
        <v/>
      </c>
      <c r="E3823" s="91" t="str">
        <f t="shared" si="533"/>
        <v/>
      </c>
      <c r="F3823" s="92" t="str">
        <f t="shared" si="534"/>
        <v/>
      </c>
      <c r="G3823" s="212" t="str">
        <f t="shared" si="535"/>
        <v/>
      </c>
      <c r="H3823" s="92">
        <f>IF(OR(ERR=FALSE,AND(F3823="",G3823="")),0,IF($C$12="D",$H$13+SUM($F$14:F3823)-SUM($G$14:G3823),$H$13-SUM($F$14:F3823)+SUM($G$14:G3823)))</f>
        <v>0</v>
      </c>
      <c r="I3823" s="7"/>
    </row>
    <row r="3824" spans="1:9">
      <c r="A3824" s="89">
        <f t="shared" si="529"/>
        <v>3811</v>
      </c>
      <c r="B3824" s="185" t="str">
        <f t="shared" si="530"/>
        <v/>
      </c>
      <c r="C3824" s="90" t="str">
        <f t="shared" si="531"/>
        <v/>
      </c>
      <c r="D3824" s="89" t="str">
        <f t="shared" si="532"/>
        <v/>
      </c>
      <c r="E3824" s="91" t="str">
        <f t="shared" si="533"/>
        <v/>
      </c>
      <c r="F3824" s="92" t="str">
        <f t="shared" si="534"/>
        <v/>
      </c>
      <c r="G3824" s="212" t="str">
        <f t="shared" si="535"/>
        <v/>
      </c>
      <c r="H3824" s="92">
        <f>IF(OR(ERR=FALSE,AND(F3824="",G3824="")),0,IF($C$12="D",$H$13+SUM($F$14:F3824)-SUM($G$14:G3824),$H$13-SUM($F$14:F3824)+SUM($G$14:G3824)))</f>
        <v>0</v>
      </c>
      <c r="I3824" s="7"/>
    </row>
    <row r="3825" spans="1:9">
      <c r="A3825" s="89">
        <f t="shared" si="529"/>
        <v>3812</v>
      </c>
      <c r="B3825" s="185" t="str">
        <f t="shared" si="530"/>
        <v/>
      </c>
      <c r="C3825" s="90" t="str">
        <f t="shared" si="531"/>
        <v/>
      </c>
      <c r="D3825" s="89" t="str">
        <f t="shared" si="532"/>
        <v/>
      </c>
      <c r="E3825" s="91" t="str">
        <f t="shared" si="533"/>
        <v/>
      </c>
      <c r="F3825" s="92" t="str">
        <f t="shared" si="534"/>
        <v/>
      </c>
      <c r="G3825" s="212" t="str">
        <f t="shared" si="535"/>
        <v/>
      </c>
      <c r="H3825" s="92">
        <f>IF(OR(ERR=FALSE,AND(F3825="",G3825="")),0,IF($C$12="D",$H$13+SUM($F$14:F3825)-SUM($G$14:G3825),$H$13-SUM($F$14:F3825)+SUM($G$14:G3825)))</f>
        <v>0</v>
      </c>
      <c r="I3825" s="7"/>
    </row>
    <row r="3826" spans="1:9">
      <c r="A3826" s="89">
        <f t="shared" si="529"/>
        <v>3813</v>
      </c>
      <c r="B3826" s="185" t="str">
        <f t="shared" si="530"/>
        <v/>
      </c>
      <c r="C3826" s="90" t="str">
        <f t="shared" si="531"/>
        <v/>
      </c>
      <c r="D3826" s="89" t="str">
        <f t="shared" si="532"/>
        <v/>
      </c>
      <c r="E3826" s="91" t="str">
        <f t="shared" si="533"/>
        <v/>
      </c>
      <c r="F3826" s="92" t="str">
        <f t="shared" si="534"/>
        <v/>
      </c>
      <c r="G3826" s="212" t="str">
        <f t="shared" si="535"/>
        <v/>
      </c>
      <c r="H3826" s="92">
        <f>IF(OR(ERR=FALSE,AND(F3826="",G3826="")),0,IF($C$12="D",$H$13+SUM($F$14:F3826)-SUM($G$14:G3826),$H$13-SUM($F$14:F3826)+SUM($G$14:G3826)))</f>
        <v>0</v>
      </c>
      <c r="I3826" s="7"/>
    </row>
    <row r="3827" spans="1:9">
      <c r="A3827" s="89">
        <f t="shared" si="529"/>
        <v>3814</v>
      </c>
      <c r="B3827" s="185" t="str">
        <f t="shared" si="530"/>
        <v/>
      </c>
      <c r="C3827" s="90" t="str">
        <f t="shared" si="531"/>
        <v/>
      </c>
      <c r="D3827" s="89" t="str">
        <f t="shared" si="532"/>
        <v/>
      </c>
      <c r="E3827" s="91" t="str">
        <f t="shared" si="533"/>
        <v/>
      </c>
      <c r="F3827" s="92" t="str">
        <f t="shared" si="534"/>
        <v/>
      </c>
      <c r="G3827" s="212" t="str">
        <f t="shared" si="535"/>
        <v/>
      </c>
      <c r="H3827" s="92">
        <f>IF(OR(ERR=FALSE,AND(F3827="",G3827="")),0,IF($C$12="D",$H$13+SUM($F$14:F3827)-SUM($G$14:G3827),$H$13-SUM($F$14:F3827)+SUM($G$14:G3827)))</f>
        <v>0</v>
      </c>
      <c r="I3827" s="7"/>
    </row>
    <row r="3828" spans="1:9">
      <c r="A3828" s="89">
        <f t="shared" si="529"/>
        <v>3815</v>
      </c>
      <c r="B3828" s="185" t="str">
        <f t="shared" si="530"/>
        <v/>
      </c>
      <c r="C3828" s="90" t="str">
        <f t="shared" si="531"/>
        <v/>
      </c>
      <c r="D3828" s="89" t="str">
        <f t="shared" si="532"/>
        <v/>
      </c>
      <c r="E3828" s="91" t="str">
        <f t="shared" si="533"/>
        <v/>
      </c>
      <c r="F3828" s="92" t="str">
        <f t="shared" si="534"/>
        <v/>
      </c>
      <c r="G3828" s="212" t="str">
        <f t="shared" si="535"/>
        <v/>
      </c>
      <c r="H3828" s="92">
        <f>IF(OR(ERR=FALSE,AND(F3828="",G3828="")),0,IF($C$12="D",$H$13+SUM($F$14:F3828)-SUM($G$14:G3828),$H$13-SUM($F$14:F3828)+SUM($G$14:G3828)))</f>
        <v>0</v>
      </c>
      <c r="I3828" s="7"/>
    </row>
    <row r="3829" spans="1:9">
      <c r="A3829" s="89">
        <f t="shared" si="529"/>
        <v>3816</v>
      </c>
      <c r="B3829" s="185" t="str">
        <f t="shared" si="530"/>
        <v/>
      </c>
      <c r="C3829" s="90" t="str">
        <f t="shared" si="531"/>
        <v/>
      </c>
      <c r="D3829" s="89" t="str">
        <f t="shared" si="532"/>
        <v/>
      </c>
      <c r="E3829" s="91" t="str">
        <f t="shared" si="533"/>
        <v/>
      </c>
      <c r="F3829" s="92" t="str">
        <f t="shared" si="534"/>
        <v/>
      </c>
      <c r="G3829" s="212" t="str">
        <f t="shared" si="535"/>
        <v/>
      </c>
      <c r="H3829" s="92">
        <f>IF(OR(ERR=FALSE,AND(F3829="",G3829="")),0,IF($C$12="D",$H$13+SUM($F$14:F3829)-SUM($G$14:G3829),$H$13-SUM($F$14:F3829)+SUM($G$14:G3829)))</f>
        <v>0</v>
      </c>
      <c r="I3829" s="7"/>
    </row>
    <row r="3830" spans="1:9">
      <c r="A3830" s="89">
        <f t="shared" si="529"/>
        <v>3817</v>
      </c>
      <c r="B3830" s="185" t="str">
        <f t="shared" si="530"/>
        <v/>
      </c>
      <c r="C3830" s="90" t="str">
        <f t="shared" si="531"/>
        <v/>
      </c>
      <c r="D3830" s="89" t="str">
        <f t="shared" si="532"/>
        <v/>
      </c>
      <c r="E3830" s="91" t="str">
        <f t="shared" si="533"/>
        <v/>
      </c>
      <c r="F3830" s="92" t="str">
        <f t="shared" si="534"/>
        <v/>
      </c>
      <c r="G3830" s="212" t="str">
        <f t="shared" si="535"/>
        <v/>
      </c>
      <c r="H3830" s="92">
        <f>IF(OR(ERR=FALSE,AND(F3830="",G3830="")),0,IF($C$12="D",$H$13+SUM($F$14:F3830)-SUM($G$14:G3830),$H$13-SUM($F$14:F3830)+SUM($G$14:G3830)))</f>
        <v>0</v>
      </c>
      <c r="I3830" s="7"/>
    </row>
    <row r="3831" spans="1:9">
      <c r="A3831" s="89">
        <f t="shared" si="529"/>
        <v>3818</v>
      </c>
      <c r="B3831" s="185" t="str">
        <f t="shared" si="530"/>
        <v/>
      </c>
      <c r="C3831" s="90" t="str">
        <f t="shared" si="531"/>
        <v/>
      </c>
      <c r="D3831" s="89" t="str">
        <f t="shared" si="532"/>
        <v/>
      </c>
      <c r="E3831" s="91" t="str">
        <f t="shared" si="533"/>
        <v/>
      </c>
      <c r="F3831" s="92" t="str">
        <f t="shared" si="534"/>
        <v/>
      </c>
      <c r="G3831" s="212" t="str">
        <f t="shared" si="535"/>
        <v/>
      </c>
      <c r="H3831" s="92">
        <f>IF(OR(ERR=FALSE,AND(F3831="",G3831="")),0,IF($C$12="D",$H$13+SUM($F$14:F3831)-SUM($G$14:G3831),$H$13-SUM($F$14:F3831)+SUM($G$14:G3831)))</f>
        <v>0</v>
      </c>
      <c r="I3831" s="7"/>
    </row>
    <row r="3832" spans="1:9">
      <c r="A3832" s="89">
        <f t="shared" si="529"/>
        <v>3819</v>
      </c>
      <c r="B3832" s="185" t="str">
        <f t="shared" si="530"/>
        <v/>
      </c>
      <c r="C3832" s="90" t="str">
        <f t="shared" si="531"/>
        <v/>
      </c>
      <c r="D3832" s="89" t="str">
        <f t="shared" si="532"/>
        <v/>
      </c>
      <c r="E3832" s="91" t="str">
        <f t="shared" si="533"/>
        <v/>
      </c>
      <c r="F3832" s="92" t="str">
        <f t="shared" si="534"/>
        <v/>
      </c>
      <c r="G3832" s="212" t="str">
        <f t="shared" si="535"/>
        <v/>
      </c>
      <c r="H3832" s="92">
        <f>IF(OR(ERR=FALSE,AND(F3832="",G3832="")),0,IF($C$12="D",$H$13+SUM($F$14:F3832)-SUM($G$14:G3832),$H$13-SUM($F$14:F3832)+SUM($G$14:G3832)))</f>
        <v>0</v>
      </c>
      <c r="I3832" s="7"/>
    </row>
    <row r="3833" spans="1:9">
      <c r="A3833" s="89">
        <f t="shared" si="529"/>
        <v>3820</v>
      </c>
      <c r="B3833" s="185" t="str">
        <f t="shared" si="530"/>
        <v/>
      </c>
      <c r="C3833" s="90" t="str">
        <f t="shared" si="531"/>
        <v/>
      </c>
      <c r="D3833" s="89" t="str">
        <f t="shared" si="532"/>
        <v/>
      </c>
      <c r="E3833" s="91" t="str">
        <f t="shared" si="533"/>
        <v/>
      </c>
      <c r="F3833" s="92" t="str">
        <f t="shared" si="534"/>
        <v/>
      </c>
      <c r="G3833" s="212" t="str">
        <f t="shared" si="535"/>
        <v/>
      </c>
      <c r="H3833" s="92">
        <f>IF(OR(ERR=FALSE,AND(F3833="",G3833="")),0,IF($C$12="D",$H$13+SUM($F$14:F3833)-SUM($G$14:G3833),$H$13-SUM($F$14:F3833)+SUM($G$14:G3833)))</f>
        <v>0</v>
      </c>
      <c r="I3833" s="7"/>
    </row>
    <row r="3834" spans="1:9">
      <c r="A3834" s="89">
        <f t="shared" si="529"/>
        <v>3821</v>
      </c>
      <c r="B3834" s="185" t="str">
        <f t="shared" si="530"/>
        <v/>
      </c>
      <c r="C3834" s="90" t="str">
        <f t="shared" si="531"/>
        <v/>
      </c>
      <c r="D3834" s="89" t="str">
        <f t="shared" si="532"/>
        <v/>
      </c>
      <c r="E3834" s="91" t="str">
        <f t="shared" si="533"/>
        <v/>
      </c>
      <c r="F3834" s="92" t="str">
        <f t="shared" si="534"/>
        <v/>
      </c>
      <c r="G3834" s="212" t="str">
        <f t="shared" si="535"/>
        <v/>
      </c>
      <c r="H3834" s="92">
        <f>IF(OR(ERR=FALSE,AND(F3834="",G3834="")),0,IF($C$12="D",$H$13+SUM($F$14:F3834)-SUM($G$14:G3834),$H$13-SUM($F$14:F3834)+SUM($G$14:G3834)))</f>
        <v>0</v>
      </c>
      <c r="I3834" s="7"/>
    </row>
    <row r="3835" spans="1:9">
      <c r="A3835" s="89">
        <f t="shared" si="529"/>
        <v>3822</v>
      </c>
      <c r="B3835" s="185" t="str">
        <f t="shared" si="530"/>
        <v/>
      </c>
      <c r="C3835" s="90" t="str">
        <f t="shared" si="531"/>
        <v/>
      </c>
      <c r="D3835" s="89" t="str">
        <f t="shared" si="532"/>
        <v/>
      </c>
      <c r="E3835" s="91" t="str">
        <f t="shared" si="533"/>
        <v/>
      </c>
      <c r="F3835" s="92" t="str">
        <f t="shared" si="534"/>
        <v/>
      </c>
      <c r="G3835" s="212" t="str">
        <f t="shared" si="535"/>
        <v/>
      </c>
      <c r="H3835" s="92">
        <f>IF(OR(ERR=FALSE,AND(F3835="",G3835="")),0,IF($C$12="D",$H$13+SUM($F$14:F3835)-SUM($G$14:G3835),$H$13-SUM($F$14:F3835)+SUM($G$14:G3835)))</f>
        <v>0</v>
      </c>
      <c r="I3835" s="7"/>
    </row>
    <row r="3836" spans="1:9">
      <c r="A3836" s="89">
        <f t="shared" si="529"/>
        <v>3823</v>
      </c>
      <c r="B3836" s="185" t="str">
        <f t="shared" si="530"/>
        <v/>
      </c>
      <c r="C3836" s="90" t="str">
        <f t="shared" si="531"/>
        <v/>
      </c>
      <c r="D3836" s="89" t="str">
        <f t="shared" si="532"/>
        <v/>
      </c>
      <c r="E3836" s="91" t="str">
        <f t="shared" si="533"/>
        <v/>
      </c>
      <c r="F3836" s="92" t="str">
        <f t="shared" si="534"/>
        <v/>
      </c>
      <c r="G3836" s="212" t="str">
        <f t="shared" si="535"/>
        <v/>
      </c>
      <c r="H3836" s="92">
        <f>IF(OR(ERR=FALSE,AND(F3836="",G3836="")),0,IF($C$12="D",$H$13+SUM($F$14:F3836)-SUM($G$14:G3836),$H$13-SUM($F$14:F3836)+SUM($G$14:G3836)))</f>
        <v>0</v>
      </c>
      <c r="I3836" s="7"/>
    </row>
    <row r="3837" spans="1:9">
      <c r="A3837" s="89">
        <f t="shared" ref="A3837:A4062" si="536">A3836+1</f>
        <v>3824</v>
      </c>
      <c r="B3837" s="185" t="str">
        <f t="shared" si="530"/>
        <v/>
      </c>
      <c r="C3837" s="90" t="str">
        <f t="shared" si="531"/>
        <v/>
      </c>
      <c r="D3837" s="89" t="str">
        <f t="shared" si="532"/>
        <v/>
      </c>
      <c r="E3837" s="91" t="str">
        <f t="shared" si="533"/>
        <v/>
      </c>
      <c r="F3837" s="92" t="str">
        <f t="shared" si="534"/>
        <v/>
      </c>
      <c r="G3837" s="212" t="str">
        <f t="shared" si="535"/>
        <v/>
      </c>
      <c r="H3837" s="92">
        <f>IF(OR(ERR=FALSE,AND(F3837="",G3837="")),0,IF($C$12="D",$H$13+SUM($F$14:F3837)-SUM($G$14:G3837),$H$13-SUM($F$14:F3837)+SUM($G$14:G3837)))</f>
        <v>0</v>
      </c>
      <c r="I3837" s="7"/>
    </row>
    <row r="3838" spans="1:9">
      <c r="A3838" s="89">
        <f t="shared" si="536"/>
        <v>3825</v>
      </c>
      <c r="B3838" s="185" t="str">
        <f t="shared" si="530"/>
        <v/>
      </c>
      <c r="C3838" s="90" t="str">
        <f t="shared" si="531"/>
        <v/>
      </c>
      <c r="D3838" s="89" t="str">
        <f t="shared" si="532"/>
        <v/>
      </c>
      <c r="E3838" s="91" t="str">
        <f t="shared" si="533"/>
        <v/>
      </c>
      <c r="F3838" s="92" t="str">
        <f t="shared" si="534"/>
        <v/>
      </c>
      <c r="G3838" s="212" t="str">
        <f t="shared" si="535"/>
        <v/>
      </c>
      <c r="H3838" s="92">
        <f>IF(OR(ERR=FALSE,AND(F3838="",G3838="")),0,IF($C$12="D",$H$13+SUM($F$14:F3838)-SUM($G$14:G3838),$H$13-SUM($F$14:F3838)+SUM($G$14:G3838)))</f>
        <v>0</v>
      </c>
      <c r="I3838" s="7"/>
    </row>
    <row r="3839" spans="1:9">
      <c r="A3839" s="89">
        <f t="shared" si="536"/>
        <v>3826</v>
      </c>
      <c r="B3839" s="185" t="str">
        <f t="shared" si="530"/>
        <v/>
      </c>
      <c r="C3839" s="90" t="str">
        <f t="shared" si="531"/>
        <v/>
      </c>
      <c r="D3839" s="89" t="str">
        <f t="shared" si="532"/>
        <v/>
      </c>
      <c r="E3839" s="91" t="str">
        <f t="shared" si="533"/>
        <v/>
      </c>
      <c r="F3839" s="92" t="str">
        <f t="shared" si="534"/>
        <v/>
      </c>
      <c r="G3839" s="212" t="str">
        <f t="shared" si="535"/>
        <v/>
      </c>
      <c r="H3839" s="92">
        <f>IF(OR(ERR=FALSE,AND(F3839="",G3839="")),0,IF($C$12="D",$H$13+SUM($F$14:F3839)-SUM($G$14:G3839),$H$13-SUM($F$14:F3839)+SUM($G$14:G3839)))</f>
        <v>0</v>
      </c>
      <c r="I3839" s="7"/>
    </row>
    <row r="3840" spans="1:9">
      <c r="A3840" s="89">
        <f t="shared" si="536"/>
        <v>3827</v>
      </c>
      <c r="B3840" s="185" t="str">
        <f t="shared" si="530"/>
        <v/>
      </c>
      <c r="C3840" s="90" t="str">
        <f t="shared" si="531"/>
        <v/>
      </c>
      <c r="D3840" s="89" t="str">
        <f t="shared" si="532"/>
        <v/>
      </c>
      <c r="E3840" s="91" t="str">
        <f t="shared" si="533"/>
        <v/>
      </c>
      <c r="F3840" s="92" t="str">
        <f t="shared" si="534"/>
        <v/>
      </c>
      <c r="G3840" s="212" t="str">
        <f t="shared" si="535"/>
        <v/>
      </c>
      <c r="H3840" s="92">
        <f>IF(OR(ERR=FALSE,AND(F3840="",G3840="")),0,IF($C$12="D",$H$13+SUM($F$14:F3840)-SUM($G$14:G3840),$H$13-SUM($F$14:F3840)+SUM($G$14:G3840)))</f>
        <v>0</v>
      </c>
      <c r="I3840" s="7"/>
    </row>
    <row r="3841" spans="1:9">
      <c r="A3841" s="89">
        <f t="shared" si="536"/>
        <v>3828</v>
      </c>
      <c r="B3841" s="185" t="str">
        <f t="shared" si="530"/>
        <v/>
      </c>
      <c r="C3841" s="90" t="str">
        <f t="shared" si="531"/>
        <v/>
      </c>
      <c r="D3841" s="89" t="str">
        <f t="shared" si="532"/>
        <v/>
      </c>
      <c r="E3841" s="91" t="str">
        <f t="shared" si="533"/>
        <v/>
      </c>
      <c r="F3841" s="92" t="str">
        <f t="shared" si="534"/>
        <v/>
      </c>
      <c r="G3841" s="212" t="str">
        <f t="shared" si="535"/>
        <v/>
      </c>
      <c r="H3841" s="92">
        <f>IF(OR(ERR=FALSE,AND(F3841="",G3841="")),0,IF($C$12="D",$H$13+SUM($F$14:F3841)-SUM($G$14:G3841),$H$13-SUM($F$14:F3841)+SUM($G$14:G3841)))</f>
        <v>0</v>
      </c>
      <c r="I3841" s="7"/>
    </row>
    <row r="3842" spans="1:9">
      <c r="A3842" s="89">
        <f t="shared" si="536"/>
        <v>3829</v>
      </c>
      <c r="B3842" s="185" t="str">
        <f t="shared" si="530"/>
        <v/>
      </c>
      <c r="C3842" s="90" t="str">
        <f t="shared" si="531"/>
        <v/>
      </c>
      <c r="D3842" s="89" t="str">
        <f t="shared" si="532"/>
        <v/>
      </c>
      <c r="E3842" s="91" t="str">
        <f t="shared" si="533"/>
        <v/>
      </c>
      <c r="F3842" s="92" t="str">
        <f t="shared" si="534"/>
        <v/>
      </c>
      <c r="G3842" s="212" t="str">
        <f t="shared" si="535"/>
        <v/>
      </c>
      <c r="H3842" s="92">
        <f>IF(OR(ERR=FALSE,AND(F3842="",G3842="")),0,IF($C$12="D",$H$13+SUM($F$14:F3842)-SUM($G$14:G3842),$H$13-SUM($F$14:F3842)+SUM($G$14:G3842)))</f>
        <v>0</v>
      </c>
      <c r="I3842" s="7"/>
    </row>
    <row r="3843" spans="1:9">
      <c r="A3843" s="89">
        <f t="shared" si="536"/>
        <v>3830</v>
      </c>
      <c r="B3843" s="185" t="str">
        <f t="shared" si="530"/>
        <v/>
      </c>
      <c r="C3843" s="90" t="str">
        <f t="shared" si="531"/>
        <v/>
      </c>
      <c r="D3843" s="89" t="str">
        <f t="shared" si="532"/>
        <v/>
      </c>
      <c r="E3843" s="91" t="str">
        <f t="shared" si="533"/>
        <v/>
      </c>
      <c r="F3843" s="92" t="str">
        <f t="shared" si="534"/>
        <v/>
      </c>
      <c r="G3843" s="212" t="str">
        <f t="shared" si="535"/>
        <v/>
      </c>
      <c r="H3843" s="92">
        <f>IF(OR(ERR=FALSE,AND(F3843="",G3843="")),0,IF($C$12="D",$H$13+SUM($F$14:F3843)-SUM($G$14:G3843),$H$13-SUM($F$14:F3843)+SUM($G$14:G3843)))</f>
        <v>0</v>
      </c>
      <c r="I3843" s="7"/>
    </row>
    <row r="3844" spans="1:9">
      <c r="A3844" s="89">
        <f t="shared" si="536"/>
        <v>3831</v>
      </c>
      <c r="B3844" s="185" t="str">
        <f t="shared" si="530"/>
        <v/>
      </c>
      <c r="C3844" s="90" t="str">
        <f t="shared" si="531"/>
        <v/>
      </c>
      <c r="D3844" s="89" t="str">
        <f t="shared" si="532"/>
        <v/>
      </c>
      <c r="E3844" s="91" t="str">
        <f t="shared" si="533"/>
        <v/>
      </c>
      <c r="F3844" s="92" t="str">
        <f t="shared" si="534"/>
        <v/>
      </c>
      <c r="G3844" s="212" t="str">
        <f t="shared" si="535"/>
        <v/>
      </c>
      <c r="H3844" s="92">
        <f>IF(OR(ERR=FALSE,AND(F3844="",G3844="")),0,IF($C$12="D",$H$13+SUM($F$14:F3844)-SUM($G$14:G3844),$H$13-SUM($F$14:F3844)+SUM($G$14:G3844)))</f>
        <v>0</v>
      </c>
      <c r="I3844" s="7"/>
    </row>
    <row r="3845" spans="1:9">
      <c r="A3845" s="89">
        <f t="shared" si="536"/>
        <v>3832</v>
      </c>
      <c r="B3845" s="185" t="str">
        <f t="shared" si="530"/>
        <v/>
      </c>
      <c r="C3845" s="90" t="str">
        <f t="shared" si="531"/>
        <v/>
      </c>
      <c r="D3845" s="89" t="str">
        <f t="shared" si="532"/>
        <v/>
      </c>
      <c r="E3845" s="91" t="str">
        <f t="shared" si="533"/>
        <v/>
      </c>
      <c r="F3845" s="92" t="str">
        <f t="shared" si="534"/>
        <v/>
      </c>
      <c r="G3845" s="212" t="str">
        <f t="shared" si="535"/>
        <v/>
      </c>
      <c r="H3845" s="92">
        <f>IF(OR(ERR=FALSE,AND(F3845="",G3845="")),0,IF($C$12="D",$H$13+SUM($F$14:F3845)-SUM($G$14:G3845),$H$13-SUM($F$14:F3845)+SUM($G$14:G3845)))</f>
        <v>0</v>
      </c>
      <c r="I3845" s="7"/>
    </row>
    <row r="3846" spans="1:9">
      <c r="A3846" s="89">
        <f t="shared" si="536"/>
        <v>3833</v>
      </c>
      <c r="B3846" s="185" t="str">
        <f t="shared" si="530"/>
        <v/>
      </c>
      <c r="C3846" s="90" t="str">
        <f t="shared" si="531"/>
        <v/>
      </c>
      <c r="D3846" s="89" t="str">
        <f t="shared" si="532"/>
        <v/>
      </c>
      <c r="E3846" s="91" t="str">
        <f t="shared" si="533"/>
        <v/>
      </c>
      <c r="F3846" s="92" t="str">
        <f t="shared" si="534"/>
        <v/>
      </c>
      <c r="G3846" s="212" t="str">
        <f t="shared" si="535"/>
        <v/>
      </c>
      <c r="H3846" s="92">
        <f>IF(OR(ERR=FALSE,AND(F3846="",G3846="")),0,IF($C$12="D",$H$13+SUM($F$14:F3846)-SUM($G$14:G3846),$H$13-SUM($F$14:F3846)+SUM($G$14:G3846)))</f>
        <v>0</v>
      </c>
      <c r="I3846" s="7"/>
    </row>
    <row r="3847" spans="1:9">
      <c r="A3847" s="89">
        <f t="shared" si="536"/>
        <v>3834</v>
      </c>
      <c r="B3847" s="185" t="str">
        <f t="shared" si="530"/>
        <v/>
      </c>
      <c r="C3847" s="90" t="str">
        <f t="shared" si="531"/>
        <v/>
      </c>
      <c r="D3847" s="89" t="str">
        <f t="shared" si="532"/>
        <v/>
      </c>
      <c r="E3847" s="91" t="str">
        <f t="shared" si="533"/>
        <v/>
      </c>
      <c r="F3847" s="92" t="str">
        <f t="shared" si="534"/>
        <v/>
      </c>
      <c r="G3847" s="212" t="str">
        <f t="shared" si="535"/>
        <v/>
      </c>
      <c r="H3847" s="92">
        <f>IF(OR(ERR=FALSE,AND(F3847="",G3847="")),0,IF($C$12="D",$H$13+SUM($F$14:F3847)-SUM($G$14:G3847),$H$13-SUM($F$14:F3847)+SUM($G$14:G3847)))</f>
        <v>0</v>
      </c>
      <c r="I3847" s="7"/>
    </row>
    <row r="3848" spans="1:9">
      <c r="A3848" s="89">
        <f t="shared" si="536"/>
        <v>3835</v>
      </c>
      <c r="B3848" s="185" t="str">
        <f t="shared" si="530"/>
        <v/>
      </c>
      <c r="C3848" s="90" t="str">
        <f t="shared" si="531"/>
        <v/>
      </c>
      <c r="D3848" s="89" t="str">
        <f t="shared" si="532"/>
        <v/>
      </c>
      <c r="E3848" s="91" t="str">
        <f t="shared" si="533"/>
        <v/>
      </c>
      <c r="F3848" s="92" t="str">
        <f t="shared" si="534"/>
        <v/>
      </c>
      <c r="G3848" s="212" t="str">
        <f t="shared" si="535"/>
        <v/>
      </c>
      <c r="H3848" s="92">
        <f>IF(OR(ERR=FALSE,AND(F3848="",G3848="")),0,IF($C$12="D",$H$13+SUM($F$14:F3848)-SUM($G$14:G3848),$H$13-SUM($F$14:F3848)+SUM($G$14:G3848)))</f>
        <v>0</v>
      </c>
      <c r="I3848" s="7"/>
    </row>
    <row r="3849" spans="1:9">
      <c r="A3849" s="89">
        <f t="shared" si="536"/>
        <v>3836</v>
      </c>
      <c r="B3849" s="185" t="str">
        <f t="shared" si="530"/>
        <v/>
      </c>
      <c r="C3849" s="90" t="str">
        <f t="shared" si="531"/>
        <v/>
      </c>
      <c r="D3849" s="89" t="str">
        <f t="shared" si="532"/>
        <v/>
      </c>
      <c r="E3849" s="91" t="str">
        <f t="shared" si="533"/>
        <v/>
      </c>
      <c r="F3849" s="92" t="str">
        <f t="shared" si="534"/>
        <v/>
      </c>
      <c r="G3849" s="212" t="str">
        <f t="shared" si="535"/>
        <v/>
      </c>
      <c r="H3849" s="92">
        <f>IF(OR(ERR=FALSE,AND(F3849="",G3849="")),0,IF($C$12="D",$H$13+SUM($F$14:F3849)-SUM($G$14:G3849),$H$13-SUM($F$14:F3849)+SUM($G$14:G3849)))</f>
        <v>0</v>
      </c>
      <c r="I3849" s="7"/>
    </row>
    <row r="3850" spans="1:9">
      <c r="A3850" s="89">
        <f t="shared" si="536"/>
        <v>3837</v>
      </c>
      <c r="B3850" s="185" t="str">
        <f t="shared" si="530"/>
        <v/>
      </c>
      <c r="C3850" s="90" t="str">
        <f t="shared" si="531"/>
        <v/>
      </c>
      <c r="D3850" s="89" t="str">
        <f t="shared" si="532"/>
        <v/>
      </c>
      <c r="E3850" s="91" t="str">
        <f t="shared" si="533"/>
        <v/>
      </c>
      <c r="F3850" s="92" t="str">
        <f t="shared" si="534"/>
        <v/>
      </c>
      <c r="G3850" s="212" t="str">
        <f t="shared" si="535"/>
        <v/>
      </c>
      <c r="H3850" s="92">
        <f>IF(OR(ERR=FALSE,AND(F3850="",G3850="")),0,IF($C$12="D",$H$13+SUM($F$14:F3850)-SUM($G$14:G3850),$H$13-SUM($F$14:F3850)+SUM($G$14:G3850)))</f>
        <v>0</v>
      </c>
      <c r="I3850" s="7"/>
    </row>
    <row r="3851" spans="1:9">
      <c r="A3851" s="89">
        <f t="shared" si="536"/>
        <v>3838</v>
      </c>
      <c r="B3851" s="185" t="str">
        <f t="shared" si="530"/>
        <v/>
      </c>
      <c r="C3851" s="90" t="str">
        <f t="shared" si="531"/>
        <v/>
      </c>
      <c r="D3851" s="89" t="str">
        <f t="shared" si="532"/>
        <v/>
      </c>
      <c r="E3851" s="91" t="str">
        <f t="shared" si="533"/>
        <v/>
      </c>
      <c r="F3851" s="92" t="str">
        <f t="shared" si="534"/>
        <v/>
      </c>
      <c r="G3851" s="212" t="str">
        <f t="shared" si="535"/>
        <v/>
      </c>
      <c r="H3851" s="92">
        <f>IF(OR(ERR=FALSE,AND(F3851="",G3851="")),0,IF($C$12="D",$H$13+SUM($F$14:F3851)-SUM($G$14:G3851),$H$13-SUM($F$14:F3851)+SUM($G$14:G3851)))</f>
        <v>0</v>
      </c>
      <c r="I3851" s="7"/>
    </row>
    <row r="3852" spans="1:9">
      <c r="A3852" s="89">
        <f t="shared" si="536"/>
        <v>3839</v>
      </c>
      <c r="B3852" s="185" t="str">
        <f t="shared" si="530"/>
        <v/>
      </c>
      <c r="C3852" s="90" t="str">
        <f t="shared" si="531"/>
        <v/>
      </c>
      <c r="D3852" s="89" t="str">
        <f t="shared" si="532"/>
        <v/>
      </c>
      <c r="E3852" s="91" t="str">
        <f t="shared" si="533"/>
        <v/>
      </c>
      <c r="F3852" s="92" t="str">
        <f t="shared" si="534"/>
        <v/>
      </c>
      <c r="G3852" s="212" t="str">
        <f t="shared" si="535"/>
        <v/>
      </c>
      <c r="H3852" s="92">
        <f>IF(OR(ERR=FALSE,AND(F3852="",G3852="")),0,IF($C$12="D",$H$13+SUM($F$14:F3852)-SUM($G$14:G3852),$H$13-SUM($F$14:F3852)+SUM($G$14:G3852)))</f>
        <v>0</v>
      </c>
      <c r="I3852" s="7"/>
    </row>
    <row r="3853" spans="1:9">
      <c r="A3853" s="89">
        <f t="shared" si="536"/>
        <v>3840</v>
      </c>
      <c r="B3853" s="185" t="str">
        <f t="shared" si="530"/>
        <v/>
      </c>
      <c r="C3853" s="90" t="str">
        <f t="shared" si="531"/>
        <v/>
      </c>
      <c r="D3853" s="89" t="str">
        <f t="shared" si="532"/>
        <v/>
      </c>
      <c r="E3853" s="91" t="str">
        <f t="shared" si="533"/>
        <v/>
      </c>
      <c r="F3853" s="92" t="str">
        <f t="shared" si="534"/>
        <v/>
      </c>
      <c r="G3853" s="212" t="str">
        <f t="shared" si="535"/>
        <v/>
      </c>
      <c r="H3853" s="92">
        <f>IF(OR(ERR=FALSE,AND(F3853="",G3853="")),0,IF($C$12="D",$H$13+SUM($F$14:F3853)-SUM($G$14:G3853),$H$13-SUM($F$14:F3853)+SUM($G$14:G3853)))</f>
        <v>0</v>
      </c>
      <c r="I3853" s="7"/>
    </row>
    <row r="3854" spans="1:9">
      <c r="A3854" s="89">
        <f t="shared" si="536"/>
        <v>3841</v>
      </c>
      <c r="B3854" s="185" t="str">
        <f t="shared" si="530"/>
        <v/>
      </c>
      <c r="C3854" s="90" t="str">
        <f t="shared" si="531"/>
        <v/>
      </c>
      <c r="D3854" s="89" t="str">
        <f t="shared" si="532"/>
        <v/>
      </c>
      <c r="E3854" s="91" t="str">
        <f t="shared" si="533"/>
        <v/>
      </c>
      <c r="F3854" s="92" t="str">
        <f t="shared" si="534"/>
        <v/>
      </c>
      <c r="G3854" s="212" t="str">
        <f t="shared" si="535"/>
        <v/>
      </c>
      <c r="H3854" s="92">
        <f>IF(OR(ERR=FALSE,AND(F3854="",G3854="")),0,IF($C$12="D",$H$13+SUM($F$14:F3854)-SUM($G$14:G3854),$H$13-SUM($F$14:F3854)+SUM($G$14:G3854)))</f>
        <v>0</v>
      </c>
      <c r="I3854" s="7"/>
    </row>
    <row r="3855" spans="1:9">
      <c r="A3855" s="89">
        <f t="shared" si="536"/>
        <v>3842</v>
      </c>
      <c r="B3855" s="185" t="str">
        <f t="shared" si="530"/>
        <v/>
      </c>
      <c r="C3855" s="90" t="str">
        <f t="shared" si="531"/>
        <v/>
      </c>
      <c r="D3855" s="89" t="str">
        <f t="shared" si="532"/>
        <v/>
      </c>
      <c r="E3855" s="91" t="str">
        <f t="shared" si="533"/>
        <v/>
      </c>
      <c r="F3855" s="92" t="str">
        <f t="shared" si="534"/>
        <v/>
      </c>
      <c r="G3855" s="212" t="str">
        <f t="shared" si="535"/>
        <v/>
      </c>
      <c r="H3855" s="92">
        <f>IF(OR(ERR=FALSE,AND(F3855="",G3855="")),0,IF($C$12="D",$H$13+SUM($F$14:F3855)-SUM($G$14:G3855),$H$13-SUM($F$14:F3855)+SUM($G$14:G3855)))</f>
        <v>0</v>
      </c>
      <c r="I3855" s="7"/>
    </row>
    <row r="3856" spans="1:9">
      <c r="A3856" s="89">
        <f t="shared" si="536"/>
        <v>3843</v>
      </c>
      <c r="B3856" s="185" t="str">
        <f t="shared" si="530"/>
        <v/>
      </c>
      <c r="C3856" s="90" t="str">
        <f t="shared" si="531"/>
        <v/>
      </c>
      <c r="D3856" s="89" t="str">
        <f t="shared" si="532"/>
        <v/>
      </c>
      <c r="E3856" s="91" t="str">
        <f t="shared" si="533"/>
        <v/>
      </c>
      <c r="F3856" s="92" t="str">
        <f t="shared" si="534"/>
        <v/>
      </c>
      <c r="G3856" s="212" t="str">
        <f t="shared" si="535"/>
        <v/>
      </c>
      <c r="H3856" s="92">
        <f>IF(OR(ERR=FALSE,AND(F3856="",G3856="")),0,IF($C$12="D",$H$13+SUM($F$14:F3856)-SUM($G$14:G3856),$H$13-SUM($F$14:F3856)+SUM($G$14:G3856)))</f>
        <v>0</v>
      </c>
      <c r="I3856" s="7"/>
    </row>
    <row r="3857" spans="1:9">
      <c r="A3857" s="89">
        <f t="shared" si="536"/>
        <v>3844</v>
      </c>
      <c r="B3857" s="185" t="str">
        <f t="shared" si="530"/>
        <v/>
      </c>
      <c r="C3857" s="90" t="str">
        <f t="shared" si="531"/>
        <v/>
      </c>
      <c r="D3857" s="89" t="str">
        <f t="shared" si="532"/>
        <v/>
      </c>
      <c r="E3857" s="91" t="str">
        <f t="shared" si="533"/>
        <v/>
      </c>
      <c r="F3857" s="92" t="str">
        <f t="shared" si="534"/>
        <v/>
      </c>
      <c r="G3857" s="212" t="str">
        <f t="shared" si="535"/>
        <v/>
      </c>
      <c r="H3857" s="92">
        <f>IF(OR(ERR=FALSE,AND(F3857="",G3857="")),0,IF($C$12="D",$H$13+SUM($F$14:F3857)-SUM($G$14:G3857),$H$13-SUM($F$14:F3857)+SUM($G$14:G3857)))</f>
        <v>0</v>
      </c>
      <c r="I3857" s="7"/>
    </row>
    <row r="3858" spans="1:9">
      <c r="A3858" s="89">
        <f t="shared" si="536"/>
        <v>3845</v>
      </c>
      <c r="B3858" s="185" t="str">
        <f t="shared" si="530"/>
        <v/>
      </c>
      <c r="C3858" s="90" t="str">
        <f t="shared" si="531"/>
        <v/>
      </c>
      <c r="D3858" s="89" t="str">
        <f t="shared" si="532"/>
        <v/>
      </c>
      <c r="E3858" s="91" t="str">
        <f t="shared" si="533"/>
        <v/>
      </c>
      <c r="F3858" s="92" t="str">
        <f t="shared" si="534"/>
        <v/>
      </c>
      <c r="G3858" s="212" t="str">
        <f t="shared" si="535"/>
        <v/>
      </c>
      <c r="H3858" s="92">
        <f>IF(OR(ERR=FALSE,AND(F3858="",G3858="")),0,IF($C$12="D",$H$13+SUM($F$14:F3858)-SUM($G$14:G3858),$H$13-SUM($F$14:F3858)+SUM($G$14:G3858)))</f>
        <v>0</v>
      </c>
      <c r="I3858" s="7"/>
    </row>
    <row r="3859" spans="1:9">
      <c r="A3859" s="89">
        <f t="shared" si="536"/>
        <v>3846</v>
      </c>
      <c r="B3859" s="185" t="str">
        <f t="shared" si="530"/>
        <v/>
      </c>
      <c r="C3859" s="90" t="str">
        <f t="shared" si="531"/>
        <v/>
      </c>
      <c r="D3859" s="89" t="str">
        <f t="shared" si="532"/>
        <v/>
      </c>
      <c r="E3859" s="91" t="str">
        <f t="shared" si="533"/>
        <v/>
      </c>
      <c r="F3859" s="92" t="str">
        <f t="shared" si="534"/>
        <v/>
      </c>
      <c r="G3859" s="212" t="str">
        <f t="shared" si="535"/>
        <v/>
      </c>
      <c r="H3859" s="92">
        <f>IF(OR(ERR=FALSE,AND(F3859="",G3859="")),0,IF($C$12="D",$H$13+SUM($F$14:F3859)-SUM($G$14:G3859),$H$13-SUM($F$14:F3859)+SUM($G$14:G3859)))</f>
        <v>0</v>
      </c>
      <c r="I3859" s="7"/>
    </row>
    <row r="3860" spans="1:9">
      <c r="A3860" s="89">
        <f t="shared" si="536"/>
        <v>3847</v>
      </c>
      <c r="B3860" s="185" t="str">
        <f t="shared" si="530"/>
        <v/>
      </c>
      <c r="C3860" s="90" t="str">
        <f t="shared" si="531"/>
        <v/>
      </c>
      <c r="D3860" s="89" t="str">
        <f t="shared" si="532"/>
        <v/>
      </c>
      <c r="E3860" s="91" t="str">
        <f t="shared" si="533"/>
        <v/>
      </c>
      <c r="F3860" s="92" t="str">
        <f t="shared" si="534"/>
        <v/>
      </c>
      <c r="G3860" s="212" t="str">
        <f t="shared" si="535"/>
        <v/>
      </c>
      <c r="H3860" s="92">
        <f>IF(OR(ERR=FALSE,AND(F3860="",G3860="")),0,IF($C$12="D",$H$13+SUM($F$14:F3860)-SUM($G$14:G3860),$H$13-SUM($F$14:F3860)+SUM($G$14:G3860)))</f>
        <v>0</v>
      </c>
      <c r="I3860" s="7"/>
    </row>
    <row r="3861" spans="1:9">
      <c r="A3861" s="89">
        <f t="shared" si="536"/>
        <v>3848</v>
      </c>
      <c r="B3861" s="185" t="str">
        <f t="shared" si="530"/>
        <v/>
      </c>
      <c r="C3861" s="90" t="str">
        <f t="shared" si="531"/>
        <v/>
      </c>
      <c r="D3861" s="89" t="str">
        <f t="shared" si="532"/>
        <v/>
      </c>
      <c r="E3861" s="91" t="str">
        <f t="shared" si="533"/>
        <v/>
      </c>
      <c r="F3861" s="92" t="str">
        <f t="shared" si="534"/>
        <v/>
      </c>
      <c r="G3861" s="212" t="str">
        <f t="shared" si="535"/>
        <v/>
      </c>
      <c r="H3861" s="92">
        <f>IF(OR(ERR=FALSE,AND(F3861="",G3861="")),0,IF($C$12="D",$H$13+SUM($F$14:F3861)-SUM($G$14:G3861),$H$13-SUM($F$14:F3861)+SUM($G$14:G3861)))</f>
        <v>0</v>
      </c>
      <c r="I3861" s="7"/>
    </row>
    <row r="3862" spans="1:9">
      <c r="A3862" s="89">
        <f t="shared" si="536"/>
        <v>3849</v>
      </c>
      <c r="B3862" s="185" t="str">
        <f t="shared" ref="B3862:B4061" si="537">IF(ISERROR(VLOOKUP(A3862&amp;H$9,JU_AKUN,6,FALSE)=TRUE),"",VLOOKUP(A3862&amp;H$9,JU_AKUN,6,FALSE))</f>
        <v/>
      </c>
      <c r="C3862" s="90" t="str">
        <f t="shared" ref="C3862:C4061" si="538">IF(ISERROR(VLOOKUP(A3862&amp;H$9,JU_AKUN,7,FALSE)=TRUE),"",VLOOKUP(A3862&amp;H$9,JU_AKUN,7,FALSE))</f>
        <v/>
      </c>
      <c r="D3862" s="89" t="str">
        <f t="shared" ref="D3862:D4061" si="539">IF(ISERROR(VLOOKUP(A3862&amp;H$9,JU_AKUN,8,FALSE)=TRUE),"",VLOOKUP(A3862&amp;H$9,JU_AKUN,8,FALSE))</f>
        <v/>
      </c>
      <c r="E3862" s="91" t="str">
        <f t="shared" ref="E3862:E4061" si="540">IF(ISERROR(VLOOKUP(A3862&amp;H$9,JU_AKUN,9,FALSE)=TRUE),"",VLOOKUP(A3862&amp;H$9,JU_AKUN,9,FALSE))</f>
        <v/>
      </c>
      <c r="F3862" s="92" t="str">
        <f t="shared" ref="F3862:F4061" si="541">IF(ISERROR(VLOOKUP(A3862&amp;H$9,JU_AKUN,14,FALSE)=TRUE),"",VLOOKUP(A3862&amp;H$9,JU_AKUN,14,FALSE))</f>
        <v/>
      </c>
      <c r="G3862" s="212" t="str">
        <f t="shared" ref="G3862:G4061" si="542">IF(ISERROR(VLOOKUP(A3862&amp;H$9,JU_AKUN,15,FALSE)=TRUE),"",VLOOKUP(A3862&amp;H$9,JU_AKUN,15,FALSE))</f>
        <v/>
      </c>
      <c r="H3862" s="92">
        <f>IF(OR(ERR=FALSE,AND(F3862="",G3862="")),0,IF($C$12="D",$H$13+SUM($F$14:F3862)-SUM($G$14:G3862),$H$13-SUM($F$14:F3862)+SUM($G$14:G3862)))</f>
        <v>0</v>
      </c>
      <c r="I3862" s="7"/>
    </row>
    <row r="3863" spans="1:9">
      <c r="A3863" s="89">
        <f t="shared" si="536"/>
        <v>3850</v>
      </c>
      <c r="B3863" s="185" t="str">
        <f t="shared" si="537"/>
        <v/>
      </c>
      <c r="C3863" s="90" t="str">
        <f t="shared" si="538"/>
        <v/>
      </c>
      <c r="D3863" s="89" t="str">
        <f t="shared" si="539"/>
        <v/>
      </c>
      <c r="E3863" s="91" t="str">
        <f t="shared" si="540"/>
        <v/>
      </c>
      <c r="F3863" s="92" t="str">
        <f t="shared" si="541"/>
        <v/>
      </c>
      <c r="G3863" s="212" t="str">
        <f t="shared" si="542"/>
        <v/>
      </c>
      <c r="H3863" s="92">
        <f>IF(OR(ERR=FALSE,AND(F3863="",G3863="")),0,IF($C$12="D",$H$13+SUM($F$14:F3863)-SUM($G$14:G3863),$H$13-SUM($F$14:F3863)+SUM($G$14:G3863)))</f>
        <v>0</v>
      </c>
      <c r="I3863" s="7"/>
    </row>
    <row r="3864" spans="1:9">
      <c r="A3864" s="89">
        <f t="shared" si="536"/>
        <v>3851</v>
      </c>
      <c r="B3864" s="185" t="str">
        <f t="shared" si="537"/>
        <v/>
      </c>
      <c r="C3864" s="90" t="str">
        <f t="shared" si="538"/>
        <v/>
      </c>
      <c r="D3864" s="89" t="str">
        <f t="shared" si="539"/>
        <v/>
      </c>
      <c r="E3864" s="91" t="str">
        <f t="shared" si="540"/>
        <v/>
      </c>
      <c r="F3864" s="92" t="str">
        <f t="shared" si="541"/>
        <v/>
      </c>
      <c r="G3864" s="212" t="str">
        <f t="shared" si="542"/>
        <v/>
      </c>
      <c r="H3864" s="92">
        <f>IF(OR(ERR=FALSE,AND(F3864="",G3864="")),0,IF($C$12="D",$H$13+SUM($F$14:F3864)-SUM($G$14:G3864),$H$13-SUM($F$14:F3864)+SUM($G$14:G3864)))</f>
        <v>0</v>
      </c>
      <c r="I3864" s="7"/>
    </row>
    <row r="3865" spans="1:9">
      <c r="A3865" s="89">
        <f t="shared" si="536"/>
        <v>3852</v>
      </c>
      <c r="B3865" s="185" t="str">
        <f t="shared" si="537"/>
        <v/>
      </c>
      <c r="C3865" s="90" t="str">
        <f t="shared" si="538"/>
        <v/>
      </c>
      <c r="D3865" s="89" t="str">
        <f t="shared" si="539"/>
        <v/>
      </c>
      <c r="E3865" s="91" t="str">
        <f t="shared" si="540"/>
        <v/>
      </c>
      <c r="F3865" s="92" t="str">
        <f t="shared" si="541"/>
        <v/>
      </c>
      <c r="G3865" s="212" t="str">
        <f t="shared" si="542"/>
        <v/>
      </c>
      <c r="H3865" s="92">
        <f>IF(OR(ERR=FALSE,AND(F3865="",G3865="")),0,IF($C$12="D",$H$13+SUM($F$14:F3865)-SUM($G$14:G3865),$H$13-SUM($F$14:F3865)+SUM($G$14:G3865)))</f>
        <v>0</v>
      </c>
      <c r="I3865" s="7"/>
    </row>
    <row r="3866" spans="1:9">
      <c r="A3866" s="89">
        <f t="shared" si="536"/>
        <v>3853</v>
      </c>
      <c r="B3866" s="185" t="str">
        <f t="shared" si="537"/>
        <v/>
      </c>
      <c r="C3866" s="90" t="str">
        <f t="shared" si="538"/>
        <v/>
      </c>
      <c r="D3866" s="89" t="str">
        <f t="shared" si="539"/>
        <v/>
      </c>
      <c r="E3866" s="91" t="str">
        <f t="shared" si="540"/>
        <v/>
      </c>
      <c r="F3866" s="92" t="str">
        <f t="shared" si="541"/>
        <v/>
      </c>
      <c r="G3866" s="212" t="str">
        <f t="shared" si="542"/>
        <v/>
      </c>
      <c r="H3866" s="92">
        <f>IF(OR(ERR=FALSE,AND(F3866="",G3866="")),0,IF($C$12="D",$H$13+SUM($F$14:F3866)-SUM($G$14:G3866),$H$13-SUM($F$14:F3866)+SUM($G$14:G3866)))</f>
        <v>0</v>
      </c>
      <c r="I3866" s="7"/>
    </row>
    <row r="3867" spans="1:9">
      <c r="A3867" s="89">
        <f t="shared" si="536"/>
        <v>3854</v>
      </c>
      <c r="B3867" s="185" t="str">
        <f t="shared" si="537"/>
        <v/>
      </c>
      <c r="C3867" s="90" t="str">
        <f t="shared" si="538"/>
        <v/>
      </c>
      <c r="D3867" s="89" t="str">
        <f t="shared" si="539"/>
        <v/>
      </c>
      <c r="E3867" s="91" t="str">
        <f t="shared" si="540"/>
        <v/>
      </c>
      <c r="F3867" s="92" t="str">
        <f t="shared" si="541"/>
        <v/>
      </c>
      <c r="G3867" s="212" t="str">
        <f t="shared" si="542"/>
        <v/>
      </c>
      <c r="H3867" s="92">
        <f>IF(OR(ERR=FALSE,AND(F3867="",G3867="")),0,IF($C$12="D",$H$13+SUM($F$14:F3867)-SUM($G$14:G3867),$H$13-SUM($F$14:F3867)+SUM($G$14:G3867)))</f>
        <v>0</v>
      </c>
      <c r="I3867" s="7"/>
    </row>
    <row r="3868" spans="1:9">
      <c r="A3868" s="89">
        <f t="shared" si="536"/>
        <v>3855</v>
      </c>
      <c r="B3868" s="185" t="str">
        <f t="shared" si="537"/>
        <v/>
      </c>
      <c r="C3868" s="90" t="str">
        <f t="shared" si="538"/>
        <v/>
      </c>
      <c r="D3868" s="89" t="str">
        <f t="shared" si="539"/>
        <v/>
      </c>
      <c r="E3868" s="91" t="str">
        <f t="shared" si="540"/>
        <v/>
      </c>
      <c r="F3868" s="92" t="str">
        <f t="shared" si="541"/>
        <v/>
      </c>
      <c r="G3868" s="212" t="str">
        <f t="shared" si="542"/>
        <v/>
      </c>
      <c r="H3868" s="92">
        <f>IF(OR(ERR=FALSE,AND(F3868="",G3868="")),0,IF($C$12="D",$H$13+SUM($F$14:F3868)-SUM($G$14:G3868),$H$13-SUM($F$14:F3868)+SUM($G$14:G3868)))</f>
        <v>0</v>
      </c>
      <c r="I3868" s="7"/>
    </row>
    <row r="3869" spans="1:9">
      <c r="A3869" s="89">
        <f t="shared" si="536"/>
        <v>3856</v>
      </c>
      <c r="B3869" s="185" t="str">
        <f t="shared" si="537"/>
        <v/>
      </c>
      <c r="C3869" s="90" t="str">
        <f t="shared" si="538"/>
        <v/>
      </c>
      <c r="D3869" s="89" t="str">
        <f t="shared" si="539"/>
        <v/>
      </c>
      <c r="E3869" s="91" t="str">
        <f t="shared" si="540"/>
        <v/>
      </c>
      <c r="F3869" s="92" t="str">
        <f t="shared" si="541"/>
        <v/>
      </c>
      <c r="G3869" s="212" t="str">
        <f t="shared" si="542"/>
        <v/>
      </c>
      <c r="H3869" s="92">
        <f>IF(OR(ERR=FALSE,AND(F3869="",G3869="")),0,IF($C$12="D",$H$13+SUM($F$14:F3869)-SUM($G$14:G3869),$H$13-SUM($F$14:F3869)+SUM($G$14:G3869)))</f>
        <v>0</v>
      </c>
      <c r="I3869" s="7"/>
    </row>
    <row r="3870" spans="1:9">
      <c r="A3870" s="89">
        <f t="shared" si="536"/>
        <v>3857</v>
      </c>
      <c r="B3870" s="185" t="str">
        <f t="shared" si="537"/>
        <v/>
      </c>
      <c r="C3870" s="90" t="str">
        <f t="shared" si="538"/>
        <v/>
      </c>
      <c r="D3870" s="89" t="str">
        <f t="shared" si="539"/>
        <v/>
      </c>
      <c r="E3870" s="91" t="str">
        <f t="shared" si="540"/>
        <v/>
      </c>
      <c r="F3870" s="92" t="str">
        <f t="shared" si="541"/>
        <v/>
      </c>
      <c r="G3870" s="212" t="str">
        <f t="shared" si="542"/>
        <v/>
      </c>
      <c r="H3870" s="92">
        <f>IF(OR(ERR=FALSE,AND(F3870="",G3870="")),0,IF($C$12="D",$H$13+SUM($F$14:F3870)-SUM($G$14:G3870),$H$13-SUM($F$14:F3870)+SUM($G$14:G3870)))</f>
        <v>0</v>
      </c>
      <c r="I3870" s="7"/>
    </row>
    <row r="3871" spans="1:9">
      <c r="A3871" s="89">
        <f t="shared" si="536"/>
        <v>3858</v>
      </c>
      <c r="B3871" s="185" t="str">
        <f t="shared" si="537"/>
        <v/>
      </c>
      <c r="C3871" s="90" t="str">
        <f t="shared" si="538"/>
        <v/>
      </c>
      <c r="D3871" s="89" t="str">
        <f t="shared" si="539"/>
        <v/>
      </c>
      <c r="E3871" s="91" t="str">
        <f t="shared" si="540"/>
        <v/>
      </c>
      <c r="F3871" s="92" t="str">
        <f t="shared" si="541"/>
        <v/>
      </c>
      <c r="G3871" s="212" t="str">
        <f t="shared" si="542"/>
        <v/>
      </c>
      <c r="H3871" s="92">
        <f>IF(OR(ERR=FALSE,AND(F3871="",G3871="")),0,IF($C$12="D",$H$13+SUM($F$14:F3871)-SUM($G$14:G3871),$H$13-SUM($F$14:F3871)+SUM($G$14:G3871)))</f>
        <v>0</v>
      </c>
      <c r="I3871" s="7"/>
    </row>
    <row r="3872" spans="1:9">
      <c r="A3872" s="89">
        <f t="shared" si="536"/>
        <v>3859</v>
      </c>
      <c r="B3872" s="185" t="str">
        <f t="shared" si="537"/>
        <v/>
      </c>
      <c r="C3872" s="90" t="str">
        <f t="shared" si="538"/>
        <v/>
      </c>
      <c r="D3872" s="89" t="str">
        <f t="shared" si="539"/>
        <v/>
      </c>
      <c r="E3872" s="91" t="str">
        <f t="shared" si="540"/>
        <v/>
      </c>
      <c r="F3872" s="92" t="str">
        <f t="shared" si="541"/>
        <v/>
      </c>
      <c r="G3872" s="212" t="str">
        <f t="shared" si="542"/>
        <v/>
      </c>
      <c r="H3872" s="92">
        <f>IF(OR(ERR=FALSE,AND(F3872="",G3872="")),0,IF($C$12="D",$H$13+SUM($F$14:F3872)-SUM($G$14:G3872),$H$13-SUM($F$14:F3872)+SUM($G$14:G3872)))</f>
        <v>0</v>
      </c>
      <c r="I3872" s="7"/>
    </row>
    <row r="3873" spans="1:9">
      <c r="A3873" s="89">
        <f t="shared" si="536"/>
        <v>3860</v>
      </c>
      <c r="B3873" s="185" t="str">
        <f t="shared" si="537"/>
        <v/>
      </c>
      <c r="C3873" s="90" t="str">
        <f t="shared" si="538"/>
        <v/>
      </c>
      <c r="D3873" s="89" t="str">
        <f t="shared" si="539"/>
        <v/>
      </c>
      <c r="E3873" s="91" t="str">
        <f t="shared" si="540"/>
        <v/>
      </c>
      <c r="F3873" s="92" t="str">
        <f t="shared" si="541"/>
        <v/>
      </c>
      <c r="G3873" s="212" t="str">
        <f t="shared" si="542"/>
        <v/>
      </c>
      <c r="H3873" s="92">
        <f>IF(OR(ERR=FALSE,AND(F3873="",G3873="")),0,IF($C$12="D",$H$13+SUM($F$14:F3873)-SUM($G$14:G3873),$H$13-SUM($F$14:F3873)+SUM($G$14:G3873)))</f>
        <v>0</v>
      </c>
      <c r="I3873" s="7"/>
    </row>
    <row r="3874" spans="1:9">
      <c r="A3874" s="89">
        <f t="shared" si="536"/>
        <v>3861</v>
      </c>
      <c r="B3874" s="185" t="str">
        <f t="shared" si="537"/>
        <v/>
      </c>
      <c r="C3874" s="90" t="str">
        <f t="shared" si="538"/>
        <v/>
      </c>
      <c r="D3874" s="89" t="str">
        <f t="shared" si="539"/>
        <v/>
      </c>
      <c r="E3874" s="91" t="str">
        <f t="shared" si="540"/>
        <v/>
      </c>
      <c r="F3874" s="92" t="str">
        <f t="shared" si="541"/>
        <v/>
      </c>
      <c r="G3874" s="212" t="str">
        <f t="shared" si="542"/>
        <v/>
      </c>
      <c r="H3874" s="92">
        <f>IF(OR(ERR=FALSE,AND(F3874="",G3874="")),0,IF($C$12="D",$H$13+SUM($F$14:F3874)-SUM($G$14:G3874),$H$13-SUM($F$14:F3874)+SUM($G$14:G3874)))</f>
        <v>0</v>
      </c>
      <c r="I3874" s="7"/>
    </row>
    <row r="3875" spans="1:9">
      <c r="A3875" s="89">
        <f t="shared" si="536"/>
        <v>3862</v>
      </c>
      <c r="B3875" s="185" t="str">
        <f t="shared" si="537"/>
        <v/>
      </c>
      <c r="C3875" s="90" t="str">
        <f t="shared" si="538"/>
        <v/>
      </c>
      <c r="D3875" s="89" t="str">
        <f t="shared" si="539"/>
        <v/>
      </c>
      <c r="E3875" s="91" t="str">
        <f t="shared" si="540"/>
        <v/>
      </c>
      <c r="F3875" s="92" t="str">
        <f t="shared" si="541"/>
        <v/>
      </c>
      <c r="G3875" s="212" t="str">
        <f t="shared" si="542"/>
        <v/>
      </c>
      <c r="H3875" s="92">
        <f>IF(OR(ERR=FALSE,AND(F3875="",G3875="")),0,IF($C$12="D",$H$13+SUM($F$14:F3875)-SUM($G$14:G3875),$H$13-SUM($F$14:F3875)+SUM($G$14:G3875)))</f>
        <v>0</v>
      </c>
      <c r="I3875" s="7"/>
    </row>
    <row r="3876" spans="1:9">
      <c r="A3876" s="89">
        <f t="shared" si="536"/>
        <v>3863</v>
      </c>
      <c r="B3876" s="185" t="str">
        <f t="shared" si="537"/>
        <v/>
      </c>
      <c r="C3876" s="90" t="str">
        <f t="shared" si="538"/>
        <v/>
      </c>
      <c r="D3876" s="89" t="str">
        <f t="shared" si="539"/>
        <v/>
      </c>
      <c r="E3876" s="91" t="str">
        <f t="shared" si="540"/>
        <v/>
      </c>
      <c r="F3876" s="92" t="str">
        <f t="shared" si="541"/>
        <v/>
      </c>
      <c r="G3876" s="212" t="str">
        <f t="shared" si="542"/>
        <v/>
      </c>
      <c r="H3876" s="92">
        <f>IF(OR(ERR=FALSE,AND(F3876="",G3876="")),0,IF($C$12="D",$H$13+SUM($F$14:F3876)-SUM($G$14:G3876),$H$13-SUM($F$14:F3876)+SUM($G$14:G3876)))</f>
        <v>0</v>
      </c>
      <c r="I3876" s="7"/>
    </row>
    <row r="3877" spans="1:9">
      <c r="A3877" s="89">
        <f t="shared" si="536"/>
        <v>3864</v>
      </c>
      <c r="B3877" s="185" t="str">
        <f t="shared" si="537"/>
        <v/>
      </c>
      <c r="C3877" s="90" t="str">
        <f t="shared" si="538"/>
        <v/>
      </c>
      <c r="D3877" s="89" t="str">
        <f t="shared" si="539"/>
        <v/>
      </c>
      <c r="E3877" s="91" t="str">
        <f t="shared" si="540"/>
        <v/>
      </c>
      <c r="F3877" s="92" t="str">
        <f t="shared" si="541"/>
        <v/>
      </c>
      <c r="G3877" s="212" t="str">
        <f t="shared" si="542"/>
        <v/>
      </c>
      <c r="H3877" s="92">
        <f>IF(OR(ERR=FALSE,AND(F3877="",G3877="")),0,IF($C$12="D",$H$13+SUM($F$14:F3877)-SUM($G$14:G3877),$H$13-SUM($F$14:F3877)+SUM($G$14:G3877)))</f>
        <v>0</v>
      </c>
      <c r="I3877" s="7"/>
    </row>
    <row r="3878" spans="1:9">
      <c r="A3878" s="89">
        <f t="shared" si="536"/>
        <v>3865</v>
      </c>
      <c r="B3878" s="185" t="str">
        <f t="shared" si="537"/>
        <v/>
      </c>
      <c r="C3878" s="90" t="str">
        <f t="shared" si="538"/>
        <v/>
      </c>
      <c r="D3878" s="89" t="str">
        <f t="shared" si="539"/>
        <v/>
      </c>
      <c r="E3878" s="91" t="str">
        <f t="shared" si="540"/>
        <v/>
      </c>
      <c r="F3878" s="92" t="str">
        <f t="shared" si="541"/>
        <v/>
      </c>
      <c r="G3878" s="212" t="str">
        <f t="shared" si="542"/>
        <v/>
      </c>
      <c r="H3878" s="92">
        <f>IF(OR(ERR=FALSE,AND(F3878="",G3878="")),0,IF($C$12="D",$H$13+SUM($F$14:F3878)-SUM($G$14:G3878),$H$13-SUM($F$14:F3878)+SUM($G$14:G3878)))</f>
        <v>0</v>
      </c>
      <c r="I3878" s="7"/>
    </row>
    <row r="3879" spans="1:9">
      <c r="A3879" s="89">
        <f t="shared" si="536"/>
        <v>3866</v>
      </c>
      <c r="B3879" s="185" t="str">
        <f t="shared" si="537"/>
        <v/>
      </c>
      <c r="C3879" s="90" t="str">
        <f t="shared" si="538"/>
        <v/>
      </c>
      <c r="D3879" s="89" t="str">
        <f t="shared" si="539"/>
        <v/>
      </c>
      <c r="E3879" s="91" t="str">
        <f t="shared" si="540"/>
        <v/>
      </c>
      <c r="F3879" s="92" t="str">
        <f t="shared" si="541"/>
        <v/>
      </c>
      <c r="G3879" s="212" t="str">
        <f t="shared" si="542"/>
        <v/>
      </c>
      <c r="H3879" s="92">
        <f>IF(OR(ERR=FALSE,AND(F3879="",G3879="")),0,IF($C$12="D",$H$13+SUM($F$14:F3879)-SUM($G$14:G3879),$H$13-SUM($F$14:F3879)+SUM($G$14:G3879)))</f>
        <v>0</v>
      </c>
      <c r="I3879" s="7"/>
    </row>
    <row r="3880" spans="1:9">
      <c r="A3880" s="89">
        <f t="shared" si="536"/>
        <v>3867</v>
      </c>
      <c r="B3880" s="185" t="str">
        <f t="shared" si="537"/>
        <v/>
      </c>
      <c r="C3880" s="90" t="str">
        <f t="shared" si="538"/>
        <v/>
      </c>
      <c r="D3880" s="89" t="str">
        <f t="shared" si="539"/>
        <v/>
      </c>
      <c r="E3880" s="91" t="str">
        <f t="shared" si="540"/>
        <v/>
      </c>
      <c r="F3880" s="92" t="str">
        <f t="shared" si="541"/>
        <v/>
      </c>
      <c r="G3880" s="212" t="str">
        <f t="shared" si="542"/>
        <v/>
      </c>
      <c r="H3880" s="92">
        <f>IF(OR(ERR=FALSE,AND(F3880="",G3880="")),0,IF($C$12="D",$H$13+SUM($F$14:F3880)-SUM($G$14:G3880),$H$13-SUM($F$14:F3880)+SUM($G$14:G3880)))</f>
        <v>0</v>
      </c>
      <c r="I3880" s="7"/>
    </row>
    <row r="3881" spans="1:9">
      <c r="A3881" s="89">
        <f t="shared" si="536"/>
        <v>3868</v>
      </c>
      <c r="B3881" s="185" t="str">
        <f t="shared" si="537"/>
        <v/>
      </c>
      <c r="C3881" s="90" t="str">
        <f t="shared" si="538"/>
        <v/>
      </c>
      <c r="D3881" s="89" t="str">
        <f t="shared" si="539"/>
        <v/>
      </c>
      <c r="E3881" s="91" t="str">
        <f t="shared" si="540"/>
        <v/>
      </c>
      <c r="F3881" s="92" t="str">
        <f t="shared" si="541"/>
        <v/>
      </c>
      <c r="G3881" s="212" t="str">
        <f t="shared" si="542"/>
        <v/>
      </c>
      <c r="H3881" s="92">
        <f>IF(OR(ERR=FALSE,AND(F3881="",G3881="")),0,IF($C$12="D",$H$13+SUM($F$14:F3881)-SUM($G$14:G3881),$H$13-SUM($F$14:F3881)+SUM($G$14:G3881)))</f>
        <v>0</v>
      </c>
      <c r="I3881" s="7"/>
    </row>
    <row r="3882" spans="1:9">
      <c r="A3882" s="89">
        <f t="shared" si="536"/>
        <v>3869</v>
      </c>
      <c r="B3882" s="185" t="str">
        <f t="shared" si="537"/>
        <v/>
      </c>
      <c r="C3882" s="90" t="str">
        <f t="shared" si="538"/>
        <v/>
      </c>
      <c r="D3882" s="89" t="str">
        <f t="shared" si="539"/>
        <v/>
      </c>
      <c r="E3882" s="91" t="str">
        <f t="shared" si="540"/>
        <v/>
      </c>
      <c r="F3882" s="92" t="str">
        <f t="shared" si="541"/>
        <v/>
      </c>
      <c r="G3882" s="212" t="str">
        <f t="shared" si="542"/>
        <v/>
      </c>
      <c r="H3882" s="92">
        <f>IF(OR(ERR=FALSE,AND(F3882="",G3882="")),0,IF($C$12="D",$H$13+SUM($F$14:F3882)-SUM($G$14:G3882),$H$13-SUM($F$14:F3882)+SUM($G$14:G3882)))</f>
        <v>0</v>
      </c>
      <c r="I3882" s="7"/>
    </row>
    <row r="3883" spans="1:9">
      <c r="A3883" s="89">
        <f t="shared" si="536"/>
        <v>3870</v>
      </c>
      <c r="B3883" s="185" t="str">
        <f t="shared" si="537"/>
        <v/>
      </c>
      <c r="C3883" s="90" t="str">
        <f t="shared" si="538"/>
        <v/>
      </c>
      <c r="D3883" s="89" t="str">
        <f t="shared" si="539"/>
        <v/>
      </c>
      <c r="E3883" s="91" t="str">
        <f t="shared" si="540"/>
        <v/>
      </c>
      <c r="F3883" s="92" t="str">
        <f t="shared" si="541"/>
        <v/>
      </c>
      <c r="G3883" s="212" t="str">
        <f t="shared" si="542"/>
        <v/>
      </c>
      <c r="H3883" s="92">
        <f>IF(OR(ERR=FALSE,AND(F3883="",G3883="")),0,IF($C$12="D",$H$13+SUM($F$14:F3883)-SUM($G$14:G3883),$H$13-SUM($F$14:F3883)+SUM($G$14:G3883)))</f>
        <v>0</v>
      </c>
      <c r="I3883" s="7"/>
    </row>
    <row r="3884" spans="1:9">
      <c r="A3884" s="89">
        <f t="shared" si="536"/>
        <v>3871</v>
      </c>
      <c r="B3884" s="185" t="str">
        <f t="shared" si="537"/>
        <v/>
      </c>
      <c r="C3884" s="90" t="str">
        <f t="shared" si="538"/>
        <v/>
      </c>
      <c r="D3884" s="89" t="str">
        <f t="shared" si="539"/>
        <v/>
      </c>
      <c r="E3884" s="91" t="str">
        <f t="shared" si="540"/>
        <v/>
      </c>
      <c r="F3884" s="92" t="str">
        <f t="shared" si="541"/>
        <v/>
      </c>
      <c r="G3884" s="212" t="str">
        <f t="shared" si="542"/>
        <v/>
      </c>
      <c r="H3884" s="92">
        <f>IF(OR(ERR=FALSE,AND(F3884="",G3884="")),0,IF($C$12="D",$H$13+SUM($F$14:F3884)-SUM($G$14:G3884),$H$13-SUM($F$14:F3884)+SUM($G$14:G3884)))</f>
        <v>0</v>
      </c>
      <c r="I3884" s="7"/>
    </row>
    <row r="3885" spans="1:9">
      <c r="A3885" s="89">
        <f t="shared" si="536"/>
        <v>3872</v>
      </c>
      <c r="B3885" s="185" t="str">
        <f t="shared" si="537"/>
        <v/>
      </c>
      <c r="C3885" s="90" t="str">
        <f t="shared" si="538"/>
        <v/>
      </c>
      <c r="D3885" s="89" t="str">
        <f t="shared" si="539"/>
        <v/>
      </c>
      <c r="E3885" s="91" t="str">
        <f t="shared" si="540"/>
        <v/>
      </c>
      <c r="F3885" s="92" t="str">
        <f t="shared" si="541"/>
        <v/>
      </c>
      <c r="G3885" s="212" t="str">
        <f t="shared" si="542"/>
        <v/>
      </c>
      <c r="H3885" s="92">
        <f>IF(OR(ERR=FALSE,AND(F3885="",G3885="")),0,IF($C$12="D",$H$13+SUM($F$14:F3885)-SUM($G$14:G3885),$H$13-SUM($F$14:F3885)+SUM($G$14:G3885)))</f>
        <v>0</v>
      </c>
      <c r="I3885" s="7"/>
    </row>
    <row r="3886" spans="1:9">
      <c r="A3886" s="89">
        <f t="shared" si="536"/>
        <v>3873</v>
      </c>
      <c r="B3886" s="185" t="str">
        <f t="shared" si="537"/>
        <v/>
      </c>
      <c r="C3886" s="90" t="str">
        <f t="shared" si="538"/>
        <v/>
      </c>
      <c r="D3886" s="89" t="str">
        <f t="shared" si="539"/>
        <v/>
      </c>
      <c r="E3886" s="91" t="str">
        <f t="shared" si="540"/>
        <v/>
      </c>
      <c r="F3886" s="92" t="str">
        <f t="shared" si="541"/>
        <v/>
      </c>
      <c r="G3886" s="212" t="str">
        <f t="shared" si="542"/>
        <v/>
      </c>
      <c r="H3886" s="92">
        <f>IF(OR(ERR=FALSE,AND(F3886="",G3886="")),0,IF($C$12="D",$H$13+SUM($F$14:F3886)-SUM($G$14:G3886),$H$13-SUM($F$14:F3886)+SUM($G$14:G3886)))</f>
        <v>0</v>
      </c>
      <c r="I3886" s="7"/>
    </row>
    <row r="3887" spans="1:9">
      <c r="A3887" s="89">
        <f t="shared" si="536"/>
        <v>3874</v>
      </c>
      <c r="B3887" s="185" t="str">
        <f t="shared" si="537"/>
        <v/>
      </c>
      <c r="C3887" s="90" t="str">
        <f t="shared" si="538"/>
        <v/>
      </c>
      <c r="D3887" s="89" t="str">
        <f t="shared" si="539"/>
        <v/>
      </c>
      <c r="E3887" s="91" t="str">
        <f t="shared" si="540"/>
        <v/>
      </c>
      <c r="F3887" s="92" t="str">
        <f t="shared" si="541"/>
        <v/>
      </c>
      <c r="G3887" s="212" t="str">
        <f t="shared" si="542"/>
        <v/>
      </c>
      <c r="H3887" s="92">
        <f>IF(OR(ERR=FALSE,AND(F3887="",G3887="")),0,IF($C$12="D",$H$13+SUM($F$14:F3887)-SUM($G$14:G3887),$H$13-SUM($F$14:F3887)+SUM($G$14:G3887)))</f>
        <v>0</v>
      </c>
      <c r="I3887" s="7"/>
    </row>
    <row r="3888" spans="1:9">
      <c r="A3888" s="89">
        <f t="shared" si="536"/>
        <v>3875</v>
      </c>
      <c r="B3888" s="185" t="str">
        <f t="shared" si="537"/>
        <v/>
      </c>
      <c r="C3888" s="90" t="str">
        <f t="shared" si="538"/>
        <v/>
      </c>
      <c r="D3888" s="89" t="str">
        <f t="shared" si="539"/>
        <v/>
      </c>
      <c r="E3888" s="91" t="str">
        <f t="shared" si="540"/>
        <v/>
      </c>
      <c r="F3888" s="92" t="str">
        <f t="shared" si="541"/>
        <v/>
      </c>
      <c r="G3888" s="212" t="str">
        <f t="shared" si="542"/>
        <v/>
      </c>
      <c r="H3888" s="92">
        <f>IF(OR(ERR=FALSE,AND(F3888="",G3888="")),0,IF($C$12="D",$H$13+SUM($F$14:F3888)-SUM($G$14:G3888),$H$13-SUM($F$14:F3888)+SUM($G$14:G3888)))</f>
        <v>0</v>
      </c>
      <c r="I3888" s="7"/>
    </row>
    <row r="3889" spans="1:9">
      <c r="A3889" s="89">
        <f t="shared" si="536"/>
        <v>3876</v>
      </c>
      <c r="B3889" s="185" t="str">
        <f t="shared" si="537"/>
        <v/>
      </c>
      <c r="C3889" s="90" t="str">
        <f t="shared" si="538"/>
        <v/>
      </c>
      <c r="D3889" s="89" t="str">
        <f t="shared" si="539"/>
        <v/>
      </c>
      <c r="E3889" s="91" t="str">
        <f t="shared" si="540"/>
        <v/>
      </c>
      <c r="F3889" s="92" t="str">
        <f t="shared" si="541"/>
        <v/>
      </c>
      <c r="G3889" s="212" t="str">
        <f t="shared" si="542"/>
        <v/>
      </c>
      <c r="H3889" s="92">
        <f>IF(OR(ERR=FALSE,AND(F3889="",G3889="")),0,IF($C$12="D",$H$13+SUM($F$14:F3889)-SUM($G$14:G3889),$H$13-SUM($F$14:F3889)+SUM($G$14:G3889)))</f>
        <v>0</v>
      </c>
      <c r="I3889" s="7"/>
    </row>
    <row r="3890" spans="1:9">
      <c r="A3890" s="89">
        <f t="shared" si="536"/>
        <v>3877</v>
      </c>
      <c r="B3890" s="185" t="str">
        <f t="shared" si="537"/>
        <v/>
      </c>
      <c r="C3890" s="90" t="str">
        <f t="shared" si="538"/>
        <v/>
      </c>
      <c r="D3890" s="89" t="str">
        <f t="shared" si="539"/>
        <v/>
      </c>
      <c r="E3890" s="91" t="str">
        <f t="shared" si="540"/>
        <v/>
      </c>
      <c r="F3890" s="92" t="str">
        <f t="shared" si="541"/>
        <v/>
      </c>
      <c r="G3890" s="212" t="str">
        <f t="shared" si="542"/>
        <v/>
      </c>
      <c r="H3890" s="92">
        <f>IF(OR(ERR=FALSE,AND(F3890="",G3890="")),0,IF($C$12="D",$H$13+SUM($F$14:F3890)-SUM($G$14:G3890),$H$13-SUM($F$14:F3890)+SUM($G$14:G3890)))</f>
        <v>0</v>
      </c>
      <c r="I3890" s="7"/>
    </row>
    <row r="3891" spans="1:9">
      <c r="A3891" s="89">
        <f t="shared" si="536"/>
        <v>3878</v>
      </c>
      <c r="B3891" s="185" t="str">
        <f t="shared" si="537"/>
        <v/>
      </c>
      <c r="C3891" s="90" t="str">
        <f t="shared" si="538"/>
        <v/>
      </c>
      <c r="D3891" s="89" t="str">
        <f t="shared" si="539"/>
        <v/>
      </c>
      <c r="E3891" s="91" t="str">
        <f t="shared" si="540"/>
        <v/>
      </c>
      <c r="F3891" s="92" t="str">
        <f t="shared" si="541"/>
        <v/>
      </c>
      <c r="G3891" s="212" t="str">
        <f t="shared" si="542"/>
        <v/>
      </c>
      <c r="H3891" s="92">
        <f>IF(OR(ERR=FALSE,AND(F3891="",G3891="")),0,IF($C$12="D",$H$13+SUM($F$14:F3891)-SUM($G$14:G3891),$H$13-SUM($F$14:F3891)+SUM($G$14:G3891)))</f>
        <v>0</v>
      </c>
      <c r="I3891" s="7"/>
    </row>
    <row r="3892" spans="1:9">
      <c r="A3892" s="89">
        <f t="shared" si="536"/>
        <v>3879</v>
      </c>
      <c r="B3892" s="185" t="str">
        <f t="shared" si="537"/>
        <v/>
      </c>
      <c r="C3892" s="90" t="str">
        <f t="shared" si="538"/>
        <v/>
      </c>
      <c r="D3892" s="89" t="str">
        <f t="shared" si="539"/>
        <v/>
      </c>
      <c r="E3892" s="91" t="str">
        <f t="shared" si="540"/>
        <v/>
      </c>
      <c r="F3892" s="92" t="str">
        <f t="shared" si="541"/>
        <v/>
      </c>
      <c r="G3892" s="212" t="str">
        <f t="shared" si="542"/>
        <v/>
      </c>
      <c r="H3892" s="92">
        <f>IF(OR(ERR=FALSE,AND(F3892="",G3892="")),0,IF($C$12="D",$H$13+SUM($F$14:F3892)-SUM($G$14:G3892),$H$13-SUM($F$14:F3892)+SUM($G$14:G3892)))</f>
        <v>0</v>
      </c>
      <c r="I3892" s="7"/>
    </row>
    <row r="3893" spans="1:9">
      <c r="A3893" s="89">
        <f t="shared" si="536"/>
        <v>3880</v>
      </c>
      <c r="B3893" s="185" t="str">
        <f t="shared" si="537"/>
        <v/>
      </c>
      <c r="C3893" s="90" t="str">
        <f t="shared" si="538"/>
        <v/>
      </c>
      <c r="D3893" s="89" t="str">
        <f t="shared" si="539"/>
        <v/>
      </c>
      <c r="E3893" s="91" t="str">
        <f t="shared" si="540"/>
        <v/>
      </c>
      <c r="F3893" s="92" t="str">
        <f t="shared" si="541"/>
        <v/>
      </c>
      <c r="G3893" s="212" t="str">
        <f t="shared" si="542"/>
        <v/>
      </c>
      <c r="H3893" s="92">
        <f>IF(OR(ERR=FALSE,AND(F3893="",G3893="")),0,IF($C$12="D",$H$13+SUM($F$14:F3893)-SUM($G$14:G3893),$H$13-SUM($F$14:F3893)+SUM($G$14:G3893)))</f>
        <v>0</v>
      </c>
      <c r="I3893" s="7"/>
    </row>
    <row r="3894" spans="1:9">
      <c r="A3894" s="89">
        <f t="shared" si="536"/>
        <v>3881</v>
      </c>
      <c r="B3894" s="185" t="str">
        <f t="shared" si="537"/>
        <v/>
      </c>
      <c r="C3894" s="90" t="str">
        <f t="shared" si="538"/>
        <v/>
      </c>
      <c r="D3894" s="89" t="str">
        <f t="shared" si="539"/>
        <v/>
      </c>
      <c r="E3894" s="91" t="str">
        <f t="shared" si="540"/>
        <v/>
      </c>
      <c r="F3894" s="92" t="str">
        <f t="shared" si="541"/>
        <v/>
      </c>
      <c r="G3894" s="212" t="str">
        <f t="shared" si="542"/>
        <v/>
      </c>
      <c r="H3894" s="92">
        <f>IF(OR(ERR=FALSE,AND(F3894="",G3894="")),0,IF($C$12="D",$H$13+SUM($F$14:F3894)-SUM($G$14:G3894),$H$13-SUM($F$14:F3894)+SUM($G$14:G3894)))</f>
        <v>0</v>
      </c>
      <c r="I3894" s="7"/>
    </row>
    <row r="3895" spans="1:9">
      <c r="A3895" s="89">
        <f t="shared" si="536"/>
        <v>3882</v>
      </c>
      <c r="B3895" s="185" t="str">
        <f t="shared" si="537"/>
        <v/>
      </c>
      <c r="C3895" s="90" t="str">
        <f t="shared" si="538"/>
        <v/>
      </c>
      <c r="D3895" s="89" t="str">
        <f t="shared" si="539"/>
        <v/>
      </c>
      <c r="E3895" s="91" t="str">
        <f t="shared" si="540"/>
        <v/>
      </c>
      <c r="F3895" s="92" t="str">
        <f t="shared" si="541"/>
        <v/>
      </c>
      <c r="G3895" s="212" t="str">
        <f t="shared" si="542"/>
        <v/>
      </c>
      <c r="H3895" s="92">
        <f>IF(OR(ERR=FALSE,AND(F3895="",G3895="")),0,IF($C$12="D",$H$13+SUM($F$14:F3895)-SUM($G$14:G3895),$H$13-SUM($F$14:F3895)+SUM($G$14:G3895)))</f>
        <v>0</v>
      </c>
      <c r="I3895" s="7"/>
    </row>
    <row r="3896" spans="1:9">
      <c r="A3896" s="89">
        <f t="shared" si="536"/>
        <v>3883</v>
      </c>
      <c r="B3896" s="185" t="str">
        <f t="shared" si="537"/>
        <v/>
      </c>
      <c r="C3896" s="90" t="str">
        <f t="shared" si="538"/>
        <v/>
      </c>
      <c r="D3896" s="89" t="str">
        <f t="shared" si="539"/>
        <v/>
      </c>
      <c r="E3896" s="91" t="str">
        <f t="shared" si="540"/>
        <v/>
      </c>
      <c r="F3896" s="92" t="str">
        <f t="shared" si="541"/>
        <v/>
      </c>
      <c r="G3896" s="212" t="str">
        <f t="shared" si="542"/>
        <v/>
      </c>
      <c r="H3896" s="92">
        <f>IF(OR(ERR=FALSE,AND(F3896="",G3896="")),0,IF($C$12="D",$H$13+SUM($F$14:F3896)-SUM($G$14:G3896),$H$13-SUM($F$14:F3896)+SUM($G$14:G3896)))</f>
        <v>0</v>
      </c>
      <c r="I3896" s="7"/>
    </row>
    <row r="3897" spans="1:9">
      <c r="A3897" s="89">
        <f t="shared" si="536"/>
        <v>3884</v>
      </c>
      <c r="B3897" s="185" t="str">
        <f t="shared" si="537"/>
        <v/>
      </c>
      <c r="C3897" s="90" t="str">
        <f t="shared" si="538"/>
        <v/>
      </c>
      <c r="D3897" s="89" t="str">
        <f t="shared" si="539"/>
        <v/>
      </c>
      <c r="E3897" s="91" t="str">
        <f t="shared" si="540"/>
        <v/>
      </c>
      <c r="F3897" s="92" t="str">
        <f t="shared" si="541"/>
        <v/>
      </c>
      <c r="G3897" s="212" t="str">
        <f t="shared" si="542"/>
        <v/>
      </c>
      <c r="H3897" s="92">
        <f>IF(OR(ERR=FALSE,AND(F3897="",G3897="")),0,IF($C$12="D",$H$13+SUM($F$14:F3897)-SUM($G$14:G3897),$H$13-SUM($F$14:F3897)+SUM($G$14:G3897)))</f>
        <v>0</v>
      </c>
      <c r="I3897" s="7"/>
    </row>
    <row r="3898" spans="1:9">
      <c r="A3898" s="89">
        <f t="shared" si="536"/>
        <v>3885</v>
      </c>
      <c r="B3898" s="185" t="str">
        <f t="shared" si="537"/>
        <v/>
      </c>
      <c r="C3898" s="90" t="str">
        <f t="shared" si="538"/>
        <v/>
      </c>
      <c r="D3898" s="89" t="str">
        <f t="shared" si="539"/>
        <v/>
      </c>
      <c r="E3898" s="91" t="str">
        <f t="shared" si="540"/>
        <v/>
      </c>
      <c r="F3898" s="92" t="str">
        <f t="shared" si="541"/>
        <v/>
      </c>
      <c r="G3898" s="212" t="str">
        <f t="shared" si="542"/>
        <v/>
      </c>
      <c r="H3898" s="92">
        <f>IF(OR(ERR=FALSE,AND(F3898="",G3898="")),0,IF($C$12="D",$H$13+SUM($F$14:F3898)-SUM($G$14:G3898),$H$13-SUM($F$14:F3898)+SUM($G$14:G3898)))</f>
        <v>0</v>
      </c>
      <c r="I3898" s="7"/>
    </row>
    <row r="3899" spans="1:9">
      <c r="A3899" s="89">
        <f t="shared" si="536"/>
        <v>3886</v>
      </c>
      <c r="B3899" s="185" t="str">
        <f t="shared" si="537"/>
        <v/>
      </c>
      <c r="C3899" s="90" t="str">
        <f t="shared" si="538"/>
        <v/>
      </c>
      <c r="D3899" s="89" t="str">
        <f t="shared" si="539"/>
        <v/>
      </c>
      <c r="E3899" s="91" t="str">
        <f t="shared" si="540"/>
        <v/>
      </c>
      <c r="F3899" s="92" t="str">
        <f t="shared" si="541"/>
        <v/>
      </c>
      <c r="G3899" s="212" t="str">
        <f t="shared" si="542"/>
        <v/>
      </c>
      <c r="H3899" s="92">
        <f>IF(OR(ERR=FALSE,AND(F3899="",G3899="")),0,IF($C$12="D",$H$13+SUM($F$14:F3899)-SUM($G$14:G3899),$H$13-SUM($F$14:F3899)+SUM($G$14:G3899)))</f>
        <v>0</v>
      </c>
      <c r="I3899" s="7"/>
    </row>
    <row r="3900" spans="1:9">
      <c r="A3900" s="89">
        <f t="shared" si="536"/>
        <v>3887</v>
      </c>
      <c r="B3900" s="185" t="str">
        <f t="shared" si="537"/>
        <v/>
      </c>
      <c r="C3900" s="90" t="str">
        <f t="shared" si="538"/>
        <v/>
      </c>
      <c r="D3900" s="89" t="str">
        <f t="shared" si="539"/>
        <v/>
      </c>
      <c r="E3900" s="91" t="str">
        <f t="shared" si="540"/>
        <v/>
      </c>
      <c r="F3900" s="92" t="str">
        <f t="shared" si="541"/>
        <v/>
      </c>
      <c r="G3900" s="212" t="str">
        <f t="shared" si="542"/>
        <v/>
      </c>
      <c r="H3900" s="92">
        <f>IF(OR(ERR=FALSE,AND(F3900="",G3900="")),0,IF($C$12="D",$H$13+SUM($F$14:F3900)-SUM($G$14:G3900),$H$13-SUM($F$14:F3900)+SUM($G$14:G3900)))</f>
        <v>0</v>
      </c>
      <c r="I3900" s="7"/>
    </row>
    <row r="3901" spans="1:9">
      <c r="A3901" s="89">
        <f t="shared" si="536"/>
        <v>3888</v>
      </c>
      <c r="B3901" s="185" t="str">
        <f t="shared" si="537"/>
        <v/>
      </c>
      <c r="C3901" s="90" t="str">
        <f t="shared" si="538"/>
        <v/>
      </c>
      <c r="D3901" s="89" t="str">
        <f t="shared" si="539"/>
        <v/>
      </c>
      <c r="E3901" s="91" t="str">
        <f t="shared" si="540"/>
        <v/>
      </c>
      <c r="F3901" s="92" t="str">
        <f t="shared" si="541"/>
        <v/>
      </c>
      <c r="G3901" s="212" t="str">
        <f t="shared" si="542"/>
        <v/>
      </c>
      <c r="H3901" s="92">
        <f>IF(OR(ERR=FALSE,AND(F3901="",G3901="")),0,IF($C$12="D",$H$13+SUM($F$14:F3901)-SUM($G$14:G3901),$H$13-SUM($F$14:F3901)+SUM($G$14:G3901)))</f>
        <v>0</v>
      </c>
      <c r="I3901" s="7"/>
    </row>
    <row r="3902" spans="1:9">
      <c r="A3902" s="89">
        <f t="shared" si="536"/>
        <v>3889</v>
      </c>
      <c r="B3902" s="185" t="str">
        <f t="shared" si="537"/>
        <v/>
      </c>
      <c r="C3902" s="90" t="str">
        <f t="shared" si="538"/>
        <v/>
      </c>
      <c r="D3902" s="89" t="str">
        <f t="shared" si="539"/>
        <v/>
      </c>
      <c r="E3902" s="91" t="str">
        <f t="shared" si="540"/>
        <v/>
      </c>
      <c r="F3902" s="92" t="str">
        <f t="shared" si="541"/>
        <v/>
      </c>
      <c r="G3902" s="212" t="str">
        <f t="shared" si="542"/>
        <v/>
      </c>
      <c r="H3902" s="92">
        <f>IF(OR(ERR=FALSE,AND(F3902="",G3902="")),0,IF($C$12="D",$H$13+SUM($F$14:F3902)-SUM($G$14:G3902),$H$13-SUM($F$14:F3902)+SUM($G$14:G3902)))</f>
        <v>0</v>
      </c>
      <c r="I3902" s="7"/>
    </row>
    <row r="3903" spans="1:9">
      <c r="A3903" s="89">
        <f t="shared" si="536"/>
        <v>3890</v>
      </c>
      <c r="B3903" s="185" t="str">
        <f t="shared" si="537"/>
        <v/>
      </c>
      <c r="C3903" s="90" t="str">
        <f t="shared" si="538"/>
        <v/>
      </c>
      <c r="D3903" s="89" t="str">
        <f t="shared" si="539"/>
        <v/>
      </c>
      <c r="E3903" s="91" t="str">
        <f t="shared" si="540"/>
        <v/>
      </c>
      <c r="F3903" s="92" t="str">
        <f t="shared" si="541"/>
        <v/>
      </c>
      <c r="G3903" s="212" t="str">
        <f t="shared" si="542"/>
        <v/>
      </c>
      <c r="H3903" s="92">
        <f>IF(OR(ERR=FALSE,AND(F3903="",G3903="")),0,IF($C$12="D",$H$13+SUM($F$14:F3903)-SUM($G$14:G3903),$H$13-SUM($F$14:F3903)+SUM($G$14:G3903)))</f>
        <v>0</v>
      </c>
      <c r="I3903" s="7"/>
    </row>
    <row r="3904" spans="1:9">
      <c r="A3904" s="89">
        <f t="shared" si="536"/>
        <v>3891</v>
      </c>
      <c r="B3904" s="185" t="str">
        <f t="shared" si="537"/>
        <v/>
      </c>
      <c r="C3904" s="90" t="str">
        <f t="shared" si="538"/>
        <v/>
      </c>
      <c r="D3904" s="89" t="str">
        <f t="shared" si="539"/>
        <v/>
      </c>
      <c r="E3904" s="91" t="str">
        <f t="shared" si="540"/>
        <v/>
      </c>
      <c r="F3904" s="92" t="str">
        <f t="shared" si="541"/>
        <v/>
      </c>
      <c r="G3904" s="212" t="str">
        <f t="shared" si="542"/>
        <v/>
      </c>
      <c r="H3904" s="92">
        <f>IF(OR(ERR=FALSE,AND(F3904="",G3904="")),0,IF($C$12="D",$H$13+SUM($F$14:F3904)-SUM($G$14:G3904),$H$13-SUM($F$14:F3904)+SUM($G$14:G3904)))</f>
        <v>0</v>
      </c>
      <c r="I3904" s="7"/>
    </row>
    <row r="3905" spans="1:9">
      <c r="A3905" s="89">
        <f t="shared" si="536"/>
        <v>3892</v>
      </c>
      <c r="B3905" s="185" t="str">
        <f t="shared" si="537"/>
        <v/>
      </c>
      <c r="C3905" s="90" t="str">
        <f t="shared" si="538"/>
        <v/>
      </c>
      <c r="D3905" s="89" t="str">
        <f t="shared" si="539"/>
        <v/>
      </c>
      <c r="E3905" s="91" t="str">
        <f t="shared" si="540"/>
        <v/>
      </c>
      <c r="F3905" s="92" t="str">
        <f t="shared" si="541"/>
        <v/>
      </c>
      <c r="G3905" s="212" t="str">
        <f t="shared" si="542"/>
        <v/>
      </c>
      <c r="H3905" s="92">
        <f>IF(OR(ERR=FALSE,AND(F3905="",G3905="")),0,IF($C$12="D",$H$13+SUM($F$14:F3905)-SUM($G$14:G3905),$H$13-SUM($F$14:F3905)+SUM($G$14:G3905)))</f>
        <v>0</v>
      </c>
      <c r="I3905" s="7"/>
    </row>
    <row r="3906" spans="1:9">
      <c r="A3906" s="89">
        <f t="shared" si="536"/>
        <v>3893</v>
      </c>
      <c r="B3906" s="185" t="str">
        <f t="shared" si="537"/>
        <v/>
      </c>
      <c r="C3906" s="90" t="str">
        <f t="shared" si="538"/>
        <v/>
      </c>
      <c r="D3906" s="89" t="str">
        <f t="shared" si="539"/>
        <v/>
      </c>
      <c r="E3906" s="91" t="str">
        <f t="shared" si="540"/>
        <v/>
      </c>
      <c r="F3906" s="92" t="str">
        <f t="shared" si="541"/>
        <v/>
      </c>
      <c r="G3906" s="212" t="str">
        <f t="shared" si="542"/>
        <v/>
      </c>
      <c r="H3906" s="92">
        <f>IF(OR(ERR=FALSE,AND(F3906="",G3906="")),0,IF($C$12="D",$H$13+SUM($F$14:F3906)-SUM($G$14:G3906),$H$13-SUM($F$14:F3906)+SUM($G$14:G3906)))</f>
        <v>0</v>
      </c>
      <c r="I3906" s="7"/>
    </row>
    <row r="3907" spans="1:9">
      <c r="A3907" s="89">
        <f t="shared" si="536"/>
        <v>3894</v>
      </c>
      <c r="B3907" s="185" t="str">
        <f t="shared" si="537"/>
        <v/>
      </c>
      <c r="C3907" s="90" t="str">
        <f t="shared" si="538"/>
        <v/>
      </c>
      <c r="D3907" s="89" t="str">
        <f t="shared" si="539"/>
        <v/>
      </c>
      <c r="E3907" s="91" t="str">
        <f t="shared" si="540"/>
        <v/>
      </c>
      <c r="F3907" s="92" t="str">
        <f t="shared" si="541"/>
        <v/>
      </c>
      <c r="G3907" s="212" t="str">
        <f t="shared" si="542"/>
        <v/>
      </c>
      <c r="H3907" s="92">
        <f>IF(OR(ERR=FALSE,AND(F3907="",G3907="")),0,IF($C$12="D",$H$13+SUM($F$14:F3907)-SUM($G$14:G3907),$H$13-SUM($F$14:F3907)+SUM($G$14:G3907)))</f>
        <v>0</v>
      </c>
      <c r="I3907" s="7"/>
    </row>
    <row r="3908" spans="1:9">
      <c r="A3908" s="89">
        <f t="shared" si="536"/>
        <v>3895</v>
      </c>
      <c r="B3908" s="185" t="str">
        <f t="shared" si="537"/>
        <v/>
      </c>
      <c r="C3908" s="90" t="str">
        <f t="shared" si="538"/>
        <v/>
      </c>
      <c r="D3908" s="89" t="str">
        <f t="shared" si="539"/>
        <v/>
      </c>
      <c r="E3908" s="91" t="str">
        <f t="shared" si="540"/>
        <v/>
      </c>
      <c r="F3908" s="92" t="str">
        <f t="shared" si="541"/>
        <v/>
      </c>
      <c r="G3908" s="212" t="str">
        <f t="shared" si="542"/>
        <v/>
      </c>
      <c r="H3908" s="92">
        <f>IF(OR(ERR=FALSE,AND(F3908="",G3908="")),0,IF($C$12="D",$H$13+SUM($F$14:F3908)-SUM($G$14:G3908),$H$13-SUM($F$14:F3908)+SUM($G$14:G3908)))</f>
        <v>0</v>
      </c>
      <c r="I3908" s="7"/>
    </row>
    <row r="3909" spans="1:9">
      <c r="A3909" s="89">
        <f t="shared" si="536"/>
        <v>3896</v>
      </c>
      <c r="B3909" s="185" t="str">
        <f t="shared" si="537"/>
        <v/>
      </c>
      <c r="C3909" s="90" t="str">
        <f t="shared" si="538"/>
        <v/>
      </c>
      <c r="D3909" s="89" t="str">
        <f t="shared" si="539"/>
        <v/>
      </c>
      <c r="E3909" s="91" t="str">
        <f t="shared" si="540"/>
        <v/>
      </c>
      <c r="F3909" s="92" t="str">
        <f t="shared" si="541"/>
        <v/>
      </c>
      <c r="G3909" s="212" t="str">
        <f t="shared" si="542"/>
        <v/>
      </c>
      <c r="H3909" s="92">
        <f>IF(OR(ERR=FALSE,AND(F3909="",G3909="")),0,IF($C$12="D",$H$13+SUM($F$14:F3909)-SUM($G$14:G3909),$H$13-SUM($F$14:F3909)+SUM($G$14:G3909)))</f>
        <v>0</v>
      </c>
      <c r="I3909" s="7"/>
    </row>
    <row r="3910" spans="1:9">
      <c r="A3910" s="89">
        <f t="shared" si="536"/>
        <v>3897</v>
      </c>
      <c r="B3910" s="185" t="str">
        <f t="shared" si="537"/>
        <v/>
      </c>
      <c r="C3910" s="90" t="str">
        <f t="shared" si="538"/>
        <v/>
      </c>
      <c r="D3910" s="89" t="str">
        <f t="shared" si="539"/>
        <v/>
      </c>
      <c r="E3910" s="91" t="str">
        <f t="shared" si="540"/>
        <v/>
      </c>
      <c r="F3910" s="92" t="str">
        <f t="shared" si="541"/>
        <v/>
      </c>
      <c r="G3910" s="212" t="str">
        <f t="shared" si="542"/>
        <v/>
      </c>
      <c r="H3910" s="92">
        <f>IF(OR(ERR=FALSE,AND(F3910="",G3910="")),0,IF($C$12="D",$H$13+SUM($F$14:F3910)-SUM($G$14:G3910),$H$13-SUM($F$14:F3910)+SUM($G$14:G3910)))</f>
        <v>0</v>
      </c>
      <c r="I3910" s="7"/>
    </row>
    <row r="3911" spans="1:9">
      <c r="A3911" s="89">
        <f t="shared" si="536"/>
        <v>3898</v>
      </c>
      <c r="B3911" s="185" t="str">
        <f t="shared" si="537"/>
        <v/>
      </c>
      <c r="C3911" s="90" t="str">
        <f t="shared" si="538"/>
        <v/>
      </c>
      <c r="D3911" s="89" t="str">
        <f t="shared" si="539"/>
        <v/>
      </c>
      <c r="E3911" s="91" t="str">
        <f t="shared" si="540"/>
        <v/>
      </c>
      <c r="F3911" s="92" t="str">
        <f t="shared" si="541"/>
        <v/>
      </c>
      <c r="G3911" s="212" t="str">
        <f t="shared" si="542"/>
        <v/>
      </c>
      <c r="H3911" s="92">
        <f>IF(OR(ERR=FALSE,AND(F3911="",G3911="")),0,IF($C$12="D",$H$13+SUM($F$14:F3911)-SUM($G$14:G3911),$H$13-SUM($F$14:F3911)+SUM($G$14:G3911)))</f>
        <v>0</v>
      </c>
      <c r="I3911" s="7"/>
    </row>
    <row r="3912" spans="1:9">
      <c r="A3912" s="89">
        <f t="shared" si="536"/>
        <v>3899</v>
      </c>
      <c r="B3912" s="185" t="str">
        <f t="shared" si="537"/>
        <v/>
      </c>
      <c r="C3912" s="90" t="str">
        <f t="shared" si="538"/>
        <v/>
      </c>
      <c r="D3912" s="89" t="str">
        <f t="shared" si="539"/>
        <v/>
      </c>
      <c r="E3912" s="91" t="str">
        <f t="shared" si="540"/>
        <v/>
      </c>
      <c r="F3912" s="92" t="str">
        <f t="shared" si="541"/>
        <v/>
      </c>
      <c r="G3912" s="212" t="str">
        <f t="shared" si="542"/>
        <v/>
      </c>
      <c r="H3912" s="92">
        <f>IF(OR(ERR=FALSE,AND(F3912="",G3912="")),0,IF($C$12="D",$H$13+SUM($F$14:F3912)-SUM($G$14:G3912),$H$13-SUM($F$14:F3912)+SUM($G$14:G3912)))</f>
        <v>0</v>
      </c>
      <c r="I3912" s="7"/>
    </row>
    <row r="3913" spans="1:9">
      <c r="A3913" s="89">
        <f t="shared" si="536"/>
        <v>3900</v>
      </c>
      <c r="B3913" s="185" t="str">
        <f t="shared" si="537"/>
        <v/>
      </c>
      <c r="C3913" s="90" t="str">
        <f t="shared" si="538"/>
        <v/>
      </c>
      <c r="D3913" s="89" t="str">
        <f t="shared" si="539"/>
        <v/>
      </c>
      <c r="E3913" s="91" t="str">
        <f t="shared" si="540"/>
        <v/>
      </c>
      <c r="F3913" s="92" t="str">
        <f t="shared" si="541"/>
        <v/>
      </c>
      <c r="G3913" s="212" t="str">
        <f t="shared" si="542"/>
        <v/>
      </c>
      <c r="H3913" s="92">
        <f>IF(OR(ERR=FALSE,AND(F3913="",G3913="")),0,IF($C$12="D",$H$13+SUM($F$14:F3913)-SUM($G$14:G3913),$H$13-SUM($F$14:F3913)+SUM($G$14:G3913)))</f>
        <v>0</v>
      </c>
      <c r="I3913" s="7"/>
    </row>
    <row r="3914" spans="1:9">
      <c r="A3914" s="89">
        <f t="shared" si="536"/>
        <v>3901</v>
      </c>
      <c r="B3914" s="185" t="str">
        <f t="shared" si="537"/>
        <v/>
      </c>
      <c r="C3914" s="90" t="str">
        <f t="shared" si="538"/>
        <v/>
      </c>
      <c r="D3914" s="89" t="str">
        <f t="shared" si="539"/>
        <v/>
      </c>
      <c r="E3914" s="91" t="str">
        <f t="shared" si="540"/>
        <v/>
      </c>
      <c r="F3914" s="92" t="str">
        <f t="shared" si="541"/>
        <v/>
      </c>
      <c r="G3914" s="212" t="str">
        <f t="shared" si="542"/>
        <v/>
      </c>
      <c r="H3914" s="92">
        <f>IF(OR(ERR=FALSE,AND(F3914="",G3914="")),0,IF($C$12="D",$H$13+SUM($F$14:F3914)-SUM($G$14:G3914),$H$13-SUM($F$14:F3914)+SUM($G$14:G3914)))</f>
        <v>0</v>
      </c>
      <c r="I3914" s="7"/>
    </row>
    <row r="3915" spans="1:9">
      <c r="A3915" s="89">
        <f t="shared" si="536"/>
        <v>3902</v>
      </c>
      <c r="B3915" s="185" t="str">
        <f t="shared" si="537"/>
        <v/>
      </c>
      <c r="C3915" s="90" t="str">
        <f t="shared" si="538"/>
        <v/>
      </c>
      <c r="D3915" s="89" t="str">
        <f t="shared" si="539"/>
        <v/>
      </c>
      <c r="E3915" s="91" t="str">
        <f t="shared" si="540"/>
        <v/>
      </c>
      <c r="F3915" s="92" t="str">
        <f t="shared" si="541"/>
        <v/>
      </c>
      <c r="G3915" s="212" t="str">
        <f t="shared" si="542"/>
        <v/>
      </c>
      <c r="H3915" s="92">
        <f>IF(OR(ERR=FALSE,AND(F3915="",G3915="")),0,IF($C$12="D",$H$13+SUM($F$14:F3915)-SUM($G$14:G3915),$H$13-SUM($F$14:F3915)+SUM($G$14:G3915)))</f>
        <v>0</v>
      </c>
      <c r="I3915" s="7"/>
    </row>
    <row r="3916" spans="1:9">
      <c r="A3916" s="89">
        <f t="shared" si="536"/>
        <v>3903</v>
      </c>
      <c r="B3916" s="185" t="str">
        <f t="shared" si="537"/>
        <v/>
      </c>
      <c r="C3916" s="90" t="str">
        <f t="shared" si="538"/>
        <v/>
      </c>
      <c r="D3916" s="89" t="str">
        <f t="shared" si="539"/>
        <v/>
      </c>
      <c r="E3916" s="91" t="str">
        <f t="shared" si="540"/>
        <v/>
      </c>
      <c r="F3916" s="92" t="str">
        <f t="shared" si="541"/>
        <v/>
      </c>
      <c r="G3916" s="212" t="str">
        <f t="shared" si="542"/>
        <v/>
      </c>
      <c r="H3916" s="92">
        <f>IF(OR(ERR=FALSE,AND(F3916="",G3916="")),0,IF($C$12="D",$H$13+SUM($F$14:F3916)-SUM($G$14:G3916),$H$13-SUM($F$14:F3916)+SUM($G$14:G3916)))</f>
        <v>0</v>
      </c>
      <c r="I3916" s="7"/>
    </row>
    <row r="3917" spans="1:9">
      <c r="A3917" s="89">
        <f t="shared" si="536"/>
        <v>3904</v>
      </c>
      <c r="B3917" s="185" t="str">
        <f t="shared" si="537"/>
        <v/>
      </c>
      <c r="C3917" s="90" t="str">
        <f t="shared" si="538"/>
        <v/>
      </c>
      <c r="D3917" s="89" t="str">
        <f t="shared" si="539"/>
        <v/>
      </c>
      <c r="E3917" s="91" t="str">
        <f t="shared" si="540"/>
        <v/>
      </c>
      <c r="F3917" s="92" t="str">
        <f t="shared" si="541"/>
        <v/>
      </c>
      <c r="G3917" s="212" t="str">
        <f t="shared" si="542"/>
        <v/>
      </c>
      <c r="H3917" s="92">
        <f>IF(OR(ERR=FALSE,AND(F3917="",G3917="")),0,IF($C$12="D",$H$13+SUM($F$14:F3917)-SUM($G$14:G3917),$H$13-SUM($F$14:F3917)+SUM($G$14:G3917)))</f>
        <v>0</v>
      </c>
      <c r="I3917" s="7"/>
    </row>
    <row r="3918" spans="1:9">
      <c r="A3918" s="89">
        <f t="shared" si="536"/>
        <v>3905</v>
      </c>
      <c r="B3918" s="185" t="str">
        <f t="shared" si="537"/>
        <v/>
      </c>
      <c r="C3918" s="90" t="str">
        <f t="shared" si="538"/>
        <v/>
      </c>
      <c r="D3918" s="89" t="str">
        <f t="shared" si="539"/>
        <v/>
      </c>
      <c r="E3918" s="91" t="str">
        <f t="shared" si="540"/>
        <v/>
      </c>
      <c r="F3918" s="92" t="str">
        <f t="shared" si="541"/>
        <v/>
      </c>
      <c r="G3918" s="212" t="str">
        <f t="shared" si="542"/>
        <v/>
      </c>
      <c r="H3918" s="92">
        <f>IF(OR(ERR=FALSE,AND(F3918="",G3918="")),0,IF($C$12="D",$H$13+SUM($F$14:F3918)-SUM($G$14:G3918),$H$13-SUM($F$14:F3918)+SUM($G$14:G3918)))</f>
        <v>0</v>
      </c>
      <c r="I3918" s="7"/>
    </row>
    <row r="3919" spans="1:9">
      <c r="A3919" s="89">
        <f t="shared" si="536"/>
        <v>3906</v>
      </c>
      <c r="B3919" s="185" t="str">
        <f t="shared" si="537"/>
        <v/>
      </c>
      <c r="C3919" s="90" t="str">
        <f t="shared" si="538"/>
        <v/>
      </c>
      <c r="D3919" s="89" t="str">
        <f t="shared" si="539"/>
        <v/>
      </c>
      <c r="E3919" s="91" t="str">
        <f t="shared" si="540"/>
        <v/>
      </c>
      <c r="F3919" s="92" t="str">
        <f t="shared" si="541"/>
        <v/>
      </c>
      <c r="G3919" s="212" t="str">
        <f t="shared" si="542"/>
        <v/>
      </c>
      <c r="H3919" s="92">
        <f>IF(OR(ERR=FALSE,AND(F3919="",G3919="")),0,IF($C$12="D",$H$13+SUM($F$14:F3919)-SUM($G$14:G3919),$H$13-SUM($F$14:F3919)+SUM($G$14:G3919)))</f>
        <v>0</v>
      </c>
      <c r="I3919" s="7"/>
    </row>
    <row r="3920" spans="1:9">
      <c r="A3920" s="89">
        <f t="shared" si="536"/>
        <v>3907</v>
      </c>
      <c r="B3920" s="185" t="str">
        <f t="shared" si="537"/>
        <v/>
      </c>
      <c r="C3920" s="90" t="str">
        <f t="shared" si="538"/>
        <v/>
      </c>
      <c r="D3920" s="89" t="str">
        <f t="shared" si="539"/>
        <v/>
      </c>
      <c r="E3920" s="91" t="str">
        <f t="shared" si="540"/>
        <v/>
      </c>
      <c r="F3920" s="92" t="str">
        <f t="shared" si="541"/>
        <v/>
      </c>
      <c r="G3920" s="212" t="str">
        <f t="shared" si="542"/>
        <v/>
      </c>
      <c r="H3920" s="92">
        <f>IF(OR(ERR=FALSE,AND(F3920="",G3920="")),0,IF($C$12="D",$H$13+SUM($F$14:F3920)-SUM($G$14:G3920),$H$13-SUM($F$14:F3920)+SUM($G$14:G3920)))</f>
        <v>0</v>
      </c>
      <c r="I3920" s="7"/>
    </row>
    <row r="3921" spans="1:9">
      <c r="A3921" s="89">
        <f t="shared" si="536"/>
        <v>3908</v>
      </c>
      <c r="B3921" s="185" t="str">
        <f t="shared" si="537"/>
        <v/>
      </c>
      <c r="C3921" s="90" t="str">
        <f t="shared" si="538"/>
        <v/>
      </c>
      <c r="D3921" s="89" t="str">
        <f t="shared" si="539"/>
        <v/>
      </c>
      <c r="E3921" s="91" t="str">
        <f t="shared" si="540"/>
        <v/>
      </c>
      <c r="F3921" s="92" t="str">
        <f t="shared" si="541"/>
        <v/>
      </c>
      <c r="G3921" s="212" t="str">
        <f t="shared" si="542"/>
        <v/>
      </c>
      <c r="H3921" s="92">
        <f>IF(OR(ERR=FALSE,AND(F3921="",G3921="")),0,IF($C$12="D",$H$13+SUM($F$14:F3921)-SUM($G$14:G3921),$H$13-SUM($F$14:F3921)+SUM($G$14:G3921)))</f>
        <v>0</v>
      </c>
      <c r="I3921" s="7"/>
    </row>
    <row r="3922" spans="1:9">
      <c r="A3922" s="89">
        <f t="shared" si="536"/>
        <v>3909</v>
      </c>
      <c r="B3922" s="185" t="str">
        <f t="shared" si="537"/>
        <v/>
      </c>
      <c r="C3922" s="90" t="str">
        <f t="shared" si="538"/>
        <v/>
      </c>
      <c r="D3922" s="89" t="str">
        <f t="shared" si="539"/>
        <v/>
      </c>
      <c r="E3922" s="91" t="str">
        <f t="shared" si="540"/>
        <v/>
      </c>
      <c r="F3922" s="92" t="str">
        <f t="shared" si="541"/>
        <v/>
      </c>
      <c r="G3922" s="212" t="str">
        <f t="shared" si="542"/>
        <v/>
      </c>
      <c r="H3922" s="92">
        <f>IF(OR(ERR=FALSE,AND(F3922="",G3922="")),0,IF($C$12="D",$H$13+SUM($F$14:F3922)-SUM($G$14:G3922),$H$13-SUM($F$14:F3922)+SUM($G$14:G3922)))</f>
        <v>0</v>
      </c>
      <c r="I3922" s="7"/>
    </row>
    <row r="3923" spans="1:9">
      <c r="A3923" s="89">
        <f t="shared" si="536"/>
        <v>3910</v>
      </c>
      <c r="B3923" s="185" t="str">
        <f t="shared" si="537"/>
        <v/>
      </c>
      <c r="C3923" s="90" t="str">
        <f t="shared" si="538"/>
        <v/>
      </c>
      <c r="D3923" s="89" t="str">
        <f t="shared" si="539"/>
        <v/>
      </c>
      <c r="E3923" s="91" t="str">
        <f t="shared" si="540"/>
        <v/>
      </c>
      <c r="F3923" s="92" t="str">
        <f t="shared" si="541"/>
        <v/>
      </c>
      <c r="G3923" s="212" t="str">
        <f t="shared" si="542"/>
        <v/>
      </c>
      <c r="H3923" s="92">
        <f>IF(OR(ERR=FALSE,AND(F3923="",G3923="")),0,IF($C$12="D",$H$13+SUM($F$14:F3923)-SUM($G$14:G3923),$H$13-SUM($F$14:F3923)+SUM($G$14:G3923)))</f>
        <v>0</v>
      </c>
      <c r="I3923" s="7"/>
    </row>
    <row r="3924" spans="1:9">
      <c r="A3924" s="89">
        <f t="shared" si="536"/>
        <v>3911</v>
      </c>
      <c r="B3924" s="185" t="str">
        <f t="shared" si="537"/>
        <v/>
      </c>
      <c r="C3924" s="90" t="str">
        <f t="shared" si="538"/>
        <v/>
      </c>
      <c r="D3924" s="89" t="str">
        <f t="shared" si="539"/>
        <v/>
      </c>
      <c r="E3924" s="91" t="str">
        <f t="shared" si="540"/>
        <v/>
      </c>
      <c r="F3924" s="92" t="str">
        <f t="shared" si="541"/>
        <v/>
      </c>
      <c r="G3924" s="212" t="str">
        <f t="shared" si="542"/>
        <v/>
      </c>
      <c r="H3924" s="92">
        <f>IF(OR(ERR=FALSE,AND(F3924="",G3924="")),0,IF($C$12="D",$H$13+SUM($F$14:F3924)-SUM($G$14:G3924),$H$13-SUM($F$14:F3924)+SUM($G$14:G3924)))</f>
        <v>0</v>
      </c>
      <c r="I3924" s="7"/>
    </row>
    <row r="3925" spans="1:9">
      <c r="A3925" s="89">
        <f t="shared" si="536"/>
        <v>3912</v>
      </c>
      <c r="B3925" s="185" t="str">
        <f t="shared" si="537"/>
        <v/>
      </c>
      <c r="C3925" s="90" t="str">
        <f t="shared" si="538"/>
        <v/>
      </c>
      <c r="D3925" s="89" t="str">
        <f t="shared" si="539"/>
        <v/>
      </c>
      <c r="E3925" s="91" t="str">
        <f t="shared" si="540"/>
        <v/>
      </c>
      <c r="F3925" s="92" t="str">
        <f t="shared" si="541"/>
        <v/>
      </c>
      <c r="G3925" s="212" t="str">
        <f t="shared" si="542"/>
        <v/>
      </c>
      <c r="H3925" s="92">
        <f>IF(OR(ERR=FALSE,AND(F3925="",G3925="")),0,IF($C$12="D",$H$13+SUM($F$14:F3925)-SUM($G$14:G3925),$H$13-SUM($F$14:F3925)+SUM($G$14:G3925)))</f>
        <v>0</v>
      </c>
      <c r="I3925" s="7"/>
    </row>
    <row r="3926" spans="1:9">
      <c r="A3926" s="89">
        <f t="shared" si="536"/>
        <v>3913</v>
      </c>
      <c r="B3926" s="185" t="str">
        <f t="shared" si="537"/>
        <v/>
      </c>
      <c r="C3926" s="90" t="str">
        <f t="shared" si="538"/>
        <v/>
      </c>
      <c r="D3926" s="89" t="str">
        <f t="shared" si="539"/>
        <v/>
      </c>
      <c r="E3926" s="91" t="str">
        <f t="shared" si="540"/>
        <v/>
      </c>
      <c r="F3926" s="92" t="str">
        <f t="shared" si="541"/>
        <v/>
      </c>
      <c r="G3926" s="212" t="str">
        <f t="shared" si="542"/>
        <v/>
      </c>
      <c r="H3926" s="92">
        <f>IF(OR(ERR=FALSE,AND(F3926="",G3926="")),0,IF($C$12="D",$H$13+SUM($F$14:F3926)-SUM($G$14:G3926),$H$13-SUM($F$14:F3926)+SUM($G$14:G3926)))</f>
        <v>0</v>
      </c>
      <c r="I3926" s="7"/>
    </row>
    <row r="3927" spans="1:9">
      <c r="A3927" s="89">
        <f t="shared" si="536"/>
        <v>3914</v>
      </c>
      <c r="B3927" s="185" t="str">
        <f t="shared" si="537"/>
        <v/>
      </c>
      <c r="C3927" s="90" t="str">
        <f t="shared" si="538"/>
        <v/>
      </c>
      <c r="D3927" s="89" t="str">
        <f t="shared" si="539"/>
        <v/>
      </c>
      <c r="E3927" s="91" t="str">
        <f t="shared" si="540"/>
        <v/>
      </c>
      <c r="F3927" s="92" t="str">
        <f t="shared" si="541"/>
        <v/>
      </c>
      <c r="G3927" s="212" t="str">
        <f t="shared" si="542"/>
        <v/>
      </c>
      <c r="H3927" s="92">
        <f>IF(OR(ERR=FALSE,AND(F3927="",G3927="")),0,IF($C$12="D",$H$13+SUM($F$14:F3927)-SUM($G$14:G3927),$H$13-SUM($F$14:F3927)+SUM($G$14:G3927)))</f>
        <v>0</v>
      </c>
      <c r="I3927" s="7"/>
    </row>
    <row r="3928" spans="1:9">
      <c r="A3928" s="89">
        <f t="shared" si="536"/>
        <v>3915</v>
      </c>
      <c r="B3928" s="185" t="str">
        <f t="shared" si="537"/>
        <v/>
      </c>
      <c r="C3928" s="90" t="str">
        <f t="shared" si="538"/>
        <v/>
      </c>
      <c r="D3928" s="89" t="str">
        <f t="shared" si="539"/>
        <v/>
      </c>
      <c r="E3928" s="91" t="str">
        <f t="shared" si="540"/>
        <v/>
      </c>
      <c r="F3928" s="92" t="str">
        <f t="shared" si="541"/>
        <v/>
      </c>
      <c r="G3928" s="212" t="str">
        <f t="shared" si="542"/>
        <v/>
      </c>
      <c r="H3928" s="92">
        <f>IF(OR(ERR=FALSE,AND(F3928="",G3928="")),0,IF($C$12="D",$H$13+SUM($F$14:F3928)-SUM($G$14:G3928),$H$13-SUM($F$14:F3928)+SUM($G$14:G3928)))</f>
        <v>0</v>
      </c>
      <c r="I3928" s="7"/>
    </row>
    <row r="3929" spans="1:9">
      <c r="A3929" s="89">
        <f t="shared" si="536"/>
        <v>3916</v>
      </c>
      <c r="B3929" s="185" t="str">
        <f t="shared" si="537"/>
        <v/>
      </c>
      <c r="C3929" s="90" t="str">
        <f t="shared" si="538"/>
        <v/>
      </c>
      <c r="D3929" s="89" t="str">
        <f t="shared" si="539"/>
        <v/>
      </c>
      <c r="E3929" s="91" t="str">
        <f t="shared" si="540"/>
        <v/>
      </c>
      <c r="F3929" s="92" t="str">
        <f t="shared" si="541"/>
        <v/>
      </c>
      <c r="G3929" s="212" t="str">
        <f t="shared" si="542"/>
        <v/>
      </c>
      <c r="H3929" s="92">
        <f>IF(OR(ERR=FALSE,AND(F3929="",G3929="")),0,IF($C$12="D",$H$13+SUM($F$14:F3929)-SUM($G$14:G3929),$H$13-SUM($F$14:F3929)+SUM($G$14:G3929)))</f>
        <v>0</v>
      </c>
      <c r="I3929" s="7"/>
    </row>
    <row r="3930" spans="1:9">
      <c r="A3930" s="89">
        <f t="shared" si="536"/>
        <v>3917</v>
      </c>
      <c r="B3930" s="185" t="str">
        <f t="shared" si="537"/>
        <v/>
      </c>
      <c r="C3930" s="90" t="str">
        <f t="shared" si="538"/>
        <v/>
      </c>
      <c r="D3930" s="89" t="str">
        <f t="shared" si="539"/>
        <v/>
      </c>
      <c r="E3930" s="91" t="str">
        <f t="shared" si="540"/>
        <v/>
      </c>
      <c r="F3930" s="92" t="str">
        <f t="shared" si="541"/>
        <v/>
      </c>
      <c r="G3930" s="212" t="str">
        <f t="shared" si="542"/>
        <v/>
      </c>
      <c r="H3930" s="92">
        <f>IF(OR(ERR=FALSE,AND(F3930="",G3930="")),0,IF($C$12="D",$H$13+SUM($F$14:F3930)-SUM($G$14:G3930),$H$13-SUM($F$14:F3930)+SUM($G$14:G3930)))</f>
        <v>0</v>
      </c>
      <c r="I3930" s="7"/>
    </row>
    <row r="3931" spans="1:9">
      <c r="A3931" s="89">
        <f t="shared" si="536"/>
        <v>3918</v>
      </c>
      <c r="B3931" s="185" t="str">
        <f t="shared" si="537"/>
        <v/>
      </c>
      <c r="C3931" s="90" t="str">
        <f t="shared" si="538"/>
        <v/>
      </c>
      <c r="D3931" s="89" t="str">
        <f t="shared" si="539"/>
        <v/>
      </c>
      <c r="E3931" s="91" t="str">
        <f t="shared" si="540"/>
        <v/>
      </c>
      <c r="F3931" s="92" t="str">
        <f t="shared" si="541"/>
        <v/>
      </c>
      <c r="G3931" s="212" t="str">
        <f t="shared" si="542"/>
        <v/>
      </c>
      <c r="H3931" s="92">
        <f>IF(OR(ERR=FALSE,AND(F3931="",G3931="")),0,IF($C$12="D",$H$13+SUM($F$14:F3931)-SUM($G$14:G3931),$H$13-SUM($F$14:F3931)+SUM($G$14:G3931)))</f>
        <v>0</v>
      </c>
      <c r="I3931" s="7"/>
    </row>
    <row r="3932" spans="1:9">
      <c r="A3932" s="89">
        <f t="shared" si="536"/>
        <v>3919</v>
      </c>
      <c r="B3932" s="185" t="str">
        <f t="shared" si="537"/>
        <v/>
      </c>
      <c r="C3932" s="90" t="str">
        <f t="shared" si="538"/>
        <v/>
      </c>
      <c r="D3932" s="89" t="str">
        <f t="shared" si="539"/>
        <v/>
      </c>
      <c r="E3932" s="91" t="str">
        <f t="shared" si="540"/>
        <v/>
      </c>
      <c r="F3932" s="92" t="str">
        <f t="shared" si="541"/>
        <v/>
      </c>
      <c r="G3932" s="212" t="str">
        <f t="shared" si="542"/>
        <v/>
      </c>
      <c r="H3932" s="92">
        <f>IF(OR(ERR=FALSE,AND(F3932="",G3932="")),0,IF($C$12="D",$H$13+SUM($F$14:F3932)-SUM($G$14:G3932),$H$13-SUM($F$14:F3932)+SUM($G$14:G3932)))</f>
        <v>0</v>
      </c>
      <c r="I3932" s="7"/>
    </row>
    <row r="3933" spans="1:9">
      <c r="A3933" s="89">
        <f t="shared" si="536"/>
        <v>3920</v>
      </c>
      <c r="B3933" s="185" t="str">
        <f t="shared" si="537"/>
        <v/>
      </c>
      <c r="C3933" s="90" t="str">
        <f t="shared" si="538"/>
        <v/>
      </c>
      <c r="D3933" s="89" t="str">
        <f t="shared" si="539"/>
        <v/>
      </c>
      <c r="E3933" s="91" t="str">
        <f t="shared" si="540"/>
        <v/>
      </c>
      <c r="F3933" s="92" t="str">
        <f t="shared" si="541"/>
        <v/>
      </c>
      <c r="G3933" s="212" t="str">
        <f t="shared" si="542"/>
        <v/>
      </c>
      <c r="H3933" s="92">
        <f>IF(OR(ERR=FALSE,AND(F3933="",G3933="")),0,IF($C$12="D",$H$13+SUM($F$14:F3933)-SUM($G$14:G3933),$H$13-SUM($F$14:F3933)+SUM($G$14:G3933)))</f>
        <v>0</v>
      </c>
      <c r="I3933" s="7"/>
    </row>
    <row r="3934" spans="1:9">
      <c r="A3934" s="89">
        <f t="shared" si="536"/>
        <v>3921</v>
      </c>
      <c r="B3934" s="185" t="str">
        <f t="shared" si="537"/>
        <v/>
      </c>
      <c r="C3934" s="90" t="str">
        <f t="shared" si="538"/>
        <v/>
      </c>
      <c r="D3934" s="89" t="str">
        <f t="shared" si="539"/>
        <v/>
      </c>
      <c r="E3934" s="91" t="str">
        <f t="shared" si="540"/>
        <v/>
      </c>
      <c r="F3934" s="92" t="str">
        <f t="shared" si="541"/>
        <v/>
      </c>
      <c r="G3934" s="212" t="str">
        <f t="shared" si="542"/>
        <v/>
      </c>
      <c r="H3934" s="92">
        <f>IF(OR(ERR=FALSE,AND(F3934="",G3934="")),0,IF($C$12="D",$H$13+SUM($F$14:F3934)-SUM($G$14:G3934),$H$13-SUM($F$14:F3934)+SUM($G$14:G3934)))</f>
        <v>0</v>
      </c>
      <c r="I3934" s="7"/>
    </row>
    <row r="3935" spans="1:9">
      <c r="A3935" s="89">
        <f t="shared" si="536"/>
        <v>3922</v>
      </c>
      <c r="B3935" s="185" t="str">
        <f t="shared" si="537"/>
        <v/>
      </c>
      <c r="C3935" s="90" t="str">
        <f t="shared" si="538"/>
        <v/>
      </c>
      <c r="D3935" s="89" t="str">
        <f t="shared" si="539"/>
        <v/>
      </c>
      <c r="E3935" s="91" t="str">
        <f t="shared" si="540"/>
        <v/>
      </c>
      <c r="F3935" s="92" t="str">
        <f t="shared" si="541"/>
        <v/>
      </c>
      <c r="G3935" s="212" t="str">
        <f t="shared" si="542"/>
        <v/>
      </c>
      <c r="H3935" s="92">
        <f>IF(OR(ERR=FALSE,AND(F3935="",G3935="")),0,IF($C$12="D",$H$13+SUM($F$14:F3935)-SUM($G$14:G3935),$H$13-SUM($F$14:F3935)+SUM($G$14:G3935)))</f>
        <v>0</v>
      </c>
      <c r="I3935" s="7"/>
    </row>
    <row r="3936" spans="1:9">
      <c r="A3936" s="89">
        <f t="shared" si="536"/>
        <v>3923</v>
      </c>
      <c r="B3936" s="185" t="str">
        <f t="shared" si="537"/>
        <v/>
      </c>
      <c r="C3936" s="90" t="str">
        <f t="shared" si="538"/>
        <v/>
      </c>
      <c r="D3936" s="89" t="str">
        <f t="shared" si="539"/>
        <v/>
      </c>
      <c r="E3936" s="91" t="str">
        <f t="shared" si="540"/>
        <v/>
      </c>
      <c r="F3936" s="92" t="str">
        <f t="shared" si="541"/>
        <v/>
      </c>
      <c r="G3936" s="212" t="str">
        <f t="shared" si="542"/>
        <v/>
      </c>
      <c r="H3936" s="92">
        <f>IF(OR(ERR=FALSE,AND(F3936="",G3936="")),0,IF($C$12="D",$H$13+SUM($F$14:F3936)-SUM($G$14:G3936),$H$13-SUM($F$14:F3936)+SUM($G$14:G3936)))</f>
        <v>0</v>
      </c>
      <c r="I3936" s="7"/>
    </row>
    <row r="3937" spans="1:9">
      <c r="A3937" s="89">
        <f t="shared" si="536"/>
        <v>3924</v>
      </c>
      <c r="B3937" s="185" t="str">
        <f t="shared" si="537"/>
        <v/>
      </c>
      <c r="C3937" s="90" t="str">
        <f t="shared" si="538"/>
        <v/>
      </c>
      <c r="D3937" s="89" t="str">
        <f t="shared" si="539"/>
        <v/>
      </c>
      <c r="E3937" s="91" t="str">
        <f t="shared" si="540"/>
        <v/>
      </c>
      <c r="F3937" s="92" t="str">
        <f t="shared" si="541"/>
        <v/>
      </c>
      <c r="G3937" s="212" t="str">
        <f t="shared" si="542"/>
        <v/>
      </c>
      <c r="H3937" s="92">
        <f>IF(OR(ERR=FALSE,AND(F3937="",G3937="")),0,IF($C$12="D",$H$13+SUM($F$14:F3937)-SUM($G$14:G3937),$H$13-SUM($F$14:F3937)+SUM($G$14:G3937)))</f>
        <v>0</v>
      </c>
      <c r="I3937" s="7"/>
    </row>
    <row r="3938" spans="1:9">
      <c r="A3938" s="89">
        <f t="shared" si="536"/>
        <v>3925</v>
      </c>
      <c r="B3938" s="185" t="str">
        <f t="shared" si="537"/>
        <v/>
      </c>
      <c r="C3938" s="90" t="str">
        <f t="shared" si="538"/>
        <v/>
      </c>
      <c r="D3938" s="89" t="str">
        <f t="shared" si="539"/>
        <v/>
      </c>
      <c r="E3938" s="91" t="str">
        <f t="shared" si="540"/>
        <v/>
      </c>
      <c r="F3938" s="92" t="str">
        <f t="shared" si="541"/>
        <v/>
      </c>
      <c r="G3938" s="212" t="str">
        <f t="shared" si="542"/>
        <v/>
      </c>
      <c r="H3938" s="92">
        <f>IF(OR(ERR=FALSE,AND(F3938="",G3938="")),0,IF($C$12="D",$H$13+SUM($F$14:F3938)-SUM($G$14:G3938),$H$13-SUM($F$14:F3938)+SUM($G$14:G3938)))</f>
        <v>0</v>
      </c>
      <c r="I3938" s="7"/>
    </row>
    <row r="3939" spans="1:9">
      <c r="A3939" s="89">
        <f t="shared" si="536"/>
        <v>3926</v>
      </c>
      <c r="B3939" s="185" t="str">
        <f t="shared" si="537"/>
        <v/>
      </c>
      <c r="C3939" s="90" t="str">
        <f t="shared" si="538"/>
        <v/>
      </c>
      <c r="D3939" s="89" t="str">
        <f t="shared" si="539"/>
        <v/>
      </c>
      <c r="E3939" s="91" t="str">
        <f t="shared" si="540"/>
        <v/>
      </c>
      <c r="F3939" s="92" t="str">
        <f t="shared" si="541"/>
        <v/>
      </c>
      <c r="G3939" s="212" t="str">
        <f t="shared" si="542"/>
        <v/>
      </c>
      <c r="H3939" s="92">
        <f>IF(OR(ERR=FALSE,AND(F3939="",G3939="")),0,IF($C$12="D",$H$13+SUM($F$14:F3939)-SUM($G$14:G3939),$H$13-SUM($F$14:F3939)+SUM($G$14:G3939)))</f>
        <v>0</v>
      </c>
      <c r="I3939" s="7"/>
    </row>
    <row r="3940" spans="1:9">
      <c r="A3940" s="89">
        <f t="shared" si="536"/>
        <v>3927</v>
      </c>
      <c r="B3940" s="185" t="str">
        <f t="shared" si="537"/>
        <v/>
      </c>
      <c r="C3940" s="90" t="str">
        <f t="shared" si="538"/>
        <v/>
      </c>
      <c r="D3940" s="89" t="str">
        <f t="shared" si="539"/>
        <v/>
      </c>
      <c r="E3940" s="91" t="str">
        <f t="shared" si="540"/>
        <v/>
      </c>
      <c r="F3940" s="92" t="str">
        <f t="shared" si="541"/>
        <v/>
      </c>
      <c r="G3940" s="212" t="str">
        <f t="shared" si="542"/>
        <v/>
      </c>
      <c r="H3940" s="92">
        <f>IF(OR(ERR=FALSE,AND(F3940="",G3940="")),0,IF($C$12="D",$H$13+SUM($F$14:F3940)-SUM($G$14:G3940),$H$13-SUM($F$14:F3940)+SUM($G$14:G3940)))</f>
        <v>0</v>
      </c>
      <c r="I3940" s="7"/>
    </row>
    <row r="3941" spans="1:9">
      <c r="A3941" s="89">
        <f t="shared" si="536"/>
        <v>3928</v>
      </c>
      <c r="B3941" s="185" t="str">
        <f t="shared" si="537"/>
        <v/>
      </c>
      <c r="C3941" s="90" t="str">
        <f t="shared" si="538"/>
        <v/>
      </c>
      <c r="D3941" s="89" t="str">
        <f t="shared" si="539"/>
        <v/>
      </c>
      <c r="E3941" s="91" t="str">
        <f t="shared" si="540"/>
        <v/>
      </c>
      <c r="F3941" s="92" t="str">
        <f t="shared" si="541"/>
        <v/>
      </c>
      <c r="G3941" s="212" t="str">
        <f t="shared" si="542"/>
        <v/>
      </c>
      <c r="H3941" s="92">
        <f>IF(OR(ERR=FALSE,AND(F3941="",G3941="")),0,IF($C$12="D",$H$13+SUM($F$14:F3941)-SUM($G$14:G3941),$H$13-SUM($F$14:F3941)+SUM($G$14:G3941)))</f>
        <v>0</v>
      </c>
      <c r="I3941" s="7"/>
    </row>
    <row r="3942" spans="1:9">
      <c r="A3942" s="89">
        <f t="shared" si="536"/>
        <v>3929</v>
      </c>
      <c r="B3942" s="185" t="str">
        <f t="shared" si="537"/>
        <v/>
      </c>
      <c r="C3942" s="90" t="str">
        <f t="shared" si="538"/>
        <v/>
      </c>
      <c r="D3942" s="89" t="str">
        <f t="shared" si="539"/>
        <v/>
      </c>
      <c r="E3942" s="91" t="str">
        <f t="shared" si="540"/>
        <v/>
      </c>
      <c r="F3942" s="92" t="str">
        <f t="shared" si="541"/>
        <v/>
      </c>
      <c r="G3942" s="212" t="str">
        <f t="shared" si="542"/>
        <v/>
      </c>
      <c r="H3942" s="92">
        <f>IF(OR(ERR=FALSE,AND(F3942="",G3942="")),0,IF($C$12="D",$H$13+SUM($F$14:F3942)-SUM($G$14:G3942),$H$13-SUM($F$14:F3942)+SUM($G$14:G3942)))</f>
        <v>0</v>
      </c>
      <c r="I3942" s="7"/>
    </row>
    <row r="3943" spans="1:9">
      <c r="A3943" s="89">
        <f t="shared" si="536"/>
        <v>3930</v>
      </c>
      <c r="B3943" s="185" t="str">
        <f t="shared" si="537"/>
        <v/>
      </c>
      <c r="C3943" s="90" t="str">
        <f t="shared" si="538"/>
        <v/>
      </c>
      <c r="D3943" s="89" t="str">
        <f t="shared" si="539"/>
        <v/>
      </c>
      <c r="E3943" s="91" t="str">
        <f t="shared" si="540"/>
        <v/>
      </c>
      <c r="F3943" s="92" t="str">
        <f t="shared" si="541"/>
        <v/>
      </c>
      <c r="G3943" s="212" t="str">
        <f t="shared" si="542"/>
        <v/>
      </c>
      <c r="H3943" s="92">
        <f>IF(OR(ERR=FALSE,AND(F3943="",G3943="")),0,IF($C$12="D",$H$13+SUM($F$14:F3943)-SUM($G$14:G3943),$H$13-SUM($F$14:F3943)+SUM($G$14:G3943)))</f>
        <v>0</v>
      </c>
      <c r="I3943" s="7"/>
    </row>
    <row r="3944" spans="1:9">
      <c r="A3944" s="89">
        <f t="shared" si="536"/>
        <v>3931</v>
      </c>
      <c r="B3944" s="185" t="str">
        <f t="shared" si="537"/>
        <v/>
      </c>
      <c r="C3944" s="90" t="str">
        <f t="shared" si="538"/>
        <v/>
      </c>
      <c r="D3944" s="89" t="str">
        <f t="shared" si="539"/>
        <v/>
      </c>
      <c r="E3944" s="91" t="str">
        <f t="shared" si="540"/>
        <v/>
      </c>
      <c r="F3944" s="92" t="str">
        <f t="shared" si="541"/>
        <v/>
      </c>
      <c r="G3944" s="212" t="str">
        <f t="shared" si="542"/>
        <v/>
      </c>
      <c r="H3944" s="92">
        <f>IF(OR(ERR=FALSE,AND(F3944="",G3944="")),0,IF($C$12="D",$H$13+SUM($F$14:F3944)-SUM($G$14:G3944),$H$13-SUM($F$14:F3944)+SUM($G$14:G3944)))</f>
        <v>0</v>
      </c>
      <c r="I3944" s="7"/>
    </row>
    <row r="3945" spans="1:9">
      <c r="A3945" s="89">
        <f t="shared" si="536"/>
        <v>3932</v>
      </c>
      <c r="B3945" s="185" t="str">
        <f t="shared" si="537"/>
        <v/>
      </c>
      <c r="C3945" s="90" t="str">
        <f t="shared" si="538"/>
        <v/>
      </c>
      <c r="D3945" s="89" t="str">
        <f t="shared" si="539"/>
        <v/>
      </c>
      <c r="E3945" s="91" t="str">
        <f t="shared" si="540"/>
        <v/>
      </c>
      <c r="F3945" s="92" t="str">
        <f t="shared" si="541"/>
        <v/>
      </c>
      <c r="G3945" s="212" t="str">
        <f t="shared" si="542"/>
        <v/>
      </c>
      <c r="H3945" s="92">
        <f>IF(OR(ERR=FALSE,AND(F3945="",G3945="")),0,IF($C$12="D",$H$13+SUM($F$14:F3945)-SUM($G$14:G3945),$H$13-SUM($F$14:F3945)+SUM($G$14:G3945)))</f>
        <v>0</v>
      </c>
      <c r="I3945" s="7"/>
    </row>
    <row r="3946" spans="1:9">
      <c r="A3946" s="89">
        <f t="shared" si="536"/>
        <v>3933</v>
      </c>
      <c r="B3946" s="185" t="str">
        <f t="shared" si="537"/>
        <v/>
      </c>
      <c r="C3946" s="90" t="str">
        <f t="shared" si="538"/>
        <v/>
      </c>
      <c r="D3946" s="89" t="str">
        <f t="shared" si="539"/>
        <v/>
      </c>
      <c r="E3946" s="91" t="str">
        <f t="shared" si="540"/>
        <v/>
      </c>
      <c r="F3946" s="92" t="str">
        <f t="shared" si="541"/>
        <v/>
      </c>
      <c r="G3946" s="212" t="str">
        <f t="shared" si="542"/>
        <v/>
      </c>
      <c r="H3946" s="92">
        <f>IF(OR(ERR=FALSE,AND(F3946="",G3946="")),0,IF($C$12="D",$H$13+SUM($F$14:F3946)-SUM($G$14:G3946),$H$13-SUM($F$14:F3946)+SUM($G$14:G3946)))</f>
        <v>0</v>
      </c>
      <c r="I3946" s="7"/>
    </row>
    <row r="3947" spans="1:9">
      <c r="A3947" s="89">
        <f t="shared" si="536"/>
        <v>3934</v>
      </c>
      <c r="B3947" s="185" t="str">
        <f t="shared" si="537"/>
        <v/>
      </c>
      <c r="C3947" s="90" t="str">
        <f t="shared" si="538"/>
        <v/>
      </c>
      <c r="D3947" s="89" t="str">
        <f t="shared" si="539"/>
        <v/>
      </c>
      <c r="E3947" s="91" t="str">
        <f t="shared" si="540"/>
        <v/>
      </c>
      <c r="F3947" s="92" t="str">
        <f t="shared" si="541"/>
        <v/>
      </c>
      <c r="G3947" s="212" t="str">
        <f t="shared" si="542"/>
        <v/>
      </c>
      <c r="H3947" s="92">
        <f>IF(OR(ERR=FALSE,AND(F3947="",G3947="")),0,IF($C$12="D",$H$13+SUM($F$14:F3947)-SUM($G$14:G3947),$H$13-SUM($F$14:F3947)+SUM($G$14:G3947)))</f>
        <v>0</v>
      </c>
      <c r="I3947" s="7"/>
    </row>
    <row r="3948" spans="1:9">
      <c r="A3948" s="89">
        <f t="shared" si="536"/>
        <v>3935</v>
      </c>
      <c r="B3948" s="185" t="str">
        <f t="shared" si="537"/>
        <v/>
      </c>
      <c r="C3948" s="90" t="str">
        <f t="shared" si="538"/>
        <v/>
      </c>
      <c r="D3948" s="89" t="str">
        <f t="shared" si="539"/>
        <v/>
      </c>
      <c r="E3948" s="91" t="str">
        <f t="shared" si="540"/>
        <v/>
      </c>
      <c r="F3948" s="92" t="str">
        <f t="shared" si="541"/>
        <v/>
      </c>
      <c r="G3948" s="212" t="str">
        <f t="shared" si="542"/>
        <v/>
      </c>
      <c r="H3948" s="92">
        <f>IF(OR(ERR=FALSE,AND(F3948="",G3948="")),0,IF($C$12="D",$H$13+SUM($F$14:F3948)-SUM($G$14:G3948),$H$13-SUM($F$14:F3948)+SUM($G$14:G3948)))</f>
        <v>0</v>
      </c>
      <c r="I3948" s="7"/>
    </row>
    <row r="3949" spans="1:9">
      <c r="A3949" s="89">
        <f t="shared" si="536"/>
        <v>3936</v>
      </c>
      <c r="B3949" s="185" t="str">
        <f t="shared" si="537"/>
        <v/>
      </c>
      <c r="C3949" s="90" t="str">
        <f t="shared" si="538"/>
        <v/>
      </c>
      <c r="D3949" s="89" t="str">
        <f t="shared" si="539"/>
        <v/>
      </c>
      <c r="E3949" s="91" t="str">
        <f t="shared" si="540"/>
        <v/>
      </c>
      <c r="F3949" s="92" t="str">
        <f t="shared" si="541"/>
        <v/>
      </c>
      <c r="G3949" s="212" t="str">
        <f t="shared" si="542"/>
        <v/>
      </c>
      <c r="H3949" s="92">
        <f>IF(OR(ERR=FALSE,AND(F3949="",G3949="")),0,IF($C$12="D",$H$13+SUM($F$14:F3949)-SUM($G$14:G3949),$H$13-SUM($F$14:F3949)+SUM($G$14:G3949)))</f>
        <v>0</v>
      </c>
      <c r="I3949" s="7"/>
    </row>
    <row r="3950" spans="1:9">
      <c r="A3950" s="89">
        <f t="shared" si="536"/>
        <v>3937</v>
      </c>
      <c r="B3950" s="185" t="str">
        <f t="shared" si="537"/>
        <v/>
      </c>
      <c r="C3950" s="90" t="str">
        <f t="shared" si="538"/>
        <v/>
      </c>
      <c r="D3950" s="89" t="str">
        <f t="shared" si="539"/>
        <v/>
      </c>
      <c r="E3950" s="91" t="str">
        <f t="shared" si="540"/>
        <v/>
      </c>
      <c r="F3950" s="92" t="str">
        <f t="shared" si="541"/>
        <v/>
      </c>
      <c r="G3950" s="212" t="str">
        <f t="shared" si="542"/>
        <v/>
      </c>
      <c r="H3950" s="92">
        <f>IF(OR(ERR=FALSE,AND(F3950="",G3950="")),0,IF($C$12="D",$H$13+SUM($F$14:F3950)-SUM($G$14:G3950),$H$13-SUM($F$14:F3950)+SUM($G$14:G3950)))</f>
        <v>0</v>
      </c>
      <c r="I3950" s="7"/>
    </row>
    <row r="3951" spans="1:9">
      <c r="A3951" s="89">
        <f t="shared" si="536"/>
        <v>3938</v>
      </c>
      <c r="B3951" s="185" t="str">
        <f t="shared" si="537"/>
        <v/>
      </c>
      <c r="C3951" s="90" t="str">
        <f t="shared" si="538"/>
        <v/>
      </c>
      <c r="D3951" s="89" t="str">
        <f t="shared" si="539"/>
        <v/>
      </c>
      <c r="E3951" s="91" t="str">
        <f t="shared" si="540"/>
        <v/>
      </c>
      <c r="F3951" s="92" t="str">
        <f t="shared" si="541"/>
        <v/>
      </c>
      <c r="G3951" s="212" t="str">
        <f t="shared" si="542"/>
        <v/>
      </c>
      <c r="H3951" s="92">
        <f>IF(OR(ERR=FALSE,AND(F3951="",G3951="")),0,IF($C$12="D",$H$13+SUM($F$14:F3951)-SUM($G$14:G3951),$H$13-SUM($F$14:F3951)+SUM($G$14:G3951)))</f>
        <v>0</v>
      </c>
      <c r="I3951" s="7"/>
    </row>
    <row r="3952" spans="1:9">
      <c r="A3952" s="89">
        <f t="shared" si="536"/>
        <v>3939</v>
      </c>
      <c r="B3952" s="185" t="str">
        <f t="shared" si="537"/>
        <v/>
      </c>
      <c r="C3952" s="90" t="str">
        <f t="shared" si="538"/>
        <v/>
      </c>
      <c r="D3952" s="89" t="str">
        <f t="shared" si="539"/>
        <v/>
      </c>
      <c r="E3952" s="91" t="str">
        <f t="shared" si="540"/>
        <v/>
      </c>
      <c r="F3952" s="92" t="str">
        <f t="shared" si="541"/>
        <v/>
      </c>
      <c r="G3952" s="212" t="str">
        <f t="shared" si="542"/>
        <v/>
      </c>
      <c r="H3952" s="92">
        <f>IF(OR(ERR=FALSE,AND(F3952="",G3952="")),0,IF($C$12="D",$H$13+SUM($F$14:F3952)-SUM($G$14:G3952),$H$13-SUM($F$14:F3952)+SUM($G$14:G3952)))</f>
        <v>0</v>
      </c>
      <c r="I3952" s="7"/>
    </row>
    <row r="3953" spans="1:9">
      <c r="A3953" s="89">
        <f t="shared" si="536"/>
        <v>3940</v>
      </c>
      <c r="B3953" s="185" t="str">
        <f t="shared" si="537"/>
        <v/>
      </c>
      <c r="C3953" s="90" t="str">
        <f t="shared" si="538"/>
        <v/>
      </c>
      <c r="D3953" s="89" t="str">
        <f t="shared" si="539"/>
        <v/>
      </c>
      <c r="E3953" s="91" t="str">
        <f t="shared" si="540"/>
        <v/>
      </c>
      <c r="F3953" s="92" t="str">
        <f t="shared" si="541"/>
        <v/>
      </c>
      <c r="G3953" s="212" t="str">
        <f t="shared" si="542"/>
        <v/>
      </c>
      <c r="H3953" s="92">
        <f>IF(OR(ERR=FALSE,AND(F3953="",G3953="")),0,IF($C$12="D",$H$13+SUM($F$14:F3953)-SUM($G$14:G3953),$H$13-SUM($F$14:F3953)+SUM($G$14:G3953)))</f>
        <v>0</v>
      </c>
      <c r="I3953" s="7"/>
    </row>
    <row r="3954" spans="1:9">
      <c r="A3954" s="89">
        <f t="shared" si="536"/>
        <v>3941</v>
      </c>
      <c r="B3954" s="185" t="str">
        <f t="shared" si="537"/>
        <v/>
      </c>
      <c r="C3954" s="90" t="str">
        <f t="shared" si="538"/>
        <v/>
      </c>
      <c r="D3954" s="89" t="str">
        <f t="shared" si="539"/>
        <v/>
      </c>
      <c r="E3954" s="91" t="str">
        <f t="shared" si="540"/>
        <v/>
      </c>
      <c r="F3954" s="92" t="str">
        <f t="shared" si="541"/>
        <v/>
      </c>
      <c r="G3954" s="212" t="str">
        <f t="shared" si="542"/>
        <v/>
      </c>
      <c r="H3954" s="92">
        <f>IF(OR(ERR=FALSE,AND(F3954="",G3954="")),0,IF($C$12="D",$H$13+SUM($F$14:F3954)-SUM($G$14:G3954),$H$13-SUM($F$14:F3954)+SUM($G$14:G3954)))</f>
        <v>0</v>
      </c>
      <c r="I3954" s="7"/>
    </row>
    <row r="3955" spans="1:9">
      <c r="A3955" s="89">
        <f t="shared" si="536"/>
        <v>3942</v>
      </c>
      <c r="B3955" s="185" t="str">
        <f t="shared" si="537"/>
        <v/>
      </c>
      <c r="C3955" s="90" t="str">
        <f t="shared" si="538"/>
        <v/>
      </c>
      <c r="D3955" s="89" t="str">
        <f t="shared" si="539"/>
        <v/>
      </c>
      <c r="E3955" s="91" t="str">
        <f t="shared" si="540"/>
        <v/>
      </c>
      <c r="F3955" s="92" t="str">
        <f t="shared" si="541"/>
        <v/>
      </c>
      <c r="G3955" s="212" t="str">
        <f t="shared" si="542"/>
        <v/>
      </c>
      <c r="H3955" s="92">
        <f>IF(OR(ERR=FALSE,AND(F3955="",G3955="")),0,IF($C$12="D",$H$13+SUM($F$14:F3955)-SUM($G$14:G3955),$H$13-SUM($F$14:F3955)+SUM($G$14:G3955)))</f>
        <v>0</v>
      </c>
      <c r="I3955" s="7"/>
    </row>
    <row r="3956" spans="1:9">
      <c r="A3956" s="89">
        <f t="shared" si="536"/>
        <v>3943</v>
      </c>
      <c r="B3956" s="185" t="str">
        <f t="shared" si="537"/>
        <v/>
      </c>
      <c r="C3956" s="90" t="str">
        <f t="shared" si="538"/>
        <v/>
      </c>
      <c r="D3956" s="89" t="str">
        <f t="shared" si="539"/>
        <v/>
      </c>
      <c r="E3956" s="91" t="str">
        <f t="shared" si="540"/>
        <v/>
      </c>
      <c r="F3956" s="92" t="str">
        <f t="shared" si="541"/>
        <v/>
      </c>
      <c r="G3956" s="212" t="str">
        <f t="shared" si="542"/>
        <v/>
      </c>
      <c r="H3956" s="92">
        <f>IF(OR(ERR=FALSE,AND(F3956="",G3956="")),0,IF($C$12="D",$H$13+SUM($F$14:F3956)-SUM($G$14:G3956),$H$13-SUM($F$14:F3956)+SUM($G$14:G3956)))</f>
        <v>0</v>
      </c>
      <c r="I3956" s="7"/>
    </row>
    <row r="3957" spans="1:9">
      <c r="A3957" s="89">
        <f t="shared" si="536"/>
        <v>3944</v>
      </c>
      <c r="B3957" s="185" t="str">
        <f t="shared" si="537"/>
        <v/>
      </c>
      <c r="C3957" s="90" t="str">
        <f t="shared" si="538"/>
        <v/>
      </c>
      <c r="D3957" s="89" t="str">
        <f t="shared" si="539"/>
        <v/>
      </c>
      <c r="E3957" s="91" t="str">
        <f t="shared" si="540"/>
        <v/>
      </c>
      <c r="F3957" s="92" t="str">
        <f t="shared" si="541"/>
        <v/>
      </c>
      <c r="G3957" s="212" t="str">
        <f t="shared" si="542"/>
        <v/>
      </c>
      <c r="H3957" s="92">
        <f>IF(OR(ERR=FALSE,AND(F3957="",G3957="")),0,IF($C$12="D",$H$13+SUM($F$14:F3957)-SUM($G$14:G3957),$H$13-SUM($F$14:F3957)+SUM($G$14:G3957)))</f>
        <v>0</v>
      </c>
      <c r="I3957" s="7"/>
    </row>
    <row r="3958" spans="1:9">
      <c r="A3958" s="89">
        <f t="shared" si="536"/>
        <v>3945</v>
      </c>
      <c r="B3958" s="185" t="str">
        <f t="shared" si="537"/>
        <v/>
      </c>
      <c r="C3958" s="90" t="str">
        <f t="shared" si="538"/>
        <v/>
      </c>
      <c r="D3958" s="89" t="str">
        <f t="shared" si="539"/>
        <v/>
      </c>
      <c r="E3958" s="91" t="str">
        <f t="shared" si="540"/>
        <v/>
      </c>
      <c r="F3958" s="92" t="str">
        <f t="shared" si="541"/>
        <v/>
      </c>
      <c r="G3958" s="212" t="str">
        <f t="shared" si="542"/>
        <v/>
      </c>
      <c r="H3958" s="92">
        <f>IF(OR(ERR=FALSE,AND(F3958="",G3958="")),0,IF($C$12="D",$H$13+SUM($F$14:F3958)-SUM($G$14:G3958),$H$13-SUM($F$14:F3958)+SUM($G$14:G3958)))</f>
        <v>0</v>
      </c>
      <c r="I3958" s="7"/>
    </row>
    <row r="3959" spans="1:9">
      <c r="A3959" s="89">
        <f t="shared" si="536"/>
        <v>3946</v>
      </c>
      <c r="B3959" s="185" t="str">
        <f t="shared" si="537"/>
        <v/>
      </c>
      <c r="C3959" s="90" t="str">
        <f t="shared" si="538"/>
        <v/>
      </c>
      <c r="D3959" s="89" t="str">
        <f t="shared" si="539"/>
        <v/>
      </c>
      <c r="E3959" s="91" t="str">
        <f t="shared" si="540"/>
        <v/>
      </c>
      <c r="F3959" s="92" t="str">
        <f t="shared" si="541"/>
        <v/>
      </c>
      <c r="G3959" s="212" t="str">
        <f t="shared" si="542"/>
        <v/>
      </c>
      <c r="H3959" s="92">
        <f>IF(OR(ERR=FALSE,AND(F3959="",G3959="")),0,IF($C$12="D",$H$13+SUM($F$14:F3959)-SUM($G$14:G3959),$H$13-SUM($F$14:F3959)+SUM($G$14:G3959)))</f>
        <v>0</v>
      </c>
      <c r="I3959" s="7"/>
    </row>
    <row r="3960" spans="1:9">
      <c r="A3960" s="89">
        <f t="shared" si="536"/>
        <v>3947</v>
      </c>
      <c r="B3960" s="185" t="str">
        <f t="shared" si="537"/>
        <v/>
      </c>
      <c r="C3960" s="90" t="str">
        <f t="shared" si="538"/>
        <v/>
      </c>
      <c r="D3960" s="89" t="str">
        <f t="shared" si="539"/>
        <v/>
      </c>
      <c r="E3960" s="91" t="str">
        <f t="shared" si="540"/>
        <v/>
      </c>
      <c r="F3960" s="92" t="str">
        <f t="shared" si="541"/>
        <v/>
      </c>
      <c r="G3960" s="212" t="str">
        <f t="shared" si="542"/>
        <v/>
      </c>
      <c r="H3960" s="92">
        <f>IF(OR(ERR=FALSE,AND(F3960="",G3960="")),0,IF($C$12="D",$H$13+SUM($F$14:F3960)-SUM($G$14:G3960),$H$13-SUM($F$14:F3960)+SUM($G$14:G3960)))</f>
        <v>0</v>
      </c>
      <c r="I3960" s="7"/>
    </row>
    <row r="3961" spans="1:9">
      <c r="A3961" s="89">
        <f t="shared" si="536"/>
        <v>3948</v>
      </c>
      <c r="B3961" s="185" t="str">
        <f t="shared" si="537"/>
        <v/>
      </c>
      <c r="C3961" s="90" t="str">
        <f t="shared" si="538"/>
        <v/>
      </c>
      <c r="D3961" s="89" t="str">
        <f t="shared" si="539"/>
        <v/>
      </c>
      <c r="E3961" s="91" t="str">
        <f t="shared" si="540"/>
        <v/>
      </c>
      <c r="F3961" s="92" t="str">
        <f t="shared" si="541"/>
        <v/>
      </c>
      <c r="G3961" s="212" t="str">
        <f t="shared" si="542"/>
        <v/>
      </c>
      <c r="H3961" s="92">
        <f>IF(OR(ERR=FALSE,AND(F3961="",G3961="")),0,IF($C$12="D",$H$13+SUM($F$14:F3961)-SUM($G$14:G3961),$H$13-SUM($F$14:F3961)+SUM($G$14:G3961)))</f>
        <v>0</v>
      </c>
      <c r="I3961" s="7"/>
    </row>
    <row r="3962" spans="1:9">
      <c r="A3962" s="89">
        <f t="shared" si="536"/>
        <v>3949</v>
      </c>
      <c r="B3962" s="185" t="str">
        <f t="shared" si="537"/>
        <v/>
      </c>
      <c r="C3962" s="90" t="str">
        <f t="shared" si="538"/>
        <v/>
      </c>
      <c r="D3962" s="89" t="str">
        <f t="shared" si="539"/>
        <v/>
      </c>
      <c r="E3962" s="91" t="str">
        <f t="shared" si="540"/>
        <v/>
      </c>
      <c r="F3962" s="92" t="str">
        <f t="shared" si="541"/>
        <v/>
      </c>
      <c r="G3962" s="212" t="str">
        <f t="shared" si="542"/>
        <v/>
      </c>
      <c r="H3962" s="92">
        <f>IF(OR(ERR=FALSE,AND(F3962="",G3962="")),0,IF($C$12="D",$H$13+SUM($F$14:F3962)-SUM($G$14:G3962),$H$13-SUM($F$14:F3962)+SUM($G$14:G3962)))</f>
        <v>0</v>
      </c>
      <c r="I3962" s="7"/>
    </row>
    <row r="3963" spans="1:9">
      <c r="A3963" s="89">
        <f t="shared" si="536"/>
        <v>3950</v>
      </c>
      <c r="B3963" s="185" t="str">
        <f t="shared" si="537"/>
        <v/>
      </c>
      <c r="C3963" s="90" t="str">
        <f t="shared" si="538"/>
        <v/>
      </c>
      <c r="D3963" s="89" t="str">
        <f t="shared" si="539"/>
        <v/>
      </c>
      <c r="E3963" s="91" t="str">
        <f t="shared" si="540"/>
        <v/>
      </c>
      <c r="F3963" s="92" t="str">
        <f t="shared" si="541"/>
        <v/>
      </c>
      <c r="G3963" s="212" t="str">
        <f t="shared" si="542"/>
        <v/>
      </c>
      <c r="H3963" s="92">
        <f>IF(OR(ERR=FALSE,AND(F3963="",G3963="")),0,IF($C$12="D",$H$13+SUM($F$14:F3963)-SUM($G$14:G3963),$H$13-SUM($F$14:F3963)+SUM($G$14:G3963)))</f>
        <v>0</v>
      </c>
      <c r="I3963" s="7"/>
    </row>
    <row r="3964" spans="1:9">
      <c r="A3964" s="89">
        <f t="shared" si="536"/>
        <v>3951</v>
      </c>
      <c r="B3964" s="185" t="str">
        <f t="shared" si="537"/>
        <v/>
      </c>
      <c r="C3964" s="90" t="str">
        <f t="shared" si="538"/>
        <v/>
      </c>
      <c r="D3964" s="89" t="str">
        <f t="shared" si="539"/>
        <v/>
      </c>
      <c r="E3964" s="91" t="str">
        <f t="shared" si="540"/>
        <v/>
      </c>
      <c r="F3964" s="92" t="str">
        <f t="shared" si="541"/>
        <v/>
      </c>
      <c r="G3964" s="212" t="str">
        <f t="shared" si="542"/>
        <v/>
      </c>
      <c r="H3964" s="92">
        <f>IF(OR(ERR=FALSE,AND(F3964="",G3964="")),0,IF($C$12="D",$H$13+SUM($F$14:F3964)-SUM($G$14:G3964),$H$13-SUM($F$14:F3964)+SUM($G$14:G3964)))</f>
        <v>0</v>
      </c>
      <c r="I3964" s="7"/>
    </row>
    <row r="3965" spans="1:9">
      <c r="A3965" s="89">
        <f t="shared" si="536"/>
        <v>3952</v>
      </c>
      <c r="B3965" s="185" t="str">
        <f t="shared" si="537"/>
        <v/>
      </c>
      <c r="C3965" s="90" t="str">
        <f t="shared" si="538"/>
        <v/>
      </c>
      <c r="D3965" s="89" t="str">
        <f t="shared" si="539"/>
        <v/>
      </c>
      <c r="E3965" s="91" t="str">
        <f t="shared" si="540"/>
        <v/>
      </c>
      <c r="F3965" s="92" t="str">
        <f t="shared" si="541"/>
        <v/>
      </c>
      <c r="G3965" s="212" t="str">
        <f t="shared" si="542"/>
        <v/>
      </c>
      <c r="H3965" s="92">
        <f>IF(OR(ERR=FALSE,AND(F3965="",G3965="")),0,IF($C$12="D",$H$13+SUM($F$14:F3965)-SUM($G$14:G3965),$H$13-SUM($F$14:F3965)+SUM($G$14:G3965)))</f>
        <v>0</v>
      </c>
      <c r="I3965" s="7"/>
    </row>
    <row r="3966" spans="1:9">
      <c r="A3966" s="89">
        <f t="shared" si="536"/>
        <v>3953</v>
      </c>
      <c r="B3966" s="185" t="str">
        <f t="shared" si="537"/>
        <v/>
      </c>
      <c r="C3966" s="90" t="str">
        <f t="shared" si="538"/>
        <v/>
      </c>
      <c r="D3966" s="89" t="str">
        <f t="shared" si="539"/>
        <v/>
      </c>
      <c r="E3966" s="91" t="str">
        <f t="shared" si="540"/>
        <v/>
      </c>
      <c r="F3966" s="92" t="str">
        <f t="shared" si="541"/>
        <v/>
      </c>
      <c r="G3966" s="212" t="str">
        <f t="shared" si="542"/>
        <v/>
      </c>
      <c r="H3966" s="92">
        <f>IF(OR(ERR=FALSE,AND(F3966="",G3966="")),0,IF($C$12="D",$H$13+SUM($F$14:F3966)-SUM($G$14:G3966),$H$13-SUM($F$14:F3966)+SUM($G$14:G3966)))</f>
        <v>0</v>
      </c>
      <c r="I3966" s="7"/>
    </row>
    <row r="3967" spans="1:9">
      <c r="A3967" s="89">
        <f t="shared" si="536"/>
        <v>3954</v>
      </c>
      <c r="B3967" s="185" t="str">
        <f t="shared" si="537"/>
        <v/>
      </c>
      <c r="C3967" s="90" t="str">
        <f t="shared" si="538"/>
        <v/>
      </c>
      <c r="D3967" s="89" t="str">
        <f t="shared" si="539"/>
        <v/>
      </c>
      <c r="E3967" s="91" t="str">
        <f t="shared" si="540"/>
        <v/>
      </c>
      <c r="F3967" s="92" t="str">
        <f t="shared" si="541"/>
        <v/>
      </c>
      <c r="G3967" s="212" t="str">
        <f t="shared" si="542"/>
        <v/>
      </c>
      <c r="H3967" s="92">
        <f>IF(OR(ERR=FALSE,AND(F3967="",G3967="")),0,IF($C$12="D",$H$13+SUM($F$14:F3967)-SUM($G$14:G3967),$H$13-SUM($F$14:F3967)+SUM($G$14:G3967)))</f>
        <v>0</v>
      </c>
      <c r="I3967" s="7"/>
    </row>
    <row r="3968" spans="1:9">
      <c r="A3968" s="89">
        <f t="shared" si="536"/>
        <v>3955</v>
      </c>
      <c r="B3968" s="185" t="str">
        <f t="shared" si="537"/>
        <v/>
      </c>
      <c r="C3968" s="90" t="str">
        <f t="shared" si="538"/>
        <v/>
      </c>
      <c r="D3968" s="89" t="str">
        <f t="shared" si="539"/>
        <v/>
      </c>
      <c r="E3968" s="91" t="str">
        <f t="shared" si="540"/>
        <v/>
      </c>
      <c r="F3968" s="92" t="str">
        <f t="shared" si="541"/>
        <v/>
      </c>
      <c r="G3968" s="212" t="str">
        <f t="shared" si="542"/>
        <v/>
      </c>
      <c r="H3968" s="92">
        <f>IF(OR(ERR=FALSE,AND(F3968="",G3968="")),0,IF($C$12="D",$H$13+SUM($F$14:F3968)-SUM($G$14:G3968),$H$13-SUM($F$14:F3968)+SUM($G$14:G3968)))</f>
        <v>0</v>
      </c>
      <c r="I3968" s="7"/>
    </row>
    <row r="3969" spans="1:9">
      <c r="A3969" s="89">
        <f t="shared" si="536"/>
        <v>3956</v>
      </c>
      <c r="B3969" s="185" t="str">
        <f t="shared" si="537"/>
        <v/>
      </c>
      <c r="C3969" s="90" t="str">
        <f t="shared" si="538"/>
        <v/>
      </c>
      <c r="D3969" s="89" t="str">
        <f t="shared" si="539"/>
        <v/>
      </c>
      <c r="E3969" s="91" t="str">
        <f t="shared" si="540"/>
        <v/>
      </c>
      <c r="F3969" s="92" t="str">
        <f t="shared" si="541"/>
        <v/>
      </c>
      <c r="G3969" s="212" t="str">
        <f t="shared" si="542"/>
        <v/>
      </c>
      <c r="H3969" s="92">
        <f>IF(OR(ERR=FALSE,AND(F3969="",G3969="")),0,IF($C$12="D",$H$13+SUM($F$14:F3969)-SUM($G$14:G3969),$H$13-SUM($F$14:F3969)+SUM($G$14:G3969)))</f>
        <v>0</v>
      </c>
      <c r="I3969" s="7"/>
    </row>
    <row r="3970" spans="1:9">
      <c r="A3970" s="89">
        <f t="shared" si="536"/>
        <v>3957</v>
      </c>
      <c r="B3970" s="185" t="str">
        <f t="shared" si="537"/>
        <v/>
      </c>
      <c r="C3970" s="90" t="str">
        <f t="shared" si="538"/>
        <v/>
      </c>
      <c r="D3970" s="89" t="str">
        <f t="shared" si="539"/>
        <v/>
      </c>
      <c r="E3970" s="91" t="str">
        <f t="shared" si="540"/>
        <v/>
      </c>
      <c r="F3970" s="92" t="str">
        <f t="shared" si="541"/>
        <v/>
      </c>
      <c r="G3970" s="212" t="str">
        <f t="shared" si="542"/>
        <v/>
      </c>
      <c r="H3970" s="92">
        <f>IF(OR(ERR=FALSE,AND(F3970="",G3970="")),0,IF($C$12="D",$H$13+SUM($F$14:F3970)-SUM($G$14:G3970),$H$13-SUM($F$14:F3970)+SUM($G$14:G3970)))</f>
        <v>0</v>
      </c>
      <c r="I3970" s="7"/>
    </row>
    <row r="3971" spans="1:9">
      <c r="A3971" s="89">
        <f t="shared" si="536"/>
        <v>3958</v>
      </c>
      <c r="B3971" s="185" t="str">
        <f t="shared" si="537"/>
        <v/>
      </c>
      <c r="C3971" s="90" t="str">
        <f t="shared" si="538"/>
        <v/>
      </c>
      <c r="D3971" s="89" t="str">
        <f t="shared" si="539"/>
        <v/>
      </c>
      <c r="E3971" s="91" t="str">
        <f t="shared" si="540"/>
        <v/>
      </c>
      <c r="F3971" s="92" t="str">
        <f t="shared" si="541"/>
        <v/>
      </c>
      <c r="G3971" s="212" t="str">
        <f t="shared" si="542"/>
        <v/>
      </c>
      <c r="H3971" s="92">
        <f>IF(OR(ERR=FALSE,AND(F3971="",G3971="")),0,IF($C$12="D",$H$13+SUM($F$14:F3971)-SUM($G$14:G3971),$H$13-SUM($F$14:F3971)+SUM($G$14:G3971)))</f>
        <v>0</v>
      </c>
      <c r="I3971" s="7"/>
    </row>
    <row r="3972" spans="1:9">
      <c r="A3972" s="89">
        <f t="shared" si="536"/>
        <v>3959</v>
      </c>
      <c r="B3972" s="185" t="str">
        <f t="shared" si="537"/>
        <v/>
      </c>
      <c r="C3972" s="90" t="str">
        <f t="shared" si="538"/>
        <v/>
      </c>
      <c r="D3972" s="89" t="str">
        <f t="shared" si="539"/>
        <v/>
      </c>
      <c r="E3972" s="91" t="str">
        <f t="shared" si="540"/>
        <v/>
      </c>
      <c r="F3972" s="92" t="str">
        <f t="shared" si="541"/>
        <v/>
      </c>
      <c r="G3972" s="212" t="str">
        <f t="shared" si="542"/>
        <v/>
      </c>
      <c r="H3972" s="92">
        <f>IF(OR(ERR=FALSE,AND(F3972="",G3972="")),0,IF($C$12="D",$H$13+SUM($F$14:F3972)-SUM($G$14:G3972),$H$13-SUM($F$14:F3972)+SUM($G$14:G3972)))</f>
        <v>0</v>
      </c>
      <c r="I3972" s="7"/>
    </row>
    <row r="3973" spans="1:9">
      <c r="A3973" s="89">
        <f t="shared" si="536"/>
        <v>3960</v>
      </c>
      <c r="B3973" s="185" t="str">
        <f t="shared" si="537"/>
        <v/>
      </c>
      <c r="C3973" s="90" t="str">
        <f t="shared" si="538"/>
        <v/>
      </c>
      <c r="D3973" s="89" t="str">
        <f t="shared" si="539"/>
        <v/>
      </c>
      <c r="E3973" s="91" t="str">
        <f t="shared" si="540"/>
        <v/>
      </c>
      <c r="F3973" s="92" t="str">
        <f t="shared" si="541"/>
        <v/>
      </c>
      <c r="G3973" s="212" t="str">
        <f t="shared" si="542"/>
        <v/>
      </c>
      <c r="H3973" s="92">
        <f>IF(OR(ERR=FALSE,AND(F3973="",G3973="")),0,IF($C$12="D",$H$13+SUM($F$14:F3973)-SUM($G$14:G3973),$H$13-SUM($F$14:F3973)+SUM($G$14:G3973)))</f>
        <v>0</v>
      </c>
      <c r="I3973" s="7"/>
    </row>
    <row r="3974" spans="1:9">
      <c r="A3974" s="89">
        <f t="shared" si="536"/>
        <v>3961</v>
      </c>
      <c r="B3974" s="185" t="str">
        <f t="shared" si="537"/>
        <v/>
      </c>
      <c r="C3974" s="90" t="str">
        <f t="shared" si="538"/>
        <v/>
      </c>
      <c r="D3974" s="89" t="str">
        <f t="shared" si="539"/>
        <v/>
      </c>
      <c r="E3974" s="91" t="str">
        <f t="shared" si="540"/>
        <v/>
      </c>
      <c r="F3974" s="92" t="str">
        <f t="shared" si="541"/>
        <v/>
      </c>
      <c r="G3974" s="212" t="str">
        <f t="shared" si="542"/>
        <v/>
      </c>
      <c r="H3974" s="92">
        <f>IF(OR(ERR=FALSE,AND(F3974="",G3974="")),0,IF($C$12="D",$H$13+SUM($F$14:F3974)-SUM($G$14:G3974),$H$13-SUM($F$14:F3974)+SUM($G$14:G3974)))</f>
        <v>0</v>
      </c>
      <c r="I3974" s="7"/>
    </row>
    <row r="3975" spans="1:9">
      <c r="A3975" s="89">
        <f t="shared" si="536"/>
        <v>3962</v>
      </c>
      <c r="B3975" s="185" t="str">
        <f t="shared" si="537"/>
        <v/>
      </c>
      <c r="C3975" s="90" t="str">
        <f t="shared" si="538"/>
        <v/>
      </c>
      <c r="D3975" s="89" t="str">
        <f t="shared" si="539"/>
        <v/>
      </c>
      <c r="E3975" s="91" t="str">
        <f t="shared" si="540"/>
        <v/>
      </c>
      <c r="F3975" s="92" t="str">
        <f t="shared" si="541"/>
        <v/>
      </c>
      <c r="G3975" s="212" t="str">
        <f t="shared" si="542"/>
        <v/>
      </c>
      <c r="H3975" s="92">
        <f>IF(OR(ERR=FALSE,AND(F3975="",G3975="")),0,IF($C$12="D",$H$13+SUM($F$14:F3975)-SUM($G$14:G3975),$H$13-SUM($F$14:F3975)+SUM($G$14:G3975)))</f>
        <v>0</v>
      </c>
      <c r="I3975" s="7"/>
    </row>
    <row r="3976" spans="1:9">
      <c r="A3976" s="89">
        <f t="shared" si="536"/>
        <v>3963</v>
      </c>
      <c r="B3976" s="185" t="str">
        <f t="shared" si="537"/>
        <v/>
      </c>
      <c r="C3976" s="90" t="str">
        <f t="shared" si="538"/>
        <v/>
      </c>
      <c r="D3976" s="89" t="str">
        <f t="shared" si="539"/>
        <v/>
      </c>
      <c r="E3976" s="91" t="str">
        <f t="shared" si="540"/>
        <v/>
      </c>
      <c r="F3976" s="92" t="str">
        <f t="shared" si="541"/>
        <v/>
      </c>
      <c r="G3976" s="212" t="str">
        <f t="shared" si="542"/>
        <v/>
      </c>
      <c r="H3976" s="92">
        <f>IF(OR(ERR=FALSE,AND(F3976="",G3976="")),0,IF($C$12="D",$H$13+SUM($F$14:F3976)-SUM($G$14:G3976),$H$13-SUM($F$14:F3976)+SUM($G$14:G3976)))</f>
        <v>0</v>
      </c>
      <c r="I3976" s="7"/>
    </row>
    <row r="3977" spans="1:9">
      <c r="A3977" s="89">
        <f t="shared" si="536"/>
        <v>3964</v>
      </c>
      <c r="B3977" s="185" t="str">
        <f t="shared" si="537"/>
        <v/>
      </c>
      <c r="C3977" s="90" t="str">
        <f t="shared" si="538"/>
        <v/>
      </c>
      <c r="D3977" s="89" t="str">
        <f t="shared" si="539"/>
        <v/>
      </c>
      <c r="E3977" s="91" t="str">
        <f t="shared" si="540"/>
        <v/>
      </c>
      <c r="F3977" s="92" t="str">
        <f t="shared" si="541"/>
        <v/>
      </c>
      <c r="G3977" s="212" t="str">
        <f t="shared" si="542"/>
        <v/>
      </c>
      <c r="H3977" s="92">
        <f>IF(OR(ERR=FALSE,AND(F3977="",G3977="")),0,IF($C$12="D",$H$13+SUM($F$14:F3977)-SUM($G$14:G3977),$H$13-SUM($F$14:F3977)+SUM($G$14:G3977)))</f>
        <v>0</v>
      </c>
      <c r="I3977" s="7"/>
    </row>
    <row r="3978" spans="1:9">
      <c r="A3978" s="89">
        <f t="shared" si="536"/>
        <v>3965</v>
      </c>
      <c r="B3978" s="185" t="str">
        <f t="shared" si="537"/>
        <v/>
      </c>
      <c r="C3978" s="90" t="str">
        <f t="shared" si="538"/>
        <v/>
      </c>
      <c r="D3978" s="89" t="str">
        <f t="shared" si="539"/>
        <v/>
      </c>
      <c r="E3978" s="91" t="str">
        <f t="shared" si="540"/>
        <v/>
      </c>
      <c r="F3978" s="92" t="str">
        <f t="shared" si="541"/>
        <v/>
      </c>
      <c r="G3978" s="212" t="str">
        <f t="shared" si="542"/>
        <v/>
      </c>
      <c r="H3978" s="92">
        <f>IF(OR(ERR=FALSE,AND(F3978="",G3978="")),0,IF($C$12="D",$H$13+SUM($F$14:F3978)-SUM($G$14:G3978),$H$13-SUM($F$14:F3978)+SUM($G$14:G3978)))</f>
        <v>0</v>
      </c>
      <c r="I3978" s="7"/>
    </row>
    <row r="3979" spans="1:9">
      <c r="A3979" s="89">
        <f t="shared" si="536"/>
        <v>3966</v>
      </c>
      <c r="B3979" s="185" t="str">
        <f t="shared" si="537"/>
        <v/>
      </c>
      <c r="C3979" s="90" t="str">
        <f t="shared" si="538"/>
        <v/>
      </c>
      <c r="D3979" s="89" t="str">
        <f t="shared" si="539"/>
        <v/>
      </c>
      <c r="E3979" s="91" t="str">
        <f t="shared" si="540"/>
        <v/>
      </c>
      <c r="F3979" s="92" t="str">
        <f t="shared" si="541"/>
        <v/>
      </c>
      <c r="G3979" s="212" t="str">
        <f t="shared" si="542"/>
        <v/>
      </c>
      <c r="H3979" s="92">
        <f>IF(OR(ERR=FALSE,AND(F3979="",G3979="")),0,IF($C$12="D",$H$13+SUM($F$14:F3979)-SUM($G$14:G3979),$H$13-SUM($F$14:F3979)+SUM($G$14:G3979)))</f>
        <v>0</v>
      </c>
      <c r="I3979" s="7"/>
    </row>
    <row r="3980" spans="1:9">
      <c r="A3980" s="89">
        <f t="shared" si="536"/>
        <v>3967</v>
      </c>
      <c r="B3980" s="185" t="str">
        <f t="shared" si="537"/>
        <v/>
      </c>
      <c r="C3980" s="90" t="str">
        <f t="shared" si="538"/>
        <v/>
      </c>
      <c r="D3980" s="89" t="str">
        <f t="shared" si="539"/>
        <v/>
      </c>
      <c r="E3980" s="91" t="str">
        <f t="shared" si="540"/>
        <v/>
      </c>
      <c r="F3980" s="92" t="str">
        <f t="shared" si="541"/>
        <v/>
      </c>
      <c r="G3980" s="212" t="str">
        <f t="shared" si="542"/>
        <v/>
      </c>
      <c r="H3980" s="92">
        <f>IF(OR(ERR=FALSE,AND(F3980="",G3980="")),0,IF($C$12="D",$H$13+SUM($F$14:F3980)-SUM($G$14:G3980),$H$13-SUM($F$14:F3980)+SUM($G$14:G3980)))</f>
        <v>0</v>
      </c>
      <c r="I3980" s="7"/>
    </row>
    <row r="3981" spans="1:9">
      <c r="A3981" s="89">
        <f t="shared" si="536"/>
        <v>3968</v>
      </c>
      <c r="B3981" s="185" t="str">
        <f t="shared" si="537"/>
        <v/>
      </c>
      <c r="C3981" s="90" t="str">
        <f t="shared" si="538"/>
        <v/>
      </c>
      <c r="D3981" s="89" t="str">
        <f t="shared" si="539"/>
        <v/>
      </c>
      <c r="E3981" s="91" t="str">
        <f t="shared" si="540"/>
        <v/>
      </c>
      <c r="F3981" s="92" t="str">
        <f t="shared" si="541"/>
        <v/>
      </c>
      <c r="G3981" s="212" t="str">
        <f t="shared" si="542"/>
        <v/>
      </c>
      <c r="H3981" s="92">
        <f>IF(OR(ERR=FALSE,AND(F3981="",G3981="")),0,IF($C$12="D",$H$13+SUM($F$14:F3981)-SUM($G$14:G3981),$H$13-SUM($F$14:F3981)+SUM($G$14:G3981)))</f>
        <v>0</v>
      </c>
      <c r="I3981" s="7"/>
    </row>
    <row r="3982" spans="1:9">
      <c r="A3982" s="89">
        <f t="shared" si="536"/>
        <v>3969</v>
      </c>
      <c r="B3982" s="185" t="str">
        <f t="shared" si="537"/>
        <v/>
      </c>
      <c r="C3982" s="90" t="str">
        <f t="shared" si="538"/>
        <v/>
      </c>
      <c r="D3982" s="89" t="str">
        <f t="shared" si="539"/>
        <v/>
      </c>
      <c r="E3982" s="91" t="str">
        <f t="shared" si="540"/>
        <v/>
      </c>
      <c r="F3982" s="92" t="str">
        <f t="shared" si="541"/>
        <v/>
      </c>
      <c r="G3982" s="212" t="str">
        <f t="shared" si="542"/>
        <v/>
      </c>
      <c r="H3982" s="92">
        <f>IF(OR(ERR=FALSE,AND(F3982="",G3982="")),0,IF($C$12="D",$H$13+SUM($F$14:F3982)-SUM($G$14:G3982),$H$13-SUM($F$14:F3982)+SUM($G$14:G3982)))</f>
        <v>0</v>
      </c>
      <c r="I3982" s="7"/>
    </row>
    <row r="3983" spans="1:9">
      <c r="A3983" s="89">
        <f t="shared" si="536"/>
        <v>3970</v>
      </c>
      <c r="B3983" s="185" t="str">
        <f t="shared" si="537"/>
        <v/>
      </c>
      <c r="C3983" s="90" t="str">
        <f t="shared" si="538"/>
        <v/>
      </c>
      <c r="D3983" s="89" t="str">
        <f t="shared" si="539"/>
        <v/>
      </c>
      <c r="E3983" s="91" t="str">
        <f t="shared" si="540"/>
        <v/>
      </c>
      <c r="F3983" s="92" t="str">
        <f t="shared" si="541"/>
        <v/>
      </c>
      <c r="G3983" s="212" t="str">
        <f t="shared" si="542"/>
        <v/>
      </c>
      <c r="H3983" s="92">
        <f>IF(OR(ERR=FALSE,AND(F3983="",G3983="")),0,IF($C$12="D",$H$13+SUM($F$14:F3983)-SUM($G$14:G3983),$H$13-SUM($F$14:F3983)+SUM($G$14:G3983)))</f>
        <v>0</v>
      </c>
      <c r="I3983" s="7"/>
    </row>
    <row r="3984" spans="1:9">
      <c r="A3984" s="89">
        <f t="shared" si="536"/>
        <v>3971</v>
      </c>
      <c r="B3984" s="185" t="str">
        <f t="shared" si="537"/>
        <v/>
      </c>
      <c r="C3984" s="90" t="str">
        <f t="shared" si="538"/>
        <v/>
      </c>
      <c r="D3984" s="89" t="str">
        <f t="shared" si="539"/>
        <v/>
      </c>
      <c r="E3984" s="91" t="str">
        <f t="shared" si="540"/>
        <v/>
      </c>
      <c r="F3984" s="92" t="str">
        <f t="shared" si="541"/>
        <v/>
      </c>
      <c r="G3984" s="212" t="str">
        <f t="shared" si="542"/>
        <v/>
      </c>
      <c r="H3984" s="92">
        <f>IF(OR(ERR=FALSE,AND(F3984="",G3984="")),0,IF($C$12="D",$H$13+SUM($F$14:F3984)-SUM($G$14:G3984),$H$13-SUM($F$14:F3984)+SUM($G$14:G3984)))</f>
        <v>0</v>
      </c>
      <c r="I3984" s="7"/>
    </row>
    <row r="3985" spans="1:9">
      <c r="A3985" s="89">
        <f t="shared" si="536"/>
        <v>3972</v>
      </c>
      <c r="B3985" s="185" t="str">
        <f t="shared" si="537"/>
        <v/>
      </c>
      <c r="C3985" s="90" t="str">
        <f t="shared" si="538"/>
        <v/>
      </c>
      <c r="D3985" s="89" t="str">
        <f t="shared" si="539"/>
        <v/>
      </c>
      <c r="E3985" s="91" t="str">
        <f t="shared" si="540"/>
        <v/>
      </c>
      <c r="F3985" s="92" t="str">
        <f t="shared" si="541"/>
        <v/>
      </c>
      <c r="G3985" s="212" t="str">
        <f t="shared" si="542"/>
        <v/>
      </c>
      <c r="H3985" s="92">
        <f>IF(OR(ERR=FALSE,AND(F3985="",G3985="")),0,IF($C$12="D",$H$13+SUM($F$14:F3985)-SUM($G$14:G3985),$H$13-SUM($F$14:F3985)+SUM($G$14:G3985)))</f>
        <v>0</v>
      </c>
      <c r="I3985" s="7"/>
    </row>
    <row r="3986" spans="1:9">
      <c r="A3986" s="89">
        <f t="shared" si="536"/>
        <v>3973</v>
      </c>
      <c r="B3986" s="185" t="str">
        <f t="shared" si="537"/>
        <v/>
      </c>
      <c r="C3986" s="90" t="str">
        <f t="shared" si="538"/>
        <v/>
      </c>
      <c r="D3986" s="89" t="str">
        <f t="shared" si="539"/>
        <v/>
      </c>
      <c r="E3986" s="91" t="str">
        <f t="shared" si="540"/>
        <v/>
      </c>
      <c r="F3986" s="92" t="str">
        <f t="shared" si="541"/>
        <v/>
      </c>
      <c r="G3986" s="212" t="str">
        <f t="shared" si="542"/>
        <v/>
      </c>
      <c r="H3986" s="92">
        <f>IF(OR(ERR=FALSE,AND(F3986="",G3986="")),0,IF($C$12="D",$H$13+SUM($F$14:F3986)-SUM($G$14:G3986),$H$13-SUM($F$14:F3986)+SUM($G$14:G3986)))</f>
        <v>0</v>
      </c>
      <c r="I3986" s="7"/>
    </row>
    <row r="3987" spans="1:9">
      <c r="A3987" s="89">
        <f t="shared" si="536"/>
        <v>3974</v>
      </c>
      <c r="B3987" s="185" t="str">
        <f t="shared" si="537"/>
        <v/>
      </c>
      <c r="C3987" s="90" t="str">
        <f t="shared" si="538"/>
        <v/>
      </c>
      <c r="D3987" s="89" t="str">
        <f t="shared" si="539"/>
        <v/>
      </c>
      <c r="E3987" s="91" t="str">
        <f t="shared" si="540"/>
        <v/>
      </c>
      <c r="F3987" s="92" t="str">
        <f t="shared" si="541"/>
        <v/>
      </c>
      <c r="G3987" s="212" t="str">
        <f t="shared" si="542"/>
        <v/>
      </c>
      <c r="H3987" s="92">
        <f>IF(OR(ERR=FALSE,AND(F3987="",G3987="")),0,IF($C$12="D",$H$13+SUM($F$14:F3987)-SUM($G$14:G3987),$H$13-SUM($F$14:F3987)+SUM($G$14:G3987)))</f>
        <v>0</v>
      </c>
      <c r="I3987" s="7"/>
    </row>
    <row r="3988" spans="1:9">
      <c r="A3988" s="89">
        <f t="shared" si="536"/>
        <v>3975</v>
      </c>
      <c r="B3988" s="185" t="str">
        <f t="shared" si="537"/>
        <v/>
      </c>
      <c r="C3988" s="90" t="str">
        <f t="shared" si="538"/>
        <v/>
      </c>
      <c r="D3988" s="89" t="str">
        <f t="shared" si="539"/>
        <v/>
      </c>
      <c r="E3988" s="91" t="str">
        <f t="shared" si="540"/>
        <v/>
      </c>
      <c r="F3988" s="92" t="str">
        <f t="shared" si="541"/>
        <v/>
      </c>
      <c r="G3988" s="212" t="str">
        <f t="shared" si="542"/>
        <v/>
      </c>
      <c r="H3988" s="92">
        <f>IF(OR(ERR=FALSE,AND(F3988="",G3988="")),0,IF($C$12="D",$H$13+SUM($F$14:F3988)-SUM($G$14:G3988),$H$13-SUM($F$14:F3988)+SUM($G$14:G3988)))</f>
        <v>0</v>
      </c>
      <c r="I3988" s="7"/>
    </row>
    <row r="3989" spans="1:9">
      <c r="A3989" s="89">
        <f t="shared" si="536"/>
        <v>3976</v>
      </c>
      <c r="B3989" s="185" t="str">
        <f t="shared" si="537"/>
        <v/>
      </c>
      <c r="C3989" s="90" t="str">
        <f t="shared" si="538"/>
        <v/>
      </c>
      <c r="D3989" s="89" t="str">
        <f t="shared" si="539"/>
        <v/>
      </c>
      <c r="E3989" s="91" t="str">
        <f t="shared" si="540"/>
        <v/>
      </c>
      <c r="F3989" s="92" t="str">
        <f t="shared" si="541"/>
        <v/>
      </c>
      <c r="G3989" s="212" t="str">
        <f t="shared" si="542"/>
        <v/>
      </c>
      <c r="H3989" s="92">
        <f>IF(OR(ERR=FALSE,AND(F3989="",G3989="")),0,IF($C$12="D",$H$13+SUM($F$14:F3989)-SUM($G$14:G3989),$H$13-SUM($F$14:F3989)+SUM($G$14:G3989)))</f>
        <v>0</v>
      </c>
      <c r="I3989" s="7"/>
    </row>
    <row r="3990" spans="1:9">
      <c r="A3990" s="89">
        <f t="shared" si="536"/>
        <v>3977</v>
      </c>
      <c r="B3990" s="185" t="str">
        <f t="shared" si="537"/>
        <v/>
      </c>
      <c r="C3990" s="90" t="str">
        <f t="shared" si="538"/>
        <v/>
      </c>
      <c r="D3990" s="89" t="str">
        <f t="shared" si="539"/>
        <v/>
      </c>
      <c r="E3990" s="91" t="str">
        <f t="shared" si="540"/>
        <v/>
      </c>
      <c r="F3990" s="92" t="str">
        <f t="shared" si="541"/>
        <v/>
      </c>
      <c r="G3990" s="212" t="str">
        <f t="shared" si="542"/>
        <v/>
      </c>
      <c r="H3990" s="92">
        <f>IF(OR(ERR=FALSE,AND(F3990="",G3990="")),0,IF($C$12="D",$H$13+SUM($F$14:F3990)-SUM($G$14:G3990),$H$13-SUM($F$14:F3990)+SUM($G$14:G3990)))</f>
        <v>0</v>
      </c>
      <c r="I3990" s="7"/>
    </row>
    <row r="3991" spans="1:9">
      <c r="A3991" s="89">
        <f t="shared" si="536"/>
        <v>3978</v>
      </c>
      <c r="B3991" s="185" t="str">
        <f t="shared" si="537"/>
        <v/>
      </c>
      <c r="C3991" s="90" t="str">
        <f t="shared" si="538"/>
        <v/>
      </c>
      <c r="D3991" s="89" t="str">
        <f t="shared" si="539"/>
        <v/>
      </c>
      <c r="E3991" s="91" t="str">
        <f t="shared" si="540"/>
        <v/>
      </c>
      <c r="F3991" s="92" t="str">
        <f t="shared" si="541"/>
        <v/>
      </c>
      <c r="G3991" s="212" t="str">
        <f t="shared" si="542"/>
        <v/>
      </c>
      <c r="H3991" s="92">
        <f>IF(OR(ERR=FALSE,AND(F3991="",G3991="")),0,IF($C$12="D",$H$13+SUM($F$14:F3991)-SUM($G$14:G3991),$H$13-SUM($F$14:F3991)+SUM($G$14:G3991)))</f>
        <v>0</v>
      </c>
      <c r="I3991" s="7"/>
    </row>
    <row r="3992" spans="1:9">
      <c r="A3992" s="89">
        <f t="shared" si="536"/>
        <v>3979</v>
      </c>
      <c r="B3992" s="185" t="str">
        <f t="shared" si="537"/>
        <v/>
      </c>
      <c r="C3992" s="90" t="str">
        <f t="shared" si="538"/>
        <v/>
      </c>
      <c r="D3992" s="89" t="str">
        <f t="shared" si="539"/>
        <v/>
      </c>
      <c r="E3992" s="91" t="str">
        <f t="shared" si="540"/>
        <v/>
      </c>
      <c r="F3992" s="92" t="str">
        <f t="shared" si="541"/>
        <v/>
      </c>
      <c r="G3992" s="212" t="str">
        <f t="shared" si="542"/>
        <v/>
      </c>
      <c r="H3992" s="92">
        <f>IF(OR(ERR=FALSE,AND(F3992="",G3992="")),0,IF($C$12="D",$H$13+SUM($F$14:F3992)-SUM($G$14:G3992),$H$13-SUM($F$14:F3992)+SUM($G$14:G3992)))</f>
        <v>0</v>
      </c>
      <c r="I3992" s="7"/>
    </row>
    <row r="3993" spans="1:9">
      <c r="A3993" s="89">
        <f t="shared" si="536"/>
        <v>3980</v>
      </c>
      <c r="B3993" s="185" t="str">
        <f t="shared" si="537"/>
        <v/>
      </c>
      <c r="C3993" s="90" t="str">
        <f t="shared" si="538"/>
        <v/>
      </c>
      <c r="D3993" s="89" t="str">
        <f t="shared" si="539"/>
        <v/>
      </c>
      <c r="E3993" s="91" t="str">
        <f t="shared" si="540"/>
        <v/>
      </c>
      <c r="F3993" s="92" t="str">
        <f t="shared" si="541"/>
        <v/>
      </c>
      <c r="G3993" s="212" t="str">
        <f t="shared" si="542"/>
        <v/>
      </c>
      <c r="H3993" s="92">
        <f>IF(OR(ERR=FALSE,AND(F3993="",G3993="")),0,IF($C$12="D",$H$13+SUM($F$14:F3993)-SUM($G$14:G3993),$H$13-SUM($F$14:F3993)+SUM($G$14:G3993)))</f>
        <v>0</v>
      </c>
      <c r="I3993" s="7"/>
    </row>
    <row r="3994" spans="1:9">
      <c r="A3994" s="89">
        <f t="shared" si="536"/>
        <v>3981</v>
      </c>
      <c r="B3994" s="185" t="str">
        <f t="shared" si="537"/>
        <v/>
      </c>
      <c r="C3994" s="90" t="str">
        <f t="shared" si="538"/>
        <v/>
      </c>
      <c r="D3994" s="89" t="str">
        <f t="shared" si="539"/>
        <v/>
      </c>
      <c r="E3994" s="91" t="str">
        <f t="shared" si="540"/>
        <v/>
      </c>
      <c r="F3994" s="92" t="str">
        <f t="shared" si="541"/>
        <v/>
      </c>
      <c r="G3994" s="212" t="str">
        <f t="shared" si="542"/>
        <v/>
      </c>
      <c r="H3994" s="92">
        <f>IF(OR(ERR=FALSE,AND(F3994="",G3994="")),0,IF($C$12="D",$H$13+SUM($F$14:F3994)-SUM($G$14:G3994),$H$13-SUM($F$14:F3994)+SUM($G$14:G3994)))</f>
        <v>0</v>
      </c>
      <c r="I3994" s="7"/>
    </row>
    <row r="3995" spans="1:9">
      <c r="A3995" s="89">
        <f t="shared" si="536"/>
        <v>3982</v>
      </c>
      <c r="B3995" s="185" t="str">
        <f t="shared" si="537"/>
        <v/>
      </c>
      <c r="C3995" s="90" t="str">
        <f t="shared" si="538"/>
        <v/>
      </c>
      <c r="D3995" s="89" t="str">
        <f t="shared" si="539"/>
        <v/>
      </c>
      <c r="E3995" s="91" t="str">
        <f t="shared" si="540"/>
        <v/>
      </c>
      <c r="F3995" s="92" t="str">
        <f t="shared" si="541"/>
        <v/>
      </c>
      <c r="G3995" s="212" t="str">
        <f t="shared" si="542"/>
        <v/>
      </c>
      <c r="H3995" s="92">
        <f>IF(OR(ERR=FALSE,AND(F3995="",G3995="")),0,IF($C$12="D",$H$13+SUM($F$14:F3995)-SUM($G$14:G3995),$H$13-SUM($F$14:F3995)+SUM($G$14:G3995)))</f>
        <v>0</v>
      </c>
      <c r="I3995" s="7"/>
    </row>
    <row r="3996" spans="1:9">
      <c r="A3996" s="89">
        <f t="shared" si="536"/>
        <v>3983</v>
      </c>
      <c r="B3996" s="185" t="str">
        <f t="shared" si="537"/>
        <v/>
      </c>
      <c r="C3996" s="90" t="str">
        <f t="shared" si="538"/>
        <v/>
      </c>
      <c r="D3996" s="89" t="str">
        <f t="shared" si="539"/>
        <v/>
      </c>
      <c r="E3996" s="91" t="str">
        <f t="shared" si="540"/>
        <v/>
      </c>
      <c r="F3996" s="92" t="str">
        <f t="shared" si="541"/>
        <v/>
      </c>
      <c r="G3996" s="212" t="str">
        <f t="shared" si="542"/>
        <v/>
      </c>
      <c r="H3996" s="92">
        <f>IF(OR(ERR=FALSE,AND(F3996="",G3996="")),0,IF($C$12="D",$H$13+SUM($F$14:F3996)-SUM($G$14:G3996),$H$13-SUM($F$14:F3996)+SUM($G$14:G3996)))</f>
        <v>0</v>
      </c>
      <c r="I3996" s="7"/>
    </row>
    <row r="3997" spans="1:9">
      <c r="A3997" s="89">
        <f t="shared" si="536"/>
        <v>3984</v>
      </c>
      <c r="B3997" s="185" t="str">
        <f t="shared" si="537"/>
        <v/>
      </c>
      <c r="C3997" s="90" t="str">
        <f t="shared" si="538"/>
        <v/>
      </c>
      <c r="D3997" s="89" t="str">
        <f t="shared" si="539"/>
        <v/>
      </c>
      <c r="E3997" s="91" t="str">
        <f t="shared" si="540"/>
        <v/>
      </c>
      <c r="F3997" s="92" t="str">
        <f t="shared" si="541"/>
        <v/>
      </c>
      <c r="G3997" s="212" t="str">
        <f t="shared" si="542"/>
        <v/>
      </c>
      <c r="H3997" s="92">
        <f>IF(OR(ERR=FALSE,AND(F3997="",G3997="")),0,IF($C$12="D",$H$13+SUM($F$14:F3997)-SUM($G$14:G3997),$H$13-SUM($F$14:F3997)+SUM($G$14:G3997)))</f>
        <v>0</v>
      </c>
      <c r="I3997" s="7"/>
    </row>
    <row r="3998" spans="1:9">
      <c r="A3998" s="89">
        <f t="shared" si="536"/>
        <v>3985</v>
      </c>
      <c r="B3998" s="185" t="str">
        <f t="shared" si="537"/>
        <v/>
      </c>
      <c r="C3998" s="90" t="str">
        <f t="shared" si="538"/>
        <v/>
      </c>
      <c r="D3998" s="89" t="str">
        <f t="shared" si="539"/>
        <v/>
      </c>
      <c r="E3998" s="91" t="str">
        <f t="shared" si="540"/>
        <v/>
      </c>
      <c r="F3998" s="92" t="str">
        <f t="shared" si="541"/>
        <v/>
      </c>
      <c r="G3998" s="212" t="str">
        <f t="shared" si="542"/>
        <v/>
      </c>
      <c r="H3998" s="92">
        <f>IF(OR(ERR=FALSE,AND(F3998="",G3998="")),0,IF($C$12="D",$H$13+SUM($F$14:F3998)-SUM($G$14:G3998),$H$13-SUM($F$14:F3998)+SUM($G$14:G3998)))</f>
        <v>0</v>
      </c>
      <c r="I3998" s="7"/>
    </row>
    <row r="3999" spans="1:9">
      <c r="A3999" s="89">
        <f t="shared" si="536"/>
        <v>3986</v>
      </c>
      <c r="B3999" s="185" t="str">
        <f t="shared" si="537"/>
        <v/>
      </c>
      <c r="C3999" s="90" t="str">
        <f t="shared" si="538"/>
        <v/>
      </c>
      <c r="D3999" s="89" t="str">
        <f t="shared" si="539"/>
        <v/>
      </c>
      <c r="E3999" s="91" t="str">
        <f t="shared" si="540"/>
        <v/>
      </c>
      <c r="F3999" s="92" t="str">
        <f t="shared" si="541"/>
        <v/>
      </c>
      <c r="G3999" s="212" t="str">
        <f t="shared" si="542"/>
        <v/>
      </c>
      <c r="H3999" s="92">
        <f>IF(OR(ERR=FALSE,AND(F3999="",G3999="")),0,IF($C$12="D",$H$13+SUM($F$14:F3999)-SUM($G$14:G3999),$H$13-SUM($F$14:F3999)+SUM($G$14:G3999)))</f>
        <v>0</v>
      </c>
      <c r="I3999" s="7"/>
    </row>
    <row r="4000" spans="1:9">
      <c r="A4000" s="89">
        <f t="shared" si="536"/>
        <v>3987</v>
      </c>
      <c r="B4000" s="185" t="str">
        <f t="shared" si="537"/>
        <v/>
      </c>
      <c r="C4000" s="90" t="str">
        <f t="shared" si="538"/>
        <v/>
      </c>
      <c r="D4000" s="89" t="str">
        <f t="shared" si="539"/>
        <v/>
      </c>
      <c r="E4000" s="91" t="str">
        <f t="shared" si="540"/>
        <v/>
      </c>
      <c r="F4000" s="92" t="str">
        <f t="shared" si="541"/>
        <v/>
      </c>
      <c r="G4000" s="212" t="str">
        <f t="shared" si="542"/>
        <v/>
      </c>
      <c r="H4000" s="92">
        <f>IF(OR(ERR=FALSE,AND(F4000="",G4000="")),0,IF($C$12="D",$H$13+SUM($F$14:F4000)-SUM($G$14:G4000),$H$13-SUM($F$14:F4000)+SUM($G$14:G4000)))</f>
        <v>0</v>
      </c>
      <c r="I4000" s="7"/>
    </row>
    <row r="4001" spans="1:9">
      <c r="A4001" s="89">
        <f t="shared" si="536"/>
        <v>3988</v>
      </c>
      <c r="B4001" s="185" t="str">
        <f t="shared" si="537"/>
        <v/>
      </c>
      <c r="C4001" s="90" t="str">
        <f t="shared" si="538"/>
        <v/>
      </c>
      <c r="D4001" s="89" t="str">
        <f t="shared" si="539"/>
        <v/>
      </c>
      <c r="E4001" s="91" t="str">
        <f t="shared" si="540"/>
        <v/>
      </c>
      <c r="F4001" s="92" t="str">
        <f t="shared" si="541"/>
        <v/>
      </c>
      <c r="G4001" s="212" t="str">
        <f t="shared" si="542"/>
        <v/>
      </c>
      <c r="H4001" s="92">
        <f>IF(OR(ERR=FALSE,AND(F4001="",G4001="")),0,IF($C$12="D",$H$13+SUM($F$14:F4001)-SUM($G$14:G4001),$H$13-SUM($F$14:F4001)+SUM($G$14:G4001)))</f>
        <v>0</v>
      </c>
      <c r="I4001" s="7"/>
    </row>
    <row r="4002" spans="1:9">
      <c r="A4002" s="89">
        <f t="shared" si="536"/>
        <v>3989</v>
      </c>
      <c r="B4002" s="185" t="str">
        <f t="shared" si="537"/>
        <v/>
      </c>
      <c r="C4002" s="90" t="str">
        <f t="shared" si="538"/>
        <v/>
      </c>
      <c r="D4002" s="89" t="str">
        <f t="shared" si="539"/>
        <v/>
      </c>
      <c r="E4002" s="91" t="str">
        <f t="shared" si="540"/>
        <v/>
      </c>
      <c r="F4002" s="92" t="str">
        <f t="shared" si="541"/>
        <v/>
      </c>
      <c r="G4002" s="212" t="str">
        <f t="shared" si="542"/>
        <v/>
      </c>
      <c r="H4002" s="92">
        <f>IF(OR(ERR=FALSE,AND(F4002="",G4002="")),0,IF($C$12="D",$H$13+SUM($F$14:F4002)-SUM($G$14:G4002),$H$13-SUM($F$14:F4002)+SUM($G$14:G4002)))</f>
        <v>0</v>
      </c>
      <c r="I4002" s="7"/>
    </row>
    <row r="4003" spans="1:9">
      <c r="A4003" s="89">
        <f t="shared" si="536"/>
        <v>3990</v>
      </c>
      <c r="B4003" s="185" t="str">
        <f t="shared" si="537"/>
        <v/>
      </c>
      <c r="C4003" s="90" t="str">
        <f t="shared" si="538"/>
        <v/>
      </c>
      <c r="D4003" s="89" t="str">
        <f t="shared" si="539"/>
        <v/>
      </c>
      <c r="E4003" s="91" t="str">
        <f t="shared" si="540"/>
        <v/>
      </c>
      <c r="F4003" s="92" t="str">
        <f t="shared" si="541"/>
        <v/>
      </c>
      <c r="G4003" s="212" t="str">
        <f t="shared" si="542"/>
        <v/>
      </c>
      <c r="H4003" s="92">
        <f>IF(OR(ERR=FALSE,AND(F4003="",G4003="")),0,IF($C$12="D",$H$13+SUM($F$14:F4003)-SUM($G$14:G4003),$H$13-SUM($F$14:F4003)+SUM($G$14:G4003)))</f>
        <v>0</v>
      </c>
      <c r="I4003" s="7"/>
    </row>
    <row r="4004" spans="1:9">
      <c r="A4004" s="89">
        <f t="shared" si="536"/>
        <v>3991</v>
      </c>
      <c r="B4004" s="185" t="str">
        <f t="shared" si="537"/>
        <v/>
      </c>
      <c r="C4004" s="90" t="str">
        <f t="shared" si="538"/>
        <v/>
      </c>
      <c r="D4004" s="89" t="str">
        <f t="shared" si="539"/>
        <v/>
      </c>
      <c r="E4004" s="91" t="str">
        <f t="shared" si="540"/>
        <v/>
      </c>
      <c r="F4004" s="92" t="str">
        <f t="shared" si="541"/>
        <v/>
      </c>
      <c r="G4004" s="212" t="str">
        <f t="shared" si="542"/>
        <v/>
      </c>
      <c r="H4004" s="92">
        <f>IF(OR(ERR=FALSE,AND(F4004="",G4004="")),0,IF($C$12="D",$H$13+SUM($F$14:F4004)-SUM($G$14:G4004),$H$13-SUM($F$14:F4004)+SUM($G$14:G4004)))</f>
        <v>0</v>
      </c>
      <c r="I4004" s="7"/>
    </row>
    <row r="4005" spans="1:9">
      <c r="A4005" s="89">
        <f t="shared" si="536"/>
        <v>3992</v>
      </c>
      <c r="B4005" s="185" t="str">
        <f t="shared" si="537"/>
        <v/>
      </c>
      <c r="C4005" s="90" t="str">
        <f t="shared" si="538"/>
        <v/>
      </c>
      <c r="D4005" s="89" t="str">
        <f t="shared" si="539"/>
        <v/>
      </c>
      <c r="E4005" s="91" t="str">
        <f t="shared" si="540"/>
        <v/>
      </c>
      <c r="F4005" s="92" t="str">
        <f t="shared" si="541"/>
        <v/>
      </c>
      <c r="G4005" s="212" t="str">
        <f t="shared" si="542"/>
        <v/>
      </c>
      <c r="H4005" s="92">
        <f>IF(OR(ERR=FALSE,AND(F4005="",G4005="")),0,IF($C$12="D",$H$13+SUM($F$14:F4005)-SUM($G$14:G4005),$H$13-SUM($F$14:F4005)+SUM($G$14:G4005)))</f>
        <v>0</v>
      </c>
      <c r="I4005" s="7"/>
    </row>
    <row r="4006" spans="1:9">
      <c r="A4006" s="89">
        <f t="shared" si="536"/>
        <v>3993</v>
      </c>
      <c r="B4006" s="185" t="str">
        <f t="shared" si="537"/>
        <v/>
      </c>
      <c r="C4006" s="90" t="str">
        <f t="shared" si="538"/>
        <v/>
      </c>
      <c r="D4006" s="89" t="str">
        <f t="shared" si="539"/>
        <v/>
      </c>
      <c r="E4006" s="91" t="str">
        <f t="shared" si="540"/>
        <v/>
      </c>
      <c r="F4006" s="92" t="str">
        <f t="shared" si="541"/>
        <v/>
      </c>
      <c r="G4006" s="212" t="str">
        <f t="shared" si="542"/>
        <v/>
      </c>
      <c r="H4006" s="92">
        <f>IF(OR(ERR=FALSE,AND(F4006="",G4006="")),0,IF($C$12="D",$H$13+SUM($F$14:F4006)-SUM($G$14:G4006),$H$13-SUM($F$14:F4006)+SUM($G$14:G4006)))</f>
        <v>0</v>
      </c>
      <c r="I4006" s="7"/>
    </row>
    <row r="4007" spans="1:9">
      <c r="A4007" s="89">
        <f t="shared" si="536"/>
        <v>3994</v>
      </c>
      <c r="B4007" s="185" t="str">
        <f t="shared" si="537"/>
        <v/>
      </c>
      <c r="C4007" s="90" t="str">
        <f t="shared" si="538"/>
        <v/>
      </c>
      <c r="D4007" s="89" t="str">
        <f t="shared" si="539"/>
        <v/>
      </c>
      <c r="E4007" s="91" t="str">
        <f t="shared" si="540"/>
        <v/>
      </c>
      <c r="F4007" s="92" t="str">
        <f t="shared" si="541"/>
        <v/>
      </c>
      <c r="G4007" s="212" t="str">
        <f t="shared" si="542"/>
        <v/>
      </c>
      <c r="H4007" s="92">
        <f>IF(OR(ERR=FALSE,AND(F4007="",G4007="")),0,IF($C$12="D",$H$13+SUM($F$14:F4007)-SUM($G$14:G4007),$H$13-SUM($F$14:F4007)+SUM($G$14:G4007)))</f>
        <v>0</v>
      </c>
      <c r="I4007" s="7"/>
    </row>
    <row r="4008" spans="1:9">
      <c r="A4008" s="89">
        <f t="shared" si="536"/>
        <v>3995</v>
      </c>
      <c r="B4008" s="185" t="str">
        <f t="shared" si="537"/>
        <v/>
      </c>
      <c r="C4008" s="90" t="str">
        <f t="shared" si="538"/>
        <v/>
      </c>
      <c r="D4008" s="89" t="str">
        <f t="shared" si="539"/>
        <v/>
      </c>
      <c r="E4008" s="91" t="str">
        <f t="shared" si="540"/>
        <v/>
      </c>
      <c r="F4008" s="92" t="str">
        <f t="shared" si="541"/>
        <v/>
      </c>
      <c r="G4008" s="212" t="str">
        <f t="shared" si="542"/>
        <v/>
      </c>
      <c r="H4008" s="92">
        <f>IF(OR(ERR=FALSE,AND(F4008="",G4008="")),0,IF($C$12="D",$H$13+SUM($F$14:F4008)-SUM($G$14:G4008),$H$13-SUM($F$14:F4008)+SUM($G$14:G4008)))</f>
        <v>0</v>
      </c>
      <c r="I4008" s="7"/>
    </row>
    <row r="4009" spans="1:9">
      <c r="A4009" s="89">
        <f t="shared" si="536"/>
        <v>3996</v>
      </c>
      <c r="B4009" s="185" t="str">
        <f t="shared" si="537"/>
        <v/>
      </c>
      <c r="C4009" s="90" t="str">
        <f t="shared" si="538"/>
        <v/>
      </c>
      <c r="D4009" s="89" t="str">
        <f t="shared" si="539"/>
        <v/>
      </c>
      <c r="E4009" s="91" t="str">
        <f t="shared" si="540"/>
        <v/>
      </c>
      <c r="F4009" s="92" t="str">
        <f t="shared" si="541"/>
        <v/>
      </c>
      <c r="G4009" s="212" t="str">
        <f t="shared" si="542"/>
        <v/>
      </c>
      <c r="H4009" s="92">
        <f>IF(OR(ERR=FALSE,AND(F4009="",G4009="")),0,IF($C$12="D",$H$13+SUM($F$14:F4009)-SUM($G$14:G4009),$H$13-SUM($F$14:F4009)+SUM($G$14:G4009)))</f>
        <v>0</v>
      </c>
      <c r="I4009" s="7"/>
    </row>
    <row r="4010" spans="1:9">
      <c r="A4010" s="89">
        <f t="shared" si="536"/>
        <v>3997</v>
      </c>
      <c r="B4010" s="185" t="str">
        <f t="shared" si="537"/>
        <v/>
      </c>
      <c r="C4010" s="90" t="str">
        <f t="shared" si="538"/>
        <v/>
      </c>
      <c r="D4010" s="89" t="str">
        <f t="shared" si="539"/>
        <v/>
      </c>
      <c r="E4010" s="91" t="str">
        <f t="shared" si="540"/>
        <v/>
      </c>
      <c r="F4010" s="92" t="str">
        <f t="shared" si="541"/>
        <v/>
      </c>
      <c r="G4010" s="212" t="str">
        <f t="shared" si="542"/>
        <v/>
      </c>
      <c r="H4010" s="92">
        <f>IF(OR(ERR=FALSE,AND(F4010="",G4010="")),0,IF($C$12="D",$H$13+SUM($F$14:F4010)-SUM($G$14:G4010),$H$13-SUM($F$14:F4010)+SUM($G$14:G4010)))</f>
        <v>0</v>
      </c>
      <c r="I4010" s="7"/>
    </row>
    <row r="4011" spans="1:9">
      <c r="A4011" s="89">
        <f t="shared" si="536"/>
        <v>3998</v>
      </c>
      <c r="B4011" s="185" t="str">
        <f t="shared" si="537"/>
        <v/>
      </c>
      <c r="C4011" s="90" t="str">
        <f t="shared" si="538"/>
        <v/>
      </c>
      <c r="D4011" s="89" t="str">
        <f t="shared" si="539"/>
        <v/>
      </c>
      <c r="E4011" s="91" t="str">
        <f t="shared" si="540"/>
        <v/>
      </c>
      <c r="F4011" s="92" t="str">
        <f t="shared" si="541"/>
        <v/>
      </c>
      <c r="G4011" s="212" t="str">
        <f t="shared" si="542"/>
        <v/>
      </c>
      <c r="H4011" s="92">
        <f>IF(OR(ERR=FALSE,AND(F4011="",G4011="")),0,IF($C$12="D",$H$13+SUM($F$14:F4011)-SUM($G$14:G4011),$H$13-SUM($F$14:F4011)+SUM($G$14:G4011)))</f>
        <v>0</v>
      </c>
      <c r="I4011" s="7"/>
    </row>
    <row r="4012" spans="1:9">
      <c r="A4012" s="89">
        <f t="shared" si="536"/>
        <v>3999</v>
      </c>
      <c r="B4012" s="185" t="str">
        <f t="shared" si="537"/>
        <v/>
      </c>
      <c r="C4012" s="90" t="str">
        <f t="shared" si="538"/>
        <v/>
      </c>
      <c r="D4012" s="89" t="str">
        <f t="shared" si="539"/>
        <v/>
      </c>
      <c r="E4012" s="91" t="str">
        <f t="shared" si="540"/>
        <v/>
      </c>
      <c r="F4012" s="92" t="str">
        <f t="shared" si="541"/>
        <v/>
      </c>
      <c r="G4012" s="212" t="str">
        <f t="shared" si="542"/>
        <v/>
      </c>
      <c r="H4012" s="92">
        <f>IF(OR(ERR=FALSE,AND(F4012="",G4012="")),0,IF($C$12="D",$H$13+SUM($F$14:F4012)-SUM($G$14:G4012),$H$13-SUM($F$14:F4012)+SUM($G$14:G4012)))</f>
        <v>0</v>
      </c>
      <c r="I4012" s="7"/>
    </row>
    <row r="4013" spans="1:9">
      <c r="A4013" s="89">
        <f t="shared" si="536"/>
        <v>4000</v>
      </c>
      <c r="B4013" s="185" t="str">
        <f t="shared" si="537"/>
        <v/>
      </c>
      <c r="C4013" s="90" t="str">
        <f t="shared" si="538"/>
        <v/>
      </c>
      <c r="D4013" s="89" t="str">
        <f t="shared" si="539"/>
        <v/>
      </c>
      <c r="E4013" s="91" t="str">
        <f t="shared" si="540"/>
        <v/>
      </c>
      <c r="F4013" s="92" t="str">
        <f t="shared" si="541"/>
        <v/>
      </c>
      <c r="G4013" s="212" t="str">
        <f t="shared" si="542"/>
        <v/>
      </c>
      <c r="H4013" s="92">
        <f>IF(OR(ERR=FALSE,AND(F4013="",G4013="")),0,IF($C$12="D",$H$13+SUM($F$14:F4013)-SUM($G$14:G4013),$H$13-SUM($F$14:F4013)+SUM($G$14:G4013)))</f>
        <v>0</v>
      </c>
      <c r="I4013" s="7"/>
    </row>
    <row r="4014" spans="1:9">
      <c r="A4014" s="89">
        <f t="shared" si="536"/>
        <v>4001</v>
      </c>
      <c r="B4014" s="185" t="str">
        <f t="shared" si="537"/>
        <v/>
      </c>
      <c r="C4014" s="90" t="str">
        <f t="shared" si="538"/>
        <v/>
      </c>
      <c r="D4014" s="89" t="str">
        <f t="shared" si="539"/>
        <v/>
      </c>
      <c r="E4014" s="91" t="str">
        <f t="shared" si="540"/>
        <v/>
      </c>
      <c r="F4014" s="92" t="str">
        <f t="shared" si="541"/>
        <v/>
      </c>
      <c r="G4014" s="212" t="str">
        <f t="shared" si="542"/>
        <v/>
      </c>
      <c r="H4014" s="92">
        <f>IF(OR(ERR=FALSE,AND(F4014="",G4014="")),0,IF($C$12="D",$H$13+SUM($F$14:F4014)-SUM($G$14:G4014),$H$13-SUM($F$14:F4014)+SUM($G$14:G4014)))</f>
        <v>0</v>
      </c>
      <c r="I4014" s="7"/>
    </row>
    <row r="4015" spans="1:9">
      <c r="A4015" s="89">
        <f t="shared" si="536"/>
        <v>4002</v>
      </c>
      <c r="B4015" s="185" t="str">
        <f t="shared" si="537"/>
        <v/>
      </c>
      <c r="C4015" s="90" t="str">
        <f t="shared" si="538"/>
        <v/>
      </c>
      <c r="D4015" s="89" t="str">
        <f t="shared" si="539"/>
        <v/>
      </c>
      <c r="E4015" s="91" t="str">
        <f t="shared" si="540"/>
        <v/>
      </c>
      <c r="F4015" s="92" t="str">
        <f t="shared" si="541"/>
        <v/>
      </c>
      <c r="G4015" s="212" t="str">
        <f t="shared" si="542"/>
        <v/>
      </c>
      <c r="H4015" s="92">
        <f>IF(OR(ERR=FALSE,AND(F4015="",G4015="")),0,IF($C$12="D",$H$13+SUM($F$14:F4015)-SUM($G$14:G4015),$H$13-SUM($F$14:F4015)+SUM($G$14:G4015)))</f>
        <v>0</v>
      </c>
      <c r="I4015" s="7"/>
    </row>
    <row r="4016" spans="1:9">
      <c r="A4016" s="89">
        <f t="shared" si="536"/>
        <v>4003</v>
      </c>
      <c r="B4016" s="185" t="str">
        <f t="shared" si="537"/>
        <v/>
      </c>
      <c r="C4016" s="90" t="str">
        <f t="shared" si="538"/>
        <v/>
      </c>
      <c r="D4016" s="89" t="str">
        <f t="shared" si="539"/>
        <v/>
      </c>
      <c r="E4016" s="91" t="str">
        <f t="shared" si="540"/>
        <v/>
      </c>
      <c r="F4016" s="92" t="str">
        <f t="shared" si="541"/>
        <v/>
      </c>
      <c r="G4016" s="212" t="str">
        <f t="shared" si="542"/>
        <v/>
      </c>
      <c r="H4016" s="92">
        <f>IF(OR(ERR=FALSE,AND(F4016="",G4016="")),0,IF($C$12="D",$H$13+SUM($F$14:F4016)-SUM($G$14:G4016),$H$13-SUM($F$14:F4016)+SUM($G$14:G4016)))</f>
        <v>0</v>
      </c>
      <c r="I4016" s="7"/>
    </row>
    <row r="4017" spans="1:9">
      <c r="A4017" s="89">
        <f t="shared" si="536"/>
        <v>4004</v>
      </c>
      <c r="B4017" s="185" t="str">
        <f t="shared" si="537"/>
        <v/>
      </c>
      <c r="C4017" s="90" t="str">
        <f t="shared" si="538"/>
        <v/>
      </c>
      <c r="D4017" s="89" t="str">
        <f t="shared" si="539"/>
        <v/>
      </c>
      <c r="E4017" s="91" t="str">
        <f t="shared" si="540"/>
        <v/>
      </c>
      <c r="F4017" s="92" t="str">
        <f t="shared" si="541"/>
        <v/>
      </c>
      <c r="G4017" s="212" t="str">
        <f t="shared" si="542"/>
        <v/>
      </c>
      <c r="H4017" s="92">
        <f>IF(OR(ERR=FALSE,AND(F4017="",G4017="")),0,IF($C$12="D",$H$13+SUM($F$14:F4017)-SUM($G$14:G4017),$H$13-SUM($F$14:F4017)+SUM($G$14:G4017)))</f>
        <v>0</v>
      </c>
      <c r="I4017" s="7"/>
    </row>
    <row r="4018" spans="1:9">
      <c r="A4018" s="89">
        <f t="shared" si="536"/>
        <v>4005</v>
      </c>
      <c r="B4018" s="185" t="str">
        <f t="shared" si="537"/>
        <v/>
      </c>
      <c r="C4018" s="90" t="str">
        <f t="shared" si="538"/>
        <v/>
      </c>
      <c r="D4018" s="89" t="str">
        <f t="shared" si="539"/>
        <v/>
      </c>
      <c r="E4018" s="91" t="str">
        <f t="shared" si="540"/>
        <v/>
      </c>
      <c r="F4018" s="92" t="str">
        <f t="shared" si="541"/>
        <v/>
      </c>
      <c r="G4018" s="212" t="str">
        <f t="shared" si="542"/>
        <v/>
      </c>
      <c r="H4018" s="92">
        <f>IF(OR(ERR=FALSE,AND(F4018="",G4018="")),0,IF($C$12="D",$H$13+SUM($F$14:F4018)-SUM($G$14:G4018),$H$13-SUM($F$14:F4018)+SUM($G$14:G4018)))</f>
        <v>0</v>
      </c>
      <c r="I4018" s="7"/>
    </row>
    <row r="4019" spans="1:9">
      <c r="A4019" s="89">
        <f t="shared" si="536"/>
        <v>4006</v>
      </c>
      <c r="B4019" s="185" t="str">
        <f t="shared" si="537"/>
        <v/>
      </c>
      <c r="C4019" s="90" t="str">
        <f t="shared" si="538"/>
        <v/>
      </c>
      <c r="D4019" s="89" t="str">
        <f t="shared" si="539"/>
        <v/>
      </c>
      <c r="E4019" s="91" t="str">
        <f t="shared" si="540"/>
        <v/>
      </c>
      <c r="F4019" s="92" t="str">
        <f t="shared" si="541"/>
        <v/>
      </c>
      <c r="G4019" s="212" t="str">
        <f t="shared" si="542"/>
        <v/>
      </c>
      <c r="H4019" s="92">
        <f>IF(OR(ERR=FALSE,AND(F4019="",G4019="")),0,IF($C$12="D",$H$13+SUM($F$14:F4019)-SUM($G$14:G4019),$H$13-SUM($F$14:F4019)+SUM($G$14:G4019)))</f>
        <v>0</v>
      </c>
      <c r="I4019" s="7"/>
    </row>
    <row r="4020" spans="1:9">
      <c r="A4020" s="89">
        <f t="shared" si="536"/>
        <v>4007</v>
      </c>
      <c r="B4020" s="185" t="str">
        <f t="shared" si="537"/>
        <v/>
      </c>
      <c r="C4020" s="90" t="str">
        <f t="shared" si="538"/>
        <v/>
      </c>
      <c r="D4020" s="89" t="str">
        <f t="shared" si="539"/>
        <v/>
      </c>
      <c r="E4020" s="91" t="str">
        <f t="shared" si="540"/>
        <v/>
      </c>
      <c r="F4020" s="92" t="str">
        <f t="shared" si="541"/>
        <v/>
      </c>
      <c r="G4020" s="212" t="str">
        <f t="shared" si="542"/>
        <v/>
      </c>
      <c r="H4020" s="92">
        <f>IF(OR(ERR=FALSE,AND(F4020="",G4020="")),0,IF($C$12="D",$H$13+SUM($F$14:F4020)-SUM($G$14:G4020),$H$13-SUM($F$14:F4020)+SUM($G$14:G4020)))</f>
        <v>0</v>
      </c>
      <c r="I4020" s="7"/>
    </row>
    <row r="4021" spans="1:9">
      <c r="A4021" s="89">
        <f t="shared" si="536"/>
        <v>4008</v>
      </c>
      <c r="B4021" s="185" t="str">
        <f t="shared" si="537"/>
        <v/>
      </c>
      <c r="C4021" s="90" t="str">
        <f t="shared" si="538"/>
        <v/>
      </c>
      <c r="D4021" s="89" t="str">
        <f t="shared" si="539"/>
        <v/>
      </c>
      <c r="E4021" s="91" t="str">
        <f t="shared" si="540"/>
        <v/>
      </c>
      <c r="F4021" s="92" t="str">
        <f t="shared" si="541"/>
        <v/>
      </c>
      <c r="G4021" s="212" t="str">
        <f t="shared" si="542"/>
        <v/>
      </c>
      <c r="H4021" s="92">
        <f>IF(OR(ERR=FALSE,AND(F4021="",G4021="")),0,IF($C$12="D",$H$13+SUM($F$14:F4021)-SUM($G$14:G4021),$H$13-SUM($F$14:F4021)+SUM($G$14:G4021)))</f>
        <v>0</v>
      </c>
      <c r="I4021" s="7"/>
    </row>
    <row r="4022" spans="1:9">
      <c r="A4022" s="89">
        <f t="shared" si="536"/>
        <v>4009</v>
      </c>
      <c r="B4022" s="185" t="str">
        <f t="shared" si="537"/>
        <v/>
      </c>
      <c r="C4022" s="90" t="str">
        <f t="shared" si="538"/>
        <v/>
      </c>
      <c r="D4022" s="89" t="str">
        <f t="shared" si="539"/>
        <v/>
      </c>
      <c r="E4022" s="91" t="str">
        <f t="shared" si="540"/>
        <v/>
      </c>
      <c r="F4022" s="92" t="str">
        <f t="shared" si="541"/>
        <v/>
      </c>
      <c r="G4022" s="212" t="str">
        <f t="shared" si="542"/>
        <v/>
      </c>
      <c r="H4022" s="92">
        <f>IF(OR(ERR=FALSE,AND(F4022="",G4022="")),0,IF($C$12="D",$H$13+SUM($F$14:F4022)-SUM($G$14:G4022),$H$13-SUM($F$14:F4022)+SUM($G$14:G4022)))</f>
        <v>0</v>
      </c>
      <c r="I4022" s="7"/>
    </row>
    <row r="4023" spans="1:9">
      <c r="A4023" s="89">
        <f t="shared" si="536"/>
        <v>4010</v>
      </c>
      <c r="B4023" s="185" t="str">
        <f t="shared" si="537"/>
        <v/>
      </c>
      <c r="C4023" s="90" t="str">
        <f t="shared" si="538"/>
        <v/>
      </c>
      <c r="D4023" s="89" t="str">
        <f t="shared" si="539"/>
        <v/>
      </c>
      <c r="E4023" s="91" t="str">
        <f t="shared" si="540"/>
        <v/>
      </c>
      <c r="F4023" s="92" t="str">
        <f t="shared" si="541"/>
        <v/>
      </c>
      <c r="G4023" s="212" t="str">
        <f t="shared" si="542"/>
        <v/>
      </c>
      <c r="H4023" s="92">
        <f>IF(OR(ERR=FALSE,AND(F4023="",G4023="")),0,IF($C$12="D",$H$13+SUM($F$14:F4023)-SUM($G$14:G4023),$H$13-SUM($F$14:F4023)+SUM($G$14:G4023)))</f>
        <v>0</v>
      </c>
      <c r="I4023" s="7"/>
    </row>
    <row r="4024" spans="1:9">
      <c r="A4024" s="89">
        <f t="shared" si="536"/>
        <v>4011</v>
      </c>
      <c r="B4024" s="185" t="str">
        <f t="shared" si="537"/>
        <v/>
      </c>
      <c r="C4024" s="90" t="str">
        <f t="shared" si="538"/>
        <v/>
      </c>
      <c r="D4024" s="89" t="str">
        <f t="shared" si="539"/>
        <v/>
      </c>
      <c r="E4024" s="91" t="str">
        <f t="shared" si="540"/>
        <v/>
      </c>
      <c r="F4024" s="92" t="str">
        <f t="shared" si="541"/>
        <v/>
      </c>
      <c r="G4024" s="212" t="str">
        <f t="shared" si="542"/>
        <v/>
      </c>
      <c r="H4024" s="92">
        <f>IF(OR(ERR=FALSE,AND(F4024="",G4024="")),0,IF($C$12="D",$H$13+SUM($F$14:F4024)-SUM($G$14:G4024),$H$13-SUM($F$14:F4024)+SUM($G$14:G4024)))</f>
        <v>0</v>
      </c>
      <c r="I4024" s="7"/>
    </row>
    <row r="4025" spans="1:9">
      <c r="A4025" s="89">
        <f t="shared" si="536"/>
        <v>4012</v>
      </c>
      <c r="B4025" s="185" t="str">
        <f t="shared" si="537"/>
        <v/>
      </c>
      <c r="C4025" s="90" t="str">
        <f t="shared" si="538"/>
        <v/>
      </c>
      <c r="D4025" s="89" t="str">
        <f t="shared" si="539"/>
        <v/>
      </c>
      <c r="E4025" s="91" t="str">
        <f t="shared" si="540"/>
        <v/>
      </c>
      <c r="F4025" s="92" t="str">
        <f t="shared" si="541"/>
        <v/>
      </c>
      <c r="G4025" s="212" t="str">
        <f t="shared" si="542"/>
        <v/>
      </c>
      <c r="H4025" s="92">
        <f>IF(OR(ERR=FALSE,AND(F4025="",G4025="")),0,IF($C$12="D",$H$13+SUM($F$14:F4025)-SUM($G$14:G4025),$H$13-SUM($F$14:F4025)+SUM($G$14:G4025)))</f>
        <v>0</v>
      </c>
      <c r="I4025" s="7"/>
    </row>
    <row r="4026" spans="1:9">
      <c r="A4026" s="89">
        <f t="shared" si="536"/>
        <v>4013</v>
      </c>
      <c r="B4026" s="185" t="str">
        <f t="shared" si="537"/>
        <v/>
      </c>
      <c r="C4026" s="90" t="str">
        <f t="shared" si="538"/>
        <v/>
      </c>
      <c r="D4026" s="89" t="str">
        <f t="shared" si="539"/>
        <v/>
      </c>
      <c r="E4026" s="91" t="str">
        <f t="shared" si="540"/>
        <v/>
      </c>
      <c r="F4026" s="92" t="str">
        <f t="shared" si="541"/>
        <v/>
      </c>
      <c r="G4026" s="212" t="str">
        <f t="shared" si="542"/>
        <v/>
      </c>
      <c r="H4026" s="92">
        <f>IF(OR(ERR=FALSE,AND(F4026="",G4026="")),0,IF($C$12="D",$H$13+SUM($F$14:F4026)-SUM($G$14:G4026),$H$13-SUM($F$14:F4026)+SUM($G$14:G4026)))</f>
        <v>0</v>
      </c>
      <c r="I4026" s="7"/>
    </row>
    <row r="4027" spans="1:9">
      <c r="A4027" s="89">
        <f t="shared" si="536"/>
        <v>4014</v>
      </c>
      <c r="B4027" s="185" t="str">
        <f t="shared" si="537"/>
        <v/>
      </c>
      <c r="C4027" s="90" t="str">
        <f t="shared" si="538"/>
        <v/>
      </c>
      <c r="D4027" s="89" t="str">
        <f t="shared" si="539"/>
        <v/>
      </c>
      <c r="E4027" s="91" t="str">
        <f t="shared" si="540"/>
        <v/>
      </c>
      <c r="F4027" s="92" t="str">
        <f t="shared" si="541"/>
        <v/>
      </c>
      <c r="G4027" s="212" t="str">
        <f t="shared" si="542"/>
        <v/>
      </c>
      <c r="H4027" s="92">
        <f>IF(OR(ERR=FALSE,AND(F4027="",G4027="")),0,IF($C$12="D",$H$13+SUM($F$14:F4027)-SUM($G$14:G4027),$H$13-SUM($F$14:F4027)+SUM($G$14:G4027)))</f>
        <v>0</v>
      </c>
      <c r="I4027" s="7"/>
    </row>
    <row r="4028" spans="1:9">
      <c r="A4028" s="89">
        <f t="shared" si="536"/>
        <v>4015</v>
      </c>
      <c r="B4028" s="185" t="str">
        <f t="shared" si="537"/>
        <v/>
      </c>
      <c r="C4028" s="90" t="str">
        <f t="shared" si="538"/>
        <v/>
      </c>
      <c r="D4028" s="89" t="str">
        <f t="shared" si="539"/>
        <v/>
      </c>
      <c r="E4028" s="91" t="str">
        <f t="shared" si="540"/>
        <v/>
      </c>
      <c r="F4028" s="92" t="str">
        <f t="shared" si="541"/>
        <v/>
      </c>
      <c r="G4028" s="212" t="str">
        <f t="shared" si="542"/>
        <v/>
      </c>
      <c r="H4028" s="92">
        <f>IF(OR(ERR=FALSE,AND(F4028="",G4028="")),0,IF($C$12="D",$H$13+SUM($F$14:F4028)-SUM($G$14:G4028),$H$13-SUM($F$14:F4028)+SUM($G$14:G4028)))</f>
        <v>0</v>
      </c>
      <c r="I4028" s="7"/>
    </row>
    <row r="4029" spans="1:9">
      <c r="A4029" s="89">
        <f t="shared" si="536"/>
        <v>4016</v>
      </c>
      <c r="B4029" s="185" t="str">
        <f t="shared" si="537"/>
        <v/>
      </c>
      <c r="C4029" s="90" t="str">
        <f t="shared" si="538"/>
        <v/>
      </c>
      <c r="D4029" s="89" t="str">
        <f t="shared" si="539"/>
        <v/>
      </c>
      <c r="E4029" s="91" t="str">
        <f t="shared" si="540"/>
        <v/>
      </c>
      <c r="F4029" s="92" t="str">
        <f t="shared" si="541"/>
        <v/>
      </c>
      <c r="G4029" s="212" t="str">
        <f t="shared" si="542"/>
        <v/>
      </c>
      <c r="H4029" s="92">
        <f>IF(OR(ERR=FALSE,AND(F4029="",G4029="")),0,IF($C$12="D",$H$13+SUM($F$14:F4029)-SUM($G$14:G4029),$H$13-SUM($F$14:F4029)+SUM($G$14:G4029)))</f>
        <v>0</v>
      </c>
      <c r="I4029" s="7"/>
    </row>
    <row r="4030" spans="1:9">
      <c r="A4030" s="89">
        <f t="shared" si="536"/>
        <v>4017</v>
      </c>
      <c r="B4030" s="185" t="str">
        <f t="shared" si="537"/>
        <v/>
      </c>
      <c r="C4030" s="90" t="str">
        <f t="shared" si="538"/>
        <v/>
      </c>
      <c r="D4030" s="89" t="str">
        <f t="shared" si="539"/>
        <v/>
      </c>
      <c r="E4030" s="91" t="str">
        <f t="shared" si="540"/>
        <v/>
      </c>
      <c r="F4030" s="92" t="str">
        <f t="shared" si="541"/>
        <v/>
      </c>
      <c r="G4030" s="212" t="str">
        <f t="shared" si="542"/>
        <v/>
      </c>
      <c r="H4030" s="92">
        <f>IF(OR(ERR=FALSE,AND(F4030="",G4030="")),0,IF($C$12="D",$H$13+SUM($F$14:F4030)-SUM($G$14:G4030),$H$13-SUM($F$14:F4030)+SUM($G$14:G4030)))</f>
        <v>0</v>
      </c>
      <c r="I4030" s="7"/>
    </row>
    <row r="4031" spans="1:9">
      <c r="A4031" s="89">
        <f t="shared" si="536"/>
        <v>4018</v>
      </c>
      <c r="B4031" s="185" t="str">
        <f t="shared" si="537"/>
        <v/>
      </c>
      <c r="C4031" s="90" t="str">
        <f t="shared" si="538"/>
        <v/>
      </c>
      <c r="D4031" s="89" t="str">
        <f t="shared" si="539"/>
        <v/>
      </c>
      <c r="E4031" s="91" t="str">
        <f t="shared" si="540"/>
        <v/>
      </c>
      <c r="F4031" s="92" t="str">
        <f t="shared" si="541"/>
        <v/>
      </c>
      <c r="G4031" s="212" t="str">
        <f t="shared" si="542"/>
        <v/>
      </c>
      <c r="H4031" s="92">
        <f>IF(OR(ERR=FALSE,AND(F4031="",G4031="")),0,IF($C$12="D",$H$13+SUM($F$14:F4031)-SUM($G$14:G4031),$H$13-SUM($F$14:F4031)+SUM($G$14:G4031)))</f>
        <v>0</v>
      </c>
      <c r="I4031" s="7"/>
    </row>
    <row r="4032" spans="1:9">
      <c r="A4032" s="89">
        <f t="shared" si="536"/>
        <v>4019</v>
      </c>
      <c r="B4032" s="185" t="str">
        <f t="shared" si="537"/>
        <v/>
      </c>
      <c r="C4032" s="90" t="str">
        <f t="shared" si="538"/>
        <v/>
      </c>
      <c r="D4032" s="89" t="str">
        <f t="shared" si="539"/>
        <v/>
      </c>
      <c r="E4032" s="91" t="str">
        <f t="shared" si="540"/>
        <v/>
      </c>
      <c r="F4032" s="92" t="str">
        <f t="shared" si="541"/>
        <v/>
      </c>
      <c r="G4032" s="212" t="str">
        <f t="shared" si="542"/>
        <v/>
      </c>
      <c r="H4032" s="92">
        <f>IF(OR(ERR=FALSE,AND(F4032="",G4032="")),0,IF($C$12="D",$H$13+SUM($F$14:F4032)-SUM($G$14:G4032),$H$13-SUM($F$14:F4032)+SUM($G$14:G4032)))</f>
        <v>0</v>
      </c>
      <c r="I4032" s="7"/>
    </row>
    <row r="4033" spans="1:9">
      <c r="A4033" s="89">
        <f t="shared" si="536"/>
        <v>4020</v>
      </c>
      <c r="B4033" s="185" t="str">
        <f t="shared" si="537"/>
        <v/>
      </c>
      <c r="C4033" s="90" t="str">
        <f t="shared" si="538"/>
        <v/>
      </c>
      <c r="D4033" s="89" t="str">
        <f t="shared" si="539"/>
        <v/>
      </c>
      <c r="E4033" s="91" t="str">
        <f t="shared" si="540"/>
        <v/>
      </c>
      <c r="F4033" s="92" t="str">
        <f t="shared" si="541"/>
        <v/>
      </c>
      <c r="G4033" s="212" t="str">
        <f t="shared" si="542"/>
        <v/>
      </c>
      <c r="H4033" s="92">
        <f>IF(OR(ERR=FALSE,AND(F4033="",G4033="")),0,IF($C$12="D",$H$13+SUM($F$14:F4033)-SUM($G$14:G4033),$H$13-SUM($F$14:F4033)+SUM($G$14:G4033)))</f>
        <v>0</v>
      </c>
      <c r="I4033" s="7"/>
    </row>
    <row r="4034" spans="1:9">
      <c r="A4034" s="89">
        <f t="shared" si="536"/>
        <v>4021</v>
      </c>
      <c r="B4034" s="185" t="str">
        <f t="shared" si="537"/>
        <v/>
      </c>
      <c r="C4034" s="90" t="str">
        <f t="shared" si="538"/>
        <v/>
      </c>
      <c r="D4034" s="89" t="str">
        <f t="shared" si="539"/>
        <v/>
      </c>
      <c r="E4034" s="91" t="str">
        <f t="shared" si="540"/>
        <v/>
      </c>
      <c r="F4034" s="92" t="str">
        <f t="shared" si="541"/>
        <v/>
      </c>
      <c r="G4034" s="212" t="str">
        <f t="shared" si="542"/>
        <v/>
      </c>
      <c r="H4034" s="92">
        <f>IF(OR(ERR=FALSE,AND(F4034="",G4034="")),0,IF($C$12="D",$H$13+SUM($F$14:F4034)-SUM($G$14:G4034),$H$13-SUM($F$14:F4034)+SUM($G$14:G4034)))</f>
        <v>0</v>
      </c>
      <c r="I4034" s="7"/>
    </row>
    <row r="4035" spans="1:9">
      <c r="A4035" s="89">
        <f t="shared" si="536"/>
        <v>4022</v>
      </c>
      <c r="B4035" s="185" t="str">
        <f t="shared" si="537"/>
        <v/>
      </c>
      <c r="C4035" s="90" t="str">
        <f t="shared" si="538"/>
        <v/>
      </c>
      <c r="D4035" s="89" t="str">
        <f t="shared" si="539"/>
        <v/>
      </c>
      <c r="E4035" s="91" t="str">
        <f t="shared" si="540"/>
        <v/>
      </c>
      <c r="F4035" s="92" t="str">
        <f t="shared" si="541"/>
        <v/>
      </c>
      <c r="G4035" s="212" t="str">
        <f t="shared" si="542"/>
        <v/>
      </c>
      <c r="H4035" s="92">
        <f>IF(OR(ERR=FALSE,AND(F4035="",G4035="")),0,IF($C$12="D",$H$13+SUM($F$14:F4035)-SUM($G$14:G4035),$H$13-SUM($F$14:F4035)+SUM($G$14:G4035)))</f>
        <v>0</v>
      </c>
      <c r="I4035" s="7"/>
    </row>
    <row r="4036" spans="1:9">
      <c r="A4036" s="89">
        <f t="shared" si="536"/>
        <v>4023</v>
      </c>
      <c r="B4036" s="185" t="str">
        <f t="shared" si="537"/>
        <v/>
      </c>
      <c r="C4036" s="90" t="str">
        <f t="shared" si="538"/>
        <v/>
      </c>
      <c r="D4036" s="89" t="str">
        <f t="shared" si="539"/>
        <v/>
      </c>
      <c r="E4036" s="91" t="str">
        <f t="shared" si="540"/>
        <v/>
      </c>
      <c r="F4036" s="92" t="str">
        <f t="shared" si="541"/>
        <v/>
      </c>
      <c r="G4036" s="212" t="str">
        <f t="shared" si="542"/>
        <v/>
      </c>
      <c r="H4036" s="92">
        <f>IF(OR(ERR=FALSE,AND(F4036="",G4036="")),0,IF($C$12="D",$H$13+SUM($F$14:F4036)-SUM($G$14:G4036),$H$13-SUM($F$14:F4036)+SUM($G$14:G4036)))</f>
        <v>0</v>
      </c>
      <c r="I4036" s="7"/>
    </row>
    <row r="4037" spans="1:9">
      <c r="A4037" s="89">
        <f t="shared" si="536"/>
        <v>4024</v>
      </c>
      <c r="B4037" s="185" t="str">
        <f t="shared" si="537"/>
        <v/>
      </c>
      <c r="C4037" s="90" t="str">
        <f t="shared" si="538"/>
        <v/>
      </c>
      <c r="D4037" s="89" t="str">
        <f t="shared" si="539"/>
        <v/>
      </c>
      <c r="E4037" s="91" t="str">
        <f t="shared" si="540"/>
        <v/>
      </c>
      <c r="F4037" s="92" t="str">
        <f t="shared" si="541"/>
        <v/>
      </c>
      <c r="G4037" s="212" t="str">
        <f t="shared" si="542"/>
        <v/>
      </c>
      <c r="H4037" s="92">
        <f>IF(OR(ERR=FALSE,AND(F4037="",G4037="")),0,IF($C$12="D",$H$13+SUM($F$14:F4037)-SUM($G$14:G4037),$H$13-SUM($F$14:F4037)+SUM($G$14:G4037)))</f>
        <v>0</v>
      </c>
      <c r="I4037" s="7"/>
    </row>
    <row r="4038" spans="1:9">
      <c r="A4038" s="89">
        <f t="shared" si="536"/>
        <v>4025</v>
      </c>
      <c r="B4038" s="185" t="str">
        <f t="shared" si="537"/>
        <v/>
      </c>
      <c r="C4038" s="90" t="str">
        <f t="shared" si="538"/>
        <v/>
      </c>
      <c r="D4038" s="89" t="str">
        <f t="shared" si="539"/>
        <v/>
      </c>
      <c r="E4038" s="91" t="str">
        <f t="shared" si="540"/>
        <v/>
      </c>
      <c r="F4038" s="92" t="str">
        <f t="shared" si="541"/>
        <v/>
      </c>
      <c r="G4038" s="212" t="str">
        <f t="shared" si="542"/>
        <v/>
      </c>
      <c r="H4038" s="92">
        <f>IF(OR(ERR=FALSE,AND(F4038="",G4038="")),0,IF($C$12="D",$H$13+SUM($F$14:F4038)-SUM($G$14:G4038),$H$13-SUM($F$14:F4038)+SUM($G$14:G4038)))</f>
        <v>0</v>
      </c>
      <c r="I4038" s="7"/>
    </row>
    <row r="4039" spans="1:9">
      <c r="A4039" s="89">
        <f t="shared" si="536"/>
        <v>4026</v>
      </c>
      <c r="B4039" s="185" t="str">
        <f t="shared" si="537"/>
        <v/>
      </c>
      <c r="C4039" s="90" t="str">
        <f t="shared" si="538"/>
        <v/>
      </c>
      <c r="D4039" s="89" t="str">
        <f t="shared" si="539"/>
        <v/>
      </c>
      <c r="E4039" s="91" t="str">
        <f t="shared" si="540"/>
        <v/>
      </c>
      <c r="F4039" s="92" t="str">
        <f t="shared" si="541"/>
        <v/>
      </c>
      <c r="G4039" s="212" t="str">
        <f t="shared" si="542"/>
        <v/>
      </c>
      <c r="H4039" s="92">
        <f>IF(OR(ERR=FALSE,AND(F4039="",G4039="")),0,IF($C$12="D",$H$13+SUM($F$14:F4039)-SUM($G$14:G4039),$H$13-SUM($F$14:F4039)+SUM($G$14:G4039)))</f>
        <v>0</v>
      </c>
      <c r="I4039" s="7"/>
    </row>
    <row r="4040" spans="1:9">
      <c r="A4040" s="89">
        <f t="shared" si="536"/>
        <v>4027</v>
      </c>
      <c r="B4040" s="185" t="str">
        <f t="shared" si="537"/>
        <v/>
      </c>
      <c r="C4040" s="90" t="str">
        <f t="shared" si="538"/>
        <v/>
      </c>
      <c r="D4040" s="89" t="str">
        <f t="shared" si="539"/>
        <v/>
      </c>
      <c r="E4040" s="91" t="str">
        <f t="shared" si="540"/>
        <v/>
      </c>
      <c r="F4040" s="92" t="str">
        <f t="shared" si="541"/>
        <v/>
      </c>
      <c r="G4040" s="212" t="str">
        <f t="shared" si="542"/>
        <v/>
      </c>
      <c r="H4040" s="92">
        <f>IF(OR(ERR=FALSE,AND(F4040="",G4040="")),0,IF($C$12="D",$H$13+SUM($F$14:F4040)-SUM($G$14:G4040),$H$13-SUM($F$14:F4040)+SUM($G$14:G4040)))</f>
        <v>0</v>
      </c>
      <c r="I4040" s="7"/>
    </row>
    <row r="4041" spans="1:9">
      <c r="A4041" s="89">
        <f t="shared" si="536"/>
        <v>4028</v>
      </c>
      <c r="B4041" s="185" t="str">
        <f t="shared" si="537"/>
        <v/>
      </c>
      <c r="C4041" s="90" t="str">
        <f t="shared" si="538"/>
        <v/>
      </c>
      <c r="D4041" s="89" t="str">
        <f t="shared" si="539"/>
        <v/>
      </c>
      <c r="E4041" s="91" t="str">
        <f t="shared" si="540"/>
        <v/>
      </c>
      <c r="F4041" s="92" t="str">
        <f t="shared" si="541"/>
        <v/>
      </c>
      <c r="G4041" s="212" t="str">
        <f t="shared" si="542"/>
        <v/>
      </c>
      <c r="H4041" s="92">
        <f>IF(OR(ERR=FALSE,AND(F4041="",G4041="")),0,IF($C$12="D",$H$13+SUM($F$14:F4041)-SUM($G$14:G4041),$H$13-SUM($F$14:F4041)+SUM($G$14:G4041)))</f>
        <v>0</v>
      </c>
      <c r="I4041" s="7"/>
    </row>
    <row r="4042" spans="1:9">
      <c r="A4042" s="89">
        <f t="shared" si="536"/>
        <v>4029</v>
      </c>
      <c r="B4042" s="185" t="str">
        <f t="shared" si="537"/>
        <v/>
      </c>
      <c r="C4042" s="90" t="str">
        <f t="shared" si="538"/>
        <v/>
      </c>
      <c r="D4042" s="89" t="str">
        <f t="shared" si="539"/>
        <v/>
      </c>
      <c r="E4042" s="91" t="str">
        <f t="shared" si="540"/>
        <v/>
      </c>
      <c r="F4042" s="92" t="str">
        <f t="shared" si="541"/>
        <v/>
      </c>
      <c r="G4042" s="212" t="str">
        <f t="shared" si="542"/>
        <v/>
      </c>
      <c r="H4042" s="92">
        <f>IF(OR(ERR=FALSE,AND(F4042="",G4042="")),0,IF($C$12="D",$H$13+SUM($F$14:F4042)-SUM($G$14:G4042),$H$13-SUM($F$14:F4042)+SUM($G$14:G4042)))</f>
        <v>0</v>
      </c>
      <c r="I4042" s="7"/>
    </row>
    <row r="4043" spans="1:9">
      <c r="A4043" s="89">
        <f t="shared" si="536"/>
        <v>4030</v>
      </c>
      <c r="B4043" s="185" t="str">
        <f t="shared" si="537"/>
        <v/>
      </c>
      <c r="C4043" s="90" t="str">
        <f t="shared" si="538"/>
        <v/>
      </c>
      <c r="D4043" s="89" t="str">
        <f t="shared" si="539"/>
        <v/>
      </c>
      <c r="E4043" s="91" t="str">
        <f t="shared" si="540"/>
        <v/>
      </c>
      <c r="F4043" s="92" t="str">
        <f t="shared" si="541"/>
        <v/>
      </c>
      <c r="G4043" s="212" t="str">
        <f t="shared" si="542"/>
        <v/>
      </c>
      <c r="H4043" s="92">
        <f>IF(OR(ERR=FALSE,AND(F4043="",G4043="")),0,IF($C$12="D",$H$13+SUM($F$14:F4043)-SUM($G$14:G4043),$H$13-SUM($F$14:F4043)+SUM($G$14:G4043)))</f>
        <v>0</v>
      </c>
      <c r="I4043" s="7"/>
    </row>
    <row r="4044" spans="1:9">
      <c r="A4044" s="89">
        <f t="shared" si="536"/>
        <v>4031</v>
      </c>
      <c r="B4044" s="185" t="str">
        <f t="shared" si="537"/>
        <v/>
      </c>
      <c r="C4044" s="90" t="str">
        <f t="shared" si="538"/>
        <v/>
      </c>
      <c r="D4044" s="89" t="str">
        <f t="shared" si="539"/>
        <v/>
      </c>
      <c r="E4044" s="91" t="str">
        <f t="shared" si="540"/>
        <v/>
      </c>
      <c r="F4044" s="92" t="str">
        <f t="shared" si="541"/>
        <v/>
      </c>
      <c r="G4044" s="212" t="str">
        <f t="shared" si="542"/>
        <v/>
      </c>
      <c r="H4044" s="92">
        <f>IF(OR(ERR=FALSE,AND(F4044="",G4044="")),0,IF($C$12="D",$H$13+SUM($F$14:F4044)-SUM($G$14:G4044),$H$13-SUM($F$14:F4044)+SUM($G$14:G4044)))</f>
        <v>0</v>
      </c>
      <c r="I4044" s="7"/>
    </row>
    <row r="4045" spans="1:9">
      <c r="A4045" s="89">
        <f t="shared" si="536"/>
        <v>4032</v>
      </c>
      <c r="B4045" s="185" t="str">
        <f t="shared" si="537"/>
        <v/>
      </c>
      <c r="C4045" s="90" t="str">
        <f t="shared" si="538"/>
        <v/>
      </c>
      <c r="D4045" s="89" t="str">
        <f t="shared" si="539"/>
        <v/>
      </c>
      <c r="E4045" s="91" t="str">
        <f t="shared" si="540"/>
        <v/>
      </c>
      <c r="F4045" s="92" t="str">
        <f t="shared" si="541"/>
        <v/>
      </c>
      <c r="G4045" s="212" t="str">
        <f t="shared" si="542"/>
        <v/>
      </c>
      <c r="H4045" s="92">
        <f>IF(OR(ERR=FALSE,AND(F4045="",G4045="")),0,IF($C$12="D",$H$13+SUM($F$14:F4045)-SUM($G$14:G4045),$H$13-SUM($F$14:F4045)+SUM($G$14:G4045)))</f>
        <v>0</v>
      </c>
      <c r="I4045" s="7"/>
    </row>
    <row r="4046" spans="1:9">
      <c r="A4046" s="89">
        <f t="shared" si="536"/>
        <v>4033</v>
      </c>
      <c r="B4046" s="185" t="str">
        <f t="shared" si="537"/>
        <v/>
      </c>
      <c r="C4046" s="90" t="str">
        <f t="shared" si="538"/>
        <v/>
      </c>
      <c r="D4046" s="89" t="str">
        <f t="shared" si="539"/>
        <v/>
      </c>
      <c r="E4046" s="91" t="str">
        <f t="shared" si="540"/>
        <v/>
      </c>
      <c r="F4046" s="92" t="str">
        <f t="shared" si="541"/>
        <v/>
      </c>
      <c r="G4046" s="212" t="str">
        <f t="shared" si="542"/>
        <v/>
      </c>
      <c r="H4046" s="92">
        <f>IF(OR(ERR=FALSE,AND(F4046="",G4046="")),0,IF($C$12="D",$H$13+SUM($F$14:F4046)-SUM($G$14:G4046),$H$13-SUM($F$14:F4046)+SUM($G$14:G4046)))</f>
        <v>0</v>
      </c>
      <c r="I4046" s="7"/>
    </row>
    <row r="4047" spans="1:9">
      <c r="A4047" s="89">
        <f t="shared" si="536"/>
        <v>4034</v>
      </c>
      <c r="B4047" s="185" t="str">
        <f t="shared" si="537"/>
        <v/>
      </c>
      <c r="C4047" s="90" t="str">
        <f t="shared" si="538"/>
        <v/>
      </c>
      <c r="D4047" s="89" t="str">
        <f t="shared" si="539"/>
        <v/>
      </c>
      <c r="E4047" s="91" t="str">
        <f t="shared" si="540"/>
        <v/>
      </c>
      <c r="F4047" s="92" t="str">
        <f t="shared" si="541"/>
        <v/>
      </c>
      <c r="G4047" s="212" t="str">
        <f t="shared" si="542"/>
        <v/>
      </c>
      <c r="H4047" s="92">
        <f>IF(OR(ERR=FALSE,AND(F4047="",G4047="")),0,IF($C$12="D",$H$13+SUM($F$14:F4047)-SUM($G$14:G4047),$H$13-SUM($F$14:F4047)+SUM($G$14:G4047)))</f>
        <v>0</v>
      </c>
      <c r="I4047" s="7"/>
    </row>
    <row r="4048" spans="1:9">
      <c r="A4048" s="89">
        <f t="shared" si="536"/>
        <v>4035</v>
      </c>
      <c r="B4048" s="185" t="str">
        <f t="shared" si="537"/>
        <v/>
      </c>
      <c r="C4048" s="90" t="str">
        <f t="shared" si="538"/>
        <v/>
      </c>
      <c r="D4048" s="89" t="str">
        <f t="shared" si="539"/>
        <v/>
      </c>
      <c r="E4048" s="91" t="str">
        <f t="shared" si="540"/>
        <v/>
      </c>
      <c r="F4048" s="92" t="str">
        <f t="shared" si="541"/>
        <v/>
      </c>
      <c r="G4048" s="212" t="str">
        <f t="shared" si="542"/>
        <v/>
      </c>
      <c r="H4048" s="92">
        <f>IF(OR(ERR=FALSE,AND(F4048="",G4048="")),0,IF($C$12="D",$H$13+SUM($F$14:F4048)-SUM($G$14:G4048),$H$13-SUM($F$14:F4048)+SUM($G$14:G4048)))</f>
        <v>0</v>
      </c>
      <c r="I4048" s="7"/>
    </row>
    <row r="4049" spans="1:9">
      <c r="A4049" s="89">
        <f t="shared" si="536"/>
        <v>4036</v>
      </c>
      <c r="B4049" s="185" t="str">
        <f t="shared" si="537"/>
        <v/>
      </c>
      <c r="C4049" s="90" t="str">
        <f t="shared" si="538"/>
        <v/>
      </c>
      <c r="D4049" s="89" t="str">
        <f t="shared" si="539"/>
        <v/>
      </c>
      <c r="E4049" s="91" t="str">
        <f t="shared" si="540"/>
        <v/>
      </c>
      <c r="F4049" s="92" t="str">
        <f t="shared" si="541"/>
        <v/>
      </c>
      <c r="G4049" s="212" t="str">
        <f t="shared" si="542"/>
        <v/>
      </c>
      <c r="H4049" s="92">
        <f>IF(OR(ERR=FALSE,AND(F4049="",G4049="")),0,IF($C$12="D",$H$13+SUM($F$14:F4049)-SUM($G$14:G4049),$H$13-SUM($F$14:F4049)+SUM($G$14:G4049)))</f>
        <v>0</v>
      </c>
      <c r="I4049" s="7"/>
    </row>
    <row r="4050" spans="1:9">
      <c r="A4050" s="89">
        <f t="shared" si="536"/>
        <v>4037</v>
      </c>
      <c r="B4050" s="185" t="str">
        <f t="shared" si="537"/>
        <v/>
      </c>
      <c r="C4050" s="90" t="str">
        <f t="shared" si="538"/>
        <v/>
      </c>
      <c r="D4050" s="89" t="str">
        <f t="shared" si="539"/>
        <v/>
      </c>
      <c r="E4050" s="91" t="str">
        <f t="shared" si="540"/>
        <v/>
      </c>
      <c r="F4050" s="92" t="str">
        <f t="shared" si="541"/>
        <v/>
      </c>
      <c r="G4050" s="212" t="str">
        <f t="shared" si="542"/>
        <v/>
      </c>
      <c r="H4050" s="92">
        <f>IF(OR(ERR=FALSE,AND(F4050="",G4050="")),0,IF($C$12="D",$H$13+SUM($F$14:F4050)-SUM($G$14:G4050),$H$13-SUM($F$14:F4050)+SUM($G$14:G4050)))</f>
        <v>0</v>
      </c>
      <c r="I4050" s="7"/>
    </row>
    <row r="4051" spans="1:9">
      <c r="A4051" s="89">
        <f t="shared" si="536"/>
        <v>4038</v>
      </c>
      <c r="B4051" s="185" t="str">
        <f t="shared" si="537"/>
        <v/>
      </c>
      <c r="C4051" s="90" t="str">
        <f t="shared" si="538"/>
        <v/>
      </c>
      <c r="D4051" s="89" t="str">
        <f t="shared" si="539"/>
        <v/>
      </c>
      <c r="E4051" s="91" t="str">
        <f t="shared" si="540"/>
        <v/>
      </c>
      <c r="F4051" s="92" t="str">
        <f t="shared" si="541"/>
        <v/>
      </c>
      <c r="G4051" s="212" t="str">
        <f t="shared" si="542"/>
        <v/>
      </c>
      <c r="H4051" s="92">
        <f>IF(OR(ERR=FALSE,AND(F4051="",G4051="")),0,IF($C$12="D",$H$13+SUM($F$14:F4051)-SUM($G$14:G4051),$H$13-SUM($F$14:F4051)+SUM($G$14:G4051)))</f>
        <v>0</v>
      </c>
      <c r="I4051" s="7"/>
    </row>
    <row r="4052" spans="1:9">
      <c r="A4052" s="89">
        <f t="shared" si="536"/>
        <v>4039</v>
      </c>
      <c r="B4052" s="185" t="str">
        <f t="shared" si="537"/>
        <v/>
      </c>
      <c r="C4052" s="90" t="str">
        <f t="shared" si="538"/>
        <v/>
      </c>
      <c r="D4052" s="89" t="str">
        <f t="shared" si="539"/>
        <v/>
      </c>
      <c r="E4052" s="91" t="str">
        <f t="shared" si="540"/>
        <v/>
      </c>
      <c r="F4052" s="92" t="str">
        <f t="shared" si="541"/>
        <v/>
      </c>
      <c r="G4052" s="212" t="str">
        <f t="shared" si="542"/>
        <v/>
      </c>
      <c r="H4052" s="92">
        <f>IF(OR(ERR=FALSE,AND(F4052="",G4052="")),0,IF($C$12="D",$H$13+SUM($F$14:F4052)-SUM($G$14:G4052),$H$13-SUM($F$14:F4052)+SUM($G$14:G4052)))</f>
        <v>0</v>
      </c>
      <c r="I4052" s="7"/>
    </row>
    <row r="4053" spans="1:9">
      <c r="A4053" s="89">
        <f t="shared" si="536"/>
        <v>4040</v>
      </c>
      <c r="B4053" s="185" t="str">
        <f t="shared" si="537"/>
        <v/>
      </c>
      <c r="C4053" s="90" t="str">
        <f t="shared" si="538"/>
        <v/>
      </c>
      <c r="D4053" s="89" t="str">
        <f t="shared" si="539"/>
        <v/>
      </c>
      <c r="E4053" s="91" t="str">
        <f t="shared" si="540"/>
        <v/>
      </c>
      <c r="F4053" s="92" t="str">
        <f t="shared" si="541"/>
        <v/>
      </c>
      <c r="G4053" s="212" t="str">
        <f t="shared" si="542"/>
        <v/>
      </c>
      <c r="H4053" s="92">
        <f>IF(OR(ERR=FALSE,AND(F4053="",G4053="")),0,IF($C$12="D",$H$13+SUM($F$14:F4053)-SUM($G$14:G4053),$H$13-SUM($F$14:F4053)+SUM($G$14:G4053)))</f>
        <v>0</v>
      </c>
      <c r="I4053" s="7"/>
    </row>
    <row r="4054" spans="1:9">
      <c r="A4054" s="89">
        <f t="shared" si="536"/>
        <v>4041</v>
      </c>
      <c r="B4054" s="185" t="str">
        <f t="shared" si="537"/>
        <v/>
      </c>
      <c r="C4054" s="90" t="str">
        <f t="shared" si="538"/>
        <v/>
      </c>
      <c r="D4054" s="89" t="str">
        <f t="shared" si="539"/>
        <v/>
      </c>
      <c r="E4054" s="91" t="str">
        <f t="shared" si="540"/>
        <v/>
      </c>
      <c r="F4054" s="92" t="str">
        <f t="shared" si="541"/>
        <v/>
      </c>
      <c r="G4054" s="212" t="str">
        <f t="shared" si="542"/>
        <v/>
      </c>
      <c r="H4054" s="92">
        <f>IF(OR(ERR=FALSE,AND(F4054="",G4054="")),0,IF($C$12="D",$H$13+SUM($F$14:F4054)-SUM($G$14:G4054),$H$13-SUM($F$14:F4054)+SUM($G$14:G4054)))</f>
        <v>0</v>
      </c>
      <c r="I4054" s="7"/>
    </row>
    <row r="4055" spans="1:9">
      <c r="A4055" s="89">
        <f t="shared" si="536"/>
        <v>4042</v>
      </c>
      <c r="B4055" s="185" t="str">
        <f t="shared" si="537"/>
        <v/>
      </c>
      <c r="C4055" s="90" t="str">
        <f t="shared" si="538"/>
        <v/>
      </c>
      <c r="D4055" s="89" t="str">
        <f t="shared" si="539"/>
        <v/>
      </c>
      <c r="E4055" s="91" t="str">
        <f t="shared" si="540"/>
        <v/>
      </c>
      <c r="F4055" s="92" t="str">
        <f t="shared" si="541"/>
        <v/>
      </c>
      <c r="G4055" s="212" t="str">
        <f t="shared" si="542"/>
        <v/>
      </c>
      <c r="H4055" s="92">
        <f>IF(OR(ERR=FALSE,AND(F4055="",G4055="")),0,IF($C$12="D",$H$13+SUM($F$14:F4055)-SUM($G$14:G4055),$H$13-SUM($F$14:F4055)+SUM($G$14:G4055)))</f>
        <v>0</v>
      </c>
      <c r="I4055" s="7"/>
    </row>
    <row r="4056" spans="1:9">
      <c r="A4056" s="89">
        <f t="shared" si="536"/>
        <v>4043</v>
      </c>
      <c r="B4056" s="185" t="str">
        <f t="shared" si="537"/>
        <v/>
      </c>
      <c r="C4056" s="90" t="str">
        <f t="shared" si="538"/>
        <v/>
      </c>
      <c r="D4056" s="89" t="str">
        <f t="shared" si="539"/>
        <v/>
      </c>
      <c r="E4056" s="91" t="str">
        <f t="shared" si="540"/>
        <v/>
      </c>
      <c r="F4056" s="92" t="str">
        <f t="shared" si="541"/>
        <v/>
      </c>
      <c r="G4056" s="212" t="str">
        <f t="shared" si="542"/>
        <v/>
      </c>
      <c r="H4056" s="92">
        <f>IF(OR(ERR=FALSE,AND(F4056="",G4056="")),0,IF($C$12="D",$H$13+SUM($F$14:F4056)-SUM($G$14:G4056),$H$13-SUM($F$14:F4056)+SUM($G$14:G4056)))</f>
        <v>0</v>
      </c>
      <c r="I4056" s="7"/>
    </row>
    <row r="4057" spans="1:9">
      <c r="A4057" s="89">
        <f t="shared" si="536"/>
        <v>4044</v>
      </c>
      <c r="B4057" s="185" t="str">
        <f t="shared" si="537"/>
        <v/>
      </c>
      <c r="C4057" s="90" t="str">
        <f t="shared" si="538"/>
        <v/>
      </c>
      <c r="D4057" s="89" t="str">
        <f t="shared" si="539"/>
        <v/>
      </c>
      <c r="E4057" s="91" t="str">
        <f t="shared" si="540"/>
        <v/>
      </c>
      <c r="F4057" s="92" t="str">
        <f t="shared" si="541"/>
        <v/>
      </c>
      <c r="G4057" s="212" t="str">
        <f t="shared" si="542"/>
        <v/>
      </c>
      <c r="H4057" s="92">
        <f>IF(OR(ERR=FALSE,AND(F4057="",G4057="")),0,IF($C$12="D",$H$13+SUM($F$14:F4057)-SUM($G$14:G4057),$H$13-SUM($F$14:F4057)+SUM($G$14:G4057)))</f>
        <v>0</v>
      </c>
      <c r="I4057" s="7"/>
    </row>
    <row r="4058" spans="1:9">
      <c r="A4058" s="89">
        <f t="shared" si="536"/>
        <v>4045</v>
      </c>
      <c r="B4058" s="185" t="str">
        <f t="shared" si="537"/>
        <v/>
      </c>
      <c r="C4058" s="90" t="str">
        <f t="shared" si="538"/>
        <v/>
      </c>
      <c r="D4058" s="89" t="str">
        <f t="shared" si="539"/>
        <v/>
      </c>
      <c r="E4058" s="91" t="str">
        <f t="shared" si="540"/>
        <v/>
      </c>
      <c r="F4058" s="92" t="str">
        <f t="shared" si="541"/>
        <v/>
      </c>
      <c r="G4058" s="212" t="str">
        <f t="shared" si="542"/>
        <v/>
      </c>
      <c r="H4058" s="92">
        <f>IF(OR(ERR=FALSE,AND(F4058="",G4058="")),0,IF($C$12="D",$H$13+SUM($F$14:F4058)-SUM($G$14:G4058),$H$13-SUM($F$14:F4058)+SUM($G$14:G4058)))</f>
        <v>0</v>
      </c>
      <c r="I4058" s="7"/>
    </row>
    <row r="4059" spans="1:9">
      <c r="A4059" s="89">
        <f t="shared" si="536"/>
        <v>4046</v>
      </c>
      <c r="B4059" s="185" t="str">
        <f t="shared" si="537"/>
        <v/>
      </c>
      <c r="C4059" s="90" t="str">
        <f t="shared" si="538"/>
        <v/>
      </c>
      <c r="D4059" s="89" t="str">
        <f t="shared" si="539"/>
        <v/>
      </c>
      <c r="E4059" s="91" t="str">
        <f t="shared" si="540"/>
        <v/>
      </c>
      <c r="F4059" s="92" t="str">
        <f t="shared" si="541"/>
        <v/>
      </c>
      <c r="G4059" s="212" t="str">
        <f t="shared" si="542"/>
        <v/>
      </c>
      <c r="H4059" s="92">
        <f>IF(OR(ERR=FALSE,AND(F4059="",G4059="")),0,IF($C$12="D",$H$13+SUM($F$14:F4059)-SUM($G$14:G4059),$H$13-SUM($F$14:F4059)+SUM($G$14:G4059)))</f>
        <v>0</v>
      </c>
      <c r="I4059" s="7"/>
    </row>
    <row r="4060" spans="1:9">
      <c r="A4060" s="89">
        <f t="shared" si="536"/>
        <v>4047</v>
      </c>
      <c r="B4060" s="185" t="str">
        <f t="shared" si="537"/>
        <v/>
      </c>
      <c r="C4060" s="90" t="str">
        <f t="shared" si="538"/>
        <v/>
      </c>
      <c r="D4060" s="89" t="str">
        <f t="shared" si="539"/>
        <v/>
      </c>
      <c r="E4060" s="91" t="str">
        <f t="shared" si="540"/>
        <v/>
      </c>
      <c r="F4060" s="92" t="str">
        <f t="shared" si="541"/>
        <v/>
      </c>
      <c r="G4060" s="212" t="str">
        <f t="shared" si="542"/>
        <v/>
      </c>
      <c r="H4060" s="92">
        <f>IF(OR(ERR=FALSE,AND(F4060="",G4060="")),0,IF($C$12="D",$H$13+SUM($F$14:F4060)-SUM($G$14:G4060),$H$13-SUM($F$14:F4060)+SUM($G$14:G4060)))</f>
        <v>0</v>
      </c>
      <c r="I4060" s="7"/>
    </row>
    <row r="4061" spans="1:9">
      <c r="A4061" s="89">
        <f t="shared" si="536"/>
        <v>4048</v>
      </c>
      <c r="B4061" s="185" t="str">
        <f t="shared" si="537"/>
        <v/>
      </c>
      <c r="C4061" s="90" t="str">
        <f t="shared" si="538"/>
        <v/>
      </c>
      <c r="D4061" s="89" t="str">
        <f t="shared" si="539"/>
        <v/>
      </c>
      <c r="E4061" s="91" t="str">
        <f t="shared" si="540"/>
        <v/>
      </c>
      <c r="F4061" s="92" t="str">
        <f t="shared" si="541"/>
        <v/>
      </c>
      <c r="G4061" s="212" t="str">
        <f t="shared" si="542"/>
        <v/>
      </c>
      <c r="H4061" s="92">
        <f>IF(OR(ERR=FALSE,AND(F4061="",G4061="")),0,IF($C$12="D",$H$13+SUM($F$14:F4061)-SUM($G$14:G4061),$H$13-SUM($F$14:F4061)+SUM($G$14:G4061)))</f>
        <v>0</v>
      </c>
      <c r="I4061" s="7"/>
    </row>
    <row r="4062" spans="1:9">
      <c r="A4062" s="89">
        <f t="shared" si="536"/>
        <v>4049</v>
      </c>
      <c r="B4062" s="185" t="str">
        <f t="shared" ref="B4062:B4125" si="543">IF(ISERROR(VLOOKUP(A4062&amp;H$9,JU_AKUN,6,FALSE)=TRUE),"",VLOOKUP(A4062&amp;H$9,JU_AKUN,6,FALSE))</f>
        <v/>
      </c>
      <c r="C4062" s="90" t="str">
        <f t="shared" ref="C4062:C4125" si="544">IF(ISERROR(VLOOKUP(A4062&amp;H$9,JU_AKUN,7,FALSE)=TRUE),"",VLOOKUP(A4062&amp;H$9,JU_AKUN,7,FALSE))</f>
        <v/>
      </c>
      <c r="D4062" s="89" t="str">
        <f t="shared" ref="D4062:D4125" si="545">IF(ISERROR(VLOOKUP(A4062&amp;H$9,JU_AKUN,8,FALSE)=TRUE),"",VLOOKUP(A4062&amp;H$9,JU_AKUN,8,FALSE))</f>
        <v/>
      </c>
      <c r="E4062" s="91" t="str">
        <f t="shared" ref="E4062:E4125" si="546">IF(ISERROR(VLOOKUP(A4062&amp;H$9,JU_AKUN,9,FALSE)=TRUE),"",VLOOKUP(A4062&amp;H$9,JU_AKUN,9,FALSE))</f>
        <v/>
      </c>
      <c r="F4062" s="92" t="str">
        <f t="shared" ref="F4062:F4125" si="547">IF(ISERROR(VLOOKUP(A4062&amp;H$9,JU_AKUN,14,FALSE)=TRUE),"",VLOOKUP(A4062&amp;H$9,JU_AKUN,14,FALSE))</f>
        <v/>
      </c>
      <c r="G4062" s="212" t="str">
        <f t="shared" ref="G4062:G4125" si="548">IF(ISERROR(VLOOKUP(A4062&amp;H$9,JU_AKUN,15,FALSE)=TRUE),"",VLOOKUP(A4062&amp;H$9,JU_AKUN,15,FALSE))</f>
        <v/>
      </c>
      <c r="H4062" s="92">
        <f>IF(OR(ERR=FALSE,AND(F4062="",G4062="")),0,IF($C$12="D",$H$13+SUM($F$14:F4062)-SUM($G$14:G4062),$H$13-SUM($F$14:F4062)+SUM($G$14:G4062)))</f>
        <v>0</v>
      </c>
      <c r="I4062" s="7"/>
    </row>
    <row r="4063" spans="1:9">
      <c r="A4063" s="89">
        <f t="shared" ref="A4063:A4126" si="549">A4062+1</f>
        <v>4050</v>
      </c>
      <c r="B4063" s="185" t="str">
        <f t="shared" si="543"/>
        <v/>
      </c>
      <c r="C4063" s="90" t="str">
        <f t="shared" si="544"/>
        <v/>
      </c>
      <c r="D4063" s="89" t="str">
        <f t="shared" si="545"/>
        <v/>
      </c>
      <c r="E4063" s="91" t="str">
        <f t="shared" si="546"/>
        <v/>
      </c>
      <c r="F4063" s="92" t="str">
        <f t="shared" si="547"/>
        <v/>
      </c>
      <c r="G4063" s="212" t="str">
        <f t="shared" si="548"/>
        <v/>
      </c>
      <c r="H4063" s="92">
        <f>IF(OR(ERR=FALSE,AND(F4063="",G4063="")),0,IF($C$12="D",$H$13+SUM($F$14:F4063)-SUM($G$14:G4063),$H$13-SUM($F$14:F4063)+SUM($G$14:G4063)))</f>
        <v>0</v>
      </c>
      <c r="I4063" s="7"/>
    </row>
    <row r="4064" spans="1:9">
      <c r="A4064" s="89">
        <f t="shared" si="549"/>
        <v>4051</v>
      </c>
      <c r="B4064" s="185" t="str">
        <f t="shared" si="543"/>
        <v/>
      </c>
      <c r="C4064" s="90" t="str">
        <f t="shared" si="544"/>
        <v/>
      </c>
      <c r="D4064" s="89" t="str">
        <f t="shared" si="545"/>
        <v/>
      </c>
      <c r="E4064" s="91" t="str">
        <f t="shared" si="546"/>
        <v/>
      </c>
      <c r="F4064" s="92" t="str">
        <f t="shared" si="547"/>
        <v/>
      </c>
      <c r="G4064" s="212" t="str">
        <f t="shared" si="548"/>
        <v/>
      </c>
      <c r="H4064" s="92">
        <f>IF(OR(ERR=FALSE,AND(F4064="",G4064="")),0,IF($C$12="D",$H$13+SUM($F$14:F4064)-SUM($G$14:G4064),$H$13-SUM($F$14:F4064)+SUM($G$14:G4064)))</f>
        <v>0</v>
      </c>
      <c r="I4064" s="7"/>
    </row>
    <row r="4065" spans="1:9">
      <c r="A4065" s="89">
        <f t="shared" si="549"/>
        <v>4052</v>
      </c>
      <c r="B4065" s="185" t="str">
        <f t="shared" si="543"/>
        <v/>
      </c>
      <c r="C4065" s="90" t="str">
        <f t="shared" si="544"/>
        <v/>
      </c>
      <c r="D4065" s="89" t="str">
        <f t="shared" si="545"/>
        <v/>
      </c>
      <c r="E4065" s="91" t="str">
        <f t="shared" si="546"/>
        <v/>
      </c>
      <c r="F4065" s="92" t="str">
        <f t="shared" si="547"/>
        <v/>
      </c>
      <c r="G4065" s="212" t="str">
        <f t="shared" si="548"/>
        <v/>
      </c>
      <c r="H4065" s="92">
        <f>IF(OR(ERR=FALSE,AND(F4065="",G4065="")),0,IF($C$12="D",$H$13+SUM($F$14:F4065)-SUM($G$14:G4065),$H$13-SUM($F$14:F4065)+SUM($G$14:G4065)))</f>
        <v>0</v>
      </c>
      <c r="I4065" s="7"/>
    </row>
    <row r="4066" spans="1:9">
      <c r="A4066" s="89">
        <f t="shared" si="549"/>
        <v>4053</v>
      </c>
      <c r="B4066" s="185" t="str">
        <f t="shared" si="543"/>
        <v/>
      </c>
      <c r="C4066" s="90" t="str">
        <f t="shared" si="544"/>
        <v/>
      </c>
      <c r="D4066" s="89" t="str">
        <f t="shared" si="545"/>
        <v/>
      </c>
      <c r="E4066" s="91" t="str">
        <f t="shared" si="546"/>
        <v/>
      </c>
      <c r="F4066" s="92" t="str">
        <f t="shared" si="547"/>
        <v/>
      </c>
      <c r="G4066" s="212" t="str">
        <f t="shared" si="548"/>
        <v/>
      </c>
      <c r="H4066" s="92">
        <f>IF(OR(ERR=FALSE,AND(F4066="",G4066="")),0,IF($C$12="D",$H$13+SUM($F$14:F4066)-SUM($G$14:G4066),$H$13-SUM($F$14:F4066)+SUM($G$14:G4066)))</f>
        <v>0</v>
      </c>
      <c r="I4066" s="7"/>
    </row>
    <row r="4067" spans="1:9">
      <c r="A4067" s="89">
        <f t="shared" si="549"/>
        <v>4054</v>
      </c>
      <c r="B4067" s="185" t="str">
        <f t="shared" si="543"/>
        <v/>
      </c>
      <c r="C4067" s="90" t="str">
        <f t="shared" si="544"/>
        <v/>
      </c>
      <c r="D4067" s="89" t="str">
        <f t="shared" si="545"/>
        <v/>
      </c>
      <c r="E4067" s="91" t="str">
        <f t="shared" si="546"/>
        <v/>
      </c>
      <c r="F4067" s="92" t="str">
        <f t="shared" si="547"/>
        <v/>
      </c>
      <c r="G4067" s="212" t="str">
        <f t="shared" si="548"/>
        <v/>
      </c>
      <c r="H4067" s="92">
        <f>IF(OR(ERR=FALSE,AND(F4067="",G4067="")),0,IF($C$12="D",$H$13+SUM($F$14:F4067)-SUM($G$14:G4067),$H$13-SUM($F$14:F4067)+SUM($G$14:G4067)))</f>
        <v>0</v>
      </c>
      <c r="I4067" s="7"/>
    </row>
    <row r="4068" spans="1:9">
      <c r="A4068" s="89">
        <f t="shared" si="549"/>
        <v>4055</v>
      </c>
      <c r="B4068" s="185" t="str">
        <f t="shared" si="543"/>
        <v/>
      </c>
      <c r="C4068" s="90" t="str">
        <f t="shared" si="544"/>
        <v/>
      </c>
      <c r="D4068" s="89" t="str">
        <f t="shared" si="545"/>
        <v/>
      </c>
      <c r="E4068" s="91" t="str">
        <f t="shared" si="546"/>
        <v/>
      </c>
      <c r="F4068" s="92" t="str">
        <f t="shared" si="547"/>
        <v/>
      </c>
      <c r="G4068" s="212" t="str">
        <f t="shared" si="548"/>
        <v/>
      </c>
      <c r="H4068" s="92">
        <f>IF(OR(ERR=FALSE,AND(F4068="",G4068="")),0,IF($C$12="D",$H$13+SUM($F$14:F4068)-SUM($G$14:G4068),$H$13-SUM($F$14:F4068)+SUM($G$14:G4068)))</f>
        <v>0</v>
      </c>
      <c r="I4068" s="7"/>
    </row>
    <row r="4069" spans="1:9">
      <c r="A4069" s="89">
        <f t="shared" si="549"/>
        <v>4056</v>
      </c>
      <c r="B4069" s="185" t="str">
        <f t="shared" si="543"/>
        <v/>
      </c>
      <c r="C4069" s="90" t="str">
        <f t="shared" si="544"/>
        <v/>
      </c>
      <c r="D4069" s="89" t="str">
        <f t="shared" si="545"/>
        <v/>
      </c>
      <c r="E4069" s="91" t="str">
        <f t="shared" si="546"/>
        <v/>
      </c>
      <c r="F4069" s="92" t="str">
        <f t="shared" si="547"/>
        <v/>
      </c>
      <c r="G4069" s="212" t="str">
        <f t="shared" si="548"/>
        <v/>
      </c>
      <c r="H4069" s="92">
        <f>IF(OR(ERR=FALSE,AND(F4069="",G4069="")),0,IF($C$12="D",$H$13+SUM($F$14:F4069)-SUM($G$14:G4069),$H$13-SUM($F$14:F4069)+SUM($G$14:G4069)))</f>
        <v>0</v>
      </c>
      <c r="I4069" s="7"/>
    </row>
    <row r="4070" spans="1:9">
      <c r="A4070" s="89">
        <f t="shared" si="549"/>
        <v>4057</v>
      </c>
      <c r="B4070" s="185" t="str">
        <f t="shared" si="543"/>
        <v/>
      </c>
      <c r="C4070" s="90" t="str">
        <f t="shared" si="544"/>
        <v/>
      </c>
      <c r="D4070" s="89" t="str">
        <f t="shared" si="545"/>
        <v/>
      </c>
      <c r="E4070" s="91" t="str">
        <f t="shared" si="546"/>
        <v/>
      </c>
      <c r="F4070" s="92" t="str">
        <f t="shared" si="547"/>
        <v/>
      </c>
      <c r="G4070" s="212" t="str">
        <f t="shared" si="548"/>
        <v/>
      </c>
      <c r="H4070" s="92">
        <f>IF(OR(ERR=FALSE,AND(F4070="",G4070="")),0,IF($C$12="D",$H$13+SUM($F$14:F4070)-SUM($G$14:G4070),$H$13-SUM($F$14:F4070)+SUM($G$14:G4070)))</f>
        <v>0</v>
      </c>
      <c r="I4070" s="7"/>
    </row>
    <row r="4071" spans="1:9">
      <c r="A4071" s="89">
        <f t="shared" si="549"/>
        <v>4058</v>
      </c>
      <c r="B4071" s="185" t="str">
        <f t="shared" si="543"/>
        <v/>
      </c>
      <c r="C4071" s="90" t="str">
        <f t="shared" si="544"/>
        <v/>
      </c>
      <c r="D4071" s="89" t="str">
        <f t="shared" si="545"/>
        <v/>
      </c>
      <c r="E4071" s="91" t="str">
        <f t="shared" si="546"/>
        <v/>
      </c>
      <c r="F4071" s="92" t="str">
        <f t="shared" si="547"/>
        <v/>
      </c>
      <c r="G4071" s="212" t="str">
        <f t="shared" si="548"/>
        <v/>
      </c>
      <c r="H4071" s="92">
        <f>IF(OR(ERR=FALSE,AND(F4071="",G4071="")),0,IF($C$12="D",$H$13+SUM($F$14:F4071)-SUM($G$14:G4071),$H$13-SUM($F$14:F4071)+SUM($G$14:G4071)))</f>
        <v>0</v>
      </c>
      <c r="I4071" s="7"/>
    </row>
    <row r="4072" spans="1:9">
      <c r="A4072" s="89">
        <f t="shared" si="549"/>
        <v>4059</v>
      </c>
      <c r="B4072" s="185" t="str">
        <f t="shared" si="543"/>
        <v/>
      </c>
      <c r="C4072" s="90" t="str">
        <f t="shared" si="544"/>
        <v/>
      </c>
      <c r="D4072" s="89" t="str">
        <f t="shared" si="545"/>
        <v/>
      </c>
      <c r="E4072" s="91" t="str">
        <f t="shared" si="546"/>
        <v/>
      </c>
      <c r="F4072" s="92" t="str">
        <f t="shared" si="547"/>
        <v/>
      </c>
      <c r="G4072" s="212" t="str">
        <f t="shared" si="548"/>
        <v/>
      </c>
      <c r="H4072" s="92">
        <f>IF(OR(ERR=FALSE,AND(F4072="",G4072="")),0,IF($C$12="D",$H$13+SUM($F$14:F4072)-SUM($G$14:G4072),$H$13-SUM($F$14:F4072)+SUM($G$14:G4072)))</f>
        <v>0</v>
      </c>
      <c r="I4072" s="7"/>
    </row>
    <row r="4073" spans="1:9">
      <c r="A4073" s="89">
        <f t="shared" si="549"/>
        <v>4060</v>
      </c>
      <c r="B4073" s="185" t="str">
        <f t="shared" si="543"/>
        <v/>
      </c>
      <c r="C4073" s="90" t="str">
        <f t="shared" si="544"/>
        <v/>
      </c>
      <c r="D4073" s="89" t="str">
        <f t="shared" si="545"/>
        <v/>
      </c>
      <c r="E4073" s="91" t="str">
        <f t="shared" si="546"/>
        <v/>
      </c>
      <c r="F4073" s="92" t="str">
        <f t="shared" si="547"/>
        <v/>
      </c>
      <c r="G4073" s="212" t="str">
        <f t="shared" si="548"/>
        <v/>
      </c>
      <c r="H4073" s="92">
        <f>IF(OR(ERR=FALSE,AND(F4073="",G4073="")),0,IF($C$12="D",$H$13+SUM($F$14:F4073)-SUM($G$14:G4073),$H$13-SUM($F$14:F4073)+SUM($G$14:G4073)))</f>
        <v>0</v>
      </c>
      <c r="I4073" s="7"/>
    </row>
    <row r="4074" spans="1:9">
      <c r="A4074" s="89">
        <f t="shared" si="549"/>
        <v>4061</v>
      </c>
      <c r="B4074" s="185" t="str">
        <f t="shared" si="543"/>
        <v/>
      </c>
      <c r="C4074" s="90" t="str">
        <f t="shared" si="544"/>
        <v/>
      </c>
      <c r="D4074" s="89" t="str">
        <f t="shared" si="545"/>
        <v/>
      </c>
      <c r="E4074" s="91" t="str">
        <f t="shared" si="546"/>
        <v/>
      </c>
      <c r="F4074" s="92" t="str">
        <f t="shared" si="547"/>
        <v/>
      </c>
      <c r="G4074" s="212" t="str">
        <f t="shared" si="548"/>
        <v/>
      </c>
      <c r="H4074" s="92">
        <f>IF(OR(ERR=FALSE,AND(F4074="",G4074="")),0,IF($C$12="D",$H$13+SUM($F$14:F4074)-SUM($G$14:G4074),$H$13-SUM($F$14:F4074)+SUM($G$14:G4074)))</f>
        <v>0</v>
      </c>
      <c r="I4074" s="7"/>
    </row>
    <row r="4075" spans="1:9">
      <c r="A4075" s="89">
        <f t="shared" si="549"/>
        <v>4062</v>
      </c>
      <c r="B4075" s="185" t="str">
        <f t="shared" si="543"/>
        <v/>
      </c>
      <c r="C4075" s="90" t="str">
        <f t="shared" si="544"/>
        <v/>
      </c>
      <c r="D4075" s="89" t="str">
        <f t="shared" si="545"/>
        <v/>
      </c>
      <c r="E4075" s="91" t="str">
        <f t="shared" si="546"/>
        <v/>
      </c>
      <c r="F4075" s="92" t="str">
        <f t="shared" si="547"/>
        <v/>
      </c>
      <c r="G4075" s="212" t="str">
        <f t="shared" si="548"/>
        <v/>
      </c>
      <c r="H4075" s="92">
        <f>IF(OR(ERR=FALSE,AND(F4075="",G4075="")),0,IF($C$12="D",$H$13+SUM($F$14:F4075)-SUM($G$14:G4075),$H$13-SUM($F$14:F4075)+SUM($G$14:G4075)))</f>
        <v>0</v>
      </c>
      <c r="I4075" s="7"/>
    </row>
    <row r="4076" spans="1:9">
      <c r="A4076" s="89">
        <f t="shared" si="549"/>
        <v>4063</v>
      </c>
      <c r="B4076" s="185" t="str">
        <f t="shared" si="543"/>
        <v/>
      </c>
      <c r="C4076" s="90" t="str">
        <f t="shared" si="544"/>
        <v/>
      </c>
      <c r="D4076" s="89" t="str">
        <f t="shared" si="545"/>
        <v/>
      </c>
      <c r="E4076" s="91" t="str">
        <f t="shared" si="546"/>
        <v/>
      </c>
      <c r="F4076" s="92" t="str">
        <f t="shared" si="547"/>
        <v/>
      </c>
      <c r="G4076" s="212" t="str">
        <f t="shared" si="548"/>
        <v/>
      </c>
      <c r="H4076" s="92">
        <f>IF(OR(ERR=FALSE,AND(F4076="",G4076="")),0,IF($C$12="D",$H$13+SUM($F$14:F4076)-SUM($G$14:G4076),$H$13-SUM($F$14:F4076)+SUM($G$14:G4076)))</f>
        <v>0</v>
      </c>
      <c r="I4076" s="7"/>
    </row>
    <row r="4077" spans="1:9">
      <c r="A4077" s="89">
        <f t="shared" si="549"/>
        <v>4064</v>
      </c>
      <c r="B4077" s="185" t="str">
        <f t="shared" si="543"/>
        <v/>
      </c>
      <c r="C4077" s="90" t="str">
        <f t="shared" si="544"/>
        <v/>
      </c>
      <c r="D4077" s="89" t="str">
        <f t="shared" si="545"/>
        <v/>
      </c>
      <c r="E4077" s="91" t="str">
        <f t="shared" si="546"/>
        <v/>
      </c>
      <c r="F4077" s="92" t="str">
        <f t="shared" si="547"/>
        <v/>
      </c>
      <c r="G4077" s="212" t="str">
        <f t="shared" si="548"/>
        <v/>
      </c>
      <c r="H4077" s="92">
        <f>IF(OR(ERR=FALSE,AND(F4077="",G4077="")),0,IF($C$12="D",$H$13+SUM($F$14:F4077)-SUM($G$14:G4077),$H$13-SUM($F$14:F4077)+SUM($G$14:G4077)))</f>
        <v>0</v>
      </c>
      <c r="I4077" s="7"/>
    </row>
    <row r="4078" spans="1:9">
      <c r="A4078" s="89">
        <f t="shared" si="549"/>
        <v>4065</v>
      </c>
      <c r="B4078" s="185" t="str">
        <f t="shared" si="543"/>
        <v/>
      </c>
      <c r="C4078" s="90" t="str">
        <f t="shared" si="544"/>
        <v/>
      </c>
      <c r="D4078" s="89" t="str">
        <f t="shared" si="545"/>
        <v/>
      </c>
      <c r="E4078" s="91" t="str">
        <f t="shared" si="546"/>
        <v/>
      </c>
      <c r="F4078" s="92" t="str">
        <f t="shared" si="547"/>
        <v/>
      </c>
      <c r="G4078" s="212" t="str">
        <f t="shared" si="548"/>
        <v/>
      </c>
      <c r="H4078" s="92">
        <f>IF(OR(ERR=FALSE,AND(F4078="",G4078="")),0,IF($C$12="D",$H$13+SUM($F$14:F4078)-SUM($G$14:G4078),$H$13-SUM($F$14:F4078)+SUM($G$14:G4078)))</f>
        <v>0</v>
      </c>
      <c r="I4078" s="7"/>
    </row>
    <row r="4079" spans="1:9">
      <c r="A4079" s="89">
        <f t="shared" si="549"/>
        <v>4066</v>
      </c>
      <c r="B4079" s="185" t="str">
        <f t="shared" si="543"/>
        <v/>
      </c>
      <c r="C4079" s="90" t="str">
        <f t="shared" si="544"/>
        <v/>
      </c>
      <c r="D4079" s="89" t="str">
        <f t="shared" si="545"/>
        <v/>
      </c>
      <c r="E4079" s="91" t="str">
        <f t="shared" si="546"/>
        <v/>
      </c>
      <c r="F4079" s="92" t="str">
        <f t="shared" si="547"/>
        <v/>
      </c>
      <c r="G4079" s="212" t="str">
        <f t="shared" si="548"/>
        <v/>
      </c>
      <c r="H4079" s="92">
        <f>IF(OR(ERR=FALSE,AND(F4079="",G4079="")),0,IF($C$12="D",$H$13+SUM($F$14:F4079)-SUM($G$14:G4079),$H$13-SUM($F$14:F4079)+SUM($G$14:G4079)))</f>
        <v>0</v>
      </c>
      <c r="I4079" s="7"/>
    </row>
    <row r="4080" spans="1:9">
      <c r="A4080" s="89">
        <f t="shared" si="549"/>
        <v>4067</v>
      </c>
      <c r="B4080" s="185" t="str">
        <f t="shared" si="543"/>
        <v/>
      </c>
      <c r="C4080" s="90" t="str">
        <f t="shared" si="544"/>
        <v/>
      </c>
      <c r="D4080" s="89" t="str">
        <f t="shared" si="545"/>
        <v/>
      </c>
      <c r="E4080" s="91" t="str">
        <f t="shared" si="546"/>
        <v/>
      </c>
      <c r="F4080" s="92" t="str">
        <f t="shared" si="547"/>
        <v/>
      </c>
      <c r="G4080" s="212" t="str">
        <f t="shared" si="548"/>
        <v/>
      </c>
      <c r="H4080" s="92">
        <f>IF(OR(ERR=FALSE,AND(F4080="",G4080="")),0,IF($C$12="D",$H$13+SUM($F$14:F4080)-SUM($G$14:G4080),$H$13-SUM($F$14:F4080)+SUM($G$14:G4080)))</f>
        <v>0</v>
      </c>
      <c r="I4080" s="7"/>
    </row>
    <row r="4081" spans="1:9">
      <c r="A4081" s="89">
        <f t="shared" si="549"/>
        <v>4068</v>
      </c>
      <c r="B4081" s="185" t="str">
        <f t="shared" si="543"/>
        <v/>
      </c>
      <c r="C4081" s="90" t="str">
        <f t="shared" si="544"/>
        <v/>
      </c>
      <c r="D4081" s="89" t="str">
        <f t="shared" si="545"/>
        <v/>
      </c>
      <c r="E4081" s="91" t="str">
        <f t="shared" si="546"/>
        <v/>
      </c>
      <c r="F4081" s="92" t="str">
        <f t="shared" si="547"/>
        <v/>
      </c>
      <c r="G4081" s="212" t="str">
        <f t="shared" si="548"/>
        <v/>
      </c>
      <c r="H4081" s="92">
        <f>IF(OR(ERR=FALSE,AND(F4081="",G4081="")),0,IF($C$12="D",$H$13+SUM($F$14:F4081)-SUM($G$14:G4081),$H$13-SUM($F$14:F4081)+SUM($G$14:G4081)))</f>
        <v>0</v>
      </c>
      <c r="I4081" s="7"/>
    </row>
    <row r="4082" spans="1:9">
      <c r="A4082" s="89">
        <f t="shared" si="549"/>
        <v>4069</v>
      </c>
      <c r="B4082" s="185" t="str">
        <f t="shared" si="543"/>
        <v/>
      </c>
      <c r="C4082" s="90" t="str">
        <f t="shared" si="544"/>
        <v/>
      </c>
      <c r="D4082" s="89" t="str">
        <f t="shared" si="545"/>
        <v/>
      </c>
      <c r="E4082" s="91" t="str">
        <f t="shared" si="546"/>
        <v/>
      </c>
      <c r="F4082" s="92" t="str">
        <f t="shared" si="547"/>
        <v/>
      </c>
      <c r="G4082" s="212" t="str">
        <f t="shared" si="548"/>
        <v/>
      </c>
      <c r="H4082" s="92">
        <f>IF(OR(ERR=FALSE,AND(F4082="",G4082="")),0,IF($C$12="D",$H$13+SUM($F$14:F4082)-SUM($G$14:G4082),$H$13-SUM($F$14:F4082)+SUM($G$14:G4082)))</f>
        <v>0</v>
      </c>
      <c r="I4082" s="7"/>
    </row>
    <row r="4083" spans="1:9">
      <c r="A4083" s="89">
        <f t="shared" si="549"/>
        <v>4070</v>
      </c>
      <c r="B4083" s="185" t="str">
        <f t="shared" si="543"/>
        <v/>
      </c>
      <c r="C4083" s="90" t="str">
        <f t="shared" si="544"/>
        <v/>
      </c>
      <c r="D4083" s="89" t="str">
        <f t="shared" si="545"/>
        <v/>
      </c>
      <c r="E4083" s="91" t="str">
        <f t="shared" si="546"/>
        <v/>
      </c>
      <c r="F4083" s="92" t="str">
        <f t="shared" si="547"/>
        <v/>
      </c>
      <c r="G4083" s="212" t="str">
        <f t="shared" si="548"/>
        <v/>
      </c>
      <c r="H4083" s="92">
        <f>IF(OR(ERR=FALSE,AND(F4083="",G4083="")),0,IF($C$12="D",$H$13+SUM($F$14:F4083)-SUM($G$14:G4083),$H$13-SUM($F$14:F4083)+SUM($G$14:G4083)))</f>
        <v>0</v>
      </c>
      <c r="I4083" s="7"/>
    </row>
    <row r="4084" spans="1:9">
      <c r="A4084" s="89">
        <f t="shared" si="549"/>
        <v>4071</v>
      </c>
      <c r="B4084" s="185" t="str">
        <f t="shared" si="543"/>
        <v/>
      </c>
      <c r="C4084" s="90" t="str">
        <f t="shared" si="544"/>
        <v/>
      </c>
      <c r="D4084" s="89" t="str">
        <f t="shared" si="545"/>
        <v/>
      </c>
      <c r="E4084" s="91" t="str">
        <f t="shared" si="546"/>
        <v/>
      </c>
      <c r="F4084" s="92" t="str">
        <f t="shared" si="547"/>
        <v/>
      </c>
      <c r="G4084" s="212" t="str">
        <f t="shared" si="548"/>
        <v/>
      </c>
      <c r="H4084" s="92">
        <f>IF(OR(ERR=FALSE,AND(F4084="",G4084="")),0,IF($C$12="D",$H$13+SUM($F$14:F4084)-SUM($G$14:G4084),$H$13-SUM($F$14:F4084)+SUM($G$14:G4084)))</f>
        <v>0</v>
      </c>
      <c r="I4084" s="7"/>
    </row>
    <row r="4085" spans="1:9">
      <c r="A4085" s="89">
        <f t="shared" si="549"/>
        <v>4072</v>
      </c>
      <c r="B4085" s="185" t="str">
        <f t="shared" si="543"/>
        <v/>
      </c>
      <c r="C4085" s="90" t="str">
        <f t="shared" si="544"/>
        <v/>
      </c>
      <c r="D4085" s="89" t="str">
        <f t="shared" si="545"/>
        <v/>
      </c>
      <c r="E4085" s="91" t="str">
        <f t="shared" si="546"/>
        <v/>
      </c>
      <c r="F4085" s="92" t="str">
        <f t="shared" si="547"/>
        <v/>
      </c>
      <c r="G4085" s="212" t="str">
        <f t="shared" si="548"/>
        <v/>
      </c>
      <c r="H4085" s="92">
        <f>IF(OR(ERR=FALSE,AND(F4085="",G4085="")),0,IF($C$12="D",$H$13+SUM($F$14:F4085)-SUM($G$14:G4085),$H$13-SUM($F$14:F4085)+SUM($G$14:G4085)))</f>
        <v>0</v>
      </c>
      <c r="I4085" s="7"/>
    </row>
    <row r="4086" spans="1:9">
      <c r="A4086" s="89">
        <f t="shared" si="549"/>
        <v>4073</v>
      </c>
      <c r="B4086" s="185" t="str">
        <f t="shared" si="543"/>
        <v/>
      </c>
      <c r="C4086" s="90" t="str">
        <f t="shared" si="544"/>
        <v/>
      </c>
      <c r="D4086" s="89" t="str">
        <f t="shared" si="545"/>
        <v/>
      </c>
      <c r="E4086" s="91" t="str">
        <f t="shared" si="546"/>
        <v/>
      </c>
      <c r="F4086" s="92" t="str">
        <f t="shared" si="547"/>
        <v/>
      </c>
      <c r="G4086" s="212" t="str">
        <f t="shared" si="548"/>
        <v/>
      </c>
      <c r="H4086" s="92">
        <f>IF(OR(ERR=FALSE,AND(F4086="",G4086="")),0,IF($C$12="D",$H$13+SUM($F$14:F4086)-SUM($G$14:G4086),$H$13-SUM($F$14:F4086)+SUM($G$14:G4086)))</f>
        <v>0</v>
      </c>
      <c r="I4086" s="7"/>
    </row>
    <row r="4087" spans="1:9">
      <c r="A4087" s="89">
        <f t="shared" si="549"/>
        <v>4074</v>
      </c>
      <c r="B4087" s="185" t="str">
        <f t="shared" si="543"/>
        <v/>
      </c>
      <c r="C4087" s="90" t="str">
        <f t="shared" si="544"/>
        <v/>
      </c>
      <c r="D4087" s="89" t="str">
        <f t="shared" si="545"/>
        <v/>
      </c>
      <c r="E4087" s="91" t="str">
        <f t="shared" si="546"/>
        <v/>
      </c>
      <c r="F4087" s="92" t="str">
        <f t="shared" si="547"/>
        <v/>
      </c>
      <c r="G4087" s="212" t="str">
        <f t="shared" si="548"/>
        <v/>
      </c>
      <c r="H4087" s="92">
        <f>IF(OR(ERR=FALSE,AND(F4087="",G4087="")),0,IF($C$12="D",$H$13+SUM($F$14:F4087)-SUM($G$14:G4087),$H$13-SUM($F$14:F4087)+SUM($G$14:G4087)))</f>
        <v>0</v>
      </c>
      <c r="I4087" s="7"/>
    </row>
    <row r="4088" spans="1:9">
      <c r="A4088" s="89">
        <f t="shared" si="549"/>
        <v>4075</v>
      </c>
      <c r="B4088" s="185" t="str">
        <f t="shared" si="543"/>
        <v/>
      </c>
      <c r="C4088" s="90" t="str">
        <f t="shared" si="544"/>
        <v/>
      </c>
      <c r="D4088" s="89" t="str">
        <f t="shared" si="545"/>
        <v/>
      </c>
      <c r="E4088" s="91" t="str">
        <f t="shared" si="546"/>
        <v/>
      </c>
      <c r="F4088" s="92" t="str">
        <f t="shared" si="547"/>
        <v/>
      </c>
      <c r="G4088" s="212" t="str">
        <f t="shared" si="548"/>
        <v/>
      </c>
      <c r="H4088" s="92">
        <f>IF(OR(ERR=FALSE,AND(F4088="",G4088="")),0,IF($C$12="D",$H$13+SUM($F$14:F4088)-SUM($G$14:G4088),$H$13-SUM($F$14:F4088)+SUM($G$14:G4088)))</f>
        <v>0</v>
      </c>
      <c r="I4088" s="7"/>
    </row>
    <row r="4089" spans="1:9">
      <c r="A4089" s="89">
        <f t="shared" si="549"/>
        <v>4076</v>
      </c>
      <c r="B4089" s="185" t="str">
        <f t="shared" si="543"/>
        <v/>
      </c>
      <c r="C4089" s="90" t="str">
        <f t="shared" si="544"/>
        <v/>
      </c>
      <c r="D4089" s="89" t="str">
        <f t="shared" si="545"/>
        <v/>
      </c>
      <c r="E4089" s="91" t="str">
        <f t="shared" si="546"/>
        <v/>
      </c>
      <c r="F4089" s="92" t="str">
        <f t="shared" si="547"/>
        <v/>
      </c>
      <c r="G4089" s="212" t="str">
        <f t="shared" si="548"/>
        <v/>
      </c>
      <c r="H4089" s="92">
        <f>IF(OR(ERR=FALSE,AND(F4089="",G4089="")),0,IF($C$12="D",$H$13+SUM($F$14:F4089)-SUM($G$14:G4089),$H$13-SUM($F$14:F4089)+SUM($G$14:G4089)))</f>
        <v>0</v>
      </c>
      <c r="I4089" s="7"/>
    </row>
    <row r="4090" spans="1:9">
      <c r="A4090" s="89">
        <f t="shared" si="549"/>
        <v>4077</v>
      </c>
      <c r="B4090" s="185" t="str">
        <f t="shared" si="543"/>
        <v/>
      </c>
      <c r="C4090" s="90" t="str">
        <f t="shared" si="544"/>
        <v/>
      </c>
      <c r="D4090" s="89" t="str">
        <f t="shared" si="545"/>
        <v/>
      </c>
      <c r="E4090" s="91" t="str">
        <f t="shared" si="546"/>
        <v/>
      </c>
      <c r="F4090" s="92" t="str">
        <f t="shared" si="547"/>
        <v/>
      </c>
      <c r="G4090" s="212" t="str">
        <f t="shared" si="548"/>
        <v/>
      </c>
      <c r="H4090" s="92">
        <f>IF(OR(ERR=FALSE,AND(F4090="",G4090="")),0,IF($C$12="D",$H$13+SUM($F$14:F4090)-SUM($G$14:G4090),$H$13-SUM($F$14:F4090)+SUM($G$14:G4090)))</f>
        <v>0</v>
      </c>
      <c r="I4090" s="7"/>
    </row>
    <row r="4091" spans="1:9">
      <c r="A4091" s="89">
        <f t="shared" si="549"/>
        <v>4078</v>
      </c>
      <c r="B4091" s="185" t="str">
        <f t="shared" si="543"/>
        <v/>
      </c>
      <c r="C4091" s="90" t="str">
        <f t="shared" si="544"/>
        <v/>
      </c>
      <c r="D4091" s="89" t="str">
        <f t="shared" si="545"/>
        <v/>
      </c>
      <c r="E4091" s="91" t="str">
        <f t="shared" si="546"/>
        <v/>
      </c>
      <c r="F4091" s="92" t="str">
        <f t="shared" si="547"/>
        <v/>
      </c>
      <c r="G4091" s="212" t="str">
        <f t="shared" si="548"/>
        <v/>
      </c>
      <c r="H4091" s="92">
        <f>IF(OR(ERR=FALSE,AND(F4091="",G4091="")),0,IF($C$12="D",$H$13+SUM($F$14:F4091)-SUM($G$14:G4091),$H$13-SUM($F$14:F4091)+SUM($G$14:G4091)))</f>
        <v>0</v>
      </c>
      <c r="I4091" s="7"/>
    </row>
    <row r="4092" spans="1:9">
      <c r="A4092" s="89">
        <f t="shared" si="549"/>
        <v>4079</v>
      </c>
      <c r="B4092" s="185" t="str">
        <f t="shared" si="543"/>
        <v/>
      </c>
      <c r="C4092" s="90" t="str">
        <f t="shared" si="544"/>
        <v/>
      </c>
      <c r="D4092" s="89" t="str">
        <f t="shared" si="545"/>
        <v/>
      </c>
      <c r="E4092" s="91" t="str">
        <f t="shared" si="546"/>
        <v/>
      </c>
      <c r="F4092" s="92" t="str">
        <f t="shared" si="547"/>
        <v/>
      </c>
      <c r="G4092" s="212" t="str">
        <f t="shared" si="548"/>
        <v/>
      </c>
      <c r="H4092" s="92">
        <f>IF(OR(ERR=FALSE,AND(F4092="",G4092="")),0,IF($C$12="D",$H$13+SUM($F$14:F4092)-SUM($G$14:G4092),$H$13-SUM($F$14:F4092)+SUM($G$14:G4092)))</f>
        <v>0</v>
      </c>
      <c r="I4092" s="7"/>
    </row>
    <row r="4093" spans="1:9">
      <c r="A4093" s="89">
        <f t="shared" si="549"/>
        <v>4080</v>
      </c>
      <c r="B4093" s="185" t="str">
        <f t="shared" si="543"/>
        <v/>
      </c>
      <c r="C4093" s="90" t="str">
        <f t="shared" si="544"/>
        <v/>
      </c>
      <c r="D4093" s="89" t="str">
        <f t="shared" si="545"/>
        <v/>
      </c>
      <c r="E4093" s="91" t="str">
        <f t="shared" si="546"/>
        <v/>
      </c>
      <c r="F4093" s="92" t="str">
        <f t="shared" si="547"/>
        <v/>
      </c>
      <c r="G4093" s="212" t="str">
        <f t="shared" si="548"/>
        <v/>
      </c>
      <c r="H4093" s="92">
        <f>IF(OR(ERR=FALSE,AND(F4093="",G4093="")),0,IF($C$12="D",$H$13+SUM($F$14:F4093)-SUM($G$14:G4093),$H$13-SUM($F$14:F4093)+SUM($G$14:G4093)))</f>
        <v>0</v>
      </c>
      <c r="I4093" s="7"/>
    </row>
    <row r="4094" spans="1:9">
      <c r="A4094" s="89">
        <f t="shared" si="549"/>
        <v>4081</v>
      </c>
      <c r="B4094" s="185" t="str">
        <f t="shared" si="543"/>
        <v/>
      </c>
      <c r="C4094" s="90" t="str">
        <f t="shared" si="544"/>
        <v/>
      </c>
      <c r="D4094" s="89" t="str">
        <f t="shared" si="545"/>
        <v/>
      </c>
      <c r="E4094" s="91" t="str">
        <f t="shared" si="546"/>
        <v/>
      </c>
      <c r="F4094" s="92" t="str">
        <f t="shared" si="547"/>
        <v/>
      </c>
      <c r="G4094" s="212" t="str">
        <f t="shared" si="548"/>
        <v/>
      </c>
      <c r="H4094" s="92">
        <f>IF(OR(ERR=FALSE,AND(F4094="",G4094="")),0,IF($C$12="D",$H$13+SUM($F$14:F4094)-SUM($G$14:G4094),$H$13-SUM($F$14:F4094)+SUM($G$14:G4094)))</f>
        <v>0</v>
      </c>
      <c r="I4094" s="7"/>
    </row>
    <row r="4095" spans="1:9">
      <c r="A4095" s="89">
        <f t="shared" si="549"/>
        <v>4082</v>
      </c>
      <c r="B4095" s="185" t="str">
        <f t="shared" si="543"/>
        <v/>
      </c>
      <c r="C4095" s="90" t="str">
        <f t="shared" si="544"/>
        <v/>
      </c>
      <c r="D4095" s="89" t="str">
        <f t="shared" si="545"/>
        <v/>
      </c>
      <c r="E4095" s="91" t="str">
        <f t="shared" si="546"/>
        <v/>
      </c>
      <c r="F4095" s="92" t="str">
        <f t="shared" si="547"/>
        <v/>
      </c>
      <c r="G4095" s="212" t="str">
        <f t="shared" si="548"/>
        <v/>
      </c>
      <c r="H4095" s="92">
        <f>IF(OR(ERR=FALSE,AND(F4095="",G4095="")),0,IF($C$12="D",$H$13+SUM($F$14:F4095)-SUM($G$14:G4095),$H$13-SUM($F$14:F4095)+SUM($G$14:G4095)))</f>
        <v>0</v>
      </c>
      <c r="I4095" s="7"/>
    </row>
    <row r="4096" spans="1:9">
      <c r="A4096" s="89">
        <f t="shared" si="549"/>
        <v>4083</v>
      </c>
      <c r="B4096" s="185" t="str">
        <f t="shared" si="543"/>
        <v/>
      </c>
      <c r="C4096" s="90" t="str">
        <f t="shared" si="544"/>
        <v/>
      </c>
      <c r="D4096" s="89" t="str">
        <f t="shared" si="545"/>
        <v/>
      </c>
      <c r="E4096" s="91" t="str">
        <f t="shared" si="546"/>
        <v/>
      </c>
      <c r="F4096" s="92" t="str">
        <f t="shared" si="547"/>
        <v/>
      </c>
      <c r="G4096" s="212" t="str">
        <f t="shared" si="548"/>
        <v/>
      </c>
      <c r="H4096" s="92">
        <f>IF(OR(ERR=FALSE,AND(F4096="",G4096="")),0,IF($C$12="D",$H$13+SUM($F$14:F4096)-SUM($G$14:G4096),$H$13-SUM($F$14:F4096)+SUM($G$14:G4096)))</f>
        <v>0</v>
      </c>
      <c r="I4096" s="7"/>
    </row>
    <row r="4097" spans="1:9">
      <c r="A4097" s="89">
        <f t="shared" si="549"/>
        <v>4084</v>
      </c>
      <c r="B4097" s="185" t="str">
        <f t="shared" si="543"/>
        <v/>
      </c>
      <c r="C4097" s="90" t="str">
        <f t="shared" si="544"/>
        <v/>
      </c>
      <c r="D4097" s="89" t="str">
        <f t="shared" si="545"/>
        <v/>
      </c>
      <c r="E4097" s="91" t="str">
        <f t="shared" si="546"/>
        <v/>
      </c>
      <c r="F4097" s="92" t="str">
        <f t="shared" si="547"/>
        <v/>
      </c>
      <c r="G4097" s="212" t="str">
        <f t="shared" si="548"/>
        <v/>
      </c>
      <c r="H4097" s="92">
        <f>IF(OR(ERR=FALSE,AND(F4097="",G4097="")),0,IF($C$12="D",$H$13+SUM($F$14:F4097)-SUM($G$14:G4097),$H$13-SUM($F$14:F4097)+SUM($G$14:G4097)))</f>
        <v>0</v>
      </c>
      <c r="I4097" s="7"/>
    </row>
    <row r="4098" spans="1:9">
      <c r="A4098" s="89">
        <f t="shared" si="549"/>
        <v>4085</v>
      </c>
      <c r="B4098" s="185" t="str">
        <f t="shared" si="543"/>
        <v/>
      </c>
      <c r="C4098" s="90" t="str">
        <f t="shared" si="544"/>
        <v/>
      </c>
      <c r="D4098" s="89" t="str">
        <f t="shared" si="545"/>
        <v/>
      </c>
      <c r="E4098" s="91" t="str">
        <f t="shared" si="546"/>
        <v/>
      </c>
      <c r="F4098" s="92" t="str">
        <f t="shared" si="547"/>
        <v/>
      </c>
      <c r="G4098" s="212" t="str">
        <f t="shared" si="548"/>
        <v/>
      </c>
      <c r="H4098" s="92">
        <f>IF(OR(ERR=FALSE,AND(F4098="",G4098="")),0,IF($C$12="D",$H$13+SUM($F$14:F4098)-SUM($G$14:G4098),$H$13-SUM($F$14:F4098)+SUM($G$14:G4098)))</f>
        <v>0</v>
      </c>
      <c r="I4098" s="7"/>
    </row>
    <row r="4099" spans="1:9">
      <c r="A4099" s="89">
        <f t="shared" si="549"/>
        <v>4086</v>
      </c>
      <c r="B4099" s="185" t="str">
        <f t="shared" si="543"/>
        <v/>
      </c>
      <c r="C4099" s="90" t="str">
        <f t="shared" si="544"/>
        <v/>
      </c>
      <c r="D4099" s="89" t="str">
        <f t="shared" si="545"/>
        <v/>
      </c>
      <c r="E4099" s="91" t="str">
        <f t="shared" si="546"/>
        <v/>
      </c>
      <c r="F4099" s="92" t="str">
        <f t="shared" si="547"/>
        <v/>
      </c>
      <c r="G4099" s="212" t="str">
        <f t="shared" si="548"/>
        <v/>
      </c>
      <c r="H4099" s="92">
        <f>IF(OR(ERR=FALSE,AND(F4099="",G4099="")),0,IF($C$12="D",$H$13+SUM($F$14:F4099)-SUM($G$14:G4099),$H$13-SUM($F$14:F4099)+SUM($G$14:G4099)))</f>
        <v>0</v>
      </c>
      <c r="I4099" s="7"/>
    </row>
    <row r="4100" spans="1:9">
      <c r="A4100" s="89">
        <f t="shared" si="549"/>
        <v>4087</v>
      </c>
      <c r="B4100" s="185" t="str">
        <f t="shared" si="543"/>
        <v/>
      </c>
      <c r="C4100" s="90" t="str">
        <f t="shared" si="544"/>
        <v/>
      </c>
      <c r="D4100" s="89" t="str">
        <f t="shared" si="545"/>
        <v/>
      </c>
      <c r="E4100" s="91" t="str">
        <f t="shared" si="546"/>
        <v/>
      </c>
      <c r="F4100" s="92" t="str">
        <f t="shared" si="547"/>
        <v/>
      </c>
      <c r="G4100" s="212" t="str">
        <f t="shared" si="548"/>
        <v/>
      </c>
      <c r="H4100" s="92">
        <f>IF(OR(ERR=FALSE,AND(F4100="",G4100="")),0,IF($C$12="D",$H$13+SUM($F$14:F4100)-SUM($G$14:G4100),$H$13-SUM($F$14:F4100)+SUM($G$14:G4100)))</f>
        <v>0</v>
      </c>
      <c r="I4100" s="7"/>
    </row>
    <row r="4101" spans="1:9">
      <c r="A4101" s="89">
        <f t="shared" si="549"/>
        <v>4088</v>
      </c>
      <c r="B4101" s="185" t="str">
        <f t="shared" si="543"/>
        <v/>
      </c>
      <c r="C4101" s="90" t="str">
        <f t="shared" si="544"/>
        <v/>
      </c>
      <c r="D4101" s="89" t="str">
        <f t="shared" si="545"/>
        <v/>
      </c>
      <c r="E4101" s="91" t="str">
        <f t="shared" si="546"/>
        <v/>
      </c>
      <c r="F4101" s="92" t="str">
        <f t="shared" si="547"/>
        <v/>
      </c>
      <c r="G4101" s="212" t="str">
        <f t="shared" si="548"/>
        <v/>
      </c>
      <c r="H4101" s="92">
        <f>IF(OR(ERR=FALSE,AND(F4101="",G4101="")),0,IF($C$12="D",$H$13+SUM($F$14:F4101)-SUM($G$14:G4101),$H$13-SUM($F$14:F4101)+SUM($G$14:G4101)))</f>
        <v>0</v>
      </c>
      <c r="I4101" s="7"/>
    </row>
    <row r="4102" spans="1:9">
      <c r="A4102" s="89">
        <f t="shared" si="549"/>
        <v>4089</v>
      </c>
      <c r="B4102" s="185" t="str">
        <f t="shared" si="543"/>
        <v/>
      </c>
      <c r="C4102" s="90" t="str">
        <f t="shared" si="544"/>
        <v/>
      </c>
      <c r="D4102" s="89" t="str">
        <f t="shared" si="545"/>
        <v/>
      </c>
      <c r="E4102" s="91" t="str">
        <f t="shared" si="546"/>
        <v/>
      </c>
      <c r="F4102" s="92" t="str">
        <f t="shared" si="547"/>
        <v/>
      </c>
      <c r="G4102" s="212" t="str">
        <f t="shared" si="548"/>
        <v/>
      </c>
      <c r="H4102" s="92">
        <f>IF(OR(ERR=FALSE,AND(F4102="",G4102="")),0,IF($C$12="D",$H$13+SUM($F$14:F4102)-SUM($G$14:G4102),$H$13-SUM($F$14:F4102)+SUM($G$14:G4102)))</f>
        <v>0</v>
      </c>
      <c r="I4102" s="7"/>
    </row>
    <row r="4103" spans="1:9">
      <c r="A4103" s="89">
        <f t="shared" si="549"/>
        <v>4090</v>
      </c>
      <c r="B4103" s="185" t="str">
        <f t="shared" si="543"/>
        <v/>
      </c>
      <c r="C4103" s="90" t="str">
        <f t="shared" si="544"/>
        <v/>
      </c>
      <c r="D4103" s="89" t="str">
        <f t="shared" si="545"/>
        <v/>
      </c>
      <c r="E4103" s="91" t="str">
        <f t="shared" si="546"/>
        <v/>
      </c>
      <c r="F4103" s="92" t="str">
        <f t="shared" si="547"/>
        <v/>
      </c>
      <c r="G4103" s="212" t="str">
        <f t="shared" si="548"/>
        <v/>
      </c>
      <c r="H4103" s="92">
        <f>IF(OR(ERR=FALSE,AND(F4103="",G4103="")),0,IF($C$12="D",$H$13+SUM($F$14:F4103)-SUM($G$14:G4103),$H$13-SUM($F$14:F4103)+SUM($G$14:G4103)))</f>
        <v>0</v>
      </c>
      <c r="I4103" s="7"/>
    </row>
    <row r="4104" spans="1:9">
      <c r="A4104" s="89">
        <f t="shared" si="549"/>
        <v>4091</v>
      </c>
      <c r="B4104" s="185" t="str">
        <f t="shared" si="543"/>
        <v/>
      </c>
      <c r="C4104" s="90" t="str">
        <f t="shared" si="544"/>
        <v/>
      </c>
      <c r="D4104" s="89" t="str">
        <f t="shared" si="545"/>
        <v/>
      </c>
      <c r="E4104" s="91" t="str">
        <f t="shared" si="546"/>
        <v/>
      </c>
      <c r="F4104" s="92" t="str">
        <f t="shared" si="547"/>
        <v/>
      </c>
      <c r="G4104" s="212" t="str">
        <f t="shared" si="548"/>
        <v/>
      </c>
      <c r="H4104" s="92">
        <f>IF(OR(ERR=FALSE,AND(F4104="",G4104="")),0,IF($C$12="D",$H$13+SUM($F$14:F4104)-SUM($G$14:G4104),$H$13-SUM($F$14:F4104)+SUM($G$14:G4104)))</f>
        <v>0</v>
      </c>
      <c r="I4104" s="7"/>
    </row>
    <row r="4105" spans="1:9">
      <c r="A4105" s="89">
        <f t="shared" si="549"/>
        <v>4092</v>
      </c>
      <c r="B4105" s="185" t="str">
        <f t="shared" si="543"/>
        <v/>
      </c>
      <c r="C4105" s="90" t="str">
        <f t="shared" si="544"/>
        <v/>
      </c>
      <c r="D4105" s="89" t="str">
        <f t="shared" si="545"/>
        <v/>
      </c>
      <c r="E4105" s="91" t="str">
        <f t="shared" si="546"/>
        <v/>
      </c>
      <c r="F4105" s="92" t="str">
        <f t="shared" si="547"/>
        <v/>
      </c>
      <c r="G4105" s="212" t="str">
        <f t="shared" si="548"/>
        <v/>
      </c>
      <c r="H4105" s="92">
        <f>IF(OR(ERR=FALSE,AND(F4105="",G4105="")),0,IF($C$12="D",$H$13+SUM($F$14:F4105)-SUM($G$14:G4105),$H$13-SUM($F$14:F4105)+SUM($G$14:G4105)))</f>
        <v>0</v>
      </c>
      <c r="I4105" s="7"/>
    </row>
    <row r="4106" spans="1:9">
      <c r="A4106" s="89">
        <f t="shared" si="549"/>
        <v>4093</v>
      </c>
      <c r="B4106" s="185" t="str">
        <f t="shared" si="543"/>
        <v/>
      </c>
      <c r="C4106" s="90" t="str">
        <f t="shared" si="544"/>
        <v/>
      </c>
      <c r="D4106" s="89" t="str">
        <f t="shared" si="545"/>
        <v/>
      </c>
      <c r="E4106" s="91" t="str">
        <f t="shared" si="546"/>
        <v/>
      </c>
      <c r="F4106" s="92" t="str">
        <f t="shared" si="547"/>
        <v/>
      </c>
      <c r="G4106" s="212" t="str">
        <f t="shared" si="548"/>
        <v/>
      </c>
      <c r="H4106" s="92">
        <f>IF(OR(ERR=FALSE,AND(F4106="",G4106="")),0,IF($C$12="D",$H$13+SUM($F$14:F4106)-SUM($G$14:G4106),$H$13-SUM($F$14:F4106)+SUM($G$14:G4106)))</f>
        <v>0</v>
      </c>
      <c r="I4106" s="7"/>
    </row>
    <row r="4107" spans="1:9">
      <c r="A4107" s="89">
        <f t="shared" si="549"/>
        <v>4094</v>
      </c>
      <c r="B4107" s="185" t="str">
        <f t="shared" si="543"/>
        <v/>
      </c>
      <c r="C4107" s="90" t="str">
        <f t="shared" si="544"/>
        <v/>
      </c>
      <c r="D4107" s="89" t="str">
        <f t="shared" si="545"/>
        <v/>
      </c>
      <c r="E4107" s="91" t="str">
        <f t="shared" si="546"/>
        <v/>
      </c>
      <c r="F4107" s="92" t="str">
        <f t="shared" si="547"/>
        <v/>
      </c>
      <c r="G4107" s="212" t="str">
        <f t="shared" si="548"/>
        <v/>
      </c>
      <c r="H4107" s="92">
        <f>IF(OR(ERR=FALSE,AND(F4107="",G4107="")),0,IF($C$12="D",$H$13+SUM($F$14:F4107)-SUM($G$14:G4107),$H$13-SUM($F$14:F4107)+SUM($G$14:G4107)))</f>
        <v>0</v>
      </c>
      <c r="I4107" s="7"/>
    </row>
    <row r="4108" spans="1:9">
      <c r="A4108" s="89">
        <f t="shared" si="549"/>
        <v>4095</v>
      </c>
      <c r="B4108" s="185" t="str">
        <f t="shared" si="543"/>
        <v/>
      </c>
      <c r="C4108" s="90" t="str">
        <f t="shared" si="544"/>
        <v/>
      </c>
      <c r="D4108" s="89" t="str">
        <f t="shared" si="545"/>
        <v/>
      </c>
      <c r="E4108" s="91" t="str">
        <f t="shared" si="546"/>
        <v/>
      </c>
      <c r="F4108" s="92" t="str">
        <f t="shared" si="547"/>
        <v/>
      </c>
      <c r="G4108" s="212" t="str">
        <f t="shared" si="548"/>
        <v/>
      </c>
      <c r="H4108" s="92">
        <f>IF(OR(ERR=FALSE,AND(F4108="",G4108="")),0,IF($C$12="D",$H$13+SUM($F$14:F4108)-SUM($G$14:G4108),$H$13-SUM($F$14:F4108)+SUM($G$14:G4108)))</f>
        <v>0</v>
      </c>
      <c r="I4108" s="7"/>
    </row>
    <row r="4109" spans="1:9">
      <c r="A4109" s="89">
        <f t="shared" si="549"/>
        <v>4096</v>
      </c>
      <c r="B4109" s="185" t="str">
        <f t="shared" si="543"/>
        <v/>
      </c>
      <c r="C4109" s="90" t="str">
        <f t="shared" si="544"/>
        <v/>
      </c>
      <c r="D4109" s="89" t="str">
        <f t="shared" si="545"/>
        <v/>
      </c>
      <c r="E4109" s="91" t="str">
        <f t="shared" si="546"/>
        <v/>
      </c>
      <c r="F4109" s="92" t="str">
        <f t="shared" si="547"/>
        <v/>
      </c>
      <c r="G4109" s="212" t="str">
        <f t="shared" si="548"/>
        <v/>
      </c>
      <c r="H4109" s="92">
        <f>IF(OR(ERR=FALSE,AND(F4109="",G4109="")),0,IF($C$12="D",$H$13+SUM($F$14:F4109)-SUM($G$14:G4109),$H$13-SUM($F$14:F4109)+SUM($G$14:G4109)))</f>
        <v>0</v>
      </c>
      <c r="I4109" s="7"/>
    </row>
    <row r="4110" spans="1:9">
      <c r="A4110" s="89">
        <f t="shared" si="549"/>
        <v>4097</v>
      </c>
      <c r="B4110" s="185" t="str">
        <f t="shared" si="543"/>
        <v/>
      </c>
      <c r="C4110" s="90" t="str">
        <f t="shared" si="544"/>
        <v/>
      </c>
      <c r="D4110" s="89" t="str">
        <f t="shared" si="545"/>
        <v/>
      </c>
      <c r="E4110" s="91" t="str">
        <f t="shared" si="546"/>
        <v/>
      </c>
      <c r="F4110" s="92" t="str">
        <f t="shared" si="547"/>
        <v/>
      </c>
      <c r="G4110" s="212" t="str">
        <f t="shared" si="548"/>
        <v/>
      </c>
      <c r="H4110" s="92">
        <f>IF(OR(ERR=FALSE,AND(F4110="",G4110="")),0,IF($C$12="D",$H$13+SUM($F$14:F4110)-SUM($G$14:G4110),$H$13-SUM($F$14:F4110)+SUM($G$14:G4110)))</f>
        <v>0</v>
      </c>
      <c r="I4110" s="7"/>
    </row>
    <row r="4111" spans="1:9">
      <c r="A4111" s="89">
        <f t="shared" si="549"/>
        <v>4098</v>
      </c>
      <c r="B4111" s="185" t="str">
        <f t="shared" si="543"/>
        <v/>
      </c>
      <c r="C4111" s="90" t="str">
        <f t="shared" si="544"/>
        <v/>
      </c>
      <c r="D4111" s="89" t="str">
        <f t="shared" si="545"/>
        <v/>
      </c>
      <c r="E4111" s="91" t="str">
        <f t="shared" si="546"/>
        <v/>
      </c>
      <c r="F4111" s="92" t="str">
        <f t="shared" si="547"/>
        <v/>
      </c>
      <c r="G4111" s="212" t="str">
        <f t="shared" si="548"/>
        <v/>
      </c>
      <c r="H4111" s="92">
        <f>IF(OR(ERR=FALSE,AND(F4111="",G4111="")),0,IF($C$12="D",$H$13+SUM($F$14:F4111)-SUM($G$14:G4111),$H$13-SUM($F$14:F4111)+SUM($G$14:G4111)))</f>
        <v>0</v>
      </c>
      <c r="I4111" s="7"/>
    </row>
    <row r="4112" spans="1:9">
      <c r="A4112" s="89">
        <f t="shared" si="549"/>
        <v>4099</v>
      </c>
      <c r="B4112" s="185" t="str">
        <f t="shared" si="543"/>
        <v/>
      </c>
      <c r="C4112" s="90" t="str">
        <f t="shared" si="544"/>
        <v/>
      </c>
      <c r="D4112" s="89" t="str">
        <f t="shared" si="545"/>
        <v/>
      </c>
      <c r="E4112" s="91" t="str">
        <f t="shared" si="546"/>
        <v/>
      </c>
      <c r="F4112" s="92" t="str">
        <f t="shared" si="547"/>
        <v/>
      </c>
      <c r="G4112" s="212" t="str">
        <f t="shared" si="548"/>
        <v/>
      </c>
      <c r="H4112" s="92">
        <f>IF(OR(ERR=FALSE,AND(F4112="",G4112="")),0,IF($C$12="D",$H$13+SUM($F$14:F4112)-SUM($G$14:G4112),$H$13-SUM($F$14:F4112)+SUM($G$14:G4112)))</f>
        <v>0</v>
      </c>
      <c r="I4112" s="7"/>
    </row>
    <row r="4113" spans="1:9">
      <c r="A4113" s="89">
        <f t="shared" si="549"/>
        <v>4100</v>
      </c>
      <c r="B4113" s="185" t="str">
        <f t="shared" si="543"/>
        <v/>
      </c>
      <c r="C4113" s="90" t="str">
        <f t="shared" si="544"/>
        <v/>
      </c>
      <c r="D4113" s="89" t="str">
        <f t="shared" si="545"/>
        <v/>
      </c>
      <c r="E4113" s="91" t="str">
        <f t="shared" si="546"/>
        <v/>
      </c>
      <c r="F4113" s="92" t="str">
        <f t="shared" si="547"/>
        <v/>
      </c>
      <c r="G4113" s="212" t="str">
        <f t="shared" si="548"/>
        <v/>
      </c>
      <c r="H4113" s="92">
        <f>IF(OR(ERR=FALSE,AND(F4113="",G4113="")),0,IF($C$12="D",$H$13+SUM($F$14:F4113)-SUM($G$14:G4113),$H$13-SUM($F$14:F4113)+SUM($G$14:G4113)))</f>
        <v>0</v>
      </c>
      <c r="I4113" s="7"/>
    </row>
    <row r="4114" spans="1:9">
      <c r="A4114" s="89">
        <f t="shared" si="549"/>
        <v>4101</v>
      </c>
      <c r="B4114" s="185" t="str">
        <f t="shared" si="543"/>
        <v/>
      </c>
      <c r="C4114" s="90" t="str">
        <f t="shared" si="544"/>
        <v/>
      </c>
      <c r="D4114" s="89" t="str">
        <f t="shared" si="545"/>
        <v/>
      </c>
      <c r="E4114" s="91" t="str">
        <f t="shared" si="546"/>
        <v/>
      </c>
      <c r="F4114" s="92" t="str">
        <f t="shared" si="547"/>
        <v/>
      </c>
      <c r="G4114" s="212" t="str">
        <f t="shared" si="548"/>
        <v/>
      </c>
      <c r="H4114" s="92">
        <f>IF(OR(ERR=FALSE,AND(F4114="",G4114="")),0,IF($C$12="D",$H$13+SUM($F$14:F4114)-SUM($G$14:G4114),$H$13-SUM($F$14:F4114)+SUM($G$14:G4114)))</f>
        <v>0</v>
      </c>
      <c r="I4114" s="7"/>
    </row>
    <row r="4115" spans="1:9">
      <c r="A4115" s="89">
        <f t="shared" si="549"/>
        <v>4102</v>
      </c>
      <c r="B4115" s="185" t="str">
        <f t="shared" si="543"/>
        <v/>
      </c>
      <c r="C4115" s="90" t="str">
        <f t="shared" si="544"/>
        <v/>
      </c>
      <c r="D4115" s="89" t="str">
        <f t="shared" si="545"/>
        <v/>
      </c>
      <c r="E4115" s="91" t="str">
        <f t="shared" si="546"/>
        <v/>
      </c>
      <c r="F4115" s="92" t="str">
        <f t="shared" si="547"/>
        <v/>
      </c>
      <c r="G4115" s="212" t="str">
        <f t="shared" si="548"/>
        <v/>
      </c>
      <c r="H4115" s="92">
        <f>IF(OR(ERR=FALSE,AND(F4115="",G4115="")),0,IF($C$12="D",$H$13+SUM($F$14:F4115)-SUM($G$14:G4115),$H$13-SUM($F$14:F4115)+SUM($G$14:G4115)))</f>
        <v>0</v>
      </c>
      <c r="I4115" s="7"/>
    </row>
    <row r="4116" spans="1:9">
      <c r="A4116" s="89">
        <f t="shared" si="549"/>
        <v>4103</v>
      </c>
      <c r="B4116" s="185" t="str">
        <f t="shared" si="543"/>
        <v/>
      </c>
      <c r="C4116" s="90" t="str">
        <f t="shared" si="544"/>
        <v/>
      </c>
      <c r="D4116" s="89" t="str">
        <f t="shared" si="545"/>
        <v/>
      </c>
      <c r="E4116" s="91" t="str">
        <f t="shared" si="546"/>
        <v/>
      </c>
      <c r="F4116" s="92" t="str">
        <f t="shared" si="547"/>
        <v/>
      </c>
      <c r="G4116" s="212" t="str">
        <f t="shared" si="548"/>
        <v/>
      </c>
      <c r="H4116" s="92">
        <f>IF(OR(ERR=FALSE,AND(F4116="",G4116="")),0,IF($C$12="D",$H$13+SUM($F$14:F4116)-SUM($G$14:G4116),$H$13-SUM($F$14:F4116)+SUM($G$14:G4116)))</f>
        <v>0</v>
      </c>
      <c r="I4116" s="7"/>
    </row>
    <row r="4117" spans="1:9">
      <c r="A4117" s="89">
        <f t="shared" si="549"/>
        <v>4104</v>
      </c>
      <c r="B4117" s="185" t="str">
        <f t="shared" si="543"/>
        <v/>
      </c>
      <c r="C4117" s="90" t="str">
        <f t="shared" si="544"/>
        <v/>
      </c>
      <c r="D4117" s="89" t="str">
        <f t="shared" si="545"/>
        <v/>
      </c>
      <c r="E4117" s="91" t="str">
        <f t="shared" si="546"/>
        <v/>
      </c>
      <c r="F4117" s="92" t="str">
        <f t="shared" si="547"/>
        <v/>
      </c>
      <c r="G4117" s="212" t="str">
        <f t="shared" si="548"/>
        <v/>
      </c>
      <c r="H4117" s="92">
        <f>IF(OR(ERR=FALSE,AND(F4117="",G4117="")),0,IF($C$12="D",$H$13+SUM($F$14:F4117)-SUM($G$14:G4117),$H$13-SUM($F$14:F4117)+SUM($G$14:G4117)))</f>
        <v>0</v>
      </c>
      <c r="I4117" s="7"/>
    </row>
    <row r="4118" spans="1:9">
      <c r="A4118" s="89">
        <f t="shared" si="549"/>
        <v>4105</v>
      </c>
      <c r="B4118" s="185" t="str">
        <f t="shared" si="543"/>
        <v/>
      </c>
      <c r="C4118" s="90" t="str">
        <f t="shared" si="544"/>
        <v/>
      </c>
      <c r="D4118" s="89" t="str">
        <f t="shared" si="545"/>
        <v/>
      </c>
      <c r="E4118" s="91" t="str">
        <f t="shared" si="546"/>
        <v/>
      </c>
      <c r="F4118" s="92" t="str">
        <f t="shared" si="547"/>
        <v/>
      </c>
      <c r="G4118" s="212" t="str">
        <f t="shared" si="548"/>
        <v/>
      </c>
      <c r="H4118" s="92">
        <f>IF(OR(ERR=FALSE,AND(F4118="",G4118="")),0,IF($C$12="D",$H$13+SUM($F$14:F4118)-SUM($G$14:G4118),$H$13-SUM($F$14:F4118)+SUM($G$14:G4118)))</f>
        <v>0</v>
      </c>
      <c r="I4118" s="7"/>
    </row>
    <row r="4119" spans="1:9">
      <c r="A4119" s="89">
        <f t="shared" si="549"/>
        <v>4106</v>
      </c>
      <c r="B4119" s="185" t="str">
        <f t="shared" si="543"/>
        <v/>
      </c>
      <c r="C4119" s="90" t="str">
        <f t="shared" si="544"/>
        <v/>
      </c>
      <c r="D4119" s="89" t="str">
        <f t="shared" si="545"/>
        <v/>
      </c>
      <c r="E4119" s="91" t="str">
        <f t="shared" si="546"/>
        <v/>
      </c>
      <c r="F4119" s="92" t="str">
        <f t="shared" si="547"/>
        <v/>
      </c>
      <c r="G4119" s="212" t="str">
        <f t="shared" si="548"/>
        <v/>
      </c>
      <c r="H4119" s="92">
        <f>IF(OR(ERR=FALSE,AND(F4119="",G4119="")),0,IF($C$12="D",$H$13+SUM($F$14:F4119)-SUM($G$14:G4119),$H$13-SUM($F$14:F4119)+SUM($G$14:G4119)))</f>
        <v>0</v>
      </c>
      <c r="I4119" s="7"/>
    </row>
    <row r="4120" spans="1:9">
      <c r="A4120" s="89">
        <f t="shared" si="549"/>
        <v>4107</v>
      </c>
      <c r="B4120" s="185" t="str">
        <f t="shared" si="543"/>
        <v/>
      </c>
      <c r="C4120" s="90" t="str">
        <f t="shared" si="544"/>
        <v/>
      </c>
      <c r="D4120" s="89" t="str">
        <f t="shared" si="545"/>
        <v/>
      </c>
      <c r="E4120" s="91" t="str">
        <f t="shared" si="546"/>
        <v/>
      </c>
      <c r="F4120" s="92" t="str">
        <f t="shared" si="547"/>
        <v/>
      </c>
      <c r="G4120" s="212" t="str">
        <f t="shared" si="548"/>
        <v/>
      </c>
      <c r="H4120" s="92">
        <f>IF(OR(ERR=FALSE,AND(F4120="",G4120="")),0,IF($C$12="D",$H$13+SUM($F$14:F4120)-SUM($G$14:G4120),$H$13-SUM($F$14:F4120)+SUM($G$14:G4120)))</f>
        <v>0</v>
      </c>
      <c r="I4120" s="7"/>
    </row>
    <row r="4121" spans="1:9">
      <c r="A4121" s="89">
        <f t="shared" si="549"/>
        <v>4108</v>
      </c>
      <c r="B4121" s="185" t="str">
        <f t="shared" si="543"/>
        <v/>
      </c>
      <c r="C4121" s="90" t="str">
        <f t="shared" si="544"/>
        <v/>
      </c>
      <c r="D4121" s="89" t="str">
        <f t="shared" si="545"/>
        <v/>
      </c>
      <c r="E4121" s="91" t="str">
        <f t="shared" si="546"/>
        <v/>
      </c>
      <c r="F4121" s="92" t="str">
        <f t="shared" si="547"/>
        <v/>
      </c>
      <c r="G4121" s="212" t="str">
        <f t="shared" si="548"/>
        <v/>
      </c>
      <c r="H4121" s="92">
        <f>IF(OR(ERR=FALSE,AND(F4121="",G4121="")),0,IF($C$12="D",$H$13+SUM($F$14:F4121)-SUM($G$14:G4121),$H$13-SUM($F$14:F4121)+SUM($G$14:G4121)))</f>
        <v>0</v>
      </c>
      <c r="I4121" s="7"/>
    </row>
    <row r="4122" spans="1:9">
      <c r="A4122" s="89">
        <f t="shared" si="549"/>
        <v>4109</v>
      </c>
      <c r="B4122" s="185" t="str">
        <f t="shared" si="543"/>
        <v/>
      </c>
      <c r="C4122" s="90" t="str">
        <f t="shared" si="544"/>
        <v/>
      </c>
      <c r="D4122" s="89" t="str">
        <f t="shared" si="545"/>
        <v/>
      </c>
      <c r="E4122" s="91" t="str">
        <f t="shared" si="546"/>
        <v/>
      </c>
      <c r="F4122" s="92" t="str">
        <f t="shared" si="547"/>
        <v/>
      </c>
      <c r="G4122" s="212" t="str">
        <f t="shared" si="548"/>
        <v/>
      </c>
      <c r="H4122" s="92">
        <f>IF(OR(ERR=FALSE,AND(F4122="",G4122="")),0,IF($C$12="D",$H$13+SUM($F$14:F4122)-SUM($G$14:G4122),$H$13-SUM($F$14:F4122)+SUM($G$14:G4122)))</f>
        <v>0</v>
      </c>
      <c r="I4122" s="7"/>
    </row>
    <row r="4123" spans="1:9">
      <c r="A4123" s="89">
        <f t="shared" si="549"/>
        <v>4110</v>
      </c>
      <c r="B4123" s="185" t="str">
        <f t="shared" si="543"/>
        <v/>
      </c>
      <c r="C4123" s="90" t="str">
        <f t="shared" si="544"/>
        <v/>
      </c>
      <c r="D4123" s="89" t="str">
        <f t="shared" si="545"/>
        <v/>
      </c>
      <c r="E4123" s="91" t="str">
        <f t="shared" si="546"/>
        <v/>
      </c>
      <c r="F4123" s="92" t="str">
        <f t="shared" si="547"/>
        <v/>
      </c>
      <c r="G4123" s="212" t="str">
        <f t="shared" si="548"/>
        <v/>
      </c>
      <c r="H4123" s="92">
        <f>IF(OR(ERR=FALSE,AND(F4123="",G4123="")),0,IF($C$12="D",$H$13+SUM($F$14:F4123)-SUM($G$14:G4123),$H$13-SUM($F$14:F4123)+SUM($G$14:G4123)))</f>
        <v>0</v>
      </c>
      <c r="I4123" s="7"/>
    </row>
    <row r="4124" spans="1:9">
      <c r="A4124" s="89">
        <f t="shared" si="549"/>
        <v>4111</v>
      </c>
      <c r="B4124" s="185" t="str">
        <f t="shared" si="543"/>
        <v/>
      </c>
      <c r="C4124" s="90" t="str">
        <f t="shared" si="544"/>
        <v/>
      </c>
      <c r="D4124" s="89" t="str">
        <f t="shared" si="545"/>
        <v/>
      </c>
      <c r="E4124" s="91" t="str">
        <f t="shared" si="546"/>
        <v/>
      </c>
      <c r="F4124" s="92" t="str">
        <f t="shared" si="547"/>
        <v/>
      </c>
      <c r="G4124" s="212" t="str">
        <f t="shared" si="548"/>
        <v/>
      </c>
      <c r="H4124" s="92">
        <f>IF(OR(ERR=FALSE,AND(F4124="",G4124="")),0,IF($C$12="D",$H$13+SUM($F$14:F4124)-SUM($G$14:G4124),$H$13-SUM($F$14:F4124)+SUM($G$14:G4124)))</f>
        <v>0</v>
      </c>
      <c r="I4124" s="7"/>
    </row>
    <row r="4125" spans="1:9">
      <c r="A4125" s="89">
        <f t="shared" si="549"/>
        <v>4112</v>
      </c>
      <c r="B4125" s="185" t="str">
        <f t="shared" si="543"/>
        <v/>
      </c>
      <c r="C4125" s="90" t="str">
        <f t="shared" si="544"/>
        <v/>
      </c>
      <c r="D4125" s="89" t="str">
        <f t="shared" si="545"/>
        <v/>
      </c>
      <c r="E4125" s="91" t="str">
        <f t="shared" si="546"/>
        <v/>
      </c>
      <c r="F4125" s="92" t="str">
        <f t="shared" si="547"/>
        <v/>
      </c>
      <c r="G4125" s="212" t="str">
        <f t="shared" si="548"/>
        <v/>
      </c>
      <c r="H4125" s="92">
        <f>IF(OR(ERR=FALSE,AND(F4125="",G4125="")),0,IF($C$12="D",$H$13+SUM($F$14:F4125)-SUM($G$14:G4125),$H$13-SUM($F$14:F4125)+SUM($G$14:G4125)))</f>
        <v>0</v>
      </c>
      <c r="I4125" s="7"/>
    </row>
    <row r="4126" spans="1:9">
      <c r="A4126" s="89">
        <f t="shared" si="549"/>
        <v>4113</v>
      </c>
      <c r="B4126" s="185" t="str">
        <f t="shared" ref="B4126:B4189" si="550">IF(ISERROR(VLOOKUP(A4126&amp;H$9,JU_AKUN,6,FALSE)=TRUE),"",VLOOKUP(A4126&amp;H$9,JU_AKUN,6,FALSE))</f>
        <v/>
      </c>
      <c r="C4126" s="90" t="str">
        <f t="shared" ref="C4126:C4189" si="551">IF(ISERROR(VLOOKUP(A4126&amp;H$9,JU_AKUN,7,FALSE)=TRUE),"",VLOOKUP(A4126&amp;H$9,JU_AKUN,7,FALSE))</f>
        <v/>
      </c>
      <c r="D4126" s="89" t="str">
        <f t="shared" ref="D4126:D4189" si="552">IF(ISERROR(VLOOKUP(A4126&amp;H$9,JU_AKUN,8,FALSE)=TRUE),"",VLOOKUP(A4126&amp;H$9,JU_AKUN,8,FALSE))</f>
        <v/>
      </c>
      <c r="E4126" s="91" t="str">
        <f t="shared" ref="E4126:E4189" si="553">IF(ISERROR(VLOOKUP(A4126&amp;H$9,JU_AKUN,9,FALSE)=TRUE),"",VLOOKUP(A4126&amp;H$9,JU_AKUN,9,FALSE))</f>
        <v/>
      </c>
      <c r="F4126" s="92" t="str">
        <f t="shared" ref="F4126:F4189" si="554">IF(ISERROR(VLOOKUP(A4126&amp;H$9,JU_AKUN,14,FALSE)=TRUE),"",VLOOKUP(A4126&amp;H$9,JU_AKUN,14,FALSE))</f>
        <v/>
      </c>
      <c r="G4126" s="212" t="str">
        <f t="shared" ref="G4126:G4189" si="555">IF(ISERROR(VLOOKUP(A4126&amp;H$9,JU_AKUN,15,FALSE)=TRUE),"",VLOOKUP(A4126&amp;H$9,JU_AKUN,15,FALSE))</f>
        <v/>
      </c>
      <c r="H4126" s="92">
        <f>IF(OR(ERR=FALSE,AND(F4126="",G4126="")),0,IF($C$12="D",$H$13+SUM($F$14:F4126)-SUM($G$14:G4126),$H$13-SUM($F$14:F4126)+SUM($G$14:G4126)))</f>
        <v>0</v>
      </c>
      <c r="I4126" s="7"/>
    </row>
    <row r="4127" spans="1:9">
      <c r="A4127" s="89">
        <f t="shared" ref="A4127:A4190" si="556">A4126+1</f>
        <v>4114</v>
      </c>
      <c r="B4127" s="185" t="str">
        <f t="shared" si="550"/>
        <v/>
      </c>
      <c r="C4127" s="90" t="str">
        <f t="shared" si="551"/>
        <v/>
      </c>
      <c r="D4127" s="89" t="str">
        <f t="shared" si="552"/>
        <v/>
      </c>
      <c r="E4127" s="91" t="str">
        <f t="shared" si="553"/>
        <v/>
      </c>
      <c r="F4127" s="92" t="str">
        <f t="shared" si="554"/>
        <v/>
      </c>
      <c r="G4127" s="212" t="str">
        <f t="shared" si="555"/>
        <v/>
      </c>
      <c r="H4127" s="92">
        <f>IF(OR(ERR=FALSE,AND(F4127="",G4127="")),0,IF($C$12="D",$H$13+SUM($F$14:F4127)-SUM($G$14:G4127),$H$13-SUM($F$14:F4127)+SUM($G$14:G4127)))</f>
        <v>0</v>
      </c>
      <c r="I4127" s="7"/>
    </row>
    <row r="4128" spans="1:9">
      <c r="A4128" s="89">
        <f t="shared" si="556"/>
        <v>4115</v>
      </c>
      <c r="B4128" s="185" t="str">
        <f t="shared" si="550"/>
        <v/>
      </c>
      <c r="C4128" s="90" t="str">
        <f t="shared" si="551"/>
        <v/>
      </c>
      <c r="D4128" s="89" t="str">
        <f t="shared" si="552"/>
        <v/>
      </c>
      <c r="E4128" s="91" t="str">
        <f t="shared" si="553"/>
        <v/>
      </c>
      <c r="F4128" s="92" t="str">
        <f t="shared" si="554"/>
        <v/>
      </c>
      <c r="G4128" s="212" t="str">
        <f t="shared" si="555"/>
        <v/>
      </c>
      <c r="H4128" s="92">
        <f>IF(OR(ERR=FALSE,AND(F4128="",G4128="")),0,IF($C$12="D",$H$13+SUM($F$14:F4128)-SUM($G$14:G4128),$H$13-SUM($F$14:F4128)+SUM($G$14:G4128)))</f>
        <v>0</v>
      </c>
      <c r="I4128" s="7"/>
    </row>
    <row r="4129" spans="1:9">
      <c r="A4129" s="89">
        <f t="shared" si="556"/>
        <v>4116</v>
      </c>
      <c r="B4129" s="185" t="str">
        <f t="shared" si="550"/>
        <v/>
      </c>
      <c r="C4129" s="90" t="str">
        <f t="shared" si="551"/>
        <v/>
      </c>
      <c r="D4129" s="89" t="str">
        <f t="shared" si="552"/>
        <v/>
      </c>
      <c r="E4129" s="91" t="str">
        <f t="shared" si="553"/>
        <v/>
      </c>
      <c r="F4129" s="92" t="str">
        <f t="shared" si="554"/>
        <v/>
      </c>
      <c r="G4129" s="212" t="str">
        <f t="shared" si="555"/>
        <v/>
      </c>
      <c r="H4129" s="92">
        <f>IF(OR(ERR=FALSE,AND(F4129="",G4129="")),0,IF($C$12="D",$H$13+SUM($F$14:F4129)-SUM($G$14:G4129),$H$13-SUM($F$14:F4129)+SUM($G$14:G4129)))</f>
        <v>0</v>
      </c>
      <c r="I4129" s="7"/>
    </row>
    <row r="4130" spans="1:9">
      <c r="A4130" s="89">
        <f t="shared" si="556"/>
        <v>4117</v>
      </c>
      <c r="B4130" s="185" t="str">
        <f t="shared" si="550"/>
        <v/>
      </c>
      <c r="C4130" s="90" t="str">
        <f t="shared" si="551"/>
        <v/>
      </c>
      <c r="D4130" s="89" t="str">
        <f t="shared" si="552"/>
        <v/>
      </c>
      <c r="E4130" s="91" t="str">
        <f t="shared" si="553"/>
        <v/>
      </c>
      <c r="F4130" s="92" t="str">
        <f t="shared" si="554"/>
        <v/>
      </c>
      <c r="G4130" s="212" t="str">
        <f t="shared" si="555"/>
        <v/>
      </c>
      <c r="H4130" s="92">
        <f>IF(OR(ERR=FALSE,AND(F4130="",G4130="")),0,IF($C$12="D",$H$13+SUM($F$14:F4130)-SUM($G$14:G4130),$H$13-SUM($F$14:F4130)+SUM($G$14:G4130)))</f>
        <v>0</v>
      </c>
      <c r="I4130" s="7"/>
    </row>
    <row r="4131" spans="1:9">
      <c r="A4131" s="89">
        <f t="shared" si="556"/>
        <v>4118</v>
      </c>
      <c r="B4131" s="185" t="str">
        <f t="shared" si="550"/>
        <v/>
      </c>
      <c r="C4131" s="90" t="str">
        <f t="shared" si="551"/>
        <v/>
      </c>
      <c r="D4131" s="89" t="str">
        <f t="shared" si="552"/>
        <v/>
      </c>
      <c r="E4131" s="91" t="str">
        <f t="shared" si="553"/>
        <v/>
      </c>
      <c r="F4131" s="92" t="str">
        <f t="shared" si="554"/>
        <v/>
      </c>
      <c r="G4131" s="212" t="str">
        <f t="shared" si="555"/>
        <v/>
      </c>
      <c r="H4131" s="92">
        <f>IF(OR(ERR=FALSE,AND(F4131="",G4131="")),0,IF($C$12="D",$H$13+SUM($F$14:F4131)-SUM($G$14:G4131),$H$13-SUM($F$14:F4131)+SUM($G$14:G4131)))</f>
        <v>0</v>
      </c>
      <c r="I4131" s="7"/>
    </row>
    <row r="4132" spans="1:9">
      <c r="A4132" s="89">
        <f t="shared" si="556"/>
        <v>4119</v>
      </c>
      <c r="B4132" s="185" t="str">
        <f t="shared" si="550"/>
        <v/>
      </c>
      <c r="C4132" s="90" t="str">
        <f t="shared" si="551"/>
        <v/>
      </c>
      <c r="D4132" s="89" t="str">
        <f t="shared" si="552"/>
        <v/>
      </c>
      <c r="E4132" s="91" t="str">
        <f t="shared" si="553"/>
        <v/>
      </c>
      <c r="F4132" s="92" t="str">
        <f t="shared" si="554"/>
        <v/>
      </c>
      <c r="G4132" s="212" t="str">
        <f t="shared" si="555"/>
        <v/>
      </c>
      <c r="H4132" s="92">
        <f>IF(OR(ERR=FALSE,AND(F4132="",G4132="")),0,IF($C$12="D",$H$13+SUM($F$14:F4132)-SUM($G$14:G4132),$H$13-SUM($F$14:F4132)+SUM($G$14:G4132)))</f>
        <v>0</v>
      </c>
      <c r="I4132" s="7"/>
    </row>
    <row r="4133" spans="1:9">
      <c r="A4133" s="89">
        <f t="shared" si="556"/>
        <v>4120</v>
      </c>
      <c r="B4133" s="185" t="str">
        <f t="shared" si="550"/>
        <v/>
      </c>
      <c r="C4133" s="90" t="str">
        <f t="shared" si="551"/>
        <v/>
      </c>
      <c r="D4133" s="89" t="str">
        <f t="shared" si="552"/>
        <v/>
      </c>
      <c r="E4133" s="91" t="str">
        <f t="shared" si="553"/>
        <v/>
      </c>
      <c r="F4133" s="92" t="str">
        <f t="shared" si="554"/>
        <v/>
      </c>
      <c r="G4133" s="212" t="str">
        <f t="shared" si="555"/>
        <v/>
      </c>
      <c r="H4133" s="92">
        <f>IF(OR(ERR=FALSE,AND(F4133="",G4133="")),0,IF($C$12="D",$H$13+SUM($F$14:F4133)-SUM($G$14:G4133),$H$13-SUM($F$14:F4133)+SUM($G$14:G4133)))</f>
        <v>0</v>
      </c>
      <c r="I4133" s="7"/>
    </row>
    <row r="4134" spans="1:9">
      <c r="A4134" s="89">
        <f t="shared" si="556"/>
        <v>4121</v>
      </c>
      <c r="B4134" s="185" t="str">
        <f t="shared" si="550"/>
        <v/>
      </c>
      <c r="C4134" s="90" t="str">
        <f t="shared" si="551"/>
        <v/>
      </c>
      <c r="D4134" s="89" t="str">
        <f t="shared" si="552"/>
        <v/>
      </c>
      <c r="E4134" s="91" t="str">
        <f t="shared" si="553"/>
        <v/>
      </c>
      <c r="F4134" s="92" t="str">
        <f t="shared" si="554"/>
        <v/>
      </c>
      <c r="G4134" s="212" t="str">
        <f t="shared" si="555"/>
        <v/>
      </c>
      <c r="H4134" s="92">
        <f>IF(OR(ERR=FALSE,AND(F4134="",G4134="")),0,IF($C$12="D",$H$13+SUM($F$14:F4134)-SUM($G$14:G4134),$H$13-SUM($F$14:F4134)+SUM($G$14:G4134)))</f>
        <v>0</v>
      </c>
      <c r="I4134" s="7"/>
    </row>
    <row r="4135" spans="1:9">
      <c r="A4135" s="89">
        <f t="shared" si="556"/>
        <v>4122</v>
      </c>
      <c r="B4135" s="185" t="str">
        <f t="shared" si="550"/>
        <v/>
      </c>
      <c r="C4135" s="90" t="str">
        <f t="shared" si="551"/>
        <v/>
      </c>
      <c r="D4135" s="89" t="str">
        <f t="shared" si="552"/>
        <v/>
      </c>
      <c r="E4135" s="91" t="str">
        <f t="shared" si="553"/>
        <v/>
      </c>
      <c r="F4135" s="92" t="str">
        <f t="shared" si="554"/>
        <v/>
      </c>
      <c r="G4135" s="212" t="str">
        <f t="shared" si="555"/>
        <v/>
      </c>
      <c r="H4135" s="92">
        <f>IF(OR(ERR=FALSE,AND(F4135="",G4135="")),0,IF($C$12="D",$H$13+SUM($F$14:F4135)-SUM($G$14:G4135),$H$13-SUM($F$14:F4135)+SUM($G$14:G4135)))</f>
        <v>0</v>
      </c>
      <c r="I4135" s="7"/>
    </row>
    <row r="4136" spans="1:9">
      <c r="A4136" s="89">
        <f t="shared" si="556"/>
        <v>4123</v>
      </c>
      <c r="B4136" s="185" t="str">
        <f t="shared" si="550"/>
        <v/>
      </c>
      <c r="C4136" s="90" t="str">
        <f t="shared" si="551"/>
        <v/>
      </c>
      <c r="D4136" s="89" t="str">
        <f t="shared" si="552"/>
        <v/>
      </c>
      <c r="E4136" s="91" t="str">
        <f t="shared" si="553"/>
        <v/>
      </c>
      <c r="F4136" s="92" t="str">
        <f t="shared" si="554"/>
        <v/>
      </c>
      <c r="G4136" s="212" t="str">
        <f t="shared" si="555"/>
        <v/>
      </c>
      <c r="H4136" s="92">
        <f>IF(OR(ERR=FALSE,AND(F4136="",G4136="")),0,IF($C$12="D",$H$13+SUM($F$14:F4136)-SUM($G$14:G4136),$H$13-SUM($F$14:F4136)+SUM($G$14:G4136)))</f>
        <v>0</v>
      </c>
      <c r="I4136" s="7"/>
    </row>
    <row r="4137" spans="1:9">
      <c r="A4137" s="89">
        <f t="shared" si="556"/>
        <v>4124</v>
      </c>
      <c r="B4137" s="185" t="str">
        <f t="shared" si="550"/>
        <v/>
      </c>
      <c r="C4137" s="90" t="str">
        <f t="shared" si="551"/>
        <v/>
      </c>
      <c r="D4137" s="89" t="str">
        <f t="shared" si="552"/>
        <v/>
      </c>
      <c r="E4137" s="91" t="str">
        <f t="shared" si="553"/>
        <v/>
      </c>
      <c r="F4137" s="92" t="str">
        <f t="shared" si="554"/>
        <v/>
      </c>
      <c r="G4137" s="212" t="str">
        <f t="shared" si="555"/>
        <v/>
      </c>
      <c r="H4137" s="92">
        <f>IF(OR(ERR=FALSE,AND(F4137="",G4137="")),0,IF($C$12="D",$H$13+SUM($F$14:F4137)-SUM($G$14:G4137),$H$13-SUM($F$14:F4137)+SUM($G$14:G4137)))</f>
        <v>0</v>
      </c>
      <c r="I4137" s="7"/>
    </row>
    <row r="4138" spans="1:9">
      <c r="A4138" s="89">
        <f t="shared" si="556"/>
        <v>4125</v>
      </c>
      <c r="B4138" s="185" t="str">
        <f t="shared" si="550"/>
        <v/>
      </c>
      <c r="C4138" s="90" t="str">
        <f t="shared" si="551"/>
        <v/>
      </c>
      <c r="D4138" s="89" t="str">
        <f t="shared" si="552"/>
        <v/>
      </c>
      <c r="E4138" s="91" t="str">
        <f t="shared" si="553"/>
        <v/>
      </c>
      <c r="F4138" s="92" t="str">
        <f t="shared" si="554"/>
        <v/>
      </c>
      <c r="G4138" s="212" t="str">
        <f t="shared" si="555"/>
        <v/>
      </c>
      <c r="H4138" s="92">
        <f>IF(OR(ERR=FALSE,AND(F4138="",G4138="")),0,IF($C$12="D",$H$13+SUM($F$14:F4138)-SUM($G$14:G4138),$H$13-SUM($F$14:F4138)+SUM($G$14:G4138)))</f>
        <v>0</v>
      </c>
      <c r="I4138" s="7"/>
    </row>
    <row r="4139" spans="1:9">
      <c r="A4139" s="89">
        <f t="shared" si="556"/>
        <v>4126</v>
      </c>
      <c r="B4139" s="185" t="str">
        <f t="shared" si="550"/>
        <v/>
      </c>
      <c r="C4139" s="90" t="str">
        <f t="shared" si="551"/>
        <v/>
      </c>
      <c r="D4139" s="89" t="str">
        <f t="shared" si="552"/>
        <v/>
      </c>
      <c r="E4139" s="91" t="str">
        <f t="shared" si="553"/>
        <v/>
      </c>
      <c r="F4139" s="92" t="str">
        <f t="shared" si="554"/>
        <v/>
      </c>
      <c r="G4139" s="212" t="str">
        <f t="shared" si="555"/>
        <v/>
      </c>
      <c r="H4139" s="92">
        <f>IF(OR(ERR=FALSE,AND(F4139="",G4139="")),0,IF($C$12="D",$H$13+SUM($F$14:F4139)-SUM($G$14:G4139),$H$13-SUM($F$14:F4139)+SUM($G$14:G4139)))</f>
        <v>0</v>
      </c>
      <c r="I4139" s="7"/>
    </row>
    <row r="4140" spans="1:9">
      <c r="A4140" s="89">
        <f t="shared" si="556"/>
        <v>4127</v>
      </c>
      <c r="B4140" s="185" t="str">
        <f t="shared" si="550"/>
        <v/>
      </c>
      <c r="C4140" s="90" t="str">
        <f t="shared" si="551"/>
        <v/>
      </c>
      <c r="D4140" s="89" t="str">
        <f t="shared" si="552"/>
        <v/>
      </c>
      <c r="E4140" s="91" t="str">
        <f t="shared" si="553"/>
        <v/>
      </c>
      <c r="F4140" s="92" t="str">
        <f t="shared" si="554"/>
        <v/>
      </c>
      <c r="G4140" s="212" t="str">
        <f t="shared" si="555"/>
        <v/>
      </c>
      <c r="H4140" s="92">
        <f>IF(OR(ERR=FALSE,AND(F4140="",G4140="")),0,IF($C$12="D",$H$13+SUM($F$14:F4140)-SUM($G$14:G4140),$H$13-SUM($F$14:F4140)+SUM($G$14:G4140)))</f>
        <v>0</v>
      </c>
      <c r="I4140" s="7"/>
    </row>
    <row r="4141" spans="1:9">
      <c r="A4141" s="89">
        <f t="shared" si="556"/>
        <v>4128</v>
      </c>
      <c r="B4141" s="185" t="str">
        <f t="shared" si="550"/>
        <v/>
      </c>
      <c r="C4141" s="90" t="str">
        <f t="shared" si="551"/>
        <v/>
      </c>
      <c r="D4141" s="89" t="str">
        <f t="shared" si="552"/>
        <v/>
      </c>
      <c r="E4141" s="91" t="str">
        <f t="shared" si="553"/>
        <v/>
      </c>
      <c r="F4141" s="92" t="str">
        <f t="shared" si="554"/>
        <v/>
      </c>
      <c r="G4141" s="212" t="str">
        <f t="shared" si="555"/>
        <v/>
      </c>
      <c r="H4141" s="92">
        <f>IF(OR(ERR=FALSE,AND(F4141="",G4141="")),0,IF($C$12="D",$H$13+SUM($F$14:F4141)-SUM($G$14:G4141),$H$13-SUM($F$14:F4141)+SUM($G$14:G4141)))</f>
        <v>0</v>
      </c>
      <c r="I4141" s="7"/>
    </row>
    <row r="4142" spans="1:9">
      <c r="A4142" s="89">
        <f t="shared" si="556"/>
        <v>4129</v>
      </c>
      <c r="B4142" s="185" t="str">
        <f t="shared" si="550"/>
        <v/>
      </c>
      <c r="C4142" s="90" t="str">
        <f t="shared" si="551"/>
        <v/>
      </c>
      <c r="D4142" s="89" t="str">
        <f t="shared" si="552"/>
        <v/>
      </c>
      <c r="E4142" s="91" t="str">
        <f t="shared" si="553"/>
        <v/>
      </c>
      <c r="F4142" s="92" t="str">
        <f t="shared" si="554"/>
        <v/>
      </c>
      <c r="G4142" s="212" t="str">
        <f t="shared" si="555"/>
        <v/>
      </c>
      <c r="H4142" s="92">
        <f>IF(OR(ERR=FALSE,AND(F4142="",G4142="")),0,IF($C$12="D",$H$13+SUM($F$14:F4142)-SUM($G$14:G4142),$H$13-SUM($F$14:F4142)+SUM($G$14:G4142)))</f>
        <v>0</v>
      </c>
      <c r="I4142" s="7"/>
    </row>
    <row r="4143" spans="1:9">
      <c r="A4143" s="89">
        <f t="shared" si="556"/>
        <v>4130</v>
      </c>
      <c r="B4143" s="185" t="str">
        <f t="shared" si="550"/>
        <v/>
      </c>
      <c r="C4143" s="90" t="str">
        <f t="shared" si="551"/>
        <v/>
      </c>
      <c r="D4143" s="89" t="str">
        <f t="shared" si="552"/>
        <v/>
      </c>
      <c r="E4143" s="91" t="str">
        <f t="shared" si="553"/>
        <v/>
      </c>
      <c r="F4143" s="92" t="str">
        <f t="shared" si="554"/>
        <v/>
      </c>
      <c r="G4143" s="212" t="str">
        <f t="shared" si="555"/>
        <v/>
      </c>
      <c r="H4143" s="92">
        <f>IF(OR(ERR=FALSE,AND(F4143="",G4143="")),0,IF($C$12="D",$H$13+SUM($F$14:F4143)-SUM($G$14:G4143),$H$13-SUM($F$14:F4143)+SUM($G$14:G4143)))</f>
        <v>0</v>
      </c>
      <c r="I4143" s="7"/>
    </row>
    <row r="4144" spans="1:9">
      <c r="A4144" s="89">
        <f t="shared" si="556"/>
        <v>4131</v>
      </c>
      <c r="B4144" s="185" t="str">
        <f t="shared" si="550"/>
        <v/>
      </c>
      <c r="C4144" s="90" t="str">
        <f t="shared" si="551"/>
        <v/>
      </c>
      <c r="D4144" s="89" t="str">
        <f t="shared" si="552"/>
        <v/>
      </c>
      <c r="E4144" s="91" t="str">
        <f t="shared" si="553"/>
        <v/>
      </c>
      <c r="F4144" s="92" t="str">
        <f t="shared" si="554"/>
        <v/>
      </c>
      <c r="G4144" s="212" t="str">
        <f t="shared" si="555"/>
        <v/>
      </c>
      <c r="H4144" s="92">
        <f>IF(OR(ERR=FALSE,AND(F4144="",G4144="")),0,IF($C$12="D",$H$13+SUM($F$14:F4144)-SUM($G$14:G4144),$H$13-SUM($F$14:F4144)+SUM($G$14:G4144)))</f>
        <v>0</v>
      </c>
      <c r="I4144" s="7"/>
    </row>
    <row r="4145" spans="1:9">
      <c r="A4145" s="89">
        <f t="shared" si="556"/>
        <v>4132</v>
      </c>
      <c r="B4145" s="185" t="str">
        <f t="shared" si="550"/>
        <v/>
      </c>
      <c r="C4145" s="90" t="str">
        <f t="shared" si="551"/>
        <v/>
      </c>
      <c r="D4145" s="89" t="str">
        <f t="shared" si="552"/>
        <v/>
      </c>
      <c r="E4145" s="91" t="str">
        <f t="shared" si="553"/>
        <v/>
      </c>
      <c r="F4145" s="92" t="str">
        <f t="shared" si="554"/>
        <v/>
      </c>
      <c r="G4145" s="212" t="str">
        <f t="shared" si="555"/>
        <v/>
      </c>
      <c r="H4145" s="92">
        <f>IF(OR(ERR=FALSE,AND(F4145="",G4145="")),0,IF($C$12="D",$H$13+SUM($F$14:F4145)-SUM($G$14:G4145),$H$13-SUM($F$14:F4145)+SUM($G$14:G4145)))</f>
        <v>0</v>
      </c>
      <c r="I4145" s="7"/>
    </row>
    <row r="4146" spans="1:9">
      <c r="A4146" s="89">
        <f t="shared" si="556"/>
        <v>4133</v>
      </c>
      <c r="B4146" s="185" t="str">
        <f t="shared" si="550"/>
        <v/>
      </c>
      <c r="C4146" s="90" t="str">
        <f t="shared" si="551"/>
        <v/>
      </c>
      <c r="D4146" s="89" t="str">
        <f t="shared" si="552"/>
        <v/>
      </c>
      <c r="E4146" s="91" t="str">
        <f t="shared" si="553"/>
        <v/>
      </c>
      <c r="F4146" s="92" t="str">
        <f t="shared" si="554"/>
        <v/>
      </c>
      <c r="G4146" s="212" t="str">
        <f t="shared" si="555"/>
        <v/>
      </c>
      <c r="H4146" s="92">
        <f>IF(OR(ERR=FALSE,AND(F4146="",G4146="")),0,IF($C$12="D",$H$13+SUM($F$14:F4146)-SUM($G$14:G4146),$H$13-SUM($F$14:F4146)+SUM($G$14:G4146)))</f>
        <v>0</v>
      </c>
      <c r="I4146" s="7"/>
    </row>
    <row r="4147" spans="1:9">
      <c r="A4147" s="89">
        <f t="shared" si="556"/>
        <v>4134</v>
      </c>
      <c r="B4147" s="185" t="str">
        <f t="shared" si="550"/>
        <v/>
      </c>
      <c r="C4147" s="90" t="str">
        <f t="shared" si="551"/>
        <v/>
      </c>
      <c r="D4147" s="89" t="str">
        <f t="shared" si="552"/>
        <v/>
      </c>
      <c r="E4147" s="91" t="str">
        <f t="shared" si="553"/>
        <v/>
      </c>
      <c r="F4147" s="92" t="str">
        <f t="shared" si="554"/>
        <v/>
      </c>
      <c r="G4147" s="212" t="str">
        <f t="shared" si="555"/>
        <v/>
      </c>
      <c r="H4147" s="92">
        <f>IF(OR(ERR=FALSE,AND(F4147="",G4147="")),0,IF($C$12="D",$H$13+SUM($F$14:F4147)-SUM($G$14:G4147),$H$13-SUM($F$14:F4147)+SUM($G$14:G4147)))</f>
        <v>0</v>
      </c>
      <c r="I4147" s="7"/>
    </row>
    <row r="4148" spans="1:9">
      <c r="A4148" s="89">
        <f t="shared" si="556"/>
        <v>4135</v>
      </c>
      <c r="B4148" s="185" t="str">
        <f t="shared" si="550"/>
        <v/>
      </c>
      <c r="C4148" s="90" t="str">
        <f t="shared" si="551"/>
        <v/>
      </c>
      <c r="D4148" s="89" t="str">
        <f t="shared" si="552"/>
        <v/>
      </c>
      <c r="E4148" s="91" t="str">
        <f t="shared" si="553"/>
        <v/>
      </c>
      <c r="F4148" s="92" t="str">
        <f t="shared" si="554"/>
        <v/>
      </c>
      <c r="G4148" s="212" t="str">
        <f t="shared" si="555"/>
        <v/>
      </c>
      <c r="H4148" s="92">
        <f>IF(OR(ERR=FALSE,AND(F4148="",G4148="")),0,IF($C$12="D",$H$13+SUM($F$14:F4148)-SUM($G$14:G4148),$H$13-SUM($F$14:F4148)+SUM($G$14:G4148)))</f>
        <v>0</v>
      </c>
      <c r="I4148" s="7"/>
    </row>
    <row r="4149" spans="1:9">
      <c r="A4149" s="89">
        <f t="shared" si="556"/>
        <v>4136</v>
      </c>
      <c r="B4149" s="185" t="str">
        <f t="shared" si="550"/>
        <v/>
      </c>
      <c r="C4149" s="90" t="str">
        <f t="shared" si="551"/>
        <v/>
      </c>
      <c r="D4149" s="89" t="str">
        <f t="shared" si="552"/>
        <v/>
      </c>
      <c r="E4149" s="91" t="str">
        <f t="shared" si="553"/>
        <v/>
      </c>
      <c r="F4149" s="92" t="str">
        <f t="shared" si="554"/>
        <v/>
      </c>
      <c r="G4149" s="212" t="str">
        <f t="shared" si="555"/>
        <v/>
      </c>
      <c r="H4149" s="92">
        <f>IF(OR(ERR=FALSE,AND(F4149="",G4149="")),0,IF($C$12="D",$H$13+SUM($F$14:F4149)-SUM($G$14:G4149),$H$13-SUM($F$14:F4149)+SUM($G$14:G4149)))</f>
        <v>0</v>
      </c>
      <c r="I4149" s="7"/>
    </row>
    <row r="4150" spans="1:9">
      <c r="A4150" s="89">
        <f t="shared" si="556"/>
        <v>4137</v>
      </c>
      <c r="B4150" s="185" t="str">
        <f t="shared" si="550"/>
        <v/>
      </c>
      <c r="C4150" s="90" t="str">
        <f t="shared" si="551"/>
        <v/>
      </c>
      <c r="D4150" s="89" t="str">
        <f t="shared" si="552"/>
        <v/>
      </c>
      <c r="E4150" s="91" t="str">
        <f t="shared" si="553"/>
        <v/>
      </c>
      <c r="F4150" s="92" t="str">
        <f t="shared" si="554"/>
        <v/>
      </c>
      <c r="G4150" s="212" t="str">
        <f t="shared" si="555"/>
        <v/>
      </c>
      <c r="H4150" s="92">
        <f>IF(OR(ERR=FALSE,AND(F4150="",G4150="")),0,IF($C$12="D",$H$13+SUM($F$14:F4150)-SUM($G$14:G4150),$H$13-SUM($F$14:F4150)+SUM($G$14:G4150)))</f>
        <v>0</v>
      </c>
      <c r="I4150" s="7"/>
    </row>
    <row r="4151" spans="1:9">
      <c r="A4151" s="89">
        <f t="shared" si="556"/>
        <v>4138</v>
      </c>
      <c r="B4151" s="185" t="str">
        <f t="shared" si="550"/>
        <v/>
      </c>
      <c r="C4151" s="90" t="str">
        <f t="shared" si="551"/>
        <v/>
      </c>
      <c r="D4151" s="89" t="str">
        <f t="shared" si="552"/>
        <v/>
      </c>
      <c r="E4151" s="91" t="str">
        <f t="shared" si="553"/>
        <v/>
      </c>
      <c r="F4151" s="92" t="str">
        <f t="shared" si="554"/>
        <v/>
      </c>
      <c r="G4151" s="212" t="str">
        <f t="shared" si="555"/>
        <v/>
      </c>
      <c r="H4151" s="92">
        <f>IF(OR(ERR=FALSE,AND(F4151="",G4151="")),0,IF($C$12="D",$H$13+SUM($F$14:F4151)-SUM($G$14:G4151),$H$13-SUM($F$14:F4151)+SUM($G$14:G4151)))</f>
        <v>0</v>
      </c>
      <c r="I4151" s="7"/>
    </row>
    <row r="4152" spans="1:9">
      <c r="A4152" s="89">
        <f t="shared" si="556"/>
        <v>4139</v>
      </c>
      <c r="B4152" s="185" t="str">
        <f t="shared" si="550"/>
        <v/>
      </c>
      <c r="C4152" s="90" t="str">
        <f t="shared" si="551"/>
        <v/>
      </c>
      <c r="D4152" s="89" t="str">
        <f t="shared" si="552"/>
        <v/>
      </c>
      <c r="E4152" s="91" t="str">
        <f t="shared" si="553"/>
        <v/>
      </c>
      <c r="F4152" s="92" t="str">
        <f t="shared" si="554"/>
        <v/>
      </c>
      <c r="G4152" s="212" t="str">
        <f t="shared" si="555"/>
        <v/>
      </c>
      <c r="H4152" s="92">
        <f>IF(OR(ERR=FALSE,AND(F4152="",G4152="")),0,IF($C$12="D",$H$13+SUM($F$14:F4152)-SUM($G$14:G4152),$H$13-SUM($F$14:F4152)+SUM($G$14:G4152)))</f>
        <v>0</v>
      </c>
      <c r="I4152" s="7"/>
    </row>
    <row r="4153" spans="1:9">
      <c r="A4153" s="89">
        <f t="shared" si="556"/>
        <v>4140</v>
      </c>
      <c r="B4153" s="185" t="str">
        <f t="shared" si="550"/>
        <v/>
      </c>
      <c r="C4153" s="90" t="str">
        <f t="shared" si="551"/>
        <v/>
      </c>
      <c r="D4153" s="89" t="str">
        <f t="shared" si="552"/>
        <v/>
      </c>
      <c r="E4153" s="91" t="str">
        <f t="shared" si="553"/>
        <v/>
      </c>
      <c r="F4153" s="92" t="str">
        <f t="shared" si="554"/>
        <v/>
      </c>
      <c r="G4153" s="212" t="str">
        <f t="shared" si="555"/>
        <v/>
      </c>
      <c r="H4153" s="92">
        <f>IF(OR(ERR=FALSE,AND(F4153="",G4153="")),0,IF($C$12="D",$H$13+SUM($F$14:F4153)-SUM($G$14:G4153),$H$13-SUM($F$14:F4153)+SUM($G$14:G4153)))</f>
        <v>0</v>
      </c>
      <c r="I4153" s="7"/>
    </row>
    <row r="4154" spans="1:9">
      <c r="A4154" s="89">
        <f t="shared" si="556"/>
        <v>4141</v>
      </c>
      <c r="B4154" s="185" t="str">
        <f t="shared" si="550"/>
        <v/>
      </c>
      <c r="C4154" s="90" t="str">
        <f t="shared" si="551"/>
        <v/>
      </c>
      <c r="D4154" s="89" t="str">
        <f t="shared" si="552"/>
        <v/>
      </c>
      <c r="E4154" s="91" t="str">
        <f t="shared" si="553"/>
        <v/>
      </c>
      <c r="F4154" s="92" t="str">
        <f t="shared" si="554"/>
        <v/>
      </c>
      <c r="G4154" s="212" t="str">
        <f t="shared" si="555"/>
        <v/>
      </c>
      <c r="H4154" s="92">
        <f>IF(OR(ERR=FALSE,AND(F4154="",G4154="")),0,IF($C$12="D",$H$13+SUM($F$14:F4154)-SUM($G$14:G4154),$H$13-SUM($F$14:F4154)+SUM($G$14:G4154)))</f>
        <v>0</v>
      </c>
      <c r="I4154" s="7"/>
    </row>
    <row r="4155" spans="1:9">
      <c r="A4155" s="89">
        <f t="shared" si="556"/>
        <v>4142</v>
      </c>
      <c r="B4155" s="185" t="str">
        <f t="shared" si="550"/>
        <v/>
      </c>
      <c r="C4155" s="90" t="str">
        <f t="shared" si="551"/>
        <v/>
      </c>
      <c r="D4155" s="89" t="str">
        <f t="shared" si="552"/>
        <v/>
      </c>
      <c r="E4155" s="91" t="str">
        <f t="shared" si="553"/>
        <v/>
      </c>
      <c r="F4155" s="92" t="str">
        <f t="shared" si="554"/>
        <v/>
      </c>
      <c r="G4155" s="212" t="str">
        <f t="shared" si="555"/>
        <v/>
      </c>
      <c r="H4155" s="92">
        <f>IF(OR(ERR=FALSE,AND(F4155="",G4155="")),0,IF($C$12="D",$H$13+SUM($F$14:F4155)-SUM($G$14:G4155),$H$13-SUM($F$14:F4155)+SUM($G$14:G4155)))</f>
        <v>0</v>
      </c>
      <c r="I4155" s="7"/>
    </row>
    <row r="4156" spans="1:9">
      <c r="A4156" s="89">
        <f t="shared" si="556"/>
        <v>4143</v>
      </c>
      <c r="B4156" s="185" t="str">
        <f t="shared" si="550"/>
        <v/>
      </c>
      <c r="C4156" s="90" t="str">
        <f t="shared" si="551"/>
        <v/>
      </c>
      <c r="D4156" s="89" t="str">
        <f t="shared" si="552"/>
        <v/>
      </c>
      <c r="E4156" s="91" t="str">
        <f t="shared" si="553"/>
        <v/>
      </c>
      <c r="F4156" s="92" t="str">
        <f t="shared" si="554"/>
        <v/>
      </c>
      <c r="G4156" s="212" t="str">
        <f t="shared" si="555"/>
        <v/>
      </c>
      <c r="H4156" s="92">
        <f>IF(OR(ERR=FALSE,AND(F4156="",G4156="")),0,IF($C$12="D",$H$13+SUM($F$14:F4156)-SUM($G$14:G4156),$H$13-SUM($F$14:F4156)+SUM($G$14:G4156)))</f>
        <v>0</v>
      </c>
      <c r="I4156" s="7"/>
    </row>
    <row r="4157" spans="1:9">
      <c r="A4157" s="89">
        <f t="shared" si="556"/>
        <v>4144</v>
      </c>
      <c r="B4157" s="185" t="str">
        <f t="shared" si="550"/>
        <v/>
      </c>
      <c r="C4157" s="90" t="str">
        <f t="shared" si="551"/>
        <v/>
      </c>
      <c r="D4157" s="89" t="str">
        <f t="shared" si="552"/>
        <v/>
      </c>
      <c r="E4157" s="91" t="str">
        <f t="shared" si="553"/>
        <v/>
      </c>
      <c r="F4157" s="92" t="str">
        <f t="shared" si="554"/>
        <v/>
      </c>
      <c r="G4157" s="212" t="str">
        <f t="shared" si="555"/>
        <v/>
      </c>
      <c r="H4157" s="92">
        <f>IF(OR(ERR=FALSE,AND(F4157="",G4157="")),0,IF($C$12="D",$H$13+SUM($F$14:F4157)-SUM($G$14:G4157),$H$13-SUM($F$14:F4157)+SUM($G$14:G4157)))</f>
        <v>0</v>
      </c>
      <c r="I4157" s="7"/>
    </row>
    <row r="4158" spans="1:9">
      <c r="A4158" s="89">
        <f t="shared" si="556"/>
        <v>4145</v>
      </c>
      <c r="B4158" s="185" t="str">
        <f t="shared" si="550"/>
        <v/>
      </c>
      <c r="C4158" s="90" t="str">
        <f t="shared" si="551"/>
        <v/>
      </c>
      <c r="D4158" s="89" t="str">
        <f t="shared" si="552"/>
        <v/>
      </c>
      <c r="E4158" s="91" t="str">
        <f t="shared" si="553"/>
        <v/>
      </c>
      <c r="F4158" s="92" t="str">
        <f t="shared" si="554"/>
        <v/>
      </c>
      <c r="G4158" s="212" t="str">
        <f t="shared" si="555"/>
        <v/>
      </c>
      <c r="H4158" s="92">
        <f>IF(OR(ERR=FALSE,AND(F4158="",G4158="")),0,IF($C$12="D",$H$13+SUM($F$14:F4158)-SUM($G$14:G4158),$H$13-SUM($F$14:F4158)+SUM($G$14:G4158)))</f>
        <v>0</v>
      </c>
      <c r="I4158" s="7"/>
    </row>
    <row r="4159" spans="1:9">
      <c r="A4159" s="89">
        <f t="shared" si="556"/>
        <v>4146</v>
      </c>
      <c r="B4159" s="185" t="str">
        <f t="shared" si="550"/>
        <v/>
      </c>
      <c r="C4159" s="90" t="str">
        <f t="shared" si="551"/>
        <v/>
      </c>
      <c r="D4159" s="89" t="str">
        <f t="shared" si="552"/>
        <v/>
      </c>
      <c r="E4159" s="91" t="str">
        <f t="shared" si="553"/>
        <v/>
      </c>
      <c r="F4159" s="92" t="str">
        <f t="shared" si="554"/>
        <v/>
      </c>
      <c r="G4159" s="212" t="str">
        <f t="shared" si="555"/>
        <v/>
      </c>
      <c r="H4159" s="92">
        <f>IF(OR(ERR=FALSE,AND(F4159="",G4159="")),0,IF($C$12="D",$H$13+SUM($F$14:F4159)-SUM($G$14:G4159),$H$13-SUM($F$14:F4159)+SUM($G$14:G4159)))</f>
        <v>0</v>
      </c>
      <c r="I4159" s="7"/>
    </row>
    <row r="4160" spans="1:9">
      <c r="A4160" s="89">
        <f t="shared" si="556"/>
        <v>4147</v>
      </c>
      <c r="B4160" s="185" t="str">
        <f t="shared" si="550"/>
        <v/>
      </c>
      <c r="C4160" s="90" t="str">
        <f t="shared" si="551"/>
        <v/>
      </c>
      <c r="D4160" s="89" t="str">
        <f t="shared" si="552"/>
        <v/>
      </c>
      <c r="E4160" s="91" t="str">
        <f t="shared" si="553"/>
        <v/>
      </c>
      <c r="F4160" s="92" t="str">
        <f t="shared" si="554"/>
        <v/>
      </c>
      <c r="G4160" s="212" t="str">
        <f t="shared" si="555"/>
        <v/>
      </c>
      <c r="H4160" s="92">
        <f>IF(OR(ERR=FALSE,AND(F4160="",G4160="")),0,IF($C$12="D",$H$13+SUM($F$14:F4160)-SUM($G$14:G4160),$H$13-SUM($F$14:F4160)+SUM($G$14:G4160)))</f>
        <v>0</v>
      </c>
      <c r="I4160" s="7"/>
    </row>
    <row r="4161" spans="1:9">
      <c r="A4161" s="89">
        <f t="shared" si="556"/>
        <v>4148</v>
      </c>
      <c r="B4161" s="185" t="str">
        <f t="shared" si="550"/>
        <v/>
      </c>
      <c r="C4161" s="90" t="str">
        <f t="shared" si="551"/>
        <v/>
      </c>
      <c r="D4161" s="89" t="str">
        <f t="shared" si="552"/>
        <v/>
      </c>
      <c r="E4161" s="91" t="str">
        <f t="shared" si="553"/>
        <v/>
      </c>
      <c r="F4161" s="92" t="str">
        <f t="shared" si="554"/>
        <v/>
      </c>
      <c r="G4161" s="212" t="str">
        <f t="shared" si="555"/>
        <v/>
      </c>
      <c r="H4161" s="92">
        <f>IF(OR(ERR=FALSE,AND(F4161="",G4161="")),0,IF($C$12="D",$H$13+SUM($F$14:F4161)-SUM($G$14:G4161),$H$13-SUM($F$14:F4161)+SUM($G$14:G4161)))</f>
        <v>0</v>
      </c>
      <c r="I4161" s="7"/>
    </row>
    <row r="4162" spans="1:9">
      <c r="A4162" s="89">
        <f t="shared" si="556"/>
        <v>4149</v>
      </c>
      <c r="B4162" s="185" t="str">
        <f t="shared" si="550"/>
        <v/>
      </c>
      <c r="C4162" s="90" t="str">
        <f t="shared" si="551"/>
        <v/>
      </c>
      <c r="D4162" s="89" t="str">
        <f t="shared" si="552"/>
        <v/>
      </c>
      <c r="E4162" s="91" t="str">
        <f t="shared" si="553"/>
        <v/>
      </c>
      <c r="F4162" s="92" t="str">
        <f t="shared" si="554"/>
        <v/>
      </c>
      <c r="G4162" s="212" t="str">
        <f t="shared" si="555"/>
        <v/>
      </c>
      <c r="H4162" s="92">
        <f>IF(OR(ERR=FALSE,AND(F4162="",G4162="")),0,IF($C$12="D",$H$13+SUM($F$14:F4162)-SUM($G$14:G4162),$H$13-SUM($F$14:F4162)+SUM($G$14:G4162)))</f>
        <v>0</v>
      </c>
      <c r="I4162" s="7"/>
    </row>
    <row r="4163" spans="1:9">
      <c r="A4163" s="89">
        <f t="shared" si="556"/>
        <v>4150</v>
      </c>
      <c r="B4163" s="185" t="str">
        <f t="shared" si="550"/>
        <v/>
      </c>
      <c r="C4163" s="90" t="str">
        <f t="shared" si="551"/>
        <v/>
      </c>
      <c r="D4163" s="89" t="str">
        <f t="shared" si="552"/>
        <v/>
      </c>
      <c r="E4163" s="91" t="str">
        <f t="shared" si="553"/>
        <v/>
      </c>
      <c r="F4163" s="92" t="str">
        <f t="shared" si="554"/>
        <v/>
      </c>
      <c r="G4163" s="212" t="str">
        <f t="shared" si="555"/>
        <v/>
      </c>
      <c r="H4163" s="92">
        <f>IF(OR(ERR=FALSE,AND(F4163="",G4163="")),0,IF($C$12="D",$H$13+SUM($F$14:F4163)-SUM($G$14:G4163),$H$13-SUM($F$14:F4163)+SUM($G$14:G4163)))</f>
        <v>0</v>
      </c>
      <c r="I4163" s="7"/>
    </row>
    <row r="4164" spans="1:9">
      <c r="A4164" s="89">
        <f t="shared" si="556"/>
        <v>4151</v>
      </c>
      <c r="B4164" s="185" t="str">
        <f t="shared" si="550"/>
        <v/>
      </c>
      <c r="C4164" s="90" t="str">
        <f t="shared" si="551"/>
        <v/>
      </c>
      <c r="D4164" s="89" t="str">
        <f t="shared" si="552"/>
        <v/>
      </c>
      <c r="E4164" s="91" t="str">
        <f t="shared" si="553"/>
        <v/>
      </c>
      <c r="F4164" s="92" t="str">
        <f t="shared" si="554"/>
        <v/>
      </c>
      <c r="G4164" s="212" t="str">
        <f t="shared" si="555"/>
        <v/>
      </c>
      <c r="H4164" s="92">
        <f>IF(OR(ERR=FALSE,AND(F4164="",G4164="")),0,IF($C$12="D",$H$13+SUM($F$14:F4164)-SUM($G$14:G4164),$H$13-SUM($F$14:F4164)+SUM($G$14:G4164)))</f>
        <v>0</v>
      </c>
      <c r="I4164" s="7"/>
    </row>
    <row r="4165" spans="1:9">
      <c r="A4165" s="89">
        <f t="shared" si="556"/>
        <v>4152</v>
      </c>
      <c r="B4165" s="185" t="str">
        <f t="shared" si="550"/>
        <v/>
      </c>
      <c r="C4165" s="90" t="str">
        <f t="shared" si="551"/>
        <v/>
      </c>
      <c r="D4165" s="89" t="str">
        <f t="shared" si="552"/>
        <v/>
      </c>
      <c r="E4165" s="91" t="str">
        <f t="shared" si="553"/>
        <v/>
      </c>
      <c r="F4165" s="92" t="str">
        <f t="shared" si="554"/>
        <v/>
      </c>
      <c r="G4165" s="212" t="str">
        <f t="shared" si="555"/>
        <v/>
      </c>
      <c r="H4165" s="92">
        <f>IF(OR(ERR=FALSE,AND(F4165="",G4165="")),0,IF($C$12="D",$H$13+SUM($F$14:F4165)-SUM($G$14:G4165),$H$13-SUM($F$14:F4165)+SUM($G$14:G4165)))</f>
        <v>0</v>
      </c>
      <c r="I4165" s="7"/>
    </row>
    <row r="4166" spans="1:9">
      <c r="A4166" s="89">
        <f t="shared" si="556"/>
        <v>4153</v>
      </c>
      <c r="B4166" s="185" t="str">
        <f t="shared" si="550"/>
        <v/>
      </c>
      <c r="C4166" s="90" t="str">
        <f t="shared" si="551"/>
        <v/>
      </c>
      <c r="D4166" s="89" t="str">
        <f t="shared" si="552"/>
        <v/>
      </c>
      <c r="E4166" s="91" t="str">
        <f t="shared" si="553"/>
        <v/>
      </c>
      <c r="F4166" s="92" t="str">
        <f t="shared" si="554"/>
        <v/>
      </c>
      <c r="G4166" s="212" t="str">
        <f t="shared" si="555"/>
        <v/>
      </c>
      <c r="H4166" s="92">
        <f>IF(OR(ERR=FALSE,AND(F4166="",G4166="")),0,IF($C$12="D",$H$13+SUM($F$14:F4166)-SUM($G$14:G4166),$H$13-SUM($F$14:F4166)+SUM($G$14:G4166)))</f>
        <v>0</v>
      </c>
      <c r="I4166" s="7"/>
    </row>
    <row r="4167" spans="1:9">
      <c r="A4167" s="89">
        <f t="shared" si="556"/>
        <v>4154</v>
      </c>
      <c r="B4167" s="185" t="str">
        <f t="shared" si="550"/>
        <v/>
      </c>
      <c r="C4167" s="90" t="str">
        <f t="shared" si="551"/>
        <v/>
      </c>
      <c r="D4167" s="89" t="str">
        <f t="shared" si="552"/>
        <v/>
      </c>
      <c r="E4167" s="91" t="str">
        <f t="shared" si="553"/>
        <v/>
      </c>
      <c r="F4167" s="92" t="str">
        <f t="shared" si="554"/>
        <v/>
      </c>
      <c r="G4167" s="212" t="str">
        <f t="shared" si="555"/>
        <v/>
      </c>
      <c r="H4167" s="92">
        <f>IF(OR(ERR=FALSE,AND(F4167="",G4167="")),0,IF($C$12="D",$H$13+SUM($F$14:F4167)-SUM($G$14:G4167),$H$13-SUM($F$14:F4167)+SUM($G$14:G4167)))</f>
        <v>0</v>
      </c>
      <c r="I4167" s="7"/>
    </row>
    <row r="4168" spans="1:9">
      <c r="A4168" s="89">
        <f t="shared" si="556"/>
        <v>4155</v>
      </c>
      <c r="B4168" s="185" t="str">
        <f t="shared" si="550"/>
        <v/>
      </c>
      <c r="C4168" s="90" t="str">
        <f t="shared" si="551"/>
        <v/>
      </c>
      <c r="D4168" s="89" t="str">
        <f t="shared" si="552"/>
        <v/>
      </c>
      <c r="E4168" s="91" t="str">
        <f t="shared" si="553"/>
        <v/>
      </c>
      <c r="F4168" s="92" t="str">
        <f t="shared" si="554"/>
        <v/>
      </c>
      <c r="G4168" s="212" t="str">
        <f t="shared" si="555"/>
        <v/>
      </c>
      <c r="H4168" s="92">
        <f>IF(OR(ERR=FALSE,AND(F4168="",G4168="")),0,IF($C$12="D",$H$13+SUM($F$14:F4168)-SUM($G$14:G4168),$H$13-SUM($F$14:F4168)+SUM($G$14:G4168)))</f>
        <v>0</v>
      </c>
      <c r="I4168" s="7"/>
    </row>
    <row r="4169" spans="1:9">
      <c r="A4169" s="89">
        <f t="shared" si="556"/>
        <v>4156</v>
      </c>
      <c r="B4169" s="185" t="str">
        <f t="shared" si="550"/>
        <v/>
      </c>
      <c r="C4169" s="90" t="str">
        <f t="shared" si="551"/>
        <v/>
      </c>
      <c r="D4169" s="89" t="str">
        <f t="shared" si="552"/>
        <v/>
      </c>
      <c r="E4169" s="91" t="str">
        <f t="shared" si="553"/>
        <v/>
      </c>
      <c r="F4169" s="92" t="str">
        <f t="shared" si="554"/>
        <v/>
      </c>
      <c r="G4169" s="212" t="str">
        <f t="shared" si="555"/>
        <v/>
      </c>
      <c r="H4169" s="92">
        <f>IF(OR(ERR=FALSE,AND(F4169="",G4169="")),0,IF($C$12="D",$H$13+SUM($F$14:F4169)-SUM($G$14:G4169),$H$13-SUM($F$14:F4169)+SUM($G$14:G4169)))</f>
        <v>0</v>
      </c>
      <c r="I4169" s="7"/>
    </row>
    <row r="4170" spans="1:9">
      <c r="A4170" s="89">
        <f t="shared" si="556"/>
        <v>4157</v>
      </c>
      <c r="B4170" s="185" t="str">
        <f t="shared" si="550"/>
        <v/>
      </c>
      <c r="C4170" s="90" t="str">
        <f t="shared" si="551"/>
        <v/>
      </c>
      <c r="D4170" s="89" t="str">
        <f t="shared" si="552"/>
        <v/>
      </c>
      <c r="E4170" s="91" t="str">
        <f t="shared" si="553"/>
        <v/>
      </c>
      <c r="F4170" s="92" t="str">
        <f t="shared" si="554"/>
        <v/>
      </c>
      <c r="G4170" s="212" t="str">
        <f t="shared" si="555"/>
        <v/>
      </c>
      <c r="H4170" s="92">
        <f>IF(OR(ERR=FALSE,AND(F4170="",G4170="")),0,IF($C$12="D",$H$13+SUM($F$14:F4170)-SUM($G$14:G4170),$H$13-SUM($F$14:F4170)+SUM($G$14:G4170)))</f>
        <v>0</v>
      </c>
      <c r="I4170" s="7"/>
    </row>
    <row r="4171" spans="1:9">
      <c r="A4171" s="89">
        <f t="shared" si="556"/>
        <v>4158</v>
      </c>
      <c r="B4171" s="185" t="str">
        <f t="shared" si="550"/>
        <v/>
      </c>
      <c r="C4171" s="90" t="str">
        <f t="shared" si="551"/>
        <v/>
      </c>
      <c r="D4171" s="89" t="str">
        <f t="shared" si="552"/>
        <v/>
      </c>
      <c r="E4171" s="91" t="str">
        <f t="shared" si="553"/>
        <v/>
      </c>
      <c r="F4171" s="92" t="str">
        <f t="shared" si="554"/>
        <v/>
      </c>
      <c r="G4171" s="212" t="str">
        <f t="shared" si="555"/>
        <v/>
      </c>
      <c r="H4171" s="92">
        <f>IF(OR(ERR=FALSE,AND(F4171="",G4171="")),0,IF($C$12="D",$H$13+SUM($F$14:F4171)-SUM($G$14:G4171),$H$13-SUM($F$14:F4171)+SUM($G$14:G4171)))</f>
        <v>0</v>
      </c>
      <c r="I4171" s="7"/>
    </row>
    <row r="4172" spans="1:9">
      <c r="A4172" s="89">
        <f t="shared" si="556"/>
        <v>4159</v>
      </c>
      <c r="B4172" s="185" t="str">
        <f t="shared" si="550"/>
        <v/>
      </c>
      <c r="C4172" s="90" t="str">
        <f t="shared" si="551"/>
        <v/>
      </c>
      <c r="D4172" s="89" t="str">
        <f t="shared" si="552"/>
        <v/>
      </c>
      <c r="E4172" s="91" t="str">
        <f t="shared" si="553"/>
        <v/>
      </c>
      <c r="F4172" s="92" t="str">
        <f t="shared" si="554"/>
        <v/>
      </c>
      <c r="G4172" s="212" t="str">
        <f t="shared" si="555"/>
        <v/>
      </c>
      <c r="H4172" s="92">
        <f>IF(OR(ERR=FALSE,AND(F4172="",G4172="")),0,IF($C$12="D",$H$13+SUM($F$14:F4172)-SUM($G$14:G4172),$H$13-SUM($F$14:F4172)+SUM($G$14:G4172)))</f>
        <v>0</v>
      </c>
      <c r="I4172" s="7"/>
    </row>
    <row r="4173" spans="1:9">
      <c r="A4173" s="89">
        <f t="shared" si="556"/>
        <v>4160</v>
      </c>
      <c r="B4173" s="185" t="str">
        <f t="shared" si="550"/>
        <v/>
      </c>
      <c r="C4173" s="90" t="str">
        <f t="shared" si="551"/>
        <v/>
      </c>
      <c r="D4173" s="89" t="str">
        <f t="shared" si="552"/>
        <v/>
      </c>
      <c r="E4173" s="91" t="str">
        <f t="shared" si="553"/>
        <v/>
      </c>
      <c r="F4173" s="92" t="str">
        <f t="shared" si="554"/>
        <v/>
      </c>
      <c r="G4173" s="212" t="str">
        <f t="shared" si="555"/>
        <v/>
      </c>
      <c r="H4173" s="92">
        <f>IF(OR(ERR=FALSE,AND(F4173="",G4173="")),0,IF($C$12="D",$H$13+SUM($F$14:F4173)-SUM($G$14:G4173),$H$13-SUM($F$14:F4173)+SUM($G$14:G4173)))</f>
        <v>0</v>
      </c>
      <c r="I4173" s="7"/>
    </row>
    <row r="4174" spans="1:9">
      <c r="A4174" s="89">
        <f t="shared" si="556"/>
        <v>4161</v>
      </c>
      <c r="B4174" s="185" t="str">
        <f t="shared" si="550"/>
        <v/>
      </c>
      <c r="C4174" s="90" t="str">
        <f t="shared" si="551"/>
        <v/>
      </c>
      <c r="D4174" s="89" t="str">
        <f t="shared" si="552"/>
        <v/>
      </c>
      <c r="E4174" s="91" t="str">
        <f t="shared" si="553"/>
        <v/>
      </c>
      <c r="F4174" s="92" t="str">
        <f t="shared" si="554"/>
        <v/>
      </c>
      <c r="G4174" s="212" t="str">
        <f t="shared" si="555"/>
        <v/>
      </c>
      <c r="H4174" s="92">
        <f>IF(OR(ERR=FALSE,AND(F4174="",G4174="")),0,IF($C$12="D",$H$13+SUM($F$14:F4174)-SUM($G$14:G4174),$H$13-SUM($F$14:F4174)+SUM($G$14:G4174)))</f>
        <v>0</v>
      </c>
      <c r="I4174" s="7"/>
    </row>
    <row r="4175" spans="1:9">
      <c r="A4175" s="89">
        <f t="shared" si="556"/>
        <v>4162</v>
      </c>
      <c r="B4175" s="185" t="str">
        <f t="shared" si="550"/>
        <v/>
      </c>
      <c r="C4175" s="90" t="str">
        <f t="shared" si="551"/>
        <v/>
      </c>
      <c r="D4175" s="89" t="str">
        <f t="shared" si="552"/>
        <v/>
      </c>
      <c r="E4175" s="91" t="str">
        <f t="shared" si="553"/>
        <v/>
      </c>
      <c r="F4175" s="92" t="str">
        <f t="shared" si="554"/>
        <v/>
      </c>
      <c r="G4175" s="212" t="str">
        <f t="shared" si="555"/>
        <v/>
      </c>
      <c r="H4175" s="92">
        <f>IF(OR(ERR=FALSE,AND(F4175="",G4175="")),0,IF($C$12="D",$H$13+SUM($F$14:F4175)-SUM($G$14:G4175),$H$13-SUM($F$14:F4175)+SUM($G$14:G4175)))</f>
        <v>0</v>
      </c>
      <c r="I4175" s="7"/>
    </row>
    <row r="4176" spans="1:9">
      <c r="A4176" s="89">
        <f t="shared" si="556"/>
        <v>4163</v>
      </c>
      <c r="B4176" s="185" t="str">
        <f t="shared" si="550"/>
        <v/>
      </c>
      <c r="C4176" s="90" t="str">
        <f t="shared" si="551"/>
        <v/>
      </c>
      <c r="D4176" s="89" t="str">
        <f t="shared" si="552"/>
        <v/>
      </c>
      <c r="E4176" s="91" t="str">
        <f t="shared" si="553"/>
        <v/>
      </c>
      <c r="F4176" s="92" t="str">
        <f t="shared" si="554"/>
        <v/>
      </c>
      <c r="G4176" s="212" t="str">
        <f t="shared" si="555"/>
        <v/>
      </c>
      <c r="H4176" s="92">
        <f>IF(OR(ERR=FALSE,AND(F4176="",G4176="")),0,IF($C$12="D",$H$13+SUM($F$14:F4176)-SUM($G$14:G4176),$H$13-SUM($F$14:F4176)+SUM($G$14:G4176)))</f>
        <v>0</v>
      </c>
      <c r="I4176" s="7"/>
    </row>
    <row r="4177" spans="1:9">
      <c r="A4177" s="89">
        <f t="shared" si="556"/>
        <v>4164</v>
      </c>
      <c r="B4177" s="185" t="str">
        <f t="shared" si="550"/>
        <v/>
      </c>
      <c r="C4177" s="90" t="str">
        <f t="shared" si="551"/>
        <v/>
      </c>
      <c r="D4177" s="89" t="str">
        <f t="shared" si="552"/>
        <v/>
      </c>
      <c r="E4177" s="91" t="str">
        <f t="shared" si="553"/>
        <v/>
      </c>
      <c r="F4177" s="92" t="str">
        <f t="shared" si="554"/>
        <v/>
      </c>
      <c r="G4177" s="212" t="str">
        <f t="shared" si="555"/>
        <v/>
      </c>
      <c r="H4177" s="92">
        <f>IF(OR(ERR=FALSE,AND(F4177="",G4177="")),0,IF($C$12="D",$H$13+SUM($F$14:F4177)-SUM($G$14:G4177),$H$13-SUM($F$14:F4177)+SUM($G$14:G4177)))</f>
        <v>0</v>
      </c>
      <c r="I4177" s="7"/>
    </row>
    <row r="4178" spans="1:9">
      <c r="A4178" s="89">
        <f t="shared" si="556"/>
        <v>4165</v>
      </c>
      <c r="B4178" s="185" t="str">
        <f t="shared" si="550"/>
        <v/>
      </c>
      <c r="C4178" s="90" t="str">
        <f t="shared" si="551"/>
        <v/>
      </c>
      <c r="D4178" s="89" t="str">
        <f t="shared" si="552"/>
        <v/>
      </c>
      <c r="E4178" s="91" t="str">
        <f t="shared" si="553"/>
        <v/>
      </c>
      <c r="F4178" s="92" t="str">
        <f t="shared" si="554"/>
        <v/>
      </c>
      <c r="G4178" s="212" t="str">
        <f t="shared" si="555"/>
        <v/>
      </c>
      <c r="H4178" s="92">
        <f>IF(OR(ERR=FALSE,AND(F4178="",G4178="")),0,IF($C$12="D",$H$13+SUM($F$14:F4178)-SUM($G$14:G4178),$H$13-SUM($F$14:F4178)+SUM($G$14:G4178)))</f>
        <v>0</v>
      </c>
      <c r="I4178" s="7"/>
    </row>
    <row r="4179" spans="1:9">
      <c r="A4179" s="89">
        <f t="shared" si="556"/>
        <v>4166</v>
      </c>
      <c r="B4179" s="185" t="str">
        <f t="shared" si="550"/>
        <v/>
      </c>
      <c r="C4179" s="90" t="str">
        <f t="shared" si="551"/>
        <v/>
      </c>
      <c r="D4179" s="89" t="str">
        <f t="shared" si="552"/>
        <v/>
      </c>
      <c r="E4179" s="91" t="str">
        <f t="shared" si="553"/>
        <v/>
      </c>
      <c r="F4179" s="92" t="str">
        <f t="shared" si="554"/>
        <v/>
      </c>
      <c r="G4179" s="212" t="str">
        <f t="shared" si="555"/>
        <v/>
      </c>
      <c r="H4179" s="92">
        <f>IF(OR(ERR=FALSE,AND(F4179="",G4179="")),0,IF($C$12="D",$H$13+SUM($F$14:F4179)-SUM($G$14:G4179),$H$13-SUM($F$14:F4179)+SUM($G$14:G4179)))</f>
        <v>0</v>
      </c>
      <c r="I4179" s="7"/>
    </row>
    <row r="4180" spans="1:9">
      <c r="A4180" s="89">
        <f t="shared" si="556"/>
        <v>4167</v>
      </c>
      <c r="B4180" s="185" t="str">
        <f t="shared" si="550"/>
        <v/>
      </c>
      <c r="C4180" s="90" t="str">
        <f t="shared" si="551"/>
        <v/>
      </c>
      <c r="D4180" s="89" t="str">
        <f t="shared" si="552"/>
        <v/>
      </c>
      <c r="E4180" s="91" t="str">
        <f t="shared" si="553"/>
        <v/>
      </c>
      <c r="F4180" s="92" t="str">
        <f t="shared" si="554"/>
        <v/>
      </c>
      <c r="G4180" s="212" t="str">
        <f t="shared" si="555"/>
        <v/>
      </c>
      <c r="H4180" s="92">
        <f>IF(OR(ERR=FALSE,AND(F4180="",G4180="")),0,IF($C$12="D",$H$13+SUM($F$14:F4180)-SUM($G$14:G4180),$H$13-SUM($F$14:F4180)+SUM($G$14:G4180)))</f>
        <v>0</v>
      </c>
      <c r="I4180" s="7"/>
    </row>
    <row r="4181" spans="1:9">
      <c r="A4181" s="89">
        <f t="shared" si="556"/>
        <v>4168</v>
      </c>
      <c r="B4181" s="185" t="str">
        <f t="shared" si="550"/>
        <v/>
      </c>
      <c r="C4181" s="90" t="str">
        <f t="shared" si="551"/>
        <v/>
      </c>
      <c r="D4181" s="89" t="str">
        <f t="shared" si="552"/>
        <v/>
      </c>
      <c r="E4181" s="91" t="str">
        <f t="shared" si="553"/>
        <v/>
      </c>
      <c r="F4181" s="92" t="str">
        <f t="shared" si="554"/>
        <v/>
      </c>
      <c r="G4181" s="212" t="str">
        <f t="shared" si="555"/>
        <v/>
      </c>
      <c r="H4181" s="92">
        <f>IF(OR(ERR=FALSE,AND(F4181="",G4181="")),0,IF($C$12="D",$H$13+SUM($F$14:F4181)-SUM($G$14:G4181),$H$13-SUM($F$14:F4181)+SUM($G$14:G4181)))</f>
        <v>0</v>
      </c>
      <c r="I4181" s="7"/>
    </row>
    <row r="4182" spans="1:9">
      <c r="A4182" s="89">
        <f t="shared" si="556"/>
        <v>4169</v>
      </c>
      <c r="B4182" s="185" t="str">
        <f t="shared" si="550"/>
        <v/>
      </c>
      <c r="C4182" s="90" t="str">
        <f t="shared" si="551"/>
        <v/>
      </c>
      <c r="D4182" s="89" t="str">
        <f t="shared" si="552"/>
        <v/>
      </c>
      <c r="E4182" s="91" t="str">
        <f t="shared" si="553"/>
        <v/>
      </c>
      <c r="F4182" s="92" t="str">
        <f t="shared" si="554"/>
        <v/>
      </c>
      <c r="G4182" s="212" t="str">
        <f t="shared" si="555"/>
        <v/>
      </c>
      <c r="H4182" s="92">
        <f>IF(OR(ERR=FALSE,AND(F4182="",G4182="")),0,IF($C$12="D",$H$13+SUM($F$14:F4182)-SUM($G$14:G4182),$H$13-SUM($F$14:F4182)+SUM($G$14:G4182)))</f>
        <v>0</v>
      </c>
      <c r="I4182" s="7"/>
    </row>
    <row r="4183" spans="1:9">
      <c r="A4183" s="89">
        <f t="shared" si="556"/>
        <v>4170</v>
      </c>
      <c r="B4183" s="185" t="str">
        <f t="shared" si="550"/>
        <v/>
      </c>
      <c r="C4183" s="90" t="str">
        <f t="shared" si="551"/>
        <v/>
      </c>
      <c r="D4183" s="89" t="str">
        <f t="shared" si="552"/>
        <v/>
      </c>
      <c r="E4183" s="91" t="str">
        <f t="shared" si="553"/>
        <v/>
      </c>
      <c r="F4183" s="92" t="str">
        <f t="shared" si="554"/>
        <v/>
      </c>
      <c r="G4183" s="212" t="str">
        <f t="shared" si="555"/>
        <v/>
      </c>
      <c r="H4183" s="92">
        <f>IF(OR(ERR=FALSE,AND(F4183="",G4183="")),0,IF($C$12="D",$H$13+SUM($F$14:F4183)-SUM($G$14:G4183),$H$13-SUM($F$14:F4183)+SUM($G$14:G4183)))</f>
        <v>0</v>
      </c>
      <c r="I4183" s="7"/>
    </row>
    <row r="4184" spans="1:9">
      <c r="A4184" s="89">
        <f t="shared" si="556"/>
        <v>4171</v>
      </c>
      <c r="B4184" s="185" t="str">
        <f t="shared" si="550"/>
        <v/>
      </c>
      <c r="C4184" s="90" t="str">
        <f t="shared" si="551"/>
        <v/>
      </c>
      <c r="D4184" s="89" t="str">
        <f t="shared" si="552"/>
        <v/>
      </c>
      <c r="E4184" s="91" t="str">
        <f t="shared" si="553"/>
        <v/>
      </c>
      <c r="F4184" s="92" t="str">
        <f t="shared" si="554"/>
        <v/>
      </c>
      <c r="G4184" s="212" t="str">
        <f t="shared" si="555"/>
        <v/>
      </c>
      <c r="H4184" s="92">
        <f>IF(OR(ERR=FALSE,AND(F4184="",G4184="")),0,IF($C$12="D",$H$13+SUM($F$14:F4184)-SUM($G$14:G4184),$H$13-SUM($F$14:F4184)+SUM($G$14:G4184)))</f>
        <v>0</v>
      </c>
      <c r="I4184" s="7"/>
    </row>
    <row r="4185" spans="1:9">
      <c r="A4185" s="89">
        <f t="shared" si="556"/>
        <v>4172</v>
      </c>
      <c r="B4185" s="185" t="str">
        <f t="shared" si="550"/>
        <v/>
      </c>
      <c r="C4185" s="90" t="str">
        <f t="shared" si="551"/>
        <v/>
      </c>
      <c r="D4185" s="89" t="str">
        <f t="shared" si="552"/>
        <v/>
      </c>
      <c r="E4185" s="91" t="str">
        <f t="shared" si="553"/>
        <v/>
      </c>
      <c r="F4185" s="92" t="str">
        <f t="shared" si="554"/>
        <v/>
      </c>
      <c r="G4185" s="212" t="str">
        <f t="shared" si="555"/>
        <v/>
      </c>
      <c r="H4185" s="92">
        <f>IF(OR(ERR=FALSE,AND(F4185="",G4185="")),0,IF($C$12="D",$H$13+SUM($F$14:F4185)-SUM($G$14:G4185),$H$13-SUM($F$14:F4185)+SUM($G$14:G4185)))</f>
        <v>0</v>
      </c>
      <c r="I4185" s="7"/>
    </row>
    <row r="4186" spans="1:9">
      <c r="A4186" s="89">
        <f t="shared" si="556"/>
        <v>4173</v>
      </c>
      <c r="B4186" s="185" t="str">
        <f t="shared" si="550"/>
        <v/>
      </c>
      <c r="C4186" s="90" t="str">
        <f t="shared" si="551"/>
        <v/>
      </c>
      <c r="D4186" s="89" t="str">
        <f t="shared" si="552"/>
        <v/>
      </c>
      <c r="E4186" s="91" t="str">
        <f t="shared" si="553"/>
        <v/>
      </c>
      <c r="F4186" s="92" t="str">
        <f t="shared" si="554"/>
        <v/>
      </c>
      <c r="G4186" s="212" t="str">
        <f t="shared" si="555"/>
        <v/>
      </c>
      <c r="H4186" s="92">
        <f>IF(OR(ERR=FALSE,AND(F4186="",G4186="")),0,IF($C$12="D",$H$13+SUM($F$14:F4186)-SUM($G$14:G4186),$H$13-SUM($F$14:F4186)+SUM($G$14:G4186)))</f>
        <v>0</v>
      </c>
      <c r="I4186" s="7"/>
    </row>
    <row r="4187" spans="1:9">
      <c r="A4187" s="89">
        <f t="shared" si="556"/>
        <v>4174</v>
      </c>
      <c r="B4187" s="185" t="str">
        <f t="shared" si="550"/>
        <v/>
      </c>
      <c r="C4187" s="90" t="str">
        <f t="shared" si="551"/>
        <v/>
      </c>
      <c r="D4187" s="89" t="str">
        <f t="shared" si="552"/>
        <v/>
      </c>
      <c r="E4187" s="91" t="str">
        <f t="shared" si="553"/>
        <v/>
      </c>
      <c r="F4187" s="92" t="str">
        <f t="shared" si="554"/>
        <v/>
      </c>
      <c r="G4187" s="212" t="str">
        <f t="shared" si="555"/>
        <v/>
      </c>
      <c r="H4187" s="92">
        <f>IF(OR(ERR=FALSE,AND(F4187="",G4187="")),0,IF($C$12="D",$H$13+SUM($F$14:F4187)-SUM($G$14:G4187),$H$13-SUM($F$14:F4187)+SUM($G$14:G4187)))</f>
        <v>0</v>
      </c>
      <c r="I4187" s="7"/>
    </row>
    <row r="4188" spans="1:9">
      <c r="A4188" s="89">
        <f t="shared" si="556"/>
        <v>4175</v>
      </c>
      <c r="B4188" s="185" t="str">
        <f t="shared" si="550"/>
        <v/>
      </c>
      <c r="C4188" s="90" t="str">
        <f t="shared" si="551"/>
        <v/>
      </c>
      <c r="D4188" s="89" t="str">
        <f t="shared" si="552"/>
        <v/>
      </c>
      <c r="E4188" s="91" t="str">
        <f t="shared" si="553"/>
        <v/>
      </c>
      <c r="F4188" s="92" t="str">
        <f t="shared" si="554"/>
        <v/>
      </c>
      <c r="G4188" s="212" t="str">
        <f t="shared" si="555"/>
        <v/>
      </c>
      <c r="H4188" s="92">
        <f>IF(OR(ERR=FALSE,AND(F4188="",G4188="")),0,IF($C$12="D",$H$13+SUM($F$14:F4188)-SUM($G$14:G4188),$H$13-SUM($F$14:F4188)+SUM($G$14:G4188)))</f>
        <v>0</v>
      </c>
      <c r="I4188" s="7"/>
    </row>
    <row r="4189" spans="1:9">
      <c r="A4189" s="89">
        <f t="shared" si="556"/>
        <v>4176</v>
      </c>
      <c r="B4189" s="185" t="str">
        <f t="shared" si="550"/>
        <v/>
      </c>
      <c r="C4189" s="90" t="str">
        <f t="shared" si="551"/>
        <v/>
      </c>
      <c r="D4189" s="89" t="str">
        <f t="shared" si="552"/>
        <v/>
      </c>
      <c r="E4189" s="91" t="str">
        <f t="shared" si="553"/>
        <v/>
      </c>
      <c r="F4189" s="92" t="str">
        <f t="shared" si="554"/>
        <v/>
      </c>
      <c r="G4189" s="212" t="str">
        <f t="shared" si="555"/>
        <v/>
      </c>
      <c r="H4189" s="92">
        <f>IF(OR(ERR=FALSE,AND(F4189="",G4189="")),0,IF($C$12="D",$H$13+SUM($F$14:F4189)-SUM($G$14:G4189),$H$13-SUM($F$14:F4189)+SUM($G$14:G4189)))</f>
        <v>0</v>
      </c>
      <c r="I4189" s="7"/>
    </row>
    <row r="4190" spans="1:9">
      <c r="A4190" s="89">
        <f t="shared" si="556"/>
        <v>4177</v>
      </c>
      <c r="B4190" s="185" t="str">
        <f t="shared" ref="B4190:B4222" si="557">IF(ISERROR(VLOOKUP(A4190&amp;H$9,JU_AKUN,6,FALSE)=TRUE),"",VLOOKUP(A4190&amp;H$9,JU_AKUN,6,FALSE))</f>
        <v/>
      </c>
      <c r="C4190" s="90" t="str">
        <f t="shared" ref="C4190:C4222" si="558">IF(ISERROR(VLOOKUP(A4190&amp;H$9,JU_AKUN,7,FALSE)=TRUE),"",VLOOKUP(A4190&amp;H$9,JU_AKUN,7,FALSE))</f>
        <v/>
      </c>
      <c r="D4190" s="89" t="str">
        <f t="shared" ref="D4190:D4222" si="559">IF(ISERROR(VLOOKUP(A4190&amp;H$9,JU_AKUN,8,FALSE)=TRUE),"",VLOOKUP(A4190&amp;H$9,JU_AKUN,8,FALSE))</f>
        <v/>
      </c>
      <c r="E4190" s="91" t="str">
        <f t="shared" ref="E4190:E4222" si="560">IF(ISERROR(VLOOKUP(A4190&amp;H$9,JU_AKUN,9,FALSE)=TRUE),"",VLOOKUP(A4190&amp;H$9,JU_AKUN,9,FALSE))</f>
        <v/>
      </c>
      <c r="F4190" s="92" t="str">
        <f t="shared" ref="F4190:F4222" si="561">IF(ISERROR(VLOOKUP(A4190&amp;H$9,JU_AKUN,14,FALSE)=TRUE),"",VLOOKUP(A4190&amp;H$9,JU_AKUN,14,FALSE))</f>
        <v/>
      </c>
      <c r="G4190" s="212" t="str">
        <f t="shared" ref="G4190:G4222" si="562">IF(ISERROR(VLOOKUP(A4190&amp;H$9,JU_AKUN,15,FALSE)=TRUE),"",VLOOKUP(A4190&amp;H$9,JU_AKUN,15,FALSE))</f>
        <v/>
      </c>
      <c r="H4190" s="92">
        <f>IF(OR(ERR=FALSE,AND(F4190="",G4190="")),0,IF($C$12="D",$H$13+SUM($F$14:F4190)-SUM($G$14:G4190),$H$13-SUM($F$14:F4190)+SUM($G$14:G4190)))</f>
        <v>0</v>
      </c>
      <c r="I4190" s="7"/>
    </row>
    <row r="4191" spans="1:9">
      <c r="A4191" s="89">
        <f t="shared" ref="A4191:A4254" si="563">A4190+1</f>
        <v>4178</v>
      </c>
      <c r="B4191" s="185" t="str">
        <f t="shared" si="557"/>
        <v/>
      </c>
      <c r="C4191" s="90" t="str">
        <f t="shared" si="558"/>
        <v/>
      </c>
      <c r="D4191" s="89" t="str">
        <f t="shared" si="559"/>
        <v/>
      </c>
      <c r="E4191" s="91" t="str">
        <f t="shared" si="560"/>
        <v/>
      </c>
      <c r="F4191" s="92" t="str">
        <f t="shared" si="561"/>
        <v/>
      </c>
      <c r="G4191" s="212" t="str">
        <f t="shared" si="562"/>
        <v/>
      </c>
      <c r="H4191" s="92">
        <f>IF(OR(ERR=FALSE,AND(F4191="",G4191="")),0,IF($C$12="D",$H$13+SUM($F$14:F4191)-SUM($G$14:G4191),$H$13-SUM($F$14:F4191)+SUM($G$14:G4191)))</f>
        <v>0</v>
      </c>
      <c r="I4191" s="7"/>
    </row>
    <row r="4192" spans="1:9">
      <c r="A4192" s="89">
        <f t="shared" si="563"/>
        <v>4179</v>
      </c>
      <c r="B4192" s="185" t="str">
        <f t="shared" si="557"/>
        <v/>
      </c>
      <c r="C4192" s="90" t="str">
        <f t="shared" si="558"/>
        <v/>
      </c>
      <c r="D4192" s="89" t="str">
        <f t="shared" si="559"/>
        <v/>
      </c>
      <c r="E4192" s="91" t="str">
        <f t="shared" si="560"/>
        <v/>
      </c>
      <c r="F4192" s="92" t="str">
        <f t="shared" si="561"/>
        <v/>
      </c>
      <c r="G4192" s="212" t="str">
        <f t="shared" si="562"/>
        <v/>
      </c>
      <c r="H4192" s="92">
        <f>IF(OR(ERR=FALSE,AND(F4192="",G4192="")),0,IF($C$12="D",$H$13+SUM($F$14:F4192)-SUM($G$14:G4192),$H$13-SUM($F$14:F4192)+SUM($G$14:G4192)))</f>
        <v>0</v>
      </c>
      <c r="I4192" s="7"/>
    </row>
    <row r="4193" spans="1:9">
      <c r="A4193" s="89">
        <f t="shared" si="563"/>
        <v>4180</v>
      </c>
      <c r="B4193" s="185" t="str">
        <f t="shared" si="557"/>
        <v/>
      </c>
      <c r="C4193" s="90" t="str">
        <f t="shared" si="558"/>
        <v/>
      </c>
      <c r="D4193" s="89" t="str">
        <f t="shared" si="559"/>
        <v/>
      </c>
      <c r="E4193" s="91" t="str">
        <f t="shared" si="560"/>
        <v/>
      </c>
      <c r="F4193" s="92" t="str">
        <f t="shared" si="561"/>
        <v/>
      </c>
      <c r="G4193" s="212" t="str">
        <f t="shared" si="562"/>
        <v/>
      </c>
      <c r="H4193" s="92">
        <f>IF(OR(ERR=FALSE,AND(F4193="",G4193="")),0,IF($C$12="D",$H$13+SUM($F$14:F4193)-SUM($G$14:G4193),$H$13-SUM($F$14:F4193)+SUM($G$14:G4193)))</f>
        <v>0</v>
      </c>
      <c r="I4193" s="7"/>
    </row>
    <row r="4194" spans="1:9">
      <c r="A4194" s="89">
        <f t="shared" si="563"/>
        <v>4181</v>
      </c>
      <c r="B4194" s="185" t="str">
        <f t="shared" si="557"/>
        <v/>
      </c>
      <c r="C4194" s="90" t="str">
        <f t="shared" si="558"/>
        <v/>
      </c>
      <c r="D4194" s="89" t="str">
        <f t="shared" si="559"/>
        <v/>
      </c>
      <c r="E4194" s="91" t="str">
        <f t="shared" si="560"/>
        <v/>
      </c>
      <c r="F4194" s="92" t="str">
        <f t="shared" si="561"/>
        <v/>
      </c>
      <c r="G4194" s="212" t="str">
        <f t="shared" si="562"/>
        <v/>
      </c>
      <c r="H4194" s="92">
        <f>IF(OR(ERR=FALSE,AND(F4194="",G4194="")),0,IF($C$12="D",$H$13+SUM($F$14:F4194)-SUM($G$14:G4194),$H$13-SUM($F$14:F4194)+SUM($G$14:G4194)))</f>
        <v>0</v>
      </c>
      <c r="I4194" s="7"/>
    </row>
    <row r="4195" spans="1:9">
      <c r="A4195" s="89">
        <f t="shared" si="563"/>
        <v>4182</v>
      </c>
      <c r="B4195" s="185" t="str">
        <f t="shared" si="557"/>
        <v/>
      </c>
      <c r="C4195" s="90" t="str">
        <f t="shared" si="558"/>
        <v/>
      </c>
      <c r="D4195" s="89" t="str">
        <f t="shared" si="559"/>
        <v/>
      </c>
      <c r="E4195" s="91" t="str">
        <f t="shared" si="560"/>
        <v/>
      </c>
      <c r="F4195" s="92" t="str">
        <f t="shared" si="561"/>
        <v/>
      </c>
      <c r="G4195" s="212" t="str">
        <f t="shared" si="562"/>
        <v/>
      </c>
      <c r="H4195" s="92">
        <f>IF(OR(ERR=FALSE,AND(F4195="",G4195="")),0,IF($C$12="D",$H$13+SUM($F$14:F4195)-SUM($G$14:G4195),$H$13-SUM($F$14:F4195)+SUM($G$14:G4195)))</f>
        <v>0</v>
      </c>
      <c r="I4195" s="7"/>
    </row>
    <row r="4196" spans="1:9">
      <c r="A4196" s="89">
        <f t="shared" si="563"/>
        <v>4183</v>
      </c>
      <c r="B4196" s="185" t="str">
        <f t="shared" si="557"/>
        <v/>
      </c>
      <c r="C4196" s="90" t="str">
        <f t="shared" si="558"/>
        <v/>
      </c>
      <c r="D4196" s="89" t="str">
        <f t="shared" si="559"/>
        <v/>
      </c>
      <c r="E4196" s="91" t="str">
        <f t="shared" si="560"/>
        <v/>
      </c>
      <c r="F4196" s="92" t="str">
        <f t="shared" si="561"/>
        <v/>
      </c>
      <c r="G4196" s="212" t="str">
        <f t="shared" si="562"/>
        <v/>
      </c>
      <c r="H4196" s="92">
        <f>IF(OR(ERR=FALSE,AND(F4196="",G4196="")),0,IF($C$12="D",$H$13+SUM($F$14:F4196)-SUM($G$14:G4196),$H$13-SUM($F$14:F4196)+SUM($G$14:G4196)))</f>
        <v>0</v>
      </c>
      <c r="I4196" s="7"/>
    </row>
    <row r="4197" spans="1:9">
      <c r="A4197" s="89">
        <f t="shared" si="563"/>
        <v>4184</v>
      </c>
      <c r="B4197" s="185" t="str">
        <f t="shared" si="557"/>
        <v/>
      </c>
      <c r="C4197" s="90" t="str">
        <f t="shared" si="558"/>
        <v/>
      </c>
      <c r="D4197" s="89" t="str">
        <f t="shared" si="559"/>
        <v/>
      </c>
      <c r="E4197" s="91" t="str">
        <f t="shared" si="560"/>
        <v/>
      </c>
      <c r="F4197" s="92" t="str">
        <f t="shared" si="561"/>
        <v/>
      </c>
      <c r="G4197" s="212" t="str">
        <f t="shared" si="562"/>
        <v/>
      </c>
      <c r="H4197" s="92">
        <f>IF(OR(ERR=FALSE,AND(F4197="",G4197="")),0,IF($C$12="D",$H$13+SUM($F$14:F4197)-SUM($G$14:G4197),$H$13-SUM($F$14:F4197)+SUM($G$14:G4197)))</f>
        <v>0</v>
      </c>
      <c r="I4197" s="7"/>
    </row>
    <row r="4198" spans="1:9">
      <c r="A4198" s="89">
        <f t="shared" si="563"/>
        <v>4185</v>
      </c>
      <c r="B4198" s="185" t="str">
        <f t="shared" si="557"/>
        <v/>
      </c>
      <c r="C4198" s="90" t="str">
        <f t="shared" si="558"/>
        <v/>
      </c>
      <c r="D4198" s="89" t="str">
        <f t="shared" si="559"/>
        <v/>
      </c>
      <c r="E4198" s="91" t="str">
        <f t="shared" si="560"/>
        <v/>
      </c>
      <c r="F4198" s="92" t="str">
        <f t="shared" si="561"/>
        <v/>
      </c>
      <c r="G4198" s="212" t="str">
        <f t="shared" si="562"/>
        <v/>
      </c>
      <c r="H4198" s="92">
        <f>IF(OR(ERR=FALSE,AND(F4198="",G4198="")),0,IF($C$12="D",$H$13+SUM($F$14:F4198)-SUM($G$14:G4198),$H$13-SUM($F$14:F4198)+SUM($G$14:G4198)))</f>
        <v>0</v>
      </c>
      <c r="I4198" s="7"/>
    </row>
    <row r="4199" spans="1:9">
      <c r="A4199" s="89">
        <f t="shared" si="563"/>
        <v>4186</v>
      </c>
      <c r="B4199" s="185" t="str">
        <f t="shared" si="557"/>
        <v/>
      </c>
      <c r="C4199" s="90" t="str">
        <f t="shared" si="558"/>
        <v/>
      </c>
      <c r="D4199" s="89" t="str">
        <f t="shared" si="559"/>
        <v/>
      </c>
      <c r="E4199" s="91" t="str">
        <f t="shared" si="560"/>
        <v/>
      </c>
      <c r="F4199" s="92" t="str">
        <f t="shared" si="561"/>
        <v/>
      </c>
      <c r="G4199" s="212" t="str">
        <f t="shared" si="562"/>
        <v/>
      </c>
      <c r="H4199" s="92">
        <f>IF(OR(ERR=FALSE,AND(F4199="",G4199="")),0,IF($C$12="D",$H$13+SUM($F$14:F4199)-SUM($G$14:G4199),$H$13-SUM($F$14:F4199)+SUM($G$14:G4199)))</f>
        <v>0</v>
      </c>
      <c r="I4199" s="7"/>
    </row>
    <row r="4200" spans="1:9">
      <c r="A4200" s="89">
        <f t="shared" si="563"/>
        <v>4187</v>
      </c>
      <c r="B4200" s="185" t="str">
        <f t="shared" si="557"/>
        <v/>
      </c>
      <c r="C4200" s="90" t="str">
        <f t="shared" si="558"/>
        <v/>
      </c>
      <c r="D4200" s="89" t="str">
        <f t="shared" si="559"/>
        <v/>
      </c>
      <c r="E4200" s="91" t="str">
        <f t="shared" si="560"/>
        <v/>
      </c>
      <c r="F4200" s="92" t="str">
        <f t="shared" si="561"/>
        <v/>
      </c>
      <c r="G4200" s="212" t="str">
        <f t="shared" si="562"/>
        <v/>
      </c>
      <c r="H4200" s="92">
        <f>IF(OR(ERR=FALSE,AND(F4200="",G4200="")),0,IF($C$12="D",$H$13+SUM($F$14:F4200)-SUM($G$14:G4200),$H$13-SUM($F$14:F4200)+SUM($G$14:G4200)))</f>
        <v>0</v>
      </c>
      <c r="I4200" s="7"/>
    </row>
    <row r="4201" spans="1:9">
      <c r="A4201" s="89">
        <f t="shared" si="563"/>
        <v>4188</v>
      </c>
      <c r="B4201" s="185" t="str">
        <f t="shared" si="557"/>
        <v/>
      </c>
      <c r="C4201" s="90" t="str">
        <f t="shared" si="558"/>
        <v/>
      </c>
      <c r="D4201" s="89" t="str">
        <f t="shared" si="559"/>
        <v/>
      </c>
      <c r="E4201" s="91" t="str">
        <f t="shared" si="560"/>
        <v/>
      </c>
      <c r="F4201" s="92" t="str">
        <f t="shared" si="561"/>
        <v/>
      </c>
      <c r="G4201" s="212" t="str">
        <f t="shared" si="562"/>
        <v/>
      </c>
      <c r="H4201" s="92">
        <f>IF(OR(ERR=FALSE,AND(F4201="",G4201="")),0,IF($C$12="D",$H$13+SUM($F$14:F4201)-SUM($G$14:G4201),$H$13-SUM($F$14:F4201)+SUM($G$14:G4201)))</f>
        <v>0</v>
      </c>
      <c r="I4201" s="7"/>
    </row>
    <row r="4202" spans="1:9">
      <c r="A4202" s="89">
        <f t="shared" si="563"/>
        <v>4189</v>
      </c>
      <c r="B4202" s="185" t="str">
        <f t="shared" si="557"/>
        <v/>
      </c>
      <c r="C4202" s="90" t="str">
        <f t="shared" si="558"/>
        <v/>
      </c>
      <c r="D4202" s="89" t="str">
        <f t="shared" si="559"/>
        <v/>
      </c>
      <c r="E4202" s="91" t="str">
        <f t="shared" si="560"/>
        <v/>
      </c>
      <c r="F4202" s="92" t="str">
        <f t="shared" si="561"/>
        <v/>
      </c>
      <c r="G4202" s="212" t="str">
        <f t="shared" si="562"/>
        <v/>
      </c>
      <c r="H4202" s="92">
        <f>IF(OR(ERR=FALSE,AND(F4202="",G4202="")),0,IF($C$12="D",$H$13+SUM($F$14:F4202)-SUM($G$14:G4202),$H$13-SUM($F$14:F4202)+SUM($G$14:G4202)))</f>
        <v>0</v>
      </c>
      <c r="I4202" s="7"/>
    </row>
    <row r="4203" spans="1:9">
      <c r="A4203" s="89">
        <f t="shared" si="563"/>
        <v>4190</v>
      </c>
      <c r="B4203" s="185" t="str">
        <f t="shared" si="557"/>
        <v/>
      </c>
      <c r="C4203" s="90" t="str">
        <f t="shared" si="558"/>
        <v/>
      </c>
      <c r="D4203" s="89" t="str">
        <f t="shared" si="559"/>
        <v/>
      </c>
      <c r="E4203" s="91" t="str">
        <f t="shared" si="560"/>
        <v/>
      </c>
      <c r="F4203" s="92" t="str">
        <f t="shared" si="561"/>
        <v/>
      </c>
      <c r="G4203" s="212" t="str">
        <f t="shared" si="562"/>
        <v/>
      </c>
      <c r="H4203" s="92">
        <f>IF(OR(ERR=FALSE,AND(F4203="",G4203="")),0,IF($C$12="D",$H$13+SUM($F$14:F4203)-SUM($G$14:G4203),$H$13-SUM($F$14:F4203)+SUM($G$14:G4203)))</f>
        <v>0</v>
      </c>
      <c r="I4203" s="7"/>
    </row>
    <row r="4204" spans="1:9">
      <c r="A4204" s="89">
        <f t="shared" si="563"/>
        <v>4191</v>
      </c>
      <c r="B4204" s="185" t="str">
        <f t="shared" si="557"/>
        <v/>
      </c>
      <c r="C4204" s="90" t="str">
        <f t="shared" si="558"/>
        <v/>
      </c>
      <c r="D4204" s="89" t="str">
        <f t="shared" si="559"/>
        <v/>
      </c>
      <c r="E4204" s="91" t="str">
        <f t="shared" si="560"/>
        <v/>
      </c>
      <c r="F4204" s="92" t="str">
        <f t="shared" si="561"/>
        <v/>
      </c>
      <c r="G4204" s="212" t="str">
        <f t="shared" si="562"/>
        <v/>
      </c>
      <c r="H4204" s="92">
        <f>IF(OR(ERR=FALSE,AND(F4204="",G4204="")),0,IF($C$12="D",$H$13+SUM($F$14:F4204)-SUM($G$14:G4204),$H$13-SUM($F$14:F4204)+SUM($G$14:G4204)))</f>
        <v>0</v>
      </c>
      <c r="I4204" s="7"/>
    </row>
    <row r="4205" spans="1:9">
      <c r="A4205" s="89">
        <f t="shared" si="563"/>
        <v>4192</v>
      </c>
      <c r="B4205" s="185" t="str">
        <f t="shared" si="557"/>
        <v/>
      </c>
      <c r="C4205" s="90" t="str">
        <f t="shared" si="558"/>
        <v/>
      </c>
      <c r="D4205" s="89" t="str">
        <f t="shared" si="559"/>
        <v/>
      </c>
      <c r="E4205" s="91" t="str">
        <f t="shared" si="560"/>
        <v/>
      </c>
      <c r="F4205" s="92" t="str">
        <f t="shared" si="561"/>
        <v/>
      </c>
      <c r="G4205" s="212" t="str">
        <f t="shared" si="562"/>
        <v/>
      </c>
      <c r="H4205" s="92">
        <f>IF(OR(ERR=FALSE,AND(F4205="",G4205="")),0,IF($C$12="D",$H$13+SUM($F$14:F4205)-SUM($G$14:G4205),$H$13-SUM($F$14:F4205)+SUM($G$14:G4205)))</f>
        <v>0</v>
      </c>
      <c r="I4205" s="7"/>
    </row>
    <row r="4206" spans="1:9">
      <c r="A4206" s="89">
        <f t="shared" si="563"/>
        <v>4193</v>
      </c>
      <c r="B4206" s="185" t="str">
        <f t="shared" si="557"/>
        <v/>
      </c>
      <c r="C4206" s="90" t="str">
        <f t="shared" si="558"/>
        <v/>
      </c>
      <c r="D4206" s="89" t="str">
        <f t="shared" si="559"/>
        <v/>
      </c>
      <c r="E4206" s="91" t="str">
        <f t="shared" si="560"/>
        <v/>
      </c>
      <c r="F4206" s="92" t="str">
        <f t="shared" si="561"/>
        <v/>
      </c>
      <c r="G4206" s="212" t="str">
        <f t="shared" si="562"/>
        <v/>
      </c>
      <c r="H4206" s="92">
        <f>IF(OR(ERR=FALSE,AND(F4206="",G4206="")),0,IF($C$12="D",$H$13+SUM($F$14:F4206)-SUM($G$14:G4206),$H$13-SUM($F$14:F4206)+SUM($G$14:G4206)))</f>
        <v>0</v>
      </c>
      <c r="I4206" s="7"/>
    </row>
    <row r="4207" spans="1:9">
      <c r="A4207" s="89">
        <f t="shared" si="563"/>
        <v>4194</v>
      </c>
      <c r="B4207" s="185" t="str">
        <f t="shared" si="557"/>
        <v/>
      </c>
      <c r="C4207" s="90" t="str">
        <f t="shared" si="558"/>
        <v/>
      </c>
      <c r="D4207" s="89" t="str">
        <f t="shared" si="559"/>
        <v/>
      </c>
      <c r="E4207" s="91" t="str">
        <f t="shared" si="560"/>
        <v/>
      </c>
      <c r="F4207" s="92" t="str">
        <f t="shared" si="561"/>
        <v/>
      </c>
      <c r="G4207" s="212" t="str">
        <f t="shared" si="562"/>
        <v/>
      </c>
      <c r="H4207" s="92">
        <f>IF(OR(ERR=FALSE,AND(F4207="",G4207="")),0,IF($C$12="D",$H$13+SUM($F$14:F4207)-SUM($G$14:G4207),$H$13-SUM($F$14:F4207)+SUM($G$14:G4207)))</f>
        <v>0</v>
      </c>
      <c r="I4207" s="7"/>
    </row>
    <row r="4208" spans="1:9">
      <c r="A4208" s="89">
        <f t="shared" si="563"/>
        <v>4195</v>
      </c>
      <c r="B4208" s="185" t="str">
        <f t="shared" si="557"/>
        <v/>
      </c>
      <c r="C4208" s="90" t="str">
        <f t="shared" si="558"/>
        <v/>
      </c>
      <c r="D4208" s="89" t="str">
        <f t="shared" si="559"/>
        <v/>
      </c>
      <c r="E4208" s="91" t="str">
        <f t="shared" si="560"/>
        <v/>
      </c>
      <c r="F4208" s="92" t="str">
        <f t="shared" si="561"/>
        <v/>
      </c>
      <c r="G4208" s="212" t="str">
        <f t="shared" si="562"/>
        <v/>
      </c>
      <c r="H4208" s="92">
        <f>IF(OR(ERR=FALSE,AND(F4208="",G4208="")),0,IF($C$12="D",$H$13+SUM($F$14:F4208)-SUM($G$14:G4208),$H$13-SUM($F$14:F4208)+SUM($G$14:G4208)))</f>
        <v>0</v>
      </c>
      <c r="I4208" s="7"/>
    </row>
    <row r="4209" spans="1:9">
      <c r="A4209" s="89">
        <f t="shared" si="563"/>
        <v>4196</v>
      </c>
      <c r="B4209" s="185" t="str">
        <f t="shared" si="557"/>
        <v/>
      </c>
      <c r="C4209" s="90" t="str">
        <f t="shared" si="558"/>
        <v/>
      </c>
      <c r="D4209" s="89" t="str">
        <f t="shared" si="559"/>
        <v/>
      </c>
      <c r="E4209" s="91" t="str">
        <f t="shared" si="560"/>
        <v/>
      </c>
      <c r="F4209" s="92" t="str">
        <f t="shared" si="561"/>
        <v/>
      </c>
      <c r="G4209" s="212" t="str">
        <f t="shared" si="562"/>
        <v/>
      </c>
      <c r="H4209" s="92">
        <f>IF(OR(ERR=FALSE,AND(F4209="",G4209="")),0,IF($C$12="D",$H$13+SUM($F$14:F4209)-SUM($G$14:G4209),$H$13-SUM($F$14:F4209)+SUM($G$14:G4209)))</f>
        <v>0</v>
      </c>
      <c r="I4209" s="7"/>
    </row>
    <row r="4210" spans="1:9">
      <c r="A4210" s="89">
        <f t="shared" si="563"/>
        <v>4197</v>
      </c>
      <c r="B4210" s="185" t="str">
        <f t="shared" si="557"/>
        <v/>
      </c>
      <c r="C4210" s="90" t="str">
        <f t="shared" si="558"/>
        <v/>
      </c>
      <c r="D4210" s="89" t="str">
        <f t="shared" si="559"/>
        <v/>
      </c>
      <c r="E4210" s="91" t="str">
        <f t="shared" si="560"/>
        <v/>
      </c>
      <c r="F4210" s="92" t="str">
        <f t="shared" si="561"/>
        <v/>
      </c>
      <c r="G4210" s="212" t="str">
        <f t="shared" si="562"/>
        <v/>
      </c>
      <c r="H4210" s="92">
        <f>IF(OR(ERR=FALSE,AND(F4210="",G4210="")),0,IF($C$12="D",$H$13+SUM($F$14:F4210)-SUM($G$14:G4210),$H$13-SUM($F$14:F4210)+SUM($G$14:G4210)))</f>
        <v>0</v>
      </c>
      <c r="I4210" s="7"/>
    </row>
    <row r="4211" spans="1:9">
      <c r="A4211" s="89">
        <f t="shared" si="563"/>
        <v>4198</v>
      </c>
      <c r="B4211" s="185" t="str">
        <f t="shared" si="557"/>
        <v/>
      </c>
      <c r="C4211" s="90" t="str">
        <f t="shared" si="558"/>
        <v/>
      </c>
      <c r="D4211" s="89" t="str">
        <f t="shared" si="559"/>
        <v/>
      </c>
      <c r="E4211" s="91" t="str">
        <f t="shared" si="560"/>
        <v/>
      </c>
      <c r="F4211" s="92" t="str">
        <f t="shared" si="561"/>
        <v/>
      </c>
      <c r="G4211" s="212" t="str">
        <f t="shared" si="562"/>
        <v/>
      </c>
      <c r="H4211" s="92">
        <f>IF(OR(ERR=FALSE,AND(F4211="",G4211="")),0,IF($C$12="D",$H$13+SUM($F$14:F4211)-SUM($G$14:G4211),$H$13-SUM($F$14:F4211)+SUM($G$14:G4211)))</f>
        <v>0</v>
      </c>
      <c r="I4211" s="7"/>
    </row>
    <row r="4212" spans="1:9">
      <c r="A4212" s="89">
        <f t="shared" si="563"/>
        <v>4199</v>
      </c>
      <c r="B4212" s="185" t="str">
        <f t="shared" si="557"/>
        <v/>
      </c>
      <c r="C4212" s="90" t="str">
        <f t="shared" si="558"/>
        <v/>
      </c>
      <c r="D4212" s="89" t="str">
        <f t="shared" si="559"/>
        <v/>
      </c>
      <c r="E4212" s="91" t="str">
        <f t="shared" si="560"/>
        <v/>
      </c>
      <c r="F4212" s="92" t="str">
        <f t="shared" si="561"/>
        <v/>
      </c>
      <c r="G4212" s="212" t="str">
        <f t="shared" si="562"/>
        <v/>
      </c>
      <c r="H4212" s="92">
        <f>IF(OR(ERR=FALSE,AND(F4212="",G4212="")),0,IF($C$12="D",$H$13+SUM($F$14:F4212)-SUM($G$14:G4212),$H$13-SUM($F$14:F4212)+SUM($G$14:G4212)))</f>
        <v>0</v>
      </c>
      <c r="I4212" s="7"/>
    </row>
    <row r="4213" spans="1:9">
      <c r="A4213" s="89">
        <f t="shared" si="563"/>
        <v>4200</v>
      </c>
      <c r="B4213" s="185" t="str">
        <f t="shared" si="557"/>
        <v/>
      </c>
      <c r="C4213" s="90" t="str">
        <f t="shared" si="558"/>
        <v/>
      </c>
      <c r="D4213" s="89" t="str">
        <f t="shared" si="559"/>
        <v/>
      </c>
      <c r="E4213" s="91" t="str">
        <f t="shared" si="560"/>
        <v/>
      </c>
      <c r="F4213" s="92" t="str">
        <f t="shared" si="561"/>
        <v/>
      </c>
      <c r="G4213" s="212" t="str">
        <f t="shared" si="562"/>
        <v/>
      </c>
      <c r="H4213" s="92">
        <f>IF(OR(ERR=FALSE,AND(F4213="",G4213="")),0,IF($C$12="D",$H$13+SUM($F$14:F4213)-SUM($G$14:G4213),$H$13-SUM($F$14:F4213)+SUM($G$14:G4213)))</f>
        <v>0</v>
      </c>
      <c r="I4213" s="7"/>
    </row>
    <row r="4214" spans="1:9">
      <c r="A4214" s="89">
        <f t="shared" si="563"/>
        <v>4201</v>
      </c>
      <c r="B4214" s="185" t="str">
        <f t="shared" si="557"/>
        <v/>
      </c>
      <c r="C4214" s="90" t="str">
        <f t="shared" si="558"/>
        <v/>
      </c>
      <c r="D4214" s="89" t="str">
        <f t="shared" si="559"/>
        <v/>
      </c>
      <c r="E4214" s="91" t="str">
        <f t="shared" si="560"/>
        <v/>
      </c>
      <c r="F4214" s="92" t="str">
        <f t="shared" si="561"/>
        <v/>
      </c>
      <c r="G4214" s="212" t="str">
        <f t="shared" si="562"/>
        <v/>
      </c>
      <c r="H4214" s="92">
        <f>IF(OR(ERR=FALSE,AND(F4214="",G4214="")),0,IF($C$12="D",$H$13+SUM($F$14:F4214)-SUM($G$14:G4214),$H$13-SUM($F$14:F4214)+SUM($G$14:G4214)))</f>
        <v>0</v>
      </c>
      <c r="I4214" s="7"/>
    </row>
    <row r="4215" spans="1:9">
      <c r="A4215" s="89">
        <f t="shared" si="563"/>
        <v>4202</v>
      </c>
      <c r="B4215" s="185" t="str">
        <f t="shared" si="557"/>
        <v/>
      </c>
      <c r="C4215" s="90" t="str">
        <f t="shared" si="558"/>
        <v/>
      </c>
      <c r="D4215" s="89" t="str">
        <f t="shared" si="559"/>
        <v/>
      </c>
      <c r="E4215" s="91" t="str">
        <f t="shared" si="560"/>
        <v/>
      </c>
      <c r="F4215" s="92" t="str">
        <f t="shared" si="561"/>
        <v/>
      </c>
      <c r="G4215" s="212" t="str">
        <f t="shared" si="562"/>
        <v/>
      </c>
      <c r="H4215" s="92">
        <f>IF(OR(ERR=FALSE,AND(F4215="",G4215="")),0,IF($C$12="D",$H$13+SUM($F$14:F4215)-SUM($G$14:G4215),$H$13-SUM($F$14:F4215)+SUM($G$14:G4215)))</f>
        <v>0</v>
      </c>
      <c r="I4215" s="7"/>
    </row>
    <row r="4216" spans="1:9">
      <c r="A4216" s="89">
        <f t="shared" si="563"/>
        <v>4203</v>
      </c>
      <c r="B4216" s="185" t="str">
        <f t="shared" si="557"/>
        <v/>
      </c>
      <c r="C4216" s="90" t="str">
        <f t="shared" si="558"/>
        <v/>
      </c>
      <c r="D4216" s="89" t="str">
        <f t="shared" si="559"/>
        <v/>
      </c>
      <c r="E4216" s="91" t="str">
        <f t="shared" si="560"/>
        <v/>
      </c>
      <c r="F4216" s="92" t="str">
        <f t="shared" si="561"/>
        <v/>
      </c>
      <c r="G4216" s="212" t="str">
        <f t="shared" si="562"/>
        <v/>
      </c>
      <c r="H4216" s="92">
        <f>IF(OR(ERR=FALSE,AND(F4216="",G4216="")),0,IF($C$12="D",$H$13+SUM($F$14:F4216)-SUM($G$14:G4216),$H$13-SUM($F$14:F4216)+SUM($G$14:G4216)))</f>
        <v>0</v>
      </c>
      <c r="I4216" s="7"/>
    </row>
    <row r="4217" spans="1:9">
      <c r="A4217" s="89">
        <f t="shared" si="563"/>
        <v>4204</v>
      </c>
      <c r="B4217" s="185" t="str">
        <f t="shared" si="557"/>
        <v/>
      </c>
      <c r="C4217" s="90" t="str">
        <f t="shared" si="558"/>
        <v/>
      </c>
      <c r="D4217" s="89" t="str">
        <f t="shared" si="559"/>
        <v/>
      </c>
      <c r="E4217" s="91" t="str">
        <f t="shared" si="560"/>
        <v/>
      </c>
      <c r="F4217" s="92" t="str">
        <f t="shared" si="561"/>
        <v/>
      </c>
      <c r="G4217" s="212" t="str">
        <f t="shared" si="562"/>
        <v/>
      </c>
      <c r="H4217" s="92">
        <f>IF(OR(ERR=FALSE,AND(F4217="",G4217="")),0,IF($C$12="D",$H$13+SUM($F$14:F4217)-SUM($G$14:G4217),$H$13-SUM($F$14:F4217)+SUM($G$14:G4217)))</f>
        <v>0</v>
      </c>
      <c r="I4217" s="7"/>
    </row>
    <row r="4218" spans="1:9">
      <c r="A4218" s="89">
        <f t="shared" si="563"/>
        <v>4205</v>
      </c>
      <c r="B4218" s="185" t="str">
        <f t="shared" si="557"/>
        <v/>
      </c>
      <c r="C4218" s="90" t="str">
        <f t="shared" si="558"/>
        <v/>
      </c>
      <c r="D4218" s="89" t="str">
        <f t="shared" si="559"/>
        <v/>
      </c>
      <c r="E4218" s="91" t="str">
        <f t="shared" si="560"/>
        <v/>
      </c>
      <c r="F4218" s="92" t="str">
        <f t="shared" si="561"/>
        <v/>
      </c>
      <c r="G4218" s="212" t="str">
        <f t="shared" si="562"/>
        <v/>
      </c>
      <c r="H4218" s="92">
        <f>IF(OR(ERR=FALSE,AND(F4218="",G4218="")),0,IF($C$12="D",$H$13+SUM($F$14:F4218)-SUM($G$14:G4218),$H$13-SUM($F$14:F4218)+SUM($G$14:G4218)))</f>
        <v>0</v>
      </c>
      <c r="I4218" s="7"/>
    </row>
    <row r="4219" spans="1:9">
      <c r="A4219" s="89">
        <f t="shared" si="563"/>
        <v>4206</v>
      </c>
      <c r="B4219" s="185" t="str">
        <f t="shared" si="557"/>
        <v/>
      </c>
      <c r="C4219" s="90" t="str">
        <f t="shared" si="558"/>
        <v/>
      </c>
      <c r="D4219" s="89" t="str">
        <f t="shared" si="559"/>
        <v/>
      </c>
      <c r="E4219" s="91" t="str">
        <f t="shared" si="560"/>
        <v/>
      </c>
      <c r="F4219" s="92" t="str">
        <f t="shared" si="561"/>
        <v/>
      </c>
      <c r="G4219" s="212" t="str">
        <f t="shared" si="562"/>
        <v/>
      </c>
      <c r="H4219" s="92">
        <f>IF(OR(ERR=FALSE,AND(F4219="",G4219="")),0,IF($C$12="D",$H$13+SUM($F$14:F4219)-SUM($G$14:G4219),$H$13-SUM($F$14:F4219)+SUM($G$14:G4219)))</f>
        <v>0</v>
      </c>
      <c r="I4219" s="7"/>
    </row>
    <row r="4220" spans="1:9">
      <c r="A4220" s="89">
        <f t="shared" si="563"/>
        <v>4207</v>
      </c>
      <c r="B4220" s="185" t="str">
        <f t="shared" si="557"/>
        <v/>
      </c>
      <c r="C4220" s="90" t="str">
        <f t="shared" si="558"/>
        <v/>
      </c>
      <c r="D4220" s="89" t="str">
        <f t="shared" si="559"/>
        <v/>
      </c>
      <c r="E4220" s="91" t="str">
        <f t="shared" si="560"/>
        <v/>
      </c>
      <c r="F4220" s="92" t="str">
        <f t="shared" si="561"/>
        <v/>
      </c>
      <c r="G4220" s="212" t="str">
        <f t="shared" si="562"/>
        <v/>
      </c>
      <c r="H4220" s="92">
        <f>IF(OR(ERR=FALSE,AND(F4220="",G4220="")),0,IF($C$12="D",$H$13+SUM($F$14:F4220)-SUM($G$14:G4220),$H$13-SUM($F$14:F4220)+SUM($G$14:G4220)))</f>
        <v>0</v>
      </c>
      <c r="I4220" s="7"/>
    </row>
    <row r="4221" spans="1:9">
      <c r="A4221" s="89">
        <f t="shared" si="563"/>
        <v>4208</v>
      </c>
      <c r="B4221" s="185" t="str">
        <f t="shared" si="557"/>
        <v/>
      </c>
      <c r="C4221" s="90" t="str">
        <f t="shared" si="558"/>
        <v/>
      </c>
      <c r="D4221" s="89" t="str">
        <f t="shared" si="559"/>
        <v/>
      </c>
      <c r="E4221" s="91" t="str">
        <f t="shared" si="560"/>
        <v/>
      </c>
      <c r="F4221" s="92" t="str">
        <f t="shared" si="561"/>
        <v/>
      </c>
      <c r="G4221" s="212" t="str">
        <f t="shared" si="562"/>
        <v/>
      </c>
      <c r="H4221" s="92">
        <f>IF(OR(ERR=FALSE,AND(F4221="",G4221="")),0,IF($C$12="D",$H$13+SUM($F$14:F4221)-SUM($G$14:G4221),$H$13-SUM($F$14:F4221)+SUM($G$14:G4221)))</f>
        <v>0</v>
      </c>
      <c r="I4221" s="7"/>
    </row>
    <row r="4222" spans="1:9">
      <c r="A4222" s="89">
        <f t="shared" si="563"/>
        <v>4209</v>
      </c>
      <c r="B4222" s="185" t="str">
        <f t="shared" si="557"/>
        <v/>
      </c>
      <c r="C4222" s="90" t="str">
        <f t="shared" si="558"/>
        <v/>
      </c>
      <c r="D4222" s="89" t="str">
        <f t="shared" si="559"/>
        <v/>
      </c>
      <c r="E4222" s="91" t="str">
        <f t="shared" si="560"/>
        <v/>
      </c>
      <c r="F4222" s="92" t="str">
        <f t="shared" si="561"/>
        <v/>
      </c>
      <c r="G4222" s="212" t="str">
        <f t="shared" si="562"/>
        <v/>
      </c>
      <c r="H4222" s="92">
        <f>IF(OR(ERR=FALSE,AND(F4222="",G4222="")),0,IF($C$12="D",$H$13+SUM($F$14:F4222)-SUM($G$14:G4222),$H$13-SUM($F$14:F4222)+SUM($G$14:G4222)))</f>
        <v>0</v>
      </c>
      <c r="I4222" s="7"/>
    </row>
    <row r="4223" spans="1:9">
      <c r="A4223" s="89">
        <f t="shared" si="563"/>
        <v>4210</v>
      </c>
      <c r="B4223" s="185" t="str">
        <f t="shared" ref="B4223:B4286" si="564">IF(ISERROR(VLOOKUP(A4223&amp;H$9,JU_AKUN,6,FALSE)=TRUE),"",VLOOKUP(A4223&amp;H$9,JU_AKUN,6,FALSE))</f>
        <v/>
      </c>
      <c r="C4223" s="90" t="str">
        <f t="shared" ref="C4223:C4286" si="565">IF(ISERROR(VLOOKUP(A4223&amp;H$9,JU_AKUN,7,FALSE)=TRUE),"",VLOOKUP(A4223&amp;H$9,JU_AKUN,7,FALSE))</f>
        <v/>
      </c>
      <c r="D4223" s="89" t="str">
        <f t="shared" ref="D4223:D4286" si="566">IF(ISERROR(VLOOKUP(A4223&amp;H$9,JU_AKUN,8,FALSE)=TRUE),"",VLOOKUP(A4223&amp;H$9,JU_AKUN,8,FALSE))</f>
        <v/>
      </c>
      <c r="E4223" s="91" t="str">
        <f t="shared" ref="E4223:E4286" si="567">IF(ISERROR(VLOOKUP(A4223&amp;H$9,JU_AKUN,9,FALSE)=TRUE),"",VLOOKUP(A4223&amp;H$9,JU_AKUN,9,FALSE))</f>
        <v/>
      </c>
      <c r="F4223" s="92" t="str">
        <f t="shared" ref="F4223:F4286" si="568">IF(ISERROR(VLOOKUP(A4223&amp;H$9,JU_AKUN,14,FALSE)=TRUE),"",VLOOKUP(A4223&amp;H$9,JU_AKUN,14,FALSE))</f>
        <v/>
      </c>
      <c r="G4223" s="212" t="str">
        <f t="shared" ref="G4223:G4286" si="569">IF(ISERROR(VLOOKUP(A4223&amp;H$9,JU_AKUN,15,FALSE)=TRUE),"",VLOOKUP(A4223&amp;H$9,JU_AKUN,15,FALSE))</f>
        <v/>
      </c>
      <c r="H4223" s="92">
        <f>IF(OR(ERR=FALSE,AND(F4223="",G4223="")),0,IF($C$12="D",$H$13+SUM($F$14:F4223)-SUM($G$14:G4223),$H$13-SUM($F$14:F4223)+SUM($G$14:G4223)))</f>
        <v>0</v>
      </c>
      <c r="I4223" s="7"/>
    </row>
    <row r="4224" spans="1:9">
      <c r="A4224" s="89">
        <f t="shared" si="563"/>
        <v>4211</v>
      </c>
      <c r="B4224" s="185" t="str">
        <f t="shared" si="564"/>
        <v/>
      </c>
      <c r="C4224" s="90" t="str">
        <f t="shared" si="565"/>
        <v/>
      </c>
      <c r="D4224" s="89" t="str">
        <f t="shared" si="566"/>
        <v/>
      </c>
      <c r="E4224" s="91" t="str">
        <f t="shared" si="567"/>
        <v/>
      </c>
      <c r="F4224" s="92" t="str">
        <f t="shared" si="568"/>
        <v/>
      </c>
      <c r="G4224" s="212" t="str">
        <f t="shared" si="569"/>
        <v/>
      </c>
      <c r="H4224" s="92">
        <f>IF(OR(ERR=FALSE,AND(F4224="",G4224="")),0,IF($C$12="D",$H$13+SUM($F$14:F4224)-SUM($G$14:G4224),$H$13-SUM($F$14:F4224)+SUM($G$14:G4224)))</f>
        <v>0</v>
      </c>
      <c r="I4224" s="7"/>
    </row>
    <row r="4225" spans="1:9">
      <c r="A4225" s="89">
        <f t="shared" si="563"/>
        <v>4212</v>
      </c>
      <c r="B4225" s="185" t="str">
        <f t="shared" si="564"/>
        <v/>
      </c>
      <c r="C4225" s="90" t="str">
        <f t="shared" si="565"/>
        <v/>
      </c>
      <c r="D4225" s="89" t="str">
        <f t="shared" si="566"/>
        <v/>
      </c>
      <c r="E4225" s="91" t="str">
        <f t="shared" si="567"/>
        <v/>
      </c>
      <c r="F4225" s="92" t="str">
        <f t="shared" si="568"/>
        <v/>
      </c>
      <c r="G4225" s="212" t="str">
        <f t="shared" si="569"/>
        <v/>
      </c>
      <c r="H4225" s="92">
        <f>IF(OR(ERR=FALSE,AND(F4225="",G4225="")),0,IF($C$12="D",$H$13+SUM($F$14:F4225)-SUM($G$14:G4225),$H$13-SUM($F$14:F4225)+SUM($G$14:G4225)))</f>
        <v>0</v>
      </c>
      <c r="I4225" s="7"/>
    </row>
    <row r="4226" spans="1:9">
      <c r="A4226" s="89">
        <f t="shared" si="563"/>
        <v>4213</v>
      </c>
      <c r="B4226" s="185" t="str">
        <f t="shared" si="564"/>
        <v/>
      </c>
      <c r="C4226" s="90" t="str">
        <f t="shared" si="565"/>
        <v/>
      </c>
      <c r="D4226" s="89" t="str">
        <f t="shared" si="566"/>
        <v/>
      </c>
      <c r="E4226" s="91" t="str">
        <f t="shared" si="567"/>
        <v/>
      </c>
      <c r="F4226" s="92" t="str">
        <f t="shared" si="568"/>
        <v/>
      </c>
      <c r="G4226" s="212" t="str">
        <f t="shared" si="569"/>
        <v/>
      </c>
      <c r="H4226" s="92">
        <f>IF(OR(ERR=FALSE,AND(F4226="",G4226="")),0,IF($C$12="D",$H$13+SUM($F$14:F4226)-SUM($G$14:G4226),$H$13-SUM($F$14:F4226)+SUM($G$14:G4226)))</f>
        <v>0</v>
      </c>
      <c r="I4226" s="7"/>
    </row>
    <row r="4227" spans="1:9">
      <c r="A4227" s="89">
        <f t="shared" si="563"/>
        <v>4214</v>
      </c>
      <c r="B4227" s="185" t="str">
        <f t="shared" si="564"/>
        <v/>
      </c>
      <c r="C4227" s="90" t="str">
        <f t="shared" si="565"/>
        <v/>
      </c>
      <c r="D4227" s="89" t="str">
        <f t="shared" si="566"/>
        <v/>
      </c>
      <c r="E4227" s="91" t="str">
        <f t="shared" si="567"/>
        <v/>
      </c>
      <c r="F4227" s="92" t="str">
        <f t="shared" si="568"/>
        <v/>
      </c>
      <c r="G4227" s="212" t="str">
        <f t="shared" si="569"/>
        <v/>
      </c>
      <c r="H4227" s="92">
        <f>IF(OR(ERR=FALSE,AND(F4227="",G4227="")),0,IF($C$12="D",$H$13+SUM($F$14:F4227)-SUM($G$14:G4227),$H$13-SUM($F$14:F4227)+SUM($G$14:G4227)))</f>
        <v>0</v>
      </c>
      <c r="I4227" s="7"/>
    </row>
    <row r="4228" spans="1:9">
      <c r="A4228" s="89">
        <f t="shared" si="563"/>
        <v>4215</v>
      </c>
      <c r="B4228" s="185" t="str">
        <f t="shared" si="564"/>
        <v/>
      </c>
      <c r="C4228" s="90" t="str">
        <f t="shared" si="565"/>
        <v/>
      </c>
      <c r="D4228" s="89" t="str">
        <f t="shared" si="566"/>
        <v/>
      </c>
      <c r="E4228" s="91" t="str">
        <f t="shared" si="567"/>
        <v/>
      </c>
      <c r="F4228" s="92" t="str">
        <f t="shared" si="568"/>
        <v/>
      </c>
      <c r="G4228" s="212" t="str">
        <f t="shared" si="569"/>
        <v/>
      </c>
      <c r="H4228" s="92">
        <f>IF(OR(ERR=FALSE,AND(F4228="",G4228="")),0,IF($C$12="D",$H$13+SUM($F$14:F4228)-SUM($G$14:G4228),$H$13-SUM($F$14:F4228)+SUM($G$14:G4228)))</f>
        <v>0</v>
      </c>
      <c r="I4228" s="7"/>
    </row>
    <row r="4229" spans="1:9">
      <c r="A4229" s="89">
        <f t="shared" si="563"/>
        <v>4216</v>
      </c>
      <c r="B4229" s="185" t="str">
        <f t="shared" si="564"/>
        <v/>
      </c>
      <c r="C4229" s="90" t="str">
        <f t="shared" si="565"/>
        <v/>
      </c>
      <c r="D4229" s="89" t="str">
        <f t="shared" si="566"/>
        <v/>
      </c>
      <c r="E4229" s="91" t="str">
        <f t="shared" si="567"/>
        <v/>
      </c>
      <c r="F4229" s="92" t="str">
        <f t="shared" si="568"/>
        <v/>
      </c>
      <c r="G4229" s="212" t="str">
        <f t="shared" si="569"/>
        <v/>
      </c>
      <c r="H4229" s="92">
        <f>IF(OR(ERR=FALSE,AND(F4229="",G4229="")),0,IF($C$12="D",$H$13+SUM($F$14:F4229)-SUM($G$14:G4229),$H$13-SUM($F$14:F4229)+SUM($G$14:G4229)))</f>
        <v>0</v>
      </c>
      <c r="I4229" s="7"/>
    </row>
    <row r="4230" spans="1:9">
      <c r="A4230" s="89">
        <f t="shared" si="563"/>
        <v>4217</v>
      </c>
      <c r="B4230" s="185" t="str">
        <f t="shared" si="564"/>
        <v/>
      </c>
      <c r="C4230" s="90" t="str">
        <f t="shared" si="565"/>
        <v/>
      </c>
      <c r="D4230" s="89" t="str">
        <f t="shared" si="566"/>
        <v/>
      </c>
      <c r="E4230" s="91" t="str">
        <f t="shared" si="567"/>
        <v/>
      </c>
      <c r="F4230" s="92" t="str">
        <f t="shared" si="568"/>
        <v/>
      </c>
      <c r="G4230" s="212" t="str">
        <f t="shared" si="569"/>
        <v/>
      </c>
      <c r="H4230" s="92">
        <f>IF(OR(ERR=FALSE,AND(F4230="",G4230="")),0,IF($C$12="D",$H$13+SUM($F$14:F4230)-SUM($G$14:G4230),$H$13-SUM($F$14:F4230)+SUM($G$14:G4230)))</f>
        <v>0</v>
      </c>
      <c r="I4230" s="7"/>
    </row>
    <row r="4231" spans="1:9">
      <c r="A4231" s="89">
        <f t="shared" si="563"/>
        <v>4218</v>
      </c>
      <c r="B4231" s="185" t="str">
        <f t="shared" si="564"/>
        <v/>
      </c>
      <c r="C4231" s="90" t="str">
        <f t="shared" si="565"/>
        <v/>
      </c>
      <c r="D4231" s="89" t="str">
        <f t="shared" si="566"/>
        <v/>
      </c>
      <c r="E4231" s="91" t="str">
        <f t="shared" si="567"/>
        <v/>
      </c>
      <c r="F4231" s="92" t="str">
        <f t="shared" si="568"/>
        <v/>
      </c>
      <c r="G4231" s="212" t="str">
        <f t="shared" si="569"/>
        <v/>
      </c>
      <c r="H4231" s="92">
        <f>IF(OR(ERR=FALSE,AND(F4231="",G4231="")),0,IF($C$12="D",$H$13+SUM($F$14:F4231)-SUM($G$14:G4231),$H$13-SUM($F$14:F4231)+SUM($G$14:G4231)))</f>
        <v>0</v>
      </c>
      <c r="I4231" s="7"/>
    </row>
    <row r="4232" spans="1:9">
      <c r="A4232" s="89">
        <f t="shared" si="563"/>
        <v>4219</v>
      </c>
      <c r="B4232" s="185" t="str">
        <f t="shared" si="564"/>
        <v/>
      </c>
      <c r="C4232" s="90" t="str">
        <f t="shared" si="565"/>
        <v/>
      </c>
      <c r="D4232" s="89" t="str">
        <f t="shared" si="566"/>
        <v/>
      </c>
      <c r="E4232" s="91" t="str">
        <f t="shared" si="567"/>
        <v/>
      </c>
      <c r="F4232" s="92" t="str">
        <f t="shared" si="568"/>
        <v/>
      </c>
      <c r="G4232" s="212" t="str">
        <f t="shared" si="569"/>
        <v/>
      </c>
      <c r="H4232" s="92">
        <f>IF(OR(ERR=FALSE,AND(F4232="",G4232="")),0,IF($C$12="D",$H$13+SUM($F$14:F4232)-SUM($G$14:G4232),$H$13-SUM($F$14:F4232)+SUM($G$14:G4232)))</f>
        <v>0</v>
      </c>
      <c r="I4232" s="7"/>
    </row>
    <row r="4233" spans="1:9">
      <c r="A4233" s="89">
        <f t="shared" si="563"/>
        <v>4220</v>
      </c>
      <c r="B4233" s="185" t="str">
        <f t="shared" si="564"/>
        <v/>
      </c>
      <c r="C4233" s="90" t="str">
        <f t="shared" si="565"/>
        <v/>
      </c>
      <c r="D4233" s="89" t="str">
        <f t="shared" si="566"/>
        <v/>
      </c>
      <c r="E4233" s="91" t="str">
        <f t="shared" si="567"/>
        <v/>
      </c>
      <c r="F4233" s="92" t="str">
        <f t="shared" si="568"/>
        <v/>
      </c>
      <c r="G4233" s="212" t="str">
        <f t="shared" si="569"/>
        <v/>
      </c>
      <c r="H4233" s="92">
        <f>IF(OR(ERR=FALSE,AND(F4233="",G4233="")),0,IF($C$12="D",$H$13+SUM($F$14:F4233)-SUM($G$14:G4233),$H$13-SUM($F$14:F4233)+SUM($G$14:G4233)))</f>
        <v>0</v>
      </c>
      <c r="I4233" s="7"/>
    </row>
    <row r="4234" spans="1:9">
      <c r="A4234" s="89">
        <f t="shared" si="563"/>
        <v>4221</v>
      </c>
      <c r="B4234" s="185" t="str">
        <f t="shared" si="564"/>
        <v/>
      </c>
      <c r="C4234" s="90" t="str">
        <f t="shared" si="565"/>
        <v/>
      </c>
      <c r="D4234" s="89" t="str">
        <f t="shared" si="566"/>
        <v/>
      </c>
      <c r="E4234" s="91" t="str">
        <f t="shared" si="567"/>
        <v/>
      </c>
      <c r="F4234" s="92" t="str">
        <f t="shared" si="568"/>
        <v/>
      </c>
      <c r="G4234" s="212" t="str">
        <f t="shared" si="569"/>
        <v/>
      </c>
      <c r="H4234" s="92">
        <f>IF(OR(ERR=FALSE,AND(F4234="",G4234="")),0,IF($C$12="D",$H$13+SUM($F$14:F4234)-SUM($G$14:G4234),$H$13-SUM($F$14:F4234)+SUM($G$14:G4234)))</f>
        <v>0</v>
      </c>
      <c r="I4234" s="7"/>
    </row>
    <row r="4235" spans="1:9">
      <c r="A4235" s="89">
        <f t="shared" si="563"/>
        <v>4222</v>
      </c>
      <c r="B4235" s="185" t="str">
        <f t="shared" si="564"/>
        <v/>
      </c>
      <c r="C4235" s="90" t="str">
        <f t="shared" si="565"/>
        <v/>
      </c>
      <c r="D4235" s="89" t="str">
        <f t="shared" si="566"/>
        <v/>
      </c>
      <c r="E4235" s="91" t="str">
        <f t="shared" si="567"/>
        <v/>
      </c>
      <c r="F4235" s="92" t="str">
        <f t="shared" si="568"/>
        <v/>
      </c>
      <c r="G4235" s="212" t="str">
        <f t="shared" si="569"/>
        <v/>
      </c>
      <c r="H4235" s="92">
        <f>IF(OR(ERR=FALSE,AND(F4235="",G4235="")),0,IF($C$12="D",$H$13+SUM($F$14:F4235)-SUM($G$14:G4235),$H$13-SUM($F$14:F4235)+SUM($G$14:G4235)))</f>
        <v>0</v>
      </c>
      <c r="I4235" s="7"/>
    </row>
    <row r="4236" spans="1:9">
      <c r="A4236" s="89">
        <f t="shared" si="563"/>
        <v>4223</v>
      </c>
      <c r="B4236" s="185" t="str">
        <f t="shared" si="564"/>
        <v/>
      </c>
      <c r="C4236" s="90" t="str">
        <f t="shared" si="565"/>
        <v/>
      </c>
      <c r="D4236" s="89" t="str">
        <f t="shared" si="566"/>
        <v/>
      </c>
      <c r="E4236" s="91" t="str">
        <f t="shared" si="567"/>
        <v/>
      </c>
      <c r="F4236" s="92" t="str">
        <f t="shared" si="568"/>
        <v/>
      </c>
      <c r="G4236" s="212" t="str">
        <f t="shared" si="569"/>
        <v/>
      </c>
      <c r="H4236" s="92">
        <f>IF(OR(ERR=FALSE,AND(F4236="",G4236="")),0,IF($C$12="D",$H$13+SUM($F$14:F4236)-SUM($G$14:G4236),$H$13-SUM($F$14:F4236)+SUM($G$14:G4236)))</f>
        <v>0</v>
      </c>
      <c r="I4236" s="7"/>
    </row>
    <row r="4237" spans="1:9">
      <c r="A4237" s="89">
        <f t="shared" si="563"/>
        <v>4224</v>
      </c>
      <c r="B4237" s="185" t="str">
        <f t="shared" si="564"/>
        <v/>
      </c>
      <c r="C4237" s="90" t="str">
        <f t="shared" si="565"/>
        <v/>
      </c>
      <c r="D4237" s="89" t="str">
        <f t="shared" si="566"/>
        <v/>
      </c>
      <c r="E4237" s="91" t="str">
        <f t="shared" si="567"/>
        <v/>
      </c>
      <c r="F4237" s="92" t="str">
        <f t="shared" si="568"/>
        <v/>
      </c>
      <c r="G4237" s="212" t="str">
        <f t="shared" si="569"/>
        <v/>
      </c>
      <c r="H4237" s="92">
        <f>IF(OR(ERR=FALSE,AND(F4237="",G4237="")),0,IF($C$12="D",$H$13+SUM($F$14:F4237)-SUM($G$14:G4237),$H$13-SUM($F$14:F4237)+SUM($G$14:G4237)))</f>
        <v>0</v>
      </c>
      <c r="I4237" s="7"/>
    </row>
    <row r="4238" spans="1:9">
      <c r="A4238" s="89">
        <f t="shared" si="563"/>
        <v>4225</v>
      </c>
      <c r="B4238" s="185" t="str">
        <f t="shared" si="564"/>
        <v/>
      </c>
      <c r="C4238" s="90" t="str">
        <f t="shared" si="565"/>
        <v/>
      </c>
      <c r="D4238" s="89" t="str">
        <f t="shared" si="566"/>
        <v/>
      </c>
      <c r="E4238" s="91" t="str">
        <f t="shared" si="567"/>
        <v/>
      </c>
      <c r="F4238" s="92" t="str">
        <f t="shared" si="568"/>
        <v/>
      </c>
      <c r="G4238" s="212" t="str">
        <f t="shared" si="569"/>
        <v/>
      </c>
      <c r="H4238" s="92">
        <f>IF(OR(ERR=FALSE,AND(F4238="",G4238="")),0,IF($C$12="D",$H$13+SUM($F$14:F4238)-SUM($G$14:G4238),$H$13-SUM($F$14:F4238)+SUM($G$14:G4238)))</f>
        <v>0</v>
      </c>
      <c r="I4238" s="7"/>
    </row>
    <row r="4239" spans="1:9">
      <c r="A4239" s="89">
        <f t="shared" si="563"/>
        <v>4226</v>
      </c>
      <c r="B4239" s="185" t="str">
        <f t="shared" si="564"/>
        <v/>
      </c>
      <c r="C4239" s="90" t="str">
        <f t="shared" si="565"/>
        <v/>
      </c>
      <c r="D4239" s="89" t="str">
        <f t="shared" si="566"/>
        <v/>
      </c>
      <c r="E4239" s="91" t="str">
        <f t="shared" si="567"/>
        <v/>
      </c>
      <c r="F4239" s="92" t="str">
        <f t="shared" si="568"/>
        <v/>
      </c>
      <c r="G4239" s="212" t="str">
        <f t="shared" si="569"/>
        <v/>
      </c>
      <c r="H4239" s="92">
        <f>IF(OR(ERR=FALSE,AND(F4239="",G4239="")),0,IF($C$12="D",$H$13+SUM($F$14:F4239)-SUM($G$14:G4239),$H$13-SUM($F$14:F4239)+SUM($G$14:G4239)))</f>
        <v>0</v>
      </c>
      <c r="I4239" s="7"/>
    </row>
    <row r="4240" spans="1:9">
      <c r="A4240" s="89">
        <f t="shared" si="563"/>
        <v>4227</v>
      </c>
      <c r="B4240" s="185" t="str">
        <f t="shared" si="564"/>
        <v/>
      </c>
      <c r="C4240" s="90" t="str">
        <f t="shared" si="565"/>
        <v/>
      </c>
      <c r="D4240" s="89" t="str">
        <f t="shared" si="566"/>
        <v/>
      </c>
      <c r="E4240" s="91" t="str">
        <f t="shared" si="567"/>
        <v/>
      </c>
      <c r="F4240" s="92" t="str">
        <f t="shared" si="568"/>
        <v/>
      </c>
      <c r="G4240" s="212" t="str">
        <f t="shared" si="569"/>
        <v/>
      </c>
      <c r="H4240" s="92">
        <f>IF(OR(ERR=FALSE,AND(F4240="",G4240="")),0,IF($C$12="D",$H$13+SUM($F$14:F4240)-SUM($G$14:G4240),$H$13-SUM($F$14:F4240)+SUM($G$14:G4240)))</f>
        <v>0</v>
      </c>
      <c r="I4240" s="7"/>
    </row>
    <row r="4241" spans="1:9">
      <c r="A4241" s="89">
        <f t="shared" si="563"/>
        <v>4228</v>
      </c>
      <c r="B4241" s="185" t="str">
        <f t="shared" si="564"/>
        <v/>
      </c>
      <c r="C4241" s="90" t="str">
        <f t="shared" si="565"/>
        <v/>
      </c>
      <c r="D4241" s="89" t="str">
        <f t="shared" si="566"/>
        <v/>
      </c>
      <c r="E4241" s="91" t="str">
        <f t="shared" si="567"/>
        <v/>
      </c>
      <c r="F4241" s="92" t="str">
        <f t="shared" si="568"/>
        <v/>
      </c>
      <c r="G4241" s="212" t="str">
        <f t="shared" si="569"/>
        <v/>
      </c>
      <c r="H4241" s="92">
        <f>IF(OR(ERR=FALSE,AND(F4241="",G4241="")),0,IF($C$12="D",$H$13+SUM($F$14:F4241)-SUM($G$14:G4241),$H$13-SUM($F$14:F4241)+SUM($G$14:G4241)))</f>
        <v>0</v>
      </c>
      <c r="I4241" s="7"/>
    </row>
    <row r="4242" spans="1:9">
      <c r="A4242" s="89">
        <f t="shared" si="563"/>
        <v>4229</v>
      </c>
      <c r="B4242" s="185" t="str">
        <f t="shared" si="564"/>
        <v/>
      </c>
      <c r="C4242" s="90" t="str">
        <f t="shared" si="565"/>
        <v/>
      </c>
      <c r="D4242" s="89" t="str">
        <f t="shared" si="566"/>
        <v/>
      </c>
      <c r="E4242" s="91" t="str">
        <f t="shared" si="567"/>
        <v/>
      </c>
      <c r="F4242" s="92" t="str">
        <f t="shared" si="568"/>
        <v/>
      </c>
      <c r="G4242" s="212" t="str">
        <f t="shared" si="569"/>
        <v/>
      </c>
      <c r="H4242" s="92">
        <f>IF(OR(ERR=FALSE,AND(F4242="",G4242="")),0,IF($C$12="D",$H$13+SUM($F$14:F4242)-SUM($G$14:G4242),$H$13-SUM($F$14:F4242)+SUM($G$14:G4242)))</f>
        <v>0</v>
      </c>
      <c r="I4242" s="7"/>
    </row>
    <row r="4243" spans="1:9">
      <c r="A4243" s="89">
        <f t="shared" si="563"/>
        <v>4230</v>
      </c>
      <c r="B4243" s="185" t="str">
        <f t="shared" si="564"/>
        <v/>
      </c>
      <c r="C4243" s="90" t="str">
        <f t="shared" si="565"/>
        <v/>
      </c>
      <c r="D4243" s="89" t="str">
        <f t="shared" si="566"/>
        <v/>
      </c>
      <c r="E4243" s="91" t="str">
        <f t="shared" si="567"/>
        <v/>
      </c>
      <c r="F4243" s="92" t="str">
        <f t="shared" si="568"/>
        <v/>
      </c>
      <c r="G4243" s="212" t="str">
        <f t="shared" si="569"/>
        <v/>
      </c>
      <c r="H4243" s="92">
        <f>IF(OR(ERR=FALSE,AND(F4243="",G4243="")),0,IF($C$12="D",$H$13+SUM($F$14:F4243)-SUM($G$14:G4243),$H$13-SUM($F$14:F4243)+SUM($G$14:G4243)))</f>
        <v>0</v>
      </c>
      <c r="I4243" s="7"/>
    </row>
    <row r="4244" spans="1:9">
      <c r="A4244" s="89">
        <f t="shared" si="563"/>
        <v>4231</v>
      </c>
      <c r="B4244" s="185" t="str">
        <f t="shared" si="564"/>
        <v/>
      </c>
      <c r="C4244" s="90" t="str">
        <f t="shared" si="565"/>
        <v/>
      </c>
      <c r="D4244" s="89" t="str">
        <f t="shared" si="566"/>
        <v/>
      </c>
      <c r="E4244" s="91" t="str">
        <f t="shared" si="567"/>
        <v/>
      </c>
      <c r="F4244" s="92" t="str">
        <f t="shared" si="568"/>
        <v/>
      </c>
      <c r="G4244" s="212" t="str">
        <f t="shared" si="569"/>
        <v/>
      </c>
      <c r="H4244" s="92">
        <f>IF(OR(ERR=FALSE,AND(F4244="",G4244="")),0,IF($C$12="D",$H$13+SUM($F$14:F4244)-SUM($G$14:G4244),$H$13-SUM($F$14:F4244)+SUM($G$14:G4244)))</f>
        <v>0</v>
      </c>
      <c r="I4244" s="7"/>
    </row>
    <row r="4245" spans="1:9">
      <c r="A4245" s="89">
        <f t="shared" si="563"/>
        <v>4232</v>
      </c>
      <c r="B4245" s="185" t="str">
        <f t="shared" si="564"/>
        <v/>
      </c>
      <c r="C4245" s="90" t="str">
        <f t="shared" si="565"/>
        <v/>
      </c>
      <c r="D4245" s="89" t="str">
        <f t="shared" si="566"/>
        <v/>
      </c>
      <c r="E4245" s="91" t="str">
        <f t="shared" si="567"/>
        <v/>
      </c>
      <c r="F4245" s="92" t="str">
        <f t="shared" si="568"/>
        <v/>
      </c>
      <c r="G4245" s="212" t="str">
        <f t="shared" si="569"/>
        <v/>
      </c>
      <c r="H4245" s="92">
        <f>IF(OR(ERR=FALSE,AND(F4245="",G4245="")),0,IF($C$12="D",$H$13+SUM($F$14:F4245)-SUM($G$14:G4245),$H$13-SUM($F$14:F4245)+SUM($G$14:G4245)))</f>
        <v>0</v>
      </c>
      <c r="I4245" s="7"/>
    </row>
    <row r="4246" spans="1:9">
      <c r="A4246" s="89">
        <f t="shared" si="563"/>
        <v>4233</v>
      </c>
      <c r="B4246" s="185" t="str">
        <f t="shared" si="564"/>
        <v/>
      </c>
      <c r="C4246" s="90" t="str">
        <f t="shared" si="565"/>
        <v/>
      </c>
      <c r="D4246" s="89" t="str">
        <f t="shared" si="566"/>
        <v/>
      </c>
      <c r="E4246" s="91" t="str">
        <f t="shared" si="567"/>
        <v/>
      </c>
      <c r="F4246" s="92" t="str">
        <f t="shared" si="568"/>
        <v/>
      </c>
      <c r="G4246" s="212" t="str">
        <f t="shared" si="569"/>
        <v/>
      </c>
      <c r="H4246" s="92">
        <f>IF(OR(ERR=FALSE,AND(F4246="",G4246="")),0,IF($C$12="D",$H$13+SUM($F$14:F4246)-SUM($G$14:G4246),$H$13-SUM($F$14:F4246)+SUM($G$14:G4246)))</f>
        <v>0</v>
      </c>
      <c r="I4246" s="7"/>
    </row>
    <row r="4247" spans="1:9">
      <c r="A4247" s="89">
        <f t="shared" si="563"/>
        <v>4234</v>
      </c>
      <c r="B4247" s="185" t="str">
        <f t="shared" si="564"/>
        <v/>
      </c>
      <c r="C4247" s="90" t="str">
        <f t="shared" si="565"/>
        <v/>
      </c>
      <c r="D4247" s="89" t="str">
        <f t="shared" si="566"/>
        <v/>
      </c>
      <c r="E4247" s="91" t="str">
        <f t="shared" si="567"/>
        <v/>
      </c>
      <c r="F4247" s="92" t="str">
        <f t="shared" si="568"/>
        <v/>
      </c>
      <c r="G4247" s="212" t="str">
        <f t="shared" si="569"/>
        <v/>
      </c>
      <c r="H4247" s="92">
        <f>IF(OR(ERR=FALSE,AND(F4247="",G4247="")),0,IF($C$12="D",$H$13+SUM($F$14:F4247)-SUM($G$14:G4247),$H$13-SUM($F$14:F4247)+SUM($G$14:G4247)))</f>
        <v>0</v>
      </c>
      <c r="I4247" s="7"/>
    </row>
    <row r="4248" spans="1:9">
      <c r="A4248" s="89">
        <f t="shared" si="563"/>
        <v>4235</v>
      </c>
      <c r="B4248" s="185" t="str">
        <f t="shared" si="564"/>
        <v/>
      </c>
      <c r="C4248" s="90" t="str">
        <f t="shared" si="565"/>
        <v/>
      </c>
      <c r="D4248" s="89" t="str">
        <f t="shared" si="566"/>
        <v/>
      </c>
      <c r="E4248" s="91" t="str">
        <f t="shared" si="567"/>
        <v/>
      </c>
      <c r="F4248" s="92" t="str">
        <f t="shared" si="568"/>
        <v/>
      </c>
      <c r="G4248" s="212" t="str">
        <f t="shared" si="569"/>
        <v/>
      </c>
      <c r="H4248" s="92">
        <f>IF(OR(ERR=FALSE,AND(F4248="",G4248="")),0,IF($C$12="D",$H$13+SUM($F$14:F4248)-SUM($G$14:G4248),$H$13-SUM($F$14:F4248)+SUM($G$14:G4248)))</f>
        <v>0</v>
      </c>
      <c r="I4248" s="7"/>
    </row>
    <row r="4249" spans="1:9">
      <c r="A4249" s="89">
        <f t="shared" si="563"/>
        <v>4236</v>
      </c>
      <c r="B4249" s="185" t="str">
        <f t="shared" si="564"/>
        <v/>
      </c>
      <c r="C4249" s="90" t="str">
        <f t="shared" si="565"/>
        <v/>
      </c>
      <c r="D4249" s="89" t="str">
        <f t="shared" si="566"/>
        <v/>
      </c>
      <c r="E4249" s="91" t="str">
        <f t="shared" si="567"/>
        <v/>
      </c>
      <c r="F4249" s="92" t="str">
        <f t="shared" si="568"/>
        <v/>
      </c>
      <c r="G4249" s="212" t="str">
        <f t="shared" si="569"/>
        <v/>
      </c>
      <c r="H4249" s="92">
        <f>IF(OR(ERR=FALSE,AND(F4249="",G4249="")),0,IF($C$12="D",$H$13+SUM($F$14:F4249)-SUM($G$14:G4249),$H$13-SUM($F$14:F4249)+SUM($G$14:G4249)))</f>
        <v>0</v>
      </c>
      <c r="I4249" s="7"/>
    </row>
    <row r="4250" spans="1:9">
      <c r="A4250" s="89">
        <f t="shared" si="563"/>
        <v>4237</v>
      </c>
      <c r="B4250" s="185" t="str">
        <f t="shared" si="564"/>
        <v/>
      </c>
      <c r="C4250" s="90" t="str">
        <f t="shared" si="565"/>
        <v/>
      </c>
      <c r="D4250" s="89" t="str">
        <f t="shared" si="566"/>
        <v/>
      </c>
      <c r="E4250" s="91" t="str">
        <f t="shared" si="567"/>
        <v/>
      </c>
      <c r="F4250" s="92" t="str">
        <f t="shared" si="568"/>
        <v/>
      </c>
      <c r="G4250" s="212" t="str">
        <f t="shared" si="569"/>
        <v/>
      </c>
      <c r="H4250" s="92">
        <f>IF(OR(ERR=FALSE,AND(F4250="",G4250="")),0,IF($C$12="D",$H$13+SUM($F$14:F4250)-SUM($G$14:G4250),$H$13-SUM($F$14:F4250)+SUM($G$14:G4250)))</f>
        <v>0</v>
      </c>
      <c r="I4250" s="7"/>
    </row>
    <row r="4251" spans="1:9">
      <c r="A4251" s="89">
        <f t="shared" si="563"/>
        <v>4238</v>
      </c>
      <c r="B4251" s="185" t="str">
        <f t="shared" si="564"/>
        <v/>
      </c>
      <c r="C4251" s="90" t="str">
        <f t="shared" si="565"/>
        <v/>
      </c>
      <c r="D4251" s="89" t="str">
        <f t="shared" si="566"/>
        <v/>
      </c>
      <c r="E4251" s="91" t="str">
        <f t="shared" si="567"/>
        <v/>
      </c>
      <c r="F4251" s="92" t="str">
        <f t="shared" si="568"/>
        <v/>
      </c>
      <c r="G4251" s="212" t="str">
        <f t="shared" si="569"/>
        <v/>
      </c>
      <c r="H4251" s="92">
        <f>IF(OR(ERR=FALSE,AND(F4251="",G4251="")),0,IF($C$12="D",$H$13+SUM($F$14:F4251)-SUM($G$14:G4251),$H$13-SUM($F$14:F4251)+SUM($G$14:G4251)))</f>
        <v>0</v>
      </c>
      <c r="I4251" s="7"/>
    </row>
    <row r="4252" spans="1:9">
      <c r="A4252" s="89">
        <f t="shared" si="563"/>
        <v>4239</v>
      </c>
      <c r="B4252" s="185" t="str">
        <f t="shared" si="564"/>
        <v/>
      </c>
      <c r="C4252" s="90" t="str">
        <f t="shared" si="565"/>
        <v/>
      </c>
      <c r="D4252" s="89" t="str">
        <f t="shared" si="566"/>
        <v/>
      </c>
      <c r="E4252" s="91" t="str">
        <f t="shared" si="567"/>
        <v/>
      </c>
      <c r="F4252" s="92" t="str">
        <f t="shared" si="568"/>
        <v/>
      </c>
      <c r="G4252" s="212" t="str">
        <f t="shared" si="569"/>
        <v/>
      </c>
      <c r="H4252" s="92">
        <f>IF(OR(ERR=FALSE,AND(F4252="",G4252="")),0,IF($C$12="D",$H$13+SUM($F$14:F4252)-SUM($G$14:G4252),$H$13-SUM($F$14:F4252)+SUM($G$14:G4252)))</f>
        <v>0</v>
      </c>
      <c r="I4252" s="7"/>
    </row>
    <row r="4253" spans="1:9">
      <c r="A4253" s="89">
        <f t="shared" si="563"/>
        <v>4240</v>
      </c>
      <c r="B4253" s="185" t="str">
        <f t="shared" si="564"/>
        <v/>
      </c>
      <c r="C4253" s="90" t="str">
        <f t="shared" si="565"/>
        <v/>
      </c>
      <c r="D4253" s="89" t="str">
        <f t="shared" si="566"/>
        <v/>
      </c>
      <c r="E4253" s="91" t="str">
        <f t="shared" si="567"/>
        <v/>
      </c>
      <c r="F4253" s="92" t="str">
        <f t="shared" si="568"/>
        <v/>
      </c>
      <c r="G4253" s="212" t="str">
        <f t="shared" si="569"/>
        <v/>
      </c>
      <c r="H4253" s="92">
        <f>IF(OR(ERR=FALSE,AND(F4253="",G4253="")),0,IF($C$12="D",$H$13+SUM($F$14:F4253)-SUM($G$14:G4253),$H$13-SUM($F$14:F4253)+SUM($G$14:G4253)))</f>
        <v>0</v>
      </c>
      <c r="I4253" s="7"/>
    </row>
    <row r="4254" spans="1:9">
      <c r="A4254" s="89">
        <f t="shared" si="563"/>
        <v>4241</v>
      </c>
      <c r="B4254" s="185" t="str">
        <f t="shared" si="564"/>
        <v/>
      </c>
      <c r="C4254" s="90" t="str">
        <f t="shared" si="565"/>
        <v/>
      </c>
      <c r="D4254" s="89" t="str">
        <f t="shared" si="566"/>
        <v/>
      </c>
      <c r="E4254" s="91" t="str">
        <f t="shared" si="567"/>
        <v/>
      </c>
      <c r="F4254" s="92" t="str">
        <f t="shared" si="568"/>
        <v/>
      </c>
      <c r="G4254" s="212" t="str">
        <f t="shared" si="569"/>
        <v/>
      </c>
      <c r="H4254" s="92">
        <f>IF(OR(ERR=FALSE,AND(F4254="",G4254="")),0,IF($C$12="D",$H$13+SUM($F$14:F4254)-SUM($G$14:G4254),$H$13-SUM($F$14:F4254)+SUM($G$14:G4254)))</f>
        <v>0</v>
      </c>
      <c r="I4254" s="7"/>
    </row>
    <row r="4255" spans="1:9">
      <c r="A4255" s="89">
        <f t="shared" ref="A4255:A4318" si="570">A4254+1</f>
        <v>4242</v>
      </c>
      <c r="B4255" s="185" t="str">
        <f t="shared" si="564"/>
        <v/>
      </c>
      <c r="C4255" s="90" t="str">
        <f t="shared" si="565"/>
        <v/>
      </c>
      <c r="D4255" s="89" t="str">
        <f t="shared" si="566"/>
        <v/>
      </c>
      <c r="E4255" s="91" t="str">
        <f t="shared" si="567"/>
        <v/>
      </c>
      <c r="F4255" s="92" t="str">
        <f t="shared" si="568"/>
        <v/>
      </c>
      <c r="G4255" s="212" t="str">
        <f t="shared" si="569"/>
        <v/>
      </c>
      <c r="H4255" s="92">
        <f>IF(OR(ERR=FALSE,AND(F4255="",G4255="")),0,IF($C$12="D",$H$13+SUM($F$14:F4255)-SUM($G$14:G4255),$H$13-SUM($F$14:F4255)+SUM($G$14:G4255)))</f>
        <v>0</v>
      </c>
      <c r="I4255" s="7"/>
    </row>
    <row r="4256" spans="1:9">
      <c r="A4256" s="89">
        <f t="shared" si="570"/>
        <v>4243</v>
      </c>
      <c r="B4256" s="185" t="str">
        <f t="shared" si="564"/>
        <v/>
      </c>
      <c r="C4256" s="90" t="str">
        <f t="shared" si="565"/>
        <v/>
      </c>
      <c r="D4256" s="89" t="str">
        <f t="shared" si="566"/>
        <v/>
      </c>
      <c r="E4256" s="91" t="str">
        <f t="shared" si="567"/>
        <v/>
      </c>
      <c r="F4256" s="92" t="str">
        <f t="shared" si="568"/>
        <v/>
      </c>
      <c r="G4256" s="212" t="str">
        <f t="shared" si="569"/>
        <v/>
      </c>
      <c r="H4256" s="92">
        <f>IF(OR(ERR=FALSE,AND(F4256="",G4256="")),0,IF($C$12="D",$H$13+SUM($F$14:F4256)-SUM($G$14:G4256),$H$13-SUM($F$14:F4256)+SUM($G$14:G4256)))</f>
        <v>0</v>
      </c>
      <c r="I4256" s="7"/>
    </row>
    <row r="4257" spans="1:9">
      <c r="A4257" s="89">
        <f t="shared" si="570"/>
        <v>4244</v>
      </c>
      <c r="B4257" s="185" t="str">
        <f t="shared" si="564"/>
        <v/>
      </c>
      <c r="C4257" s="90" t="str">
        <f t="shared" si="565"/>
        <v/>
      </c>
      <c r="D4257" s="89" t="str">
        <f t="shared" si="566"/>
        <v/>
      </c>
      <c r="E4257" s="91" t="str">
        <f t="shared" si="567"/>
        <v/>
      </c>
      <c r="F4257" s="92" t="str">
        <f t="shared" si="568"/>
        <v/>
      </c>
      <c r="G4257" s="212" t="str">
        <f t="shared" si="569"/>
        <v/>
      </c>
      <c r="H4257" s="92">
        <f>IF(OR(ERR=FALSE,AND(F4257="",G4257="")),0,IF($C$12="D",$H$13+SUM($F$14:F4257)-SUM($G$14:G4257),$H$13-SUM($F$14:F4257)+SUM($G$14:G4257)))</f>
        <v>0</v>
      </c>
      <c r="I4257" s="7"/>
    </row>
    <row r="4258" spans="1:9">
      <c r="A4258" s="89">
        <f t="shared" si="570"/>
        <v>4245</v>
      </c>
      <c r="B4258" s="185" t="str">
        <f t="shared" si="564"/>
        <v/>
      </c>
      <c r="C4258" s="90" t="str">
        <f t="shared" si="565"/>
        <v/>
      </c>
      <c r="D4258" s="89" t="str">
        <f t="shared" si="566"/>
        <v/>
      </c>
      <c r="E4258" s="91" t="str">
        <f t="shared" si="567"/>
        <v/>
      </c>
      <c r="F4258" s="92" t="str">
        <f t="shared" si="568"/>
        <v/>
      </c>
      <c r="G4258" s="212" t="str">
        <f t="shared" si="569"/>
        <v/>
      </c>
      <c r="H4258" s="92">
        <f>IF(OR(ERR=FALSE,AND(F4258="",G4258="")),0,IF($C$12="D",$H$13+SUM($F$14:F4258)-SUM($G$14:G4258),$H$13-SUM($F$14:F4258)+SUM($G$14:G4258)))</f>
        <v>0</v>
      </c>
      <c r="I4258" s="7"/>
    </row>
    <row r="4259" spans="1:9">
      <c r="A4259" s="89">
        <f t="shared" si="570"/>
        <v>4246</v>
      </c>
      <c r="B4259" s="185" t="str">
        <f t="shared" si="564"/>
        <v/>
      </c>
      <c r="C4259" s="90" t="str">
        <f t="shared" si="565"/>
        <v/>
      </c>
      <c r="D4259" s="89" t="str">
        <f t="shared" si="566"/>
        <v/>
      </c>
      <c r="E4259" s="91" t="str">
        <f t="shared" si="567"/>
        <v/>
      </c>
      <c r="F4259" s="92" t="str">
        <f t="shared" si="568"/>
        <v/>
      </c>
      <c r="G4259" s="212" t="str">
        <f t="shared" si="569"/>
        <v/>
      </c>
      <c r="H4259" s="92">
        <f>IF(OR(ERR=FALSE,AND(F4259="",G4259="")),0,IF($C$12="D",$H$13+SUM($F$14:F4259)-SUM($G$14:G4259),$H$13-SUM($F$14:F4259)+SUM($G$14:G4259)))</f>
        <v>0</v>
      </c>
      <c r="I4259" s="7"/>
    </row>
    <row r="4260" spans="1:9">
      <c r="A4260" s="89">
        <f t="shared" si="570"/>
        <v>4247</v>
      </c>
      <c r="B4260" s="185" t="str">
        <f t="shared" si="564"/>
        <v/>
      </c>
      <c r="C4260" s="90" t="str">
        <f t="shared" si="565"/>
        <v/>
      </c>
      <c r="D4260" s="89" t="str">
        <f t="shared" si="566"/>
        <v/>
      </c>
      <c r="E4260" s="91" t="str">
        <f t="shared" si="567"/>
        <v/>
      </c>
      <c r="F4260" s="92" t="str">
        <f t="shared" si="568"/>
        <v/>
      </c>
      <c r="G4260" s="212" t="str">
        <f t="shared" si="569"/>
        <v/>
      </c>
      <c r="H4260" s="92">
        <f>IF(OR(ERR=FALSE,AND(F4260="",G4260="")),0,IF($C$12="D",$H$13+SUM($F$14:F4260)-SUM($G$14:G4260),$H$13-SUM($F$14:F4260)+SUM($G$14:G4260)))</f>
        <v>0</v>
      </c>
      <c r="I4260" s="7"/>
    </row>
    <row r="4261" spans="1:9">
      <c r="A4261" s="89">
        <f t="shared" si="570"/>
        <v>4248</v>
      </c>
      <c r="B4261" s="185" t="str">
        <f t="shared" si="564"/>
        <v/>
      </c>
      <c r="C4261" s="90" t="str">
        <f t="shared" si="565"/>
        <v/>
      </c>
      <c r="D4261" s="89" t="str">
        <f t="shared" si="566"/>
        <v/>
      </c>
      <c r="E4261" s="91" t="str">
        <f t="shared" si="567"/>
        <v/>
      </c>
      <c r="F4261" s="92" t="str">
        <f t="shared" si="568"/>
        <v/>
      </c>
      <c r="G4261" s="212" t="str">
        <f t="shared" si="569"/>
        <v/>
      </c>
      <c r="H4261" s="92">
        <f>IF(OR(ERR=FALSE,AND(F4261="",G4261="")),0,IF($C$12="D",$H$13+SUM($F$14:F4261)-SUM($G$14:G4261),$H$13-SUM($F$14:F4261)+SUM($G$14:G4261)))</f>
        <v>0</v>
      </c>
      <c r="I4261" s="7"/>
    </row>
    <row r="4262" spans="1:9">
      <c r="A4262" s="89">
        <f t="shared" si="570"/>
        <v>4249</v>
      </c>
      <c r="B4262" s="185" t="str">
        <f t="shared" si="564"/>
        <v/>
      </c>
      <c r="C4262" s="90" t="str">
        <f t="shared" si="565"/>
        <v/>
      </c>
      <c r="D4262" s="89" t="str">
        <f t="shared" si="566"/>
        <v/>
      </c>
      <c r="E4262" s="91" t="str">
        <f t="shared" si="567"/>
        <v/>
      </c>
      <c r="F4262" s="92" t="str">
        <f t="shared" si="568"/>
        <v/>
      </c>
      <c r="G4262" s="212" t="str">
        <f t="shared" si="569"/>
        <v/>
      </c>
      <c r="H4262" s="92">
        <f>IF(OR(ERR=FALSE,AND(F4262="",G4262="")),0,IF($C$12="D",$H$13+SUM($F$14:F4262)-SUM($G$14:G4262),$H$13-SUM($F$14:F4262)+SUM($G$14:G4262)))</f>
        <v>0</v>
      </c>
      <c r="I4262" s="7"/>
    </row>
    <row r="4263" spans="1:9">
      <c r="A4263" s="89">
        <f t="shared" si="570"/>
        <v>4250</v>
      </c>
      <c r="B4263" s="185" t="str">
        <f t="shared" si="564"/>
        <v/>
      </c>
      <c r="C4263" s="90" t="str">
        <f t="shared" si="565"/>
        <v/>
      </c>
      <c r="D4263" s="89" t="str">
        <f t="shared" si="566"/>
        <v/>
      </c>
      <c r="E4263" s="91" t="str">
        <f t="shared" si="567"/>
        <v/>
      </c>
      <c r="F4263" s="92" t="str">
        <f t="shared" si="568"/>
        <v/>
      </c>
      <c r="G4263" s="212" t="str">
        <f t="shared" si="569"/>
        <v/>
      </c>
      <c r="H4263" s="92">
        <f>IF(OR(ERR=FALSE,AND(F4263="",G4263="")),0,IF($C$12="D",$H$13+SUM($F$14:F4263)-SUM($G$14:G4263),$H$13-SUM($F$14:F4263)+SUM($G$14:G4263)))</f>
        <v>0</v>
      </c>
      <c r="I4263" s="7"/>
    </row>
    <row r="4264" spans="1:9">
      <c r="A4264" s="89">
        <f t="shared" si="570"/>
        <v>4251</v>
      </c>
      <c r="B4264" s="185" t="str">
        <f t="shared" si="564"/>
        <v/>
      </c>
      <c r="C4264" s="90" t="str">
        <f t="shared" si="565"/>
        <v/>
      </c>
      <c r="D4264" s="89" t="str">
        <f t="shared" si="566"/>
        <v/>
      </c>
      <c r="E4264" s="91" t="str">
        <f t="shared" si="567"/>
        <v/>
      </c>
      <c r="F4264" s="92" t="str">
        <f t="shared" si="568"/>
        <v/>
      </c>
      <c r="G4264" s="212" t="str">
        <f t="shared" si="569"/>
        <v/>
      </c>
      <c r="H4264" s="92">
        <f>IF(OR(ERR=FALSE,AND(F4264="",G4264="")),0,IF($C$12="D",$H$13+SUM($F$14:F4264)-SUM($G$14:G4264),$H$13-SUM($F$14:F4264)+SUM($G$14:G4264)))</f>
        <v>0</v>
      </c>
      <c r="I4264" s="7"/>
    </row>
    <row r="4265" spans="1:9">
      <c r="A4265" s="89">
        <f t="shared" si="570"/>
        <v>4252</v>
      </c>
      <c r="B4265" s="185" t="str">
        <f t="shared" si="564"/>
        <v/>
      </c>
      <c r="C4265" s="90" t="str">
        <f t="shared" si="565"/>
        <v/>
      </c>
      <c r="D4265" s="89" t="str">
        <f t="shared" si="566"/>
        <v/>
      </c>
      <c r="E4265" s="91" t="str">
        <f t="shared" si="567"/>
        <v/>
      </c>
      <c r="F4265" s="92" t="str">
        <f t="shared" si="568"/>
        <v/>
      </c>
      <c r="G4265" s="212" t="str">
        <f t="shared" si="569"/>
        <v/>
      </c>
      <c r="H4265" s="92">
        <f>IF(OR(ERR=FALSE,AND(F4265="",G4265="")),0,IF($C$12="D",$H$13+SUM($F$14:F4265)-SUM($G$14:G4265),$H$13-SUM($F$14:F4265)+SUM($G$14:G4265)))</f>
        <v>0</v>
      </c>
      <c r="I4265" s="7"/>
    </row>
    <row r="4266" spans="1:9">
      <c r="A4266" s="89">
        <f t="shared" si="570"/>
        <v>4253</v>
      </c>
      <c r="B4266" s="185" t="str">
        <f t="shared" si="564"/>
        <v/>
      </c>
      <c r="C4266" s="90" t="str">
        <f t="shared" si="565"/>
        <v/>
      </c>
      <c r="D4266" s="89" t="str">
        <f t="shared" si="566"/>
        <v/>
      </c>
      <c r="E4266" s="91" t="str">
        <f t="shared" si="567"/>
        <v/>
      </c>
      <c r="F4266" s="92" t="str">
        <f t="shared" si="568"/>
        <v/>
      </c>
      <c r="G4266" s="212" t="str">
        <f t="shared" si="569"/>
        <v/>
      </c>
      <c r="H4266" s="92">
        <f>IF(OR(ERR=FALSE,AND(F4266="",G4266="")),0,IF($C$12="D",$H$13+SUM($F$14:F4266)-SUM($G$14:G4266),$H$13-SUM($F$14:F4266)+SUM($G$14:G4266)))</f>
        <v>0</v>
      </c>
      <c r="I4266" s="7"/>
    </row>
    <row r="4267" spans="1:9">
      <c r="A4267" s="89">
        <f t="shared" si="570"/>
        <v>4254</v>
      </c>
      <c r="B4267" s="185" t="str">
        <f t="shared" si="564"/>
        <v/>
      </c>
      <c r="C4267" s="90" t="str">
        <f t="shared" si="565"/>
        <v/>
      </c>
      <c r="D4267" s="89" t="str">
        <f t="shared" si="566"/>
        <v/>
      </c>
      <c r="E4267" s="91" t="str">
        <f t="shared" si="567"/>
        <v/>
      </c>
      <c r="F4267" s="92" t="str">
        <f t="shared" si="568"/>
        <v/>
      </c>
      <c r="G4267" s="212" t="str">
        <f t="shared" si="569"/>
        <v/>
      </c>
      <c r="H4267" s="92">
        <f>IF(OR(ERR=FALSE,AND(F4267="",G4267="")),0,IF($C$12="D",$H$13+SUM($F$14:F4267)-SUM($G$14:G4267),$H$13-SUM($F$14:F4267)+SUM($G$14:G4267)))</f>
        <v>0</v>
      </c>
      <c r="I4267" s="7"/>
    </row>
    <row r="4268" spans="1:9">
      <c r="A4268" s="89">
        <f t="shared" si="570"/>
        <v>4255</v>
      </c>
      <c r="B4268" s="185" t="str">
        <f t="shared" si="564"/>
        <v/>
      </c>
      <c r="C4268" s="90" t="str">
        <f t="shared" si="565"/>
        <v/>
      </c>
      <c r="D4268" s="89" t="str">
        <f t="shared" si="566"/>
        <v/>
      </c>
      <c r="E4268" s="91" t="str">
        <f t="shared" si="567"/>
        <v/>
      </c>
      <c r="F4268" s="92" t="str">
        <f t="shared" si="568"/>
        <v/>
      </c>
      <c r="G4268" s="212" t="str">
        <f t="shared" si="569"/>
        <v/>
      </c>
      <c r="H4268" s="92">
        <f>IF(OR(ERR=FALSE,AND(F4268="",G4268="")),0,IF($C$12="D",$H$13+SUM($F$14:F4268)-SUM($G$14:G4268),$H$13-SUM($F$14:F4268)+SUM($G$14:G4268)))</f>
        <v>0</v>
      </c>
      <c r="I4268" s="7"/>
    </row>
    <row r="4269" spans="1:9">
      <c r="A4269" s="89">
        <f t="shared" si="570"/>
        <v>4256</v>
      </c>
      <c r="B4269" s="185" t="str">
        <f t="shared" si="564"/>
        <v/>
      </c>
      <c r="C4269" s="90" t="str">
        <f t="shared" si="565"/>
        <v/>
      </c>
      <c r="D4269" s="89" t="str">
        <f t="shared" si="566"/>
        <v/>
      </c>
      <c r="E4269" s="91" t="str">
        <f t="shared" si="567"/>
        <v/>
      </c>
      <c r="F4269" s="92" t="str">
        <f t="shared" si="568"/>
        <v/>
      </c>
      <c r="G4269" s="212" t="str">
        <f t="shared" si="569"/>
        <v/>
      </c>
      <c r="H4269" s="92">
        <f>IF(OR(ERR=FALSE,AND(F4269="",G4269="")),0,IF($C$12="D",$H$13+SUM($F$14:F4269)-SUM($G$14:G4269),$H$13-SUM($F$14:F4269)+SUM($G$14:G4269)))</f>
        <v>0</v>
      </c>
      <c r="I4269" s="7"/>
    </row>
    <row r="4270" spans="1:9">
      <c r="A4270" s="89">
        <f t="shared" si="570"/>
        <v>4257</v>
      </c>
      <c r="B4270" s="185" t="str">
        <f t="shared" si="564"/>
        <v/>
      </c>
      <c r="C4270" s="90" t="str">
        <f t="shared" si="565"/>
        <v/>
      </c>
      <c r="D4270" s="89" t="str">
        <f t="shared" si="566"/>
        <v/>
      </c>
      <c r="E4270" s="91" t="str">
        <f t="shared" si="567"/>
        <v/>
      </c>
      <c r="F4270" s="92" t="str">
        <f t="shared" si="568"/>
        <v/>
      </c>
      <c r="G4270" s="212" t="str">
        <f t="shared" si="569"/>
        <v/>
      </c>
      <c r="H4270" s="92">
        <f>IF(OR(ERR=FALSE,AND(F4270="",G4270="")),0,IF($C$12="D",$H$13+SUM($F$14:F4270)-SUM($G$14:G4270),$H$13-SUM($F$14:F4270)+SUM($G$14:G4270)))</f>
        <v>0</v>
      </c>
      <c r="I4270" s="7"/>
    </row>
    <row r="4271" spans="1:9">
      <c r="A4271" s="89">
        <f t="shared" si="570"/>
        <v>4258</v>
      </c>
      <c r="B4271" s="185" t="str">
        <f t="shared" si="564"/>
        <v/>
      </c>
      <c r="C4271" s="90" t="str">
        <f t="shared" si="565"/>
        <v/>
      </c>
      <c r="D4271" s="89" t="str">
        <f t="shared" si="566"/>
        <v/>
      </c>
      <c r="E4271" s="91" t="str">
        <f t="shared" si="567"/>
        <v/>
      </c>
      <c r="F4271" s="92" t="str">
        <f t="shared" si="568"/>
        <v/>
      </c>
      <c r="G4271" s="212" t="str">
        <f t="shared" si="569"/>
        <v/>
      </c>
      <c r="H4271" s="92">
        <f>IF(OR(ERR=FALSE,AND(F4271="",G4271="")),0,IF($C$12="D",$H$13+SUM($F$14:F4271)-SUM($G$14:G4271),$H$13-SUM($F$14:F4271)+SUM($G$14:G4271)))</f>
        <v>0</v>
      </c>
      <c r="I4271" s="7"/>
    </row>
    <row r="4272" spans="1:9">
      <c r="A4272" s="89">
        <f t="shared" si="570"/>
        <v>4259</v>
      </c>
      <c r="B4272" s="185" t="str">
        <f t="shared" si="564"/>
        <v/>
      </c>
      <c r="C4272" s="90" t="str">
        <f t="shared" si="565"/>
        <v/>
      </c>
      <c r="D4272" s="89" t="str">
        <f t="shared" si="566"/>
        <v/>
      </c>
      <c r="E4272" s="91" t="str">
        <f t="shared" si="567"/>
        <v/>
      </c>
      <c r="F4272" s="92" t="str">
        <f t="shared" si="568"/>
        <v/>
      </c>
      <c r="G4272" s="212" t="str">
        <f t="shared" si="569"/>
        <v/>
      </c>
      <c r="H4272" s="92">
        <f>IF(OR(ERR=FALSE,AND(F4272="",G4272="")),0,IF($C$12="D",$H$13+SUM($F$14:F4272)-SUM($G$14:G4272),$H$13-SUM($F$14:F4272)+SUM($G$14:G4272)))</f>
        <v>0</v>
      </c>
      <c r="I4272" s="7"/>
    </row>
    <row r="4273" spans="1:9">
      <c r="A4273" s="89">
        <f t="shared" si="570"/>
        <v>4260</v>
      </c>
      <c r="B4273" s="185" t="str">
        <f t="shared" si="564"/>
        <v/>
      </c>
      <c r="C4273" s="90" t="str">
        <f t="shared" si="565"/>
        <v/>
      </c>
      <c r="D4273" s="89" t="str">
        <f t="shared" si="566"/>
        <v/>
      </c>
      <c r="E4273" s="91" t="str">
        <f t="shared" si="567"/>
        <v/>
      </c>
      <c r="F4273" s="92" t="str">
        <f t="shared" si="568"/>
        <v/>
      </c>
      <c r="G4273" s="212" t="str">
        <f t="shared" si="569"/>
        <v/>
      </c>
      <c r="H4273" s="92">
        <f>IF(OR(ERR=FALSE,AND(F4273="",G4273="")),0,IF($C$12="D",$H$13+SUM($F$14:F4273)-SUM($G$14:G4273),$H$13-SUM($F$14:F4273)+SUM($G$14:G4273)))</f>
        <v>0</v>
      </c>
      <c r="I4273" s="7"/>
    </row>
    <row r="4274" spans="1:9">
      <c r="A4274" s="89">
        <f t="shared" si="570"/>
        <v>4261</v>
      </c>
      <c r="B4274" s="185" t="str">
        <f t="shared" si="564"/>
        <v/>
      </c>
      <c r="C4274" s="90" t="str">
        <f t="shared" si="565"/>
        <v/>
      </c>
      <c r="D4274" s="89" t="str">
        <f t="shared" si="566"/>
        <v/>
      </c>
      <c r="E4274" s="91" t="str">
        <f t="shared" si="567"/>
        <v/>
      </c>
      <c r="F4274" s="92" t="str">
        <f t="shared" si="568"/>
        <v/>
      </c>
      <c r="G4274" s="212" t="str">
        <f t="shared" si="569"/>
        <v/>
      </c>
      <c r="H4274" s="92">
        <f>IF(OR(ERR=FALSE,AND(F4274="",G4274="")),0,IF($C$12="D",$H$13+SUM($F$14:F4274)-SUM($G$14:G4274),$H$13-SUM($F$14:F4274)+SUM($G$14:G4274)))</f>
        <v>0</v>
      </c>
      <c r="I4274" s="7"/>
    </row>
    <row r="4275" spans="1:9">
      <c r="A4275" s="89">
        <f t="shared" si="570"/>
        <v>4262</v>
      </c>
      <c r="B4275" s="185" t="str">
        <f t="shared" si="564"/>
        <v/>
      </c>
      <c r="C4275" s="90" t="str">
        <f t="shared" si="565"/>
        <v/>
      </c>
      <c r="D4275" s="89" t="str">
        <f t="shared" si="566"/>
        <v/>
      </c>
      <c r="E4275" s="91" t="str">
        <f t="shared" si="567"/>
        <v/>
      </c>
      <c r="F4275" s="92" t="str">
        <f t="shared" si="568"/>
        <v/>
      </c>
      <c r="G4275" s="212" t="str">
        <f t="shared" si="569"/>
        <v/>
      </c>
      <c r="H4275" s="92">
        <f>IF(OR(ERR=FALSE,AND(F4275="",G4275="")),0,IF($C$12="D",$H$13+SUM($F$14:F4275)-SUM($G$14:G4275),$H$13-SUM($F$14:F4275)+SUM($G$14:G4275)))</f>
        <v>0</v>
      </c>
      <c r="I4275" s="7"/>
    </row>
    <row r="4276" spans="1:9">
      <c r="A4276" s="89">
        <f t="shared" si="570"/>
        <v>4263</v>
      </c>
      <c r="B4276" s="185" t="str">
        <f t="shared" si="564"/>
        <v/>
      </c>
      <c r="C4276" s="90" t="str">
        <f t="shared" si="565"/>
        <v/>
      </c>
      <c r="D4276" s="89" t="str">
        <f t="shared" si="566"/>
        <v/>
      </c>
      <c r="E4276" s="91" t="str">
        <f t="shared" si="567"/>
        <v/>
      </c>
      <c r="F4276" s="92" t="str">
        <f t="shared" si="568"/>
        <v/>
      </c>
      <c r="G4276" s="212" t="str">
        <f t="shared" si="569"/>
        <v/>
      </c>
      <c r="H4276" s="92">
        <f>IF(OR(ERR=FALSE,AND(F4276="",G4276="")),0,IF($C$12="D",$H$13+SUM($F$14:F4276)-SUM($G$14:G4276),$H$13-SUM($F$14:F4276)+SUM($G$14:G4276)))</f>
        <v>0</v>
      </c>
      <c r="I4276" s="7"/>
    </row>
    <row r="4277" spans="1:9">
      <c r="A4277" s="89">
        <f t="shared" si="570"/>
        <v>4264</v>
      </c>
      <c r="B4277" s="185" t="str">
        <f t="shared" si="564"/>
        <v/>
      </c>
      <c r="C4277" s="90" t="str">
        <f t="shared" si="565"/>
        <v/>
      </c>
      <c r="D4277" s="89" t="str">
        <f t="shared" si="566"/>
        <v/>
      </c>
      <c r="E4277" s="91" t="str">
        <f t="shared" si="567"/>
        <v/>
      </c>
      <c r="F4277" s="92" t="str">
        <f t="shared" si="568"/>
        <v/>
      </c>
      <c r="G4277" s="212" t="str">
        <f t="shared" si="569"/>
        <v/>
      </c>
      <c r="H4277" s="92">
        <f>IF(OR(ERR=FALSE,AND(F4277="",G4277="")),0,IF($C$12="D",$H$13+SUM($F$14:F4277)-SUM($G$14:G4277),$H$13-SUM($F$14:F4277)+SUM($G$14:G4277)))</f>
        <v>0</v>
      </c>
      <c r="I4277" s="7"/>
    </row>
    <row r="4278" spans="1:9">
      <c r="A4278" s="89">
        <f t="shared" si="570"/>
        <v>4265</v>
      </c>
      <c r="B4278" s="185" t="str">
        <f t="shared" si="564"/>
        <v/>
      </c>
      <c r="C4278" s="90" t="str">
        <f t="shared" si="565"/>
        <v/>
      </c>
      <c r="D4278" s="89" t="str">
        <f t="shared" si="566"/>
        <v/>
      </c>
      <c r="E4278" s="91" t="str">
        <f t="shared" si="567"/>
        <v/>
      </c>
      <c r="F4278" s="92" t="str">
        <f t="shared" si="568"/>
        <v/>
      </c>
      <c r="G4278" s="212" t="str">
        <f t="shared" si="569"/>
        <v/>
      </c>
      <c r="H4278" s="92">
        <f>IF(OR(ERR=FALSE,AND(F4278="",G4278="")),0,IF($C$12="D",$H$13+SUM($F$14:F4278)-SUM($G$14:G4278),$H$13-SUM($F$14:F4278)+SUM($G$14:G4278)))</f>
        <v>0</v>
      </c>
      <c r="I4278" s="7"/>
    </row>
    <row r="4279" spans="1:9">
      <c r="A4279" s="89">
        <f t="shared" si="570"/>
        <v>4266</v>
      </c>
      <c r="B4279" s="185" t="str">
        <f t="shared" si="564"/>
        <v/>
      </c>
      <c r="C4279" s="90" t="str">
        <f t="shared" si="565"/>
        <v/>
      </c>
      <c r="D4279" s="89" t="str">
        <f t="shared" si="566"/>
        <v/>
      </c>
      <c r="E4279" s="91" t="str">
        <f t="shared" si="567"/>
        <v/>
      </c>
      <c r="F4279" s="92" t="str">
        <f t="shared" si="568"/>
        <v/>
      </c>
      <c r="G4279" s="212" t="str">
        <f t="shared" si="569"/>
        <v/>
      </c>
      <c r="H4279" s="92">
        <f>IF(OR(ERR=FALSE,AND(F4279="",G4279="")),0,IF($C$12="D",$H$13+SUM($F$14:F4279)-SUM($G$14:G4279),$H$13-SUM($F$14:F4279)+SUM($G$14:G4279)))</f>
        <v>0</v>
      </c>
      <c r="I4279" s="7"/>
    </row>
    <row r="4280" spans="1:9">
      <c r="A4280" s="89">
        <f t="shared" si="570"/>
        <v>4267</v>
      </c>
      <c r="B4280" s="185" t="str">
        <f t="shared" si="564"/>
        <v/>
      </c>
      <c r="C4280" s="90" t="str">
        <f t="shared" si="565"/>
        <v/>
      </c>
      <c r="D4280" s="89" t="str">
        <f t="shared" si="566"/>
        <v/>
      </c>
      <c r="E4280" s="91" t="str">
        <f t="shared" si="567"/>
        <v/>
      </c>
      <c r="F4280" s="92" t="str">
        <f t="shared" si="568"/>
        <v/>
      </c>
      <c r="G4280" s="212" t="str">
        <f t="shared" si="569"/>
        <v/>
      </c>
      <c r="H4280" s="92">
        <f>IF(OR(ERR=FALSE,AND(F4280="",G4280="")),0,IF($C$12="D",$H$13+SUM($F$14:F4280)-SUM($G$14:G4280),$H$13-SUM($F$14:F4280)+SUM($G$14:G4280)))</f>
        <v>0</v>
      </c>
      <c r="I4280" s="7"/>
    </row>
    <row r="4281" spans="1:9">
      <c r="A4281" s="89">
        <f t="shared" si="570"/>
        <v>4268</v>
      </c>
      <c r="B4281" s="185" t="str">
        <f t="shared" si="564"/>
        <v/>
      </c>
      <c r="C4281" s="90" t="str">
        <f t="shared" si="565"/>
        <v/>
      </c>
      <c r="D4281" s="89" t="str">
        <f t="shared" si="566"/>
        <v/>
      </c>
      <c r="E4281" s="91" t="str">
        <f t="shared" si="567"/>
        <v/>
      </c>
      <c r="F4281" s="92" t="str">
        <f t="shared" si="568"/>
        <v/>
      </c>
      <c r="G4281" s="212" t="str">
        <f t="shared" si="569"/>
        <v/>
      </c>
      <c r="H4281" s="92">
        <f>IF(OR(ERR=FALSE,AND(F4281="",G4281="")),0,IF($C$12="D",$H$13+SUM($F$14:F4281)-SUM($G$14:G4281),$H$13-SUM($F$14:F4281)+SUM($G$14:G4281)))</f>
        <v>0</v>
      </c>
      <c r="I4281" s="7"/>
    </row>
    <row r="4282" spans="1:9">
      <c r="A4282" s="89">
        <f t="shared" si="570"/>
        <v>4269</v>
      </c>
      <c r="B4282" s="185" t="str">
        <f t="shared" si="564"/>
        <v/>
      </c>
      <c r="C4282" s="90" t="str">
        <f t="shared" si="565"/>
        <v/>
      </c>
      <c r="D4282" s="89" t="str">
        <f t="shared" si="566"/>
        <v/>
      </c>
      <c r="E4282" s="91" t="str">
        <f t="shared" si="567"/>
        <v/>
      </c>
      <c r="F4282" s="92" t="str">
        <f t="shared" si="568"/>
        <v/>
      </c>
      <c r="G4282" s="212" t="str">
        <f t="shared" si="569"/>
        <v/>
      </c>
      <c r="H4282" s="92">
        <f>IF(OR(ERR=FALSE,AND(F4282="",G4282="")),0,IF($C$12="D",$H$13+SUM($F$14:F4282)-SUM($G$14:G4282),$H$13-SUM($F$14:F4282)+SUM($G$14:G4282)))</f>
        <v>0</v>
      </c>
      <c r="I4282" s="7"/>
    </row>
    <row r="4283" spans="1:9">
      <c r="A4283" s="89">
        <f t="shared" si="570"/>
        <v>4270</v>
      </c>
      <c r="B4283" s="185" t="str">
        <f t="shared" si="564"/>
        <v/>
      </c>
      <c r="C4283" s="90" t="str">
        <f t="shared" si="565"/>
        <v/>
      </c>
      <c r="D4283" s="89" t="str">
        <f t="shared" si="566"/>
        <v/>
      </c>
      <c r="E4283" s="91" t="str">
        <f t="shared" si="567"/>
        <v/>
      </c>
      <c r="F4283" s="92" t="str">
        <f t="shared" si="568"/>
        <v/>
      </c>
      <c r="G4283" s="212" t="str">
        <f t="shared" si="569"/>
        <v/>
      </c>
      <c r="H4283" s="92">
        <f>IF(OR(ERR=FALSE,AND(F4283="",G4283="")),0,IF($C$12="D",$H$13+SUM($F$14:F4283)-SUM($G$14:G4283),$H$13-SUM($F$14:F4283)+SUM($G$14:G4283)))</f>
        <v>0</v>
      </c>
      <c r="I4283" s="7"/>
    </row>
    <row r="4284" spans="1:9">
      <c r="A4284" s="89">
        <f t="shared" si="570"/>
        <v>4271</v>
      </c>
      <c r="B4284" s="185" t="str">
        <f t="shared" si="564"/>
        <v/>
      </c>
      <c r="C4284" s="90" t="str">
        <f t="shared" si="565"/>
        <v/>
      </c>
      <c r="D4284" s="89" t="str">
        <f t="shared" si="566"/>
        <v/>
      </c>
      <c r="E4284" s="91" t="str">
        <f t="shared" si="567"/>
        <v/>
      </c>
      <c r="F4284" s="92" t="str">
        <f t="shared" si="568"/>
        <v/>
      </c>
      <c r="G4284" s="212" t="str">
        <f t="shared" si="569"/>
        <v/>
      </c>
      <c r="H4284" s="92">
        <f>IF(OR(ERR=FALSE,AND(F4284="",G4284="")),0,IF($C$12="D",$H$13+SUM($F$14:F4284)-SUM($G$14:G4284),$H$13-SUM($F$14:F4284)+SUM($G$14:G4284)))</f>
        <v>0</v>
      </c>
      <c r="I4284" s="7"/>
    </row>
    <row r="4285" spans="1:9">
      <c r="A4285" s="89">
        <f t="shared" si="570"/>
        <v>4272</v>
      </c>
      <c r="B4285" s="185" t="str">
        <f t="shared" si="564"/>
        <v/>
      </c>
      <c r="C4285" s="90" t="str">
        <f t="shared" si="565"/>
        <v/>
      </c>
      <c r="D4285" s="89" t="str">
        <f t="shared" si="566"/>
        <v/>
      </c>
      <c r="E4285" s="91" t="str">
        <f t="shared" si="567"/>
        <v/>
      </c>
      <c r="F4285" s="92" t="str">
        <f t="shared" si="568"/>
        <v/>
      </c>
      <c r="G4285" s="212" t="str">
        <f t="shared" si="569"/>
        <v/>
      </c>
      <c r="H4285" s="92">
        <f>IF(OR(ERR=FALSE,AND(F4285="",G4285="")),0,IF($C$12="D",$H$13+SUM($F$14:F4285)-SUM($G$14:G4285),$H$13-SUM($F$14:F4285)+SUM($G$14:G4285)))</f>
        <v>0</v>
      </c>
      <c r="I4285" s="7"/>
    </row>
    <row r="4286" spans="1:9">
      <c r="A4286" s="89">
        <f t="shared" si="570"/>
        <v>4273</v>
      </c>
      <c r="B4286" s="185" t="str">
        <f t="shared" si="564"/>
        <v/>
      </c>
      <c r="C4286" s="90" t="str">
        <f t="shared" si="565"/>
        <v/>
      </c>
      <c r="D4286" s="89" t="str">
        <f t="shared" si="566"/>
        <v/>
      </c>
      <c r="E4286" s="91" t="str">
        <f t="shared" si="567"/>
        <v/>
      </c>
      <c r="F4286" s="92" t="str">
        <f t="shared" si="568"/>
        <v/>
      </c>
      <c r="G4286" s="212" t="str">
        <f t="shared" si="569"/>
        <v/>
      </c>
      <c r="H4286" s="92">
        <f>IF(OR(ERR=FALSE,AND(F4286="",G4286="")),0,IF($C$12="D",$H$13+SUM($F$14:F4286)-SUM($G$14:G4286),$H$13-SUM($F$14:F4286)+SUM($G$14:G4286)))</f>
        <v>0</v>
      </c>
      <c r="I4286" s="7"/>
    </row>
    <row r="4287" spans="1:9">
      <c r="A4287" s="89">
        <f t="shared" si="570"/>
        <v>4274</v>
      </c>
      <c r="B4287" s="185" t="str">
        <f t="shared" ref="B4287:B4350" si="571">IF(ISERROR(VLOOKUP(A4287&amp;H$9,JU_AKUN,6,FALSE)=TRUE),"",VLOOKUP(A4287&amp;H$9,JU_AKUN,6,FALSE))</f>
        <v/>
      </c>
      <c r="C4287" s="90" t="str">
        <f t="shared" ref="C4287:C4350" si="572">IF(ISERROR(VLOOKUP(A4287&amp;H$9,JU_AKUN,7,FALSE)=TRUE),"",VLOOKUP(A4287&amp;H$9,JU_AKUN,7,FALSE))</f>
        <v/>
      </c>
      <c r="D4287" s="89" t="str">
        <f t="shared" ref="D4287:D4350" si="573">IF(ISERROR(VLOOKUP(A4287&amp;H$9,JU_AKUN,8,FALSE)=TRUE),"",VLOOKUP(A4287&amp;H$9,JU_AKUN,8,FALSE))</f>
        <v/>
      </c>
      <c r="E4287" s="91" t="str">
        <f t="shared" ref="E4287:E4350" si="574">IF(ISERROR(VLOOKUP(A4287&amp;H$9,JU_AKUN,9,FALSE)=TRUE),"",VLOOKUP(A4287&amp;H$9,JU_AKUN,9,FALSE))</f>
        <v/>
      </c>
      <c r="F4287" s="92" t="str">
        <f t="shared" ref="F4287:F4350" si="575">IF(ISERROR(VLOOKUP(A4287&amp;H$9,JU_AKUN,14,FALSE)=TRUE),"",VLOOKUP(A4287&amp;H$9,JU_AKUN,14,FALSE))</f>
        <v/>
      </c>
      <c r="G4287" s="212" t="str">
        <f t="shared" ref="G4287:G4350" si="576">IF(ISERROR(VLOOKUP(A4287&amp;H$9,JU_AKUN,15,FALSE)=TRUE),"",VLOOKUP(A4287&amp;H$9,JU_AKUN,15,FALSE))</f>
        <v/>
      </c>
      <c r="H4287" s="92">
        <f>IF(OR(ERR=FALSE,AND(F4287="",G4287="")),0,IF($C$12="D",$H$13+SUM($F$14:F4287)-SUM($G$14:G4287),$H$13-SUM($F$14:F4287)+SUM($G$14:G4287)))</f>
        <v>0</v>
      </c>
      <c r="I4287" s="7"/>
    </row>
    <row r="4288" spans="1:9">
      <c r="A4288" s="89">
        <f t="shared" si="570"/>
        <v>4275</v>
      </c>
      <c r="B4288" s="185" t="str">
        <f t="shared" si="571"/>
        <v/>
      </c>
      <c r="C4288" s="90" t="str">
        <f t="shared" si="572"/>
        <v/>
      </c>
      <c r="D4288" s="89" t="str">
        <f t="shared" si="573"/>
        <v/>
      </c>
      <c r="E4288" s="91" t="str">
        <f t="shared" si="574"/>
        <v/>
      </c>
      <c r="F4288" s="92" t="str">
        <f t="shared" si="575"/>
        <v/>
      </c>
      <c r="G4288" s="212" t="str">
        <f t="shared" si="576"/>
        <v/>
      </c>
      <c r="H4288" s="92">
        <f>IF(OR(ERR=FALSE,AND(F4288="",G4288="")),0,IF($C$12="D",$H$13+SUM($F$14:F4288)-SUM($G$14:G4288),$H$13-SUM($F$14:F4288)+SUM($G$14:G4288)))</f>
        <v>0</v>
      </c>
      <c r="I4288" s="7"/>
    </row>
    <row r="4289" spans="1:9">
      <c r="A4289" s="89">
        <f t="shared" si="570"/>
        <v>4276</v>
      </c>
      <c r="B4289" s="185" t="str">
        <f t="shared" si="571"/>
        <v/>
      </c>
      <c r="C4289" s="90" t="str">
        <f t="shared" si="572"/>
        <v/>
      </c>
      <c r="D4289" s="89" t="str">
        <f t="shared" si="573"/>
        <v/>
      </c>
      <c r="E4289" s="91" t="str">
        <f t="shared" si="574"/>
        <v/>
      </c>
      <c r="F4289" s="92" t="str">
        <f t="shared" si="575"/>
        <v/>
      </c>
      <c r="G4289" s="212" t="str">
        <f t="shared" si="576"/>
        <v/>
      </c>
      <c r="H4289" s="92">
        <f>IF(OR(ERR=FALSE,AND(F4289="",G4289="")),0,IF($C$12="D",$H$13+SUM($F$14:F4289)-SUM($G$14:G4289),$H$13-SUM($F$14:F4289)+SUM($G$14:G4289)))</f>
        <v>0</v>
      </c>
      <c r="I4289" s="7"/>
    </row>
    <row r="4290" spans="1:9">
      <c r="A4290" s="89">
        <f t="shared" si="570"/>
        <v>4277</v>
      </c>
      <c r="B4290" s="185" t="str">
        <f t="shared" si="571"/>
        <v/>
      </c>
      <c r="C4290" s="90" t="str">
        <f t="shared" si="572"/>
        <v/>
      </c>
      <c r="D4290" s="89" t="str">
        <f t="shared" si="573"/>
        <v/>
      </c>
      <c r="E4290" s="91" t="str">
        <f t="shared" si="574"/>
        <v/>
      </c>
      <c r="F4290" s="92" t="str">
        <f t="shared" si="575"/>
        <v/>
      </c>
      <c r="G4290" s="212" t="str">
        <f t="shared" si="576"/>
        <v/>
      </c>
      <c r="H4290" s="92">
        <f>IF(OR(ERR=FALSE,AND(F4290="",G4290="")),0,IF($C$12="D",$H$13+SUM($F$14:F4290)-SUM($G$14:G4290),$H$13-SUM($F$14:F4290)+SUM($G$14:G4290)))</f>
        <v>0</v>
      </c>
      <c r="I4290" s="7"/>
    </row>
    <row r="4291" spans="1:9">
      <c r="A4291" s="89">
        <f t="shared" si="570"/>
        <v>4278</v>
      </c>
      <c r="B4291" s="185" t="str">
        <f t="shared" si="571"/>
        <v/>
      </c>
      <c r="C4291" s="90" t="str">
        <f t="shared" si="572"/>
        <v/>
      </c>
      <c r="D4291" s="89" t="str">
        <f t="shared" si="573"/>
        <v/>
      </c>
      <c r="E4291" s="91" t="str">
        <f t="shared" si="574"/>
        <v/>
      </c>
      <c r="F4291" s="92" t="str">
        <f t="shared" si="575"/>
        <v/>
      </c>
      <c r="G4291" s="212" t="str">
        <f t="shared" si="576"/>
        <v/>
      </c>
      <c r="H4291" s="92">
        <f>IF(OR(ERR=FALSE,AND(F4291="",G4291="")),0,IF($C$12="D",$H$13+SUM($F$14:F4291)-SUM($G$14:G4291),$H$13-SUM($F$14:F4291)+SUM($G$14:G4291)))</f>
        <v>0</v>
      </c>
      <c r="I4291" s="7"/>
    </row>
    <row r="4292" spans="1:9">
      <c r="A4292" s="89">
        <f t="shared" si="570"/>
        <v>4279</v>
      </c>
      <c r="B4292" s="185" t="str">
        <f t="shared" si="571"/>
        <v/>
      </c>
      <c r="C4292" s="90" t="str">
        <f t="shared" si="572"/>
        <v/>
      </c>
      <c r="D4292" s="89" t="str">
        <f t="shared" si="573"/>
        <v/>
      </c>
      <c r="E4292" s="91" t="str">
        <f t="shared" si="574"/>
        <v/>
      </c>
      <c r="F4292" s="92" t="str">
        <f t="shared" si="575"/>
        <v/>
      </c>
      <c r="G4292" s="212" t="str">
        <f t="shared" si="576"/>
        <v/>
      </c>
      <c r="H4292" s="92">
        <f>IF(OR(ERR=FALSE,AND(F4292="",G4292="")),0,IF($C$12="D",$H$13+SUM($F$14:F4292)-SUM($G$14:G4292),$H$13-SUM($F$14:F4292)+SUM($G$14:G4292)))</f>
        <v>0</v>
      </c>
      <c r="I4292" s="7"/>
    </row>
    <row r="4293" spans="1:9">
      <c r="A4293" s="89">
        <f t="shared" si="570"/>
        <v>4280</v>
      </c>
      <c r="B4293" s="185" t="str">
        <f t="shared" si="571"/>
        <v/>
      </c>
      <c r="C4293" s="90" t="str">
        <f t="shared" si="572"/>
        <v/>
      </c>
      <c r="D4293" s="89" t="str">
        <f t="shared" si="573"/>
        <v/>
      </c>
      <c r="E4293" s="91" t="str">
        <f t="shared" si="574"/>
        <v/>
      </c>
      <c r="F4293" s="92" t="str">
        <f t="shared" si="575"/>
        <v/>
      </c>
      <c r="G4293" s="212" t="str">
        <f t="shared" si="576"/>
        <v/>
      </c>
      <c r="H4293" s="92">
        <f>IF(OR(ERR=FALSE,AND(F4293="",G4293="")),0,IF($C$12="D",$H$13+SUM($F$14:F4293)-SUM($G$14:G4293),$H$13-SUM($F$14:F4293)+SUM($G$14:G4293)))</f>
        <v>0</v>
      </c>
      <c r="I4293" s="7"/>
    </row>
    <row r="4294" spans="1:9">
      <c r="A4294" s="89">
        <f t="shared" si="570"/>
        <v>4281</v>
      </c>
      <c r="B4294" s="185" t="str">
        <f t="shared" si="571"/>
        <v/>
      </c>
      <c r="C4294" s="90" t="str">
        <f t="shared" si="572"/>
        <v/>
      </c>
      <c r="D4294" s="89" t="str">
        <f t="shared" si="573"/>
        <v/>
      </c>
      <c r="E4294" s="91" t="str">
        <f t="shared" si="574"/>
        <v/>
      </c>
      <c r="F4294" s="92" t="str">
        <f t="shared" si="575"/>
        <v/>
      </c>
      <c r="G4294" s="212" t="str">
        <f t="shared" si="576"/>
        <v/>
      </c>
      <c r="H4294" s="92">
        <f>IF(OR(ERR=FALSE,AND(F4294="",G4294="")),0,IF($C$12="D",$H$13+SUM($F$14:F4294)-SUM($G$14:G4294),$H$13-SUM($F$14:F4294)+SUM($G$14:G4294)))</f>
        <v>0</v>
      </c>
      <c r="I4294" s="7"/>
    </row>
    <row r="4295" spans="1:9">
      <c r="A4295" s="89">
        <f t="shared" si="570"/>
        <v>4282</v>
      </c>
      <c r="B4295" s="185" t="str">
        <f t="shared" si="571"/>
        <v/>
      </c>
      <c r="C4295" s="90" t="str">
        <f t="shared" si="572"/>
        <v/>
      </c>
      <c r="D4295" s="89" t="str">
        <f t="shared" si="573"/>
        <v/>
      </c>
      <c r="E4295" s="91" t="str">
        <f t="shared" si="574"/>
        <v/>
      </c>
      <c r="F4295" s="92" t="str">
        <f t="shared" si="575"/>
        <v/>
      </c>
      <c r="G4295" s="212" t="str">
        <f t="shared" si="576"/>
        <v/>
      </c>
      <c r="H4295" s="92">
        <f>IF(OR(ERR=FALSE,AND(F4295="",G4295="")),0,IF($C$12="D",$H$13+SUM($F$14:F4295)-SUM($G$14:G4295),$H$13-SUM($F$14:F4295)+SUM($G$14:G4295)))</f>
        <v>0</v>
      </c>
      <c r="I4295" s="7"/>
    </row>
    <row r="4296" spans="1:9">
      <c r="A4296" s="89">
        <f t="shared" si="570"/>
        <v>4283</v>
      </c>
      <c r="B4296" s="185" t="str">
        <f t="shared" si="571"/>
        <v/>
      </c>
      <c r="C4296" s="90" t="str">
        <f t="shared" si="572"/>
        <v/>
      </c>
      <c r="D4296" s="89" t="str">
        <f t="shared" si="573"/>
        <v/>
      </c>
      <c r="E4296" s="91" t="str">
        <f t="shared" si="574"/>
        <v/>
      </c>
      <c r="F4296" s="92" t="str">
        <f t="shared" si="575"/>
        <v/>
      </c>
      <c r="G4296" s="212" t="str">
        <f t="shared" si="576"/>
        <v/>
      </c>
      <c r="H4296" s="92">
        <f>IF(OR(ERR=FALSE,AND(F4296="",G4296="")),0,IF($C$12="D",$H$13+SUM($F$14:F4296)-SUM($G$14:G4296),$H$13-SUM($F$14:F4296)+SUM($G$14:G4296)))</f>
        <v>0</v>
      </c>
      <c r="I4296" s="7"/>
    </row>
    <row r="4297" spans="1:9">
      <c r="A4297" s="89">
        <f t="shared" si="570"/>
        <v>4284</v>
      </c>
      <c r="B4297" s="185" t="str">
        <f t="shared" si="571"/>
        <v/>
      </c>
      <c r="C4297" s="90" t="str">
        <f t="shared" si="572"/>
        <v/>
      </c>
      <c r="D4297" s="89" t="str">
        <f t="shared" si="573"/>
        <v/>
      </c>
      <c r="E4297" s="91" t="str">
        <f t="shared" si="574"/>
        <v/>
      </c>
      <c r="F4297" s="92" t="str">
        <f t="shared" si="575"/>
        <v/>
      </c>
      <c r="G4297" s="212" t="str">
        <f t="shared" si="576"/>
        <v/>
      </c>
      <c r="H4297" s="92">
        <f>IF(OR(ERR=FALSE,AND(F4297="",G4297="")),0,IF($C$12="D",$H$13+SUM($F$14:F4297)-SUM($G$14:G4297),$H$13-SUM($F$14:F4297)+SUM($G$14:G4297)))</f>
        <v>0</v>
      </c>
      <c r="I4297" s="7"/>
    </row>
    <row r="4298" spans="1:9">
      <c r="A4298" s="89">
        <f t="shared" si="570"/>
        <v>4285</v>
      </c>
      <c r="B4298" s="185" t="str">
        <f t="shared" si="571"/>
        <v/>
      </c>
      <c r="C4298" s="90" t="str">
        <f t="shared" si="572"/>
        <v/>
      </c>
      <c r="D4298" s="89" t="str">
        <f t="shared" si="573"/>
        <v/>
      </c>
      <c r="E4298" s="91" t="str">
        <f t="shared" si="574"/>
        <v/>
      </c>
      <c r="F4298" s="92" t="str">
        <f t="shared" si="575"/>
        <v/>
      </c>
      <c r="G4298" s="212" t="str">
        <f t="shared" si="576"/>
        <v/>
      </c>
      <c r="H4298" s="92">
        <f>IF(OR(ERR=FALSE,AND(F4298="",G4298="")),0,IF($C$12="D",$H$13+SUM($F$14:F4298)-SUM($G$14:G4298),$H$13-SUM($F$14:F4298)+SUM($G$14:G4298)))</f>
        <v>0</v>
      </c>
      <c r="I4298" s="7"/>
    </row>
    <row r="4299" spans="1:9">
      <c r="A4299" s="89">
        <f t="shared" si="570"/>
        <v>4286</v>
      </c>
      <c r="B4299" s="185" t="str">
        <f t="shared" si="571"/>
        <v/>
      </c>
      <c r="C4299" s="90" t="str">
        <f t="shared" si="572"/>
        <v/>
      </c>
      <c r="D4299" s="89" t="str">
        <f t="shared" si="573"/>
        <v/>
      </c>
      <c r="E4299" s="91" t="str">
        <f t="shared" si="574"/>
        <v/>
      </c>
      <c r="F4299" s="92" t="str">
        <f t="shared" si="575"/>
        <v/>
      </c>
      <c r="G4299" s="212" t="str">
        <f t="shared" si="576"/>
        <v/>
      </c>
      <c r="H4299" s="92">
        <f>IF(OR(ERR=FALSE,AND(F4299="",G4299="")),0,IF($C$12="D",$H$13+SUM($F$14:F4299)-SUM($G$14:G4299),$H$13-SUM($F$14:F4299)+SUM($G$14:G4299)))</f>
        <v>0</v>
      </c>
      <c r="I4299" s="7"/>
    </row>
    <row r="4300" spans="1:9">
      <c r="A4300" s="89">
        <f t="shared" si="570"/>
        <v>4287</v>
      </c>
      <c r="B4300" s="185" t="str">
        <f t="shared" si="571"/>
        <v/>
      </c>
      <c r="C4300" s="90" t="str">
        <f t="shared" si="572"/>
        <v/>
      </c>
      <c r="D4300" s="89" t="str">
        <f t="shared" si="573"/>
        <v/>
      </c>
      <c r="E4300" s="91" t="str">
        <f t="shared" si="574"/>
        <v/>
      </c>
      <c r="F4300" s="92" t="str">
        <f t="shared" si="575"/>
        <v/>
      </c>
      <c r="G4300" s="212" t="str">
        <f t="shared" si="576"/>
        <v/>
      </c>
      <c r="H4300" s="92">
        <f>IF(OR(ERR=FALSE,AND(F4300="",G4300="")),0,IF($C$12="D",$H$13+SUM($F$14:F4300)-SUM($G$14:G4300),$H$13-SUM($F$14:F4300)+SUM($G$14:G4300)))</f>
        <v>0</v>
      </c>
      <c r="I4300" s="7"/>
    </row>
    <row r="4301" spans="1:9">
      <c r="A4301" s="89">
        <f t="shared" si="570"/>
        <v>4288</v>
      </c>
      <c r="B4301" s="185" t="str">
        <f t="shared" si="571"/>
        <v/>
      </c>
      <c r="C4301" s="90" t="str">
        <f t="shared" si="572"/>
        <v/>
      </c>
      <c r="D4301" s="89" t="str">
        <f t="shared" si="573"/>
        <v/>
      </c>
      <c r="E4301" s="91" t="str">
        <f t="shared" si="574"/>
        <v/>
      </c>
      <c r="F4301" s="92" t="str">
        <f t="shared" si="575"/>
        <v/>
      </c>
      <c r="G4301" s="212" t="str">
        <f t="shared" si="576"/>
        <v/>
      </c>
      <c r="H4301" s="92">
        <f>IF(OR(ERR=FALSE,AND(F4301="",G4301="")),0,IF($C$12="D",$H$13+SUM($F$14:F4301)-SUM($G$14:G4301),$H$13-SUM($F$14:F4301)+SUM($G$14:G4301)))</f>
        <v>0</v>
      </c>
      <c r="I4301" s="7"/>
    </row>
    <row r="4302" spans="1:9">
      <c r="A4302" s="89">
        <f t="shared" si="570"/>
        <v>4289</v>
      </c>
      <c r="B4302" s="185" t="str">
        <f t="shared" si="571"/>
        <v/>
      </c>
      <c r="C4302" s="90" t="str">
        <f t="shared" si="572"/>
        <v/>
      </c>
      <c r="D4302" s="89" t="str">
        <f t="shared" si="573"/>
        <v/>
      </c>
      <c r="E4302" s="91" t="str">
        <f t="shared" si="574"/>
        <v/>
      </c>
      <c r="F4302" s="92" t="str">
        <f t="shared" si="575"/>
        <v/>
      </c>
      <c r="G4302" s="212" t="str">
        <f t="shared" si="576"/>
        <v/>
      </c>
      <c r="H4302" s="92">
        <f>IF(OR(ERR=FALSE,AND(F4302="",G4302="")),0,IF($C$12="D",$H$13+SUM($F$14:F4302)-SUM($G$14:G4302),$H$13-SUM($F$14:F4302)+SUM($G$14:G4302)))</f>
        <v>0</v>
      </c>
      <c r="I4302" s="7"/>
    </row>
    <row r="4303" spans="1:9">
      <c r="A4303" s="89">
        <f t="shared" si="570"/>
        <v>4290</v>
      </c>
      <c r="B4303" s="185" t="str">
        <f t="shared" si="571"/>
        <v/>
      </c>
      <c r="C4303" s="90" t="str">
        <f t="shared" si="572"/>
        <v/>
      </c>
      <c r="D4303" s="89" t="str">
        <f t="shared" si="573"/>
        <v/>
      </c>
      <c r="E4303" s="91" t="str">
        <f t="shared" si="574"/>
        <v/>
      </c>
      <c r="F4303" s="92" t="str">
        <f t="shared" si="575"/>
        <v/>
      </c>
      <c r="G4303" s="212" t="str">
        <f t="shared" si="576"/>
        <v/>
      </c>
      <c r="H4303" s="92">
        <f>IF(OR(ERR=FALSE,AND(F4303="",G4303="")),0,IF($C$12="D",$H$13+SUM($F$14:F4303)-SUM($G$14:G4303),$H$13-SUM($F$14:F4303)+SUM($G$14:G4303)))</f>
        <v>0</v>
      </c>
      <c r="I4303" s="7"/>
    </row>
    <row r="4304" spans="1:9">
      <c r="A4304" s="89">
        <f t="shared" si="570"/>
        <v>4291</v>
      </c>
      <c r="B4304" s="185" t="str">
        <f t="shared" si="571"/>
        <v/>
      </c>
      <c r="C4304" s="90" t="str">
        <f t="shared" si="572"/>
        <v/>
      </c>
      <c r="D4304" s="89" t="str">
        <f t="shared" si="573"/>
        <v/>
      </c>
      <c r="E4304" s="91" t="str">
        <f t="shared" si="574"/>
        <v/>
      </c>
      <c r="F4304" s="92" t="str">
        <f t="shared" si="575"/>
        <v/>
      </c>
      <c r="G4304" s="212" t="str">
        <f t="shared" si="576"/>
        <v/>
      </c>
      <c r="H4304" s="92">
        <f>IF(OR(ERR=FALSE,AND(F4304="",G4304="")),0,IF($C$12="D",$H$13+SUM($F$14:F4304)-SUM($G$14:G4304),$H$13-SUM($F$14:F4304)+SUM($G$14:G4304)))</f>
        <v>0</v>
      </c>
      <c r="I4304" s="7"/>
    </row>
    <row r="4305" spans="1:9">
      <c r="A4305" s="89">
        <f t="shared" si="570"/>
        <v>4292</v>
      </c>
      <c r="B4305" s="185" t="str">
        <f t="shared" si="571"/>
        <v/>
      </c>
      <c r="C4305" s="90" t="str">
        <f t="shared" si="572"/>
        <v/>
      </c>
      <c r="D4305" s="89" t="str">
        <f t="shared" si="573"/>
        <v/>
      </c>
      <c r="E4305" s="91" t="str">
        <f t="shared" si="574"/>
        <v/>
      </c>
      <c r="F4305" s="92" t="str">
        <f t="shared" si="575"/>
        <v/>
      </c>
      <c r="G4305" s="212" t="str">
        <f t="shared" si="576"/>
        <v/>
      </c>
      <c r="H4305" s="92">
        <f>IF(OR(ERR=FALSE,AND(F4305="",G4305="")),0,IF($C$12="D",$H$13+SUM($F$14:F4305)-SUM($G$14:G4305),$H$13-SUM($F$14:F4305)+SUM($G$14:G4305)))</f>
        <v>0</v>
      </c>
      <c r="I4305" s="7"/>
    </row>
    <row r="4306" spans="1:9">
      <c r="A4306" s="89">
        <f t="shared" si="570"/>
        <v>4293</v>
      </c>
      <c r="B4306" s="185" t="str">
        <f t="shared" si="571"/>
        <v/>
      </c>
      <c r="C4306" s="90" t="str">
        <f t="shared" si="572"/>
        <v/>
      </c>
      <c r="D4306" s="89" t="str">
        <f t="shared" si="573"/>
        <v/>
      </c>
      <c r="E4306" s="91" t="str">
        <f t="shared" si="574"/>
        <v/>
      </c>
      <c r="F4306" s="92" t="str">
        <f t="shared" si="575"/>
        <v/>
      </c>
      <c r="G4306" s="212" t="str">
        <f t="shared" si="576"/>
        <v/>
      </c>
      <c r="H4306" s="92">
        <f>IF(OR(ERR=FALSE,AND(F4306="",G4306="")),0,IF($C$12="D",$H$13+SUM($F$14:F4306)-SUM($G$14:G4306),$H$13-SUM($F$14:F4306)+SUM($G$14:G4306)))</f>
        <v>0</v>
      </c>
      <c r="I4306" s="7"/>
    </row>
    <row r="4307" spans="1:9">
      <c r="A4307" s="89">
        <f t="shared" si="570"/>
        <v>4294</v>
      </c>
      <c r="B4307" s="185" t="str">
        <f t="shared" si="571"/>
        <v/>
      </c>
      <c r="C4307" s="90" t="str">
        <f t="shared" si="572"/>
        <v/>
      </c>
      <c r="D4307" s="89" t="str">
        <f t="shared" si="573"/>
        <v/>
      </c>
      <c r="E4307" s="91" t="str">
        <f t="shared" si="574"/>
        <v/>
      </c>
      <c r="F4307" s="92" t="str">
        <f t="shared" si="575"/>
        <v/>
      </c>
      <c r="G4307" s="212" t="str">
        <f t="shared" si="576"/>
        <v/>
      </c>
      <c r="H4307" s="92">
        <f>IF(OR(ERR=FALSE,AND(F4307="",G4307="")),0,IF($C$12="D",$H$13+SUM($F$14:F4307)-SUM($G$14:G4307),$H$13-SUM($F$14:F4307)+SUM($G$14:G4307)))</f>
        <v>0</v>
      </c>
      <c r="I4307" s="7"/>
    </row>
    <row r="4308" spans="1:9">
      <c r="A4308" s="89">
        <f t="shared" si="570"/>
        <v>4295</v>
      </c>
      <c r="B4308" s="185" t="str">
        <f t="shared" si="571"/>
        <v/>
      </c>
      <c r="C4308" s="90" t="str">
        <f t="shared" si="572"/>
        <v/>
      </c>
      <c r="D4308" s="89" t="str">
        <f t="shared" si="573"/>
        <v/>
      </c>
      <c r="E4308" s="91" t="str">
        <f t="shared" si="574"/>
        <v/>
      </c>
      <c r="F4308" s="92" t="str">
        <f t="shared" si="575"/>
        <v/>
      </c>
      <c r="G4308" s="212" t="str">
        <f t="shared" si="576"/>
        <v/>
      </c>
      <c r="H4308" s="92">
        <f>IF(OR(ERR=FALSE,AND(F4308="",G4308="")),0,IF($C$12="D",$H$13+SUM($F$14:F4308)-SUM($G$14:G4308),$H$13-SUM($F$14:F4308)+SUM($G$14:G4308)))</f>
        <v>0</v>
      </c>
      <c r="I4308" s="7"/>
    </row>
    <row r="4309" spans="1:9">
      <c r="A4309" s="89">
        <f t="shared" si="570"/>
        <v>4296</v>
      </c>
      <c r="B4309" s="185" t="str">
        <f t="shared" si="571"/>
        <v/>
      </c>
      <c r="C4309" s="90" t="str">
        <f t="shared" si="572"/>
        <v/>
      </c>
      <c r="D4309" s="89" t="str">
        <f t="shared" si="573"/>
        <v/>
      </c>
      <c r="E4309" s="91" t="str">
        <f t="shared" si="574"/>
        <v/>
      </c>
      <c r="F4309" s="92" t="str">
        <f t="shared" si="575"/>
        <v/>
      </c>
      <c r="G4309" s="212" t="str">
        <f t="shared" si="576"/>
        <v/>
      </c>
      <c r="H4309" s="92">
        <f>IF(OR(ERR=FALSE,AND(F4309="",G4309="")),0,IF($C$12="D",$H$13+SUM($F$14:F4309)-SUM($G$14:G4309),$H$13-SUM($F$14:F4309)+SUM($G$14:G4309)))</f>
        <v>0</v>
      </c>
      <c r="I4309" s="7"/>
    </row>
    <row r="4310" spans="1:9">
      <c r="A4310" s="89">
        <f t="shared" si="570"/>
        <v>4297</v>
      </c>
      <c r="B4310" s="185" t="str">
        <f t="shared" si="571"/>
        <v/>
      </c>
      <c r="C4310" s="90" t="str">
        <f t="shared" si="572"/>
        <v/>
      </c>
      <c r="D4310" s="89" t="str">
        <f t="shared" si="573"/>
        <v/>
      </c>
      <c r="E4310" s="91" t="str">
        <f t="shared" si="574"/>
        <v/>
      </c>
      <c r="F4310" s="92" t="str">
        <f t="shared" si="575"/>
        <v/>
      </c>
      <c r="G4310" s="212" t="str">
        <f t="shared" si="576"/>
        <v/>
      </c>
      <c r="H4310" s="92">
        <f>IF(OR(ERR=FALSE,AND(F4310="",G4310="")),0,IF($C$12="D",$H$13+SUM($F$14:F4310)-SUM($G$14:G4310),$H$13-SUM($F$14:F4310)+SUM($G$14:G4310)))</f>
        <v>0</v>
      </c>
      <c r="I4310" s="7"/>
    </row>
    <row r="4311" spans="1:9">
      <c r="A4311" s="89">
        <f t="shared" si="570"/>
        <v>4298</v>
      </c>
      <c r="B4311" s="185" t="str">
        <f t="shared" si="571"/>
        <v/>
      </c>
      <c r="C4311" s="90" t="str">
        <f t="shared" si="572"/>
        <v/>
      </c>
      <c r="D4311" s="89" t="str">
        <f t="shared" si="573"/>
        <v/>
      </c>
      <c r="E4311" s="91" t="str">
        <f t="shared" si="574"/>
        <v/>
      </c>
      <c r="F4311" s="92" t="str">
        <f t="shared" si="575"/>
        <v/>
      </c>
      <c r="G4311" s="212" t="str">
        <f t="shared" si="576"/>
        <v/>
      </c>
      <c r="H4311" s="92">
        <f>IF(OR(ERR=FALSE,AND(F4311="",G4311="")),0,IF($C$12="D",$H$13+SUM($F$14:F4311)-SUM($G$14:G4311),$H$13-SUM($F$14:F4311)+SUM($G$14:G4311)))</f>
        <v>0</v>
      </c>
      <c r="I4311" s="7"/>
    </row>
    <row r="4312" spans="1:9">
      <c r="A4312" s="89">
        <f t="shared" si="570"/>
        <v>4299</v>
      </c>
      <c r="B4312" s="185" t="str">
        <f t="shared" si="571"/>
        <v/>
      </c>
      <c r="C4312" s="90" t="str">
        <f t="shared" si="572"/>
        <v/>
      </c>
      <c r="D4312" s="89" t="str">
        <f t="shared" si="573"/>
        <v/>
      </c>
      <c r="E4312" s="91" t="str">
        <f t="shared" si="574"/>
        <v/>
      </c>
      <c r="F4312" s="92" t="str">
        <f t="shared" si="575"/>
        <v/>
      </c>
      <c r="G4312" s="212" t="str">
        <f t="shared" si="576"/>
        <v/>
      </c>
      <c r="H4312" s="92">
        <f>IF(OR(ERR=FALSE,AND(F4312="",G4312="")),0,IF($C$12="D",$H$13+SUM($F$14:F4312)-SUM($G$14:G4312),$H$13-SUM($F$14:F4312)+SUM($G$14:G4312)))</f>
        <v>0</v>
      </c>
      <c r="I4312" s="7"/>
    </row>
    <row r="4313" spans="1:9">
      <c r="A4313" s="89">
        <f t="shared" si="570"/>
        <v>4300</v>
      </c>
      <c r="B4313" s="185" t="str">
        <f t="shared" si="571"/>
        <v/>
      </c>
      <c r="C4313" s="90" t="str">
        <f t="shared" si="572"/>
        <v/>
      </c>
      <c r="D4313" s="89" t="str">
        <f t="shared" si="573"/>
        <v/>
      </c>
      <c r="E4313" s="91" t="str">
        <f t="shared" si="574"/>
        <v/>
      </c>
      <c r="F4313" s="92" t="str">
        <f t="shared" si="575"/>
        <v/>
      </c>
      <c r="G4313" s="212" t="str">
        <f t="shared" si="576"/>
        <v/>
      </c>
      <c r="H4313" s="92">
        <f>IF(OR(ERR=FALSE,AND(F4313="",G4313="")),0,IF($C$12="D",$H$13+SUM($F$14:F4313)-SUM($G$14:G4313),$H$13-SUM($F$14:F4313)+SUM($G$14:G4313)))</f>
        <v>0</v>
      </c>
      <c r="I4313" s="7"/>
    </row>
    <row r="4314" spans="1:9">
      <c r="A4314" s="89">
        <f t="shared" si="570"/>
        <v>4301</v>
      </c>
      <c r="B4314" s="185" t="str">
        <f t="shared" si="571"/>
        <v/>
      </c>
      <c r="C4314" s="90" t="str">
        <f t="shared" si="572"/>
        <v/>
      </c>
      <c r="D4314" s="89" t="str">
        <f t="shared" si="573"/>
        <v/>
      </c>
      <c r="E4314" s="91" t="str">
        <f t="shared" si="574"/>
        <v/>
      </c>
      <c r="F4314" s="92" t="str">
        <f t="shared" si="575"/>
        <v/>
      </c>
      <c r="G4314" s="212" t="str">
        <f t="shared" si="576"/>
        <v/>
      </c>
      <c r="H4314" s="92">
        <f>IF(OR(ERR=FALSE,AND(F4314="",G4314="")),0,IF($C$12="D",$H$13+SUM($F$14:F4314)-SUM($G$14:G4314),$H$13-SUM($F$14:F4314)+SUM($G$14:G4314)))</f>
        <v>0</v>
      </c>
      <c r="I4314" s="7"/>
    </row>
    <row r="4315" spans="1:9">
      <c r="A4315" s="89">
        <f t="shared" si="570"/>
        <v>4302</v>
      </c>
      <c r="B4315" s="185" t="str">
        <f t="shared" si="571"/>
        <v/>
      </c>
      <c r="C4315" s="90" t="str">
        <f t="shared" si="572"/>
        <v/>
      </c>
      <c r="D4315" s="89" t="str">
        <f t="shared" si="573"/>
        <v/>
      </c>
      <c r="E4315" s="91" t="str">
        <f t="shared" si="574"/>
        <v/>
      </c>
      <c r="F4315" s="92" t="str">
        <f t="shared" si="575"/>
        <v/>
      </c>
      <c r="G4315" s="212" t="str">
        <f t="shared" si="576"/>
        <v/>
      </c>
      <c r="H4315" s="92">
        <f>IF(OR(ERR=FALSE,AND(F4315="",G4315="")),0,IF($C$12="D",$H$13+SUM($F$14:F4315)-SUM($G$14:G4315),$H$13-SUM($F$14:F4315)+SUM($G$14:G4315)))</f>
        <v>0</v>
      </c>
      <c r="I4315" s="7"/>
    </row>
    <row r="4316" spans="1:9">
      <c r="A4316" s="89">
        <f t="shared" si="570"/>
        <v>4303</v>
      </c>
      <c r="B4316" s="185" t="str">
        <f t="shared" si="571"/>
        <v/>
      </c>
      <c r="C4316" s="90" t="str">
        <f t="shared" si="572"/>
        <v/>
      </c>
      <c r="D4316" s="89" t="str">
        <f t="shared" si="573"/>
        <v/>
      </c>
      <c r="E4316" s="91" t="str">
        <f t="shared" si="574"/>
        <v/>
      </c>
      <c r="F4316" s="92" t="str">
        <f t="shared" si="575"/>
        <v/>
      </c>
      <c r="G4316" s="212" t="str">
        <f t="shared" si="576"/>
        <v/>
      </c>
      <c r="H4316" s="92">
        <f>IF(OR(ERR=FALSE,AND(F4316="",G4316="")),0,IF($C$12="D",$H$13+SUM($F$14:F4316)-SUM($G$14:G4316),$H$13-SUM($F$14:F4316)+SUM($G$14:G4316)))</f>
        <v>0</v>
      </c>
      <c r="I4316" s="7"/>
    </row>
    <row r="4317" spans="1:9">
      <c r="A4317" s="89">
        <f t="shared" si="570"/>
        <v>4304</v>
      </c>
      <c r="B4317" s="185" t="str">
        <f t="shared" si="571"/>
        <v/>
      </c>
      <c r="C4317" s="90" t="str">
        <f t="shared" si="572"/>
        <v/>
      </c>
      <c r="D4317" s="89" t="str">
        <f t="shared" si="573"/>
        <v/>
      </c>
      <c r="E4317" s="91" t="str">
        <f t="shared" si="574"/>
        <v/>
      </c>
      <c r="F4317" s="92" t="str">
        <f t="shared" si="575"/>
        <v/>
      </c>
      <c r="G4317" s="212" t="str">
        <f t="shared" si="576"/>
        <v/>
      </c>
      <c r="H4317" s="92">
        <f>IF(OR(ERR=FALSE,AND(F4317="",G4317="")),0,IF($C$12="D",$H$13+SUM($F$14:F4317)-SUM($G$14:G4317),$H$13-SUM($F$14:F4317)+SUM($G$14:G4317)))</f>
        <v>0</v>
      </c>
      <c r="I4317" s="7"/>
    </row>
    <row r="4318" spans="1:9">
      <c r="A4318" s="89">
        <f t="shared" si="570"/>
        <v>4305</v>
      </c>
      <c r="B4318" s="185" t="str">
        <f t="shared" si="571"/>
        <v/>
      </c>
      <c r="C4318" s="90" t="str">
        <f t="shared" si="572"/>
        <v/>
      </c>
      <c r="D4318" s="89" t="str">
        <f t="shared" si="573"/>
        <v/>
      </c>
      <c r="E4318" s="91" t="str">
        <f t="shared" si="574"/>
        <v/>
      </c>
      <c r="F4318" s="92" t="str">
        <f t="shared" si="575"/>
        <v/>
      </c>
      <c r="G4318" s="212" t="str">
        <f t="shared" si="576"/>
        <v/>
      </c>
      <c r="H4318" s="92">
        <f>IF(OR(ERR=FALSE,AND(F4318="",G4318="")),0,IF($C$12="D",$H$13+SUM($F$14:F4318)-SUM($G$14:G4318),$H$13-SUM($F$14:F4318)+SUM($G$14:G4318)))</f>
        <v>0</v>
      </c>
      <c r="I4318" s="7"/>
    </row>
    <row r="4319" spans="1:9">
      <c r="A4319" s="89">
        <f t="shared" ref="A4319:A4382" si="577">A4318+1</f>
        <v>4306</v>
      </c>
      <c r="B4319" s="185" t="str">
        <f t="shared" si="571"/>
        <v/>
      </c>
      <c r="C4319" s="90" t="str">
        <f t="shared" si="572"/>
        <v/>
      </c>
      <c r="D4319" s="89" t="str">
        <f t="shared" si="573"/>
        <v/>
      </c>
      <c r="E4319" s="91" t="str">
        <f t="shared" si="574"/>
        <v/>
      </c>
      <c r="F4319" s="92" t="str">
        <f t="shared" si="575"/>
        <v/>
      </c>
      <c r="G4319" s="212" t="str">
        <f t="shared" si="576"/>
        <v/>
      </c>
      <c r="H4319" s="92">
        <f>IF(OR(ERR=FALSE,AND(F4319="",G4319="")),0,IF($C$12="D",$H$13+SUM($F$14:F4319)-SUM($G$14:G4319),$H$13-SUM($F$14:F4319)+SUM($G$14:G4319)))</f>
        <v>0</v>
      </c>
      <c r="I4319" s="7"/>
    </row>
    <row r="4320" spans="1:9">
      <c r="A4320" s="89">
        <f t="shared" si="577"/>
        <v>4307</v>
      </c>
      <c r="B4320" s="185" t="str">
        <f t="shared" si="571"/>
        <v/>
      </c>
      <c r="C4320" s="90" t="str">
        <f t="shared" si="572"/>
        <v/>
      </c>
      <c r="D4320" s="89" t="str">
        <f t="shared" si="573"/>
        <v/>
      </c>
      <c r="E4320" s="91" t="str">
        <f t="shared" si="574"/>
        <v/>
      </c>
      <c r="F4320" s="92" t="str">
        <f t="shared" si="575"/>
        <v/>
      </c>
      <c r="G4320" s="212" t="str">
        <f t="shared" si="576"/>
        <v/>
      </c>
      <c r="H4320" s="92">
        <f>IF(OR(ERR=FALSE,AND(F4320="",G4320="")),0,IF($C$12="D",$H$13+SUM($F$14:F4320)-SUM($G$14:G4320),$H$13-SUM($F$14:F4320)+SUM($G$14:G4320)))</f>
        <v>0</v>
      </c>
      <c r="I4320" s="7"/>
    </row>
    <row r="4321" spans="1:9">
      <c r="A4321" s="89">
        <f t="shared" si="577"/>
        <v>4308</v>
      </c>
      <c r="B4321" s="185" t="str">
        <f t="shared" si="571"/>
        <v/>
      </c>
      <c r="C4321" s="90" t="str">
        <f t="shared" si="572"/>
        <v/>
      </c>
      <c r="D4321" s="89" t="str">
        <f t="shared" si="573"/>
        <v/>
      </c>
      <c r="E4321" s="91" t="str">
        <f t="shared" si="574"/>
        <v/>
      </c>
      <c r="F4321" s="92" t="str">
        <f t="shared" si="575"/>
        <v/>
      </c>
      <c r="G4321" s="212" t="str">
        <f t="shared" si="576"/>
        <v/>
      </c>
      <c r="H4321" s="92">
        <f>IF(OR(ERR=FALSE,AND(F4321="",G4321="")),0,IF($C$12="D",$H$13+SUM($F$14:F4321)-SUM($G$14:G4321),$H$13-SUM($F$14:F4321)+SUM($G$14:G4321)))</f>
        <v>0</v>
      </c>
      <c r="I4321" s="7"/>
    </row>
    <row r="4322" spans="1:9">
      <c r="A4322" s="89">
        <f t="shared" si="577"/>
        <v>4309</v>
      </c>
      <c r="B4322" s="185" t="str">
        <f t="shared" si="571"/>
        <v/>
      </c>
      <c r="C4322" s="90" t="str">
        <f t="shared" si="572"/>
        <v/>
      </c>
      <c r="D4322" s="89" t="str">
        <f t="shared" si="573"/>
        <v/>
      </c>
      <c r="E4322" s="91" t="str">
        <f t="shared" si="574"/>
        <v/>
      </c>
      <c r="F4322" s="92" t="str">
        <f t="shared" si="575"/>
        <v/>
      </c>
      <c r="G4322" s="212" t="str">
        <f t="shared" si="576"/>
        <v/>
      </c>
      <c r="H4322" s="92">
        <f>IF(OR(ERR=FALSE,AND(F4322="",G4322="")),0,IF($C$12="D",$H$13+SUM($F$14:F4322)-SUM($G$14:G4322),$H$13-SUM($F$14:F4322)+SUM($G$14:G4322)))</f>
        <v>0</v>
      </c>
      <c r="I4322" s="7"/>
    </row>
    <row r="4323" spans="1:9">
      <c r="A4323" s="89">
        <f t="shared" si="577"/>
        <v>4310</v>
      </c>
      <c r="B4323" s="185" t="str">
        <f t="shared" si="571"/>
        <v/>
      </c>
      <c r="C4323" s="90" t="str">
        <f t="shared" si="572"/>
        <v/>
      </c>
      <c r="D4323" s="89" t="str">
        <f t="shared" si="573"/>
        <v/>
      </c>
      <c r="E4323" s="91" t="str">
        <f t="shared" si="574"/>
        <v/>
      </c>
      <c r="F4323" s="92" t="str">
        <f t="shared" si="575"/>
        <v/>
      </c>
      <c r="G4323" s="212" t="str">
        <f t="shared" si="576"/>
        <v/>
      </c>
      <c r="H4323" s="92">
        <f>IF(OR(ERR=FALSE,AND(F4323="",G4323="")),0,IF($C$12="D",$H$13+SUM($F$14:F4323)-SUM($G$14:G4323),$H$13-SUM($F$14:F4323)+SUM($G$14:G4323)))</f>
        <v>0</v>
      </c>
      <c r="I4323" s="7"/>
    </row>
    <row r="4324" spans="1:9">
      <c r="A4324" s="89">
        <f t="shared" si="577"/>
        <v>4311</v>
      </c>
      <c r="B4324" s="185" t="str">
        <f t="shared" si="571"/>
        <v/>
      </c>
      <c r="C4324" s="90" t="str">
        <f t="shared" si="572"/>
        <v/>
      </c>
      <c r="D4324" s="89" t="str">
        <f t="shared" si="573"/>
        <v/>
      </c>
      <c r="E4324" s="91" t="str">
        <f t="shared" si="574"/>
        <v/>
      </c>
      <c r="F4324" s="92" t="str">
        <f t="shared" si="575"/>
        <v/>
      </c>
      <c r="G4324" s="212" t="str">
        <f t="shared" si="576"/>
        <v/>
      </c>
      <c r="H4324" s="92">
        <f>IF(OR(ERR=FALSE,AND(F4324="",G4324="")),0,IF($C$12="D",$H$13+SUM($F$14:F4324)-SUM($G$14:G4324),$H$13-SUM($F$14:F4324)+SUM($G$14:G4324)))</f>
        <v>0</v>
      </c>
      <c r="I4324" s="7"/>
    </row>
    <row r="4325" spans="1:9">
      <c r="A4325" s="89">
        <f t="shared" si="577"/>
        <v>4312</v>
      </c>
      <c r="B4325" s="185" t="str">
        <f t="shared" si="571"/>
        <v/>
      </c>
      <c r="C4325" s="90" t="str">
        <f t="shared" si="572"/>
        <v/>
      </c>
      <c r="D4325" s="89" t="str">
        <f t="shared" si="573"/>
        <v/>
      </c>
      <c r="E4325" s="91" t="str">
        <f t="shared" si="574"/>
        <v/>
      </c>
      <c r="F4325" s="92" t="str">
        <f t="shared" si="575"/>
        <v/>
      </c>
      <c r="G4325" s="212" t="str">
        <f t="shared" si="576"/>
        <v/>
      </c>
      <c r="H4325" s="92">
        <f>IF(OR(ERR=FALSE,AND(F4325="",G4325="")),0,IF($C$12="D",$H$13+SUM($F$14:F4325)-SUM($G$14:G4325),$H$13-SUM($F$14:F4325)+SUM($G$14:G4325)))</f>
        <v>0</v>
      </c>
      <c r="I4325" s="7"/>
    </row>
    <row r="4326" spans="1:9">
      <c r="A4326" s="89">
        <f t="shared" si="577"/>
        <v>4313</v>
      </c>
      <c r="B4326" s="185" t="str">
        <f t="shared" si="571"/>
        <v/>
      </c>
      <c r="C4326" s="90" t="str">
        <f t="shared" si="572"/>
        <v/>
      </c>
      <c r="D4326" s="89" t="str">
        <f t="shared" si="573"/>
        <v/>
      </c>
      <c r="E4326" s="91" t="str">
        <f t="shared" si="574"/>
        <v/>
      </c>
      <c r="F4326" s="92" t="str">
        <f t="shared" si="575"/>
        <v/>
      </c>
      <c r="G4326" s="212" t="str">
        <f t="shared" si="576"/>
        <v/>
      </c>
      <c r="H4326" s="92">
        <f>IF(OR(ERR=FALSE,AND(F4326="",G4326="")),0,IF($C$12="D",$H$13+SUM($F$14:F4326)-SUM($G$14:G4326),$H$13-SUM($F$14:F4326)+SUM($G$14:G4326)))</f>
        <v>0</v>
      </c>
      <c r="I4326" s="7"/>
    </row>
    <row r="4327" spans="1:9">
      <c r="A4327" s="89">
        <f t="shared" si="577"/>
        <v>4314</v>
      </c>
      <c r="B4327" s="185" t="str">
        <f t="shared" si="571"/>
        <v/>
      </c>
      <c r="C4327" s="90" t="str">
        <f t="shared" si="572"/>
        <v/>
      </c>
      <c r="D4327" s="89" t="str">
        <f t="shared" si="573"/>
        <v/>
      </c>
      <c r="E4327" s="91" t="str">
        <f t="shared" si="574"/>
        <v/>
      </c>
      <c r="F4327" s="92" t="str">
        <f t="shared" si="575"/>
        <v/>
      </c>
      <c r="G4327" s="212" t="str">
        <f t="shared" si="576"/>
        <v/>
      </c>
      <c r="H4327" s="92">
        <f>IF(OR(ERR=FALSE,AND(F4327="",G4327="")),0,IF($C$12="D",$H$13+SUM($F$14:F4327)-SUM($G$14:G4327),$H$13-SUM($F$14:F4327)+SUM($G$14:G4327)))</f>
        <v>0</v>
      </c>
      <c r="I4327" s="7"/>
    </row>
    <row r="4328" spans="1:9">
      <c r="A4328" s="89">
        <f t="shared" si="577"/>
        <v>4315</v>
      </c>
      <c r="B4328" s="185" t="str">
        <f t="shared" si="571"/>
        <v/>
      </c>
      <c r="C4328" s="90" t="str">
        <f t="shared" si="572"/>
        <v/>
      </c>
      <c r="D4328" s="89" t="str">
        <f t="shared" si="573"/>
        <v/>
      </c>
      <c r="E4328" s="91" t="str">
        <f t="shared" si="574"/>
        <v/>
      </c>
      <c r="F4328" s="92" t="str">
        <f t="shared" si="575"/>
        <v/>
      </c>
      <c r="G4328" s="212" t="str">
        <f t="shared" si="576"/>
        <v/>
      </c>
      <c r="H4328" s="92">
        <f>IF(OR(ERR=FALSE,AND(F4328="",G4328="")),0,IF($C$12="D",$H$13+SUM($F$14:F4328)-SUM($G$14:G4328),$H$13-SUM($F$14:F4328)+SUM($G$14:G4328)))</f>
        <v>0</v>
      </c>
      <c r="I4328" s="7"/>
    </row>
    <row r="4329" spans="1:9">
      <c r="A4329" s="89">
        <f t="shared" si="577"/>
        <v>4316</v>
      </c>
      <c r="B4329" s="185" t="str">
        <f t="shared" si="571"/>
        <v/>
      </c>
      <c r="C4329" s="90" t="str">
        <f t="shared" si="572"/>
        <v/>
      </c>
      <c r="D4329" s="89" t="str">
        <f t="shared" si="573"/>
        <v/>
      </c>
      <c r="E4329" s="91" t="str">
        <f t="shared" si="574"/>
        <v/>
      </c>
      <c r="F4329" s="92" t="str">
        <f t="shared" si="575"/>
        <v/>
      </c>
      <c r="G4329" s="212" t="str">
        <f t="shared" si="576"/>
        <v/>
      </c>
      <c r="H4329" s="92">
        <f>IF(OR(ERR=FALSE,AND(F4329="",G4329="")),0,IF($C$12="D",$H$13+SUM($F$14:F4329)-SUM($G$14:G4329),$H$13-SUM($F$14:F4329)+SUM($G$14:G4329)))</f>
        <v>0</v>
      </c>
      <c r="I4329" s="7"/>
    </row>
    <row r="4330" spans="1:9">
      <c r="A4330" s="89">
        <f t="shared" si="577"/>
        <v>4317</v>
      </c>
      <c r="B4330" s="185" t="str">
        <f t="shared" si="571"/>
        <v/>
      </c>
      <c r="C4330" s="90" t="str">
        <f t="shared" si="572"/>
        <v/>
      </c>
      <c r="D4330" s="89" t="str">
        <f t="shared" si="573"/>
        <v/>
      </c>
      <c r="E4330" s="91" t="str">
        <f t="shared" si="574"/>
        <v/>
      </c>
      <c r="F4330" s="92" t="str">
        <f t="shared" si="575"/>
        <v/>
      </c>
      <c r="G4330" s="212" t="str">
        <f t="shared" si="576"/>
        <v/>
      </c>
      <c r="H4330" s="92">
        <f>IF(OR(ERR=FALSE,AND(F4330="",G4330="")),0,IF($C$12="D",$H$13+SUM($F$14:F4330)-SUM($G$14:G4330),$H$13-SUM($F$14:F4330)+SUM($G$14:G4330)))</f>
        <v>0</v>
      </c>
      <c r="I4330" s="7"/>
    </row>
    <row r="4331" spans="1:9">
      <c r="A4331" s="89">
        <f t="shared" si="577"/>
        <v>4318</v>
      </c>
      <c r="B4331" s="185" t="str">
        <f t="shared" si="571"/>
        <v/>
      </c>
      <c r="C4331" s="90" t="str">
        <f t="shared" si="572"/>
        <v/>
      </c>
      <c r="D4331" s="89" t="str">
        <f t="shared" si="573"/>
        <v/>
      </c>
      <c r="E4331" s="91" t="str">
        <f t="shared" si="574"/>
        <v/>
      </c>
      <c r="F4331" s="92" t="str">
        <f t="shared" si="575"/>
        <v/>
      </c>
      <c r="G4331" s="212" t="str">
        <f t="shared" si="576"/>
        <v/>
      </c>
      <c r="H4331" s="92">
        <f>IF(OR(ERR=FALSE,AND(F4331="",G4331="")),0,IF($C$12="D",$H$13+SUM($F$14:F4331)-SUM($G$14:G4331),$H$13-SUM($F$14:F4331)+SUM($G$14:G4331)))</f>
        <v>0</v>
      </c>
      <c r="I4331" s="7"/>
    </row>
    <row r="4332" spans="1:9">
      <c r="A4332" s="89">
        <f t="shared" si="577"/>
        <v>4319</v>
      </c>
      <c r="B4332" s="185" t="str">
        <f t="shared" si="571"/>
        <v/>
      </c>
      <c r="C4332" s="90" t="str">
        <f t="shared" si="572"/>
        <v/>
      </c>
      <c r="D4332" s="89" t="str">
        <f t="shared" si="573"/>
        <v/>
      </c>
      <c r="E4332" s="91" t="str">
        <f t="shared" si="574"/>
        <v/>
      </c>
      <c r="F4332" s="92" t="str">
        <f t="shared" si="575"/>
        <v/>
      </c>
      <c r="G4332" s="212" t="str">
        <f t="shared" si="576"/>
        <v/>
      </c>
      <c r="H4332" s="92">
        <f>IF(OR(ERR=FALSE,AND(F4332="",G4332="")),0,IF($C$12="D",$H$13+SUM($F$14:F4332)-SUM($G$14:G4332),$H$13-SUM($F$14:F4332)+SUM($G$14:G4332)))</f>
        <v>0</v>
      </c>
      <c r="I4332" s="7"/>
    </row>
    <row r="4333" spans="1:9">
      <c r="A4333" s="89">
        <f t="shared" si="577"/>
        <v>4320</v>
      </c>
      <c r="B4333" s="185" t="str">
        <f t="shared" si="571"/>
        <v/>
      </c>
      <c r="C4333" s="90" t="str">
        <f t="shared" si="572"/>
        <v/>
      </c>
      <c r="D4333" s="89" t="str">
        <f t="shared" si="573"/>
        <v/>
      </c>
      <c r="E4333" s="91" t="str">
        <f t="shared" si="574"/>
        <v/>
      </c>
      <c r="F4333" s="92" t="str">
        <f t="shared" si="575"/>
        <v/>
      </c>
      <c r="G4333" s="212" t="str">
        <f t="shared" si="576"/>
        <v/>
      </c>
      <c r="H4333" s="92">
        <f>IF(OR(ERR=FALSE,AND(F4333="",G4333="")),0,IF($C$12="D",$H$13+SUM($F$14:F4333)-SUM($G$14:G4333),$H$13-SUM($F$14:F4333)+SUM($G$14:G4333)))</f>
        <v>0</v>
      </c>
      <c r="I4333" s="7"/>
    </row>
    <row r="4334" spans="1:9">
      <c r="A4334" s="89">
        <f t="shared" si="577"/>
        <v>4321</v>
      </c>
      <c r="B4334" s="185" t="str">
        <f t="shared" si="571"/>
        <v/>
      </c>
      <c r="C4334" s="90" t="str">
        <f t="shared" si="572"/>
        <v/>
      </c>
      <c r="D4334" s="89" t="str">
        <f t="shared" si="573"/>
        <v/>
      </c>
      <c r="E4334" s="91" t="str">
        <f t="shared" si="574"/>
        <v/>
      </c>
      <c r="F4334" s="92" t="str">
        <f t="shared" si="575"/>
        <v/>
      </c>
      <c r="G4334" s="212" t="str">
        <f t="shared" si="576"/>
        <v/>
      </c>
      <c r="H4334" s="92">
        <f>IF(OR(ERR=FALSE,AND(F4334="",G4334="")),0,IF($C$12="D",$H$13+SUM($F$14:F4334)-SUM($G$14:G4334),$H$13-SUM($F$14:F4334)+SUM($G$14:G4334)))</f>
        <v>0</v>
      </c>
      <c r="I4334" s="7"/>
    </row>
    <row r="4335" spans="1:9">
      <c r="A4335" s="89">
        <f t="shared" si="577"/>
        <v>4322</v>
      </c>
      <c r="B4335" s="185" t="str">
        <f t="shared" si="571"/>
        <v/>
      </c>
      <c r="C4335" s="90" t="str">
        <f t="shared" si="572"/>
        <v/>
      </c>
      <c r="D4335" s="89" t="str">
        <f t="shared" si="573"/>
        <v/>
      </c>
      <c r="E4335" s="91" t="str">
        <f t="shared" si="574"/>
        <v/>
      </c>
      <c r="F4335" s="92" t="str">
        <f t="shared" si="575"/>
        <v/>
      </c>
      <c r="G4335" s="212" t="str">
        <f t="shared" si="576"/>
        <v/>
      </c>
      <c r="H4335" s="92">
        <f>IF(OR(ERR=FALSE,AND(F4335="",G4335="")),0,IF($C$12="D",$H$13+SUM($F$14:F4335)-SUM($G$14:G4335),$H$13-SUM($F$14:F4335)+SUM($G$14:G4335)))</f>
        <v>0</v>
      </c>
      <c r="I4335" s="7"/>
    </row>
    <row r="4336" spans="1:9">
      <c r="A4336" s="89">
        <f t="shared" si="577"/>
        <v>4323</v>
      </c>
      <c r="B4336" s="185" t="str">
        <f t="shared" si="571"/>
        <v/>
      </c>
      <c r="C4336" s="90" t="str">
        <f t="shared" si="572"/>
        <v/>
      </c>
      <c r="D4336" s="89" t="str">
        <f t="shared" si="573"/>
        <v/>
      </c>
      <c r="E4336" s="91" t="str">
        <f t="shared" si="574"/>
        <v/>
      </c>
      <c r="F4336" s="92" t="str">
        <f t="shared" si="575"/>
        <v/>
      </c>
      <c r="G4336" s="212" t="str">
        <f t="shared" si="576"/>
        <v/>
      </c>
      <c r="H4336" s="92">
        <f>IF(OR(ERR=FALSE,AND(F4336="",G4336="")),0,IF($C$12="D",$H$13+SUM($F$14:F4336)-SUM($G$14:G4336),$H$13-SUM($F$14:F4336)+SUM($G$14:G4336)))</f>
        <v>0</v>
      </c>
      <c r="I4336" s="7"/>
    </row>
    <row r="4337" spans="1:9">
      <c r="A4337" s="89">
        <f t="shared" si="577"/>
        <v>4324</v>
      </c>
      <c r="B4337" s="185" t="str">
        <f t="shared" si="571"/>
        <v/>
      </c>
      <c r="C4337" s="90" t="str">
        <f t="shared" si="572"/>
        <v/>
      </c>
      <c r="D4337" s="89" t="str">
        <f t="shared" si="573"/>
        <v/>
      </c>
      <c r="E4337" s="91" t="str">
        <f t="shared" si="574"/>
        <v/>
      </c>
      <c r="F4337" s="92" t="str">
        <f t="shared" si="575"/>
        <v/>
      </c>
      <c r="G4337" s="212" t="str">
        <f t="shared" si="576"/>
        <v/>
      </c>
      <c r="H4337" s="92">
        <f>IF(OR(ERR=FALSE,AND(F4337="",G4337="")),0,IF($C$12="D",$H$13+SUM($F$14:F4337)-SUM($G$14:G4337),$H$13-SUM($F$14:F4337)+SUM($G$14:G4337)))</f>
        <v>0</v>
      </c>
      <c r="I4337" s="7"/>
    </row>
    <row r="4338" spans="1:9">
      <c r="A4338" s="89">
        <f t="shared" si="577"/>
        <v>4325</v>
      </c>
      <c r="B4338" s="185" t="str">
        <f t="shared" si="571"/>
        <v/>
      </c>
      <c r="C4338" s="90" t="str">
        <f t="shared" si="572"/>
        <v/>
      </c>
      <c r="D4338" s="89" t="str">
        <f t="shared" si="573"/>
        <v/>
      </c>
      <c r="E4338" s="91" t="str">
        <f t="shared" si="574"/>
        <v/>
      </c>
      <c r="F4338" s="92" t="str">
        <f t="shared" si="575"/>
        <v/>
      </c>
      <c r="G4338" s="212" t="str">
        <f t="shared" si="576"/>
        <v/>
      </c>
      <c r="H4338" s="92">
        <f>IF(OR(ERR=FALSE,AND(F4338="",G4338="")),0,IF($C$12="D",$H$13+SUM($F$14:F4338)-SUM($G$14:G4338),$H$13-SUM($F$14:F4338)+SUM($G$14:G4338)))</f>
        <v>0</v>
      </c>
      <c r="I4338" s="7"/>
    </row>
    <row r="4339" spans="1:9">
      <c r="A4339" s="89">
        <f t="shared" si="577"/>
        <v>4326</v>
      </c>
      <c r="B4339" s="185" t="str">
        <f t="shared" si="571"/>
        <v/>
      </c>
      <c r="C4339" s="90" t="str">
        <f t="shared" si="572"/>
        <v/>
      </c>
      <c r="D4339" s="89" t="str">
        <f t="shared" si="573"/>
        <v/>
      </c>
      <c r="E4339" s="91" t="str">
        <f t="shared" si="574"/>
        <v/>
      </c>
      <c r="F4339" s="92" t="str">
        <f t="shared" si="575"/>
        <v/>
      </c>
      <c r="G4339" s="212" t="str">
        <f t="shared" si="576"/>
        <v/>
      </c>
      <c r="H4339" s="92">
        <f>IF(OR(ERR=FALSE,AND(F4339="",G4339="")),0,IF($C$12="D",$H$13+SUM($F$14:F4339)-SUM($G$14:G4339),$H$13-SUM($F$14:F4339)+SUM($G$14:G4339)))</f>
        <v>0</v>
      </c>
      <c r="I4339" s="7"/>
    </row>
    <row r="4340" spans="1:9">
      <c r="A4340" s="89">
        <f t="shared" si="577"/>
        <v>4327</v>
      </c>
      <c r="B4340" s="185" t="str">
        <f t="shared" si="571"/>
        <v/>
      </c>
      <c r="C4340" s="90" t="str">
        <f t="shared" si="572"/>
        <v/>
      </c>
      <c r="D4340" s="89" t="str">
        <f t="shared" si="573"/>
        <v/>
      </c>
      <c r="E4340" s="91" t="str">
        <f t="shared" si="574"/>
        <v/>
      </c>
      <c r="F4340" s="92" t="str">
        <f t="shared" si="575"/>
        <v/>
      </c>
      <c r="G4340" s="212" t="str">
        <f t="shared" si="576"/>
        <v/>
      </c>
      <c r="H4340" s="92">
        <f>IF(OR(ERR=FALSE,AND(F4340="",G4340="")),0,IF($C$12="D",$H$13+SUM($F$14:F4340)-SUM($G$14:G4340),$H$13-SUM($F$14:F4340)+SUM($G$14:G4340)))</f>
        <v>0</v>
      </c>
      <c r="I4340" s="7"/>
    </row>
    <row r="4341" spans="1:9">
      <c r="A4341" s="89">
        <f t="shared" si="577"/>
        <v>4328</v>
      </c>
      <c r="B4341" s="185" t="str">
        <f t="shared" si="571"/>
        <v/>
      </c>
      <c r="C4341" s="90" t="str">
        <f t="shared" si="572"/>
        <v/>
      </c>
      <c r="D4341" s="89" t="str">
        <f t="shared" si="573"/>
        <v/>
      </c>
      <c r="E4341" s="91" t="str">
        <f t="shared" si="574"/>
        <v/>
      </c>
      <c r="F4341" s="92" t="str">
        <f t="shared" si="575"/>
        <v/>
      </c>
      <c r="G4341" s="212" t="str">
        <f t="shared" si="576"/>
        <v/>
      </c>
      <c r="H4341" s="92">
        <f>IF(OR(ERR=FALSE,AND(F4341="",G4341="")),0,IF($C$12="D",$H$13+SUM($F$14:F4341)-SUM($G$14:G4341),$H$13-SUM($F$14:F4341)+SUM($G$14:G4341)))</f>
        <v>0</v>
      </c>
      <c r="I4341" s="7"/>
    </row>
    <row r="4342" spans="1:9">
      <c r="A4342" s="89">
        <f t="shared" si="577"/>
        <v>4329</v>
      </c>
      <c r="B4342" s="185" t="str">
        <f t="shared" si="571"/>
        <v/>
      </c>
      <c r="C4342" s="90" t="str">
        <f t="shared" si="572"/>
        <v/>
      </c>
      <c r="D4342" s="89" t="str">
        <f t="shared" si="573"/>
        <v/>
      </c>
      <c r="E4342" s="91" t="str">
        <f t="shared" si="574"/>
        <v/>
      </c>
      <c r="F4342" s="92" t="str">
        <f t="shared" si="575"/>
        <v/>
      </c>
      <c r="G4342" s="212" t="str">
        <f t="shared" si="576"/>
        <v/>
      </c>
      <c r="H4342" s="92">
        <f>IF(OR(ERR=FALSE,AND(F4342="",G4342="")),0,IF($C$12="D",$H$13+SUM($F$14:F4342)-SUM($G$14:G4342),$H$13-SUM($F$14:F4342)+SUM($G$14:G4342)))</f>
        <v>0</v>
      </c>
      <c r="I4342" s="7"/>
    </row>
    <row r="4343" spans="1:9">
      <c r="A4343" s="89">
        <f t="shared" si="577"/>
        <v>4330</v>
      </c>
      <c r="B4343" s="185" t="str">
        <f t="shared" si="571"/>
        <v/>
      </c>
      <c r="C4343" s="90" t="str">
        <f t="shared" si="572"/>
        <v/>
      </c>
      <c r="D4343" s="89" t="str">
        <f t="shared" si="573"/>
        <v/>
      </c>
      <c r="E4343" s="91" t="str">
        <f t="shared" si="574"/>
        <v/>
      </c>
      <c r="F4343" s="92" t="str">
        <f t="shared" si="575"/>
        <v/>
      </c>
      <c r="G4343" s="212" t="str">
        <f t="shared" si="576"/>
        <v/>
      </c>
      <c r="H4343" s="92">
        <f>IF(OR(ERR=FALSE,AND(F4343="",G4343="")),0,IF($C$12="D",$H$13+SUM($F$14:F4343)-SUM($G$14:G4343),$H$13-SUM($F$14:F4343)+SUM($G$14:G4343)))</f>
        <v>0</v>
      </c>
      <c r="I4343" s="7"/>
    </row>
    <row r="4344" spans="1:9">
      <c r="A4344" s="89">
        <f t="shared" si="577"/>
        <v>4331</v>
      </c>
      <c r="B4344" s="185" t="str">
        <f t="shared" si="571"/>
        <v/>
      </c>
      <c r="C4344" s="90" t="str">
        <f t="shared" si="572"/>
        <v/>
      </c>
      <c r="D4344" s="89" t="str">
        <f t="shared" si="573"/>
        <v/>
      </c>
      <c r="E4344" s="91" t="str">
        <f t="shared" si="574"/>
        <v/>
      </c>
      <c r="F4344" s="92" t="str">
        <f t="shared" si="575"/>
        <v/>
      </c>
      <c r="G4344" s="212" t="str">
        <f t="shared" si="576"/>
        <v/>
      </c>
      <c r="H4344" s="92">
        <f>IF(OR(ERR=FALSE,AND(F4344="",G4344="")),0,IF($C$12="D",$H$13+SUM($F$14:F4344)-SUM($G$14:G4344),$H$13-SUM($F$14:F4344)+SUM($G$14:G4344)))</f>
        <v>0</v>
      </c>
      <c r="I4344" s="7"/>
    </row>
    <row r="4345" spans="1:9">
      <c r="A4345" s="89">
        <f t="shared" si="577"/>
        <v>4332</v>
      </c>
      <c r="B4345" s="185" t="str">
        <f t="shared" si="571"/>
        <v/>
      </c>
      <c r="C4345" s="90" t="str">
        <f t="shared" si="572"/>
        <v/>
      </c>
      <c r="D4345" s="89" t="str">
        <f t="shared" si="573"/>
        <v/>
      </c>
      <c r="E4345" s="91" t="str">
        <f t="shared" si="574"/>
        <v/>
      </c>
      <c r="F4345" s="92" t="str">
        <f t="shared" si="575"/>
        <v/>
      </c>
      <c r="G4345" s="212" t="str">
        <f t="shared" si="576"/>
        <v/>
      </c>
      <c r="H4345" s="92">
        <f>IF(OR(ERR=FALSE,AND(F4345="",G4345="")),0,IF($C$12="D",$H$13+SUM($F$14:F4345)-SUM($G$14:G4345),$H$13-SUM($F$14:F4345)+SUM($G$14:G4345)))</f>
        <v>0</v>
      </c>
      <c r="I4345" s="7"/>
    </row>
    <row r="4346" spans="1:9">
      <c r="A4346" s="89">
        <f t="shared" si="577"/>
        <v>4333</v>
      </c>
      <c r="B4346" s="185" t="str">
        <f t="shared" si="571"/>
        <v/>
      </c>
      <c r="C4346" s="90" t="str">
        <f t="shared" si="572"/>
        <v/>
      </c>
      <c r="D4346" s="89" t="str">
        <f t="shared" si="573"/>
        <v/>
      </c>
      <c r="E4346" s="91" t="str">
        <f t="shared" si="574"/>
        <v/>
      </c>
      <c r="F4346" s="92" t="str">
        <f t="shared" si="575"/>
        <v/>
      </c>
      <c r="G4346" s="212" t="str">
        <f t="shared" si="576"/>
        <v/>
      </c>
      <c r="H4346" s="92">
        <f>IF(OR(ERR=FALSE,AND(F4346="",G4346="")),0,IF($C$12="D",$H$13+SUM($F$14:F4346)-SUM($G$14:G4346),$H$13-SUM($F$14:F4346)+SUM($G$14:G4346)))</f>
        <v>0</v>
      </c>
      <c r="I4346" s="7"/>
    </row>
    <row r="4347" spans="1:9">
      <c r="A4347" s="89">
        <f t="shared" si="577"/>
        <v>4334</v>
      </c>
      <c r="B4347" s="185" t="str">
        <f t="shared" si="571"/>
        <v/>
      </c>
      <c r="C4347" s="90" t="str">
        <f t="shared" si="572"/>
        <v/>
      </c>
      <c r="D4347" s="89" t="str">
        <f t="shared" si="573"/>
        <v/>
      </c>
      <c r="E4347" s="91" t="str">
        <f t="shared" si="574"/>
        <v/>
      </c>
      <c r="F4347" s="92" t="str">
        <f t="shared" si="575"/>
        <v/>
      </c>
      <c r="G4347" s="212" t="str">
        <f t="shared" si="576"/>
        <v/>
      </c>
      <c r="H4347" s="92">
        <f>IF(OR(ERR=FALSE,AND(F4347="",G4347="")),0,IF($C$12="D",$H$13+SUM($F$14:F4347)-SUM($G$14:G4347),$H$13-SUM($F$14:F4347)+SUM($G$14:G4347)))</f>
        <v>0</v>
      </c>
      <c r="I4347" s="7"/>
    </row>
    <row r="4348" spans="1:9">
      <c r="A4348" s="89">
        <f t="shared" si="577"/>
        <v>4335</v>
      </c>
      <c r="B4348" s="185" t="str">
        <f t="shared" si="571"/>
        <v/>
      </c>
      <c r="C4348" s="90" t="str">
        <f t="shared" si="572"/>
        <v/>
      </c>
      <c r="D4348" s="89" t="str">
        <f t="shared" si="573"/>
        <v/>
      </c>
      <c r="E4348" s="91" t="str">
        <f t="shared" si="574"/>
        <v/>
      </c>
      <c r="F4348" s="92" t="str">
        <f t="shared" si="575"/>
        <v/>
      </c>
      <c r="G4348" s="212" t="str">
        <f t="shared" si="576"/>
        <v/>
      </c>
      <c r="H4348" s="92">
        <f>IF(OR(ERR=FALSE,AND(F4348="",G4348="")),0,IF($C$12="D",$H$13+SUM($F$14:F4348)-SUM($G$14:G4348),$H$13-SUM($F$14:F4348)+SUM($G$14:G4348)))</f>
        <v>0</v>
      </c>
      <c r="I4348" s="7"/>
    </row>
    <row r="4349" spans="1:9">
      <c r="A4349" s="89">
        <f t="shared" si="577"/>
        <v>4336</v>
      </c>
      <c r="B4349" s="185" t="str">
        <f t="shared" si="571"/>
        <v/>
      </c>
      <c r="C4349" s="90" t="str">
        <f t="shared" si="572"/>
        <v/>
      </c>
      <c r="D4349" s="89" t="str">
        <f t="shared" si="573"/>
        <v/>
      </c>
      <c r="E4349" s="91" t="str">
        <f t="shared" si="574"/>
        <v/>
      </c>
      <c r="F4349" s="92" t="str">
        <f t="shared" si="575"/>
        <v/>
      </c>
      <c r="G4349" s="212" t="str">
        <f t="shared" si="576"/>
        <v/>
      </c>
      <c r="H4349" s="92">
        <f>IF(OR(ERR=FALSE,AND(F4349="",G4349="")),0,IF($C$12="D",$H$13+SUM($F$14:F4349)-SUM($G$14:G4349),$H$13-SUM($F$14:F4349)+SUM($G$14:G4349)))</f>
        <v>0</v>
      </c>
      <c r="I4349" s="7"/>
    </row>
    <row r="4350" spans="1:9">
      <c r="A4350" s="89">
        <f t="shared" si="577"/>
        <v>4337</v>
      </c>
      <c r="B4350" s="185" t="str">
        <f t="shared" si="571"/>
        <v/>
      </c>
      <c r="C4350" s="90" t="str">
        <f t="shared" si="572"/>
        <v/>
      </c>
      <c r="D4350" s="89" t="str">
        <f t="shared" si="573"/>
        <v/>
      </c>
      <c r="E4350" s="91" t="str">
        <f t="shared" si="574"/>
        <v/>
      </c>
      <c r="F4350" s="92" t="str">
        <f t="shared" si="575"/>
        <v/>
      </c>
      <c r="G4350" s="212" t="str">
        <f t="shared" si="576"/>
        <v/>
      </c>
      <c r="H4350" s="92">
        <f>IF(OR(ERR=FALSE,AND(F4350="",G4350="")),0,IF($C$12="D",$H$13+SUM($F$14:F4350)-SUM($G$14:G4350),$H$13-SUM($F$14:F4350)+SUM($G$14:G4350)))</f>
        <v>0</v>
      </c>
      <c r="I4350" s="7"/>
    </row>
    <row r="4351" spans="1:9">
      <c r="A4351" s="89">
        <f t="shared" si="577"/>
        <v>4338</v>
      </c>
      <c r="B4351" s="185" t="str">
        <f t="shared" ref="B4351:B4397" si="578">IF(ISERROR(VLOOKUP(A4351&amp;H$9,JU_AKUN,6,FALSE)=TRUE),"",VLOOKUP(A4351&amp;H$9,JU_AKUN,6,FALSE))</f>
        <v/>
      </c>
      <c r="C4351" s="90" t="str">
        <f t="shared" ref="C4351:C4397" si="579">IF(ISERROR(VLOOKUP(A4351&amp;H$9,JU_AKUN,7,FALSE)=TRUE),"",VLOOKUP(A4351&amp;H$9,JU_AKUN,7,FALSE))</f>
        <v/>
      </c>
      <c r="D4351" s="89" t="str">
        <f t="shared" ref="D4351:D4397" si="580">IF(ISERROR(VLOOKUP(A4351&amp;H$9,JU_AKUN,8,FALSE)=TRUE),"",VLOOKUP(A4351&amp;H$9,JU_AKUN,8,FALSE))</f>
        <v/>
      </c>
      <c r="E4351" s="91" t="str">
        <f t="shared" ref="E4351:E4397" si="581">IF(ISERROR(VLOOKUP(A4351&amp;H$9,JU_AKUN,9,FALSE)=TRUE),"",VLOOKUP(A4351&amp;H$9,JU_AKUN,9,FALSE))</f>
        <v/>
      </c>
      <c r="F4351" s="92" t="str">
        <f t="shared" ref="F4351:F4397" si="582">IF(ISERROR(VLOOKUP(A4351&amp;H$9,JU_AKUN,14,FALSE)=TRUE),"",VLOOKUP(A4351&amp;H$9,JU_AKUN,14,FALSE))</f>
        <v/>
      </c>
      <c r="G4351" s="212" t="str">
        <f t="shared" ref="G4351:G4397" si="583">IF(ISERROR(VLOOKUP(A4351&amp;H$9,JU_AKUN,15,FALSE)=TRUE),"",VLOOKUP(A4351&amp;H$9,JU_AKUN,15,FALSE))</f>
        <v/>
      </c>
      <c r="H4351" s="92">
        <f>IF(OR(ERR=FALSE,AND(F4351="",G4351="")),0,IF($C$12="D",$H$13+SUM($F$14:F4351)-SUM($G$14:G4351),$H$13-SUM($F$14:F4351)+SUM($G$14:G4351)))</f>
        <v>0</v>
      </c>
      <c r="I4351" s="7"/>
    </row>
    <row r="4352" spans="1:9">
      <c r="A4352" s="89">
        <f t="shared" si="577"/>
        <v>4339</v>
      </c>
      <c r="B4352" s="185" t="str">
        <f t="shared" si="578"/>
        <v/>
      </c>
      <c r="C4352" s="90" t="str">
        <f t="shared" si="579"/>
        <v/>
      </c>
      <c r="D4352" s="89" t="str">
        <f t="shared" si="580"/>
        <v/>
      </c>
      <c r="E4352" s="91" t="str">
        <f t="shared" si="581"/>
        <v/>
      </c>
      <c r="F4352" s="92" t="str">
        <f t="shared" si="582"/>
        <v/>
      </c>
      <c r="G4352" s="212" t="str">
        <f t="shared" si="583"/>
        <v/>
      </c>
      <c r="H4352" s="92">
        <f>IF(OR(ERR=FALSE,AND(F4352="",G4352="")),0,IF($C$12="D",$H$13+SUM($F$14:F4352)-SUM($G$14:G4352),$H$13-SUM($F$14:F4352)+SUM($G$14:G4352)))</f>
        <v>0</v>
      </c>
      <c r="I4352" s="7"/>
    </row>
    <row r="4353" spans="1:9">
      <c r="A4353" s="89">
        <f t="shared" si="577"/>
        <v>4340</v>
      </c>
      <c r="B4353" s="185" t="str">
        <f t="shared" si="578"/>
        <v/>
      </c>
      <c r="C4353" s="90" t="str">
        <f t="shared" si="579"/>
        <v/>
      </c>
      <c r="D4353" s="89" t="str">
        <f t="shared" si="580"/>
        <v/>
      </c>
      <c r="E4353" s="91" t="str">
        <f t="shared" si="581"/>
        <v/>
      </c>
      <c r="F4353" s="92" t="str">
        <f t="shared" si="582"/>
        <v/>
      </c>
      <c r="G4353" s="212" t="str">
        <f t="shared" si="583"/>
        <v/>
      </c>
      <c r="H4353" s="92">
        <f>IF(OR(ERR=FALSE,AND(F4353="",G4353="")),0,IF($C$12="D",$H$13+SUM($F$14:F4353)-SUM($G$14:G4353),$H$13-SUM($F$14:F4353)+SUM($G$14:G4353)))</f>
        <v>0</v>
      </c>
      <c r="I4353" s="7"/>
    </row>
    <row r="4354" spans="1:9">
      <c r="A4354" s="89">
        <f t="shared" si="577"/>
        <v>4341</v>
      </c>
      <c r="B4354" s="185" t="str">
        <f t="shared" si="578"/>
        <v/>
      </c>
      <c r="C4354" s="90" t="str">
        <f t="shared" si="579"/>
        <v/>
      </c>
      <c r="D4354" s="89" t="str">
        <f t="shared" si="580"/>
        <v/>
      </c>
      <c r="E4354" s="91" t="str">
        <f t="shared" si="581"/>
        <v/>
      </c>
      <c r="F4354" s="92" t="str">
        <f t="shared" si="582"/>
        <v/>
      </c>
      <c r="G4354" s="212" t="str">
        <f t="shared" si="583"/>
        <v/>
      </c>
      <c r="H4354" s="92">
        <f>IF(OR(ERR=FALSE,AND(F4354="",G4354="")),0,IF($C$12="D",$H$13+SUM($F$14:F4354)-SUM($G$14:G4354),$H$13-SUM($F$14:F4354)+SUM($G$14:G4354)))</f>
        <v>0</v>
      </c>
      <c r="I4354" s="7"/>
    </row>
    <row r="4355" spans="1:9">
      <c r="A4355" s="89">
        <f t="shared" si="577"/>
        <v>4342</v>
      </c>
      <c r="B4355" s="185" t="str">
        <f t="shared" si="578"/>
        <v/>
      </c>
      <c r="C4355" s="90" t="str">
        <f t="shared" si="579"/>
        <v/>
      </c>
      <c r="D4355" s="89" t="str">
        <f t="shared" si="580"/>
        <v/>
      </c>
      <c r="E4355" s="91" t="str">
        <f t="shared" si="581"/>
        <v/>
      </c>
      <c r="F4355" s="92" t="str">
        <f t="shared" si="582"/>
        <v/>
      </c>
      <c r="G4355" s="212" t="str">
        <f t="shared" si="583"/>
        <v/>
      </c>
      <c r="H4355" s="92">
        <f>IF(OR(ERR=FALSE,AND(F4355="",G4355="")),0,IF($C$12="D",$H$13+SUM($F$14:F4355)-SUM($G$14:G4355),$H$13-SUM($F$14:F4355)+SUM($G$14:G4355)))</f>
        <v>0</v>
      </c>
      <c r="I4355" s="7"/>
    </row>
    <row r="4356" spans="1:9">
      <c r="A4356" s="89">
        <f t="shared" si="577"/>
        <v>4343</v>
      </c>
      <c r="B4356" s="185" t="str">
        <f t="shared" si="578"/>
        <v/>
      </c>
      <c r="C4356" s="90" t="str">
        <f t="shared" si="579"/>
        <v/>
      </c>
      <c r="D4356" s="89" t="str">
        <f t="shared" si="580"/>
        <v/>
      </c>
      <c r="E4356" s="91" t="str">
        <f t="shared" si="581"/>
        <v/>
      </c>
      <c r="F4356" s="92" t="str">
        <f t="shared" si="582"/>
        <v/>
      </c>
      <c r="G4356" s="212" t="str">
        <f t="shared" si="583"/>
        <v/>
      </c>
      <c r="H4356" s="92">
        <f>IF(OR(ERR=FALSE,AND(F4356="",G4356="")),0,IF($C$12="D",$H$13+SUM($F$14:F4356)-SUM($G$14:G4356),$H$13-SUM($F$14:F4356)+SUM($G$14:G4356)))</f>
        <v>0</v>
      </c>
      <c r="I4356" s="7"/>
    </row>
    <row r="4357" spans="1:9">
      <c r="A4357" s="89">
        <f t="shared" si="577"/>
        <v>4344</v>
      </c>
      <c r="B4357" s="185" t="str">
        <f t="shared" si="578"/>
        <v/>
      </c>
      <c r="C4357" s="90" t="str">
        <f t="shared" si="579"/>
        <v/>
      </c>
      <c r="D4357" s="89" t="str">
        <f t="shared" si="580"/>
        <v/>
      </c>
      <c r="E4357" s="91" t="str">
        <f t="shared" si="581"/>
        <v/>
      </c>
      <c r="F4357" s="92" t="str">
        <f t="shared" si="582"/>
        <v/>
      </c>
      <c r="G4357" s="212" t="str">
        <f t="shared" si="583"/>
        <v/>
      </c>
      <c r="H4357" s="92">
        <f>IF(OR(ERR=FALSE,AND(F4357="",G4357="")),0,IF($C$12="D",$H$13+SUM($F$14:F4357)-SUM($G$14:G4357),$H$13-SUM($F$14:F4357)+SUM($G$14:G4357)))</f>
        <v>0</v>
      </c>
      <c r="I4357" s="7"/>
    </row>
    <row r="4358" spans="1:9">
      <c r="A4358" s="89">
        <f t="shared" si="577"/>
        <v>4345</v>
      </c>
      <c r="B4358" s="185" t="str">
        <f t="shared" si="578"/>
        <v/>
      </c>
      <c r="C4358" s="90" t="str">
        <f t="shared" si="579"/>
        <v/>
      </c>
      <c r="D4358" s="89" t="str">
        <f t="shared" si="580"/>
        <v/>
      </c>
      <c r="E4358" s="91" t="str">
        <f t="shared" si="581"/>
        <v/>
      </c>
      <c r="F4358" s="92" t="str">
        <f t="shared" si="582"/>
        <v/>
      </c>
      <c r="G4358" s="212" t="str">
        <f t="shared" si="583"/>
        <v/>
      </c>
      <c r="H4358" s="92">
        <f>IF(OR(ERR=FALSE,AND(F4358="",G4358="")),0,IF($C$12="D",$H$13+SUM($F$14:F4358)-SUM($G$14:G4358),$H$13-SUM($F$14:F4358)+SUM($G$14:G4358)))</f>
        <v>0</v>
      </c>
      <c r="I4358" s="7"/>
    </row>
    <row r="4359" spans="1:9">
      <c r="A4359" s="89">
        <f t="shared" si="577"/>
        <v>4346</v>
      </c>
      <c r="B4359" s="185" t="str">
        <f t="shared" si="578"/>
        <v/>
      </c>
      <c r="C4359" s="90" t="str">
        <f t="shared" si="579"/>
        <v/>
      </c>
      <c r="D4359" s="89" t="str">
        <f t="shared" si="580"/>
        <v/>
      </c>
      <c r="E4359" s="91" t="str">
        <f t="shared" si="581"/>
        <v/>
      </c>
      <c r="F4359" s="92" t="str">
        <f t="shared" si="582"/>
        <v/>
      </c>
      <c r="G4359" s="212" t="str">
        <f t="shared" si="583"/>
        <v/>
      </c>
      <c r="H4359" s="92">
        <f>IF(OR(ERR=FALSE,AND(F4359="",G4359="")),0,IF($C$12="D",$H$13+SUM($F$14:F4359)-SUM($G$14:G4359),$H$13-SUM($F$14:F4359)+SUM($G$14:G4359)))</f>
        <v>0</v>
      </c>
      <c r="I4359" s="7"/>
    </row>
    <row r="4360" spans="1:9">
      <c r="A4360" s="89">
        <f t="shared" si="577"/>
        <v>4347</v>
      </c>
      <c r="B4360" s="185" t="str">
        <f t="shared" si="578"/>
        <v/>
      </c>
      <c r="C4360" s="90" t="str">
        <f t="shared" si="579"/>
        <v/>
      </c>
      <c r="D4360" s="89" t="str">
        <f t="shared" si="580"/>
        <v/>
      </c>
      <c r="E4360" s="91" t="str">
        <f t="shared" si="581"/>
        <v/>
      </c>
      <c r="F4360" s="92" t="str">
        <f t="shared" si="582"/>
        <v/>
      </c>
      <c r="G4360" s="212" t="str">
        <f t="shared" si="583"/>
        <v/>
      </c>
      <c r="H4360" s="92">
        <f>IF(OR(ERR=FALSE,AND(F4360="",G4360="")),0,IF($C$12="D",$H$13+SUM($F$14:F4360)-SUM($G$14:G4360),$H$13-SUM($F$14:F4360)+SUM($G$14:G4360)))</f>
        <v>0</v>
      </c>
      <c r="I4360" s="7"/>
    </row>
    <row r="4361" spans="1:9">
      <c r="A4361" s="89">
        <f t="shared" si="577"/>
        <v>4348</v>
      </c>
      <c r="B4361" s="185" t="str">
        <f t="shared" si="578"/>
        <v/>
      </c>
      <c r="C4361" s="90" t="str">
        <f t="shared" si="579"/>
        <v/>
      </c>
      <c r="D4361" s="89" t="str">
        <f t="shared" si="580"/>
        <v/>
      </c>
      <c r="E4361" s="91" t="str">
        <f t="shared" si="581"/>
        <v/>
      </c>
      <c r="F4361" s="92" t="str">
        <f t="shared" si="582"/>
        <v/>
      </c>
      <c r="G4361" s="212" t="str">
        <f t="shared" si="583"/>
        <v/>
      </c>
      <c r="H4361" s="92">
        <f>IF(OR(ERR=FALSE,AND(F4361="",G4361="")),0,IF($C$12="D",$H$13+SUM($F$14:F4361)-SUM($G$14:G4361),$H$13-SUM($F$14:F4361)+SUM($G$14:G4361)))</f>
        <v>0</v>
      </c>
      <c r="I4361" s="7"/>
    </row>
    <row r="4362" spans="1:9">
      <c r="A4362" s="89">
        <f t="shared" si="577"/>
        <v>4349</v>
      </c>
      <c r="B4362" s="185" t="str">
        <f t="shared" si="578"/>
        <v/>
      </c>
      <c r="C4362" s="90" t="str">
        <f t="shared" si="579"/>
        <v/>
      </c>
      <c r="D4362" s="89" t="str">
        <f t="shared" si="580"/>
        <v/>
      </c>
      <c r="E4362" s="91" t="str">
        <f t="shared" si="581"/>
        <v/>
      </c>
      <c r="F4362" s="92" t="str">
        <f t="shared" si="582"/>
        <v/>
      </c>
      <c r="G4362" s="212" t="str">
        <f t="shared" si="583"/>
        <v/>
      </c>
      <c r="H4362" s="92">
        <f>IF(OR(ERR=FALSE,AND(F4362="",G4362="")),0,IF($C$12="D",$H$13+SUM($F$14:F4362)-SUM($G$14:G4362),$H$13-SUM($F$14:F4362)+SUM($G$14:G4362)))</f>
        <v>0</v>
      </c>
      <c r="I4362" s="7"/>
    </row>
    <row r="4363" spans="1:9">
      <c r="A4363" s="89">
        <f t="shared" si="577"/>
        <v>4350</v>
      </c>
      <c r="B4363" s="185" t="str">
        <f t="shared" si="578"/>
        <v/>
      </c>
      <c r="C4363" s="90" t="str">
        <f t="shared" si="579"/>
        <v/>
      </c>
      <c r="D4363" s="89" t="str">
        <f t="shared" si="580"/>
        <v/>
      </c>
      <c r="E4363" s="91" t="str">
        <f t="shared" si="581"/>
        <v/>
      </c>
      <c r="F4363" s="92" t="str">
        <f t="shared" si="582"/>
        <v/>
      </c>
      <c r="G4363" s="212" t="str">
        <f t="shared" si="583"/>
        <v/>
      </c>
      <c r="H4363" s="92">
        <f>IF(OR(ERR=FALSE,AND(F4363="",G4363="")),0,IF($C$12="D",$H$13+SUM($F$14:F4363)-SUM($G$14:G4363),$H$13-SUM($F$14:F4363)+SUM($G$14:G4363)))</f>
        <v>0</v>
      </c>
      <c r="I4363" s="7"/>
    </row>
    <row r="4364" spans="1:9">
      <c r="A4364" s="89">
        <f t="shared" si="577"/>
        <v>4351</v>
      </c>
      <c r="B4364" s="185" t="str">
        <f t="shared" si="578"/>
        <v/>
      </c>
      <c r="C4364" s="90" t="str">
        <f t="shared" si="579"/>
        <v/>
      </c>
      <c r="D4364" s="89" t="str">
        <f t="shared" si="580"/>
        <v/>
      </c>
      <c r="E4364" s="91" t="str">
        <f t="shared" si="581"/>
        <v/>
      </c>
      <c r="F4364" s="92" t="str">
        <f t="shared" si="582"/>
        <v/>
      </c>
      <c r="G4364" s="212" t="str">
        <f t="shared" si="583"/>
        <v/>
      </c>
      <c r="H4364" s="92">
        <f>IF(OR(ERR=FALSE,AND(F4364="",G4364="")),0,IF($C$12="D",$H$13+SUM($F$14:F4364)-SUM($G$14:G4364),$H$13-SUM($F$14:F4364)+SUM($G$14:G4364)))</f>
        <v>0</v>
      </c>
      <c r="I4364" s="7"/>
    </row>
    <row r="4365" spans="1:9">
      <c r="A4365" s="89">
        <f t="shared" si="577"/>
        <v>4352</v>
      </c>
      <c r="B4365" s="185" t="str">
        <f t="shared" si="578"/>
        <v/>
      </c>
      <c r="C4365" s="90" t="str">
        <f t="shared" si="579"/>
        <v/>
      </c>
      <c r="D4365" s="89" t="str">
        <f t="shared" si="580"/>
        <v/>
      </c>
      <c r="E4365" s="91" t="str">
        <f t="shared" si="581"/>
        <v/>
      </c>
      <c r="F4365" s="92" t="str">
        <f t="shared" si="582"/>
        <v/>
      </c>
      <c r="G4365" s="212" t="str">
        <f t="shared" si="583"/>
        <v/>
      </c>
      <c r="H4365" s="92">
        <f>IF(OR(ERR=FALSE,AND(F4365="",G4365="")),0,IF($C$12="D",$H$13+SUM($F$14:F4365)-SUM($G$14:G4365),$H$13-SUM($F$14:F4365)+SUM($G$14:G4365)))</f>
        <v>0</v>
      </c>
      <c r="I4365" s="7"/>
    </row>
    <row r="4366" spans="1:9">
      <c r="A4366" s="89">
        <f t="shared" si="577"/>
        <v>4353</v>
      </c>
      <c r="B4366" s="185" t="str">
        <f t="shared" si="578"/>
        <v/>
      </c>
      <c r="C4366" s="90" t="str">
        <f t="shared" si="579"/>
        <v/>
      </c>
      <c r="D4366" s="89" t="str">
        <f t="shared" si="580"/>
        <v/>
      </c>
      <c r="E4366" s="91" t="str">
        <f t="shared" si="581"/>
        <v/>
      </c>
      <c r="F4366" s="92" t="str">
        <f t="shared" si="582"/>
        <v/>
      </c>
      <c r="G4366" s="212" t="str">
        <f t="shared" si="583"/>
        <v/>
      </c>
      <c r="H4366" s="92">
        <f>IF(OR(ERR=FALSE,AND(F4366="",G4366="")),0,IF($C$12="D",$H$13+SUM($F$14:F4366)-SUM($G$14:G4366),$H$13-SUM($F$14:F4366)+SUM($G$14:G4366)))</f>
        <v>0</v>
      </c>
      <c r="I4366" s="7"/>
    </row>
    <row r="4367" spans="1:9">
      <c r="A4367" s="89">
        <f t="shared" si="577"/>
        <v>4354</v>
      </c>
      <c r="B4367" s="185" t="str">
        <f t="shared" si="578"/>
        <v/>
      </c>
      <c r="C4367" s="90" t="str">
        <f t="shared" si="579"/>
        <v/>
      </c>
      <c r="D4367" s="89" t="str">
        <f t="shared" si="580"/>
        <v/>
      </c>
      <c r="E4367" s="91" t="str">
        <f t="shared" si="581"/>
        <v/>
      </c>
      <c r="F4367" s="92" t="str">
        <f t="shared" si="582"/>
        <v/>
      </c>
      <c r="G4367" s="212" t="str">
        <f t="shared" si="583"/>
        <v/>
      </c>
      <c r="H4367" s="92">
        <f>IF(OR(ERR=FALSE,AND(F4367="",G4367="")),0,IF($C$12="D",$H$13+SUM($F$14:F4367)-SUM($G$14:G4367),$H$13-SUM($F$14:F4367)+SUM($G$14:G4367)))</f>
        <v>0</v>
      </c>
      <c r="I4367" s="7"/>
    </row>
    <row r="4368" spans="1:9">
      <c r="A4368" s="89">
        <f t="shared" si="577"/>
        <v>4355</v>
      </c>
      <c r="B4368" s="185" t="str">
        <f t="shared" si="578"/>
        <v/>
      </c>
      <c r="C4368" s="90" t="str">
        <f t="shared" si="579"/>
        <v/>
      </c>
      <c r="D4368" s="89" t="str">
        <f t="shared" si="580"/>
        <v/>
      </c>
      <c r="E4368" s="91" t="str">
        <f t="shared" si="581"/>
        <v/>
      </c>
      <c r="F4368" s="92" t="str">
        <f t="shared" si="582"/>
        <v/>
      </c>
      <c r="G4368" s="212" t="str">
        <f t="shared" si="583"/>
        <v/>
      </c>
      <c r="H4368" s="92">
        <f>IF(OR(ERR=FALSE,AND(F4368="",G4368="")),0,IF($C$12="D",$H$13+SUM($F$14:F4368)-SUM($G$14:G4368),$H$13-SUM($F$14:F4368)+SUM($G$14:G4368)))</f>
        <v>0</v>
      </c>
      <c r="I4368" s="7"/>
    </row>
    <row r="4369" spans="1:9">
      <c r="A4369" s="89">
        <f t="shared" si="577"/>
        <v>4356</v>
      </c>
      <c r="B4369" s="185" t="str">
        <f t="shared" si="578"/>
        <v/>
      </c>
      <c r="C4369" s="90" t="str">
        <f t="shared" si="579"/>
        <v/>
      </c>
      <c r="D4369" s="89" t="str">
        <f t="shared" si="580"/>
        <v/>
      </c>
      <c r="E4369" s="91" t="str">
        <f t="shared" si="581"/>
        <v/>
      </c>
      <c r="F4369" s="92" t="str">
        <f t="shared" si="582"/>
        <v/>
      </c>
      <c r="G4369" s="212" t="str">
        <f t="shared" si="583"/>
        <v/>
      </c>
      <c r="H4369" s="92">
        <f>IF(OR(ERR=FALSE,AND(F4369="",G4369="")),0,IF($C$12="D",$H$13+SUM($F$14:F4369)-SUM($G$14:G4369),$H$13-SUM($F$14:F4369)+SUM($G$14:G4369)))</f>
        <v>0</v>
      </c>
      <c r="I4369" s="7"/>
    </row>
    <row r="4370" spans="1:9">
      <c r="A4370" s="89">
        <f t="shared" si="577"/>
        <v>4357</v>
      </c>
      <c r="B4370" s="185" t="str">
        <f t="shared" si="578"/>
        <v/>
      </c>
      <c r="C4370" s="90" t="str">
        <f t="shared" si="579"/>
        <v/>
      </c>
      <c r="D4370" s="89" t="str">
        <f t="shared" si="580"/>
        <v/>
      </c>
      <c r="E4370" s="91" t="str">
        <f t="shared" si="581"/>
        <v/>
      </c>
      <c r="F4370" s="92" t="str">
        <f t="shared" si="582"/>
        <v/>
      </c>
      <c r="G4370" s="212" t="str">
        <f t="shared" si="583"/>
        <v/>
      </c>
      <c r="H4370" s="92">
        <f>IF(OR(ERR=FALSE,AND(F4370="",G4370="")),0,IF($C$12="D",$H$13+SUM($F$14:F4370)-SUM($G$14:G4370),$H$13-SUM($F$14:F4370)+SUM($G$14:G4370)))</f>
        <v>0</v>
      </c>
      <c r="I4370" s="7"/>
    </row>
    <row r="4371" spans="1:9">
      <c r="A4371" s="89">
        <f t="shared" si="577"/>
        <v>4358</v>
      </c>
      <c r="B4371" s="185" t="str">
        <f t="shared" si="578"/>
        <v/>
      </c>
      <c r="C4371" s="90" t="str">
        <f t="shared" si="579"/>
        <v/>
      </c>
      <c r="D4371" s="89" t="str">
        <f t="shared" si="580"/>
        <v/>
      </c>
      <c r="E4371" s="91" t="str">
        <f t="shared" si="581"/>
        <v/>
      </c>
      <c r="F4371" s="92" t="str">
        <f t="shared" si="582"/>
        <v/>
      </c>
      <c r="G4371" s="212" t="str">
        <f t="shared" si="583"/>
        <v/>
      </c>
      <c r="H4371" s="92">
        <f>IF(OR(ERR=FALSE,AND(F4371="",G4371="")),0,IF($C$12="D",$H$13+SUM($F$14:F4371)-SUM($G$14:G4371),$H$13-SUM($F$14:F4371)+SUM($G$14:G4371)))</f>
        <v>0</v>
      </c>
      <c r="I4371" s="7"/>
    </row>
    <row r="4372" spans="1:9">
      <c r="A4372" s="89">
        <f t="shared" si="577"/>
        <v>4359</v>
      </c>
      <c r="B4372" s="185" t="str">
        <f t="shared" si="578"/>
        <v/>
      </c>
      <c r="C4372" s="90" t="str">
        <f t="shared" si="579"/>
        <v/>
      </c>
      <c r="D4372" s="89" t="str">
        <f t="shared" si="580"/>
        <v/>
      </c>
      <c r="E4372" s="91" t="str">
        <f t="shared" si="581"/>
        <v/>
      </c>
      <c r="F4372" s="92" t="str">
        <f t="shared" si="582"/>
        <v/>
      </c>
      <c r="G4372" s="212" t="str">
        <f t="shared" si="583"/>
        <v/>
      </c>
      <c r="H4372" s="92">
        <f>IF(OR(ERR=FALSE,AND(F4372="",G4372="")),0,IF($C$12="D",$H$13+SUM($F$14:F4372)-SUM($G$14:G4372),$H$13-SUM($F$14:F4372)+SUM($G$14:G4372)))</f>
        <v>0</v>
      </c>
      <c r="I4372" s="7"/>
    </row>
    <row r="4373" spans="1:9">
      <c r="A4373" s="89">
        <f t="shared" si="577"/>
        <v>4360</v>
      </c>
      <c r="B4373" s="185" t="str">
        <f t="shared" si="578"/>
        <v/>
      </c>
      <c r="C4373" s="90" t="str">
        <f t="shared" si="579"/>
        <v/>
      </c>
      <c r="D4373" s="89" t="str">
        <f t="shared" si="580"/>
        <v/>
      </c>
      <c r="E4373" s="91" t="str">
        <f t="shared" si="581"/>
        <v/>
      </c>
      <c r="F4373" s="92" t="str">
        <f t="shared" si="582"/>
        <v/>
      </c>
      <c r="G4373" s="212" t="str">
        <f t="shared" si="583"/>
        <v/>
      </c>
      <c r="H4373" s="92">
        <f>IF(OR(ERR=FALSE,AND(F4373="",G4373="")),0,IF($C$12="D",$H$13+SUM($F$14:F4373)-SUM($G$14:G4373),$H$13-SUM($F$14:F4373)+SUM($G$14:G4373)))</f>
        <v>0</v>
      </c>
      <c r="I4373" s="7"/>
    </row>
    <row r="4374" spans="1:9">
      <c r="A4374" s="89">
        <f t="shared" si="577"/>
        <v>4361</v>
      </c>
      <c r="B4374" s="185" t="str">
        <f t="shared" si="578"/>
        <v/>
      </c>
      <c r="C4374" s="90" t="str">
        <f t="shared" si="579"/>
        <v/>
      </c>
      <c r="D4374" s="89" t="str">
        <f t="shared" si="580"/>
        <v/>
      </c>
      <c r="E4374" s="91" t="str">
        <f t="shared" si="581"/>
        <v/>
      </c>
      <c r="F4374" s="92" t="str">
        <f t="shared" si="582"/>
        <v/>
      </c>
      <c r="G4374" s="212" t="str">
        <f t="shared" si="583"/>
        <v/>
      </c>
      <c r="H4374" s="92">
        <f>IF(OR(ERR=FALSE,AND(F4374="",G4374="")),0,IF($C$12="D",$H$13+SUM($F$14:F4374)-SUM($G$14:G4374),$H$13-SUM($F$14:F4374)+SUM($G$14:G4374)))</f>
        <v>0</v>
      </c>
      <c r="I4374" s="7"/>
    </row>
    <row r="4375" spans="1:9">
      <c r="A4375" s="89">
        <f t="shared" si="577"/>
        <v>4362</v>
      </c>
      <c r="B4375" s="185" t="str">
        <f t="shared" si="578"/>
        <v/>
      </c>
      <c r="C4375" s="90" t="str">
        <f t="shared" si="579"/>
        <v/>
      </c>
      <c r="D4375" s="89" t="str">
        <f t="shared" si="580"/>
        <v/>
      </c>
      <c r="E4375" s="91" t="str">
        <f t="shared" si="581"/>
        <v/>
      </c>
      <c r="F4375" s="92" t="str">
        <f t="shared" si="582"/>
        <v/>
      </c>
      <c r="G4375" s="212" t="str">
        <f t="shared" si="583"/>
        <v/>
      </c>
      <c r="H4375" s="92">
        <f>IF(OR(ERR=FALSE,AND(F4375="",G4375="")),0,IF($C$12="D",$H$13+SUM($F$14:F4375)-SUM($G$14:G4375),$H$13-SUM($F$14:F4375)+SUM($G$14:G4375)))</f>
        <v>0</v>
      </c>
      <c r="I4375" s="7"/>
    </row>
    <row r="4376" spans="1:9">
      <c r="A4376" s="89">
        <f t="shared" si="577"/>
        <v>4363</v>
      </c>
      <c r="B4376" s="185" t="str">
        <f t="shared" si="578"/>
        <v/>
      </c>
      <c r="C4376" s="90" t="str">
        <f t="shared" si="579"/>
        <v/>
      </c>
      <c r="D4376" s="89" t="str">
        <f t="shared" si="580"/>
        <v/>
      </c>
      <c r="E4376" s="91" t="str">
        <f t="shared" si="581"/>
        <v/>
      </c>
      <c r="F4376" s="92" t="str">
        <f t="shared" si="582"/>
        <v/>
      </c>
      <c r="G4376" s="212" t="str">
        <f t="shared" si="583"/>
        <v/>
      </c>
      <c r="H4376" s="92">
        <f>IF(OR(ERR=FALSE,AND(F4376="",G4376="")),0,IF($C$12="D",$H$13+SUM($F$14:F4376)-SUM($G$14:G4376),$H$13-SUM($F$14:F4376)+SUM($G$14:G4376)))</f>
        <v>0</v>
      </c>
      <c r="I4376" s="7"/>
    </row>
    <row r="4377" spans="1:9">
      <c r="A4377" s="89">
        <f t="shared" si="577"/>
        <v>4364</v>
      </c>
      <c r="B4377" s="185" t="str">
        <f t="shared" si="578"/>
        <v/>
      </c>
      <c r="C4377" s="90" t="str">
        <f t="shared" si="579"/>
        <v/>
      </c>
      <c r="D4377" s="89" t="str">
        <f t="shared" si="580"/>
        <v/>
      </c>
      <c r="E4377" s="91" t="str">
        <f t="shared" si="581"/>
        <v/>
      </c>
      <c r="F4377" s="92" t="str">
        <f t="shared" si="582"/>
        <v/>
      </c>
      <c r="G4377" s="212" t="str">
        <f t="shared" si="583"/>
        <v/>
      </c>
      <c r="H4377" s="92">
        <f>IF(OR(ERR=FALSE,AND(F4377="",G4377="")),0,IF($C$12="D",$H$13+SUM($F$14:F4377)-SUM($G$14:G4377),$H$13-SUM($F$14:F4377)+SUM($G$14:G4377)))</f>
        <v>0</v>
      </c>
      <c r="I4377" s="7"/>
    </row>
    <row r="4378" spans="1:9">
      <c r="A4378" s="89">
        <f t="shared" si="577"/>
        <v>4365</v>
      </c>
      <c r="B4378" s="185" t="str">
        <f t="shared" si="578"/>
        <v/>
      </c>
      <c r="C4378" s="90" t="str">
        <f t="shared" si="579"/>
        <v/>
      </c>
      <c r="D4378" s="89" t="str">
        <f t="shared" si="580"/>
        <v/>
      </c>
      <c r="E4378" s="91" t="str">
        <f t="shared" si="581"/>
        <v/>
      </c>
      <c r="F4378" s="92" t="str">
        <f t="shared" si="582"/>
        <v/>
      </c>
      <c r="G4378" s="212" t="str">
        <f t="shared" si="583"/>
        <v/>
      </c>
      <c r="H4378" s="92">
        <f>IF(OR(ERR=FALSE,AND(F4378="",G4378="")),0,IF($C$12="D",$H$13+SUM($F$14:F4378)-SUM($G$14:G4378),$H$13-SUM($F$14:F4378)+SUM($G$14:G4378)))</f>
        <v>0</v>
      </c>
      <c r="I4378" s="7"/>
    </row>
    <row r="4379" spans="1:9">
      <c r="A4379" s="89">
        <f t="shared" si="577"/>
        <v>4366</v>
      </c>
      <c r="B4379" s="185" t="str">
        <f t="shared" si="578"/>
        <v/>
      </c>
      <c r="C4379" s="90" t="str">
        <f t="shared" si="579"/>
        <v/>
      </c>
      <c r="D4379" s="89" t="str">
        <f t="shared" si="580"/>
        <v/>
      </c>
      <c r="E4379" s="91" t="str">
        <f t="shared" si="581"/>
        <v/>
      </c>
      <c r="F4379" s="92" t="str">
        <f t="shared" si="582"/>
        <v/>
      </c>
      <c r="G4379" s="212" t="str">
        <f t="shared" si="583"/>
        <v/>
      </c>
      <c r="H4379" s="92">
        <f>IF(OR(ERR=FALSE,AND(F4379="",G4379="")),0,IF($C$12="D",$H$13+SUM($F$14:F4379)-SUM($G$14:G4379),$H$13-SUM($F$14:F4379)+SUM($G$14:G4379)))</f>
        <v>0</v>
      </c>
      <c r="I4379" s="7"/>
    </row>
    <row r="4380" spans="1:9">
      <c r="A4380" s="89">
        <f t="shared" si="577"/>
        <v>4367</v>
      </c>
      <c r="B4380" s="185" t="str">
        <f t="shared" si="578"/>
        <v/>
      </c>
      <c r="C4380" s="90" t="str">
        <f t="shared" si="579"/>
        <v/>
      </c>
      <c r="D4380" s="89" t="str">
        <f t="shared" si="580"/>
        <v/>
      </c>
      <c r="E4380" s="91" t="str">
        <f t="shared" si="581"/>
        <v/>
      </c>
      <c r="F4380" s="92" t="str">
        <f t="shared" si="582"/>
        <v/>
      </c>
      <c r="G4380" s="212" t="str">
        <f t="shared" si="583"/>
        <v/>
      </c>
      <c r="H4380" s="92">
        <f>IF(OR(ERR=FALSE,AND(F4380="",G4380="")),0,IF($C$12="D",$H$13+SUM($F$14:F4380)-SUM($G$14:G4380),$H$13-SUM($F$14:F4380)+SUM($G$14:G4380)))</f>
        <v>0</v>
      </c>
      <c r="I4380" s="7"/>
    </row>
    <row r="4381" spans="1:9">
      <c r="A4381" s="89">
        <f t="shared" si="577"/>
        <v>4368</v>
      </c>
      <c r="B4381" s="185" t="str">
        <f t="shared" si="578"/>
        <v/>
      </c>
      <c r="C4381" s="90" t="str">
        <f t="shared" si="579"/>
        <v/>
      </c>
      <c r="D4381" s="89" t="str">
        <f t="shared" si="580"/>
        <v/>
      </c>
      <c r="E4381" s="91" t="str">
        <f t="shared" si="581"/>
        <v/>
      </c>
      <c r="F4381" s="92" t="str">
        <f t="shared" si="582"/>
        <v/>
      </c>
      <c r="G4381" s="212" t="str">
        <f t="shared" si="583"/>
        <v/>
      </c>
      <c r="H4381" s="92">
        <f>IF(OR(ERR=FALSE,AND(F4381="",G4381="")),0,IF($C$12="D",$H$13+SUM($F$14:F4381)-SUM($G$14:G4381),$H$13-SUM($F$14:F4381)+SUM($G$14:G4381)))</f>
        <v>0</v>
      </c>
      <c r="I4381" s="7"/>
    </row>
    <row r="4382" spans="1:9">
      <c r="A4382" s="89">
        <f t="shared" si="577"/>
        <v>4369</v>
      </c>
      <c r="B4382" s="185" t="str">
        <f t="shared" si="578"/>
        <v/>
      </c>
      <c r="C4382" s="90" t="str">
        <f t="shared" si="579"/>
        <v/>
      </c>
      <c r="D4382" s="89" t="str">
        <f t="shared" si="580"/>
        <v/>
      </c>
      <c r="E4382" s="91" t="str">
        <f t="shared" si="581"/>
        <v/>
      </c>
      <c r="F4382" s="92" t="str">
        <f t="shared" si="582"/>
        <v/>
      </c>
      <c r="G4382" s="212" t="str">
        <f t="shared" si="583"/>
        <v/>
      </c>
      <c r="H4382" s="92">
        <f>IF(OR(ERR=FALSE,AND(F4382="",G4382="")),0,IF($C$12="D",$H$13+SUM($F$14:F4382)-SUM($G$14:G4382),$H$13-SUM($F$14:F4382)+SUM($G$14:G4382)))</f>
        <v>0</v>
      </c>
      <c r="I4382" s="7"/>
    </row>
    <row r="4383" spans="1:9">
      <c r="A4383" s="89">
        <f t="shared" ref="A4383:A4396" si="584">A4382+1</f>
        <v>4370</v>
      </c>
      <c r="B4383" s="185" t="str">
        <f t="shared" si="578"/>
        <v/>
      </c>
      <c r="C4383" s="90" t="str">
        <f t="shared" si="579"/>
        <v/>
      </c>
      <c r="D4383" s="89" t="str">
        <f t="shared" si="580"/>
        <v/>
      </c>
      <c r="E4383" s="91" t="str">
        <f t="shared" si="581"/>
        <v/>
      </c>
      <c r="F4383" s="92" t="str">
        <f t="shared" si="582"/>
        <v/>
      </c>
      <c r="G4383" s="212" t="str">
        <f t="shared" si="583"/>
        <v/>
      </c>
      <c r="H4383" s="92">
        <f>IF(OR(ERR=FALSE,AND(F4383="",G4383="")),0,IF($C$12="D",$H$13+SUM($F$14:F4383)-SUM($G$14:G4383),$H$13-SUM($F$14:F4383)+SUM($G$14:G4383)))</f>
        <v>0</v>
      </c>
      <c r="I4383" s="7"/>
    </row>
    <row r="4384" spans="1:9">
      <c r="A4384" s="89">
        <f t="shared" si="584"/>
        <v>4371</v>
      </c>
      <c r="B4384" s="185" t="str">
        <f t="shared" si="578"/>
        <v/>
      </c>
      <c r="C4384" s="90" t="str">
        <f t="shared" si="579"/>
        <v/>
      </c>
      <c r="D4384" s="89" t="str">
        <f t="shared" si="580"/>
        <v/>
      </c>
      <c r="E4384" s="91" t="str">
        <f t="shared" si="581"/>
        <v/>
      </c>
      <c r="F4384" s="92" t="str">
        <f t="shared" si="582"/>
        <v/>
      </c>
      <c r="G4384" s="212" t="str">
        <f t="shared" si="583"/>
        <v/>
      </c>
      <c r="H4384" s="92">
        <f>IF(OR(ERR=FALSE,AND(F4384="",G4384="")),0,IF($C$12="D",$H$13+SUM($F$14:F4384)-SUM($G$14:G4384),$H$13-SUM($F$14:F4384)+SUM($G$14:G4384)))</f>
        <v>0</v>
      </c>
      <c r="I4384" s="7"/>
    </row>
    <row r="4385" spans="1:9">
      <c r="A4385" s="89">
        <f t="shared" si="584"/>
        <v>4372</v>
      </c>
      <c r="B4385" s="185" t="str">
        <f t="shared" si="578"/>
        <v/>
      </c>
      <c r="C4385" s="90" t="str">
        <f t="shared" si="579"/>
        <v/>
      </c>
      <c r="D4385" s="89" t="str">
        <f t="shared" si="580"/>
        <v/>
      </c>
      <c r="E4385" s="91" t="str">
        <f t="shared" si="581"/>
        <v/>
      </c>
      <c r="F4385" s="92" t="str">
        <f t="shared" si="582"/>
        <v/>
      </c>
      <c r="G4385" s="212" t="str">
        <f t="shared" si="583"/>
        <v/>
      </c>
      <c r="H4385" s="92">
        <f>IF(OR(ERR=FALSE,AND(F4385="",G4385="")),0,IF($C$12="D",$H$13+SUM($F$14:F4385)-SUM($G$14:G4385),$H$13-SUM($F$14:F4385)+SUM($G$14:G4385)))</f>
        <v>0</v>
      </c>
      <c r="I4385" s="7"/>
    </row>
    <row r="4386" spans="1:9">
      <c r="A4386" s="89">
        <f t="shared" si="584"/>
        <v>4373</v>
      </c>
      <c r="B4386" s="185" t="str">
        <f t="shared" si="578"/>
        <v/>
      </c>
      <c r="C4386" s="90" t="str">
        <f t="shared" si="579"/>
        <v/>
      </c>
      <c r="D4386" s="89" t="str">
        <f t="shared" si="580"/>
        <v/>
      </c>
      <c r="E4386" s="91" t="str">
        <f t="shared" si="581"/>
        <v/>
      </c>
      <c r="F4386" s="92" t="str">
        <f t="shared" si="582"/>
        <v/>
      </c>
      <c r="G4386" s="212" t="str">
        <f t="shared" si="583"/>
        <v/>
      </c>
      <c r="H4386" s="92">
        <f>IF(OR(ERR=FALSE,AND(F4386="",G4386="")),0,IF($C$12="D",$H$13+SUM($F$14:F4386)-SUM($G$14:G4386),$H$13-SUM($F$14:F4386)+SUM($G$14:G4386)))</f>
        <v>0</v>
      </c>
      <c r="I4386" s="7"/>
    </row>
    <row r="4387" spans="1:9">
      <c r="A4387" s="89">
        <f t="shared" si="584"/>
        <v>4374</v>
      </c>
      <c r="B4387" s="185" t="str">
        <f t="shared" si="578"/>
        <v/>
      </c>
      <c r="C4387" s="90" t="str">
        <f t="shared" si="579"/>
        <v/>
      </c>
      <c r="D4387" s="89" t="str">
        <f t="shared" si="580"/>
        <v/>
      </c>
      <c r="E4387" s="91" t="str">
        <f t="shared" si="581"/>
        <v/>
      </c>
      <c r="F4387" s="92" t="str">
        <f t="shared" si="582"/>
        <v/>
      </c>
      <c r="G4387" s="212" t="str">
        <f t="shared" si="583"/>
        <v/>
      </c>
      <c r="H4387" s="92">
        <f>IF(OR(ERR=FALSE,AND(F4387="",G4387="")),0,IF($C$12="D",$H$13+SUM($F$14:F4387)-SUM($G$14:G4387),$H$13-SUM($F$14:F4387)+SUM($G$14:G4387)))</f>
        <v>0</v>
      </c>
      <c r="I4387" s="7"/>
    </row>
    <row r="4388" spans="1:9">
      <c r="A4388" s="89">
        <f t="shared" si="584"/>
        <v>4375</v>
      </c>
      <c r="B4388" s="185" t="str">
        <f t="shared" si="578"/>
        <v/>
      </c>
      <c r="C4388" s="90" t="str">
        <f t="shared" si="579"/>
        <v/>
      </c>
      <c r="D4388" s="89" t="str">
        <f t="shared" si="580"/>
        <v/>
      </c>
      <c r="E4388" s="91" t="str">
        <f t="shared" si="581"/>
        <v/>
      </c>
      <c r="F4388" s="92" t="str">
        <f t="shared" si="582"/>
        <v/>
      </c>
      <c r="G4388" s="212" t="str">
        <f t="shared" si="583"/>
        <v/>
      </c>
      <c r="H4388" s="92">
        <f>IF(OR(ERR=FALSE,AND(F4388="",G4388="")),0,IF($C$12="D",$H$13+SUM($F$14:F4388)-SUM($G$14:G4388),$H$13-SUM($F$14:F4388)+SUM($G$14:G4388)))</f>
        <v>0</v>
      </c>
      <c r="I4388" s="7"/>
    </row>
    <row r="4389" spans="1:9">
      <c r="A4389" s="89">
        <f t="shared" si="584"/>
        <v>4376</v>
      </c>
      <c r="B4389" s="185" t="str">
        <f t="shared" si="578"/>
        <v/>
      </c>
      <c r="C4389" s="90" t="str">
        <f t="shared" si="579"/>
        <v/>
      </c>
      <c r="D4389" s="89" t="str">
        <f t="shared" si="580"/>
        <v/>
      </c>
      <c r="E4389" s="91" t="str">
        <f t="shared" si="581"/>
        <v/>
      </c>
      <c r="F4389" s="92" t="str">
        <f t="shared" si="582"/>
        <v/>
      </c>
      <c r="G4389" s="212" t="str">
        <f t="shared" si="583"/>
        <v/>
      </c>
      <c r="H4389" s="92">
        <f>IF(OR(ERR=FALSE,AND(F4389="",G4389="")),0,IF($C$12="D",$H$13+SUM($F$14:F4389)-SUM($G$14:G4389),$H$13-SUM($F$14:F4389)+SUM($G$14:G4389)))</f>
        <v>0</v>
      </c>
      <c r="I4389" s="7"/>
    </row>
    <row r="4390" spans="1:9">
      <c r="A4390" s="89">
        <f t="shared" si="584"/>
        <v>4377</v>
      </c>
      <c r="B4390" s="185" t="str">
        <f t="shared" si="578"/>
        <v/>
      </c>
      <c r="C4390" s="90" t="str">
        <f t="shared" si="579"/>
        <v/>
      </c>
      <c r="D4390" s="89" t="str">
        <f t="shared" si="580"/>
        <v/>
      </c>
      <c r="E4390" s="91" t="str">
        <f t="shared" si="581"/>
        <v/>
      </c>
      <c r="F4390" s="92" t="str">
        <f t="shared" si="582"/>
        <v/>
      </c>
      <c r="G4390" s="212" t="str">
        <f t="shared" si="583"/>
        <v/>
      </c>
      <c r="H4390" s="92">
        <f>IF(OR(ERR=FALSE,AND(F4390="",G4390="")),0,IF($C$12="D",$H$13+SUM($F$14:F4390)-SUM($G$14:G4390),$H$13-SUM($F$14:F4390)+SUM($G$14:G4390)))</f>
        <v>0</v>
      </c>
      <c r="I4390" s="7"/>
    </row>
    <row r="4391" spans="1:9">
      <c r="A4391" s="89">
        <f t="shared" si="584"/>
        <v>4378</v>
      </c>
      <c r="B4391" s="185" t="str">
        <f t="shared" si="578"/>
        <v/>
      </c>
      <c r="C4391" s="90" t="str">
        <f t="shared" si="579"/>
        <v/>
      </c>
      <c r="D4391" s="89" t="str">
        <f t="shared" si="580"/>
        <v/>
      </c>
      <c r="E4391" s="91" t="str">
        <f t="shared" si="581"/>
        <v/>
      </c>
      <c r="F4391" s="92" t="str">
        <f t="shared" si="582"/>
        <v/>
      </c>
      <c r="G4391" s="212" t="str">
        <f t="shared" si="583"/>
        <v/>
      </c>
      <c r="H4391" s="92">
        <f>IF(OR(ERR=FALSE,AND(F4391="",G4391="")),0,IF($C$12="D",$H$13+SUM($F$14:F4391)-SUM($G$14:G4391),$H$13-SUM($F$14:F4391)+SUM($G$14:G4391)))</f>
        <v>0</v>
      </c>
      <c r="I4391" s="7"/>
    </row>
    <row r="4392" spans="1:9">
      <c r="A4392" s="89">
        <f t="shared" si="584"/>
        <v>4379</v>
      </c>
      <c r="B4392" s="185" t="str">
        <f t="shared" si="578"/>
        <v/>
      </c>
      <c r="C4392" s="90" t="str">
        <f t="shared" si="579"/>
        <v/>
      </c>
      <c r="D4392" s="89" t="str">
        <f t="shared" si="580"/>
        <v/>
      </c>
      <c r="E4392" s="91" t="str">
        <f t="shared" si="581"/>
        <v/>
      </c>
      <c r="F4392" s="92" t="str">
        <f t="shared" si="582"/>
        <v/>
      </c>
      <c r="G4392" s="212" t="str">
        <f t="shared" si="583"/>
        <v/>
      </c>
      <c r="H4392" s="92">
        <f>IF(OR(ERR=FALSE,AND(F4392="",G4392="")),0,IF($C$12="D",$H$13+SUM($F$14:F4392)-SUM($G$14:G4392),$H$13-SUM($F$14:F4392)+SUM($G$14:G4392)))</f>
        <v>0</v>
      </c>
      <c r="I4392" s="7"/>
    </row>
    <row r="4393" spans="1:9">
      <c r="A4393" s="89">
        <f t="shared" si="584"/>
        <v>4380</v>
      </c>
      <c r="B4393" s="185" t="str">
        <f t="shared" si="578"/>
        <v/>
      </c>
      <c r="C4393" s="90" t="str">
        <f t="shared" si="579"/>
        <v/>
      </c>
      <c r="D4393" s="89" t="str">
        <f t="shared" si="580"/>
        <v/>
      </c>
      <c r="E4393" s="91" t="str">
        <f t="shared" si="581"/>
        <v/>
      </c>
      <c r="F4393" s="92" t="str">
        <f t="shared" si="582"/>
        <v/>
      </c>
      <c r="G4393" s="212" t="str">
        <f t="shared" si="583"/>
        <v/>
      </c>
      <c r="H4393" s="92">
        <f>IF(OR(ERR=FALSE,AND(F4393="",G4393="")),0,IF($C$12="D",$H$13+SUM($F$14:F4393)-SUM($G$14:G4393),$H$13-SUM($F$14:F4393)+SUM($G$14:G4393)))</f>
        <v>0</v>
      </c>
      <c r="I4393" s="7"/>
    </row>
    <row r="4394" spans="1:9">
      <c r="A4394" s="89">
        <f>A4393+1</f>
        <v>4381</v>
      </c>
      <c r="B4394" s="185" t="str">
        <f t="shared" si="578"/>
        <v/>
      </c>
      <c r="C4394" s="90" t="str">
        <f t="shared" si="579"/>
        <v/>
      </c>
      <c r="D4394" s="89" t="str">
        <f t="shared" si="580"/>
        <v/>
      </c>
      <c r="E4394" s="91" t="str">
        <f t="shared" si="581"/>
        <v/>
      </c>
      <c r="F4394" s="92" t="str">
        <f t="shared" si="582"/>
        <v/>
      </c>
      <c r="G4394" s="212" t="str">
        <f t="shared" si="583"/>
        <v/>
      </c>
      <c r="H4394" s="92">
        <f>IF(OR(ERR=FALSE,AND(F4394="",G4394="")),0,IF($C$12="D",$H$13+SUM($F$14:F4394)-SUM($G$14:G4394),$H$13-SUM($F$14:F4394)+SUM($G$14:G4394)))</f>
        <v>0</v>
      </c>
      <c r="I4394" s="7"/>
    </row>
    <row r="4395" spans="1:9">
      <c r="A4395" s="89">
        <f t="shared" si="584"/>
        <v>4382</v>
      </c>
      <c r="B4395" s="185" t="str">
        <f t="shared" si="578"/>
        <v/>
      </c>
      <c r="C4395" s="90" t="str">
        <f t="shared" si="579"/>
        <v/>
      </c>
      <c r="D4395" s="89" t="str">
        <f t="shared" si="580"/>
        <v/>
      </c>
      <c r="E4395" s="91" t="str">
        <f t="shared" si="581"/>
        <v/>
      </c>
      <c r="F4395" s="92" t="str">
        <f t="shared" si="582"/>
        <v/>
      </c>
      <c r="G4395" s="212" t="str">
        <f t="shared" si="583"/>
        <v/>
      </c>
      <c r="H4395" s="92">
        <f>IF(OR(ERR=FALSE,AND(F4395="",G4395="")),0,IF($C$12="D",$H$13+SUM($F$14:F4395)-SUM($G$14:G4395),$H$13-SUM($F$14:F4395)+SUM($G$14:G4395)))</f>
        <v>0</v>
      </c>
      <c r="I4395" s="7"/>
    </row>
    <row r="4396" spans="1:9">
      <c r="A4396" s="89">
        <f t="shared" si="584"/>
        <v>4383</v>
      </c>
      <c r="B4396" s="185" t="str">
        <f t="shared" si="578"/>
        <v/>
      </c>
      <c r="C4396" s="90" t="str">
        <f t="shared" si="579"/>
        <v/>
      </c>
      <c r="D4396" s="89" t="str">
        <f t="shared" si="580"/>
        <v/>
      </c>
      <c r="E4396" s="91" t="str">
        <f t="shared" si="581"/>
        <v/>
      </c>
      <c r="F4396" s="92" t="str">
        <f t="shared" si="582"/>
        <v/>
      </c>
      <c r="G4396" s="212" t="str">
        <f t="shared" si="583"/>
        <v/>
      </c>
      <c r="H4396" s="92">
        <f>IF(OR(ERR=FALSE,AND(F4396="",G4396="")),0,IF($C$12="D",$H$13+SUM($F$14:F4396)-SUM($G$14:G4396),$H$13-SUM($F$14:F4396)+SUM($G$14:G4396)))</f>
        <v>0</v>
      </c>
      <c r="I4396" s="7"/>
    </row>
    <row r="4397" spans="1:9">
      <c r="A4397" s="89">
        <f t="shared" ref="A4397:A4460" si="585">A4396+1</f>
        <v>4384</v>
      </c>
      <c r="B4397" s="185" t="str">
        <f t="shared" si="578"/>
        <v/>
      </c>
      <c r="C4397" s="90" t="str">
        <f t="shared" si="579"/>
        <v/>
      </c>
      <c r="D4397" s="89" t="str">
        <f t="shared" si="580"/>
        <v/>
      </c>
      <c r="E4397" s="91" t="str">
        <f t="shared" si="581"/>
        <v/>
      </c>
      <c r="F4397" s="92" t="str">
        <f t="shared" si="582"/>
        <v/>
      </c>
      <c r="G4397" s="212" t="str">
        <f t="shared" si="583"/>
        <v/>
      </c>
      <c r="H4397" s="92">
        <f>IF(OR(ERR=FALSE,AND(F4397="",G4397="")),0,IF($C$12="D",$H$13+SUM($F$14:F4397)-SUM($G$14:G4397),$H$13-SUM($F$14:F4397)+SUM($G$14:G4397)))</f>
        <v>0</v>
      </c>
      <c r="I4397" s="7"/>
    </row>
    <row r="4398" spans="1:9">
      <c r="A4398" s="89">
        <f t="shared" si="585"/>
        <v>4385</v>
      </c>
      <c r="B4398" s="185" t="str">
        <f>IF(ISERROR(VLOOKUP(A4398&amp;H$9,JU_AKUN,6,FALSE)=TRUE),"",VLOOKUP(A4398&amp;H$9,JU_AKUN,6,FALSE))</f>
        <v/>
      </c>
      <c r="C4398" s="90" t="str">
        <f>IF(ISERROR(VLOOKUP(A4398&amp;H$9,JU_AKUN,7,FALSE)=TRUE),"",VLOOKUP(A4398&amp;H$9,JU_AKUN,7,FALSE))</f>
        <v/>
      </c>
      <c r="D4398" s="89" t="str">
        <f>IF(ISERROR(VLOOKUP(A4398&amp;H$9,JU_AKUN,8,FALSE)=TRUE),"",VLOOKUP(A4398&amp;H$9,JU_AKUN,8,FALSE))</f>
        <v/>
      </c>
      <c r="E4398" s="91" t="str">
        <f>IF(ISERROR(VLOOKUP(A4398&amp;H$9,JU_AKUN,9,FALSE)=TRUE),"",VLOOKUP(A4398&amp;H$9,JU_AKUN,9,FALSE))</f>
        <v/>
      </c>
      <c r="F4398" s="92" t="str">
        <f>IF(ISERROR(VLOOKUP(A4398&amp;H$9,JU_AKUN,14,FALSE)=TRUE),"",VLOOKUP(A4398&amp;H$9,JU_AKUN,14,FALSE))</f>
        <v/>
      </c>
      <c r="G4398" s="212" t="str">
        <f>IF(ISERROR(VLOOKUP(A4398&amp;H$9,JU_AKUN,15,FALSE)=TRUE),"",VLOOKUP(A4398&amp;H$9,JU_AKUN,15,FALSE))</f>
        <v/>
      </c>
      <c r="H4398" s="92">
        <f>IF(OR(ERR=FALSE,AND(F4398="",G4398="")),0,IF($C$12="D",$H$13+SUM($F$14:F4398)-SUM($G$14:G4398),$H$13-SUM($F$14:F4398)+SUM($G$14:G4398)))</f>
        <v>0</v>
      </c>
      <c r="I4398" s="7"/>
    </row>
    <row r="4399" spans="1:9">
      <c r="A4399" s="89">
        <f t="shared" si="585"/>
        <v>4386</v>
      </c>
      <c r="B4399" s="185" t="str">
        <f>IF(ISERROR(VLOOKUP(A4399&amp;H$9,JU_AKUN,6,FALSE)=TRUE),"",VLOOKUP(A4399&amp;H$9,JU_AKUN,6,FALSE))</f>
        <v/>
      </c>
      <c r="C4399" s="90" t="str">
        <f>IF(ISERROR(VLOOKUP(A4399&amp;H$9,JU_AKUN,7,FALSE)=TRUE),"",VLOOKUP(A4399&amp;H$9,JU_AKUN,7,FALSE))</f>
        <v/>
      </c>
      <c r="D4399" s="89" t="str">
        <f>IF(ISERROR(VLOOKUP(A4399&amp;H$9,JU_AKUN,8,FALSE)=TRUE),"",VLOOKUP(A4399&amp;H$9,JU_AKUN,8,FALSE))</f>
        <v/>
      </c>
      <c r="E4399" s="91" t="str">
        <f>IF(ISERROR(VLOOKUP(A4399&amp;H$9,JU_AKUN,9,FALSE)=TRUE),"",VLOOKUP(A4399&amp;H$9,JU_AKUN,9,FALSE))</f>
        <v/>
      </c>
      <c r="F4399" s="92" t="str">
        <f>IF(ISERROR(VLOOKUP(A4399&amp;H$9,JU_AKUN,14,FALSE)=TRUE),"",VLOOKUP(A4399&amp;H$9,JU_AKUN,14,FALSE))</f>
        <v/>
      </c>
      <c r="G4399" s="212" t="str">
        <f>IF(ISERROR(VLOOKUP(A4399&amp;H$9,JU_AKUN,15,FALSE)=TRUE),"",VLOOKUP(A4399&amp;H$9,JU_AKUN,15,FALSE))</f>
        <v/>
      </c>
      <c r="H4399" s="92">
        <f>IF(OR(ERR=FALSE,AND(F4399="",G4399="")),0,IF($C$12="D",$H$13+SUM($F$14:F4399)-SUM($G$14:G4399),$H$13-SUM($F$14:F4399)+SUM($G$14:G4399)))</f>
        <v>0</v>
      </c>
      <c r="I4399" s="7"/>
    </row>
    <row r="4400" spans="1:9">
      <c r="A4400" s="89">
        <f t="shared" si="585"/>
        <v>4387</v>
      </c>
      <c r="B4400" s="185" t="str">
        <f>IF(ISERROR(VLOOKUP(A4400&amp;H$9,JU_AKUN,6,FALSE)=TRUE),"",VLOOKUP(A4400&amp;H$9,JU_AKUN,6,FALSE))</f>
        <v/>
      </c>
      <c r="C4400" s="90" t="str">
        <f>IF(ISERROR(VLOOKUP(A4400&amp;H$9,JU_AKUN,7,FALSE)=TRUE),"",VLOOKUP(A4400&amp;H$9,JU_AKUN,7,FALSE))</f>
        <v/>
      </c>
      <c r="D4400" s="89" t="str">
        <f>IF(ISERROR(VLOOKUP(A4400&amp;H$9,JU_AKUN,8,FALSE)=TRUE),"",VLOOKUP(A4400&amp;H$9,JU_AKUN,8,FALSE))</f>
        <v/>
      </c>
      <c r="E4400" s="91" t="str">
        <f>IF(ISERROR(VLOOKUP(A4400&amp;H$9,JU_AKUN,9,FALSE)=TRUE),"",VLOOKUP(A4400&amp;H$9,JU_AKUN,9,FALSE))</f>
        <v/>
      </c>
      <c r="F4400" s="92" t="str">
        <f>IF(ISERROR(VLOOKUP(A4400&amp;H$9,JU_AKUN,14,FALSE)=TRUE),"",VLOOKUP(A4400&amp;H$9,JU_AKUN,14,FALSE))</f>
        <v/>
      </c>
      <c r="G4400" s="212" t="str">
        <f>IF(ISERROR(VLOOKUP(A4400&amp;H$9,JU_AKUN,15,FALSE)=TRUE),"",VLOOKUP(A4400&amp;H$9,JU_AKUN,15,FALSE))</f>
        <v/>
      </c>
      <c r="H4400" s="92">
        <f>IF(OR(ERR=FALSE,AND(F4400="",G4400="")),0,IF($C$12="D",$H$13+SUM($F$14:F4400)-SUM($G$14:G4400),$H$13-SUM($F$14:F4400)+SUM($G$14:G4400)))</f>
        <v>0</v>
      </c>
      <c r="I4400" s="7"/>
    </row>
    <row r="4401" spans="1:9">
      <c r="A4401" s="89">
        <f t="shared" si="585"/>
        <v>4388</v>
      </c>
      <c r="B4401" s="185" t="str">
        <f>IF(ISERROR(VLOOKUP(A4401&amp;H$9,JU_AKUN,6,FALSE)=TRUE),"",VLOOKUP(A4401&amp;H$9,JU_AKUN,6,FALSE))</f>
        <v/>
      </c>
      <c r="C4401" s="90" t="str">
        <f>IF(ISERROR(VLOOKUP(A4401&amp;H$9,JU_AKUN,7,FALSE)=TRUE),"",VLOOKUP(A4401&amp;H$9,JU_AKUN,7,FALSE))</f>
        <v/>
      </c>
      <c r="D4401" s="89" t="str">
        <f>IF(ISERROR(VLOOKUP(A4401&amp;H$9,JU_AKUN,8,FALSE)=TRUE),"",VLOOKUP(A4401&amp;H$9,JU_AKUN,8,FALSE))</f>
        <v/>
      </c>
      <c r="E4401" s="91" t="str">
        <f>IF(ISERROR(VLOOKUP(A4401&amp;H$9,JU_AKUN,9,FALSE)=TRUE),"",VLOOKUP(A4401&amp;H$9,JU_AKUN,9,FALSE))</f>
        <v/>
      </c>
      <c r="F4401" s="92" t="str">
        <f>IF(ISERROR(VLOOKUP(A4401&amp;H$9,JU_AKUN,14,FALSE)=TRUE),"",VLOOKUP(A4401&amp;H$9,JU_AKUN,14,FALSE))</f>
        <v/>
      </c>
      <c r="G4401" s="212" t="str">
        <f>IF(ISERROR(VLOOKUP(A4401&amp;H$9,JU_AKUN,15,FALSE)=TRUE),"",VLOOKUP(A4401&amp;H$9,JU_AKUN,15,FALSE))</f>
        <v/>
      </c>
      <c r="H4401" s="92">
        <f>IF(OR(ERR=FALSE,AND(F4401="",G4401="")),0,IF($C$12="D",$H$13+SUM($F$14:F4401)-SUM($G$14:G4401),$H$13-SUM($F$14:F4401)+SUM($G$14:G4401)))</f>
        <v>0</v>
      </c>
      <c r="I4401" s="7"/>
    </row>
    <row r="4402" spans="1:9">
      <c r="A4402" s="89">
        <f t="shared" si="585"/>
        <v>4389</v>
      </c>
      <c r="B4402" s="185" t="str">
        <f>IF(ISERROR(VLOOKUP(A4402&amp;H$9,JU_AKUN,6,FALSE)=TRUE),"",VLOOKUP(A4402&amp;H$9,JU_AKUN,6,FALSE))</f>
        <v/>
      </c>
      <c r="C4402" s="90" t="str">
        <f>IF(ISERROR(VLOOKUP(A4402&amp;H$9,JU_AKUN,7,FALSE)=TRUE),"",VLOOKUP(A4402&amp;H$9,JU_AKUN,7,FALSE))</f>
        <v/>
      </c>
      <c r="D4402" s="89" t="str">
        <f>IF(ISERROR(VLOOKUP(A4402&amp;H$9,JU_AKUN,8,FALSE)=TRUE),"",VLOOKUP(A4402&amp;H$9,JU_AKUN,8,FALSE))</f>
        <v/>
      </c>
      <c r="E4402" s="91" t="str">
        <f>IF(ISERROR(VLOOKUP(A4402&amp;H$9,JU_AKUN,9,FALSE)=TRUE),"",VLOOKUP(A4402&amp;H$9,JU_AKUN,9,FALSE))</f>
        <v/>
      </c>
      <c r="F4402" s="92" t="str">
        <f>IF(ISERROR(VLOOKUP(A4402&amp;H$9,JU_AKUN,14,FALSE)=TRUE),"",VLOOKUP(A4402&amp;H$9,JU_AKUN,14,FALSE))</f>
        <v/>
      </c>
      <c r="G4402" s="212" t="str">
        <f>IF(ISERROR(VLOOKUP(A4402&amp;H$9,JU_AKUN,15,FALSE)=TRUE),"",VLOOKUP(A4402&amp;H$9,JU_AKUN,15,FALSE))</f>
        <v/>
      </c>
      <c r="H4402" s="92">
        <f>IF(OR(ERR=FALSE,AND(F4402="",G4402="")),0,IF($C$12="D",$H$13+SUM($F$14:F4402)-SUM($G$14:G4402),$H$13-SUM($F$14:F4402)+SUM($G$14:G4402)))</f>
        <v>0</v>
      </c>
      <c r="I4402" s="7"/>
    </row>
    <row r="4403" spans="1:9">
      <c r="A4403" s="89">
        <f t="shared" si="585"/>
        <v>4390</v>
      </c>
      <c r="B4403" s="185" t="str">
        <f t="shared" ref="B4403:B4412" si="586">IF(ISERROR(VLOOKUP(A4403&amp;H$9,JU_AKUN,6,FALSE)=TRUE),"",VLOOKUP(A4403&amp;H$9,JU_AKUN,6,FALSE))</f>
        <v/>
      </c>
      <c r="C4403" s="90" t="str">
        <f t="shared" ref="C4403:C4412" si="587">IF(ISERROR(VLOOKUP(A4403&amp;H$9,JU_AKUN,7,FALSE)=TRUE),"",VLOOKUP(A4403&amp;H$9,JU_AKUN,7,FALSE))</f>
        <v/>
      </c>
      <c r="D4403" s="89" t="str">
        <f t="shared" ref="D4403:D4412" si="588">IF(ISERROR(VLOOKUP(A4403&amp;H$9,JU_AKUN,8,FALSE)=TRUE),"",VLOOKUP(A4403&amp;H$9,JU_AKUN,8,FALSE))</f>
        <v/>
      </c>
      <c r="E4403" s="91" t="str">
        <f t="shared" ref="E4403:E4412" si="589">IF(ISERROR(VLOOKUP(A4403&amp;H$9,JU_AKUN,9,FALSE)=TRUE),"",VLOOKUP(A4403&amp;H$9,JU_AKUN,9,FALSE))</f>
        <v/>
      </c>
      <c r="F4403" s="92" t="str">
        <f t="shared" ref="F4403:F4412" si="590">IF(ISERROR(VLOOKUP(A4403&amp;H$9,JU_AKUN,14,FALSE)=TRUE),"",VLOOKUP(A4403&amp;H$9,JU_AKUN,14,FALSE))</f>
        <v/>
      </c>
      <c r="G4403" s="212" t="str">
        <f t="shared" ref="G4403:G4412" si="591">IF(ISERROR(VLOOKUP(A4403&amp;H$9,JU_AKUN,15,FALSE)=TRUE),"",VLOOKUP(A4403&amp;H$9,JU_AKUN,15,FALSE))</f>
        <v/>
      </c>
      <c r="H4403" s="92">
        <f>IF(OR(ERR=FALSE,AND(F4403="",G4403="")),0,IF($C$12="D",$H$13+SUM($F$14:F4403)-SUM($G$14:G4403),$H$13-SUM($F$14:F4403)+SUM($G$14:G4403)))</f>
        <v>0</v>
      </c>
      <c r="I4403" s="7"/>
    </row>
    <row r="4404" spans="1:9">
      <c r="A4404" s="89">
        <f t="shared" si="585"/>
        <v>4391</v>
      </c>
      <c r="B4404" s="185" t="str">
        <f t="shared" si="586"/>
        <v/>
      </c>
      <c r="C4404" s="90" t="str">
        <f t="shared" si="587"/>
        <v/>
      </c>
      <c r="D4404" s="89" t="str">
        <f t="shared" si="588"/>
        <v/>
      </c>
      <c r="E4404" s="91" t="str">
        <f t="shared" si="589"/>
        <v/>
      </c>
      <c r="F4404" s="92" t="str">
        <f t="shared" si="590"/>
        <v/>
      </c>
      <c r="G4404" s="212" t="str">
        <f t="shared" si="591"/>
        <v/>
      </c>
      <c r="H4404" s="92">
        <f>IF(OR(ERR=FALSE,AND(F4404="",G4404="")),0,IF($C$12="D",$H$13+SUM($F$14:F4404)-SUM($G$14:G4404),$H$13-SUM($F$14:F4404)+SUM($G$14:G4404)))</f>
        <v>0</v>
      </c>
      <c r="I4404" s="7"/>
    </row>
    <row r="4405" spans="1:9">
      <c r="A4405" s="89">
        <f t="shared" si="585"/>
        <v>4392</v>
      </c>
      <c r="B4405" s="185" t="str">
        <f t="shared" si="586"/>
        <v/>
      </c>
      <c r="C4405" s="90" t="str">
        <f t="shared" si="587"/>
        <v/>
      </c>
      <c r="D4405" s="89" t="str">
        <f t="shared" si="588"/>
        <v/>
      </c>
      <c r="E4405" s="91" t="str">
        <f t="shared" si="589"/>
        <v/>
      </c>
      <c r="F4405" s="92" t="str">
        <f t="shared" si="590"/>
        <v/>
      </c>
      <c r="G4405" s="212" t="str">
        <f t="shared" si="591"/>
        <v/>
      </c>
      <c r="H4405" s="92">
        <f>IF(OR(ERR=FALSE,AND(F4405="",G4405="")),0,IF($C$12="D",$H$13+SUM($F$14:F4405)-SUM($G$14:G4405),$H$13-SUM($F$14:F4405)+SUM($G$14:G4405)))</f>
        <v>0</v>
      </c>
      <c r="I4405" s="7"/>
    </row>
    <row r="4406" spans="1:9">
      <c r="A4406" s="89">
        <f t="shared" si="585"/>
        <v>4393</v>
      </c>
      <c r="B4406" s="185" t="str">
        <f t="shared" si="586"/>
        <v/>
      </c>
      <c r="C4406" s="90" t="str">
        <f t="shared" si="587"/>
        <v/>
      </c>
      <c r="D4406" s="89" t="str">
        <f t="shared" si="588"/>
        <v/>
      </c>
      <c r="E4406" s="91" t="str">
        <f t="shared" si="589"/>
        <v/>
      </c>
      <c r="F4406" s="92" t="str">
        <f t="shared" si="590"/>
        <v/>
      </c>
      <c r="G4406" s="212" t="str">
        <f t="shared" si="591"/>
        <v/>
      </c>
      <c r="H4406" s="92">
        <f>IF(OR(ERR=FALSE,AND(F4406="",G4406="")),0,IF($C$12="D",$H$13+SUM($F$14:F4406)-SUM($G$14:G4406),$H$13-SUM($F$14:F4406)+SUM($G$14:G4406)))</f>
        <v>0</v>
      </c>
      <c r="I4406" s="7"/>
    </row>
    <row r="4407" spans="1:9">
      <c r="A4407" s="89">
        <f t="shared" si="585"/>
        <v>4394</v>
      </c>
      <c r="B4407" s="185" t="str">
        <f t="shared" si="586"/>
        <v/>
      </c>
      <c r="C4407" s="90" t="str">
        <f t="shared" si="587"/>
        <v/>
      </c>
      <c r="D4407" s="89" t="str">
        <f t="shared" si="588"/>
        <v/>
      </c>
      <c r="E4407" s="91" t="str">
        <f t="shared" si="589"/>
        <v/>
      </c>
      <c r="F4407" s="92" t="str">
        <f t="shared" si="590"/>
        <v/>
      </c>
      <c r="G4407" s="212" t="str">
        <f t="shared" si="591"/>
        <v/>
      </c>
      <c r="H4407" s="92">
        <f>IF(OR(ERR=FALSE,AND(F4407="",G4407="")),0,IF($C$12="D",$H$13+SUM($F$14:F4407)-SUM($G$14:G4407),$H$13-SUM($F$14:F4407)+SUM($G$14:G4407)))</f>
        <v>0</v>
      </c>
      <c r="I4407" s="7"/>
    </row>
    <row r="4408" spans="1:9">
      <c r="A4408" s="89">
        <f t="shared" si="585"/>
        <v>4395</v>
      </c>
      <c r="B4408" s="185" t="str">
        <f t="shared" si="586"/>
        <v/>
      </c>
      <c r="C4408" s="90" t="str">
        <f t="shared" si="587"/>
        <v/>
      </c>
      <c r="D4408" s="89" t="str">
        <f t="shared" si="588"/>
        <v/>
      </c>
      <c r="E4408" s="91" t="str">
        <f t="shared" si="589"/>
        <v/>
      </c>
      <c r="F4408" s="92" t="str">
        <f t="shared" si="590"/>
        <v/>
      </c>
      <c r="G4408" s="212" t="str">
        <f t="shared" si="591"/>
        <v/>
      </c>
      <c r="H4408" s="92">
        <f>IF(OR(ERR=FALSE,AND(F4408="",G4408="")),0,IF($C$12="D",$H$13+SUM($F$14:F4408)-SUM($G$14:G4408),$H$13-SUM($F$14:F4408)+SUM($G$14:G4408)))</f>
        <v>0</v>
      </c>
      <c r="I4408" s="7"/>
    </row>
    <row r="4409" spans="1:9">
      <c r="A4409" s="89">
        <f t="shared" si="585"/>
        <v>4396</v>
      </c>
      <c r="B4409" s="185" t="str">
        <f t="shared" si="586"/>
        <v/>
      </c>
      <c r="C4409" s="90" t="str">
        <f t="shared" si="587"/>
        <v/>
      </c>
      <c r="D4409" s="89" t="str">
        <f t="shared" si="588"/>
        <v/>
      </c>
      <c r="E4409" s="91" t="str">
        <f t="shared" si="589"/>
        <v/>
      </c>
      <c r="F4409" s="92" t="str">
        <f t="shared" si="590"/>
        <v/>
      </c>
      <c r="G4409" s="212" t="str">
        <f t="shared" si="591"/>
        <v/>
      </c>
      <c r="H4409" s="92">
        <f>IF(OR(ERR=FALSE,AND(F4409="",G4409="")),0,IF($C$12="D",$H$13+SUM($F$14:F4409)-SUM($G$14:G4409),$H$13-SUM($F$14:F4409)+SUM($G$14:G4409)))</f>
        <v>0</v>
      </c>
      <c r="I4409" s="7"/>
    </row>
    <row r="4410" spans="1:9">
      <c r="A4410" s="89">
        <f t="shared" si="585"/>
        <v>4397</v>
      </c>
      <c r="B4410" s="185" t="str">
        <f t="shared" si="586"/>
        <v/>
      </c>
      <c r="C4410" s="90" t="str">
        <f t="shared" si="587"/>
        <v/>
      </c>
      <c r="D4410" s="89" t="str">
        <f t="shared" si="588"/>
        <v/>
      </c>
      <c r="E4410" s="91" t="str">
        <f t="shared" si="589"/>
        <v/>
      </c>
      <c r="F4410" s="92" t="str">
        <f t="shared" si="590"/>
        <v/>
      </c>
      <c r="G4410" s="212" t="str">
        <f t="shared" si="591"/>
        <v/>
      </c>
      <c r="H4410" s="92">
        <f>IF(OR(ERR=FALSE,AND(F4410="",G4410="")),0,IF($C$12="D",$H$13+SUM($F$14:F4410)-SUM($G$14:G4410),$H$13-SUM($F$14:F4410)+SUM($G$14:G4410)))</f>
        <v>0</v>
      </c>
      <c r="I4410" s="7"/>
    </row>
    <row r="4411" spans="1:9">
      <c r="A4411" s="89">
        <f t="shared" si="585"/>
        <v>4398</v>
      </c>
      <c r="B4411" s="185" t="str">
        <f t="shared" si="586"/>
        <v/>
      </c>
      <c r="C4411" s="90" t="str">
        <f t="shared" si="587"/>
        <v/>
      </c>
      <c r="D4411" s="89" t="str">
        <f t="shared" si="588"/>
        <v/>
      </c>
      <c r="E4411" s="91" t="str">
        <f t="shared" si="589"/>
        <v/>
      </c>
      <c r="F4411" s="92" t="str">
        <f t="shared" si="590"/>
        <v/>
      </c>
      <c r="G4411" s="212" t="str">
        <f t="shared" si="591"/>
        <v/>
      </c>
      <c r="H4411" s="92">
        <f>IF(OR(ERR=FALSE,AND(F4411="",G4411="")),0,IF($C$12="D",$H$13+SUM($F$14:F4411)-SUM($G$14:G4411),$H$13-SUM($F$14:F4411)+SUM($G$14:G4411)))</f>
        <v>0</v>
      </c>
      <c r="I4411" s="7"/>
    </row>
    <row r="4412" spans="1:9">
      <c r="A4412" s="89">
        <f t="shared" si="585"/>
        <v>4399</v>
      </c>
      <c r="B4412" s="185" t="str">
        <f t="shared" si="586"/>
        <v/>
      </c>
      <c r="C4412" s="90" t="str">
        <f t="shared" si="587"/>
        <v/>
      </c>
      <c r="D4412" s="89" t="str">
        <f t="shared" si="588"/>
        <v/>
      </c>
      <c r="E4412" s="91" t="str">
        <f t="shared" si="589"/>
        <v/>
      </c>
      <c r="F4412" s="92" t="str">
        <f t="shared" si="590"/>
        <v/>
      </c>
      <c r="G4412" s="212" t="str">
        <f t="shared" si="591"/>
        <v/>
      </c>
      <c r="H4412" s="92">
        <f>IF(OR(ERR=FALSE,AND(F4412="",G4412="")),0,IF($C$12="D",$H$13+SUM($F$14:F4412)-SUM($G$14:G4412),$H$13-SUM($F$14:F4412)+SUM($G$14:G4412)))</f>
        <v>0</v>
      </c>
      <c r="I4412" s="7"/>
    </row>
    <row r="4413" spans="1:9">
      <c r="A4413" s="89">
        <f t="shared" si="585"/>
        <v>4400</v>
      </c>
      <c r="B4413" s="185" t="str">
        <f t="shared" ref="B4413:B4432" si="592">IF(ISERROR(VLOOKUP(A4413&amp;H$9,JU_AKUN,6,FALSE)=TRUE),"",VLOOKUP(A4413&amp;H$9,JU_AKUN,6,FALSE))</f>
        <v/>
      </c>
      <c r="C4413" s="90" t="str">
        <f t="shared" ref="C4413:C4432" si="593">IF(ISERROR(VLOOKUP(A4413&amp;H$9,JU_AKUN,7,FALSE)=TRUE),"",VLOOKUP(A4413&amp;H$9,JU_AKUN,7,FALSE))</f>
        <v/>
      </c>
      <c r="D4413" s="89" t="str">
        <f t="shared" ref="D4413:D4432" si="594">IF(ISERROR(VLOOKUP(A4413&amp;H$9,JU_AKUN,8,FALSE)=TRUE),"",VLOOKUP(A4413&amp;H$9,JU_AKUN,8,FALSE))</f>
        <v/>
      </c>
      <c r="E4413" s="91" t="str">
        <f t="shared" ref="E4413:E4432" si="595">IF(ISERROR(VLOOKUP(A4413&amp;H$9,JU_AKUN,9,FALSE)=TRUE),"",VLOOKUP(A4413&amp;H$9,JU_AKUN,9,FALSE))</f>
        <v/>
      </c>
      <c r="F4413" s="92" t="str">
        <f t="shared" ref="F4413:F4432" si="596">IF(ISERROR(VLOOKUP(A4413&amp;H$9,JU_AKUN,14,FALSE)=TRUE),"",VLOOKUP(A4413&amp;H$9,JU_AKUN,14,FALSE))</f>
        <v/>
      </c>
      <c r="G4413" s="212" t="str">
        <f t="shared" ref="G4413:G4432" si="597">IF(ISERROR(VLOOKUP(A4413&amp;H$9,JU_AKUN,15,FALSE)=TRUE),"",VLOOKUP(A4413&amp;H$9,JU_AKUN,15,FALSE))</f>
        <v/>
      </c>
      <c r="H4413" s="92">
        <f>IF(OR(ERR=FALSE,AND(F4413="",G4413="")),0,IF($C$12="D",$H$13+SUM($F$14:F4413)-SUM($G$14:G4413),$H$13-SUM($F$14:F4413)+SUM($G$14:G4413)))</f>
        <v>0</v>
      </c>
      <c r="I4413" s="7"/>
    </row>
    <row r="4414" spans="1:9">
      <c r="A4414" s="89">
        <f t="shared" si="585"/>
        <v>4401</v>
      </c>
      <c r="B4414" s="185" t="str">
        <f t="shared" si="592"/>
        <v/>
      </c>
      <c r="C4414" s="90" t="str">
        <f t="shared" si="593"/>
        <v/>
      </c>
      <c r="D4414" s="89" t="str">
        <f t="shared" si="594"/>
        <v/>
      </c>
      <c r="E4414" s="91" t="str">
        <f t="shared" si="595"/>
        <v/>
      </c>
      <c r="F4414" s="92" t="str">
        <f t="shared" si="596"/>
        <v/>
      </c>
      <c r="G4414" s="212" t="str">
        <f t="shared" si="597"/>
        <v/>
      </c>
      <c r="H4414" s="92">
        <f>IF(OR(ERR=FALSE,AND(F4414="",G4414="")),0,IF($C$12="D",$H$13+SUM($F$14:F4414)-SUM($G$14:G4414),$H$13-SUM($F$14:F4414)+SUM($G$14:G4414)))</f>
        <v>0</v>
      </c>
      <c r="I4414" s="7"/>
    </row>
    <row r="4415" spans="1:9">
      <c r="A4415" s="89">
        <f t="shared" si="585"/>
        <v>4402</v>
      </c>
      <c r="B4415" s="185" t="str">
        <f t="shared" si="592"/>
        <v/>
      </c>
      <c r="C4415" s="90" t="str">
        <f t="shared" si="593"/>
        <v/>
      </c>
      <c r="D4415" s="89" t="str">
        <f t="shared" si="594"/>
        <v/>
      </c>
      <c r="E4415" s="91" t="str">
        <f t="shared" si="595"/>
        <v/>
      </c>
      <c r="F4415" s="92" t="str">
        <f t="shared" si="596"/>
        <v/>
      </c>
      <c r="G4415" s="212" t="str">
        <f t="shared" si="597"/>
        <v/>
      </c>
      <c r="H4415" s="92">
        <f>IF(OR(ERR=FALSE,AND(F4415="",G4415="")),0,IF($C$12="D",$H$13+SUM($F$14:F4415)-SUM($G$14:G4415),$H$13-SUM($F$14:F4415)+SUM($G$14:G4415)))</f>
        <v>0</v>
      </c>
      <c r="I4415" s="7"/>
    </row>
    <row r="4416" spans="1:9">
      <c r="A4416" s="89">
        <f t="shared" si="585"/>
        <v>4403</v>
      </c>
      <c r="B4416" s="185" t="str">
        <f t="shared" si="592"/>
        <v/>
      </c>
      <c r="C4416" s="90" t="str">
        <f t="shared" si="593"/>
        <v/>
      </c>
      <c r="D4416" s="89" t="str">
        <f t="shared" si="594"/>
        <v/>
      </c>
      <c r="E4416" s="91" t="str">
        <f t="shared" si="595"/>
        <v/>
      </c>
      <c r="F4416" s="92" t="str">
        <f t="shared" si="596"/>
        <v/>
      </c>
      <c r="G4416" s="212" t="str">
        <f t="shared" si="597"/>
        <v/>
      </c>
      <c r="H4416" s="92">
        <f>IF(OR(ERR=FALSE,AND(F4416="",G4416="")),0,IF($C$12="D",$H$13+SUM($F$14:F4416)-SUM($G$14:G4416),$H$13-SUM($F$14:F4416)+SUM($G$14:G4416)))</f>
        <v>0</v>
      </c>
      <c r="I4416" s="7"/>
    </row>
    <row r="4417" spans="1:9">
      <c r="A4417" s="89">
        <f t="shared" si="585"/>
        <v>4404</v>
      </c>
      <c r="B4417" s="185" t="str">
        <f t="shared" si="592"/>
        <v/>
      </c>
      <c r="C4417" s="90" t="str">
        <f t="shared" si="593"/>
        <v/>
      </c>
      <c r="D4417" s="89" t="str">
        <f t="shared" si="594"/>
        <v/>
      </c>
      <c r="E4417" s="91" t="str">
        <f t="shared" si="595"/>
        <v/>
      </c>
      <c r="F4417" s="92" t="str">
        <f t="shared" si="596"/>
        <v/>
      </c>
      <c r="G4417" s="212" t="str">
        <f t="shared" si="597"/>
        <v/>
      </c>
      <c r="H4417" s="92">
        <f>IF(OR(ERR=FALSE,AND(F4417="",G4417="")),0,IF($C$12="D",$H$13+SUM($F$14:F4417)-SUM($G$14:G4417),$H$13-SUM($F$14:F4417)+SUM($G$14:G4417)))</f>
        <v>0</v>
      </c>
      <c r="I4417" s="7"/>
    </row>
    <row r="4418" spans="1:9">
      <c r="A4418" s="89">
        <f t="shared" si="585"/>
        <v>4405</v>
      </c>
      <c r="B4418" s="185" t="str">
        <f t="shared" si="592"/>
        <v/>
      </c>
      <c r="C4418" s="90" t="str">
        <f t="shared" si="593"/>
        <v/>
      </c>
      <c r="D4418" s="89" t="str">
        <f t="shared" si="594"/>
        <v/>
      </c>
      <c r="E4418" s="91" t="str">
        <f t="shared" si="595"/>
        <v/>
      </c>
      <c r="F4418" s="92" t="str">
        <f t="shared" si="596"/>
        <v/>
      </c>
      <c r="G4418" s="212" t="str">
        <f t="shared" si="597"/>
        <v/>
      </c>
      <c r="H4418" s="92">
        <f>IF(OR(ERR=FALSE,AND(F4418="",G4418="")),0,IF($C$12="D",$H$13+SUM($F$14:F4418)-SUM($G$14:G4418),$H$13-SUM($F$14:F4418)+SUM($G$14:G4418)))</f>
        <v>0</v>
      </c>
      <c r="I4418" s="7"/>
    </row>
    <row r="4419" spans="1:9">
      <c r="A4419" s="89">
        <f t="shared" si="585"/>
        <v>4406</v>
      </c>
      <c r="B4419" s="185" t="str">
        <f t="shared" si="592"/>
        <v/>
      </c>
      <c r="C4419" s="90" t="str">
        <f t="shared" si="593"/>
        <v/>
      </c>
      <c r="D4419" s="89" t="str">
        <f t="shared" si="594"/>
        <v/>
      </c>
      <c r="E4419" s="91" t="str">
        <f t="shared" si="595"/>
        <v/>
      </c>
      <c r="F4419" s="92" t="str">
        <f t="shared" si="596"/>
        <v/>
      </c>
      <c r="G4419" s="212" t="str">
        <f t="shared" si="597"/>
        <v/>
      </c>
      <c r="H4419" s="92">
        <f>IF(OR(ERR=FALSE,AND(F4419="",G4419="")),0,IF($C$12="D",$H$13+SUM($F$14:F4419)-SUM($G$14:G4419),$H$13-SUM($F$14:F4419)+SUM($G$14:G4419)))</f>
        <v>0</v>
      </c>
      <c r="I4419" s="7"/>
    </row>
    <row r="4420" spans="1:9">
      <c r="A4420" s="89">
        <f t="shared" si="585"/>
        <v>4407</v>
      </c>
      <c r="B4420" s="185" t="str">
        <f t="shared" si="592"/>
        <v/>
      </c>
      <c r="C4420" s="90" t="str">
        <f t="shared" si="593"/>
        <v/>
      </c>
      <c r="D4420" s="89" t="str">
        <f t="shared" si="594"/>
        <v/>
      </c>
      <c r="E4420" s="91" t="str">
        <f t="shared" si="595"/>
        <v/>
      </c>
      <c r="F4420" s="92" t="str">
        <f t="shared" si="596"/>
        <v/>
      </c>
      <c r="G4420" s="212" t="str">
        <f t="shared" si="597"/>
        <v/>
      </c>
      <c r="H4420" s="92">
        <f>IF(OR(ERR=FALSE,AND(F4420="",G4420="")),0,IF($C$12="D",$H$13+SUM($F$14:F4420)-SUM($G$14:G4420),$H$13-SUM($F$14:F4420)+SUM($G$14:G4420)))</f>
        <v>0</v>
      </c>
      <c r="I4420" s="7"/>
    </row>
    <row r="4421" spans="1:9">
      <c r="A4421" s="89">
        <f t="shared" si="585"/>
        <v>4408</v>
      </c>
      <c r="B4421" s="185" t="str">
        <f t="shared" si="592"/>
        <v/>
      </c>
      <c r="C4421" s="90" t="str">
        <f t="shared" si="593"/>
        <v/>
      </c>
      <c r="D4421" s="89" t="str">
        <f t="shared" si="594"/>
        <v/>
      </c>
      <c r="E4421" s="91" t="str">
        <f t="shared" si="595"/>
        <v/>
      </c>
      <c r="F4421" s="92" t="str">
        <f t="shared" si="596"/>
        <v/>
      </c>
      <c r="G4421" s="212" t="str">
        <f t="shared" si="597"/>
        <v/>
      </c>
      <c r="H4421" s="92">
        <f>IF(OR(ERR=FALSE,AND(F4421="",G4421="")),0,IF($C$12="D",$H$13+SUM($F$14:F4421)-SUM($G$14:G4421),$H$13-SUM($F$14:F4421)+SUM($G$14:G4421)))</f>
        <v>0</v>
      </c>
      <c r="I4421" s="7"/>
    </row>
    <row r="4422" spans="1:9">
      <c r="A4422" s="89">
        <f t="shared" si="585"/>
        <v>4409</v>
      </c>
      <c r="B4422" s="185" t="str">
        <f t="shared" si="592"/>
        <v/>
      </c>
      <c r="C4422" s="90" t="str">
        <f t="shared" si="593"/>
        <v/>
      </c>
      <c r="D4422" s="89" t="str">
        <f t="shared" si="594"/>
        <v/>
      </c>
      <c r="E4422" s="91" t="str">
        <f t="shared" si="595"/>
        <v/>
      </c>
      <c r="F4422" s="92" t="str">
        <f t="shared" si="596"/>
        <v/>
      </c>
      <c r="G4422" s="212" t="str">
        <f t="shared" si="597"/>
        <v/>
      </c>
      <c r="H4422" s="92">
        <f>IF(OR(ERR=FALSE,AND(F4422="",G4422="")),0,IF($C$12="D",$H$13+SUM($F$14:F4422)-SUM($G$14:G4422),$H$13-SUM($F$14:F4422)+SUM($G$14:G4422)))</f>
        <v>0</v>
      </c>
      <c r="I4422" s="7"/>
    </row>
    <row r="4423" spans="1:9">
      <c r="A4423" s="89">
        <f t="shared" si="585"/>
        <v>4410</v>
      </c>
      <c r="B4423" s="185" t="str">
        <f t="shared" si="592"/>
        <v/>
      </c>
      <c r="C4423" s="90" t="str">
        <f t="shared" si="593"/>
        <v/>
      </c>
      <c r="D4423" s="89" t="str">
        <f t="shared" si="594"/>
        <v/>
      </c>
      <c r="E4423" s="91" t="str">
        <f t="shared" si="595"/>
        <v/>
      </c>
      <c r="F4423" s="92" t="str">
        <f t="shared" si="596"/>
        <v/>
      </c>
      <c r="G4423" s="212" t="str">
        <f t="shared" si="597"/>
        <v/>
      </c>
      <c r="H4423" s="92">
        <f>IF(OR(ERR=FALSE,AND(F4423="",G4423="")),0,IF($C$12="D",$H$13+SUM($F$14:F4423)-SUM($G$14:G4423),$H$13-SUM($F$14:F4423)+SUM($G$14:G4423)))</f>
        <v>0</v>
      </c>
      <c r="I4423" s="7"/>
    </row>
    <row r="4424" spans="1:9">
      <c r="A4424" s="89">
        <f t="shared" si="585"/>
        <v>4411</v>
      </c>
      <c r="B4424" s="185" t="str">
        <f t="shared" si="592"/>
        <v/>
      </c>
      <c r="C4424" s="90" t="str">
        <f t="shared" si="593"/>
        <v/>
      </c>
      <c r="D4424" s="89" t="str">
        <f t="shared" si="594"/>
        <v/>
      </c>
      <c r="E4424" s="91" t="str">
        <f t="shared" si="595"/>
        <v/>
      </c>
      <c r="F4424" s="92" t="str">
        <f t="shared" si="596"/>
        <v/>
      </c>
      <c r="G4424" s="212" t="str">
        <f t="shared" si="597"/>
        <v/>
      </c>
      <c r="H4424" s="92">
        <f>IF(OR(ERR=FALSE,AND(F4424="",G4424="")),0,IF($C$12="D",$H$13+SUM($F$14:F4424)-SUM($G$14:G4424),$H$13-SUM($F$14:F4424)+SUM($G$14:G4424)))</f>
        <v>0</v>
      </c>
      <c r="I4424" s="7"/>
    </row>
    <row r="4425" spans="1:9">
      <c r="A4425" s="89">
        <f t="shared" si="585"/>
        <v>4412</v>
      </c>
      <c r="B4425" s="185" t="str">
        <f t="shared" si="592"/>
        <v/>
      </c>
      <c r="C4425" s="90" t="str">
        <f t="shared" si="593"/>
        <v/>
      </c>
      <c r="D4425" s="89" t="str">
        <f t="shared" si="594"/>
        <v/>
      </c>
      <c r="E4425" s="91" t="str">
        <f t="shared" si="595"/>
        <v/>
      </c>
      <c r="F4425" s="92" t="str">
        <f t="shared" si="596"/>
        <v/>
      </c>
      <c r="G4425" s="212" t="str">
        <f t="shared" si="597"/>
        <v/>
      </c>
      <c r="H4425" s="92">
        <f>IF(OR(ERR=FALSE,AND(F4425="",G4425="")),0,IF($C$12="D",$H$13+SUM($F$14:F4425)-SUM($G$14:G4425),$H$13-SUM($F$14:F4425)+SUM($G$14:G4425)))</f>
        <v>0</v>
      </c>
      <c r="I4425" s="7"/>
    </row>
    <row r="4426" spans="1:9">
      <c r="A4426" s="89">
        <f t="shared" si="585"/>
        <v>4413</v>
      </c>
      <c r="B4426" s="185" t="str">
        <f t="shared" si="592"/>
        <v/>
      </c>
      <c r="C4426" s="90" t="str">
        <f t="shared" si="593"/>
        <v/>
      </c>
      <c r="D4426" s="89" t="str">
        <f t="shared" si="594"/>
        <v/>
      </c>
      <c r="E4426" s="91" t="str">
        <f t="shared" si="595"/>
        <v/>
      </c>
      <c r="F4426" s="92" t="str">
        <f t="shared" si="596"/>
        <v/>
      </c>
      <c r="G4426" s="212" t="str">
        <f t="shared" si="597"/>
        <v/>
      </c>
      <c r="H4426" s="92">
        <f>IF(OR(ERR=FALSE,AND(F4426="",G4426="")),0,IF($C$12="D",$H$13+SUM($F$14:F4426)-SUM($G$14:G4426),$H$13-SUM($F$14:F4426)+SUM($G$14:G4426)))</f>
        <v>0</v>
      </c>
      <c r="I4426" s="7"/>
    </row>
    <row r="4427" spans="1:9">
      <c r="A4427" s="89">
        <f t="shared" si="585"/>
        <v>4414</v>
      </c>
      <c r="B4427" s="185" t="str">
        <f t="shared" si="592"/>
        <v/>
      </c>
      <c r="C4427" s="90" t="str">
        <f t="shared" si="593"/>
        <v/>
      </c>
      <c r="D4427" s="89" t="str">
        <f t="shared" si="594"/>
        <v/>
      </c>
      <c r="E4427" s="91" t="str">
        <f t="shared" si="595"/>
        <v/>
      </c>
      <c r="F4427" s="92" t="str">
        <f t="shared" si="596"/>
        <v/>
      </c>
      <c r="G4427" s="212" t="str">
        <f t="shared" si="597"/>
        <v/>
      </c>
      <c r="H4427" s="92">
        <f>IF(OR(ERR=FALSE,AND(F4427="",G4427="")),0,IF($C$12="D",$H$13+SUM($F$14:F4427)-SUM($G$14:G4427),$H$13-SUM($F$14:F4427)+SUM($G$14:G4427)))</f>
        <v>0</v>
      </c>
      <c r="I4427" s="7"/>
    </row>
    <row r="4428" spans="1:9">
      <c r="A4428" s="89">
        <f t="shared" si="585"/>
        <v>4415</v>
      </c>
      <c r="B4428" s="185" t="str">
        <f t="shared" si="592"/>
        <v/>
      </c>
      <c r="C4428" s="90" t="str">
        <f t="shared" si="593"/>
        <v/>
      </c>
      <c r="D4428" s="89" t="str">
        <f t="shared" si="594"/>
        <v/>
      </c>
      <c r="E4428" s="91" t="str">
        <f t="shared" si="595"/>
        <v/>
      </c>
      <c r="F4428" s="92" t="str">
        <f t="shared" si="596"/>
        <v/>
      </c>
      <c r="G4428" s="212" t="str">
        <f t="shared" si="597"/>
        <v/>
      </c>
      <c r="H4428" s="92">
        <f>IF(OR(ERR=FALSE,AND(F4428="",G4428="")),0,IF($C$12="D",$H$13+SUM($F$14:F4428)-SUM($G$14:G4428),$H$13-SUM($F$14:F4428)+SUM($G$14:G4428)))</f>
        <v>0</v>
      </c>
      <c r="I4428" s="7"/>
    </row>
    <row r="4429" spans="1:9">
      <c r="A4429" s="89">
        <f t="shared" si="585"/>
        <v>4416</v>
      </c>
      <c r="B4429" s="185" t="str">
        <f t="shared" si="592"/>
        <v/>
      </c>
      <c r="C4429" s="90" t="str">
        <f t="shared" si="593"/>
        <v/>
      </c>
      <c r="D4429" s="89" t="str">
        <f t="shared" si="594"/>
        <v/>
      </c>
      <c r="E4429" s="91" t="str">
        <f t="shared" si="595"/>
        <v/>
      </c>
      <c r="F4429" s="92" t="str">
        <f t="shared" si="596"/>
        <v/>
      </c>
      <c r="G4429" s="212" t="str">
        <f t="shared" si="597"/>
        <v/>
      </c>
      <c r="H4429" s="92">
        <f>IF(OR(ERR=FALSE,AND(F4429="",G4429="")),0,IF($C$12="D",$H$13+SUM($F$14:F4429)-SUM($G$14:G4429),$H$13-SUM($F$14:F4429)+SUM($G$14:G4429)))</f>
        <v>0</v>
      </c>
      <c r="I4429" s="7"/>
    </row>
    <row r="4430" spans="1:9">
      <c r="A4430" s="89">
        <f t="shared" si="585"/>
        <v>4417</v>
      </c>
      <c r="B4430" s="185" t="str">
        <f t="shared" si="592"/>
        <v/>
      </c>
      <c r="C4430" s="90" t="str">
        <f t="shared" si="593"/>
        <v/>
      </c>
      <c r="D4430" s="89" t="str">
        <f t="shared" si="594"/>
        <v/>
      </c>
      <c r="E4430" s="91" t="str">
        <f t="shared" si="595"/>
        <v/>
      </c>
      <c r="F4430" s="92" t="str">
        <f t="shared" si="596"/>
        <v/>
      </c>
      <c r="G4430" s="212" t="str">
        <f t="shared" si="597"/>
        <v/>
      </c>
      <c r="H4430" s="92">
        <f>IF(OR(ERR=FALSE,AND(F4430="",G4430="")),0,IF($C$12="D",$H$13+SUM($F$14:F4430)-SUM($G$14:G4430),$H$13-SUM($F$14:F4430)+SUM($G$14:G4430)))</f>
        <v>0</v>
      </c>
      <c r="I4430" s="7"/>
    </row>
    <row r="4431" spans="1:9">
      <c r="A4431" s="89">
        <f t="shared" si="585"/>
        <v>4418</v>
      </c>
      <c r="B4431" s="185" t="str">
        <f t="shared" si="592"/>
        <v/>
      </c>
      <c r="C4431" s="90" t="str">
        <f t="shared" si="593"/>
        <v/>
      </c>
      <c r="D4431" s="89" t="str">
        <f t="shared" si="594"/>
        <v/>
      </c>
      <c r="E4431" s="91" t="str">
        <f t="shared" si="595"/>
        <v/>
      </c>
      <c r="F4431" s="92" t="str">
        <f t="shared" si="596"/>
        <v/>
      </c>
      <c r="G4431" s="212" t="str">
        <f t="shared" si="597"/>
        <v/>
      </c>
      <c r="H4431" s="92">
        <f>IF(OR(ERR=FALSE,AND(F4431="",G4431="")),0,IF($C$12="D",$H$13+SUM($F$14:F4431)-SUM($G$14:G4431),$H$13-SUM($F$14:F4431)+SUM($G$14:G4431)))</f>
        <v>0</v>
      </c>
      <c r="I4431" s="7"/>
    </row>
    <row r="4432" spans="1:9">
      <c r="A4432" s="89">
        <f t="shared" si="585"/>
        <v>4419</v>
      </c>
      <c r="B4432" s="185" t="str">
        <f t="shared" si="592"/>
        <v/>
      </c>
      <c r="C4432" s="90" t="str">
        <f t="shared" si="593"/>
        <v/>
      </c>
      <c r="D4432" s="89" t="str">
        <f t="shared" si="594"/>
        <v/>
      </c>
      <c r="E4432" s="91" t="str">
        <f t="shared" si="595"/>
        <v/>
      </c>
      <c r="F4432" s="92" t="str">
        <f t="shared" si="596"/>
        <v/>
      </c>
      <c r="G4432" s="212" t="str">
        <f t="shared" si="597"/>
        <v/>
      </c>
      <c r="H4432" s="92">
        <f>IF(OR(ERR=FALSE,AND(F4432="",G4432="")),0,IF($C$12="D",$H$13+SUM($F$14:F4432)-SUM($G$14:G4432),$H$13-SUM($F$14:F4432)+SUM($G$14:G4432)))</f>
        <v>0</v>
      </c>
      <c r="I4432" s="7"/>
    </row>
    <row r="4433" spans="1:9">
      <c r="A4433" s="89">
        <f t="shared" si="585"/>
        <v>4420</v>
      </c>
      <c r="B4433" s="185" t="str">
        <f t="shared" ref="B4433:B4472" si="598">IF(ISERROR(VLOOKUP(A4433&amp;H$9,JU_AKUN,6,FALSE)=TRUE),"",VLOOKUP(A4433&amp;H$9,JU_AKUN,6,FALSE))</f>
        <v/>
      </c>
      <c r="C4433" s="90" t="str">
        <f t="shared" ref="C4433:C4472" si="599">IF(ISERROR(VLOOKUP(A4433&amp;H$9,JU_AKUN,7,FALSE)=TRUE),"",VLOOKUP(A4433&amp;H$9,JU_AKUN,7,FALSE))</f>
        <v/>
      </c>
      <c r="D4433" s="89" t="str">
        <f t="shared" ref="D4433:D4472" si="600">IF(ISERROR(VLOOKUP(A4433&amp;H$9,JU_AKUN,8,FALSE)=TRUE),"",VLOOKUP(A4433&amp;H$9,JU_AKUN,8,FALSE))</f>
        <v/>
      </c>
      <c r="E4433" s="91" t="str">
        <f t="shared" ref="E4433:E4472" si="601">IF(ISERROR(VLOOKUP(A4433&amp;H$9,JU_AKUN,9,FALSE)=TRUE),"",VLOOKUP(A4433&amp;H$9,JU_AKUN,9,FALSE))</f>
        <v/>
      </c>
      <c r="F4433" s="92" t="str">
        <f t="shared" ref="F4433:F4472" si="602">IF(ISERROR(VLOOKUP(A4433&amp;H$9,JU_AKUN,14,FALSE)=TRUE),"",VLOOKUP(A4433&amp;H$9,JU_AKUN,14,FALSE))</f>
        <v/>
      </c>
      <c r="G4433" s="212" t="str">
        <f t="shared" ref="G4433:G4472" si="603">IF(ISERROR(VLOOKUP(A4433&amp;H$9,JU_AKUN,15,FALSE)=TRUE),"",VLOOKUP(A4433&amp;H$9,JU_AKUN,15,FALSE))</f>
        <v/>
      </c>
      <c r="H4433" s="92">
        <f>IF(OR(ERR=FALSE,AND(F4433="",G4433="")),0,IF($C$12="D",$H$13+SUM($F$14:F4433)-SUM($G$14:G4433),$H$13-SUM($F$14:F4433)+SUM($G$14:G4433)))</f>
        <v>0</v>
      </c>
      <c r="I4433" s="7"/>
    </row>
    <row r="4434" spans="1:9">
      <c r="A4434" s="89">
        <f t="shared" si="585"/>
        <v>4421</v>
      </c>
      <c r="B4434" s="185" t="str">
        <f t="shared" si="598"/>
        <v/>
      </c>
      <c r="C4434" s="90" t="str">
        <f t="shared" si="599"/>
        <v/>
      </c>
      <c r="D4434" s="89" t="str">
        <f t="shared" si="600"/>
        <v/>
      </c>
      <c r="E4434" s="91" t="str">
        <f t="shared" si="601"/>
        <v/>
      </c>
      <c r="F4434" s="92" t="str">
        <f t="shared" si="602"/>
        <v/>
      </c>
      <c r="G4434" s="212" t="str">
        <f t="shared" si="603"/>
        <v/>
      </c>
      <c r="H4434" s="92">
        <f>IF(OR(ERR=FALSE,AND(F4434="",G4434="")),0,IF($C$12="D",$H$13+SUM($F$14:F4434)-SUM($G$14:G4434),$H$13-SUM($F$14:F4434)+SUM($G$14:G4434)))</f>
        <v>0</v>
      </c>
      <c r="I4434" s="7"/>
    </row>
    <row r="4435" spans="1:9">
      <c r="A4435" s="89">
        <f t="shared" si="585"/>
        <v>4422</v>
      </c>
      <c r="B4435" s="185" t="str">
        <f t="shared" si="598"/>
        <v/>
      </c>
      <c r="C4435" s="90" t="str">
        <f t="shared" si="599"/>
        <v/>
      </c>
      <c r="D4435" s="89" t="str">
        <f t="shared" si="600"/>
        <v/>
      </c>
      <c r="E4435" s="91" t="str">
        <f t="shared" si="601"/>
        <v/>
      </c>
      <c r="F4435" s="92" t="str">
        <f t="shared" si="602"/>
        <v/>
      </c>
      <c r="G4435" s="212" t="str">
        <f t="shared" si="603"/>
        <v/>
      </c>
      <c r="H4435" s="92">
        <f>IF(OR(ERR=FALSE,AND(F4435="",G4435="")),0,IF($C$12="D",$H$13+SUM($F$14:F4435)-SUM($G$14:G4435),$H$13-SUM($F$14:F4435)+SUM($G$14:G4435)))</f>
        <v>0</v>
      </c>
      <c r="I4435" s="7"/>
    </row>
    <row r="4436" spans="1:9">
      <c r="A4436" s="89">
        <f t="shared" si="585"/>
        <v>4423</v>
      </c>
      <c r="B4436" s="185" t="str">
        <f t="shared" si="598"/>
        <v/>
      </c>
      <c r="C4436" s="90" t="str">
        <f t="shared" si="599"/>
        <v/>
      </c>
      <c r="D4436" s="89" t="str">
        <f t="shared" si="600"/>
        <v/>
      </c>
      <c r="E4436" s="91" t="str">
        <f t="shared" si="601"/>
        <v/>
      </c>
      <c r="F4436" s="92" t="str">
        <f t="shared" si="602"/>
        <v/>
      </c>
      <c r="G4436" s="212" t="str">
        <f t="shared" si="603"/>
        <v/>
      </c>
      <c r="H4436" s="92">
        <f>IF(OR(ERR=FALSE,AND(F4436="",G4436="")),0,IF($C$12="D",$H$13+SUM($F$14:F4436)-SUM($G$14:G4436),$H$13-SUM($F$14:F4436)+SUM($G$14:G4436)))</f>
        <v>0</v>
      </c>
      <c r="I4436" s="7"/>
    </row>
    <row r="4437" spans="1:9">
      <c r="A4437" s="89">
        <f t="shared" si="585"/>
        <v>4424</v>
      </c>
      <c r="B4437" s="185" t="str">
        <f t="shared" si="598"/>
        <v/>
      </c>
      <c r="C4437" s="90" t="str">
        <f t="shared" si="599"/>
        <v/>
      </c>
      <c r="D4437" s="89" t="str">
        <f t="shared" si="600"/>
        <v/>
      </c>
      <c r="E4437" s="91" t="str">
        <f t="shared" si="601"/>
        <v/>
      </c>
      <c r="F4437" s="92" t="str">
        <f t="shared" si="602"/>
        <v/>
      </c>
      <c r="G4437" s="212" t="str">
        <f t="shared" si="603"/>
        <v/>
      </c>
      <c r="H4437" s="92">
        <f>IF(OR(ERR=FALSE,AND(F4437="",G4437="")),0,IF($C$12="D",$H$13+SUM($F$14:F4437)-SUM($G$14:G4437),$H$13-SUM($F$14:F4437)+SUM($G$14:G4437)))</f>
        <v>0</v>
      </c>
      <c r="I4437" s="7"/>
    </row>
    <row r="4438" spans="1:9">
      <c r="A4438" s="89">
        <f t="shared" si="585"/>
        <v>4425</v>
      </c>
      <c r="B4438" s="185" t="str">
        <f t="shared" si="598"/>
        <v/>
      </c>
      <c r="C4438" s="90" t="str">
        <f t="shared" si="599"/>
        <v/>
      </c>
      <c r="D4438" s="89" t="str">
        <f t="shared" si="600"/>
        <v/>
      </c>
      <c r="E4438" s="91" t="str">
        <f t="shared" si="601"/>
        <v/>
      </c>
      <c r="F4438" s="92" t="str">
        <f t="shared" si="602"/>
        <v/>
      </c>
      <c r="G4438" s="212" t="str">
        <f t="shared" si="603"/>
        <v/>
      </c>
      <c r="H4438" s="92">
        <f>IF(OR(ERR=FALSE,AND(F4438="",G4438="")),0,IF($C$12="D",$H$13+SUM($F$14:F4438)-SUM($G$14:G4438),$H$13-SUM($F$14:F4438)+SUM($G$14:G4438)))</f>
        <v>0</v>
      </c>
      <c r="I4438" s="7"/>
    </row>
    <row r="4439" spans="1:9">
      <c r="A4439" s="89">
        <f t="shared" si="585"/>
        <v>4426</v>
      </c>
      <c r="B4439" s="185" t="str">
        <f t="shared" si="598"/>
        <v/>
      </c>
      <c r="C4439" s="90" t="str">
        <f t="shared" si="599"/>
        <v/>
      </c>
      <c r="D4439" s="89" t="str">
        <f t="shared" si="600"/>
        <v/>
      </c>
      <c r="E4439" s="91" t="str">
        <f t="shared" si="601"/>
        <v/>
      </c>
      <c r="F4439" s="92" t="str">
        <f t="shared" si="602"/>
        <v/>
      </c>
      <c r="G4439" s="212" t="str">
        <f t="shared" si="603"/>
        <v/>
      </c>
      <c r="H4439" s="92">
        <f>IF(OR(ERR=FALSE,AND(F4439="",G4439="")),0,IF($C$12="D",$H$13+SUM($F$14:F4439)-SUM($G$14:G4439),$H$13-SUM($F$14:F4439)+SUM($G$14:G4439)))</f>
        <v>0</v>
      </c>
      <c r="I4439" s="7"/>
    </row>
    <row r="4440" spans="1:9">
      <c r="A4440" s="89">
        <f t="shared" si="585"/>
        <v>4427</v>
      </c>
      <c r="B4440" s="185" t="str">
        <f t="shared" si="598"/>
        <v/>
      </c>
      <c r="C4440" s="90" t="str">
        <f t="shared" si="599"/>
        <v/>
      </c>
      <c r="D4440" s="89" t="str">
        <f t="shared" si="600"/>
        <v/>
      </c>
      <c r="E4440" s="91" t="str">
        <f t="shared" si="601"/>
        <v/>
      </c>
      <c r="F4440" s="92" t="str">
        <f t="shared" si="602"/>
        <v/>
      </c>
      <c r="G4440" s="212" t="str">
        <f t="shared" si="603"/>
        <v/>
      </c>
      <c r="H4440" s="92">
        <f>IF(OR(ERR=FALSE,AND(F4440="",G4440="")),0,IF($C$12="D",$H$13+SUM($F$14:F4440)-SUM($G$14:G4440),$H$13-SUM($F$14:F4440)+SUM($G$14:G4440)))</f>
        <v>0</v>
      </c>
      <c r="I4440" s="7"/>
    </row>
    <row r="4441" spans="1:9">
      <c r="A4441" s="89">
        <f t="shared" si="585"/>
        <v>4428</v>
      </c>
      <c r="B4441" s="185" t="str">
        <f t="shared" si="598"/>
        <v/>
      </c>
      <c r="C4441" s="90" t="str">
        <f t="shared" si="599"/>
        <v/>
      </c>
      <c r="D4441" s="89" t="str">
        <f t="shared" si="600"/>
        <v/>
      </c>
      <c r="E4441" s="91" t="str">
        <f t="shared" si="601"/>
        <v/>
      </c>
      <c r="F4441" s="92" t="str">
        <f t="shared" si="602"/>
        <v/>
      </c>
      <c r="G4441" s="212" t="str">
        <f t="shared" si="603"/>
        <v/>
      </c>
      <c r="H4441" s="92">
        <f>IF(OR(ERR=FALSE,AND(F4441="",G4441="")),0,IF($C$12="D",$H$13+SUM($F$14:F4441)-SUM($G$14:G4441),$H$13-SUM($F$14:F4441)+SUM($G$14:G4441)))</f>
        <v>0</v>
      </c>
      <c r="I4441" s="7"/>
    </row>
    <row r="4442" spans="1:9">
      <c r="A4442" s="89">
        <f t="shared" si="585"/>
        <v>4429</v>
      </c>
      <c r="B4442" s="185" t="str">
        <f t="shared" si="598"/>
        <v/>
      </c>
      <c r="C4442" s="90" t="str">
        <f t="shared" si="599"/>
        <v/>
      </c>
      <c r="D4442" s="89" t="str">
        <f t="shared" si="600"/>
        <v/>
      </c>
      <c r="E4442" s="91" t="str">
        <f t="shared" si="601"/>
        <v/>
      </c>
      <c r="F4442" s="92" t="str">
        <f t="shared" si="602"/>
        <v/>
      </c>
      <c r="G4442" s="212" t="str">
        <f t="shared" si="603"/>
        <v/>
      </c>
      <c r="H4442" s="92">
        <f>IF(OR(ERR=FALSE,AND(F4442="",G4442="")),0,IF($C$12="D",$H$13+SUM($F$14:F4442)-SUM($G$14:G4442),$H$13-SUM($F$14:F4442)+SUM($G$14:G4442)))</f>
        <v>0</v>
      </c>
      <c r="I4442" s="7"/>
    </row>
    <row r="4443" spans="1:9">
      <c r="A4443" s="89">
        <f t="shared" si="585"/>
        <v>4430</v>
      </c>
      <c r="B4443" s="185" t="str">
        <f t="shared" si="598"/>
        <v/>
      </c>
      <c r="C4443" s="90" t="str">
        <f t="shared" si="599"/>
        <v/>
      </c>
      <c r="D4443" s="89" t="str">
        <f t="shared" si="600"/>
        <v/>
      </c>
      <c r="E4443" s="91" t="str">
        <f t="shared" si="601"/>
        <v/>
      </c>
      <c r="F4443" s="92" t="str">
        <f t="shared" si="602"/>
        <v/>
      </c>
      <c r="G4443" s="212" t="str">
        <f t="shared" si="603"/>
        <v/>
      </c>
      <c r="H4443" s="92">
        <f>IF(OR(ERR=FALSE,AND(F4443="",G4443="")),0,IF($C$12="D",$H$13+SUM($F$14:F4443)-SUM($G$14:G4443),$H$13-SUM($F$14:F4443)+SUM($G$14:G4443)))</f>
        <v>0</v>
      </c>
      <c r="I4443" s="7"/>
    </row>
    <row r="4444" spans="1:9">
      <c r="A4444" s="89">
        <f t="shared" si="585"/>
        <v>4431</v>
      </c>
      <c r="B4444" s="185" t="str">
        <f t="shared" si="598"/>
        <v/>
      </c>
      <c r="C4444" s="90" t="str">
        <f t="shared" si="599"/>
        <v/>
      </c>
      <c r="D4444" s="89" t="str">
        <f t="shared" si="600"/>
        <v/>
      </c>
      <c r="E4444" s="91" t="str">
        <f t="shared" si="601"/>
        <v/>
      </c>
      <c r="F4444" s="92" t="str">
        <f t="shared" si="602"/>
        <v/>
      </c>
      <c r="G4444" s="212" t="str">
        <f t="shared" si="603"/>
        <v/>
      </c>
      <c r="H4444" s="92">
        <f>IF(OR(ERR=FALSE,AND(F4444="",G4444="")),0,IF($C$12="D",$H$13+SUM($F$14:F4444)-SUM($G$14:G4444),$H$13-SUM($F$14:F4444)+SUM($G$14:G4444)))</f>
        <v>0</v>
      </c>
      <c r="I4444" s="7"/>
    </row>
    <row r="4445" spans="1:9">
      <c r="A4445" s="89">
        <f t="shared" si="585"/>
        <v>4432</v>
      </c>
      <c r="B4445" s="185" t="str">
        <f t="shared" si="598"/>
        <v/>
      </c>
      <c r="C4445" s="90" t="str">
        <f t="shared" si="599"/>
        <v/>
      </c>
      <c r="D4445" s="89" t="str">
        <f t="shared" si="600"/>
        <v/>
      </c>
      <c r="E4445" s="91" t="str">
        <f t="shared" si="601"/>
        <v/>
      </c>
      <c r="F4445" s="92" t="str">
        <f t="shared" si="602"/>
        <v/>
      </c>
      <c r="G4445" s="212" t="str">
        <f t="shared" si="603"/>
        <v/>
      </c>
      <c r="H4445" s="92">
        <f>IF(OR(ERR=FALSE,AND(F4445="",G4445="")),0,IF($C$12="D",$H$13+SUM($F$14:F4445)-SUM($G$14:G4445),$H$13-SUM($F$14:F4445)+SUM($G$14:G4445)))</f>
        <v>0</v>
      </c>
      <c r="I4445" s="7"/>
    </row>
    <row r="4446" spans="1:9">
      <c r="A4446" s="89">
        <f t="shared" si="585"/>
        <v>4433</v>
      </c>
      <c r="B4446" s="185" t="str">
        <f t="shared" si="598"/>
        <v/>
      </c>
      <c r="C4446" s="90" t="str">
        <f t="shared" si="599"/>
        <v/>
      </c>
      <c r="D4446" s="89" t="str">
        <f t="shared" si="600"/>
        <v/>
      </c>
      <c r="E4446" s="91" t="str">
        <f t="shared" si="601"/>
        <v/>
      </c>
      <c r="F4446" s="92" t="str">
        <f t="shared" si="602"/>
        <v/>
      </c>
      <c r="G4446" s="212" t="str">
        <f t="shared" si="603"/>
        <v/>
      </c>
      <c r="H4446" s="92">
        <f>IF(OR(ERR=FALSE,AND(F4446="",G4446="")),0,IF($C$12="D",$H$13+SUM($F$14:F4446)-SUM($G$14:G4446),$H$13-SUM($F$14:F4446)+SUM($G$14:G4446)))</f>
        <v>0</v>
      </c>
      <c r="I4446" s="7"/>
    </row>
    <row r="4447" spans="1:9">
      <c r="A4447" s="89">
        <f t="shared" si="585"/>
        <v>4434</v>
      </c>
      <c r="B4447" s="185" t="str">
        <f t="shared" si="598"/>
        <v/>
      </c>
      <c r="C4447" s="90" t="str">
        <f t="shared" si="599"/>
        <v/>
      </c>
      <c r="D4447" s="89" t="str">
        <f t="shared" si="600"/>
        <v/>
      </c>
      <c r="E4447" s="91" t="str">
        <f t="shared" si="601"/>
        <v/>
      </c>
      <c r="F4447" s="92" t="str">
        <f t="shared" si="602"/>
        <v/>
      </c>
      <c r="G4447" s="212" t="str">
        <f t="shared" si="603"/>
        <v/>
      </c>
      <c r="H4447" s="92">
        <f>IF(OR(ERR=FALSE,AND(F4447="",G4447="")),0,IF($C$12="D",$H$13+SUM($F$14:F4447)-SUM($G$14:G4447),$H$13-SUM($F$14:F4447)+SUM($G$14:G4447)))</f>
        <v>0</v>
      </c>
      <c r="I4447" s="7"/>
    </row>
    <row r="4448" spans="1:9">
      <c r="A4448" s="89">
        <f t="shared" si="585"/>
        <v>4435</v>
      </c>
      <c r="B4448" s="185" t="str">
        <f t="shared" si="598"/>
        <v/>
      </c>
      <c r="C4448" s="90" t="str">
        <f t="shared" si="599"/>
        <v/>
      </c>
      <c r="D4448" s="89" t="str">
        <f t="shared" si="600"/>
        <v/>
      </c>
      <c r="E4448" s="91" t="str">
        <f t="shared" si="601"/>
        <v/>
      </c>
      <c r="F4448" s="92" t="str">
        <f t="shared" si="602"/>
        <v/>
      </c>
      <c r="G4448" s="212" t="str">
        <f t="shared" si="603"/>
        <v/>
      </c>
      <c r="H4448" s="92">
        <f>IF(OR(ERR=FALSE,AND(F4448="",G4448="")),0,IF($C$12="D",$H$13+SUM($F$14:F4448)-SUM($G$14:G4448),$H$13-SUM($F$14:F4448)+SUM($G$14:G4448)))</f>
        <v>0</v>
      </c>
      <c r="I4448" s="7"/>
    </row>
    <row r="4449" spans="1:9">
      <c r="A4449" s="89">
        <f t="shared" si="585"/>
        <v>4436</v>
      </c>
      <c r="B4449" s="185" t="str">
        <f t="shared" si="598"/>
        <v/>
      </c>
      <c r="C4449" s="90" t="str">
        <f t="shared" si="599"/>
        <v/>
      </c>
      <c r="D4449" s="89" t="str">
        <f t="shared" si="600"/>
        <v/>
      </c>
      <c r="E4449" s="91" t="str">
        <f t="shared" si="601"/>
        <v/>
      </c>
      <c r="F4449" s="92" t="str">
        <f t="shared" si="602"/>
        <v/>
      </c>
      <c r="G4449" s="212" t="str">
        <f t="shared" si="603"/>
        <v/>
      </c>
      <c r="H4449" s="92">
        <f>IF(OR(ERR=FALSE,AND(F4449="",G4449="")),0,IF($C$12="D",$H$13+SUM($F$14:F4449)-SUM($G$14:G4449),$H$13-SUM($F$14:F4449)+SUM($G$14:G4449)))</f>
        <v>0</v>
      </c>
      <c r="I4449" s="7"/>
    </row>
    <row r="4450" spans="1:9">
      <c r="A4450" s="89">
        <f t="shared" si="585"/>
        <v>4437</v>
      </c>
      <c r="B4450" s="185" t="str">
        <f t="shared" si="598"/>
        <v/>
      </c>
      <c r="C4450" s="90" t="str">
        <f t="shared" si="599"/>
        <v/>
      </c>
      <c r="D4450" s="89" t="str">
        <f t="shared" si="600"/>
        <v/>
      </c>
      <c r="E4450" s="91" t="str">
        <f t="shared" si="601"/>
        <v/>
      </c>
      <c r="F4450" s="92" t="str">
        <f t="shared" si="602"/>
        <v/>
      </c>
      <c r="G4450" s="212" t="str">
        <f t="shared" si="603"/>
        <v/>
      </c>
      <c r="H4450" s="92">
        <f>IF(OR(ERR=FALSE,AND(F4450="",G4450="")),0,IF($C$12="D",$H$13+SUM($F$14:F4450)-SUM($G$14:G4450),$H$13-SUM($F$14:F4450)+SUM($G$14:G4450)))</f>
        <v>0</v>
      </c>
      <c r="I4450" s="7"/>
    </row>
    <row r="4451" spans="1:9">
      <c r="A4451" s="89">
        <f t="shared" si="585"/>
        <v>4438</v>
      </c>
      <c r="B4451" s="185" t="str">
        <f t="shared" si="598"/>
        <v/>
      </c>
      <c r="C4451" s="90" t="str">
        <f t="shared" si="599"/>
        <v/>
      </c>
      <c r="D4451" s="89" t="str">
        <f t="shared" si="600"/>
        <v/>
      </c>
      <c r="E4451" s="91" t="str">
        <f t="shared" si="601"/>
        <v/>
      </c>
      <c r="F4451" s="92" t="str">
        <f t="shared" si="602"/>
        <v/>
      </c>
      <c r="G4451" s="212" t="str">
        <f t="shared" si="603"/>
        <v/>
      </c>
      <c r="H4451" s="92">
        <f>IF(OR(ERR=FALSE,AND(F4451="",G4451="")),0,IF($C$12="D",$H$13+SUM($F$14:F4451)-SUM($G$14:G4451),$H$13-SUM($F$14:F4451)+SUM($G$14:G4451)))</f>
        <v>0</v>
      </c>
      <c r="I4451" s="7"/>
    </row>
    <row r="4452" spans="1:9">
      <c r="A4452" s="89">
        <f t="shared" si="585"/>
        <v>4439</v>
      </c>
      <c r="B4452" s="185" t="str">
        <f t="shared" si="598"/>
        <v/>
      </c>
      <c r="C4452" s="90" t="str">
        <f t="shared" si="599"/>
        <v/>
      </c>
      <c r="D4452" s="89" t="str">
        <f t="shared" si="600"/>
        <v/>
      </c>
      <c r="E4452" s="91" t="str">
        <f t="shared" si="601"/>
        <v/>
      </c>
      <c r="F4452" s="92" t="str">
        <f t="shared" si="602"/>
        <v/>
      </c>
      <c r="G4452" s="212" t="str">
        <f t="shared" si="603"/>
        <v/>
      </c>
      <c r="H4452" s="92">
        <f>IF(OR(ERR=FALSE,AND(F4452="",G4452="")),0,IF($C$12="D",$H$13+SUM($F$14:F4452)-SUM($G$14:G4452),$H$13-SUM($F$14:F4452)+SUM($G$14:G4452)))</f>
        <v>0</v>
      </c>
      <c r="I4452" s="7"/>
    </row>
    <row r="4453" spans="1:9">
      <c r="A4453" s="89">
        <f t="shared" si="585"/>
        <v>4440</v>
      </c>
      <c r="B4453" s="185" t="str">
        <f t="shared" si="598"/>
        <v/>
      </c>
      <c r="C4453" s="90" t="str">
        <f t="shared" si="599"/>
        <v/>
      </c>
      <c r="D4453" s="89" t="str">
        <f t="shared" si="600"/>
        <v/>
      </c>
      <c r="E4453" s="91" t="str">
        <f t="shared" si="601"/>
        <v/>
      </c>
      <c r="F4453" s="92" t="str">
        <f t="shared" si="602"/>
        <v/>
      </c>
      <c r="G4453" s="212" t="str">
        <f t="shared" si="603"/>
        <v/>
      </c>
      <c r="H4453" s="92">
        <f>IF(OR(ERR=FALSE,AND(F4453="",G4453="")),0,IF($C$12="D",$H$13+SUM($F$14:F4453)-SUM($G$14:G4453),$H$13-SUM($F$14:F4453)+SUM($G$14:G4453)))</f>
        <v>0</v>
      </c>
      <c r="I4453" s="7"/>
    </row>
    <row r="4454" spans="1:9">
      <c r="A4454" s="89">
        <f t="shared" si="585"/>
        <v>4441</v>
      </c>
      <c r="B4454" s="185" t="str">
        <f t="shared" si="598"/>
        <v/>
      </c>
      <c r="C4454" s="90" t="str">
        <f t="shared" si="599"/>
        <v/>
      </c>
      <c r="D4454" s="89" t="str">
        <f t="shared" si="600"/>
        <v/>
      </c>
      <c r="E4454" s="91" t="str">
        <f t="shared" si="601"/>
        <v/>
      </c>
      <c r="F4454" s="92" t="str">
        <f t="shared" si="602"/>
        <v/>
      </c>
      <c r="G4454" s="212" t="str">
        <f t="shared" si="603"/>
        <v/>
      </c>
      <c r="H4454" s="92">
        <f>IF(OR(ERR=FALSE,AND(F4454="",G4454="")),0,IF($C$12="D",$H$13+SUM($F$14:F4454)-SUM($G$14:G4454),$H$13-SUM($F$14:F4454)+SUM($G$14:G4454)))</f>
        <v>0</v>
      </c>
      <c r="I4454" s="7"/>
    </row>
    <row r="4455" spans="1:9">
      <c r="A4455" s="89">
        <f t="shared" si="585"/>
        <v>4442</v>
      </c>
      <c r="B4455" s="185" t="str">
        <f t="shared" si="598"/>
        <v/>
      </c>
      <c r="C4455" s="90" t="str">
        <f t="shared" si="599"/>
        <v/>
      </c>
      <c r="D4455" s="89" t="str">
        <f t="shared" si="600"/>
        <v/>
      </c>
      <c r="E4455" s="91" t="str">
        <f t="shared" si="601"/>
        <v/>
      </c>
      <c r="F4455" s="92" t="str">
        <f t="shared" si="602"/>
        <v/>
      </c>
      <c r="G4455" s="212" t="str">
        <f t="shared" si="603"/>
        <v/>
      </c>
      <c r="H4455" s="92">
        <f>IF(OR(ERR=FALSE,AND(F4455="",G4455="")),0,IF($C$12="D",$H$13+SUM($F$14:F4455)-SUM($G$14:G4455),$H$13-SUM($F$14:F4455)+SUM($G$14:G4455)))</f>
        <v>0</v>
      </c>
      <c r="I4455" s="7"/>
    </row>
    <row r="4456" spans="1:9">
      <c r="A4456" s="89">
        <f t="shared" si="585"/>
        <v>4443</v>
      </c>
      <c r="B4456" s="185" t="str">
        <f t="shared" si="598"/>
        <v/>
      </c>
      <c r="C4456" s="90" t="str">
        <f t="shared" si="599"/>
        <v/>
      </c>
      <c r="D4456" s="89" t="str">
        <f t="shared" si="600"/>
        <v/>
      </c>
      <c r="E4456" s="91" t="str">
        <f t="shared" si="601"/>
        <v/>
      </c>
      <c r="F4456" s="92" t="str">
        <f t="shared" si="602"/>
        <v/>
      </c>
      <c r="G4456" s="212" t="str">
        <f t="shared" si="603"/>
        <v/>
      </c>
      <c r="H4456" s="92">
        <f>IF(OR(ERR=FALSE,AND(F4456="",G4456="")),0,IF($C$12="D",$H$13+SUM($F$14:F4456)-SUM($G$14:G4456),$H$13-SUM($F$14:F4456)+SUM($G$14:G4456)))</f>
        <v>0</v>
      </c>
      <c r="I4456" s="7"/>
    </row>
    <row r="4457" spans="1:9">
      <c r="A4457" s="89">
        <f t="shared" si="585"/>
        <v>4444</v>
      </c>
      <c r="B4457" s="185" t="str">
        <f t="shared" si="598"/>
        <v/>
      </c>
      <c r="C4457" s="90" t="str">
        <f t="shared" si="599"/>
        <v/>
      </c>
      <c r="D4457" s="89" t="str">
        <f t="shared" si="600"/>
        <v/>
      </c>
      <c r="E4457" s="91" t="str">
        <f t="shared" si="601"/>
        <v/>
      </c>
      <c r="F4457" s="92" t="str">
        <f t="shared" si="602"/>
        <v/>
      </c>
      <c r="G4457" s="212" t="str">
        <f t="shared" si="603"/>
        <v/>
      </c>
      <c r="H4457" s="92">
        <f>IF(OR(ERR=FALSE,AND(F4457="",G4457="")),0,IF($C$12="D",$H$13+SUM($F$14:F4457)-SUM($G$14:G4457),$H$13-SUM($F$14:F4457)+SUM($G$14:G4457)))</f>
        <v>0</v>
      </c>
      <c r="I4457" s="7"/>
    </row>
    <row r="4458" spans="1:9">
      <c r="A4458" s="89">
        <f t="shared" si="585"/>
        <v>4445</v>
      </c>
      <c r="B4458" s="185" t="str">
        <f t="shared" si="598"/>
        <v/>
      </c>
      <c r="C4458" s="90" t="str">
        <f t="shared" si="599"/>
        <v/>
      </c>
      <c r="D4458" s="89" t="str">
        <f t="shared" si="600"/>
        <v/>
      </c>
      <c r="E4458" s="91" t="str">
        <f t="shared" si="601"/>
        <v/>
      </c>
      <c r="F4458" s="92" t="str">
        <f t="shared" si="602"/>
        <v/>
      </c>
      <c r="G4458" s="212" t="str">
        <f t="shared" si="603"/>
        <v/>
      </c>
      <c r="H4458" s="92">
        <f>IF(OR(ERR=FALSE,AND(F4458="",G4458="")),0,IF($C$12="D",$H$13+SUM($F$14:F4458)-SUM($G$14:G4458),$H$13-SUM($F$14:F4458)+SUM($G$14:G4458)))</f>
        <v>0</v>
      </c>
      <c r="I4458" s="7"/>
    </row>
    <row r="4459" spans="1:9">
      <c r="A4459" s="89">
        <f t="shared" si="585"/>
        <v>4446</v>
      </c>
      <c r="B4459" s="185" t="str">
        <f t="shared" si="598"/>
        <v/>
      </c>
      <c r="C4459" s="90" t="str">
        <f t="shared" si="599"/>
        <v/>
      </c>
      <c r="D4459" s="89" t="str">
        <f t="shared" si="600"/>
        <v/>
      </c>
      <c r="E4459" s="91" t="str">
        <f t="shared" si="601"/>
        <v/>
      </c>
      <c r="F4459" s="92" t="str">
        <f t="shared" si="602"/>
        <v/>
      </c>
      <c r="G4459" s="212" t="str">
        <f t="shared" si="603"/>
        <v/>
      </c>
      <c r="H4459" s="92">
        <f>IF(OR(ERR=FALSE,AND(F4459="",G4459="")),0,IF($C$12="D",$H$13+SUM($F$14:F4459)-SUM($G$14:G4459),$H$13-SUM($F$14:F4459)+SUM($G$14:G4459)))</f>
        <v>0</v>
      </c>
      <c r="I4459" s="7"/>
    </row>
    <row r="4460" spans="1:9">
      <c r="A4460" s="89">
        <f t="shared" si="585"/>
        <v>4447</v>
      </c>
      <c r="B4460" s="185" t="str">
        <f t="shared" si="598"/>
        <v/>
      </c>
      <c r="C4460" s="90" t="str">
        <f t="shared" si="599"/>
        <v/>
      </c>
      <c r="D4460" s="89" t="str">
        <f t="shared" si="600"/>
        <v/>
      </c>
      <c r="E4460" s="91" t="str">
        <f t="shared" si="601"/>
        <v/>
      </c>
      <c r="F4460" s="92" t="str">
        <f t="shared" si="602"/>
        <v/>
      </c>
      <c r="G4460" s="212" t="str">
        <f t="shared" si="603"/>
        <v/>
      </c>
      <c r="H4460" s="92">
        <f>IF(OR(ERR=FALSE,AND(F4460="",G4460="")),0,IF($C$12="D",$H$13+SUM($F$14:F4460)-SUM($G$14:G4460),$H$13-SUM($F$14:F4460)+SUM($G$14:G4460)))</f>
        <v>0</v>
      </c>
      <c r="I4460" s="7"/>
    </row>
    <row r="4461" spans="1:9">
      <c r="A4461" s="89">
        <f t="shared" ref="A4461:A4524" si="604">A4460+1</f>
        <v>4448</v>
      </c>
      <c r="B4461" s="185" t="str">
        <f t="shared" si="598"/>
        <v/>
      </c>
      <c r="C4461" s="90" t="str">
        <f t="shared" si="599"/>
        <v/>
      </c>
      <c r="D4461" s="89" t="str">
        <f t="shared" si="600"/>
        <v/>
      </c>
      <c r="E4461" s="91" t="str">
        <f t="shared" si="601"/>
        <v/>
      </c>
      <c r="F4461" s="92" t="str">
        <f t="shared" si="602"/>
        <v/>
      </c>
      <c r="G4461" s="212" t="str">
        <f t="shared" si="603"/>
        <v/>
      </c>
      <c r="H4461" s="92">
        <f>IF(OR(ERR=FALSE,AND(F4461="",G4461="")),0,IF($C$12="D",$H$13+SUM($F$14:F4461)-SUM($G$14:G4461),$H$13-SUM($F$14:F4461)+SUM($G$14:G4461)))</f>
        <v>0</v>
      </c>
      <c r="I4461" s="7"/>
    </row>
    <row r="4462" spans="1:9">
      <c r="A4462" s="89">
        <f t="shared" si="604"/>
        <v>4449</v>
      </c>
      <c r="B4462" s="185" t="str">
        <f t="shared" si="598"/>
        <v/>
      </c>
      <c r="C4462" s="90" t="str">
        <f t="shared" si="599"/>
        <v/>
      </c>
      <c r="D4462" s="89" t="str">
        <f t="shared" si="600"/>
        <v/>
      </c>
      <c r="E4462" s="91" t="str">
        <f t="shared" si="601"/>
        <v/>
      </c>
      <c r="F4462" s="92" t="str">
        <f t="shared" si="602"/>
        <v/>
      </c>
      <c r="G4462" s="212" t="str">
        <f t="shared" si="603"/>
        <v/>
      </c>
      <c r="H4462" s="92">
        <f>IF(OR(ERR=FALSE,AND(F4462="",G4462="")),0,IF($C$12="D",$H$13+SUM($F$14:F4462)-SUM($G$14:G4462),$H$13-SUM($F$14:F4462)+SUM($G$14:G4462)))</f>
        <v>0</v>
      </c>
      <c r="I4462" s="7"/>
    </row>
    <row r="4463" spans="1:9">
      <c r="A4463" s="89">
        <f t="shared" si="604"/>
        <v>4450</v>
      </c>
      <c r="B4463" s="185" t="str">
        <f t="shared" si="598"/>
        <v/>
      </c>
      <c r="C4463" s="90" t="str">
        <f t="shared" si="599"/>
        <v/>
      </c>
      <c r="D4463" s="89" t="str">
        <f t="shared" si="600"/>
        <v/>
      </c>
      <c r="E4463" s="91" t="str">
        <f t="shared" si="601"/>
        <v/>
      </c>
      <c r="F4463" s="92" t="str">
        <f t="shared" si="602"/>
        <v/>
      </c>
      <c r="G4463" s="212" t="str">
        <f t="shared" si="603"/>
        <v/>
      </c>
      <c r="H4463" s="92">
        <f>IF(OR(ERR=FALSE,AND(F4463="",G4463="")),0,IF($C$12="D",$H$13+SUM($F$14:F4463)-SUM($G$14:G4463),$H$13-SUM($F$14:F4463)+SUM($G$14:G4463)))</f>
        <v>0</v>
      </c>
      <c r="I4463" s="7"/>
    </row>
    <row r="4464" spans="1:9">
      <c r="A4464" s="89">
        <f t="shared" si="604"/>
        <v>4451</v>
      </c>
      <c r="B4464" s="185" t="str">
        <f t="shared" si="598"/>
        <v/>
      </c>
      <c r="C4464" s="90" t="str">
        <f t="shared" si="599"/>
        <v/>
      </c>
      <c r="D4464" s="89" t="str">
        <f t="shared" si="600"/>
        <v/>
      </c>
      <c r="E4464" s="91" t="str">
        <f t="shared" si="601"/>
        <v/>
      </c>
      <c r="F4464" s="92" t="str">
        <f t="shared" si="602"/>
        <v/>
      </c>
      <c r="G4464" s="212" t="str">
        <f t="shared" si="603"/>
        <v/>
      </c>
      <c r="H4464" s="92">
        <f>IF(OR(ERR=FALSE,AND(F4464="",G4464="")),0,IF($C$12="D",$H$13+SUM($F$14:F4464)-SUM($G$14:G4464),$H$13-SUM($F$14:F4464)+SUM($G$14:G4464)))</f>
        <v>0</v>
      </c>
      <c r="I4464" s="7"/>
    </row>
    <row r="4465" spans="1:9">
      <c r="A4465" s="89">
        <f t="shared" si="604"/>
        <v>4452</v>
      </c>
      <c r="B4465" s="185" t="str">
        <f t="shared" si="598"/>
        <v/>
      </c>
      <c r="C4465" s="90" t="str">
        <f t="shared" si="599"/>
        <v/>
      </c>
      <c r="D4465" s="89" t="str">
        <f t="shared" si="600"/>
        <v/>
      </c>
      <c r="E4465" s="91" t="str">
        <f t="shared" si="601"/>
        <v/>
      </c>
      <c r="F4465" s="92" t="str">
        <f t="shared" si="602"/>
        <v/>
      </c>
      <c r="G4465" s="212" t="str">
        <f t="shared" si="603"/>
        <v/>
      </c>
      <c r="H4465" s="92">
        <f>IF(OR(ERR=FALSE,AND(F4465="",G4465="")),0,IF($C$12="D",$H$13+SUM($F$14:F4465)-SUM($G$14:G4465),$H$13-SUM($F$14:F4465)+SUM($G$14:G4465)))</f>
        <v>0</v>
      </c>
      <c r="I4465" s="7"/>
    </row>
    <row r="4466" spans="1:9">
      <c r="A4466" s="89">
        <f t="shared" si="604"/>
        <v>4453</v>
      </c>
      <c r="B4466" s="185" t="str">
        <f t="shared" si="598"/>
        <v/>
      </c>
      <c r="C4466" s="90" t="str">
        <f t="shared" si="599"/>
        <v/>
      </c>
      <c r="D4466" s="89" t="str">
        <f t="shared" si="600"/>
        <v/>
      </c>
      <c r="E4466" s="91" t="str">
        <f t="shared" si="601"/>
        <v/>
      </c>
      <c r="F4466" s="92" t="str">
        <f t="shared" si="602"/>
        <v/>
      </c>
      <c r="G4466" s="212" t="str">
        <f t="shared" si="603"/>
        <v/>
      </c>
      <c r="H4466" s="92">
        <f>IF(OR(ERR=FALSE,AND(F4466="",G4466="")),0,IF($C$12="D",$H$13+SUM($F$14:F4466)-SUM($G$14:G4466),$H$13-SUM($F$14:F4466)+SUM($G$14:G4466)))</f>
        <v>0</v>
      </c>
      <c r="I4466" s="7"/>
    </row>
    <row r="4467" spans="1:9">
      <c r="A4467" s="89">
        <f t="shared" si="604"/>
        <v>4454</v>
      </c>
      <c r="B4467" s="185" t="str">
        <f t="shared" si="598"/>
        <v/>
      </c>
      <c r="C4467" s="90" t="str">
        <f t="shared" si="599"/>
        <v/>
      </c>
      <c r="D4467" s="89" t="str">
        <f t="shared" si="600"/>
        <v/>
      </c>
      <c r="E4467" s="91" t="str">
        <f t="shared" si="601"/>
        <v/>
      </c>
      <c r="F4467" s="92" t="str">
        <f t="shared" si="602"/>
        <v/>
      </c>
      <c r="G4467" s="212" t="str">
        <f t="shared" si="603"/>
        <v/>
      </c>
      <c r="H4467" s="92">
        <f>IF(OR(ERR=FALSE,AND(F4467="",G4467="")),0,IF($C$12="D",$H$13+SUM($F$14:F4467)-SUM($G$14:G4467),$H$13-SUM($F$14:F4467)+SUM($G$14:G4467)))</f>
        <v>0</v>
      </c>
      <c r="I4467" s="7"/>
    </row>
    <row r="4468" spans="1:9">
      <c r="A4468" s="89">
        <f t="shared" si="604"/>
        <v>4455</v>
      </c>
      <c r="B4468" s="185" t="str">
        <f t="shared" si="598"/>
        <v/>
      </c>
      <c r="C4468" s="90" t="str">
        <f t="shared" si="599"/>
        <v/>
      </c>
      <c r="D4468" s="89" t="str">
        <f t="shared" si="600"/>
        <v/>
      </c>
      <c r="E4468" s="91" t="str">
        <f t="shared" si="601"/>
        <v/>
      </c>
      <c r="F4468" s="92" t="str">
        <f t="shared" si="602"/>
        <v/>
      </c>
      <c r="G4468" s="212" t="str">
        <f t="shared" si="603"/>
        <v/>
      </c>
      <c r="H4468" s="92">
        <f>IF(OR(ERR=FALSE,AND(F4468="",G4468="")),0,IF($C$12="D",$H$13+SUM($F$14:F4468)-SUM($G$14:G4468),$H$13-SUM($F$14:F4468)+SUM($G$14:G4468)))</f>
        <v>0</v>
      </c>
      <c r="I4468" s="7"/>
    </row>
    <row r="4469" spans="1:9">
      <c r="A4469" s="89">
        <f t="shared" si="604"/>
        <v>4456</v>
      </c>
      <c r="B4469" s="185" t="str">
        <f t="shared" si="598"/>
        <v/>
      </c>
      <c r="C4469" s="90" t="str">
        <f t="shared" si="599"/>
        <v/>
      </c>
      <c r="D4469" s="89" t="str">
        <f t="shared" si="600"/>
        <v/>
      </c>
      <c r="E4469" s="91" t="str">
        <f t="shared" si="601"/>
        <v/>
      </c>
      <c r="F4469" s="92" t="str">
        <f t="shared" si="602"/>
        <v/>
      </c>
      <c r="G4469" s="212" t="str">
        <f t="shared" si="603"/>
        <v/>
      </c>
      <c r="H4469" s="92">
        <f>IF(OR(ERR=FALSE,AND(F4469="",G4469="")),0,IF($C$12="D",$H$13+SUM($F$14:F4469)-SUM($G$14:G4469),$H$13-SUM($F$14:F4469)+SUM($G$14:G4469)))</f>
        <v>0</v>
      </c>
      <c r="I4469" s="7"/>
    </row>
    <row r="4470" spans="1:9">
      <c r="A4470" s="89">
        <f t="shared" si="604"/>
        <v>4457</v>
      </c>
      <c r="B4470" s="185" t="str">
        <f t="shared" si="598"/>
        <v/>
      </c>
      <c r="C4470" s="90" t="str">
        <f t="shared" si="599"/>
        <v/>
      </c>
      <c r="D4470" s="89" t="str">
        <f t="shared" si="600"/>
        <v/>
      </c>
      <c r="E4470" s="91" t="str">
        <f t="shared" si="601"/>
        <v/>
      </c>
      <c r="F4470" s="92" t="str">
        <f t="shared" si="602"/>
        <v/>
      </c>
      <c r="G4470" s="212" t="str">
        <f t="shared" si="603"/>
        <v/>
      </c>
      <c r="H4470" s="92">
        <f>IF(OR(ERR=FALSE,AND(F4470="",G4470="")),0,IF($C$12="D",$H$13+SUM($F$14:F4470)-SUM($G$14:G4470),$H$13-SUM($F$14:F4470)+SUM($G$14:G4470)))</f>
        <v>0</v>
      </c>
      <c r="I4470" s="7"/>
    </row>
    <row r="4471" spans="1:9">
      <c r="A4471" s="89">
        <f t="shared" si="604"/>
        <v>4458</v>
      </c>
      <c r="B4471" s="185" t="str">
        <f t="shared" si="598"/>
        <v/>
      </c>
      <c r="C4471" s="90" t="str">
        <f t="shared" si="599"/>
        <v/>
      </c>
      <c r="D4471" s="89" t="str">
        <f t="shared" si="600"/>
        <v/>
      </c>
      <c r="E4471" s="91" t="str">
        <f t="shared" si="601"/>
        <v/>
      </c>
      <c r="F4471" s="92" t="str">
        <f t="shared" si="602"/>
        <v/>
      </c>
      <c r="G4471" s="212" t="str">
        <f t="shared" si="603"/>
        <v/>
      </c>
      <c r="H4471" s="92">
        <f>IF(OR(ERR=FALSE,AND(F4471="",G4471="")),0,IF($C$12="D",$H$13+SUM($F$14:F4471)-SUM($G$14:G4471),$H$13-SUM($F$14:F4471)+SUM($G$14:G4471)))</f>
        <v>0</v>
      </c>
      <c r="I4471" s="7"/>
    </row>
    <row r="4472" spans="1:9">
      <c r="A4472" s="89">
        <f t="shared" si="604"/>
        <v>4459</v>
      </c>
      <c r="B4472" s="185" t="str">
        <f t="shared" si="598"/>
        <v/>
      </c>
      <c r="C4472" s="90" t="str">
        <f t="shared" si="599"/>
        <v/>
      </c>
      <c r="D4472" s="89" t="str">
        <f t="shared" si="600"/>
        <v/>
      </c>
      <c r="E4472" s="91" t="str">
        <f t="shared" si="601"/>
        <v/>
      </c>
      <c r="F4472" s="92" t="str">
        <f t="shared" si="602"/>
        <v/>
      </c>
      <c r="G4472" s="212" t="str">
        <f t="shared" si="603"/>
        <v/>
      </c>
      <c r="H4472" s="92">
        <f>IF(OR(ERR=FALSE,AND(F4472="",G4472="")),0,IF($C$12="D",$H$13+SUM($F$14:F4472)-SUM($G$14:G4472),$H$13-SUM($F$14:F4472)+SUM($G$14:G4472)))</f>
        <v>0</v>
      </c>
      <c r="I4472" s="7"/>
    </row>
    <row r="4473" spans="1:9">
      <c r="A4473" s="89">
        <f t="shared" si="604"/>
        <v>4460</v>
      </c>
      <c r="B4473" s="185" t="str">
        <f t="shared" ref="B4473:B4536" si="605">IF(ISERROR(VLOOKUP(A4473&amp;H$9,JU_AKUN,6,FALSE)=TRUE),"",VLOOKUP(A4473&amp;H$9,JU_AKUN,6,FALSE))</f>
        <v/>
      </c>
      <c r="C4473" s="90" t="str">
        <f t="shared" ref="C4473:C4536" si="606">IF(ISERROR(VLOOKUP(A4473&amp;H$9,JU_AKUN,7,FALSE)=TRUE),"",VLOOKUP(A4473&amp;H$9,JU_AKUN,7,FALSE))</f>
        <v/>
      </c>
      <c r="D4473" s="89" t="str">
        <f t="shared" ref="D4473:D4536" si="607">IF(ISERROR(VLOOKUP(A4473&amp;H$9,JU_AKUN,8,FALSE)=TRUE),"",VLOOKUP(A4473&amp;H$9,JU_AKUN,8,FALSE))</f>
        <v/>
      </c>
      <c r="E4473" s="91" t="str">
        <f t="shared" ref="E4473:E4536" si="608">IF(ISERROR(VLOOKUP(A4473&amp;H$9,JU_AKUN,9,FALSE)=TRUE),"",VLOOKUP(A4473&amp;H$9,JU_AKUN,9,FALSE))</f>
        <v/>
      </c>
      <c r="F4473" s="92" t="str">
        <f t="shared" ref="F4473:F4536" si="609">IF(ISERROR(VLOOKUP(A4473&amp;H$9,JU_AKUN,14,FALSE)=TRUE),"",VLOOKUP(A4473&amp;H$9,JU_AKUN,14,FALSE))</f>
        <v/>
      </c>
      <c r="G4473" s="212" t="str">
        <f t="shared" ref="G4473:G4536" si="610">IF(ISERROR(VLOOKUP(A4473&amp;H$9,JU_AKUN,15,FALSE)=TRUE),"",VLOOKUP(A4473&amp;H$9,JU_AKUN,15,FALSE))</f>
        <v/>
      </c>
      <c r="H4473" s="92">
        <f>IF(OR(ERR=FALSE,AND(F4473="",G4473="")),0,IF($C$12="D",$H$13+SUM($F$14:F4473)-SUM($G$14:G4473),$H$13-SUM($F$14:F4473)+SUM($G$14:G4473)))</f>
        <v>0</v>
      </c>
      <c r="I4473" s="7"/>
    </row>
    <row r="4474" spans="1:9">
      <c r="A4474" s="89">
        <f t="shared" si="604"/>
        <v>4461</v>
      </c>
      <c r="B4474" s="185" t="str">
        <f t="shared" si="605"/>
        <v/>
      </c>
      <c r="C4474" s="90" t="str">
        <f t="shared" si="606"/>
        <v/>
      </c>
      <c r="D4474" s="89" t="str">
        <f t="shared" si="607"/>
        <v/>
      </c>
      <c r="E4474" s="91" t="str">
        <f t="shared" si="608"/>
        <v/>
      </c>
      <c r="F4474" s="92" t="str">
        <f t="shared" si="609"/>
        <v/>
      </c>
      <c r="G4474" s="212" t="str">
        <f t="shared" si="610"/>
        <v/>
      </c>
      <c r="H4474" s="92">
        <f>IF(OR(ERR=FALSE,AND(F4474="",G4474="")),0,IF($C$12="D",$H$13+SUM($F$14:F4474)-SUM($G$14:G4474),$H$13-SUM($F$14:F4474)+SUM($G$14:G4474)))</f>
        <v>0</v>
      </c>
      <c r="I4474" s="7"/>
    </row>
    <row r="4475" spans="1:9">
      <c r="A4475" s="89">
        <f t="shared" si="604"/>
        <v>4462</v>
      </c>
      <c r="B4475" s="185" t="str">
        <f t="shared" si="605"/>
        <v/>
      </c>
      <c r="C4475" s="90" t="str">
        <f t="shared" si="606"/>
        <v/>
      </c>
      <c r="D4475" s="89" t="str">
        <f t="shared" si="607"/>
        <v/>
      </c>
      <c r="E4475" s="91" t="str">
        <f t="shared" si="608"/>
        <v/>
      </c>
      <c r="F4475" s="92" t="str">
        <f t="shared" si="609"/>
        <v/>
      </c>
      <c r="G4475" s="212" t="str">
        <f t="shared" si="610"/>
        <v/>
      </c>
      <c r="H4475" s="92">
        <f>IF(OR(ERR=FALSE,AND(F4475="",G4475="")),0,IF($C$12="D",$H$13+SUM($F$14:F4475)-SUM($G$14:G4475),$H$13-SUM($F$14:F4475)+SUM($G$14:G4475)))</f>
        <v>0</v>
      </c>
      <c r="I4475" s="7"/>
    </row>
    <row r="4476" spans="1:9">
      <c r="A4476" s="89">
        <f t="shared" si="604"/>
        <v>4463</v>
      </c>
      <c r="B4476" s="185" t="str">
        <f t="shared" si="605"/>
        <v/>
      </c>
      <c r="C4476" s="90" t="str">
        <f t="shared" si="606"/>
        <v/>
      </c>
      <c r="D4476" s="89" t="str">
        <f t="shared" si="607"/>
        <v/>
      </c>
      <c r="E4476" s="91" t="str">
        <f t="shared" si="608"/>
        <v/>
      </c>
      <c r="F4476" s="92" t="str">
        <f t="shared" si="609"/>
        <v/>
      </c>
      <c r="G4476" s="212" t="str">
        <f t="shared" si="610"/>
        <v/>
      </c>
      <c r="H4476" s="92">
        <f>IF(OR(ERR=FALSE,AND(F4476="",G4476="")),0,IF($C$12="D",$H$13+SUM($F$14:F4476)-SUM($G$14:G4476),$H$13-SUM($F$14:F4476)+SUM($G$14:G4476)))</f>
        <v>0</v>
      </c>
      <c r="I4476" s="7"/>
    </row>
    <row r="4477" spans="1:9">
      <c r="A4477" s="89">
        <f t="shared" si="604"/>
        <v>4464</v>
      </c>
      <c r="B4477" s="185" t="str">
        <f t="shared" si="605"/>
        <v/>
      </c>
      <c r="C4477" s="90" t="str">
        <f t="shared" si="606"/>
        <v/>
      </c>
      <c r="D4477" s="89" t="str">
        <f t="shared" si="607"/>
        <v/>
      </c>
      <c r="E4477" s="91" t="str">
        <f t="shared" si="608"/>
        <v/>
      </c>
      <c r="F4477" s="92" t="str">
        <f t="shared" si="609"/>
        <v/>
      </c>
      <c r="G4477" s="212" t="str">
        <f t="shared" si="610"/>
        <v/>
      </c>
      <c r="H4477" s="92">
        <f>IF(OR(ERR=FALSE,AND(F4477="",G4477="")),0,IF($C$12="D",$H$13+SUM($F$14:F4477)-SUM($G$14:G4477),$H$13-SUM($F$14:F4477)+SUM($G$14:G4477)))</f>
        <v>0</v>
      </c>
      <c r="I4477" s="7"/>
    </row>
    <row r="4478" spans="1:9">
      <c r="A4478" s="89">
        <f t="shared" si="604"/>
        <v>4465</v>
      </c>
      <c r="B4478" s="185" t="str">
        <f t="shared" si="605"/>
        <v/>
      </c>
      <c r="C4478" s="90" t="str">
        <f t="shared" si="606"/>
        <v/>
      </c>
      <c r="D4478" s="89" t="str">
        <f t="shared" si="607"/>
        <v/>
      </c>
      <c r="E4478" s="91" t="str">
        <f t="shared" si="608"/>
        <v/>
      </c>
      <c r="F4478" s="92" t="str">
        <f t="shared" si="609"/>
        <v/>
      </c>
      <c r="G4478" s="212" t="str">
        <f t="shared" si="610"/>
        <v/>
      </c>
      <c r="H4478" s="92">
        <f>IF(OR(ERR=FALSE,AND(F4478="",G4478="")),0,IF($C$12="D",$H$13+SUM($F$14:F4478)-SUM($G$14:G4478),$H$13-SUM($F$14:F4478)+SUM($G$14:G4478)))</f>
        <v>0</v>
      </c>
      <c r="I4478" s="7"/>
    </row>
    <row r="4479" spans="1:9">
      <c r="A4479" s="89">
        <f t="shared" si="604"/>
        <v>4466</v>
      </c>
      <c r="B4479" s="185" t="str">
        <f t="shared" si="605"/>
        <v/>
      </c>
      <c r="C4479" s="90" t="str">
        <f t="shared" si="606"/>
        <v/>
      </c>
      <c r="D4479" s="89" t="str">
        <f t="shared" si="607"/>
        <v/>
      </c>
      <c r="E4479" s="91" t="str">
        <f t="shared" si="608"/>
        <v/>
      </c>
      <c r="F4479" s="92" t="str">
        <f t="shared" si="609"/>
        <v/>
      </c>
      <c r="G4479" s="212" t="str">
        <f t="shared" si="610"/>
        <v/>
      </c>
      <c r="H4479" s="92">
        <f>IF(OR(ERR=FALSE,AND(F4479="",G4479="")),0,IF($C$12="D",$H$13+SUM($F$14:F4479)-SUM($G$14:G4479),$H$13-SUM($F$14:F4479)+SUM($G$14:G4479)))</f>
        <v>0</v>
      </c>
      <c r="I4479" s="7"/>
    </row>
    <row r="4480" spans="1:9">
      <c r="A4480" s="89">
        <f t="shared" si="604"/>
        <v>4467</v>
      </c>
      <c r="B4480" s="185" t="str">
        <f t="shared" si="605"/>
        <v/>
      </c>
      <c r="C4480" s="90" t="str">
        <f t="shared" si="606"/>
        <v/>
      </c>
      <c r="D4480" s="89" t="str">
        <f t="shared" si="607"/>
        <v/>
      </c>
      <c r="E4480" s="91" t="str">
        <f t="shared" si="608"/>
        <v/>
      </c>
      <c r="F4480" s="92" t="str">
        <f t="shared" si="609"/>
        <v/>
      </c>
      <c r="G4480" s="212" t="str">
        <f t="shared" si="610"/>
        <v/>
      </c>
      <c r="H4480" s="92">
        <f>IF(OR(ERR=FALSE,AND(F4480="",G4480="")),0,IF($C$12="D",$H$13+SUM($F$14:F4480)-SUM($G$14:G4480),$H$13-SUM($F$14:F4480)+SUM($G$14:G4480)))</f>
        <v>0</v>
      </c>
      <c r="I4480" s="7"/>
    </row>
    <row r="4481" spans="1:9">
      <c r="A4481" s="89">
        <f t="shared" si="604"/>
        <v>4468</v>
      </c>
      <c r="B4481" s="185" t="str">
        <f t="shared" si="605"/>
        <v/>
      </c>
      <c r="C4481" s="90" t="str">
        <f t="shared" si="606"/>
        <v/>
      </c>
      <c r="D4481" s="89" t="str">
        <f t="shared" si="607"/>
        <v/>
      </c>
      <c r="E4481" s="91" t="str">
        <f t="shared" si="608"/>
        <v/>
      </c>
      <c r="F4481" s="92" t="str">
        <f t="shared" si="609"/>
        <v/>
      </c>
      <c r="G4481" s="212" t="str">
        <f t="shared" si="610"/>
        <v/>
      </c>
      <c r="H4481" s="92">
        <f>IF(OR(ERR=FALSE,AND(F4481="",G4481="")),0,IF($C$12="D",$H$13+SUM($F$14:F4481)-SUM($G$14:G4481),$H$13-SUM($F$14:F4481)+SUM($G$14:G4481)))</f>
        <v>0</v>
      </c>
      <c r="I4481" s="7"/>
    </row>
    <row r="4482" spans="1:9">
      <c r="A4482" s="89">
        <f t="shared" si="604"/>
        <v>4469</v>
      </c>
      <c r="B4482" s="185" t="str">
        <f t="shared" si="605"/>
        <v/>
      </c>
      <c r="C4482" s="90" t="str">
        <f t="shared" si="606"/>
        <v/>
      </c>
      <c r="D4482" s="89" t="str">
        <f t="shared" si="607"/>
        <v/>
      </c>
      <c r="E4482" s="91" t="str">
        <f t="shared" si="608"/>
        <v/>
      </c>
      <c r="F4482" s="92" t="str">
        <f t="shared" si="609"/>
        <v/>
      </c>
      <c r="G4482" s="212" t="str">
        <f t="shared" si="610"/>
        <v/>
      </c>
      <c r="H4482" s="92">
        <f>IF(OR(ERR=FALSE,AND(F4482="",G4482="")),0,IF($C$12="D",$H$13+SUM($F$14:F4482)-SUM($G$14:G4482),$H$13-SUM($F$14:F4482)+SUM($G$14:G4482)))</f>
        <v>0</v>
      </c>
      <c r="I4482" s="7"/>
    </row>
    <row r="4483" spans="1:9">
      <c r="A4483" s="89">
        <f t="shared" si="604"/>
        <v>4470</v>
      </c>
      <c r="B4483" s="185" t="str">
        <f t="shared" si="605"/>
        <v/>
      </c>
      <c r="C4483" s="90" t="str">
        <f t="shared" si="606"/>
        <v/>
      </c>
      <c r="D4483" s="89" t="str">
        <f t="shared" si="607"/>
        <v/>
      </c>
      <c r="E4483" s="91" t="str">
        <f t="shared" si="608"/>
        <v/>
      </c>
      <c r="F4483" s="92" t="str">
        <f t="shared" si="609"/>
        <v/>
      </c>
      <c r="G4483" s="212" t="str">
        <f t="shared" si="610"/>
        <v/>
      </c>
      <c r="H4483" s="92">
        <f>IF(OR(ERR=FALSE,AND(F4483="",G4483="")),0,IF($C$12="D",$H$13+SUM($F$14:F4483)-SUM($G$14:G4483),$H$13-SUM($F$14:F4483)+SUM($G$14:G4483)))</f>
        <v>0</v>
      </c>
      <c r="I4483" s="7"/>
    </row>
    <row r="4484" spans="1:9">
      <c r="A4484" s="89">
        <f t="shared" si="604"/>
        <v>4471</v>
      </c>
      <c r="B4484" s="185" t="str">
        <f t="shared" si="605"/>
        <v/>
      </c>
      <c r="C4484" s="90" t="str">
        <f t="shared" si="606"/>
        <v/>
      </c>
      <c r="D4484" s="89" t="str">
        <f t="shared" si="607"/>
        <v/>
      </c>
      <c r="E4484" s="91" t="str">
        <f t="shared" si="608"/>
        <v/>
      </c>
      <c r="F4484" s="92" t="str">
        <f t="shared" si="609"/>
        <v/>
      </c>
      <c r="G4484" s="212" t="str">
        <f t="shared" si="610"/>
        <v/>
      </c>
      <c r="H4484" s="92">
        <f>IF(OR(ERR=FALSE,AND(F4484="",G4484="")),0,IF($C$12="D",$H$13+SUM($F$14:F4484)-SUM($G$14:G4484),$H$13-SUM($F$14:F4484)+SUM($G$14:G4484)))</f>
        <v>0</v>
      </c>
      <c r="I4484" s="7"/>
    </row>
    <row r="4485" spans="1:9">
      <c r="A4485" s="89">
        <f t="shared" si="604"/>
        <v>4472</v>
      </c>
      <c r="B4485" s="185" t="str">
        <f t="shared" si="605"/>
        <v/>
      </c>
      <c r="C4485" s="90" t="str">
        <f t="shared" si="606"/>
        <v/>
      </c>
      <c r="D4485" s="89" t="str">
        <f t="shared" si="607"/>
        <v/>
      </c>
      <c r="E4485" s="91" t="str">
        <f t="shared" si="608"/>
        <v/>
      </c>
      <c r="F4485" s="92" t="str">
        <f t="shared" si="609"/>
        <v/>
      </c>
      <c r="G4485" s="212" t="str">
        <f t="shared" si="610"/>
        <v/>
      </c>
      <c r="H4485" s="92">
        <f>IF(OR(ERR=FALSE,AND(F4485="",G4485="")),0,IF($C$12="D",$H$13+SUM($F$14:F4485)-SUM($G$14:G4485),$H$13-SUM($F$14:F4485)+SUM($G$14:G4485)))</f>
        <v>0</v>
      </c>
      <c r="I4485" s="7"/>
    </row>
    <row r="4486" spans="1:9">
      <c r="A4486" s="89">
        <f t="shared" si="604"/>
        <v>4473</v>
      </c>
      <c r="B4486" s="185" t="str">
        <f t="shared" si="605"/>
        <v/>
      </c>
      <c r="C4486" s="90" t="str">
        <f t="shared" si="606"/>
        <v/>
      </c>
      <c r="D4486" s="89" t="str">
        <f t="shared" si="607"/>
        <v/>
      </c>
      <c r="E4486" s="91" t="str">
        <f t="shared" si="608"/>
        <v/>
      </c>
      <c r="F4486" s="92" t="str">
        <f t="shared" si="609"/>
        <v/>
      </c>
      <c r="G4486" s="212" t="str">
        <f t="shared" si="610"/>
        <v/>
      </c>
      <c r="H4486" s="92">
        <f>IF(OR(ERR=FALSE,AND(F4486="",G4486="")),0,IF($C$12="D",$H$13+SUM($F$14:F4486)-SUM($G$14:G4486),$H$13-SUM($F$14:F4486)+SUM($G$14:G4486)))</f>
        <v>0</v>
      </c>
      <c r="I4486" s="7"/>
    </row>
    <row r="4487" spans="1:9">
      <c r="A4487" s="89">
        <f t="shared" si="604"/>
        <v>4474</v>
      </c>
      <c r="B4487" s="185" t="str">
        <f t="shared" si="605"/>
        <v/>
      </c>
      <c r="C4487" s="90" t="str">
        <f t="shared" si="606"/>
        <v/>
      </c>
      <c r="D4487" s="89" t="str">
        <f t="shared" si="607"/>
        <v/>
      </c>
      <c r="E4487" s="91" t="str">
        <f t="shared" si="608"/>
        <v/>
      </c>
      <c r="F4487" s="92" t="str">
        <f t="shared" si="609"/>
        <v/>
      </c>
      <c r="G4487" s="212" t="str">
        <f t="shared" si="610"/>
        <v/>
      </c>
      <c r="H4487" s="92">
        <f>IF(OR(ERR=FALSE,AND(F4487="",G4487="")),0,IF($C$12="D",$H$13+SUM($F$14:F4487)-SUM($G$14:G4487),$H$13-SUM($F$14:F4487)+SUM($G$14:G4487)))</f>
        <v>0</v>
      </c>
      <c r="I4487" s="7"/>
    </row>
    <row r="4488" spans="1:9">
      <c r="A4488" s="89">
        <f t="shared" si="604"/>
        <v>4475</v>
      </c>
      <c r="B4488" s="185" t="str">
        <f t="shared" si="605"/>
        <v/>
      </c>
      <c r="C4488" s="90" t="str">
        <f t="shared" si="606"/>
        <v/>
      </c>
      <c r="D4488" s="89" t="str">
        <f t="shared" si="607"/>
        <v/>
      </c>
      <c r="E4488" s="91" t="str">
        <f t="shared" si="608"/>
        <v/>
      </c>
      <c r="F4488" s="92" t="str">
        <f t="shared" si="609"/>
        <v/>
      </c>
      <c r="G4488" s="212" t="str">
        <f t="shared" si="610"/>
        <v/>
      </c>
      <c r="H4488" s="92">
        <f>IF(OR(ERR=FALSE,AND(F4488="",G4488="")),0,IF($C$12="D",$H$13+SUM($F$14:F4488)-SUM($G$14:G4488),$H$13-SUM($F$14:F4488)+SUM($G$14:G4488)))</f>
        <v>0</v>
      </c>
      <c r="I4488" s="7"/>
    </row>
    <row r="4489" spans="1:9">
      <c r="A4489" s="89">
        <f t="shared" si="604"/>
        <v>4476</v>
      </c>
      <c r="B4489" s="185" t="str">
        <f t="shared" si="605"/>
        <v/>
      </c>
      <c r="C4489" s="90" t="str">
        <f t="shared" si="606"/>
        <v/>
      </c>
      <c r="D4489" s="89" t="str">
        <f t="shared" si="607"/>
        <v/>
      </c>
      <c r="E4489" s="91" t="str">
        <f t="shared" si="608"/>
        <v/>
      </c>
      <c r="F4489" s="92" t="str">
        <f t="shared" si="609"/>
        <v/>
      </c>
      <c r="G4489" s="212" t="str">
        <f t="shared" si="610"/>
        <v/>
      </c>
      <c r="H4489" s="92">
        <f>IF(OR(ERR=FALSE,AND(F4489="",G4489="")),0,IF($C$12="D",$H$13+SUM($F$14:F4489)-SUM($G$14:G4489),$H$13-SUM($F$14:F4489)+SUM($G$14:G4489)))</f>
        <v>0</v>
      </c>
      <c r="I4489" s="7"/>
    </row>
    <row r="4490" spans="1:9">
      <c r="A4490" s="89">
        <f t="shared" si="604"/>
        <v>4477</v>
      </c>
      <c r="B4490" s="185" t="str">
        <f t="shared" si="605"/>
        <v/>
      </c>
      <c r="C4490" s="90" t="str">
        <f t="shared" si="606"/>
        <v/>
      </c>
      <c r="D4490" s="89" t="str">
        <f t="shared" si="607"/>
        <v/>
      </c>
      <c r="E4490" s="91" t="str">
        <f t="shared" si="608"/>
        <v/>
      </c>
      <c r="F4490" s="92" t="str">
        <f t="shared" si="609"/>
        <v/>
      </c>
      <c r="G4490" s="212" t="str">
        <f t="shared" si="610"/>
        <v/>
      </c>
      <c r="H4490" s="92">
        <f>IF(OR(ERR=FALSE,AND(F4490="",G4490="")),0,IF($C$12="D",$H$13+SUM($F$14:F4490)-SUM($G$14:G4490),$H$13-SUM($F$14:F4490)+SUM($G$14:G4490)))</f>
        <v>0</v>
      </c>
      <c r="I4490" s="7"/>
    </row>
    <row r="4491" spans="1:9">
      <c r="A4491" s="89">
        <f t="shared" si="604"/>
        <v>4478</v>
      </c>
      <c r="B4491" s="185" t="str">
        <f t="shared" si="605"/>
        <v/>
      </c>
      <c r="C4491" s="90" t="str">
        <f t="shared" si="606"/>
        <v/>
      </c>
      <c r="D4491" s="89" t="str">
        <f t="shared" si="607"/>
        <v/>
      </c>
      <c r="E4491" s="91" t="str">
        <f t="shared" si="608"/>
        <v/>
      </c>
      <c r="F4491" s="92" t="str">
        <f t="shared" si="609"/>
        <v/>
      </c>
      <c r="G4491" s="212" t="str">
        <f t="shared" si="610"/>
        <v/>
      </c>
      <c r="H4491" s="92">
        <f>IF(OR(ERR=FALSE,AND(F4491="",G4491="")),0,IF($C$12="D",$H$13+SUM($F$14:F4491)-SUM($G$14:G4491),$H$13-SUM($F$14:F4491)+SUM($G$14:G4491)))</f>
        <v>0</v>
      </c>
      <c r="I4491" s="7"/>
    </row>
    <row r="4492" spans="1:9">
      <c r="A4492" s="89">
        <f t="shared" si="604"/>
        <v>4479</v>
      </c>
      <c r="B4492" s="185" t="str">
        <f t="shared" si="605"/>
        <v/>
      </c>
      <c r="C4492" s="90" t="str">
        <f t="shared" si="606"/>
        <v/>
      </c>
      <c r="D4492" s="89" t="str">
        <f t="shared" si="607"/>
        <v/>
      </c>
      <c r="E4492" s="91" t="str">
        <f t="shared" si="608"/>
        <v/>
      </c>
      <c r="F4492" s="92" t="str">
        <f t="shared" si="609"/>
        <v/>
      </c>
      <c r="G4492" s="212" t="str">
        <f t="shared" si="610"/>
        <v/>
      </c>
      <c r="H4492" s="92">
        <f>IF(OR(ERR=FALSE,AND(F4492="",G4492="")),0,IF($C$12="D",$H$13+SUM($F$14:F4492)-SUM($G$14:G4492),$H$13-SUM($F$14:F4492)+SUM($G$14:G4492)))</f>
        <v>0</v>
      </c>
      <c r="I4492" s="7"/>
    </row>
    <row r="4493" spans="1:9">
      <c r="A4493" s="89">
        <f t="shared" si="604"/>
        <v>4480</v>
      </c>
      <c r="B4493" s="185" t="str">
        <f t="shared" si="605"/>
        <v/>
      </c>
      <c r="C4493" s="90" t="str">
        <f t="shared" si="606"/>
        <v/>
      </c>
      <c r="D4493" s="89" t="str">
        <f t="shared" si="607"/>
        <v/>
      </c>
      <c r="E4493" s="91" t="str">
        <f t="shared" si="608"/>
        <v/>
      </c>
      <c r="F4493" s="92" t="str">
        <f t="shared" si="609"/>
        <v/>
      </c>
      <c r="G4493" s="212" t="str">
        <f t="shared" si="610"/>
        <v/>
      </c>
      <c r="H4493" s="92">
        <f>IF(OR(ERR=FALSE,AND(F4493="",G4493="")),0,IF($C$12="D",$H$13+SUM($F$14:F4493)-SUM($G$14:G4493),$H$13-SUM($F$14:F4493)+SUM($G$14:G4493)))</f>
        <v>0</v>
      </c>
      <c r="I4493" s="7"/>
    </row>
    <row r="4494" spans="1:9">
      <c r="A4494" s="89">
        <f t="shared" si="604"/>
        <v>4481</v>
      </c>
      <c r="B4494" s="185" t="str">
        <f t="shared" si="605"/>
        <v/>
      </c>
      <c r="C4494" s="90" t="str">
        <f t="shared" si="606"/>
        <v/>
      </c>
      <c r="D4494" s="89" t="str">
        <f t="shared" si="607"/>
        <v/>
      </c>
      <c r="E4494" s="91" t="str">
        <f t="shared" si="608"/>
        <v/>
      </c>
      <c r="F4494" s="92" t="str">
        <f t="shared" si="609"/>
        <v/>
      </c>
      <c r="G4494" s="212" t="str">
        <f t="shared" si="610"/>
        <v/>
      </c>
      <c r="H4494" s="92">
        <f>IF(OR(ERR=FALSE,AND(F4494="",G4494="")),0,IF($C$12="D",$H$13+SUM($F$14:F4494)-SUM($G$14:G4494),$H$13-SUM($F$14:F4494)+SUM($G$14:G4494)))</f>
        <v>0</v>
      </c>
      <c r="I4494" s="7"/>
    </row>
    <row r="4495" spans="1:9">
      <c r="A4495" s="89">
        <f t="shared" si="604"/>
        <v>4482</v>
      </c>
      <c r="B4495" s="185" t="str">
        <f t="shared" si="605"/>
        <v/>
      </c>
      <c r="C4495" s="90" t="str">
        <f t="shared" si="606"/>
        <v/>
      </c>
      <c r="D4495" s="89" t="str">
        <f t="shared" si="607"/>
        <v/>
      </c>
      <c r="E4495" s="91" t="str">
        <f t="shared" si="608"/>
        <v/>
      </c>
      <c r="F4495" s="92" t="str">
        <f t="shared" si="609"/>
        <v/>
      </c>
      <c r="G4495" s="212" t="str">
        <f t="shared" si="610"/>
        <v/>
      </c>
      <c r="H4495" s="92">
        <f>IF(OR(ERR=FALSE,AND(F4495="",G4495="")),0,IF($C$12="D",$H$13+SUM($F$14:F4495)-SUM($G$14:G4495),$H$13-SUM($F$14:F4495)+SUM($G$14:G4495)))</f>
        <v>0</v>
      </c>
      <c r="I4495" s="7"/>
    </row>
    <row r="4496" spans="1:9">
      <c r="A4496" s="89">
        <f t="shared" si="604"/>
        <v>4483</v>
      </c>
      <c r="B4496" s="185" t="str">
        <f t="shared" si="605"/>
        <v/>
      </c>
      <c r="C4496" s="90" t="str">
        <f t="shared" si="606"/>
        <v/>
      </c>
      <c r="D4496" s="89" t="str">
        <f t="shared" si="607"/>
        <v/>
      </c>
      <c r="E4496" s="91" t="str">
        <f t="shared" si="608"/>
        <v/>
      </c>
      <c r="F4496" s="92" t="str">
        <f t="shared" si="609"/>
        <v/>
      </c>
      <c r="G4496" s="212" t="str">
        <f t="shared" si="610"/>
        <v/>
      </c>
      <c r="H4496" s="92">
        <f>IF(OR(ERR=FALSE,AND(F4496="",G4496="")),0,IF($C$12="D",$H$13+SUM($F$14:F4496)-SUM($G$14:G4496),$H$13-SUM($F$14:F4496)+SUM($G$14:G4496)))</f>
        <v>0</v>
      </c>
      <c r="I4496" s="7"/>
    </row>
    <row r="4497" spans="1:9">
      <c r="A4497" s="89">
        <f t="shared" si="604"/>
        <v>4484</v>
      </c>
      <c r="B4497" s="185" t="str">
        <f t="shared" si="605"/>
        <v/>
      </c>
      <c r="C4497" s="90" t="str">
        <f t="shared" si="606"/>
        <v/>
      </c>
      <c r="D4497" s="89" t="str">
        <f t="shared" si="607"/>
        <v/>
      </c>
      <c r="E4497" s="91" t="str">
        <f t="shared" si="608"/>
        <v/>
      </c>
      <c r="F4497" s="92" t="str">
        <f t="shared" si="609"/>
        <v/>
      </c>
      <c r="G4497" s="212" t="str">
        <f t="shared" si="610"/>
        <v/>
      </c>
      <c r="H4497" s="92">
        <f>IF(OR(ERR=FALSE,AND(F4497="",G4497="")),0,IF($C$12="D",$H$13+SUM($F$14:F4497)-SUM($G$14:G4497),$H$13-SUM($F$14:F4497)+SUM($G$14:G4497)))</f>
        <v>0</v>
      </c>
      <c r="I4497" s="7"/>
    </row>
    <row r="4498" spans="1:9">
      <c r="A4498" s="89">
        <f t="shared" si="604"/>
        <v>4485</v>
      </c>
      <c r="B4498" s="185" t="str">
        <f t="shared" si="605"/>
        <v/>
      </c>
      <c r="C4498" s="90" t="str">
        <f t="shared" si="606"/>
        <v/>
      </c>
      <c r="D4498" s="89" t="str">
        <f t="shared" si="607"/>
        <v/>
      </c>
      <c r="E4498" s="91" t="str">
        <f t="shared" si="608"/>
        <v/>
      </c>
      <c r="F4498" s="92" t="str">
        <f t="shared" si="609"/>
        <v/>
      </c>
      <c r="G4498" s="212" t="str">
        <f t="shared" si="610"/>
        <v/>
      </c>
      <c r="H4498" s="92">
        <f>IF(OR(ERR=FALSE,AND(F4498="",G4498="")),0,IF($C$12="D",$H$13+SUM($F$14:F4498)-SUM($G$14:G4498),$H$13-SUM($F$14:F4498)+SUM($G$14:G4498)))</f>
        <v>0</v>
      </c>
      <c r="I4498" s="7"/>
    </row>
    <row r="4499" spans="1:9">
      <c r="A4499" s="89">
        <f t="shared" si="604"/>
        <v>4486</v>
      </c>
      <c r="B4499" s="185" t="str">
        <f t="shared" si="605"/>
        <v/>
      </c>
      <c r="C4499" s="90" t="str">
        <f t="shared" si="606"/>
        <v/>
      </c>
      <c r="D4499" s="89" t="str">
        <f t="shared" si="607"/>
        <v/>
      </c>
      <c r="E4499" s="91" t="str">
        <f t="shared" si="608"/>
        <v/>
      </c>
      <c r="F4499" s="92" t="str">
        <f t="shared" si="609"/>
        <v/>
      </c>
      <c r="G4499" s="212" t="str">
        <f t="shared" si="610"/>
        <v/>
      </c>
      <c r="H4499" s="92">
        <f>IF(OR(ERR=FALSE,AND(F4499="",G4499="")),0,IF($C$12="D",$H$13+SUM($F$14:F4499)-SUM($G$14:G4499),$H$13-SUM($F$14:F4499)+SUM($G$14:G4499)))</f>
        <v>0</v>
      </c>
      <c r="I4499" s="7"/>
    </row>
    <row r="4500" spans="1:9">
      <c r="A4500" s="89">
        <f t="shared" si="604"/>
        <v>4487</v>
      </c>
      <c r="B4500" s="185" t="str">
        <f t="shared" si="605"/>
        <v/>
      </c>
      <c r="C4500" s="90" t="str">
        <f t="shared" si="606"/>
        <v/>
      </c>
      <c r="D4500" s="89" t="str">
        <f t="shared" si="607"/>
        <v/>
      </c>
      <c r="E4500" s="91" t="str">
        <f t="shared" si="608"/>
        <v/>
      </c>
      <c r="F4500" s="92" t="str">
        <f t="shared" si="609"/>
        <v/>
      </c>
      <c r="G4500" s="212" t="str">
        <f t="shared" si="610"/>
        <v/>
      </c>
      <c r="H4500" s="92">
        <f>IF(OR(ERR=FALSE,AND(F4500="",G4500="")),0,IF($C$12="D",$H$13+SUM($F$14:F4500)-SUM($G$14:G4500),$H$13-SUM($F$14:F4500)+SUM($G$14:G4500)))</f>
        <v>0</v>
      </c>
      <c r="I4500" s="7"/>
    </row>
    <row r="4501" spans="1:9">
      <c r="A4501" s="89">
        <f t="shared" si="604"/>
        <v>4488</v>
      </c>
      <c r="B4501" s="185" t="str">
        <f t="shared" si="605"/>
        <v/>
      </c>
      <c r="C4501" s="90" t="str">
        <f t="shared" si="606"/>
        <v/>
      </c>
      <c r="D4501" s="89" t="str">
        <f t="shared" si="607"/>
        <v/>
      </c>
      <c r="E4501" s="91" t="str">
        <f t="shared" si="608"/>
        <v/>
      </c>
      <c r="F4501" s="92" t="str">
        <f t="shared" si="609"/>
        <v/>
      </c>
      <c r="G4501" s="212" t="str">
        <f t="shared" si="610"/>
        <v/>
      </c>
      <c r="H4501" s="92">
        <f>IF(OR(ERR=FALSE,AND(F4501="",G4501="")),0,IF($C$12="D",$H$13+SUM($F$14:F4501)-SUM($G$14:G4501),$H$13-SUM($F$14:F4501)+SUM($G$14:G4501)))</f>
        <v>0</v>
      </c>
      <c r="I4501" s="7"/>
    </row>
    <row r="4502" spans="1:9">
      <c r="A4502" s="89">
        <f t="shared" si="604"/>
        <v>4489</v>
      </c>
      <c r="B4502" s="185" t="str">
        <f t="shared" si="605"/>
        <v/>
      </c>
      <c r="C4502" s="90" t="str">
        <f t="shared" si="606"/>
        <v/>
      </c>
      <c r="D4502" s="89" t="str">
        <f t="shared" si="607"/>
        <v/>
      </c>
      <c r="E4502" s="91" t="str">
        <f t="shared" si="608"/>
        <v/>
      </c>
      <c r="F4502" s="92" t="str">
        <f t="shared" si="609"/>
        <v/>
      </c>
      <c r="G4502" s="212" t="str">
        <f t="shared" si="610"/>
        <v/>
      </c>
      <c r="H4502" s="92">
        <f>IF(OR(ERR=FALSE,AND(F4502="",G4502="")),0,IF($C$12="D",$H$13+SUM($F$14:F4502)-SUM($G$14:G4502),$H$13-SUM($F$14:F4502)+SUM($G$14:G4502)))</f>
        <v>0</v>
      </c>
      <c r="I4502" s="7"/>
    </row>
    <row r="4503" spans="1:9">
      <c r="A4503" s="89">
        <f t="shared" si="604"/>
        <v>4490</v>
      </c>
      <c r="B4503" s="185" t="str">
        <f t="shared" si="605"/>
        <v/>
      </c>
      <c r="C4503" s="90" t="str">
        <f t="shared" si="606"/>
        <v/>
      </c>
      <c r="D4503" s="89" t="str">
        <f t="shared" si="607"/>
        <v/>
      </c>
      <c r="E4503" s="91" t="str">
        <f t="shared" si="608"/>
        <v/>
      </c>
      <c r="F4503" s="92" t="str">
        <f t="shared" si="609"/>
        <v/>
      </c>
      <c r="G4503" s="212" t="str">
        <f t="shared" si="610"/>
        <v/>
      </c>
      <c r="H4503" s="92">
        <f>IF(OR(ERR=FALSE,AND(F4503="",G4503="")),0,IF($C$12="D",$H$13+SUM($F$14:F4503)-SUM($G$14:G4503),$H$13-SUM($F$14:F4503)+SUM($G$14:G4503)))</f>
        <v>0</v>
      </c>
      <c r="I4503" s="7"/>
    </row>
    <row r="4504" spans="1:9">
      <c r="A4504" s="89">
        <f t="shared" si="604"/>
        <v>4491</v>
      </c>
      <c r="B4504" s="185" t="str">
        <f t="shared" si="605"/>
        <v/>
      </c>
      <c r="C4504" s="90" t="str">
        <f t="shared" si="606"/>
        <v/>
      </c>
      <c r="D4504" s="89" t="str">
        <f t="shared" si="607"/>
        <v/>
      </c>
      <c r="E4504" s="91" t="str">
        <f t="shared" si="608"/>
        <v/>
      </c>
      <c r="F4504" s="92" t="str">
        <f t="shared" si="609"/>
        <v/>
      </c>
      <c r="G4504" s="212" t="str">
        <f t="shared" si="610"/>
        <v/>
      </c>
      <c r="H4504" s="92">
        <f>IF(OR(ERR=FALSE,AND(F4504="",G4504="")),0,IF($C$12="D",$H$13+SUM($F$14:F4504)-SUM($G$14:G4504),$H$13-SUM($F$14:F4504)+SUM($G$14:G4504)))</f>
        <v>0</v>
      </c>
      <c r="I4504" s="7"/>
    </row>
    <row r="4505" spans="1:9">
      <c r="A4505" s="89">
        <f t="shared" si="604"/>
        <v>4492</v>
      </c>
      <c r="B4505" s="185" t="str">
        <f t="shared" si="605"/>
        <v/>
      </c>
      <c r="C4505" s="90" t="str">
        <f t="shared" si="606"/>
        <v/>
      </c>
      <c r="D4505" s="89" t="str">
        <f t="shared" si="607"/>
        <v/>
      </c>
      <c r="E4505" s="91" t="str">
        <f t="shared" si="608"/>
        <v/>
      </c>
      <c r="F4505" s="92" t="str">
        <f t="shared" si="609"/>
        <v/>
      </c>
      <c r="G4505" s="212" t="str">
        <f t="shared" si="610"/>
        <v/>
      </c>
      <c r="H4505" s="92">
        <f>IF(OR(ERR=FALSE,AND(F4505="",G4505="")),0,IF($C$12="D",$H$13+SUM($F$14:F4505)-SUM($G$14:G4505),$H$13-SUM($F$14:F4505)+SUM($G$14:G4505)))</f>
        <v>0</v>
      </c>
      <c r="I4505" s="7"/>
    </row>
    <row r="4506" spans="1:9">
      <c r="A4506" s="89">
        <f t="shared" si="604"/>
        <v>4493</v>
      </c>
      <c r="B4506" s="185" t="str">
        <f t="shared" si="605"/>
        <v/>
      </c>
      <c r="C4506" s="90" t="str">
        <f t="shared" si="606"/>
        <v/>
      </c>
      <c r="D4506" s="89" t="str">
        <f t="shared" si="607"/>
        <v/>
      </c>
      <c r="E4506" s="91" t="str">
        <f t="shared" si="608"/>
        <v/>
      </c>
      <c r="F4506" s="92" t="str">
        <f t="shared" si="609"/>
        <v/>
      </c>
      <c r="G4506" s="212" t="str">
        <f t="shared" si="610"/>
        <v/>
      </c>
      <c r="H4506" s="92">
        <f>IF(OR(ERR=FALSE,AND(F4506="",G4506="")),0,IF($C$12="D",$H$13+SUM($F$14:F4506)-SUM($G$14:G4506),$H$13-SUM($F$14:F4506)+SUM($G$14:G4506)))</f>
        <v>0</v>
      </c>
      <c r="I4506" s="7"/>
    </row>
    <row r="4507" spans="1:9">
      <c r="A4507" s="89">
        <f t="shared" si="604"/>
        <v>4494</v>
      </c>
      <c r="B4507" s="185" t="str">
        <f t="shared" si="605"/>
        <v/>
      </c>
      <c r="C4507" s="90" t="str">
        <f t="shared" si="606"/>
        <v/>
      </c>
      <c r="D4507" s="89" t="str">
        <f t="shared" si="607"/>
        <v/>
      </c>
      <c r="E4507" s="91" t="str">
        <f t="shared" si="608"/>
        <v/>
      </c>
      <c r="F4507" s="92" t="str">
        <f t="shared" si="609"/>
        <v/>
      </c>
      <c r="G4507" s="212" t="str">
        <f t="shared" si="610"/>
        <v/>
      </c>
      <c r="H4507" s="92">
        <f>IF(OR(ERR=FALSE,AND(F4507="",G4507="")),0,IF($C$12="D",$H$13+SUM($F$14:F4507)-SUM($G$14:G4507),$H$13-SUM($F$14:F4507)+SUM($G$14:G4507)))</f>
        <v>0</v>
      </c>
      <c r="I4507" s="7"/>
    </row>
    <row r="4508" spans="1:9">
      <c r="A4508" s="89">
        <f t="shared" si="604"/>
        <v>4495</v>
      </c>
      <c r="B4508" s="185" t="str">
        <f t="shared" si="605"/>
        <v/>
      </c>
      <c r="C4508" s="90" t="str">
        <f t="shared" si="606"/>
        <v/>
      </c>
      <c r="D4508" s="89" t="str">
        <f t="shared" si="607"/>
        <v/>
      </c>
      <c r="E4508" s="91" t="str">
        <f t="shared" si="608"/>
        <v/>
      </c>
      <c r="F4508" s="92" t="str">
        <f t="shared" si="609"/>
        <v/>
      </c>
      <c r="G4508" s="212" t="str">
        <f t="shared" si="610"/>
        <v/>
      </c>
      <c r="H4508" s="92">
        <f>IF(OR(ERR=FALSE,AND(F4508="",G4508="")),0,IF($C$12="D",$H$13+SUM($F$14:F4508)-SUM($G$14:G4508),$H$13-SUM($F$14:F4508)+SUM($G$14:G4508)))</f>
        <v>0</v>
      </c>
      <c r="I4508" s="7"/>
    </row>
    <row r="4509" spans="1:9">
      <c r="A4509" s="89">
        <f t="shared" si="604"/>
        <v>4496</v>
      </c>
      <c r="B4509" s="185" t="str">
        <f t="shared" si="605"/>
        <v/>
      </c>
      <c r="C4509" s="90" t="str">
        <f t="shared" si="606"/>
        <v/>
      </c>
      <c r="D4509" s="89" t="str">
        <f t="shared" si="607"/>
        <v/>
      </c>
      <c r="E4509" s="91" t="str">
        <f t="shared" si="608"/>
        <v/>
      </c>
      <c r="F4509" s="92" t="str">
        <f t="shared" si="609"/>
        <v/>
      </c>
      <c r="G4509" s="212" t="str">
        <f t="shared" si="610"/>
        <v/>
      </c>
      <c r="H4509" s="92">
        <f>IF(OR(ERR=FALSE,AND(F4509="",G4509="")),0,IF($C$12="D",$H$13+SUM($F$14:F4509)-SUM($G$14:G4509),$H$13-SUM($F$14:F4509)+SUM($G$14:G4509)))</f>
        <v>0</v>
      </c>
      <c r="I4509" s="7"/>
    </row>
    <row r="4510" spans="1:9">
      <c r="A4510" s="89">
        <f t="shared" si="604"/>
        <v>4497</v>
      </c>
      <c r="B4510" s="185" t="str">
        <f t="shared" si="605"/>
        <v/>
      </c>
      <c r="C4510" s="90" t="str">
        <f t="shared" si="606"/>
        <v/>
      </c>
      <c r="D4510" s="89" t="str">
        <f t="shared" si="607"/>
        <v/>
      </c>
      <c r="E4510" s="91" t="str">
        <f t="shared" si="608"/>
        <v/>
      </c>
      <c r="F4510" s="92" t="str">
        <f t="shared" si="609"/>
        <v/>
      </c>
      <c r="G4510" s="212" t="str">
        <f t="shared" si="610"/>
        <v/>
      </c>
      <c r="H4510" s="92">
        <f>IF(OR(ERR=FALSE,AND(F4510="",G4510="")),0,IF($C$12="D",$H$13+SUM($F$14:F4510)-SUM($G$14:G4510),$H$13-SUM($F$14:F4510)+SUM($G$14:G4510)))</f>
        <v>0</v>
      </c>
      <c r="I4510" s="7"/>
    </row>
    <row r="4511" spans="1:9">
      <c r="A4511" s="89">
        <f t="shared" si="604"/>
        <v>4498</v>
      </c>
      <c r="B4511" s="185" t="str">
        <f t="shared" si="605"/>
        <v/>
      </c>
      <c r="C4511" s="90" t="str">
        <f t="shared" si="606"/>
        <v/>
      </c>
      <c r="D4511" s="89" t="str">
        <f t="shared" si="607"/>
        <v/>
      </c>
      <c r="E4511" s="91" t="str">
        <f t="shared" si="608"/>
        <v/>
      </c>
      <c r="F4511" s="92" t="str">
        <f t="shared" si="609"/>
        <v/>
      </c>
      <c r="G4511" s="212" t="str">
        <f t="shared" si="610"/>
        <v/>
      </c>
      <c r="H4511" s="92">
        <f>IF(OR(ERR=FALSE,AND(F4511="",G4511="")),0,IF($C$12="D",$H$13+SUM($F$14:F4511)-SUM($G$14:G4511),$H$13-SUM($F$14:F4511)+SUM($G$14:G4511)))</f>
        <v>0</v>
      </c>
      <c r="I4511" s="7"/>
    </row>
    <row r="4512" spans="1:9">
      <c r="A4512" s="89">
        <f t="shared" si="604"/>
        <v>4499</v>
      </c>
      <c r="B4512" s="185" t="str">
        <f t="shared" si="605"/>
        <v/>
      </c>
      <c r="C4512" s="90" t="str">
        <f t="shared" si="606"/>
        <v/>
      </c>
      <c r="D4512" s="89" t="str">
        <f t="shared" si="607"/>
        <v/>
      </c>
      <c r="E4512" s="91" t="str">
        <f t="shared" si="608"/>
        <v/>
      </c>
      <c r="F4512" s="92" t="str">
        <f t="shared" si="609"/>
        <v/>
      </c>
      <c r="G4512" s="212" t="str">
        <f t="shared" si="610"/>
        <v/>
      </c>
      <c r="H4512" s="92">
        <f>IF(OR(ERR=FALSE,AND(F4512="",G4512="")),0,IF($C$12="D",$H$13+SUM($F$14:F4512)-SUM($G$14:G4512),$H$13-SUM($F$14:F4512)+SUM($G$14:G4512)))</f>
        <v>0</v>
      </c>
      <c r="I4512" s="7"/>
    </row>
    <row r="4513" spans="1:9">
      <c r="A4513" s="89">
        <f t="shared" si="604"/>
        <v>4500</v>
      </c>
      <c r="B4513" s="185" t="str">
        <f t="shared" si="605"/>
        <v/>
      </c>
      <c r="C4513" s="90" t="str">
        <f t="shared" si="606"/>
        <v/>
      </c>
      <c r="D4513" s="89" t="str">
        <f t="shared" si="607"/>
        <v/>
      </c>
      <c r="E4513" s="91" t="str">
        <f t="shared" si="608"/>
        <v/>
      </c>
      <c r="F4513" s="92" t="str">
        <f t="shared" si="609"/>
        <v/>
      </c>
      <c r="G4513" s="212" t="str">
        <f t="shared" si="610"/>
        <v/>
      </c>
      <c r="H4513" s="92">
        <f>IF(OR(ERR=FALSE,AND(F4513="",G4513="")),0,IF($C$12="D",$H$13+SUM($F$14:F4513)-SUM($G$14:G4513),$H$13-SUM($F$14:F4513)+SUM($G$14:G4513)))</f>
        <v>0</v>
      </c>
      <c r="I4513" s="7"/>
    </row>
    <row r="4514" spans="1:9">
      <c r="A4514" s="89">
        <f t="shared" si="604"/>
        <v>4501</v>
      </c>
      <c r="B4514" s="185" t="str">
        <f t="shared" si="605"/>
        <v/>
      </c>
      <c r="C4514" s="90" t="str">
        <f t="shared" si="606"/>
        <v/>
      </c>
      <c r="D4514" s="89" t="str">
        <f t="shared" si="607"/>
        <v/>
      </c>
      <c r="E4514" s="91" t="str">
        <f t="shared" si="608"/>
        <v/>
      </c>
      <c r="F4514" s="92" t="str">
        <f t="shared" si="609"/>
        <v/>
      </c>
      <c r="G4514" s="212" t="str">
        <f t="shared" si="610"/>
        <v/>
      </c>
      <c r="H4514" s="92">
        <f>IF(OR(ERR=FALSE,AND(F4514="",G4514="")),0,IF($C$12="D",$H$13+SUM($F$14:F4514)-SUM($G$14:G4514),$H$13-SUM($F$14:F4514)+SUM($G$14:G4514)))</f>
        <v>0</v>
      </c>
      <c r="I4514" s="7"/>
    </row>
    <row r="4515" spans="1:9">
      <c r="A4515" s="89">
        <f t="shared" si="604"/>
        <v>4502</v>
      </c>
      <c r="B4515" s="185" t="str">
        <f t="shared" si="605"/>
        <v/>
      </c>
      <c r="C4515" s="90" t="str">
        <f t="shared" si="606"/>
        <v/>
      </c>
      <c r="D4515" s="89" t="str">
        <f t="shared" si="607"/>
        <v/>
      </c>
      <c r="E4515" s="91" t="str">
        <f t="shared" si="608"/>
        <v/>
      </c>
      <c r="F4515" s="92" t="str">
        <f t="shared" si="609"/>
        <v/>
      </c>
      <c r="G4515" s="212" t="str">
        <f t="shared" si="610"/>
        <v/>
      </c>
      <c r="H4515" s="92">
        <f>IF(OR(ERR=FALSE,AND(F4515="",G4515="")),0,IF($C$12="D",$H$13+SUM($F$14:F4515)-SUM($G$14:G4515),$H$13-SUM($F$14:F4515)+SUM($G$14:G4515)))</f>
        <v>0</v>
      </c>
      <c r="I4515" s="7"/>
    </row>
    <row r="4516" spans="1:9">
      <c r="A4516" s="89">
        <f t="shared" si="604"/>
        <v>4503</v>
      </c>
      <c r="B4516" s="185" t="str">
        <f t="shared" si="605"/>
        <v/>
      </c>
      <c r="C4516" s="90" t="str">
        <f t="shared" si="606"/>
        <v/>
      </c>
      <c r="D4516" s="89" t="str">
        <f t="shared" si="607"/>
        <v/>
      </c>
      <c r="E4516" s="91" t="str">
        <f t="shared" si="608"/>
        <v/>
      </c>
      <c r="F4516" s="92" t="str">
        <f t="shared" si="609"/>
        <v/>
      </c>
      <c r="G4516" s="212" t="str">
        <f t="shared" si="610"/>
        <v/>
      </c>
      <c r="H4516" s="92">
        <f>IF(OR(ERR=FALSE,AND(F4516="",G4516="")),0,IF($C$12="D",$H$13+SUM($F$14:F4516)-SUM($G$14:G4516),$H$13-SUM($F$14:F4516)+SUM($G$14:G4516)))</f>
        <v>0</v>
      </c>
      <c r="I4516" s="7"/>
    </row>
    <row r="4517" spans="1:9">
      <c r="A4517" s="89">
        <f t="shared" si="604"/>
        <v>4504</v>
      </c>
      <c r="B4517" s="185" t="str">
        <f t="shared" si="605"/>
        <v/>
      </c>
      <c r="C4517" s="90" t="str">
        <f t="shared" si="606"/>
        <v/>
      </c>
      <c r="D4517" s="89" t="str">
        <f t="shared" si="607"/>
        <v/>
      </c>
      <c r="E4517" s="91" t="str">
        <f t="shared" si="608"/>
        <v/>
      </c>
      <c r="F4517" s="92" t="str">
        <f t="shared" si="609"/>
        <v/>
      </c>
      <c r="G4517" s="212" t="str">
        <f t="shared" si="610"/>
        <v/>
      </c>
      <c r="H4517" s="92">
        <f>IF(OR(ERR=FALSE,AND(F4517="",G4517="")),0,IF($C$12="D",$H$13+SUM($F$14:F4517)-SUM($G$14:G4517),$H$13-SUM($F$14:F4517)+SUM($G$14:G4517)))</f>
        <v>0</v>
      </c>
      <c r="I4517" s="7"/>
    </row>
    <row r="4518" spans="1:9">
      <c r="A4518" s="89">
        <f t="shared" si="604"/>
        <v>4505</v>
      </c>
      <c r="B4518" s="185" t="str">
        <f t="shared" si="605"/>
        <v/>
      </c>
      <c r="C4518" s="90" t="str">
        <f t="shared" si="606"/>
        <v/>
      </c>
      <c r="D4518" s="89" t="str">
        <f t="shared" si="607"/>
        <v/>
      </c>
      <c r="E4518" s="91" t="str">
        <f t="shared" si="608"/>
        <v/>
      </c>
      <c r="F4518" s="92" t="str">
        <f t="shared" si="609"/>
        <v/>
      </c>
      <c r="G4518" s="212" t="str">
        <f t="shared" si="610"/>
        <v/>
      </c>
      <c r="H4518" s="92">
        <f>IF(OR(ERR=FALSE,AND(F4518="",G4518="")),0,IF($C$12="D",$H$13+SUM($F$14:F4518)-SUM($G$14:G4518),$H$13-SUM($F$14:F4518)+SUM($G$14:G4518)))</f>
        <v>0</v>
      </c>
      <c r="I4518" s="7"/>
    </row>
    <row r="4519" spans="1:9">
      <c r="A4519" s="89">
        <f t="shared" si="604"/>
        <v>4506</v>
      </c>
      <c r="B4519" s="185" t="str">
        <f t="shared" si="605"/>
        <v/>
      </c>
      <c r="C4519" s="90" t="str">
        <f t="shared" si="606"/>
        <v/>
      </c>
      <c r="D4519" s="89" t="str">
        <f t="shared" si="607"/>
        <v/>
      </c>
      <c r="E4519" s="91" t="str">
        <f t="shared" si="608"/>
        <v/>
      </c>
      <c r="F4519" s="92" t="str">
        <f t="shared" si="609"/>
        <v/>
      </c>
      <c r="G4519" s="212" t="str">
        <f t="shared" si="610"/>
        <v/>
      </c>
      <c r="H4519" s="92">
        <f>IF(OR(ERR=FALSE,AND(F4519="",G4519="")),0,IF($C$12="D",$H$13+SUM($F$14:F4519)-SUM($G$14:G4519),$H$13-SUM($F$14:F4519)+SUM($G$14:G4519)))</f>
        <v>0</v>
      </c>
      <c r="I4519" s="7"/>
    </row>
    <row r="4520" spans="1:9">
      <c r="A4520" s="89">
        <f t="shared" si="604"/>
        <v>4507</v>
      </c>
      <c r="B4520" s="185" t="str">
        <f t="shared" si="605"/>
        <v/>
      </c>
      <c r="C4520" s="90" t="str">
        <f t="shared" si="606"/>
        <v/>
      </c>
      <c r="D4520" s="89" t="str">
        <f t="shared" si="607"/>
        <v/>
      </c>
      <c r="E4520" s="91" t="str">
        <f t="shared" si="608"/>
        <v/>
      </c>
      <c r="F4520" s="92" t="str">
        <f t="shared" si="609"/>
        <v/>
      </c>
      <c r="G4520" s="212" t="str">
        <f t="shared" si="610"/>
        <v/>
      </c>
      <c r="H4520" s="92">
        <f>IF(OR(ERR=FALSE,AND(F4520="",G4520="")),0,IF($C$12="D",$H$13+SUM($F$14:F4520)-SUM($G$14:G4520),$H$13-SUM($F$14:F4520)+SUM($G$14:G4520)))</f>
        <v>0</v>
      </c>
      <c r="I4520" s="7"/>
    </row>
    <row r="4521" spans="1:9">
      <c r="A4521" s="89">
        <f t="shared" si="604"/>
        <v>4508</v>
      </c>
      <c r="B4521" s="185" t="str">
        <f t="shared" si="605"/>
        <v/>
      </c>
      <c r="C4521" s="90" t="str">
        <f t="shared" si="606"/>
        <v/>
      </c>
      <c r="D4521" s="89" t="str">
        <f t="shared" si="607"/>
        <v/>
      </c>
      <c r="E4521" s="91" t="str">
        <f t="shared" si="608"/>
        <v/>
      </c>
      <c r="F4521" s="92" t="str">
        <f t="shared" si="609"/>
        <v/>
      </c>
      <c r="G4521" s="212" t="str">
        <f t="shared" si="610"/>
        <v/>
      </c>
      <c r="H4521" s="92">
        <f>IF(OR(ERR=FALSE,AND(F4521="",G4521="")),0,IF($C$12="D",$H$13+SUM($F$14:F4521)-SUM($G$14:G4521),$H$13-SUM($F$14:F4521)+SUM($G$14:G4521)))</f>
        <v>0</v>
      </c>
      <c r="I4521" s="7"/>
    </row>
    <row r="4522" spans="1:9">
      <c r="A4522" s="89">
        <f t="shared" si="604"/>
        <v>4509</v>
      </c>
      <c r="B4522" s="185" t="str">
        <f t="shared" si="605"/>
        <v/>
      </c>
      <c r="C4522" s="90" t="str">
        <f t="shared" si="606"/>
        <v/>
      </c>
      <c r="D4522" s="89" t="str">
        <f t="shared" si="607"/>
        <v/>
      </c>
      <c r="E4522" s="91" t="str">
        <f t="shared" si="608"/>
        <v/>
      </c>
      <c r="F4522" s="92" t="str">
        <f t="shared" si="609"/>
        <v/>
      </c>
      <c r="G4522" s="212" t="str">
        <f t="shared" si="610"/>
        <v/>
      </c>
      <c r="H4522" s="92">
        <f>IF(OR(ERR=FALSE,AND(F4522="",G4522="")),0,IF($C$12="D",$H$13+SUM($F$14:F4522)-SUM($G$14:G4522),$H$13-SUM($F$14:F4522)+SUM($G$14:G4522)))</f>
        <v>0</v>
      </c>
      <c r="I4522" s="7"/>
    </row>
    <row r="4523" spans="1:9">
      <c r="A4523" s="89">
        <f t="shared" si="604"/>
        <v>4510</v>
      </c>
      <c r="B4523" s="185" t="str">
        <f t="shared" si="605"/>
        <v/>
      </c>
      <c r="C4523" s="90" t="str">
        <f t="shared" si="606"/>
        <v/>
      </c>
      <c r="D4523" s="89" t="str">
        <f t="shared" si="607"/>
        <v/>
      </c>
      <c r="E4523" s="91" t="str">
        <f t="shared" si="608"/>
        <v/>
      </c>
      <c r="F4523" s="92" t="str">
        <f t="shared" si="609"/>
        <v/>
      </c>
      <c r="G4523" s="212" t="str">
        <f t="shared" si="610"/>
        <v/>
      </c>
      <c r="H4523" s="92">
        <f>IF(OR(ERR=FALSE,AND(F4523="",G4523="")),0,IF($C$12="D",$H$13+SUM($F$14:F4523)-SUM($G$14:G4523),$H$13-SUM($F$14:F4523)+SUM($G$14:G4523)))</f>
        <v>0</v>
      </c>
      <c r="I4523" s="7"/>
    </row>
    <row r="4524" spans="1:9">
      <c r="A4524" s="89">
        <f t="shared" si="604"/>
        <v>4511</v>
      </c>
      <c r="B4524" s="185" t="str">
        <f t="shared" si="605"/>
        <v/>
      </c>
      <c r="C4524" s="90" t="str">
        <f t="shared" si="606"/>
        <v/>
      </c>
      <c r="D4524" s="89" t="str">
        <f t="shared" si="607"/>
        <v/>
      </c>
      <c r="E4524" s="91" t="str">
        <f t="shared" si="608"/>
        <v/>
      </c>
      <c r="F4524" s="92" t="str">
        <f t="shared" si="609"/>
        <v/>
      </c>
      <c r="G4524" s="212" t="str">
        <f t="shared" si="610"/>
        <v/>
      </c>
      <c r="H4524" s="92">
        <f>IF(OR(ERR=FALSE,AND(F4524="",G4524="")),0,IF($C$12="D",$H$13+SUM($F$14:F4524)-SUM($G$14:G4524),$H$13-SUM($F$14:F4524)+SUM($G$14:G4524)))</f>
        <v>0</v>
      </c>
      <c r="I4524" s="7"/>
    </row>
    <row r="4525" spans="1:9">
      <c r="A4525" s="89">
        <f t="shared" ref="A4525:A4588" si="611">A4524+1</f>
        <v>4512</v>
      </c>
      <c r="B4525" s="185" t="str">
        <f t="shared" si="605"/>
        <v/>
      </c>
      <c r="C4525" s="90" t="str">
        <f t="shared" si="606"/>
        <v/>
      </c>
      <c r="D4525" s="89" t="str">
        <f t="shared" si="607"/>
        <v/>
      </c>
      <c r="E4525" s="91" t="str">
        <f t="shared" si="608"/>
        <v/>
      </c>
      <c r="F4525" s="92" t="str">
        <f t="shared" si="609"/>
        <v/>
      </c>
      <c r="G4525" s="212" t="str">
        <f t="shared" si="610"/>
        <v/>
      </c>
      <c r="H4525" s="92">
        <f>IF(OR(ERR=FALSE,AND(F4525="",G4525="")),0,IF($C$12="D",$H$13+SUM($F$14:F4525)-SUM($G$14:G4525),$H$13-SUM($F$14:F4525)+SUM($G$14:G4525)))</f>
        <v>0</v>
      </c>
      <c r="I4525" s="7"/>
    </row>
    <row r="4526" spans="1:9">
      <c r="A4526" s="89">
        <f t="shared" si="611"/>
        <v>4513</v>
      </c>
      <c r="B4526" s="185" t="str">
        <f t="shared" si="605"/>
        <v/>
      </c>
      <c r="C4526" s="90" t="str">
        <f t="shared" si="606"/>
        <v/>
      </c>
      <c r="D4526" s="89" t="str">
        <f t="shared" si="607"/>
        <v/>
      </c>
      <c r="E4526" s="91" t="str">
        <f t="shared" si="608"/>
        <v/>
      </c>
      <c r="F4526" s="92" t="str">
        <f t="shared" si="609"/>
        <v/>
      </c>
      <c r="G4526" s="212" t="str">
        <f t="shared" si="610"/>
        <v/>
      </c>
      <c r="H4526" s="92">
        <f>IF(OR(ERR=FALSE,AND(F4526="",G4526="")),0,IF($C$12="D",$H$13+SUM($F$14:F4526)-SUM($G$14:G4526),$H$13-SUM($F$14:F4526)+SUM($G$14:G4526)))</f>
        <v>0</v>
      </c>
      <c r="I4526" s="7"/>
    </row>
    <row r="4527" spans="1:9">
      <c r="A4527" s="89">
        <f t="shared" si="611"/>
        <v>4514</v>
      </c>
      <c r="B4527" s="185" t="str">
        <f t="shared" si="605"/>
        <v/>
      </c>
      <c r="C4527" s="90" t="str">
        <f t="shared" si="606"/>
        <v/>
      </c>
      <c r="D4527" s="89" t="str">
        <f t="shared" si="607"/>
        <v/>
      </c>
      <c r="E4527" s="91" t="str">
        <f t="shared" si="608"/>
        <v/>
      </c>
      <c r="F4527" s="92" t="str">
        <f t="shared" si="609"/>
        <v/>
      </c>
      <c r="G4527" s="212" t="str">
        <f t="shared" si="610"/>
        <v/>
      </c>
      <c r="H4527" s="92">
        <f>IF(OR(ERR=FALSE,AND(F4527="",G4527="")),0,IF($C$12="D",$H$13+SUM($F$14:F4527)-SUM($G$14:G4527),$H$13-SUM($F$14:F4527)+SUM($G$14:G4527)))</f>
        <v>0</v>
      </c>
      <c r="I4527" s="7"/>
    </row>
    <row r="4528" spans="1:9">
      <c r="A4528" s="89">
        <f t="shared" si="611"/>
        <v>4515</v>
      </c>
      <c r="B4528" s="185" t="str">
        <f t="shared" si="605"/>
        <v/>
      </c>
      <c r="C4528" s="90" t="str">
        <f t="shared" si="606"/>
        <v/>
      </c>
      <c r="D4528" s="89" t="str">
        <f t="shared" si="607"/>
        <v/>
      </c>
      <c r="E4528" s="91" t="str">
        <f t="shared" si="608"/>
        <v/>
      </c>
      <c r="F4528" s="92" t="str">
        <f t="shared" si="609"/>
        <v/>
      </c>
      <c r="G4528" s="212" t="str">
        <f t="shared" si="610"/>
        <v/>
      </c>
      <c r="H4528" s="92">
        <f>IF(OR(ERR=FALSE,AND(F4528="",G4528="")),0,IF($C$12="D",$H$13+SUM($F$14:F4528)-SUM($G$14:G4528),$H$13-SUM($F$14:F4528)+SUM($G$14:G4528)))</f>
        <v>0</v>
      </c>
      <c r="I4528" s="7"/>
    </row>
    <row r="4529" spans="1:9">
      <c r="A4529" s="89">
        <f t="shared" si="611"/>
        <v>4516</v>
      </c>
      <c r="B4529" s="185" t="str">
        <f t="shared" si="605"/>
        <v/>
      </c>
      <c r="C4529" s="90" t="str">
        <f t="shared" si="606"/>
        <v/>
      </c>
      <c r="D4529" s="89" t="str">
        <f t="shared" si="607"/>
        <v/>
      </c>
      <c r="E4529" s="91" t="str">
        <f t="shared" si="608"/>
        <v/>
      </c>
      <c r="F4529" s="92" t="str">
        <f t="shared" si="609"/>
        <v/>
      </c>
      <c r="G4529" s="212" t="str">
        <f t="shared" si="610"/>
        <v/>
      </c>
      <c r="H4529" s="92">
        <f>IF(OR(ERR=FALSE,AND(F4529="",G4529="")),0,IF($C$12="D",$H$13+SUM($F$14:F4529)-SUM($G$14:G4529),$H$13-SUM($F$14:F4529)+SUM($G$14:G4529)))</f>
        <v>0</v>
      </c>
      <c r="I4529" s="7"/>
    </row>
    <row r="4530" spans="1:9">
      <c r="A4530" s="89">
        <f t="shared" si="611"/>
        <v>4517</v>
      </c>
      <c r="B4530" s="185" t="str">
        <f t="shared" si="605"/>
        <v/>
      </c>
      <c r="C4530" s="90" t="str">
        <f t="shared" si="606"/>
        <v/>
      </c>
      <c r="D4530" s="89" t="str">
        <f t="shared" si="607"/>
        <v/>
      </c>
      <c r="E4530" s="91" t="str">
        <f t="shared" si="608"/>
        <v/>
      </c>
      <c r="F4530" s="92" t="str">
        <f t="shared" si="609"/>
        <v/>
      </c>
      <c r="G4530" s="212" t="str">
        <f t="shared" si="610"/>
        <v/>
      </c>
      <c r="H4530" s="92">
        <f>IF(OR(ERR=FALSE,AND(F4530="",G4530="")),0,IF($C$12="D",$H$13+SUM($F$14:F4530)-SUM($G$14:G4530),$H$13-SUM($F$14:F4530)+SUM($G$14:G4530)))</f>
        <v>0</v>
      </c>
      <c r="I4530" s="7"/>
    </row>
    <row r="4531" spans="1:9">
      <c r="A4531" s="89">
        <f t="shared" si="611"/>
        <v>4518</v>
      </c>
      <c r="B4531" s="185" t="str">
        <f t="shared" si="605"/>
        <v/>
      </c>
      <c r="C4531" s="90" t="str">
        <f t="shared" si="606"/>
        <v/>
      </c>
      <c r="D4531" s="89" t="str">
        <f t="shared" si="607"/>
        <v/>
      </c>
      <c r="E4531" s="91" t="str">
        <f t="shared" si="608"/>
        <v/>
      </c>
      <c r="F4531" s="92" t="str">
        <f t="shared" si="609"/>
        <v/>
      </c>
      <c r="G4531" s="212" t="str">
        <f t="shared" si="610"/>
        <v/>
      </c>
      <c r="H4531" s="92">
        <f>IF(OR(ERR=FALSE,AND(F4531="",G4531="")),0,IF($C$12="D",$H$13+SUM($F$14:F4531)-SUM($G$14:G4531),$H$13-SUM($F$14:F4531)+SUM($G$14:G4531)))</f>
        <v>0</v>
      </c>
      <c r="I4531" s="7"/>
    </row>
    <row r="4532" spans="1:9">
      <c r="A4532" s="89">
        <f t="shared" si="611"/>
        <v>4519</v>
      </c>
      <c r="B4532" s="185" t="str">
        <f t="shared" si="605"/>
        <v/>
      </c>
      <c r="C4532" s="90" t="str">
        <f t="shared" si="606"/>
        <v/>
      </c>
      <c r="D4532" s="89" t="str">
        <f t="shared" si="607"/>
        <v/>
      </c>
      <c r="E4532" s="91" t="str">
        <f t="shared" si="608"/>
        <v/>
      </c>
      <c r="F4532" s="92" t="str">
        <f t="shared" si="609"/>
        <v/>
      </c>
      <c r="G4532" s="212" t="str">
        <f t="shared" si="610"/>
        <v/>
      </c>
      <c r="H4532" s="92">
        <f>IF(OR(ERR=FALSE,AND(F4532="",G4532="")),0,IF($C$12="D",$H$13+SUM($F$14:F4532)-SUM($G$14:G4532),$H$13-SUM($F$14:F4532)+SUM($G$14:G4532)))</f>
        <v>0</v>
      </c>
      <c r="I4532" s="7"/>
    </row>
    <row r="4533" spans="1:9">
      <c r="A4533" s="89">
        <f t="shared" si="611"/>
        <v>4520</v>
      </c>
      <c r="B4533" s="185" t="str">
        <f t="shared" si="605"/>
        <v/>
      </c>
      <c r="C4533" s="90" t="str">
        <f t="shared" si="606"/>
        <v/>
      </c>
      <c r="D4533" s="89" t="str">
        <f t="shared" si="607"/>
        <v/>
      </c>
      <c r="E4533" s="91" t="str">
        <f t="shared" si="608"/>
        <v/>
      </c>
      <c r="F4533" s="92" t="str">
        <f t="shared" si="609"/>
        <v/>
      </c>
      <c r="G4533" s="212" t="str">
        <f t="shared" si="610"/>
        <v/>
      </c>
      <c r="H4533" s="92">
        <f>IF(OR(ERR=FALSE,AND(F4533="",G4533="")),0,IF($C$12="D",$H$13+SUM($F$14:F4533)-SUM($G$14:G4533),$H$13-SUM($F$14:F4533)+SUM($G$14:G4533)))</f>
        <v>0</v>
      </c>
      <c r="I4533" s="7"/>
    </row>
    <row r="4534" spans="1:9">
      <c r="A4534" s="89">
        <f t="shared" si="611"/>
        <v>4521</v>
      </c>
      <c r="B4534" s="185" t="str">
        <f t="shared" si="605"/>
        <v/>
      </c>
      <c r="C4534" s="90" t="str">
        <f t="shared" si="606"/>
        <v/>
      </c>
      <c r="D4534" s="89" t="str">
        <f t="shared" si="607"/>
        <v/>
      </c>
      <c r="E4534" s="91" t="str">
        <f t="shared" si="608"/>
        <v/>
      </c>
      <c r="F4534" s="92" t="str">
        <f t="shared" si="609"/>
        <v/>
      </c>
      <c r="G4534" s="212" t="str">
        <f t="shared" si="610"/>
        <v/>
      </c>
      <c r="H4534" s="92">
        <f>IF(OR(ERR=FALSE,AND(F4534="",G4534="")),0,IF($C$12="D",$H$13+SUM($F$14:F4534)-SUM($G$14:G4534),$H$13-SUM($F$14:F4534)+SUM($G$14:G4534)))</f>
        <v>0</v>
      </c>
      <c r="I4534" s="7"/>
    </row>
    <row r="4535" spans="1:9">
      <c r="A4535" s="89">
        <f t="shared" si="611"/>
        <v>4522</v>
      </c>
      <c r="B4535" s="185" t="str">
        <f t="shared" si="605"/>
        <v/>
      </c>
      <c r="C4535" s="90" t="str">
        <f t="shared" si="606"/>
        <v/>
      </c>
      <c r="D4535" s="89" t="str">
        <f t="shared" si="607"/>
        <v/>
      </c>
      <c r="E4535" s="91" t="str">
        <f t="shared" si="608"/>
        <v/>
      </c>
      <c r="F4535" s="92" t="str">
        <f t="shared" si="609"/>
        <v/>
      </c>
      <c r="G4535" s="212" t="str">
        <f t="shared" si="610"/>
        <v/>
      </c>
      <c r="H4535" s="92">
        <f>IF(OR(ERR=FALSE,AND(F4535="",G4535="")),0,IF($C$12="D",$H$13+SUM($F$14:F4535)-SUM($G$14:G4535),$H$13-SUM($F$14:F4535)+SUM($G$14:G4535)))</f>
        <v>0</v>
      </c>
      <c r="I4535" s="7"/>
    </row>
    <row r="4536" spans="1:9">
      <c r="A4536" s="89">
        <f t="shared" si="611"/>
        <v>4523</v>
      </c>
      <c r="B4536" s="185" t="str">
        <f t="shared" si="605"/>
        <v/>
      </c>
      <c r="C4536" s="90" t="str">
        <f t="shared" si="606"/>
        <v/>
      </c>
      <c r="D4536" s="89" t="str">
        <f t="shared" si="607"/>
        <v/>
      </c>
      <c r="E4536" s="91" t="str">
        <f t="shared" si="608"/>
        <v/>
      </c>
      <c r="F4536" s="92" t="str">
        <f t="shared" si="609"/>
        <v/>
      </c>
      <c r="G4536" s="212" t="str">
        <f t="shared" si="610"/>
        <v/>
      </c>
      <c r="H4536" s="92">
        <f>IF(OR(ERR=FALSE,AND(F4536="",G4536="")),0,IF($C$12="D",$H$13+SUM($F$14:F4536)-SUM($G$14:G4536),$H$13-SUM($F$14:F4536)+SUM($G$14:G4536)))</f>
        <v>0</v>
      </c>
      <c r="I4536" s="7"/>
    </row>
    <row r="4537" spans="1:9">
      <c r="A4537" s="89">
        <f t="shared" si="611"/>
        <v>4524</v>
      </c>
      <c r="B4537" s="185" t="str">
        <f t="shared" ref="B4537:B4553" si="612">IF(ISERROR(VLOOKUP(A4537&amp;H$9,JU_AKUN,6,FALSE)=TRUE),"",VLOOKUP(A4537&amp;H$9,JU_AKUN,6,FALSE))</f>
        <v/>
      </c>
      <c r="C4537" s="90" t="str">
        <f t="shared" ref="C4537:C4553" si="613">IF(ISERROR(VLOOKUP(A4537&amp;H$9,JU_AKUN,7,FALSE)=TRUE),"",VLOOKUP(A4537&amp;H$9,JU_AKUN,7,FALSE))</f>
        <v/>
      </c>
      <c r="D4537" s="89" t="str">
        <f t="shared" ref="D4537:D4553" si="614">IF(ISERROR(VLOOKUP(A4537&amp;H$9,JU_AKUN,8,FALSE)=TRUE),"",VLOOKUP(A4537&amp;H$9,JU_AKUN,8,FALSE))</f>
        <v/>
      </c>
      <c r="E4537" s="91" t="str">
        <f t="shared" ref="E4537:E4553" si="615">IF(ISERROR(VLOOKUP(A4537&amp;H$9,JU_AKUN,9,FALSE)=TRUE),"",VLOOKUP(A4537&amp;H$9,JU_AKUN,9,FALSE))</f>
        <v/>
      </c>
      <c r="F4537" s="92" t="str">
        <f t="shared" ref="F4537:F4553" si="616">IF(ISERROR(VLOOKUP(A4537&amp;H$9,JU_AKUN,14,FALSE)=TRUE),"",VLOOKUP(A4537&amp;H$9,JU_AKUN,14,FALSE))</f>
        <v/>
      </c>
      <c r="G4537" s="212" t="str">
        <f t="shared" ref="G4537:G4553" si="617">IF(ISERROR(VLOOKUP(A4537&amp;H$9,JU_AKUN,15,FALSE)=TRUE),"",VLOOKUP(A4537&amp;H$9,JU_AKUN,15,FALSE))</f>
        <v/>
      </c>
      <c r="H4537" s="92">
        <f>IF(OR(ERR=FALSE,AND(F4537="",G4537="")),0,IF($C$12="D",$H$13+SUM($F$14:F4537)-SUM($G$14:G4537),$H$13-SUM($F$14:F4537)+SUM($G$14:G4537)))</f>
        <v>0</v>
      </c>
      <c r="I4537" s="7"/>
    </row>
    <row r="4538" spans="1:9">
      <c r="A4538" s="89">
        <f t="shared" si="611"/>
        <v>4525</v>
      </c>
      <c r="B4538" s="185" t="str">
        <f t="shared" si="612"/>
        <v/>
      </c>
      <c r="C4538" s="90" t="str">
        <f t="shared" si="613"/>
        <v/>
      </c>
      <c r="D4538" s="89" t="str">
        <f t="shared" si="614"/>
        <v/>
      </c>
      <c r="E4538" s="91" t="str">
        <f t="shared" si="615"/>
        <v/>
      </c>
      <c r="F4538" s="92" t="str">
        <f t="shared" si="616"/>
        <v/>
      </c>
      <c r="G4538" s="212" t="str">
        <f t="shared" si="617"/>
        <v/>
      </c>
      <c r="H4538" s="92">
        <f>IF(OR(ERR=FALSE,AND(F4538="",G4538="")),0,IF($C$12="D",$H$13+SUM($F$14:F4538)-SUM($G$14:G4538),$H$13-SUM($F$14:F4538)+SUM($G$14:G4538)))</f>
        <v>0</v>
      </c>
      <c r="I4538" s="7"/>
    </row>
    <row r="4539" spans="1:9">
      <c r="A4539" s="89">
        <f t="shared" si="611"/>
        <v>4526</v>
      </c>
      <c r="B4539" s="185" t="str">
        <f t="shared" si="612"/>
        <v/>
      </c>
      <c r="C4539" s="90" t="str">
        <f t="shared" si="613"/>
        <v/>
      </c>
      <c r="D4539" s="89" t="str">
        <f t="shared" si="614"/>
        <v/>
      </c>
      <c r="E4539" s="91" t="str">
        <f t="shared" si="615"/>
        <v/>
      </c>
      <c r="F4539" s="92" t="str">
        <f t="shared" si="616"/>
        <v/>
      </c>
      <c r="G4539" s="212" t="str">
        <f t="shared" si="617"/>
        <v/>
      </c>
      <c r="H4539" s="92">
        <f>IF(OR(ERR=FALSE,AND(F4539="",G4539="")),0,IF($C$12="D",$H$13+SUM($F$14:F4539)-SUM($G$14:G4539),$H$13-SUM($F$14:F4539)+SUM($G$14:G4539)))</f>
        <v>0</v>
      </c>
      <c r="I4539" s="7"/>
    </row>
    <row r="4540" spans="1:9">
      <c r="A4540" s="89">
        <f t="shared" si="611"/>
        <v>4527</v>
      </c>
      <c r="B4540" s="185" t="str">
        <f t="shared" si="612"/>
        <v/>
      </c>
      <c r="C4540" s="90" t="str">
        <f t="shared" si="613"/>
        <v/>
      </c>
      <c r="D4540" s="89" t="str">
        <f t="shared" si="614"/>
        <v/>
      </c>
      <c r="E4540" s="91" t="str">
        <f t="shared" si="615"/>
        <v/>
      </c>
      <c r="F4540" s="92" t="str">
        <f t="shared" si="616"/>
        <v/>
      </c>
      <c r="G4540" s="212" t="str">
        <f t="shared" si="617"/>
        <v/>
      </c>
      <c r="H4540" s="92">
        <f>IF(OR(ERR=FALSE,AND(F4540="",G4540="")),0,IF($C$12="D",$H$13+SUM($F$14:F4540)-SUM($G$14:G4540),$H$13-SUM($F$14:F4540)+SUM($G$14:G4540)))</f>
        <v>0</v>
      </c>
      <c r="I4540" s="7"/>
    </row>
    <row r="4541" spans="1:9">
      <c r="A4541" s="89">
        <f t="shared" si="611"/>
        <v>4528</v>
      </c>
      <c r="B4541" s="185" t="str">
        <f t="shared" si="612"/>
        <v/>
      </c>
      <c r="C4541" s="90" t="str">
        <f t="shared" si="613"/>
        <v/>
      </c>
      <c r="D4541" s="89" t="str">
        <f t="shared" si="614"/>
        <v/>
      </c>
      <c r="E4541" s="91" t="str">
        <f t="shared" si="615"/>
        <v/>
      </c>
      <c r="F4541" s="92" t="str">
        <f t="shared" si="616"/>
        <v/>
      </c>
      <c r="G4541" s="212" t="str">
        <f t="shared" si="617"/>
        <v/>
      </c>
      <c r="H4541" s="92">
        <f>IF(OR(ERR=FALSE,AND(F4541="",G4541="")),0,IF($C$12="D",$H$13+SUM($F$14:F4541)-SUM($G$14:G4541),$H$13-SUM($F$14:F4541)+SUM($G$14:G4541)))</f>
        <v>0</v>
      </c>
      <c r="I4541" s="7"/>
    </row>
    <row r="4542" spans="1:9">
      <c r="A4542" s="89">
        <f t="shared" si="611"/>
        <v>4529</v>
      </c>
      <c r="B4542" s="185" t="str">
        <f t="shared" si="612"/>
        <v/>
      </c>
      <c r="C4542" s="90" t="str">
        <f t="shared" si="613"/>
        <v/>
      </c>
      <c r="D4542" s="89" t="str">
        <f t="shared" si="614"/>
        <v/>
      </c>
      <c r="E4542" s="91" t="str">
        <f t="shared" si="615"/>
        <v/>
      </c>
      <c r="F4542" s="92" t="str">
        <f t="shared" si="616"/>
        <v/>
      </c>
      <c r="G4542" s="212" t="str">
        <f t="shared" si="617"/>
        <v/>
      </c>
      <c r="H4542" s="92">
        <f>IF(OR(ERR=FALSE,AND(F4542="",G4542="")),0,IF($C$12="D",$H$13+SUM($F$14:F4542)-SUM($G$14:G4542),$H$13-SUM($F$14:F4542)+SUM($G$14:G4542)))</f>
        <v>0</v>
      </c>
      <c r="I4542" s="7"/>
    </row>
    <row r="4543" spans="1:9">
      <c r="A4543" s="89">
        <f t="shared" si="611"/>
        <v>4530</v>
      </c>
      <c r="B4543" s="185" t="str">
        <f t="shared" si="612"/>
        <v/>
      </c>
      <c r="C4543" s="90" t="str">
        <f t="shared" si="613"/>
        <v/>
      </c>
      <c r="D4543" s="89" t="str">
        <f t="shared" si="614"/>
        <v/>
      </c>
      <c r="E4543" s="91" t="str">
        <f t="shared" si="615"/>
        <v/>
      </c>
      <c r="F4543" s="92" t="str">
        <f t="shared" si="616"/>
        <v/>
      </c>
      <c r="G4543" s="212" t="str">
        <f t="shared" si="617"/>
        <v/>
      </c>
      <c r="H4543" s="92">
        <f>IF(OR(ERR=FALSE,AND(F4543="",G4543="")),0,IF($C$12="D",$H$13+SUM($F$14:F4543)-SUM($G$14:G4543),$H$13-SUM($F$14:F4543)+SUM($G$14:G4543)))</f>
        <v>0</v>
      </c>
      <c r="I4543" s="7"/>
    </row>
    <row r="4544" spans="1:9">
      <c r="A4544" s="89">
        <f t="shared" si="611"/>
        <v>4531</v>
      </c>
      <c r="B4544" s="185" t="str">
        <f t="shared" si="612"/>
        <v/>
      </c>
      <c r="C4544" s="90" t="str">
        <f t="shared" si="613"/>
        <v/>
      </c>
      <c r="D4544" s="89" t="str">
        <f t="shared" si="614"/>
        <v/>
      </c>
      <c r="E4544" s="91" t="str">
        <f t="shared" si="615"/>
        <v/>
      </c>
      <c r="F4544" s="92" t="str">
        <f t="shared" si="616"/>
        <v/>
      </c>
      <c r="G4544" s="212" t="str">
        <f t="shared" si="617"/>
        <v/>
      </c>
      <c r="H4544" s="92">
        <f>IF(OR(ERR=FALSE,AND(F4544="",G4544="")),0,IF($C$12="D",$H$13+SUM($F$14:F4544)-SUM($G$14:G4544),$H$13-SUM($F$14:F4544)+SUM($G$14:G4544)))</f>
        <v>0</v>
      </c>
      <c r="I4544" s="7"/>
    </row>
    <row r="4545" spans="1:9">
      <c r="A4545" s="89">
        <f t="shared" si="611"/>
        <v>4532</v>
      </c>
      <c r="B4545" s="185" t="str">
        <f t="shared" si="612"/>
        <v/>
      </c>
      <c r="C4545" s="90" t="str">
        <f t="shared" si="613"/>
        <v/>
      </c>
      <c r="D4545" s="89" t="str">
        <f t="shared" si="614"/>
        <v/>
      </c>
      <c r="E4545" s="91" t="str">
        <f t="shared" si="615"/>
        <v/>
      </c>
      <c r="F4545" s="92" t="str">
        <f t="shared" si="616"/>
        <v/>
      </c>
      <c r="G4545" s="212" t="str">
        <f t="shared" si="617"/>
        <v/>
      </c>
      <c r="H4545" s="92">
        <f>IF(OR(ERR=FALSE,AND(F4545="",G4545="")),0,IF($C$12="D",$H$13+SUM($F$14:F4545)-SUM($G$14:G4545),$H$13-SUM($F$14:F4545)+SUM($G$14:G4545)))</f>
        <v>0</v>
      </c>
      <c r="I4545" s="7"/>
    </row>
    <row r="4546" spans="1:9">
      <c r="A4546" s="89">
        <f t="shared" si="611"/>
        <v>4533</v>
      </c>
      <c r="B4546" s="185" t="str">
        <f t="shared" si="612"/>
        <v/>
      </c>
      <c r="C4546" s="90" t="str">
        <f t="shared" si="613"/>
        <v/>
      </c>
      <c r="D4546" s="89" t="str">
        <f t="shared" si="614"/>
        <v/>
      </c>
      <c r="E4546" s="91" t="str">
        <f t="shared" si="615"/>
        <v/>
      </c>
      <c r="F4546" s="92" t="str">
        <f t="shared" si="616"/>
        <v/>
      </c>
      <c r="G4546" s="212" t="str">
        <f t="shared" si="617"/>
        <v/>
      </c>
      <c r="H4546" s="92">
        <f>IF(OR(ERR=FALSE,AND(F4546="",G4546="")),0,IF($C$12="D",$H$13+SUM($F$14:F4546)-SUM($G$14:G4546),$H$13-SUM($F$14:F4546)+SUM($G$14:G4546)))</f>
        <v>0</v>
      </c>
      <c r="I4546" s="7"/>
    </row>
    <row r="4547" spans="1:9">
      <c r="A4547" s="89">
        <f t="shared" si="611"/>
        <v>4534</v>
      </c>
      <c r="B4547" s="185" t="str">
        <f t="shared" si="612"/>
        <v/>
      </c>
      <c r="C4547" s="90" t="str">
        <f t="shared" si="613"/>
        <v/>
      </c>
      <c r="D4547" s="89" t="str">
        <f t="shared" si="614"/>
        <v/>
      </c>
      <c r="E4547" s="91" t="str">
        <f t="shared" si="615"/>
        <v/>
      </c>
      <c r="F4547" s="92" t="str">
        <f t="shared" si="616"/>
        <v/>
      </c>
      <c r="G4547" s="212" t="str">
        <f t="shared" si="617"/>
        <v/>
      </c>
      <c r="H4547" s="92">
        <f>IF(OR(ERR=FALSE,AND(F4547="",G4547="")),0,IF($C$12="D",$H$13+SUM($F$14:F4547)-SUM($G$14:G4547),$H$13-SUM($F$14:F4547)+SUM($G$14:G4547)))</f>
        <v>0</v>
      </c>
      <c r="I4547" s="7"/>
    </row>
    <row r="4548" spans="1:9">
      <c r="A4548" s="89">
        <f t="shared" si="611"/>
        <v>4535</v>
      </c>
      <c r="B4548" s="185" t="str">
        <f t="shared" si="612"/>
        <v/>
      </c>
      <c r="C4548" s="90" t="str">
        <f t="shared" si="613"/>
        <v/>
      </c>
      <c r="D4548" s="89" t="str">
        <f t="shared" si="614"/>
        <v/>
      </c>
      <c r="E4548" s="91" t="str">
        <f t="shared" si="615"/>
        <v/>
      </c>
      <c r="F4548" s="92" t="str">
        <f t="shared" si="616"/>
        <v/>
      </c>
      <c r="G4548" s="212" t="str">
        <f t="shared" si="617"/>
        <v/>
      </c>
      <c r="H4548" s="92">
        <f>IF(OR(ERR=FALSE,AND(F4548="",G4548="")),0,IF($C$12="D",$H$13+SUM($F$14:F4548)-SUM($G$14:G4548),$H$13-SUM($F$14:F4548)+SUM($G$14:G4548)))</f>
        <v>0</v>
      </c>
      <c r="I4548" s="7"/>
    </row>
    <row r="4549" spans="1:9">
      <c r="A4549" s="89">
        <f t="shared" si="611"/>
        <v>4536</v>
      </c>
      <c r="B4549" s="185" t="str">
        <f t="shared" si="612"/>
        <v/>
      </c>
      <c r="C4549" s="90" t="str">
        <f t="shared" si="613"/>
        <v/>
      </c>
      <c r="D4549" s="89" t="str">
        <f t="shared" si="614"/>
        <v/>
      </c>
      <c r="E4549" s="91" t="str">
        <f t="shared" si="615"/>
        <v/>
      </c>
      <c r="F4549" s="92" t="str">
        <f t="shared" si="616"/>
        <v/>
      </c>
      <c r="G4549" s="212" t="str">
        <f t="shared" si="617"/>
        <v/>
      </c>
      <c r="H4549" s="92">
        <f>IF(OR(ERR=FALSE,AND(F4549="",G4549="")),0,IF($C$12="D",$H$13+SUM($F$14:F4549)-SUM($G$14:G4549),$H$13-SUM($F$14:F4549)+SUM($G$14:G4549)))</f>
        <v>0</v>
      </c>
      <c r="I4549" s="7"/>
    </row>
    <row r="4550" spans="1:9">
      <c r="A4550" s="89">
        <f t="shared" si="611"/>
        <v>4537</v>
      </c>
      <c r="B4550" s="185" t="str">
        <f t="shared" si="612"/>
        <v/>
      </c>
      <c r="C4550" s="90" t="str">
        <f t="shared" si="613"/>
        <v/>
      </c>
      <c r="D4550" s="89" t="str">
        <f t="shared" si="614"/>
        <v/>
      </c>
      <c r="E4550" s="91" t="str">
        <f t="shared" si="615"/>
        <v/>
      </c>
      <c r="F4550" s="92" t="str">
        <f t="shared" si="616"/>
        <v/>
      </c>
      <c r="G4550" s="212" t="str">
        <f t="shared" si="617"/>
        <v/>
      </c>
      <c r="H4550" s="92">
        <f>IF(OR(ERR=FALSE,AND(F4550="",G4550="")),0,IF($C$12="D",$H$13+SUM($F$14:F4550)-SUM($G$14:G4550),$H$13-SUM($F$14:F4550)+SUM($G$14:G4550)))</f>
        <v>0</v>
      </c>
      <c r="I4550" s="7"/>
    </row>
    <row r="4551" spans="1:9">
      <c r="A4551" s="89">
        <f t="shared" si="611"/>
        <v>4538</v>
      </c>
      <c r="B4551" s="185" t="str">
        <f t="shared" si="612"/>
        <v/>
      </c>
      <c r="C4551" s="90" t="str">
        <f t="shared" si="613"/>
        <v/>
      </c>
      <c r="D4551" s="89" t="str">
        <f t="shared" si="614"/>
        <v/>
      </c>
      <c r="E4551" s="91" t="str">
        <f t="shared" si="615"/>
        <v/>
      </c>
      <c r="F4551" s="92" t="str">
        <f t="shared" si="616"/>
        <v/>
      </c>
      <c r="G4551" s="212" t="str">
        <f t="shared" si="617"/>
        <v/>
      </c>
      <c r="H4551" s="92">
        <f>IF(OR(ERR=FALSE,AND(F4551="",G4551="")),0,IF($C$12="D",$H$13+SUM($F$14:F4551)-SUM($G$14:G4551),$H$13-SUM($F$14:F4551)+SUM($G$14:G4551)))</f>
        <v>0</v>
      </c>
      <c r="I4551" s="7"/>
    </row>
    <row r="4552" spans="1:9">
      <c r="A4552" s="89">
        <f t="shared" si="611"/>
        <v>4539</v>
      </c>
      <c r="B4552" s="185" t="str">
        <f t="shared" si="612"/>
        <v/>
      </c>
      <c r="C4552" s="90" t="str">
        <f t="shared" si="613"/>
        <v/>
      </c>
      <c r="D4552" s="89" t="str">
        <f t="shared" si="614"/>
        <v/>
      </c>
      <c r="E4552" s="91" t="str">
        <f t="shared" si="615"/>
        <v/>
      </c>
      <c r="F4552" s="92" t="str">
        <f t="shared" si="616"/>
        <v/>
      </c>
      <c r="G4552" s="212" t="str">
        <f t="shared" si="617"/>
        <v/>
      </c>
      <c r="H4552" s="92">
        <f>IF(OR(ERR=FALSE,AND(F4552="",G4552="")),0,IF($C$12="D",$H$13+SUM($F$14:F4552)-SUM($G$14:G4552),$H$13-SUM($F$14:F4552)+SUM($G$14:G4552)))</f>
        <v>0</v>
      </c>
      <c r="I4552" s="7"/>
    </row>
    <row r="4553" spans="1:9">
      <c r="A4553" s="89">
        <f t="shared" si="611"/>
        <v>4540</v>
      </c>
      <c r="B4553" s="185" t="str">
        <f t="shared" si="612"/>
        <v/>
      </c>
      <c r="C4553" s="90" t="str">
        <f t="shared" si="613"/>
        <v/>
      </c>
      <c r="D4553" s="89" t="str">
        <f t="shared" si="614"/>
        <v/>
      </c>
      <c r="E4553" s="91" t="str">
        <f t="shared" si="615"/>
        <v/>
      </c>
      <c r="F4553" s="92" t="str">
        <f t="shared" si="616"/>
        <v/>
      </c>
      <c r="G4553" s="212" t="str">
        <f t="shared" si="617"/>
        <v/>
      </c>
      <c r="H4553" s="92">
        <f>IF(OR(ERR=FALSE,AND(F4553="",G4553="")),0,IF($C$12="D",$H$13+SUM($F$14:F4553)-SUM($G$14:G4553),$H$13-SUM($F$14:F4553)+SUM($G$14:G4553)))</f>
        <v>0</v>
      </c>
      <c r="I4553" s="7"/>
    </row>
    <row r="4554" spans="1:9">
      <c r="A4554" s="89">
        <f t="shared" si="611"/>
        <v>4541</v>
      </c>
      <c r="B4554" s="185" t="str">
        <f t="shared" ref="B4554:B4569" si="618">IF(ISERROR(VLOOKUP(A4554&amp;H$9,JU_AKUN,6,FALSE)=TRUE),"",VLOOKUP(A4554&amp;H$9,JU_AKUN,6,FALSE))</f>
        <v/>
      </c>
      <c r="C4554" s="90" t="str">
        <f t="shared" ref="C4554:C4569" si="619">IF(ISERROR(VLOOKUP(A4554&amp;H$9,JU_AKUN,7,FALSE)=TRUE),"",VLOOKUP(A4554&amp;H$9,JU_AKUN,7,FALSE))</f>
        <v/>
      </c>
      <c r="D4554" s="89" t="str">
        <f t="shared" ref="D4554:D4569" si="620">IF(ISERROR(VLOOKUP(A4554&amp;H$9,JU_AKUN,8,FALSE)=TRUE),"",VLOOKUP(A4554&amp;H$9,JU_AKUN,8,FALSE))</f>
        <v/>
      </c>
      <c r="E4554" s="91" t="str">
        <f t="shared" ref="E4554:E4569" si="621">IF(ISERROR(VLOOKUP(A4554&amp;H$9,JU_AKUN,9,FALSE)=TRUE),"",VLOOKUP(A4554&amp;H$9,JU_AKUN,9,FALSE))</f>
        <v/>
      </c>
      <c r="F4554" s="92" t="str">
        <f t="shared" ref="F4554:F4569" si="622">IF(ISERROR(VLOOKUP(A4554&amp;H$9,JU_AKUN,14,FALSE)=TRUE),"",VLOOKUP(A4554&amp;H$9,JU_AKUN,14,FALSE))</f>
        <v/>
      </c>
      <c r="G4554" s="212" t="str">
        <f t="shared" ref="G4554:G4569" si="623">IF(ISERROR(VLOOKUP(A4554&amp;H$9,JU_AKUN,15,FALSE)=TRUE),"",VLOOKUP(A4554&amp;H$9,JU_AKUN,15,FALSE))</f>
        <v/>
      </c>
      <c r="H4554" s="92">
        <f>IF(OR(ERR=FALSE,AND(F4554="",G4554="")),0,IF($C$12="D",$H$13+SUM($F$14:F4554)-SUM($G$14:G4554),$H$13-SUM($F$14:F4554)+SUM($G$14:G4554)))</f>
        <v>0</v>
      </c>
      <c r="I4554" s="7"/>
    </row>
    <row r="4555" spans="1:9">
      <c r="A4555" s="89">
        <f t="shared" si="611"/>
        <v>4542</v>
      </c>
      <c r="B4555" s="185" t="str">
        <f t="shared" si="618"/>
        <v/>
      </c>
      <c r="C4555" s="90" t="str">
        <f t="shared" si="619"/>
        <v/>
      </c>
      <c r="D4555" s="89" t="str">
        <f t="shared" si="620"/>
        <v/>
      </c>
      <c r="E4555" s="91" t="str">
        <f t="shared" si="621"/>
        <v/>
      </c>
      <c r="F4555" s="92" t="str">
        <f t="shared" si="622"/>
        <v/>
      </c>
      <c r="G4555" s="212" t="str">
        <f t="shared" si="623"/>
        <v/>
      </c>
      <c r="H4555" s="92">
        <f>IF(OR(ERR=FALSE,AND(F4555="",G4555="")),0,IF($C$12="D",$H$13+SUM($F$14:F4555)-SUM($G$14:G4555),$H$13-SUM($F$14:F4555)+SUM($G$14:G4555)))</f>
        <v>0</v>
      </c>
      <c r="I4555" s="7"/>
    </row>
    <row r="4556" spans="1:9">
      <c r="A4556" s="89">
        <f t="shared" si="611"/>
        <v>4543</v>
      </c>
      <c r="B4556" s="185" t="str">
        <f t="shared" si="618"/>
        <v/>
      </c>
      <c r="C4556" s="90" t="str">
        <f t="shared" si="619"/>
        <v/>
      </c>
      <c r="D4556" s="89" t="str">
        <f t="shared" si="620"/>
        <v/>
      </c>
      <c r="E4556" s="91" t="str">
        <f t="shared" si="621"/>
        <v/>
      </c>
      <c r="F4556" s="92" t="str">
        <f t="shared" si="622"/>
        <v/>
      </c>
      <c r="G4556" s="212" t="str">
        <f t="shared" si="623"/>
        <v/>
      </c>
      <c r="H4556" s="92">
        <f>IF(OR(ERR=FALSE,AND(F4556="",G4556="")),0,IF($C$12="D",$H$13+SUM($F$14:F4556)-SUM($G$14:G4556),$H$13-SUM($F$14:F4556)+SUM($G$14:G4556)))</f>
        <v>0</v>
      </c>
      <c r="I4556" s="7"/>
    </row>
    <row r="4557" spans="1:9">
      <c r="A4557" s="89">
        <f t="shared" si="611"/>
        <v>4544</v>
      </c>
      <c r="B4557" s="185" t="str">
        <f t="shared" si="618"/>
        <v/>
      </c>
      <c r="C4557" s="90" t="str">
        <f t="shared" si="619"/>
        <v/>
      </c>
      <c r="D4557" s="89" t="str">
        <f t="shared" si="620"/>
        <v/>
      </c>
      <c r="E4557" s="91" t="str">
        <f t="shared" si="621"/>
        <v/>
      </c>
      <c r="F4557" s="92" t="str">
        <f t="shared" si="622"/>
        <v/>
      </c>
      <c r="G4557" s="212" t="str">
        <f t="shared" si="623"/>
        <v/>
      </c>
      <c r="H4557" s="92">
        <f>IF(OR(ERR=FALSE,AND(F4557="",G4557="")),0,IF($C$12="D",$H$13+SUM($F$14:F4557)-SUM($G$14:G4557),$H$13-SUM($F$14:F4557)+SUM($G$14:G4557)))</f>
        <v>0</v>
      </c>
      <c r="I4557" s="7"/>
    </row>
    <row r="4558" spans="1:9">
      <c r="A4558" s="89">
        <f t="shared" si="611"/>
        <v>4545</v>
      </c>
      <c r="B4558" s="185" t="str">
        <f t="shared" si="618"/>
        <v/>
      </c>
      <c r="C4558" s="90" t="str">
        <f t="shared" si="619"/>
        <v/>
      </c>
      <c r="D4558" s="89" t="str">
        <f t="shared" si="620"/>
        <v/>
      </c>
      <c r="E4558" s="91" t="str">
        <f t="shared" si="621"/>
        <v/>
      </c>
      <c r="F4558" s="92" t="str">
        <f t="shared" si="622"/>
        <v/>
      </c>
      <c r="G4558" s="212" t="str">
        <f t="shared" si="623"/>
        <v/>
      </c>
      <c r="H4558" s="92">
        <f>IF(OR(ERR=FALSE,AND(F4558="",G4558="")),0,IF($C$12="D",$H$13+SUM($F$14:F4558)-SUM($G$14:G4558),$H$13-SUM($F$14:F4558)+SUM($G$14:G4558)))</f>
        <v>0</v>
      </c>
      <c r="I4558" s="7"/>
    </row>
    <row r="4559" spans="1:9">
      <c r="A4559" s="89">
        <f t="shared" si="611"/>
        <v>4546</v>
      </c>
      <c r="B4559" s="185" t="str">
        <f t="shared" si="618"/>
        <v/>
      </c>
      <c r="C4559" s="90" t="str">
        <f t="shared" si="619"/>
        <v/>
      </c>
      <c r="D4559" s="89" t="str">
        <f t="shared" si="620"/>
        <v/>
      </c>
      <c r="E4559" s="91" t="str">
        <f t="shared" si="621"/>
        <v/>
      </c>
      <c r="F4559" s="92" t="str">
        <f t="shared" si="622"/>
        <v/>
      </c>
      <c r="G4559" s="212" t="str">
        <f t="shared" si="623"/>
        <v/>
      </c>
      <c r="H4559" s="92">
        <f>IF(OR(ERR=FALSE,AND(F4559="",G4559="")),0,IF($C$12="D",$H$13+SUM($F$14:F4559)-SUM($G$14:G4559),$H$13-SUM($F$14:F4559)+SUM($G$14:G4559)))</f>
        <v>0</v>
      </c>
      <c r="I4559" s="7"/>
    </row>
    <row r="4560" spans="1:9">
      <c r="A4560" s="89">
        <f t="shared" si="611"/>
        <v>4547</v>
      </c>
      <c r="B4560" s="185" t="str">
        <f t="shared" si="618"/>
        <v/>
      </c>
      <c r="C4560" s="90" t="str">
        <f t="shared" si="619"/>
        <v/>
      </c>
      <c r="D4560" s="89" t="str">
        <f t="shared" si="620"/>
        <v/>
      </c>
      <c r="E4560" s="91" t="str">
        <f t="shared" si="621"/>
        <v/>
      </c>
      <c r="F4560" s="92" t="str">
        <f t="shared" si="622"/>
        <v/>
      </c>
      <c r="G4560" s="212" t="str">
        <f t="shared" si="623"/>
        <v/>
      </c>
      <c r="H4560" s="92">
        <f>IF(OR(ERR=FALSE,AND(F4560="",G4560="")),0,IF($C$12="D",$H$13+SUM($F$14:F4560)-SUM($G$14:G4560),$H$13-SUM($F$14:F4560)+SUM($G$14:G4560)))</f>
        <v>0</v>
      </c>
      <c r="I4560" s="7"/>
    </row>
    <row r="4561" spans="1:9">
      <c r="A4561" s="89">
        <f t="shared" si="611"/>
        <v>4548</v>
      </c>
      <c r="B4561" s="185" t="str">
        <f t="shared" si="618"/>
        <v/>
      </c>
      <c r="C4561" s="90" t="str">
        <f t="shared" si="619"/>
        <v/>
      </c>
      <c r="D4561" s="89" t="str">
        <f t="shared" si="620"/>
        <v/>
      </c>
      <c r="E4561" s="91" t="str">
        <f t="shared" si="621"/>
        <v/>
      </c>
      <c r="F4561" s="92" t="str">
        <f t="shared" si="622"/>
        <v/>
      </c>
      <c r="G4561" s="212" t="str">
        <f t="shared" si="623"/>
        <v/>
      </c>
      <c r="H4561" s="92">
        <f>IF(OR(ERR=FALSE,AND(F4561="",G4561="")),0,IF($C$12="D",$H$13+SUM($F$14:F4561)-SUM($G$14:G4561),$H$13-SUM($F$14:F4561)+SUM($G$14:G4561)))</f>
        <v>0</v>
      </c>
      <c r="I4561" s="7"/>
    </row>
    <row r="4562" spans="1:9">
      <c r="A4562" s="89">
        <f t="shared" si="611"/>
        <v>4549</v>
      </c>
      <c r="B4562" s="185" t="str">
        <f t="shared" si="618"/>
        <v/>
      </c>
      <c r="C4562" s="90" t="str">
        <f t="shared" si="619"/>
        <v/>
      </c>
      <c r="D4562" s="89" t="str">
        <f t="shared" si="620"/>
        <v/>
      </c>
      <c r="E4562" s="91" t="str">
        <f t="shared" si="621"/>
        <v/>
      </c>
      <c r="F4562" s="92" t="str">
        <f t="shared" si="622"/>
        <v/>
      </c>
      <c r="G4562" s="212" t="str">
        <f t="shared" si="623"/>
        <v/>
      </c>
      <c r="H4562" s="92">
        <f>IF(OR(ERR=FALSE,AND(F4562="",G4562="")),0,IF($C$12="D",$H$13+SUM($F$14:F4562)-SUM($G$14:G4562),$H$13-SUM($F$14:F4562)+SUM($G$14:G4562)))</f>
        <v>0</v>
      </c>
      <c r="I4562" s="7"/>
    </row>
    <row r="4563" spans="1:9">
      <c r="A4563" s="89">
        <f t="shared" si="611"/>
        <v>4550</v>
      </c>
      <c r="B4563" s="185" t="str">
        <f t="shared" si="618"/>
        <v/>
      </c>
      <c r="C4563" s="90" t="str">
        <f t="shared" si="619"/>
        <v/>
      </c>
      <c r="D4563" s="89" t="str">
        <f t="shared" si="620"/>
        <v/>
      </c>
      <c r="E4563" s="91" t="str">
        <f t="shared" si="621"/>
        <v/>
      </c>
      <c r="F4563" s="92" t="str">
        <f t="shared" si="622"/>
        <v/>
      </c>
      <c r="G4563" s="212" t="str">
        <f t="shared" si="623"/>
        <v/>
      </c>
      <c r="H4563" s="92">
        <f>IF(OR(ERR=FALSE,AND(F4563="",G4563="")),0,IF($C$12="D",$H$13+SUM($F$14:F4563)-SUM($G$14:G4563),$H$13-SUM($F$14:F4563)+SUM($G$14:G4563)))</f>
        <v>0</v>
      </c>
      <c r="I4563" s="7"/>
    </row>
    <row r="4564" spans="1:9">
      <c r="A4564" s="89">
        <f t="shared" si="611"/>
        <v>4551</v>
      </c>
      <c r="B4564" s="185" t="str">
        <f t="shared" si="618"/>
        <v/>
      </c>
      <c r="C4564" s="90" t="str">
        <f t="shared" si="619"/>
        <v/>
      </c>
      <c r="D4564" s="89" t="str">
        <f t="shared" si="620"/>
        <v/>
      </c>
      <c r="E4564" s="91" t="str">
        <f t="shared" si="621"/>
        <v/>
      </c>
      <c r="F4564" s="92" t="str">
        <f t="shared" si="622"/>
        <v/>
      </c>
      <c r="G4564" s="212" t="str">
        <f t="shared" si="623"/>
        <v/>
      </c>
      <c r="H4564" s="92">
        <f>IF(OR(ERR=FALSE,AND(F4564="",G4564="")),0,IF($C$12="D",$H$13+SUM($F$14:F4564)-SUM($G$14:G4564),$H$13-SUM($F$14:F4564)+SUM($G$14:G4564)))</f>
        <v>0</v>
      </c>
      <c r="I4564" s="7"/>
    </row>
    <row r="4565" spans="1:9">
      <c r="A4565" s="89">
        <f t="shared" si="611"/>
        <v>4552</v>
      </c>
      <c r="B4565" s="185" t="str">
        <f t="shared" si="618"/>
        <v/>
      </c>
      <c r="C4565" s="90" t="str">
        <f t="shared" si="619"/>
        <v/>
      </c>
      <c r="D4565" s="89" t="str">
        <f t="shared" si="620"/>
        <v/>
      </c>
      <c r="E4565" s="91" t="str">
        <f t="shared" si="621"/>
        <v/>
      </c>
      <c r="F4565" s="92" t="str">
        <f t="shared" si="622"/>
        <v/>
      </c>
      <c r="G4565" s="212" t="str">
        <f t="shared" si="623"/>
        <v/>
      </c>
      <c r="H4565" s="92">
        <f>IF(OR(ERR=FALSE,AND(F4565="",G4565="")),0,IF($C$12="D",$H$13+SUM($F$14:F4565)-SUM($G$14:G4565),$H$13-SUM($F$14:F4565)+SUM($G$14:G4565)))</f>
        <v>0</v>
      </c>
      <c r="I4565" s="7"/>
    </row>
    <row r="4566" spans="1:9">
      <c r="A4566" s="89">
        <f t="shared" si="611"/>
        <v>4553</v>
      </c>
      <c r="B4566" s="185" t="str">
        <f t="shared" si="618"/>
        <v/>
      </c>
      <c r="C4566" s="90" t="str">
        <f t="shared" si="619"/>
        <v/>
      </c>
      <c r="D4566" s="89" t="str">
        <f t="shared" si="620"/>
        <v/>
      </c>
      <c r="E4566" s="91" t="str">
        <f t="shared" si="621"/>
        <v/>
      </c>
      <c r="F4566" s="92" t="str">
        <f t="shared" si="622"/>
        <v/>
      </c>
      <c r="G4566" s="212" t="str">
        <f t="shared" si="623"/>
        <v/>
      </c>
      <c r="H4566" s="92">
        <f>IF(OR(ERR=FALSE,AND(F4566="",G4566="")),0,IF($C$12="D",$H$13+SUM($F$14:F4566)-SUM($G$14:G4566),$H$13-SUM($F$14:F4566)+SUM($G$14:G4566)))</f>
        <v>0</v>
      </c>
      <c r="I4566" s="7"/>
    </row>
    <row r="4567" spans="1:9">
      <c r="A4567" s="89">
        <f t="shared" si="611"/>
        <v>4554</v>
      </c>
      <c r="B4567" s="185" t="str">
        <f t="shared" si="618"/>
        <v/>
      </c>
      <c r="C4567" s="90" t="str">
        <f t="shared" si="619"/>
        <v/>
      </c>
      <c r="D4567" s="89" t="str">
        <f t="shared" si="620"/>
        <v/>
      </c>
      <c r="E4567" s="91" t="str">
        <f t="shared" si="621"/>
        <v/>
      </c>
      <c r="F4567" s="92" t="str">
        <f t="shared" si="622"/>
        <v/>
      </c>
      <c r="G4567" s="212" t="str">
        <f t="shared" si="623"/>
        <v/>
      </c>
      <c r="H4567" s="92">
        <f>IF(OR(ERR=FALSE,AND(F4567="",G4567="")),0,IF($C$12="D",$H$13+SUM($F$14:F4567)-SUM($G$14:G4567),$H$13-SUM($F$14:F4567)+SUM($G$14:G4567)))</f>
        <v>0</v>
      </c>
      <c r="I4567" s="7"/>
    </row>
    <row r="4568" spans="1:9">
      <c r="A4568" s="89">
        <f t="shared" si="611"/>
        <v>4555</v>
      </c>
      <c r="B4568" s="185" t="str">
        <f t="shared" si="618"/>
        <v/>
      </c>
      <c r="C4568" s="90" t="str">
        <f t="shared" si="619"/>
        <v/>
      </c>
      <c r="D4568" s="89" t="str">
        <f t="shared" si="620"/>
        <v/>
      </c>
      <c r="E4568" s="91" t="str">
        <f t="shared" si="621"/>
        <v/>
      </c>
      <c r="F4568" s="92" t="str">
        <f t="shared" si="622"/>
        <v/>
      </c>
      <c r="G4568" s="212" t="str">
        <f t="shared" si="623"/>
        <v/>
      </c>
      <c r="H4568" s="92">
        <f>IF(OR(ERR=FALSE,AND(F4568="",G4568="")),0,IF($C$12="D",$H$13+SUM($F$14:F4568)-SUM($G$14:G4568),$H$13-SUM($F$14:F4568)+SUM($G$14:G4568)))</f>
        <v>0</v>
      </c>
      <c r="I4568" s="7"/>
    </row>
    <row r="4569" spans="1:9">
      <c r="A4569" s="89">
        <f t="shared" si="611"/>
        <v>4556</v>
      </c>
      <c r="B4569" s="185" t="str">
        <f t="shared" si="618"/>
        <v/>
      </c>
      <c r="C4569" s="90" t="str">
        <f t="shared" si="619"/>
        <v/>
      </c>
      <c r="D4569" s="89" t="str">
        <f t="shared" si="620"/>
        <v/>
      </c>
      <c r="E4569" s="91" t="str">
        <f t="shared" si="621"/>
        <v/>
      </c>
      <c r="F4569" s="92" t="str">
        <f t="shared" si="622"/>
        <v/>
      </c>
      <c r="G4569" s="212" t="str">
        <f t="shared" si="623"/>
        <v/>
      </c>
      <c r="H4569" s="92">
        <f>IF(OR(ERR=FALSE,AND(F4569="",G4569="")),0,IF($C$12="D",$H$13+SUM($F$14:F4569)-SUM($G$14:G4569),$H$13-SUM($F$14:F4569)+SUM($G$14:G4569)))</f>
        <v>0</v>
      </c>
      <c r="I4569" s="7"/>
    </row>
    <row r="4570" spans="1:9">
      <c r="A4570" s="89">
        <f t="shared" si="611"/>
        <v>4557</v>
      </c>
      <c r="B4570" s="185" t="str">
        <f t="shared" ref="B4570:B4601" si="624">IF(ISERROR(VLOOKUP(A4570&amp;H$9,JU_AKUN,6,FALSE)=TRUE),"",VLOOKUP(A4570&amp;H$9,JU_AKUN,6,FALSE))</f>
        <v/>
      </c>
      <c r="C4570" s="90" t="str">
        <f t="shared" ref="C4570:C4601" si="625">IF(ISERROR(VLOOKUP(A4570&amp;H$9,JU_AKUN,7,FALSE)=TRUE),"",VLOOKUP(A4570&amp;H$9,JU_AKUN,7,FALSE))</f>
        <v/>
      </c>
      <c r="D4570" s="89" t="str">
        <f t="shared" ref="D4570:D4601" si="626">IF(ISERROR(VLOOKUP(A4570&amp;H$9,JU_AKUN,8,FALSE)=TRUE),"",VLOOKUP(A4570&amp;H$9,JU_AKUN,8,FALSE))</f>
        <v/>
      </c>
      <c r="E4570" s="91" t="str">
        <f t="shared" ref="E4570:E4601" si="627">IF(ISERROR(VLOOKUP(A4570&amp;H$9,JU_AKUN,9,FALSE)=TRUE),"",VLOOKUP(A4570&amp;H$9,JU_AKUN,9,FALSE))</f>
        <v/>
      </c>
      <c r="F4570" s="92" t="str">
        <f t="shared" ref="F4570:F4601" si="628">IF(ISERROR(VLOOKUP(A4570&amp;H$9,JU_AKUN,14,FALSE)=TRUE),"",VLOOKUP(A4570&amp;H$9,JU_AKUN,14,FALSE))</f>
        <v/>
      </c>
      <c r="G4570" s="212" t="str">
        <f t="shared" ref="G4570:G4601" si="629">IF(ISERROR(VLOOKUP(A4570&amp;H$9,JU_AKUN,15,FALSE)=TRUE),"",VLOOKUP(A4570&amp;H$9,JU_AKUN,15,FALSE))</f>
        <v/>
      </c>
      <c r="H4570" s="92">
        <f>IF(OR(ERR=FALSE,AND(F4570="",G4570="")),0,IF($C$12="D",$H$13+SUM($F$14:F4570)-SUM($G$14:G4570),$H$13-SUM($F$14:F4570)+SUM($G$14:G4570)))</f>
        <v>0</v>
      </c>
      <c r="I4570" s="7"/>
    </row>
    <row r="4571" spans="1:9">
      <c r="A4571" s="89">
        <f t="shared" si="611"/>
        <v>4558</v>
      </c>
      <c r="B4571" s="185" t="str">
        <f t="shared" si="624"/>
        <v/>
      </c>
      <c r="C4571" s="90" t="str">
        <f t="shared" si="625"/>
        <v/>
      </c>
      <c r="D4571" s="89" t="str">
        <f t="shared" si="626"/>
        <v/>
      </c>
      <c r="E4571" s="91" t="str">
        <f t="shared" si="627"/>
        <v/>
      </c>
      <c r="F4571" s="92" t="str">
        <f t="shared" si="628"/>
        <v/>
      </c>
      <c r="G4571" s="212" t="str">
        <f t="shared" si="629"/>
        <v/>
      </c>
      <c r="H4571" s="92">
        <f>IF(OR(ERR=FALSE,AND(F4571="",G4571="")),0,IF($C$12="D",$H$13+SUM($F$14:F4571)-SUM($G$14:G4571),$H$13-SUM($F$14:F4571)+SUM($G$14:G4571)))</f>
        <v>0</v>
      </c>
      <c r="I4571" s="7"/>
    </row>
    <row r="4572" spans="1:9">
      <c r="A4572" s="89">
        <f t="shared" si="611"/>
        <v>4559</v>
      </c>
      <c r="B4572" s="185" t="str">
        <f t="shared" si="624"/>
        <v/>
      </c>
      <c r="C4572" s="90" t="str">
        <f t="shared" si="625"/>
        <v/>
      </c>
      <c r="D4572" s="89" t="str">
        <f t="shared" si="626"/>
        <v/>
      </c>
      <c r="E4572" s="91" t="str">
        <f t="shared" si="627"/>
        <v/>
      </c>
      <c r="F4572" s="92" t="str">
        <f t="shared" si="628"/>
        <v/>
      </c>
      <c r="G4572" s="212" t="str">
        <f t="shared" si="629"/>
        <v/>
      </c>
      <c r="H4572" s="92">
        <f>IF(OR(ERR=FALSE,AND(F4572="",G4572="")),0,IF($C$12="D",$H$13+SUM($F$14:F4572)-SUM($G$14:G4572),$H$13-SUM($F$14:F4572)+SUM($G$14:G4572)))</f>
        <v>0</v>
      </c>
      <c r="I4572" s="7"/>
    </row>
    <row r="4573" spans="1:9">
      <c r="A4573" s="89">
        <f t="shared" si="611"/>
        <v>4560</v>
      </c>
      <c r="B4573" s="185" t="str">
        <f t="shared" si="624"/>
        <v/>
      </c>
      <c r="C4573" s="90" t="str">
        <f t="shared" si="625"/>
        <v/>
      </c>
      <c r="D4573" s="89" t="str">
        <f t="shared" si="626"/>
        <v/>
      </c>
      <c r="E4573" s="91" t="str">
        <f t="shared" si="627"/>
        <v/>
      </c>
      <c r="F4573" s="92" t="str">
        <f t="shared" si="628"/>
        <v/>
      </c>
      <c r="G4573" s="212" t="str">
        <f t="shared" si="629"/>
        <v/>
      </c>
      <c r="H4573" s="92">
        <f>IF(OR(ERR=FALSE,AND(F4573="",G4573="")),0,IF($C$12="D",$H$13+SUM($F$14:F4573)-SUM($G$14:G4573),$H$13-SUM($F$14:F4573)+SUM($G$14:G4573)))</f>
        <v>0</v>
      </c>
      <c r="I4573" s="7"/>
    </row>
    <row r="4574" spans="1:9">
      <c r="A4574" s="89">
        <f t="shared" si="611"/>
        <v>4561</v>
      </c>
      <c r="B4574" s="185" t="str">
        <f t="shared" si="624"/>
        <v/>
      </c>
      <c r="C4574" s="90" t="str">
        <f t="shared" si="625"/>
        <v/>
      </c>
      <c r="D4574" s="89" t="str">
        <f t="shared" si="626"/>
        <v/>
      </c>
      <c r="E4574" s="91" t="str">
        <f t="shared" si="627"/>
        <v/>
      </c>
      <c r="F4574" s="92" t="str">
        <f t="shared" si="628"/>
        <v/>
      </c>
      <c r="G4574" s="212" t="str">
        <f t="shared" si="629"/>
        <v/>
      </c>
      <c r="H4574" s="92">
        <f>IF(OR(ERR=FALSE,AND(F4574="",G4574="")),0,IF($C$12="D",$H$13+SUM($F$14:F4574)-SUM($G$14:G4574),$H$13-SUM($F$14:F4574)+SUM($G$14:G4574)))</f>
        <v>0</v>
      </c>
      <c r="I4574" s="7"/>
    </row>
    <row r="4575" spans="1:9">
      <c r="A4575" s="89">
        <f t="shared" si="611"/>
        <v>4562</v>
      </c>
      <c r="B4575" s="185" t="str">
        <f t="shared" si="624"/>
        <v/>
      </c>
      <c r="C4575" s="90" t="str">
        <f t="shared" si="625"/>
        <v/>
      </c>
      <c r="D4575" s="89" t="str">
        <f t="shared" si="626"/>
        <v/>
      </c>
      <c r="E4575" s="91" t="str">
        <f t="shared" si="627"/>
        <v/>
      </c>
      <c r="F4575" s="92" t="str">
        <f t="shared" si="628"/>
        <v/>
      </c>
      <c r="G4575" s="212" t="str">
        <f t="shared" si="629"/>
        <v/>
      </c>
      <c r="H4575" s="92">
        <f>IF(OR(ERR=FALSE,AND(F4575="",G4575="")),0,IF($C$12="D",$H$13+SUM($F$14:F4575)-SUM($G$14:G4575),$H$13-SUM($F$14:F4575)+SUM($G$14:G4575)))</f>
        <v>0</v>
      </c>
      <c r="I4575" s="7"/>
    </row>
    <row r="4576" spans="1:9">
      <c r="A4576" s="89">
        <f t="shared" si="611"/>
        <v>4563</v>
      </c>
      <c r="B4576" s="185" t="str">
        <f t="shared" si="624"/>
        <v/>
      </c>
      <c r="C4576" s="90" t="str">
        <f t="shared" si="625"/>
        <v/>
      </c>
      <c r="D4576" s="89" t="str">
        <f t="shared" si="626"/>
        <v/>
      </c>
      <c r="E4576" s="91" t="str">
        <f t="shared" si="627"/>
        <v/>
      </c>
      <c r="F4576" s="92" t="str">
        <f t="shared" si="628"/>
        <v/>
      </c>
      <c r="G4576" s="212" t="str">
        <f t="shared" si="629"/>
        <v/>
      </c>
      <c r="H4576" s="92">
        <f>IF(OR(ERR=FALSE,AND(F4576="",G4576="")),0,IF($C$12="D",$H$13+SUM($F$14:F4576)-SUM($G$14:G4576),$H$13-SUM($F$14:F4576)+SUM($G$14:G4576)))</f>
        <v>0</v>
      </c>
      <c r="I4576" s="7"/>
    </row>
    <row r="4577" spans="1:9">
      <c r="A4577" s="89">
        <f t="shared" si="611"/>
        <v>4564</v>
      </c>
      <c r="B4577" s="185" t="str">
        <f t="shared" si="624"/>
        <v/>
      </c>
      <c r="C4577" s="90" t="str">
        <f t="shared" si="625"/>
        <v/>
      </c>
      <c r="D4577" s="89" t="str">
        <f t="shared" si="626"/>
        <v/>
      </c>
      <c r="E4577" s="91" t="str">
        <f t="shared" si="627"/>
        <v/>
      </c>
      <c r="F4577" s="92" t="str">
        <f t="shared" si="628"/>
        <v/>
      </c>
      <c r="G4577" s="212" t="str">
        <f t="shared" si="629"/>
        <v/>
      </c>
      <c r="H4577" s="92">
        <f>IF(OR(ERR=FALSE,AND(F4577="",G4577="")),0,IF($C$12="D",$H$13+SUM($F$14:F4577)-SUM($G$14:G4577),$H$13-SUM($F$14:F4577)+SUM($G$14:G4577)))</f>
        <v>0</v>
      </c>
      <c r="I4577" s="7"/>
    </row>
    <row r="4578" spans="1:9">
      <c r="A4578" s="89">
        <f t="shared" si="611"/>
        <v>4565</v>
      </c>
      <c r="B4578" s="185" t="str">
        <f t="shared" si="624"/>
        <v/>
      </c>
      <c r="C4578" s="90" t="str">
        <f t="shared" si="625"/>
        <v/>
      </c>
      <c r="D4578" s="89" t="str">
        <f t="shared" si="626"/>
        <v/>
      </c>
      <c r="E4578" s="91" t="str">
        <f t="shared" si="627"/>
        <v/>
      </c>
      <c r="F4578" s="92" t="str">
        <f t="shared" si="628"/>
        <v/>
      </c>
      <c r="G4578" s="212" t="str">
        <f t="shared" si="629"/>
        <v/>
      </c>
      <c r="H4578" s="92">
        <f>IF(OR(ERR=FALSE,AND(F4578="",G4578="")),0,IF($C$12="D",$H$13+SUM($F$14:F4578)-SUM($G$14:G4578),$H$13-SUM($F$14:F4578)+SUM($G$14:G4578)))</f>
        <v>0</v>
      </c>
      <c r="I4578" s="7"/>
    </row>
    <row r="4579" spans="1:9">
      <c r="A4579" s="89">
        <f t="shared" si="611"/>
        <v>4566</v>
      </c>
      <c r="B4579" s="185" t="str">
        <f t="shared" si="624"/>
        <v/>
      </c>
      <c r="C4579" s="90" t="str">
        <f t="shared" si="625"/>
        <v/>
      </c>
      <c r="D4579" s="89" t="str">
        <f t="shared" si="626"/>
        <v/>
      </c>
      <c r="E4579" s="91" t="str">
        <f t="shared" si="627"/>
        <v/>
      </c>
      <c r="F4579" s="92" t="str">
        <f t="shared" si="628"/>
        <v/>
      </c>
      <c r="G4579" s="212" t="str">
        <f t="shared" si="629"/>
        <v/>
      </c>
      <c r="H4579" s="92">
        <f>IF(OR(ERR=FALSE,AND(F4579="",G4579="")),0,IF($C$12="D",$H$13+SUM($F$14:F4579)-SUM($G$14:G4579),$H$13-SUM($F$14:F4579)+SUM($G$14:G4579)))</f>
        <v>0</v>
      </c>
      <c r="I4579" s="7"/>
    </row>
    <row r="4580" spans="1:9">
      <c r="A4580" s="89">
        <f t="shared" si="611"/>
        <v>4567</v>
      </c>
      <c r="B4580" s="185" t="str">
        <f t="shared" si="624"/>
        <v/>
      </c>
      <c r="C4580" s="90" t="str">
        <f t="shared" si="625"/>
        <v/>
      </c>
      <c r="D4580" s="89" t="str">
        <f t="shared" si="626"/>
        <v/>
      </c>
      <c r="E4580" s="91" t="str">
        <f t="shared" si="627"/>
        <v/>
      </c>
      <c r="F4580" s="92" t="str">
        <f t="shared" si="628"/>
        <v/>
      </c>
      <c r="G4580" s="212" t="str">
        <f t="shared" si="629"/>
        <v/>
      </c>
      <c r="H4580" s="92">
        <f>IF(OR(ERR=FALSE,AND(F4580="",G4580="")),0,IF($C$12="D",$H$13+SUM($F$14:F4580)-SUM($G$14:G4580),$H$13-SUM($F$14:F4580)+SUM($G$14:G4580)))</f>
        <v>0</v>
      </c>
      <c r="I4580" s="7"/>
    </row>
    <row r="4581" spans="1:9">
      <c r="A4581" s="89">
        <f t="shared" si="611"/>
        <v>4568</v>
      </c>
      <c r="B4581" s="185" t="str">
        <f t="shared" si="624"/>
        <v/>
      </c>
      <c r="C4581" s="90" t="str">
        <f t="shared" si="625"/>
        <v/>
      </c>
      <c r="D4581" s="89" t="str">
        <f t="shared" si="626"/>
        <v/>
      </c>
      <c r="E4581" s="91" t="str">
        <f t="shared" si="627"/>
        <v/>
      </c>
      <c r="F4581" s="92" t="str">
        <f t="shared" si="628"/>
        <v/>
      </c>
      <c r="G4581" s="212" t="str">
        <f t="shared" si="629"/>
        <v/>
      </c>
      <c r="H4581" s="92">
        <f>IF(OR(ERR=FALSE,AND(F4581="",G4581="")),0,IF($C$12="D",$H$13+SUM($F$14:F4581)-SUM($G$14:G4581),$H$13-SUM($F$14:F4581)+SUM($G$14:G4581)))</f>
        <v>0</v>
      </c>
      <c r="I4581" s="7"/>
    </row>
    <row r="4582" spans="1:9">
      <c r="A4582" s="89">
        <f t="shared" si="611"/>
        <v>4569</v>
      </c>
      <c r="B4582" s="185" t="str">
        <f t="shared" si="624"/>
        <v/>
      </c>
      <c r="C4582" s="90" t="str">
        <f t="shared" si="625"/>
        <v/>
      </c>
      <c r="D4582" s="89" t="str">
        <f t="shared" si="626"/>
        <v/>
      </c>
      <c r="E4582" s="91" t="str">
        <f t="shared" si="627"/>
        <v/>
      </c>
      <c r="F4582" s="92" t="str">
        <f t="shared" si="628"/>
        <v/>
      </c>
      <c r="G4582" s="212" t="str">
        <f t="shared" si="629"/>
        <v/>
      </c>
      <c r="H4582" s="92">
        <f>IF(OR(ERR=FALSE,AND(F4582="",G4582="")),0,IF($C$12="D",$H$13+SUM($F$14:F4582)-SUM($G$14:G4582),$H$13-SUM($F$14:F4582)+SUM($G$14:G4582)))</f>
        <v>0</v>
      </c>
      <c r="I4582" s="7"/>
    </row>
    <row r="4583" spans="1:9">
      <c r="A4583" s="89">
        <f t="shared" si="611"/>
        <v>4570</v>
      </c>
      <c r="B4583" s="185" t="str">
        <f t="shared" si="624"/>
        <v/>
      </c>
      <c r="C4583" s="90" t="str">
        <f t="shared" si="625"/>
        <v/>
      </c>
      <c r="D4583" s="89" t="str">
        <f t="shared" si="626"/>
        <v/>
      </c>
      <c r="E4583" s="91" t="str">
        <f t="shared" si="627"/>
        <v/>
      </c>
      <c r="F4583" s="92" t="str">
        <f t="shared" si="628"/>
        <v/>
      </c>
      <c r="G4583" s="212" t="str">
        <f t="shared" si="629"/>
        <v/>
      </c>
      <c r="H4583" s="92">
        <f>IF(OR(ERR=FALSE,AND(F4583="",G4583="")),0,IF($C$12="D",$H$13+SUM($F$14:F4583)-SUM($G$14:G4583),$H$13-SUM($F$14:F4583)+SUM($G$14:G4583)))</f>
        <v>0</v>
      </c>
      <c r="I4583" s="7"/>
    </row>
    <row r="4584" spans="1:9">
      <c r="A4584" s="89">
        <f t="shared" si="611"/>
        <v>4571</v>
      </c>
      <c r="B4584" s="185" t="str">
        <f t="shared" si="624"/>
        <v/>
      </c>
      <c r="C4584" s="90" t="str">
        <f t="shared" si="625"/>
        <v/>
      </c>
      <c r="D4584" s="89" t="str">
        <f t="shared" si="626"/>
        <v/>
      </c>
      <c r="E4584" s="91" t="str">
        <f t="shared" si="627"/>
        <v/>
      </c>
      <c r="F4584" s="92" t="str">
        <f t="shared" si="628"/>
        <v/>
      </c>
      <c r="G4584" s="212" t="str">
        <f t="shared" si="629"/>
        <v/>
      </c>
      <c r="H4584" s="92">
        <f>IF(OR(ERR=FALSE,AND(F4584="",G4584="")),0,IF($C$12="D",$H$13+SUM($F$14:F4584)-SUM($G$14:G4584),$H$13-SUM($F$14:F4584)+SUM($G$14:G4584)))</f>
        <v>0</v>
      </c>
      <c r="I4584" s="7"/>
    </row>
    <row r="4585" spans="1:9">
      <c r="A4585" s="89">
        <f t="shared" si="611"/>
        <v>4572</v>
      </c>
      <c r="B4585" s="185" t="str">
        <f t="shared" si="624"/>
        <v/>
      </c>
      <c r="C4585" s="90" t="str">
        <f t="shared" si="625"/>
        <v/>
      </c>
      <c r="D4585" s="89" t="str">
        <f t="shared" si="626"/>
        <v/>
      </c>
      <c r="E4585" s="91" t="str">
        <f t="shared" si="627"/>
        <v/>
      </c>
      <c r="F4585" s="92" t="str">
        <f t="shared" si="628"/>
        <v/>
      </c>
      <c r="G4585" s="212" t="str">
        <f t="shared" si="629"/>
        <v/>
      </c>
      <c r="H4585" s="92">
        <f>IF(OR(ERR=FALSE,AND(F4585="",G4585="")),0,IF($C$12="D",$H$13+SUM($F$14:F4585)-SUM($G$14:G4585),$H$13-SUM($F$14:F4585)+SUM($G$14:G4585)))</f>
        <v>0</v>
      </c>
      <c r="I4585" s="7"/>
    </row>
    <row r="4586" spans="1:9">
      <c r="A4586" s="89">
        <f t="shared" si="611"/>
        <v>4573</v>
      </c>
      <c r="B4586" s="185" t="str">
        <f t="shared" si="624"/>
        <v/>
      </c>
      <c r="C4586" s="90" t="str">
        <f t="shared" si="625"/>
        <v/>
      </c>
      <c r="D4586" s="89" t="str">
        <f t="shared" si="626"/>
        <v/>
      </c>
      <c r="E4586" s="91" t="str">
        <f t="shared" si="627"/>
        <v/>
      </c>
      <c r="F4586" s="92" t="str">
        <f t="shared" si="628"/>
        <v/>
      </c>
      <c r="G4586" s="212" t="str">
        <f t="shared" si="629"/>
        <v/>
      </c>
      <c r="H4586" s="92">
        <f>IF(OR(ERR=FALSE,AND(F4586="",G4586="")),0,IF($C$12="D",$H$13+SUM($F$14:F4586)-SUM($G$14:G4586),$H$13-SUM($F$14:F4586)+SUM($G$14:G4586)))</f>
        <v>0</v>
      </c>
      <c r="I4586" s="7"/>
    </row>
    <row r="4587" spans="1:9">
      <c r="A4587" s="89">
        <f t="shared" si="611"/>
        <v>4574</v>
      </c>
      <c r="B4587" s="185" t="str">
        <f t="shared" si="624"/>
        <v/>
      </c>
      <c r="C4587" s="90" t="str">
        <f t="shared" si="625"/>
        <v/>
      </c>
      <c r="D4587" s="89" t="str">
        <f t="shared" si="626"/>
        <v/>
      </c>
      <c r="E4587" s="91" t="str">
        <f t="shared" si="627"/>
        <v/>
      </c>
      <c r="F4587" s="92" t="str">
        <f t="shared" si="628"/>
        <v/>
      </c>
      <c r="G4587" s="212" t="str">
        <f t="shared" si="629"/>
        <v/>
      </c>
      <c r="H4587" s="92">
        <f>IF(OR(ERR=FALSE,AND(F4587="",G4587="")),0,IF($C$12="D",$H$13+SUM($F$14:F4587)-SUM($G$14:G4587),$H$13-SUM($F$14:F4587)+SUM($G$14:G4587)))</f>
        <v>0</v>
      </c>
      <c r="I4587" s="7"/>
    </row>
    <row r="4588" spans="1:9">
      <c r="A4588" s="89">
        <f t="shared" si="611"/>
        <v>4575</v>
      </c>
      <c r="B4588" s="185" t="str">
        <f t="shared" si="624"/>
        <v/>
      </c>
      <c r="C4588" s="90" t="str">
        <f t="shared" si="625"/>
        <v/>
      </c>
      <c r="D4588" s="89" t="str">
        <f t="shared" si="626"/>
        <v/>
      </c>
      <c r="E4588" s="91" t="str">
        <f t="shared" si="627"/>
        <v/>
      </c>
      <c r="F4588" s="92" t="str">
        <f t="shared" si="628"/>
        <v/>
      </c>
      <c r="G4588" s="212" t="str">
        <f t="shared" si="629"/>
        <v/>
      </c>
      <c r="H4588" s="92">
        <f>IF(OR(ERR=FALSE,AND(F4588="",G4588="")),0,IF($C$12="D",$H$13+SUM($F$14:F4588)-SUM($G$14:G4588),$H$13-SUM($F$14:F4588)+SUM($G$14:G4588)))</f>
        <v>0</v>
      </c>
      <c r="I4588" s="7"/>
    </row>
    <row r="4589" spans="1:9">
      <c r="A4589" s="89">
        <f t="shared" ref="A4589:A4652" si="630">A4588+1</f>
        <v>4576</v>
      </c>
      <c r="B4589" s="185" t="str">
        <f t="shared" si="624"/>
        <v/>
      </c>
      <c r="C4589" s="90" t="str">
        <f t="shared" si="625"/>
        <v/>
      </c>
      <c r="D4589" s="89" t="str">
        <f t="shared" si="626"/>
        <v/>
      </c>
      <c r="E4589" s="91" t="str">
        <f t="shared" si="627"/>
        <v/>
      </c>
      <c r="F4589" s="92" t="str">
        <f t="shared" si="628"/>
        <v/>
      </c>
      <c r="G4589" s="212" t="str">
        <f t="shared" si="629"/>
        <v/>
      </c>
      <c r="H4589" s="92">
        <f>IF(OR(ERR=FALSE,AND(F4589="",G4589="")),0,IF($C$12="D",$H$13+SUM($F$14:F4589)-SUM($G$14:G4589),$H$13-SUM($F$14:F4589)+SUM($G$14:G4589)))</f>
        <v>0</v>
      </c>
      <c r="I4589" s="7"/>
    </row>
    <row r="4590" spans="1:9">
      <c r="A4590" s="89">
        <f t="shared" si="630"/>
        <v>4577</v>
      </c>
      <c r="B4590" s="185" t="str">
        <f t="shared" si="624"/>
        <v/>
      </c>
      <c r="C4590" s="90" t="str">
        <f t="shared" si="625"/>
        <v/>
      </c>
      <c r="D4590" s="89" t="str">
        <f t="shared" si="626"/>
        <v/>
      </c>
      <c r="E4590" s="91" t="str">
        <f t="shared" si="627"/>
        <v/>
      </c>
      <c r="F4590" s="92" t="str">
        <f t="shared" si="628"/>
        <v/>
      </c>
      <c r="G4590" s="212" t="str">
        <f t="shared" si="629"/>
        <v/>
      </c>
      <c r="H4590" s="92">
        <f>IF(OR(ERR=FALSE,AND(F4590="",G4590="")),0,IF($C$12="D",$H$13+SUM($F$14:F4590)-SUM($G$14:G4590),$H$13-SUM($F$14:F4590)+SUM($G$14:G4590)))</f>
        <v>0</v>
      </c>
      <c r="I4590" s="7"/>
    </row>
    <row r="4591" spans="1:9">
      <c r="A4591" s="89">
        <f t="shared" si="630"/>
        <v>4578</v>
      </c>
      <c r="B4591" s="185" t="str">
        <f t="shared" si="624"/>
        <v/>
      </c>
      <c r="C4591" s="90" t="str">
        <f t="shared" si="625"/>
        <v/>
      </c>
      <c r="D4591" s="89" t="str">
        <f t="shared" si="626"/>
        <v/>
      </c>
      <c r="E4591" s="91" t="str">
        <f t="shared" si="627"/>
        <v/>
      </c>
      <c r="F4591" s="92" t="str">
        <f t="shared" si="628"/>
        <v/>
      </c>
      <c r="G4591" s="212" t="str">
        <f t="shared" si="629"/>
        <v/>
      </c>
      <c r="H4591" s="92">
        <f>IF(OR(ERR=FALSE,AND(F4591="",G4591="")),0,IF($C$12="D",$H$13+SUM($F$14:F4591)-SUM($G$14:G4591),$H$13-SUM($F$14:F4591)+SUM($G$14:G4591)))</f>
        <v>0</v>
      </c>
      <c r="I4591" s="7"/>
    </row>
    <row r="4592" spans="1:9">
      <c r="A4592" s="89">
        <f t="shared" si="630"/>
        <v>4579</v>
      </c>
      <c r="B4592" s="185" t="str">
        <f t="shared" si="624"/>
        <v/>
      </c>
      <c r="C4592" s="90" t="str">
        <f t="shared" si="625"/>
        <v/>
      </c>
      <c r="D4592" s="89" t="str">
        <f t="shared" si="626"/>
        <v/>
      </c>
      <c r="E4592" s="91" t="str">
        <f t="shared" si="627"/>
        <v/>
      </c>
      <c r="F4592" s="92" t="str">
        <f t="shared" si="628"/>
        <v/>
      </c>
      <c r="G4592" s="212" t="str">
        <f t="shared" si="629"/>
        <v/>
      </c>
      <c r="H4592" s="92">
        <f>IF(OR(ERR=FALSE,AND(F4592="",G4592="")),0,IF($C$12="D",$H$13+SUM($F$14:F4592)-SUM($G$14:G4592),$H$13-SUM($F$14:F4592)+SUM($G$14:G4592)))</f>
        <v>0</v>
      </c>
      <c r="I4592" s="7"/>
    </row>
    <row r="4593" spans="1:9">
      <c r="A4593" s="89">
        <f t="shared" si="630"/>
        <v>4580</v>
      </c>
      <c r="B4593" s="185" t="str">
        <f t="shared" si="624"/>
        <v/>
      </c>
      <c r="C4593" s="90" t="str">
        <f t="shared" si="625"/>
        <v/>
      </c>
      <c r="D4593" s="89" t="str">
        <f t="shared" si="626"/>
        <v/>
      </c>
      <c r="E4593" s="91" t="str">
        <f t="shared" si="627"/>
        <v/>
      </c>
      <c r="F4593" s="92" t="str">
        <f t="shared" si="628"/>
        <v/>
      </c>
      <c r="G4593" s="212" t="str">
        <f t="shared" si="629"/>
        <v/>
      </c>
      <c r="H4593" s="92">
        <f>IF(OR(ERR=FALSE,AND(F4593="",G4593="")),0,IF($C$12="D",$H$13+SUM($F$14:F4593)-SUM($G$14:G4593),$H$13-SUM($F$14:F4593)+SUM($G$14:G4593)))</f>
        <v>0</v>
      </c>
      <c r="I4593" s="7"/>
    </row>
    <row r="4594" spans="1:9">
      <c r="A4594" s="89">
        <f t="shared" si="630"/>
        <v>4581</v>
      </c>
      <c r="B4594" s="185" t="str">
        <f t="shared" si="624"/>
        <v/>
      </c>
      <c r="C4594" s="90" t="str">
        <f t="shared" si="625"/>
        <v/>
      </c>
      <c r="D4594" s="89" t="str">
        <f t="shared" si="626"/>
        <v/>
      </c>
      <c r="E4594" s="91" t="str">
        <f t="shared" si="627"/>
        <v/>
      </c>
      <c r="F4594" s="92" t="str">
        <f t="shared" si="628"/>
        <v/>
      </c>
      <c r="G4594" s="212" t="str">
        <f t="shared" si="629"/>
        <v/>
      </c>
      <c r="H4594" s="92">
        <f>IF(OR(ERR=FALSE,AND(F4594="",G4594="")),0,IF($C$12="D",$H$13+SUM($F$14:F4594)-SUM($G$14:G4594),$H$13-SUM($F$14:F4594)+SUM($G$14:G4594)))</f>
        <v>0</v>
      </c>
      <c r="I4594" s="7"/>
    </row>
    <row r="4595" spans="1:9">
      <c r="A4595" s="89">
        <f t="shared" si="630"/>
        <v>4582</v>
      </c>
      <c r="B4595" s="185" t="str">
        <f t="shared" si="624"/>
        <v/>
      </c>
      <c r="C4595" s="90" t="str">
        <f t="shared" si="625"/>
        <v/>
      </c>
      <c r="D4595" s="89" t="str">
        <f t="shared" si="626"/>
        <v/>
      </c>
      <c r="E4595" s="91" t="str">
        <f t="shared" si="627"/>
        <v/>
      </c>
      <c r="F4595" s="92" t="str">
        <f t="shared" si="628"/>
        <v/>
      </c>
      <c r="G4595" s="212" t="str">
        <f t="shared" si="629"/>
        <v/>
      </c>
      <c r="H4595" s="92">
        <f>IF(OR(ERR=FALSE,AND(F4595="",G4595="")),0,IF($C$12="D",$H$13+SUM($F$14:F4595)-SUM($G$14:G4595),$H$13-SUM($F$14:F4595)+SUM($G$14:G4595)))</f>
        <v>0</v>
      </c>
      <c r="I4595" s="7"/>
    </row>
    <row r="4596" spans="1:9">
      <c r="A4596" s="89">
        <f t="shared" si="630"/>
        <v>4583</v>
      </c>
      <c r="B4596" s="185" t="str">
        <f t="shared" si="624"/>
        <v/>
      </c>
      <c r="C4596" s="90" t="str">
        <f t="shared" si="625"/>
        <v/>
      </c>
      <c r="D4596" s="89" t="str">
        <f t="shared" si="626"/>
        <v/>
      </c>
      <c r="E4596" s="91" t="str">
        <f t="shared" si="627"/>
        <v/>
      </c>
      <c r="F4596" s="92" t="str">
        <f t="shared" si="628"/>
        <v/>
      </c>
      <c r="G4596" s="212" t="str">
        <f t="shared" si="629"/>
        <v/>
      </c>
      <c r="H4596" s="92">
        <f>IF(OR(ERR=FALSE,AND(F4596="",G4596="")),0,IF($C$12="D",$H$13+SUM($F$14:F4596)-SUM($G$14:G4596),$H$13-SUM($F$14:F4596)+SUM($G$14:G4596)))</f>
        <v>0</v>
      </c>
      <c r="I4596" s="7"/>
    </row>
    <row r="4597" spans="1:9">
      <c r="A4597" s="89">
        <f t="shared" si="630"/>
        <v>4584</v>
      </c>
      <c r="B4597" s="185" t="str">
        <f t="shared" si="624"/>
        <v/>
      </c>
      <c r="C4597" s="90" t="str">
        <f t="shared" si="625"/>
        <v/>
      </c>
      <c r="D4597" s="89" t="str">
        <f t="shared" si="626"/>
        <v/>
      </c>
      <c r="E4597" s="91" t="str">
        <f t="shared" si="627"/>
        <v/>
      </c>
      <c r="F4597" s="92" t="str">
        <f t="shared" si="628"/>
        <v/>
      </c>
      <c r="G4597" s="212" t="str">
        <f t="shared" si="629"/>
        <v/>
      </c>
      <c r="H4597" s="92">
        <f>IF(OR(ERR=FALSE,AND(F4597="",G4597="")),0,IF($C$12="D",$H$13+SUM($F$14:F4597)-SUM($G$14:G4597),$H$13-SUM($F$14:F4597)+SUM($G$14:G4597)))</f>
        <v>0</v>
      </c>
      <c r="I4597" s="7"/>
    </row>
    <row r="4598" spans="1:9">
      <c r="A4598" s="89">
        <f t="shared" si="630"/>
        <v>4585</v>
      </c>
      <c r="B4598" s="185" t="str">
        <f t="shared" si="624"/>
        <v/>
      </c>
      <c r="C4598" s="90" t="str">
        <f t="shared" si="625"/>
        <v/>
      </c>
      <c r="D4598" s="89" t="str">
        <f t="shared" si="626"/>
        <v/>
      </c>
      <c r="E4598" s="91" t="str">
        <f t="shared" si="627"/>
        <v/>
      </c>
      <c r="F4598" s="92" t="str">
        <f t="shared" si="628"/>
        <v/>
      </c>
      <c r="G4598" s="212" t="str">
        <f t="shared" si="629"/>
        <v/>
      </c>
      <c r="H4598" s="92">
        <f>IF(OR(ERR=FALSE,AND(F4598="",G4598="")),0,IF($C$12="D",$H$13+SUM($F$14:F4598)-SUM($G$14:G4598),$H$13-SUM($F$14:F4598)+SUM($G$14:G4598)))</f>
        <v>0</v>
      </c>
      <c r="I4598" s="7"/>
    </row>
    <row r="4599" spans="1:9">
      <c r="A4599" s="89">
        <f t="shared" si="630"/>
        <v>4586</v>
      </c>
      <c r="B4599" s="185" t="str">
        <f t="shared" si="624"/>
        <v/>
      </c>
      <c r="C4599" s="90" t="str">
        <f t="shared" si="625"/>
        <v/>
      </c>
      <c r="D4599" s="89" t="str">
        <f t="shared" si="626"/>
        <v/>
      </c>
      <c r="E4599" s="91" t="str">
        <f t="shared" si="627"/>
        <v/>
      </c>
      <c r="F4599" s="92" t="str">
        <f t="shared" si="628"/>
        <v/>
      </c>
      <c r="G4599" s="212" t="str">
        <f t="shared" si="629"/>
        <v/>
      </c>
      <c r="H4599" s="92">
        <f>IF(OR(ERR=FALSE,AND(F4599="",G4599="")),0,IF($C$12="D",$H$13+SUM($F$14:F4599)-SUM($G$14:G4599),$H$13-SUM($F$14:F4599)+SUM($G$14:G4599)))</f>
        <v>0</v>
      </c>
      <c r="I4599" s="7"/>
    </row>
    <row r="4600" spans="1:9">
      <c r="A4600" s="89">
        <f t="shared" si="630"/>
        <v>4587</v>
      </c>
      <c r="B4600" s="185" t="str">
        <f t="shared" si="624"/>
        <v/>
      </c>
      <c r="C4600" s="90" t="str">
        <f t="shared" si="625"/>
        <v/>
      </c>
      <c r="D4600" s="89" t="str">
        <f t="shared" si="626"/>
        <v/>
      </c>
      <c r="E4600" s="91" t="str">
        <f t="shared" si="627"/>
        <v/>
      </c>
      <c r="F4600" s="92" t="str">
        <f t="shared" si="628"/>
        <v/>
      </c>
      <c r="G4600" s="212" t="str">
        <f t="shared" si="629"/>
        <v/>
      </c>
      <c r="H4600" s="92">
        <f>IF(OR(ERR=FALSE,AND(F4600="",G4600="")),0,IF($C$12="D",$H$13+SUM($F$14:F4600)-SUM($G$14:G4600),$H$13-SUM($F$14:F4600)+SUM($G$14:G4600)))</f>
        <v>0</v>
      </c>
      <c r="I4600" s="7"/>
    </row>
    <row r="4601" spans="1:9">
      <c r="A4601" s="89">
        <f t="shared" si="630"/>
        <v>4588</v>
      </c>
      <c r="B4601" s="185" t="str">
        <f t="shared" si="624"/>
        <v/>
      </c>
      <c r="C4601" s="90" t="str">
        <f t="shared" si="625"/>
        <v/>
      </c>
      <c r="D4601" s="89" t="str">
        <f t="shared" si="626"/>
        <v/>
      </c>
      <c r="E4601" s="91" t="str">
        <f t="shared" si="627"/>
        <v/>
      </c>
      <c r="F4601" s="92" t="str">
        <f t="shared" si="628"/>
        <v/>
      </c>
      <c r="G4601" s="212" t="str">
        <f t="shared" si="629"/>
        <v/>
      </c>
      <c r="H4601" s="92">
        <f>IF(OR(ERR=FALSE,AND(F4601="",G4601="")),0,IF($C$12="D",$H$13+SUM($F$14:F4601)-SUM($G$14:G4601),$H$13-SUM($F$14:F4601)+SUM($G$14:G4601)))</f>
        <v>0</v>
      </c>
      <c r="I4601" s="7"/>
    </row>
    <row r="4602" spans="1:9">
      <c r="A4602" s="89">
        <f t="shared" si="630"/>
        <v>4589</v>
      </c>
      <c r="B4602" s="185" t="str">
        <f t="shared" ref="B4602:B4665" si="631">IF(ISERROR(VLOOKUP(A4602&amp;H$9,JU_AKUN,6,FALSE)=TRUE),"",VLOOKUP(A4602&amp;H$9,JU_AKUN,6,FALSE))</f>
        <v/>
      </c>
      <c r="C4602" s="90" t="str">
        <f t="shared" ref="C4602:C4665" si="632">IF(ISERROR(VLOOKUP(A4602&amp;H$9,JU_AKUN,7,FALSE)=TRUE),"",VLOOKUP(A4602&amp;H$9,JU_AKUN,7,FALSE))</f>
        <v/>
      </c>
      <c r="D4602" s="89" t="str">
        <f t="shared" ref="D4602:D4665" si="633">IF(ISERROR(VLOOKUP(A4602&amp;H$9,JU_AKUN,8,FALSE)=TRUE),"",VLOOKUP(A4602&amp;H$9,JU_AKUN,8,FALSE))</f>
        <v/>
      </c>
      <c r="E4602" s="91" t="str">
        <f t="shared" ref="E4602:E4665" si="634">IF(ISERROR(VLOOKUP(A4602&amp;H$9,JU_AKUN,9,FALSE)=TRUE),"",VLOOKUP(A4602&amp;H$9,JU_AKUN,9,FALSE))</f>
        <v/>
      </c>
      <c r="F4602" s="92" t="str">
        <f t="shared" ref="F4602:F4665" si="635">IF(ISERROR(VLOOKUP(A4602&amp;H$9,JU_AKUN,14,FALSE)=TRUE),"",VLOOKUP(A4602&amp;H$9,JU_AKUN,14,FALSE))</f>
        <v/>
      </c>
      <c r="G4602" s="212" t="str">
        <f t="shared" ref="G4602:G4665" si="636">IF(ISERROR(VLOOKUP(A4602&amp;H$9,JU_AKUN,15,FALSE)=TRUE),"",VLOOKUP(A4602&amp;H$9,JU_AKUN,15,FALSE))</f>
        <v/>
      </c>
      <c r="H4602" s="92">
        <f>IF(OR(ERR=FALSE,AND(F4602="",G4602="")),0,IF($C$12="D",$H$13+SUM($F$14:F4602)-SUM($G$14:G4602),$H$13-SUM($F$14:F4602)+SUM($G$14:G4602)))</f>
        <v>0</v>
      </c>
      <c r="I4602" s="7"/>
    </row>
    <row r="4603" spans="1:9">
      <c r="A4603" s="89">
        <f t="shared" si="630"/>
        <v>4590</v>
      </c>
      <c r="B4603" s="185" t="str">
        <f t="shared" si="631"/>
        <v/>
      </c>
      <c r="C4603" s="90" t="str">
        <f t="shared" si="632"/>
        <v/>
      </c>
      <c r="D4603" s="89" t="str">
        <f t="shared" si="633"/>
        <v/>
      </c>
      <c r="E4603" s="91" t="str">
        <f t="shared" si="634"/>
        <v/>
      </c>
      <c r="F4603" s="92" t="str">
        <f t="shared" si="635"/>
        <v/>
      </c>
      <c r="G4603" s="212" t="str">
        <f t="shared" si="636"/>
        <v/>
      </c>
      <c r="H4603" s="92">
        <f>IF(OR(ERR=FALSE,AND(F4603="",G4603="")),0,IF($C$12="D",$H$13+SUM($F$14:F4603)-SUM($G$14:G4603),$H$13-SUM($F$14:F4603)+SUM($G$14:G4603)))</f>
        <v>0</v>
      </c>
      <c r="I4603" s="7"/>
    </row>
    <row r="4604" spans="1:9">
      <c r="A4604" s="89">
        <f t="shared" si="630"/>
        <v>4591</v>
      </c>
      <c r="B4604" s="185" t="str">
        <f t="shared" si="631"/>
        <v/>
      </c>
      <c r="C4604" s="90" t="str">
        <f t="shared" si="632"/>
        <v/>
      </c>
      <c r="D4604" s="89" t="str">
        <f t="shared" si="633"/>
        <v/>
      </c>
      <c r="E4604" s="91" t="str">
        <f t="shared" si="634"/>
        <v/>
      </c>
      <c r="F4604" s="92" t="str">
        <f t="shared" si="635"/>
        <v/>
      </c>
      <c r="G4604" s="212" t="str">
        <f t="shared" si="636"/>
        <v/>
      </c>
      <c r="H4604" s="92">
        <f>IF(OR(ERR=FALSE,AND(F4604="",G4604="")),0,IF($C$12="D",$H$13+SUM($F$14:F4604)-SUM($G$14:G4604),$H$13-SUM($F$14:F4604)+SUM($G$14:G4604)))</f>
        <v>0</v>
      </c>
      <c r="I4604" s="7"/>
    </row>
    <row r="4605" spans="1:9">
      <c r="A4605" s="89">
        <f t="shared" si="630"/>
        <v>4592</v>
      </c>
      <c r="B4605" s="185" t="str">
        <f t="shared" si="631"/>
        <v/>
      </c>
      <c r="C4605" s="90" t="str">
        <f t="shared" si="632"/>
        <v/>
      </c>
      <c r="D4605" s="89" t="str">
        <f t="shared" si="633"/>
        <v/>
      </c>
      <c r="E4605" s="91" t="str">
        <f t="shared" si="634"/>
        <v/>
      </c>
      <c r="F4605" s="92" t="str">
        <f t="shared" si="635"/>
        <v/>
      </c>
      <c r="G4605" s="212" t="str">
        <f t="shared" si="636"/>
        <v/>
      </c>
      <c r="H4605" s="92">
        <f>IF(OR(ERR=FALSE,AND(F4605="",G4605="")),0,IF($C$12="D",$H$13+SUM($F$14:F4605)-SUM($G$14:G4605),$H$13-SUM($F$14:F4605)+SUM($G$14:G4605)))</f>
        <v>0</v>
      </c>
      <c r="I4605" s="7"/>
    </row>
    <row r="4606" spans="1:9">
      <c r="A4606" s="89">
        <f t="shared" si="630"/>
        <v>4593</v>
      </c>
      <c r="B4606" s="185" t="str">
        <f t="shared" si="631"/>
        <v/>
      </c>
      <c r="C4606" s="90" t="str">
        <f t="shared" si="632"/>
        <v/>
      </c>
      <c r="D4606" s="89" t="str">
        <f t="shared" si="633"/>
        <v/>
      </c>
      <c r="E4606" s="91" t="str">
        <f t="shared" si="634"/>
        <v/>
      </c>
      <c r="F4606" s="92" t="str">
        <f t="shared" si="635"/>
        <v/>
      </c>
      <c r="G4606" s="212" t="str">
        <f t="shared" si="636"/>
        <v/>
      </c>
      <c r="H4606" s="92">
        <f>IF(OR(ERR=FALSE,AND(F4606="",G4606="")),0,IF($C$12="D",$H$13+SUM($F$14:F4606)-SUM($G$14:G4606),$H$13-SUM($F$14:F4606)+SUM($G$14:G4606)))</f>
        <v>0</v>
      </c>
      <c r="I4606" s="7"/>
    </row>
    <row r="4607" spans="1:9">
      <c r="A4607" s="89">
        <f t="shared" si="630"/>
        <v>4594</v>
      </c>
      <c r="B4607" s="185" t="str">
        <f t="shared" si="631"/>
        <v/>
      </c>
      <c r="C4607" s="90" t="str">
        <f t="shared" si="632"/>
        <v/>
      </c>
      <c r="D4607" s="89" t="str">
        <f t="shared" si="633"/>
        <v/>
      </c>
      <c r="E4607" s="91" t="str">
        <f t="shared" si="634"/>
        <v/>
      </c>
      <c r="F4607" s="92" t="str">
        <f t="shared" si="635"/>
        <v/>
      </c>
      <c r="G4607" s="212" t="str">
        <f t="shared" si="636"/>
        <v/>
      </c>
      <c r="H4607" s="92">
        <f>IF(OR(ERR=FALSE,AND(F4607="",G4607="")),0,IF($C$12="D",$H$13+SUM($F$14:F4607)-SUM($G$14:G4607),$H$13-SUM($F$14:F4607)+SUM($G$14:G4607)))</f>
        <v>0</v>
      </c>
      <c r="I4607" s="7"/>
    </row>
    <row r="4608" spans="1:9">
      <c r="A4608" s="89">
        <f t="shared" si="630"/>
        <v>4595</v>
      </c>
      <c r="B4608" s="185" t="str">
        <f t="shared" si="631"/>
        <v/>
      </c>
      <c r="C4608" s="90" t="str">
        <f t="shared" si="632"/>
        <v/>
      </c>
      <c r="D4608" s="89" t="str">
        <f t="shared" si="633"/>
        <v/>
      </c>
      <c r="E4608" s="91" t="str">
        <f t="shared" si="634"/>
        <v/>
      </c>
      <c r="F4608" s="92" t="str">
        <f t="shared" si="635"/>
        <v/>
      </c>
      <c r="G4608" s="212" t="str">
        <f t="shared" si="636"/>
        <v/>
      </c>
      <c r="H4608" s="92">
        <f>IF(OR(ERR=FALSE,AND(F4608="",G4608="")),0,IF($C$12="D",$H$13+SUM($F$14:F4608)-SUM($G$14:G4608),$H$13-SUM($F$14:F4608)+SUM($G$14:G4608)))</f>
        <v>0</v>
      </c>
      <c r="I4608" s="7"/>
    </row>
    <row r="4609" spans="1:9">
      <c r="A4609" s="89">
        <f t="shared" si="630"/>
        <v>4596</v>
      </c>
      <c r="B4609" s="185" t="str">
        <f t="shared" si="631"/>
        <v/>
      </c>
      <c r="C4609" s="90" t="str">
        <f t="shared" si="632"/>
        <v/>
      </c>
      <c r="D4609" s="89" t="str">
        <f t="shared" si="633"/>
        <v/>
      </c>
      <c r="E4609" s="91" t="str">
        <f t="shared" si="634"/>
        <v/>
      </c>
      <c r="F4609" s="92" t="str">
        <f t="shared" si="635"/>
        <v/>
      </c>
      <c r="G4609" s="212" t="str">
        <f t="shared" si="636"/>
        <v/>
      </c>
      <c r="H4609" s="92">
        <f>IF(OR(ERR=FALSE,AND(F4609="",G4609="")),0,IF($C$12="D",$H$13+SUM($F$14:F4609)-SUM($G$14:G4609),$H$13-SUM($F$14:F4609)+SUM($G$14:G4609)))</f>
        <v>0</v>
      </c>
      <c r="I4609" s="7"/>
    </row>
    <row r="4610" spans="1:9">
      <c r="A4610" s="89">
        <f t="shared" si="630"/>
        <v>4597</v>
      </c>
      <c r="B4610" s="185" t="str">
        <f t="shared" si="631"/>
        <v/>
      </c>
      <c r="C4610" s="90" t="str">
        <f t="shared" si="632"/>
        <v/>
      </c>
      <c r="D4610" s="89" t="str">
        <f t="shared" si="633"/>
        <v/>
      </c>
      <c r="E4610" s="91" t="str">
        <f t="shared" si="634"/>
        <v/>
      </c>
      <c r="F4610" s="92" t="str">
        <f t="shared" si="635"/>
        <v/>
      </c>
      <c r="G4610" s="212" t="str">
        <f t="shared" si="636"/>
        <v/>
      </c>
      <c r="H4610" s="92">
        <f>IF(OR(ERR=FALSE,AND(F4610="",G4610="")),0,IF($C$12="D",$H$13+SUM($F$14:F4610)-SUM($G$14:G4610),$H$13-SUM($F$14:F4610)+SUM($G$14:G4610)))</f>
        <v>0</v>
      </c>
      <c r="I4610" s="7"/>
    </row>
    <row r="4611" spans="1:9">
      <c r="A4611" s="89">
        <f t="shared" si="630"/>
        <v>4598</v>
      </c>
      <c r="B4611" s="185" t="str">
        <f t="shared" si="631"/>
        <v/>
      </c>
      <c r="C4611" s="90" t="str">
        <f t="shared" si="632"/>
        <v/>
      </c>
      <c r="D4611" s="89" t="str">
        <f t="shared" si="633"/>
        <v/>
      </c>
      <c r="E4611" s="91" t="str">
        <f t="shared" si="634"/>
        <v/>
      </c>
      <c r="F4611" s="92" t="str">
        <f t="shared" si="635"/>
        <v/>
      </c>
      <c r="G4611" s="212" t="str">
        <f t="shared" si="636"/>
        <v/>
      </c>
      <c r="H4611" s="92">
        <f>IF(OR(ERR=FALSE,AND(F4611="",G4611="")),0,IF($C$12="D",$H$13+SUM($F$14:F4611)-SUM($G$14:G4611),$H$13-SUM($F$14:F4611)+SUM($G$14:G4611)))</f>
        <v>0</v>
      </c>
      <c r="I4611" s="7"/>
    </row>
    <row r="4612" spans="1:9">
      <c r="A4612" s="89">
        <f t="shared" si="630"/>
        <v>4599</v>
      </c>
      <c r="B4612" s="185" t="str">
        <f t="shared" si="631"/>
        <v/>
      </c>
      <c r="C4612" s="90" t="str">
        <f t="shared" si="632"/>
        <v/>
      </c>
      <c r="D4612" s="89" t="str">
        <f t="shared" si="633"/>
        <v/>
      </c>
      <c r="E4612" s="91" t="str">
        <f t="shared" si="634"/>
        <v/>
      </c>
      <c r="F4612" s="92" t="str">
        <f t="shared" si="635"/>
        <v/>
      </c>
      <c r="G4612" s="212" t="str">
        <f t="shared" si="636"/>
        <v/>
      </c>
      <c r="H4612" s="92">
        <f>IF(OR(ERR=FALSE,AND(F4612="",G4612="")),0,IF($C$12="D",$H$13+SUM($F$14:F4612)-SUM($G$14:G4612),$H$13-SUM($F$14:F4612)+SUM($G$14:G4612)))</f>
        <v>0</v>
      </c>
      <c r="I4612" s="7"/>
    </row>
    <row r="4613" spans="1:9">
      <c r="A4613" s="89">
        <f t="shared" si="630"/>
        <v>4600</v>
      </c>
      <c r="B4613" s="185" t="str">
        <f t="shared" si="631"/>
        <v/>
      </c>
      <c r="C4613" s="90" t="str">
        <f t="shared" si="632"/>
        <v/>
      </c>
      <c r="D4613" s="89" t="str">
        <f t="shared" si="633"/>
        <v/>
      </c>
      <c r="E4613" s="91" t="str">
        <f t="shared" si="634"/>
        <v/>
      </c>
      <c r="F4613" s="92" t="str">
        <f t="shared" si="635"/>
        <v/>
      </c>
      <c r="G4613" s="212" t="str">
        <f t="shared" si="636"/>
        <v/>
      </c>
      <c r="H4613" s="92">
        <f>IF(OR(ERR=FALSE,AND(F4613="",G4613="")),0,IF($C$12="D",$H$13+SUM($F$14:F4613)-SUM($G$14:G4613),$H$13-SUM($F$14:F4613)+SUM($G$14:G4613)))</f>
        <v>0</v>
      </c>
      <c r="I4613" s="7"/>
    </row>
    <row r="4614" spans="1:9">
      <c r="A4614" s="89">
        <f t="shared" si="630"/>
        <v>4601</v>
      </c>
      <c r="B4614" s="185" t="str">
        <f t="shared" si="631"/>
        <v/>
      </c>
      <c r="C4614" s="90" t="str">
        <f t="shared" si="632"/>
        <v/>
      </c>
      <c r="D4614" s="89" t="str">
        <f t="shared" si="633"/>
        <v/>
      </c>
      <c r="E4614" s="91" t="str">
        <f t="shared" si="634"/>
        <v/>
      </c>
      <c r="F4614" s="92" t="str">
        <f t="shared" si="635"/>
        <v/>
      </c>
      <c r="G4614" s="212" t="str">
        <f t="shared" si="636"/>
        <v/>
      </c>
      <c r="H4614" s="92">
        <f>IF(OR(ERR=FALSE,AND(F4614="",G4614="")),0,IF($C$12="D",$H$13+SUM($F$14:F4614)-SUM($G$14:G4614),$H$13-SUM($F$14:F4614)+SUM($G$14:G4614)))</f>
        <v>0</v>
      </c>
      <c r="I4614" s="7"/>
    </row>
    <row r="4615" spans="1:9">
      <c r="A4615" s="89">
        <f t="shared" si="630"/>
        <v>4602</v>
      </c>
      <c r="B4615" s="185" t="str">
        <f t="shared" si="631"/>
        <v/>
      </c>
      <c r="C4615" s="90" t="str">
        <f t="shared" si="632"/>
        <v/>
      </c>
      <c r="D4615" s="89" t="str">
        <f t="shared" si="633"/>
        <v/>
      </c>
      <c r="E4615" s="91" t="str">
        <f t="shared" si="634"/>
        <v/>
      </c>
      <c r="F4615" s="92" t="str">
        <f t="shared" si="635"/>
        <v/>
      </c>
      <c r="G4615" s="212" t="str">
        <f t="shared" si="636"/>
        <v/>
      </c>
      <c r="H4615" s="92">
        <f>IF(OR(ERR=FALSE,AND(F4615="",G4615="")),0,IF($C$12="D",$H$13+SUM($F$14:F4615)-SUM($G$14:G4615),$H$13-SUM($F$14:F4615)+SUM($G$14:G4615)))</f>
        <v>0</v>
      </c>
      <c r="I4615" s="7"/>
    </row>
    <row r="4616" spans="1:9">
      <c r="A4616" s="89">
        <f t="shared" si="630"/>
        <v>4603</v>
      </c>
      <c r="B4616" s="185" t="str">
        <f t="shared" si="631"/>
        <v/>
      </c>
      <c r="C4616" s="90" t="str">
        <f t="shared" si="632"/>
        <v/>
      </c>
      <c r="D4616" s="89" t="str">
        <f t="shared" si="633"/>
        <v/>
      </c>
      <c r="E4616" s="91" t="str">
        <f t="shared" si="634"/>
        <v/>
      </c>
      <c r="F4616" s="92" t="str">
        <f t="shared" si="635"/>
        <v/>
      </c>
      <c r="G4616" s="212" t="str">
        <f t="shared" si="636"/>
        <v/>
      </c>
      <c r="H4616" s="92">
        <f>IF(OR(ERR=FALSE,AND(F4616="",G4616="")),0,IF($C$12="D",$H$13+SUM($F$14:F4616)-SUM($G$14:G4616),$H$13-SUM($F$14:F4616)+SUM($G$14:G4616)))</f>
        <v>0</v>
      </c>
      <c r="I4616" s="7"/>
    </row>
    <row r="4617" spans="1:9">
      <c r="A4617" s="89">
        <f t="shared" si="630"/>
        <v>4604</v>
      </c>
      <c r="B4617" s="185" t="str">
        <f t="shared" si="631"/>
        <v/>
      </c>
      <c r="C4617" s="90" t="str">
        <f t="shared" si="632"/>
        <v/>
      </c>
      <c r="D4617" s="89" t="str">
        <f t="shared" si="633"/>
        <v/>
      </c>
      <c r="E4617" s="91" t="str">
        <f t="shared" si="634"/>
        <v/>
      </c>
      <c r="F4617" s="92" t="str">
        <f t="shared" si="635"/>
        <v/>
      </c>
      <c r="G4617" s="212" t="str">
        <f t="shared" si="636"/>
        <v/>
      </c>
      <c r="H4617" s="92">
        <f>IF(OR(ERR=FALSE,AND(F4617="",G4617="")),0,IF($C$12="D",$H$13+SUM($F$14:F4617)-SUM($G$14:G4617),$H$13-SUM($F$14:F4617)+SUM($G$14:G4617)))</f>
        <v>0</v>
      </c>
      <c r="I4617" s="7"/>
    </row>
    <row r="4618" spans="1:9">
      <c r="A4618" s="89">
        <f t="shared" si="630"/>
        <v>4605</v>
      </c>
      <c r="B4618" s="185" t="str">
        <f t="shared" si="631"/>
        <v/>
      </c>
      <c r="C4618" s="90" t="str">
        <f t="shared" si="632"/>
        <v/>
      </c>
      <c r="D4618" s="89" t="str">
        <f t="shared" si="633"/>
        <v/>
      </c>
      <c r="E4618" s="91" t="str">
        <f t="shared" si="634"/>
        <v/>
      </c>
      <c r="F4618" s="92" t="str">
        <f t="shared" si="635"/>
        <v/>
      </c>
      <c r="G4618" s="212" t="str">
        <f t="shared" si="636"/>
        <v/>
      </c>
      <c r="H4618" s="92">
        <f>IF(OR(ERR=FALSE,AND(F4618="",G4618="")),0,IF($C$12="D",$H$13+SUM($F$14:F4618)-SUM($G$14:G4618),$H$13-SUM($F$14:F4618)+SUM($G$14:G4618)))</f>
        <v>0</v>
      </c>
      <c r="I4618" s="7"/>
    </row>
    <row r="4619" spans="1:9">
      <c r="A4619" s="89">
        <f t="shared" si="630"/>
        <v>4606</v>
      </c>
      <c r="B4619" s="185" t="str">
        <f t="shared" si="631"/>
        <v/>
      </c>
      <c r="C4619" s="90" t="str">
        <f t="shared" si="632"/>
        <v/>
      </c>
      <c r="D4619" s="89" t="str">
        <f t="shared" si="633"/>
        <v/>
      </c>
      <c r="E4619" s="91" t="str">
        <f t="shared" si="634"/>
        <v/>
      </c>
      <c r="F4619" s="92" t="str">
        <f t="shared" si="635"/>
        <v/>
      </c>
      <c r="G4619" s="212" t="str">
        <f t="shared" si="636"/>
        <v/>
      </c>
      <c r="H4619" s="92">
        <f>IF(OR(ERR=FALSE,AND(F4619="",G4619="")),0,IF($C$12="D",$H$13+SUM($F$14:F4619)-SUM($G$14:G4619),$H$13-SUM($F$14:F4619)+SUM($G$14:G4619)))</f>
        <v>0</v>
      </c>
      <c r="I4619" s="7"/>
    </row>
    <row r="4620" spans="1:9">
      <c r="A4620" s="89">
        <f t="shared" si="630"/>
        <v>4607</v>
      </c>
      <c r="B4620" s="185" t="str">
        <f t="shared" si="631"/>
        <v/>
      </c>
      <c r="C4620" s="90" t="str">
        <f t="shared" si="632"/>
        <v/>
      </c>
      <c r="D4620" s="89" t="str">
        <f t="shared" si="633"/>
        <v/>
      </c>
      <c r="E4620" s="91" t="str">
        <f t="shared" si="634"/>
        <v/>
      </c>
      <c r="F4620" s="92" t="str">
        <f t="shared" si="635"/>
        <v/>
      </c>
      <c r="G4620" s="212" t="str">
        <f t="shared" si="636"/>
        <v/>
      </c>
      <c r="H4620" s="92">
        <f>IF(OR(ERR=FALSE,AND(F4620="",G4620="")),0,IF($C$12="D",$H$13+SUM($F$14:F4620)-SUM($G$14:G4620),$H$13-SUM($F$14:F4620)+SUM($G$14:G4620)))</f>
        <v>0</v>
      </c>
      <c r="I4620" s="7"/>
    </row>
    <row r="4621" spans="1:9">
      <c r="A4621" s="89">
        <f t="shared" si="630"/>
        <v>4608</v>
      </c>
      <c r="B4621" s="185" t="str">
        <f t="shared" si="631"/>
        <v/>
      </c>
      <c r="C4621" s="90" t="str">
        <f t="shared" si="632"/>
        <v/>
      </c>
      <c r="D4621" s="89" t="str">
        <f t="shared" si="633"/>
        <v/>
      </c>
      <c r="E4621" s="91" t="str">
        <f t="shared" si="634"/>
        <v/>
      </c>
      <c r="F4621" s="92" t="str">
        <f t="shared" si="635"/>
        <v/>
      </c>
      <c r="G4621" s="212" t="str">
        <f t="shared" si="636"/>
        <v/>
      </c>
      <c r="H4621" s="92">
        <f>IF(OR(ERR=FALSE,AND(F4621="",G4621="")),0,IF($C$12="D",$H$13+SUM($F$14:F4621)-SUM($G$14:G4621),$H$13-SUM($F$14:F4621)+SUM($G$14:G4621)))</f>
        <v>0</v>
      </c>
      <c r="I4621" s="7"/>
    </row>
    <row r="4622" spans="1:9">
      <c r="A4622" s="89">
        <f t="shared" si="630"/>
        <v>4609</v>
      </c>
      <c r="B4622" s="185" t="str">
        <f t="shared" si="631"/>
        <v/>
      </c>
      <c r="C4622" s="90" t="str">
        <f t="shared" si="632"/>
        <v/>
      </c>
      <c r="D4622" s="89" t="str">
        <f t="shared" si="633"/>
        <v/>
      </c>
      <c r="E4622" s="91" t="str">
        <f t="shared" si="634"/>
        <v/>
      </c>
      <c r="F4622" s="92" t="str">
        <f t="shared" si="635"/>
        <v/>
      </c>
      <c r="G4622" s="212" t="str">
        <f t="shared" si="636"/>
        <v/>
      </c>
      <c r="H4622" s="92">
        <f>IF(OR(ERR=FALSE,AND(F4622="",G4622="")),0,IF($C$12="D",$H$13+SUM($F$14:F4622)-SUM($G$14:G4622),$H$13-SUM($F$14:F4622)+SUM($G$14:G4622)))</f>
        <v>0</v>
      </c>
      <c r="I4622" s="7"/>
    </row>
    <row r="4623" spans="1:9">
      <c r="A4623" s="89">
        <f t="shared" si="630"/>
        <v>4610</v>
      </c>
      <c r="B4623" s="185" t="str">
        <f t="shared" si="631"/>
        <v/>
      </c>
      <c r="C4623" s="90" t="str">
        <f t="shared" si="632"/>
        <v/>
      </c>
      <c r="D4623" s="89" t="str">
        <f t="shared" si="633"/>
        <v/>
      </c>
      <c r="E4623" s="91" t="str">
        <f t="shared" si="634"/>
        <v/>
      </c>
      <c r="F4623" s="92" t="str">
        <f t="shared" si="635"/>
        <v/>
      </c>
      <c r="G4623" s="212" t="str">
        <f t="shared" si="636"/>
        <v/>
      </c>
      <c r="H4623" s="92">
        <f>IF(OR(ERR=FALSE,AND(F4623="",G4623="")),0,IF($C$12="D",$H$13+SUM($F$14:F4623)-SUM($G$14:G4623),$H$13-SUM($F$14:F4623)+SUM($G$14:G4623)))</f>
        <v>0</v>
      </c>
      <c r="I4623" s="7"/>
    </row>
    <row r="4624" spans="1:9">
      <c r="A4624" s="89">
        <f t="shared" si="630"/>
        <v>4611</v>
      </c>
      <c r="B4624" s="185" t="str">
        <f t="shared" si="631"/>
        <v/>
      </c>
      <c r="C4624" s="90" t="str">
        <f t="shared" si="632"/>
        <v/>
      </c>
      <c r="D4624" s="89" t="str">
        <f t="shared" si="633"/>
        <v/>
      </c>
      <c r="E4624" s="91" t="str">
        <f t="shared" si="634"/>
        <v/>
      </c>
      <c r="F4624" s="92" t="str">
        <f t="shared" si="635"/>
        <v/>
      </c>
      <c r="G4624" s="212" t="str">
        <f t="shared" si="636"/>
        <v/>
      </c>
      <c r="H4624" s="92">
        <f>IF(OR(ERR=FALSE,AND(F4624="",G4624="")),0,IF($C$12="D",$H$13+SUM($F$14:F4624)-SUM($G$14:G4624),$H$13-SUM($F$14:F4624)+SUM($G$14:G4624)))</f>
        <v>0</v>
      </c>
      <c r="I4624" s="7"/>
    </row>
    <row r="4625" spans="1:9">
      <c r="A4625" s="89">
        <f t="shared" si="630"/>
        <v>4612</v>
      </c>
      <c r="B4625" s="185" t="str">
        <f t="shared" si="631"/>
        <v/>
      </c>
      <c r="C4625" s="90" t="str">
        <f t="shared" si="632"/>
        <v/>
      </c>
      <c r="D4625" s="89" t="str">
        <f t="shared" si="633"/>
        <v/>
      </c>
      <c r="E4625" s="91" t="str">
        <f t="shared" si="634"/>
        <v/>
      </c>
      <c r="F4625" s="92" t="str">
        <f t="shared" si="635"/>
        <v/>
      </c>
      <c r="G4625" s="212" t="str">
        <f t="shared" si="636"/>
        <v/>
      </c>
      <c r="H4625" s="92">
        <f>IF(OR(ERR=FALSE,AND(F4625="",G4625="")),0,IF($C$12="D",$H$13+SUM($F$14:F4625)-SUM($G$14:G4625),$H$13-SUM($F$14:F4625)+SUM($G$14:G4625)))</f>
        <v>0</v>
      </c>
      <c r="I4625" s="7"/>
    </row>
    <row r="4626" spans="1:9">
      <c r="A4626" s="89">
        <f t="shared" si="630"/>
        <v>4613</v>
      </c>
      <c r="B4626" s="185" t="str">
        <f t="shared" si="631"/>
        <v/>
      </c>
      <c r="C4626" s="90" t="str">
        <f t="shared" si="632"/>
        <v/>
      </c>
      <c r="D4626" s="89" t="str">
        <f t="shared" si="633"/>
        <v/>
      </c>
      <c r="E4626" s="91" t="str">
        <f t="shared" si="634"/>
        <v/>
      </c>
      <c r="F4626" s="92" t="str">
        <f t="shared" si="635"/>
        <v/>
      </c>
      <c r="G4626" s="212" t="str">
        <f t="shared" si="636"/>
        <v/>
      </c>
      <c r="H4626" s="92">
        <f>IF(OR(ERR=FALSE,AND(F4626="",G4626="")),0,IF($C$12="D",$H$13+SUM($F$14:F4626)-SUM($G$14:G4626),$H$13-SUM($F$14:F4626)+SUM($G$14:G4626)))</f>
        <v>0</v>
      </c>
      <c r="I4626" s="7"/>
    </row>
    <row r="4627" spans="1:9">
      <c r="A4627" s="89">
        <f t="shared" si="630"/>
        <v>4614</v>
      </c>
      <c r="B4627" s="185" t="str">
        <f t="shared" si="631"/>
        <v/>
      </c>
      <c r="C4627" s="90" t="str">
        <f t="shared" si="632"/>
        <v/>
      </c>
      <c r="D4627" s="89" t="str">
        <f t="shared" si="633"/>
        <v/>
      </c>
      <c r="E4627" s="91" t="str">
        <f t="shared" si="634"/>
        <v/>
      </c>
      <c r="F4627" s="92" t="str">
        <f t="shared" si="635"/>
        <v/>
      </c>
      <c r="G4627" s="212" t="str">
        <f t="shared" si="636"/>
        <v/>
      </c>
      <c r="H4627" s="92">
        <f>IF(OR(ERR=FALSE,AND(F4627="",G4627="")),0,IF($C$12="D",$H$13+SUM($F$14:F4627)-SUM($G$14:G4627),$H$13-SUM($F$14:F4627)+SUM($G$14:G4627)))</f>
        <v>0</v>
      </c>
      <c r="I4627" s="7"/>
    </row>
    <row r="4628" spans="1:9">
      <c r="A4628" s="89">
        <f t="shared" si="630"/>
        <v>4615</v>
      </c>
      <c r="B4628" s="185" t="str">
        <f t="shared" si="631"/>
        <v/>
      </c>
      <c r="C4628" s="90" t="str">
        <f t="shared" si="632"/>
        <v/>
      </c>
      <c r="D4628" s="89" t="str">
        <f t="shared" si="633"/>
        <v/>
      </c>
      <c r="E4628" s="91" t="str">
        <f t="shared" si="634"/>
        <v/>
      </c>
      <c r="F4628" s="92" t="str">
        <f t="shared" si="635"/>
        <v/>
      </c>
      <c r="G4628" s="212" t="str">
        <f t="shared" si="636"/>
        <v/>
      </c>
      <c r="H4628" s="92">
        <f>IF(OR(ERR=FALSE,AND(F4628="",G4628="")),0,IF($C$12="D",$H$13+SUM($F$14:F4628)-SUM($G$14:G4628),$H$13-SUM($F$14:F4628)+SUM($G$14:G4628)))</f>
        <v>0</v>
      </c>
      <c r="I4628" s="7"/>
    </row>
    <row r="4629" spans="1:9">
      <c r="A4629" s="89">
        <f t="shared" si="630"/>
        <v>4616</v>
      </c>
      <c r="B4629" s="185" t="str">
        <f t="shared" si="631"/>
        <v/>
      </c>
      <c r="C4629" s="90" t="str">
        <f t="shared" si="632"/>
        <v/>
      </c>
      <c r="D4629" s="89" t="str">
        <f t="shared" si="633"/>
        <v/>
      </c>
      <c r="E4629" s="91" t="str">
        <f t="shared" si="634"/>
        <v/>
      </c>
      <c r="F4629" s="92" t="str">
        <f t="shared" si="635"/>
        <v/>
      </c>
      <c r="G4629" s="212" t="str">
        <f t="shared" si="636"/>
        <v/>
      </c>
      <c r="H4629" s="92">
        <f>IF(OR(ERR=FALSE,AND(F4629="",G4629="")),0,IF($C$12="D",$H$13+SUM($F$14:F4629)-SUM($G$14:G4629),$H$13-SUM($F$14:F4629)+SUM($G$14:G4629)))</f>
        <v>0</v>
      </c>
      <c r="I4629" s="7"/>
    </row>
    <row r="4630" spans="1:9">
      <c r="A4630" s="89">
        <f t="shared" si="630"/>
        <v>4617</v>
      </c>
      <c r="B4630" s="185" t="str">
        <f t="shared" si="631"/>
        <v/>
      </c>
      <c r="C4630" s="90" t="str">
        <f t="shared" si="632"/>
        <v/>
      </c>
      <c r="D4630" s="89" t="str">
        <f t="shared" si="633"/>
        <v/>
      </c>
      <c r="E4630" s="91" t="str">
        <f t="shared" si="634"/>
        <v/>
      </c>
      <c r="F4630" s="92" t="str">
        <f t="shared" si="635"/>
        <v/>
      </c>
      <c r="G4630" s="212" t="str">
        <f t="shared" si="636"/>
        <v/>
      </c>
      <c r="H4630" s="92">
        <f>IF(OR(ERR=FALSE,AND(F4630="",G4630="")),0,IF($C$12="D",$H$13+SUM($F$14:F4630)-SUM($G$14:G4630),$H$13-SUM($F$14:F4630)+SUM($G$14:G4630)))</f>
        <v>0</v>
      </c>
      <c r="I4630" s="7"/>
    </row>
    <row r="4631" spans="1:9">
      <c r="A4631" s="89">
        <f t="shared" si="630"/>
        <v>4618</v>
      </c>
      <c r="B4631" s="185" t="str">
        <f t="shared" si="631"/>
        <v/>
      </c>
      <c r="C4631" s="90" t="str">
        <f t="shared" si="632"/>
        <v/>
      </c>
      <c r="D4631" s="89" t="str">
        <f t="shared" si="633"/>
        <v/>
      </c>
      <c r="E4631" s="91" t="str">
        <f t="shared" si="634"/>
        <v/>
      </c>
      <c r="F4631" s="92" t="str">
        <f t="shared" si="635"/>
        <v/>
      </c>
      <c r="G4631" s="212" t="str">
        <f t="shared" si="636"/>
        <v/>
      </c>
      <c r="H4631" s="92">
        <f>IF(OR(ERR=FALSE,AND(F4631="",G4631="")),0,IF($C$12="D",$H$13+SUM($F$14:F4631)-SUM($G$14:G4631),$H$13-SUM($F$14:F4631)+SUM($G$14:G4631)))</f>
        <v>0</v>
      </c>
      <c r="I4631" s="7"/>
    </row>
    <row r="4632" spans="1:9">
      <c r="A4632" s="89">
        <f t="shared" si="630"/>
        <v>4619</v>
      </c>
      <c r="B4632" s="185" t="str">
        <f t="shared" si="631"/>
        <v/>
      </c>
      <c r="C4632" s="90" t="str">
        <f t="shared" si="632"/>
        <v/>
      </c>
      <c r="D4632" s="89" t="str">
        <f t="shared" si="633"/>
        <v/>
      </c>
      <c r="E4632" s="91" t="str">
        <f t="shared" si="634"/>
        <v/>
      </c>
      <c r="F4632" s="92" t="str">
        <f t="shared" si="635"/>
        <v/>
      </c>
      <c r="G4632" s="212" t="str">
        <f t="shared" si="636"/>
        <v/>
      </c>
      <c r="H4632" s="92">
        <f>IF(OR(ERR=FALSE,AND(F4632="",G4632="")),0,IF($C$12="D",$H$13+SUM($F$14:F4632)-SUM($G$14:G4632),$H$13-SUM($F$14:F4632)+SUM($G$14:G4632)))</f>
        <v>0</v>
      </c>
      <c r="I4632" s="7"/>
    </row>
    <row r="4633" spans="1:9">
      <c r="A4633" s="89">
        <f t="shared" si="630"/>
        <v>4620</v>
      </c>
      <c r="B4633" s="185" t="str">
        <f t="shared" si="631"/>
        <v/>
      </c>
      <c r="C4633" s="90" t="str">
        <f t="shared" si="632"/>
        <v/>
      </c>
      <c r="D4633" s="89" t="str">
        <f t="shared" si="633"/>
        <v/>
      </c>
      <c r="E4633" s="91" t="str">
        <f t="shared" si="634"/>
        <v/>
      </c>
      <c r="F4633" s="92" t="str">
        <f t="shared" si="635"/>
        <v/>
      </c>
      <c r="G4633" s="212" t="str">
        <f t="shared" si="636"/>
        <v/>
      </c>
      <c r="H4633" s="92">
        <f>IF(OR(ERR=FALSE,AND(F4633="",G4633="")),0,IF($C$12="D",$H$13+SUM($F$14:F4633)-SUM($G$14:G4633),$H$13-SUM($F$14:F4633)+SUM($G$14:G4633)))</f>
        <v>0</v>
      </c>
      <c r="I4633" s="7"/>
    </row>
    <row r="4634" spans="1:9">
      <c r="A4634" s="89">
        <f t="shared" si="630"/>
        <v>4621</v>
      </c>
      <c r="B4634" s="185" t="str">
        <f t="shared" si="631"/>
        <v/>
      </c>
      <c r="C4634" s="90" t="str">
        <f t="shared" si="632"/>
        <v/>
      </c>
      <c r="D4634" s="89" t="str">
        <f t="shared" si="633"/>
        <v/>
      </c>
      <c r="E4634" s="91" t="str">
        <f t="shared" si="634"/>
        <v/>
      </c>
      <c r="F4634" s="92" t="str">
        <f t="shared" si="635"/>
        <v/>
      </c>
      <c r="G4634" s="212" t="str">
        <f t="shared" si="636"/>
        <v/>
      </c>
      <c r="H4634" s="92">
        <f>IF(OR(ERR=FALSE,AND(F4634="",G4634="")),0,IF($C$12="D",$H$13+SUM($F$14:F4634)-SUM($G$14:G4634),$H$13-SUM($F$14:F4634)+SUM($G$14:G4634)))</f>
        <v>0</v>
      </c>
      <c r="I4634" s="7"/>
    </row>
    <row r="4635" spans="1:9">
      <c r="A4635" s="89">
        <f t="shared" si="630"/>
        <v>4622</v>
      </c>
      <c r="B4635" s="185" t="str">
        <f t="shared" si="631"/>
        <v/>
      </c>
      <c r="C4635" s="90" t="str">
        <f t="shared" si="632"/>
        <v/>
      </c>
      <c r="D4635" s="89" t="str">
        <f t="shared" si="633"/>
        <v/>
      </c>
      <c r="E4635" s="91" t="str">
        <f t="shared" si="634"/>
        <v/>
      </c>
      <c r="F4635" s="92" t="str">
        <f t="shared" si="635"/>
        <v/>
      </c>
      <c r="G4635" s="212" t="str">
        <f t="shared" si="636"/>
        <v/>
      </c>
      <c r="H4635" s="92">
        <f>IF(OR(ERR=FALSE,AND(F4635="",G4635="")),0,IF($C$12="D",$H$13+SUM($F$14:F4635)-SUM($G$14:G4635),$H$13-SUM($F$14:F4635)+SUM($G$14:G4635)))</f>
        <v>0</v>
      </c>
      <c r="I4635" s="7"/>
    </row>
    <row r="4636" spans="1:9">
      <c r="A4636" s="89">
        <f t="shared" si="630"/>
        <v>4623</v>
      </c>
      <c r="B4636" s="185" t="str">
        <f t="shared" si="631"/>
        <v/>
      </c>
      <c r="C4636" s="90" t="str">
        <f t="shared" si="632"/>
        <v/>
      </c>
      <c r="D4636" s="89" t="str">
        <f t="shared" si="633"/>
        <v/>
      </c>
      <c r="E4636" s="91" t="str">
        <f t="shared" si="634"/>
        <v/>
      </c>
      <c r="F4636" s="92" t="str">
        <f t="shared" si="635"/>
        <v/>
      </c>
      <c r="G4636" s="212" t="str">
        <f t="shared" si="636"/>
        <v/>
      </c>
      <c r="H4636" s="92">
        <f>IF(OR(ERR=FALSE,AND(F4636="",G4636="")),0,IF($C$12="D",$H$13+SUM($F$14:F4636)-SUM($G$14:G4636),$H$13-SUM($F$14:F4636)+SUM($G$14:G4636)))</f>
        <v>0</v>
      </c>
      <c r="I4636" s="7"/>
    </row>
    <row r="4637" spans="1:9">
      <c r="A4637" s="89">
        <f t="shared" si="630"/>
        <v>4624</v>
      </c>
      <c r="B4637" s="185" t="str">
        <f t="shared" si="631"/>
        <v/>
      </c>
      <c r="C4637" s="90" t="str">
        <f t="shared" si="632"/>
        <v/>
      </c>
      <c r="D4637" s="89" t="str">
        <f t="shared" si="633"/>
        <v/>
      </c>
      <c r="E4637" s="91" t="str">
        <f t="shared" si="634"/>
        <v/>
      </c>
      <c r="F4637" s="92" t="str">
        <f t="shared" si="635"/>
        <v/>
      </c>
      <c r="G4637" s="212" t="str">
        <f t="shared" si="636"/>
        <v/>
      </c>
      <c r="H4637" s="92">
        <f>IF(OR(ERR=FALSE,AND(F4637="",G4637="")),0,IF($C$12="D",$H$13+SUM($F$14:F4637)-SUM($G$14:G4637),$H$13-SUM($F$14:F4637)+SUM($G$14:G4637)))</f>
        <v>0</v>
      </c>
      <c r="I4637" s="7"/>
    </row>
    <row r="4638" spans="1:9">
      <c r="A4638" s="89">
        <f t="shared" si="630"/>
        <v>4625</v>
      </c>
      <c r="B4638" s="185" t="str">
        <f t="shared" si="631"/>
        <v/>
      </c>
      <c r="C4638" s="90" t="str">
        <f t="shared" si="632"/>
        <v/>
      </c>
      <c r="D4638" s="89" t="str">
        <f t="shared" si="633"/>
        <v/>
      </c>
      <c r="E4638" s="91" t="str">
        <f t="shared" si="634"/>
        <v/>
      </c>
      <c r="F4638" s="92" t="str">
        <f t="shared" si="635"/>
        <v/>
      </c>
      <c r="G4638" s="212" t="str">
        <f t="shared" si="636"/>
        <v/>
      </c>
      <c r="H4638" s="92">
        <f>IF(OR(ERR=FALSE,AND(F4638="",G4638="")),0,IF($C$12="D",$H$13+SUM($F$14:F4638)-SUM($G$14:G4638),$H$13-SUM($F$14:F4638)+SUM($G$14:G4638)))</f>
        <v>0</v>
      </c>
      <c r="I4638" s="7"/>
    </row>
    <row r="4639" spans="1:9">
      <c r="A4639" s="89">
        <f t="shared" si="630"/>
        <v>4626</v>
      </c>
      <c r="B4639" s="185" t="str">
        <f t="shared" si="631"/>
        <v/>
      </c>
      <c r="C4639" s="90" t="str">
        <f t="shared" si="632"/>
        <v/>
      </c>
      <c r="D4639" s="89" t="str">
        <f t="shared" si="633"/>
        <v/>
      </c>
      <c r="E4639" s="91" t="str">
        <f t="shared" si="634"/>
        <v/>
      </c>
      <c r="F4639" s="92" t="str">
        <f t="shared" si="635"/>
        <v/>
      </c>
      <c r="G4639" s="212" t="str">
        <f t="shared" si="636"/>
        <v/>
      </c>
      <c r="H4639" s="92">
        <f>IF(OR(ERR=FALSE,AND(F4639="",G4639="")),0,IF($C$12="D",$H$13+SUM($F$14:F4639)-SUM($G$14:G4639),$H$13-SUM($F$14:F4639)+SUM($G$14:G4639)))</f>
        <v>0</v>
      </c>
      <c r="I4639" s="7"/>
    </row>
    <row r="4640" spans="1:9">
      <c r="A4640" s="89">
        <f t="shared" si="630"/>
        <v>4627</v>
      </c>
      <c r="B4640" s="185" t="str">
        <f t="shared" si="631"/>
        <v/>
      </c>
      <c r="C4640" s="90" t="str">
        <f t="shared" si="632"/>
        <v/>
      </c>
      <c r="D4640" s="89" t="str">
        <f t="shared" si="633"/>
        <v/>
      </c>
      <c r="E4640" s="91" t="str">
        <f t="shared" si="634"/>
        <v/>
      </c>
      <c r="F4640" s="92" t="str">
        <f t="shared" si="635"/>
        <v/>
      </c>
      <c r="G4640" s="212" t="str">
        <f t="shared" si="636"/>
        <v/>
      </c>
      <c r="H4640" s="92">
        <f>IF(OR(ERR=FALSE,AND(F4640="",G4640="")),0,IF($C$12="D",$H$13+SUM($F$14:F4640)-SUM($G$14:G4640),$H$13-SUM($F$14:F4640)+SUM($G$14:G4640)))</f>
        <v>0</v>
      </c>
      <c r="I4640" s="7"/>
    </row>
    <row r="4641" spans="1:9">
      <c r="A4641" s="89">
        <f t="shared" si="630"/>
        <v>4628</v>
      </c>
      <c r="B4641" s="185" t="str">
        <f t="shared" si="631"/>
        <v/>
      </c>
      <c r="C4641" s="90" t="str">
        <f t="shared" si="632"/>
        <v/>
      </c>
      <c r="D4641" s="89" t="str">
        <f t="shared" si="633"/>
        <v/>
      </c>
      <c r="E4641" s="91" t="str">
        <f t="shared" si="634"/>
        <v/>
      </c>
      <c r="F4641" s="92" t="str">
        <f t="shared" si="635"/>
        <v/>
      </c>
      <c r="G4641" s="212" t="str">
        <f t="shared" si="636"/>
        <v/>
      </c>
      <c r="H4641" s="92">
        <f>IF(OR(ERR=FALSE,AND(F4641="",G4641="")),0,IF($C$12="D",$H$13+SUM($F$14:F4641)-SUM($G$14:G4641),$H$13-SUM($F$14:F4641)+SUM($G$14:G4641)))</f>
        <v>0</v>
      </c>
      <c r="I4641" s="7"/>
    </row>
    <row r="4642" spans="1:9">
      <c r="A4642" s="89">
        <f t="shared" si="630"/>
        <v>4629</v>
      </c>
      <c r="B4642" s="185" t="str">
        <f t="shared" si="631"/>
        <v/>
      </c>
      <c r="C4642" s="90" t="str">
        <f t="shared" si="632"/>
        <v/>
      </c>
      <c r="D4642" s="89" t="str">
        <f t="shared" si="633"/>
        <v/>
      </c>
      <c r="E4642" s="91" t="str">
        <f t="shared" si="634"/>
        <v/>
      </c>
      <c r="F4642" s="92" t="str">
        <f t="shared" si="635"/>
        <v/>
      </c>
      <c r="G4642" s="212" t="str">
        <f t="shared" si="636"/>
        <v/>
      </c>
      <c r="H4642" s="92">
        <f>IF(OR(ERR=FALSE,AND(F4642="",G4642="")),0,IF($C$12="D",$H$13+SUM($F$14:F4642)-SUM($G$14:G4642),$H$13-SUM($F$14:F4642)+SUM($G$14:G4642)))</f>
        <v>0</v>
      </c>
      <c r="I4642" s="7"/>
    </row>
    <row r="4643" spans="1:9">
      <c r="A4643" s="89">
        <f t="shared" si="630"/>
        <v>4630</v>
      </c>
      <c r="B4643" s="185" t="str">
        <f t="shared" si="631"/>
        <v/>
      </c>
      <c r="C4643" s="90" t="str">
        <f t="shared" si="632"/>
        <v/>
      </c>
      <c r="D4643" s="89" t="str">
        <f t="shared" si="633"/>
        <v/>
      </c>
      <c r="E4643" s="91" t="str">
        <f t="shared" si="634"/>
        <v/>
      </c>
      <c r="F4643" s="92" t="str">
        <f t="shared" si="635"/>
        <v/>
      </c>
      <c r="G4643" s="212" t="str">
        <f t="shared" si="636"/>
        <v/>
      </c>
      <c r="H4643" s="92">
        <f>IF(OR(ERR=FALSE,AND(F4643="",G4643="")),0,IF($C$12="D",$H$13+SUM($F$14:F4643)-SUM($G$14:G4643),$H$13-SUM($F$14:F4643)+SUM($G$14:G4643)))</f>
        <v>0</v>
      </c>
      <c r="I4643" s="7"/>
    </row>
    <row r="4644" spans="1:9">
      <c r="A4644" s="89">
        <f t="shared" si="630"/>
        <v>4631</v>
      </c>
      <c r="B4644" s="185" t="str">
        <f t="shared" si="631"/>
        <v/>
      </c>
      <c r="C4644" s="90" t="str">
        <f t="shared" si="632"/>
        <v/>
      </c>
      <c r="D4644" s="89" t="str">
        <f t="shared" si="633"/>
        <v/>
      </c>
      <c r="E4644" s="91" t="str">
        <f t="shared" si="634"/>
        <v/>
      </c>
      <c r="F4644" s="92" t="str">
        <f t="shared" si="635"/>
        <v/>
      </c>
      <c r="G4644" s="212" t="str">
        <f t="shared" si="636"/>
        <v/>
      </c>
      <c r="H4644" s="92">
        <f>IF(OR(ERR=FALSE,AND(F4644="",G4644="")),0,IF($C$12="D",$H$13+SUM($F$14:F4644)-SUM($G$14:G4644),$H$13-SUM($F$14:F4644)+SUM($G$14:G4644)))</f>
        <v>0</v>
      </c>
      <c r="I4644" s="7"/>
    </row>
    <row r="4645" spans="1:9">
      <c r="A4645" s="89">
        <f t="shared" si="630"/>
        <v>4632</v>
      </c>
      <c r="B4645" s="185" t="str">
        <f t="shared" si="631"/>
        <v/>
      </c>
      <c r="C4645" s="90" t="str">
        <f t="shared" si="632"/>
        <v/>
      </c>
      <c r="D4645" s="89" t="str">
        <f t="shared" si="633"/>
        <v/>
      </c>
      <c r="E4645" s="91" t="str">
        <f t="shared" si="634"/>
        <v/>
      </c>
      <c r="F4645" s="92" t="str">
        <f t="shared" si="635"/>
        <v/>
      </c>
      <c r="G4645" s="212" t="str">
        <f t="shared" si="636"/>
        <v/>
      </c>
      <c r="H4645" s="92">
        <f>IF(OR(ERR=FALSE,AND(F4645="",G4645="")),0,IF($C$12="D",$H$13+SUM($F$14:F4645)-SUM($G$14:G4645),$H$13-SUM($F$14:F4645)+SUM($G$14:G4645)))</f>
        <v>0</v>
      </c>
      <c r="I4645" s="7"/>
    </row>
    <row r="4646" spans="1:9">
      <c r="A4646" s="89">
        <f t="shared" si="630"/>
        <v>4633</v>
      </c>
      <c r="B4646" s="185" t="str">
        <f t="shared" si="631"/>
        <v/>
      </c>
      <c r="C4646" s="90" t="str">
        <f t="shared" si="632"/>
        <v/>
      </c>
      <c r="D4646" s="89" t="str">
        <f t="shared" si="633"/>
        <v/>
      </c>
      <c r="E4646" s="91" t="str">
        <f t="shared" si="634"/>
        <v/>
      </c>
      <c r="F4646" s="92" t="str">
        <f t="shared" si="635"/>
        <v/>
      </c>
      <c r="G4646" s="212" t="str">
        <f t="shared" si="636"/>
        <v/>
      </c>
      <c r="H4646" s="92">
        <f>IF(OR(ERR=FALSE,AND(F4646="",G4646="")),0,IF($C$12="D",$H$13+SUM($F$14:F4646)-SUM($G$14:G4646),$H$13-SUM($F$14:F4646)+SUM($G$14:G4646)))</f>
        <v>0</v>
      </c>
      <c r="I4646" s="7"/>
    </row>
    <row r="4647" spans="1:9">
      <c r="A4647" s="89">
        <f t="shared" si="630"/>
        <v>4634</v>
      </c>
      <c r="B4647" s="185" t="str">
        <f t="shared" si="631"/>
        <v/>
      </c>
      <c r="C4647" s="90" t="str">
        <f t="shared" si="632"/>
        <v/>
      </c>
      <c r="D4647" s="89" t="str">
        <f t="shared" si="633"/>
        <v/>
      </c>
      <c r="E4647" s="91" t="str">
        <f t="shared" si="634"/>
        <v/>
      </c>
      <c r="F4647" s="92" t="str">
        <f t="shared" si="635"/>
        <v/>
      </c>
      <c r="G4647" s="212" t="str">
        <f t="shared" si="636"/>
        <v/>
      </c>
      <c r="H4647" s="92">
        <f>IF(OR(ERR=FALSE,AND(F4647="",G4647="")),0,IF($C$12="D",$H$13+SUM($F$14:F4647)-SUM($G$14:G4647),$H$13-SUM($F$14:F4647)+SUM($G$14:G4647)))</f>
        <v>0</v>
      </c>
      <c r="I4647" s="7"/>
    </row>
    <row r="4648" spans="1:9">
      <c r="A4648" s="89">
        <f t="shared" si="630"/>
        <v>4635</v>
      </c>
      <c r="B4648" s="185" t="str">
        <f t="shared" si="631"/>
        <v/>
      </c>
      <c r="C4648" s="90" t="str">
        <f t="shared" si="632"/>
        <v/>
      </c>
      <c r="D4648" s="89" t="str">
        <f t="shared" si="633"/>
        <v/>
      </c>
      <c r="E4648" s="91" t="str">
        <f t="shared" si="634"/>
        <v/>
      </c>
      <c r="F4648" s="92" t="str">
        <f t="shared" si="635"/>
        <v/>
      </c>
      <c r="G4648" s="212" t="str">
        <f t="shared" si="636"/>
        <v/>
      </c>
      <c r="H4648" s="92">
        <f>IF(OR(ERR=FALSE,AND(F4648="",G4648="")),0,IF($C$12="D",$H$13+SUM($F$14:F4648)-SUM($G$14:G4648),$H$13-SUM($F$14:F4648)+SUM($G$14:G4648)))</f>
        <v>0</v>
      </c>
      <c r="I4648" s="7"/>
    </row>
    <row r="4649" spans="1:9">
      <c r="A4649" s="89">
        <f t="shared" si="630"/>
        <v>4636</v>
      </c>
      <c r="B4649" s="185" t="str">
        <f t="shared" si="631"/>
        <v/>
      </c>
      <c r="C4649" s="90" t="str">
        <f t="shared" si="632"/>
        <v/>
      </c>
      <c r="D4649" s="89" t="str">
        <f t="shared" si="633"/>
        <v/>
      </c>
      <c r="E4649" s="91" t="str">
        <f t="shared" si="634"/>
        <v/>
      </c>
      <c r="F4649" s="92" t="str">
        <f t="shared" si="635"/>
        <v/>
      </c>
      <c r="G4649" s="212" t="str">
        <f t="shared" si="636"/>
        <v/>
      </c>
      <c r="H4649" s="92">
        <f>IF(OR(ERR=FALSE,AND(F4649="",G4649="")),0,IF($C$12="D",$H$13+SUM($F$14:F4649)-SUM($G$14:G4649),$H$13-SUM($F$14:F4649)+SUM($G$14:G4649)))</f>
        <v>0</v>
      </c>
      <c r="I4649" s="7"/>
    </row>
    <row r="4650" spans="1:9">
      <c r="A4650" s="89">
        <f t="shared" si="630"/>
        <v>4637</v>
      </c>
      <c r="B4650" s="185" t="str">
        <f t="shared" si="631"/>
        <v/>
      </c>
      <c r="C4650" s="90" t="str">
        <f t="shared" si="632"/>
        <v/>
      </c>
      <c r="D4650" s="89" t="str">
        <f t="shared" si="633"/>
        <v/>
      </c>
      <c r="E4650" s="91" t="str">
        <f t="shared" si="634"/>
        <v/>
      </c>
      <c r="F4650" s="92" t="str">
        <f t="shared" si="635"/>
        <v/>
      </c>
      <c r="G4650" s="212" t="str">
        <f t="shared" si="636"/>
        <v/>
      </c>
      <c r="H4650" s="92">
        <f>IF(OR(ERR=FALSE,AND(F4650="",G4650="")),0,IF($C$12="D",$H$13+SUM($F$14:F4650)-SUM($G$14:G4650),$H$13-SUM($F$14:F4650)+SUM($G$14:G4650)))</f>
        <v>0</v>
      </c>
      <c r="I4650" s="7"/>
    </row>
    <row r="4651" spans="1:9">
      <c r="A4651" s="89">
        <f t="shared" si="630"/>
        <v>4638</v>
      </c>
      <c r="B4651" s="185" t="str">
        <f t="shared" si="631"/>
        <v/>
      </c>
      <c r="C4651" s="90" t="str">
        <f t="shared" si="632"/>
        <v/>
      </c>
      <c r="D4651" s="89" t="str">
        <f t="shared" si="633"/>
        <v/>
      </c>
      <c r="E4651" s="91" t="str">
        <f t="shared" si="634"/>
        <v/>
      </c>
      <c r="F4651" s="92" t="str">
        <f t="shared" si="635"/>
        <v/>
      </c>
      <c r="G4651" s="212" t="str">
        <f t="shared" si="636"/>
        <v/>
      </c>
      <c r="H4651" s="92">
        <f>IF(OR(ERR=FALSE,AND(F4651="",G4651="")),0,IF($C$12="D",$H$13+SUM($F$14:F4651)-SUM($G$14:G4651),$H$13-SUM($F$14:F4651)+SUM($G$14:G4651)))</f>
        <v>0</v>
      </c>
      <c r="I4651" s="7"/>
    </row>
    <row r="4652" spans="1:9">
      <c r="A4652" s="89">
        <f t="shared" si="630"/>
        <v>4639</v>
      </c>
      <c r="B4652" s="185" t="str">
        <f t="shared" si="631"/>
        <v/>
      </c>
      <c r="C4652" s="90" t="str">
        <f t="shared" si="632"/>
        <v/>
      </c>
      <c r="D4652" s="89" t="str">
        <f t="shared" si="633"/>
        <v/>
      </c>
      <c r="E4652" s="91" t="str">
        <f t="shared" si="634"/>
        <v/>
      </c>
      <c r="F4652" s="92" t="str">
        <f t="shared" si="635"/>
        <v/>
      </c>
      <c r="G4652" s="212" t="str">
        <f t="shared" si="636"/>
        <v/>
      </c>
      <c r="H4652" s="92">
        <f>IF(OR(ERR=FALSE,AND(F4652="",G4652="")),0,IF($C$12="D",$H$13+SUM($F$14:F4652)-SUM($G$14:G4652),$H$13-SUM($F$14:F4652)+SUM($G$14:G4652)))</f>
        <v>0</v>
      </c>
      <c r="I4652" s="7"/>
    </row>
    <row r="4653" spans="1:9">
      <c r="A4653" s="89">
        <f t="shared" ref="A4653:A4716" si="637">A4652+1</f>
        <v>4640</v>
      </c>
      <c r="B4653" s="185" t="str">
        <f t="shared" si="631"/>
        <v/>
      </c>
      <c r="C4653" s="90" t="str">
        <f t="shared" si="632"/>
        <v/>
      </c>
      <c r="D4653" s="89" t="str">
        <f t="shared" si="633"/>
        <v/>
      </c>
      <c r="E4653" s="91" t="str">
        <f t="shared" si="634"/>
        <v/>
      </c>
      <c r="F4653" s="92" t="str">
        <f t="shared" si="635"/>
        <v/>
      </c>
      <c r="G4653" s="212" t="str">
        <f t="shared" si="636"/>
        <v/>
      </c>
      <c r="H4653" s="92">
        <f>IF(OR(ERR=FALSE,AND(F4653="",G4653="")),0,IF($C$12="D",$H$13+SUM($F$14:F4653)-SUM($G$14:G4653),$H$13-SUM($F$14:F4653)+SUM($G$14:G4653)))</f>
        <v>0</v>
      </c>
      <c r="I4653" s="7"/>
    </row>
    <row r="4654" spans="1:9">
      <c r="A4654" s="89">
        <f t="shared" si="637"/>
        <v>4641</v>
      </c>
      <c r="B4654" s="185" t="str">
        <f t="shared" si="631"/>
        <v/>
      </c>
      <c r="C4654" s="90" t="str">
        <f t="shared" si="632"/>
        <v/>
      </c>
      <c r="D4654" s="89" t="str">
        <f t="shared" si="633"/>
        <v/>
      </c>
      <c r="E4654" s="91" t="str">
        <f t="shared" si="634"/>
        <v/>
      </c>
      <c r="F4654" s="92" t="str">
        <f t="shared" si="635"/>
        <v/>
      </c>
      <c r="G4654" s="212" t="str">
        <f t="shared" si="636"/>
        <v/>
      </c>
      <c r="H4654" s="92">
        <f>IF(OR(ERR=FALSE,AND(F4654="",G4654="")),0,IF($C$12="D",$H$13+SUM($F$14:F4654)-SUM($G$14:G4654),$H$13-SUM($F$14:F4654)+SUM($G$14:G4654)))</f>
        <v>0</v>
      </c>
      <c r="I4654" s="7"/>
    </row>
    <row r="4655" spans="1:9">
      <c r="A4655" s="89">
        <f t="shared" si="637"/>
        <v>4642</v>
      </c>
      <c r="B4655" s="185" t="str">
        <f t="shared" si="631"/>
        <v/>
      </c>
      <c r="C4655" s="90" t="str">
        <f t="shared" si="632"/>
        <v/>
      </c>
      <c r="D4655" s="89" t="str">
        <f t="shared" si="633"/>
        <v/>
      </c>
      <c r="E4655" s="91" t="str">
        <f t="shared" si="634"/>
        <v/>
      </c>
      <c r="F4655" s="92" t="str">
        <f t="shared" si="635"/>
        <v/>
      </c>
      <c r="G4655" s="212" t="str">
        <f t="shared" si="636"/>
        <v/>
      </c>
      <c r="H4655" s="92">
        <f>IF(OR(ERR=FALSE,AND(F4655="",G4655="")),0,IF($C$12="D",$H$13+SUM($F$14:F4655)-SUM($G$14:G4655),$H$13-SUM($F$14:F4655)+SUM($G$14:G4655)))</f>
        <v>0</v>
      </c>
      <c r="I4655" s="7"/>
    </row>
    <row r="4656" spans="1:9">
      <c r="A4656" s="89">
        <f t="shared" si="637"/>
        <v>4643</v>
      </c>
      <c r="B4656" s="185" t="str">
        <f t="shared" si="631"/>
        <v/>
      </c>
      <c r="C4656" s="90" t="str">
        <f t="shared" si="632"/>
        <v/>
      </c>
      <c r="D4656" s="89" t="str">
        <f t="shared" si="633"/>
        <v/>
      </c>
      <c r="E4656" s="91" t="str">
        <f t="shared" si="634"/>
        <v/>
      </c>
      <c r="F4656" s="92" t="str">
        <f t="shared" si="635"/>
        <v/>
      </c>
      <c r="G4656" s="212" t="str">
        <f t="shared" si="636"/>
        <v/>
      </c>
      <c r="H4656" s="92">
        <f>IF(OR(ERR=FALSE,AND(F4656="",G4656="")),0,IF($C$12="D",$H$13+SUM($F$14:F4656)-SUM($G$14:G4656),$H$13-SUM($F$14:F4656)+SUM($G$14:G4656)))</f>
        <v>0</v>
      </c>
      <c r="I4656" s="7"/>
    </row>
    <row r="4657" spans="1:9">
      <c r="A4657" s="89">
        <f t="shared" si="637"/>
        <v>4644</v>
      </c>
      <c r="B4657" s="185" t="str">
        <f t="shared" si="631"/>
        <v/>
      </c>
      <c r="C4657" s="90" t="str">
        <f t="shared" si="632"/>
        <v/>
      </c>
      <c r="D4657" s="89" t="str">
        <f t="shared" si="633"/>
        <v/>
      </c>
      <c r="E4657" s="91" t="str">
        <f t="shared" si="634"/>
        <v/>
      </c>
      <c r="F4657" s="92" t="str">
        <f t="shared" si="635"/>
        <v/>
      </c>
      <c r="G4657" s="212" t="str">
        <f t="shared" si="636"/>
        <v/>
      </c>
      <c r="H4657" s="92">
        <f>IF(OR(ERR=FALSE,AND(F4657="",G4657="")),0,IF($C$12="D",$H$13+SUM($F$14:F4657)-SUM($G$14:G4657),$H$13-SUM($F$14:F4657)+SUM($G$14:G4657)))</f>
        <v>0</v>
      </c>
      <c r="I4657" s="7"/>
    </row>
    <row r="4658" spans="1:9">
      <c r="A4658" s="89">
        <f t="shared" si="637"/>
        <v>4645</v>
      </c>
      <c r="B4658" s="185" t="str">
        <f t="shared" si="631"/>
        <v/>
      </c>
      <c r="C4658" s="90" t="str">
        <f t="shared" si="632"/>
        <v/>
      </c>
      <c r="D4658" s="89" t="str">
        <f t="shared" si="633"/>
        <v/>
      </c>
      <c r="E4658" s="91" t="str">
        <f t="shared" si="634"/>
        <v/>
      </c>
      <c r="F4658" s="92" t="str">
        <f t="shared" si="635"/>
        <v/>
      </c>
      <c r="G4658" s="212" t="str">
        <f t="shared" si="636"/>
        <v/>
      </c>
      <c r="H4658" s="92">
        <f>IF(OR(ERR=FALSE,AND(F4658="",G4658="")),0,IF($C$12="D",$H$13+SUM($F$14:F4658)-SUM($G$14:G4658),$H$13-SUM($F$14:F4658)+SUM($G$14:G4658)))</f>
        <v>0</v>
      </c>
      <c r="I4658" s="7"/>
    </row>
    <row r="4659" spans="1:9">
      <c r="A4659" s="89">
        <f t="shared" si="637"/>
        <v>4646</v>
      </c>
      <c r="B4659" s="185" t="str">
        <f t="shared" si="631"/>
        <v/>
      </c>
      <c r="C4659" s="90" t="str">
        <f t="shared" si="632"/>
        <v/>
      </c>
      <c r="D4659" s="89" t="str">
        <f t="shared" si="633"/>
        <v/>
      </c>
      <c r="E4659" s="91" t="str">
        <f t="shared" si="634"/>
        <v/>
      </c>
      <c r="F4659" s="92" t="str">
        <f t="shared" si="635"/>
        <v/>
      </c>
      <c r="G4659" s="212" t="str">
        <f t="shared" si="636"/>
        <v/>
      </c>
      <c r="H4659" s="92">
        <f>IF(OR(ERR=FALSE,AND(F4659="",G4659="")),0,IF($C$12="D",$H$13+SUM($F$14:F4659)-SUM($G$14:G4659),$H$13-SUM($F$14:F4659)+SUM($G$14:G4659)))</f>
        <v>0</v>
      </c>
      <c r="I4659" s="7"/>
    </row>
    <row r="4660" spans="1:9">
      <c r="A4660" s="89">
        <f t="shared" si="637"/>
        <v>4647</v>
      </c>
      <c r="B4660" s="185" t="str">
        <f t="shared" si="631"/>
        <v/>
      </c>
      <c r="C4660" s="90" t="str">
        <f t="shared" si="632"/>
        <v/>
      </c>
      <c r="D4660" s="89" t="str">
        <f t="shared" si="633"/>
        <v/>
      </c>
      <c r="E4660" s="91" t="str">
        <f t="shared" si="634"/>
        <v/>
      </c>
      <c r="F4660" s="92" t="str">
        <f t="shared" si="635"/>
        <v/>
      </c>
      <c r="G4660" s="212" t="str">
        <f t="shared" si="636"/>
        <v/>
      </c>
      <c r="H4660" s="92">
        <f>IF(OR(ERR=FALSE,AND(F4660="",G4660="")),0,IF($C$12="D",$H$13+SUM($F$14:F4660)-SUM($G$14:G4660),$H$13-SUM($F$14:F4660)+SUM($G$14:G4660)))</f>
        <v>0</v>
      </c>
      <c r="I4660" s="7"/>
    </row>
    <row r="4661" spans="1:9">
      <c r="A4661" s="89">
        <f t="shared" si="637"/>
        <v>4648</v>
      </c>
      <c r="B4661" s="185" t="str">
        <f t="shared" si="631"/>
        <v/>
      </c>
      <c r="C4661" s="90" t="str">
        <f t="shared" si="632"/>
        <v/>
      </c>
      <c r="D4661" s="89" t="str">
        <f t="shared" si="633"/>
        <v/>
      </c>
      <c r="E4661" s="91" t="str">
        <f t="shared" si="634"/>
        <v/>
      </c>
      <c r="F4661" s="92" t="str">
        <f t="shared" si="635"/>
        <v/>
      </c>
      <c r="G4661" s="212" t="str">
        <f t="shared" si="636"/>
        <v/>
      </c>
      <c r="H4661" s="92">
        <f>IF(OR(ERR=FALSE,AND(F4661="",G4661="")),0,IF($C$12="D",$H$13+SUM($F$14:F4661)-SUM($G$14:G4661),$H$13-SUM($F$14:F4661)+SUM($G$14:G4661)))</f>
        <v>0</v>
      </c>
      <c r="I4661" s="7"/>
    </row>
    <row r="4662" spans="1:9">
      <c r="A4662" s="89">
        <f t="shared" si="637"/>
        <v>4649</v>
      </c>
      <c r="B4662" s="185" t="str">
        <f t="shared" si="631"/>
        <v/>
      </c>
      <c r="C4662" s="90" t="str">
        <f t="shared" si="632"/>
        <v/>
      </c>
      <c r="D4662" s="89" t="str">
        <f t="shared" si="633"/>
        <v/>
      </c>
      <c r="E4662" s="91" t="str">
        <f t="shared" si="634"/>
        <v/>
      </c>
      <c r="F4662" s="92" t="str">
        <f t="shared" si="635"/>
        <v/>
      </c>
      <c r="G4662" s="212" t="str">
        <f t="shared" si="636"/>
        <v/>
      </c>
      <c r="H4662" s="92">
        <f>IF(OR(ERR=FALSE,AND(F4662="",G4662="")),0,IF($C$12="D",$H$13+SUM($F$14:F4662)-SUM($G$14:G4662),$H$13-SUM($F$14:F4662)+SUM($G$14:G4662)))</f>
        <v>0</v>
      </c>
      <c r="I4662" s="7"/>
    </row>
    <row r="4663" spans="1:9">
      <c r="A4663" s="89">
        <f t="shared" si="637"/>
        <v>4650</v>
      </c>
      <c r="B4663" s="185" t="str">
        <f t="shared" si="631"/>
        <v/>
      </c>
      <c r="C4663" s="90" t="str">
        <f t="shared" si="632"/>
        <v/>
      </c>
      <c r="D4663" s="89" t="str">
        <f t="shared" si="633"/>
        <v/>
      </c>
      <c r="E4663" s="91" t="str">
        <f t="shared" si="634"/>
        <v/>
      </c>
      <c r="F4663" s="92" t="str">
        <f t="shared" si="635"/>
        <v/>
      </c>
      <c r="G4663" s="212" t="str">
        <f t="shared" si="636"/>
        <v/>
      </c>
      <c r="H4663" s="92">
        <f>IF(OR(ERR=FALSE,AND(F4663="",G4663="")),0,IF($C$12="D",$H$13+SUM($F$14:F4663)-SUM($G$14:G4663),$H$13-SUM($F$14:F4663)+SUM($G$14:G4663)))</f>
        <v>0</v>
      </c>
      <c r="I4663" s="7"/>
    </row>
    <row r="4664" spans="1:9">
      <c r="A4664" s="89">
        <f t="shared" si="637"/>
        <v>4651</v>
      </c>
      <c r="B4664" s="185" t="str">
        <f t="shared" si="631"/>
        <v/>
      </c>
      <c r="C4664" s="90" t="str">
        <f t="shared" si="632"/>
        <v/>
      </c>
      <c r="D4664" s="89" t="str">
        <f t="shared" si="633"/>
        <v/>
      </c>
      <c r="E4664" s="91" t="str">
        <f t="shared" si="634"/>
        <v/>
      </c>
      <c r="F4664" s="92" t="str">
        <f t="shared" si="635"/>
        <v/>
      </c>
      <c r="G4664" s="212" t="str">
        <f t="shared" si="636"/>
        <v/>
      </c>
      <c r="H4664" s="92">
        <f>IF(OR(ERR=FALSE,AND(F4664="",G4664="")),0,IF($C$12="D",$H$13+SUM($F$14:F4664)-SUM($G$14:G4664),$H$13-SUM($F$14:F4664)+SUM($G$14:G4664)))</f>
        <v>0</v>
      </c>
      <c r="I4664" s="7"/>
    </row>
    <row r="4665" spans="1:9">
      <c r="A4665" s="89">
        <f t="shared" si="637"/>
        <v>4652</v>
      </c>
      <c r="B4665" s="185" t="str">
        <f t="shared" si="631"/>
        <v/>
      </c>
      <c r="C4665" s="90" t="str">
        <f t="shared" si="632"/>
        <v/>
      </c>
      <c r="D4665" s="89" t="str">
        <f t="shared" si="633"/>
        <v/>
      </c>
      <c r="E4665" s="91" t="str">
        <f t="shared" si="634"/>
        <v/>
      </c>
      <c r="F4665" s="92" t="str">
        <f t="shared" si="635"/>
        <v/>
      </c>
      <c r="G4665" s="212" t="str">
        <f t="shared" si="636"/>
        <v/>
      </c>
      <c r="H4665" s="92">
        <f>IF(OR(ERR=FALSE,AND(F4665="",G4665="")),0,IF($C$12="D",$H$13+SUM($F$14:F4665)-SUM($G$14:G4665),$H$13-SUM($F$14:F4665)+SUM($G$14:G4665)))</f>
        <v>0</v>
      </c>
      <c r="I4665" s="7"/>
    </row>
    <row r="4666" spans="1:9">
      <c r="A4666" s="89">
        <f t="shared" si="637"/>
        <v>4653</v>
      </c>
      <c r="B4666" s="185" t="str">
        <f t="shared" ref="B4666:B4681" si="638">IF(ISERROR(VLOOKUP(A4666&amp;H$9,JU_AKUN,6,FALSE)=TRUE),"",VLOOKUP(A4666&amp;H$9,JU_AKUN,6,FALSE))</f>
        <v/>
      </c>
      <c r="C4666" s="90" t="str">
        <f t="shared" ref="C4666:C4681" si="639">IF(ISERROR(VLOOKUP(A4666&amp;H$9,JU_AKUN,7,FALSE)=TRUE),"",VLOOKUP(A4666&amp;H$9,JU_AKUN,7,FALSE))</f>
        <v/>
      </c>
      <c r="D4666" s="89" t="str">
        <f t="shared" ref="D4666:D4681" si="640">IF(ISERROR(VLOOKUP(A4666&amp;H$9,JU_AKUN,8,FALSE)=TRUE),"",VLOOKUP(A4666&amp;H$9,JU_AKUN,8,FALSE))</f>
        <v/>
      </c>
      <c r="E4666" s="91" t="str">
        <f t="shared" ref="E4666:E4681" si="641">IF(ISERROR(VLOOKUP(A4666&amp;H$9,JU_AKUN,9,FALSE)=TRUE),"",VLOOKUP(A4666&amp;H$9,JU_AKUN,9,FALSE))</f>
        <v/>
      </c>
      <c r="F4666" s="92" t="str">
        <f t="shared" ref="F4666:F4681" si="642">IF(ISERROR(VLOOKUP(A4666&amp;H$9,JU_AKUN,14,FALSE)=TRUE),"",VLOOKUP(A4666&amp;H$9,JU_AKUN,14,FALSE))</f>
        <v/>
      </c>
      <c r="G4666" s="212" t="str">
        <f t="shared" ref="G4666:G4681" si="643">IF(ISERROR(VLOOKUP(A4666&amp;H$9,JU_AKUN,15,FALSE)=TRUE),"",VLOOKUP(A4666&amp;H$9,JU_AKUN,15,FALSE))</f>
        <v/>
      </c>
      <c r="H4666" s="92">
        <f>IF(OR(ERR=FALSE,AND(F4666="",G4666="")),0,IF($C$12="D",$H$13+SUM($F$14:F4666)-SUM($G$14:G4666),$H$13-SUM($F$14:F4666)+SUM($G$14:G4666)))</f>
        <v>0</v>
      </c>
      <c r="I4666" s="7"/>
    </row>
    <row r="4667" spans="1:9">
      <c r="A4667" s="89">
        <f t="shared" si="637"/>
        <v>4654</v>
      </c>
      <c r="B4667" s="185" t="str">
        <f t="shared" si="638"/>
        <v/>
      </c>
      <c r="C4667" s="90" t="str">
        <f t="shared" si="639"/>
        <v/>
      </c>
      <c r="D4667" s="89" t="str">
        <f t="shared" si="640"/>
        <v/>
      </c>
      <c r="E4667" s="91" t="str">
        <f t="shared" si="641"/>
        <v/>
      </c>
      <c r="F4667" s="92" t="str">
        <f t="shared" si="642"/>
        <v/>
      </c>
      <c r="G4667" s="212" t="str">
        <f t="shared" si="643"/>
        <v/>
      </c>
      <c r="H4667" s="92">
        <f>IF(OR(ERR=FALSE,AND(F4667="",G4667="")),0,IF($C$12="D",$H$13+SUM($F$14:F4667)-SUM($G$14:G4667),$H$13-SUM($F$14:F4667)+SUM($G$14:G4667)))</f>
        <v>0</v>
      </c>
      <c r="I4667" s="7"/>
    </row>
    <row r="4668" spans="1:9">
      <c r="A4668" s="89">
        <f t="shared" si="637"/>
        <v>4655</v>
      </c>
      <c r="B4668" s="185" t="str">
        <f t="shared" si="638"/>
        <v/>
      </c>
      <c r="C4668" s="90" t="str">
        <f t="shared" si="639"/>
        <v/>
      </c>
      <c r="D4668" s="89" t="str">
        <f t="shared" si="640"/>
        <v/>
      </c>
      <c r="E4668" s="91" t="str">
        <f t="shared" si="641"/>
        <v/>
      </c>
      <c r="F4668" s="92" t="str">
        <f t="shared" si="642"/>
        <v/>
      </c>
      <c r="G4668" s="212" t="str">
        <f t="shared" si="643"/>
        <v/>
      </c>
      <c r="H4668" s="92">
        <f>IF(OR(ERR=FALSE,AND(F4668="",G4668="")),0,IF($C$12="D",$H$13+SUM($F$14:F4668)-SUM($G$14:G4668),$H$13-SUM($F$14:F4668)+SUM($G$14:G4668)))</f>
        <v>0</v>
      </c>
      <c r="I4668" s="7"/>
    </row>
    <row r="4669" spans="1:9">
      <c r="A4669" s="89">
        <f t="shared" si="637"/>
        <v>4656</v>
      </c>
      <c r="B4669" s="185" t="str">
        <f t="shared" si="638"/>
        <v/>
      </c>
      <c r="C4669" s="90" t="str">
        <f t="shared" si="639"/>
        <v/>
      </c>
      <c r="D4669" s="89" t="str">
        <f t="shared" si="640"/>
        <v/>
      </c>
      <c r="E4669" s="91" t="str">
        <f t="shared" si="641"/>
        <v/>
      </c>
      <c r="F4669" s="92" t="str">
        <f t="shared" si="642"/>
        <v/>
      </c>
      <c r="G4669" s="212" t="str">
        <f t="shared" si="643"/>
        <v/>
      </c>
      <c r="H4669" s="92">
        <f>IF(OR(ERR=FALSE,AND(F4669="",G4669="")),0,IF($C$12="D",$H$13+SUM($F$14:F4669)-SUM($G$14:G4669),$H$13-SUM($F$14:F4669)+SUM($G$14:G4669)))</f>
        <v>0</v>
      </c>
      <c r="I4669" s="7"/>
    </row>
    <row r="4670" spans="1:9">
      <c r="A4670" s="89">
        <f t="shared" si="637"/>
        <v>4657</v>
      </c>
      <c r="B4670" s="185" t="str">
        <f t="shared" si="638"/>
        <v/>
      </c>
      <c r="C4670" s="90" t="str">
        <f t="shared" si="639"/>
        <v/>
      </c>
      <c r="D4670" s="89" t="str">
        <f t="shared" si="640"/>
        <v/>
      </c>
      <c r="E4670" s="91" t="str">
        <f t="shared" si="641"/>
        <v/>
      </c>
      <c r="F4670" s="92" t="str">
        <f t="shared" si="642"/>
        <v/>
      </c>
      <c r="G4670" s="212" t="str">
        <f t="shared" si="643"/>
        <v/>
      </c>
      <c r="H4670" s="92">
        <f>IF(OR(ERR=FALSE,AND(F4670="",G4670="")),0,IF($C$12="D",$H$13+SUM($F$14:F4670)-SUM($G$14:G4670),$H$13-SUM($F$14:F4670)+SUM($G$14:G4670)))</f>
        <v>0</v>
      </c>
      <c r="I4670" s="7"/>
    </row>
    <row r="4671" spans="1:9">
      <c r="A4671" s="89">
        <f t="shared" si="637"/>
        <v>4658</v>
      </c>
      <c r="B4671" s="185" t="str">
        <f t="shared" si="638"/>
        <v/>
      </c>
      <c r="C4671" s="90" t="str">
        <f t="shared" si="639"/>
        <v/>
      </c>
      <c r="D4671" s="89" t="str">
        <f t="shared" si="640"/>
        <v/>
      </c>
      <c r="E4671" s="91" t="str">
        <f t="shared" si="641"/>
        <v/>
      </c>
      <c r="F4671" s="92" t="str">
        <f t="shared" si="642"/>
        <v/>
      </c>
      <c r="G4671" s="212" t="str">
        <f t="shared" si="643"/>
        <v/>
      </c>
      <c r="H4671" s="92">
        <f>IF(OR(ERR=FALSE,AND(F4671="",G4671="")),0,IF($C$12="D",$H$13+SUM($F$14:F4671)-SUM($G$14:G4671),$H$13-SUM($F$14:F4671)+SUM($G$14:G4671)))</f>
        <v>0</v>
      </c>
      <c r="I4671" s="7"/>
    </row>
    <row r="4672" spans="1:9">
      <c r="A4672" s="89">
        <f t="shared" si="637"/>
        <v>4659</v>
      </c>
      <c r="B4672" s="185" t="str">
        <f t="shared" si="638"/>
        <v/>
      </c>
      <c r="C4672" s="90" t="str">
        <f t="shared" si="639"/>
        <v/>
      </c>
      <c r="D4672" s="89" t="str">
        <f t="shared" si="640"/>
        <v/>
      </c>
      <c r="E4672" s="91" t="str">
        <f t="shared" si="641"/>
        <v/>
      </c>
      <c r="F4672" s="92" t="str">
        <f t="shared" si="642"/>
        <v/>
      </c>
      <c r="G4672" s="212" t="str">
        <f t="shared" si="643"/>
        <v/>
      </c>
      <c r="H4672" s="92">
        <f>IF(OR(ERR=FALSE,AND(F4672="",G4672="")),0,IF($C$12="D",$H$13+SUM($F$14:F4672)-SUM($G$14:G4672),$H$13-SUM($F$14:F4672)+SUM($G$14:G4672)))</f>
        <v>0</v>
      </c>
      <c r="I4672" s="7"/>
    </row>
    <row r="4673" spans="1:9">
      <c r="A4673" s="89">
        <f t="shared" si="637"/>
        <v>4660</v>
      </c>
      <c r="B4673" s="185" t="str">
        <f t="shared" si="638"/>
        <v/>
      </c>
      <c r="C4673" s="90" t="str">
        <f t="shared" si="639"/>
        <v/>
      </c>
      <c r="D4673" s="89" t="str">
        <f t="shared" si="640"/>
        <v/>
      </c>
      <c r="E4673" s="91" t="str">
        <f t="shared" si="641"/>
        <v/>
      </c>
      <c r="F4673" s="92" t="str">
        <f t="shared" si="642"/>
        <v/>
      </c>
      <c r="G4673" s="212" t="str">
        <f t="shared" si="643"/>
        <v/>
      </c>
      <c r="H4673" s="92">
        <f>IF(OR(ERR=FALSE,AND(F4673="",G4673="")),0,IF($C$12="D",$H$13+SUM($F$14:F4673)-SUM($G$14:G4673),$H$13-SUM($F$14:F4673)+SUM($G$14:G4673)))</f>
        <v>0</v>
      </c>
      <c r="I4673" s="7"/>
    </row>
    <row r="4674" spans="1:9">
      <c r="A4674" s="89">
        <f t="shared" si="637"/>
        <v>4661</v>
      </c>
      <c r="B4674" s="185" t="str">
        <f t="shared" si="638"/>
        <v/>
      </c>
      <c r="C4674" s="90" t="str">
        <f t="shared" si="639"/>
        <v/>
      </c>
      <c r="D4674" s="89" t="str">
        <f t="shared" si="640"/>
        <v/>
      </c>
      <c r="E4674" s="91" t="str">
        <f t="shared" si="641"/>
        <v/>
      </c>
      <c r="F4674" s="92" t="str">
        <f t="shared" si="642"/>
        <v/>
      </c>
      <c r="G4674" s="212" t="str">
        <f t="shared" si="643"/>
        <v/>
      </c>
      <c r="H4674" s="92">
        <f>IF(OR(ERR=FALSE,AND(F4674="",G4674="")),0,IF($C$12="D",$H$13+SUM($F$14:F4674)-SUM($G$14:G4674),$H$13-SUM($F$14:F4674)+SUM($G$14:G4674)))</f>
        <v>0</v>
      </c>
      <c r="I4674" s="7"/>
    </row>
    <row r="4675" spans="1:9">
      <c r="A4675" s="89">
        <f t="shared" si="637"/>
        <v>4662</v>
      </c>
      <c r="B4675" s="185" t="str">
        <f t="shared" si="638"/>
        <v/>
      </c>
      <c r="C4675" s="90" t="str">
        <f t="shared" si="639"/>
        <v/>
      </c>
      <c r="D4675" s="89" t="str">
        <f t="shared" si="640"/>
        <v/>
      </c>
      <c r="E4675" s="91" t="str">
        <f t="shared" si="641"/>
        <v/>
      </c>
      <c r="F4675" s="92" t="str">
        <f t="shared" si="642"/>
        <v/>
      </c>
      <c r="G4675" s="212" t="str">
        <f t="shared" si="643"/>
        <v/>
      </c>
      <c r="H4675" s="92">
        <f>IF(OR(ERR=FALSE,AND(F4675="",G4675="")),0,IF($C$12="D",$H$13+SUM($F$14:F4675)-SUM($G$14:G4675),$H$13-SUM($F$14:F4675)+SUM($G$14:G4675)))</f>
        <v>0</v>
      </c>
      <c r="I4675" s="7"/>
    </row>
    <row r="4676" spans="1:9">
      <c r="A4676" s="89">
        <f t="shared" si="637"/>
        <v>4663</v>
      </c>
      <c r="B4676" s="185" t="str">
        <f t="shared" si="638"/>
        <v/>
      </c>
      <c r="C4676" s="90" t="str">
        <f t="shared" si="639"/>
        <v/>
      </c>
      <c r="D4676" s="89" t="str">
        <f t="shared" si="640"/>
        <v/>
      </c>
      <c r="E4676" s="91" t="str">
        <f t="shared" si="641"/>
        <v/>
      </c>
      <c r="F4676" s="92" t="str">
        <f t="shared" si="642"/>
        <v/>
      </c>
      <c r="G4676" s="212" t="str">
        <f t="shared" si="643"/>
        <v/>
      </c>
      <c r="H4676" s="92">
        <f>IF(OR(ERR=FALSE,AND(F4676="",G4676="")),0,IF($C$12="D",$H$13+SUM($F$14:F4676)-SUM($G$14:G4676),$H$13-SUM($F$14:F4676)+SUM($G$14:G4676)))</f>
        <v>0</v>
      </c>
      <c r="I4676" s="7"/>
    </row>
    <row r="4677" spans="1:9">
      <c r="A4677" s="89">
        <f t="shared" si="637"/>
        <v>4664</v>
      </c>
      <c r="B4677" s="185" t="str">
        <f t="shared" si="638"/>
        <v/>
      </c>
      <c r="C4677" s="90" t="str">
        <f t="shared" si="639"/>
        <v/>
      </c>
      <c r="D4677" s="89" t="str">
        <f t="shared" si="640"/>
        <v/>
      </c>
      <c r="E4677" s="91" t="str">
        <f t="shared" si="641"/>
        <v/>
      </c>
      <c r="F4677" s="92" t="str">
        <f t="shared" si="642"/>
        <v/>
      </c>
      <c r="G4677" s="212" t="str">
        <f t="shared" si="643"/>
        <v/>
      </c>
      <c r="H4677" s="92">
        <f>IF(OR(ERR=FALSE,AND(F4677="",G4677="")),0,IF($C$12="D",$H$13+SUM($F$14:F4677)-SUM($G$14:G4677),$H$13-SUM($F$14:F4677)+SUM($G$14:G4677)))</f>
        <v>0</v>
      </c>
      <c r="I4677" s="7"/>
    </row>
    <row r="4678" spans="1:9">
      <c r="A4678" s="89">
        <f t="shared" si="637"/>
        <v>4665</v>
      </c>
      <c r="B4678" s="185" t="str">
        <f t="shared" si="638"/>
        <v/>
      </c>
      <c r="C4678" s="90" t="str">
        <f t="shared" si="639"/>
        <v/>
      </c>
      <c r="D4678" s="89" t="str">
        <f t="shared" si="640"/>
        <v/>
      </c>
      <c r="E4678" s="91" t="str">
        <f t="shared" si="641"/>
        <v/>
      </c>
      <c r="F4678" s="92" t="str">
        <f t="shared" si="642"/>
        <v/>
      </c>
      <c r="G4678" s="212" t="str">
        <f t="shared" si="643"/>
        <v/>
      </c>
      <c r="H4678" s="92">
        <f>IF(OR(ERR=FALSE,AND(F4678="",G4678="")),0,IF($C$12="D",$H$13+SUM($F$14:F4678)-SUM($G$14:G4678),$H$13-SUM($F$14:F4678)+SUM($G$14:G4678)))</f>
        <v>0</v>
      </c>
      <c r="I4678" s="7"/>
    </row>
    <row r="4679" spans="1:9">
      <c r="A4679" s="89">
        <f t="shared" si="637"/>
        <v>4666</v>
      </c>
      <c r="B4679" s="185" t="str">
        <f t="shared" si="638"/>
        <v/>
      </c>
      <c r="C4679" s="90" t="str">
        <f t="shared" si="639"/>
        <v/>
      </c>
      <c r="D4679" s="89" t="str">
        <f t="shared" si="640"/>
        <v/>
      </c>
      <c r="E4679" s="91" t="str">
        <f t="shared" si="641"/>
        <v/>
      </c>
      <c r="F4679" s="92" t="str">
        <f t="shared" si="642"/>
        <v/>
      </c>
      <c r="G4679" s="212" t="str">
        <f t="shared" si="643"/>
        <v/>
      </c>
      <c r="H4679" s="92">
        <f>IF(OR(ERR=FALSE,AND(F4679="",G4679="")),0,IF($C$12="D",$H$13+SUM($F$14:F4679)-SUM($G$14:G4679),$H$13-SUM($F$14:F4679)+SUM($G$14:G4679)))</f>
        <v>0</v>
      </c>
      <c r="I4679" s="7"/>
    </row>
    <row r="4680" spans="1:9">
      <c r="A4680" s="89">
        <f t="shared" si="637"/>
        <v>4667</v>
      </c>
      <c r="B4680" s="185" t="str">
        <f t="shared" si="638"/>
        <v/>
      </c>
      <c r="C4680" s="90" t="str">
        <f t="shared" si="639"/>
        <v/>
      </c>
      <c r="D4680" s="89" t="str">
        <f t="shared" si="640"/>
        <v/>
      </c>
      <c r="E4680" s="91" t="str">
        <f t="shared" si="641"/>
        <v/>
      </c>
      <c r="F4680" s="92" t="str">
        <f t="shared" si="642"/>
        <v/>
      </c>
      <c r="G4680" s="212" t="str">
        <f t="shared" si="643"/>
        <v/>
      </c>
      <c r="H4680" s="92">
        <f>IF(OR(ERR=FALSE,AND(F4680="",G4680="")),0,IF($C$12="D",$H$13+SUM($F$14:F4680)-SUM($G$14:G4680),$H$13-SUM($F$14:F4680)+SUM($G$14:G4680)))</f>
        <v>0</v>
      </c>
      <c r="I4680" s="7"/>
    </row>
    <row r="4681" spans="1:9">
      <c r="A4681" s="89">
        <f t="shared" si="637"/>
        <v>4668</v>
      </c>
      <c r="B4681" s="185" t="str">
        <f t="shared" si="638"/>
        <v/>
      </c>
      <c r="C4681" s="90" t="str">
        <f t="shared" si="639"/>
        <v/>
      </c>
      <c r="D4681" s="89" t="str">
        <f t="shared" si="640"/>
        <v/>
      </c>
      <c r="E4681" s="91" t="str">
        <f t="shared" si="641"/>
        <v/>
      </c>
      <c r="F4681" s="92" t="str">
        <f t="shared" si="642"/>
        <v/>
      </c>
      <c r="G4681" s="212" t="str">
        <f t="shared" si="643"/>
        <v/>
      </c>
      <c r="H4681" s="92">
        <f>IF(OR(ERR=FALSE,AND(F4681="",G4681="")),0,IF($C$12="D",$H$13+SUM($F$14:F4681)-SUM($G$14:G4681),$H$13-SUM($F$14:F4681)+SUM($G$14:G4681)))</f>
        <v>0</v>
      </c>
      <c r="I4681" s="7"/>
    </row>
    <row r="4682" spans="1:9">
      <c r="A4682" s="89">
        <f t="shared" si="637"/>
        <v>4669</v>
      </c>
      <c r="B4682" s="185" t="str">
        <f t="shared" ref="B4682:B4705" si="644">IF(ISERROR(VLOOKUP(A4682&amp;H$9,JU_AKUN,6,FALSE)=TRUE),"",VLOOKUP(A4682&amp;H$9,JU_AKUN,6,FALSE))</f>
        <v/>
      </c>
      <c r="C4682" s="90" t="str">
        <f t="shared" ref="C4682:C4705" si="645">IF(ISERROR(VLOOKUP(A4682&amp;H$9,JU_AKUN,7,FALSE)=TRUE),"",VLOOKUP(A4682&amp;H$9,JU_AKUN,7,FALSE))</f>
        <v/>
      </c>
      <c r="D4682" s="89" t="str">
        <f t="shared" ref="D4682:D4705" si="646">IF(ISERROR(VLOOKUP(A4682&amp;H$9,JU_AKUN,8,FALSE)=TRUE),"",VLOOKUP(A4682&amp;H$9,JU_AKUN,8,FALSE))</f>
        <v/>
      </c>
      <c r="E4682" s="91" t="str">
        <f t="shared" ref="E4682:E4705" si="647">IF(ISERROR(VLOOKUP(A4682&amp;H$9,JU_AKUN,9,FALSE)=TRUE),"",VLOOKUP(A4682&amp;H$9,JU_AKUN,9,FALSE))</f>
        <v/>
      </c>
      <c r="F4682" s="92" t="str">
        <f t="shared" ref="F4682:F4705" si="648">IF(ISERROR(VLOOKUP(A4682&amp;H$9,JU_AKUN,14,FALSE)=TRUE),"",VLOOKUP(A4682&amp;H$9,JU_AKUN,14,FALSE))</f>
        <v/>
      </c>
      <c r="G4682" s="212" t="str">
        <f t="shared" ref="G4682:G4705" si="649">IF(ISERROR(VLOOKUP(A4682&amp;H$9,JU_AKUN,15,FALSE)=TRUE),"",VLOOKUP(A4682&amp;H$9,JU_AKUN,15,FALSE))</f>
        <v/>
      </c>
      <c r="H4682" s="92">
        <f>IF(OR(ERR=FALSE,AND(F4682="",G4682="")),0,IF($C$12="D",$H$13+SUM($F$14:F4682)-SUM($G$14:G4682),$H$13-SUM($F$14:F4682)+SUM($G$14:G4682)))</f>
        <v>0</v>
      </c>
      <c r="I4682" s="7"/>
    </row>
    <row r="4683" spans="1:9">
      <c r="A4683" s="89">
        <f t="shared" si="637"/>
        <v>4670</v>
      </c>
      <c r="B4683" s="185" t="str">
        <f t="shared" si="644"/>
        <v/>
      </c>
      <c r="C4683" s="90" t="str">
        <f t="shared" si="645"/>
        <v/>
      </c>
      <c r="D4683" s="89" t="str">
        <f t="shared" si="646"/>
        <v/>
      </c>
      <c r="E4683" s="91" t="str">
        <f t="shared" si="647"/>
        <v/>
      </c>
      <c r="F4683" s="92" t="str">
        <f t="shared" si="648"/>
        <v/>
      </c>
      <c r="G4683" s="212" t="str">
        <f t="shared" si="649"/>
        <v/>
      </c>
      <c r="H4683" s="92">
        <f>IF(OR(ERR=FALSE,AND(F4683="",G4683="")),0,IF($C$12="D",$H$13+SUM($F$14:F4683)-SUM($G$14:G4683),$H$13-SUM($F$14:F4683)+SUM($G$14:G4683)))</f>
        <v>0</v>
      </c>
      <c r="I4683" s="7"/>
    </row>
    <row r="4684" spans="1:9">
      <c r="A4684" s="89">
        <f t="shared" si="637"/>
        <v>4671</v>
      </c>
      <c r="B4684" s="185" t="str">
        <f t="shared" si="644"/>
        <v/>
      </c>
      <c r="C4684" s="90" t="str">
        <f t="shared" si="645"/>
        <v/>
      </c>
      <c r="D4684" s="89" t="str">
        <f t="shared" si="646"/>
        <v/>
      </c>
      <c r="E4684" s="91" t="str">
        <f t="shared" si="647"/>
        <v/>
      </c>
      <c r="F4684" s="92" t="str">
        <f t="shared" si="648"/>
        <v/>
      </c>
      <c r="G4684" s="212" t="str">
        <f t="shared" si="649"/>
        <v/>
      </c>
      <c r="H4684" s="92">
        <f>IF(OR(ERR=FALSE,AND(F4684="",G4684="")),0,IF($C$12="D",$H$13+SUM($F$14:F4684)-SUM($G$14:G4684),$H$13-SUM($F$14:F4684)+SUM($G$14:G4684)))</f>
        <v>0</v>
      </c>
      <c r="I4684" s="7"/>
    </row>
    <row r="4685" spans="1:9">
      <c r="A4685" s="89">
        <f t="shared" si="637"/>
        <v>4672</v>
      </c>
      <c r="B4685" s="185" t="str">
        <f t="shared" si="644"/>
        <v/>
      </c>
      <c r="C4685" s="90" t="str">
        <f t="shared" si="645"/>
        <v/>
      </c>
      <c r="D4685" s="89" t="str">
        <f t="shared" si="646"/>
        <v/>
      </c>
      <c r="E4685" s="91" t="str">
        <f t="shared" si="647"/>
        <v/>
      </c>
      <c r="F4685" s="92" t="str">
        <f t="shared" si="648"/>
        <v/>
      </c>
      <c r="G4685" s="212" t="str">
        <f t="shared" si="649"/>
        <v/>
      </c>
      <c r="H4685" s="92">
        <f>IF(OR(ERR=FALSE,AND(F4685="",G4685="")),0,IF($C$12="D",$H$13+SUM($F$14:F4685)-SUM($G$14:G4685),$H$13-SUM($F$14:F4685)+SUM($G$14:G4685)))</f>
        <v>0</v>
      </c>
      <c r="I4685" s="7"/>
    </row>
    <row r="4686" spans="1:9">
      <c r="A4686" s="89">
        <f t="shared" si="637"/>
        <v>4673</v>
      </c>
      <c r="B4686" s="185" t="str">
        <f t="shared" si="644"/>
        <v/>
      </c>
      <c r="C4686" s="90" t="str">
        <f t="shared" si="645"/>
        <v/>
      </c>
      <c r="D4686" s="89" t="str">
        <f t="shared" si="646"/>
        <v/>
      </c>
      <c r="E4686" s="91" t="str">
        <f t="shared" si="647"/>
        <v/>
      </c>
      <c r="F4686" s="92" t="str">
        <f t="shared" si="648"/>
        <v/>
      </c>
      <c r="G4686" s="212" t="str">
        <f t="shared" si="649"/>
        <v/>
      </c>
      <c r="H4686" s="92">
        <f>IF(OR(ERR=FALSE,AND(F4686="",G4686="")),0,IF($C$12="D",$H$13+SUM($F$14:F4686)-SUM($G$14:G4686),$H$13-SUM($F$14:F4686)+SUM($G$14:G4686)))</f>
        <v>0</v>
      </c>
      <c r="I4686" s="7"/>
    </row>
    <row r="4687" spans="1:9">
      <c r="A4687" s="89">
        <f t="shared" si="637"/>
        <v>4674</v>
      </c>
      <c r="B4687" s="185" t="str">
        <f t="shared" si="644"/>
        <v/>
      </c>
      <c r="C4687" s="90" t="str">
        <f t="shared" si="645"/>
        <v/>
      </c>
      <c r="D4687" s="89" t="str">
        <f t="shared" si="646"/>
        <v/>
      </c>
      <c r="E4687" s="91" t="str">
        <f t="shared" si="647"/>
        <v/>
      </c>
      <c r="F4687" s="92" t="str">
        <f t="shared" si="648"/>
        <v/>
      </c>
      <c r="G4687" s="212" t="str">
        <f t="shared" si="649"/>
        <v/>
      </c>
      <c r="H4687" s="92">
        <f>IF(OR(ERR=FALSE,AND(F4687="",G4687="")),0,IF($C$12="D",$H$13+SUM($F$14:F4687)-SUM($G$14:G4687),$H$13-SUM($F$14:F4687)+SUM($G$14:G4687)))</f>
        <v>0</v>
      </c>
      <c r="I4687" s="7"/>
    </row>
    <row r="4688" spans="1:9">
      <c r="A4688" s="89">
        <f t="shared" si="637"/>
        <v>4675</v>
      </c>
      <c r="B4688" s="185" t="str">
        <f t="shared" si="644"/>
        <v/>
      </c>
      <c r="C4688" s="90" t="str">
        <f t="shared" si="645"/>
        <v/>
      </c>
      <c r="D4688" s="89" t="str">
        <f t="shared" si="646"/>
        <v/>
      </c>
      <c r="E4688" s="91" t="str">
        <f t="shared" si="647"/>
        <v/>
      </c>
      <c r="F4688" s="92" t="str">
        <f t="shared" si="648"/>
        <v/>
      </c>
      <c r="G4688" s="212" t="str">
        <f t="shared" si="649"/>
        <v/>
      </c>
      <c r="H4688" s="92">
        <f>IF(OR(ERR=FALSE,AND(F4688="",G4688="")),0,IF($C$12="D",$H$13+SUM($F$14:F4688)-SUM($G$14:G4688),$H$13-SUM($F$14:F4688)+SUM($G$14:G4688)))</f>
        <v>0</v>
      </c>
      <c r="I4688" s="7"/>
    </row>
    <row r="4689" spans="1:9">
      <c r="A4689" s="89">
        <f t="shared" si="637"/>
        <v>4676</v>
      </c>
      <c r="B4689" s="185" t="str">
        <f t="shared" si="644"/>
        <v/>
      </c>
      <c r="C4689" s="90" t="str">
        <f t="shared" si="645"/>
        <v/>
      </c>
      <c r="D4689" s="89" t="str">
        <f t="shared" si="646"/>
        <v/>
      </c>
      <c r="E4689" s="91" t="str">
        <f t="shared" si="647"/>
        <v/>
      </c>
      <c r="F4689" s="92" t="str">
        <f t="shared" si="648"/>
        <v/>
      </c>
      <c r="G4689" s="212" t="str">
        <f t="shared" si="649"/>
        <v/>
      </c>
      <c r="H4689" s="92">
        <f>IF(OR(ERR=FALSE,AND(F4689="",G4689="")),0,IF($C$12="D",$H$13+SUM($F$14:F4689)-SUM($G$14:G4689),$H$13-SUM($F$14:F4689)+SUM($G$14:G4689)))</f>
        <v>0</v>
      </c>
      <c r="I4689" s="7"/>
    </row>
    <row r="4690" spans="1:9">
      <c r="A4690" s="89">
        <f t="shared" si="637"/>
        <v>4677</v>
      </c>
      <c r="B4690" s="185" t="str">
        <f t="shared" si="644"/>
        <v/>
      </c>
      <c r="C4690" s="90" t="str">
        <f t="shared" si="645"/>
        <v/>
      </c>
      <c r="D4690" s="89" t="str">
        <f t="shared" si="646"/>
        <v/>
      </c>
      <c r="E4690" s="91" t="str">
        <f t="shared" si="647"/>
        <v/>
      </c>
      <c r="F4690" s="92" t="str">
        <f t="shared" si="648"/>
        <v/>
      </c>
      <c r="G4690" s="212" t="str">
        <f t="shared" si="649"/>
        <v/>
      </c>
      <c r="H4690" s="92">
        <f>IF(OR(ERR=FALSE,AND(F4690="",G4690="")),0,IF($C$12="D",$H$13+SUM($F$14:F4690)-SUM($G$14:G4690),$H$13-SUM($F$14:F4690)+SUM($G$14:G4690)))</f>
        <v>0</v>
      </c>
      <c r="I4690" s="7"/>
    </row>
    <row r="4691" spans="1:9">
      <c r="A4691" s="89">
        <f t="shared" si="637"/>
        <v>4678</v>
      </c>
      <c r="B4691" s="185" t="str">
        <f t="shared" si="644"/>
        <v/>
      </c>
      <c r="C4691" s="90" t="str">
        <f t="shared" si="645"/>
        <v/>
      </c>
      <c r="D4691" s="89" t="str">
        <f t="shared" si="646"/>
        <v/>
      </c>
      <c r="E4691" s="91" t="str">
        <f t="shared" si="647"/>
        <v/>
      </c>
      <c r="F4691" s="92" t="str">
        <f t="shared" si="648"/>
        <v/>
      </c>
      <c r="G4691" s="212" t="str">
        <f t="shared" si="649"/>
        <v/>
      </c>
      <c r="H4691" s="92">
        <f>IF(OR(ERR=FALSE,AND(F4691="",G4691="")),0,IF($C$12="D",$H$13+SUM($F$14:F4691)-SUM($G$14:G4691),$H$13-SUM($F$14:F4691)+SUM($G$14:G4691)))</f>
        <v>0</v>
      </c>
      <c r="I4691" s="7"/>
    </row>
    <row r="4692" spans="1:9">
      <c r="A4692" s="89">
        <f t="shared" si="637"/>
        <v>4679</v>
      </c>
      <c r="B4692" s="185" t="str">
        <f t="shared" si="644"/>
        <v/>
      </c>
      <c r="C4692" s="90" t="str">
        <f t="shared" si="645"/>
        <v/>
      </c>
      <c r="D4692" s="89" t="str">
        <f t="shared" si="646"/>
        <v/>
      </c>
      <c r="E4692" s="91" t="str">
        <f t="shared" si="647"/>
        <v/>
      </c>
      <c r="F4692" s="92" t="str">
        <f t="shared" si="648"/>
        <v/>
      </c>
      <c r="G4692" s="212" t="str">
        <f t="shared" si="649"/>
        <v/>
      </c>
      <c r="H4692" s="92">
        <f>IF(OR(ERR=FALSE,AND(F4692="",G4692="")),0,IF($C$12="D",$H$13+SUM($F$14:F4692)-SUM($G$14:G4692),$H$13-SUM($F$14:F4692)+SUM($G$14:G4692)))</f>
        <v>0</v>
      </c>
      <c r="I4692" s="7"/>
    </row>
    <row r="4693" spans="1:9">
      <c r="A4693" s="89">
        <f t="shared" si="637"/>
        <v>4680</v>
      </c>
      <c r="B4693" s="185" t="str">
        <f t="shared" si="644"/>
        <v/>
      </c>
      <c r="C4693" s="90" t="str">
        <f t="shared" si="645"/>
        <v/>
      </c>
      <c r="D4693" s="89" t="str">
        <f t="shared" si="646"/>
        <v/>
      </c>
      <c r="E4693" s="91" t="str">
        <f t="shared" si="647"/>
        <v/>
      </c>
      <c r="F4693" s="92" t="str">
        <f t="shared" si="648"/>
        <v/>
      </c>
      <c r="G4693" s="212" t="str">
        <f t="shared" si="649"/>
        <v/>
      </c>
      <c r="H4693" s="92">
        <f>IF(OR(ERR=FALSE,AND(F4693="",G4693="")),0,IF($C$12="D",$H$13+SUM($F$14:F4693)-SUM($G$14:G4693),$H$13-SUM($F$14:F4693)+SUM($G$14:G4693)))</f>
        <v>0</v>
      </c>
      <c r="I4693" s="7"/>
    </row>
    <row r="4694" spans="1:9">
      <c r="A4694" s="89">
        <f t="shared" si="637"/>
        <v>4681</v>
      </c>
      <c r="B4694" s="185" t="str">
        <f t="shared" si="644"/>
        <v/>
      </c>
      <c r="C4694" s="90" t="str">
        <f t="shared" si="645"/>
        <v/>
      </c>
      <c r="D4694" s="89" t="str">
        <f t="shared" si="646"/>
        <v/>
      </c>
      <c r="E4694" s="91" t="str">
        <f t="shared" si="647"/>
        <v/>
      </c>
      <c r="F4694" s="92" t="str">
        <f t="shared" si="648"/>
        <v/>
      </c>
      <c r="G4694" s="212" t="str">
        <f t="shared" si="649"/>
        <v/>
      </c>
      <c r="H4694" s="92">
        <f>IF(OR(ERR=FALSE,AND(F4694="",G4694="")),0,IF($C$12="D",$H$13+SUM($F$14:F4694)-SUM($G$14:G4694),$H$13-SUM($F$14:F4694)+SUM($G$14:G4694)))</f>
        <v>0</v>
      </c>
      <c r="I4694" s="7"/>
    </row>
    <row r="4695" spans="1:9">
      <c r="A4695" s="89">
        <f t="shared" si="637"/>
        <v>4682</v>
      </c>
      <c r="B4695" s="185" t="str">
        <f t="shared" si="644"/>
        <v/>
      </c>
      <c r="C4695" s="90" t="str">
        <f t="shared" si="645"/>
        <v/>
      </c>
      <c r="D4695" s="89" t="str">
        <f t="shared" si="646"/>
        <v/>
      </c>
      <c r="E4695" s="91" t="str">
        <f t="shared" si="647"/>
        <v/>
      </c>
      <c r="F4695" s="92" t="str">
        <f t="shared" si="648"/>
        <v/>
      </c>
      <c r="G4695" s="212" t="str">
        <f t="shared" si="649"/>
        <v/>
      </c>
      <c r="H4695" s="92">
        <f>IF(OR(ERR=FALSE,AND(F4695="",G4695="")),0,IF($C$12="D",$H$13+SUM($F$14:F4695)-SUM($G$14:G4695),$H$13-SUM($F$14:F4695)+SUM($G$14:G4695)))</f>
        <v>0</v>
      </c>
      <c r="I4695" s="7"/>
    </row>
    <row r="4696" spans="1:9">
      <c r="A4696" s="89">
        <f t="shared" si="637"/>
        <v>4683</v>
      </c>
      <c r="B4696" s="185" t="str">
        <f t="shared" si="644"/>
        <v/>
      </c>
      <c r="C4696" s="90" t="str">
        <f t="shared" si="645"/>
        <v/>
      </c>
      <c r="D4696" s="89" t="str">
        <f t="shared" si="646"/>
        <v/>
      </c>
      <c r="E4696" s="91" t="str">
        <f t="shared" si="647"/>
        <v/>
      </c>
      <c r="F4696" s="92" t="str">
        <f t="shared" si="648"/>
        <v/>
      </c>
      <c r="G4696" s="212" t="str">
        <f t="shared" si="649"/>
        <v/>
      </c>
      <c r="H4696" s="92">
        <f>IF(OR(ERR=FALSE,AND(F4696="",G4696="")),0,IF($C$12="D",$H$13+SUM($F$14:F4696)-SUM($G$14:G4696),$H$13-SUM($F$14:F4696)+SUM($G$14:G4696)))</f>
        <v>0</v>
      </c>
      <c r="I4696" s="7"/>
    </row>
    <row r="4697" spans="1:9">
      <c r="A4697" s="89">
        <f t="shared" si="637"/>
        <v>4684</v>
      </c>
      <c r="B4697" s="185" t="str">
        <f t="shared" si="644"/>
        <v/>
      </c>
      <c r="C4697" s="90" t="str">
        <f t="shared" si="645"/>
        <v/>
      </c>
      <c r="D4697" s="89" t="str">
        <f t="shared" si="646"/>
        <v/>
      </c>
      <c r="E4697" s="91" t="str">
        <f t="shared" si="647"/>
        <v/>
      </c>
      <c r="F4697" s="92" t="str">
        <f t="shared" si="648"/>
        <v/>
      </c>
      <c r="G4697" s="212" t="str">
        <f t="shared" si="649"/>
        <v/>
      </c>
      <c r="H4697" s="92">
        <f>IF(OR(ERR=FALSE,AND(F4697="",G4697="")),0,IF($C$12="D",$H$13+SUM($F$14:F4697)-SUM($G$14:G4697),$H$13-SUM($F$14:F4697)+SUM($G$14:G4697)))</f>
        <v>0</v>
      </c>
      <c r="I4697" s="7"/>
    </row>
    <row r="4698" spans="1:9">
      <c r="A4698" s="89">
        <f t="shared" si="637"/>
        <v>4685</v>
      </c>
      <c r="B4698" s="185" t="str">
        <f t="shared" si="644"/>
        <v/>
      </c>
      <c r="C4698" s="90" t="str">
        <f t="shared" si="645"/>
        <v/>
      </c>
      <c r="D4698" s="89" t="str">
        <f t="shared" si="646"/>
        <v/>
      </c>
      <c r="E4698" s="91" t="str">
        <f t="shared" si="647"/>
        <v/>
      </c>
      <c r="F4698" s="92" t="str">
        <f t="shared" si="648"/>
        <v/>
      </c>
      <c r="G4698" s="212" t="str">
        <f t="shared" si="649"/>
        <v/>
      </c>
      <c r="H4698" s="92">
        <f>IF(OR(ERR=FALSE,AND(F4698="",G4698="")),0,IF($C$12="D",$H$13+SUM($F$14:F4698)-SUM($G$14:G4698),$H$13-SUM($F$14:F4698)+SUM($G$14:G4698)))</f>
        <v>0</v>
      </c>
      <c r="I4698" s="7"/>
    </row>
    <row r="4699" spans="1:9">
      <c r="A4699" s="89">
        <f t="shared" si="637"/>
        <v>4686</v>
      </c>
      <c r="B4699" s="185" t="str">
        <f t="shared" si="644"/>
        <v/>
      </c>
      <c r="C4699" s="90" t="str">
        <f t="shared" si="645"/>
        <v/>
      </c>
      <c r="D4699" s="89" t="str">
        <f t="shared" si="646"/>
        <v/>
      </c>
      <c r="E4699" s="91" t="str">
        <f t="shared" si="647"/>
        <v/>
      </c>
      <c r="F4699" s="92" t="str">
        <f t="shared" si="648"/>
        <v/>
      </c>
      <c r="G4699" s="212" t="str">
        <f t="shared" si="649"/>
        <v/>
      </c>
      <c r="H4699" s="92">
        <f>IF(OR(ERR=FALSE,AND(F4699="",G4699="")),0,IF($C$12="D",$H$13+SUM($F$14:F4699)-SUM($G$14:G4699),$H$13-SUM($F$14:F4699)+SUM($G$14:G4699)))</f>
        <v>0</v>
      </c>
      <c r="I4699" s="7"/>
    </row>
    <row r="4700" spans="1:9">
      <c r="A4700" s="89">
        <f t="shared" si="637"/>
        <v>4687</v>
      </c>
      <c r="B4700" s="185" t="str">
        <f t="shared" si="644"/>
        <v/>
      </c>
      <c r="C4700" s="90" t="str">
        <f t="shared" si="645"/>
        <v/>
      </c>
      <c r="D4700" s="89" t="str">
        <f t="shared" si="646"/>
        <v/>
      </c>
      <c r="E4700" s="91" t="str">
        <f t="shared" si="647"/>
        <v/>
      </c>
      <c r="F4700" s="92" t="str">
        <f t="shared" si="648"/>
        <v/>
      </c>
      <c r="G4700" s="212" t="str">
        <f t="shared" si="649"/>
        <v/>
      </c>
      <c r="H4700" s="92">
        <f>IF(OR(ERR=FALSE,AND(F4700="",G4700="")),0,IF($C$12="D",$H$13+SUM($F$14:F4700)-SUM($G$14:G4700),$H$13-SUM($F$14:F4700)+SUM($G$14:G4700)))</f>
        <v>0</v>
      </c>
      <c r="I4700" s="7"/>
    </row>
    <row r="4701" spans="1:9">
      <c r="A4701" s="89">
        <f t="shared" si="637"/>
        <v>4688</v>
      </c>
      <c r="B4701" s="185" t="str">
        <f t="shared" si="644"/>
        <v/>
      </c>
      <c r="C4701" s="90" t="str">
        <f t="shared" si="645"/>
        <v/>
      </c>
      <c r="D4701" s="89" t="str">
        <f t="shared" si="646"/>
        <v/>
      </c>
      <c r="E4701" s="91" t="str">
        <f t="shared" si="647"/>
        <v/>
      </c>
      <c r="F4701" s="92" t="str">
        <f t="shared" si="648"/>
        <v/>
      </c>
      <c r="G4701" s="212" t="str">
        <f t="shared" si="649"/>
        <v/>
      </c>
      <c r="H4701" s="92">
        <f>IF(OR(ERR=FALSE,AND(F4701="",G4701="")),0,IF($C$12="D",$H$13+SUM($F$14:F4701)-SUM($G$14:G4701),$H$13-SUM($F$14:F4701)+SUM($G$14:G4701)))</f>
        <v>0</v>
      </c>
      <c r="I4701" s="7"/>
    </row>
    <row r="4702" spans="1:9">
      <c r="A4702" s="89">
        <f t="shared" si="637"/>
        <v>4689</v>
      </c>
      <c r="B4702" s="185" t="str">
        <f t="shared" si="644"/>
        <v/>
      </c>
      <c r="C4702" s="90" t="str">
        <f t="shared" si="645"/>
        <v/>
      </c>
      <c r="D4702" s="89" t="str">
        <f t="shared" si="646"/>
        <v/>
      </c>
      <c r="E4702" s="91" t="str">
        <f t="shared" si="647"/>
        <v/>
      </c>
      <c r="F4702" s="92" t="str">
        <f t="shared" si="648"/>
        <v/>
      </c>
      <c r="G4702" s="212" t="str">
        <f t="shared" si="649"/>
        <v/>
      </c>
      <c r="H4702" s="92">
        <f>IF(OR(ERR=FALSE,AND(F4702="",G4702="")),0,IF($C$12="D",$H$13+SUM($F$14:F4702)-SUM($G$14:G4702),$H$13-SUM($F$14:F4702)+SUM($G$14:G4702)))</f>
        <v>0</v>
      </c>
      <c r="I4702" s="7"/>
    </row>
    <row r="4703" spans="1:9">
      <c r="A4703" s="89">
        <f t="shared" si="637"/>
        <v>4690</v>
      </c>
      <c r="B4703" s="185" t="str">
        <f t="shared" si="644"/>
        <v/>
      </c>
      <c r="C4703" s="90" t="str">
        <f t="shared" si="645"/>
        <v/>
      </c>
      <c r="D4703" s="89" t="str">
        <f t="shared" si="646"/>
        <v/>
      </c>
      <c r="E4703" s="91" t="str">
        <f t="shared" si="647"/>
        <v/>
      </c>
      <c r="F4703" s="92" t="str">
        <f t="shared" si="648"/>
        <v/>
      </c>
      <c r="G4703" s="212" t="str">
        <f t="shared" si="649"/>
        <v/>
      </c>
      <c r="H4703" s="92">
        <f>IF(OR(ERR=FALSE,AND(F4703="",G4703="")),0,IF($C$12="D",$H$13+SUM($F$14:F4703)-SUM($G$14:G4703),$H$13-SUM($F$14:F4703)+SUM($G$14:G4703)))</f>
        <v>0</v>
      </c>
      <c r="I4703" s="7"/>
    </row>
    <row r="4704" spans="1:9">
      <c r="A4704" s="89">
        <f t="shared" si="637"/>
        <v>4691</v>
      </c>
      <c r="B4704" s="185" t="str">
        <f t="shared" si="644"/>
        <v/>
      </c>
      <c r="C4704" s="90" t="str">
        <f t="shared" si="645"/>
        <v/>
      </c>
      <c r="D4704" s="89" t="str">
        <f t="shared" si="646"/>
        <v/>
      </c>
      <c r="E4704" s="91" t="str">
        <f t="shared" si="647"/>
        <v/>
      </c>
      <c r="F4704" s="92" t="str">
        <f t="shared" si="648"/>
        <v/>
      </c>
      <c r="G4704" s="212" t="str">
        <f t="shared" si="649"/>
        <v/>
      </c>
      <c r="H4704" s="92">
        <f>IF(OR(ERR=FALSE,AND(F4704="",G4704="")),0,IF($C$12="D",$H$13+SUM($F$14:F4704)-SUM($G$14:G4704),$H$13-SUM($F$14:F4704)+SUM($G$14:G4704)))</f>
        <v>0</v>
      </c>
      <c r="I4704" s="7"/>
    </row>
    <row r="4705" spans="1:9">
      <c r="A4705" s="89">
        <f t="shared" si="637"/>
        <v>4692</v>
      </c>
      <c r="B4705" s="185" t="str">
        <f t="shared" si="644"/>
        <v/>
      </c>
      <c r="C4705" s="90" t="str">
        <f t="shared" si="645"/>
        <v/>
      </c>
      <c r="D4705" s="89" t="str">
        <f t="shared" si="646"/>
        <v/>
      </c>
      <c r="E4705" s="91" t="str">
        <f t="shared" si="647"/>
        <v/>
      </c>
      <c r="F4705" s="92" t="str">
        <f t="shared" si="648"/>
        <v/>
      </c>
      <c r="G4705" s="212" t="str">
        <f t="shared" si="649"/>
        <v/>
      </c>
      <c r="H4705" s="92">
        <f>IF(OR(ERR=FALSE,AND(F4705="",G4705="")),0,IF($C$12="D",$H$13+SUM($F$14:F4705)-SUM($G$14:G4705),$H$13-SUM($F$14:F4705)+SUM($G$14:G4705)))</f>
        <v>0</v>
      </c>
      <c r="I4705" s="7"/>
    </row>
    <row r="4706" spans="1:9">
      <c r="A4706" s="89">
        <f t="shared" si="637"/>
        <v>4693</v>
      </c>
      <c r="B4706" s="185" t="str">
        <f t="shared" ref="B4706:B4717" si="650">IF(ISERROR(VLOOKUP(A4706&amp;H$9,JU_AKUN,6,FALSE)=TRUE),"",VLOOKUP(A4706&amp;H$9,JU_AKUN,6,FALSE))</f>
        <v/>
      </c>
      <c r="C4706" s="90" t="str">
        <f t="shared" ref="C4706:C4717" si="651">IF(ISERROR(VLOOKUP(A4706&amp;H$9,JU_AKUN,7,FALSE)=TRUE),"",VLOOKUP(A4706&amp;H$9,JU_AKUN,7,FALSE))</f>
        <v/>
      </c>
      <c r="D4706" s="89" t="str">
        <f t="shared" ref="D4706:D4717" si="652">IF(ISERROR(VLOOKUP(A4706&amp;H$9,JU_AKUN,8,FALSE)=TRUE),"",VLOOKUP(A4706&amp;H$9,JU_AKUN,8,FALSE))</f>
        <v/>
      </c>
      <c r="E4706" s="91" t="str">
        <f t="shared" ref="E4706:E4717" si="653">IF(ISERROR(VLOOKUP(A4706&amp;H$9,JU_AKUN,9,FALSE)=TRUE),"",VLOOKUP(A4706&amp;H$9,JU_AKUN,9,FALSE))</f>
        <v/>
      </c>
      <c r="F4706" s="92" t="str">
        <f t="shared" ref="F4706:F4717" si="654">IF(ISERROR(VLOOKUP(A4706&amp;H$9,JU_AKUN,14,FALSE)=TRUE),"",VLOOKUP(A4706&amp;H$9,JU_AKUN,14,FALSE))</f>
        <v/>
      </c>
      <c r="G4706" s="212" t="str">
        <f t="shared" ref="G4706:G4717" si="655">IF(ISERROR(VLOOKUP(A4706&amp;H$9,JU_AKUN,15,FALSE)=TRUE),"",VLOOKUP(A4706&amp;H$9,JU_AKUN,15,FALSE))</f>
        <v/>
      </c>
      <c r="H4706" s="92">
        <f>IF(OR(ERR=FALSE,AND(F4706="",G4706="")),0,IF($C$12="D",$H$13+SUM($F$14:F4706)-SUM($G$14:G4706),$H$13-SUM($F$14:F4706)+SUM($G$14:G4706)))</f>
        <v>0</v>
      </c>
      <c r="I4706" s="7"/>
    </row>
    <row r="4707" spans="1:9">
      <c r="A4707" s="89">
        <f t="shared" si="637"/>
        <v>4694</v>
      </c>
      <c r="B4707" s="185" t="str">
        <f t="shared" si="650"/>
        <v/>
      </c>
      <c r="C4707" s="90" t="str">
        <f t="shared" si="651"/>
        <v/>
      </c>
      <c r="D4707" s="89" t="str">
        <f t="shared" si="652"/>
        <v/>
      </c>
      <c r="E4707" s="91" t="str">
        <f t="shared" si="653"/>
        <v/>
      </c>
      <c r="F4707" s="92" t="str">
        <f t="shared" si="654"/>
        <v/>
      </c>
      <c r="G4707" s="212" t="str">
        <f t="shared" si="655"/>
        <v/>
      </c>
      <c r="H4707" s="92">
        <f>IF(OR(ERR=FALSE,AND(F4707="",G4707="")),0,IF($C$12="D",$H$13+SUM($F$14:F4707)-SUM($G$14:G4707),$H$13-SUM($F$14:F4707)+SUM($G$14:G4707)))</f>
        <v>0</v>
      </c>
      <c r="I4707" s="7"/>
    </row>
    <row r="4708" spans="1:9">
      <c r="A4708" s="89">
        <f t="shared" si="637"/>
        <v>4695</v>
      </c>
      <c r="B4708" s="185" t="str">
        <f t="shared" si="650"/>
        <v/>
      </c>
      <c r="C4708" s="90" t="str">
        <f t="shared" si="651"/>
        <v/>
      </c>
      <c r="D4708" s="89" t="str">
        <f t="shared" si="652"/>
        <v/>
      </c>
      <c r="E4708" s="91" t="str">
        <f t="shared" si="653"/>
        <v/>
      </c>
      <c r="F4708" s="92" t="str">
        <f t="shared" si="654"/>
        <v/>
      </c>
      <c r="G4708" s="212" t="str">
        <f t="shared" si="655"/>
        <v/>
      </c>
      <c r="H4708" s="92">
        <f>IF(OR(ERR=FALSE,AND(F4708="",G4708="")),0,IF($C$12="D",$H$13+SUM($F$14:F4708)-SUM($G$14:G4708),$H$13-SUM($F$14:F4708)+SUM($G$14:G4708)))</f>
        <v>0</v>
      </c>
      <c r="I4708" s="7"/>
    </row>
    <row r="4709" spans="1:9">
      <c r="A4709" s="89">
        <f t="shared" si="637"/>
        <v>4696</v>
      </c>
      <c r="B4709" s="185" t="str">
        <f t="shared" si="650"/>
        <v/>
      </c>
      <c r="C4709" s="90" t="str">
        <f t="shared" si="651"/>
        <v/>
      </c>
      <c r="D4709" s="89" t="str">
        <f t="shared" si="652"/>
        <v/>
      </c>
      <c r="E4709" s="91" t="str">
        <f t="shared" si="653"/>
        <v/>
      </c>
      <c r="F4709" s="92" t="str">
        <f t="shared" si="654"/>
        <v/>
      </c>
      <c r="G4709" s="212" t="str">
        <f t="shared" si="655"/>
        <v/>
      </c>
      <c r="H4709" s="92">
        <f>IF(OR(ERR=FALSE,AND(F4709="",G4709="")),0,IF($C$12="D",$H$13+SUM($F$14:F4709)-SUM($G$14:G4709),$H$13-SUM($F$14:F4709)+SUM($G$14:G4709)))</f>
        <v>0</v>
      </c>
      <c r="I4709" s="7"/>
    </row>
    <row r="4710" spans="1:9">
      <c r="A4710" s="89">
        <f t="shared" si="637"/>
        <v>4697</v>
      </c>
      <c r="B4710" s="185" t="str">
        <f t="shared" si="650"/>
        <v/>
      </c>
      <c r="C4710" s="90" t="str">
        <f t="shared" si="651"/>
        <v/>
      </c>
      <c r="D4710" s="89" t="str">
        <f t="shared" si="652"/>
        <v/>
      </c>
      <c r="E4710" s="91" t="str">
        <f t="shared" si="653"/>
        <v/>
      </c>
      <c r="F4710" s="92" t="str">
        <f t="shared" si="654"/>
        <v/>
      </c>
      <c r="G4710" s="212" t="str">
        <f t="shared" si="655"/>
        <v/>
      </c>
      <c r="H4710" s="92">
        <f>IF(OR(ERR=FALSE,AND(F4710="",G4710="")),0,IF($C$12="D",$H$13+SUM($F$14:F4710)-SUM($G$14:G4710),$H$13-SUM($F$14:F4710)+SUM($G$14:G4710)))</f>
        <v>0</v>
      </c>
      <c r="I4710" s="7"/>
    </row>
    <row r="4711" spans="1:9">
      <c r="A4711" s="89">
        <f t="shared" si="637"/>
        <v>4698</v>
      </c>
      <c r="B4711" s="185" t="str">
        <f t="shared" si="650"/>
        <v/>
      </c>
      <c r="C4711" s="90" t="str">
        <f t="shared" si="651"/>
        <v/>
      </c>
      <c r="D4711" s="89" t="str">
        <f t="shared" si="652"/>
        <v/>
      </c>
      <c r="E4711" s="91" t="str">
        <f t="shared" si="653"/>
        <v/>
      </c>
      <c r="F4711" s="92" t="str">
        <f t="shared" si="654"/>
        <v/>
      </c>
      <c r="G4711" s="212" t="str">
        <f t="shared" si="655"/>
        <v/>
      </c>
      <c r="H4711" s="92">
        <f>IF(OR(ERR=FALSE,AND(F4711="",G4711="")),0,IF($C$12="D",$H$13+SUM($F$14:F4711)-SUM($G$14:G4711),$H$13-SUM($F$14:F4711)+SUM($G$14:G4711)))</f>
        <v>0</v>
      </c>
      <c r="I4711" s="7"/>
    </row>
    <row r="4712" spans="1:9">
      <c r="A4712" s="89">
        <f t="shared" si="637"/>
        <v>4699</v>
      </c>
      <c r="B4712" s="185" t="str">
        <f t="shared" si="650"/>
        <v/>
      </c>
      <c r="C4712" s="90" t="str">
        <f t="shared" si="651"/>
        <v/>
      </c>
      <c r="D4712" s="89" t="str">
        <f t="shared" si="652"/>
        <v/>
      </c>
      <c r="E4712" s="91" t="str">
        <f t="shared" si="653"/>
        <v/>
      </c>
      <c r="F4712" s="92" t="str">
        <f t="shared" si="654"/>
        <v/>
      </c>
      <c r="G4712" s="212" t="str">
        <f t="shared" si="655"/>
        <v/>
      </c>
      <c r="H4712" s="92">
        <f>IF(OR(ERR=FALSE,AND(F4712="",G4712="")),0,IF($C$12="D",$H$13+SUM($F$14:F4712)-SUM($G$14:G4712),$H$13-SUM($F$14:F4712)+SUM($G$14:G4712)))</f>
        <v>0</v>
      </c>
      <c r="I4712" s="7"/>
    </row>
    <row r="4713" spans="1:9">
      <c r="A4713" s="89">
        <f t="shared" si="637"/>
        <v>4700</v>
      </c>
      <c r="B4713" s="185" t="str">
        <f t="shared" si="650"/>
        <v/>
      </c>
      <c r="C4713" s="90" t="str">
        <f t="shared" si="651"/>
        <v/>
      </c>
      <c r="D4713" s="89" t="str">
        <f t="shared" si="652"/>
        <v/>
      </c>
      <c r="E4713" s="91" t="str">
        <f t="shared" si="653"/>
        <v/>
      </c>
      <c r="F4713" s="92" t="str">
        <f t="shared" si="654"/>
        <v/>
      </c>
      <c r="G4713" s="212" t="str">
        <f t="shared" si="655"/>
        <v/>
      </c>
      <c r="H4713" s="92">
        <f>IF(OR(ERR=FALSE,AND(F4713="",G4713="")),0,IF($C$12="D",$H$13+SUM($F$14:F4713)-SUM($G$14:G4713),$H$13-SUM($F$14:F4713)+SUM($G$14:G4713)))</f>
        <v>0</v>
      </c>
      <c r="I4713" s="7"/>
    </row>
    <row r="4714" spans="1:9">
      <c r="A4714" s="89">
        <f t="shared" si="637"/>
        <v>4701</v>
      </c>
      <c r="B4714" s="185" t="str">
        <f t="shared" si="650"/>
        <v/>
      </c>
      <c r="C4714" s="90" t="str">
        <f t="shared" si="651"/>
        <v/>
      </c>
      <c r="D4714" s="89" t="str">
        <f t="shared" si="652"/>
        <v/>
      </c>
      <c r="E4714" s="91" t="str">
        <f t="shared" si="653"/>
        <v/>
      </c>
      <c r="F4714" s="92" t="str">
        <f t="shared" si="654"/>
        <v/>
      </c>
      <c r="G4714" s="212" t="str">
        <f t="shared" si="655"/>
        <v/>
      </c>
      <c r="H4714" s="92">
        <f>IF(OR(ERR=FALSE,AND(F4714="",G4714="")),0,IF($C$12="D",$H$13+SUM($F$14:F4714)-SUM($G$14:G4714),$H$13-SUM($F$14:F4714)+SUM($G$14:G4714)))</f>
        <v>0</v>
      </c>
      <c r="I4714" s="7"/>
    </row>
    <row r="4715" spans="1:9">
      <c r="A4715" s="89">
        <f t="shared" si="637"/>
        <v>4702</v>
      </c>
      <c r="B4715" s="185" t="str">
        <f t="shared" si="650"/>
        <v/>
      </c>
      <c r="C4715" s="90" t="str">
        <f t="shared" si="651"/>
        <v/>
      </c>
      <c r="D4715" s="89" t="str">
        <f t="shared" si="652"/>
        <v/>
      </c>
      <c r="E4715" s="91" t="str">
        <f t="shared" si="653"/>
        <v/>
      </c>
      <c r="F4715" s="92" t="str">
        <f t="shared" si="654"/>
        <v/>
      </c>
      <c r="G4715" s="212" t="str">
        <f t="shared" si="655"/>
        <v/>
      </c>
      <c r="H4715" s="92">
        <f>IF(OR(ERR=FALSE,AND(F4715="",G4715="")),0,IF($C$12="D",$H$13+SUM($F$14:F4715)-SUM($G$14:G4715),$H$13-SUM($F$14:F4715)+SUM($G$14:G4715)))</f>
        <v>0</v>
      </c>
      <c r="I4715" s="7"/>
    </row>
    <row r="4716" spans="1:9">
      <c r="A4716" s="89">
        <f t="shared" si="637"/>
        <v>4703</v>
      </c>
      <c r="B4716" s="185" t="str">
        <f t="shared" si="650"/>
        <v/>
      </c>
      <c r="C4716" s="90" t="str">
        <f t="shared" si="651"/>
        <v/>
      </c>
      <c r="D4716" s="89" t="str">
        <f t="shared" si="652"/>
        <v/>
      </c>
      <c r="E4716" s="91" t="str">
        <f t="shared" si="653"/>
        <v/>
      </c>
      <c r="F4716" s="92" t="str">
        <f t="shared" si="654"/>
        <v/>
      </c>
      <c r="G4716" s="212" t="str">
        <f t="shared" si="655"/>
        <v/>
      </c>
      <c r="H4716" s="92">
        <f>IF(OR(ERR=FALSE,AND(F4716="",G4716="")),0,IF($C$12="D",$H$13+SUM($F$14:F4716)-SUM($G$14:G4716),$H$13-SUM($F$14:F4716)+SUM($G$14:G4716)))</f>
        <v>0</v>
      </c>
      <c r="I4716" s="7"/>
    </row>
    <row r="4717" spans="1:9">
      <c r="A4717" s="89">
        <f t="shared" ref="A4717:A4777" si="656">A4716+1</f>
        <v>4704</v>
      </c>
      <c r="B4717" s="185" t="str">
        <f t="shared" si="650"/>
        <v/>
      </c>
      <c r="C4717" s="90" t="str">
        <f t="shared" si="651"/>
        <v/>
      </c>
      <c r="D4717" s="89" t="str">
        <f t="shared" si="652"/>
        <v/>
      </c>
      <c r="E4717" s="91" t="str">
        <f t="shared" si="653"/>
        <v/>
      </c>
      <c r="F4717" s="92" t="str">
        <f t="shared" si="654"/>
        <v/>
      </c>
      <c r="G4717" s="212" t="str">
        <f t="shared" si="655"/>
        <v/>
      </c>
      <c r="H4717" s="92">
        <f>IF(OR(ERR=FALSE,AND(F4717="",G4717="")),0,IF($C$12="D",$H$13+SUM($F$14:F4717)-SUM($G$14:G4717),$H$13-SUM($F$14:F4717)+SUM($G$14:G4717)))</f>
        <v>0</v>
      </c>
      <c r="I4717" s="7"/>
    </row>
    <row r="4718" spans="1:9">
      <c r="A4718" s="89">
        <f t="shared" si="656"/>
        <v>4705</v>
      </c>
      <c r="B4718" s="185" t="str">
        <f t="shared" ref="B4718:B4748" si="657">IF(ISERROR(VLOOKUP(A4718&amp;H$9,JU_AKUN,6,FALSE)=TRUE),"",VLOOKUP(A4718&amp;H$9,JU_AKUN,6,FALSE))</f>
        <v/>
      </c>
      <c r="C4718" s="90" t="str">
        <f t="shared" ref="C4718:C4748" si="658">IF(ISERROR(VLOOKUP(A4718&amp;H$9,JU_AKUN,7,FALSE)=TRUE),"",VLOOKUP(A4718&amp;H$9,JU_AKUN,7,FALSE))</f>
        <v/>
      </c>
      <c r="D4718" s="89" t="str">
        <f t="shared" ref="D4718:D4748" si="659">IF(ISERROR(VLOOKUP(A4718&amp;H$9,JU_AKUN,8,FALSE)=TRUE),"",VLOOKUP(A4718&amp;H$9,JU_AKUN,8,FALSE))</f>
        <v/>
      </c>
      <c r="E4718" s="91" t="str">
        <f t="shared" ref="E4718:E4748" si="660">IF(ISERROR(VLOOKUP(A4718&amp;H$9,JU_AKUN,9,FALSE)=TRUE),"",VLOOKUP(A4718&amp;H$9,JU_AKUN,9,FALSE))</f>
        <v/>
      </c>
      <c r="F4718" s="92" t="str">
        <f t="shared" ref="F4718:F4748" si="661">IF(ISERROR(VLOOKUP(A4718&amp;H$9,JU_AKUN,14,FALSE)=TRUE),"",VLOOKUP(A4718&amp;H$9,JU_AKUN,14,FALSE))</f>
        <v/>
      </c>
      <c r="G4718" s="212" t="str">
        <f t="shared" ref="G4718:G4748" si="662">IF(ISERROR(VLOOKUP(A4718&amp;H$9,JU_AKUN,15,FALSE)=TRUE),"",VLOOKUP(A4718&amp;H$9,JU_AKUN,15,FALSE))</f>
        <v/>
      </c>
      <c r="H4718" s="92">
        <f>IF(OR(ERR=FALSE,AND(F4718="",G4718="")),0,IF($C$12="D",$H$13+SUM($F$14:F4718)-SUM($G$14:G4718),$H$13-SUM($F$14:F4718)+SUM($G$14:G4718)))</f>
        <v>0</v>
      </c>
      <c r="I4718" s="7"/>
    </row>
    <row r="4719" spans="1:9">
      <c r="A4719" s="89">
        <f t="shared" si="656"/>
        <v>4706</v>
      </c>
      <c r="B4719" s="185" t="str">
        <f t="shared" si="657"/>
        <v/>
      </c>
      <c r="C4719" s="90" t="str">
        <f t="shared" si="658"/>
        <v/>
      </c>
      <c r="D4719" s="89" t="str">
        <f t="shared" si="659"/>
        <v/>
      </c>
      <c r="E4719" s="91" t="str">
        <f t="shared" si="660"/>
        <v/>
      </c>
      <c r="F4719" s="92" t="str">
        <f t="shared" si="661"/>
        <v/>
      </c>
      <c r="G4719" s="212" t="str">
        <f t="shared" si="662"/>
        <v/>
      </c>
      <c r="H4719" s="92">
        <f>IF(OR(ERR=FALSE,AND(F4719="",G4719="")),0,IF($C$12="D",$H$13+SUM($F$14:F4719)-SUM($G$14:G4719),$H$13-SUM($F$14:F4719)+SUM($G$14:G4719)))</f>
        <v>0</v>
      </c>
      <c r="I4719" s="7"/>
    </row>
    <row r="4720" spans="1:9">
      <c r="A4720" s="89">
        <f t="shared" si="656"/>
        <v>4707</v>
      </c>
      <c r="B4720" s="185" t="str">
        <f t="shared" si="657"/>
        <v/>
      </c>
      <c r="C4720" s="90" t="str">
        <f t="shared" si="658"/>
        <v/>
      </c>
      <c r="D4720" s="89" t="str">
        <f t="shared" si="659"/>
        <v/>
      </c>
      <c r="E4720" s="91" t="str">
        <f t="shared" si="660"/>
        <v/>
      </c>
      <c r="F4720" s="92" t="str">
        <f t="shared" si="661"/>
        <v/>
      </c>
      <c r="G4720" s="212" t="str">
        <f t="shared" si="662"/>
        <v/>
      </c>
      <c r="H4720" s="92">
        <f>IF(OR(ERR=FALSE,AND(F4720="",G4720="")),0,IF($C$12="D",$H$13+SUM($F$14:F4720)-SUM($G$14:G4720),$H$13-SUM($F$14:F4720)+SUM($G$14:G4720)))</f>
        <v>0</v>
      </c>
      <c r="I4720" s="7"/>
    </row>
    <row r="4721" spans="1:9">
      <c r="A4721" s="89">
        <f t="shared" si="656"/>
        <v>4708</v>
      </c>
      <c r="B4721" s="185" t="str">
        <f t="shared" si="657"/>
        <v/>
      </c>
      <c r="C4721" s="90" t="str">
        <f t="shared" si="658"/>
        <v/>
      </c>
      <c r="D4721" s="89" t="str">
        <f t="shared" si="659"/>
        <v/>
      </c>
      <c r="E4721" s="91" t="str">
        <f t="shared" si="660"/>
        <v/>
      </c>
      <c r="F4721" s="92" t="str">
        <f t="shared" si="661"/>
        <v/>
      </c>
      <c r="G4721" s="212" t="str">
        <f t="shared" si="662"/>
        <v/>
      </c>
      <c r="H4721" s="92">
        <f>IF(OR(ERR=FALSE,AND(F4721="",G4721="")),0,IF($C$12="D",$H$13+SUM($F$14:F4721)-SUM($G$14:G4721),$H$13-SUM($F$14:F4721)+SUM($G$14:G4721)))</f>
        <v>0</v>
      </c>
      <c r="I4721" s="7"/>
    </row>
    <row r="4722" spans="1:9">
      <c r="A4722" s="89">
        <f t="shared" si="656"/>
        <v>4709</v>
      </c>
      <c r="B4722" s="185" t="str">
        <f t="shared" si="657"/>
        <v/>
      </c>
      <c r="C4722" s="90" t="str">
        <f t="shared" si="658"/>
        <v/>
      </c>
      <c r="D4722" s="89" t="str">
        <f t="shared" si="659"/>
        <v/>
      </c>
      <c r="E4722" s="91" t="str">
        <f t="shared" si="660"/>
        <v/>
      </c>
      <c r="F4722" s="92" t="str">
        <f t="shared" si="661"/>
        <v/>
      </c>
      <c r="G4722" s="212" t="str">
        <f t="shared" si="662"/>
        <v/>
      </c>
      <c r="H4722" s="92">
        <f>IF(OR(ERR=FALSE,AND(F4722="",G4722="")),0,IF($C$12="D",$H$13+SUM($F$14:F4722)-SUM($G$14:G4722),$H$13-SUM($F$14:F4722)+SUM($G$14:G4722)))</f>
        <v>0</v>
      </c>
      <c r="I4722" s="7"/>
    </row>
    <row r="4723" spans="1:9">
      <c r="A4723" s="89">
        <f t="shared" si="656"/>
        <v>4710</v>
      </c>
      <c r="B4723" s="185" t="str">
        <f t="shared" si="657"/>
        <v/>
      </c>
      <c r="C4723" s="90" t="str">
        <f t="shared" si="658"/>
        <v/>
      </c>
      <c r="D4723" s="89" t="str">
        <f t="shared" si="659"/>
        <v/>
      </c>
      <c r="E4723" s="91" t="str">
        <f t="shared" si="660"/>
        <v/>
      </c>
      <c r="F4723" s="92" t="str">
        <f t="shared" si="661"/>
        <v/>
      </c>
      <c r="G4723" s="212" t="str">
        <f t="shared" si="662"/>
        <v/>
      </c>
      <c r="H4723" s="92">
        <f>IF(OR(ERR=FALSE,AND(F4723="",G4723="")),0,IF($C$12="D",$H$13+SUM($F$14:F4723)-SUM($G$14:G4723),$H$13-SUM($F$14:F4723)+SUM($G$14:G4723)))</f>
        <v>0</v>
      </c>
      <c r="I4723" s="7"/>
    </row>
    <row r="4724" spans="1:9">
      <c r="A4724" s="89">
        <f t="shared" si="656"/>
        <v>4711</v>
      </c>
      <c r="B4724" s="185" t="str">
        <f t="shared" si="657"/>
        <v/>
      </c>
      <c r="C4724" s="90" t="str">
        <f t="shared" si="658"/>
        <v/>
      </c>
      <c r="D4724" s="89" t="str">
        <f t="shared" si="659"/>
        <v/>
      </c>
      <c r="E4724" s="91" t="str">
        <f t="shared" si="660"/>
        <v/>
      </c>
      <c r="F4724" s="92" t="str">
        <f t="shared" si="661"/>
        <v/>
      </c>
      <c r="G4724" s="212" t="str">
        <f t="shared" si="662"/>
        <v/>
      </c>
      <c r="H4724" s="92">
        <f>IF(OR(ERR=FALSE,AND(F4724="",G4724="")),0,IF($C$12="D",$H$13+SUM($F$14:F4724)-SUM($G$14:G4724),$H$13-SUM($F$14:F4724)+SUM($G$14:G4724)))</f>
        <v>0</v>
      </c>
      <c r="I4724" s="7"/>
    </row>
    <row r="4725" spans="1:9">
      <c r="A4725" s="89">
        <f t="shared" si="656"/>
        <v>4712</v>
      </c>
      <c r="B4725" s="185" t="str">
        <f t="shared" si="657"/>
        <v/>
      </c>
      <c r="C4725" s="90" t="str">
        <f t="shared" si="658"/>
        <v/>
      </c>
      <c r="D4725" s="89" t="str">
        <f t="shared" si="659"/>
        <v/>
      </c>
      <c r="E4725" s="91" t="str">
        <f t="shared" si="660"/>
        <v/>
      </c>
      <c r="F4725" s="92" t="str">
        <f t="shared" si="661"/>
        <v/>
      </c>
      <c r="G4725" s="212" t="str">
        <f t="shared" si="662"/>
        <v/>
      </c>
      <c r="H4725" s="92">
        <f>IF(OR(ERR=FALSE,AND(F4725="",G4725="")),0,IF($C$12="D",$H$13+SUM($F$14:F4725)-SUM($G$14:G4725),$H$13-SUM($F$14:F4725)+SUM($G$14:G4725)))</f>
        <v>0</v>
      </c>
      <c r="I4725" s="7"/>
    </row>
    <row r="4726" spans="1:9">
      <c r="A4726" s="89">
        <f t="shared" si="656"/>
        <v>4713</v>
      </c>
      <c r="B4726" s="185" t="str">
        <f t="shared" si="657"/>
        <v/>
      </c>
      <c r="C4726" s="90" t="str">
        <f t="shared" si="658"/>
        <v/>
      </c>
      <c r="D4726" s="89" t="str">
        <f t="shared" si="659"/>
        <v/>
      </c>
      <c r="E4726" s="91" t="str">
        <f t="shared" si="660"/>
        <v/>
      </c>
      <c r="F4726" s="92" t="str">
        <f t="shared" si="661"/>
        <v/>
      </c>
      <c r="G4726" s="212" t="str">
        <f t="shared" si="662"/>
        <v/>
      </c>
      <c r="H4726" s="92">
        <f>IF(OR(ERR=FALSE,AND(F4726="",G4726="")),0,IF($C$12="D",$H$13+SUM($F$14:F4726)-SUM($G$14:G4726),$H$13-SUM($F$14:F4726)+SUM($G$14:G4726)))</f>
        <v>0</v>
      </c>
      <c r="I4726" s="7"/>
    </row>
    <row r="4727" spans="1:9">
      <c r="A4727" s="89">
        <f t="shared" si="656"/>
        <v>4714</v>
      </c>
      <c r="B4727" s="185" t="str">
        <f t="shared" si="657"/>
        <v/>
      </c>
      <c r="C4727" s="90" t="str">
        <f t="shared" si="658"/>
        <v/>
      </c>
      <c r="D4727" s="89" t="str">
        <f t="shared" si="659"/>
        <v/>
      </c>
      <c r="E4727" s="91" t="str">
        <f t="shared" si="660"/>
        <v/>
      </c>
      <c r="F4727" s="92" t="str">
        <f t="shared" si="661"/>
        <v/>
      </c>
      <c r="G4727" s="212" t="str">
        <f t="shared" si="662"/>
        <v/>
      </c>
      <c r="H4727" s="92">
        <f>IF(OR(ERR=FALSE,AND(F4727="",G4727="")),0,IF($C$12="D",$H$13+SUM($F$14:F4727)-SUM($G$14:G4727),$H$13-SUM($F$14:F4727)+SUM($G$14:G4727)))</f>
        <v>0</v>
      </c>
      <c r="I4727" s="7"/>
    </row>
    <row r="4728" spans="1:9">
      <c r="A4728" s="89">
        <f t="shared" si="656"/>
        <v>4715</v>
      </c>
      <c r="B4728" s="185" t="str">
        <f t="shared" si="657"/>
        <v/>
      </c>
      <c r="C4728" s="90" t="str">
        <f t="shared" si="658"/>
        <v/>
      </c>
      <c r="D4728" s="89" t="str">
        <f t="shared" si="659"/>
        <v/>
      </c>
      <c r="E4728" s="91" t="str">
        <f t="shared" si="660"/>
        <v/>
      </c>
      <c r="F4728" s="92" t="str">
        <f t="shared" si="661"/>
        <v/>
      </c>
      <c r="G4728" s="212" t="str">
        <f t="shared" si="662"/>
        <v/>
      </c>
      <c r="H4728" s="92">
        <f>IF(OR(ERR=FALSE,AND(F4728="",G4728="")),0,IF($C$12="D",$H$13+SUM($F$14:F4728)-SUM($G$14:G4728),$H$13-SUM($F$14:F4728)+SUM($G$14:G4728)))</f>
        <v>0</v>
      </c>
      <c r="I4728" s="7"/>
    </row>
    <row r="4729" spans="1:9">
      <c r="A4729" s="89">
        <f t="shared" si="656"/>
        <v>4716</v>
      </c>
      <c r="B4729" s="185" t="str">
        <f t="shared" si="657"/>
        <v/>
      </c>
      <c r="C4729" s="90" t="str">
        <f t="shared" si="658"/>
        <v/>
      </c>
      <c r="D4729" s="89" t="str">
        <f t="shared" si="659"/>
        <v/>
      </c>
      <c r="E4729" s="91" t="str">
        <f t="shared" si="660"/>
        <v/>
      </c>
      <c r="F4729" s="92" t="str">
        <f t="shared" si="661"/>
        <v/>
      </c>
      <c r="G4729" s="212" t="str">
        <f t="shared" si="662"/>
        <v/>
      </c>
      <c r="H4729" s="92">
        <f>IF(OR(ERR=FALSE,AND(F4729="",G4729="")),0,IF($C$12="D",$H$13+SUM($F$14:F4729)-SUM($G$14:G4729),$H$13-SUM($F$14:F4729)+SUM($G$14:G4729)))</f>
        <v>0</v>
      </c>
      <c r="I4729" s="7"/>
    </row>
    <row r="4730" spans="1:9">
      <c r="A4730" s="89">
        <f t="shared" si="656"/>
        <v>4717</v>
      </c>
      <c r="B4730" s="185" t="str">
        <f t="shared" si="657"/>
        <v/>
      </c>
      <c r="C4730" s="90" t="str">
        <f t="shared" si="658"/>
        <v/>
      </c>
      <c r="D4730" s="89" t="str">
        <f t="shared" si="659"/>
        <v/>
      </c>
      <c r="E4730" s="91" t="str">
        <f t="shared" si="660"/>
        <v/>
      </c>
      <c r="F4730" s="92" t="str">
        <f t="shared" si="661"/>
        <v/>
      </c>
      <c r="G4730" s="212" t="str">
        <f t="shared" si="662"/>
        <v/>
      </c>
      <c r="H4730" s="92">
        <f>IF(OR(ERR=FALSE,AND(F4730="",G4730="")),0,IF($C$12="D",$H$13+SUM($F$14:F4730)-SUM($G$14:G4730),$H$13-SUM($F$14:F4730)+SUM($G$14:G4730)))</f>
        <v>0</v>
      </c>
      <c r="I4730" s="7"/>
    </row>
    <row r="4731" spans="1:9">
      <c r="A4731" s="89">
        <f t="shared" si="656"/>
        <v>4718</v>
      </c>
      <c r="B4731" s="185" t="str">
        <f t="shared" si="657"/>
        <v/>
      </c>
      <c r="C4731" s="90" t="str">
        <f t="shared" si="658"/>
        <v/>
      </c>
      <c r="D4731" s="89" t="str">
        <f t="shared" si="659"/>
        <v/>
      </c>
      <c r="E4731" s="91" t="str">
        <f t="shared" si="660"/>
        <v/>
      </c>
      <c r="F4731" s="92" t="str">
        <f t="shared" si="661"/>
        <v/>
      </c>
      <c r="G4731" s="212" t="str">
        <f t="shared" si="662"/>
        <v/>
      </c>
      <c r="H4731" s="92">
        <f>IF(OR(ERR=FALSE,AND(F4731="",G4731="")),0,IF($C$12="D",$H$13+SUM($F$14:F4731)-SUM($G$14:G4731),$H$13-SUM($F$14:F4731)+SUM($G$14:G4731)))</f>
        <v>0</v>
      </c>
      <c r="I4731" s="7"/>
    </row>
    <row r="4732" spans="1:9">
      <c r="A4732" s="89">
        <f t="shared" si="656"/>
        <v>4719</v>
      </c>
      <c r="B4732" s="185" t="str">
        <f t="shared" si="657"/>
        <v/>
      </c>
      <c r="C4732" s="90" t="str">
        <f t="shared" si="658"/>
        <v/>
      </c>
      <c r="D4732" s="89" t="str">
        <f t="shared" si="659"/>
        <v/>
      </c>
      <c r="E4732" s="91" t="str">
        <f t="shared" si="660"/>
        <v/>
      </c>
      <c r="F4732" s="92" t="str">
        <f t="shared" si="661"/>
        <v/>
      </c>
      <c r="G4732" s="212" t="str">
        <f t="shared" si="662"/>
        <v/>
      </c>
      <c r="H4732" s="92">
        <f>IF(OR(ERR=FALSE,AND(F4732="",G4732="")),0,IF($C$12="D",$H$13+SUM($F$14:F4732)-SUM($G$14:G4732),$H$13-SUM($F$14:F4732)+SUM($G$14:G4732)))</f>
        <v>0</v>
      </c>
      <c r="I4732" s="7"/>
    </row>
    <row r="4733" spans="1:9">
      <c r="A4733" s="89">
        <f t="shared" si="656"/>
        <v>4720</v>
      </c>
      <c r="B4733" s="185" t="str">
        <f t="shared" si="657"/>
        <v/>
      </c>
      <c r="C4733" s="90" t="str">
        <f t="shared" si="658"/>
        <v/>
      </c>
      <c r="D4733" s="89" t="str">
        <f t="shared" si="659"/>
        <v/>
      </c>
      <c r="E4733" s="91" t="str">
        <f t="shared" si="660"/>
        <v/>
      </c>
      <c r="F4733" s="92" t="str">
        <f t="shared" si="661"/>
        <v/>
      </c>
      <c r="G4733" s="212" t="str">
        <f t="shared" si="662"/>
        <v/>
      </c>
      <c r="H4733" s="92">
        <f>IF(OR(ERR=FALSE,AND(F4733="",G4733="")),0,IF($C$12="D",$H$13+SUM($F$14:F4733)-SUM($G$14:G4733),$H$13-SUM($F$14:F4733)+SUM($G$14:G4733)))</f>
        <v>0</v>
      </c>
      <c r="I4733" s="7"/>
    </row>
    <row r="4734" spans="1:9">
      <c r="A4734" s="89">
        <f t="shared" si="656"/>
        <v>4721</v>
      </c>
      <c r="B4734" s="185" t="str">
        <f t="shared" si="657"/>
        <v/>
      </c>
      <c r="C4734" s="90" t="str">
        <f t="shared" si="658"/>
        <v/>
      </c>
      <c r="D4734" s="89" t="str">
        <f t="shared" si="659"/>
        <v/>
      </c>
      <c r="E4734" s="91" t="str">
        <f t="shared" si="660"/>
        <v/>
      </c>
      <c r="F4734" s="92" t="str">
        <f t="shared" si="661"/>
        <v/>
      </c>
      <c r="G4734" s="212" t="str">
        <f t="shared" si="662"/>
        <v/>
      </c>
      <c r="H4734" s="92">
        <f>IF(OR(ERR=FALSE,AND(F4734="",G4734="")),0,IF($C$12="D",$H$13+SUM($F$14:F4734)-SUM($G$14:G4734),$H$13-SUM($F$14:F4734)+SUM($G$14:G4734)))</f>
        <v>0</v>
      </c>
      <c r="I4734" s="7"/>
    </row>
    <row r="4735" spans="1:9">
      <c r="A4735" s="89">
        <f t="shared" si="656"/>
        <v>4722</v>
      </c>
      <c r="B4735" s="185" t="str">
        <f t="shared" si="657"/>
        <v/>
      </c>
      <c r="C4735" s="90" t="str">
        <f t="shared" si="658"/>
        <v/>
      </c>
      <c r="D4735" s="89" t="str">
        <f t="shared" si="659"/>
        <v/>
      </c>
      <c r="E4735" s="91" t="str">
        <f t="shared" si="660"/>
        <v/>
      </c>
      <c r="F4735" s="92" t="str">
        <f t="shared" si="661"/>
        <v/>
      </c>
      <c r="G4735" s="212" t="str">
        <f t="shared" si="662"/>
        <v/>
      </c>
      <c r="H4735" s="92">
        <f>IF(OR(ERR=FALSE,AND(F4735="",G4735="")),0,IF($C$12="D",$H$13+SUM($F$14:F4735)-SUM($G$14:G4735),$H$13-SUM($F$14:F4735)+SUM($G$14:G4735)))</f>
        <v>0</v>
      </c>
      <c r="I4735" s="7"/>
    </row>
    <row r="4736" spans="1:9">
      <c r="A4736" s="89">
        <f t="shared" si="656"/>
        <v>4723</v>
      </c>
      <c r="B4736" s="185" t="str">
        <f t="shared" si="657"/>
        <v/>
      </c>
      <c r="C4736" s="90" t="str">
        <f t="shared" si="658"/>
        <v/>
      </c>
      <c r="D4736" s="89" t="str">
        <f t="shared" si="659"/>
        <v/>
      </c>
      <c r="E4736" s="91" t="str">
        <f t="shared" si="660"/>
        <v/>
      </c>
      <c r="F4736" s="92" t="str">
        <f t="shared" si="661"/>
        <v/>
      </c>
      <c r="G4736" s="212" t="str">
        <f t="shared" si="662"/>
        <v/>
      </c>
      <c r="H4736" s="92">
        <f>IF(OR(ERR=FALSE,AND(F4736="",G4736="")),0,IF($C$12="D",$H$13+SUM($F$14:F4736)-SUM($G$14:G4736),$H$13-SUM($F$14:F4736)+SUM($G$14:G4736)))</f>
        <v>0</v>
      </c>
      <c r="I4736" s="7"/>
    </row>
    <row r="4737" spans="1:9">
      <c r="A4737" s="89">
        <f t="shared" si="656"/>
        <v>4724</v>
      </c>
      <c r="B4737" s="185" t="str">
        <f t="shared" si="657"/>
        <v/>
      </c>
      <c r="C4737" s="90" t="str">
        <f t="shared" si="658"/>
        <v/>
      </c>
      <c r="D4737" s="89" t="str">
        <f t="shared" si="659"/>
        <v/>
      </c>
      <c r="E4737" s="91" t="str">
        <f t="shared" si="660"/>
        <v/>
      </c>
      <c r="F4737" s="92" t="str">
        <f t="shared" si="661"/>
        <v/>
      </c>
      <c r="G4737" s="212" t="str">
        <f t="shared" si="662"/>
        <v/>
      </c>
      <c r="H4737" s="92">
        <f>IF(OR(ERR=FALSE,AND(F4737="",G4737="")),0,IF($C$12="D",$H$13+SUM($F$14:F4737)-SUM($G$14:G4737),$H$13-SUM($F$14:F4737)+SUM($G$14:G4737)))</f>
        <v>0</v>
      </c>
      <c r="I4737" s="7"/>
    </row>
    <row r="4738" spans="1:9">
      <c r="A4738" s="89">
        <f t="shared" si="656"/>
        <v>4725</v>
      </c>
      <c r="B4738" s="185" t="str">
        <f t="shared" si="657"/>
        <v/>
      </c>
      <c r="C4738" s="90" t="str">
        <f t="shared" si="658"/>
        <v/>
      </c>
      <c r="D4738" s="89" t="str">
        <f t="shared" si="659"/>
        <v/>
      </c>
      <c r="E4738" s="91" t="str">
        <f t="shared" si="660"/>
        <v/>
      </c>
      <c r="F4738" s="92" t="str">
        <f t="shared" si="661"/>
        <v/>
      </c>
      <c r="G4738" s="212" t="str">
        <f t="shared" si="662"/>
        <v/>
      </c>
      <c r="H4738" s="92">
        <f>IF(OR(ERR=FALSE,AND(F4738="",G4738="")),0,IF($C$12="D",$H$13+SUM($F$14:F4738)-SUM($G$14:G4738),$H$13-SUM($F$14:F4738)+SUM($G$14:G4738)))</f>
        <v>0</v>
      </c>
      <c r="I4738" s="7"/>
    </row>
    <row r="4739" spans="1:9">
      <c r="A4739" s="89">
        <f t="shared" si="656"/>
        <v>4726</v>
      </c>
      <c r="B4739" s="185" t="str">
        <f t="shared" si="657"/>
        <v/>
      </c>
      <c r="C4739" s="90" t="str">
        <f t="shared" si="658"/>
        <v/>
      </c>
      <c r="D4739" s="89" t="str">
        <f t="shared" si="659"/>
        <v/>
      </c>
      <c r="E4739" s="91" t="str">
        <f t="shared" si="660"/>
        <v/>
      </c>
      <c r="F4739" s="92" t="str">
        <f t="shared" si="661"/>
        <v/>
      </c>
      <c r="G4739" s="212" t="str">
        <f t="shared" si="662"/>
        <v/>
      </c>
      <c r="H4739" s="92">
        <f>IF(OR(ERR=FALSE,AND(F4739="",G4739="")),0,IF($C$12="D",$H$13+SUM($F$14:F4739)-SUM($G$14:G4739),$H$13-SUM($F$14:F4739)+SUM($G$14:G4739)))</f>
        <v>0</v>
      </c>
      <c r="I4739" s="7"/>
    </row>
    <row r="4740" spans="1:9">
      <c r="A4740" s="89">
        <f t="shared" si="656"/>
        <v>4727</v>
      </c>
      <c r="B4740" s="185" t="str">
        <f t="shared" si="657"/>
        <v/>
      </c>
      <c r="C4740" s="90" t="str">
        <f t="shared" si="658"/>
        <v/>
      </c>
      <c r="D4740" s="89" t="str">
        <f t="shared" si="659"/>
        <v/>
      </c>
      <c r="E4740" s="91" t="str">
        <f t="shared" si="660"/>
        <v/>
      </c>
      <c r="F4740" s="92" t="str">
        <f t="shared" si="661"/>
        <v/>
      </c>
      <c r="G4740" s="212" t="str">
        <f t="shared" si="662"/>
        <v/>
      </c>
      <c r="H4740" s="92">
        <f>IF(OR(ERR=FALSE,AND(F4740="",G4740="")),0,IF($C$12="D",$H$13+SUM($F$14:F4740)-SUM($G$14:G4740),$H$13-SUM($F$14:F4740)+SUM($G$14:G4740)))</f>
        <v>0</v>
      </c>
      <c r="I4740" s="7"/>
    </row>
    <row r="4741" spans="1:9">
      <c r="A4741" s="89">
        <f t="shared" si="656"/>
        <v>4728</v>
      </c>
      <c r="B4741" s="185" t="str">
        <f t="shared" si="657"/>
        <v/>
      </c>
      <c r="C4741" s="90" t="str">
        <f t="shared" si="658"/>
        <v/>
      </c>
      <c r="D4741" s="89" t="str">
        <f t="shared" si="659"/>
        <v/>
      </c>
      <c r="E4741" s="91" t="str">
        <f t="shared" si="660"/>
        <v/>
      </c>
      <c r="F4741" s="92" t="str">
        <f t="shared" si="661"/>
        <v/>
      </c>
      <c r="G4741" s="212" t="str">
        <f t="shared" si="662"/>
        <v/>
      </c>
      <c r="H4741" s="92">
        <f>IF(OR(ERR=FALSE,AND(F4741="",G4741="")),0,IF($C$12="D",$H$13+SUM($F$14:F4741)-SUM($G$14:G4741),$H$13-SUM($F$14:F4741)+SUM($G$14:G4741)))</f>
        <v>0</v>
      </c>
      <c r="I4741" s="7"/>
    </row>
    <row r="4742" spans="1:9">
      <c r="A4742" s="89">
        <f t="shared" si="656"/>
        <v>4729</v>
      </c>
      <c r="B4742" s="185" t="str">
        <f t="shared" si="657"/>
        <v/>
      </c>
      <c r="C4742" s="90" t="str">
        <f t="shared" si="658"/>
        <v/>
      </c>
      <c r="D4742" s="89" t="str">
        <f t="shared" si="659"/>
        <v/>
      </c>
      <c r="E4742" s="91" t="str">
        <f t="shared" si="660"/>
        <v/>
      </c>
      <c r="F4742" s="92" t="str">
        <f t="shared" si="661"/>
        <v/>
      </c>
      <c r="G4742" s="212" t="str">
        <f t="shared" si="662"/>
        <v/>
      </c>
      <c r="H4742" s="92">
        <f>IF(OR(ERR=FALSE,AND(F4742="",G4742="")),0,IF($C$12="D",$H$13+SUM($F$14:F4742)-SUM($G$14:G4742),$H$13-SUM($F$14:F4742)+SUM($G$14:G4742)))</f>
        <v>0</v>
      </c>
      <c r="I4742" s="7"/>
    </row>
    <row r="4743" spans="1:9">
      <c r="A4743" s="89">
        <f t="shared" si="656"/>
        <v>4730</v>
      </c>
      <c r="B4743" s="185" t="str">
        <f t="shared" si="657"/>
        <v/>
      </c>
      <c r="C4743" s="90" t="str">
        <f t="shared" si="658"/>
        <v/>
      </c>
      <c r="D4743" s="89" t="str">
        <f t="shared" si="659"/>
        <v/>
      </c>
      <c r="E4743" s="91" t="str">
        <f t="shared" si="660"/>
        <v/>
      </c>
      <c r="F4743" s="92" t="str">
        <f t="shared" si="661"/>
        <v/>
      </c>
      <c r="G4743" s="212" t="str">
        <f t="shared" si="662"/>
        <v/>
      </c>
      <c r="H4743" s="92">
        <f>IF(OR(ERR=FALSE,AND(F4743="",G4743="")),0,IF($C$12="D",$H$13+SUM($F$14:F4743)-SUM($G$14:G4743),$H$13-SUM($F$14:F4743)+SUM($G$14:G4743)))</f>
        <v>0</v>
      </c>
      <c r="I4743" s="7"/>
    </row>
    <row r="4744" spans="1:9">
      <c r="A4744" s="89">
        <f t="shared" si="656"/>
        <v>4731</v>
      </c>
      <c r="B4744" s="185" t="str">
        <f t="shared" si="657"/>
        <v/>
      </c>
      <c r="C4744" s="90" t="str">
        <f t="shared" si="658"/>
        <v/>
      </c>
      <c r="D4744" s="89" t="str">
        <f t="shared" si="659"/>
        <v/>
      </c>
      <c r="E4744" s="91" t="str">
        <f t="shared" si="660"/>
        <v/>
      </c>
      <c r="F4744" s="92" t="str">
        <f t="shared" si="661"/>
        <v/>
      </c>
      <c r="G4744" s="212" t="str">
        <f t="shared" si="662"/>
        <v/>
      </c>
      <c r="H4744" s="92">
        <f>IF(OR(ERR=FALSE,AND(F4744="",G4744="")),0,IF($C$12="D",$H$13+SUM($F$14:F4744)-SUM($G$14:G4744),$H$13-SUM($F$14:F4744)+SUM($G$14:G4744)))</f>
        <v>0</v>
      </c>
      <c r="I4744" s="7"/>
    </row>
    <row r="4745" spans="1:9">
      <c r="A4745" s="89">
        <f t="shared" si="656"/>
        <v>4732</v>
      </c>
      <c r="B4745" s="185" t="str">
        <f t="shared" si="657"/>
        <v/>
      </c>
      <c r="C4745" s="90" t="str">
        <f t="shared" si="658"/>
        <v/>
      </c>
      <c r="D4745" s="89" t="str">
        <f t="shared" si="659"/>
        <v/>
      </c>
      <c r="E4745" s="91" t="str">
        <f t="shared" si="660"/>
        <v/>
      </c>
      <c r="F4745" s="92" t="str">
        <f t="shared" si="661"/>
        <v/>
      </c>
      <c r="G4745" s="212" t="str">
        <f t="shared" si="662"/>
        <v/>
      </c>
      <c r="H4745" s="92">
        <f>IF(OR(ERR=FALSE,AND(F4745="",G4745="")),0,IF($C$12="D",$H$13+SUM($F$14:F4745)-SUM($G$14:G4745),$H$13-SUM($F$14:F4745)+SUM($G$14:G4745)))</f>
        <v>0</v>
      </c>
      <c r="I4745" s="7"/>
    </row>
    <row r="4746" spans="1:9">
      <c r="A4746" s="89">
        <f t="shared" si="656"/>
        <v>4733</v>
      </c>
      <c r="B4746" s="185" t="str">
        <f t="shared" si="657"/>
        <v/>
      </c>
      <c r="C4746" s="90" t="str">
        <f t="shared" si="658"/>
        <v/>
      </c>
      <c r="D4746" s="89" t="str">
        <f t="shared" si="659"/>
        <v/>
      </c>
      <c r="E4746" s="91" t="str">
        <f t="shared" si="660"/>
        <v/>
      </c>
      <c r="F4746" s="92" t="str">
        <f t="shared" si="661"/>
        <v/>
      </c>
      <c r="G4746" s="212" t="str">
        <f t="shared" si="662"/>
        <v/>
      </c>
      <c r="H4746" s="92">
        <f>IF(OR(ERR=FALSE,AND(F4746="",G4746="")),0,IF($C$12="D",$H$13+SUM($F$14:F4746)-SUM($G$14:G4746),$H$13-SUM($F$14:F4746)+SUM($G$14:G4746)))</f>
        <v>0</v>
      </c>
      <c r="I4746" s="7"/>
    </row>
    <row r="4747" spans="1:9">
      <c r="A4747" s="89">
        <f t="shared" si="656"/>
        <v>4734</v>
      </c>
      <c r="B4747" s="185" t="str">
        <f t="shared" si="657"/>
        <v/>
      </c>
      <c r="C4747" s="90" t="str">
        <f t="shared" si="658"/>
        <v/>
      </c>
      <c r="D4747" s="89" t="str">
        <f t="shared" si="659"/>
        <v/>
      </c>
      <c r="E4747" s="91" t="str">
        <f t="shared" si="660"/>
        <v/>
      </c>
      <c r="F4747" s="92" t="str">
        <f t="shared" si="661"/>
        <v/>
      </c>
      <c r="G4747" s="212" t="str">
        <f t="shared" si="662"/>
        <v/>
      </c>
      <c r="H4747" s="92">
        <f>IF(OR(ERR=FALSE,AND(F4747="",G4747="")),0,IF($C$12="D",$H$13+SUM($F$14:F4747)-SUM($G$14:G4747),$H$13-SUM($F$14:F4747)+SUM($G$14:G4747)))</f>
        <v>0</v>
      </c>
      <c r="I4747" s="7"/>
    </row>
    <row r="4748" spans="1:9">
      <c r="A4748" s="89">
        <f t="shared" si="656"/>
        <v>4735</v>
      </c>
      <c r="B4748" s="185" t="str">
        <f t="shared" si="657"/>
        <v/>
      </c>
      <c r="C4748" s="90" t="str">
        <f t="shared" si="658"/>
        <v/>
      </c>
      <c r="D4748" s="89" t="str">
        <f t="shared" si="659"/>
        <v/>
      </c>
      <c r="E4748" s="91" t="str">
        <f t="shared" si="660"/>
        <v/>
      </c>
      <c r="F4748" s="92" t="str">
        <f t="shared" si="661"/>
        <v/>
      </c>
      <c r="G4748" s="212" t="str">
        <f t="shared" si="662"/>
        <v/>
      </c>
      <c r="H4748" s="92">
        <f>IF(OR(ERR=FALSE,AND(F4748="",G4748="")),0,IF($C$12="D",$H$13+SUM($F$14:F4748)-SUM($G$14:G4748),$H$13-SUM($F$14:F4748)+SUM($G$14:G4748)))</f>
        <v>0</v>
      </c>
      <c r="I4748" s="7"/>
    </row>
    <row r="4749" spans="1:9">
      <c r="A4749" s="89">
        <f t="shared" si="656"/>
        <v>4736</v>
      </c>
      <c r="B4749" s="185" t="str">
        <f t="shared" ref="B4749:B4779" si="663">IF(ISERROR(VLOOKUP(A4749&amp;H$9,JU_AKUN,6,FALSE)=TRUE),"",VLOOKUP(A4749&amp;H$9,JU_AKUN,6,FALSE))</f>
        <v/>
      </c>
      <c r="C4749" s="90" t="str">
        <f t="shared" ref="C4749:C4779" si="664">IF(ISERROR(VLOOKUP(A4749&amp;H$9,JU_AKUN,7,FALSE)=TRUE),"",VLOOKUP(A4749&amp;H$9,JU_AKUN,7,FALSE))</f>
        <v/>
      </c>
      <c r="D4749" s="89" t="str">
        <f t="shared" ref="D4749:D4779" si="665">IF(ISERROR(VLOOKUP(A4749&amp;H$9,JU_AKUN,8,FALSE)=TRUE),"",VLOOKUP(A4749&amp;H$9,JU_AKUN,8,FALSE))</f>
        <v/>
      </c>
      <c r="E4749" s="91" t="str">
        <f t="shared" ref="E4749:E4779" si="666">IF(ISERROR(VLOOKUP(A4749&amp;H$9,JU_AKUN,9,FALSE)=TRUE),"",VLOOKUP(A4749&amp;H$9,JU_AKUN,9,FALSE))</f>
        <v/>
      </c>
      <c r="F4749" s="92" t="str">
        <f t="shared" ref="F4749:F4779" si="667">IF(ISERROR(VLOOKUP(A4749&amp;H$9,JU_AKUN,14,FALSE)=TRUE),"",VLOOKUP(A4749&amp;H$9,JU_AKUN,14,FALSE))</f>
        <v/>
      </c>
      <c r="G4749" s="212" t="str">
        <f t="shared" ref="G4749:G4779" si="668">IF(ISERROR(VLOOKUP(A4749&amp;H$9,JU_AKUN,15,FALSE)=TRUE),"",VLOOKUP(A4749&amp;H$9,JU_AKUN,15,FALSE))</f>
        <v/>
      </c>
      <c r="H4749" s="92">
        <f>IF(OR(ERR=FALSE,AND(F4749="",G4749="")),0,IF($C$12="D",$H$13+SUM($F$14:F4749)-SUM($G$14:G4749),$H$13-SUM($F$14:F4749)+SUM($G$14:G4749)))</f>
        <v>0</v>
      </c>
      <c r="I4749" s="7"/>
    </row>
    <row r="4750" spans="1:9">
      <c r="A4750" s="89">
        <f t="shared" si="656"/>
        <v>4737</v>
      </c>
      <c r="B4750" s="185" t="str">
        <f t="shared" si="663"/>
        <v/>
      </c>
      <c r="C4750" s="90" t="str">
        <f t="shared" si="664"/>
        <v/>
      </c>
      <c r="D4750" s="89" t="str">
        <f t="shared" si="665"/>
        <v/>
      </c>
      <c r="E4750" s="91" t="str">
        <f t="shared" si="666"/>
        <v/>
      </c>
      <c r="F4750" s="92" t="str">
        <f t="shared" si="667"/>
        <v/>
      </c>
      <c r="G4750" s="212" t="str">
        <f t="shared" si="668"/>
        <v/>
      </c>
      <c r="H4750" s="92">
        <f>IF(OR(ERR=FALSE,AND(F4750="",G4750="")),0,IF($C$12="D",$H$13+SUM($F$14:F4750)-SUM($G$14:G4750),$H$13-SUM($F$14:F4750)+SUM($G$14:G4750)))</f>
        <v>0</v>
      </c>
      <c r="I4750" s="7"/>
    </row>
    <row r="4751" spans="1:9">
      <c r="A4751" s="89">
        <f t="shared" si="656"/>
        <v>4738</v>
      </c>
      <c r="B4751" s="185" t="str">
        <f t="shared" si="663"/>
        <v/>
      </c>
      <c r="C4751" s="90" t="str">
        <f t="shared" si="664"/>
        <v/>
      </c>
      <c r="D4751" s="89" t="str">
        <f t="shared" si="665"/>
        <v/>
      </c>
      <c r="E4751" s="91" t="str">
        <f t="shared" si="666"/>
        <v/>
      </c>
      <c r="F4751" s="92" t="str">
        <f t="shared" si="667"/>
        <v/>
      </c>
      <c r="G4751" s="212" t="str">
        <f t="shared" si="668"/>
        <v/>
      </c>
      <c r="H4751" s="92">
        <f>IF(OR(ERR=FALSE,AND(F4751="",G4751="")),0,IF($C$12="D",$H$13+SUM($F$14:F4751)-SUM($G$14:G4751),$H$13-SUM($F$14:F4751)+SUM($G$14:G4751)))</f>
        <v>0</v>
      </c>
      <c r="I4751" s="7"/>
    </row>
    <row r="4752" spans="1:9">
      <c r="A4752" s="89">
        <f t="shared" si="656"/>
        <v>4739</v>
      </c>
      <c r="B4752" s="185" t="str">
        <f t="shared" si="663"/>
        <v/>
      </c>
      <c r="C4752" s="90" t="str">
        <f t="shared" si="664"/>
        <v/>
      </c>
      <c r="D4752" s="89" t="str">
        <f t="shared" si="665"/>
        <v/>
      </c>
      <c r="E4752" s="91" t="str">
        <f t="shared" si="666"/>
        <v/>
      </c>
      <c r="F4752" s="92" t="str">
        <f t="shared" si="667"/>
        <v/>
      </c>
      <c r="G4752" s="212" t="str">
        <f t="shared" si="668"/>
        <v/>
      </c>
      <c r="H4752" s="92">
        <f>IF(OR(ERR=FALSE,AND(F4752="",G4752="")),0,IF($C$12="D",$H$13+SUM($F$14:F4752)-SUM($G$14:G4752),$H$13-SUM($F$14:F4752)+SUM($G$14:G4752)))</f>
        <v>0</v>
      </c>
      <c r="I4752" s="7"/>
    </row>
    <row r="4753" spans="1:9">
      <c r="A4753" s="89">
        <f t="shared" si="656"/>
        <v>4740</v>
      </c>
      <c r="B4753" s="185" t="str">
        <f t="shared" si="663"/>
        <v/>
      </c>
      <c r="C4753" s="90" t="str">
        <f t="shared" si="664"/>
        <v/>
      </c>
      <c r="D4753" s="89" t="str">
        <f t="shared" si="665"/>
        <v/>
      </c>
      <c r="E4753" s="91" t="str">
        <f t="shared" si="666"/>
        <v/>
      </c>
      <c r="F4753" s="92" t="str">
        <f t="shared" si="667"/>
        <v/>
      </c>
      <c r="G4753" s="212" t="str">
        <f t="shared" si="668"/>
        <v/>
      </c>
      <c r="H4753" s="92">
        <f>IF(OR(ERR=FALSE,AND(F4753="",G4753="")),0,IF($C$12="D",$H$13+SUM($F$14:F4753)-SUM($G$14:G4753),$H$13-SUM($F$14:F4753)+SUM($G$14:G4753)))</f>
        <v>0</v>
      </c>
      <c r="I4753" s="7"/>
    </row>
    <row r="4754" spans="1:9">
      <c r="A4754" s="89">
        <f t="shared" si="656"/>
        <v>4741</v>
      </c>
      <c r="B4754" s="185" t="str">
        <f t="shared" si="663"/>
        <v/>
      </c>
      <c r="C4754" s="90" t="str">
        <f t="shared" si="664"/>
        <v/>
      </c>
      <c r="D4754" s="89" t="str">
        <f t="shared" si="665"/>
        <v/>
      </c>
      <c r="E4754" s="91" t="str">
        <f t="shared" si="666"/>
        <v/>
      </c>
      <c r="F4754" s="92" t="str">
        <f t="shared" si="667"/>
        <v/>
      </c>
      <c r="G4754" s="212" t="str">
        <f t="shared" si="668"/>
        <v/>
      </c>
      <c r="H4754" s="92">
        <f>IF(OR(ERR=FALSE,AND(F4754="",G4754="")),0,IF($C$12="D",$H$13+SUM($F$14:F4754)-SUM($G$14:G4754),$H$13-SUM($F$14:F4754)+SUM($G$14:G4754)))</f>
        <v>0</v>
      </c>
      <c r="I4754" s="7"/>
    </row>
    <row r="4755" spans="1:9">
      <c r="A4755" s="89">
        <f t="shared" si="656"/>
        <v>4742</v>
      </c>
      <c r="B4755" s="185" t="str">
        <f t="shared" si="663"/>
        <v/>
      </c>
      <c r="C4755" s="90" t="str">
        <f t="shared" si="664"/>
        <v/>
      </c>
      <c r="D4755" s="89" t="str">
        <f t="shared" si="665"/>
        <v/>
      </c>
      <c r="E4755" s="91" t="str">
        <f t="shared" si="666"/>
        <v/>
      </c>
      <c r="F4755" s="92" t="str">
        <f t="shared" si="667"/>
        <v/>
      </c>
      <c r="G4755" s="212" t="str">
        <f t="shared" si="668"/>
        <v/>
      </c>
      <c r="H4755" s="92">
        <f>IF(OR(ERR=FALSE,AND(F4755="",G4755="")),0,IF($C$12="D",$H$13+SUM($F$14:F4755)-SUM($G$14:G4755),$H$13-SUM($F$14:F4755)+SUM($G$14:G4755)))</f>
        <v>0</v>
      </c>
      <c r="I4755" s="7"/>
    </row>
    <row r="4756" spans="1:9">
      <c r="A4756" s="89">
        <f t="shared" si="656"/>
        <v>4743</v>
      </c>
      <c r="B4756" s="185" t="str">
        <f t="shared" si="663"/>
        <v/>
      </c>
      <c r="C4756" s="90" t="str">
        <f t="shared" si="664"/>
        <v/>
      </c>
      <c r="D4756" s="89" t="str">
        <f t="shared" si="665"/>
        <v/>
      </c>
      <c r="E4756" s="91" t="str">
        <f t="shared" si="666"/>
        <v/>
      </c>
      <c r="F4756" s="92" t="str">
        <f t="shared" si="667"/>
        <v/>
      </c>
      <c r="G4756" s="212" t="str">
        <f t="shared" si="668"/>
        <v/>
      </c>
      <c r="H4756" s="92">
        <f>IF(OR(ERR=FALSE,AND(F4756="",G4756="")),0,IF($C$12="D",$H$13+SUM($F$14:F4756)-SUM($G$14:G4756),$H$13-SUM($F$14:F4756)+SUM($G$14:G4756)))</f>
        <v>0</v>
      </c>
      <c r="I4756" s="7"/>
    </row>
    <row r="4757" spans="1:9">
      <c r="A4757" s="89">
        <f t="shared" si="656"/>
        <v>4744</v>
      </c>
      <c r="B4757" s="185" t="str">
        <f t="shared" si="663"/>
        <v/>
      </c>
      <c r="C4757" s="90" t="str">
        <f t="shared" si="664"/>
        <v/>
      </c>
      <c r="D4757" s="89" t="str">
        <f t="shared" si="665"/>
        <v/>
      </c>
      <c r="E4757" s="91" t="str">
        <f t="shared" si="666"/>
        <v/>
      </c>
      <c r="F4757" s="92" t="str">
        <f t="shared" si="667"/>
        <v/>
      </c>
      <c r="G4757" s="212" t="str">
        <f t="shared" si="668"/>
        <v/>
      </c>
      <c r="H4757" s="92">
        <f>IF(OR(ERR=FALSE,AND(F4757="",G4757="")),0,IF($C$12="D",$H$13+SUM($F$14:F4757)-SUM($G$14:G4757),$H$13-SUM($F$14:F4757)+SUM($G$14:G4757)))</f>
        <v>0</v>
      </c>
      <c r="I4757" s="7"/>
    </row>
    <row r="4758" spans="1:9">
      <c r="A4758" s="89">
        <f t="shared" si="656"/>
        <v>4745</v>
      </c>
      <c r="B4758" s="185" t="str">
        <f t="shared" si="663"/>
        <v/>
      </c>
      <c r="C4758" s="90" t="str">
        <f t="shared" si="664"/>
        <v/>
      </c>
      <c r="D4758" s="89" t="str">
        <f t="shared" si="665"/>
        <v/>
      </c>
      <c r="E4758" s="91" t="str">
        <f t="shared" si="666"/>
        <v/>
      </c>
      <c r="F4758" s="92" t="str">
        <f t="shared" si="667"/>
        <v/>
      </c>
      <c r="G4758" s="212" t="str">
        <f t="shared" si="668"/>
        <v/>
      </c>
      <c r="H4758" s="92">
        <f>IF(OR(ERR=FALSE,AND(F4758="",G4758="")),0,IF($C$12="D",$H$13+SUM($F$14:F4758)-SUM($G$14:G4758),$H$13-SUM($F$14:F4758)+SUM($G$14:G4758)))</f>
        <v>0</v>
      </c>
      <c r="I4758" s="7"/>
    </row>
    <row r="4759" spans="1:9">
      <c r="A4759" s="89">
        <f t="shared" si="656"/>
        <v>4746</v>
      </c>
      <c r="B4759" s="185" t="str">
        <f t="shared" si="663"/>
        <v/>
      </c>
      <c r="C4759" s="90" t="str">
        <f t="shared" si="664"/>
        <v/>
      </c>
      <c r="D4759" s="89" t="str">
        <f t="shared" si="665"/>
        <v/>
      </c>
      <c r="E4759" s="91" t="str">
        <f t="shared" si="666"/>
        <v/>
      </c>
      <c r="F4759" s="92" t="str">
        <f t="shared" si="667"/>
        <v/>
      </c>
      <c r="G4759" s="212" t="str">
        <f t="shared" si="668"/>
        <v/>
      </c>
      <c r="H4759" s="92">
        <f>IF(OR(ERR=FALSE,AND(F4759="",G4759="")),0,IF($C$12="D",$H$13+SUM($F$14:F4759)-SUM($G$14:G4759),$H$13-SUM($F$14:F4759)+SUM($G$14:G4759)))</f>
        <v>0</v>
      </c>
      <c r="I4759" s="7"/>
    </row>
    <row r="4760" spans="1:9">
      <c r="A4760" s="89">
        <f t="shared" si="656"/>
        <v>4747</v>
      </c>
      <c r="B4760" s="185" t="str">
        <f t="shared" si="663"/>
        <v/>
      </c>
      <c r="C4760" s="90" t="str">
        <f t="shared" si="664"/>
        <v/>
      </c>
      <c r="D4760" s="89" t="str">
        <f t="shared" si="665"/>
        <v/>
      </c>
      <c r="E4760" s="91" t="str">
        <f t="shared" si="666"/>
        <v/>
      </c>
      <c r="F4760" s="92" t="str">
        <f t="shared" si="667"/>
        <v/>
      </c>
      <c r="G4760" s="212" t="str">
        <f t="shared" si="668"/>
        <v/>
      </c>
      <c r="H4760" s="92">
        <f>IF(OR(ERR=FALSE,AND(F4760="",G4760="")),0,IF($C$12="D",$H$13+SUM($F$14:F4760)-SUM($G$14:G4760),$H$13-SUM($F$14:F4760)+SUM($G$14:G4760)))</f>
        <v>0</v>
      </c>
      <c r="I4760" s="7"/>
    </row>
    <row r="4761" spans="1:9">
      <c r="A4761" s="89">
        <f t="shared" si="656"/>
        <v>4748</v>
      </c>
      <c r="B4761" s="185" t="str">
        <f t="shared" si="663"/>
        <v/>
      </c>
      <c r="C4761" s="90" t="str">
        <f t="shared" si="664"/>
        <v/>
      </c>
      <c r="D4761" s="89" t="str">
        <f t="shared" si="665"/>
        <v/>
      </c>
      <c r="E4761" s="91" t="str">
        <f t="shared" si="666"/>
        <v/>
      </c>
      <c r="F4761" s="92" t="str">
        <f t="shared" si="667"/>
        <v/>
      </c>
      <c r="G4761" s="212" t="str">
        <f t="shared" si="668"/>
        <v/>
      </c>
      <c r="H4761" s="92">
        <f>IF(OR(ERR=FALSE,AND(F4761="",G4761="")),0,IF($C$12="D",$H$13+SUM($F$14:F4761)-SUM($G$14:G4761),$H$13-SUM($F$14:F4761)+SUM($G$14:G4761)))</f>
        <v>0</v>
      </c>
      <c r="I4761" s="7"/>
    </row>
    <row r="4762" spans="1:9">
      <c r="A4762" s="89">
        <f t="shared" si="656"/>
        <v>4749</v>
      </c>
      <c r="B4762" s="185" t="str">
        <f t="shared" si="663"/>
        <v/>
      </c>
      <c r="C4762" s="90" t="str">
        <f t="shared" si="664"/>
        <v/>
      </c>
      <c r="D4762" s="89" t="str">
        <f t="shared" si="665"/>
        <v/>
      </c>
      <c r="E4762" s="91" t="str">
        <f t="shared" si="666"/>
        <v/>
      </c>
      <c r="F4762" s="92" t="str">
        <f t="shared" si="667"/>
        <v/>
      </c>
      <c r="G4762" s="212" t="str">
        <f t="shared" si="668"/>
        <v/>
      </c>
      <c r="H4762" s="92">
        <f>IF(OR(ERR=FALSE,AND(F4762="",G4762="")),0,IF($C$12="D",$H$13+SUM($F$14:F4762)-SUM($G$14:G4762),$H$13-SUM($F$14:F4762)+SUM($G$14:G4762)))</f>
        <v>0</v>
      </c>
      <c r="I4762" s="7"/>
    </row>
    <row r="4763" spans="1:9">
      <c r="A4763" s="89">
        <f t="shared" si="656"/>
        <v>4750</v>
      </c>
      <c r="B4763" s="185" t="str">
        <f t="shared" si="663"/>
        <v/>
      </c>
      <c r="C4763" s="90" t="str">
        <f t="shared" si="664"/>
        <v/>
      </c>
      <c r="D4763" s="89" t="str">
        <f t="shared" si="665"/>
        <v/>
      </c>
      <c r="E4763" s="91" t="str">
        <f t="shared" si="666"/>
        <v/>
      </c>
      <c r="F4763" s="92" t="str">
        <f t="shared" si="667"/>
        <v/>
      </c>
      <c r="G4763" s="212" t="str">
        <f t="shared" si="668"/>
        <v/>
      </c>
      <c r="H4763" s="92">
        <f>IF(OR(ERR=FALSE,AND(F4763="",G4763="")),0,IF($C$12="D",$H$13+SUM($F$14:F4763)-SUM($G$14:G4763),$H$13-SUM($F$14:F4763)+SUM($G$14:G4763)))</f>
        <v>0</v>
      </c>
      <c r="I4763" s="7"/>
    </row>
    <row r="4764" spans="1:9">
      <c r="A4764" s="89">
        <f t="shared" si="656"/>
        <v>4751</v>
      </c>
      <c r="B4764" s="185" t="str">
        <f t="shared" si="663"/>
        <v/>
      </c>
      <c r="C4764" s="90" t="str">
        <f t="shared" si="664"/>
        <v/>
      </c>
      <c r="D4764" s="89" t="str">
        <f t="shared" si="665"/>
        <v/>
      </c>
      <c r="E4764" s="91" t="str">
        <f t="shared" si="666"/>
        <v/>
      </c>
      <c r="F4764" s="92" t="str">
        <f t="shared" si="667"/>
        <v/>
      </c>
      <c r="G4764" s="212" t="str">
        <f t="shared" si="668"/>
        <v/>
      </c>
      <c r="H4764" s="92">
        <f>IF(OR(ERR=FALSE,AND(F4764="",G4764="")),0,IF($C$12="D",$H$13+SUM($F$14:F4764)-SUM($G$14:G4764),$H$13-SUM($F$14:F4764)+SUM($G$14:G4764)))</f>
        <v>0</v>
      </c>
      <c r="I4764" s="7"/>
    </row>
    <row r="4765" spans="1:9">
      <c r="A4765" s="89">
        <f t="shared" si="656"/>
        <v>4752</v>
      </c>
      <c r="B4765" s="185" t="str">
        <f t="shared" si="663"/>
        <v/>
      </c>
      <c r="C4765" s="90" t="str">
        <f t="shared" si="664"/>
        <v/>
      </c>
      <c r="D4765" s="89" t="str">
        <f t="shared" si="665"/>
        <v/>
      </c>
      <c r="E4765" s="91" t="str">
        <f t="shared" si="666"/>
        <v/>
      </c>
      <c r="F4765" s="92" t="str">
        <f t="shared" si="667"/>
        <v/>
      </c>
      <c r="G4765" s="212" t="str">
        <f t="shared" si="668"/>
        <v/>
      </c>
      <c r="H4765" s="92">
        <f>IF(OR(ERR=FALSE,AND(F4765="",G4765="")),0,IF($C$12="D",$H$13+SUM($F$14:F4765)-SUM($G$14:G4765),$H$13-SUM($F$14:F4765)+SUM($G$14:G4765)))</f>
        <v>0</v>
      </c>
      <c r="I4765" s="7"/>
    </row>
    <row r="4766" spans="1:9">
      <c r="A4766" s="89">
        <f t="shared" si="656"/>
        <v>4753</v>
      </c>
      <c r="B4766" s="185" t="str">
        <f t="shared" si="663"/>
        <v/>
      </c>
      <c r="C4766" s="90" t="str">
        <f t="shared" si="664"/>
        <v/>
      </c>
      <c r="D4766" s="89" t="str">
        <f t="shared" si="665"/>
        <v/>
      </c>
      <c r="E4766" s="91" t="str">
        <f t="shared" si="666"/>
        <v/>
      </c>
      <c r="F4766" s="92" t="str">
        <f t="shared" si="667"/>
        <v/>
      </c>
      <c r="G4766" s="212" t="str">
        <f t="shared" si="668"/>
        <v/>
      </c>
      <c r="H4766" s="92">
        <f>IF(OR(ERR=FALSE,AND(F4766="",G4766="")),0,IF($C$12="D",$H$13+SUM($F$14:F4766)-SUM($G$14:G4766),$H$13-SUM($F$14:F4766)+SUM($G$14:G4766)))</f>
        <v>0</v>
      </c>
      <c r="I4766" s="7"/>
    </row>
    <row r="4767" spans="1:9">
      <c r="A4767" s="89">
        <f t="shared" si="656"/>
        <v>4754</v>
      </c>
      <c r="B4767" s="185" t="str">
        <f t="shared" si="663"/>
        <v/>
      </c>
      <c r="C4767" s="90" t="str">
        <f t="shared" si="664"/>
        <v/>
      </c>
      <c r="D4767" s="89" t="str">
        <f t="shared" si="665"/>
        <v/>
      </c>
      <c r="E4767" s="91" t="str">
        <f t="shared" si="666"/>
        <v/>
      </c>
      <c r="F4767" s="92" t="str">
        <f t="shared" si="667"/>
        <v/>
      </c>
      <c r="G4767" s="212" t="str">
        <f t="shared" si="668"/>
        <v/>
      </c>
      <c r="H4767" s="92">
        <f>IF(OR(ERR=FALSE,AND(F4767="",G4767="")),0,IF($C$12="D",$H$13+SUM($F$14:F4767)-SUM($G$14:G4767),$H$13-SUM($F$14:F4767)+SUM($G$14:G4767)))</f>
        <v>0</v>
      </c>
      <c r="I4767" s="7"/>
    </row>
    <row r="4768" spans="1:9">
      <c r="A4768" s="89">
        <f t="shared" si="656"/>
        <v>4755</v>
      </c>
      <c r="B4768" s="185" t="str">
        <f t="shared" si="663"/>
        <v/>
      </c>
      <c r="C4768" s="90" t="str">
        <f t="shared" si="664"/>
        <v/>
      </c>
      <c r="D4768" s="89" t="str">
        <f t="shared" si="665"/>
        <v/>
      </c>
      <c r="E4768" s="91" t="str">
        <f t="shared" si="666"/>
        <v/>
      </c>
      <c r="F4768" s="92" t="str">
        <f t="shared" si="667"/>
        <v/>
      </c>
      <c r="G4768" s="212" t="str">
        <f t="shared" si="668"/>
        <v/>
      </c>
      <c r="H4768" s="92">
        <f>IF(OR(ERR=FALSE,AND(F4768="",G4768="")),0,IF($C$12="D",$H$13+SUM($F$14:F4768)-SUM($G$14:G4768),$H$13-SUM($F$14:F4768)+SUM($G$14:G4768)))</f>
        <v>0</v>
      </c>
      <c r="I4768" s="7"/>
    </row>
    <row r="4769" spans="1:9">
      <c r="A4769" s="89">
        <f t="shared" si="656"/>
        <v>4756</v>
      </c>
      <c r="B4769" s="185" t="str">
        <f t="shared" si="663"/>
        <v/>
      </c>
      <c r="C4769" s="90" t="str">
        <f t="shared" si="664"/>
        <v/>
      </c>
      <c r="D4769" s="89" t="str">
        <f t="shared" si="665"/>
        <v/>
      </c>
      <c r="E4769" s="91" t="str">
        <f t="shared" si="666"/>
        <v/>
      </c>
      <c r="F4769" s="92" t="str">
        <f t="shared" si="667"/>
        <v/>
      </c>
      <c r="G4769" s="212" t="str">
        <f t="shared" si="668"/>
        <v/>
      </c>
      <c r="H4769" s="92">
        <f>IF(OR(ERR=FALSE,AND(F4769="",G4769="")),0,IF($C$12="D",$H$13+SUM($F$14:F4769)-SUM($G$14:G4769),$H$13-SUM($F$14:F4769)+SUM($G$14:G4769)))</f>
        <v>0</v>
      </c>
      <c r="I4769" s="7"/>
    </row>
    <row r="4770" spans="1:9">
      <c r="A4770" s="89">
        <f t="shared" si="656"/>
        <v>4757</v>
      </c>
      <c r="B4770" s="185" t="str">
        <f t="shared" si="663"/>
        <v/>
      </c>
      <c r="C4770" s="90" t="str">
        <f t="shared" si="664"/>
        <v/>
      </c>
      <c r="D4770" s="89" t="str">
        <f t="shared" si="665"/>
        <v/>
      </c>
      <c r="E4770" s="91" t="str">
        <f t="shared" si="666"/>
        <v/>
      </c>
      <c r="F4770" s="92" t="str">
        <f t="shared" si="667"/>
        <v/>
      </c>
      <c r="G4770" s="212" t="str">
        <f t="shared" si="668"/>
        <v/>
      </c>
      <c r="H4770" s="92">
        <f>IF(OR(ERR=FALSE,AND(F4770="",G4770="")),0,IF($C$12="D",$H$13+SUM($F$14:F4770)-SUM($G$14:G4770),$H$13-SUM($F$14:F4770)+SUM($G$14:G4770)))</f>
        <v>0</v>
      </c>
      <c r="I4770" s="7"/>
    </row>
    <row r="4771" spans="1:9">
      <c r="A4771" s="89">
        <f t="shared" si="656"/>
        <v>4758</v>
      </c>
      <c r="B4771" s="185" t="str">
        <f t="shared" si="663"/>
        <v/>
      </c>
      <c r="C4771" s="90" t="str">
        <f t="shared" si="664"/>
        <v/>
      </c>
      <c r="D4771" s="89" t="str">
        <f t="shared" si="665"/>
        <v/>
      </c>
      <c r="E4771" s="91" t="str">
        <f t="shared" si="666"/>
        <v/>
      </c>
      <c r="F4771" s="92" t="str">
        <f t="shared" si="667"/>
        <v/>
      </c>
      <c r="G4771" s="212" t="str">
        <f t="shared" si="668"/>
        <v/>
      </c>
      <c r="H4771" s="92">
        <f>IF(OR(ERR=FALSE,AND(F4771="",G4771="")),0,IF($C$12="D",$H$13+SUM($F$14:F4771)-SUM($G$14:G4771),$H$13-SUM($F$14:F4771)+SUM($G$14:G4771)))</f>
        <v>0</v>
      </c>
      <c r="I4771" s="7"/>
    </row>
    <row r="4772" spans="1:9">
      <c r="A4772" s="89">
        <f t="shared" si="656"/>
        <v>4759</v>
      </c>
      <c r="B4772" s="185" t="str">
        <f t="shared" si="663"/>
        <v/>
      </c>
      <c r="C4772" s="90" t="str">
        <f t="shared" si="664"/>
        <v/>
      </c>
      <c r="D4772" s="89" t="str">
        <f t="shared" si="665"/>
        <v/>
      </c>
      <c r="E4772" s="91" t="str">
        <f t="shared" si="666"/>
        <v/>
      </c>
      <c r="F4772" s="92" t="str">
        <f t="shared" si="667"/>
        <v/>
      </c>
      <c r="G4772" s="212" t="str">
        <f t="shared" si="668"/>
        <v/>
      </c>
      <c r="H4772" s="92">
        <f>IF(OR(ERR=FALSE,AND(F4772="",G4772="")),0,IF($C$12="D",$H$13+SUM($F$14:F4772)-SUM($G$14:G4772),$H$13-SUM($F$14:F4772)+SUM($G$14:G4772)))</f>
        <v>0</v>
      </c>
      <c r="I4772" s="7"/>
    </row>
    <row r="4773" spans="1:9">
      <c r="A4773" s="89">
        <f t="shared" si="656"/>
        <v>4760</v>
      </c>
      <c r="B4773" s="185" t="str">
        <f t="shared" si="663"/>
        <v/>
      </c>
      <c r="C4773" s="90" t="str">
        <f t="shared" si="664"/>
        <v/>
      </c>
      <c r="D4773" s="89" t="str">
        <f t="shared" si="665"/>
        <v/>
      </c>
      <c r="E4773" s="91" t="str">
        <f t="shared" si="666"/>
        <v/>
      </c>
      <c r="F4773" s="92" t="str">
        <f t="shared" si="667"/>
        <v/>
      </c>
      <c r="G4773" s="212" t="str">
        <f t="shared" si="668"/>
        <v/>
      </c>
      <c r="H4773" s="92">
        <f>IF(OR(ERR=FALSE,AND(F4773="",G4773="")),0,IF($C$12="D",$H$13+SUM($F$14:F4773)-SUM($G$14:G4773),$H$13-SUM($F$14:F4773)+SUM($G$14:G4773)))</f>
        <v>0</v>
      </c>
      <c r="I4773" s="7"/>
    </row>
    <row r="4774" spans="1:9">
      <c r="A4774" s="89">
        <f t="shared" si="656"/>
        <v>4761</v>
      </c>
      <c r="B4774" s="185" t="str">
        <f t="shared" si="663"/>
        <v/>
      </c>
      <c r="C4774" s="90" t="str">
        <f t="shared" si="664"/>
        <v/>
      </c>
      <c r="D4774" s="89" t="str">
        <f t="shared" si="665"/>
        <v/>
      </c>
      <c r="E4774" s="91" t="str">
        <f t="shared" si="666"/>
        <v/>
      </c>
      <c r="F4774" s="92" t="str">
        <f t="shared" si="667"/>
        <v/>
      </c>
      <c r="G4774" s="212" t="str">
        <f t="shared" si="668"/>
        <v/>
      </c>
      <c r="H4774" s="92">
        <f>IF(OR(ERR=FALSE,AND(F4774="",G4774="")),0,IF($C$12="D",$H$13+SUM($F$14:F4774)-SUM($G$14:G4774),$H$13-SUM($F$14:F4774)+SUM($G$14:G4774)))</f>
        <v>0</v>
      </c>
      <c r="I4774" s="7"/>
    </row>
    <row r="4775" spans="1:9">
      <c r="A4775" s="89">
        <f t="shared" si="656"/>
        <v>4762</v>
      </c>
      <c r="B4775" s="185" t="str">
        <f t="shared" si="663"/>
        <v/>
      </c>
      <c r="C4775" s="90" t="str">
        <f t="shared" si="664"/>
        <v/>
      </c>
      <c r="D4775" s="89" t="str">
        <f t="shared" si="665"/>
        <v/>
      </c>
      <c r="E4775" s="91" t="str">
        <f t="shared" si="666"/>
        <v/>
      </c>
      <c r="F4775" s="92" t="str">
        <f t="shared" si="667"/>
        <v/>
      </c>
      <c r="G4775" s="212" t="str">
        <f t="shared" si="668"/>
        <v/>
      </c>
      <c r="H4775" s="92">
        <f>IF(OR(ERR=FALSE,AND(F4775="",G4775="")),0,IF($C$12="D",$H$13+SUM($F$14:F4775)-SUM($G$14:G4775),$H$13-SUM($F$14:F4775)+SUM($G$14:G4775)))</f>
        <v>0</v>
      </c>
      <c r="I4775" s="7"/>
    </row>
    <row r="4776" spans="1:9">
      <c r="A4776" s="89">
        <f t="shared" si="656"/>
        <v>4763</v>
      </c>
      <c r="B4776" s="185" t="str">
        <f t="shared" si="663"/>
        <v/>
      </c>
      <c r="C4776" s="90" t="str">
        <f t="shared" si="664"/>
        <v/>
      </c>
      <c r="D4776" s="89" t="str">
        <f t="shared" si="665"/>
        <v/>
      </c>
      <c r="E4776" s="91" t="str">
        <f t="shared" si="666"/>
        <v/>
      </c>
      <c r="F4776" s="92" t="str">
        <f t="shared" si="667"/>
        <v/>
      </c>
      <c r="G4776" s="212" t="str">
        <f t="shared" si="668"/>
        <v/>
      </c>
      <c r="H4776" s="92">
        <f>IF(OR(ERR=FALSE,AND(F4776="",G4776="")),0,IF($C$12="D",$H$13+SUM($F$14:F4776)-SUM($G$14:G4776),$H$13-SUM($F$14:F4776)+SUM($G$14:G4776)))</f>
        <v>0</v>
      </c>
      <c r="I4776" s="7"/>
    </row>
    <row r="4777" spans="1:9">
      <c r="A4777" s="89">
        <f t="shared" si="656"/>
        <v>4764</v>
      </c>
      <c r="B4777" s="185" t="str">
        <f t="shared" si="663"/>
        <v/>
      </c>
      <c r="C4777" s="90" t="str">
        <f t="shared" si="664"/>
        <v/>
      </c>
      <c r="D4777" s="89" t="str">
        <f t="shared" si="665"/>
        <v/>
      </c>
      <c r="E4777" s="91" t="str">
        <f t="shared" si="666"/>
        <v/>
      </c>
      <c r="F4777" s="92" t="str">
        <f t="shared" si="667"/>
        <v/>
      </c>
      <c r="G4777" s="212" t="str">
        <f t="shared" si="668"/>
        <v/>
      </c>
      <c r="H4777" s="92">
        <f>IF(OR(ERR=FALSE,AND(F4777="",G4777="")),0,IF($C$12="D",$H$13+SUM($F$14:F4777)-SUM($G$14:G4777),$H$13-SUM($F$14:F4777)+SUM($G$14:G4777)))</f>
        <v>0</v>
      </c>
      <c r="I4777" s="7"/>
    </row>
    <row r="4778" spans="1:9">
      <c r="A4778" s="89">
        <f t="shared" ref="A4778:A4784" si="669">A4777+1</f>
        <v>4765</v>
      </c>
      <c r="B4778" s="185" t="str">
        <f t="shared" si="663"/>
        <v/>
      </c>
      <c r="C4778" s="90" t="str">
        <f t="shared" si="664"/>
        <v/>
      </c>
      <c r="D4778" s="89" t="str">
        <f t="shared" si="665"/>
        <v/>
      </c>
      <c r="E4778" s="91" t="str">
        <f t="shared" si="666"/>
        <v/>
      </c>
      <c r="F4778" s="92" t="str">
        <f t="shared" si="667"/>
        <v/>
      </c>
      <c r="G4778" s="212" t="str">
        <f t="shared" si="668"/>
        <v/>
      </c>
      <c r="H4778" s="92">
        <f>IF(OR(ERR=FALSE,AND(F4778="",G4778="")),0,IF($C$12="D",$H$13+SUM($F$14:F4778)-SUM($G$14:G4778),$H$13-SUM($F$14:F4778)+SUM($G$14:G4778)))</f>
        <v>0</v>
      </c>
      <c r="I4778" s="7"/>
    </row>
    <row r="4779" spans="1:9">
      <c r="A4779" s="89">
        <f t="shared" si="669"/>
        <v>4766</v>
      </c>
      <c r="B4779" s="185" t="str">
        <f t="shared" si="663"/>
        <v/>
      </c>
      <c r="C4779" s="90" t="str">
        <f t="shared" si="664"/>
        <v/>
      </c>
      <c r="D4779" s="89" t="str">
        <f t="shared" si="665"/>
        <v/>
      </c>
      <c r="E4779" s="91" t="str">
        <f t="shared" si="666"/>
        <v/>
      </c>
      <c r="F4779" s="92" t="str">
        <f t="shared" si="667"/>
        <v/>
      </c>
      <c r="G4779" s="212" t="str">
        <f t="shared" si="668"/>
        <v/>
      </c>
      <c r="H4779" s="92">
        <f>IF(OR(ERR=FALSE,AND(F4779="",G4779="")),0,IF($C$12="D",$H$13+SUM($F$14:F4779)-SUM($G$14:G4779),$H$13-SUM($F$14:F4779)+SUM($G$14:G4779)))</f>
        <v>0</v>
      </c>
      <c r="I4779" s="7"/>
    </row>
    <row r="4780" spans="1:9">
      <c r="A4780" s="89">
        <f t="shared" si="669"/>
        <v>4767</v>
      </c>
      <c r="B4780" s="185" t="str">
        <f t="shared" ref="B4780:B4812" si="670">IF(ISERROR(VLOOKUP(A4780&amp;H$9,JU_AKUN,6,FALSE)=TRUE),"",VLOOKUP(A4780&amp;H$9,JU_AKUN,6,FALSE))</f>
        <v/>
      </c>
      <c r="C4780" s="90" t="str">
        <f t="shared" ref="C4780:C4812" si="671">IF(ISERROR(VLOOKUP(A4780&amp;H$9,JU_AKUN,7,FALSE)=TRUE),"",VLOOKUP(A4780&amp;H$9,JU_AKUN,7,FALSE))</f>
        <v/>
      </c>
      <c r="D4780" s="89" t="str">
        <f t="shared" ref="D4780:D4812" si="672">IF(ISERROR(VLOOKUP(A4780&amp;H$9,JU_AKUN,8,FALSE)=TRUE),"",VLOOKUP(A4780&amp;H$9,JU_AKUN,8,FALSE))</f>
        <v/>
      </c>
      <c r="E4780" s="91" t="str">
        <f t="shared" ref="E4780:E4812" si="673">IF(ISERROR(VLOOKUP(A4780&amp;H$9,JU_AKUN,9,FALSE)=TRUE),"",VLOOKUP(A4780&amp;H$9,JU_AKUN,9,FALSE))</f>
        <v/>
      </c>
      <c r="F4780" s="92" t="str">
        <f t="shared" ref="F4780:F4812" si="674">IF(ISERROR(VLOOKUP(A4780&amp;H$9,JU_AKUN,14,FALSE)=TRUE),"",VLOOKUP(A4780&amp;H$9,JU_AKUN,14,FALSE))</f>
        <v/>
      </c>
      <c r="G4780" s="212" t="str">
        <f t="shared" ref="G4780:G4812" si="675">IF(ISERROR(VLOOKUP(A4780&amp;H$9,JU_AKUN,15,FALSE)=TRUE),"",VLOOKUP(A4780&amp;H$9,JU_AKUN,15,FALSE))</f>
        <v/>
      </c>
      <c r="H4780" s="92">
        <f>IF(OR(ERR=FALSE,AND(F4780="",G4780="")),0,IF($C$12="D",$H$13+SUM($F$14:F4780)-SUM($G$14:G4780),$H$13-SUM($F$14:F4780)+SUM($G$14:G4780)))</f>
        <v>0</v>
      </c>
      <c r="I4780" s="7"/>
    </row>
    <row r="4781" spans="1:9">
      <c r="A4781" s="89">
        <f t="shared" si="669"/>
        <v>4768</v>
      </c>
      <c r="B4781" s="185" t="str">
        <f t="shared" si="670"/>
        <v/>
      </c>
      <c r="C4781" s="90" t="str">
        <f t="shared" si="671"/>
        <v/>
      </c>
      <c r="D4781" s="89" t="str">
        <f t="shared" si="672"/>
        <v/>
      </c>
      <c r="E4781" s="91" t="str">
        <f t="shared" si="673"/>
        <v/>
      </c>
      <c r="F4781" s="92" t="str">
        <f t="shared" si="674"/>
        <v/>
      </c>
      <c r="G4781" s="212" t="str">
        <f t="shared" si="675"/>
        <v/>
      </c>
      <c r="H4781" s="92">
        <f>IF(OR(ERR=FALSE,AND(F4781="",G4781="")),0,IF($C$12="D",$H$13+SUM($F$14:F4781)-SUM($G$14:G4781),$H$13-SUM($F$14:F4781)+SUM($G$14:G4781)))</f>
        <v>0</v>
      </c>
      <c r="I4781" s="7"/>
    </row>
    <row r="4782" spans="1:9">
      <c r="A4782" s="89">
        <f t="shared" si="669"/>
        <v>4769</v>
      </c>
      <c r="B4782" s="185" t="str">
        <f t="shared" si="670"/>
        <v/>
      </c>
      <c r="C4782" s="90" t="str">
        <f t="shared" si="671"/>
        <v/>
      </c>
      <c r="D4782" s="89" t="str">
        <f t="shared" si="672"/>
        <v/>
      </c>
      <c r="E4782" s="91" t="str">
        <f t="shared" si="673"/>
        <v/>
      </c>
      <c r="F4782" s="92" t="str">
        <f t="shared" si="674"/>
        <v/>
      </c>
      <c r="G4782" s="212" t="str">
        <f t="shared" si="675"/>
        <v/>
      </c>
      <c r="H4782" s="92">
        <f>IF(OR(ERR=FALSE,AND(F4782="",G4782="")),0,IF($C$12="D",$H$13+SUM($F$14:F4782)-SUM($G$14:G4782),$H$13-SUM($F$14:F4782)+SUM($G$14:G4782)))</f>
        <v>0</v>
      </c>
      <c r="I4782" s="7"/>
    </row>
    <row r="4783" spans="1:9">
      <c r="A4783" s="89">
        <f t="shared" si="669"/>
        <v>4770</v>
      </c>
      <c r="B4783" s="185" t="str">
        <f t="shared" si="670"/>
        <v/>
      </c>
      <c r="C4783" s="90" t="str">
        <f t="shared" si="671"/>
        <v/>
      </c>
      <c r="D4783" s="89" t="str">
        <f t="shared" si="672"/>
        <v/>
      </c>
      <c r="E4783" s="91" t="str">
        <f t="shared" si="673"/>
        <v/>
      </c>
      <c r="F4783" s="92" t="str">
        <f t="shared" si="674"/>
        <v/>
      </c>
      <c r="G4783" s="212" t="str">
        <f t="shared" si="675"/>
        <v/>
      </c>
      <c r="H4783" s="92">
        <f>IF(OR(ERR=FALSE,AND(F4783="",G4783="")),0,IF($C$12="D",$H$13+SUM($F$14:F4783)-SUM($G$14:G4783),$H$13-SUM($F$14:F4783)+SUM($G$14:G4783)))</f>
        <v>0</v>
      </c>
      <c r="I4783" s="7"/>
    </row>
    <row r="4784" spans="1:9">
      <c r="A4784" s="89">
        <f t="shared" si="669"/>
        <v>4771</v>
      </c>
      <c r="B4784" s="185" t="str">
        <f t="shared" si="670"/>
        <v/>
      </c>
      <c r="C4784" s="90" t="str">
        <f t="shared" si="671"/>
        <v/>
      </c>
      <c r="D4784" s="89" t="str">
        <f t="shared" si="672"/>
        <v/>
      </c>
      <c r="E4784" s="91" t="str">
        <f t="shared" si="673"/>
        <v/>
      </c>
      <c r="F4784" s="92" t="str">
        <f t="shared" si="674"/>
        <v/>
      </c>
      <c r="G4784" s="212" t="str">
        <f t="shared" si="675"/>
        <v/>
      </c>
      <c r="H4784" s="92">
        <f>IF(OR(ERR=FALSE,AND(F4784="",G4784="")),0,IF($C$12="D",$H$13+SUM($F$14:F4784)-SUM($G$14:G4784),$H$13-SUM($F$14:F4784)+SUM($G$14:G4784)))</f>
        <v>0</v>
      </c>
      <c r="I4784" s="7"/>
    </row>
    <row r="4785" spans="1:9">
      <c r="A4785" s="89">
        <f t="shared" ref="A4785:A4810" si="676">A4784+1</f>
        <v>4772</v>
      </c>
      <c r="B4785" s="185" t="str">
        <f t="shared" si="670"/>
        <v/>
      </c>
      <c r="C4785" s="90" t="str">
        <f t="shared" si="671"/>
        <v/>
      </c>
      <c r="D4785" s="89" t="str">
        <f t="shared" si="672"/>
        <v/>
      </c>
      <c r="E4785" s="91" t="str">
        <f t="shared" si="673"/>
        <v/>
      </c>
      <c r="F4785" s="92" t="str">
        <f t="shared" si="674"/>
        <v/>
      </c>
      <c r="G4785" s="212" t="str">
        <f t="shared" si="675"/>
        <v/>
      </c>
      <c r="H4785" s="92">
        <f>IF(OR(ERR=FALSE,AND(F4785="",G4785="")),0,IF($C$12="D",$H$13+SUM($F$14:F4785)-SUM($G$14:G4785),$H$13-SUM($F$14:F4785)+SUM($G$14:G4785)))</f>
        <v>0</v>
      </c>
      <c r="I4785" s="7"/>
    </row>
    <row r="4786" spans="1:9">
      <c r="A4786" s="89">
        <f t="shared" si="676"/>
        <v>4773</v>
      </c>
      <c r="B4786" s="185" t="str">
        <f t="shared" si="670"/>
        <v/>
      </c>
      <c r="C4786" s="90" t="str">
        <f t="shared" si="671"/>
        <v/>
      </c>
      <c r="D4786" s="89" t="str">
        <f t="shared" si="672"/>
        <v/>
      </c>
      <c r="E4786" s="91" t="str">
        <f t="shared" si="673"/>
        <v/>
      </c>
      <c r="F4786" s="92" t="str">
        <f t="shared" si="674"/>
        <v/>
      </c>
      <c r="G4786" s="212" t="str">
        <f t="shared" si="675"/>
        <v/>
      </c>
      <c r="H4786" s="92">
        <f>IF(OR(ERR=FALSE,AND(F4786="",G4786="")),0,IF($C$12="D",$H$13+SUM($F$14:F4786)-SUM($G$14:G4786),$H$13-SUM($F$14:F4786)+SUM($G$14:G4786)))</f>
        <v>0</v>
      </c>
      <c r="I4786" s="7"/>
    </row>
    <row r="4787" spans="1:9">
      <c r="A4787" s="89">
        <f t="shared" si="676"/>
        <v>4774</v>
      </c>
      <c r="B4787" s="185" t="str">
        <f t="shared" si="670"/>
        <v/>
      </c>
      <c r="C4787" s="90" t="str">
        <f t="shared" si="671"/>
        <v/>
      </c>
      <c r="D4787" s="89" t="str">
        <f t="shared" si="672"/>
        <v/>
      </c>
      <c r="E4787" s="91" t="str">
        <f t="shared" si="673"/>
        <v/>
      </c>
      <c r="F4787" s="92" t="str">
        <f t="shared" si="674"/>
        <v/>
      </c>
      <c r="G4787" s="212" t="str">
        <f t="shared" si="675"/>
        <v/>
      </c>
      <c r="H4787" s="92">
        <f>IF(OR(ERR=FALSE,AND(F4787="",G4787="")),0,IF($C$12="D",$H$13+SUM($F$14:F4787)-SUM($G$14:G4787),$H$13-SUM($F$14:F4787)+SUM($G$14:G4787)))</f>
        <v>0</v>
      </c>
      <c r="I4787" s="7"/>
    </row>
    <row r="4788" spans="1:9">
      <c r="A4788" s="89">
        <f t="shared" si="676"/>
        <v>4775</v>
      </c>
      <c r="B4788" s="185" t="str">
        <f t="shared" si="670"/>
        <v/>
      </c>
      <c r="C4788" s="90" t="str">
        <f t="shared" si="671"/>
        <v/>
      </c>
      <c r="D4788" s="89" t="str">
        <f t="shared" si="672"/>
        <v/>
      </c>
      <c r="E4788" s="91" t="str">
        <f t="shared" si="673"/>
        <v/>
      </c>
      <c r="F4788" s="92" t="str">
        <f t="shared" si="674"/>
        <v/>
      </c>
      <c r="G4788" s="212" t="str">
        <f t="shared" si="675"/>
        <v/>
      </c>
      <c r="H4788" s="92">
        <f>IF(OR(ERR=FALSE,AND(F4788="",G4788="")),0,IF($C$12="D",$H$13+SUM($F$14:F4788)-SUM($G$14:G4788),$H$13-SUM($F$14:F4788)+SUM($G$14:G4788)))</f>
        <v>0</v>
      </c>
      <c r="I4788" s="7"/>
    </row>
    <row r="4789" spans="1:9">
      <c r="A4789" s="89">
        <f t="shared" si="676"/>
        <v>4776</v>
      </c>
      <c r="B4789" s="185" t="str">
        <f t="shared" si="670"/>
        <v/>
      </c>
      <c r="C4789" s="90" t="str">
        <f t="shared" si="671"/>
        <v/>
      </c>
      <c r="D4789" s="89" t="str">
        <f t="shared" si="672"/>
        <v/>
      </c>
      <c r="E4789" s="91" t="str">
        <f t="shared" si="673"/>
        <v/>
      </c>
      <c r="F4789" s="92" t="str">
        <f t="shared" si="674"/>
        <v/>
      </c>
      <c r="G4789" s="212" t="str">
        <f t="shared" si="675"/>
        <v/>
      </c>
      <c r="H4789" s="92">
        <f>IF(OR(ERR=FALSE,AND(F4789="",G4789="")),0,IF($C$12="D",$H$13+SUM($F$14:F4789)-SUM($G$14:G4789),$H$13-SUM($F$14:F4789)+SUM($G$14:G4789)))</f>
        <v>0</v>
      </c>
      <c r="I4789" s="7"/>
    </row>
    <row r="4790" spans="1:9">
      <c r="A4790" s="89">
        <f t="shared" si="676"/>
        <v>4777</v>
      </c>
      <c r="B4790" s="185" t="str">
        <f t="shared" si="670"/>
        <v/>
      </c>
      <c r="C4790" s="90" t="str">
        <f t="shared" si="671"/>
        <v/>
      </c>
      <c r="D4790" s="89" t="str">
        <f t="shared" si="672"/>
        <v/>
      </c>
      <c r="E4790" s="91" t="str">
        <f t="shared" si="673"/>
        <v/>
      </c>
      <c r="F4790" s="92" t="str">
        <f t="shared" si="674"/>
        <v/>
      </c>
      <c r="G4790" s="212" t="str">
        <f t="shared" si="675"/>
        <v/>
      </c>
      <c r="H4790" s="92">
        <f>IF(OR(ERR=FALSE,AND(F4790="",G4790="")),0,IF($C$12="D",$H$13+SUM($F$14:F4790)-SUM($G$14:G4790),$H$13-SUM($F$14:F4790)+SUM($G$14:G4790)))</f>
        <v>0</v>
      </c>
      <c r="I4790" s="7"/>
    </row>
    <row r="4791" spans="1:9">
      <c r="A4791" s="89">
        <f t="shared" si="676"/>
        <v>4778</v>
      </c>
      <c r="B4791" s="185" t="str">
        <f t="shared" si="670"/>
        <v/>
      </c>
      <c r="C4791" s="90" t="str">
        <f t="shared" si="671"/>
        <v/>
      </c>
      <c r="D4791" s="89" t="str">
        <f t="shared" si="672"/>
        <v/>
      </c>
      <c r="E4791" s="91" t="str">
        <f t="shared" si="673"/>
        <v/>
      </c>
      <c r="F4791" s="92" t="str">
        <f t="shared" si="674"/>
        <v/>
      </c>
      <c r="G4791" s="212" t="str">
        <f t="shared" si="675"/>
        <v/>
      </c>
      <c r="H4791" s="92">
        <f>IF(OR(ERR=FALSE,AND(F4791="",G4791="")),0,IF($C$12="D",$H$13+SUM($F$14:F4791)-SUM($G$14:G4791),$H$13-SUM($F$14:F4791)+SUM($G$14:G4791)))</f>
        <v>0</v>
      </c>
      <c r="I4791" s="7"/>
    </row>
    <row r="4792" spans="1:9">
      <c r="A4792" s="89">
        <f t="shared" si="676"/>
        <v>4779</v>
      </c>
      <c r="B4792" s="185" t="str">
        <f t="shared" si="670"/>
        <v/>
      </c>
      <c r="C4792" s="90" t="str">
        <f t="shared" si="671"/>
        <v/>
      </c>
      <c r="D4792" s="89" t="str">
        <f t="shared" si="672"/>
        <v/>
      </c>
      <c r="E4792" s="91" t="str">
        <f t="shared" si="673"/>
        <v/>
      </c>
      <c r="F4792" s="92" t="str">
        <f t="shared" si="674"/>
        <v/>
      </c>
      <c r="G4792" s="212" t="str">
        <f t="shared" si="675"/>
        <v/>
      </c>
      <c r="H4792" s="92">
        <f>IF(OR(ERR=FALSE,AND(F4792="",G4792="")),0,IF($C$12="D",$H$13+SUM($F$14:F4792)-SUM($G$14:G4792),$H$13-SUM($F$14:F4792)+SUM($G$14:G4792)))</f>
        <v>0</v>
      </c>
      <c r="I4792" s="7"/>
    </row>
    <row r="4793" spans="1:9">
      <c r="A4793" s="89">
        <f t="shared" si="676"/>
        <v>4780</v>
      </c>
      <c r="B4793" s="185" t="str">
        <f t="shared" si="670"/>
        <v/>
      </c>
      <c r="C4793" s="90" t="str">
        <f t="shared" si="671"/>
        <v/>
      </c>
      <c r="D4793" s="89" t="str">
        <f t="shared" si="672"/>
        <v/>
      </c>
      <c r="E4793" s="91" t="str">
        <f t="shared" si="673"/>
        <v/>
      </c>
      <c r="F4793" s="92" t="str">
        <f t="shared" si="674"/>
        <v/>
      </c>
      <c r="G4793" s="212" t="str">
        <f t="shared" si="675"/>
        <v/>
      </c>
      <c r="H4793" s="92">
        <f>IF(OR(ERR=FALSE,AND(F4793="",G4793="")),0,IF($C$12="D",$H$13+SUM($F$14:F4793)-SUM($G$14:G4793),$H$13-SUM($F$14:F4793)+SUM($G$14:G4793)))</f>
        <v>0</v>
      </c>
      <c r="I4793" s="7"/>
    </row>
    <row r="4794" spans="1:9">
      <c r="A4794" s="89">
        <f t="shared" si="676"/>
        <v>4781</v>
      </c>
      <c r="B4794" s="185" t="str">
        <f t="shared" si="670"/>
        <v/>
      </c>
      <c r="C4794" s="90" t="str">
        <f t="shared" si="671"/>
        <v/>
      </c>
      <c r="D4794" s="89" t="str">
        <f t="shared" si="672"/>
        <v/>
      </c>
      <c r="E4794" s="91" t="str">
        <f t="shared" si="673"/>
        <v/>
      </c>
      <c r="F4794" s="92" t="str">
        <f t="shared" si="674"/>
        <v/>
      </c>
      <c r="G4794" s="212" t="str">
        <f t="shared" si="675"/>
        <v/>
      </c>
      <c r="H4794" s="92">
        <f>IF(OR(ERR=FALSE,AND(F4794="",G4794="")),0,IF($C$12="D",$H$13+SUM($F$14:F4794)-SUM($G$14:G4794),$H$13-SUM($F$14:F4794)+SUM($G$14:G4794)))</f>
        <v>0</v>
      </c>
      <c r="I4794" s="7"/>
    </row>
    <row r="4795" spans="1:9">
      <c r="A4795" s="89">
        <f t="shared" si="676"/>
        <v>4782</v>
      </c>
      <c r="B4795" s="185" t="str">
        <f t="shared" si="670"/>
        <v/>
      </c>
      <c r="C4795" s="90" t="str">
        <f t="shared" si="671"/>
        <v/>
      </c>
      <c r="D4795" s="89" t="str">
        <f t="shared" si="672"/>
        <v/>
      </c>
      <c r="E4795" s="91" t="str">
        <f t="shared" si="673"/>
        <v/>
      </c>
      <c r="F4795" s="92" t="str">
        <f t="shared" si="674"/>
        <v/>
      </c>
      <c r="G4795" s="212" t="str">
        <f t="shared" si="675"/>
        <v/>
      </c>
      <c r="H4795" s="92">
        <f>IF(OR(ERR=FALSE,AND(F4795="",G4795="")),0,IF($C$12="D",$H$13+SUM($F$14:F4795)-SUM($G$14:G4795),$H$13-SUM($F$14:F4795)+SUM($G$14:G4795)))</f>
        <v>0</v>
      </c>
      <c r="I4795" s="7"/>
    </row>
    <row r="4796" spans="1:9">
      <c r="A4796" s="89">
        <f t="shared" si="676"/>
        <v>4783</v>
      </c>
      <c r="B4796" s="185" t="str">
        <f t="shared" si="670"/>
        <v/>
      </c>
      <c r="C4796" s="90" t="str">
        <f t="shared" si="671"/>
        <v/>
      </c>
      <c r="D4796" s="89" t="str">
        <f t="shared" si="672"/>
        <v/>
      </c>
      <c r="E4796" s="91" t="str">
        <f t="shared" si="673"/>
        <v/>
      </c>
      <c r="F4796" s="92" t="str">
        <f t="shared" si="674"/>
        <v/>
      </c>
      <c r="G4796" s="212" t="str">
        <f t="shared" si="675"/>
        <v/>
      </c>
      <c r="H4796" s="92">
        <f>IF(OR(ERR=FALSE,AND(F4796="",G4796="")),0,IF($C$12="D",$H$13+SUM($F$14:F4796)-SUM($G$14:G4796),$H$13-SUM($F$14:F4796)+SUM($G$14:G4796)))</f>
        <v>0</v>
      </c>
      <c r="I4796" s="7"/>
    </row>
    <row r="4797" spans="1:9">
      <c r="A4797" s="89">
        <f t="shared" si="676"/>
        <v>4784</v>
      </c>
      <c r="B4797" s="185" t="str">
        <f t="shared" si="670"/>
        <v/>
      </c>
      <c r="C4797" s="90" t="str">
        <f t="shared" si="671"/>
        <v/>
      </c>
      <c r="D4797" s="89" t="str">
        <f t="shared" si="672"/>
        <v/>
      </c>
      <c r="E4797" s="91" t="str">
        <f t="shared" si="673"/>
        <v/>
      </c>
      <c r="F4797" s="92" t="str">
        <f t="shared" si="674"/>
        <v/>
      </c>
      <c r="G4797" s="212" t="str">
        <f t="shared" si="675"/>
        <v/>
      </c>
      <c r="H4797" s="92">
        <f>IF(OR(ERR=FALSE,AND(F4797="",G4797="")),0,IF($C$12="D",$H$13+SUM($F$14:F4797)-SUM($G$14:G4797),$H$13-SUM($F$14:F4797)+SUM($G$14:G4797)))</f>
        <v>0</v>
      </c>
      <c r="I4797" s="7"/>
    </row>
    <row r="4798" spans="1:9">
      <c r="A4798" s="89">
        <f t="shared" si="676"/>
        <v>4785</v>
      </c>
      <c r="B4798" s="185" t="str">
        <f t="shared" si="670"/>
        <v/>
      </c>
      <c r="C4798" s="90" t="str">
        <f t="shared" si="671"/>
        <v/>
      </c>
      <c r="D4798" s="89" t="str">
        <f t="shared" si="672"/>
        <v/>
      </c>
      <c r="E4798" s="91" t="str">
        <f t="shared" si="673"/>
        <v/>
      </c>
      <c r="F4798" s="92" t="str">
        <f t="shared" si="674"/>
        <v/>
      </c>
      <c r="G4798" s="212" t="str">
        <f t="shared" si="675"/>
        <v/>
      </c>
      <c r="H4798" s="92">
        <f>IF(OR(ERR=FALSE,AND(F4798="",G4798="")),0,IF($C$12="D",$H$13+SUM($F$14:F4798)-SUM($G$14:G4798),$H$13-SUM($F$14:F4798)+SUM($G$14:G4798)))</f>
        <v>0</v>
      </c>
      <c r="I4798" s="7"/>
    </row>
    <row r="4799" spans="1:9">
      <c r="A4799" s="89">
        <f t="shared" si="676"/>
        <v>4786</v>
      </c>
      <c r="B4799" s="185" t="str">
        <f t="shared" si="670"/>
        <v/>
      </c>
      <c r="C4799" s="90" t="str">
        <f t="shared" si="671"/>
        <v/>
      </c>
      <c r="D4799" s="89" t="str">
        <f t="shared" si="672"/>
        <v/>
      </c>
      <c r="E4799" s="91" t="str">
        <f t="shared" si="673"/>
        <v/>
      </c>
      <c r="F4799" s="92" t="str">
        <f t="shared" si="674"/>
        <v/>
      </c>
      <c r="G4799" s="212" t="str">
        <f t="shared" si="675"/>
        <v/>
      </c>
      <c r="H4799" s="92">
        <f>IF(OR(ERR=FALSE,AND(F4799="",G4799="")),0,IF($C$12="D",$H$13+SUM($F$14:F4799)-SUM($G$14:G4799),$H$13-SUM($F$14:F4799)+SUM($G$14:G4799)))</f>
        <v>0</v>
      </c>
      <c r="I4799" s="7"/>
    </row>
    <row r="4800" spans="1:9">
      <c r="A4800" s="89">
        <f t="shared" si="676"/>
        <v>4787</v>
      </c>
      <c r="B4800" s="185" t="str">
        <f t="shared" si="670"/>
        <v/>
      </c>
      <c r="C4800" s="90" t="str">
        <f t="shared" si="671"/>
        <v/>
      </c>
      <c r="D4800" s="89" t="str">
        <f t="shared" si="672"/>
        <v/>
      </c>
      <c r="E4800" s="91" t="str">
        <f t="shared" si="673"/>
        <v/>
      </c>
      <c r="F4800" s="92" t="str">
        <f t="shared" si="674"/>
        <v/>
      </c>
      <c r="G4800" s="212" t="str">
        <f t="shared" si="675"/>
        <v/>
      </c>
      <c r="H4800" s="92">
        <f>IF(OR(ERR=FALSE,AND(F4800="",G4800="")),0,IF($C$12="D",$H$13+SUM($F$14:F4800)-SUM($G$14:G4800),$H$13-SUM($F$14:F4800)+SUM($G$14:G4800)))</f>
        <v>0</v>
      </c>
      <c r="I4800" s="7"/>
    </row>
    <row r="4801" spans="1:9">
      <c r="A4801" s="89">
        <f t="shared" si="676"/>
        <v>4788</v>
      </c>
      <c r="B4801" s="185" t="str">
        <f t="shared" si="670"/>
        <v/>
      </c>
      <c r="C4801" s="90" t="str">
        <f t="shared" si="671"/>
        <v/>
      </c>
      <c r="D4801" s="89" t="str">
        <f t="shared" si="672"/>
        <v/>
      </c>
      <c r="E4801" s="91" t="str">
        <f t="shared" si="673"/>
        <v/>
      </c>
      <c r="F4801" s="92" t="str">
        <f t="shared" si="674"/>
        <v/>
      </c>
      <c r="G4801" s="212" t="str">
        <f t="shared" si="675"/>
        <v/>
      </c>
      <c r="H4801" s="92">
        <f>IF(OR(ERR=FALSE,AND(F4801="",G4801="")),0,IF($C$12="D",$H$13+SUM($F$14:F4801)-SUM($G$14:G4801),$H$13-SUM($F$14:F4801)+SUM($G$14:G4801)))</f>
        <v>0</v>
      </c>
      <c r="I4801" s="7"/>
    </row>
    <row r="4802" spans="1:9">
      <c r="A4802" s="89">
        <f t="shared" si="676"/>
        <v>4789</v>
      </c>
      <c r="B4802" s="185" t="str">
        <f t="shared" si="670"/>
        <v/>
      </c>
      <c r="C4802" s="90" t="str">
        <f t="shared" si="671"/>
        <v/>
      </c>
      <c r="D4802" s="89" t="str">
        <f t="shared" si="672"/>
        <v/>
      </c>
      <c r="E4802" s="91" t="str">
        <f t="shared" si="673"/>
        <v/>
      </c>
      <c r="F4802" s="92" t="str">
        <f t="shared" si="674"/>
        <v/>
      </c>
      <c r="G4802" s="212" t="str">
        <f t="shared" si="675"/>
        <v/>
      </c>
      <c r="H4802" s="92">
        <f>IF(OR(ERR=FALSE,AND(F4802="",G4802="")),0,IF($C$12="D",$H$13+SUM($F$14:F4802)-SUM($G$14:G4802),$H$13-SUM($F$14:F4802)+SUM($G$14:G4802)))</f>
        <v>0</v>
      </c>
      <c r="I4802" s="7"/>
    </row>
    <row r="4803" spans="1:9">
      <c r="A4803" s="89">
        <f t="shared" si="676"/>
        <v>4790</v>
      </c>
      <c r="B4803" s="185" t="str">
        <f t="shared" si="670"/>
        <v/>
      </c>
      <c r="C4803" s="90" t="str">
        <f t="shared" si="671"/>
        <v/>
      </c>
      <c r="D4803" s="89" t="str">
        <f t="shared" si="672"/>
        <v/>
      </c>
      <c r="E4803" s="91" t="str">
        <f t="shared" si="673"/>
        <v/>
      </c>
      <c r="F4803" s="92" t="str">
        <f t="shared" si="674"/>
        <v/>
      </c>
      <c r="G4803" s="212" t="str">
        <f t="shared" si="675"/>
        <v/>
      </c>
      <c r="H4803" s="92">
        <f>IF(OR(ERR=FALSE,AND(F4803="",G4803="")),0,IF($C$12="D",$H$13+SUM($F$14:F4803)-SUM($G$14:G4803),$H$13-SUM($F$14:F4803)+SUM($G$14:G4803)))</f>
        <v>0</v>
      </c>
      <c r="I4803" s="7"/>
    </row>
    <row r="4804" spans="1:9">
      <c r="A4804" s="89">
        <f t="shared" si="676"/>
        <v>4791</v>
      </c>
      <c r="B4804" s="185" t="str">
        <f t="shared" si="670"/>
        <v/>
      </c>
      <c r="C4804" s="90" t="str">
        <f t="shared" si="671"/>
        <v/>
      </c>
      <c r="D4804" s="89" t="str">
        <f t="shared" si="672"/>
        <v/>
      </c>
      <c r="E4804" s="91" t="str">
        <f t="shared" si="673"/>
        <v/>
      </c>
      <c r="F4804" s="92" t="str">
        <f t="shared" si="674"/>
        <v/>
      </c>
      <c r="G4804" s="212" t="str">
        <f t="shared" si="675"/>
        <v/>
      </c>
      <c r="H4804" s="92">
        <f>IF(OR(ERR=FALSE,AND(F4804="",G4804="")),0,IF($C$12="D",$H$13+SUM($F$14:F4804)-SUM($G$14:G4804),$H$13-SUM($F$14:F4804)+SUM($G$14:G4804)))</f>
        <v>0</v>
      </c>
      <c r="I4804" s="7"/>
    </row>
    <row r="4805" spans="1:9">
      <c r="A4805" s="89">
        <f t="shared" si="676"/>
        <v>4792</v>
      </c>
      <c r="B4805" s="185" t="str">
        <f t="shared" si="670"/>
        <v/>
      </c>
      <c r="C4805" s="90" t="str">
        <f t="shared" si="671"/>
        <v/>
      </c>
      <c r="D4805" s="89" t="str">
        <f t="shared" si="672"/>
        <v/>
      </c>
      <c r="E4805" s="91" t="str">
        <f t="shared" si="673"/>
        <v/>
      </c>
      <c r="F4805" s="92" t="str">
        <f t="shared" si="674"/>
        <v/>
      </c>
      <c r="G4805" s="212" t="str">
        <f t="shared" si="675"/>
        <v/>
      </c>
      <c r="H4805" s="92">
        <f>IF(OR(ERR=FALSE,AND(F4805="",G4805="")),0,IF($C$12="D",$H$13+SUM($F$14:F4805)-SUM($G$14:G4805),$H$13-SUM($F$14:F4805)+SUM($G$14:G4805)))</f>
        <v>0</v>
      </c>
      <c r="I4805" s="7"/>
    </row>
    <row r="4806" spans="1:9">
      <c r="A4806" s="89">
        <f t="shared" si="676"/>
        <v>4793</v>
      </c>
      <c r="B4806" s="185" t="str">
        <f t="shared" si="670"/>
        <v/>
      </c>
      <c r="C4806" s="90" t="str">
        <f t="shared" si="671"/>
        <v/>
      </c>
      <c r="D4806" s="89" t="str">
        <f t="shared" si="672"/>
        <v/>
      </c>
      <c r="E4806" s="91" t="str">
        <f t="shared" si="673"/>
        <v/>
      </c>
      <c r="F4806" s="92" t="str">
        <f t="shared" si="674"/>
        <v/>
      </c>
      <c r="G4806" s="212" t="str">
        <f t="shared" si="675"/>
        <v/>
      </c>
      <c r="H4806" s="92">
        <f>IF(OR(ERR=FALSE,AND(F4806="",G4806="")),0,IF($C$12="D",$H$13+SUM($F$14:F4806)-SUM($G$14:G4806),$H$13-SUM($F$14:F4806)+SUM($G$14:G4806)))</f>
        <v>0</v>
      </c>
      <c r="I4806" s="7"/>
    </row>
    <row r="4807" spans="1:9">
      <c r="A4807" s="89">
        <f t="shared" si="676"/>
        <v>4794</v>
      </c>
      <c r="B4807" s="185" t="str">
        <f t="shared" si="670"/>
        <v/>
      </c>
      <c r="C4807" s="90" t="str">
        <f t="shared" si="671"/>
        <v/>
      </c>
      <c r="D4807" s="89" t="str">
        <f t="shared" si="672"/>
        <v/>
      </c>
      <c r="E4807" s="91" t="str">
        <f t="shared" si="673"/>
        <v/>
      </c>
      <c r="F4807" s="92" t="str">
        <f t="shared" si="674"/>
        <v/>
      </c>
      <c r="G4807" s="212" t="str">
        <f t="shared" si="675"/>
        <v/>
      </c>
      <c r="H4807" s="92">
        <f>IF(OR(ERR=FALSE,AND(F4807="",G4807="")),0,IF($C$12="D",$H$13+SUM($F$14:F4807)-SUM($G$14:G4807),$H$13-SUM($F$14:F4807)+SUM($G$14:G4807)))</f>
        <v>0</v>
      </c>
      <c r="I4807" s="7"/>
    </row>
    <row r="4808" spans="1:9">
      <c r="A4808" s="89">
        <f t="shared" si="676"/>
        <v>4795</v>
      </c>
      <c r="B4808" s="185" t="str">
        <f t="shared" si="670"/>
        <v/>
      </c>
      <c r="C4808" s="90" t="str">
        <f t="shared" si="671"/>
        <v/>
      </c>
      <c r="D4808" s="89" t="str">
        <f t="shared" si="672"/>
        <v/>
      </c>
      <c r="E4808" s="91" t="str">
        <f t="shared" si="673"/>
        <v/>
      </c>
      <c r="F4808" s="92" t="str">
        <f t="shared" si="674"/>
        <v/>
      </c>
      <c r="G4808" s="212" t="str">
        <f t="shared" si="675"/>
        <v/>
      </c>
      <c r="H4808" s="92">
        <f>IF(OR(ERR=FALSE,AND(F4808="",G4808="")),0,IF($C$12="D",$H$13+SUM($F$14:F4808)-SUM($G$14:G4808),$H$13-SUM($F$14:F4808)+SUM($G$14:G4808)))</f>
        <v>0</v>
      </c>
      <c r="I4808" s="7"/>
    </row>
    <row r="4809" spans="1:9">
      <c r="A4809" s="89">
        <f t="shared" si="676"/>
        <v>4796</v>
      </c>
      <c r="B4809" s="185" t="str">
        <f t="shared" si="670"/>
        <v/>
      </c>
      <c r="C4809" s="90" t="str">
        <f t="shared" si="671"/>
        <v/>
      </c>
      <c r="D4809" s="89" t="str">
        <f t="shared" si="672"/>
        <v/>
      </c>
      <c r="E4809" s="91" t="str">
        <f t="shared" si="673"/>
        <v/>
      </c>
      <c r="F4809" s="92" t="str">
        <f t="shared" si="674"/>
        <v/>
      </c>
      <c r="G4809" s="212" t="str">
        <f t="shared" si="675"/>
        <v/>
      </c>
      <c r="H4809" s="92">
        <f>IF(OR(ERR=FALSE,AND(F4809="",G4809="")),0,IF($C$12="D",$H$13+SUM($F$14:F4809)-SUM($G$14:G4809),$H$13-SUM($F$14:F4809)+SUM($G$14:G4809)))</f>
        <v>0</v>
      </c>
      <c r="I4809" s="7"/>
    </row>
    <row r="4810" spans="1:9">
      <c r="A4810" s="89">
        <f t="shared" si="676"/>
        <v>4797</v>
      </c>
      <c r="B4810" s="185" t="str">
        <f t="shared" si="670"/>
        <v/>
      </c>
      <c r="C4810" s="90" t="str">
        <f t="shared" si="671"/>
        <v/>
      </c>
      <c r="D4810" s="89" t="str">
        <f t="shared" si="672"/>
        <v/>
      </c>
      <c r="E4810" s="91" t="str">
        <f t="shared" si="673"/>
        <v/>
      </c>
      <c r="F4810" s="92" t="str">
        <f t="shared" si="674"/>
        <v/>
      </c>
      <c r="G4810" s="212" t="str">
        <f t="shared" si="675"/>
        <v/>
      </c>
      <c r="H4810" s="92">
        <f>IF(OR(ERR=FALSE,AND(F4810="",G4810="")),0,IF($C$12="D",$H$13+SUM($F$14:F4810)-SUM($G$14:G4810),$H$13-SUM($F$14:F4810)+SUM($G$14:G4810)))</f>
        <v>0</v>
      </c>
      <c r="I4810" s="7"/>
    </row>
    <row r="4811" spans="1:9">
      <c r="A4811" s="89">
        <f t="shared" ref="A4811:A4817" si="677">A4810+1</f>
        <v>4798</v>
      </c>
      <c r="B4811" s="185" t="str">
        <f t="shared" si="670"/>
        <v/>
      </c>
      <c r="C4811" s="90" t="str">
        <f t="shared" si="671"/>
        <v/>
      </c>
      <c r="D4811" s="89" t="str">
        <f t="shared" si="672"/>
        <v/>
      </c>
      <c r="E4811" s="91" t="str">
        <f t="shared" si="673"/>
        <v/>
      </c>
      <c r="F4811" s="92" t="str">
        <f t="shared" si="674"/>
        <v/>
      </c>
      <c r="G4811" s="212" t="str">
        <f t="shared" si="675"/>
        <v/>
      </c>
      <c r="H4811" s="92">
        <f>IF(OR(ERR=FALSE,AND(F4811="",G4811="")),0,IF($C$12="D",$H$13+SUM($F$14:F4811)-SUM($G$14:G4811),$H$13-SUM($F$14:F4811)+SUM($G$14:G4811)))</f>
        <v>0</v>
      </c>
      <c r="I4811" s="7"/>
    </row>
    <row r="4812" spans="1:9">
      <c r="A4812" s="89">
        <f t="shared" si="677"/>
        <v>4799</v>
      </c>
      <c r="B4812" s="185" t="str">
        <f t="shared" si="670"/>
        <v/>
      </c>
      <c r="C4812" s="90" t="str">
        <f t="shared" si="671"/>
        <v/>
      </c>
      <c r="D4812" s="89" t="str">
        <f t="shared" si="672"/>
        <v/>
      </c>
      <c r="E4812" s="91" t="str">
        <f t="shared" si="673"/>
        <v/>
      </c>
      <c r="F4812" s="92" t="str">
        <f t="shared" si="674"/>
        <v/>
      </c>
      <c r="G4812" s="212" t="str">
        <f t="shared" si="675"/>
        <v/>
      </c>
      <c r="H4812" s="92">
        <f>IF(OR(ERR=FALSE,AND(F4812="",G4812="")),0,IF($C$12="D",$H$13+SUM($F$14:F4812)-SUM($G$14:G4812),$H$13-SUM($F$14:F4812)+SUM($G$14:G4812)))</f>
        <v>0</v>
      </c>
      <c r="I4812" s="7"/>
    </row>
    <row r="4813" spans="1:9">
      <c r="A4813" s="89">
        <f t="shared" si="677"/>
        <v>4800</v>
      </c>
      <c r="B4813" s="185" t="str">
        <f t="shared" ref="B4813:B4876" si="678">IF(ISERROR(VLOOKUP(A4813&amp;H$9,JU_AKUN,6,FALSE)=TRUE),"",VLOOKUP(A4813&amp;H$9,JU_AKUN,6,FALSE))</f>
        <v/>
      </c>
      <c r="C4813" s="90" t="str">
        <f t="shared" ref="C4813:C4876" si="679">IF(ISERROR(VLOOKUP(A4813&amp;H$9,JU_AKUN,7,FALSE)=TRUE),"",VLOOKUP(A4813&amp;H$9,JU_AKUN,7,FALSE))</f>
        <v/>
      </c>
      <c r="D4813" s="89" t="str">
        <f t="shared" ref="D4813:D4876" si="680">IF(ISERROR(VLOOKUP(A4813&amp;H$9,JU_AKUN,8,FALSE)=TRUE),"",VLOOKUP(A4813&amp;H$9,JU_AKUN,8,FALSE))</f>
        <v/>
      </c>
      <c r="E4813" s="91" t="str">
        <f t="shared" ref="E4813:E4876" si="681">IF(ISERROR(VLOOKUP(A4813&amp;H$9,JU_AKUN,9,FALSE)=TRUE),"",VLOOKUP(A4813&amp;H$9,JU_AKUN,9,FALSE))</f>
        <v/>
      </c>
      <c r="F4813" s="92" t="str">
        <f t="shared" ref="F4813:F4876" si="682">IF(ISERROR(VLOOKUP(A4813&amp;H$9,JU_AKUN,14,FALSE)=TRUE),"",VLOOKUP(A4813&amp;H$9,JU_AKUN,14,FALSE))</f>
        <v/>
      </c>
      <c r="G4813" s="212" t="str">
        <f t="shared" ref="G4813:G4876" si="683">IF(ISERROR(VLOOKUP(A4813&amp;H$9,JU_AKUN,15,FALSE)=TRUE),"",VLOOKUP(A4813&amp;H$9,JU_AKUN,15,FALSE))</f>
        <v/>
      </c>
      <c r="H4813" s="92">
        <f>IF(OR(ERR=FALSE,AND(F4813="",G4813="")),0,IF($C$12="D",$H$13+SUM($F$14:F4813)-SUM($G$14:G4813),$H$13-SUM($F$14:F4813)+SUM($G$14:G4813)))</f>
        <v>0</v>
      </c>
      <c r="I4813" s="7"/>
    </row>
    <row r="4814" spans="1:9">
      <c r="A4814" s="89">
        <f t="shared" si="677"/>
        <v>4801</v>
      </c>
      <c r="B4814" s="185" t="str">
        <f t="shared" si="678"/>
        <v/>
      </c>
      <c r="C4814" s="90" t="str">
        <f t="shared" si="679"/>
        <v/>
      </c>
      <c r="D4814" s="89" t="str">
        <f t="shared" si="680"/>
        <v/>
      </c>
      <c r="E4814" s="91" t="str">
        <f t="shared" si="681"/>
        <v/>
      </c>
      <c r="F4814" s="92" t="str">
        <f t="shared" si="682"/>
        <v/>
      </c>
      <c r="G4814" s="212" t="str">
        <f t="shared" si="683"/>
        <v/>
      </c>
      <c r="H4814" s="92">
        <f>IF(OR(ERR=FALSE,AND(F4814="",G4814="")),0,IF($C$12="D",$H$13+SUM($F$14:F4814)-SUM($G$14:G4814),$H$13-SUM($F$14:F4814)+SUM($G$14:G4814)))</f>
        <v>0</v>
      </c>
      <c r="I4814" s="7"/>
    </row>
    <row r="4815" spans="1:9">
      <c r="A4815" s="89">
        <f t="shared" si="677"/>
        <v>4802</v>
      </c>
      <c r="B4815" s="185" t="str">
        <f t="shared" si="678"/>
        <v/>
      </c>
      <c r="C4815" s="90" t="str">
        <f t="shared" si="679"/>
        <v/>
      </c>
      <c r="D4815" s="89" t="str">
        <f t="shared" si="680"/>
        <v/>
      </c>
      <c r="E4815" s="91" t="str">
        <f t="shared" si="681"/>
        <v/>
      </c>
      <c r="F4815" s="92" t="str">
        <f t="shared" si="682"/>
        <v/>
      </c>
      <c r="G4815" s="212" t="str">
        <f t="shared" si="683"/>
        <v/>
      </c>
      <c r="H4815" s="92">
        <f>IF(OR(ERR=FALSE,AND(F4815="",G4815="")),0,IF($C$12="D",$H$13+SUM($F$14:F4815)-SUM($G$14:G4815),$H$13-SUM($F$14:F4815)+SUM($G$14:G4815)))</f>
        <v>0</v>
      </c>
      <c r="I4815" s="7"/>
    </row>
    <row r="4816" spans="1:9">
      <c r="A4816" s="89">
        <f t="shared" si="677"/>
        <v>4803</v>
      </c>
      <c r="B4816" s="185" t="str">
        <f t="shared" si="678"/>
        <v/>
      </c>
      <c r="C4816" s="90" t="str">
        <f t="shared" si="679"/>
        <v/>
      </c>
      <c r="D4816" s="89" t="str">
        <f t="shared" si="680"/>
        <v/>
      </c>
      <c r="E4816" s="91" t="str">
        <f t="shared" si="681"/>
        <v/>
      </c>
      <c r="F4816" s="92" t="str">
        <f t="shared" si="682"/>
        <v/>
      </c>
      <c r="G4816" s="212" t="str">
        <f t="shared" si="683"/>
        <v/>
      </c>
      <c r="H4816" s="92">
        <f>IF(OR(ERR=FALSE,AND(F4816="",G4816="")),0,IF($C$12="D",$H$13+SUM($F$14:F4816)-SUM($G$14:G4816),$H$13-SUM($F$14:F4816)+SUM($G$14:G4816)))</f>
        <v>0</v>
      </c>
      <c r="I4816" s="7"/>
    </row>
    <row r="4817" spans="1:9">
      <c r="A4817" s="89">
        <f t="shared" si="677"/>
        <v>4804</v>
      </c>
      <c r="B4817" s="185" t="str">
        <f t="shared" si="678"/>
        <v/>
      </c>
      <c r="C4817" s="90" t="str">
        <f t="shared" si="679"/>
        <v/>
      </c>
      <c r="D4817" s="89" t="str">
        <f t="shared" si="680"/>
        <v/>
      </c>
      <c r="E4817" s="91" t="str">
        <f t="shared" si="681"/>
        <v/>
      </c>
      <c r="F4817" s="92" t="str">
        <f t="shared" si="682"/>
        <v/>
      </c>
      <c r="G4817" s="212" t="str">
        <f t="shared" si="683"/>
        <v/>
      </c>
      <c r="H4817" s="92">
        <f>IF(OR(ERR=FALSE,AND(F4817="",G4817="")),0,IF($C$12="D",$H$13+SUM($F$14:F4817)-SUM($G$14:G4817),$H$13-SUM($F$14:F4817)+SUM($G$14:G4817)))</f>
        <v>0</v>
      </c>
      <c r="I4817" s="7"/>
    </row>
    <row r="4818" spans="1:9">
      <c r="A4818" s="89">
        <f t="shared" ref="A4818:A4843" si="684">A4817+1</f>
        <v>4805</v>
      </c>
      <c r="B4818" s="185" t="str">
        <f t="shared" si="678"/>
        <v/>
      </c>
      <c r="C4818" s="90" t="str">
        <f t="shared" si="679"/>
        <v/>
      </c>
      <c r="D4818" s="89" t="str">
        <f t="shared" si="680"/>
        <v/>
      </c>
      <c r="E4818" s="91" t="str">
        <f t="shared" si="681"/>
        <v/>
      </c>
      <c r="F4818" s="92" t="str">
        <f t="shared" si="682"/>
        <v/>
      </c>
      <c r="G4818" s="212" t="str">
        <f t="shared" si="683"/>
        <v/>
      </c>
      <c r="H4818" s="92">
        <f>IF(OR(ERR=FALSE,AND(F4818="",G4818="")),0,IF($C$12="D",$H$13+SUM($F$14:F4818)-SUM($G$14:G4818),$H$13-SUM($F$14:F4818)+SUM($G$14:G4818)))</f>
        <v>0</v>
      </c>
      <c r="I4818" s="7"/>
    </row>
    <row r="4819" spans="1:9">
      <c r="A4819" s="89">
        <f t="shared" si="684"/>
        <v>4806</v>
      </c>
      <c r="B4819" s="185" t="str">
        <f t="shared" si="678"/>
        <v/>
      </c>
      <c r="C4819" s="90" t="str">
        <f t="shared" si="679"/>
        <v/>
      </c>
      <c r="D4819" s="89" t="str">
        <f t="shared" si="680"/>
        <v/>
      </c>
      <c r="E4819" s="91" t="str">
        <f t="shared" si="681"/>
        <v/>
      </c>
      <c r="F4819" s="92" t="str">
        <f t="shared" si="682"/>
        <v/>
      </c>
      <c r="G4819" s="212" t="str">
        <f t="shared" si="683"/>
        <v/>
      </c>
      <c r="H4819" s="92">
        <f>IF(OR(ERR=FALSE,AND(F4819="",G4819="")),0,IF($C$12="D",$H$13+SUM($F$14:F4819)-SUM($G$14:G4819),$H$13-SUM($F$14:F4819)+SUM($G$14:G4819)))</f>
        <v>0</v>
      </c>
      <c r="I4819" s="7"/>
    </row>
    <row r="4820" spans="1:9">
      <c r="A4820" s="89">
        <f t="shared" si="684"/>
        <v>4807</v>
      </c>
      <c r="B4820" s="185" t="str">
        <f t="shared" si="678"/>
        <v/>
      </c>
      <c r="C4820" s="90" t="str">
        <f t="shared" si="679"/>
        <v/>
      </c>
      <c r="D4820" s="89" t="str">
        <f t="shared" si="680"/>
        <v/>
      </c>
      <c r="E4820" s="91" t="str">
        <f t="shared" si="681"/>
        <v/>
      </c>
      <c r="F4820" s="92" t="str">
        <f t="shared" si="682"/>
        <v/>
      </c>
      <c r="G4820" s="212" t="str">
        <f t="shared" si="683"/>
        <v/>
      </c>
      <c r="H4820" s="92">
        <f>IF(OR(ERR=FALSE,AND(F4820="",G4820="")),0,IF($C$12="D",$H$13+SUM($F$14:F4820)-SUM($G$14:G4820),$H$13-SUM($F$14:F4820)+SUM($G$14:G4820)))</f>
        <v>0</v>
      </c>
      <c r="I4820" s="7"/>
    </row>
    <row r="4821" spans="1:9">
      <c r="A4821" s="89">
        <f t="shared" si="684"/>
        <v>4808</v>
      </c>
      <c r="B4821" s="185" t="str">
        <f t="shared" si="678"/>
        <v/>
      </c>
      <c r="C4821" s="90" t="str">
        <f t="shared" si="679"/>
        <v/>
      </c>
      <c r="D4821" s="89" t="str">
        <f t="shared" si="680"/>
        <v/>
      </c>
      <c r="E4821" s="91" t="str">
        <f t="shared" si="681"/>
        <v/>
      </c>
      <c r="F4821" s="92" t="str">
        <f t="shared" si="682"/>
        <v/>
      </c>
      <c r="G4821" s="212" t="str">
        <f t="shared" si="683"/>
        <v/>
      </c>
      <c r="H4821" s="92">
        <f>IF(OR(ERR=FALSE,AND(F4821="",G4821="")),0,IF($C$12="D",$H$13+SUM($F$14:F4821)-SUM($G$14:G4821),$H$13-SUM($F$14:F4821)+SUM($G$14:G4821)))</f>
        <v>0</v>
      </c>
      <c r="I4821" s="7"/>
    </row>
    <row r="4822" spans="1:9">
      <c r="A4822" s="89">
        <f t="shared" si="684"/>
        <v>4809</v>
      </c>
      <c r="B4822" s="185" t="str">
        <f t="shared" si="678"/>
        <v/>
      </c>
      <c r="C4822" s="90" t="str">
        <f t="shared" si="679"/>
        <v/>
      </c>
      <c r="D4822" s="89" t="str">
        <f t="shared" si="680"/>
        <v/>
      </c>
      <c r="E4822" s="91" t="str">
        <f t="shared" si="681"/>
        <v/>
      </c>
      <c r="F4822" s="92" t="str">
        <f t="shared" si="682"/>
        <v/>
      </c>
      <c r="G4822" s="212" t="str">
        <f t="shared" si="683"/>
        <v/>
      </c>
      <c r="H4822" s="92">
        <f>IF(OR(ERR=FALSE,AND(F4822="",G4822="")),0,IF($C$12="D",$H$13+SUM($F$14:F4822)-SUM($G$14:G4822),$H$13-SUM($F$14:F4822)+SUM($G$14:G4822)))</f>
        <v>0</v>
      </c>
      <c r="I4822" s="7"/>
    </row>
    <row r="4823" spans="1:9">
      <c r="A4823" s="89">
        <f t="shared" si="684"/>
        <v>4810</v>
      </c>
      <c r="B4823" s="185" t="str">
        <f t="shared" si="678"/>
        <v/>
      </c>
      <c r="C4823" s="90" t="str">
        <f t="shared" si="679"/>
        <v/>
      </c>
      <c r="D4823" s="89" t="str">
        <f t="shared" si="680"/>
        <v/>
      </c>
      <c r="E4823" s="91" t="str">
        <f t="shared" si="681"/>
        <v/>
      </c>
      <c r="F4823" s="92" t="str">
        <f t="shared" si="682"/>
        <v/>
      </c>
      <c r="G4823" s="212" t="str">
        <f t="shared" si="683"/>
        <v/>
      </c>
      <c r="H4823" s="92">
        <f>IF(OR(ERR=FALSE,AND(F4823="",G4823="")),0,IF($C$12="D",$H$13+SUM($F$14:F4823)-SUM($G$14:G4823),$H$13-SUM($F$14:F4823)+SUM($G$14:G4823)))</f>
        <v>0</v>
      </c>
      <c r="I4823" s="7"/>
    </row>
    <row r="4824" spans="1:9">
      <c r="A4824" s="89">
        <f t="shared" si="684"/>
        <v>4811</v>
      </c>
      <c r="B4824" s="185" t="str">
        <f t="shared" si="678"/>
        <v/>
      </c>
      <c r="C4824" s="90" t="str">
        <f t="shared" si="679"/>
        <v/>
      </c>
      <c r="D4824" s="89" t="str">
        <f t="shared" si="680"/>
        <v/>
      </c>
      <c r="E4824" s="91" t="str">
        <f t="shared" si="681"/>
        <v/>
      </c>
      <c r="F4824" s="92" t="str">
        <f t="shared" si="682"/>
        <v/>
      </c>
      <c r="G4824" s="212" t="str">
        <f t="shared" si="683"/>
        <v/>
      </c>
      <c r="H4824" s="92">
        <f>IF(OR(ERR=FALSE,AND(F4824="",G4824="")),0,IF($C$12="D",$H$13+SUM($F$14:F4824)-SUM($G$14:G4824),$H$13-SUM($F$14:F4824)+SUM($G$14:G4824)))</f>
        <v>0</v>
      </c>
      <c r="I4824" s="7"/>
    </row>
    <row r="4825" spans="1:9">
      <c r="A4825" s="89">
        <f t="shared" si="684"/>
        <v>4812</v>
      </c>
      <c r="B4825" s="185" t="str">
        <f t="shared" si="678"/>
        <v/>
      </c>
      <c r="C4825" s="90" t="str">
        <f t="shared" si="679"/>
        <v/>
      </c>
      <c r="D4825" s="89" t="str">
        <f t="shared" si="680"/>
        <v/>
      </c>
      <c r="E4825" s="91" t="str">
        <f t="shared" si="681"/>
        <v/>
      </c>
      <c r="F4825" s="92" t="str">
        <f t="shared" si="682"/>
        <v/>
      </c>
      <c r="G4825" s="212" t="str">
        <f t="shared" si="683"/>
        <v/>
      </c>
      <c r="H4825" s="92">
        <f>IF(OR(ERR=FALSE,AND(F4825="",G4825="")),0,IF($C$12="D",$H$13+SUM($F$14:F4825)-SUM($G$14:G4825),$H$13-SUM($F$14:F4825)+SUM($G$14:G4825)))</f>
        <v>0</v>
      </c>
      <c r="I4825" s="7"/>
    </row>
    <row r="4826" spans="1:9">
      <c r="A4826" s="89">
        <f t="shared" si="684"/>
        <v>4813</v>
      </c>
      <c r="B4826" s="185" t="str">
        <f t="shared" si="678"/>
        <v/>
      </c>
      <c r="C4826" s="90" t="str">
        <f t="shared" si="679"/>
        <v/>
      </c>
      <c r="D4826" s="89" t="str">
        <f t="shared" si="680"/>
        <v/>
      </c>
      <c r="E4826" s="91" t="str">
        <f t="shared" si="681"/>
        <v/>
      </c>
      <c r="F4826" s="92" t="str">
        <f t="shared" si="682"/>
        <v/>
      </c>
      <c r="G4826" s="212" t="str">
        <f t="shared" si="683"/>
        <v/>
      </c>
      <c r="H4826" s="92">
        <f>IF(OR(ERR=FALSE,AND(F4826="",G4826="")),0,IF($C$12="D",$H$13+SUM($F$14:F4826)-SUM($G$14:G4826),$H$13-SUM($F$14:F4826)+SUM($G$14:G4826)))</f>
        <v>0</v>
      </c>
      <c r="I4826" s="7"/>
    </row>
    <row r="4827" spans="1:9">
      <c r="A4827" s="89">
        <f t="shared" si="684"/>
        <v>4814</v>
      </c>
      <c r="B4827" s="185" t="str">
        <f t="shared" si="678"/>
        <v/>
      </c>
      <c r="C4827" s="90" t="str">
        <f t="shared" si="679"/>
        <v/>
      </c>
      <c r="D4827" s="89" t="str">
        <f t="shared" si="680"/>
        <v/>
      </c>
      <c r="E4827" s="91" t="str">
        <f t="shared" si="681"/>
        <v/>
      </c>
      <c r="F4827" s="92" t="str">
        <f t="shared" si="682"/>
        <v/>
      </c>
      <c r="G4827" s="212" t="str">
        <f t="shared" si="683"/>
        <v/>
      </c>
      <c r="H4827" s="92">
        <f>IF(OR(ERR=FALSE,AND(F4827="",G4827="")),0,IF($C$12="D",$H$13+SUM($F$14:F4827)-SUM($G$14:G4827),$H$13-SUM($F$14:F4827)+SUM($G$14:G4827)))</f>
        <v>0</v>
      </c>
      <c r="I4827" s="7"/>
    </row>
    <row r="4828" spans="1:9">
      <c r="A4828" s="89">
        <f t="shared" si="684"/>
        <v>4815</v>
      </c>
      <c r="B4828" s="185" t="str">
        <f t="shared" si="678"/>
        <v/>
      </c>
      <c r="C4828" s="90" t="str">
        <f t="shared" si="679"/>
        <v/>
      </c>
      <c r="D4828" s="89" t="str">
        <f t="shared" si="680"/>
        <v/>
      </c>
      <c r="E4828" s="91" t="str">
        <f t="shared" si="681"/>
        <v/>
      </c>
      <c r="F4828" s="92" t="str">
        <f t="shared" si="682"/>
        <v/>
      </c>
      <c r="G4828" s="212" t="str">
        <f t="shared" si="683"/>
        <v/>
      </c>
      <c r="H4828" s="92">
        <f>IF(OR(ERR=FALSE,AND(F4828="",G4828="")),0,IF($C$12="D",$H$13+SUM($F$14:F4828)-SUM($G$14:G4828),$H$13-SUM($F$14:F4828)+SUM($G$14:G4828)))</f>
        <v>0</v>
      </c>
      <c r="I4828" s="7"/>
    </row>
    <row r="4829" spans="1:9">
      <c r="A4829" s="89">
        <f t="shared" si="684"/>
        <v>4816</v>
      </c>
      <c r="B4829" s="185" t="str">
        <f t="shared" si="678"/>
        <v/>
      </c>
      <c r="C4829" s="90" t="str">
        <f t="shared" si="679"/>
        <v/>
      </c>
      <c r="D4829" s="89" t="str">
        <f t="shared" si="680"/>
        <v/>
      </c>
      <c r="E4829" s="91" t="str">
        <f t="shared" si="681"/>
        <v/>
      </c>
      <c r="F4829" s="92" t="str">
        <f t="shared" si="682"/>
        <v/>
      </c>
      <c r="G4829" s="212" t="str">
        <f t="shared" si="683"/>
        <v/>
      </c>
      <c r="H4829" s="92">
        <f>IF(OR(ERR=FALSE,AND(F4829="",G4829="")),0,IF($C$12="D",$H$13+SUM($F$14:F4829)-SUM($G$14:G4829),$H$13-SUM($F$14:F4829)+SUM($G$14:G4829)))</f>
        <v>0</v>
      </c>
      <c r="I4829" s="7"/>
    </row>
    <row r="4830" spans="1:9">
      <c r="A4830" s="89">
        <f t="shared" si="684"/>
        <v>4817</v>
      </c>
      <c r="B4830" s="185" t="str">
        <f t="shared" si="678"/>
        <v/>
      </c>
      <c r="C4830" s="90" t="str">
        <f t="shared" si="679"/>
        <v/>
      </c>
      <c r="D4830" s="89" t="str">
        <f t="shared" si="680"/>
        <v/>
      </c>
      <c r="E4830" s="91" t="str">
        <f t="shared" si="681"/>
        <v/>
      </c>
      <c r="F4830" s="92" t="str">
        <f t="shared" si="682"/>
        <v/>
      </c>
      <c r="G4830" s="212" t="str">
        <f t="shared" si="683"/>
        <v/>
      </c>
      <c r="H4830" s="92">
        <f>IF(OR(ERR=FALSE,AND(F4830="",G4830="")),0,IF($C$12="D",$H$13+SUM($F$14:F4830)-SUM($G$14:G4830),$H$13-SUM($F$14:F4830)+SUM($G$14:G4830)))</f>
        <v>0</v>
      </c>
      <c r="I4830" s="7"/>
    </row>
    <row r="4831" spans="1:9">
      <c r="A4831" s="89">
        <f t="shared" si="684"/>
        <v>4818</v>
      </c>
      <c r="B4831" s="185" t="str">
        <f t="shared" si="678"/>
        <v/>
      </c>
      <c r="C4831" s="90" t="str">
        <f t="shared" si="679"/>
        <v/>
      </c>
      <c r="D4831" s="89" t="str">
        <f t="shared" si="680"/>
        <v/>
      </c>
      <c r="E4831" s="91" t="str">
        <f t="shared" si="681"/>
        <v/>
      </c>
      <c r="F4831" s="92" t="str">
        <f t="shared" si="682"/>
        <v/>
      </c>
      <c r="G4831" s="212" t="str">
        <f t="shared" si="683"/>
        <v/>
      </c>
      <c r="H4831" s="92">
        <f>IF(OR(ERR=FALSE,AND(F4831="",G4831="")),0,IF($C$12="D",$H$13+SUM($F$14:F4831)-SUM($G$14:G4831),$H$13-SUM($F$14:F4831)+SUM($G$14:G4831)))</f>
        <v>0</v>
      </c>
      <c r="I4831" s="7"/>
    </row>
    <row r="4832" spans="1:9">
      <c r="A4832" s="89">
        <f t="shared" si="684"/>
        <v>4819</v>
      </c>
      <c r="B4832" s="185" t="str">
        <f t="shared" si="678"/>
        <v/>
      </c>
      <c r="C4832" s="90" t="str">
        <f t="shared" si="679"/>
        <v/>
      </c>
      <c r="D4832" s="89" t="str">
        <f t="shared" si="680"/>
        <v/>
      </c>
      <c r="E4832" s="91" t="str">
        <f t="shared" si="681"/>
        <v/>
      </c>
      <c r="F4832" s="92" t="str">
        <f t="shared" si="682"/>
        <v/>
      </c>
      <c r="G4832" s="212" t="str">
        <f t="shared" si="683"/>
        <v/>
      </c>
      <c r="H4832" s="92">
        <f>IF(OR(ERR=FALSE,AND(F4832="",G4832="")),0,IF($C$12="D",$H$13+SUM($F$14:F4832)-SUM($G$14:G4832),$H$13-SUM($F$14:F4832)+SUM($G$14:G4832)))</f>
        <v>0</v>
      </c>
      <c r="I4832" s="7"/>
    </row>
    <row r="4833" spans="1:9">
      <c r="A4833" s="89">
        <f t="shared" si="684"/>
        <v>4820</v>
      </c>
      <c r="B4833" s="185" t="str">
        <f t="shared" si="678"/>
        <v/>
      </c>
      <c r="C4833" s="90" t="str">
        <f t="shared" si="679"/>
        <v/>
      </c>
      <c r="D4833" s="89" t="str">
        <f t="shared" si="680"/>
        <v/>
      </c>
      <c r="E4833" s="91" t="str">
        <f t="shared" si="681"/>
        <v/>
      </c>
      <c r="F4833" s="92" t="str">
        <f t="shared" si="682"/>
        <v/>
      </c>
      <c r="G4833" s="212" t="str">
        <f t="shared" si="683"/>
        <v/>
      </c>
      <c r="H4833" s="92">
        <f>IF(OR(ERR=FALSE,AND(F4833="",G4833="")),0,IF($C$12="D",$H$13+SUM($F$14:F4833)-SUM($G$14:G4833),$H$13-SUM($F$14:F4833)+SUM($G$14:G4833)))</f>
        <v>0</v>
      </c>
      <c r="I4833" s="7"/>
    </row>
    <row r="4834" spans="1:9">
      <c r="A4834" s="89">
        <f t="shared" si="684"/>
        <v>4821</v>
      </c>
      <c r="B4834" s="185" t="str">
        <f t="shared" si="678"/>
        <v/>
      </c>
      <c r="C4834" s="90" t="str">
        <f t="shared" si="679"/>
        <v/>
      </c>
      <c r="D4834" s="89" t="str">
        <f t="shared" si="680"/>
        <v/>
      </c>
      <c r="E4834" s="91" t="str">
        <f t="shared" si="681"/>
        <v/>
      </c>
      <c r="F4834" s="92" t="str">
        <f t="shared" si="682"/>
        <v/>
      </c>
      <c r="G4834" s="212" t="str">
        <f t="shared" si="683"/>
        <v/>
      </c>
      <c r="H4834" s="92">
        <f>IF(OR(ERR=FALSE,AND(F4834="",G4834="")),0,IF($C$12="D",$H$13+SUM($F$14:F4834)-SUM($G$14:G4834),$H$13-SUM($F$14:F4834)+SUM($G$14:G4834)))</f>
        <v>0</v>
      </c>
      <c r="I4834" s="7"/>
    </row>
    <row r="4835" spans="1:9">
      <c r="A4835" s="89">
        <f t="shared" si="684"/>
        <v>4822</v>
      </c>
      <c r="B4835" s="185" t="str">
        <f t="shared" si="678"/>
        <v/>
      </c>
      <c r="C4835" s="90" t="str">
        <f t="shared" si="679"/>
        <v/>
      </c>
      <c r="D4835" s="89" t="str">
        <f t="shared" si="680"/>
        <v/>
      </c>
      <c r="E4835" s="91" t="str">
        <f t="shared" si="681"/>
        <v/>
      </c>
      <c r="F4835" s="92" t="str">
        <f t="shared" si="682"/>
        <v/>
      </c>
      <c r="G4835" s="212" t="str">
        <f t="shared" si="683"/>
        <v/>
      </c>
      <c r="H4835" s="92">
        <f>IF(OR(ERR=FALSE,AND(F4835="",G4835="")),0,IF($C$12="D",$H$13+SUM($F$14:F4835)-SUM($G$14:G4835),$H$13-SUM($F$14:F4835)+SUM($G$14:G4835)))</f>
        <v>0</v>
      </c>
      <c r="I4835" s="7"/>
    </row>
    <row r="4836" spans="1:9">
      <c r="A4836" s="89">
        <f t="shared" si="684"/>
        <v>4823</v>
      </c>
      <c r="B4836" s="185" t="str">
        <f t="shared" si="678"/>
        <v/>
      </c>
      <c r="C4836" s="90" t="str">
        <f t="shared" si="679"/>
        <v/>
      </c>
      <c r="D4836" s="89" t="str">
        <f t="shared" si="680"/>
        <v/>
      </c>
      <c r="E4836" s="91" t="str">
        <f t="shared" si="681"/>
        <v/>
      </c>
      <c r="F4836" s="92" t="str">
        <f t="shared" si="682"/>
        <v/>
      </c>
      <c r="G4836" s="212" t="str">
        <f t="shared" si="683"/>
        <v/>
      </c>
      <c r="H4836" s="92">
        <f>IF(OR(ERR=FALSE,AND(F4836="",G4836="")),0,IF($C$12="D",$H$13+SUM($F$14:F4836)-SUM($G$14:G4836),$H$13-SUM($F$14:F4836)+SUM($G$14:G4836)))</f>
        <v>0</v>
      </c>
      <c r="I4836" s="7"/>
    </row>
    <row r="4837" spans="1:9">
      <c r="A4837" s="89">
        <f t="shared" si="684"/>
        <v>4824</v>
      </c>
      <c r="B4837" s="185" t="str">
        <f t="shared" si="678"/>
        <v/>
      </c>
      <c r="C4837" s="90" t="str">
        <f t="shared" si="679"/>
        <v/>
      </c>
      <c r="D4837" s="89" t="str">
        <f t="shared" si="680"/>
        <v/>
      </c>
      <c r="E4837" s="91" t="str">
        <f t="shared" si="681"/>
        <v/>
      </c>
      <c r="F4837" s="92" t="str">
        <f t="shared" si="682"/>
        <v/>
      </c>
      <c r="G4837" s="212" t="str">
        <f t="shared" si="683"/>
        <v/>
      </c>
      <c r="H4837" s="92">
        <f>IF(OR(ERR=FALSE,AND(F4837="",G4837="")),0,IF($C$12="D",$H$13+SUM($F$14:F4837)-SUM($G$14:G4837),$H$13-SUM($F$14:F4837)+SUM($G$14:G4837)))</f>
        <v>0</v>
      </c>
      <c r="I4837" s="7"/>
    </row>
    <row r="4838" spans="1:9">
      <c r="A4838" s="89">
        <f t="shared" si="684"/>
        <v>4825</v>
      </c>
      <c r="B4838" s="185" t="str">
        <f t="shared" si="678"/>
        <v/>
      </c>
      <c r="C4838" s="90" t="str">
        <f t="shared" si="679"/>
        <v/>
      </c>
      <c r="D4838" s="89" t="str">
        <f t="shared" si="680"/>
        <v/>
      </c>
      <c r="E4838" s="91" t="str">
        <f t="shared" si="681"/>
        <v/>
      </c>
      <c r="F4838" s="92" t="str">
        <f t="shared" si="682"/>
        <v/>
      </c>
      <c r="G4838" s="212" t="str">
        <f t="shared" si="683"/>
        <v/>
      </c>
      <c r="H4838" s="92">
        <f>IF(OR(ERR=FALSE,AND(F4838="",G4838="")),0,IF($C$12="D",$H$13+SUM($F$14:F4838)-SUM($G$14:G4838),$H$13-SUM($F$14:F4838)+SUM($G$14:G4838)))</f>
        <v>0</v>
      </c>
      <c r="I4838" s="7"/>
    </row>
    <row r="4839" spans="1:9">
      <c r="A4839" s="89">
        <f t="shared" si="684"/>
        <v>4826</v>
      </c>
      <c r="B4839" s="185" t="str">
        <f t="shared" si="678"/>
        <v/>
      </c>
      <c r="C4839" s="90" t="str">
        <f t="shared" si="679"/>
        <v/>
      </c>
      <c r="D4839" s="89" t="str">
        <f t="shared" si="680"/>
        <v/>
      </c>
      <c r="E4839" s="91" t="str">
        <f t="shared" si="681"/>
        <v/>
      </c>
      <c r="F4839" s="92" t="str">
        <f t="shared" si="682"/>
        <v/>
      </c>
      <c r="G4839" s="212" t="str">
        <f t="shared" si="683"/>
        <v/>
      </c>
      <c r="H4839" s="92">
        <f>IF(OR(ERR=FALSE,AND(F4839="",G4839="")),0,IF($C$12="D",$H$13+SUM($F$14:F4839)-SUM($G$14:G4839),$H$13-SUM($F$14:F4839)+SUM($G$14:G4839)))</f>
        <v>0</v>
      </c>
      <c r="I4839" s="7"/>
    </row>
    <row r="4840" spans="1:9">
      <c r="A4840" s="89">
        <f t="shared" si="684"/>
        <v>4827</v>
      </c>
      <c r="B4840" s="185" t="str">
        <f t="shared" si="678"/>
        <v/>
      </c>
      <c r="C4840" s="90" t="str">
        <f t="shared" si="679"/>
        <v/>
      </c>
      <c r="D4840" s="89" t="str">
        <f t="shared" si="680"/>
        <v/>
      </c>
      <c r="E4840" s="91" t="str">
        <f t="shared" si="681"/>
        <v/>
      </c>
      <c r="F4840" s="92" t="str">
        <f t="shared" si="682"/>
        <v/>
      </c>
      <c r="G4840" s="212" t="str">
        <f t="shared" si="683"/>
        <v/>
      </c>
      <c r="H4840" s="92">
        <f>IF(OR(ERR=FALSE,AND(F4840="",G4840="")),0,IF($C$12="D",$H$13+SUM($F$14:F4840)-SUM($G$14:G4840),$H$13-SUM($F$14:F4840)+SUM($G$14:G4840)))</f>
        <v>0</v>
      </c>
      <c r="I4840" s="7"/>
    </row>
    <row r="4841" spans="1:9">
      <c r="A4841" s="89">
        <f t="shared" si="684"/>
        <v>4828</v>
      </c>
      <c r="B4841" s="185" t="str">
        <f t="shared" si="678"/>
        <v/>
      </c>
      <c r="C4841" s="90" t="str">
        <f t="shared" si="679"/>
        <v/>
      </c>
      <c r="D4841" s="89" t="str">
        <f t="shared" si="680"/>
        <v/>
      </c>
      <c r="E4841" s="91" t="str">
        <f t="shared" si="681"/>
        <v/>
      </c>
      <c r="F4841" s="92" t="str">
        <f t="shared" si="682"/>
        <v/>
      </c>
      <c r="G4841" s="212" t="str">
        <f t="shared" si="683"/>
        <v/>
      </c>
      <c r="H4841" s="92">
        <f>IF(OR(ERR=FALSE,AND(F4841="",G4841="")),0,IF($C$12="D",$H$13+SUM($F$14:F4841)-SUM($G$14:G4841),$H$13-SUM($F$14:F4841)+SUM($G$14:G4841)))</f>
        <v>0</v>
      </c>
      <c r="I4841" s="7"/>
    </row>
    <row r="4842" spans="1:9">
      <c r="A4842" s="89">
        <f t="shared" si="684"/>
        <v>4829</v>
      </c>
      <c r="B4842" s="185" t="str">
        <f t="shared" si="678"/>
        <v/>
      </c>
      <c r="C4842" s="90" t="str">
        <f t="shared" si="679"/>
        <v/>
      </c>
      <c r="D4842" s="89" t="str">
        <f t="shared" si="680"/>
        <v/>
      </c>
      <c r="E4842" s="91" t="str">
        <f t="shared" si="681"/>
        <v/>
      </c>
      <c r="F4842" s="92" t="str">
        <f t="shared" si="682"/>
        <v/>
      </c>
      <c r="G4842" s="212" t="str">
        <f t="shared" si="683"/>
        <v/>
      </c>
      <c r="H4842" s="92">
        <f>IF(OR(ERR=FALSE,AND(F4842="",G4842="")),0,IF($C$12="D",$H$13+SUM($F$14:F4842)-SUM($G$14:G4842),$H$13-SUM($F$14:F4842)+SUM($G$14:G4842)))</f>
        <v>0</v>
      </c>
      <c r="I4842" s="7"/>
    </row>
    <row r="4843" spans="1:9">
      <c r="A4843" s="89">
        <f t="shared" si="684"/>
        <v>4830</v>
      </c>
      <c r="B4843" s="185" t="str">
        <f t="shared" si="678"/>
        <v/>
      </c>
      <c r="C4843" s="90" t="str">
        <f t="shared" si="679"/>
        <v/>
      </c>
      <c r="D4843" s="89" t="str">
        <f t="shared" si="680"/>
        <v/>
      </c>
      <c r="E4843" s="91" t="str">
        <f t="shared" si="681"/>
        <v/>
      </c>
      <c r="F4843" s="92" t="str">
        <f t="shared" si="682"/>
        <v/>
      </c>
      <c r="G4843" s="212" t="str">
        <f t="shared" si="683"/>
        <v/>
      </c>
      <c r="H4843" s="92">
        <f>IF(OR(ERR=FALSE,AND(F4843="",G4843="")),0,IF($C$12="D",$H$13+SUM($F$14:F4843)-SUM($G$14:G4843),$H$13-SUM($F$14:F4843)+SUM($G$14:G4843)))</f>
        <v>0</v>
      </c>
      <c r="I4843" s="7"/>
    </row>
    <row r="4844" spans="1:9">
      <c r="A4844" s="89">
        <f t="shared" ref="A4844:A4850" si="685">A4843+1</f>
        <v>4831</v>
      </c>
      <c r="B4844" s="185" t="str">
        <f t="shared" si="678"/>
        <v/>
      </c>
      <c r="C4844" s="90" t="str">
        <f t="shared" si="679"/>
        <v/>
      </c>
      <c r="D4844" s="89" t="str">
        <f t="shared" si="680"/>
        <v/>
      </c>
      <c r="E4844" s="91" t="str">
        <f t="shared" si="681"/>
        <v/>
      </c>
      <c r="F4844" s="92" t="str">
        <f t="shared" si="682"/>
        <v/>
      </c>
      <c r="G4844" s="212" t="str">
        <f t="shared" si="683"/>
        <v/>
      </c>
      <c r="H4844" s="92">
        <f>IF(OR(ERR=FALSE,AND(F4844="",G4844="")),0,IF($C$12="D",$H$13+SUM($F$14:F4844)-SUM($G$14:G4844),$H$13-SUM($F$14:F4844)+SUM($G$14:G4844)))</f>
        <v>0</v>
      </c>
      <c r="I4844" s="7"/>
    </row>
    <row r="4845" spans="1:9">
      <c r="A4845" s="89">
        <f t="shared" si="685"/>
        <v>4832</v>
      </c>
      <c r="B4845" s="185" t="str">
        <f t="shared" si="678"/>
        <v/>
      </c>
      <c r="C4845" s="90" t="str">
        <f t="shared" si="679"/>
        <v/>
      </c>
      <c r="D4845" s="89" t="str">
        <f t="shared" si="680"/>
        <v/>
      </c>
      <c r="E4845" s="91" t="str">
        <f t="shared" si="681"/>
        <v/>
      </c>
      <c r="F4845" s="92" t="str">
        <f t="shared" si="682"/>
        <v/>
      </c>
      <c r="G4845" s="212" t="str">
        <f t="shared" si="683"/>
        <v/>
      </c>
      <c r="H4845" s="92">
        <f>IF(OR(ERR=FALSE,AND(F4845="",G4845="")),0,IF($C$12="D",$H$13+SUM($F$14:F4845)-SUM($G$14:G4845),$H$13-SUM($F$14:F4845)+SUM($G$14:G4845)))</f>
        <v>0</v>
      </c>
      <c r="I4845" s="7"/>
    </row>
    <row r="4846" spans="1:9">
      <c r="A4846" s="89">
        <f t="shared" si="685"/>
        <v>4833</v>
      </c>
      <c r="B4846" s="185" t="str">
        <f t="shared" si="678"/>
        <v/>
      </c>
      <c r="C4846" s="90" t="str">
        <f t="shared" si="679"/>
        <v/>
      </c>
      <c r="D4846" s="89" t="str">
        <f t="shared" si="680"/>
        <v/>
      </c>
      <c r="E4846" s="91" t="str">
        <f t="shared" si="681"/>
        <v/>
      </c>
      <c r="F4846" s="92" t="str">
        <f t="shared" si="682"/>
        <v/>
      </c>
      <c r="G4846" s="212" t="str">
        <f t="shared" si="683"/>
        <v/>
      </c>
      <c r="H4846" s="92">
        <f>IF(OR(ERR=FALSE,AND(F4846="",G4846="")),0,IF($C$12="D",$H$13+SUM($F$14:F4846)-SUM($G$14:G4846),$H$13-SUM($F$14:F4846)+SUM($G$14:G4846)))</f>
        <v>0</v>
      </c>
      <c r="I4846" s="7"/>
    </row>
    <row r="4847" spans="1:9">
      <c r="A4847" s="89">
        <f t="shared" si="685"/>
        <v>4834</v>
      </c>
      <c r="B4847" s="185" t="str">
        <f t="shared" si="678"/>
        <v/>
      </c>
      <c r="C4847" s="90" t="str">
        <f t="shared" si="679"/>
        <v/>
      </c>
      <c r="D4847" s="89" t="str">
        <f t="shared" si="680"/>
        <v/>
      </c>
      <c r="E4847" s="91" t="str">
        <f t="shared" si="681"/>
        <v/>
      </c>
      <c r="F4847" s="92" t="str">
        <f t="shared" si="682"/>
        <v/>
      </c>
      <c r="G4847" s="212" t="str">
        <f t="shared" si="683"/>
        <v/>
      </c>
      <c r="H4847" s="92">
        <f>IF(OR(ERR=FALSE,AND(F4847="",G4847="")),0,IF($C$12="D",$H$13+SUM($F$14:F4847)-SUM($G$14:G4847),$H$13-SUM($F$14:F4847)+SUM($G$14:G4847)))</f>
        <v>0</v>
      </c>
      <c r="I4847" s="7"/>
    </row>
    <row r="4848" spans="1:9">
      <c r="A4848" s="89">
        <f t="shared" si="685"/>
        <v>4835</v>
      </c>
      <c r="B4848" s="185" t="str">
        <f t="shared" si="678"/>
        <v/>
      </c>
      <c r="C4848" s="90" t="str">
        <f t="shared" si="679"/>
        <v/>
      </c>
      <c r="D4848" s="89" t="str">
        <f t="shared" si="680"/>
        <v/>
      </c>
      <c r="E4848" s="91" t="str">
        <f t="shared" si="681"/>
        <v/>
      </c>
      <c r="F4848" s="92" t="str">
        <f t="shared" si="682"/>
        <v/>
      </c>
      <c r="G4848" s="212" t="str">
        <f t="shared" si="683"/>
        <v/>
      </c>
      <c r="H4848" s="92">
        <f>IF(OR(ERR=FALSE,AND(F4848="",G4848="")),0,IF($C$12="D",$H$13+SUM($F$14:F4848)-SUM($G$14:G4848),$H$13-SUM($F$14:F4848)+SUM($G$14:G4848)))</f>
        <v>0</v>
      </c>
      <c r="I4848" s="7"/>
    </row>
    <row r="4849" spans="1:9">
      <c r="A4849" s="89">
        <f t="shared" si="685"/>
        <v>4836</v>
      </c>
      <c r="B4849" s="185" t="str">
        <f t="shared" si="678"/>
        <v/>
      </c>
      <c r="C4849" s="90" t="str">
        <f t="shared" si="679"/>
        <v/>
      </c>
      <c r="D4849" s="89" t="str">
        <f t="shared" si="680"/>
        <v/>
      </c>
      <c r="E4849" s="91" t="str">
        <f t="shared" si="681"/>
        <v/>
      </c>
      <c r="F4849" s="92" t="str">
        <f t="shared" si="682"/>
        <v/>
      </c>
      <c r="G4849" s="212" t="str">
        <f t="shared" si="683"/>
        <v/>
      </c>
      <c r="H4849" s="92">
        <f>IF(OR(ERR=FALSE,AND(F4849="",G4849="")),0,IF($C$12="D",$H$13+SUM($F$14:F4849)-SUM($G$14:G4849),$H$13-SUM($F$14:F4849)+SUM($G$14:G4849)))</f>
        <v>0</v>
      </c>
      <c r="I4849" s="7"/>
    </row>
    <row r="4850" spans="1:9">
      <c r="A4850" s="89">
        <f t="shared" si="685"/>
        <v>4837</v>
      </c>
      <c r="B4850" s="185" t="str">
        <f t="shared" si="678"/>
        <v/>
      </c>
      <c r="C4850" s="90" t="str">
        <f t="shared" si="679"/>
        <v/>
      </c>
      <c r="D4850" s="89" t="str">
        <f t="shared" si="680"/>
        <v/>
      </c>
      <c r="E4850" s="91" t="str">
        <f t="shared" si="681"/>
        <v/>
      </c>
      <c r="F4850" s="92" t="str">
        <f t="shared" si="682"/>
        <v/>
      </c>
      <c r="G4850" s="212" t="str">
        <f t="shared" si="683"/>
        <v/>
      </c>
      <c r="H4850" s="92">
        <f>IF(OR(ERR=FALSE,AND(F4850="",G4850="")),0,IF($C$12="D",$H$13+SUM($F$14:F4850)-SUM($G$14:G4850),$H$13-SUM($F$14:F4850)+SUM($G$14:G4850)))</f>
        <v>0</v>
      </c>
      <c r="I4850" s="7"/>
    </row>
    <row r="4851" spans="1:9">
      <c r="A4851" s="89">
        <f t="shared" ref="A4851:A4882" si="686">A4850+1</f>
        <v>4838</v>
      </c>
      <c r="B4851" s="185" t="str">
        <f t="shared" si="678"/>
        <v/>
      </c>
      <c r="C4851" s="90" t="str">
        <f t="shared" si="679"/>
        <v/>
      </c>
      <c r="D4851" s="89" t="str">
        <f t="shared" si="680"/>
        <v/>
      </c>
      <c r="E4851" s="91" t="str">
        <f t="shared" si="681"/>
        <v/>
      </c>
      <c r="F4851" s="92" t="str">
        <f t="shared" si="682"/>
        <v/>
      </c>
      <c r="G4851" s="212" t="str">
        <f t="shared" si="683"/>
        <v/>
      </c>
      <c r="H4851" s="92">
        <f>IF(OR(ERR=FALSE,AND(F4851="",G4851="")),0,IF($C$12="D",$H$13+SUM($F$14:F4851)-SUM($G$14:G4851),$H$13-SUM($F$14:F4851)+SUM($G$14:G4851)))</f>
        <v>0</v>
      </c>
      <c r="I4851" s="7"/>
    </row>
    <row r="4852" spans="1:9">
      <c r="A4852" s="89">
        <f t="shared" si="686"/>
        <v>4839</v>
      </c>
      <c r="B4852" s="185" t="str">
        <f t="shared" si="678"/>
        <v/>
      </c>
      <c r="C4852" s="90" t="str">
        <f t="shared" si="679"/>
        <v/>
      </c>
      <c r="D4852" s="89" t="str">
        <f t="shared" si="680"/>
        <v/>
      </c>
      <c r="E4852" s="91" t="str">
        <f t="shared" si="681"/>
        <v/>
      </c>
      <c r="F4852" s="92" t="str">
        <f t="shared" si="682"/>
        <v/>
      </c>
      <c r="G4852" s="212" t="str">
        <f t="shared" si="683"/>
        <v/>
      </c>
      <c r="H4852" s="92">
        <f>IF(OR(ERR=FALSE,AND(F4852="",G4852="")),0,IF($C$12="D",$H$13+SUM($F$14:F4852)-SUM($G$14:G4852),$H$13-SUM($F$14:F4852)+SUM($G$14:G4852)))</f>
        <v>0</v>
      </c>
      <c r="I4852" s="7"/>
    </row>
    <row r="4853" spans="1:9">
      <c r="A4853" s="89">
        <f t="shared" si="686"/>
        <v>4840</v>
      </c>
      <c r="B4853" s="185" t="str">
        <f t="shared" si="678"/>
        <v/>
      </c>
      <c r="C4853" s="90" t="str">
        <f t="shared" si="679"/>
        <v/>
      </c>
      <c r="D4853" s="89" t="str">
        <f t="shared" si="680"/>
        <v/>
      </c>
      <c r="E4853" s="91" t="str">
        <f t="shared" si="681"/>
        <v/>
      </c>
      <c r="F4853" s="92" t="str">
        <f t="shared" si="682"/>
        <v/>
      </c>
      <c r="G4853" s="212" t="str">
        <f t="shared" si="683"/>
        <v/>
      </c>
      <c r="H4853" s="92">
        <f>IF(OR(ERR=FALSE,AND(F4853="",G4853="")),0,IF($C$12="D",$H$13+SUM($F$14:F4853)-SUM($G$14:G4853),$H$13-SUM($F$14:F4853)+SUM($G$14:G4853)))</f>
        <v>0</v>
      </c>
      <c r="I4853" s="7"/>
    </row>
    <row r="4854" spans="1:9">
      <c r="A4854" s="89">
        <f t="shared" si="686"/>
        <v>4841</v>
      </c>
      <c r="B4854" s="185" t="str">
        <f t="shared" si="678"/>
        <v/>
      </c>
      <c r="C4854" s="90" t="str">
        <f t="shared" si="679"/>
        <v/>
      </c>
      <c r="D4854" s="89" t="str">
        <f t="shared" si="680"/>
        <v/>
      </c>
      <c r="E4854" s="91" t="str">
        <f t="shared" si="681"/>
        <v/>
      </c>
      <c r="F4854" s="92" t="str">
        <f t="shared" si="682"/>
        <v/>
      </c>
      <c r="G4854" s="212" t="str">
        <f t="shared" si="683"/>
        <v/>
      </c>
      <c r="H4854" s="92">
        <f>IF(OR(ERR=FALSE,AND(F4854="",G4854="")),0,IF($C$12="D",$H$13+SUM($F$14:F4854)-SUM($G$14:G4854),$H$13-SUM($F$14:F4854)+SUM($G$14:G4854)))</f>
        <v>0</v>
      </c>
      <c r="I4854" s="7"/>
    </row>
    <row r="4855" spans="1:9">
      <c r="A4855" s="89">
        <f t="shared" si="686"/>
        <v>4842</v>
      </c>
      <c r="B4855" s="185" t="str">
        <f t="shared" si="678"/>
        <v/>
      </c>
      <c r="C4855" s="90" t="str">
        <f t="shared" si="679"/>
        <v/>
      </c>
      <c r="D4855" s="89" t="str">
        <f t="shared" si="680"/>
        <v/>
      </c>
      <c r="E4855" s="91" t="str">
        <f t="shared" si="681"/>
        <v/>
      </c>
      <c r="F4855" s="92" t="str">
        <f t="shared" si="682"/>
        <v/>
      </c>
      <c r="G4855" s="212" t="str">
        <f t="shared" si="683"/>
        <v/>
      </c>
      <c r="H4855" s="92">
        <f>IF(OR(ERR=FALSE,AND(F4855="",G4855="")),0,IF($C$12="D",$H$13+SUM($F$14:F4855)-SUM($G$14:G4855),$H$13-SUM($F$14:F4855)+SUM($G$14:G4855)))</f>
        <v>0</v>
      </c>
      <c r="I4855" s="7"/>
    </row>
    <row r="4856" spans="1:9">
      <c r="A4856" s="89">
        <f t="shared" si="686"/>
        <v>4843</v>
      </c>
      <c r="B4856" s="185" t="str">
        <f t="shared" si="678"/>
        <v/>
      </c>
      <c r="C4856" s="90" t="str">
        <f t="shared" si="679"/>
        <v/>
      </c>
      <c r="D4856" s="89" t="str">
        <f t="shared" si="680"/>
        <v/>
      </c>
      <c r="E4856" s="91" t="str">
        <f t="shared" si="681"/>
        <v/>
      </c>
      <c r="F4856" s="92" t="str">
        <f t="shared" si="682"/>
        <v/>
      </c>
      <c r="G4856" s="212" t="str">
        <f t="shared" si="683"/>
        <v/>
      </c>
      <c r="H4856" s="92">
        <f>IF(OR(ERR=FALSE,AND(F4856="",G4856="")),0,IF($C$12="D",$H$13+SUM($F$14:F4856)-SUM($G$14:G4856),$H$13-SUM($F$14:F4856)+SUM($G$14:G4856)))</f>
        <v>0</v>
      </c>
      <c r="I4856" s="7"/>
    </row>
    <row r="4857" spans="1:9">
      <c r="A4857" s="89">
        <f t="shared" si="686"/>
        <v>4844</v>
      </c>
      <c r="B4857" s="185" t="str">
        <f t="shared" si="678"/>
        <v/>
      </c>
      <c r="C4857" s="90" t="str">
        <f t="shared" si="679"/>
        <v/>
      </c>
      <c r="D4857" s="89" t="str">
        <f t="shared" si="680"/>
        <v/>
      </c>
      <c r="E4857" s="91" t="str">
        <f t="shared" si="681"/>
        <v/>
      </c>
      <c r="F4857" s="92" t="str">
        <f t="shared" si="682"/>
        <v/>
      </c>
      <c r="G4857" s="212" t="str">
        <f t="shared" si="683"/>
        <v/>
      </c>
      <c r="H4857" s="92">
        <f>IF(OR(ERR=FALSE,AND(F4857="",G4857="")),0,IF($C$12="D",$H$13+SUM($F$14:F4857)-SUM($G$14:G4857),$H$13-SUM($F$14:F4857)+SUM($G$14:G4857)))</f>
        <v>0</v>
      </c>
      <c r="I4857" s="7"/>
    </row>
    <row r="4858" spans="1:9">
      <c r="A4858" s="89">
        <f t="shared" si="686"/>
        <v>4845</v>
      </c>
      <c r="B4858" s="185" t="str">
        <f t="shared" si="678"/>
        <v/>
      </c>
      <c r="C4858" s="90" t="str">
        <f t="shared" si="679"/>
        <v/>
      </c>
      <c r="D4858" s="89" t="str">
        <f t="shared" si="680"/>
        <v/>
      </c>
      <c r="E4858" s="91" t="str">
        <f t="shared" si="681"/>
        <v/>
      </c>
      <c r="F4858" s="92" t="str">
        <f t="shared" si="682"/>
        <v/>
      </c>
      <c r="G4858" s="212" t="str">
        <f t="shared" si="683"/>
        <v/>
      </c>
      <c r="H4858" s="92">
        <f>IF(OR(ERR=FALSE,AND(F4858="",G4858="")),0,IF($C$12="D",$H$13+SUM($F$14:F4858)-SUM($G$14:G4858),$H$13-SUM($F$14:F4858)+SUM($G$14:G4858)))</f>
        <v>0</v>
      </c>
      <c r="I4858" s="7"/>
    </row>
    <row r="4859" spans="1:9">
      <c r="A4859" s="89">
        <f t="shared" si="686"/>
        <v>4846</v>
      </c>
      <c r="B4859" s="185" t="str">
        <f t="shared" si="678"/>
        <v/>
      </c>
      <c r="C4859" s="90" t="str">
        <f t="shared" si="679"/>
        <v/>
      </c>
      <c r="D4859" s="89" t="str">
        <f t="shared" si="680"/>
        <v/>
      </c>
      <c r="E4859" s="91" t="str">
        <f t="shared" si="681"/>
        <v/>
      </c>
      <c r="F4859" s="92" t="str">
        <f t="shared" si="682"/>
        <v/>
      </c>
      <c r="G4859" s="212" t="str">
        <f t="shared" si="683"/>
        <v/>
      </c>
      <c r="H4859" s="92">
        <f>IF(OR(ERR=FALSE,AND(F4859="",G4859="")),0,IF($C$12="D",$H$13+SUM($F$14:F4859)-SUM($G$14:G4859),$H$13-SUM($F$14:F4859)+SUM($G$14:G4859)))</f>
        <v>0</v>
      </c>
      <c r="I4859" s="7"/>
    </row>
    <row r="4860" spans="1:9">
      <c r="A4860" s="89">
        <f t="shared" si="686"/>
        <v>4847</v>
      </c>
      <c r="B4860" s="185" t="str">
        <f t="shared" si="678"/>
        <v/>
      </c>
      <c r="C4860" s="90" t="str">
        <f t="shared" si="679"/>
        <v/>
      </c>
      <c r="D4860" s="89" t="str">
        <f t="shared" si="680"/>
        <v/>
      </c>
      <c r="E4860" s="91" t="str">
        <f t="shared" si="681"/>
        <v/>
      </c>
      <c r="F4860" s="92" t="str">
        <f t="shared" si="682"/>
        <v/>
      </c>
      <c r="G4860" s="212" t="str">
        <f t="shared" si="683"/>
        <v/>
      </c>
      <c r="H4860" s="92">
        <f>IF(OR(ERR=FALSE,AND(F4860="",G4860="")),0,IF($C$12="D",$H$13+SUM($F$14:F4860)-SUM($G$14:G4860),$H$13-SUM($F$14:F4860)+SUM($G$14:G4860)))</f>
        <v>0</v>
      </c>
      <c r="I4860" s="7"/>
    </row>
    <row r="4861" spans="1:9">
      <c r="A4861" s="89">
        <f t="shared" si="686"/>
        <v>4848</v>
      </c>
      <c r="B4861" s="185" t="str">
        <f t="shared" si="678"/>
        <v/>
      </c>
      <c r="C4861" s="90" t="str">
        <f t="shared" si="679"/>
        <v/>
      </c>
      <c r="D4861" s="89" t="str">
        <f t="shared" si="680"/>
        <v/>
      </c>
      <c r="E4861" s="91" t="str">
        <f t="shared" si="681"/>
        <v/>
      </c>
      <c r="F4861" s="92" t="str">
        <f t="shared" si="682"/>
        <v/>
      </c>
      <c r="G4861" s="212" t="str">
        <f t="shared" si="683"/>
        <v/>
      </c>
      <c r="H4861" s="92">
        <f>IF(OR(ERR=FALSE,AND(F4861="",G4861="")),0,IF($C$12="D",$H$13+SUM($F$14:F4861)-SUM($G$14:G4861),$H$13-SUM($F$14:F4861)+SUM($G$14:G4861)))</f>
        <v>0</v>
      </c>
      <c r="I4861" s="7"/>
    </row>
    <row r="4862" spans="1:9">
      <c r="A4862" s="89">
        <f t="shared" si="686"/>
        <v>4849</v>
      </c>
      <c r="B4862" s="185" t="str">
        <f t="shared" si="678"/>
        <v/>
      </c>
      <c r="C4862" s="90" t="str">
        <f t="shared" si="679"/>
        <v/>
      </c>
      <c r="D4862" s="89" t="str">
        <f t="shared" si="680"/>
        <v/>
      </c>
      <c r="E4862" s="91" t="str">
        <f t="shared" si="681"/>
        <v/>
      </c>
      <c r="F4862" s="92" t="str">
        <f t="shared" si="682"/>
        <v/>
      </c>
      <c r="G4862" s="212" t="str">
        <f t="shared" si="683"/>
        <v/>
      </c>
      <c r="H4862" s="92">
        <f>IF(OR(ERR=FALSE,AND(F4862="",G4862="")),0,IF($C$12="D",$H$13+SUM($F$14:F4862)-SUM($G$14:G4862),$H$13-SUM($F$14:F4862)+SUM($G$14:G4862)))</f>
        <v>0</v>
      </c>
      <c r="I4862" s="7"/>
    </row>
    <row r="4863" spans="1:9">
      <c r="A4863" s="89">
        <f t="shared" si="686"/>
        <v>4850</v>
      </c>
      <c r="B4863" s="185" t="str">
        <f t="shared" si="678"/>
        <v/>
      </c>
      <c r="C4863" s="90" t="str">
        <f t="shared" si="679"/>
        <v/>
      </c>
      <c r="D4863" s="89" t="str">
        <f t="shared" si="680"/>
        <v/>
      </c>
      <c r="E4863" s="91" t="str">
        <f t="shared" si="681"/>
        <v/>
      </c>
      <c r="F4863" s="92" t="str">
        <f t="shared" si="682"/>
        <v/>
      </c>
      <c r="G4863" s="212" t="str">
        <f t="shared" si="683"/>
        <v/>
      </c>
      <c r="H4863" s="92">
        <f>IF(OR(ERR=FALSE,AND(F4863="",G4863="")),0,IF($C$12="D",$H$13+SUM($F$14:F4863)-SUM($G$14:G4863),$H$13-SUM($F$14:F4863)+SUM($G$14:G4863)))</f>
        <v>0</v>
      </c>
      <c r="I4863" s="7"/>
    </row>
    <row r="4864" spans="1:9">
      <c r="A4864" s="89">
        <f t="shared" si="686"/>
        <v>4851</v>
      </c>
      <c r="B4864" s="185" t="str">
        <f t="shared" si="678"/>
        <v/>
      </c>
      <c r="C4864" s="90" t="str">
        <f t="shared" si="679"/>
        <v/>
      </c>
      <c r="D4864" s="89" t="str">
        <f t="shared" si="680"/>
        <v/>
      </c>
      <c r="E4864" s="91" t="str">
        <f t="shared" si="681"/>
        <v/>
      </c>
      <c r="F4864" s="92" t="str">
        <f t="shared" si="682"/>
        <v/>
      </c>
      <c r="G4864" s="212" t="str">
        <f t="shared" si="683"/>
        <v/>
      </c>
      <c r="H4864" s="92">
        <f>IF(OR(ERR=FALSE,AND(F4864="",G4864="")),0,IF($C$12="D",$H$13+SUM($F$14:F4864)-SUM($G$14:G4864),$H$13-SUM($F$14:F4864)+SUM($G$14:G4864)))</f>
        <v>0</v>
      </c>
      <c r="I4864" s="7"/>
    </row>
    <row r="4865" spans="1:9">
      <c r="A4865" s="89">
        <f t="shared" si="686"/>
        <v>4852</v>
      </c>
      <c r="B4865" s="185" t="str">
        <f t="shared" si="678"/>
        <v/>
      </c>
      <c r="C4865" s="90" t="str">
        <f t="shared" si="679"/>
        <v/>
      </c>
      <c r="D4865" s="89" t="str">
        <f t="shared" si="680"/>
        <v/>
      </c>
      <c r="E4865" s="91" t="str">
        <f t="shared" si="681"/>
        <v/>
      </c>
      <c r="F4865" s="92" t="str">
        <f t="shared" si="682"/>
        <v/>
      </c>
      <c r="G4865" s="212" t="str">
        <f t="shared" si="683"/>
        <v/>
      </c>
      <c r="H4865" s="92">
        <f>IF(OR(ERR=FALSE,AND(F4865="",G4865="")),0,IF($C$12="D",$H$13+SUM($F$14:F4865)-SUM($G$14:G4865),$H$13-SUM($F$14:F4865)+SUM($G$14:G4865)))</f>
        <v>0</v>
      </c>
      <c r="I4865" s="7"/>
    </row>
    <row r="4866" spans="1:9">
      <c r="A4866" s="89">
        <f t="shared" si="686"/>
        <v>4853</v>
      </c>
      <c r="B4866" s="185" t="str">
        <f t="shared" si="678"/>
        <v/>
      </c>
      <c r="C4866" s="90" t="str">
        <f t="shared" si="679"/>
        <v/>
      </c>
      <c r="D4866" s="89" t="str">
        <f t="shared" si="680"/>
        <v/>
      </c>
      <c r="E4866" s="91" t="str">
        <f t="shared" si="681"/>
        <v/>
      </c>
      <c r="F4866" s="92" t="str">
        <f t="shared" si="682"/>
        <v/>
      </c>
      <c r="G4866" s="212" t="str">
        <f t="shared" si="683"/>
        <v/>
      </c>
      <c r="H4866" s="92">
        <f>IF(OR(ERR=FALSE,AND(F4866="",G4866="")),0,IF($C$12="D",$H$13+SUM($F$14:F4866)-SUM($G$14:G4866),$H$13-SUM($F$14:F4866)+SUM($G$14:G4866)))</f>
        <v>0</v>
      </c>
      <c r="I4866" s="7"/>
    </row>
    <row r="4867" spans="1:9">
      <c r="A4867" s="89">
        <f t="shared" si="686"/>
        <v>4854</v>
      </c>
      <c r="B4867" s="185" t="str">
        <f t="shared" si="678"/>
        <v/>
      </c>
      <c r="C4867" s="90" t="str">
        <f t="shared" si="679"/>
        <v/>
      </c>
      <c r="D4867" s="89" t="str">
        <f t="shared" si="680"/>
        <v/>
      </c>
      <c r="E4867" s="91" t="str">
        <f t="shared" si="681"/>
        <v/>
      </c>
      <c r="F4867" s="92" t="str">
        <f t="shared" si="682"/>
        <v/>
      </c>
      <c r="G4867" s="212" t="str">
        <f t="shared" si="683"/>
        <v/>
      </c>
      <c r="H4867" s="92">
        <f>IF(OR(ERR=FALSE,AND(F4867="",G4867="")),0,IF($C$12="D",$H$13+SUM($F$14:F4867)-SUM($G$14:G4867),$H$13-SUM($F$14:F4867)+SUM($G$14:G4867)))</f>
        <v>0</v>
      </c>
      <c r="I4867" s="7"/>
    </row>
    <row r="4868" spans="1:9">
      <c r="A4868" s="89">
        <f t="shared" si="686"/>
        <v>4855</v>
      </c>
      <c r="B4868" s="185" t="str">
        <f t="shared" si="678"/>
        <v/>
      </c>
      <c r="C4868" s="90" t="str">
        <f t="shared" si="679"/>
        <v/>
      </c>
      <c r="D4868" s="89" t="str">
        <f t="shared" si="680"/>
        <v/>
      </c>
      <c r="E4868" s="91" t="str">
        <f t="shared" si="681"/>
        <v/>
      </c>
      <c r="F4868" s="92" t="str">
        <f t="shared" si="682"/>
        <v/>
      </c>
      <c r="G4868" s="212" t="str">
        <f t="shared" si="683"/>
        <v/>
      </c>
      <c r="H4868" s="92">
        <f>IF(OR(ERR=FALSE,AND(F4868="",G4868="")),0,IF($C$12="D",$H$13+SUM($F$14:F4868)-SUM($G$14:G4868),$H$13-SUM($F$14:F4868)+SUM($G$14:G4868)))</f>
        <v>0</v>
      </c>
      <c r="I4868" s="7"/>
    </row>
    <row r="4869" spans="1:9">
      <c r="A4869" s="89">
        <f t="shared" si="686"/>
        <v>4856</v>
      </c>
      <c r="B4869" s="185" t="str">
        <f t="shared" si="678"/>
        <v/>
      </c>
      <c r="C4869" s="90" t="str">
        <f t="shared" si="679"/>
        <v/>
      </c>
      <c r="D4869" s="89" t="str">
        <f t="shared" si="680"/>
        <v/>
      </c>
      <c r="E4869" s="91" t="str">
        <f t="shared" si="681"/>
        <v/>
      </c>
      <c r="F4869" s="92" t="str">
        <f t="shared" si="682"/>
        <v/>
      </c>
      <c r="G4869" s="212" t="str">
        <f t="shared" si="683"/>
        <v/>
      </c>
      <c r="H4869" s="92">
        <f>IF(OR(ERR=FALSE,AND(F4869="",G4869="")),0,IF($C$12="D",$H$13+SUM($F$14:F4869)-SUM($G$14:G4869),$H$13-SUM($F$14:F4869)+SUM($G$14:G4869)))</f>
        <v>0</v>
      </c>
      <c r="I4869" s="7"/>
    </row>
    <row r="4870" spans="1:9">
      <c r="A4870" s="89">
        <f t="shared" si="686"/>
        <v>4857</v>
      </c>
      <c r="B4870" s="185" t="str">
        <f t="shared" si="678"/>
        <v/>
      </c>
      <c r="C4870" s="90" t="str">
        <f t="shared" si="679"/>
        <v/>
      </c>
      <c r="D4870" s="89" t="str">
        <f t="shared" si="680"/>
        <v/>
      </c>
      <c r="E4870" s="91" t="str">
        <f t="shared" si="681"/>
        <v/>
      </c>
      <c r="F4870" s="92" t="str">
        <f t="shared" si="682"/>
        <v/>
      </c>
      <c r="G4870" s="212" t="str">
        <f t="shared" si="683"/>
        <v/>
      </c>
      <c r="H4870" s="92">
        <f>IF(OR(ERR=FALSE,AND(F4870="",G4870="")),0,IF($C$12="D",$H$13+SUM($F$14:F4870)-SUM($G$14:G4870),$H$13-SUM($F$14:F4870)+SUM($G$14:G4870)))</f>
        <v>0</v>
      </c>
      <c r="I4870" s="7"/>
    </row>
    <row r="4871" spans="1:9">
      <c r="A4871" s="89">
        <f t="shared" si="686"/>
        <v>4858</v>
      </c>
      <c r="B4871" s="185" t="str">
        <f t="shared" si="678"/>
        <v/>
      </c>
      <c r="C4871" s="90" t="str">
        <f t="shared" si="679"/>
        <v/>
      </c>
      <c r="D4871" s="89" t="str">
        <f t="shared" si="680"/>
        <v/>
      </c>
      <c r="E4871" s="91" t="str">
        <f t="shared" si="681"/>
        <v/>
      </c>
      <c r="F4871" s="92" t="str">
        <f t="shared" si="682"/>
        <v/>
      </c>
      <c r="G4871" s="212" t="str">
        <f t="shared" si="683"/>
        <v/>
      </c>
      <c r="H4871" s="92">
        <f>IF(OR(ERR=FALSE,AND(F4871="",G4871="")),0,IF($C$12="D",$H$13+SUM($F$14:F4871)-SUM($G$14:G4871),$H$13-SUM($F$14:F4871)+SUM($G$14:G4871)))</f>
        <v>0</v>
      </c>
      <c r="I4871" s="7"/>
    </row>
    <row r="4872" spans="1:9">
      <c r="A4872" s="89">
        <f t="shared" si="686"/>
        <v>4859</v>
      </c>
      <c r="B4872" s="185" t="str">
        <f t="shared" si="678"/>
        <v/>
      </c>
      <c r="C4872" s="90" t="str">
        <f t="shared" si="679"/>
        <v/>
      </c>
      <c r="D4872" s="89" t="str">
        <f t="shared" si="680"/>
        <v/>
      </c>
      <c r="E4872" s="91" t="str">
        <f t="shared" si="681"/>
        <v/>
      </c>
      <c r="F4872" s="92" t="str">
        <f t="shared" si="682"/>
        <v/>
      </c>
      <c r="G4872" s="212" t="str">
        <f t="shared" si="683"/>
        <v/>
      </c>
      <c r="H4872" s="92">
        <f>IF(OR(ERR=FALSE,AND(F4872="",G4872="")),0,IF($C$12="D",$H$13+SUM($F$14:F4872)-SUM($G$14:G4872),$H$13-SUM($F$14:F4872)+SUM($G$14:G4872)))</f>
        <v>0</v>
      </c>
      <c r="I4872" s="7"/>
    </row>
    <row r="4873" spans="1:9">
      <c r="A4873" s="89">
        <f t="shared" si="686"/>
        <v>4860</v>
      </c>
      <c r="B4873" s="185" t="str">
        <f t="shared" si="678"/>
        <v/>
      </c>
      <c r="C4873" s="90" t="str">
        <f t="shared" si="679"/>
        <v/>
      </c>
      <c r="D4873" s="89" t="str">
        <f t="shared" si="680"/>
        <v/>
      </c>
      <c r="E4873" s="91" t="str">
        <f t="shared" si="681"/>
        <v/>
      </c>
      <c r="F4873" s="92" t="str">
        <f t="shared" si="682"/>
        <v/>
      </c>
      <c r="G4873" s="212" t="str">
        <f t="shared" si="683"/>
        <v/>
      </c>
      <c r="H4873" s="92">
        <f>IF(OR(ERR=FALSE,AND(F4873="",G4873="")),0,IF($C$12="D",$H$13+SUM($F$14:F4873)-SUM($G$14:G4873),$H$13-SUM($F$14:F4873)+SUM($G$14:G4873)))</f>
        <v>0</v>
      </c>
      <c r="I4873" s="7"/>
    </row>
    <row r="4874" spans="1:9">
      <c r="A4874" s="89">
        <f t="shared" si="686"/>
        <v>4861</v>
      </c>
      <c r="B4874" s="185" t="str">
        <f t="shared" si="678"/>
        <v/>
      </c>
      <c r="C4874" s="90" t="str">
        <f t="shared" si="679"/>
        <v/>
      </c>
      <c r="D4874" s="89" t="str">
        <f t="shared" si="680"/>
        <v/>
      </c>
      <c r="E4874" s="91" t="str">
        <f t="shared" si="681"/>
        <v/>
      </c>
      <c r="F4874" s="92" t="str">
        <f t="shared" si="682"/>
        <v/>
      </c>
      <c r="G4874" s="212" t="str">
        <f t="shared" si="683"/>
        <v/>
      </c>
      <c r="H4874" s="92">
        <f>IF(OR(ERR=FALSE,AND(F4874="",G4874="")),0,IF($C$12="D",$H$13+SUM($F$14:F4874)-SUM($G$14:G4874),$H$13-SUM($F$14:F4874)+SUM($G$14:G4874)))</f>
        <v>0</v>
      </c>
      <c r="I4874" s="7"/>
    </row>
    <row r="4875" spans="1:9">
      <c r="A4875" s="89">
        <f t="shared" si="686"/>
        <v>4862</v>
      </c>
      <c r="B4875" s="185" t="str">
        <f t="shared" si="678"/>
        <v/>
      </c>
      <c r="C4875" s="90" t="str">
        <f t="shared" si="679"/>
        <v/>
      </c>
      <c r="D4875" s="89" t="str">
        <f t="shared" si="680"/>
        <v/>
      </c>
      <c r="E4875" s="91" t="str">
        <f t="shared" si="681"/>
        <v/>
      </c>
      <c r="F4875" s="92" t="str">
        <f t="shared" si="682"/>
        <v/>
      </c>
      <c r="G4875" s="212" t="str">
        <f t="shared" si="683"/>
        <v/>
      </c>
      <c r="H4875" s="92">
        <f>IF(OR(ERR=FALSE,AND(F4875="",G4875="")),0,IF($C$12="D",$H$13+SUM($F$14:F4875)-SUM($G$14:G4875),$H$13-SUM($F$14:F4875)+SUM($G$14:G4875)))</f>
        <v>0</v>
      </c>
      <c r="I4875" s="7"/>
    </row>
    <row r="4876" spans="1:9">
      <c r="A4876" s="89">
        <f t="shared" si="686"/>
        <v>4863</v>
      </c>
      <c r="B4876" s="185" t="str">
        <f t="shared" si="678"/>
        <v/>
      </c>
      <c r="C4876" s="90" t="str">
        <f t="shared" si="679"/>
        <v/>
      </c>
      <c r="D4876" s="89" t="str">
        <f t="shared" si="680"/>
        <v/>
      </c>
      <c r="E4876" s="91" t="str">
        <f t="shared" si="681"/>
        <v/>
      </c>
      <c r="F4876" s="92" t="str">
        <f t="shared" si="682"/>
        <v/>
      </c>
      <c r="G4876" s="212" t="str">
        <f t="shared" si="683"/>
        <v/>
      </c>
      <c r="H4876" s="92">
        <f>IF(OR(ERR=FALSE,AND(F4876="",G4876="")),0,IF($C$12="D",$H$13+SUM($F$14:F4876)-SUM($G$14:G4876),$H$13-SUM($F$14:F4876)+SUM($G$14:G4876)))</f>
        <v>0</v>
      </c>
      <c r="I4876" s="7"/>
    </row>
    <row r="4877" spans="1:9">
      <c r="A4877" s="89">
        <f t="shared" si="686"/>
        <v>4864</v>
      </c>
      <c r="B4877" s="185" t="str">
        <f t="shared" ref="B4877:B4883" si="687">IF(ISERROR(VLOOKUP(A4877&amp;H$9,JU_AKUN,6,FALSE)=TRUE),"",VLOOKUP(A4877&amp;H$9,JU_AKUN,6,FALSE))</f>
        <v/>
      </c>
      <c r="C4877" s="90" t="str">
        <f t="shared" ref="C4877:C4883" si="688">IF(ISERROR(VLOOKUP(A4877&amp;H$9,JU_AKUN,7,FALSE)=TRUE),"",VLOOKUP(A4877&amp;H$9,JU_AKUN,7,FALSE))</f>
        <v/>
      </c>
      <c r="D4877" s="89" t="str">
        <f t="shared" ref="D4877:D4883" si="689">IF(ISERROR(VLOOKUP(A4877&amp;H$9,JU_AKUN,8,FALSE)=TRUE),"",VLOOKUP(A4877&amp;H$9,JU_AKUN,8,FALSE))</f>
        <v/>
      </c>
      <c r="E4877" s="91" t="str">
        <f t="shared" ref="E4877:E4883" si="690">IF(ISERROR(VLOOKUP(A4877&amp;H$9,JU_AKUN,9,FALSE)=TRUE),"",VLOOKUP(A4877&amp;H$9,JU_AKUN,9,FALSE))</f>
        <v/>
      </c>
      <c r="F4877" s="92" t="str">
        <f t="shared" ref="F4877:F4883" si="691">IF(ISERROR(VLOOKUP(A4877&amp;H$9,JU_AKUN,14,FALSE)=TRUE),"",VLOOKUP(A4877&amp;H$9,JU_AKUN,14,FALSE))</f>
        <v/>
      </c>
      <c r="G4877" s="212" t="str">
        <f t="shared" ref="G4877:G4883" si="692">IF(ISERROR(VLOOKUP(A4877&amp;H$9,JU_AKUN,15,FALSE)=TRUE),"",VLOOKUP(A4877&amp;H$9,JU_AKUN,15,FALSE))</f>
        <v/>
      </c>
      <c r="H4877" s="92">
        <f>IF(OR(ERR=FALSE,AND(F4877="",G4877="")),0,IF($C$12="D",$H$13+SUM($F$14:F4877)-SUM($G$14:G4877),$H$13-SUM($F$14:F4877)+SUM($G$14:G4877)))</f>
        <v>0</v>
      </c>
      <c r="I4877" s="7"/>
    </row>
    <row r="4878" spans="1:9">
      <c r="A4878" s="89">
        <f t="shared" si="686"/>
        <v>4865</v>
      </c>
      <c r="B4878" s="185" t="str">
        <f t="shared" si="687"/>
        <v/>
      </c>
      <c r="C4878" s="90" t="str">
        <f t="shared" si="688"/>
        <v/>
      </c>
      <c r="D4878" s="89" t="str">
        <f t="shared" si="689"/>
        <v/>
      </c>
      <c r="E4878" s="91" t="str">
        <f t="shared" si="690"/>
        <v/>
      </c>
      <c r="F4878" s="92" t="str">
        <f t="shared" si="691"/>
        <v/>
      </c>
      <c r="G4878" s="212" t="str">
        <f t="shared" si="692"/>
        <v/>
      </c>
      <c r="H4878" s="92">
        <f>IF(OR(ERR=FALSE,AND(F4878="",G4878="")),0,IF($C$12="D",$H$13+SUM($F$14:F4878)-SUM($G$14:G4878),$H$13-SUM($F$14:F4878)+SUM($G$14:G4878)))</f>
        <v>0</v>
      </c>
      <c r="I4878" s="7"/>
    </row>
    <row r="4879" spans="1:9">
      <c r="A4879" s="89">
        <f t="shared" si="686"/>
        <v>4866</v>
      </c>
      <c r="B4879" s="185" t="str">
        <f t="shared" si="687"/>
        <v/>
      </c>
      <c r="C4879" s="90" t="str">
        <f t="shared" si="688"/>
        <v/>
      </c>
      <c r="D4879" s="89" t="str">
        <f t="shared" si="689"/>
        <v/>
      </c>
      <c r="E4879" s="91" t="str">
        <f t="shared" si="690"/>
        <v/>
      </c>
      <c r="F4879" s="92" t="str">
        <f t="shared" si="691"/>
        <v/>
      </c>
      <c r="G4879" s="212" t="str">
        <f t="shared" si="692"/>
        <v/>
      </c>
      <c r="H4879" s="92">
        <f>IF(OR(ERR=FALSE,AND(F4879="",G4879="")),0,IF($C$12="D",$H$13+SUM($F$14:F4879)-SUM($G$14:G4879),$H$13-SUM($F$14:F4879)+SUM($G$14:G4879)))</f>
        <v>0</v>
      </c>
      <c r="I4879" s="7"/>
    </row>
    <row r="4880" spans="1:9">
      <c r="A4880" s="89">
        <f t="shared" si="686"/>
        <v>4867</v>
      </c>
      <c r="B4880" s="185" t="str">
        <f t="shared" si="687"/>
        <v/>
      </c>
      <c r="C4880" s="90" t="str">
        <f t="shared" si="688"/>
        <v/>
      </c>
      <c r="D4880" s="89" t="str">
        <f t="shared" si="689"/>
        <v/>
      </c>
      <c r="E4880" s="91" t="str">
        <f t="shared" si="690"/>
        <v/>
      </c>
      <c r="F4880" s="92" t="str">
        <f t="shared" si="691"/>
        <v/>
      </c>
      <c r="G4880" s="212" t="str">
        <f t="shared" si="692"/>
        <v/>
      </c>
      <c r="H4880" s="92">
        <f>IF(OR(ERR=FALSE,AND(F4880="",G4880="")),0,IF($C$12="D",$H$13+SUM($F$14:F4880)-SUM($G$14:G4880),$H$13-SUM($F$14:F4880)+SUM($G$14:G4880)))</f>
        <v>0</v>
      </c>
      <c r="I4880" s="7"/>
    </row>
    <row r="4881" spans="1:9">
      <c r="A4881" s="89">
        <f t="shared" si="686"/>
        <v>4868</v>
      </c>
      <c r="B4881" s="185" t="str">
        <f t="shared" si="687"/>
        <v/>
      </c>
      <c r="C4881" s="90" t="str">
        <f t="shared" si="688"/>
        <v/>
      </c>
      <c r="D4881" s="89" t="str">
        <f t="shared" si="689"/>
        <v/>
      </c>
      <c r="E4881" s="91" t="str">
        <f t="shared" si="690"/>
        <v/>
      </c>
      <c r="F4881" s="92" t="str">
        <f t="shared" si="691"/>
        <v/>
      </c>
      <c r="G4881" s="212" t="str">
        <f t="shared" si="692"/>
        <v/>
      </c>
      <c r="H4881" s="92">
        <f>IF(OR(ERR=FALSE,AND(F4881="",G4881="")),0,IF($C$12="D",$H$13+SUM($F$14:F4881)-SUM($G$14:G4881),$H$13-SUM($F$14:F4881)+SUM($G$14:G4881)))</f>
        <v>0</v>
      </c>
      <c r="I4881" s="7"/>
    </row>
    <row r="4882" spans="1:9">
      <c r="A4882" s="89">
        <f t="shared" si="686"/>
        <v>4869</v>
      </c>
      <c r="B4882" s="185" t="str">
        <f t="shared" si="687"/>
        <v/>
      </c>
      <c r="C4882" s="90" t="str">
        <f t="shared" si="688"/>
        <v/>
      </c>
      <c r="D4882" s="89" t="str">
        <f t="shared" si="689"/>
        <v/>
      </c>
      <c r="E4882" s="91" t="str">
        <f t="shared" si="690"/>
        <v/>
      </c>
      <c r="F4882" s="92" t="str">
        <f t="shared" si="691"/>
        <v/>
      </c>
      <c r="G4882" s="212" t="str">
        <f t="shared" si="692"/>
        <v/>
      </c>
      <c r="H4882" s="92">
        <f>IF(OR(ERR=FALSE,AND(F4882="",G4882="")),0,IF($C$12="D",$H$13+SUM($F$14:F4882)-SUM($G$14:G4882),$H$13-SUM($F$14:F4882)+SUM($G$14:G4882)))</f>
        <v>0</v>
      </c>
      <c r="I4882" s="7"/>
    </row>
    <row r="4883" spans="1:9">
      <c r="A4883" s="89">
        <f t="shared" ref="A4883:A4914" si="693">A4882+1</f>
        <v>4870</v>
      </c>
      <c r="B4883" s="185" t="str">
        <f t="shared" si="687"/>
        <v/>
      </c>
      <c r="C4883" s="90" t="str">
        <f t="shared" si="688"/>
        <v/>
      </c>
      <c r="D4883" s="89" t="str">
        <f t="shared" si="689"/>
        <v/>
      </c>
      <c r="E4883" s="91" t="str">
        <f t="shared" si="690"/>
        <v/>
      </c>
      <c r="F4883" s="92" t="str">
        <f t="shared" si="691"/>
        <v/>
      </c>
      <c r="G4883" s="212" t="str">
        <f t="shared" si="692"/>
        <v/>
      </c>
      <c r="H4883" s="92">
        <f>IF(OR(ERR=FALSE,AND(F4883="",G4883="")),0,IF($C$12="D",$H$13+SUM($F$14:F4883)-SUM($G$14:G4883),$H$13-SUM($F$14:F4883)+SUM($G$14:G4883)))</f>
        <v>0</v>
      </c>
      <c r="I4883" s="7"/>
    </row>
    <row r="4884" spans="1:9">
      <c r="A4884" s="89">
        <f t="shared" si="693"/>
        <v>4871</v>
      </c>
      <c r="B4884" s="185" t="str">
        <f t="shared" ref="B4884:B4897" si="694">IF(ISERROR(VLOOKUP(A4884&amp;H$9,JU_AKUN,6,FALSE)=TRUE),"",VLOOKUP(A4884&amp;H$9,JU_AKUN,6,FALSE))</f>
        <v/>
      </c>
      <c r="C4884" s="90" t="str">
        <f t="shared" ref="C4884:C4897" si="695">IF(ISERROR(VLOOKUP(A4884&amp;H$9,JU_AKUN,7,FALSE)=TRUE),"",VLOOKUP(A4884&amp;H$9,JU_AKUN,7,FALSE))</f>
        <v/>
      </c>
      <c r="D4884" s="89" t="str">
        <f t="shared" ref="D4884:D4897" si="696">IF(ISERROR(VLOOKUP(A4884&amp;H$9,JU_AKUN,8,FALSE)=TRUE),"",VLOOKUP(A4884&amp;H$9,JU_AKUN,8,FALSE))</f>
        <v/>
      </c>
      <c r="E4884" s="91" t="str">
        <f t="shared" ref="E4884:E4897" si="697">IF(ISERROR(VLOOKUP(A4884&amp;H$9,JU_AKUN,9,FALSE)=TRUE),"",VLOOKUP(A4884&amp;H$9,JU_AKUN,9,FALSE))</f>
        <v/>
      </c>
      <c r="F4884" s="92" t="str">
        <f t="shared" ref="F4884:F4897" si="698">IF(ISERROR(VLOOKUP(A4884&amp;H$9,JU_AKUN,14,FALSE)=TRUE),"",VLOOKUP(A4884&amp;H$9,JU_AKUN,14,FALSE))</f>
        <v/>
      </c>
      <c r="G4884" s="212" t="str">
        <f t="shared" ref="G4884:G4897" si="699">IF(ISERROR(VLOOKUP(A4884&amp;H$9,JU_AKUN,15,FALSE)=TRUE),"",VLOOKUP(A4884&amp;H$9,JU_AKUN,15,FALSE))</f>
        <v/>
      </c>
      <c r="H4884" s="92">
        <f>IF(OR(ERR=FALSE,AND(F4884="",G4884="")),0,IF($C$12="D",$H$13+SUM($F$14:F4884)-SUM($G$14:G4884),$H$13-SUM($F$14:F4884)+SUM($G$14:G4884)))</f>
        <v>0</v>
      </c>
      <c r="I4884" s="7"/>
    </row>
    <row r="4885" spans="1:9">
      <c r="A4885" s="89">
        <f t="shared" si="693"/>
        <v>4872</v>
      </c>
      <c r="B4885" s="185" t="str">
        <f t="shared" si="694"/>
        <v/>
      </c>
      <c r="C4885" s="90" t="str">
        <f t="shared" si="695"/>
        <v/>
      </c>
      <c r="D4885" s="89" t="str">
        <f t="shared" si="696"/>
        <v/>
      </c>
      <c r="E4885" s="91" t="str">
        <f t="shared" si="697"/>
        <v/>
      </c>
      <c r="F4885" s="92" t="str">
        <f t="shared" si="698"/>
        <v/>
      </c>
      <c r="G4885" s="212" t="str">
        <f t="shared" si="699"/>
        <v/>
      </c>
      <c r="H4885" s="92">
        <f>IF(OR(ERR=FALSE,AND(F4885="",G4885="")),0,IF($C$12="D",$H$13+SUM($F$14:F4885)-SUM($G$14:G4885),$H$13-SUM($F$14:F4885)+SUM($G$14:G4885)))</f>
        <v>0</v>
      </c>
      <c r="I4885" s="7"/>
    </row>
    <row r="4886" spans="1:9">
      <c r="A4886" s="89">
        <f t="shared" si="693"/>
        <v>4873</v>
      </c>
      <c r="B4886" s="185" t="str">
        <f t="shared" si="694"/>
        <v/>
      </c>
      <c r="C4886" s="90" t="str">
        <f t="shared" si="695"/>
        <v/>
      </c>
      <c r="D4886" s="89" t="str">
        <f t="shared" si="696"/>
        <v/>
      </c>
      <c r="E4886" s="91" t="str">
        <f t="shared" si="697"/>
        <v/>
      </c>
      <c r="F4886" s="92" t="str">
        <f t="shared" si="698"/>
        <v/>
      </c>
      <c r="G4886" s="212" t="str">
        <f t="shared" si="699"/>
        <v/>
      </c>
      <c r="H4886" s="92">
        <f>IF(OR(ERR=FALSE,AND(F4886="",G4886="")),0,IF($C$12="D",$H$13+SUM($F$14:F4886)-SUM($G$14:G4886),$H$13-SUM($F$14:F4886)+SUM($G$14:G4886)))</f>
        <v>0</v>
      </c>
      <c r="I4886" s="7"/>
    </row>
    <row r="4887" spans="1:9">
      <c r="A4887" s="89">
        <f t="shared" si="693"/>
        <v>4874</v>
      </c>
      <c r="B4887" s="185" t="str">
        <f t="shared" si="694"/>
        <v/>
      </c>
      <c r="C4887" s="90" t="str">
        <f t="shared" si="695"/>
        <v/>
      </c>
      <c r="D4887" s="89" t="str">
        <f t="shared" si="696"/>
        <v/>
      </c>
      <c r="E4887" s="91" t="str">
        <f t="shared" si="697"/>
        <v/>
      </c>
      <c r="F4887" s="92" t="str">
        <f t="shared" si="698"/>
        <v/>
      </c>
      <c r="G4887" s="212" t="str">
        <f t="shared" si="699"/>
        <v/>
      </c>
      <c r="H4887" s="92">
        <f>IF(OR(ERR=FALSE,AND(F4887="",G4887="")),0,IF($C$12="D",$H$13+SUM($F$14:F4887)-SUM($G$14:G4887),$H$13-SUM($F$14:F4887)+SUM($G$14:G4887)))</f>
        <v>0</v>
      </c>
      <c r="I4887" s="7"/>
    </row>
    <row r="4888" spans="1:9">
      <c r="A4888" s="89">
        <f t="shared" si="693"/>
        <v>4875</v>
      </c>
      <c r="B4888" s="185" t="str">
        <f t="shared" si="694"/>
        <v/>
      </c>
      <c r="C4888" s="90" t="str">
        <f t="shared" si="695"/>
        <v/>
      </c>
      <c r="D4888" s="89" t="str">
        <f t="shared" si="696"/>
        <v/>
      </c>
      <c r="E4888" s="91" t="str">
        <f t="shared" si="697"/>
        <v/>
      </c>
      <c r="F4888" s="92" t="str">
        <f t="shared" si="698"/>
        <v/>
      </c>
      <c r="G4888" s="212" t="str">
        <f t="shared" si="699"/>
        <v/>
      </c>
      <c r="H4888" s="92">
        <f>IF(OR(ERR=FALSE,AND(F4888="",G4888="")),0,IF($C$12="D",$H$13+SUM($F$14:F4888)-SUM($G$14:G4888),$H$13-SUM($F$14:F4888)+SUM($G$14:G4888)))</f>
        <v>0</v>
      </c>
      <c r="I4888" s="7"/>
    </row>
    <row r="4889" spans="1:9">
      <c r="A4889" s="89">
        <f t="shared" si="693"/>
        <v>4876</v>
      </c>
      <c r="B4889" s="185" t="str">
        <f t="shared" si="694"/>
        <v/>
      </c>
      <c r="C4889" s="90" t="str">
        <f t="shared" si="695"/>
        <v/>
      </c>
      <c r="D4889" s="89" t="str">
        <f t="shared" si="696"/>
        <v/>
      </c>
      <c r="E4889" s="91" t="str">
        <f t="shared" si="697"/>
        <v/>
      </c>
      <c r="F4889" s="92" t="str">
        <f t="shared" si="698"/>
        <v/>
      </c>
      <c r="G4889" s="212" t="str">
        <f t="shared" si="699"/>
        <v/>
      </c>
      <c r="H4889" s="92">
        <f>IF(OR(ERR=FALSE,AND(F4889="",G4889="")),0,IF($C$12="D",$H$13+SUM($F$14:F4889)-SUM($G$14:G4889),$H$13-SUM($F$14:F4889)+SUM($G$14:G4889)))</f>
        <v>0</v>
      </c>
      <c r="I4889" s="7"/>
    </row>
    <row r="4890" spans="1:9">
      <c r="A4890" s="89">
        <f t="shared" si="693"/>
        <v>4877</v>
      </c>
      <c r="B4890" s="185" t="str">
        <f t="shared" si="694"/>
        <v/>
      </c>
      <c r="C4890" s="90" t="str">
        <f t="shared" si="695"/>
        <v/>
      </c>
      <c r="D4890" s="89" t="str">
        <f t="shared" si="696"/>
        <v/>
      </c>
      <c r="E4890" s="91" t="str">
        <f t="shared" si="697"/>
        <v/>
      </c>
      <c r="F4890" s="92" t="str">
        <f t="shared" si="698"/>
        <v/>
      </c>
      <c r="G4890" s="212" t="str">
        <f t="shared" si="699"/>
        <v/>
      </c>
      <c r="H4890" s="92">
        <f>IF(OR(ERR=FALSE,AND(F4890="",G4890="")),0,IF($C$12="D",$H$13+SUM($F$14:F4890)-SUM($G$14:G4890),$H$13-SUM($F$14:F4890)+SUM($G$14:G4890)))</f>
        <v>0</v>
      </c>
      <c r="I4890" s="7"/>
    </row>
    <row r="4891" spans="1:9">
      <c r="A4891" s="89">
        <f t="shared" si="693"/>
        <v>4878</v>
      </c>
      <c r="B4891" s="185" t="str">
        <f t="shared" si="694"/>
        <v/>
      </c>
      <c r="C4891" s="90" t="str">
        <f t="shared" si="695"/>
        <v/>
      </c>
      <c r="D4891" s="89" t="str">
        <f t="shared" si="696"/>
        <v/>
      </c>
      <c r="E4891" s="91" t="str">
        <f t="shared" si="697"/>
        <v/>
      </c>
      <c r="F4891" s="92" t="str">
        <f t="shared" si="698"/>
        <v/>
      </c>
      <c r="G4891" s="212" t="str">
        <f t="shared" si="699"/>
        <v/>
      </c>
      <c r="H4891" s="92">
        <f>IF(OR(ERR=FALSE,AND(F4891="",G4891="")),0,IF($C$12="D",$H$13+SUM($F$14:F4891)-SUM($G$14:G4891),$H$13-SUM($F$14:F4891)+SUM($G$14:G4891)))</f>
        <v>0</v>
      </c>
      <c r="I4891" s="7"/>
    </row>
    <row r="4892" spans="1:9">
      <c r="A4892" s="89">
        <f t="shared" si="693"/>
        <v>4879</v>
      </c>
      <c r="B4892" s="185" t="str">
        <f t="shared" si="694"/>
        <v/>
      </c>
      <c r="C4892" s="90" t="str">
        <f t="shared" si="695"/>
        <v/>
      </c>
      <c r="D4892" s="89" t="str">
        <f t="shared" si="696"/>
        <v/>
      </c>
      <c r="E4892" s="91" t="str">
        <f t="shared" si="697"/>
        <v/>
      </c>
      <c r="F4892" s="92" t="str">
        <f t="shared" si="698"/>
        <v/>
      </c>
      <c r="G4892" s="212" t="str">
        <f t="shared" si="699"/>
        <v/>
      </c>
      <c r="H4892" s="92">
        <f>IF(OR(ERR=FALSE,AND(F4892="",G4892="")),0,IF($C$12="D",$H$13+SUM($F$14:F4892)-SUM($G$14:G4892),$H$13-SUM($F$14:F4892)+SUM($G$14:G4892)))</f>
        <v>0</v>
      </c>
      <c r="I4892" s="7"/>
    </row>
    <row r="4893" spans="1:9">
      <c r="A4893" s="89">
        <f t="shared" si="693"/>
        <v>4880</v>
      </c>
      <c r="B4893" s="185" t="str">
        <f t="shared" si="694"/>
        <v/>
      </c>
      <c r="C4893" s="90" t="str">
        <f t="shared" si="695"/>
        <v/>
      </c>
      <c r="D4893" s="89" t="str">
        <f t="shared" si="696"/>
        <v/>
      </c>
      <c r="E4893" s="91" t="str">
        <f t="shared" si="697"/>
        <v/>
      </c>
      <c r="F4893" s="92" t="str">
        <f t="shared" si="698"/>
        <v/>
      </c>
      <c r="G4893" s="212" t="str">
        <f t="shared" si="699"/>
        <v/>
      </c>
      <c r="H4893" s="92">
        <f>IF(OR(ERR=FALSE,AND(F4893="",G4893="")),0,IF($C$12="D",$H$13+SUM($F$14:F4893)-SUM($G$14:G4893),$H$13-SUM($F$14:F4893)+SUM($G$14:G4893)))</f>
        <v>0</v>
      </c>
      <c r="I4893" s="7"/>
    </row>
    <row r="4894" spans="1:9">
      <c r="A4894" s="89">
        <f t="shared" si="693"/>
        <v>4881</v>
      </c>
      <c r="B4894" s="185" t="str">
        <f t="shared" si="694"/>
        <v/>
      </c>
      <c r="C4894" s="90" t="str">
        <f t="shared" si="695"/>
        <v/>
      </c>
      <c r="D4894" s="89" t="str">
        <f t="shared" si="696"/>
        <v/>
      </c>
      <c r="E4894" s="91" t="str">
        <f t="shared" si="697"/>
        <v/>
      </c>
      <c r="F4894" s="92" t="str">
        <f t="shared" si="698"/>
        <v/>
      </c>
      <c r="G4894" s="212" t="str">
        <f t="shared" si="699"/>
        <v/>
      </c>
      <c r="H4894" s="92">
        <f>IF(OR(ERR=FALSE,AND(F4894="",G4894="")),0,IF($C$12="D",$H$13+SUM($F$14:F4894)-SUM($G$14:G4894),$H$13-SUM($F$14:F4894)+SUM($G$14:G4894)))</f>
        <v>0</v>
      </c>
      <c r="I4894" s="7"/>
    </row>
    <row r="4895" spans="1:9">
      <c r="A4895" s="89">
        <f t="shared" si="693"/>
        <v>4882</v>
      </c>
      <c r="B4895" s="185" t="str">
        <f t="shared" si="694"/>
        <v/>
      </c>
      <c r="C4895" s="90" t="str">
        <f t="shared" si="695"/>
        <v/>
      </c>
      <c r="D4895" s="89" t="str">
        <f t="shared" si="696"/>
        <v/>
      </c>
      <c r="E4895" s="91" t="str">
        <f t="shared" si="697"/>
        <v/>
      </c>
      <c r="F4895" s="92" t="str">
        <f t="shared" si="698"/>
        <v/>
      </c>
      <c r="G4895" s="212" t="str">
        <f t="shared" si="699"/>
        <v/>
      </c>
      <c r="H4895" s="92">
        <f>IF(OR(ERR=FALSE,AND(F4895="",G4895="")),0,IF($C$12="D",$H$13+SUM($F$14:F4895)-SUM($G$14:G4895),$H$13-SUM($F$14:F4895)+SUM($G$14:G4895)))</f>
        <v>0</v>
      </c>
      <c r="I4895" s="7"/>
    </row>
    <row r="4896" spans="1:9">
      <c r="A4896" s="89">
        <f t="shared" si="693"/>
        <v>4883</v>
      </c>
      <c r="B4896" s="185" t="str">
        <f t="shared" si="694"/>
        <v/>
      </c>
      <c r="C4896" s="90" t="str">
        <f t="shared" si="695"/>
        <v/>
      </c>
      <c r="D4896" s="89" t="str">
        <f t="shared" si="696"/>
        <v/>
      </c>
      <c r="E4896" s="91" t="str">
        <f t="shared" si="697"/>
        <v/>
      </c>
      <c r="F4896" s="92" t="str">
        <f t="shared" si="698"/>
        <v/>
      </c>
      <c r="G4896" s="212" t="str">
        <f t="shared" si="699"/>
        <v/>
      </c>
      <c r="H4896" s="92">
        <f>IF(OR(ERR=FALSE,AND(F4896="",G4896="")),0,IF($C$12="D",$H$13+SUM($F$14:F4896)-SUM($G$14:G4896),$H$13-SUM($F$14:F4896)+SUM($G$14:G4896)))</f>
        <v>0</v>
      </c>
      <c r="I4896" s="7"/>
    </row>
    <row r="4897" spans="1:9">
      <c r="A4897" s="89">
        <f t="shared" si="693"/>
        <v>4884</v>
      </c>
      <c r="B4897" s="185" t="str">
        <f t="shared" si="694"/>
        <v/>
      </c>
      <c r="C4897" s="90" t="str">
        <f t="shared" si="695"/>
        <v/>
      </c>
      <c r="D4897" s="89" t="str">
        <f t="shared" si="696"/>
        <v/>
      </c>
      <c r="E4897" s="91" t="str">
        <f t="shared" si="697"/>
        <v/>
      </c>
      <c r="F4897" s="92" t="str">
        <f t="shared" si="698"/>
        <v/>
      </c>
      <c r="G4897" s="212" t="str">
        <f t="shared" si="699"/>
        <v/>
      </c>
      <c r="H4897" s="92">
        <f>IF(OR(ERR=FALSE,AND(F4897="",G4897="")),0,IF($C$12="D",$H$13+SUM($F$14:F4897)-SUM($G$14:G4897),$H$13-SUM($F$14:F4897)+SUM($G$14:G4897)))</f>
        <v>0</v>
      </c>
      <c r="I4897" s="7"/>
    </row>
    <row r="4898" spans="1:9">
      <c r="A4898" s="89">
        <f t="shared" si="693"/>
        <v>4885</v>
      </c>
      <c r="B4898" s="185" t="str">
        <f t="shared" ref="B4898:B4925" si="700">IF(ISERROR(VLOOKUP(A4898&amp;H$9,JU_AKUN,6,FALSE)=TRUE),"",VLOOKUP(A4898&amp;H$9,JU_AKUN,6,FALSE))</f>
        <v/>
      </c>
      <c r="C4898" s="90" t="str">
        <f t="shared" ref="C4898:C4925" si="701">IF(ISERROR(VLOOKUP(A4898&amp;H$9,JU_AKUN,7,FALSE)=TRUE),"",VLOOKUP(A4898&amp;H$9,JU_AKUN,7,FALSE))</f>
        <v/>
      </c>
      <c r="D4898" s="89" t="str">
        <f t="shared" ref="D4898:D4925" si="702">IF(ISERROR(VLOOKUP(A4898&amp;H$9,JU_AKUN,8,FALSE)=TRUE),"",VLOOKUP(A4898&amp;H$9,JU_AKUN,8,FALSE))</f>
        <v/>
      </c>
      <c r="E4898" s="91" t="str">
        <f t="shared" ref="E4898:E4925" si="703">IF(ISERROR(VLOOKUP(A4898&amp;H$9,JU_AKUN,9,FALSE)=TRUE),"",VLOOKUP(A4898&amp;H$9,JU_AKUN,9,FALSE))</f>
        <v/>
      </c>
      <c r="F4898" s="92" t="str">
        <f t="shared" ref="F4898:F4925" si="704">IF(ISERROR(VLOOKUP(A4898&amp;H$9,JU_AKUN,14,FALSE)=TRUE),"",VLOOKUP(A4898&amp;H$9,JU_AKUN,14,FALSE))</f>
        <v/>
      </c>
      <c r="G4898" s="212" t="str">
        <f t="shared" ref="G4898:G4925" si="705">IF(ISERROR(VLOOKUP(A4898&amp;H$9,JU_AKUN,15,FALSE)=TRUE),"",VLOOKUP(A4898&amp;H$9,JU_AKUN,15,FALSE))</f>
        <v/>
      </c>
      <c r="H4898" s="92">
        <f>IF(OR(ERR=FALSE,AND(F4898="",G4898="")),0,IF($C$12="D",$H$13+SUM($F$14:F4898)-SUM($G$14:G4898),$H$13-SUM($F$14:F4898)+SUM($G$14:G4898)))</f>
        <v>0</v>
      </c>
      <c r="I4898" s="7"/>
    </row>
    <row r="4899" spans="1:9">
      <c r="A4899" s="89">
        <f t="shared" si="693"/>
        <v>4886</v>
      </c>
      <c r="B4899" s="185" t="str">
        <f t="shared" si="700"/>
        <v/>
      </c>
      <c r="C4899" s="90" t="str">
        <f t="shared" si="701"/>
        <v/>
      </c>
      <c r="D4899" s="89" t="str">
        <f t="shared" si="702"/>
        <v/>
      </c>
      <c r="E4899" s="91" t="str">
        <f t="shared" si="703"/>
        <v/>
      </c>
      <c r="F4899" s="92" t="str">
        <f t="shared" si="704"/>
        <v/>
      </c>
      <c r="G4899" s="212" t="str">
        <f t="shared" si="705"/>
        <v/>
      </c>
      <c r="H4899" s="92">
        <f>IF(OR(ERR=FALSE,AND(F4899="",G4899="")),0,IF($C$12="D",$H$13+SUM($F$14:F4899)-SUM($G$14:G4899),$H$13-SUM($F$14:F4899)+SUM($G$14:G4899)))</f>
        <v>0</v>
      </c>
      <c r="I4899" s="7"/>
    </row>
    <row r="4900" spans="1:9">
      <c r="A4900" s="89">
        <f t="shared" si="693"/>
        <v>4887</v>
      </c>
      <c r="B4900" s="185" t="str">
        <f t="shared" si="700"/>
        <v/>
      </c>
      <c r="C4900" s="90" t="str">
        <f t="shared" si="701"/>
        <v/>
      </c>
      <c r="D4900" s="89" t="str">
        <f t="shared" si="702"/>
        <v/>
      </c>
      <c r="E4900" s="91" t="str">
        <f t="shared" si="703"/>
        <v/>
      </c>
      <c r="F4900" s="92" t="str">
        <f t="shared" si="704"/>
        <v/>
      </c>
      <c r="G4900" s="212" t="str">
        <f t="shared" si="705"/>
        <v/>
      </c>
      <c r="H4900" s="92">
        <f>IF(OR(ERR=FALSE,AND(F4900="",G4900="")),0,IF($C$12="D",$H$13+SUM($F$14:F4900)-SUM($G$14:G4900),$H$13-SUM($F$14:F4900)+SUM($G$14:G4900)))</f>
        <v>0</v>
      </c>
      <c r="I4900" s="7"/>
    </row>
    <row r="4901" spans="1:9">
      <c r="A4901" s="89">
        <f t="shared" si="693"/>
        <v>4888</v>
      </c>
      <c r="B4901" s="185" t="str">
        <f t="shared" si="700"/>
        <v/>
      </c>
      <c r="C4901" s="90" t="str">
        <f t="shared" si="701"/>
        <v/>
      </c>
      <c r="D4901" s="89" t="str">
        <f t="shared" si="702"/>
        <v/>
      </c>
      <c r="E4901" s="91" t="str">
        <f t="shared" si="703"/>
        <v/>
      </c>
      <c r="F4901" s="92" t="str">
        <f t="shared" si="704"/>
        <v/>
      </c>
      <c r="G4901" s="212" t="str">
        <f t="shared" si="705"/>
        <v/>
      </c>
      <c r="H4901" s="92">
        <f>IF(OR(ERR=FALSE,AND(F4901="",G4901="")),0,IF($C$12="D",$H$13+SUM($F$14:F4901)-SUM($G$14:G4901),$H$13-SUM($F$14:F4901)+SUM($G$14:G4901)))</f>
        <v>0</v>
      </c>
      <c r="I4901" s="7"/>
    </row>
    <row r="4902" spans="1:9">
      <c r="A4902" s="89">
        <f t="shared" si="693"/>
        <v>4889</v>
      </c>
      <c r="B4902" s="185" t="str">
        <f t="shared" si="700"/>
        <v/>
      </c>
      <c r="C4902" s="90" t="str">
        <f t="shared" si="701"/>
        <v/>
      </c>
      <c r="D4902" s="89" t="str">
        <f t="shared" si="702"/>
        <v/>
      </c>
      <c r="E4902" s="91" t="str">
        <f t="shared" si="703"/>
        <v/>
      </c>
      <c r="F4902" s="92" t="str">
        <f t="shared" si="704"/>
        <v/>
      </c>
      <c r="G4902" s="212" t="str">
        <f t="shared" si="705"/>
        <v/>
      </c>
      <c r="H4902" s="92">
        <f>IF(OR(ERR=FALSE,AND(F4902="",G4902="")),0,IF($C$12="D",$H$13+SUM($F$14:F4902)-SUM($G$14:G4902),$H$13-SUM($F$14:F4902)+SUM($G$14:G4902)))</f>
        <v>0</v>
      </c>
      <c r="I4902" s="7"/>
    </row>
    <row r="4903" spans="1:9">
      <c r="A4903" s="89">
        <f t="shared" si="693"/>
        <v>4890</v>
      </c>
      <c r="B4903" s="185" t="str">
        <f t="shared" si="700"/>
        <v/>
      </c>
      <c r="C4903" s="90" t="str">
        <f t="shared" si="701"/>
        <v/>
      </c>
      <c r="D4903" s="89" t="str">
        <f t="shared" si="702"/>
        <v/>
      </c>
      <c r="E4903" s="91" t="str">
        <f t="shared" si="703"/>
        <v/>
      </c>
      <c r="F4903" s="92" t="str">
        <f t="shared" si="704"/>
        <v/>
      </c>
      <c r="G4903" s="212" t="str">
        <f t="shared" si="705"/>
        <v/>
      </c>
      <c r="H4903" s="92">
        <f>IF(OR(ERR=FALSE,AND(F4903="",G4903="")),0,IF($C$12="D",$H$13+SUM($F$14:F4903)-SUM($G$14:G4903),$H$13-SUM($F$14:F4903)+SUM($G$14:G4903)))</f>
        <v>0</v>
      </c>
      <c r="I4903" s="7"/>
    </row>
    <row r="4904" spans="1:9">
      <c r="A4904" s="89">
        <f t="shared" si="693"/>
        <v>4891</v>
      </c>
      <c r="B4904" s="185" t="str">
        <f t="shared" si="700"/>
        <v/>
      </c>
      <c r="C4904" s="90" t="str">
        <f t="shared" si="701"/>
        <v/>
      </c>
      <c r="D4904" s="89" t="str">
        <f t="shared" si="702"/>
        <v/>
      </c>
      <c r="E4904" s="91" t="str">
        <f t="shared" si="703"/>
        <v/>
      </c>
      <c r="F4904" s="92" t="str">
        <f t="shared" si="704"/>
        <v/>
      </c>
      <c r="G4904" s="212" t="str">
        <f t="shared" si="705"/>
        <v/>
      </c>
      <c r="H4904" s="92">
        <f>IF(OR(ERR=FALSE,AND(F4904="",G4904="")),0,IF($C$12="D",$H$13+SUM($F$14:F4904)-SUM($G$14:G4904),$H$13-SUM($F$14:F4904)+SUM($G$14:G4904)))</f>
        <v>0</v>
      </c>
      <c r="I4904" s="7"/>
    </row>
    <row r="4905" spans="1:9">
      <c r="A4905" s="89">
        <f t="shared" si="693"/>
        <v>4892</v>
      </c>
      <c r="B4905" s="185" t="str">
        <f t="shared" si="700"/>
        <v/>
      </c>
      <c r="C4905" s="90" t="str">
        <f t="shared" si="701"/>
        <v/>
      </c>
      <c r="D4905" s="89" t="str">
        <f t="shared" si="702"/>
        <v/>
      </c>
      <c r="E4905" s="91" t="str">
        <f t="shared" si="703"/>
        <v/>
      </c>
      <c r="F4905" s="92" t="str">
        <f t="shared" si="704"/>
        <v/>
      </c>
      <c r="G4905" s="212" t="str">
        <f t="shared" si="705"/>
        <v/>
      </c>
      <c r="H4905" s="92">
        <f>IF(OR(ERR=FALSE,AND(F4905="",G4905="")),0,IF($C$12="D",$H$13+SUM($F$14:F4905)-SUM($G$14:G4905),$H$13-SUM($F$14:F4905)+SUM($G$14:G4905)))</f>
        <v>0</v>
      </c>
      <c r="I4905" s="7"/>
    </row>
    <row r="4906" spans="1:9">
      <c r="A4906" s="89">
        <f t="shared" si="693"/>
        <v>4893</v>
      </c>
      <c r="B4906" s="185" t="str">
        <f t="shared" si="700"/>
        <v/>
      </c>
      <c r="C4906" s="90" t="str">
        <f t="shared" si="701"/>
        <v/>
      </c>
      <c r="D4906" s="89" t="str">
        <f t="shared" si="702"/>
        <v/>
      </c>
      <c r="E4906" s="91" t="str">
        <f t="shared" si="703"/>
        <v/>
      </c>
      <c r="F4906" s="92" t="str">
        <f t="shared" si="704"/>
        <v/>
      </c>
      <c r="G4906" s="212" t="str">
        <f t="shared" si="705"/>
        <v/>
      </c>
      <c r="H4906" s="92">
        <f>IF(OR(ERR=FALSE,AND(F4906="",G4906="")),0,IF($C$12="D",$H$13+SUM($F$14:F4906)-SUM($G$14:G4906),$H$13-SUM($F$14:F4906)+SUM($G$14:G4906)))</f>
        <v>0</v>
      </c>
      <c r="I4906" s="7"/>
    </row>
    <row r="4907" spans="1:9">
      <c r="A4907" s="89">
        <f t="shared" si="693"/>
        <v>4894</v>
      </c>
      <c r="B4907" s="185" t="str">
        <f t="shared" si="700"/>
        <v/>
      </c>
      <c r="C4907" s="90" t="str">
        <f t="shared" si="701"/>
        <v/>
      </c>
      <c r="D4907" s="89" t="str">
        <f t="shared" si="702"/>
        <v/>
      </c>
      <c r="E4907" s="91" t="str">
        <f t="shared" si="703"/>
        <v/>
      </c>
      <c r="F4907" s="92" t="str">
        <f t="shared" si="704"/>
        <v/>
      </c>
      <c r="G4907" s="212" t="str">
        <f t="shared" si="705"/>
        <v/>
      </c>
      <c r="H4907" s="92">
        <f>IF(OR(ERR=FALSE,AND(F4907="",G4907="")),0,IF($C$12="D",$H$13+SUM($F$14:F4907)-SUM($G$14:G4907),$H$13-SUM($F$14:F4907)+SUM($G$14:G4907)))</f>
        <v>0</v>
      </c>
      <c r="I4907" s="7"/>
    </row>
    <row r="4908" spans="1:9">
      <c r="A4908" s="89">
        <f t="shared" si="693"/>
        <v>4895</v>
      </c>
      <c r="B4908" s="185" t="str">
        <f t="shared" si="700"/>
        <v/>
      </c>
      <c r="C4908" s="90" t="str">
        <f t="shared" si="701"/>
        <v/>
      </c>
      <c r="D4908" s="89" t="str">
        <f t="shared" si="702"/>
        <v/>
      </c>
      <c r="E4908" s="91" t="str">
        <f t="shared" si="703"/>
        <v/>
      </c>
      <c r="F4908" s="92" t="str">
        <f t="shared" si="704"/>
        <v/>
      </c>
      <c r="G4908" s="212" t="str">
        <f t="shared" si="705"/>
        <v/>
      </c>
      <c r="H4908" s="92">
        <f>IF(OR(ERR=FALSE,AND(F4908="",G4908="")),0,IF($C$12="D",$H$13+SUM($F$14:F4908)-SUM($G$14:G4908),$H$13-SUM($F$14:F4908)+SUM($G$14:G4908)))</f>
        <v>0</v>
      </c>
      <c r="I4908" s="7"/>
    </row>
    <row r="4909" spans="1:9">
      <c r="A4909" s="89">
        <f t="shared" si="693"/>
        <v>4896</v>
      </c>
      <c r="B4909" s="185" t="str">
        <f t="shared" si="700"/>
        <v/>
      </c>
      <c r="C4909" s="90" t="str">
        <f t="shared" si="701"/>
        <v/>
      </c>
      <c r="D4909" s="89" t="str">
        <f t="shared" si="702"/>
        <v/>
      </c>
      <c r="E4909" s="91" t="str">
        <f t="shared" si="703"/>
        <v/>
      </c>
      <c r="F4909" s="92" t="str">
        <f t="shared" si="704"/>
        <v/>
      </c>
      <c r="G4909" s="212" t="str">
        <f t="shared" si="705"/>
        <v/>
      </c>
      <c r="H4909" s="92">
        <f>IF(OR(ERR=FALSE,AND(F4909="",G4909="")),0,IF($C$12="D",$H$13+SUM($F$14:F4909)-SUM($G$14:G4909),$H$13-SUM($F$14:F4909)+SUM($G$14:G4909)))</f>
        <v>0</v>
      </c>
      <c r="I4909" s="7"/>
    </row>
    <row r="4910" spans="1:9">
      <c r="A4910" s="89">
        <f t="shared" si="693"/>
        <v>4897</v>
      </c>
      <c r="B4910" s="185" t="str">
        <f t="shared" si="700"/>
        <v/>
      </c>
      <c r="C4910" s="90" t="str">
        <f t="shared" si="701"/>
        <v/>
      </c>
      <c r="D4910" s="89" t="str">
        <f t="shared" si="702"/>
        <v/>
      </c>
      <c r="E4910" s="91" t="str">
        <f t="shared" si="703"/>
        <v/>
      </c>
      <c r="F4910" s="92" t="str">
        <f t="shared" si="704"/>
        <v/>
      </c>
      <c r="G4910" s="212" t="str">
        <f t="shared" si="705"/>
        <v/>
      </c>
      <c r="H4910" s="92">
        <f>IF(OR(ERR=FALSE,AND(F4910="",G4910="")),0,IF($C$12="D",$H$13+SUM($F$14:F4910)-SUM($G$14:G4910),$H$13-SUM($F$14:F4910)+SUM($G$14:G4910)))</f>
        <v>0</v>
      </c>
      <c r="I4910" s="7"/>
    </row>
    <row r="4911" spans="1:9">
      <c r="A4911" s="89">
        <f t="shared" si="693"/>
        <v>4898</v>
      </c>
      <c r="B4911" s="185" t="str">
        <f t="shared" si="700"/>
        <v/>
      </c>
      <c r="C4911" s="90" t="str">
        <f t="shared" si="701"/>
        <v/>
      </c>
      <c r="D4911" s="89" t="str">
        <f t="shared" si="702"/>
        <v/>
      </c>
      <c r="E4911" s="91" t="str">
        <f t="shared" si="703"/>
        <v/>
      </c>
      <c r="F4911" s="92" t="str">
        <f t="shared" si="704"/>
        <v/>
      </c>
      <c r="G4911" s="212" t="str">
        <f t="shared" si="705"/>
        <v/>
      </c>
      <c r="H4911" s="92">
        <f>IF(OR(ERR=FALSE,AND(F4911="",G4911="")),0,IF($C$12="D",$H$13+SUM($F$14:F4911)-SUM($G$14:G4911),$H$13-SUM($F$14:F4911)+SUM($G$14:G4911)))</f>
        <v>0</v>
      </c>
      <c r="I4911" s="7"/>
    </row>
    <row r="4912" spans="1:9">
      <c r="A4912" s="89">
        <f t="shared" si="693"/>
        <v>4899</v>
      </c>
      <c r="B4912" s="185" t="str">
        <f t="shared" si="700"/>
        <v/>
      </c>
      <c r="C4912" s="90" t="str">
        <f t="shared" si="701"/>
        <v/>
      </c>
      <c r="D4912" s="89" t="str">
        <f t="shared" si="702"/>
        <v/>
      </c>
      <c r="E4912" s="91" t="str">
        <f t="shared" si="703"/>
        <v/>
      </c>
      <c r="F4912" s="92" t="str">
        <f t="shared" si="704"/>
        <v/>
      </c>
      <c r="G4912" s="212" t="str">
        <f t="shared" si="705"/>
        <v/>
      </c>
      <c r="H4912" s="92">
        <f>IF(OR(ERR=FALSE,AND(F4912="",G4912="")),0,IF($C$12="D",$H$13+SUM($F$14:F4912)-SUM($G$14:G4912),$H$13-SUM($F$14:F4912)+SUM($G$14:G4912)))</f>
        <v>0</v>
      </c>
      <c r="I4912" s="7"/>
    </row>
    <row r="4913" spans="1:9">
      <c r="A4913" s="89">
        <f t="shared" si="693"/>
        <v>4900</v>
      </c>
      <c r="B4913" s="185" t="str">
        <f t="shared" si="700"/>
        <v/>
      </c>
      <c r="C4913" s="90" t="str">
        <f t="shared" si="701"/>
        <v/>
      </c>
      <c r="D4913" s="89" t="str">
        <f t="shared" si="702"/>
        <v/>
      </c>
      <c r="E4913" s="91" t="str">
        <f t="shared" si="703"/>
        <v/>
      </c>
      <c r="F4913" s="92" t="str">
        <f t="shared" si="704"/>
        <v/>
      </c>
      <c r="G4913" s="212" t="str">
        <f t="shared" si="705"/>
        <v/>
      </c>
      <c r="H4913" s="92">
        <f>IF(OR(ERR=FALSE,AND(F4913="",G4913="")),0,IF($C$12="D",$H$13+SUM($F$14:F4913)-SUM($G$14:G4913),$H$13-SUM($F$14:F4913)+SUM($G$14:G4913)))</f>
        <v>0</v>
      </c>
      <c r="I4913" s="7"/>
    </row>
    <row r="4914" spans="1:9">
      <c r="A4914" s="89">
        <f t="shared" si="693"/>
        <v>4901</v>
      </c>
      <c r="B4914" s="185" t="str">
        <f t="shared" si="700"/>
        <v/>
      </c>
      <c r="C4914" s="90" t="str">
        <f t="shared" si="701"/>
        <v/>
      </c>
      <c r="D4914" s="89" t="str">
        <f t="shared" si="702"/>
        <v/>
      </c>
      <c r="E4914" s="91" t="str">
        <f t="shared" si="703"/>
        <v/>
      </c>
      <c r="F4914" s="92" t="str">
        <f t="shared" si="704"/>
        <v/>
      </c>
      <c r="G4914" s="212" t="str">
        <f t="shared" si="705"/>
        <v/>
      </c>
      <c r="H4914" s="92">
        <f>IF(OR(ERR=FALSE,AND(F4914="",G4914="")),0,IF($C$12="D",$H$13+SUM($F$14:F4914)-SUM($G$14:G4914),$H$13-SUM($F$14:F4914)+SUM($G$14:G4914)))</f>
        <v>0</v>
      </c>
      <c r="I4914" s="7"/>
    </row>
    <row r="4915" spans="1:9">
      <c r="A4915" s="89">
        <f t="shared" ref="A4915:A4946" si="706">A4914+1</f>
        <v>4902</v>
      </c>
      <c r="B4915" s="185" t="str">
        <f t="shared" si="700"/>
        <v/>
      </c>
      <c r="C4915" s="90" t="str">
        <f t="shared" si="701"/>
        <v/>
      </c>
      <c r="D4915" s="89" t="str">
        <f t="shared" si="702"/>
        <v/>
      </c>
      <c r="E4915" s="91" t="str">
        <f t="shared" si="703"/>
        <v/>
      </c>
      <c r="F4915" s="92" t="str">
        <f t="shared" si="704"/>
        <v/>
      </c>
      <c r="G4915" s="212" t="str">
        <f t="shared" si="705"/>
        <v/>
      </c>
      <c r="H4915" s="92">
        <f>IF(OR(ERR=FALSE,AND(F4915="",G4915="")),0,IF($C$12="D",$H$13+SUM($F$14:F4915)-SUM($G$14:G4915),$H$13-SUM($F$14:F4915)+SUM($G$14:G4915)))</f>
        <v>0</v>
      </c>
      <c r="I4915" s="7"/>
    </row>
    <row r="4916" spans="1:9">
      <c r="A4916" s="89">
        <f t="shared" si="706"/>
        <v>4903</v>
      </c>
      <c r="B4916" s="185" t="str">
        <f t="shared" si="700"/>
        <v/>
      </c>
      <c r="C4916" s="90" t="str">
        <f t="shared" si="701"/>
        <v/>
      </c>
      <c r="D4916" s="89" t="str">
        <f t="shared" si="702"/>
        <v/>
      </c>
      <c r="E4916" s="91" t="str">
        <f t="shared" si="703"/>
        <v/>
      </c>
      <c r="F4916" s="92" t="str">
        <f t="shared" si="704"/>
        <v/>
      </c>
      <c r="G4916" s="212" t="str">
        <f t="shared" si="705"/>
        <v/>
      </c>
      <c r="H4916" s="92">
        <f>IF(OR(ERR=FALSE,AND(F4916="",G4916="")),0,IF($C$12="D",$H$13+SUM($F$14:F4916)-SUM($G$14:G4916),$H$13-SUM($F$14:F4916)+SUM($G$14:G4916)))</f>
        <v>0</v>
      </c>
      <c r="I4916" s="7"/>
    </row>
    <row r="4917" spans="1:9">
      <c r="A4917" s="89">
        <f t="shared" si="706"/>
        <v>4904</v>
      </c>
      <c r="B4917" s="185" t="str">
        <f t="shared" si="700"/>
        <v/>
      </c>
      <c r="C4917" s="90" t="str">
        <f t="shared" si="701"/>
        <v/>
      </c>
      <c r="D4917" s="89" t="str">
        <f t="shared" si="702"/>
        <v/>
      </c>
      <c r="E4917" s="91" t="str">
        <f t="shared" si="703"/>
        <v/>
      </c>
      <c r="F4917" s="92" t="str">
        <f t="shared" si="704"/>
        <v/>
      </c>
      <c r="G4917" s="212" t="str">
        <f t="shared" si="705"/>
        <v/>
      </c>
      <c r="H4917" s="92">
        <f>IF(OR(ERR=FALSE,AND(F4917="",G4917="")),0,IF($C$12="D",$H$13+SUM($F$14:F4917)-SUM($G$14:G4917),$H$13-SUM($F$14:F4917)+SUM($G$14:G4917)))</f>
        <v>0</v>
      </c>
      <c r="I4917" s="7"/>
    </row>
    <row r="4918" spans="1:9">
      <c r="A4918" s="89">
        <f t="shared" si="706"/>
        <v>4905</v>
      </c>
      <c r="B4918" s="185" t="str">
        <f t="shared" si="700"/>
        <v/>
      </c>
      <c r="C4918" s="90" t="str">
        <f t="shared" si="701"/>
        <v/>
      </c>
      <c r="D4918" s="89" t="str">
        <f t="shared" si="702"/>
        <v/>
      </c>
      <c r="E4918" s="91" t="str">
        <f t="shared" si="703"/>
        <v/>
      </c>
      <c r="F4918" s="92" t="str">
        <f t="shared" si="704"/>
        <v/>
      </c>
      <c r="G4918" s="212" t="str">
        <f t="shared" si="705"/>
        <v/>
      </c>
      <c r="H4918" s="92">
        <f>IF(OR(ERR=FALSE,AND(F4918="",G4918="")),0,IF($C$12="D",$H$13+SUM($F$14:F4918)-SUM($G$14:G4918),$H$13-SUM($F$14:F4918)+SUM($G$14:G4918)))</f>
        <v>0</v>
      </c>
      <c r="I4918" s="7"/>
    </row>
    <row r="4919" spans="1:9">
      <c r="A4919" s="89">
        <f t="shared" si="706"/>
        <v>4906</v>
      </c>
      <c r="B4919" s="185" t="str">
        <f t="shared" si="700"/>
        <v/>
      </c>
      <c r="C4919" s="90" t="str">
        <f t="shared" si="701"/>
        <v/>
      </c>
      <c r="D4919" s="89" t="str">
        <f t="shared" si="702"/>
        <v/>
      </c>
      <c r="E4919" s="91" t="str">
        <f t="shared" si="703"/>
        <v/>
      </c>
      <c r="F4919" s="92" t="str">
        <f t="shared" si="704"/>
        <v/>
      </c>
      <c r="G4919" s="212" t="str">
        <f t="shared" si="705"/>
        <v/>
      </c>
      <c r="H4919" s="92">
        <f>IF(OR(ERR=FALSE,AND(F4919="",G4919="")),0,IF($C$12="D",$H$13+SUM($F$14:F4919)-SUM($G$14:G4919),$H$13-SUM($F$14:F4919)+SUM($G$14:G4919)))</f>
        <v>0</v>
      </c>
      <c r="I4919" s="7"/>
    </row>
    <row r="4920" spans="1:9">
      <c r="A4920" s="89">
        <f t="shared" si="706"/>
        <v>4907</v>
      </c>
      <c r="B4920" s="185" t="str">
        <f t="shared" si="700"/>
        <v/>
      </c>
      <c r="C4920" s="90" t="str">
        <f t="shared" si="701"/>
        <v/>
      </c>
      <c r="D4920" s="89" t="str">
        <f t="shared" si="702"/>
        <v/>
      </c>
      <c r="E4920" s="91" t="str">
        <f t="shared" si="703"/>
        <v/>
      </c>
      <c r="F4920" s="92" t="str">
        <f t="shared" si="704"/>
        <v/>
      </c>
      <c r="G4920" s="212" t="str">
        <f t="shared" si="705"/>
        <v/>
      </c>
      <c r="H4920" s="92">
        <f>IF(OR(ERR=FALSE,AND(F4920="",G4920="")),0,IF($C$12="D",$H$13+SUM($F$14:F4920)-SUM($G$14:G4920),$H$13-SUM($F$14:F4920)+SUM($G$14:G4920)))</f>
        <v>0</v>
      </c>
      <c r="I4920" s="7"/>
    </row>
    <row r="4921" spans="1:9">
      <c r="A4921" s="89">
        <f t="shared" si="706"/>
        <v>4908</v>
      </c>
      <c r="B4921" s="185" t="str">
        <f t="shared" si="700"/>
        <v/>
      </c>
      <c r="C4921" s="90" t="str">
        <f t="shared" si="701"/>
        <v/>
      </c>
      <c r="D4921" s="89" t="str">
        <f t="shared" si="702"/>
        <v/>
      </c>
      <c r="E4921" s="91" t="str">
        <f t="shared" si="703"/>
        <v/>
      </c>
      <c r="F4921" s="92" t="str">
        <f t="shared" si="704"/>
        <v/>
      </c>
      <c r="G4921" s="212" t="str">
        <f t="shared" si="705"/>
        <v/>
      </c>
      <c r="H4921" s="92">
        <f>IF(OR(ERR=FALSE,AND(F4921="",G4921="")),0,IF($C$12="D",$H$13+SUM($F$14:F4921)-SUM($G$14:G4921),$H$13-SUM($F$14:F4921)+SUM($G$14:G4921)))</f>
        <v>0</v>
      </c>
      <c r="I4921" s="7"/>
    </row>
    <row r="4922" spans="1:9">
      <c r="A4922" s="89">
        <f t="shared" si="706"/>
        <v>4909</v>
      </c>
      <c r="B4922" s="185" t="str">
        <f t="shared" si="700"/>
        <v/>
      </c>
      <c r="C4922" s="90" t="str">
        <f t="shared" si="701"/>
        <v/>
      </c>
      <c r="D4922" s="89" t="str">
        <f t="shared" si="702"/>
        <v/>
      </c>
      <c r="E4922" s="91" t="str">
        <f t="shared" si="703"/>
        <v/>
      </c>
      <c r="F4922" s="92" t="str">
        <f t="shared" si="704"/>
        <v/>
      </c>
      <c r="G4922" s="212" t="str">
        <f t="shared" si="705"/>
        <v/>
      </c>
      <c r="H4922" s="92">
        <f>IF(OR(ERR=FALSE,AND(F4922="",G4922="")),0,IF($C$12="D",$H$13+SUM($F$14:F4922)-SUM($G$14:G4922),$H$13-SUM($F$14:F4922)+SUM($G$14:G4922)))</f>
        <v>0</v>
      </c>
      <c r="I4922" s="7"/>
    </row>
    <row r="4923" spans="1:9">
      <c r="A4923" s="89">
        <f t="shared" si="706"/>
        <v>4910</v>
      </c>
      <c r="B4923" s="185" t="str">
        <f t="shared" si="700"/>
        <v/>
      </c>
      <c r="C4923" s="90" t="str">
        <f t="shared" si="701"/>
        <v/>
      </c>
      <c r="D4923" s="89" t="str">
        <f t="shared" si="702"/>
        <v/>
      </c>
      <c r="E4923" s="91" t="str">
        <f t="shared" si="703"/>
        <v/>
      </c>
      <c r="F4923" s="92" t="str">
        <f t="shared" si="704"/>
        <v/>
      </c>
      <c r="G4923" s="212" t="str">
        <f t="shared" si="705"/>
        <v/>
      </c>
      <c r="H4923" s="92">
        <f>IF(OR(ERR=FALSE,AND(F4923="",G4923="")),0,IF($C$12="D",$H$13+SUM($F$14:F4923)-SUM($G$14:G4923),$H$13-SUM($F$14:F4923)+SUM($G$14:G4923)))</f>
        <v>0</v>
      </c>
      <c r="I4923" s="7"/>
    </row>
    <row r="4924" spans="1:9">
      <c r="A4924" s="89">
        <f t="shared" si="706"/>
        <v>4911</v>
      </c>
      <c r="B4924" s="185" t="str">
        <f t="shared" si="700"/>
        <v/>
      </c>
      <c r="C4924" s="90" t="str">
        <f t="shared" si="701"/>
        <v/>
      </c>
      <c r="D4924" s="89" t="str">
        <f t="shared" si="702"/>
        <v/>
      </c>
      <c r="E4924" s="91" t="str">
        <f t="shared" si="703"/>
        <v/>
      </c>
      <c r="F4924" s="92" t="str">
        <f t="shared" si="704"/>
        <v/>
      </c>
      <c r="G4924" s="212" t="str">
        <f t="shared" si="705"/>
        <v/>
      </c>
      <c r="H4924" s="92">
        <f>IF(OR(ERR=FALSE,AND(F4924="",G4924="")),0,IF($C$12="D",$H$13+SUM($F$14:F4924)-SUM($G$14:G4924),$H$13-SUM($F$14:F4924)+SUM($G$14:G4924)))</f>
        <v>0</v>
      </c>
      <c r="I4924" s="7"/>
    </row>
    <row r="4925" spans="1:9">
      <c r="A4925" s="89">
        <f t="shared" si="706"/>
        <v>4912</v>
      </c>
      <c r="B4925" s="185" t="str">
        <f t="shared" si="700"/>
        <v/>
      </c>
      <c r="C4925" s="90" t="str">
        <f t="shared" si="701"/>
        <v/>
      </c>
      <c r="D4925" s="89" t="str">
        <f t="shared" si="702"/>
        <v/>
      </c>
      <c r="E4925" s="91" t="str">
        <f t="shared" si="703"/>
        <v/>
      </c>
      <c r="F4925" s="92" t="str">
        <f t="shared" si="704"/>
        <v/>
      </c>
      <c r="G4925" s="212" t="str">
        <f t="shared" si="705"/>
        <v/>
      </c>
      <c r="H4925" s="92">
        <f>IF(OR(ERR=FALSE,AND(F4925="",G4925="")),0,IF($C$12="D",$H$13+SUM($F$14:F4925)-SUM($G$14:G4925),$H$13-SUM($F$14:F4925)+SUM($G$14:G4925)))</f>
        <v>0</v>
      </c>
      <c r="I4925" s="7"/>
    </row>
    <row r="4926" spans="1:9">
      <c r="A4926" s="89">
        <f t="shared" si="706"/>
        <v>4913</v>
      </c>
      <c r="B4926" s="185" t="str">
        <f t="shared" ref="B4926:B4981" si="707">IF(ISERROR(VLOOKUP(A4926&amp;H$9,JU_AKUN,6,FALSE)=TRUE),"",VLOOKUP(A4926&amp;H$9,JU_AKUN,6,FALSE))</f>
        <v/>
      </c>
      <c r="C4926" s="90" t="str">
        <f t="shared" ref="C4926:C4981" si="708">IF(ISERROR(VLOOKUP(A4926&amp;H$9,JU_AKUN,7,FALSE)=TRUE),"",VLOOKUP(A4926&amp;H$9,JU_AKUN,7,FALSE))</f>
        <v/>
      </c>
      <c r="D4926" s="89" t="str">
        <f t="shared" ref="D4926:D4981" si="709">IF(ISERROR(VLOOKUP(A4926&amp;H$9,JU_AKUN,8,FALSE)=TRUE),"",VLOOKUP(A4926&amp;H$9,JU_AKUN,8,FALSE))</f>
        <v/>
      </c>
      <c r="E4926" s="91" t="str">
        <f t="shared" ref="E4926:E4981" si="710">IF(ISERROR(VLOOKUP(A4926&amp;H$9,JU_AKUN,9,FALSE)=TRUE),"",VLOOKUP(A4926&amp;H$9,JU_AKUN,9,FALSE))</f>
        <v/>
      </c>
      <c r="F4926" s="92" t="str">
        <f t="shared" ref="F4926:F4981" si="711">IF(ISERROR(VLOOKUP(A4926&amp;H$9,JU_AKUN,14,FALSE)=TRUE),"",VLOOKUP(A4926&amp;H$9,JU_AKUN,14,FALSE))</f>
        <v/>
      </c>
      <c r="G4926" s="212" t="str">
        <f t="shared" ref="G4926:G4981" si="712">IF(ISERROR(VLOOKUP(A4926&amp;H$9,JU_AKUN,15,FALSE)=TRUE),"",VLOOKUP(A4926&amp;H$9,JU_AKUN,15,FALSE))</f>
        <v/>
      </c>
      <c r="H4926" s="92">
        <f>IF(OR(ERR=FALSE,AND(F4926="",G4926="")),0,IF($C$12="D",$H$13+SUM($F$14:F4926)-SUM($G$14:G4926),$H$13-SUM($F$14:F4926)+SUM($G$14:G4926)))</f>
        <v>0</v>
      </c>
      <c r="I4926" s="7"/>
    </row>
    <row r="4927" spans="1:9">
      <c r="A4927" s="89">
        <f t="shared" si="706"/>
        <v>4914</v>
      </c>
      <c r="B4927" s="185" t="str">
        <f t="shared" si="707"/>
        <v/>
      </c>
      <c r="C4927" s="90" t="str">
        <f t="shared" si="708"/>
        <v/>
      </c>
      <c r="D4927" s="89" t="str">
        <f t="shared" si="709"/>
        <v/>
      </c>
      <c r="E4927" s="91" t="str">
        <f t="shared" si="710"/>
        <v/>
      </c>
      <c r="F4927" s="92" t="str">
        <f t="shared" si="711"/>
        <v/>
      </c>
      <c r="G4927" s="212" t="str">
        <f t="shared" si="712"/>
        <v/>
      </c>
      <c r="H4927" s="92">
        <f>IF(OR(ERR=FALSE,AND(F4927="",G4927="")),0,IF($C$12="D",$H$13+SUM($F$14:F4927)-SUM($G$14:G4927),$H$13-SUM($F$14:F4927)+SUM($G$14:G4927)))</f>
        <v>0</v>
      </c>
      <c r="I4927" s="7"/>
    </row>
    <row r="4928" spans="1:9">
      <c r="A4928" s="89">
        <f t="shared" si="706"/>
        <v>4915</v>
      </c>
      <c r="B4928" s="185" t="str">
        <f t="shared" si="707"/>
        <v/>
      </c>
      <c r="C4928" s="90" t="str">
        <f t="shared" si="708"/>
        <v/>
      </c>
      <c r="D4928" s="89" t="str">
        <f t="shared" si="709"/>
        <v/>
      </c>
      <c r="E4928" s="91" t="str">
        <f t="shared" si="710"/>
        <v/>
      </c>
      <c r="F4928" s="92" t="str">
        <f t="shared" si="711"/>
        <v/>
      </c>
      <c r="G4928" s="212" t="str">
        <f t="shared" si="712"/>
        <v/>
      </c>
      <c r="H4928" s="92">
        <f>IF(OR(ERR=FALSE,AND(F4928="",G4928="")),0,IF($C$12="D",$H$13+SUM($F$14:F4928)-SUM($G$14:G4928),$H$13-SUM($F$14:F4928)+SUM($G$14:G4928)))</f>
        <v>0</v>
      </c>
      <c r="I4928" s="7"/>
    </row>
    <row r="4929" spans="1:9">
      <c r="A4929" s="89">
        <f t="shared" si="706"/>
        <v>4916</v>
      </c>
      <c r="B4929" s="185" t="str">
        <f t="shared" si="707"/>
        <v/>
      </c>
      <c r="C4929" s="90" t="str">
        <f t="shared" si="708"/>
        <v/>
      </c>
      <c r="D4929" s="89" t="str">
        <f t="shared" si="709"/>
        <v/>
      </c>
      <c r="E4929" s="91" t="str">
        <f t="shared" si="710"/>
        <v/>
      </c>
      <c r="F4929" s="92" t="str">
        <f t="shared" si="711"/>
        <v/>
      </c>
      <c r="G4929" s="212" t="str">
        <f t="shared" si="712"/>
        <v/>
      </c>
      <c r="H4929" s="92">
        <f>IF(OR(ERR=FALSE,AND(F4929="",G4929="")),0,IF($C$12="D",$H$13+SUM($F$14:F4929)-SUM($G$14:G4929),$H$13-SUM($F$14:F4929)+SUM($G$14:G4929)))</f>
        <v>0</v>
      </c>
      <c r="I4929" s="7"/>
    </row>
    <row r="4930" spans="1:9">
      <c r="A4930" s="89">
        <f t="shared" si="706"/>
        <v>4917</v>
      </c>
      <c r="B4930" s="185" t="str">
        <f t="shared" si="707"/>
        <v/>
      </c>
      <c r="C4930" s="90" t="str">
        <f t="shared" si="708"/>
        <v/>
      </c>
      <c r="D4930" s="89" t="str">
        <f t="shared" si="709"/>
        <v/>
      </c>
      <c r="E4930" s="91" t="str">
        <f t="shared" si="710"/>
        <v/>
      </c>
      <c r="F4930" s="92" t="str">
        <f t="shared" si="711"/>
        <v/>
      </c>
      <c r="G4930" s="212" t="str">
        <f t="shared" si="712"/>
        <v/>
      </c>
      <c r="H4930" s="92">
        <f>IF(OR(ERR=FALSE,AND(F4930="",G4930="")),0,IF($C$12="D",$H$13+SUM($F$14:F4930)-SUM($G$14:G4930),$H$13-SUM($F$14:F4930)+SUM($G$14:G4930)))</f>
        <v>0</v>
      </c>
      <c r="I4930" s="7"/>
    </row>
    <row r="4931" spans="1:9">
      <c r="A4931" s="89">
        <f t="shared" si="706"/>
        <v>4918</v>
      </c>
      <c r="B4931" s="185" t="str">
        <f t="shared" si="707"/>
        <v/>
      </c>
      <c r="C4931" s="90" t="str">
        <f t="shared" si="708"/>
        <v/>
      </c>
      <c r="D4931" s="89" t="str">
        <f t="shared" si="709"/>
        <v/>
      </c>
      <c r="E4931" s="91" t="str">
        <f t="shared" si="710"/>
        <v/>
      </c>
      <c r="F4931" s="92" t="str">
        <f t="shared" si="711"/>
        <v/>
      </c>
      <c r="G4931" s="212" t="str">
        <f t="shared" si="712"/>
        <v/>
      </c>
      <c r="H4931" s="92">
        <f>IF(OR(ERR=FALSE,AND(F4931="",G4931="")),0,IF($C$12="D",$H$13+SUM($F$14:F4931)-SUM($G$14:G4931),$H$13-SUM($F$14:F4931)+SUM($G$14:G4931)))</f>
        <v>0</v>
      </c>
      <c r="I4931" s="7"/>
    </row>
    <row r="4932" spans="1:9">
      <c r="A4932" s="89">
        <f t="shared" si="706"/>
        <v>4919</v>
      </c>
      <c r="B4932" s="185" t="str">
        <f t="shared" si="707"/>
        <v/>
      </c>
      <c r="C4932" s="90" t="str">
        <f t="shared" si="708"/>
        <v/>
      </c>
      <c r="D4932" s="89" t="str">
        <f t="shared" si="709"/>
        <v/>
      </c>
      <c r="E4932" s="91" t="str">
        <f t="shared" si="710"/>
        <v/>
      </c>
      <c r="F4932" s="92" t="str">
        <f t="shared" si="711"/>
        <v/>
      </c>
      <c r="G4932" s="212" t="str">
        <f t="shared" si="712"/>
        <v/>
      </c>
      <c r="H4932" s="92">
        <f>IF(OR(ERR=FALSE,AND(F4932="",G4932="")),0,IF($C$12="D",$H$13+SUM($F$14:F4932)-SUM($G$14:G4932),$H$13-SUM($F$14:F4932)+SUM($G$14:G4932)))</f>
        <v>0</v>
      </c>
      <c r="I4932" s="7"/>
    </row>
    <row r="4933" spans="1:9">
      <c r="A4933" s="89">
        <f t="shared" si="706"/>
        <v>4920</v>
      </c>
      <c r="B4933" s="185" t="str">
        <f t="shared" si="707"/>
        <v/>
      </c>
      <c r="C4933" s="90" t="str">
        <f t="shared" si="708"/>
        <v/>
      </c>
      <c r="D4933" s="89" t="str">
        <f t="shared" si="709"/>
        <v/>
      </c>
      <c r="E4933" s="91" t="str">
        <f t="shared" si="710"/>
        <v/>
      </c>
      <c r="F4933" s="92" t="str">
        <f t="shared" si="711"/>
        <v/>
      </c>
      <c r="G4933" s="212" t="str">
        <f t="shared" si="712"/>
        <v/>
      </c>
      <c r="H4933" s="92">
        <f>IF(OR(ERR=FALSE,AND(F4933="",G4933="")),0,IF($C$12="D",$H$13+SUM($F$14:F4933)-SUM($G$14:G4933),$H$13-SUM($F$14:F4933)+SUM($G$14:G4933)))</f>
        <v>0</v>
      </c>
      <c r="I4933" s="7"/>
    </row>
    <row r="4934" spans="1:9">
      <c r="A4934" s="89">
        <f t="shared" si="706"/>
        <v>4921</v>
      </c>
      <c r="B4934" s="185" t="str">
        <f t="shared" si="707"/>
        <v/>
      </c>
      <c r="C4934" s="90" t="str">
        <f t="shared" si="708"/>
        <v/>
      </c>
      <c r="D4934" s="89" t="str">
        <f t="shared" si="709"/>
        <v/>
      </c>
      <c r="E4934" s="91" t="str">
        <f t="shared" si="710"/>
        <v/>
      </c>
      <c r="F4934" s="92" t="str">
        <f t="shared" si="711"/>
        <v/>
      </c>
      <c r="G4934" s="212" t="str">
        <f t="shared" si="712"/>
        <v/>
      </c>
      <c r="H4934" s="92">
        <f>IF(OR(ERR=FALSE,AND(F4934="",G4934="")),0,IF($C$12="D",$H$13+SUM($F$14:F4934)-SUM($G$14:G4934),$H$13-SUM($F$14:F4934)+SUM($G$14:G4934)))</f>
        <v>0</v>
      </c>
      <c r="I4934" s="7"/>
    </row>
    <row r="4935" spans="1:9">
      <c r="A4935" s="89">
        <f t="shared" si="706"/>
        <v>4922</v>
      </c>
      <c r="B4935" s="185" t="str">
        <f t="shared" si="707"/>
        <v/>
      </c>
      <c r="C4935" s="90" t="str">
        <f t="shared" si="708"/>
        <v/>
      </c>
      <c r="D4935" s="89" t="str">
        <f t="shared" si="709"/>
        <v/>
      </c>
      <c r="E4935" s="91" t="str">
        <f t="shared" si="710"/>
        <v/>
      </c>
      <c r="F4935" s="92" t="str">
        <f t="shared" si="711"/>
        <v/>
      </c>
      <c r="G4935" s="212" t="str">
        <f t="shared" si="712"/>
        <v/>
      </c>
      <c r="H4935" s="92">
        <f>IF(OR(ERR=FALSE,AND(F4935="",G4935="")),0,IF($C$12="D",$H$13+SUM($F$14:F4935)-SUM($G$14:G4935),$H$13-SUM($F$14:F4935)+SUM($G$14:G4935)))</f>
        <v>0</v>
      </c>
      <c r="I4935" s="7"/>
    </row>
    <row r="4936" spans="1:9">
      <c r="A4936" s="89">
        <f t="shared" si="706"/>
        <v>4923</v>
      </c>
      <c r="B4936" s="185" t="str">
        <f t="shared" si="707"/>
        <v/>
      </c>
      <c r="C4936" s="90" t="str">
        <f t="shared" si="708"/>
        <v/>
      </c>
      <c r="D4936" s="89" t="str">
        <f t="shared" si="709"/>
        <v/>
      </c>
      <c r="E4936" s="91" t="str">
        <f t="shared" si="710"/>
        <v/>
      </c>
      <c r="F4936" s="92" t="str">
        <f t="shared" si="711"/>
        <v/>
      </c>
      <c r="G4936" s="212" t="str">
        <f t="shared" si="712"/>
        <v/>
      </c>
      <c r="H4936" s="92">
        <f>IF(OR(ERR=FALSE,AND(F4936="",G4936="")),0,IF($C$12="D",$H$13+SUM($F$14:F4936)-SUM($G$14:G4936),$H$13-SUM($F$14:F4936)+SUM($G$14:G4936)))</f>
        <v>0</v>
      </c>
      <c r="I4936" s="7"/>
    </row>
    <row r="4937" spans="1:9">
      <c r="A4937" s="89">
        <f t="shared" si="706"/>
        <v>4924</v>
      </c>
      <c r="B4937" s="185" t="str">
        <f t="shared" si="707"/>
        <v/>
      </c>
      <c r="C4937" s="90" t="str">
        <f t="shared" si="708"/>
        <v/>
      </c>
      <c r="D4937" s="89" t="str">
        <f t="shared" si="709"/>
        <v/>
      </c>
      <c r="E4937" s="91" t="str">
        <f t="shared" si="710"/>
        <v/>
      </c>
      <c r="F4937" s="92" t="str">
        <f t="shared" si="711"/>
        <v/>
      </c>
      <c r="G4937" s="212" t="str">
        <f t="shared" si="712"/>
        <v/>
      </c>
      <c r="H4937" s="92">
        <f>IF(OR(ERR=FALSE,AND(F4937="",G4937="")),0,IF($C$12="D",$H$13+SUM($F$14:F4937)-SUM($G$14:G4937),$H$13-SUM($F$14:F4937)+SUM($G$14:G4937)))</f>
        <v>0</v>
      </c>
      <c r="I4937" s="7"/>
    </row>
    <row r="4938" spans="1:9">
      <c r="A4938" s="89">
        <f t="shared" si="706"/>
        <v>4925</v>
      </c>
      <c r="B4938" s="185" t="str">
        <f t="shared" si="707"/>
        <v/>
      </c>
      <c r="C4938" s="90" t="str">
        <f t="shared" si="708"/>
        <v/>
      </c>
      <c r="D4938" s="89" t="str">
        <f t="shared" si="709"/>
        <v/>
      </c>
      <c r="E4938" s="91" t="str">
        <f t="shared" si="710"/>
        <v/>
      </c>
      <c r="F4938" s="92" t="str">
        <f t="shared" si="711"/>
        <v/>
      </c>
      <c r="G4938" s="212" t="str">
        <f t="shared" si="712"/>
        <v/>
      </c>
      <c r="H4938" s="92">
        <f>IF(OR(ERR=FALSE,AND(F4938="",G4938="")),0,IF($C$12="D",$H$13+SUM($F$14:F4938)-SUM($G$14:G4938),$H$13-SUM($F$14:F4938)+SUM($G$14:G4938)))</f>
        <v>0</v>
      </c>
      <c r="I4938" s="7"/>
    </row>
    <row r="4939" spans="1:9">
      <c r="A4939" s="89">
        <f t="shared" si="706"/>
        <v>4926</v>
      </c>
      <c r="B4939" s="185" t="str">
        <f t="shared" si="707"/>
        <v/>
      </c>
      <c r="C4939" s="90" t="str">
        <f t="shared" si="708"/>
        <v/>
      </c>
      <c r="D4939" s="89" t="str">
        <f t="shared" si="709"/>
        <v/>
      </c>
      <c r="E4939" s="91" t="str">
        <f t="shared" si="710"/>
        <v/>
      </c>
      <c r="F4939" s="92" t="str">
        <f t="shared" si="711"/>
        <v/>
      </c>
      <c r="G4939" s="212" t="str">
        <f t="shared" si="712"/>
        <v/>
      </c>
      <c r="H4939" s="92">
        <f>IF(OR(ERR=FALSE,AND(F4939="",G4939="")),0,IF($C$12="D",$H$13+SUM($F$14:F4939)-SUM($G$14:G4939),$H$13-SUM($F$14:F4939)+SUM($G$14:G4939)))</f>
        <v>0</v>
      </c>
      <c r="I4939" s="7"/>
    </row>
    <row r="4940" spans="1:9">
      <c r="A4940" s="89">
        <f t="shared" si="706"/>
        <v>4927</v>
      </c>
      <c r="B4940" s="185" t="str">
        <f t="shared" si="707"/>
        <v/>
      </c>
      <c r="C4940" s="90" t="str">
        <f t="shared" si="708"/>
        <v/>
      </c>
      <c r="D4940" s="89" t="str">
        <f t="shared" si="709"/>
        <v/>
      </c>
      <c r="E4940" s="91" t="str">
        <f t="shared" si="710"/>
        <v/>
      </c>
      <c r="F4940" s="92" t="str">
        <f t="shared" si="711"/>
        <v/>
      </c>
      <c r="G4940" s="212" t="str">
        <f t="shared" si="712"/>
        <v/>
      </c>
      <c r="H4940" s="92">
        <f>IF(OR(ERR=FALSE,AND(F4940="",G4940="")),0,IF($C$12="D",$H$13+SUM($F$14:F4940)-SUM($G$14:G4940),$H$13-SUM($F$14:F4940)+SUM($G$14:G4940)))</f>
        <v>0</v>
      </c>
      <c r="I4940" s="7"/>
    </row>
    <row r="4941" spans="1:9">
      <c r="A4941" s="89">
        <f t="shared" si="706"/>
        <v>4928</v>
      </c>
      <c r="B4941" s="185" t="str">
        <f t="shared" si="707"/>
        <v/>
      </c>
      <c r="C4941" s="90" t="str">
        <f t="shared" si="708"/>
        <v/>
      </c>
      <c r="D4941" s="89" t="str">
        <f t="shared" si="709"/>
        <v/>
      </c>
      <c r="E4941" s="91" t="str">
        <f t="shared" si="710"/>
        <v/>
      </c>
      <c r="F4941" s="92" t="str">
        <f t="shared" si="711"/>
        <v/>
      </c>
      <c r="G4941" s="212" t="str">
        <f t="shared" si="712"/>
        <v/>
      </c>
      <c r="H4941" s="92">
        <f>IF(OR(ERR=FALSE,AND(F4941="",G4941="")),0,IF($C$12="D",$H$13+SUM($F$14:F4941)-SUM($G$14:G4941),$H$13-SUM($F$14:F4941)+SUM($G$14:G4941)))</f>
        <v>0</v>
      </c>
      <c r="I4941" s="7"/>
    </row>
    <row r="4942" spans="1:9">
      <c r="A4942" s="89">
        <f t="shared" si="706"/>
        <v>4929</v>
      </c>
      <c r="B4942" s="185" t="str">
        <f t="shared" si="707"/>
        <v/>
      </c>
      <c r="C4942" s="90" t="str">
        <f t="shared" si="708"/>
        <v/>
      </c>
      <c r="D4942" s="89" t="str">
        <f t="shared" si="709"/>
        <v/>
      </c>
      <c r="E4942" s="91" t="str">
        <f t="shared" si="710"/>
        <v/>
      </c>
      <c r="F4942" s="92" t="str">
        <f t="shared" si="711"/>
        <v/>
      </c>
      <c r="G4942" s="212" t="str">
        <f t="shared" si="712"/>
        <v/>
      </c>
      <c r="H4942" s="92">
        <f>IF(OR(ERR=FALSE,AND(F4942="",G4942="")),0,IF($C$12="D",$H$13+SUM($F$14:F4942)-SUM($G$14:G4942),$H$13-SUM($F$14:F4942)+SUM($G$14:G4942)))</f>
        <v>0</v>
      </c>
      <c r="I4942" s="7"/>
    </row>
    <row r="4943" spans="1:9">
      <c r="A4943" s="89">
        <f t="shared" si="706"/>
        <v>4930</v>
      </c>
      <c r="B4943" s="185" t="str">
        <f t="shared" si="707"/>
        <v/>
      </c>
      <c r="C4943" s="90" t="str">
        <f t="shared" si="708"/>
        <v/>
      </c>
      <c r="D4943" s="89" t="str">
        <f t="shared" si="709"/>
        <v/>
      </c>
      <c r="E4943" s="91" t="str">
        <f t="shared" si="710"/>
        <v/>
      </c>
      <c r="F4943" s="92" t="str">
        <f t="shared" si="711"/>
        <v/>
      </c>
      <c r="G4943" s="212" t="str">
        <f t="shared" si="712"/>
        <v/>
      </c>
      <c r="H4943" s="92">
        <f>IF(OR(ERR=FALSE,AND(F4943="",G4943="")),0,IF($C$12="D",$H$13+SUM($F$14:F4943)-SUM($G$14:G4943),$H$13-SUM($F$14:F4943)+SUM($G$14:G4943)))</f>
        <v>0</v>
      </c>
      <c r="I4943" s="7"/>
    </row>
    <row r="4944" spans="1:9">
      <c r="A4944" s="89">
        <f t="shared" si="706"/>
        <v>4931</v>
      </c>
      <c r="B4944" s="185" t="str">
        <f t="shared" si="707"/>
        <v/>
      </c>
      <c r="C4944" s="90" t="str">
        <f t="shared" si="708"/>
        <v/>
      </c>
      <c r="D4944" s="89" t="str">
        <f t="shared" si="709"/>
        <v/>
      </c>
      <c r="E4944" s="91" t="str">
        <f t="shared" si="710"/>
        <v/>
      </c>
      <c r="F4944" s="92" t="str">
        <f t="shared" si="711"/>
        <v/>
      </c>
      <c r="G4944" s="212" t="str">
        <f t="shared" si="712"/>
        <v/>
      </c>
      <c r="H4944" s="92">
        <f>IF(OR(ERR=FALSE,AND(F4944="",G4944="")),0,IF($C$12="D",$H$13+SUM($F$14:F4944)-SUM($G$14:G4944),$H$13-SUM($F$14:F4944)+SUM($G$14:G4944)))</f>
        <v>0</v>
      </c>
      <c r="I4944" s="7"/>
    </row>
    <row r="4945" spans="1:9">
      <c r="A4945" s="89">
        <f t="shared" si="706"/>
        <v>4932</v>
      </c>
      <c r="B4945" s="185" t="str">
        <f t="shared" si="707"/>
        <v/>
      </c>
      <c r="C4945" s="90" t="str">
        <f t="shared" si="708"/>
        <v/>
      </c>
      <c r="D4945" s="89" t="str">
        <f t="shared" si="709"/>
        <v/>
      </c>
      <c r="E4945" s="91" t="str">
        <f t="shared" si="710"/>
        <v/>
      </c>
      <c r="F4945" s="92" t="str">
        <f t="shared" si="711"/>
        <v/>
      </c>
      <c r="G4945" s="212" t="str">
        <f t="shared" si="712"/>
        <v/>
      </c>
      <c r="H4945" s="92">
        <f>IF(OR(ERR=FALSE,AND(F4945="",G4945="")),0,IF($C$12="D",$H$13+SUM($F$14:F4945)-SUM($G$14:G4945),$H$13-SUM($F$14:F4945)+SUM($G$14:G4945)))</f>
        <v>0</v>
      </c>
      <c r="I4945" s="7"/>
    </row>
    <row r="4946" spans="1:9">
      <c r="A4946" s="89">
        <f t="shared" si="706"/>
        <v>4933</v>
      </c>
      <c r="B4946" s="185" t="str">
        <f t="shared" si="707"/>
        <v/>
      </c>
      <c r="C4946" s="90" t="str">
        <f t="shared" si="708"/>
        <v/>
      </c>
      <c r="D4946" s="89" t="str">
        <f t="shared" si="709"/>
        <v/>
      </c>
      <c r="E4946" s="91" t="str">
        <f t="shared" si="710"/>
        <v/>
      </c>
      <c r="F4946" s="92" t="str">
        <f t="shared" si="711"/>
        <v/>
      </c>
      <c r="G4946" s="212" t="str">
        <f t="shared" si="712"/>
        <v/>
      </c>
      <c r="H4946" s="92">
        <f>IF(OR(ERR=FALSE,AND(F4946="",G4946="")),0,IF($C$12="D",$H$13+SUM($F$14:F4946)-SUM($G$14:G4946),$H$13-SUM($F$14:F4946)+SUM($G$14:G4946)))</f>
        <v>0</v>
      </c>
      <c r="I4946" s="7"/>
    </row>
    <row r="4947" spans="1:9">
      <c r="A4947" s="89">
        <f t="shared" ref="A4947:A4978" si="713">A4946+1</f>
        <v>4934</v>
      </c>
      <c r="B4947" s="185" t="str">
        <f t="shared" si="707"/>
        <v/>
      </c>
      <c r="C4947" s="90" t="str">
        <f t="shared" si="708"/>
        <v/>
      </c>
      <c r="D4947" s="89" t="str">
        <f t="shared" si="709"/>
        <v/>
      </c>
      <c r="E4947" s="91" t="str">
        <f t="shared" si="710"/>
        <v/>
      </c>
      <c r="F4947" s="92" t="str">
        <f t="shared" si="711"/>
        <v/>
      </c>
      <c r="G4947" s="212" t="str">
        <f t="shared" si="712"/>
        <v/>
      </c>
      <c r="H4947" s="92">
        <f>IF(OR(ERR=FALSE,AND(F4947="",G4947="")),0,IF($C$12="D",$H$13+SUM($F$14:F4947)-SUM($G$14:G4947),$H$13-SUM($F$14:F4947)+SUM($G$14:G4947)))</f>
        <v>0</v>
      </c>
      <c r="I4947" s="7"/>
    </row>
    <row r="4948" spans="1:9">
      <c r="A4948" s="89">
        <f t="shared" si="713"/>
        <v>4935</v>
      </c>
      <c r="B4948" s="185" t="str">
        <f t="shared" si="707"/>
        <v/>
      </c>
      <c r="C4948" s="90" t="str">
        <f t="shared" si="708"/>
        <v/>
      </c>
      <c r="D4948" s="89" t="str">
        <f t="shared" si="709"/>
        <v/>
      </c>
      <c r="E4948" s="91" t="str">
        <f t="shared" si="710"/>
        <v/>
      </c>
      <c r="F4948" s="92" t="str">
        <f t="shared" si="711"/>
        <v/>
      </c>
      <c r="G4948" s="212" t="str">
        <f t="shared" si="712"/>
        <v/>
      </c>
      <c r="H4948" s="92">
        <f>IF(OR(ERR=FALSE,AND(F4948="",G4948="")),0,IF($C$12="D",$H$13+SUM($F$14:F4948)-SUM($G$14:G4948),$H$13-SUM($F$14:F4948)+SUM($G$14:G4948)))</f>
        <v>0</v>
      </c>
      <c r="I4948" s="7"/>
    </row>
    <row r="4949" spans="1:9">
      <c r="A4949" s="89">
        <f t="shared" si="713"/>
        <v>4936</v>
      </c>
      <c r="B4949" s="185" t="str">
        <f t="shared" si="707"/>
        <v/>
      </c>
      <c r="C4949" s="90" t="str">
        <f t="shared" si="708"/>
        <v/>
      </c>
      <c r="D4949" s="89" t="str">
        <f t="shared" si="709"/>
        <v/>
      </c>
      <c r="E4949" s="91" t="str">
        <f t="shared" si="710"/>
        <v/>
      </c>
      <c r="F4949" s="92" t="str">
        <f t="shared" si="711"/>
        <v/>
      </c>
      <c r="G4949" s="212" t="str">
        <f t="shared" si="712"/>
        <v/>
      </c>
      <c r="H4949" s="92">
        <f>IF(OR(ERR=FALSE,AND(F4949="",G4949="")),0,IF($C$12="D",$H$13+SUM($F$14:F4949)-SUM($G$14:G4949),$H$13-SUM($F$14:F4949)+SUM($G$14:G4949)))</f>
        <v>0</v>
      </c>
      <c r="I4949" s="7"/>
    </row>
    <row r="4950" spans="1:9">
      <c r="A4950" s="89">
        <f t="shared" si="713"/>
        <v>4937</v>
      </c>
      <c r="B4950" s="185" t="str">
        <f t="shared" si="707"/>
        <v/>
      </c>
      <c r="C4950" s="90" t="str">
        <f t="shared" si="708"/>
        <v/>
      </c>
      <c r="D4950" s="89" t="str">
        <f t="shared" si="709"/>
        <v/>
      </c>
      <c r="E4950" s="91" t="str">
        <f t="shared" si="710"/>
        <v/>
      </c>
      <c r="F4950" s="92" t="str">
        <f t="shared" si="711"/>
        <v/>
      </c>
      <c r="G4950" s="212" t="str">
        <f t="shared" si="712"/>
        <v/>
      </c>
      <c r="H4950" s="92">
        <f>IF(OR(ERR=FALSE,AND(F4950="",G4950="")),0,IF($C$12="D",$H$13+SUM($F$14:F4950)-SUM($G$14:G4950),$H$13-SUM($F$14:F4950)+SUM($G$14:G4950)))</f>
        <v>0</v>
      </c>
      <c r="I4950" s="7"/>
    </row>
    <row r="4951" spans="1:9">
      <c r="A4951" s="89">
        <f t="shared" si="713"/>
        <v>4938</v>
      </c>
      <c r="B4951" s="185" t="str">
        <f t="shared" si="707"/>
        <v/>
      </c>
      <c r="C4951" s="90" t="str">
        <f t="shared" si="708"/>
        <v/>
      </c>
      <c r="D4951" s="89" t="str">
        <f t="shared" si="709"/>
        <v/>
      </c>
      <c r="E4951" s="91" t="str">
        <f t="shared" si="710"/>
        <v/>
      </c>
      <c r="F4951" s="92" t="str">
        <f t="shared" si="711"/>
        <v/>
      </c>
      <c r="G4951" s="212" t="str">
        <f t="shared" si="712"/>
        <v/>
      </c>
      <c r="H4951" s="92">
        <f>IF(OR(ERR=FALSE,AND(F4951="",G4951="")),0,IF($C$12="D",$H$13+SUM($F$14:F4951)-SUM($G$14:G4951),$H$13-SUM($F$14:F4951)+SUM($G$14:G4951)))</f>
        <v>0</v>
      </c>
      <c r="I4951" s="7"/>
    </row>
    <row r="4952" spans="1:9">
      <c r="A4952" s="89">
        <f t="shared" si="713"/>
        <v>4939</v>
      </c>
      <c r="B4952" s="185" t="str">
        <f t="shared" si="707"/>
        <v/>
      </c>
      <c r="C4952" s="90" t="str">
        <f t="shared" si="708"/>
        <v/>
      </c>
      <c r="D4952" s="89" t="str">
        <f t="shared" si="709"/>
        <v/>
      </c>
      <c r="E4952" s="91" t="str">
        <f t="shared" si="710"/>
        <v/>
      </c>
      <c r="F4952" s="92" t="str">
        <f t="shared" si="711"/>
        <v/>
      </c>
      <c r="G4952" s="212" t="str">
        <f t="shared" si="712"/>
        <v/>
      </c>
      <c r="H4952" s="92">
        <f>IF(OR(ERR=FALSE,AND(F4952="",G4952="")),0,IF($C$12="D",$H$13+SUM($F$14:F4952)-SUM($G$14:G4952),$H$13-SUM($F$14:F4952)+SUM($G$14:G4952)))</f>
        <v>0</v>
      </c>
      <c r="I4952" s="7"/>
    </row>
    <row r="4953" spans="1:9">
      <c r="A4953" s="89">
        <f t="shared" si="713"/>
        <v>4940</v>
      </c>
      <c r="B4953" s="185" t="str">
        <f t="shared" si="707"/>
        <v/>
      </c>
      <c r="C4953" s="90" t="str">
        <f t="shared" si="708"/>
        <v/>
      </c>
      <c r="D4953" s="89" t="str">
        <f t="shared" si="709"/>
        <v/>
      </c>
      <c r="E4953" s="91" t="str">
        <f t="shared" si="710"/>
        <v/>
      </c>
      <c r="F4953" s="92" t="str">
        <f t="shared" si="711"/>
        <v/>
      </c>
      <c r="G4953" s="212" t="str">
        <f t="shared" si="712"/>
        <v/>
      </c>
      <c r="H4953" s="92">
        <f>IF(OR(ERR=FALSE,AND(F4953="",G4953="")),0,IF($C$12="D",$H$13+SUM($F$14:F4953)-SUM($G$14:G4953),$H$13-SUM($F$14:F4953)+SUM($G$14:G4953)))</f>
        <v>0</v>
      </c>
      <c r="I4953" s="7"/>
    </row>
    <row r="4954" spans="1:9">
      <c r="A4954" s="89">
        <f t="shared" si="713"/>
        <v>4941</v>
      </c>
      <c r="B4954" s="185" t="str">
        <f t="shared" si="707"/>
        <v/>
      </c>
      <c r="C4954" s="90" t="str">
        <f t="shared" si="708"/>
        <v/>
      </c>
      <c r="D4954" s="89" t="str">
        <f t="shared" si="709"/>
        <v/>
      </c>
      <c r="E4954" s="91" t="str">
        <f t="shared" si="710"/>
        <v/>
      </c>
      <c r="F4954" s="92" t="str">
        <f t="shared" si="711"/>
        <v/>
      </c>
      <c r="G4954" s="212" t="str">
        <f t="shared" si="712"/>
        <v/>
      </c>
      <c r="H4954" s="92">
        <f>IF(OR(ERR=FALSE,AND(F4954="",G4954="")),0,IF($C$12="D",$H$13+SUM($F$14:F4954)-SUM($G$14:G4954),$H$13-SUM($F$14:F4954)+SUM($G$14:G4954)))</f>
        <v>0</v>
      </c>
      <c r="I4954" s="7"/>
    </row>
    <row r="4955" spans="1:9">
      <c r="A4955" s="89">
        <f t="shared" si="713"/>
        <v>4942</v>
      </c>
      <c r="B4955" s="185" t="str">
        <f t="shared" si="707"/>
        <v/>
      </c>
      <c r="C4955" s="90" t="str">
        <f t="shared" si="708"/>
        <v/>
      </c>
      <c r="D4955" s="89" t="str">
        <f t="shared" si="709"/>
        <v/>
      </c>
      <c r="E4955" s="91" t="str">
        <f t="shared" si="710"/>
        <v/>
      </c>
      <c r="F4955" s="92" t="str">
        <f t="shared" si="711"/>
        <v/>
      </c>
      <c r="G4955" s="212" t="str">
        <f t="shared" si="712"/>
        <v/>
      </c>
      <c r="H4955" s="92">
        <f>IF(OR(ERR=FALSE,AND(F4955="",G4955="")),0,IF($C$12="D",$H$13+SUM($F$14:F4955)-SUM($G$14:G4955),$H$13-SUM($F$14:F4955)+SUM($G$14:G4955)))</f>
        <v>0</v>
      </c>
      <c r="I4955" s="7"/>
    </row>
    <row r="4956" spans="1:9">
      <c r="A4956" s="89">
        <f t="shared" si="713"/>
        <v>4943</v>
      </c>
      <c r="B4956" s="185" t="str">
        <f t="shared" si="707"/>
        <v/>
      </c>
      <c r="C4956" s="90" t="str">
        <f t="shared" si="708"/>
        <v/>
      </c>
      <c r="D4956" s="89" t="str">
        <f t="shared" si="709"/>
        <v/>
      </c>
      <c r="E4956" s="91" t="str">
        <f t="shared" si="710"/>
        <v/>
      </c>
      <c r="F4956" s="92" t="str">
        <f t="shared" si="711"/>
        <v/>
      </c>
      <c r="G4956" s="212" t="str">
        <f t="shared" si="712"/>
        <v/>
      </c>
      <c r="H4956" s="92">
        <f>IF(OR(ERR=FALSE,AND(F4956="",G4956="")),0,IF($C$12="D",$H$13+SUM($F$14:F4956)-SUM($G$14:G4956),$H$13-SUM($F$14:F4956)+SUM($G$14:G4956)))</f>
        <v>0</v>
      </c>
      <c r="I4956" s="7"/>
    </row>
    <row r="4957" spans="1:9">
      <c r="A4957" s="89">
        <f t="shared" si="713"/>
        <v>4944</v>
      </c>
      <c r="B4957" s="185" t="str">
        <f t="shared" si="707"/>
        <v/>
      </c>
      <c r="C4957" s="90" t="str">
        <f t="shared" si="708"/>
        <v/>
      </c>
      <c r="D4957" s="89" t="str">
        <f t="shared" si="709"/>
        <v/>
      </c>
      <c r="E4957" s="91" t="str">
        <f t="shared" si="710"/>
        <v/>
      </c>
      <c r="F4957" s="92" t="str">
        <f t="shared" si="711"/>
        <v/>
      </c>
      <c r="G4957" s="212" t="str">
        <f t="shared" si="712"/>
        <v/>
      </c>
      <c r="H4957" s="92">
        <f>IF(OR(ERR=FALSE,AND(F4957="",G4957="")),0,IF($C$12="D",$H$13+SUM($F$14:F4957)-SUM($G$14:G4957),$H$13-SUM($F$14:F4957)+SUM($G$14:G4957)))</f>
        <v>0</v>
      </c>
      <c r="I4957" s="7"/>
    </row>
    <row r="4958" spans="1:9">
      <c r="A4958" s="89">
        <f t="shared" si="713"/>
        <v>4945</v>
      </c>
      <c r="B4958" s="185" t="str">
        <f t="shared" si="707"/>
        <v/>
      </c>
      <c r="C4958" s="90" t="str">
        <f t="shared" si="708"/>
        <v/>
      </c>
      <c r="D4958" s="89" t="str">
        <f t="shared" si="709"/>
        <v/>
      </c>
      <c r="E4958" s="91" t="str">
        <f t="shared" si="710"/>
        <v/>
      </c>
      <c r="F4958" s="92" t="str">
        <f t="shared" si="711"/>
        <v/>
      </c>
      <c r="G4958" s="212" t="str">
        <f t="shared" si="712"/>
        <v/>
      </c>
      <c r="H4958" s="92">
        <f>IF(OR(ERR=FALSE,AND(F4958="",G4958="")),0,IF($C$12="D",$H$13+SUM($F$14:F4958)-SUM($G$14:G4958),$H$13-SUM($F$14:F4958)+SUM($G$14:G4958)))</f>
        <v>0</v>
      </c>
      <c r="I4958" s="7"/>
    </row>
    <row r="4959" spans="1:9">
      <c r="A4959" s="89">
        <f t="shared" si="713"/>
        <v>4946</v>
      </c>
      <c r="B4959" s="185" t="str">
        <f t="shared" si="707"/>
        <v/>
      </c>
      <c r="C4959" s="90" t="str">
        <f t="shared" si="708"/>
        <v/>
      </c>
      <c r="D4959" s="89" t="str">
        <f t="shared" si="709"/>
        <v/>
      </c>
      <c r="E4959" s="91" t="str">
        <f t="shared" si="710"/>
        <v/>
      </c>
      <c r="F4959" s="92" t="str">
        <f t="shared" si="711"/>
        <v/>
      </c>
      <c r="G4959" s="212" t="str">
        <f t="shared" si="712"/>
        <v/>
      </c>
      <c r="H4959" s="92">
        <f>IF(OR(ERR=FALSE,AND(F4959="",G4959="")),0,IF($C$12="D",$H$13+SUM($F$14:F4959)-SUM($G$14:G4959),$H$13-SUM($F$14:F4959)+SUM($G$14:G4959)))</f>
        <v>0</v>
      </c>
      <c r="I4959" s="7"/>
    </row>
    <row r="4960" spans="1:9">
      <c r="A4960" s="89">
        <f t="shared" si="713"/>
        <v>4947</v>
      </c>
      <c r="B4960" s="185" t="str">
        <f t="shared" si="707"/>
        <v/>
      </c>
      <c r="C4960" s="90" t="str">
        <f t="shared" si="708"/>
        <v/>
      </c>
      <c r="D4960" s="89" t="str">
        <f t="shared" si="709"/>
        <v/>
      </c>
      <c r="E4960" s="91" t="str">
        <f t="shared" si="710"/>
        <v/>
      </c>
      <c r="F4960" s="92" t="str">
        <f t="shared" si="711"/>
        <v/>
      </c>
      <c r="G4960" s="212" t="str">
        <f t="shared" si="712"/>
        <v/>
      </c>
      <c r="H4960" s="92">
        <f>IF(OR(ERR=FALSE,AND(F4960="",G4960="")),0,IF($C$12="D",$H$13+SUM($F$14:F4960)-SUM($G$14:G4960),$H$13-SUM($F$14:F4960)+SUM($G$14:G4960)))</f>
        <v>0</v>
      </c>
      <c r="I4960" s="7"/>
    </row>
    <row r="4961" spans="1:9">
      <c r="A4961" s="89">
        <f t="shared" si="713"/>
        <v>4948</v>
      </c>
      <c r="B4961" s="185" t="str">
        <f t="shared" si="707"/>
        <v/>
      </c>
      <c r="C4961" s="90" t="str">
        <f t="shared" si="708"/>
        <v/>
      </c>
      <c r="D4961" s="89" t="str">
        <f t="shared" si="709"/>
        <v/>
      </c>
      <c r="E4961" s="91" t="str">
        <f t="shared" si="710"/>
        <v/>
      </c>
      <c r="F4961" s="92" t="str">
        <f t="shared" si="711"/>
        <v/>
      </c>
      <c r="G4961" s="212" t="str">
        <f t="shared" si="712"/>
        <v/>
      </c>
      <c r="H4961" s="92">
        <f>IF(OR(ERR=FALSE,AND(F4961="",G4961="")),0,IF($C$12="D",$H$13+SUM($F$14:F4961)-SUM($G$14:G4961),$H$13-SUM($F$14:F4961)+SUM($G$14:G4961)))</f>
        <v>0</v>
      </c>
      <c r="I4961" s="7"/>
    </row>
    <row r="4962" spans="1:9">
      <c r="A4962" s="89">
        <f t="shared" si="713"/>
        <v>4949</v>
      </c>
      <c r="B4962" s="185" t="str">
        <f t="shared" si="707"/>
        <v/>
      </c>
      <c r="C4962" s="90" t="str">
        <f t="shared" si="708"/>
        <v/>
      </c>
      <c r="D4962" s="89" t="str">
        <f t="shared" si="709"/>
        <v/>
      </c>
      <c r="E4962" s="91" t="str">
        <f t="shared" si="710"/>
        <v/>
      </c>
      <c r="F4962" s="92" t="str">
        <f t="shared" si="711"/>
        <v/>
      </c>
      <c r="G4962" s="212" t="str">
        <f t="shared" si="712"/>
        <v/>
      </c>
      <c r="H4962" s="92">
        <f>IF(OR(ERR=FALSE,AND(F4962="",G4962="")),0,IF($C$12="D",$H$13+SUM($F$14:F4962)-SUM($G$14:G4962),$H$13-SUM($F$14:F4962)+SUM($G$14:G4962)))</f>
        <v>0</v>
      </c>
      <c r="I4962" s="7"/>
    </row>
    <row r="4963" spans="1:9">
      <c r="A4963" s="89">
        <f t="shared" si="713"/>
        <v>4950</v>
      </c>
      <c r="B4963" s="185" t="str">
        <f t="shared" si="707"/>
        <v/>
      </c>
      <c r="C4963" s="90" t="str">
        <f t="shared" si="708"/>
        <v/>
      </c>
      <c r="D4963" s="89" t="str">
        <f t="shared" si="709"/>
        <v/>
      </c>
      <c r="E4963" s="91" t="str">
        <f t="shared" si="710"/>
        <v/>
      </c>
      <c r="F4963" s="92" t="str">
        <f t="shared" si="711"/>
        <v/>
      </c>
      <c r="G4963" s="212" t="str">
        <f t="shared" si="712"/>
        <v/>
      </c>
      <c r="H4963" s="92">
        <f>IF(OR(ERR=FALSE,AND(F4963="",G4963="")),0,IF($C$12="D",$H$13+SUM($F$14:F4963)-SUM($G$14:G4963),$H$13-SUM($F$14:F4963)+SUM($G$14:G4963)))</f>
        <v>0</v>
      </c>
      <c r="I4963" s="7"/>
    </row>
    <row r="4964" spans="1:9">
      <c r="A4964" s="89">
        <f t="shared" si="713"/>
        <v>4951</v>
      </c>
      <c r="B4964" s="185" t="str">
        <f t="shared" si="707"/>
        <v/>
      </c>
      <c r="C4964" s="90" t="str">
        <f t="shared" si="708"/>
        <v/>
      </c>
      <c r="D4964" s="89" t="str">
        <f t="shared" si="709"/>
        <v/>
      </c>
      <c r="E4964" s="91" t="str">
        <f t="shared" si="710"/>
        <v/>
      </c>
      <c r="F4964" s="92" t="str">
        <f t="shared" si="711"/>
        <v/>
      </c>
      <c r="G4964" s="212" t="str">
        <f t="shared" si="712"/>
        <v/>
      </c>
      <c r="H4964" s="92">
        <f>IF(OR(ERR=FALSE,AND(F4964="",G4964="")),0,IF($C$12="D",$H$13+SUM($F$14:F4964)-SUM($G$14:G4964),$H$13-SUM($F$14:F4964)+SUM($G$14:G4964)))</f>
        <v>0</v>
      </c>
      <c r="I4964" s="7"/>
    </row>
    <row r="4965" spans="1:9">
      <c r="A4965" s="89">
        <f t="shared" si="713"/>
        <v>4952</v>
      </c>
      <c r="B4965" s="185" t="str">
        <f t="shared" si="707"/>
        <v/>
      </c>
      <c r="C4965" s="90" t="str">
        <f t="shared" si="708"/>
        <v/>
      </c>
      <c r="D4965" s="89" t="str">
        <f t="shared" si="709"/>
        <v/>
      </c>
      <c r="E4965" s="91" t="str">
        <f t="shared" si="710"/>
        <v/>
      </c>
      <c r="F4965" s="92" t="str">
        <f t="shared" si="711"/>
        <v/>
      </c>
      <c r="G4965" s="212" t="str">
        <f t="shared" si="712"/>
        <v/>
      </c>
      <c r="H4965" s="92">
        <f>IF(OR(ERR=FALSE,AND(F4965="",G4965="")),0,IF($C$12="D",$H$13+SUM($F$14:F4965)-SUM($G$14:G4965),$H$13-SUM($F$14:F4965)+SUM($G$14:G4965)))</f>
        <v>0</v>
      </c>
      <c r="I4965" s="7"/>
    </row>
    <row r="4966" spans="1:9">
      <c r="A4966" s="89">
        <f t="shared" si="713"/>
        <v>4953</v>
      </c>
      <c r="B4966" s="185" t="str">
        <f t="shared" si="707"/>
        <v/>
      </c>
      <c r="C4966" s="90" t="str">
        <f t="shared" si="708"/>
        <v/>
      </c>
      <c r="D4966" s="89" t="str">
        <f t="shared" si="709"/>
        <v/>
      </c>
      <c r="E4966" s="91" t="str">
        <f t="shared" si="710"/>
        <v/>
      </c>
      <c r="F4966" s="92" t="str">
        <f t="shared" si="711"/>
        <v/>
      </c>
      <c r="G4966" s="212" t="str">
        <f t="shared" si="712"/>
        <v/>
      </c>
      <c r="H4966" s="92">
        <f>IF(OR(ERR=FALSE,AND(F4966="",G4966="")),0,IF($C$12="D",$H$13+SUM($F$14:F4966)-SUM($G$14:G4966),$H$13-SUM($F$14:F4966)+SUM($G$14:G4966)))</f>
        <v>0</v>
      </c>
      <c r="I4966" s="7"/>
    </row>
    <row r="4967" spans="1:9">
      <c r="A4967" s="89">
        <f t="shared" si="713"/>
        <v>4954</v>
      </c>
      <c r="B4967" s="185" t="str">
        <f t="shared" si="707"/>
        <v/>
      </c>
      <c r="C4967" s="90" t="str">
        <f t="shared" si="708"/>
        <v/>
      </c>
      <c r="D4967" s="89" t="str">
        <f t="shared" si="709"/>
        <v/>
      </c>
      <c r="E4967" s="91" t="str">
        <f t="shared" si="710"/>
        <v/>
      </c>
      <c r="F4967" s="92" t="str">
        <f t="shared" si="711"/>
        <v/>
      </c>
      <c r="G4967" s="212" t="str">
        <f t="shared" si="712"/>
        <v/>
      </c>
      <c r="H4967" s="92">
        <f>IF(OR(ERR=FALSE,AND(F4967="",G4967="")),0,IF($C$12="D",$H$13+SUM($F$14:F4967)-SUM($G$14:G4967),$H$13-SUM($F$14:F4967)+SUM($G$14:G4967)))</f>
        <v>0</v>
      </c>
      <c r="I4967" s="7"/>
    </row>
    <row r="4968" spans="1:9">
      <c r="A4968" s="89">
        <f t="shared" si="713"/>
        <v>4955</v>
      </c>
      <c r="B4968" s="185" t="str">
        <f t="shared" si="707"/>
        <v/>
      </c>
      <c r="C4968" s="90" t="str">
        <f t="shared" si="708"/>
        <v/>
      </c>
      <c r="D4968" s="89" t="str">
        <f t="shared" si="709"/>
        <v/>
      </c>
      <c r="E4968" s="91" t="str">
        <f t="shared" si="710"/>
        <v/>
      </c>
      <c r="F4968" s="92" t="str">
        <f t="shared" si="711"/>
        <v/>
      </c>
      <c r="G4968" s="212" t="str">
        <f t="shared" si="712"/>
        <v/>
      </c>
      <c r="H4968" s="92">
        <f>IF(OR(ERR=FALSE,AND(F4968="",G4968="")),0,IF($C$12="D",$H$13+SUM($F$14:F4968)-SUM($G$14:G4968),$H$13-SUM($F$14:F4968)+SUM($G$14:G4968)))</f>
        <v>0</v>
      </c>
      <c r="I4968" s="7"/>
    </row>
    <row r="4969" spans="1:9">
      <c r="A4969" s="89">
        <f t="shared" si="713"/>
        <v>4956</v>
      </c>
      <c r="B4969" s="185" t="str">
        <f t="shared" si="707"/>
        <v/>
      </c>
      <c r="C4969" s="90" t="str">
        <f t="shared" si="708"/>
        <v/>
      </c>
      <c r="D4969" s="89" t="str">
        <f t="shared" si="709"/>
        <v/>
      </c>
      <c r="E4969" s="91" t="str">
        <f t="shared" si="710"/>
        <v/>
      </c>
      <c r="F4969" s="92" t="str">
        <f t="shared" si="711"/>
        <v/>
      </c>
      <c r="G4969" s="212" t="str">
        <f t="shared" si="712"/>
        <v/>
      </c>
      <c r="H4969" s="92">
        <f>IF(OR(ERR=FALSE,AND(F4969="",G4969="")),0,IF($C$12="D",$H$13+SUM($F$14:F4969)-SUM($G$14:G4969),$H$13-SUM($F$14:F4969)+SUM($G$14:G4969)))</f>
        <v>0</v>
      </c>
      <c r="I4969" s="7"/>
    </row>
    <row r="4970" spans="1:9">
      <c r="A4970" s="89">
        <f t="shared" si="713"/>
        <v>4957</v>
      </c>
      <c r="B4970" s="185" t="str">
        <f t="shared" si="707"/>
        <v/>
      </c>
      <c r="C4970" s="90" t="str">
        <f t="shared" si="708"/>
        <v/>
      </c>
      <c r="D4970" s="89" t="str">
        <f t="shared" si="709"/>
        <v/>
      </c>
      <c r="E4970" s="91" t="str">
        <f t="shared" si="710"/>
        <v/>
      </c>
      <c r="F4970" s="92" t="str">
        <f t="shared" si="711"/>
        <v/>
      </c>
      <c r="G4970" s="212" t="str">
        <f t="shared" si="712"/>
        <v/>
      </c>
      <c r="H4970" s="92">
        <f>IF(OR(ERR=FALSE,AND(F4970="",G4970="")),0,IF($C$12="D",$H$13+SUM($F$14:F4970)-SUM($G$14:G4970),$H$13-SUM($F$14:F4970)+SUM($G$14:G4970)))</f>
        <v>0</v>
      </c>
      <c r="I4970" s="7"/>
    </row>
    <row r="4971" spans="1:9">
      <c r="A4971" s="89">
        <f t="shared" si="713"/>
        <v>4958</v>
      </c>
      <c r="B4971" s="185" t="str">
        <f t="shared" si="707"/>
        <v/>
      </c>
      <c r="C4971" s="90" t="str">
        <f t="shared" si="708"/>
        <v/>
      </c>
      <c r="D4971" s="89" t="str">
        <f t="shared" si="709"/>
        <v/>
      </c>
      <c r="E4971" s="91" t="str">
        <f t="shared" si="710"/>
        <v/>
      </c>
      <c r="F4971" s="92" t="str">
        <f t="shared" si="711"/>
        <v/>
      </c>
      <c r="G4971" s="212" t="str">
        <f t="shared" si="712"/>
        <v/>
      </c>
      <c r="H4971" s="92">
        <f>IF(OR(ERR=FALSE,AND(F4971="",G4971="")),0,IF($C$12="D",$H$13+SUM($F$14:F4971)-SUM($G$14:G4971),$H$13-SUM($F$14:F4971)+SUM($G$14:G4971)))</f>
        <v>0</v>
      </c>
      <c r="I4971" s="7"/>
    </row>
    <row r="4972" spans="1:9">
      <c r="A4972" s="89">
        <f t="shared" si="713"/>
        <v>4959</v>
      </c>
      <c r="B4972" s="185" t="str">
        <f t="shared" si="707"/>
        <v/>
      </c>
      <c r="C4972" s="90" t="str">
        <f t="shared" si="708"/>
        <v/>
      </c>
      <c r="D4972" s="89" t="str">
        <f t="shared" si="709"/>
        <v/>
      </c>
      <c r="E4972" s="91" t="str">
        <f t="shared" si="710"/>
        <v/>
      </c>
      <c r="F4972" s="92" t="str">
        <f t="shared" si="711"/>
        <v/>
      </c>
      <c r="G4972" s="212" t="str">
        <f t="shared" si="712"/>
        <v/>
      </c>
      <c r="H4972" s="92">
        <f>IF(OR(ERR=FALSE,AND(F4972="",G4972="")),0,IF($C$12="D",$H$13+SUM($F$14:F4972)-SUM($G$14:G4972),$H$13-SUM($F$14:F4972)+SUM($G$14:G4972)))</f>
        <v>0</v>
      </c>
      <c r="I4972" s="7"/>
    </row>
    <row r="4973" spans="1:9">
      <c r="A4973" s="89">
        <f t="shared" si="713"/>
        <v>4960</v>
      </c>
      <c r="B4973" s="185" t="str">
        <f t="shared" si="707"/>
        <v/>
      </c>
      <c r="C4973" s="90" t="str">
        <f t="shared" si="708"/>
        <v/>
      </c>
      <c r="D4973" s="89" t="str">
        <f t="shared" si="709"/>
        <v/>
      </c>
      <c r="E4973" s="91" t="str">
        <f t="shared" si="710"/>
        <v/>
      </c>
      <c r="F4973" s="92" t="str">
        <f t="shared" si="711"/>
        <v/>
      </c>
      <c r="G4973" s="212" t="str">
        <f t="shared" si="712"/>
        <v/>
      </c>
      <c r="H4973" s="92">
        <f>IF(OR(ERR=FALSE,AND(F4973="",G4973="")),0,IF($C$12="D",$H$13+SUM($F$14:F4973)-SUM($G$14:G4973),$H$13-SUM($F$14:F4973)+SUM($G$14:G4973)))</f>
        <v>0</v>
      </c>
      <c r="I4973" s="7"/>
    </row>
    <row r="4974" spans="1:9">
      <c r="A4974" s="89">
        <f t="shared" si="713"/>
        <v>4961</v>
      </c>
      <c r="B4974" s="185" t="str">
        <f t="shared" si="707"/>
        <v/>
      </c>
      <c r="C4974" s="90" t="str">
        <f t="shared" si="708"/>
        <v/>
      </c>
      <c r="D4974" s="89" t="str">
        <f t="shared" si="709"/>
        <v/>
      </c>
      <c r="E4974" s="91" t="str">
        <f t="shared" si="710"/>
        <v/>
      </c>
      <c r="F4974" s="92" t="str">
        <f t="shared" si="711"/>
        <v/>
      </c>
      <c r="G4974" s="212" t="str">
        <f t="shared" si="712"/>
        <v/>
      </c>
      <c r="H4974" s="92">
        <f>IF(OR(ERR=FALSE,AND(F4974="",G4974="")),0,IF($C$12="D",$H$13+SUM($F$14:F4974)-SUM($G$14:G4974),$H$13-SUM($F$14:F4974)+SUM($G$14:G4974)))</f>
        <v>0</v>
      </c>
      <c r="I4974" s="7"/>
    </row>
    <row r="4975" spans="1:9">
      <c r="A4975" s="89">
        <f t="shared" si="713"/>
        <v>4962</v>
      </c>
      <c r="B4975" s="185" t="str">
        <f t="shared" si="707"/>
        <v/>
      </c>
      <c r="C4975" s="90" t="str">
        <f t="shared" si="708"/>
        <v/>
      </c>
      <c r="D4975" s="89" t="str">
        <f t="shared" si="709"/>
        <v/>
      </c>
      <c r="E4975" s="91" t="str">
        <f t="shared" si="710"/>
        <v/>
      </c>
      <c r="F4975" s="92" t="str">
        <f t="shared" si="711"/>
        <v/>
      </c>
      <c r="G4975" s="212" t="str">
        <f t="shared" si="712"/>
        <v/>
      </c>
      <c r="H4975" s="92">
        <f>IF(OR(ERR=FALSE,AND(F4975="",G4975="")),0,IF($C$12="D",$H$13+SUM($F$14:F4975)-SUM($G$14:G4975),$H$13-SUM($F$14:F4975)+SUM($G$14:G4975)))</f>
        <v>0</v>
      </c>
      <c r="I4975" s="7"/>
    </row>
    <row r="4976" spans="1:9">
      <c r="A4976" s="89">
        <f t="shared" si="713"/>
        <v>4963</v>
      </c>
      <c r="B4976" s="185" t="str">
        <f t="shared" si="707"/>
        <v/>
      </c>
      <c r="C4976" s="90" t="str">
        <f t="shared" si="708"/>
        <v/>
      </c>
      <c r="D4976" s="89" t="str">
        <f t="shared" si="709"/>
        <v/>
      </c>
      <c r="E4976" s="91" t="str">
        <f t="shared" si="710"/>
        <v/>
      </c>
      <c r="F4976" s="92" t="str">
        <f t="shared" si="711"/>
        <v/>
      </c>
      <c r="G4976" s="212" t="str">
        <f t="shared" si="712"/>
        <v/>
      </c>
      <c r="H4976" s="92">
        <f>IF(OR(ERR=FALSE,AND(F4976="",G4976="")),0,IF($C$12="D",$H$13+SUM($F$14:F4976)-SUM($G$14:G4976),$H$13-SUM($F$14:F4976)+SUM($G$14:G4976)))</f>
        <v>0</v>
      </c>
      <c r="I4976" s="7"/>
    </row>
    <row r="4977" spans="1:9">
      <c r="A4977" s="89">
        <f t="shared" si="713"/>
        <v>4964</v>
      </c>
      <c r="B4977" s="185" t="str">
        <f t="shared" si="707"/>
        <v/>
      </c>
      <c r="C4977" s="90" t="str">
        <f t="shared" si="708"/>
        <v/>
      </c>
      <c r="D4977" s="89" t="str">
        <f t="shared" si="709"/>
        <v/>
      </c>
      <c r="E4977" s="91" t="str">
        <f t="shared" si="710"/>
        <v/>
      </c>
      <c r="F4977" s="92" t="str">
        <f t="shared" si="711"/>
        <v/>
      </c>
      <c r="G4977" s="212" t="str">
        <f t="shared" si="712"/>
        <v/>
      </c>
      <c r="H4977" s="92">
        <f>IF(OR(ERR=FALSE,AND(F4977="",G4977="")),0,IF($C$12="D",$H$13+SUM($F$14:F4977)-SUM($G$14:G4977),$H$13-SUM($F$14:F4977)+SUM($G$14:G4977)))</f>
        <v>0</v>
      </c>
      <c r="I4977" s="7"/>
    </row>
    <row r="4978" spans="1:9">
      <c r="A4978" s="89">
        <f t="shared" si="713"/>
        <v>4965</v>
      </c>
      <c r="B4978" s="185" t="str">
        <f t="shared" si="707"/>
        <v/>
      </c>
      <c r="C4978" s="90" t="str">
        <f t="shared" si="708"/>
        <v/>
      </c>
      <c r="D4978" s="89" t="str">
        <f t="shared" si="709"/>
        <v/>
      </c>
      <c r="E4978" s="91" t="str">
        <f t="shared" si="710"/>
        <v/>
      </c>
      <c r="F4978" s="92" t="str">
        <f t="shared" si="711"/>
        <v/>
      </c>
      <c r="G4978" s="212" t="str">
        <f t="shared" si="712"/>
        <v/>
      </c>
      <c r="H4978" s="92">
        <f>IF(OR(ERR=FALSE,AND(F4978="",G4978="")),0,IF($C$12="D",$H$13+SUM($F$14:F4978)-SUM($G$14:G4978),$H$13-SUM($F$14:F4978)+SUM($G$14:G4978)))</f>
        <v>0</v>
      </c>
      <c r="I4978" s="7"/>
    </row>
    <row r="4979" spans="1:9">
      <c r="A4979" s="89">
        <f t="shared" ref="A4979:A4988" si="714">A4978+1</f>
        <v>4966</v>
      </c>
      <c r="B4979" s="185" t="str">
        <f t="shared" si="707"/>
        <v/>
      </c>
      <c r="C4979" s="90" t="str">
        <f t="shared" si="708"/>
        <v/>
      </c>
      <c r="D4979" s="89" t="str">
        <f t="shared" si="709"/>
        <v/>
      </c>
      <c r="E4979" s="91" t="str">
        <f t="shared" si="710"/>
        <v/>
      </c>
      <c r="F4979" s="92" t="str">
        <f t="shared" si="711"/>
        <v/>
      </c>
      <c r="G4979" s="212" t="str">
        <f t="shared" si="712"/>
        <v/>
      </c>
      <c r="H4979" s="92">
        <f>IF(OR(ERR=FALSE,AND(F4979="",G4979="")),0,IF($C$12="D",$H$13+SUM($F$14:F4979)-SUM($G$14:G4979),$H$13-SUM($F$14:F4979)+SUM($G$14:G4979)))</f>
        <v>0</v>
      </c>
      <c r="I4979" s="7"/>
    </row>
    <row r="4980" spans="1:9">
      <c r="A4980" s="89">
        <f t="shared" si="714"/>
        <v>4967</v>
      </c>
      <c r="B4980" s="185" t="str">
        <f t="shared" si="707"/>
        <v/>
      </c>
      <c r="C4980" s="90" t="str">
        <f t="shared" si="708"/>
        <v/>
      </c>
      <c r="D4980" s="89" t="str">
        <f t="shared" si="709"/>
        <v/>
      </c>
      <c r="E4980" s="91" t="str">
        <f t="shared" si="710"/>
        <v/>
      </c>
      <c r="F4980" s="92" t="str">
        <f t="shared" si="711"/>
        <v/>
      </c>
      <c r="G4980" s="212" t="str">
        <f t="shared" si="712"/>
        <v/>
      </c>
      <c r="H4980" s="92">
        <f>IF(OR(ERR=FALSE,AND(F4980="",G4980="")),0,IF($C$12="D",$H$13+SUM($F$14:F4980)-SUM($G$14:G4980),$H$13-SUM($F$14:F4980)+SUM($G$14:G4980)))</f>
        <v>0</v>
      </c>
      <c r="I4980" s="7"/>
    </row>
    <row r="4981" spans="1:9">
      <c r="A4981" s="89">
        <f t="shared" si="714"/>
        <v>4968</v>
      </c>
      <c r="B4981" s="185" t="str">
        <f t="shared" si="707"/>
        <v/>
      </c>
      <c r="C4981" s="90" t="str">
        <f t="shared" si="708"/>
        <v/>
      </c>
      <c r="D4981" s="89" t="str">
        <f t="shared" si="709"/>
        <v/>
      </c>
      <c r="E4981" s="91" t="str">
        <f t="shared" si="710"/>
        <v/>
      </c>
      <c r="F4981" s="92" t="str">
        <f t="shared" si="711"/>
        <v/>
      </c>
      <c r="G4981" s="212" t="str">
        <f t="shared" si="712"/>
        <v/>
      </c>
      <c r="H4981" s="92">
        <f>IF(OR(ERR=FALSE,AND(F4981="",G4981="")),0,IF($C$12="D",$H$13+SUM($F$14:F4981)-SUM($G$14:G4981),$H$13-SUM($F$14:F4981)+SUM($G$14:G4981)))</f>
        <v>0</v>
      </c>
      <c r="I4981" s="7"/>
    </row>
    <row r="4982" spans="1:9">
      <c r="A4982" s="89">
        <f t="shared" si="714"/>
        <v>4969</v>
      </c>
      <c r="B4982" s="185" t="str">
        <f>IF(ISERROR(VLOOKUP(A4982&amp;H$9,JU_AKUN,6,FALSE)=TRUE),"",VLOOKUP(A4982&amp;H$9,JU_AKUN,6,FALSE))</f>
        <v/>
      </c>
      <c r="C4982" s="90" t="str">
        <f>IF(ISERROR(VLOOKUP(A4982&amp;H$9,JU_AKUN,7,FALSE)=TRUE),"",VLOOKUP(A4982&amp;H$9,JU_AKUN,7,FALSE))</f>
        <v/>
      </c>
      <c r="D4982" s="89" t="str">
        <f>IF(ISERROR(VLOOKUP(A4982&amp;H$9,JU_AKUN,8,FALSE)=TRUE),"",VLOOKUP(A4982&amp;H$9,JU_AKUN,8,FALSE))</f>
        <v/>
      </c>
      <c r="E4982" s="91" t="str">
        <f>IF(ISERROR(VLOOKUP(A4982&amp;H$9,JU_AKUN,9,FALSE)=TRUE),"",VLOOKUP(A4982&amp;H$9,JU_AKUN,9,FALSE))</f>
        <v/>
      </c>
      <c r="F4982" s="92" t="str">
        <f>IF(ISERROR(VLOOKUP(A4982&amp;H$9,JU_AKUN,14,FALSE)=TRUE),"",VLOOKUP(A4982&amp;H$9,JU_AKUN,14,FALSE))</f>
        <v/>
      </c>
      <c r="G4982" s="212" t="str">
        <f>IF(ISERROR(VLOOKUP(A4982&amp;H$9,JU_AKUN,15,FALSE)=TRUE),"",VLOOKUP(A4982&amp;H$9,JU_AKUN,15,FALSE))</f>
        <v/>
      </c>
      <c r="H4982" s="92">
        <f>IF(OR(ERR=FALSE,AND(F4982="",G4982="")),0,IF($C$12="D",$H$13+SUM($F$14:F4982)-SUM($G$14:G4982),$H$13-SUM($F$14:F4982)+SUM($G$14:G4982)))</f>
        <v>0</v>
      </c>
      <c r="I4982" s="7"/>
    </row>
    <row r="4983" spans="1:9">
      <c r="A4983" s="89">
        <f t="shared" si="714"/>
        <v>4970</v>
      </c>
      <c r="B4983" s="185" t="str">
        <f>IF(ISERROR(VLOOKUP(A4983&amp;H$9,JU_AKUN,6,FALSE)=TRUE),"",VLOOKUP(A4983&amp;H$9,JU_AKUN,6,FALSE))</f>
        <v/>
      </c>
      <c r="C4983" s="90" t="str">
        <f>IF(ISERROR(VLOOKUP(A4983&amp;H$9,JU_AKUN,7,FALSE)=TRUE),"",VLOOKUP(A4983&amp;H$9,JU_AKUN,7,FALSE))</f>
        <v/>
      </c>
      <c r="D4983" s="89" t="str">
        <f>IF(ISERROR(VLOOKUP(A4983&amp;H$9,JU_AKUN,8,FALSE)=TRUE),"",VLOOKUP(A4983&amp;H$9,JU_AKUN,8,FALSE))</f>
        <v/>
      </c>
      <c r="E4983" s="91" t="str">
        <f>IF(ISERROR(VLOOKUP(A4983&amp;H$9,JU_AKUN,9,FALSE)=TRUE),"",VLOOKUP(A4983&amp;H$9,JU_AKUN,9,FALSE))</f>
        <v/>
      </c>
      <c r="F4983" s="92" t="str">
        <f>IF(ISERROR(VLOOKUP(A4983&amp;H$9,JU_AKUN,14,FALSE)=TRUE),"",VLOOKUP(A4983&amp;H$9,JU_AKUN,14,FALSE))</f>
        <v/>
      </c>
      <c r="G4983" s="212" t="str">
        <f>IF(ISERROR(VLOOKUP(A4983&amp;H$9,JU_AKUN,15,FALSE)=TRUE),"",VLOOKUP(A4983&amp;H$9,JU_AKUN,15,FALSE))</f>
        <v/>
      </c>
      <c r="H4983" s="92">
        <f>IF(OR(ERR=FALSE,AND(F4983="",G4983="")),0,IF($C$12="D",$H$13+SUM($F$14:F4983)-SUM($G$14:G4983),$H$13-SUM($F$14:F4983)+SUM($G$14:G4983)))</f>
        <v>0</v>
      </c>
      <c r="I4983" s="7"/>
    </row>
    <row r="4984" spans="1:9">
      <c r="A4984" s="89">
        <f t="shared" si="714"/>
        <v>4971</v>
      </c>
      <c r="B4984" s="185" t="str">
        <f>IF(ISERROR(VLOOKUP(A4984&amp;H$9,JU_AKUN,6,FALSE)=TRUE),"",VLOOKUP(A4984&amp;H$9,JU_AKUN,6,FALSE))</f>
        <v/>
      </c>
      <c r="C4984" s="90" t="str">
        <f>IF(ISERROR(VLOOKUP(A4984&amp;H$9,JU_AKUN,7,FALSE)=TRUE),"",VLOOKUP(A4984&amp;H$9,JU_AKUN,7,FALSE))</f>
        <v/>
      </c>
      <c r="D4984" s="89" t="str">
        <f>IF(ISERROR(VLOOKUP(A4984&amp;H$9,JU_AKUN,8,FALSE)=TRUE),"",VLOOKUP(A4984&amp;H$9,JU_AKUN,8,FALSE))</f>
        <v/>
      </c>
      <c r="E4984" s="91" t="str">
        <f>IF(ISERROR(VLOOKUP(A4984&amp;H$9,JU_AKUN,9,FALSE)=TRUE),"",VLOOKUP(A4984&amp;H$9,JU_AKUN,9,FALSE))</f>
        <v/>
      </c>
      <c r="F4984" s="92" t="str">
        <f>IF(ISERROR(VLOOKUP(A4984&amp;H$9,JU_AKUN,14,FALSE)=TRUE),"",VLOOKUP(A4984&amp;H$9,JU_AKUN,14,FALSE))</f>
        <v/>
      </c>
      <c r="G4984" s="212" t="str">
        <f>IF(ISERROR(VLOOKUP(A4984&amp;H$9,JU_AKUN,15,FALSE)=TRUE),"",VLOOKUP(A4984&amp;H$9,JU_AKUN,15,FALSE))</f>
        <v/>
      </c>
      <c r="H4984" s="92">
        <f>IF(OR(ERR=FALSE,AND(F4984="",G4984="")),0,IF($C$12="D",$H$13+SUM($F$14:F4984)-SUM($G$14:G4984),$H$13-SUM($F$14:F4984)+SUM($G$14:G4984)))</f>
        <v>0</v>
      </c>
      <c r="I4984" s="7"/>
    </row>
    <row r="4985" spans="1:9">
      <c r="A4985" s="89">
        <f t="shared" si="714"/>
        <v>4972</v>
      </c>
      <c r="B4985" s="185" t="str">
        <f t="shared" ref="B4985:B4991" si="715">IF(ISERROR(VLOOKUP(A4985&amp;H$9,JU_AKUN,6,FALSE)=TRUE),"",VLOOKUP(A4985&amp;H$9,JU_AKUN,6,FALSE))</f>
        <v/>
      </c>
      <c r="C4985" s="90" t="str">
        <f t="shared" ref="C4985:C4991" si="716">IF(ISERROR(VLOOKUP(A4985&amp;H$9,JU_AKUN,7,FALSE)=TRUE),"",VLOOKUP(A4985&amp;H$9,JU_AKUN,7,FALSE))</f>
        <v/>
      </c>
      <c r="D4985" s="89" t="str">
        <f t="shared" ref="D4985:D4991" si="717">IF(ISERROR(VLOOKUP(A4985&amp;H$9,JU_AKUN,8,FALSE)=TRUE),"",VLOOKUP(A4985&amp;H$9,JU_AKUN,8,FALSE))</f>
        <v/>
      </c>
      <c r="E4985" s="91" t="str">
        <f t="shared" ref="E4985:E4991" si="718">IF(ISERROR(VLOOKUP(A4985&amp;H$9,JU_AKUN,9,FALSE)=TRUE),"",VLOOKUP(A4985&amp;H$9,JU_AKUN,9,FALSE))</f>
        <v/>
      </c>
      <c r="F4985" s="92" t="str">
        <f t="shared" ref="F4985:F4991" si="719">IF(ISERROR(VLOOKUP(A4985&amp;H$9,JU_AKUN,14,FALSE)=TRUE),"",VLOOKUP(A4985&amp;H$9,JU_AKUN,14,FALSE))</f>
        <v/>
      </c>
      <c r="G4985" s="212" t="str">
        <f t="shared" ref="G4985:G4991" si="720">IF(ISERROR(VLOOKUP(A4985&amp;H$9,JU_AKUN,15,FALSE)=TRUE),"",VLOOKUP(A4985&amp;H$9,JU_AKUN,15,FALSE))</f>
        <v/>
      </c>
      <c r="H4985" s="92">
        <f>IF(OR(ERR=FALSE,AND(F4985="",G4985="")),0,IF($C$12="D",$H$13+SUM($F$14:F4985)-SUM($G$14:G4985),$H$13-SUM($F$14:F4985)+SUM($G$14:G4985)))</f>
        <v>0</v>
      </c>
      <c r="I4985" s="7"/>
    </row>
    <row r="4986" spans="1:9">
      <c r="A4986" s="89">
        <f t="shared" si="714"/>
        <v>4973</v>
      </c>
      <c r="B4986" s="185" t="str">
        <f t="shared" si="715"/>
        <v/>
      </c>
      <c r="C4986" s="90" t="str">
        <f t="shared" si="716"/>
        <v/>
      </c>
      <c r="D4986" s="89" t="str">
        <f t="shared" si="717"/>
        <v/>
      </c>
      <c r="E4986" s="91" t="str">
        <f t="shared" si="718"/>
        <v/>
      </c>
      <c r="F4986" s="92" t="str">
        <f t="shared" si="719"/>
        <v/>
      </c>
      <c r="G4986" s="212" t="str">
        <f t="shared" si="720"/>
        <v/>
      </c>
      <c r="H4986" s="92">
        <f>IF(OR(ERR=FALSE,AND(F4986="",G4986="")),0,IF($C$12="D",$H$13+SUM($F$14:F4986)-SUM($G$14:G4986),$H$13-SUM($F$14:F4986)+SUM($G$14:G4986)))</f>
        <v>0</v>
      </c>
      <c r="I4986" s="7"/>
    </row>
    <row r="4987" spans="1:9">
      <c r="A4987" s="89">
        <f t="shared" si="714"/>
        <v>4974</v>
      </c>
      <c r="B4987" s="185" t="str">
        <f t="shared" si="715"/>
        <v/>
      </c>
      <c r="C4987" s="90" t="str">
        <f t="shared" si="716"/>
        <v/>
      </c>
      <c r="D4987" s="89" t="str">
        <f t="shared" si="717"/>
        <v/>
      </c>
      <c r="E4987" s="91" t="str">
        <f t="shared" si="718"/>
        <v/>
      </c>
      <c r="F4987" s="92" t="str">
        <f t="shared" si="719"/>
        <v/>
      </c>
      <c r="G4987" s="212" t="str">
        <f t="shared" si="720"/>
        <v/>
      </c>
      <c r="H4987" s="92">
        <f>IF(OR(ERR=FALSE,AND(F4987="",G4987="")),0,IF($C$12="D",$H$13+SUM($F$14:F4987)-SUM($G$14:G4987),$H$13-SUM($F$14:F4987)+SUM($G$14:G4987)))</f>
        <v>0</v>
      </c>
      <c r="I4987" s="7"/>
    </row>
    <row r="4988" spans="1:9">
      <c r="A4988" s="89">
        <f t="shared" si="714"/>
        <v>4975</v>
      </c>
      <c r="B4988" s="185" t="str">
        <f t="shared" si="715"/>
        <v/>
      </c>
      <c r="C4988" s="90" t="str">
        <f t="shared" si="716"/>
        <v/>
      </c>
      <c r="D4988" s="89" t="str">
        <f t="shared" si="717"/>
        <v/>
      </c>
      <c r="E4988" s="91" t="str">
        <f t="shared" si="718"/>
        <v/>
      </c>
      <c r="F4988" s="92" t="str">
        <f t="shared" si="719"/>
        <v/>
      </c>
      <c r="G4988" s="212" t="str">
        <f t="shared" si="720"/>
        <v/>
      </c>
      <c r="H4988" s="92">
        <f>IF(OR(ERR=FALSE,AND(F4988="",G4988="")),0,IF($C$12="D",$H$13+SUM($F$14:F4988)-SUM($G$14:G4988),$H$13-SUM($F$14:F4988)+SUM($G$14:G4988)))</f>
        <v>0</v>
      </c>
      <c r="I4988" s="7"/>
    </row>
    <row r="4989" spans="1:9">
      <c r="A4989" s="89">
        <f t="shared" ref="A4989:A4996" si="721">A4988+1</f>
        <v>4976</v>
      </c>
      <c r="B4989" s="185" t="str">
        <f t="shared" si="715"/>
        <v/>
      </c>
      <c r="C4989" s="90" t="str">
        <f t="shared" si="716"/>
        <v/>
      </c>
      <c r="D4989" s="89" t="str">
        <f t="shared" si="717"/>
        <v/>
      </c>
      <c r="E4989" s="91" t="str">
        <f t="shared" si="718"/>
        <v/>
      </c>
      <c r="F4989" s="92" t="str">
        <f t="shared" si="719"/>
        <v/>
      </c>
      <c r="G4989" s="212" t="str">
        <f t="shared" si="720"/>
        <v/>
      </c>
      <c r="H4989" s="92">
        <f>IF(OR(ERR=FALSE,AND(F4989="",G4989="")),0,IF($C$12="D",$H$13+SUM($F$14:F4989)-SUM($G$14:G4989),$H$13-SUM($F$14:F4989)+SUM($G$14:G4989)))</f>
        <v>0</v>
      </c>
      <c r="I4989" s="7"/>
    </row>
    <row r="4990" spans="1:9">
      <c r="A4990" s="89">
        <f t="shared" si="721"/>
        <v>4977</v>
      </c>
      <c r="B4990" s="185" t="str">
        <f t="shared" si="715"/>
        <v/>
      </c>
      <c r="C4990" s="90" t="str">
        <f t="shared" si="716"/>
        <v/>
      </c>
      <c r="D4990" s="89" t="str">
        <f t="shared" si="717"/>
        <v/>
      </c>
      <c r="E4990" s="91" t="str">
        <f t="shared" si="718"/>
        <v/>
      </c>
      <c r="F4990" s="92" t="str">
        <f t="shared" si="719"/>
        <v/>
      </c>
      <c r="G4990" s="212" t="str">
        <f t="shared" si="720"/>
        <v/>
      </c>
      <c r="H4990" s="92">
        <f>IF(OR(ERR=FALSE,AND(F4990="",G4990="")),0,IF($C$12="D",$H$13+SUM($F$14:F4990)-SUM($G$14:G4990),$H$13-SUM($F$14:F4990)+SUM($G$14:G4990)))</f>
        <v>0</v>
      </c>
      <c r="I4990" s="7"/>
    </row>
    <row r="4991" spans="1:9">
      <c r="A4991" s="89">
        <f t="shared" si="721"/>
        <v>4978</v>
      </c>
      <c r="B4991" s="185" t="str">
        <f t="shared" si="715"/>
        <v/>
      </c>
      <c r="C4991" s="90" t="str">
        <f t="shared" si="716"/>
        <v/>
      </c>
      <c r="D4991" s="89" t="str">
        <f t="shared" si="717"/>
        <v/>
      </c>
      <c r="E4991" s="91" t="str">
        <f t="shared" si="718"/>
        <v/>
      </c>
      <c r="F4991" s="92" t="str">
        <f t="shared" si="719"/>
        <v/>
      </c>
      <c r="G4991" s="212" t="str">
        <f t="shared" si="720"/>
        <v/>
      </c>
      <c r="H4991" s="92">
        <f>IF(OR(ERR=FALSE,AND(F4991="",G4991="")),0,IF($C$12="D",$H$13+SUM($F$14:F4991)-SUM($G$14:G4991),$H$13-SUM($F$14:F4991)+SUM($G$14:G4991)))</f>
        <v>0</v>
      </c>
      <c r="I4991" s="7"/>
    </row>
    <row r="4992" spans="1:9">
      <c r="A4992" s="89">
        <f t="shared" si="721"/>
        <v>4979</v>
      </c>
      <c r="B4992" s="185" t="str">
        <f t="shared" ref="B4992:B5015" si="722">IF(ISERROR(VLOOKUP(A4992&amp;H$9,JU_AKUN,6,FALSE)=TRUE),"",VLOOKUP(A4992&amp;H$9,JU_AKUN,6,FALSE))</f>
        <v/>
      </c>
      <c r="C4992" s="90" t="str">
        <f t="shared" ref="C4992:C5015" si="723">IF(ISERROR(VLOOKUP(A4992&amp;H$9,JU_AKUN,7,FALSE)=TRUE),"",VLOOKUP(A4992&amp;H$9,JU_AKUN,7,FALSE))</f>
        <v/>
      </c>
      <c r="D4992" s="89" t="str">
        <f t="shared" ref="D4992:D5015" si="724">IF(ISERROR(VLOOKUP(A4992&amp;H$9,JU_AKUN,8,FALSE)=TRUE),"",VLOOKUP(A4992&amp;H$9,JU_AKUN,8,FALSE))</f>
        <v/>
      </c>
      <c r="E4992" s="91" t="str">
        <f t="shared" ref="E4992:E5015" si="725">IF(ISERROR(VLOOKUP(A4992&amp;H$9,JU_AKUN,9,FALSE)=TRUE),"",VLOOKUP(A4992&amp;H$9,JU_AKUN,9,FALSE))</f>
        <v/>
      </c>
      <c r="F4992" s="92" t="str">
        <f t="shared" ref="F4992:F5015" si="726">IF(ISERROR(VLOOKUP(A4992&amp;H$9,JU_AKUN,14,FALSE)=TRUE),"",VLOOKUP(A4992&amp;H$9,JU_AKUN,14,FALSE))</f>
        <v/>
      </c>
      <c r="G4992" s="212" t="str">
        <f t="shared" ref="G4992:G5015" si="727">IF(ISERROR(VLOOKUP(A4992&amp;H$9,JU_AKUN,15,FALSE)=TRUE),"",VLOOKUP(A4992&amp;H$9,JU_AKUN,15,FALSE))</f>
        <v/>
      </c>
      <c r="H4992" s="92">
        <f>IF(OR(ERR=FALSE,AND(F4992="",G4992="")),0,IF($C$12="D",$H$13+SUM($F$14:F4992)-SUM($G$14:G4992),$H$13-SUM($F$14:F4992)+SUM($G$14:G4992)))</f>
        <v>0</v>
      </c>
      <c r="I4992" s="7"/>
    </row>
    <row r="4993" spans="1:9">
      <c r="A4993" s="89">
        <f t="shared" si="721"/>
        <v>4980</v>
      </c>
      <c r="B4993" s="185" t="str">
        <f t="shared" si="722"/>
        <v/>
      </c>
      <c r="C4993" s="90" t="str">
        <f t="shared" si="723"/>
        <v/>
      </c>
      <c r="D4993" s="89" t="str">
        <f t="shared" si="724"/>
        <v/>
      </c>
      <c r="E4993" s="91" t="str">
        <f t="shared" si="725"/>
        <v/>
      </c>
      <c r="F4993" s="92" t="str">
        <f t="shared" si="726"/>
        <v/>
      </c>
      <c r="G4993" s="212" t="str">
        <f t="shared" si="727"/>
        <v/>
      </c>
      <c r="H4993" s="92">
        <f>IF(OR(ERR=FALSE,AND(F4993="",G4993="")),0,IF($C$12="D",$H$13+SUM($F$14:F4993)-SUM($G$14:G4993),$H$13-SUM($F$14:F4993)+SUM($G$14:G4993)))</f>
        <v>0</v>
      </c>
      <c r="I4993" s="7"/>
    </row>
    <row r="4994" spans="1:9">
      <c r="A4994" s="89">
        <f t="shared" si="721"/>
        <v>4981</v>
      </c>
      <c r="B4994" s="185" t="str">
        <f t="shared" si="722"/>
        <v/>
      </c>
      <c r="C4994" s="90" t="str">
        <f t="shared" si="723"/>
        <v/>
      </c>
      <c r="D4994" s="89" t="str">
        <f t="shared" si="724"/>
        <v/>
      </c>
      <c r="E4994" s="91" t="str">
        <f t="shared" si="725"/>
        <v/>
      </c>
      <c r="F4994" s="92" t="str">
        <f t="shared" si="726"/>
        <v/>
      </c>
      <c r="G4994" s="212" t="str">
        <f t="shared" si="727"/>
        <v/>
      </c>
      <c r="H4994" s="92">
        <f>IF(OR(ERR=FALSE,AND(F4994="",G4994="")),0,IF($C$12="D",$H$13+SUM($F$14:F4994)-SUM($G$14:G4994),$H$13-SUM($F$14:F4994)+SUM($G$14:G4994)))</f>
        <v>0</v>
      </c>
      <c r="I4994" s="7"/>
    </row>
    <row r="4995" spans="1:9">
      <c r="A4995" s="89">
        <f t="shared" si="721"/>
        <v>4982</v>
      </c>
      <c r="B4995" s="185" t="str">
        <f t="shared" si="722"/>
        <v/>
      </c>
      <c r="C4995" s="90" t="str">
        <f t="shared" si="723"/>
        <v/>
      </c>
      <c r="D4995" s="89" t="str">
        <f t="shared" si="724"/>
        <v/>
      </c>
      <c r="E4995" s="91" t="str">
        <f t="shared" si="725"/>
        <v/>
      </c>
      <c r="F4995" s="92" t="str">
        <f t="shared" si="726"/>
        <v/>
      </c>
      <c r="G4995" s="212" t="str">
        <f t="shared" si="727"/>
        <v/>
      </c>
      <c r="H4995" s="92">
        <f>IF(OR(ERR=FALSE,AND(F4995="",G4995="")),0,IF($C$12="D",$H$13+SUM($F$14:F4995)-SUM($G$14:G4995),$H$13-SUM($F$14:F4995)+SUM($G$14:G4995)))</f>
        <v>0</v>
      </c>
      <c r="I4995" s="7"/>
    </row>
    <row r="4996" spans="1:9">
      <c r="A4996" s="89">
        <f t="shared" si="721"/>
        <v>4983</v>
      </c>
      <c r="B4996" s="185" t="str">
        <f t="shared" si="722"/>
        <v/>
      </c>
      <c r="C4996" s="90" t="str">
        <f t="shared" si="723"/>
        <v/>
      </c>
      <c r="D4996" s="89" t="str">
        <f t="shared" si="724"/>
        <v/>
      </c>
      <c r="E4996" s="91" t="str">
        <f t="shared" si="725"/>
        <v/>
      </c>
      <c r="F4996" s="92" t="str">
        <f t="shared" si="726"/>
        <v/>
      </c>
      <c r="G4996" s="212" t="str">
        <f t="shared" si="727"/>
        <v/>
      </c>
      <c r="H4996" s="92">
        <f>IF(OR(ERR=FALSE,AND(F4996="",G4996="")),0,IF($C$12="D",$H$13+SUM($F$14:F4996)-SUM($G$14:G4996),$H$13-SUM($F$14:F4996)+SUM($G$14:G4996)))</f>
        <v>0</v>
      </c>
      <c r="I4996" s="7"/>
    </row>
    <row r="4997" spans="1:9">
      <c r="A4997" s="89">
        <f t="shared" ref="A4997:A5012" si="728">A4996+1</f>
        <v>4984</v>
      </c>
      <c r="B4997" s="185" t="str">
        <f t="shared" si="722"/>
        <v/>
      </c>
      <c r="C4997" s="90" t="str">
        <f t="shared" si="723"/>
        <v/>
      </c>
      <c r="D4997" s="89" t="str">
        <f t="shared" si="724"/>
        <v/>
      </c>
      <c r="E4997" s="91" t="str">
        <f t="shared" si="725"/>
        <v/>
      </c>
      <c r="F4997" s="92" t="str">
        <f t="shared" si="726"/>
        <v/>
      </c>
      <c r="G4997" s="212" t="str">
        <f t="shared" si="727"/>
        <v/>
      </c>
      <c r="H4997" s="92">
        <f>IF(OR(ERR=FALSE,AND(F4997="",G4997="")),0,IF($C$12="D",$H$13+SUM($F$14:F4997)-SUM($G$14:G4997),$H$13-SUM($F$14:F4997)+SUM($G$14:G4997)))</f>
        <v>0</v>
      </c>
      <c r="I4997" s="7"/>
    </row>
    <row r="4998" spans="1:9">
      <c r="A4998" s="89">
        <f t="shared" si="728"/>
        <v>4985</v>
      </c>
      <c r="B4998" s="185" t="str">
        <f t="shared" si="722"/>
        <v/>
      </c>
      <c r="C4998" s="90" t="str">
        <f t="shared" si="723"/>
        <v/>
      </c>
      <c r="D4998" s="89" t="str">
        <f t="shared" si="724"/>
        <v/>
      </c>
      <c r="E4998" s="91" t="str">
        <f t="shared" si="725"/>
        <v/>
      </c>
      <c r="F4998" s="92" t="str">
        <f t="shared" si="726"/>
        <v/>
      </c>
      <c r="G4998" s="212" t="str">
        <f t="shared" si="727"/>
        <v/>
      </c>
      <c r="H4998" s="92">
        <f>IF(OR(ERR=FALSE,AND(F4998="",G4998="")),0,IF($C$12="D",$H$13+SUM($F$14:F4998)-SUM($G$14:G4998),$H$13-SUM($F$14:F4998)+SUM($G$14:G4998)))</f>
        <v>0</v>
      </c>
      <c r="I4998" s="7"/>
    </row>
    <row r="4999" spans="1:9">
      <c r="A4999" s="89">
        <f t="shared" si="728"/>
        <v>4986</v>
      </c>
      <c r="B4999" s="185" t="str">
        <f t="shared" si="722"/>
        <v/>
      </c>
      <c r="C4999" s="90" t="str">
        <f t="shared" si="723"/>
        <v/>
      </c>
      <c r="D4999" s="89" t="str">
        <f t="shared" si="724"/>
        <v/>
      </c>
      <c r="E4999" s="91" t="str">
        <f t="shared" si="725"/>
        <v/>
      </c>
      <c r="F4999" s="92" t="str">
        <f t="shared" si="726"/>
        <v/>
      </c>
      <c r="G4999" s="212" t="str">
        <f t="shared" si="727"/>
        <v/>
      </c>
      <c r="H4999" s="92">
        <f>IF(OR(ERR=FALSE,AND(F4999="",G4999="")),0,IF($C$12="D",$H$13+SUM($F$14:F4999)-SUM($G$14:G4999),$H$13-SUM($F$14:F4999)+SUM($G$14:G4999)))</f>
        <v>0</v>
      </c>
      <c r="I4999" s="7"/>
    </row>
    <row r="5000" spans="1:9">
      <c r="A5000" s="89">
        <f t="shared" si="728"/>
        <v>4987</v>
      </c>
      <c r="B5000" s="185" t="str">
        <f t="shared" si="722"/>
        <v/>
      </c>
      <c r="C5000" s="90" t="str">
        <f t="shared" si="723"/>
        <v/>
      </c>
      <c r="D5000" s="89" t="str">
        <f t="shared" si="724"/>
        <v/>
      </c>
      <c r="E5000" s="91" t="str">
        <f t="shared" si="725"/>
        <v/>
      </c>
      <c r="F5000" s="92" t="str">
        <f t="shared" si="726"/>
        <v/>
      </c>
      <c r="G5000" s="212" t="str">
        <f t="shared" si="727"/>
        <v/>
      </c>
      <c r="H5000" s="92">
        <f>IF(OR(ERR=FALSE,AND(F5000="",G5000="")),0,IF($C$12="D",$H$13+SUM($F$14:F5000)-SUM($G$14:G5000),$H$13-SUM($F$14:F5000)+SUM($G$14:G5000)))</f>
        <v>0</v>
      </c>
      <c r="I5000" s="7"/>
    </row>
    <row r="5001" spans="1:9">
      <c r="A5001" s="89">
        <f t="shared" si="728"/>
        <v>4988</v>
      </c>
      <c r="B5001" s="185" t="str">
        <f t="shared" si="722"/>
        <v/>
      </c>
      <c r="C5001" s="90" t="str">
        <f t="shared" si="723"/>
        <v/>
      </c>
      <c r="D5001" s="89" t="str">
        <f t="shared" si="724"/>
        <v/>
      </c>
      <c r="E5001" s="91" t="str">
        <f t="shared" si="725"/>
        <v/>
      </c>
      <c r="F5001" s="92" t="str">
        <f t="shared" si="726"/>
        <v/>
      </c>
      <c r="G5001" s="212" t="str">
        <f t="shared" si="727"/>
        <v/>
      </c>
      <c r="H5001" s="92">
        <f>IF(OR(ERR=FALSE,AND(F5001="",G5001="")),0,IF($C$12="D",$H$13+SUM($F$14:F5001)-SUM($G$14:G5001),$H$13-SUM($F$14:F5001)+SUM($G$14:G5001)))</f>
        <v>0</v>
      </c>
      <c r="I5001" s="7"/>
    </row>
    <row r="5002" spans="1:9">
      <c r="A5002" s="89">
        <f t="shared" si="728"/>
        <v>4989</v>
      </c>
      <c r="B5002" s="185" t="str">
        <f t="shared" si="722"/>
        <v/>
      </c>
      <c r="C5002" s="90" t="str">
        <f t="shared" si="723"/>
        <v/>
      </c>
      <c r="D5002" s="89" t="str">
        <f t="shared" si="724"/>
        <v/>
      </c>
      <c r="E5002" s="91" t="str">
        <f t="shared" si="725"/>
        <v/>
      </c>
      <c r="F5002" s="92" t="str">
        <f t="shared" si="726"/>
        <v/>
      </c>
      <c r="G5002" s="212" t="str">
        <f t="shared" si="727"/>
        <v/>
      </c>
      <c r="H5002" s="92">
        <f>IF(OR(ERR=FALSE,AND(F5002="",G5002="")),0,IF($C$12="D",$H$13+SUM($F$14:F5002)-SUM($G$14:G5002),$H$13-SUM($F$14:F5002)+SUM($G$14:G5002)))</f>
        <v>0</v>
      </c>
      <c r="I5002" s="7"/>
    </row>
    <row r="5003" spans="1:9">
      <c r="A5003" s="89">
        <f t="shared" si="728"/>
        <v>4990</v>
      </c>
      <c r="B5003" s="185" t="str">
        <f t="shared" si="722"/>
        <v/>
      </c>
      <c r="C5003" s="90" t="str">
        <f t="shared" si="723"/>
        <v/>
      </c>
      <c r="D5003" s="89" t="str">
        <f t="shared" si="724"/>
        <v/>
      </c>
      <c r="E5003" s="91" t="str">
        <f t="shared" si="725"/>
        <v/>
      </c>
      <c r="F5003" s="92" t="str">
        <f t="shared" si="726"/>
        <v/>
      </c>
      <c r="G5003" s="212" t="str">
        <f t="shared" si="727"/>
        <v/>
      </c>
      <c r="H5003" s="92">
        <f>IF(OR(ERR=FALSE,AND(F5003="",G5003="")),0,IF($C$12="D",$H$13+SUM($F$14:F5003)-SUM($G$14:G5003),$H$13-SUM($F$14:F5003)+SUM($G$14:G5003)))</f>
        <v>0</v>
      </c>
      <c r="I5003" s="7"/>
    </row>
    <row r="5004" spans="1:9">
      <c r="A5004" s="89">
        <f t="shared" si="728"/>
        <v>4991</v>
      </c>
      <c r="B5004" s="185" t="str">
        <f t="shared" si="722"/>
        <v/>
      </c>
      <c r="C5004" s="90" t="str">
        <f t="shared" si="723"/>
        <v/>
      </c>
      <c r="D5004" s="89" t="str">
        <f t="shared" si="724"/>
        <v/>
      </c>
      <c r="E5004" s="91" t="str">
        <f t="shared" si="725"/>
        <v/>
      </c>
      <c r="F5004" s="92" t="str">
        <f t="shared" si="726"/>
        <v/>
      </c>
      <c r="G5004" s="212" t="str">
        <f t="shared" si="727"/>
        <v/>
      </c>
      <c r="H5004" s="92">
        <f>IF(OR(ERR=FALSE,AND(F5004="",G5004="")),0,IF($C$12="D",$H$13+SUM($F$14:F5004)-SUM($G$14:G5004),$H$13-SUM($F$14:F5004)+SUM($G$14:G5004)))</f>
        <v>0</v>
      </c>
      <c r="I5004" s="7"/>
    </row>
    <row r="5005" spans="1:9">
      <c r="A5005" s="89">
        <f t="shared" si="728"/>
        <v>4992</v>
      </c>
      <c r="B5005" s="185" t="str">
        <f t="shared" si="722"/>
        <v/>
      </c>
      <c r="C5005" s="90" t="str">
        <f t="shared" si="723"/>
        <v/>
      </c>
      <c r="D5005" s="89" t="str">
        <f t="shared" si="724"/>
        <v/>
      </c>
      <c r="E5005" s="91" t="str">
        <f t="shared" si="725"/>
        <v/>
      </c>
      <c r="F5005" s="92" t="str">
        <f t="shared" si="726"/>
        <v/>
      </c>
      <c r="G5005" s="212" t="str">
        <f t="shared" si="727"/>
        <v/>
      </c>
      <c r="H5005" s="92">
        <f>IF(OR(ERR=FALSE,AND(F5005="",G5005="")),0,IF($C$12="D",$H$13+SUM($F$14:F5005)-SUM($G$14:G5005),$H$13-SUM($F$14:F5005)+SUM($G$14:G5005)))</f>
        <v>0</v>
      </c>
      <c r="I5005" s="7"/>
    </row>
    <row r="5006" spans="1:9">
      <c r="A5006" s="89">
        <f t="shared" si="728"/>
        <v>4993</v>
      </c>
      <c r="B5006" s="185" t="str">
        <f t="shared" si="722"/>
        <v/>
      </c>
      <c r="C5006" s="90" t="str">
        <f t="shared" si="723"/>
        <v/>
      </c>
      <c r="D5006" s="89" t="str">
        <f t="shared" si="724"/>
        <v/>
      </c>
      <c r="E5006" s="91" t="str">
        <f t="shared" si="725"/>
        <v/>
      </c>
      <c r="F5006" s="92" t="str">
        <f t="shared" si="726"/>
        <v/>
      </c>
      <c r="G5006" s="212" t="str">
        <f t="shared" si="727"/>
        <v/>
      </c>
      <c r="H5006" s="92">
        <f>IF(OR(ERR=FALSE,AND(F5006="",G5006="")),0,IF($C$12="D",$H$13+SUM($F$14:F5006)-SUM($G$14:G5006),$H$13-SUM($F$14:F5006)+SUM($G$14:G5006)))</f>
        <v>0</v>
      </c>
      <c r="I5006" s="7"/>
    </row>
    <row r="5007" spans="1:9">
      <c r="A5007" s="89">
        <f t="shared" si="728"/>
        <v>4994</v>
      </c>
      <c r="B5007" s="185" t="str">
        <f t="shared" si="722"/>
        <v/>
      </c>
      <c r="C5007" s="90" t="str">
        <f t="shared" si="723"/>
        <v/>
      </c>
      <c r="D5007" s="89" t="str">
        <f t="shared" si="724"/>
        <v/>
      </c>
      <c r="E5007" s="91" t="str">
        <f t="shared" si="725"/>
        <v/>
      </c>
      <c r="F5007" s="92" t="str">
        <f t="shared" si="726"/>
        <v/>
      </c>
      <c r="G5007" s="212" t="str">
        <f t="shared" si="727"/>
        <v/>
      </c>
      <c r="H5007" s="92">
        <f>IF(OR(ERR=FALSE,AND(F5007="",G5007="")),0,IF($C$12="D",$H$13+SUM($F$14:F5007)-SUM($G$14:G5007),$H$13-SUM($F$14:F5007)+SUM($G$14:G5007)))</f>
        <v>0</v>
      </c>
      <c r="I5007" s="7"/>
    </row>
    <row r="5008" spans="1:9">
      <c r="A5008" s="89">
        <f t="shared" si="728"/>
        <v>4995</v>
      </c>
      <c r="B5008" s="185" t="str">
        <f t="shared" si="722"/>
        <v/>
      </c>
      <c r="C5008" s="90" t="str">
        <f t="shared" si="723"/>
        <v/>
      </c>
      <c r="D5008" s="89" t="str">
        <f t="shared" si="724"/>
        <v/>
      </c>
      <c r="E5008" s="91" t="str">
        <f t="shared" si="725"/>
        <v/>
      </c>
      <c r="F5008" s="92" t="str">
        <f t="shared" si="726"/>
        <v/>
      </c>
      <c r="G5008" s="212" t="str">
        <f t="shared" si="727"/>
        <v/>
      </c>
      <c r="H5008" s="92">
        <f>IF(OR(ERR=FALSE,AND(F5008="",G5008="")),0,IF($C$12="D",$H$13+SUM($F$14:F5008)-SUM($G$14:G5008),$H$13-SUM($F$14:F5008)+SUM($G$14:G5008)))</f>
        <v>0</v>
      </c>
      <c r="I5008" s="7"/>
    </row>
    <row r="5009" spans="1:9">
      <c r="A5009" s="89">
        <f t="shared" si="728"/>
        <v>4996</v>
      </c>
      <c r="B5009" s="185" t="str">
        <f t="shared" si="722"/>
        <v/>
      </c>
      <c r="C5009" s="90" t="str">
        <f t="shared" si="723"/>
        <v/>
      </c>
      <c r="D5009" s="89" t="str">
        <f t="shared" si="724"/>
        <v/>
      </c>
      <c r="E5009" s="91" t="str">
        <f t="shared" si="725"/>
        <v/>
      </c>
      <c r="F5009" s="92" t="str">
        <f t="shared" si="726"/>
        <v/>
      </c>
      <c r="G5009" s="212" t="str">
        <f t="shared" si="727"/>
        <v/>
      </c>
      <c r="H5009" s="92">
        <f>IF(OR(ERR=FALSE,AND(F5009="",G5009="")),0,IF($C$12="D",$H$13+SUM($F$14:F5009)-SUM($G$14:G5009),$H$13-SUM($F$14:F5009)+SUM($G$14:G5009)))</f>
        <v>0</v>
      </c>
      <c r="I5009" s="7"/>
    </row>
    <row r="5010" spans="1:9">
      <c r="A5010" s="89">
        <f t="shared" si="728"/>
        <v>4997</v>
      </c>
      <c r="B5010" s="185" t="str">
        <f t="shared" si="722"/>
        <v/>
      </c>
      <c r="C5010" s="90" t="str">
        <f t="shared" si="723"/>
        <v/>
      </c>
      <c r="D5010" s="89" t="str">
        <f t="shared" si="724"/>
        <v/>
      </c>
      <c r="E5010" s="91" t="str">
        <f t="shared" si="725"/>
        <v/>
      </c>
      <c r="F5010" s="92" t="str">
        <f t="shared" si="726"/>
        <v/>
      </c>
      <c r="G5010" s="212" t="str">
        <f t="shared" si="727"/>
        <v/>
      </c>
      <c r="H5010" s="92">
        <f>IF(OR(ERR=FALSE,AND(F5010="",G5010="")),0,IF($C$12="D",$H$13+SUM($F$14:F5010)-SUM($G$14:G5010),$H$13-SUM($F$14:F5010)+SUM($G$14:G5010)))</f>
        <v>0</v>
      </c>
      <c r="I5010" s="7"/>
    </row>
    <row r="5011" spans="1:9">
      <c r="A5011" s="89">
        <f t="shared" si="728"/>
        <v>4998</v>
      </c>
      <c r="B5011" s="185" t="str">
        <f t="shared" si="722"/>
        <v/>
      </c>
      <c r="C5011" s="90" t="str">
        <f t="shared" si="723"/>
        <v/>
      </c>
      <c r="D5011" s="89" t="str">
        <f t="shared" si="724"/>
        <v/>
      </c>
      <c r="E5011" s="91" t="str">
        <f t="shared" si="725"/>
        <v/>
      </c>
      <c r="F5011" s="92" t="str">
        <f t="shared" si="726"/>
        <v/>
      </c>
      <c r="G5011" s="212" t="str">
        <f t="shared" si="727"/>
        <v/>
      </c>
      <c r="H5011" s="92">
        <f>IF(OR(ERR=FALSE,AND(F5011="",G5011="")),0,IF($C$12="D",$H$13+SUM($F$14:F5011)-SUM($G$14:G5011),$H$13-SUM($F$14:F5011)+SUM($G$14:G5011)))</f>
        <v>0</v>
      </c>
      <c r="I5011" s="7"/>
    </row>
    <row r="5012" spans="1:9">
      <c r="A5012" s="89">
        <f t="shared" si="728"/>
        <v>4999</v>
      </c>
      <c r="B5012" s="185" t="str">
        <f t="shared" si="722"/>
        <v/>
      </c>
      <c r="C5012" s="90" t="str">
        <f t="shared" si="723"/>
        <v/>
      </c>
      <c r="D5012" s="89" t="str">
        <f t="shared" si="724"/>
        <v/>
      </c>
      <c r="E5012" s="91" t="str">
        <f t="shared" si="725"/>
        <v/>
      </c>
      <c r="F5012" s="92" t="str">
        <f t="shared" si="726"/>
        <v/>
      </c>
      <c r="G5012" s="212" t="str">
        <f t="shared" si="727"/>
        <v/>
      </c>
      <c r="H5012" s="92">
        <f>IF(OR(ERR=FALSE,AND(F5012="",G5012="")),0,IF($C$12="D",$H$13+SUM($F$14:F5012)-SUM($G$14:G5012),$H$13-SUM($F$14:F5012)+SUM($G$14:G5012)))</f>
        <v>0</v>
      </c>
      <c r="I5012" s="7"/>
    </row>
    <row r="5013" spans="1:9">
      <c r="A5013" s="89">
        <f t="shared" ref="A5013:A5020" si="729">A5012+1</f>
        <v>5000</v>
      </c>
      <c r="B5013" s="185" t="str">
        <f t="shared" si="722"/>
        <v/>
      </c>
      <c r="C5013" s="90" t="str">
        <f t="shared" si="723"/>
        <v/>
      </c>
      <c r="D5013" s="89" t="str">
        <f t="shared" si="724"/>
        <v/>
      </c>
      <c r="E5013" s="91" t="str">
        <f t="shared" si="725"/>
        <v/>
      </c>
      <c r="F5013" s="92" t="str">
        <f t="shared" si="726"/>
        <v/>
      </c>
      <c r="G5013" s="212" t="str">
        <f t="shared" si="727"/>
        <v/>
      </c>
      <c r="H5013" s="92">
        <f>IF(OR(ERR=FALSE,AND(F5013="",G5013="")),0,IF($C$12="D",$H$13+SUM($F$14:F5013)-SUM($G$14:G5013),$H$13-SUM($F$14:F5013)+SUM($G$14:G5013)))</f>
        <v>0</v>
      </c>
      <c r="I5013" s="7"/>
    </row>
    <row r="5014" spans="1:9">
      <c r="A5014" s="89">
        <f t="shared" si="729"/>
        <v>5001</v>
      </c>
      <c r="B5014" s="185" t="str">
        <f t="shared" si="722"/>
        <v/>
      </c>
      <c r="C5014" s="90" t="str">
        <f t="shared" si="723"/>
        <v/>
      </c>
      <c r="D5014" s="89" t="str">
        <f t="shared" si="724"/>
        <v/>
      </c>
      <c r="E5014" s="91" t="str">
        <f t="shared" si="725"/>
        <v/>
      </c>
      <c r="F5014" s="92" t="str">
        <f t="shared" si="726"/>
        <v/>
      </c>
      <c r="G5014" s="212" t="str">
        <f t="shared" si="727"/>
        <v/>
      </c>
      <c r="H5014" s="92">
        <f>IF(OR(ERR=FALSE,AND(F5014="",G5014="")),0,IF($C$12="D",$H$13+SUM($F$14:F5014)-SUM($G$14:G5014),$H$13-SUM($F$14:F5014)+SUM($G$14:G5014)))</f>
        <v>0</v>
      </c>
      <c r="I5014" s="7"/>
    </row>
    <row r="5015" spans="1:9">
      <c r="A5015" s="89">
        <f t="shared" si="729"/>
        <v>5002</v>
      </c>
      <c r="B5015" s="185" t="str">
        <f t="shared" si="722"/>
        <v/>
      </c>
      <c r="C5015" s="90" t="str">
        <f t="shared" si="723"/>
        <v/>
      </c>
      <c r="D5015" s="89" t="str">
        <f t="shared" si="724"/>
        <v/>
      </c>
      <c r="E5015" s="91" t="str">
        <f t="shared" si="725"/>
        <v/>
      </c>
      <c r="F5015" s="92" t="str">
        <f t="shared" si="726"/>
        <v/>
      </c>
      <c r="G5015" s="212" t="str">
        <f t="shared" si="727"/>
        <v/>
      </c>
      <c r="H5015" s="92">
        <f>IF(OR(ERR=FALSE,AND(F5015="",G5015="")),0,IF($C$12="D",$H$13+SUM($F$14:F5015)-SUM($G$14:G5015),$H$13-SUM($F$14:F5015)+SUM($G$14:G5015)))</f>
        <v>0</v>
      </c>
      <c r="I5015" s="7"/>
    </row>
    <row r="5016" spans="1:9">
      <c r="A5016" s="89">
        <f t="shared" si="729"/>
        <v>5003</v>
      </c>
      <c r="B5016" s="185" t="str">
        <f t="shared" ref="B5016:B5039" si="730">IF(ISERROR(VLOOKUP(A5016&amp;H$9,JU_AKUN,6,FALSE)=TRUE),"",VLOOKUP(A5016&amp;H$9,JU_AKUN,6,FALSE))</f>
        <v/>
      </c>
      <c r="C5016" s="90" t="str">
        <f t="shared" ref="C5016:C5039" si="731">IF(ISERROR(VLOOKUP(A5016&amp;H$9,JU_AKUN,7,FALSE)=TRUE),"",VLOOKUP(A5016&amp;H$9,JU_AKUN,7,FALSE))</f>
        <v/>
      </c>
      <c r="D5016" s="89" t="str">
        <f t="shared" ref="D5016:D5039" si="732">IF(ISERROR(VLOOKUP(A5016&amp;H$9,JU_AKUN,8,FALSE)=TRUE),"",VLOOKUP(A5016&amp;H$9,JU_AKUN,8,FALSE))</f>
        <v/>
      </c>
      <c r="E5016" s="91" t="str">
        <f t="shared" ref="E5016:E5039" si="733">IF(ISERROR(VLOOKUP(A5016&amp;H$9,JU_AKUN,9,FALSE)=TRUE),"",VLOOKUP(A5016&amp;H$9,JU_AKUN,9,FALSE))</f>
        <v/>
      </c>
      <c r="F5016" s="92" t="str">
        <f t="shared" ref="F5016:F5039" si="734">IF(ISERROR(VLOOKUP(A5016&amp;H$9,JU_AKUN,14,FALSE)=TRUE),"",VLOOKUP(A5016&amp;H$9,JU_AKUN,14,FALSE))</f>
        <v/>
      </c>
      <c r="G5016" s="212" t="str">
        <f t="shared" ref="G5016:G5039" si="735">IF(ISERROR(VLOOKUP(A5016&amp;H$9,JU_AKUN,15,FALSE)=TRUE),"",VLOOKUP(A5016&amp;H$9,JU_AKUN,15,FALSE))</f>
        <v/>
      </c>
      <c r="H5016" s="92">
        <f>IF(OR(ERR=FALSE,AND(F5016="",G5016="")),0,IF($C$12="D",$H$13+SUM($F$14:F5016)-SUM($G$14:G5016),$H$13-SUM($F$14:F5016)+SUM($G$14:G5016)))</f>
        <v>0</v>
      </c>
      <c r="I5016" s="7"/>
    </row>
    <row r="5017" spans="1:9">
      <c r="A5017" s="89">
        <f t="shared" si="729"/>
        <v>5004</v>
      </c>
      <c r="B5017" s="185" t="str">
        <f t="shared" si="730"/>
        <v/>
      </c>
      <c r="C5017" s="90" t="str">
        <f t="shared" si="731"/>
        <v/>
      </c>
      <c r="D5017" s="89" t="str">
        <f t="shared" si="732"/>
        <v/>
      </c>
      <c r="E5017" s="91" t="str">
        <f t="shared" si="733"/>
        <v/>
      </c>
      <c r="F5017" s="92" t="str">
        <f t="shared" si="734"/>
        <v/>
      </c>
      <c r="G5017" s="212" t="str">
        <f t="shared" si="735"/>
        <v/>
      </c>
      <c r="H5017" s="92">
        <f>IF(OR(ERR=FALSE,AND(F5017="",G5017="")),0,IF($C$12="D",$H$13+SUM($F$14:F5017)-SUM($G$14:G5017),$H$13-SUM($F$14:F5017)+SUM($G$14:G5017)))</f>
        <v>0</v>
      </c>
      <c r="I5017" s="7"/>
    </row>
    <row r="5018" spans="1:9">
      <c r="A5018" s="89">
        <f t="shared" si="729"/>
        <v>5005</v>
      </c>
      <c r="B5018" s="185" t="str">
        <f t="shared" si="730"/>
        <v/>
      </c>
      <c r="C5018" s="90" t="str">
        <f t="shared" si="731"/>
        <v/>
      </c>
      <c r="D5018" s="89" t="str">
        <f t="shared" si="732"/>
        <v/>
      </c>
      <c r="E5018" s="91" t="str">
        <f t="shared" si="733"/>
        <v/>
      </c>
      <c r="F5018" s="92" t="str">
        <f t="shared" si="734"/>
        <v/>
      </c>
      <c r="G5018" s="212" t="str">
        <f t="shared" si="735"/>
        <v/>
      </c>
      <c r="H5018" s="92">
        <f>IF(OR(ERR=FALSE,AND(F5018="",G5018="")),0,IF($C$12="D",$H$13+SUM($F$14:F5018)-SUM($G$14:G5018),$H$13-SUM($F$14:F5018)+SUM($G$14:G5018)))</f>
        <v>0</v>
      </c>
      <c r="I5018" s="7"/>
    </row>
    <row r="5019" spans="1:9">
      <c r="A5019" s="89">
        <f t="shared" si="729"/>
        <v>5006</v>
      </c>
      <c r="B5019" s="185" t="str">
        <f t="shared" si="730"/>
        <v/>
      </c>
      <c r="C5019" s="90" t="str">
        <f t="shared" si="731"/>
        <v/>
      </c>
      <c r="D5019" s="89" t="str">
        <f t="shared" si="732"/>
        <v/>
      </c>
      <c r="E5019" s="91" t="str">
        <f t="shared" si="733"/>
        <v/>
      </c>
      <c r="F5019" s="92" t="str">
        <f t="shared" si="734"/>
        <v/>
      </c>
      <c r="G5019" s="212" t="str">
        <f t="shared" si="735"/>
        <v/>
      </c>
      <c r="H5019" s="92">
        <f>IF(OR(ERR=FALSE,AND(F5019="",G5019="")),0,IF($C$12="D",$H$13+SUM($F$14:F5019)-SUM($G$14:G5019),$H$13-SUM($F$14:F5019)+SUM($G$14:G5019)))</f>
        <v>0</v>
      </c>
      <c r="I5019" s="7"/>
    </row>
    <row r="5020" spans="1:9">
      <c r="A5020" s="89">
        <f t="shared" si="729"/>
        <v>5007</v>
      </c>
      <c r="B5020" s="185" t="str">
        <f t="shared" si="730"/>
        <v/>
      </c>
      <c r="C5020" s="90" t="str">
        <f t="shared" si="731"/>
        <v/>
      </c>
      <c r="D5020" s="89" t="str">
        <f t="shared" si="732"/>
        <v/>
      </c>
      <c r="E5020" s="91" t="str">
        <f t="shared" si="733"/>
        <v/>
      </c>
      <c r="F5020" s="92" t="str">
        <f t="shared" si="734"/>
        <v/>
      </c>
      <c r="G5020" s="212" t="str">
        <f t="shared" si="735"/>
        <v/>
      </c>
      <c r="H5020" s="92">
        <f>IF(OR(ERR=FALSE,AND(F5020="",G5020="")),0,IF($C$12="D",$H$13+SUM($F$14:F5020)-SUM($G$14:G5020),$H$13-SUM($F$14:F5020)+SUM($G$14:G5020)))</f>
        <v>0</v>
      </c>
      <c r="I5020" s="7"/>
    </row>
    <row r="5021" spans="1:9">
      <c r="A5021" s="89">
        <f t="shared" ref="A5021:A5036" si="736">A5020+1</f>
        <v>5008</v>
      </c>
      <c r="B5021" s="185" t="str">
        <f t="shared" si="730"/>
        <v/>
      </c>
      <c r="C5021" s="90" t="str">
        <f t="shared" si="731"/>
        <v/>
      </c>
      <c r="D5021" s="89" t="str">
        <f t="shared" si="732"/>
        <v/>
      </c>
      <c r="E5021" s="91" t="str">
        <f t="shared" si="733"/>
        <v/>
      </c>
      <c r="F5021" s="92" t="str">
        <f t="shared" si="734"/>
        <v/>
      </c>
      <c r="G5021" s="212" t="str">
        <f t="shared" si="735"/>
        <v/>
      </c>
      <c r="H5021" s="92">
        <f>IF(OR(ERR=FALSE,AND(F5021="",G5021="")),0,IF($C$12="D",$H$13+SUM($F$14:F5021)-SUM($G$14:G5021),$H$13-SUM($F$14:F5021)+SUM($G$14:G5021)))</f>
        <v>0</v>
      </c>
      <c r="I5021" s="7"/>
    </row>
    <row r="5022" spans="1:9">
      <c r="A5022" s="89">
        <f t="shared" si="736"/>
        <v>5009</v>
      </c>
      <c r="B5022" s="185" t="str">
        <f t="shared" si="730"/>
        <v/>
      </c>
      <c r="C5022" s="90" t="str">
        <f t="shared" si="731"/>
        <v/>
      </c>
      <c r="D5022" s="89" t="str">
        <f t="shared" si="732"/>
        <v/>
      </c>
      <c r="E5022" s="91" t="str">
        <f t="shared" si="733"/>
        <v/>
      </c>
      <c r="F5022" s="92" t="str">
        <f t="shared" si="734"/>
        <v/>
      </c>
      <c r="G5022" s="212" t="str">
        <f t="shared" si="735"/>
        <v/>
      </c>
      <c r="H5022" s="92">
        <f>IF(OR(ERR=FALSE,AND(F5022="",G5022="")),0,IF($C$12="D",$H$13+SUM($F$14:F5022)-SUM($G$14:G5022),$H$13-SUM($F$14:F5022)+SUM($G$14:G5022)))</f>
        <v>0</v>
      </c>
      <c r="I5022" s="7"/>
    </row>
    <row r="5023" spans="1:9">
      <c r="A5023" s="89">
        <f t="shared" si="736"/>
        <v>5010</v>
      </c>
      <c r="B5023" s="185" t="str">
        <f t="shared" si="730"/>
        <v/>
      </c>
      <c r="C5023" s="90" t="str">
        <f t="shared" si="731"/>
        <v/>
      </c>
      <c r="D5023" s="89" t="str">
        <f t="shared" si="732"/>
        <v/>
      </c>
      <c r="E5023" s="91" t="str">
        <f t="shared" si="733"/>
        <v/>
      </c>
      <c r="F5023" s="92" t="str">
        <f t="shared" si="734"/>
        <v/>
      </c>
      <c r="G5023" s="212" t="str">
        <f t="shared" si="735"/>
        <v/>
      </c>
      <c r="H5023" s="92">
        <f>IF(OR(ERR=FALSE,AND(F5023="",G5023="")),0,IF($C$12="D",$H$13+SUM($F$14:F5023)-SUM($G$14:G5023),$H$13-SUM($F$14:F5023)+SUM($G$14:G5023)))</f>
        <v>0</v>
      </c>
      <c r="I5023" s="7"/>
    </row>
    <row r="5024" spans="1:9">
      <c r="A5024" s="89">
        <f t="shared" si="736"/>
        <v>5011</v>
      </c>
      <c r="B5024" s="185" t="str">
        <f t="shared" si="730"/>
        <v/>
      </c>
      <c r="C5024" s="90" t="str">
        <f t="shared" si="731"/>
        <v/>
      </c>
      <c r="D5024" s="89" t="str">
        <f t="shared" si="732"/>
        <v/>
      </c>
      <c r="E5024" s="91" t="str">
        <f t="shared" si="733"/>
        <v/>
      </c>
      <c r="F5024" s="92" t="str">
        <f t="shared" si="734"/>
        <v/>
      </c>
      <c r="G5024" s="212" t="str">
        <f t="shared" si="735"/>
        <v/>
      </c>
      <c r="H5024" s="92">
        <f>IF(OR(ERR=FALSE,AND(F5024="",G5024="")),0,IF($C$12="D",$H$13+SUM($F$14:F5024)-SUM($G$14:G5024),$H$13-SUM($F$14:F5024)+SUM($G$14:G5024)))</f>
        <v>0</v>
      </c>
      <c r="I5024" s="7"/>
    </row>
    <row r="5025" spans="1:9">
      <c r="A5025" s="89">
        <f t="shared" si="736"/>
        <v>5012</v>
      </c>
      <c r="B5025" s="185" t="str">
        <f t="shared" si="730"/>
        <v/>
      </c>
      <c r="C5025" s="90" t="str">
        <f t="shared" si="731"/>
        <v/>
      </c>
      <c r="D5025" s="89" t="str">
        <f t="shared" si="732"/>
        <v/>
      </c>
      <c r="E5025" s="91" t="str">
        <f t="shared" si="733"/>
        <v/>
      </c>
      <c r="F5025" s="92" t="str">
        <f t="shared" si="734"/>
        <v/>
      </c>
      <c r="G5025" s="212" t="str">
        <f t="shared" si="735"/>
        <v/>
      </c>
      <c r="H5025" s="92">
        <f>IF(OR(ERR=FALSE,AND(F5025="",G5025="")),0,IF($C$12="D",$H$13+SUM($F$14:F5025)-SUM($G$14:G5025),$H$13-SUM($F$14:F5025)+SUM($G$14:G5025)))</f>
        <v>0</v>
      </c>
      <c r="I5025" s="7"/>
    </row>
    <row r="5026" spans="1:9">
      <c r="A5026" s="89">
        <f t="shared" si="736"/>
        <v>5013</v>
      </c>
      <c r="B5026" s="185" t="str">
        <f t="shared" si="730"/>
        <v/>
      </c>
      <c r="C5026" s="90" t="str">
        <f t="shared" si="731"/>
        <v/>
      </c>
      <c r="D5026" s="89" t="str">
        <f t="shared" si="732"/>
        <v/>
      </c>
      <c r="E5026" s="91" t="str">
        <f t="shared" si="733"/>
        <v/>
      </c>
      <c r="F5026" s="92" t="str">
        <f t="shared" si="734"/>
        <v/>
      </c>
      <c r="G5026" s="212" t="str">
        <f t="shared" si="735"/>
        <v/>
      </c>
      <c r="H5026" s="92">
        <f>IF(OR(ERR=FALSE,AND(F5026="",G5026="")),0,IF($C$12="D",$H$13+SUM($F$14:F5026)-SUM($G$14:G5026),$H$13-SUM($F$14:F5026)+SUM($G$14:G5026)))</f>
        <v>0</v>
      </c>
      <c r="I5026" s="7"/>
    </row>
    <row r="5027" spans="1:9">
      <c r="A5027" s="89">
        <f t="shared" si="736"/>
        <v>5014</v>
      </c>
      <c r="B5027" s="185" t="str">
        <f t="shared" si="730"/>
        <v/>
      </c>
      <c r="C5027" s="90" t="str">
        <f t="shared" si="731"/>
        <v/>
      </c>
      <c r="D5027" s="89" t="str">
        <f t="shared" si="732"/>
        <v/>
      </c>
      <c r="E5027" s="91" t="str">
        <f t="shared" si="733"/>
        <v/>
      </c>
      <c r="F5027" s="92" t="str">
        <f t="shared" si="734"/>
        <v/>
      </c>
      <c r="G5027" s="212" t="str">
        <f t="shared" si="735"/>
        <v/>
      </c>
      <c r="H5027" s="92">
        <f>IF(OR(ERR=FALSE,AND(F5027="",G5027="")),0,IF($C$12="D",$H$13+SUM($F$14:F5027)-SUM($G$14:G5027),$H$13-SUM($F$14:F5027)+SUM($G$14:G5027)))</f>
        <v>0</v>
      </c>
      <c r="I5027" s="7"/>
    </row>
    <row r="5028" spans="1:9">
      <c r="A5028" s="89">
        <f t="shared" si="736"/>
        <v>5015</v>
      </c>
      <c r="B5028" s="185" t="str">
        <f t="shared" si="730"/>
        <v/>
      </c>
      <c r="C5028" s="90" t="str">
        <f t="shared" si="731"/>
        <v/>
      </c>
      <c r="D5028" s="89" t="str">
        <f t="shared" si="732"/>
        <v/>
      </c>
      <c r="E5028" s="91" t="str">
        <f t="shared" si="733"/>
        <v/>
      </c>
      <c r="F5028" s="92" t="str">
        <f t="shared" si="734"/>
        <v/>
      </c>
      <c r="G5028" s="212" t="str">
        <f t="shared" si="735"/>
        <v/>
      </c>
      <c r="H5028" s="92">
        <f>IF(OR(ERR=FALSE,AND(F5028="",G5028="")),0,IF($C$12="D",$H$13+SUM($F$14:F5028)-SUM($G$14:G5028),$H$13-SUM($F$14:F5028)+SUM($G$14:G5028)))</f>
        <v>0</v>
      </c>
      <c r="I5028" s="7"/>
    </row>
    <row r="5029" spans="1:9">
      <c r="A5029" s="89">
        <f t="shared" si="736"/>
        <v>5016</v>
      </c>
      <c r="B5029" s="185" t="str">
        <f t="shared" si="730"/>
        <v/>
      </c>
      <c r="C5029" s="90" t="str">
        <f t="shared" si="731"/>
        <v/>
      </c>
      <c r="D5029" s="89" t="str">
        <f t="shared" si="732"/>
        <v/>
      </c>
      <c r="E5029" s="91" t="str">
        <f t="shared" si="733"/>
        <v/>
      </c>
      <c r="F5029" s="92" t="str">
        <f t="shared" si="734"/>
        <v/>
      </c>
      <c r="G5029" s="212" t="str">
        <f t="shared" si="735"/>
        <v/>
      </c>
      <c r="H5029" s="92">
        <f>IF(OR(ERR=FALSE,AND(F5029="",G5029="")),0,IF($C$12="D",$H$13+SUM($F$14:F5029)-SUM($G$14:G5029),$H$13-SUM($F$14:F5029)+SUM($G$14:G5029)))</f>
        <v>0</v>
      </c>
      <c r="I5029" s="7"/>
    </row>
    <row r="5030" spans="1:9">
      <c r="A5030" s="89">
        <f t="shared" si="736"/>
        <v>5017</v>
      </c>
      <c r="B5030" s="185" t="str">
        <f t="shared" si="730"/>
        <v/>
      </c>
      <c r="C5030" s="90" t="str">
        <f t="shared" si="731"/>
        <v/>
      </c>
      <c r="D5030" s="89" t="str">
        <f t="shared" si="732"/>
        <v/>
      </c>
      <c r="E5030" s="91" t="str">
        <f t="shared" si="733"/>
        <v/>
      </c>
      <c r="F5030" s="92" t="str">
        <f t="shared" si="734"/>
        <v/>
      </c>
      <c r="G5030" s="212" t="str">
        <f t="shared" si="735"/>
        <v/>
      </c>
      <c r="H5030" s="92">
        <f>IF(OR(ERR=FALSE,AND(F5030="",G5030="")),0,IF($C$12="D",$H$13+SUM($F$14:F5030)-SUM($G$14:G5030),$H$13-SUM($F$14:F5030)+SUM($G$14:G5030)))</f>
        <v>0</v>
      </c>
      <c r="I5030" s="7"/>
    </row>
    <row r="5031" spans="1:9">
      <c r="A5031" s="89">
        <f t="shared" si="736"/>
        <v>5018</v>
      </c>
      <c r="B5031" s="185" t="str">
        <f t="shared" si="730"/>
        <v/>
      </c>
      <c r="C5031" s="90" t="str">
        <f t="shared" si="731"/>
        <v/>
      </c>
      <c r="D5031" s="89" t="str">
        <f t="shared" si="732"/>
        <v/>
      </c>
      <c r="E5031" s="91" t="str">
        <f t="shared" si="733"/>
        <v/>
      </c>
      <c r="F5031" s="92" t="str">
        <f t="shared" si="734"/>
        <v/>
      </c>
      <c r="G5031" s="212" t="str">
        <f t="shared" si="735"/>
        <v/>
      </c>
      <c r="H5031" s="92">
        <f>IF(OR(ERR=FALSE,AND(F5031="",G5031="")),0,IF($C$12="D",$H$13+SUM($F$14:F5031)-SUM($G$14:G5031),$H$13-SUM($F$14:F5031)+SUM($G$14:G5031)))</f>
        <v>0</v>
      </c>
      <c r="I5031" s="7"/>
    </row>
    <row r="5032" spans="1:9">
      <c r="A5032" s="89">
        <f t="shared" si="736"/>
        <v>5019</v>
      </c>
      <c r="B5032" s="185" t="str">
        <f t="shared" si="730"/>
        <v/>
      </c>
      <c r="C5032" s="90" t="str">
        <f t="shared" si="731"/>
        <v/>
      </c>
      <c r="D5032" s="89" t="str">
        <f t="shared" si="732"/>
        <v/>
      </c>
      <c r="E5032" s="91" t="str">
        <f t="shared" si="733"/>
        <v/>
      </c>
      <c r="F5032" s="92" t="str">
        <f t="shared" si="734"/>
        <v/>
      </c>
      <c r="G5032" s="212" t="str">
        <f t="shared" si="735"/>
        <v/>
      </c>
      <c r="H5032" s="92">
        <f>IF(OR(ERR=FALSE,AND(F5032="",G5032="")),0,IF($C$12="D",$H$13+SUM($F$14:F5032)-SUM($G$14:G5032),$H$13-SUM($F$14:F5032)+SUM($G$14:G5032)))</f>
        <v>0</v>
      </c>
      <c r="I5032" s="7"/>
    </row>
    <row r="5033" spans="1:9">
      <c r="A5033" s="89">
        <f t="shared" si="736"/>
        <v>5020</v>
      </c>
      <c r="B5033" s="185" t="str">
        <f t="shared" si="730"/>
        <v/>
      </c>
      <c r="C5033" s="90" t="str">
        <f t="shared" si="731"/>
        <v/>
      </c>
      <c r="D5033" s="89" t="str">
        <f t="shared" si="732"/>
        <v/>
      </c>
      <c r="E5033" s="91" t="str">
        <f t="shared" si="733"/>
        <v/>
      </c>
      <c r="F5033" s="92" t="str">
        <f t="shared" si="734"/>
        <v/>
      </c>
      <c r="G5033" s="212" t="str">
        <f t="shared" si="735"/>
        <v/>
      </c>
      <c r="H5033" s="92">
        <f>IF(OR(ERR=FALSE,AND(F5033="",G5033="")),0,IF($C$12="D",$H$13+SUM($F$14:F5033)-SUM($G$14:G5033),$H$13-SUM($F$14:F5033)+SUM($G$14:G5033)))</f>
        <v>0</v>
      </c>
      <c r="I5033" s="7"/>
    </row>
    <row r="5034" spans="1:9">
      <c r="A5034" s="89">
        <f t="shared" si="736"/>
        <v>5021</v>
      </c>
      <c r="B5034" s="185" t="str">
        <f t="shared" si="730"/>
        <v/>
      </c>
      <c r="C5034" s="90" t="str">
        <f t="shared" si="731"/>
        <v/>
      </c>
      <c r="D5034" s="89" t="str">
        <f t="shared" si="732"/>
        <v/>
      </c>
      <c r="E5034" s="91" t="str">
        <f t="shared" si="733"/>
        <v/>
      </c>
      <c r="F5034" s="92" t="str">
        <f t="shared" si="734"/>
        <v/>
      </c>
      <c r="G5034" s="212" t="str">
        <f t="shared" si="735"/>
        <v/>
      </c>
      <c r="H5034" s="92">
        <f>IF(OR(ERR=FALSE,AND(F5034="",G5034="")),0,IF($C$12="D",$H$13+SUM($F$14:F5034)-SUM($G$14:G5034),$H$13-SUM($F$14:F5034)+SUM($G$14:G5034)))</f>
        <v>0</v>
      </c>
      <c r="I5034" s="7"/>
    </row>
    <row r="5035" spans="1:9">
      <c r="A5035" s="89">
        <f t="shared" si="736"/>
        <v>5022</v>
      </c>
      <c r="B5035" s="185" t="str">
        <f t="shared" si="730"/>
        <v/>
      </c>
      <c r="C5035" s="90" t="str">
        <f t="shared" si="731"/>
        <v/>
      </c>
      <c r="D5035" s="89" t="str">
        <f t="shared" si="732"/>
        <v/>
      </c>
      <c r="E5035" s="91" t="str">
        <f t="shared" si="733"/>
        <v/>
      </c>
      <c r="F5035" s="92" t="str">
        <f t="shared" si="734"/>
        <v/>
      </c>
      <c r="G5035" s="212" t="str">
        <f t="shared" si="735"/>
        <v/>
      </c>
      <c r="H5035" s="92">
        <f>IF(OR(ERR=FALSE,AND(F5035="",G5035="")),0,IF($C$12="D",$H$13+SUM($F$14:F5035)-SUM($G$14:G5035),$H$13-SUM($F$14:F5035)+SUM($G$14:G5035)))</f>
        <v>0</v>
      </c>
      <c r="I5035" s="7"/>
    </row>
    <row r="5036" spans="1:9">
      <c r="A5036" s="89">
        <f t="shared" si="736"/>
        <v>5023</v>
      </c>
      <c r="B5036" s="185" t="str">
        <f t="shared" si="730"/>
        <v/>
      </c>
      <c r="C5036" s="90" t="str">
        <f t="shared" si="731"/>
        <v/>
      </c>
      <c r="D5036" s="89" t="str">
        <f t="shared" si="732"/>
        <v/>
      </c>
      <c r="E5036" s="91" t="str">
        <f t="shared" si="733"/>
        <v/>
      </c>
      <c r="F5036" s="92" t="str">
        <f t="shared" si="734"/>
        <v/>
      </c>
      <c r="G5036" s="212" t="str">
        <f t="shared" si="735"/>
        <v/>
      </c>
      <c r="H5036" s="92">
        <f>IF(OR(ERR=FALSE,AND(F5036="",G5036="")),0,IF($C$12="D",$H$13+SUM($F$14:F5036)-SUM($G$14:G5036),$H$13-SUM($F$14:F5036)+SUM($G$14:G5036)))</f>
        <v>0</v>
      </c>
      <c r="I5036" s="7"/>
    </row>
    <row r="5037" spans="1:9">
      <c r="A5037" s="89">
        <f t="shared" ref="A5037:A5044" si="737">A5036+1</f>
        <v>5024</v>
      </c>
      <c r="B5037" s="185" t="str">
        <f t="shared" si="730"/>
        <v/>
      </c>
      <c r="C5037" s="90" t="str">
        <f t="shared" si="731"/>
        <v/>
      </c>
      <c r="D5037" s="89" t="str">
        <f t="shared" si="732"/>
        <v/>
      </c>
      <c r="E5037" s="91" t="str">
        <f t="shared" si="733"/>
        <v/>
      </c>
      <c r="F5037" s="92" t="str">
        <f t="shared" si="734"/>
        <v/>
      </c>
      <c r="G5037" s="212" t="str">
        <f t="shared" si="735"/>
        <v/>
      </c>
      <c r="H5037" s="92">
        <f>IF(OR(ERR=FALSE,AND(F5037="",G5037="")),0,IF($C$12="D",$H$13+SUM($F$14:F5037)-SUM($G$14:G5037),$H$13-SUM($F$14:F5037)+SUM($G$14:G5037)))</f>
        <v>0</v>
      </c>
      <c r="I5037" s="7"/>
    </row>
    <row r="5038" spans="1:9">
      <c r="A5038" s="89">
        <f t="shared" si="737"/>
        <v>5025</v>
      </c>
      <c r="B5038" s="185" t="str">
        <f t="shared" si="730"/>
        <v/>
      </c>
      <c r="C5038" s="90" t="str">
        <f t="shared" si="731"/>
        <v/>
      </c>
      <c r="D5038" s="89" t="str">
        <f t="shared" si="732"/>
        <v/>
      </c>
      <c r="E5038" s="91" t="str">
        <f t="shared" si="733"/>
        <v/>
      </c>
      <c r="F5038" s="92" t="str">
        <f t="shared" si="734"/>
        <v/>
      </c>
      <c r="G5038" s="212" t="str">
        <f t="shared" si="735"/>
        <v/>
      </c>
      <c r="H5038" s="92">
        <f>IF(OR(ERR=FALSE,AND(F5038="",G5038="")),0,IF($C$12="D",$H$13+SUM($F$14:F5038)-SUM($G$14:G5038),$H$13-SUM($F$14:F5038)+SUM($G$14:G5038)))</f>
        <v>0</v>
      </c>
      <c r="I5038" s="7"/>
    </row>
    <row r="5039" spans="1:9">
      <c r="A5039" s="89">
        <f t="shared" si="737"/>
        <v>5026</v>
      </c>
      <c r="B5039" s="185" t="str">
        <f t="shared" si="730"/>
        <v/>
      </c>
      <c r="C5039" s="90" t="str">
        <f t="shared" si="731"/>
        <v/>
      </c>
      <c r="D5039" s="89" t="str">
        <f t="shared" si="732"/>
        <v/>
      </c>
      <c r="E5039" s="91" t="str">
        <f t="shared" si="733"/>
        <v/>
      </c>
      <c r="F5039" s="92" t="str">
        <f t="shared" si="734"/>
        <v/>
      </c>
      <c r="G5039" s="212" t="str">
        <f t="shared" si="735"/>
        <v/>
      </c>
      <c r="H5039" s="92">
        <f>IF(OR(ERR=FALSE,AND(F5039="",G5039="")),0,IF($C$12="D",$H$13+SUM($F$14:F5039)-SUM($G$14:G5039),$H$13-SUM($F$14:F5039)+SUM($G$14:G5039)))</f>
        <v>0</v>
      </c>
      <c r="I5039" s="7"/>
    </row>
    <row r="5040" spans="1:9">
      <c r="A5040" s="89">
        <f t="shared" si="737"/>
        <v>5027</v>
      </c>
      <c r="B5040" s="185" t="str">
        <f t="shared" ref="B5040:B5087" si="738">IF(ISERROR(VLOOKUP(A5040&amp;H$9,JU_AKUN,6,FALSE)=TRUE),"",VLOOKUP(A5040&amp;H$9,JU_AKUN,6,FALSE))</f>
        <v/>
      </c>
      <c r="C5040" s="90" t="str">
        <f t="shared" ref="C5040:C5087" si="739">IF(ISERROR(VLOOKUP(A5040&amp;H$9,JU_AKUN,7,FALSE)=TRUE),"",VLOOKUP(A5040&amp;H$9,JU_AKUN,7,FALSE))</f>
        <v/>
      </c>
      <c r="D5040" s="89" t="str">
        <f t="shared" ref="D5040:D5087" si="740">IF(ISERROR(VLOOKUP(A5040&amp;H$9,JU_AKUN,8,FALSE)=TRUE),"",VLOOKUP(A5040&amp;H$9,JU_AKUN,8,FALSE))</f>
        <v/>
      </c>
      <c r="E5040" s="91" t="str">
        <f t="shared" ref="E5040:E5087" si="741">IF(ISERROR(VLOOKUP(A5040&amp;H$9,JU_AKUN,9,FALSE)=TRUE),"",VLOOKUP(A5040&amp;H$9,JU_AKUN,9,FALSE))</f>
        <v/>
      </c>
      <c r="F5040" s="92" t="str">
        <f t="shared" ref="F5040:F5087" si="742">IF(ISERROR(VLOOKUP(A5040&amp;H$9,JU_AKUN,14,FALSE)=TRUE),"",VLOOKUP(A5040&amp;H$9,JU_AKUN,14,FALSE))</f>
        <v/>
      </c>
      <c r="G5040" s="212" t="str">
        <f t="shared" ref="G5040:G5087" si="743">IF(ISERROR(VLOOKUP(A5040&amp;H$9,JU_AKUN,15,FALSE)=TRUE),"",VLOOKUP(A5040&amp;H$9,JU_AKUN,15,FALSE))</f>
        <v/>
      </c>
      <c r="H5040" s="92">
        <f>IF(OR(ERR=FALSE,AND(F5040="",G5040="")),0,IF($C$12="D",$H$13+SUM($F$14:F5040)-SUM($G$14:G5040),$H$13-SUM($F$14:F5040)+SUM($G$14:G5040)))</f>
        <v>0</v>
      </c>
      <c r="I5040" s="7"/>
    </row>
    <row r="5041" spans="1:9">
      <c r="A5041" s="89">
        <f t="shared" si="737"/>
        <v>5028</v>
      </c>
      <c r="B5041" s="185" t="str">
        <f t="shared" si="738"/>
        <v/>
      </c>
      <c r="C5041" s="90" t="str">
        <f t="shared" si="739"/>
        <v/>
      </c>
      <c r="D5041" s="89" t="str">
        <f t="shared" si="740"/>
        <v/>
      </c>
      <c r="E5041" s="91" t="str">
        <f t="shared" si="741"/>
        <v/>
      </c>
      <c r="F5041" s="92" t="str">
        <f t="shared" si="742"/>
        <v/>
      </c>
      <c r="G5041" s="212" t="str">
        <f t="shared" si="743"/>
        <v/>
      </c>
      <c r="H5041" s="92">
        <f>IF(OR(ERR=FALSE,AND(F5041="",G5041="")),0,IF($C$12="D",$H$13+SUM($F$14:F5041)-SUM($G$14:G5041),$H$13-SUM($F$14:F5041)+SUM($G$14:G5041)))</f>
        <v>0</v>
      </c>
      <c r="I5041" s="7"/>
    </row>
    <row r="5042" spans="1:9">
      <c r="A5042" s="89">
        <f t="shared" si="737"/>
        <v>5029</v>
      </c>
      <c r="B5042" s="185" t="str">
        <f t="shared" si="738"/>
        <v/>
      </c>
      <c r="C5042" s="90" t="str">
        <f t="shared" si="739"/>
        <v/>
      </c>
      <c r="D5042" s="89" t="str">
        <f t="shared" si="740"/>
        <v/>
      </c>
      <c r="E5042" s="91" t="str">
        <f t="shared" si="741"/>
        <v/>
      </c>
      <c r="F5042" s="92" t="str">
        <f t="shared" si="742"/>
        <v/>
      </c>
      <c r="G5042" s="212" t="str">
        <f t="shared" si="743"/>
        <v/>
      </c>
      <c r="H5042" s="92">
        <f>IF(OR(ERR=FALSE,AND(F5042="",G5042="")),0,IF($C$12="D",$H$13+SUM($F$14:F5042)-SUM($G$14:G5042),$H$13-SUM($F$14:F5042)+SUM($G$14:G5042)))</f>
        <v>0</v>
      </c>
      <c r="I5042" s="7"/>
    </row>
    <row r="5043" spans="1:9">
      <c r="A5043" s="89">
        <f t="shared" si="737"/>
        <v>5030</v>
      </c>
      <c r="B5043" s="185" t="str">
        <f t="shared" si="738"/>
        <v/>
      </c>
      <c r="C5043" s="90" t="str">
        <f t="shared" si="739"/>
        <v/>
      </c>
      <c r="D5043" s="89" t="str">
        <f t="shared" si="740"/>
        <v/>
      </c>
      <c r="E5043" s="91" t="str">
        <f t="shared" si="741"/>
        <v/>
      </c>
      <c r="F5043" s="92" t="str">
        <f t="shared" si="742"/>
        <v/>
      </c>
      <c r="G5043" s="212" t="str">
        <f t="shared" si="743"/>
        <v/>
      </c>
      <c r="H5043" s="92">
        <f>IF(OR(ERR=FALSE,AND(F5043="",G5043="")),0,IF($C$12="D",$H$13+SUM($F$14:F5043)-SUM($G$14:G5043),$H$13-SUM($F$14:F5043)+SUM($G$14:G5043)))</f>
        <v>0</v>
      </c>
      <c r="I5043" s="7"/>
    </row>
    <row r="5044" spans="1:9">
      <c r="A5044" s="89">
        <f t="shared" si="737"/>
        <v>5031</v>
      </c>
      <c r="B5044" s="185" t="str">
        <f t="shared" si="738"/>
        <v/>
      </c>
      <c r="C5044" s="90" t="str">
        <f t="shared" si="739"/>
        <v/>
      </c>
      <c r="D5044" s="89" t="str">
        <f t="shared" si="740"/>
        <v/>
      </c>
      <c r="E5044" s="91" t="str">
        <f t="shared" si="741"/>
        <v/>
      </c>
      <c r="F5044" s="92" t="str">
        <f t="shared" si="742"/>
        <v/>
      </c>
      <c r="G5044" s="212" t="str">
        <f t="shared" si="743"/>
        <v/>
      </c>
      <c r="H5044" s="92">
        <f>IF(OR(ERR=FALSE,AND(F5044="",G5044="")),0,IF($C$12="D",$H$13+SUM($F$14:F5044)-SUM($G$14:G5044),$H$13-SUM($F$14:F5044)+SUM($G$14:G5044)))</f>
        <v>0</v>
      </c>
      <c r="I5044" s="7"/>
    </row>
    <row r="5045" spans="1:9">
      <c r="A5045" s="89">
        <f t="shared" ref="A5045:A5060" si="744">A5044+1</f>
        <v>5032</v>
      </c>
      <c r="B5045" s="185" t="str">
        <f t="shared" si="738"/>
        <v/>
      </c>
      <c r="C5045" s="90" t="str">
        <f t="shared" si="739"/>
        <v/>
      </c>
      <c r="D5045" s="89" t="str">
        <f t="shared" si="740"/>
        <v/>
      </c>
      <c r="E5045" s="91" t="str">
        <f t="shared" si="741"/>
        <v/>
      </c>
      <c r="F5045" s="92" t="str">
        <f t="shared" si="742"/>
        <v/>
      </c>
      <c r="G5045" s="212" t="str">
        <f t="shared" si="743"/>
        <v/>
      </c>
      <c r="H5045" s="92">
        <f>IF(OR(ERR=FALSE,AND(F5045="",G5045="")),0,IF($C$12="D",$H$13+SUM($F$14:F5045)-SUM($G$14:G5045),$H$13-SUM($F$14:F5045)+SUM($G$14:G5045)))</f>
        <v>0</v>
      </c>
      <c r="I5045" s="7"/>
    </row>
    <row r="5046" spans="1:9">
      <c r="A5046" s="89">
        <f t="shared" si="744"/>
        <v>5033</v>
      </c>
      <c r="B5046" s="185" t="str">
        <f t="shared" si="738"/>
        <v/>
      </c>
      <c r="C5046" s="90" t="str">
        <f t="shared" si="739"/>
        <v/>
      </c>
      <c r="D5046" s="89" t="str">
        <f t="shared" si="740"/>
        <v/>
      </c>
      <c r="E5046" s="91" t="str">
        <f t="shared" si="741"/>
        <v/>
      </c>
      <c r="F5046" s="92" t="str">
        <f t="shared" si="742"/>
        <v/>
      </c>
      <c r="G5046" s="212" t="str">
        <f t="shared" si="743"/>
        <v/>
      </c>
      <c r="H5046" s="92">
        <f>IF(OR(ERR=FALSE,AND(F5046="",G5046="")),0,IF($C$12="D",$H$13+SUM($F$14:F5046)-SUM($G$14:G5046),$H$13-SUM($F$14:F5046)+SUM($G$14:G5046)))</f>
        <v>0</v>
      </c>
      <c r="I5046" s="7"/>
    </row>
    <row r="5047" spans="1:9">
      <c r="A5047" s="89">
        <f t="shared" si="744"/>
        <v>5034</v>
      </c>
      <c r="B5047" s="185" t="str">
        <f t="shared" si="738"/>
        <v/>
      </c>
      <c r="C5047" s="90" t="str">
        <f t="shared" si="739"/>
        <v/>
      </c>
      <c r="D5047" s="89" t="str">
        <f t="shared" si="740"/>
        <v/>
      </c>
      <c r="E5047" s="91" t="str">
        <f t="shared" si="741"/>
        <v/>
      </c>
      <c r="F5047" s="92" t="str">
        <f t="shared" si="742"/>
        <v/>
      </c>
      <c r="G5047" s="212" t="str">
        <f t="shared" si="743"/>
        <v/>
      </c>
      <c r="H5047" s="92">
        <f>IF(OR(ERR=FALSE,AND(F5047="",G5047="")),0,IF($C$12="D",$H$13+SUM($F$14:F5047)-SUM($G$14:G5047),$H$13-SUM($F$14:F5047)+SUM($G$14:G5047)))</f>
        <v>0</v>
      </c>
      <c r="I5047" s="7"/>
    </row>
    <row r="5048" spans="1:9">
      <c r="A5048" s="89">
        <f t="shared" si="744"/>
        <v>5035</v>
      </c>
      <c r="B5048" s="185" t="str">
        <f t="shared" si="738"/>
        <v/>
      </c>
      <c r="C5048" s="90" t="str">
        <f t="shared" si="739"/>
        <v/>
      </c>
      <c r="D5048" s="89" t="str">
        <f t="shared" si="740"/>
        <v/>
      </c>
      <c r="E5048" s="91" t="str">
        <f t="shared" si="741"/>
        <v/>
      </c>
      <c r="F5048" s="92" t="str">
        <f t="shared" si="742"/>
        <v/>
      </c>
      <c r="G5048" s="212" t="str">
        <f t="shared" si="743"/>
        <v/>
      </c>
      <c r="H5048" s="92">
        <f>IF(OR(ERR=FALSE,AND(F5048="",G5048="")),0,IF($C$12="D",$H$13+SUM($F$14:F5048)-SUM($G$14:G5048),$H$13-SUM($F$14:F5048)+SUM($G$14:G5048)))</f>
        <v>0</v>
      </c>
      <c r="I5048" s="7"/>
    </row>
    <row r="5049" spans="1:9">
      <c r="A5049" s="89">
        <f t="shared" si="744"/>
        <v>5036</v>
      </c>
      <c r="B5049" s="185" t="str">
        <f t="shared" si="738"/>
        <v/>
      </c>
      <c r="C5049" s="90" t="str">
        <f t="shared" si="739"/>
        <v/>
      </c>
      <c r="D5049" s="89" t="str">
        <f t="shared" si="740"/>
        <v/>
      </c>
      <c r="E5049" s="91" t="str">
        <f t="shared" si="741"/>
        <v/>
      </c>
      <c r="F5049" s="92" t="str">
        <f t="shared" si="742"/>
        <v/>
      </c>
      <c r="G5049" s="212" t="str">
        <f t="shared" si="743"/>
        <v/>
      </c>
      <c r="H5049" s="92">
        <f>IF(OR(ERR=FALSE,AND(F5049="",G5049="")),0,IF($C$12="D",$H$13+SUM($F$14:F5049)-SUM($G$14:G5049),$H$13-SUM($F$14:F5049)+SUM($G$14:G5049)))</f>
        <v>0</v>
      </c>
      <c r="I5049" s="7"/>
    </row>
    <row r="5050" spans="1:9">
      <c r="A5050" s="89">
        <f t="shared" si="744"/>
        <v>5037</v>
      </c>
      <c r="B5050" s="185" t="str">
        <f t="shared" si="738"/>
        <v/>
      </c>
      <c r="C5050" s="90" t="str">
        <f t="shared" si="739"/>
        <v/>
      </c>
      <c r="D5050" s="89" t="str">
        <f t="shared" si="740"/>
        <v/>
      </c>
      <c r="E5050" s="91" t="str">
        <f t="shared" si="741"/>
        <v/>
      </c>
      <c r="F5050" s="92" t="str">
        <f t="shared" si="742"/>
        <v/>
      </c>
      <c r="G5050" s="212" t="str">
        <f t="shared" si="743"/>
        <v/>
      </c>
      <c r="H5050" s="92">
        <f>IF(OR(ERR=FALSE,AND(F5050="",G5050="")),0,IF($C$12="D",$H$13+SUM($F$14:F5050)-SUM($G$14:G5050),$H$13-SUM($F$14:F5050)+SUM($G$14:G5050)))</f>
        <v>0</v>
      </c>
      <c r="I5050" s="7"/>
    </row>
    <row r="5051" spans="1:9">
      <c r="A5051" s="89">
        <f t="shared" si="744"/>
        <v>5038</v>
      </c>
      <c r="B5051" s="185" t="str">
        <f t="shared" si="738"/>
        <v/>
      </c>
      <c r="C5051" s="90" t="str">
        <f t="shared" si="739"/>
        <v/>
      </c>
      <c r="D5051" s="89" t="str">
        <f t="shared" si="740"/>
        <v/>
      </c>
      <c r="E5051" s="91" t="str">
        <f t="shared" si="741"/>
        <v/>
      </c>
      <c r="F5051" s="92" t="str">
        <f t="shared" si="742"/>
        <v/>
      </c>
      <c r="G5051" s="212" t="str">
        <f t="shared" si="743"/>
        <v/>
      </c>
      <c r="H5051" s="92">
        <f>IF(OR(ERR=FALSE,AND(F5051="",G5051="")),0,IF($C$12="D",$H$13+SUM($F$14:F5051)-SUM($G$14:G5051),$H$13-SUM($F$14:F5051)+SUM($G$14:G5051)))</f>
        <v>0</v>
      </c>
      <c r="I5051" s="7"/>
    </row>
    <row r="5052" spans="1:9">
      <c r="A5052" s="89">
        <f t="shared" si="744"/>
        <v>5039</v>
      </c>
      <c r="B5052" s="185" t="str">
        <f t="shared" si="738"/>
        <v/>
      </c>
      <c r="C5052" s="90" t="str">
        <f t="shared" si="739"/>
        <v/>
      </c>
      <c r="D5052" s="89" t="str">
        <f t="shared" si="740"/>
        <v/>
      </c>
      <c r="E5052" s="91" t="str">
        <f t="shared" si="741"/>
        <v/>
      </c>
      <c r="F5052" s="92" t="str">
        <f t="shared" si="742"/>
        <v/>
      </c>
      <c r="G5052" s="212" t="str">
        <f t="shared" si="743"/>
        <v/>
      </c>
      <c r="H5052" s="92">
        <f>IF(OR(ERR=FALSE,AND(F5052="",G5052="")),0,IF($C$12="D",$H$13+SUM($F$14:F5052)-SUM($G$14:G5052),$H$13-SUM($F$14:F5052)+SUM($G$14:G5052)))</f>
        <v>0</v>
      </c>
      <c r="I5052" s="7"/>
    </row>
    <row r="5053" spans="1:9">
      <c r="A5053" s="89">
        <f t="shared" si="744"/>
        <v>5040</v>
      </c>
      <c r="B5053" s="185" t="str">
        <f t="shared" si="738"/>
        <v/>
      </c>
      <c r="C5053" s="90" t="str">
        <f t="shared" si="739"/>
        <v/>
      </c>
      <c r="D5053" s="89" t="str">
        <f t="shared" si="740"/>
        <v/>
      </c>
      <c r="E5053" s="91" t="str">
        <f t="shared" si="741"/>
        <v/>
      </c>
      <c r="F5053" s="92" t="str">
        <f t="shared" si="742"/>
        <v/>
      </c>
      <c r="G5053" s="212" t="str">
        <f t="shared" si="743"/>
        <v/>
      </c>
      <c r="H5053" s="92">
        <f>IF(OR(ERR=FALSE,AND(F5053="",G5053="")),0,IF($C$12="D",$H$13+SUM($F$14:F5053)-SUM($G$14:G5053),$H$13-SUM($F$14:F5053)+SUM($G$14:G5053)))</f>
        <v>0</v>
      </c>
      <c r="I5053" s="7"/>
    </row>
    <row r="5054" spans="1:9">
      <c r="A5054" s="89">
        <f t="shared" si="744"/>
        <v>5041</v>
      </c>
      <c r="B5054" s="185" t="str">
        <f t="shared" si="738"/>
        <v/>
      </c>
      <c r="C5054" s="90" t="str">
        <f t="shared" si="739"/>
        <v/>
      </c>
      <c r="D5054" s="89" t="str">
        <f t="shared" si="740"/>
        <v/>
      </c>
      <c r="E5054" s="91" t="str">
        <f t="shared" si="741"/>
        <v/>
      </c>
      <c r="F5054" s="92" t="str">
        <f t="shared" si="742"/>
        <v/>
      </c>
      <c r="G5054" s="212" t="str">
        <f t="shared" si="743"/>
        <v/>
      </c>
      <c r="H5054" s="92">
        <f>IF(OR(ERR=FALSE,AND(F5054="",G5054="")),0,IF($C$12="D",$H$13+SUM($F$14:F5054)-SUM($G$14:G5054),$H$13-SUM($F$14:F5054)+SUM($G$14:G5054)))</f>
        <v>0</v>
      </c>
      <c r="I5054" s="7"/>
    </row>
    <row r="5055" spans="1:9">
      <c r="A5055" s="89">
        <f t="shared" si="744"/>
        <v>5042</v>
      </c>
      <c r="B5055" s="185" t="str">
        <f t="shared" si="738"/>
        <v/>
      </c>
      <c r="C5055" s="90" t="str">
        <f t="shared" si="739"/>
        <v/>
      </c>
      <c r="D5055" s="89" t="str">
        <f t="shared" si="740"/>
        <v/>
      </c>
      <c r="E5055" s="91" t="str">
        <f t="shared" si="741"/>
        <v/>
      </c>
      <c r="F5055" s="92" t="str">
        <f t="shared" si="742"/>
        <v/>
      </c>
      <c r="G5055" s="212" t="str">
        <f t="shared" si="743"/>
        <v/>
      </c>
      <c r="H5055" s="92">
        <f>IF(OR(ERR=FALSE,AND(F5055="",G5055="")),0,IF($C$12="D",$H$13+SUM($F$14:F5055)-SUM($G$14:G5055),$H$13-SUM($F$14:F5055)+SUM($G$14:G5055)))</f>
        <v>0</v>
      </c>
      <c r="I5055" s="7"/>
    </row>
    <row r="5056" spans="1:9">
      <c r="A5056" s="89">
        <f t="shared" si="744"/>
        <v>5043</v>
      </c>
      <c r="B5056" s="185" t="str">
        <f t="shared" si="738"/>
        <v/>
      </c>
      <c r="C5056" s="90" t="str">
        <f t="shared" si="739"/>
        <v/>
      </c>
      <c r="D5056" s="89" t="str">
        <f t="shared" si="740"/>
        <v/>
      </c>
      <c r="E5056" s="91" t="str">
        <f t="shared" si="741"/>
        <v/>
      </c>
      <c r="F5056" s="92" t="str">
        <f t="shared" si="742"/>
        <v/>
      </c>
      <c r="G5056" s="212" t="str">
        <f t="shared" si="743"/>
        <v/>
      </c>
      <c r="H5056" s="92">
        <f>IF(OR(ERR=FALSE,AND(F5056="",G5056="")),0,IF($C$12="D",$H$13+SUM($F$14:F5056)-SUM($G$14:G5056),$H$13-SUM($F$14:F5056)+SUM($G$14:G5056)))</f>
        <v>0</v>
      </c>
      <c r="I5056" s="7"/>
    </row>
    <row r="5057" spans="1:9">
      <c r="A5057" s="89">
        <f t="shared" si="744"/>
        <v>5044</v>
      </c>
      <c r="B5057" s="185" t="str">
        <f t="shared" si="738"/>
        <v/>
      </c>
      <c r="C5057" s="90" t="str">
        <f t="shared" si="739"/>
        <v/>
      </c>
      <c r="D5057" s="89" t="str">
        <f t="shared" si="740"/>
        <v/>
      </c>
      <c r="E5057" s="91" t="str">
        <f t="shared" si="741"/>
        <v/>
      </c>
      <c r="F5057" s="92" t="str">
        <f t="shared" si="742"/>
        <v/>
      </c>
      <c r="G5057" s="212" t="str">
        <f t="shared" si="743"/>
        <v/>
      </c>
      <c r="H5057" s="92">
        <f>IF(OR(ERR=FALSE,AND(F5057="",G5057="")),0,IF($C$12="D",$H$13+SUM($F$14:F5057)-SUM($G$14:G5057),$H$13-SUM($F$14:F5057)+SUM($G$14:G5057)))</f>
        <v>0</v>
      </c>
      <c r="I5057" s="7"/>
    </row>
    <row r="5058" spans="1:9">
      <c r="A5058" s="89">
        <f t="shared" si="744"/>
        <v>5045</v>
      </c>
      <c r="B5058" s="185" t="str">
        <f t="shared" si="738"/>
        <v/>
      </c>
      <c r="C5058" s="90" t="str">
        <f t="shared" si="739"/>
        <v/>
      </c>
      <c r="D5058" s="89" t="str">
        <f t="shared" si="740"/>
        <v/>
      </c>
      <c r="E5058" s="91" t="str">
        <f t="shared" si="741"/>
        <v/>
      </c>
      <c r="F5058" s="92" t="str">
        <f t="shared" si="742"/>
        <v/>
      </c>
      <c r="G5058" s="212" t="str">
        <f t="shared" si="743"/>
        <v/>
      </c>
      <c r="H5058" s="92">
        <f>IF(OR(ERR=FALSE,AND(F5058="",G5058="")),0,IF($C$12="D",$H$13+SUM($F$14:F5058)-SUM($G$14:G5058),$H$13-SUM($F$14:F5058)+SUM($G$14:G5058)))</f>
        <v>0</v>
      </c>
      <c r="I5058" s="7"/>
    </row>
    <row r="5059" spans="1:9">
      <c r="A5059" s="89">
        <f t="shared" si="744"/>
        <v>5046</v>
      </c>
      <c r="B5059" s="185" t="str">
        <f t="shared" si="738"/>
        <v/>
      </c>
      <c r="C5059" s="90" t="str">
        <f t="shared" si="739"/>
        <v/>
      </c>
      <c r="D5059" s="89" t="str">
        <f t="shared" si="740"/>
        <v/>
      </c>
      <c r="E5059" s="91" t="str">
        <f t="shared" si="741"/>
        <v/>
      </c>
      <c r="F5059" s="92" t="str">
        <f t="shared" si="742"/>
        <v/>
      </c>
      <c r="G5059" s="212" t="str">
        <f t="shared" si="743"/>
        <v/>
      </c>
      <c r="H5059" s="92">
        <f>IF(OR(ERR=FALSE,AND(F5059="",G5059="")),0,IF($C$12="D",$H$13+SUM($F$14:F5059)-SUM($G$14:G5059),$H$13-SUM($F$14:F5059)+SUM($G$14:G5059)))</f>
        <v>0</v>
      </c>
      <c r="I5059" s="7"/>
    </row>
    <row r="5060" spans="1:9">
      <c r="A5060" s="89">
        <f t="shared" si="744"/>
        <v>5047</v>
      </c>
      <c r="B5060" s="185" t="str">
        <f t="shared" si="738"/>
        <v/>
      </c>
      <c r="C5060" s="90" t="str">
        <f t="shared" si="739"/>
        <v/>
      </c>
      <c r="D5060" s="89" t="str">
        <f t="shared" si="740"/>
        <v/>
      </c>
      <c r="E5060" s="91" t="str">
        <f t="shared" si="741"/>
        <v/>
      </c>
      <c r="F5060" s="92" t="str">
        <f t="shared" si="742"/>
        <v/>
      </c>
      <c r="G5060" s="212" t="str">
        <f t="shared" si="743"/>
        <v/>
      </c>
      <c r="H5060" s="92">
        <f>IF(OR(ERR=FALSE,AND(F5060="",G5060="")),0,IF($C$12="D",$H$13+SUM($F$14:F5060)-SUM($G$14:G5060),$H$13-SUM($F$14:F5060)+SUM($G$14:G5060)))</f>
        <v>0</v>
      </c>
      <c r="I5060" s="7"/>
    </row>
    <row r="5061" spans="1:9">
      <c r="A5061" s="89">
        <f t="shared" ref="A5061:A5068" si="745">A5060+1</f>
        <v>5048</v>
      </c>
      <c r="B5061" s="185" t="str">
        <f t="shared" si="738"/>
        <v/>
      </c>
      <c r="C5061" s="90" t="str">
        <f t="shared" si="739"/>
        <v/>
      </c>
      <c r="D5061" s="89" t="str">
        <f t="shared" si="740"/>
        <v/>
      </c>
      <c r="E5061" s="91" t="str">
        <f t="shared" si="741"/>
        <v/>
      </c>
      <c r="F5061" s="92" t="str">
        <f t="shared" si="742"/>
        <v/>
      </c>
      <c r="G5061" s="212" t="str">
        <f t="shared" si="743"/>
        <v/>
      </c>
      <c r="H5061" s="92">
        <f>IF(OR(ERR=FALSE,AND(F5061="",G5061="")),0,IF($C$12="D",$H$13+SUM($F$14:F5061)-SUM($G$14:G5061),$H$13-SUM($F$14:F5061)+SUM($G$14:G5061)))</f>
        <v>0</v>
      </c>
      <c r="I5061" s="7"/>
    </row>
    <row r="5062" spans="1:9">
      <c r="A5062" s="89">
        <f t="shared" si="745"/>
        <v>5049</v>
      </c>
      <c r="B5062" s="185" t="str">
        <f t="shared" si="738"/>
        <v/>
      </c>
      <c r="C5062" s="90" t="str">
        <f t="shared" si="739"/>
        <v/>
      </c>
      <c r="D5062" s="89" t="str">
        <f t="shared" si="740"/>
        <v/>
      </c>
      <c r="E5062" s="91" t="str">
        <f t="shared" si="741"/>
        <v/>
      </c>
      <c r="F5062" s="92" t="str">
        <f t="shared" si="742"/>
        <v/>
      </c>
      <c r="G5062" s="212" t="str">
        <f t="shared" si="743"/>
        <v/>
      </c>
      <c r="H5062" s="92">
        <f>IF(OR(ERR=FALSE,AND(F5062="",G5062="")),0,IF($C$12="D",$H$13+SUM($F$14:F5062)-SUM($G$14:G5062),$H$13-SUM($F$14:F5062)+SUM($G$14:G5062)))</f>
        <v>0</v>
      </c>
      <c r="I5062" s="7"/>
    </row>
    <row r="5063" spans="1:9">
      <c r="A5063" s="89">
        <f t="shared" si="745"/>
        <v>5050</v>
      </c>
      <c r="B5063" s="185" t="str">
        <f t="shared" si="738"/>
        <v/>
      </c>
      <c r="C5063" s="90" t="str">
        <f t="shared" si="739"/>
        <v/>
      </c>
      <c r="D5063" s="89" t="str">
        <f t="shared" si="740"/>
        <v/>
      </c>
      <c r="E5063" s="91" t="str">
        <f t="shared" si="741"/>
        <v/>
      </c>
      <c r="F5063" s="92" t="str">
        <f t="shared" si="742"/>
        <v/>
      </c>
      <c r="G5063" s="212" t="str">
        <f t="shared" si="743"/>
        <v/>
      </c>
      <c r="H5063" s="92">
        <f>IF(OR(ERR=FALSE,AND(F5063="",G5063="")),0,IF($C$12="D",$H$13+SUM($F$14:F5063)-SUM($G$14:G5063),$H$13-SUM($F$14:F5063)+SUM($G$14:G5063)))</f>
        <v>0</v>
      </c>
      <c r="I5063" s="7"/>
    </row>
    <row r="5064" spans="1:9">
      <c r="A5064" s="89">
        <f t="shared" si="745"/>
        <v>5051</v>
      </c>
      <c r="B5064" s="185" t="str">
        <f t="shared" si="738"/>
        <v/>
      </c>
      <c r="C5064" s="90" t="str">
        <f t="shared" si="739"/>
        <v/>
      </c>
      <c r="D5064" s="89" t="str">
        <f t="shared" si="740"/>
        <v/>
      </c>
      <c r="E5064" s="91" t="str">
        <f t="shared" si="741"/>
        <v/>
      </c>
      <c r="F5064" s="92" t="str">
        <f t="shared" si="742"/>
        <v/>
      </c>
      <c r="G5064" s="212" t="str">
        <f t="shared" si="743"/>
        <v/>
      </c>
      <c r="H5064" s="92">
        <f>IF(OR(ERR=FALSE,AND(F5064="",G5064="")),0,IF($C$12="D",$H$13+SUM($F$14:F5064)-SUM($G$14:G5064),$H$13-SUM($F$14:F5064)+SUM($G$14:G5064)))</f>
        <v>0</v>
      </c>
      <c r="I5064" s="7"/>
    </row>
    <row r="5065" spans="1:9">
      <c r="A5065" s="89">
        <f t="shared" si="745"/>
        <v>5052</v>
      </c>
      <c r="B5065" s="185" t="str">
        <f t="shared" si="738"/>
        <v/>
      </c>
      <c r="C5065" s="90" t="str">
        <f t="shared" si="739"/>
        <v/>
      </c>
      <c r="D5065" s="89" t="str">
        <f t="shared" si="740"/>
        <v/>
      </c>
      <c r="E5065" s="91" t="str">
        <f t="shared" si="741"/>
        <v/>
      </c>
      <c r="F5065" s="92" t="str">
        <f t="shared" si="742"/>
        <v/>
      </c>
      <c r="G5065" s="212" t="str">
        <f t="shared" si="743"/>
        <v/>
      </c>
      <c r="H5065" s="92">
        <f>IF(OR(ERR=FALSE,AND(F5065="",G5065="")),0,IF($C$12="D",$H$13+SUM($F$14:F5065)-SUM($G$14:G5065),$H$13-SUM($F$14:F5065)+SUM($G$14:G5065)))</f>
        <v>0</v>
      </c>
      <c r="I5065" s="7"/>
    </row>
    <row r="5066" spans="1:9">
      <c r="A5066" s="89">
        <f t="shared" si="745"/>
        <v>5053</v>
      </c>
      <c r="B5066" s="185" t="str">
        <f t="shared" si="738"/>
        <v/>
      </c>
      <c r="C5066" s="90" t="str">
        <f t="shared" si="739"/>
        <v/>
      </c>
      <c r="D5066" s="89" t="str">
        <f t="shared" si="740"/>
        <v/>
      </c>
      <c r="E5066" s="91" t="str">
        <f t="shared" si="741"/>
        <v/>
      </c>
      <c r="F5066" s="92" t="str">
        <f t="shared" si="742"/>
        <v/>
      </c>
      <c r="G5066" s="212" t="str">
        <f t="shared" si="743"/>
        <v/>
      </c>
      <c r="H5066" s="92">
        <f>IF(OR(ERR=FALSE,AND(F5066="",G5066="")),0,IF($C$12="D",$H$13+SUM($F$14:F5066)-SUM($G$14:G5066),$H$13-SUM($F$14:F5066)+SUM($G$14:G5066)))</f>
        <v>0</v>
      </c>
      <c r="I5066" s="7"/>
    </row>
    <row r="5067" spans="1:9">
      <c r="A5067" s="89">
        <f t="shared" si="745"/>
        <v>5054</v>
      </c>
      <c r="B5067" s="185" t="str">
        <f t="shared" si="738"/>
        <v/>
      </c>
      <c r="C5067" s="90" t="str">
        <f t="shared" si="739"/>
        <v/>
      </c>
      <c r="D5067" s="89" t="str">
        <f t="shared" si="740"/>
        <v/>
      </c>
      <c r="E5067" s="91" t="str">
        <f t="shared" si="741"/>
        <v/>
      </c>
      <c r="F5067" s="92" t="str">
        <f t="shared" si="742"/>
        <v/>
      </c>
      <c r="G5067" s="212" t="str">
        <f t="shared" si="743"/>
        <v/>
      </c>
      <c r="H5067" s="92">
        <f>IF(OR(ERR=FALSE,AND(F5067="",G5067="")),0,IF($C$12="D",$H$13+SUM($F$14:F5067)-SUM($G$14:G5067),$H$13-SUM($F$14:F5067)+SUM($G$14:G5067)))</f>
        <v>0</v>
      </c>
      <c r="I5067" s="7"/>
    </row>
    <row r="5068" spans="1:9">
      <c r="A5068" s="89">
        <f t="shared" si="745"/>
        <v>5055</v>
      </c>
      <c r="B5068" s="185" t="str">
        <f t="shared" si="738"/>
        <v/>
      </c>
      <c r="C5068" s="90" t="str">
        <f t="shared" si="739"/>
        <v/>
      </c>
      <c r="D5068" s="89" t="str">
        <f t="shared" si="740"/>
        <v/>
      </c>
      <c r="E5068" s="91" t="str">
        <f t="shared" si="741"/>
        <v/>
      </c>
      <c r="F5068" s="92" t="str">
        <f t="shared" si="742"/>
        <v/>
      </c>
      <c r="G5068" s="212" t="str">
        <f t="shared" si="743"/>
        <v/>
      </c>
      <c r="H5068" s="92">
        <f>IF(OR(ERR=FALSE,AND(F5068="",G5068="")),0,IF($C$12="D",$H$13+SUM($F$14:F5068)-SUM($G$14:G5068),$H$13-SUM($F$14:F5068)+SUM($G$14:G5068)))</f>
        <v>0</v>
      </c>
      <c r="I5068" s="7"/>
    </row>
    <row r="5069" spans="1:9">
      <c r="A5069" s="89">
        <f t="shared" ref="A5069:A5084" si="746">A5068+1</f>
        <v>5056</v>
      </c>
      <c r="B5069" s="185" t="str">
        <f t="shared" si="738"/>
        <v/>
      </c>
      <c r="C5069" s="90" t="str">
        <f t="shared" si="739"/>
        <v/>
      </c>
      <c r="D5069" s="89" t="str">
        <f t="shared" si="740"/>
        <v/>
      </c>
      <c r="E5069" s="91" t="str">
        <f t="shared" si="741"/>
        <v/>
      </c>
      <c r="F5069" s="92" t="str">
        <f t="shared" si="742"/>
        <v/>
      </c>
      <c r="G5069" s="212" t="str">
        <f t="shared" si="743"/>
        <v/>
      </c>
      <c r="H5069" s="92">
        <f>IF(OR(ERR=FALSE,AND(F5069="",G5069="")),0,IF($C$12="D",$H$13+SUM($F$14:F5069)-SUM($G$14:G5069),$H$13-SUM($F$14:F5069)+SUM($G$14:G5069)))</f>
        <v>0</v>
      </c>
      <c r="I5069" s="7"/>
    </row>
    <row r="5070" spans="1:9">
      <c r="A5070" s="89">
        <f t="shared" si="746"/>
        <v>5057</v>
      </c>
      <c r="B5070" s="185" t="str">
        <f t="shared" si="738"/>
        <v/>
      </c>
      <c r="C5070" s="90" t="str">
        <f t="shared" si="739"/>
        <v/>
      </c>
      <c r="D5070" s="89" t="str">
        <f t="shared" si="740"/>
        <v/>
      </c>
      <c r="E5070" s="91" t="str">
        <f t="shared" si="741"/>
        <v/>
      </c>
      <c r="F5070" s="92" t="str">
        <f t="shared" si="742"/>
        <v/>
      </c>
      <c r="G5070" s="212" t="str">
        <f t="shared" si="743"/>
        <v/>
      </c>
      <c r="H5070" s="92">
        <f>IF(OR(ERR=FALSE,AND(F5070="",G5070="")),0,IF($C$12="D",$H$13+SUM($F$14:F5070)-SUM($G$14:G5070),$H$13-SUM($F$14:F5070)+SUM($G$14:G5070)))</f>
        <v>0</v>
      </c>
      <c r="I5070" s="7"/>
    </row>
    <row r="5071" spans="1:9">
      <c r="A5071" s="89">
        <f t="shared" si="746"/>
        <v>5058</v>
      </c>
      <c r="B5071" s="185" t="str">
        <f t="shared" si="738"/>
        <v/>
      </c>
      <c r="C5071" s="90" t="str">
        <f t="shared" si="739"/>
        <v/>
      </c>
      <c r="D5071" s="89" t="str">
        <f t="shared" si="740"/>
        <v/>
      </c>
      <c r="E5071" s="91" t="str">
        <f t="shared" si="741"/>
        <v/>
      </c>
      <c r="F5071" s="92" t="str">
        <f t="shared" si="742"/>
        <v/>
      </c>
      <c r="G5071" s="212" t="str">
        <f t="shared" si="743"/>
        <v/>
      </c>
      <c r="H5071" s="92">
        <f>IF(OR(ERR=FALSE,AND(F5071="",G5071="")),0,IF($C$12="D",$H$13+SUM($F$14:F5071)-SUM($G$14:G5071),$H$13-SUM($F$14:F5071)+SUM($G$14:G5071)))</f>
        <v>0</v>
      </c>
      <c r="I5071" s="7"/>
    </row>
    <row r="5072" spans="1:9">
      <c r="A5072" s="89">
        <f t="shared" si="746"/>
        <v>5059</v>
      </c>
      <c r="B5072" s="185" t="str">
        <f t="shared" si="738"/>
        <v/>
      </c>
      <c r="C5072" s="90" t="str">
        <f t="shared" si="739"/>
        <v/>
      </c>
      <c r="D5072" s="89" t="str">
        <f t="shared" si="740"/>
        <v/>
      </c>
      <c r="E5072" s="91" t="str">
        <f t="shared" si="741"/>
        <v/>
      </c>
      <c r="F5072" s="92" t="str">
        <f t="shared" si="742"/>
        <v/>
      </c>
      <c r="G5072" s="212" t="str">
        <f t="shared" si="743"/>
        <v/>
      </c>
      <c r="H5072" s="92">
        <f>IF(OR(ERR=FALSE,AND(F5072="",G5072="")),0,IF($C$12="D",$H$13+SUM($F$14:F5072)-SUM($G$14:G5072),$H$13-SUM($F$14:F5072)+SUM($G$14:G5072)))</f>
        <v>0</v>
      </c>
      <c r="I5072" s="7"/>
    </row>
    <row r="5073" spans="1:9">
      <c r="A5073" s="89">
        <f t="shared" si="746"/>
        <v>5060</v>
      </c>
      <c r="B5073" s="185" t="str">
        <f t="shared" si="738"/>
        <v/>
      </c>
      <c r="C5073" s="90" t="str">
        <f t="shared" si="739"/>
        <v/>
      </c>
      <c r="D5073" s="89" t="str">
        <f t="shared" si="740"/>
        <v/>
      </c>
      <c r="E5073" s="91" t="str">
        <f t="shared" si="741"/>
        <v/>
      </c>
      <c r="F5073" s="92" t="str">
        <f t="shared" si="742"/>
        <v/>
      </c>
      <c r="G5073" s="212" t="str">
        <f t="shared" si="743"/>
        <v/>
      </c>
      <c r="H5073" s="92">
        <f>IF(OR(ERR=FALSE,AND(F5073="",G5073="")),0,IF($C$12="D",$H$13+SUM($F$14:F5073)-SUM($G$14:G5073),$H$13-SUM($F$14:F5073)+SUM($G$14:G5073)))</f>
        <v>0</v>
      </c>
      <c r="I5073" s="7"/>
    </row>
    <row r="5074" spans="1:9">
      <c r="A5074" s="89">
        <f t="shared" si="746"/>
        <v>5061</v>
      </c>
      <c r="B5074" s="185" t="str">
        <f t="shared" si="738"/>
        <v/>
      </c>
      <c r="C5074" s="90" t="str">
        <f t="shared" si="739"/>
        <v/>
      </c>
      <c r="D5074" s="89" t="str">
        <f t="shared" si="740"/>
        <v/>
      </c>
      <c r="E5074" s="91" t="str">
        <f t="shared" si="741"/>
        <v/>
      </c>
      <c r="F5074" s="92" t="str">
        <f t="shared" si="742"/>
        <v/>
      </c>
      <c r="G5074" s="212" t="str">
        <f t="shared" si="743"/>
        <v/>
      </c>
      <c r="H5074" s="92">
        <f>IF(OR(ERR=FALSE,AND(F5074="",G5074="")),0,IF($C$12="D",$H$13+SUM($F$14:F5074)-SUM($G$14:G5074),$H$13-SUM($F$14:F5074)+SUM($G$14:G5074)))</f>
        <v>0</v>
      </c>
      <c r="I5074" s="7"/>
    </row>
    <row r="5075" spans="1:9">
      <c r="A5075" s="89">
        <f t="shared" si="746"/>
        <v>5062</v>
      </c>
      <c r="B5075" s="185" t="str">
        <f t="shared" si="738"/>
        <v/>
      </c>
      <c r="C5075" s="90" t="str">
        <f t="shared" si="739"/>
        <v/>
      </c>
      <c r="D5075" s="89" t="str">
        <f t="shared" si="740"/>
        <v/>
      </c>
      <c r="E5075" s="91" t="str">
        <f t="shared" si="741"/>
        <v/>
      </c>
      <c r="F5075" s="92" t="str">
        <f t="shared" si="742"/>
        <v/>
      </c>
      <c r="G5075" s="212" t="str">
        <f t="shared" si="743"/>
        <v/>
      </c>
      <c r="H5075" s="92">
        <f>IF(OR(ERR=FALSE,AND(F5075="",G5075="")),0,IF($C$12="D",$H$13+SUM($F$14:F5075)-SUM($G$14:G5075),$H$13-SUM($F$14:F5075)+SUM($G$14:G5075)))</f>
        <v>0</v>
      </c>
      <c r="I5075" s="7"/>
    </row>
    <row r="5076" spans="1:9">
      <c r="A5076" s="89">
        <f t="shared" si="746"/>
        <v>5063</v>
      </c>
      <c r="B5076" s="185" t="str">
        <f t="shared" si="738"/>
        <v/>
      </c>
      <c r="C5076" s="90" t="str">
        <f t="shared" si="739"/>
        <v/>
      </c>
      <c r="D5076" s="89" t="str">
        <f t="shared" si="740"/>
        <v/>
      </c>
      <c r="E5076" s="91" t="str">
        <f t="shared" si="741"/>
        <v/>
      </c>
      <c r="F5076" s="92" t="str">
        <f t="shared" si="742"/>
        <v/>
      </c>
      <c r="G5076" s="212" t="str">
        <f t="shared" si="743"/>
        <v/>
      </c>
      <c r="H5076" s="92">
        <f>IF(OR(ERR=FALSE,AND(F5076="",G5076="")),0,IF($C$12="D",$H$13+SUM($F$14:F5076)-SUM($G$14:G5076),$H$13-SUM($F$14:F5076)+SUM($G$14:G5076)))</f>
        <v>0</v>
      </c>
      <c r="I5076" s="7"/>
    </row>
    <row r="5077" spans="1:9">
      <c r="A5077" s="89">
        <f t="shared" si="746"/>
        <v>5064</v>
      </c>
      <c r="B5077" s="185" t="str">
        <f t="shared" si="738"/>
        <v/>
      </c>
      <c r="C5077" s="90" t="str">
        <f t="shared" si="739"/>
        <v/>
      </c>
      <c r="D5077" s="89" t="str">
        <f t="shared" si="740"/>
        <v/>
      </c>
      <c r="E5077" s="91" t="str">
        <f t="shared" si="741"/>
        <v/>
      </c>
      <c r="F5077" s="92" t="str">
        <f t="shared" si="742"/>
        <v/>
      </c>
      <c r="G5077" s="212" t="str">
        <f t="shared" si="743"/>
        <v/>
      </c>
      <c r="H5077" s="92">
        <f>IF(OR(ERR=FALSE,AND(F5077="",G5077="")),0,IF($C$12="D",$H$13+SUM($F$14:F5077)-SUM($G$14:G5077),$H$13-SUM($F$14:F5077)+SUM($G$14:G5077)))</f>
        <v>0</v>
      </c>
      <c r="I5077" s="7"/>
    </row>
    <row r="5078" spans="1:9">
      <c r="A5078" s="89">
        <f t="shared" si="746"/>
        <v>5065</v>
      </c>
      <c r="B5078" s="185" t="str">
        <f t="shared" si="738"/>
        <v/>
      </c>
      <c r="C5078" s="90" t="str">
        <f t="shared" si="739"/>
        <v/>
      </c>
      <c r="D5078" s="89" t="str">
        <f t="shared" si="740"/>
        <v/>
      </c>
      <c r="E5078" s="91" t="str">
        <f t="shared" si="741"/>
        <v/>
      </c>
      <c r="F5078" s="92" t="str">
        <f t="shared" si="742"/>
        <v/>
      </c>
      <c r="G5078" s="212" t="str">
        <f t="shared" si="743"/>
        <v/>
      </c>
      <c r="H5078" s="92">
        <f>IF(OR(ERR=FALSE,AND(F5078="",G5078="")),0,IF($C$12="D",$H$13+SUM($F$14:F5078)-SUM($G$14:G5078),$H$13-SUM($F$14:F5078)+SUM($G$14:G5078)))</f>
        <v>0</v>
      </c>
      <c r="I5078" s="7"/>
    </row>
    <row r="5079" spans="1:9">
      <c r="A5079" s="89">
        <f t="shared" si="746"/>
        <v>5066</v>
      </c>
      <c r="B5079" s="185" t="str">
        <f t="shared" si="738"/>
        <v/>
      </c>
      <c r="C5079" s="90" t="str">
        <f t="shared" si="739"/>
        <v/>
      </c>
      <c r="D5079" s="89" t="str">
        <f t="shared" si="740"/>
        <v/>
      </c>
      <c r="E5079" s="91" t="str">
        <f t="shared" si="741"/>
        <v/>
      </c>
      <c r="F5079" s="92" t="str">
        <f t="shared" si="742"/>
        <v/>
      </c>
      <c r="G5079" s="212" t="str">
        <f t="shared" si="743"/>
        <v/>
      </c>
      <c r="H5079" s="92">
        <f>IF(OR(ERR=FALSE,AND(F5079="",G5079="")),0,IF($C$12="D",$H$13+SUM($F$14:F5079)-SUM($G$14:G5079),$H$13-SUM($F$14:F5079)+SUM($G$14:G5079)))</f>
        <v>0</v>
      </c>
      <c r="I5079" s="7"/>
    </row>
    <row r="5080" spans="1:9">
      <c r="A5080" s="89">
        <f t="shared" si="746"/>
        <v>5067</v>
      </c>
      <c r="B5080" s="185" t="str">
        <f t="shared" si="738"/>
        <v/>
      </c>
      <c r="C5080" s="90" t="str">
        <f t="shared" si="739"/>
        <v/>
      </c>
      <c r="D5080" s="89" t="str">
        <f t="shared" si="740"/>
        <v/>
      </c>
      <c r="E5080" s="91" t="str">
        <f t="shared" si="741"/>
        <v/>
      </c>
      <c r="F5080" s="92" t="str">
        <f t="shared" si="742"/>
        <v/>
      </c>
      <c r="G5080" s="212" t="str">
        <f t="shared" si="743"/>
        <v/>
      </c>
      <c r="H5080" s="92">
        <f>IF(OR(ERR=FALSE,AND(F5080="",G5080="")),0,IF($C$12="D",$H$13+SUM($F$14:F5080)-SUM($G$14:G5080),$H$13-SUM($F$14:F5080)+SUM($G$14:G5080)))</f>
        <v>0</v>
      </c>
      <c r="I5080" s="7"/>
    </row>
    <row r="5081" spans="1:9">
      <c r="A5081" s="89">
        <f t="shared" si="746"/>
        <v>5068</v>
      </c>
      <c r="B5081" s="185" t="str">
        <f t="shared" si="738"/>
        <v/>
      </c>
      <c r="C5081" s="90" t="str">
        <f t="shared" si="739"/>
        <v/>
      </c>
      <c r="D5081" s="89" t="str">
        <f t="shared" si="740"/>
        <v/>
      </c>
      <c r="E5081" s="91" t="str">
        <f t="shared" si="741"/>
        <v/>
      </c>
      <c r="F5081" s="92" t="str">
        <f t="shared" si="742"/>
        <v/>
      </c>
      <c r="G5081" s="212" t="str">
        <f t="shared" si="743"/>
        <v/>
      </c>
      <c r="H5081" s="92">
        <f>IF(OR(ERR=FALSE,AND(F5081="",G5081="")),0,IF($C$12="D",$H$13+SUM($F$14:F5081)-SUM($G$14:G5081),$H$13-SUM($F$14:F5081)+SUM($G$14:G5081)))</f>
        <v>0</v>
      </c>
      <c r="I5081" s="7"/>
    </row>
    <row r="5082" spans="1:9">
      <c r="A5082" s="89">
        <f t="shared" si="746"/>
        <v>5069</v>
      </c>
      <c r="B5082" s="185" t="str">
        <f t="shared" si="738"/>
        <v/>
      </c>
      <c r="C5082" s="90" t="str">
        <f t="shared" si="739"/>
        <v/>
      </c>
      <c r="D5082" s="89" t="str">
        <f t="shared" si="740"/>
        <v/>
      </c>
      <c r="E5082" s="91" t="str">
        <f t="shared" si="741"/>
        <v/>
      </c>
      <c r="F5082" s="92" t="str">
        <f t="shared" si="742"/>
        <v/>
      </c>
      <c r="G5082" s="212" t="str">
        <f t="shared" si="743"/>
        <v/>
      </c>
      <c r="H5082" s="92">
        <f>IF(OR(ERR=FALSE,AND(F5082="",G5082="")),0,IF($C$12="D",$H$13+SUM($F$14:F5082)-SUM($G$14:G5082),$H$13-SUM($F$14:F5082)+SUM($G$14:G5082)))</f>
        <v>0</v>
      </c>
      <c r="I5082" s="7"/>
    </row>
    <row r="5083" spans="1:9">
      <c r="A5083" s="89">
        <f t="shared" si="746"/>
        <v>5070</v>
      </c>
      <c r="B5083" s="185" t="str">
        <f t="shared" si="738"/>
        <v/>
      </c>
      <c r="C5083" s="90" t="str">
        <f t="shared" si="739"/>
        <v/>
      </c>
      <c r="D5083" s="89" t="str">
        <f t="shared" si="740"/>
        <v/>
      </c>
      <c r="E5083" s="91" t="str">
        <f t="shared" si="741"/>
        <v/>
      </c>
      <c r="F5083" s="92" t="str">
        <f t="shared" si="742"/>
        <v/>
      </c>
      <c r="G5083" s="212" t="str">
        <f t="shared" si="743"/>
        <v/>
      </c>
      <c r="H5083" s="92">
        <f>IF(OR(ERR=FALSE,AND(F5083="",G5083="")),0,IF($C$12="D",$H$13+SUM($F$14:F5083)-SUM($G$14:G5083),$H$13-SUM($F$14:F5083)+SUM($G$14:G5083)))</f>
        <v>0</v>
      </c>
      <c r="I5083" s="7"/>
    </row>
    <row r="5084" spans="1:9">
      <c r="A5084" s="89">
        <f t="shared" si="746"/>
        <v>5071</v>
      </c>
      <c r="B5084" s="185" t="str">
        <f t="shared" si="738"/>
        <v/>
      </c>
      <c r="C5084" s="90" t="str">
        <f t="shared" si="739"/>
        <v/>
      </c>
      <c r="D5084" s="89" t="str">
        <f t="shared" si="740"/>
        <v/>
      </c>
      <c r="E5084" s="91" t="str">
        <f t="shared" si="741"/>
        <v/>
      </c>
      <c r="F5084" s="92" t="str">
        <f t="shared" si="742"/>
        <v/>
      </c>
      <c r="G5084" s="212" t="str">
        <f t="shared" si="743"/>
        <v/>
      </c>
      <c r="H5084" s="92">
        <f>IF(OR(ERR=FALSE,AND(F5084="",G5084="")),0,IF($C$12="D",$H$13+SUM($F$14:F5084)-SUM($G$14:G5084),$H$13-SUM($F$14:F5084)+SUM($G$14:G5084)))</f>
        <v>0</v>
      </c>
      <c r="I5084" s="7"/>
    </row>
    <row r="5085" spans="1:9">
      <c r="A5085" s="89">
        <f t="shared" ref="A5085:A5097" si="747">A5084+1</f>
        <v>5072</v>
      </c>
      <c r="B5085" s="185" t="str">
        <f t="shared" si="738"/>
        <v/>
      </c>
      <c r="C5085" s="90" t="str">
        <f t="shared" si="739"/>
        <v/>
      </c>
      <c r="D5085" s="89" t="str">
        <f t="shared" si="740"/>
        <v/>
      </c>
      <c r="E5085" s="91" t="str">
        <f t="shared" si="741"/>
        <v/>
      </c>
      <c r="F5085" s="92" t="str">
        <f t="shared" si="742"/>
        <v/>
      </c>
      <c r="G5085" s="212" t="str">
        <f t="shared" si="743"/>
        <v/>
      </c>
      <c r="H5085" s="92">
        <f>IF(OR(ERR=FALSE,AND(F5085="",G5085="")),0,IF($C$12="D",$H$13+SUM($F$14:F5085)-SUM($G$14:G5085),$H$13-SUM($F$14:F5085)+SUM($G$14:G5085)))</f>
        <v>0</v>
      </c>
      <c r="I5085" s="7"/>
    </row>
    <row r="5086" spans="1:9">
      <c r="A5086" s="89">
        <f t="shared" si="747"/>
        <v>5073</v>
      </c>
      <c r="B5086" s="185" t="str">
        <f t="shared" si="738"/>
        <v/>
      </c>
      <c r="C5086" s="90" t="str">
        <f t="shared" si="739"/>
        <v/>
      </c>
      <c r="D5086" s="89" t="str">
        <f t="shared" si="740"/>
        <v/>
      </c>
      <c r="E5086" s="91" t="str">
        <f t="shared" si="741"/>
        <v/>
      </c>
      <c r="F5086" s="92" t="str">
        <f t="shared" si="742"/>
        <v/>
      </c>
      <c r="G5086" s="212" t="str">
        <f t="shared" si="743"/>
        <v/>
      </c>
      <c r="H5086" s="92">
        <f>IF(OR(ERR=FALSE,AND(F5086="",G5086="")),0,IF($C$12="D",$H$13+SUM($F$14:F5086)-SUM($G$14:G5086),$H$13-SUM($F$14:F5086)+SUM($G$14:G5086)))</f>
        <v>0</v>
      </c>
      <c r="I5086" s="7"/>
    </row>
    <row r="5087" spans="1:9">
      <c r="A5087" s="89">
        <f t="shared" si="747"/>
        <v>5074</v>
      </c>
      <c r="B5087" s="185" t="str">
        <f t="shared" si="738"/>
        <v/>
      </c>
      <c r="C5087" s="90" t="str">
        <f t="shared" si="739"/>
        <v/>
      </c>
      <c r="D5087" s="89" t="str">
        <f t="shared" si="740"/>
        <v/>
      </c>
      <c r="E5087" s="91" t="str">
        <f t="shared" si="741"/>
        <v/>
      </c>
      <c r="F5087" s="92" t="str">
        <f t="shared" si="742"/>
        <v/>
      </c>
      <c r="G5087" s="212" t="str">
        <f t="shared" si="743"/>
        <v/>
      </c>
      <c r="H5087" s="92">
        <f>IF(OR(ERR=FALSE,AND(F5087="",G5087="")),0,IF($C$12="D",$H$13+SUM($F$14:F5087)-SUM($G$14:G5087),$H$13-SUM($F$14:F5087)+SUM($G$14:G5087)))</f>
        <v>0</v>
      </c>
      <c r="I5087" s="7"/>
    </row>
    <row r="5088" spans="1:9">
      <c r="A5088" s="89">
        <f t="shared" si="747"/>
        <v>5075</v>
      </c>
      <c r="B5088" s="185" t="str">
        <f>IF(ISERROR(VLOOKUP(A5088&amp;H$9,JU_AKUN,6,FALSE)=TRUE),"",VLOOKUP(A5088&amp;H$9,JU_AKUN,6,FALSE))</f>
        <v/>
      </c>
      <c r="C5088" s="90" t="str">
        <f>IF(ISERROR(VLOOKUP(A5088&amp;H$9,JU_AKUN,7,FALSE)=TRUE),"",VLOOKUP(A5088&amp;H$9,JU_AKUN,7,FALSE))</f>
        <v/>
      </c>
      <c r="D5088" s="89" t="str">
        <f>IF(ISERROR(VLOOKUP(A5088&amp;H$9,JU_AKUN,8,FALSE)=TRUE),"",VLOOKUP(A5088&amp;H$9,JU_AKUN,8,FALSE))</f>
        <v/>
      </c>
      <c r="E5088" s="91" t="str">
        <f>IF(ISERROR(VLOOKUP(A5088&amp;H$9,JU_AKUN,9,FALSE)=TRUE),"",VLOOKUP(A5088&amp;H$9,JU_AKUN,9,FALSE))</f>
        <v/>
      </c>
      <c r="F5088" s="92" t="str">
        <f>IF(ISERROR(VLOOKUP(A5088&amp;H$9,JU_AKUN,14,FALSE)=TRUE),"",VLOOKUP(A5088&amp;H$9,JU_AKUN,14,FALSE))</f>
        <v/>
      </c>
      <c r="G5088" s="212" t="str">
        <f>IF(ISERROR(VLOOKUP(A5088&amp;H$9,JU_AKUN,15,FALSE)=TRUE),"",VLOOKUP(A5088&amp;H$9,JU_AKUN,15,FALSE))</f>
        <v/>
      </c>
      <c r="H5088" s="92">
        <f>IF(OR(ERR=FALSE,AND(F5088="",G5088="")),0,IF($C$12="D",$H$13+SUM($F$14:F5088)-SUM($G$14:G5088),$H$13-SUM($F$14:F5088)+SUM($G$14:G5088)))</f>
        <v>0</v>
      </c>
      <c r="I5088" s="7"/>
    </row>
    <row r="5089" spans="1:9">
      <c r="A5089" s="89">
        <f t="shared" si="747"/>
        <v>5076</v>
      </c>
      <c r="B5089" s="185" t="str">
        <f>IF(ISERROR(VLOOKUP(A5089&amp;H$9,JU_AKUN,6,FALSE)=TRUE),"",VLOOKUP(A5089&amp;H$9,JU_AKUN,6,FALSE))</f>
        <v/>
      </c>
      <c r="C5089" s="90" t="str">
        <f>IF(ISERROR(VLOOKUP(A5089&amp;H$9,JU_AKUN,7,FALSE)=TRUE),"",VLOOKUP(A5089&amp;H$9,JU_AKUN,7,FALSE))</f>
        <v/>
      </c>
      <c r="D5089" s="89" t="str">
        <f>IF(ISERROR(VLOOKUP(A5089&amp;H$9,JU_AKUN,8,FALSE)=TRUE),"",VLOOKUP(A5089&amp;H$9,JU_AKUN,8,FALSE))</f>
        <v/>
      </c>
      <c r="E5089" s="91" t="str">
        <f>IF(ISERROR(VLOOKUP(A5089&amp;H$9,JU_AKUN,9,FALSE)=TRUE),"",VLOOKUP(A5089&amp;H$9,JU_AKUN,9,FALSE))</f>
        <v/>
      </c>
      <c r="F5089" s="92" t="str">
        <f>IF(ISERROR(VLOOKUP(A5089&amp;H$9,JU_AKUN,14,FALSE)=TRUE),"",VLOOKUP(A5089&amp;H$9,JU_AKUN,14,FALSE))</f>
        <v/>
      </c>
      <c r="G5089" s="212" t="str">
        <f>IF(ISERROR(VLOOKUP(A5089&amp;H$9,JU_AKUN,15,FALSE)=TRUE),"",VLOOKUP(A5089&amp;H$9,JU_AKUN,15,FALSE))</f>
        <v/>
      </c>
      <c r="H5089" s="92">
        <f>IF(OR(ERR=FALSE,AND(F5089="",G5089="")),0,IF($C$12="D",$H$13+SUM($F$14:F5089)-SUM($G$14:G5089),$H$13-SUM($F$14:F5089)+SUM($G$14:G5089)))</f>
        <v>0</v>
      </c>
      <c r="I5089" s="7"/>
    </row>
    <row r="5090" spans="1:9">
      <c r="A5090" s="89">
        <f t="shared" si="747"/>
        <v>5077</v>
      </c>
      <c r="B5090" s="185" t="str">
        <f>IF(ISERROR(VLOOKUP(A5090&amp;H$9,JU_AKUN,6,FALSE)=TRUE),"",VLOOKUP(A5090&amp;H$9,JU_AKUN,6,FALSE))</f>
        <v/>
      </c>
      <c r="C5090" s="90" t="str">
        <f>IF(ISERROR(VLOOKUP(A5090&amp;H$9,JU_AKUN,7,FALSE)=TRUE),"",VLOOKUP(A5090&amp;H$9,JU_AKUN,7,FALSE))</f>
        <v/>
      </c>
      <c r="D5090" s="89" t="str">
        <f>IF(ISERROR(VLOOKUP(A5090&amp;H$9,JU_AKUN,8,FALSE)=TRUE),"",VLOOKUP(A5090&amp;H$9,JU_AKUN,8,FALSE))</f>
        <v/>
      </c>
      <c r="E5090" s="91" t="str">
        <f>IF(ISERROR(VLOOKUP(A5090&amp;H$9,JU_AKUN,9,FALSE)=TRUE),"",VLOOKUP(A5090&amp;H$9,JU_AKUN,9,FALSE))</f>
        <v/>
      </c>
      <c r="F5090" s="92" t="str">
        <f>IF(ISERROR(VLOOKUP(A5090&amp;H$9,JU_AKUN,14,FALSE)=TRUE),"",VLOOKUP(A5090&amp;H$9,JU_AKUN,14,FALSE))</f>
        <v/>
      </c>
      <c r="G5090" s="212" t="str">
        <f>IF(ISERROR(VLOOKUP(A5090&amp;H$9,JU_AKUN,15,FALSE)=TRUE),"",VLOOKUP(A5090&amp;H$9,JU_AKUN,15,FALSE))</f>
        <v/>
      </c>
      <c r="H5090" s="92">
        <f>IF(OR(ERR=FALSE,AND(F5090="",G5090="")),0,IF($C$12="D",$H$13+SUM($F$14:F5090)-SUM($G$14:G5090),$H$13-SUM($F$14:F5090)+SUM($G$14:G5090)))</f>
        <v>0</v>
      </c>
      <c r="I5090" s="7"/>
    </row>
    <row r="5091" spans="1:9">
      <c r="A5091" s="89">
        <f t="shared" si="747"/>
        <v>5078</v>
      </c>
      <c r="B5091" s="185" t="str">
        <f>IF(ISERROR(VLOOKUP(A5091&amp;H$9,JU_AKUN,6,FALSE)=TRUE),"",VLOOKUP(A5091&amp;H$9,JU_AKUN,6,FALSE))</f>
        <v/>
      </c>
      <c r="C5091" s="90" t="str">
        <f>IF(ISERROR(VLOOKUP(A5091&amp;H$9,JU_AKUN,7,FALSE)=TRUE),"",VLOOKUP(A5091&amp;H$9,JU_AKUN,7,FALSE))</f>
        <v/>
      </c>
      <c r="D5091" s="89" t="str">
        <f>IF(ISERROR(VLOOKUP(A5091&amp;H$9,JU_AKUN,8,FALSE)=TRUE),"",VLOOKUP(A5091&amp;H$9,JU_AKUN,8,FALSE))</f>
        <v/>
      </c>
      <c r="E5091" s="91" t="str">
        <f>IF(ISERROR(VLOOKUP(A5091&amp;H$9,JU_AKUN,9,FALSE)=TRUE),"",VLOOKUP(A5091&amp;H$9,JU_AKUN,9,FALSE))</f>
        <v/>
      </c>
      <c r="F5091" s="92" t="str">
        <f>IF(ISERROR(VLOOKUP(A5091&amp;H$9,JU_AKUN,14,FALSE)=TRUE),"",VLOOKUP(A5091&amp;H$9,JU_AKUN,14,FALSE))</f>
        <v/>
      </c>
      <c r="G5091" s="212" t="str">
        <f>IF(ISERROR(VLOOKUP(A5091&amp;H$9,JU_AKUN,15,FALSE)=TRUE),"",VLOOKUP(A5091&amp;H$9,JU_AKUN,15,FALSE))</f>
        <v/>
      </c>
      <c r="H5091" s="92">
        <f>IF(OR(ERR=FALSE,AND(F5091="",G5091="")),0,IF($C$12="D",$H$13+SUM($F$14:F5091)-SUM($G$14:G5091),$H$13-SUM($F$14:F5091)+SUM($G$14:G5091)))</f>
        <v>0</v>
      </c>
      <c r="I5091" s="7"/>
    </row>
    <row r="5092" spans="1:9">
      <c r="A5092" s="89">
        <f t="shared" si="747"/>
        <v>5079</v>
      </c>
      <c r="B5092" s="185" t="str">
        <f t="shared" ref="B5092:B5155" si="748">IF(ISERROR(VLOOKUP(A5092&amp;H$9,JU_AKUN,6,FALSE)=TRUE),"",VLOOKUP(A5092&amp;H$9,JU_AKUN,6,FALSE))</f>
        <v/>
      </c>
      <c r="C5092" s="90" t="str">
        <f t="shared" ref="C5092:C5155" si="749">IF(ISERROR(VLOOKUP(A5092&amp;H$9,JU_AKUN,7,FALSE)=TRUE),"",VLOOKUP(A5092&amp;H$9,JU_AKUN,7,FALSE))</f>
        <v/>
      </c>
      <c r="D5092" s="89" t="str">
        <f t="shared" ref="D5092:D5155" si="750">IF(ISERROR(VLOOKUP(A5092&amp;H$9,JU_AKUN,8,FALSE)=TRUE),"",VLOOKUP(A5092&amp;H$9,JU_AKUN,8,FALSE))</f>
        <v/>
      </c>
      <c r="E5092" s="91" t="str">
        <f t="shared" ref="E5092:E5155" si="751">IF(ISERROR(VLOOKUP(A5092&amp;H$9,JU_AKUN,9,FALSE)=TRUE),"",VLOOKUP(A5092&amp;H$9,JU_AKUN,9,FALSE))</f>
        <v/>
      </c>
      <c r="F5092" s="92" t="str">
        <f t="shared" ref="F5092:F5155" si="752">IF(ISERROR(VLOOKUP(A5092&amp;H$9,JU_AKUN,14,FALSE)=TRUE),"",VLOOKUP(A5092&amp;H$9,JU_AKUN,14,FALSE))</f>
        <v/>
      </c>
      <c r="G5092" s="212" t="str">
        <f t="shared" ref="G5092:G5155" si="753">IF(ISERROR(VLOOKUP(A5092&amp;H$9,JU_AKUN,15,FALSE)=TRUE),"",VLOOKUP(A5092&amp;H$9,JU_AKUN,15,FALSE))</f>
        <v/>
      </c>
      <c r="H5092" s="92">
        <f>IF(OR(ERR=FALSE,AND(F5092="",G5092="")),0,IF($C$12="D",$H$13+SUM($F$14:F5092)-SUM($G$14:G5092),$H$13-SUM($F$14:F5092)+SUM($G$14:G5092)))</f>
        <v>0</v>
      </c>
      <c r="I5092" s="7"/>
    </row>
    <row r="5093" spans="1:9">
      <c r="A5093" s="89">
        <f t="shared" si="747"/>
        <v>5080</v>
      </c>
      <c r="B5093" s="185" t="str">
        <f t="shared" si="748"/>
        <v/>
      </c>
      <c r="C5093" s="90" t="str">
        <f t="shared" si="749"/>
        <v/>
      </c>
      <c r="D5093" s="89" t="str">
        <f t="shared" si="750"/>
        <v/>
      </c>
      <c r="E5093" s="91" t="str">
        <f t="shared" si="751"/>
        <v/>
      </c>
      <c r="F5093" s="92" t="str">
        <f t="shared" si="752"/>
        <v/>
      </c>
      <c r="G5093" s="212" t="str">
        <f t="shared" si="753"/>
        <v/>
      </c>
      <c r="H5093" s="92">
        <f>IF(OR(ERR=FALSE,AND(F5093="",G5093="")),0,IF($C$12="D",$H$13+SUM($F$14:F5093)-SUM($G$14:G5093),$H$13-SUM($F$14:F5093)+SUM($G$14:G5093)))</f>
        <v>0</v>
      </c>
      <c r="I5093" s="7"/>
    </row>
    <row r="5094" spans="1:9">
      <c r="A5094" s="89">
        <f t="shared" si="747"/>
        <v>5081</v>
      </c>
      <c r="B5094" s="185" t="str">
        <f t="shared" si="748"/>
        <v/>
      </c>
      <c r="C5094" s="90" t="str">
        <f t="shared" si="749"/>
        <v/>
      </c>
      <c r="D5094" s="89" t="str">
        <f t="shared" si="750"/>
        <v/>
      </c>
      <c r="E5094" s="91" t="str">
        <f t="shared" si="751"/>
        <v/>
      </c>
      <c r="F5094" s="92" t="str">
        <f t="shared" si="752"/>
        <v/>
      </c>
      <c r="G5094" s="212" t="str">
        <f t="shared" si="753"/>
        <v/>
      </c>
      <c r="H5094" s="92">
        <f>IF(OR(ERR=FALSE,AND(F5094="",G5094="")),0,IF($C$12="D",$H$13+SUM($F$14:F5094)-SUM($G$14:G5094),$H$13-SUM($F$14:F5094)+SUM($G$14:G5094)))</f>
        <v>0</v>
      </c>
      <c r="I5094" s="7"/>
    </row>
    <row r="5095" spans="1:9">
      <c r="A5095" s="89">
        <f t="shared" si="747"/>
        <v>5082</v>
      </c>
      <c r="B5095" s="185" t="str">
        <f t="shared" si="748"/>
        <v/>
      </c>
      <c r="C5095" s="90" t="str">
        <f t="shared" si="749"/>
        <v/>
      </c>
      <c r="D5095" s="89" t="str">
        <f t="shared" si="750"/>
        <v/>
      </c>
      <c r="E5095" s="91" t="str">
        <f t="shared" si="751"/>
        <v/>
      </c>
      <c r="F5095" s="92" t="str">
        <f t="shared" si="752"/>
        <v/>
      </c>
      <c r="G5095" s="212" t="str">
        <f t="shared" si="753"/>
        <v/>
      </c>
      <c r="H5095" s="92">
        <f>IF(OR(ERR=FALSE,AND(F5095="",G5095="")),0,IF($C$12="D",$H$13+SUM($F$14:F5095)-SUM($G$14:G5095),$H$13-SUM($F$14:F5095)+SUM($G$14:G5095)))</f>
        <v>0</v>
      </c>
      <c r="I5095" s="7"/>
    </row>
    <row r="5096" spans="1:9">
      <c r="A5096" s="89">
        <f t="shared" si="747"/>
        <v>5083</v>
      </c>
      <c r="B5096" s="185" t="str">
        <f t="shared" si="748"/>
        <v/>
      </c>
      <c r="C5096" s="90" t="str">
        <f t="shared" si="749"/>
        <v/>
      </c>
      <c r="D5096" s="89" t="str">
        <f t="shared" si="750"/>
        <v/>
      </c>
      <c r="E5096" s="91" t="str">
        <f t="shared" si="751"/>
        <v/>
      </c>
      <c r="F5096" s="92" t="str">
        <f t="shared" si="752"/>
        <v/>
      </c>
      <c r="G5096" s="212" t="str">
        <f t="shared" si="753"/>
        <v/>
      </c>
      <c r="H5096" s="92">
        <f>IF(OR(ERR=FALSE,AND(F5096="",G5096="")),0,IF($C$12="D",$H$13+SUM($F$14:F5096)-SUM($G$14:G5096),$H$13-SUM($F$14:F5096)+SUM($G$14:G5096)))</f>
        <v>0</v>
      </c>
      <c r="I5096" s="7"/>
    </row>
    <row r="5097" spans="1:9">
      <c r="A5097" s="89">
        <f t="shared" si="747"/>
        <v>5084</v>
      </c>
      <c r="B5097" s="185" t="str">
        <f t="shared" si="748"/>
        <v/>
      </c>
      <c r="C5097" s="90" t="str">
        <f t="shared" si="749"/>
        <v/>
      </c>
      <c r="D5097" s="89" t="str">
        <f t="shared" si="750"/>
        <v/>
      </c>
      <c r="E5097" s="91" t="str">
        <f t="shared" si="751"/>
        <v/>
      </c>
      <c r="F5097" s="92" t="str">
        <f t="shared" si="752"/>
        <v/>
      </c>
      <c r="G5097" s="212" t="str">
        <f t="shared" si="753"/>
        <v/>
      </c>
      <c r="H5097" s="92">
        <f>IF(OR(ERR=FALSE,AND(F5097="",G5097="")),0,IF($C$12="D",$H$13+SUM($F$14:F5097)-SUM($G$14:G5097),$H$13-SUM($F$14:F5097)+SUM($G$14:G5097)))</f>
        <v>0</v>
      </c>
      <c r="I5097" s="7"/>
    </row>
    <row r="5098" spans="1:9">
      <c r="A5098" s="89">
        <f t="shared" ref="A5098:A5104" si="754">A5097+1</f>
        <v>5085</v>
      </c>
      <c r="B5098" s="185" t="str">
        <f t="shared" si="748"/>
        <v/>
      </c>
      <c r="C5098" s="90" t="str">
        <f t="shared" si="749"/>
        <v/>
      </c>
      <c r="D5098" s="89" t="str">
        <f t="shared" si="750"/>
        <v/>
      </c>
      <c r="E5098" s="91" t="str">
        <f t="shared" si="751"/>
        <v/>
      </c>
      <c r="F5098" s="92" t="str">
        <f t="shared" si="752"/>
        <v/>
      </c>
      <c r="G5098" s="212" t="str">
        <f t="shared" si="753"/>
        <v/>
      </c>
      <c r="H5098" s="92">
        <f>IF(OR(ERR=FALSE,AND(F5098="",G5098="")),0,IF($C$12="D",$H$13+SUM($F$14:F5098)-SUM($G$14:G5098),$H$13-SUM($F$14:F5098)+SUM($G$14:G5098)))</f>
        <v>0</v>
      </c>
      <c r="I5098" s="7"/>
    </row>
    <row r="5099" spans="1:9">
      <c r="A5099" s="89">
        <f t="shared" si="754"/>
        <v>5086</v>
      </c>
      <c r="B5099" s="185" t="str">
        <f t="shared" si="748"/>
        <v/>
      </c>
      <c r="C5099" s="90" t="str">
        <f t="shared" si="749"/>
        <v/>
      </c>
      <c r="D5099" s="89" t="str">
        <f t="shared" si="750"/>
        <v/>
      </c>
      <c r="E5099" s="91" t="str">
        <f t="shared" si="751"/>
        <v/>
      </c>
      <c r="F5099" s="92" t="str">
        <f t="shared" si="752"/>
        <v/>
      </c>
      <c r="G5099" s="212" t="str">
        <f t="shared" si="753"/>
        <v/>
      </c>
      <c r="H5099" s="92">
        <f>IF(OR(ERR=FALSE,AND(F5099="",G5099="")),0,IF($C$12="D",$H$13+SUM($F$14:F5099)-SUM($G$14:G5099),$H$13-SUM($F$14:F5099)+SUM($G$14:G5099)))</f>
        <v>0</v>
      </c>
      <c r="I5099" s="7"/>
    </row>
    <row r="5100" spans="1:9">
      <c r="A5100" s="89">
        <f t="shared" si="754"/>
        <v>5087</v>
      </c>
      <c r="B5100" s="185" t="str">
        <f t="shared" si="748"/>
        <v/>
      </c>
      <c r="C5100" s="90" t="str">
        <f t="shared" si="749"/>
        <v/>
      </c>
      <c r="D5100" s="89" t="str">
        <f t="shared" si="750"/>
        <v/>
      </c>
      <c r="E5100" s="91" t="str">
        <f t="shared" si="751"/>
        <v/>
      </c>
      <c r="F5100" s="92" t="str">
        <f t="shared" si="752"/>
        <v/>
      </c>
      <c r="G5100" s="212" t="str">
        <f t="shared" si="753"/>
        <v/>
      </c>
      <c r="H5100" s="92">
        <f>IF(OR(ERR=FALSE,AND(F5100="",G5100="")),0,IF($C$12="D",$H$13+SUM($F$14:F5100)-SUM($G$14:G5100),$H$13-SUM($F$14:F5100)+SUM($G$14:G5100)))</f>
        <v>0</v>
      </c>
      <c r="I5100" s="7"/>
    </row>
    <row r="5101" spans="1:9">
      <c r="A5101" s="89">
        <f t="shared" si="754"/>
        <v>5088</v>
      </c>
      <c r="B5101" s="185" t="str">
        <f t="shared" si="748"/>
        <v/>
      </c>
      <c r="C5101" s="90" t="str">
        <f t="shared" si="749"/>
        <v/>
      </c>
      <c r="D5101" s="89" t="str">
        <f t="shared" si="750"/>
        <v/>
      </c>
      <c r="E5101" s="91" t="str">
        <f t="shared" si="751"/>
        <v/>
      </c>
      <c r="F5101" s="92" t="str">
        <f t="shared" si="752"/>
        <v/>
      </c>
      <c r="G5101" s="212" t="str">
        <f t="shared" si="753"/>
        <v/>
      </c>
      <c r="H5101" s="92">
        <f>IF(OR(ERR=FALSE,AND(F5101="",G5101="")),0,IF($C$12="D",$H$13+SUM($F$14:F5101)-SUM($G$14:G5101),$H$13-SUM($F$14:F5101)+SUM($G$14:G5101)))</f>
        <v>0</v>
      </c>
      <c r="I5101" s="7"/>
    </row>
    <row r="5102" spans="1:9">
      <c r="A5102" s="89">
        <f t="shared" si="754"/>
        <v>5089</v>
      </c>
      <c r="B5102" s="185" t="str">
        <f t="shared" si="748"/>
        <v/>
      </c>
      <c r="C5102" s="90" t="str">
        <f t="shared" si="749"/>
        <v/>
      </c>
      <c r="D5102" s="89" t="str">
        <f t="shared" si="750"/>
        <v/>
      </c>
      <c r="E5102" s="91" t="str">
        <f t="shared" si="751"/>
        <v/>
      </c>
      <c r="F5102" s="92" t="str">
        <f t="shared" si="752"/>
        <v/>
      </c>
      <c r="G5102" s="212" t="str">
        <f t="shared" si="753"/>
        <v/>
      </c>
      <c r="H5102" s="92">
        <f>IF(OR(ERR=FALSE,AND(F5102="",G5102="")),0,IF($C$12="D",$H$13+SUM($F$14:F5102)-SUM($G$14:G5102),$H$13-SUM($F$14:F5102)+SUM($G$14:G5102)))</f>
        <v>0</v>
      </c>
      <c r="I5102" s="7"/>
    </row>
    <row r="5103" spans="1:9">
      <c r="A5103" s="89">
        <f t="shared" si="754"/>
        <v>5090</v>
      </c>
      <c r="B5103" s="185" t="str">
        <f t="shared" si="748"/>
        <v/>
      </c>
      <c r="C5103" s="90" t="str">
        <f t="shared" si="749"/>
        <v/>
      </c>
      <c r="D5103" s="89" t="str">
        <f t="shared" si="750"/>
        <v/>
      </c>
      <c r="E5103" s="91" t="str">
        <f t="shared" si="751"/>
        <v/>
      </c>
      <c r="F5103" s="92" t="str">
        <f t="shared" si="752"/>
        <v/>
      </c>
      <c r="G5103" s="212" t="str">
        <f t="shared" si="753"/>
        <v/>
      </c>
      <c r="H5103" s="92">
        <f>IF(OR(ERR=FALSE,AND(F5103="",G5103="")),0,IF($C$12="D",$H$13+SUM($F$14:F5103)-SUM($G$14:G5103),$H$13-SUM($F$14:F5103)+SUM($G$14:G5103)))</f>
        <v>0</v>
      </c>
      <c r="I5103" s="7"/>
    </row>
    <row r="5104" spans="1:9">
      <c r="A5104" s="89">
        <f t="shared" si="754"/>
        <v>5091</v>
      </c>
      <c r="B5104" s="185" t="str">
        <f t="shared" si="748"/>
        <v/>
      </c>
      <c r="C5104" s="90" t="str">
        <f t="shared" si="749"/>
        <v/>
      </c>
      <c r="D5104" s="89" t="str">
        <f t="shared" si="750"/>
        <v/>
      </c>
      <c r="E5104" s="91" t="str">
        <f t="shared" si="751"/>
        <v/>
      </c>
      <c r="F5104" s="92" t="str">
        <f t="shared" si="752"/>
        <v/>
      </c>
      <c r="G5104" s="212" t="str">
        <f t="shared" si="753"/>
        <v/>
      </c>
      <c r="H5104" s="92">
        <f>IF(OR(ERR=FALSE,AND(F5104="",G5104="")),0,IF($C$12="D",$H$13+SUM($F$14:F5104)-SUM($G$14:G5104),$H$13-SUM($F$14:F5104)+SUM($G$14:G5104)))</f>
        <v>0</v>
      </c>
      <c r="I5104" s="7"/>
    </row>
    <row r="5105" spans="1:9">
      <c r="A5105" s="89">
        <f t="shared" ref="A5105:A5116" si="755">A5104+1</f>
        <v>5092</v>
      </c>
      <c r="B5105" s="185" t="str">
        <f t="shared" si="748"/>
        <v/>
      </c>
      <c r="C5105" s="90" t="str">
        <f t="shared" si="749"/>
        <v/>
      </c>
      <c r="D5105" s="89" t="str">
        <f t="shared" si="750"/>
        <v/>
      </c>
      <c r="E5105" s="91" t="str">
        <f t="shared" si="751"/>
        <v/>
      </c>
      <c r="F5105" s="92" t="str">
        <f t="shared" si="752"/>
        <v/>
      </c>
      <c r="G5105" s="212" t="str">
        <f t="shared" si="753"/>
        <v/>
      </c>
      <c r="H5105" s="92">
        <f>IF(OR(ERR=FALSE,AND(F5105="",G5105="")),0,IF($C$12="D",$H$13+SUM($F$14:F5105)-SUM($G$14:G5105),$H$13-SUM($F$14:F5105)+SUM($G$14:G5105)))</f>
        <v>0</v>
      </c>
      <c r="I5105" s="7"/>
    </row>
    <row r="5106" spans="1:9">
      <c r="A5106" s="89">
        <f t="shared" si="755"/>
        <v>5093</v>
      </c>
      <c r="B5106" s="185" t="str">
        <f t="shared" si="748"/>
        <v/>
      </c>
      <c r="C5106" s="90" t="str">
        <f t="shared" si="749"/>
        <v/>
      </c>
      <c r="D5106" s="89" t="str">
        <f t="shared" si="750"/>
        <v/>
      </c>
      <c r="E5106" s="91" t="str">
        <f t="shared" si="751"/>
        <v/>
      </c>
      <c r="F5106" s="92" t="str">
        <f t="shared" si="752"/>
        <v/>
      </c>
      <c r="G5106" s="212" t="str">
        <f t="shared" si="753"/>
        <v/>
      </c>
      <c r="H5106" s="92">
        <f>IF(OR(ERR=FALSE,AND(F5106="",G5106="")),0,IF($C$12="D",$H$13+SUM($F$14:F5106)-SUM($G$14:G5106),$H$13-SUM($F$14:F5106)+SUM($G$14:G5106)))</f>
        <v>0</v>
      </c>
      <c r="I5106" s="7"/>
    </row>
    <row r="5107" spans="1:9">
      <c r="A5107" s="89">
        <f t="shared" si="755"/>
        <v>5094</v>
      </c>
      <c r="B5107" s="185" t="str">
        <f t="shared" si="748"/>
        <v/>
      </c>
      <c r="C5107" s="90" t="str">
        <f t="shared" si="749"/>
        <v/>
      </c>
      <c r="D5107" s="89" t="str">
        <f t="shared" si="750"/>
        <v/>
      </c>
      <c r="E5107" s="91" t="str">
        <f t="shared" si="751"/>
        <v/>
      </c>
      <c r="F5107" s="92" t="str">
        <f t="shared" si="752"/>
        <v/>
      </c>
      <c r="G5107" s="212" t="str">
        <f t="shared" si="753"/>
        <v/>
      </c>
      <c r="H5107" s="92">
        <f>IF(OR(ERR=FALSE,AND(F5107="",G5107="")),0,IF($C$12="D",$H$13+SUM($F$14:F5107)-SUM($G$14:G5107),$H$13-SUM($F$14:F5107)+SUM($G$14:G5107)))</f>
        <v>0</v>
      </c>
      <c r="I5107" s="7"/>
    </row>
    <row r="5108" spans="1:9">
      <c r="A5108" s="89">
        <f t="shared" si="755"/>
        <v>5095</v>
      </c>
      <c r="B5108" s="185" t="str">
        <f t="shared" si="748"/>
        <v/>
      </c>
      <c r="C5108" s="90" t="str">
        <f t="shared" si="749"/>
        <v/>
      </c>
      <c r="D5108" s="89" t="str">
        <f t="shared" si="750"/>
        <v/>
      </c>
      <c r="E5108" s="91" t="str">
        <f t="shared" si="751"/>
        <v/>
      </c>
      <c r="F5108" s="92" t="str">
        <f t="shared" si="752"/>
        <v/>
      </c>
      <c r="G5108" s="212" t="str">
        <f t="shared" si="753"/>
        <v/>
      </c>
      <c r="H5108" s="92">
        <f>IF(OR(ERR=FALSE,AND(F5108="",G5108="")),0,IF($C$12="D",$H$13+SUM($F$14:F5108)-SUM($G$14:G5108),$H$13-SUM($F$14:F5108)+SUM($G$14:G5108)))</f>
        <v>0</v>
      </c>
      <c r="I5108" s="7"/>
    </row>
    <row r="5109" spans="1:9">
      <c r="A5109" s="89">
        <f t="shared" si="755"/>
        <v>5096</v>
      </c>
      <c r="B5109" s="185" t="str">
        <f t="shared" si="748"/>
        <v/>
      </c>
      <c r="C5109" s="90" t="str">
        <f t="shared" si="749"/>
        <v/>
      </c>
      <c r="D5109" s="89" t="str">
        <f t="shared" si="750"/>
        <v/>
      </c>
      <c r="E5109" s="91" t="str">
        <f t="shared" si="751"/>
        <v/>
      </c>
      <c r="F5109" s="92" t="str">
        <f t="shared" si="752"/>
        <v/>
      </c>
      <c r="G5109" s="212" t="str">
        <f t="shared" si="753"/>
        <v/>
      </c>
      <c r="H5109" s="92">
        <f>IF(OR(ERR=FALSE,AND(F5109="",G5109="")),0,IF($C$12="D",$H$13+SUM($F$14:F5109)-SUM($G$14:G5109),$H$13-SUM($F$14:F5109)+SUM($G$14:G5109)))</f>
        <v>0</v>
      </c>
      <c r="I5109" s="7"/>
    </row>
    <row r="5110" spans="1:9">
      <c r="A5110" s="89">
        <f t="shared" si="755"/>
        <v>5097</v>
      </c>
      <c r="B5110" s="185" t="str">
        <f t="shared" si="748"/>
        <v/>
      </c>
      <c r="C5110" s="90" t="str">
        <f t="shared" si="749"/>
        <v/>
      </c>
      <c r="D5110" s="89" t="str">
        <f t="shared" si="750"/>
        <v/>
      </c>
      <c r="E5110" s="91" t="str">
        <f t="shared" si="751"/>
        <v/>
      </c>
      <c r="F5110" s="92" t="str">
        <f t="shared" si="752"/>
        <v/>
      </c>
      <c r="G5110" s="212" t="str">
        <f t="shared" si="753"/>
        <v/>
      </c>
      <c r="H5110" s="92">
        <f>IF(OR(ERR=FALSE,AND(F5110="",G5110="")),0,IF($C$12="D",$H$13+SUM($F$14:F5110)-SUM($G$14:G5110),$H$13-SUM($F$14:F5110)+SUM($G$14:G5110)))</f>
        <v>0</v>
      </c>
      <c r="I5110" s="7"/>
    </row>
    <row r="5111" spans="1:9">
      <c r="A5111" s="89">
        <f t="shared" si="755"/>
        <v>5098</v>
      </c>
      <c r="B5111" s="185" t="str">
        <f t="shared" si="748"/>
        <v/>
      </c>
      <c r="C5111" s="90" t="str">
        <f t="shared" si="749"/>
        <v/>
      </c>
      <c r="D5111" s="89" t="str">
        <f t="shared" si="750"/>
        <v/>
      </c>
      <c r="E5111" s="91" t="str">
        <f t="shared" si="751"/>
        <v/>
      </c>
      <c r="F5111" s="92" t="str">
        <f t="shared" si="752"/>
        <v/>
      </c>
      <c r="G5111" s="212" t="str">
        <f t="shared" si="753"/>
        <v/>
      </c>
      <c r="H5111" s="92">
        <f>IF(OR(ERR=FALSE,AND(F5111="",G5111="")),0,IF($C$12="D",$H$13+SUM($F$14:F5111)-SUM($G$14:G5111),$H$13-SUM($F$14:F5111)+SUM($G$14:G5111)))</f>
        <v>0</v>
      </c>
      <c r="I5111" s="7"/>
    </row>
    <row r="5112" spans="1:9">
      <c r="A5112" s="89">
        <f t="shared" si="755"/>
        <v>5099</v>
      </c>
      <c r="B5112" s="185" t="str">
        <f t="shared" si="748"/>
        <v/>
      </c>
      <c r="C5112" s="90" t="str">
        <f t="shared" si="749"/>
        <v/>
      </c>
      <c r="D5112" s="89" t="str">
        <f t="shared" si="750"/>
        <v/>
      </c>
      <c r="E5112" s="91" t="str">
        <f t="shared" si="751"/>
        <v/>
      </c>
      <c r="F5112" s="92" t="str">
        <f t="shared" si="752"/>
        <v/>
      </c>
      <c r="G5112" s="212" t="str">
        <f t="shared" si="753"/>
        <v/>
      </c>
      <c r="H5112" s="92">
        <f>IF(OR(ERR=FALSE,AND(F5112="",G5112="")),0,IF($C$12="D",$H$13+SUM($F$14:F5112)-SUM($G$14:G5112),$H$13-SUM($F$14:F5112)+SUM($G$14:G5112)))</f>
        <v>0</v>
      </c>
      <c r="I5112" s="7"/>
    </row>
    <row r="5113" spans="1:9">
      <c r="A5113" s="89">
        <f t="shared" si="755"/>
        <v>5100</v>
      </c>
      <c r="B5113" s="185" t="str">
        <f t="shared" si="748"/>
        <v/>
      </c>
      <c r="C5113" s="90" t="str">
        <f t="shared" si="749"/>
        <v/>
      </c>
      <c r="D5113" s="89" t="str">
        <f t="shared" si="750"/>
        <v/>
      </c>
      <c r="E5113" s="91" t="str">
        <f t="shared" si="751"/>
        <v/>
      </c>
      <c r="F5113" s="92" t="str">
        <f t="shared" si="752"/>
        <v/>
      </c>
      <c r="G5113" s="212" t="str">
        <f t="shared" si="753"/>
        <v/>
      </c>
      <c r="H5113" s="92">
        <f>IF(OR(ERR=FALSE,AND(F5113="",G5113="")),0,IF($C$12="D",$H$13+SUM($F$14:F5113)-SUM($G$14:G5113),$H$13-SUM($F$14:F5113)+SUM($G$14:G5113)))</f>
        <v>0</v>
      </c>
      <c r="I5113" s="7"/>
    </row>
    <row r="5114" spans="1:9">
      <c r="A5114" s="89">
        <f t="shared" si="755"/>
        <v>5101</v>
      </c>
      <c r="B5114" s="185" t="str">
        <f t="shared" si="748"/>
        <v/>
      </c>
      <c r="C5114" s="90" t="str">
        <f t="shared" si="749"/>
        <v/>
      </c>
      <c r="D5114" s="89" t="str">
        <f t="shared" si="750"/>
        <v/>
      </c>
      <c r="E5114" s="91" t="str">
        <f t="shared" si="751"/>
        <v/>
      </c>
      <c r="F5114" s="92" t="str">
        <f t="shared" si="752"/>
        <v/>
      </c>
      <c r="G5114" s="212" t="str">
        <f t="shared" si="753"/>
        <v/>
      </c>
      <c r="H5114" s="92">
        <f>IF(OR(ERR=FALSE,AND(F5114="",G5114="")),0,IF($C$12="D",$H$13+SUM($F$14:F5114)-SUM($G$14:G5114),$H$13-SUM($F$14:F5114)+SUM($G$14:G5114)))</f>
        <v>0</v>
      </c>
      <c r="I5114" s="7"/>
    </row>
    <row r="5115" spans="1:9">
      <c r="A5115" s="89">
        <f t="shared" si="755"/>
        <v>5102</v>
      </c>
      <c r="B5115" s="185" t="str">
        <f t="shared" si="748"/>
        <v/>
      </c>
      <c r="C5115" s="90" t="str">
        <f t="shared" si="749"/>
        <v/>
      </c>
      <c r="D5115" s="89" t="str">
        <f t="shared" si="750"/>
        <v/>
      </c>
      <c r="E5115" s="91" t="str">
        <f t="shared" si="751"/>
        <v/>
      </c>
      <c r="F5115" s="92" t="str">
        <f t="shared" si="752"/>
        <v/>
      </c>
      <c r="G5115" s="212" t="str">
        <f t="shared" si="753"/>
        <v/>
      </c>
      <c r="H5115" s="92">
        <f>IF(OR(ERR=FALSE,AND(F5115="",G5115="")),0,IF($C$12="D",$H$13+SUM($F$14:F5115)-SUM($G$14:G5115),$H$13-SUM($F$14:F5115)+SUM($G$14:G5115)))</f>
        <v>0</v>
      </c>
      <c r="I5115" s="7"/>
    </row>
    <row r="5116" spans="1:9">
      <c r="A5116" s="89">
        <f t="shared" si="755"/>
        <v>5103</v>
      </c>
      <c r="B5116" s="185" t="str">
        <f t="shared" si="748"/>
        <v/>
      </c>
      <c r="C5116" s="90" t="str">
        <f t="shared" si="749"/>
        <v/>
      </c>
      <c r="D5116" s="89" t="str">
        <f t="shared" si="750"/>
        <v/>
      </c>
      <c r="E5116" s="91" t="str">
        <f t="shared" si="751"/>
        <v/>
      </c>
      <c r="F5116" s="92" t="str">
        <f t="shared" si="752"/>
        <v/>
      </c>
      <c r="G5116" s="212" t="str">
        <f t="shared" si="753"/>
        <v/>
      </c>
      <c r="H5116" s="92">
        <f>IF(OR(ERR=FALSE,AND(F5116="",G5116="")),0,IF($C$12="D",$H$13+SUM($F$14:F5116)-SUM($G$14:G5116),$H$13-SUM($F$14:F5116)+SUM($G$14:G5116)))</f>
        <v>0</v>
      </c>
      <c r="I5116" s="7"/>
    </row>
    <row r="5117" spans="1:9">
      <c r="A5117" s="89">
        <f t="shared" ref="A5117:A5128" si="756">A5116+1</f>
        <v>5104</v>
      </c>
      <c r="B5117" s="185" t="str">
        <f t="shared" si="748"/>
        <v/>
      </c>
      <c r="C5117" s="90" t="str">
        <f t="shared" si="749"/>
        <v/>
      </c>
      <c r="D5117" s="89" t="str">
        <f t="shared" si="750"/>
        <v/>
      </c>
      <c r="E5117" s="91" t="str">
        <f t="shared" si="751"/>
        <v/>
      </c>
      <c r="F5117" s="92" t="str">
        <f t="shared" si="752"/>
        <v/>
      </c>
      <c r="G5117" s="212" t="str">
        <f t="shared" si="753"/>
        <v/>
      </c>
      <c r="H5117" s="92">
        <f>IF(OR(ERR=FALSE,AND(F5117="",G5117="")),0,IF($C$12="D",$H$13+SUM($F$14:F5117)-SUM($G$14:G5117),$H$13-SUM($F$14:F5117)+SUM($G$14:G5117)))</f>
        <v>0</v>
      </c>
      <c r="I5117" s="7"/>
    </row>
    <row r="5118" spans="1:9">
      <c r="A5118" s="89">
        <f t="shared" si="756"/>
        <v>5105</v>
      </c>
      <c r="B5118" s="185" t="str">
        <f t="shared" si="748"/>
        <v/>
      </c>
      <c r="C5118" s="90" t="str">
        <f t="shared" si="749"/>
        <v/>
      </c>
      <c r="D5118" s="89" t="str">
        <f t="shared" si="750"/>
        <v/>
      </c>
      <c r="E5118" s="91" t="str">
        <f t="shared" si="751"/>
        <v/>
      </c>
      <c r="F5118" s="92" t="str">
        <f t="shared" si="752"/>
        <v/>
      </c>
      <c r="G5118" s="212" t="str">
        <f t="shared" si="753"/>
        <v/>
      </c>
      <c r="H5118" s="92">
        <f>IF(OR(ERR=FALSE,AND(F5118="",G5118="")),0,IF($C$12="D",$H$13+SUM($F$14:F5118)-SUM($G$14:G5118),$H$13-SUM($F$14:F5118)+SUM($G$14:G5118)))</f>
        <v>0</v>
      </c>
      <c r="I5118" s="7"/>
    </row>
    <row r="5119" spans="1:9">
      <c r="A5119" s="89">
        <f t="shared" si="756"/>
        <v>5106</v>
      </c>
      <c r="B5119" s="185" t="str">
        <f t="shared" si="748"/>
        <v/>
      </c>
      <c r="C5119" s="90" t="str">
        <f t="shared" si="749"/>
        <v/>
      </c>
      <c r="D5119" s="89" t="str">
        <f t="shared" si="750"/>
        <v/>
      </c>
      <c r="E5119" s="91" t="str">
        <f t="shared" si="751"/>
        <v/>
      </c>
      <c r="F5119" s="92" t="str">
        <f t="shared" si="752"/>
        <v/>
      </c>
      <c r="G5119" s="212" t="str">
        <f t="shared" si="753"/>
        <v/>
      </c>
      <c r="H5119" s="92">
        <f>IF(OR(ERR=FALSE,AND(F5119="",G5119="")),0,IF($C$12="D",$H$13+SUM($F$14:F5119)-SUM($G$14:G5119),$H$13-SUM($F$14:F5119)+SUM($G$14:G5119)))</f>
        <v>0</v>
      </c>
      <c r="I5119" s="7"/>
    </row>
    <row r="5120" spans="1:9">
      <c r="A5120" s="89">
        <f t="shared" si="756"/>
        <v>5107</v>
      </c>
      <c r="B5120" s="185" t="str">
        <f t="shared" si="748"/>
        <v/>
      </c>
      <c r="C5120" s="90" t="str">
        <f t="shared" si="749"/>
        <v/>
      </c>
      <c r="D5120" s="89" t="str">
        <f t="shared" si="750"/>
        <v/>
      </c>
      <c r="E5120" s="91" t="str">
        <f t="shared" si="751"/>
        <v/>
      </c>
      <c r="F5120" s="92" t="str">
        <f t="shared" si="752"/>
        <v/>
      </c>
      <c r="G5120" s="212" t="str">
        <f t="shared" si="753"/>
        <v/>
      </c>
      <c r="H5120" s="92">
        <f>IF(OR(ERR=FALSE,AND(F5120="",G5120="")),0,IF($C$12="D",$H$13+SUM($F$14:F5120)-SUM($G$14:G5120),$H$13-SUM($F$14:F5120)+SUM($G$14:G5120)))</f>
        <v>0</v>
      </c>
      <c r="I5120" s="7"/>
    </row>
    <row r="5121" spans="1:9">
      <c r="A5121" s="89">
        <f t="shared" si="756"/>
        <v>5108</v>
      </c>
      <c r="B5121" s="185" t="str">
        <f t="shared" si="748"/>
        <v/>
      </c>
      <c r="C5121" s="90" t="str">
        <f t="shared" si="749"/>
        <v/>
      </c>
      <c r="D5121" s="89" t="str">
        <f t="shared" si="750"/>
        <v/>
      </c>
      <c r="E5121" s="91" t="str">
        <f t="shared" si="751"/>
        <v/>
      </c>
      <c r="F5121" s="92" t="str">
        <f t="shared" si="752"/>
        <v/>
      </c>
      <c r="G5121" s="212" t="str">
        <f t="shared" si="753"/>
        <v/>
      </c>
      <c r="H5121" s="92">
        <f>IF(OR(ERR=FALSE,AND(F5121="",G5121="")),0,IF($C$12="D",$H$13+SUM($F$14:F5121)-SUM($G$14:G5121),$H$13-SUM($F$14:F5121)+SUM($G$14:G5121)))</f>
        <v>0</v>
      </c>
      <c r="I5121" s="7"/>
    </row>
    <row r="5122" spans="1:9">
      <c r="A5122" s="89">
        <f t="shared" si="756"/>
        <v>5109</v>
      </c>
      <c r="B5122" s="185" t="str">
        <f t="shared" si="748"/>
        <v/>
      </c>
      <c r="C5122" s="90" t="str">
        <f t="shared" si="749"/>
        <v/>
      </c>
      <c r="D5122" s="89" t="str">
        <f t="shared" si="750"/>
        <v/>
      </c>
      <c r="E5122" s="91" t="str">
        <f t="shared" si="751"/>
        <v/>
      </c>
      <c r="F5122" s="92" t="str">
        <f t="shared" si="752"/>
        <v/>
      </c>
      <c r="G5122" s="212" t="str">
        <f t="shared" si="753"/>
        <v/>
      </c>
      <c r="H5122" s="92">
        <f>IF(OR(ERR=FALSE,AND(F5122="",G5122="")),0,IF($C$12="D",$H$13+SUM($F$14:F5122)-SUM($G$14:G5122),$H$13-SUM($F$14:F5122)+SUM($G$14:G5122)))</f>
        <v>0</v>
      </c>
      <c r="I5122" s="7"/>
    </row>
    <row r="5123" spans="1:9">
      <c r="A5123" s="89">
        <f t="shared" si="756"/>
        <v>5110</v>
      </c>
      <c r="B5123" s="185" t="str">
        <f t="shared" si="748"/>
        <v/>
      </c>
      <c r="C5123" s="90" t="str">
        <f t="shared" si="749"/>
        <v/>
      </c>
      <c r="D5123" s="89" t="str">
        <f t="shared" si="750"/>
        <v/>
      </c>
      <c r="E5123" s="91" t="str">
        <f t="shared" si="751"/>
        <v/>
      </c>
      <c r="F5123" s="92" t="str">
        <f t="shared" si="752"/>
        <v/>
      </c>
      <c r="G5123" s="212" t="str">
        <f t="shared" si="753"/>
        <v/>
      </c>
      <c r="H5123" s="92">
        <f>IF(OR(ERR=FALSE,AND(F5123="",G5123="")),0,IF($C$12="D",$H$13+SUM($F$14:F5123)-SUM($G$14:G5123),$H$13-SUM($F$14:F5123)+SUM($G$14:G5123)))</f>
        <v>0</v>
      </c>
      <c r="I5123" s="7"/>
    </row>
    <row r="5124" spans="1:9">
      <c r="A5124" s="89">
        <f t="shared" si="756"/>
        <v>5111</v>
      </c>
      <c r="B5124" s="185" t="str">
        <f t="shared" si="748"/>
        <v/>
      </c>
      <c r="C5124" s="90" t="str">
        <f t="shared" si="749"/>
        <v/>
      </c>
      <c r="D5124" s="89" t="str">
        <f t="shared" si="750"/>
        <v/>
      </c>
      <c r="E5124" s="91" t="str">
        <f t="shared" si="751"/>
        <v/>
      </c>
      <c r="F5124" s="92" t="str">
        <f t="shared" si="752"/>
        <v/>
      </c>
      <c r="G5124" s="212" t="str">
        <f t="shared" si="753"/>
        <v/>
      </c>
      <c r="H5124" s="92">
        <f>IF(OR(ERR=FALSE,AND(F5124="",G5124="")),0,IF($C$12="D",$H$13+SUM($F$14:F5124)-SUM($G$14:G5124),$H$13-SUM($F$14:F5124)+SUM($G$14:G5124)))</f>
        <v>0</v>
      </c>
      <c r="I5124" s="7"/>
    </row>
    <row r="5125" spans="1:9">
      <c r="A5125" s="89">
        <f t="shared" si="756"/>
        <v>5112</v>
      </c>
      <c r="B5125" s="185" t="str">
        <f t="shared" si="748"/>
        <v/>
      </c>
      <c r="C5125" s="90" t="str">
        <f t="shared" si="749"/>
        <v/>
      </c>
      <c r="D5125" s="89" t="str">
        <f t="shared" si="750"/>
        <v/>
      </c>
      <c r="E5125" s="91" t="str">
        <f t="shared" si="751"/>
        <v/>
      </c>
      <c r="F5125" s="92" t="str">
        <f t="shared" si="752"/>
        <v/>
      </c>
      <c r="G5125" s="212" t="str">
        <f t="shared" si="753"/>
        <v/>
      </c>
      <c r="H5125" s="92">
        <f>IF(OR(ERR=FALSE,AND(F5125="",G5125="")),0,IF($C$12="D",$H$13+SUM($F$14:F5125)-SUM($G$14:G5125),$H$13-SUM($F$14:F5125)+SUM($G$14:G5125)))</f>
        <v>0</v>
      </c>
      <c r="I5125" s="7"/>
    </row>
    <row r="5126" spans="1:9">
      <c r="A5126" s="89">
        <f t="shared" si="756"/>
        <v>5113</v>
      </c>
      <c r="B5126" s="185" t="str">
        <f t="shared" si="748"/>
        <v/>
      </c>
      <c r="C5126" s="90" t="str">
        <f t="shared" si="749"/>
        <v/>
      </c>
      <c r="D5126" s="89" t="str">
        <f t="shared" si="750"/>
        <v/>
      </c>
      <c r="E5126" s="91" t="str">
        <f t="shared" si="751"/>
        <v/>
      </c>
      <c r="F5126" s="92" t="str">
        <f t="shared" si="752"/>
        <v/>
      </c>
      <c r="G5126" s="212" t="str">
        <f t="shared" si="753"/>
        <v/>
      </c>
      <c r="H5126" s="92">
        <f>IF(OR(ERR=FALSE,AND(F5126="",G5126="")),0,IF($C$12="D",$H$13+SUM($F$14:F5126)-SUM($G$14:G5126),$H$13-SUM($F$14:F5126)+SUM($G$14:G5126)))</f>
        <v>0</v>
      </c>
      <c r="I5126" s="7"/>
    </row>
    <row r="5127" spans="1:9">
      <c r="A5127" s="89">
        <f t="shared" si="756"/>
        <v>5114</v>
      </c>
      <c r="B5127" s="185" t="str">
        <f t="shared" si="748"/>
        <v/>
      </c>
      <c r="C5127" s="90" t="str">
        <f t="shared" si="749"/>
        <v/>
      </c>
      <c r="D5127" s="89" t="str">
        <f t="shared" si="750"/>
        <v/>
      </c>
      <c r="E5127" s="91" t="str">
        <f t="shared" si="751"/>
        <v/>
      </c>
      <c r="F5127" s="92" t="str">
        <f t="shared" si="752"/>
        <v/>
      </c>
      <c r="G5127" s="212" t="str">
        <f t="shared" si="753"/>
        <v/>
      </c>
      <c r="H5127" s="92">
        <f>IF(OR(ERR=FALSE,AND(F5127="",G5127="")),0,IF($C$12="D",$H$13+SUM($F$14:F5127)-SUM($G$14:G5127),$H$13-SUM($F$14:F5127)+SUM($G$14:G5127)))</f>
        <v>0</v>
      </c>
      <c r="I5127" s="7"/>
    </row>
    <row r="5128" spans="1:9">
      <c r="A5128" s="89">
        <f t="shared" si="756"/>
        <v>5115</v>
      </c>
      <c r="B5128" s="185" t="str">
        <f t="shared" si="748"/>
        <v/>
      </c>
      <c r="C5128" s="90" t="str">
        <f t="shared" si="749"/>
        <v/>
      </c>
      <c r="D5128" s="89" t="str">
        <f t="shared" si="750"/>
        <v/>
      </c>
      <c r="E5128" s="91" t="str">
        <f t="shared" si="751"/>
        <v/>
      </c>
      <c r="F5128" s="92" t="str">
        <f t="shared" si="752"/>
        <v/>
      </c>
      <c r="G5128" s="212" t="str">
        <f t="shared" si="753"/>
        <v/>
      </c>
      <c r="H5128" s="92">
        <f>IF(OR(ERR=FALSE,AND(F5128="",G5128="")),0,IF($C$12="D",$H$13+SUM($F$14:F5128)-SUM($G$14:G5128),$H$13-SUM($F$14:F5128)+SUM($G$14:G5128)))</f>
        <v>0</v>
      </c>
      <c r="I5128" s="7"/>
    </row>
    <row r="5129" spans="1:9">
      <c r="A5129" s="89">
        <f t="shared" ref="A5129:A5140" si="757">A5128+1</f>
        <v>5116</v>
      </c>
      <c r="B5129" s="185" t="str">
        <f t="shared" si="748"/>
        <v/>
      </c>
      <c r="C5129" s="90" t="str">
        <f t="shared" si="749"/>
        <v/>
      </c>
      <c r="D5129" s="89" t="str">
        <f t="shared" si="750"/>
        <v/>
      </c>
      <c r="E5129" s="91" t="str">
        <f t="shared" si="751"/>
        <v/>
      </c>
      <c r="F5129" s="92" t="str">
        <f t="shared" si="752"/>
        <v/>
      </c>
      <c r="G5129" s="212" t="str">
        <f t="shared" si="753"/>
        <v/>
      </c>
      <c r="H5129" s="92">
        <f>IF(OR(ERR=FALSE,AND(F5129="",G5129="")),0,IF($C$12="D",$H$13+SUM($F$14:F5129)-SUM($G$14:G5129),$H$13-SUM($F$14:F5129)+SUM($G$14:G5129)))</f>
        <v>0</v>
      </c>
      <c r="I5129" s="7"/>
    </row>
    <row r="5130" spans="1:9">
      <c r="A5130" s="89">
        <f t="shared" si="757"/>
        <v>5117</v>
      </c>
      <c r="B5130" s="185" t="str">
        <f t="shared" si="748"/>
        <v/>
      </c>
      <c r="C5130" s="90" t="str">
        <f t="shared" si="749"/>
        <v/>
      </c>
      <c r="D5130" s="89" t="str">
        <f t="shared" si="750"/>
        <v/>
      </c>
      <c r="E5130" s="91" t="str">
        <f t="shared" si="751"/>
        <v/>
      </c>
      <c r="F5130" s="92" t="str">
        <f t="shared" si="752"/>
        <v/>
      </c>
      <c r="G5130" s="212" t="str">
        <f t="shared" si="753"/>
        <v/>
      </c>
      <c r="H5130" s="92">
        <f>IF(OR(ERR=FALSE,AND(F5130="",G5130="")),0,IF($C$12="D",$H$13+SUM($F$14:F5130)-SUM($G$14:G5130),$H$13-SUM($F$14:F5130)+SUM($G$14:G5130)))</f>
        <v>0</v>
      </c>
      <c r="I5130" s="7"/>
    </row>
    <row r="5131" spans="1:9">
      <c r="A5131" s="89">
        <f t="shared" si="757"/>
        <v>5118</v>
      </c>
      <c r="B5131" s="185" t="str">
        <f t="shared" si="748"/>
        <v/>
      </c>
      <c r="C5131" s="90" t="str">
        <f t="shared" si="749"/>
        <v/>
      </c>
      <c r="D5131" s="89" t="str">
        <f t="shared" si="750"/>
        <v/>
      </c>
      <c r="E5131" s="91" t="str">
        <f t="shared" si="751"/>
        <v/>
      </c>
      <c r="F5131" s="92" t="str">
        <f t="shared" si="752"/>
        <v/>
      </c>
      <c r="G5131" s="212" t="str">
        <f t="shared" si="753"/>
        <v/>
      </c>
      <c r="H5131" s="92">
        <f>IF(OR(ERR=FALSE,AND(F5131="",G5131="")),0,IF($C$12="D",$H$13+SUM($F$14:F5131)-SUM($G$14:G5131),$H$13-SUM($F$14:F5131)+SUM($G$14:G5131)))</f>
        <v>0</v>
      </c>
      <c r="I5131" s="7"/>
    </row>
    <row r="5132" spans="1:9">
      <c r="A5132" s="89">
        <f t="shared" si="757"/>
        <v>5119</v>
      </c>
      <c r="B5132" s="185" t="str">
        <f t="shared" si="748"/>
        <v/>
      </c>
      <c r="C5132" s="90" t="str">
        <f t="shared" si="749"/>
        <v/>
      </c>
      <c r="D5132" s="89" t="str">
        <f t="shared" si="750"/>
        <v/>
      </c>
      <c r="E5132" s="91" t="str">
        <f t="shared" si="751"/>
        <v/>
      </c>
      <c r="F5132" s="92" t="str">
        <f t="shared" si="752"/>
        <v/>
      </c>
      <c r="G5132" s="212" t="str">
        <f t="shared" si="753"/>
        <v/>
      </c>
      <c r="H5132" s="92">
        <f>IF(OR(ERR=FALSE,AND(F5132="",G5132="")),0,IF($C$12="D",$H$13+SUM($F$14:F5132)-SUM($G$14:G5132),$H$13-SUM($F$14:F5132)+SUM($G$14:G5132)))</f>
        <v>0</v>
      </c>
      <c r="I5132" s="7"/>
    </row>
    <row r="5133" spans="1:9">
      <c r="A5133" s="89">
        <f t="shared" si="757"/>
        <v>5120</v>
      </c>
      <c r="B5133" s="185" t="str">
        <f t="shared" si="748"/>
        <v/>
      </c>
      <c r="C5133" s="90" t="str">
        <f t="shared" si="749"/>
        <v/>
      </c>
      <c r="D5133" s="89" t="str">
        <f t="shared" si="750"/>
        <v/>
      </c>
      <c r="E5133" s="91" t="str">
        <f t="shared" si="751"/>
        <v/>
      </c>
      <c r="F5133" s="92" t="str">
        <f t="shared" si="752"/>
        <v/>
      </c>
      <c r="G5133" s="212" t="str">
        <f t="shared" si="753"/>
        <v/>
      </c>
      <c r="H5133" s="92">
        <f>IF(OR(ERR=FALSE,AND(F5133="",G5133="")),0,IF($C$12="D",$H$13+SUM($F$14:F5133)-SUM($G$14:G5133),$H$13-SUM($F$14:F5133)+SUM($G$14:G5133)))</f>
        <v>0</v>
      </c>
      <c r="I5133" s="7"/>
    </row>
    <row r="5134" spans="1:9">
      <c r="A5134" s="89">
        <f t="shared" si="757"/>
        <v>5121</v>
      </c>
      <c r="B5134" s="185" t="str">
        <f t="shared" si="748"/>
        <v/>
      </c>
      <c r="C5134" s="90" t="str">
        <f t="shared" si="749"/>
        <v/>
      </c>
      <c r="D5134" s="89" t="str">
        <f t="shared" si="750"/>
        <v/>
      </c>
      <c r="E5134" s="91" t="str">
        <f t="shared" si="751"/>
        <v/>
      </c>
      <c r="F5134" s="92" t="str">
        <f t="shared" si="752"/>
        <v/>
      </c>
      <c r="G5134" s="212" t="str">
        <f t="shared" si="753"/>
        <v/>
      </c>
      <c r="H5134" s="92">
        <f>IF(OR(ERR=FALSE,AND(F5134="",G5134="")),0,IF($C$12="D",$H$13+SUM($F$14:F5134)-SUM($G$14:G5134),$H$13-SUM($F$14:F5134)+SUM($G$14:G5134)))</f>
        <v>0</v>
      </c>
      <c r="I5134" s="7"/>
    </row>
    <row r="5135" spans="1:9">
      <c r="A5135" s="89">
        <f t="shared" si="757"/>
        <v>5122</v>
      </c>
      <c r="B5135" s="185" t="str">
        <f t="shared" si="748"/>
        <v/>
      </c>
      <c r="C5135" s="90" t="str">
        <f t="shared" si="749"/>
        <v/>
      </c>
      <c r="D5135" s="89" t="str">
        <f t="shared" si="750"/>
        <v/>
      </c>
      <c r="E5135" s="91" t="str">
        <f t="shared" si="751"/>
        <v/>
      </c>
      <c r="F5135" s="92" t="str">
        <f t="shared" si="752"/>
        <v/>
      </c>
      <c r="G5135" s="212" t="str">
        <f t="shared" si="753"/>
        <v/>
      </c>
      <c r="H5135" s="92">
        <f>IF(OR(ERR=FALSE,AND(F5135="",G5135="")),0,IF($C$12="D",$H$13+SUM($F$14:F5135)-SUM($G$14:G5135),$H$13-SUM($F$14:F5135)+SUM($G$14:G5135)))</f>
        <v>0</v>
      </c>
      <c r="I5135" s="7"/>
    </row>
    <row r="5136" spans="1:9">
      <c r="A5136" s="89">
        <f t="shared" si="757"/>
        <v>5123</v>
      </c>
      <c r="B5136" s="185" t="str">
        <f t="shared" si="748"/>
        <v/>
      </c>
      <c r="C5136" s="90" t="str">
        <f t="shared" si="749"/>
        <v/>
      </c>
      <c r="D5136" s="89" t="str">
        <f t="shared" si="750"/>
        <v/>
      </c>
      <c r="E5136" s="91" t="str">
        <f t="shared" si="751"/>
        <v/>
      </c>
      <c r="F5136" s="92" t="str">
        <f t="shared" si="752"/>
        <v/>
      </c>
      <c r="G5136" s="212" t="str">
        <f t="shared" si="753"/>
        <v/>
      </c>
      <c r="H5136" s="92">
        <f>IF(OR(ERR=FALSE,AND(F5136="",G5136="")),0,IF($C$12="D",$H$13+SUM($F$14:F5136)-SUM($G$14:G5136),$H$13-SUM($F$14:F5136)+SUM($G$14:G5136)))</f>
        <v>0</v>
      </c>
      <c r="I5136" s="7"/>
    </row>
    <row r="5137" spans="1:9">
      <c r="A5137" s="89">
        <f t="shared" si="757"/>
        <v>5124</v>
      </c>
      <c r="B5137" s="185" t="str">
        <f t="shared" si="748"/>
        <v/>
      </c>
      <c r="C5137" s="90" t="str">
        <f t="shared" si="749"/>
        <v/>
      </c>
      <c r="D5137" s="89" t="str">
        <f t="shared" si="750"/>
        <v/>
      </c>
      <c r="E5137" s="91" t="str">
        <f t="shared" si="751"/>
        <v/>
      </c>
      <c r="F5137" s="92" t="str">
        <f t="shared" si="752"/>
        <v/>
      </c>
      <c r="G5137" s="212" t="str">
        <f t="shared" si="753"/>
        <v/>
      </c>
      <c r="H5137" s="92">
        <f>IF(OR(ERR=FALSE,AND(F5137="",G5137="")),0,IF($C$12="D",$H$13+SUM($F$14:F5137)-SUM($G$14:G5137),$H$13-SUM($F$14:F5137)+SUM($G$14:G5137)))</f>
        <v>0</v>
      </c>
      <c r="I5137" s="7"/>
    </row>
    <row r="5138" spans="1:9">
      <c r="A5138" s="89">
        <f t="shared" si="757"/>
        <v>5125</v>
      </c>
      <c r="B5138" s="185" t="str">
        <f t="shared" si="748"/>
        <v/>
      </c>
      <c r="C5138" s="90" t="str">
        <f t="shared" si="749"/>
        <v/>
      </c>
      <c r="D5138" s="89" t="str">
        <f t="shared" si="750"/>
        <v/>
      </c>
      <c r="E5138" s="91" t="str">
        <f t="shared" si="751"/>
        <v/>
      </c>
      <c r="F5138" s="92" t="str">
        <f t="shared" si="752"/>
        <v/>
      </c>
      <c r="G5138" s="212" t="str">
        <f t="shared" si="753"/>
        <v/>
      </c>
      <c r="H5138" s="92">
        <f>IF(OR(ERR=FALSE,AND(F5138="",G5138="")),0,IF($C$12="D",$H$13+SUM($F$14:F5138)-SUM($G$14:G5138),$H$13-SUM($F$14:F5138)+SUM($G$14:G5138)))</f>
        <v>0</v>
      </c>
      <c r="I5138" s="7"/>
    </row>
    <row r="5139" spans="1:9">
      <c r="A5139" s="89">
        <f t="shared" si="757"/>
        <v>5126</v>
      </c>
      <c r="B5139" s="185" t="str">
        <f t="shared" si="748"/>
        <v/>
      </c>
      <c r="C5139" s="90" t="str">
        <f t="shared" si="749"/>
        <v/>
      </c>
      <c r="D5139" s="89" t="str">
        <f t="shared" si="750"/>
        <v/>
      </c>
      <c r="E5139" s="91" t="str">
        <f t="shared" si="751"/>
        <v/>
      </c>
      <c r="F5139" s="92" t="str">
        <f t="shared" si="752"/>
        <v/>
      </c>
      <c r="G5139" s="212" t="str">
        <f t="shared" si="753"/>
        <v/>
      </c>
      <c r="H5139" s="92">
        <f>IF(OR(ERR=FALSE,AND(F5139="",G5139="")),0,IF($C$12="D",$H$13+SUM($F$14:F5139)-SUM($G$14:G5139),$H$13-SUM($F$14:F5139)+SUM($G$14:G5139)))</f>
        <v>0</v>
      </c>
      <c r="I5139" s="7"/>
    </row>
    <row r="5140" spans="1:9">
      <c r="A5140" s="89">
        <f t="shared" si="757"/>
        <v>5127</v>
      </c>
      <c r="B5140" s="185" t="str">
        <f t="shared" si="748"/>
        <v/>
      </c>
      <c r="C5140" s="90" t="str">
        <f t="shared" si="749"/>
        <v/>
      </c>
      <c r="D5140" s="89" t="str">
        <f t="shared" si="750"/>
        <v/>
      </c>
      <c r="E5140" s="91" t="str">
        <f t="shared" si="751"/>
        <v/>
      </c>
      <c r="F5140" s="92" t="str">
        <f t="shared" si="752"/>
        <v/>
      </c>
      <c r="G5140" s="212" t="str">
        <f t="shared" si="753"/>
        <v/>
      </c>
      <c r="H5140" s="92">
        <f>IF(OR(ERR=FALSE,AND(F5140="",G5140="")),0,IF($C$12="D",$H$13+SUM($F$14:F5140)-SUM($G$14:G5140),$H$13-SUM($F$14:F5140)+SUM($G$14:G5140)))</f>
        <v>0</v>
      </c>
      <c r="I5140" s="7"/>
    </row>
    <row r="5141" spans="1:9">
      <c r="A5141" s="89">
        <f t="shared" ref="A5141:A5152" si="758">A5140+1</f>
        <v>5128</v>
      </c>
      <c r="B5141" s="185" t="str">
        <f t="shared" si="748"/>
        <v/>
      </c>
      <c r="C5141" s="90" t="str">
        <f t="shared" si="749"/>
        <v/>
      </c>
      <c r="D5141" s="89" t="str">
        <f t="shared" si="750"/>
        <v/>
      </c>
      <c r="E5141" s="91" t="str">
        <f t="shared" si="751"/>
        <v/>
      </c>
      <c r="F5141" s="92" t="str">
        <f t="shared" si="752"/>
        <v/>
      </c>
      <c r="G5141" s="212" t="str">
        <f t="shared" si="753"/>
        <v/>
      </c>
      <c r="H5141" s="92">
        <f>IF(OR(ERR=FALSE,AND(F5141="",G5141="")),0,IF($C$12="D",$H$13+SUM($F$14:F5141)-SUM($G$14:G5141),$H$13-SUM($F$14:F5141)+SUM($G$14:G5141)))</f>
        <v>0</v>
      </c>
      <c r="I5141" s="7"/>
    </row>
    <row r="5142" spans="1:9">
      <c r="A5142" s="89">
        <f t="shared" si="758"/>
        <v>5129</v>
      </c>
      <c r="B5142" s="185" t="str">
        <f t="shared" si="748"/>
        <v/>
      </c>
      <c r="C5142" s="90" t="str">
        <f t="shared" si="749"/>
        <v/>
      </c>
      <c r="D5142" s="89" t="str">
        <f t="shared" si="750"/>
        <v/>
      </c>
      <c r="E5142" s="91" t="str">
        <f t="shared" si="751"/>
        <v/>
      </c>
      <c r="F5142" s="92" t="str">
        <f t="shared" si="752"/>
        <v/>
      </c>
      <c r="G5142" s="212" t="str">
        <f t="shared" si="753"/>
        <v/>
      </c>
      <c r="H5142" s="92">
        <f>IF(OR(ERR=FALSE,AND(F5142="",G5142="")),0,IF($C$12="D",$H$13+SUM($F$14:F5142)-SUM($G$14:G5142),$H$13-SUM($F$14:F5142)+SUM($G$14:G5142)))</f>
        <v>0</v>
      </c>
      <c r="I5142" s="7"/>
    </row>
    <row r="5143" spans="1:9">
      <c r="A5143" s="89">
        <f t="shared" si="758"/>
        <v>5130</v>
      </c>
      <c r="B5143" s="185" t="str">
        <f t="shared" si="748"/>
        <v/>
      </c>
      <c r="C5143" s="90" t="str">
        <f t="shared" si="749"/>
        <v/>
      </c>
      <c r="D5143" s="89" t="str">
        <f t="shared" si="750"/>
        <v/>
      </c>
      <c r="E5143" s="91" t="str">
        <f t="shared" si="751"/>
        <v/>
      </c>
      <c r="F5143" s="92" t="str">
        <f t="shared" si="752"/>
        <v/>
      </c>
      <c r="G5143" s="212" t="str">
        <f t="shared" si="753"/>
        <v/>
      </c>
      <c r="H5143" s="92">
        <f>IF(OR(ERR=FALSE,AND(F5143="",G5143="")),0,IF($C$12="D",$H$13+SUM($F$14:F5143)-SUM($G$14:G5143),$H$13-SUM($F$14:F5143)+SUM($G$14:G5143)))</f>
        <v>0</v>
      </c>
      <c r="I5143" s="7"/>
    </row>
    <row r="5144" spans="1:9">
      <c r="A5144" s="89">
        <f t="shared" si="758"/>
        <v>5131</v>
      </c>
      <c r="B5144" s="185" t="str">
        <f t="shared" si="748"/>
        <v/>
      </c>
      <c r="C5144" s="90" t="str">
        <f t="shared" si="749"/>
        <v/>
      </c>
      <c r="D5144" s="89" t="str">
        <f t="shared" si="750"/>
        <v/>
      </c>
      <c r="E5144" s="91" t="str">
        <f t="shared" si="751"/>
        <v/>
      </c>
      <c r="F5144" s="92" t="str">
        <f t="shared" si="752"/>
        <v/>
      </c>
      <c r="G5144" s="212" t="str">
        <f t="shared" si="753"/>
        <v/>
      </c>
      <c r="H5144" s="92">
        <f>IF(OR(ERR=FALSE,AND(F5144="",G5144="")),0,IF($C$12="D",$H$13+SUM($F$14:F5144)-SUM($G$14:G5144),$H$13-SUM($F$14:F5144)+SUM($G$14:G5144)))</f>
        <v>0</v>
      </c>
      <c r="I5144" s="7"/>
    </row>
    <row r="5145" spans="1:9">
      <c r="A5145" s="89">
        <f t="shared" si="758"/>
        <v>5132</v>
      </c>
      <c r="B5145" s="185" t="str">
        <f t="shared" si="748"/>
        <v/>
      </c>
      <c r="C5145" s="90" t="str">
        <f t="shared" si="749"/>
        <v/>
      </c>
      <c r="D5145" s="89" t="str">
        <f t="shared" si="750"/>
        <v/>
      </c>
      <c r="E5145" s="91" t="str">
        <f t="shared" si="751"/>
        <v/>
      </c>
      <c r="F5145" s="92" t="str">
        <f t="shared" si="752"/>
        <v/>
      </c>
      <c r="G5145" s="212" t="str">
        <f t="shared" si="753"/>
        <v/>
      </c>
      <c r="H5145" s="92">
        <f>IF(OR(ERR=FALSE,AND(F5145="",G5145="")),0,IF($C$12="D",$H$13+SUM($F$14:F5145)-SUM($G$14:G5145),$H$13-SUM($F$14:F5145)+SUM($G$14:G5145)))</f>
        <v>0</v>
      </c>
      <c r="I5145" s="7"/>
    </row>
    <row r="5146" spans="1:9">
      <c r="A5146" s="89">
        <f t="shared" si="758"/>
        <v>5133</v>
      </c>
      <c r="B5146" s="185" t="str">
        <f t="shared" si="748"/>
        <v/>
      </c>
      <c r="C5146" s="90" t="str">
        <f t="shared" si="749"/>
        <v/>
      </c>
      <c r="D5146" s="89" t="str">
        <f t="shared" si="750"/>
        <v/>
      </c>
      <c r="E5146" s="91" t="str">
        <f t="shared" si="751"/>
        <v/>
      </c>
      <c r="F5146" s="92" t="str">
        <f t="shared" si="752"/>
        <v/>
      </c>
      <c r="G5146" s="212" t="str">
        <f t="shared" si="753"/>
        <v/>
      </c>
      <c r="H5146" s="92">
        <f>IF(OR(ERR=FALSE,AND(F5146="",G5146="")),0,IF($C$12="D",$H$13+SUM($F$14:F5146)-SUM($G$14:G5146),$H$13-SUM($F$14:F5146)+SUM($G$14:G5146)))</f>
        <v>0</v>
      </c>
      <c r="I5146" s="7"/>
    </row>
    <row r="5147" spans="1:9">
      <c r="A5147" s="89">
        <f t="shared" si="758"/>
        <v>5134</v>
      </c>
      <c r="B5147" s="185" t="str">
        <f t="shared" si="748"/>
        <v/>
      </c>
      <c r="C5147" s="90" t="str">
        <f t="shared" si="749"/>
        <v/>
      </c>
      <c r="D5147" s="89" t="str">
        <f t="shared" si="750"/>
        <v/>
      </c>
      <c r="E5147" s="91" t="str">
        <f t="shared" si="751"/>
        <v/>
      </c>
      <c r="F5147" s="92" t="str">
        <f t="shared" si="752"/>
        <v/>
      </c>
      <c r="G5147" s="212" t="str">
        <f t="shared" si="753"/>
        <v/>
      </c>
      <c r="H5147" s="92">
        <f>IF(OR(ERR=FALSE,AND(F5147="",G5147="")),0,IF($C$12="D",$H$13+SUM($F$14:F5147)-SUM($G$14:G5147),$H$13-SUM($F$14:F5147)+SUM($G$14:G5147)))</f>
        <v>0</v>
      </c>
      <c r="I5147" s="7"/>
    </row>
    <row r="5148" spans="1:9">
      <c r="A5148" s="89">
        <f t="shared" si="758"/>
        <v>5135</v>
      </c>
      <c r="B5148" s="185" t="str">
        <f t="shared" si="748"/>
        <v/>
      </c>
      <c r="C5148" s="90" t="str">
        <f t="shared" si="749"/>
        <v/>
      </c>
      <c r="D5148" s="89" t="str">
        <f t="shared" si="750"/>
        <v/>
      </c>
      <c r="E5148" s="91" t="str">
        <f t="shared" si="751"/>
        <v/>
      </c>
      <c r="F5148" s="92" t="str">
        <f t="shared" si="752"/>
        <v/>
      </c>
      <c r="G5148" s="212" t="str">
        <f t="shared" si="753"/>
        <v/>
      </c>
      <c r="H5148" s="92">
        <f>IF(OR(ERR=FALSE,AND(F5148="",G5148="")),0,IF($C$12="D",$H$13+SUM($F$14:F5148)-SUM($G$14:G5148),$H$13-SUM($F$14:F5148)+SUM($G$14:G5148)))</f>
        <v>0</v>
      </c>
      <c r="I5148" s="7"/>
    </row>
    <row r="5149" spans="1:9">
      <c r="A5149" s="89">
        <f t="shared" si="758"/>
        <v>5136</v>
      </c>
      <c r="B5149" s="185" t="str">
        <f t="shared" si="748"/>
        <v/>
      </c>
      <c r="C5149" s="90" t="str">
        <f t="shared" si="749"/>
        <v/>
      </c>
      <c r="D5149" s="89" t="str">
        <f t="shared" si="750"/>
        <v/>
      </c>
      <c r="E5149" s="91" t="str">
        <f t="shared" si="751"/>
        <v/>
      </c>
      <c r="F5149" s="92" t="str">
        <f t="shared" si="752"/>
        <v/>
      </c>
      <c r="G5149" s="212" t="str">
        <f t="shared" si="753"/>
        <v/>
      </c>
      <c r="H5149" s="92">
        <f>IF(OR(ERR=FALSE,AND(F5149="",G5149="")),0,IF($C$12="D",$H$13+SUM($F$14:F5149)-SUM($G$14:G5149),$H$13-SUM($F$14:F5149)+SUM($G$14:G5149)))</f>
        <v>0</v>
      </c>
      <c r="I5149" s="7"/>
    </row>
    <row r="5150" spans="1:9">
      <c r="A5150" s="89">
        <f t="shared" si="758"/>
        <v>5137</v>
      </c>
      <c r="B5150" s="185" t="str">
        <f t="shared" si="748"/>
        <v/>
      </c>
      <c r="C5150" s="90" t="str">
        <f t="shared" si="749"/>
        <v/>
      </c>
      <c r="D5150" s="89" t="str">
        <f t="shared" si="750"/>
        <v/>
      </c>
      <c r="E5150" s="91" t="str">
        <f t="shared" si="751"/>
        <v/>
      </c>
      <c r="F5150" s="92" t="str">
        <f t="shared" si="752"/>
        <v/>
      </c>
      <c r="G5150" s="212" t="str">
        <f t="shared" si="753"/>
        <v/>
      </c>
      <c r="H5150" s="92">
        <f>IF(OR(ERR=FALSE,AND(F5150="",G5150="")),0,IF($C$12="D",$H$13+SUM($F$14:F5150)-SUM($G$14:G5150),$H$13-SUM($F$14:F5150)+SUM($G$14:G5150)))</f>
        <v>0</v>
      </c>
      <c r="I5150" s="7"/>
    </row>
    <row r="5151" spans="1:9">
      <c r="A5151" s="89">
        <f t="shared" si="758"/>
        <v>5138</v>
      </c>
      <c r="B5151" s="185" t="str">
        <f t="shared" si="748"/>
        <v/>
      </c>
      <c r="C5151" s="90" t="str">
        <f t="shared" si="749"/>
        <v/>
      </c>
      <c r="D5151" s="89" t="str">
        <f t="shared" si="750"/>
        <v/>
      </c>
      <c r="E5151" s="91" t="str">
        <f t="shared" si="751"/>
        <v/>
      </c>
      <c r="F5151" s="92" t="str">
        <f t="shared" si="752"/>
        <v/>
      </c>
      <c r="G5151" s="212" t="str">
        <f t="shared" si="753"/>
        <v/>
      </c>
      <c r="H5151" s="92">
        <f>IF(OR(ERR=FALSE,AND(F5151="",G5151="")),0,IF($C$12="D",$H$13+SUM($F$14:F5151)-SUM($G$14:G5151),$H$13-SUM($F$14:F5151)+SUM($G$14:G5151)))</f>
        <v>0</v>
      </c>
      <c r="I5151" s="7"/>
    </row>
    <row r="5152" spans="1:9">
      <c r="A5152" s="89">
        <f t="shared" si="758"/>
        <v>5139</v>
      </c>
      <c r="B5152" s="185" t="str">
        <f t="shared" si="748"/>
        <v/>
      </c>
      <c r="C5152" s="90" t="str">
        <f t="shared" si="749"/>
        <v/>
      </c>
      <c r="D5152" s="89" t="str">
        <f t="shared" si="750"/>
        <v/>
      </c>
      <c r="E5152" s="91" t="str">
        <f t="shared" si="751"/>
        <v/>
      </c>
      <c r="F5152" s="92" t="str">
        <f t="shared" si="752"/>
        <v/>
      </c>
      <c r="G5152" s="212" t="str">
        <f t="shared" si="753"/>
        <v/>
      </c>
      <c r="H5152" s="92">
        <f>IF(OR(ERR=FALSE,AND(F5152="",G5152="")),0,IF($C$12="D",$H$13+SUM($F$14:F5152)-SUM($G$14:G5152),$H$13-SUM($F$14:F5152)+SUM($G$14:G5152)))</f>
        <v>0</v>
      </c>
      <c r="I5152" s="7"/>
    </row>
    <row r="5153" spans="1:9">
      <c r="A5153" s="89">
        <f t="shared" ref="A5153:A5164" si="759">A5152+1</f>
        <v>5140</v>
      </c>
      <c r="B5153" s="185" t="str">
        <f t="shared" si="748"/>
        <v/>
      </c>
      <c r="C5153" s="90" t="str">
        <f t="shared" si="749"/>
        <v/>
      </c>
      <c r="D5153" s="89" t="str">
        <f t="shared" si="750"/>
        <v/>
      </c>
      <c r="E5153" s="91" t="str">
        <f t="shared" si="751"/>
        <v/>
      </c>
      <c r="F5153" s="92" t="str">
        <f t="shared" si="752"/>
        <v/>
      </c>
      <c r="G5153" s="212" t="str">
        <f t="shared" si="753"/>
        <v/>
      </c>
      <c r="H5153" s="92">
        <f>IF(OR(ERR=FALSE,AND(F5153="",G5153="")),0,IF($C$12="D",$H$13+SUM($F$14:F5153)-SUM($G$14:G5153),$H$13-SUM($F$14:F5153)+SUM($G$14:G5153)))</f>
        <v>0</v>
      </c>
      <c r="I5153" s="7"/>
    </row>
    <row r="5154" spans="1:9">
      <c r="A5154" s="89">
        <f t="shared" si="759"/>
        <v>5141</v>
      </c>
      <c r="B5154" s="185" t="str">
        <f t="shared" si="748"/>
        <v/>
      </c>
      <c r="C5154" s="90" t="str">
        <f t="shared" si="749"/>
        <v/>
      </c>
      <c r="D5154" s="89" t="str">
        <f t="shared" si="750"/>
        <v/>
      </c>
      <c r="E5154" s="91" t="str">
        <f t="shared" si="751"/>
        <v/>
      </c>
      <c r="F5154" s="92" t="str">
        <f t="shared" si="752"/>
        <v/>
      </c>
      <c r="G5154" s="212" t="str">
        <f t="shared" si="753"/>
        <v/>
      </c>
      <c r="H5154" s="92">
        <f>IF(OR(ERR=FALSE,AND(F5154="",G5154="")),0,IF($C$12="D",$H$13+SUM($F$14:F5154)-SUM($G$14:G5154),$H$13-SUM($F$14:F5154)+SUM($G$14:G5154)))</f>
        <v>0</v>
      </c>
      <c r="I5154" s="7"/>
    </row>
    <row r="5155" spans="1:9">
      <c r="A5155" s="89">
        <f t="shared" si="759"/>
        <v>5142</v>
      </c>
      <c r="B5155" s="185" t="str">
        <f t="shared" si="748"/>
        <v/>
      </c>
      <c r="C5155" s="90" t="str">
        <f t="shared" si="749"/>
        <v/>
      </c>
      <c r="D5155" s="89" t="str">
        <f t="shared" si="750"/>
        <v/>
      </c>
      <c r="E5155" s="91" t="str">
        <f t="shared" si="751"/>
        <v/>
      </c>
      <c r="F5155" s="92" t="str">
        <f t="shared" si="752"/>
        <v/>
      </c>
      <c r="G5155" s="212" t="str">
        <f t="shared" si="753"/>
        <v/>
      </c>
      <c r="H5155" s="92">
        <f>IF(OR(ERR=FALSE,AND(F5155="",G5155="")),0,IF($C$12="D",$H$13+SUM($F$14:F5155)-SUM($G$14:G5155),$H$13-SUM($F$14:F5155)+SUM($G$14:G5155)))</f>
        <v>0</v>
      </c>
      <c r="I5155" s="7"/>
    </row>
    <row r="5156" spans="1:9">
      <c r="A5156" s="89">
        <f t="shared" si="759"/>
        <v>5143</v>
      </c>
      <c r="B5156" s="185" t="str">
        <f t="shared" ref="B5156:B5205" si="760">IF(ISERROR(VLOOKUP(A5156&amp;H$9,JU_AKUN,6,FALSE)=TRUE),"",VLOOKUP(A5156&amp;H$9,JU_AKUN,6,FALSE))</f>
        <v/>
      </c>
      <c r="C5156" s="90" t="str">
        <f t="shared" ref="C5156:C5205" si="761">IF(ISERROR(VLOOKUP(A5156&amp;H$9,JU_AKUN,7,FALSE)=TRUE),"",VLOOKUP(A5156&amp;H$9,JU_AKUN,7,FALSE))</f>
        <v/>
      </c>
      <c r="D5156" s="89" t="str">
        <f t="shared" ref="D5156:D5205" si="762">IF(ISERROR(VLOOKUP(A5156&amp;H$9,JU_AKUN,8,FALSE)=TRUE),"",VLOOKUP(A5156&amp;H$9,JU_AKUN,8,FALSE))</f>
        <v/>
      </c>
      <c r="E5156" s="91" t="str">
        <f t="shared" ref="E5156:E5205" si="763">IF(ISERROR(VLOOKUP(A5156&amp;H$9,JU_AKUN,9,FALSE)=TRUE),"",VLOOKUP(A5156&amp;H$9,JU_AKUN,9,FALSE))</f>
        <v/>
      </c>
      <c r="F5156" s="92" t="str">
        <f t="shared" ref="F5156:F5205" si="764">IF(ISERROR(VLOOKUP(A5156&amp;H$9,JU_AKUN,14,FALSE)=TRUE),"",VLOOKUP(A5156&amp;H$9,JU_AKUN,14,FALSE))</f>
        <v/>
      </c>
      <c r="G5156" s="212" t="str">
        <f t="shared" ref="G5156:G5205" si="765">IF(ISERROR(VLOOKUP(A5156&amp;H$9,JU_AKUN,15,FALSE)=TRUE),"",VLOOKUP(A5156&amp;H$9,JU_AKUN,15,FALSE))</f>
        <v/>
      </c>
      <c r="H5156" s="92">
        <f>IF(OR(ERR=FALSE,AND(F5156="",G5156="")),0,IF($C$12="D",$H$13+SUM($F$14:F5156)-SUM($G$14:G5156),$H$13-SUM($F$14:F5156)+SUM($G$14:G5156)))</f>
        <v>0</v>
      </c>
      <c r="I5156" s="7"/>
    </row>
    <row r="5157" spans="1:9">
      <c r="A5157" s="89">
        <f t="shared" si="759"/>
        <v>5144</v>
      </c>
      <c r="B5157" s="185" t="str">
        <f t="shared" si="760"/>
        <v/>
      </c>
      <c r="C5157" s="90" t="str">
        <f t="shared" si="761"/>
        <v/>
      </c>
      <c r="D5157" s="89" t="str">
        <f t="shared" si="762"/>
        <v/>
      </c>
      <c r="E5157" s="91" t="str">
        <f t="shared" si="763"/>
        <v/>
      </c>
      <c r="F5157" s="92" t="str">
        <f t="shared" si="764"/>
        <v/>
      </c>
      <c r="G5157" s="212" t="str">
        <f t="shared" si="765"/>
        <v/>
      </c>
      <c r="H5157" s="92">
        <f>IF(OR(ERR=FALSE,AND(F5157="",G5157="")),0,IF($C$12="D",$H$13+SUM($F$14:F5157)-SUM($G$14:G5157),$H$13-SUM($F$14:F5157)+SUM($G$14:G5157)))</f>
        <v>0</v>
      </c>
      <c r="I5157" s="7"/>
    </row>
    <row r="5158" spans="1:9">
      <c r="A5158" s="89">
        <f t="shared" si="759"/>
        <v>5145</v>
      </c>
      <c r="B5158" s="185" t="str">
        <f t="shared" si="760"/>
        <v/>
      </c>
      <c r="C5158" s="90" t="str">
        <f t="shared" si="761"/>
        <v/>
      </c>
      <c r="D5158" s="89" t="str">
        <f t="shared" si="762"/>
        <v/>
      </c>
      <c r="E5158" s="91" t="str">
        <f t="shared" si="763"/>
        <v/>
      </c>
      <c r="F5158" s="92" t="str">
        <f t="shared" si="764"/>
        <v/>
      </c>
      <c r="G5158" s="212" t="str">
        <f t="shared" si="765"/>
        <v/>
      </c>
      <c r="H5158" s="92">
        <f>IF(OR(ERR=FALSE,AND(F5158="",G5158="")),0,IF($C$12="D",$H$13+SUM($F$14:F5158)-SUM($G$14:G5158),$H$13-SUM($F$14:F5158)+SUM($G$14:G5158)))</f>
        <v>0</v>
      </c>
      <c r="I5158" s="7"/>
    </row>
    <row r="5159" spans="1:9">
      <c r="A5159" s="89">
        <f t="shared" si="759"/>
        <v>5146</v>
      </c>
      <c r="B5159" s="185" t="str">
        <f t="shared" si="760"/>
        <v/>
      </c>
      <c r="C5159" s="90" t="str">
        <f t="shared" si="761"/>
        <v/>
      </c>
      <c r="D5159" s="89" t="str">
        <f t="shared" si="762"/>
        <v/>
      </c>
      <c r="E5159" s="91" t="str">
        <f t="shared" si="763"/>
        <v/>
      </c>
      <c r="F5159" s="92" t="str">
        <f t="shared" si="764"/>
        <v/>
      </c>
      <c r="G5159" s="212" t="str">
        <f t="shared" si="765"/>
        <v/>
      </c>
      <c r="H5159" s="92">
        <f>IF(OR(ERR=FALSE,AND(F5159="",G5159="")),0,IF($C$12="D",$H$13+SUM($F$14:F5159)-SUM($G$14:G5159),$H$13-SUM($F$14:F5159)+SUM($G$14:G5159)))</f>
        <v>0</v>
      </c>
      <c r="I5159" s="7"/>
    </row>
    <row r="5160" spans="1:9">
      <c r="A5160" s="89">
        <f t="shared" si="759"/>
        <v>5147</v>
      </c>
      <c r="B5160" s="185" t="str">
        <f t="shared" si="760"/>
        <v/>
      </c>
      <c r="C5160" s="90" t="str">
        <f t="shared" si="761"/>
        <v/>
      </c>
      <c r="D5160" s="89" t="str">
        <f t="shared" si="762"/>
        <v/>
      </c>
      <c r="E5160" s="91" t="str">
        <f t="shared" si="763"/>
        <v/>
      </c>
      <c r="F5160" s="92" t="str">
        <f t="shared" si="764"/>
        <v/>
      </c>
      <c r="G5160" s="212" t="str">
        <f t="shared" si="765"/>
        <v/>
      </c>
      <c r="H5160" s="92">
        <f>IF(OR(ERR=FALSE,AND(F5160="",G5160="")),0,IF($C$12="D",$H$13+SUM($F$14:F5160)-SUM($G$14:G5160),$H$13-SUM($F$14:F5160)+SUM($G$14:G5160)))</f>
        <v>0</v>
      </c>
      <c r="I5160" s="7"/>
    </row>
    <row r="5161" spans="1:9">
      <c r="A5161" s="89">
        <f t="shared" si="759"/>
        <v>5148</v>
      </c>
      <c r="B5161" s="185" t="str">
        <f t="shared" si="760"/>
        <v/>
      </c>
      <c r="C5161" s="90" t="str">
        <f t="shared" si="761"/>
        <v/>
      </c>
      <c r="D5161" s="89" t="str">
        <f t="shared" si="762"/>
        <v/>
      </c>
      <c r="E5161" s="91" t="str">
        <f t="shared" si="763"/>
        <v/>
      </c>
      <c r="F5161" s="92" t="str">
        <f t="shared" si="764"/>
        <v/>
      </c>
      <c r="G5161" s="212" t="str">
        <f t="shared" si="765"/>
        <v/>
      </c>
      <c r="H5161" s="92">
        <f>IF(OR(ERR=FALSE,AND(F5161="",G5161="")),0,IF($C$12="D",$H$13+SUM($F$14:F5161)-SUM($G$14:G5161),$H$13-SUM($F$14:F5161)+SUM($G$14:G5161)))</f>
        <v>0</v>
      </c>
      <c r="I5161" s="7"/>
    </row>
    <row r="5162" spans="1:9">
      <c r="A5162" s="89">
        <f t="shared" si="759"/>
        <v>5149</v>
      </c>
      <c r="B5162" s="185" t="str">
        <f t="shared" si="760"/>
        <v/>
      </c>
      <c r="C5162" s="90" t="str">
        <f t="shared" si="761"/>
        <v/>
      </c>
      <c r="D5162" s="89" t="str">
        <f t="shared" si="762"/>
        <v/>
      </c>
      <c r="E5162" s="91" t="str">
        <f t="shared" si="763"/>
        <v/>
      </c>
      <c r="F5162" s="92" t="str">
        <f t="shared" si="764"/>
        <v/>
      </c>
      <c r="G5162" s="212" t="str">
        <f t="shared" si="765"/>
        <v/>
      </c>
      <c r="H5162" s="92">
        <f>IF(OR(ERR=FALSE,AND(F5162="",G5162="")),0,IF($C$12="D",$H$13+SUM($F$14:F5162)-SUM($G$14:G5162),$H$13-SUM($F$14:F5162)+SUM($G$14:G5162)))</f>
        <v>0</v>
      </c>
      <c r="I5162" s="7"/>
    </row>
    <row r="5163" spans="1:9">
      <c r="A5163" s="89">
        <f t="shared" si="759"/>
        <v>5150</v>
      </c>
      <c r="B5163" s="185" t="str">
        <f t="shared" si="760"/>
        <v/>
      </c>
      <c r="C5163" s="90" t="str">
        <f t="shared" si="761"/>
        <v/>
      </c>
      <c r="D5163" s="89" t="str">
        <f t="shared" si="762"/>
        <v/>
      </c>
      <c r="E5163" s="91" t="str">
        <f t="shared" si="763"/>
        <v/>
      </c>
      <c r="F5163" s="92" t="str">
        <f t="shared" si="764"/>
        <v/>
      </c>
      <c r="G5163" s="212" t="str">
        <f t="shared" si="765"/>
        <v/>
      </c>
      <c r="H5163" s="92">
        <f>IF(OR(ERR=FALSE,AND(F5163="",G5163="")),0,IF($C$12="D",$H$13+SUM($F$14:F5163)-SUM($G$14:G5163),$H$13-SUM($F$14:F5163)+SUM($G$14:G5163)))</f>
        <v>0</v>
      </c>
      <c r="I5163" s="7"/>
    </row>
    <row r="5164" spans="1:9">
      <c r="A5164" s="89">
        <f t="shared" si="759"/>
        <v>5151</v>
      </c>
      <c r="B5164" s="185" t="str">
        <f t="shared" si="760"/>
        <v/>
      </c>
      <c r="C5164" s="90" t="str">
        <f t="shared" si="761"/>
        <v/>
      </c>
      <c r="D5164" s="89" t="str">
        <f t="shared" si="762"/>
        <v/>
      </c>
      <c r="E5164" s="91" t="str">
        <f t="shared" si="763"/>
        <v/>
      </c>
      <c r="F5164" s="92" t="str">
        <f t="shared" si="764"/>
        <v/>
      </c>
      <c r="G5164" s="212" t="str">
        <f t="shared" si="765"/>
        <v/>
      </c>
      <c r="H5164" s="92">
        <f>IF(OR(ERR=FALSE,AND(F5164="",G5164="")),0,IF($C$12="D",$H$13+SUM($F$14:F5164)-SUM($G$14:G5164),$H$13-SUM($F$14:F5164)+SUM($G$14:G5164)))</f>
        <v>0</v>
      </c>
      <c r="I5164" s="7"/>
    </row>
    <row r="5165" spans="1:9">
      <c r="A5165" s="89">
        <f t="shared" ref="A5165:A5176" si="766">A5164+1</f>
        <v>5152</v>
      </c>
      <c r="B5165" s="185" t="str">
        <f t="shared" si="760"/>
        <v/>
      </c>
      <c r="C5165" s="90" t="str">
        <f t="shared" si="761"/>
        <v/>
      </c>
      <c r="D5165" s="89" t="str">
        <f t="shared" si="762"/>
        <v/>
      </c>
      <c r="E5165" s="91" t="str">
        <f t="shared" si="763"/>
        <v/>
      </c>
      <c r="F5165" s="92" t="str">
        <f t="shared" si="764"/>
        <v/>
      </c>
      <c r="G5165" s="212" t="str">
        <f t="shared" si="765"/>
        <v/>
      </c>
      <c r="H5165" s="92">
        <f>IF(OR(ERR=FALSE,AND(F5165="",G5165="")),0,IF($C$12="D",$H$13+SUM($F$14:F5165)-SUM($G$14:G5165),$H$13-SUM($F$14:F5165)+SUM($G$14:G5165)))</f>
        <v>0</v>
      </c>
      <c r="I5165" s="7"/>
    </row>
    <row r="5166" spans="1:9">
      <c r="A5166" s="89">
        <f t="shared" si="766"/>
        <v>5153</v>
      </c>
      <c r="B5166" s="185" t="str">
        <f t="shared" si="760"/>
        <v/>
      </c>
      <c r="C5166" s="90" t="str">
        <f t="shared" si="761"/>
        <v/>
      </c>
      <c r="D5166" s="89" t="str">
        <f t="shared" si="762"/>
        <v/>
      </c>
      <c r="E5166" s="91" t="str">
        <f t="shared" si="763"/>
        <v/>
      </c>
      <c r="F5166" s="92" t="str">
        <f t="shared" si="764"/>
        <v/>
      </c>
      <c r="G5166" s="212" t="str">
        <f t="shared" si="765"/>
        <v/>
      </c>
      <c r="H5166" s="92">
        <f>IF(OR(ERR=FALSE,AND(F5166="",G5166="")),0,IF($C$12="D",$H$13+SUM($F$14:F5166)-SUM($G$14:G5166),$H$13-SUM($F$14:F5166)+SUM($G$14:G5166)))</f>
        <v>0</v>
      </c>
      <c r="I5166" s="7"/>
    </row>
    <row r="5167" spans="1:9">
      <c r="A5167" s="89">
        <f t="shared" si="766"/>
        <v>5154</v>
      </c>
      <c r="B5167" s="185" t="str">
        <f t="shared" si="760"/>
        <v/>
      </c>
      <c r="C5167" s="90" t="str">
        <f t="shared" si="761"/>
        <v/>
      </c>
      <c r="D5167" s="89" t="str">
        <f t="shared" si="762"/>
        <v/>
      </c>
      <c r="E5167" s="91" t="str">
        <f t="shared" si="763"/>
        <v/>
      </c>
      <c r="F5167" s="92" t="str">
        <f t="shared" si="764"/>
        <v/>
      </c>
      <c r="G5167" s="212" t="str">
        <f t="shared" si="765"/>
        <v/>
      </c>
      <c r="H5167" s="92">
        <f>IF(OR(ERR=FALSE,AND(F5167="",G5167="")),0,IF($C$12="D",$H$13+SUM($F$14:F5167)-SUM($G$14:G5167),$H$13-SUM($F$14:F5167)+SUM($G$14:G5167)))</f>
        <v>0</v>
      </c>
      <c r="I5167" s="7"/>
    </row>
    <row r="5168" spans="1:9">
      <c r="A5168" s="89">
        <f t="shared" si="766"/>
        <v>5155</v>
      </c>
      <c r="B5168" s="185" t="str">
        <f t="shared" si="760"/>
        <v/>
      </c>
      <c r="C5168" s="90" t="str">
        <f t="shared" si="761"/>
        <v/>
      </c>
      <c r="D5168" s="89" t="str">
        <f t="shared" si="762"/>
        <v/>
      </c>
      <c r="E5168" s="91" t="str">
        <f t="shared" si="763"/>
        <v/>
      </c>
      <c r="F5168" s="92" t="str">
        <f t="shared" si="764"/>
        <v/>
      </c>
      <c r="G5168" s="212" t="str">
        <f t="shared" si="765"/>
        <v/>
      </c>
      <c r="H5168" s="92">
        <f>IF(OR(ERR=FALSE,AND(F5168="",G5168="")),0,IF($C$12="D",$H$13+SUM($F$14:F5168)-SUM($G$14:G5168),$H$13-SUM($F$14:F5168)+SUM($G$14:G5168)))</f>
        <v>0</v>
      </c>
      <c r="I5168" s="7"/>
    </row>
    <row r="5169" spans="1:9">
      <c r="A5169" s="89">
        <f t="shared" si="766"/>
        <v>5156</v>
      </c>
      <c r="B5169" s="185" t="str">
        <f t="shared" si="760"/>
        <v/>
      </c>
      <c r="C5169" s="90" t="str">
        <f t="shared" si="761"/>
        <v/>
      </c>
      <c r="D5169" s="89" t="str">
        <f t="shared" si="762"/>
        <v/>
      </c>
      <c r="E5169" s="91" t="str">
        <f t="shared" si="763"/>
        <v/>
      </c>
      <c r="F5169" s="92" t="str">
        <f t="shared" si="764"/>
        <v/>
      </c>
      <c r="G5169" s="212" t="str">
        <f t="shared" si="765"/>
        <v/>
      </c>
      <c r="H5169" s="92">
        <f>IF(OR(ERR=FALSE,AND(F5169="",G5169="")),0,IF($C$12="D",$H$13+SUM($F$14:F5169)-SUM($G$14:G5169),$H$13-SUM($F$14:F5169)+SUM($G$14:G5169)))</f>
        <v>0</v>
      </c>
      <c r="I5169" s="7"/>
    </row>
    <row r="5170" spans="1:9">
      <c r="A5170" s="89">
        <f t="shared" si="766"/>
        <v>5157</v>
      </c>
      <c r="B5170" s="185" t="str">
        <f t="shared" si="760"/>
        <v/>
      </c>
      <c r="C5170" s="90" t="str">
        <f t="shared" si="761"/>
        <v/>
      </c>
      <c r="D5170" s="89" t="str">
        <f t="shared" si="762"/>
        <v/>
      </c>
      <c r="E5170" s="91" t="str">
        <f t="shared" si="763"/>
        <v/>
      </c>
      <c r="F5170" s="92" t="str">
        <f t="shared" si="764"/>
        <v/>
      </c>
      <c r="G5170" s="212" t="str">
        <f t="shared" si="765"/>
        <v/>
      </c>
      <c r="H5170" s="92">
        <f>IF(OR(ERR=FALSE,AND(F5170="",G5170="")),0,IF($C$12="D",$H$13+SUM($F$14:F5170)-SUM($G$14:G5170),$H$13-SUM($F$14:F5170)+SUM($G$14:G5170)))</f>
        <v>0</v>
      </c>
      <c r="I5170" s="7"/>
    </row>
    <row r="5171" spans="1:9">
      <c r="A5171" s="89">
        <f t="shared" si="766"/>
        <v>5158</v>
      </c>
      <c r="B5171" s="185" t="str">
        <f t="shared" si="760"/>
        <v/>
      </c>
      <c r="C5171" s="90" t="str">
        <f t="shared" si="761"/>
        <v/>
      </c>
      <c r="D5171" s="89" t="str">
        <f t="shared" si="762"/>
        <v/>
      </c>
      <c r="E5171" s="91" t="str">
        <f t="shared" si="763"/>
        <v/>
      </c>
      <c r="F5171" s="92" t="str">
        <f t="shared" si="764"/>
        <v/>
      </c>
      <c r="G5171" s="212" t="str">
        <f t="shared" si="765"/>
        <v/>
      </c>
      <c r="H5171" s="92">
        <f>IF(OR(ERR=FALSE,AND(F5171="",G5171="")),0,IF($C$12="D",$H$13+SUM($F$14:F5171)-SUM($G$14:G5171),$H$13-SUM($F$14:F5171)+SUM($G$14:G5171)))</f>
        <v>0</v>
      </c>
      <c r="I5171" s="7"/>
    </row>
    <row r="5172" spans="1:9">
      <c r="A5172" s="89">
        <f t="shared" si="766"/>
        <v>5159</v>
      </c>
      <c r="B5172" s="185" t="str">
        <f t="shared" si="760"/>
        <v/>
      </c>
      <c r="C5172" s="90" t="str">
        <f t="shared" si="761"/>
        <v/>
      </c>
      <c r="D5172" s="89" t="str">
        <f t="shared" si="762"/>
        <v/>
      </c>
      <c r="E5172" s="91" t="str">
        <f t="shared" si="763"/>
        <v/>
      </c>
      <c r="F5172" s="92" t="str">
        <f t="shared" si="764"/>
        <v/>
      </c>
      <c r="G5172" s="212" t="str">
        <f t="shared" si="765"/>
        <v/>
      </c>
      <c r="H5172" s="92">
        <f>IF(OR(ERR=FALSE,AND(F5172="",G5172="")),0,IF($C$12="D",$H$13+SUM($F$14:F5172)-SUM($G$14:G5172),$H$13-SUM($F$14:F5172)+SUM($G$14:G5172)))</f>
        <v>0</v>
      </c>
      <c r="I5172" s="7"/>
    </row>
    <row r="5173" spans="1:9">
      <c r="A5173" s="89">
        <f t="shared" si="766"/>
        <v>5160</v>
      </c>
      <c r="B5173" s="185" t="str">
        <f t="shared" si="760"/>
        <v/>
      </c>
      <c r="C5173" s="90" t="str">
        <f t="shared" si="761"/>
        <v/>
      </c>
      <c r="D5173" s="89" t="str">
        <f t="shared" si="762"/>
        <v/>
      </c>
      <c r="E5173" s="91" t="str">
        <f t="shared" si="763"/>
        <v/>
      </c>
      <c r="F5173" s="92" t="str">
        <f t="shared" si="764"/>
        <v/>
      </c>
      <c r="G5173" s="212" t="str">
        <f t="shared" si="765"/>
        <v/>
      </c>
      <c r="H5173" s="92">
        <f>IF(OR(ERR=FALSE,AND(F5173="",G5173="")),0,IF($C$12="D",$H$13+SUM($F$14:F5173)-SUM($G$14:G5173),$H$13-SUM($F$14:F5173)+SUM($G$14:G5173)))</f>
        <v>0</v>
      </c>
      <c r="I5173" s="7"/>
    </row>
    <row r="5174" spans="1:9">
      <c r="A5174" s="89">
        <f t="shared" si="766"/>
        <v>5161</v>
      </c>
      <c r="B5174" s="185" t="str">
        <f t="shared" si="760"/>
        <v/>
      </c>
      <c r="C5174" s="90" t="str">
        <f t="shared" si="761"/>
        <v/>
      </c>
      <c r="D5174" s="89" t="str">
        <f t="shared" si="762"/>
        <v/>
      </c>
      <c r="E5174" s="91" t="str">
        <f t="shared" si="763"/>
        <v/>
      </c>
      <c r="F5174" s="92" t="str">
        <f t="shared" si="764"/>
        <v/>
      </c>
      <c r="G5174" s="212" t="str">
        <f t="shared" si="765"/>
        <v/>
      </c>
      <c r="H5174" s="92">
        <f>IF(OR(ERR=FALSE,AND(F5174="",G5174="")),0,IF($C$12="D",$H$13+SUM($F$14:F5174)-SUM($G$14:G5174),$H$13-SUM($F$14:F5174)+SUM($G$14:G5174)))</f>
        <v>0</v>
      </c>
      <c r="I5174" s="7"/>
    </row>
    <row r="5175" spans="1:9">
      <c r="A5175" s="89">
        <f t="shared" si="766"/>
        <v>5162</v>
      </c>
      <c r="B5175" s="185" t="str">
        <f t="shared" si="760"/>
        <v/>
      </c>
      <c r="C5175" s="90" t="str">
        <f t="shared" si="761"/>
        <v/>
      </c>
      <c r="D5175" s="89" t="str">
        <f t="shared" si="762"/>
        <v/>
      </c>
      <c r="E5175" s="91" t="str">
        <f t="shared" si="763"/>
        <v/>
      </c>
      <c r="F5175" s="92" t="str">
        <f t="shared" si="764"/>
        <v/>
      </c>
      <c r="G5175" s="212" t="str">
        <f t="shared" si="765"/>
        <v/>
      </c>
      <c r="H5175" s="92">
        <f>IF(OR(ERR=FALSE,AND(F5175="",G5175="")),0,IF($C$12="D",$H$13+SUM($F$14:F5175)-SUM($G$14:G5175),$H$13-SUM($F$14:F5175)+SUM($G$14:G5175)))</f>
        <v>0</v>
      </c>
      <c r="I5175" s="7"/>
    </row>
    <row r="5176" spans="1:9">
      <c r="A5176" s="89">
        <f t="shared" si="766"/>
        <v>5163</v>
      </c>
      <c r="B5176" s="185" t="str">
        <f t="shared" si="760"/>
        <v/>
      </c>
      <c r="C5176" s="90" t="str">
        <f t="shared" si="761"/>
        <v/>
      </c>
      <c r="D5176" s="89" t="str">
        <f t="shared" si="762"/>
        <v/>
      </c>
      <c r="E5176" s="91" t="str">
        <f t="shared" si="763"/>
        <v/>
      </c>
      <c r="F5176" s="92" t="str">
        <f t="shared" si="764"/>
        <v/>
      </c>
      <c r="G5176" s="212" t="str">
        <f t="shared" si="765"/>
        <v/>
      </c>
      <c r="H5176" s="92">
        <f>IF(OR(ERR=FALSE,AND(F5176="",G5176="")),0,IF($C$12="D",$H$13+SUM($F$14:F5176)-SUM($G$14:G5176),$H$13-SUM($F$14:F5176)+SUM($G$14:G5176)))</f>
        <v>0</v>
      </c>
      <c r="I5176" s="7"/>
    </row>
    <row r="5177" spans="1:9">
      <c r="A5177" s="89">
        <f t="shared" ref="A5177:A5188" si="767">A5176+1</f>
        <v>5164</v>
      </c>
      <c r="B5177" s="185" t="str">
        <f t="shared" si="760"/>
        <v/>
      </c>
      <c r="C5177" s="90" t="str">
        <f t="shared" si="761"/>
        <v/>
      </c>
      <c r="D5177" s="89" t="str">
        <f t="shared" si="762"/>
        <v/>
      </c>
      <c r="E5177" s="91" t="str">
        <f t="shared" si="763"/>
        <v/>
      </c>
      <c r="F5177" s="92" t="str">
        <f t="shared" si="764"/>
        <v/>
      </c>
      <c r="G5177" s="212" t="str">
        <f t="shared" si="765"/>
        <v/>
      </c>
      <c r="H5177" s="92">
        <f>IF(OR(ERR=FALSE,AND(F5177="",G5177="")),0,IF($C$12="D",$H$13+SUM($F$14:F5177)-SUM($G$14:G5177),$H$13-SUM($F$14:F5177)+SUM($G$14:G5177)))</f>
        <v>0</v>
      </c>
      <c r="I5177" s="7"/>
    </row>
    <row r="5178" spans="1:9">
      <c r="A5178" s="89">
        <f t="shared" si="767"/>
        <v>5165</v>
      </c>
      <c r="B5178" s="185" t="str">
        <f t="shared" si="760"/>
        <v/>
      </c>
      <c r="C5178" s="90" t="str">
        <f t="shared" si="761"/>
        <v/>
      </c>
      <c r="D5178" s="89" t="str">
        <f t="shared" si="762"/>
        <v/>
      </c>
      <c r="E5178" s="91" t="str">
        <f t="shared" si="763"/>
        <v/>
      </c>
      <c r="F5178" s="92" t="str">
        <f t="shared" si="764"/>
        <v/>
      </c>
      <c r="G5178" s="212" t="str">
        <f t="shared" si="765"/>
        <v/>
      </c>
      <c r="H5178" s="92">
        <f>IF(OR(ERR=FALSE,AND(F5178="",G5178="")),0,IF($C$12="D",$H$13+SUM($F$14:F5178)-SUM($G$14:G5178),$H$13-SUM($F$14:F5178)+SUM($G$14:G5178)))</f>
        <v>0</v>
      </c>
      <c r="I5178" s="7"/>
    </row>
    <row r="5179" spans="1:9">
      <c r="A5179" s="89">
        <f t="shared" si="767"/>
        <v>5166</v>
      </c>
      <c r="B5179" s="185" t="str">
        <f t="shared" si="760"/>
        <v/>
      </c>
      <c r="C5179" s="90" t="str">
        <f t="shared" si="761"/>
        <v/>
      </c>
      <c r="D5179" s="89" t="str">
        <f t="shared" si="762"/>
        <v/>
      </c>
      <c r="E5179" s="91" t="str">
        <f t="shared" si="763"/>
        <v/>
      </c>
      <c r="F5179" s="92" t="str">
        <f t="shared" si="764"/>
        <v/>
      </c>
      <c r="G5179" s="212" t="str">
        <f t="shared" si="765"/>
        <v/>
      </c>
      <c r="H5179" s="92">
        <f>IF(OR(ERR=FALSE,AND(F5179="",G5179="")),0,IF($C$12="D",$H$13+SUM($F$14:F5179)-SUM($G$14:G5179),$H$13-SUM($F$14:F5179)+SUM($G$14:G5179)))</f>
        <v>0</v>
      </c>
      <c r="I5179" s="7"/>
    </row>
    <row r="5180" spans="1:9">
      <c r="A5180" s="89">
        <f t="shared" si="767"/>
        <v>5167</v>
      </c>
      <c r="B5180" s="185" t="str">
        <f t="shared" si="760"/>
        <v/>
      </c>
      <c r="C5180" s="90" t="str">
        <f t="shared" si="761"/>
        <v/>
      </c>
      <c r="D5180" s="89" t="str">
        <f t="shared" si="762"/>
        <v/>
      </c>
      <c r="E5180" s="91" t="str">
        <f t="shared" si="763"/>
        <v/>
      </c>
      <c r="F5180" s="92" t="str">
        <f t="shared" si="764"/>
        <v/>
      </c>
      <c r="G5180" s="212" t="str">
        <f t="shared" si="765"/>
        <v/>
      </c>
      <c r="H5180" s="92">
        <f>IF(OR(ERR=FALSE,AND(F5180="",G5180="")),0,IF($C$12="D",$H$13+SUM($F$14:F5180)-SUM($G$14:G5180),$H$13-SUM($F$14:F5180)+SUM($G$14:G5180)))</f>
        <v>0</v>
      </c>
      <c r="I5180" s="7"/>
    </row>
    <row r="5181" spans="1:9">
      <c r="A5181" s="89">
        <f t="shared" si="767"/>
        <v>5168</v>
      </c>
      <c r="B5181" s="185" t="str">
        <f t="shared" si="760"/>
        <v/>
      </c>
      <c r="C5181" s="90" t="str">
        <f t="shared" si="761"/>
        <v/>
      </c>
      <c r="D5181" s="89" t="str">
        <f t="shared" si="762"/>
        <v/>
      </c>
      <c r="E5181" s="91" t="str">
        <f t="shared" si="763"/>
        <v/>
      </c>
      <c r="F5181" s="92" t="str">
        <f t="shared" si="764"/>
        <v/>
      </c>
      <c r="G5181" s="212" t="str">
        <f t="shared" si="765"/>
        <v/>
      </c>
      <c r="H5181" s="92">
        <f>IF(OR(ERR=FALSE,AND(F5181="",G5181="")),0,IF($C$12="D",$H$13+SUM($F$14:F5181)-SUM($G$14:G5181),$H$13-SUM($F$14:F5181)+SUM($G$14:G5181)))</f>
        <v>0</v>
      </c>
      <c r="I5181" s="7"/>
    </row>
    <row r="5182" spans="1:9">
      <c r="A5182" s="89">
        <f t="shared" si="767"/>
        <v>5169</v>
      </c>
      <c r="B5182" s="185" t="str">
        <f t="shared" si="760"/>
        <v/>
      </c>
      <c r="C5182" s="90" t="str">
        <f t="shared" si="761"/>
        <v/>
      </c>
      <c r="D5182" s="89" t="str">
        <f t="shared" si="762"/>
        <v/>
      </c>
      <c r="E5182" s="91" t="str">
        <f t="shared" si="763"/>
        <v/>
      </c>
      <c r="F5182" s="92" t="str">
        <f t="shared" si="764"/>
        <v/>
      </c>
      <c r="G5182" s="212" t="str">
        <f t="shared" si="765"/>
        <v/>
      </c>
      <c r="H5182" s="92">
        <f>IF(OR(ERR=FALSE,AND(F5182="",G5182="")),0,IF($C$12="D",$H$13+SUM($F$14:F5182)-SUM($G$14:G5182),$H$13-SUM($F$14:F5182)+SUM($G$14:G5182)))</f>
        <v>0</v>
      </c>
      <c r="I5182" s="7"/>
    </row>
    <row r="5183" spans="1:9">
      <c r="A5183" s="89">
        <f t="shared" si="767"/>
        <v>5170</v>
      </c>
      <c r="B5183" s="185" t="str">
        <f t="shared" si="760"/>
        <v/>
      </c>
      <c r="C5183" s="90" t="str">
        <f t="shared" si="761"/>
        <v/>
      </c>
      <c r="D5183" s="89" t="str">
        <f t="shared" si="762"/>
        <v/>
      </c>
      <c r="E5183" s="91" t="str">
        <f t="shared" si="763"/>
        <v/>
      </c>
      <c r="F5183" s="92" t="str">
        <f t="shared" si="764"/>
        <v/>
      </c>
      <c r="G5183" s="212" t="str">
        <f t="shared" si="765"/>
        <v/>
      </c>
      <c r="H5183" s="92">
        <f>IF(OR(ERR=FALSE,AND(F5183="",G5183="")),0,IF($C$12="D",$H$13+SUM($F$14:F5183)-SUM($G$14:G5183),$H$13-SUM($F$14:F5183)+SUM($G$14:G5183)))</f>
        <v>0</v>
      </c>
      <c r="I5183" s="7"/>
    </row>
    <row r="5184" spans="1:9">
      <c r="A5184" s="89">
        <f t="shared" si="767"/>
        <v>5171</v>
      </c>
      <c r="B5184" s="185" t="str">
        <f t="shared" si="760"/>
        <v/>
      </c>
      <c r="C5184" s="90" t="str">
        <f t="shared" si="761"/>
        <v/>
      </c>
      <c r="D5184" s="89" t="str">
        <f t="shared" si="762"/>
        <v/>
      </c>
      <c r="E5184" s="91" t="str">
        <f t="shared" si="763"/>
        <v/>
      </c>
      <c r="F5184" s="92" t="str">
        <f t="shared" si="764"/>
        <v/>
      </c>
      <c r="G5184" s="212" t="str">
        <f t="shared" si="765"/>
        <v/>
      </c>
      <c r="H5184" s="92">
        <f>IF(OR(ERR=FALSE,AND(F5184="",G5184="")),0,IF($C$12="D",$H$13+SUM($F$14:F5184)-SUM($G$14:G5184),$H$13-SUM($F$14:F5184)+SUM($G$14:G5184)))</f>
        <v>0</v>
      </c>
      <c r="I5184" s="7"/>
    </row>
    <row r="5185" spans="1:9">
      <c r="A5185" s="89">
        <f t="shared" si="767"/>
        <v>5172</v>
      </c>
      <c r="B5185" s="185" t="str">
        <f t="shared" si="760"/>
        <v/>
      </c>
      <c r="C5185" s="90" t="str">
        <f t="shared" si="761"/>
        <v/>
      </c>
      <c r="D5185" s="89" t="str">
        <f t="shared" si="762"/>
        <v/>
      </c>
      <c r="E5185" s="91" t="str">
        <f t="shared" si="763"/>
        <v/>
      </c>
      <c r="F5185" s="92" t="str">
        <f t="shared" si="764"/>
        <v/>
      </c>
      <c r="G5185" s="212" t="str">
        <f t="shared" si="765"/>
        <v/>
      </c>
      <c r="H5185" s="92">
        <f>IF(OR(ERR=FALSE,AND(F5185="",G5185="")),0,IF($C$12="D",$H$13+SUM($F$14:F5185)-SUM($G$14:G5185),$H$13-SUM($F$14:F5185)+SUM($G$14:G5185)))</f>
        <v>0</v>
      </c>
      <c r="I5185" s="7"/>
    </row>
    <row r="5186" spans="1:9">
      <c r="A5186" s="89">
        <f t="shared" si="767"/>
        <v>5173</v>
      </c>
      <c r="B5186" s="185" t="str">
        <f t="shared" si="760"/>
        <v/>
      </c>
      <c r="C5186" s="90" t="str">
        <f t="shared" si="761"/>
        <v/>
      </c>
      <c r="D5186" s="89" t="str">
        <f t="shared" si="762"/>
        <v/>
      </c>
      <c r="E5186" s="91" t="str">
        <f t="shared" si="763"/>
        <v/>
      </c>
      <c r="F5186" s="92" t="str">
        <f t="shared" si="764"/>
        <v/>
      </c>
      <c r="G5186" s="212" t="str">
        <f t="shared" si="765"/>
        <v/>
      </c>
      <c r="H5186" s="92">
        <f>IF(OR(ERR=FALSE,AND(F5186="",G5186="")),0,IF($C$12="D",$H$13+SUM($F$14:F5186)-SUM($G$14:G5186),$H$13-SUM($F$14:F5186)+SUM($G$14:G5186)))</f>
        <v>0</v>
      </c>
      <c r="I5186" s="7"/>
    </row>
    <row r="5187" spans="1:9">
      <c r="A5187" s="89">
        <f t="shared" si="767"/>
        <v>5174</v>
      </c>
      <c r="B5187" s="185" t="str">
        <f t="shared" si="760"/>
        <v/>
      </c>
      <c r="C5187" s="90" t="str">
        <f t="shared" si="761"/>
        <v/>
      </c>
      <c r="D5187" s="89" t="str">
        <f t="shared" si="762"/>
        <v/>
      </c>
      <c r="E5187" s="91" t="str">
        <f t="shared" si="763"/>
        <v/>
      </c>
      <c r="F5187" s="92" t="str">
        <f t="shared" si="764"/>
        <v/>
      </c>
      <c r="G5187" s="212" t="str">
        <f t="shared" si="765"/>
        <v/>
      </c>
      <c r="H5187" s="92">
        <f>IF(OR(ERR=FALSE,AND(F5187="",G5187="")),0,IF($C$12="D",$H$13+SUM($F$14:F5187)-SUM($G$14:G5187),$H$13-SUM($F$14:F5187)+SUM($G$14:G5187)))</f>
        <v>0</v>
      </c>
      <c r="I5187" s="7"/>
    </row>
    <row r="5188" spans="1:9">
      <c r="A5188" s="89">
        <f t="shared" si="767"/>
        <v>5175</v>
      </c>
      <c r="B5188" s="185" t="str">
        <f t="shared" si="760"/>
        <v/>
      </c>
      <c r="C5188" s="90" t="str">
        <f t="shared" si="761"/>
        <v/>
      </c>
      <c r="D5188" s="89" t="str">
        <f t="shared" si="762"/>
        <v/>
      </c>
      <c r="E5188" s="91" t="str">
        <f t="shared" si="763"/>
        <v/>
      </c>
      <c r="F5188" s="92" t="str">
        <f t="shared" si="764"/>
        <v/>
      </c>
      <c r="G5188" s="212" t="str">
        <f t="shared" si="765"/>
        <v/>
      </c>
      <c r="H5188" s="92">
        <f>IF(OR(ERR=FALSE,AND(F5188="",G5188="")),0,IF($C$12="D",$H$13+SUM($F$14:F5188)-SUM($G$14:G5188),$H$13-SUM($F$14:F5188)+SUM($G$14:G5188)))</f>
        <v>0</v>
      </c>
      <c r="I5188" s="7"/>
    </row>
    <row r="5189" spans="1:9">
      <c r="A5189" s="89">
        <f t="shared" ref="A5189:A5252" si="768">A5188+1</f>
        <v>5176</v>
      </c>
      <c r="B5189" s="185" t="str">
        <f t="shared" si="760"/>
        <v/>
      </c>
      <c r="C5189" s="90" t="str">
        <f t="shared" si="761"/>
        <v/>
      </c>
      <c r="D5189" s="89" t="str">
        <f t="shared" si="762"/>
        <v/>
      </c>
      <c r="E5189" s="91" t="str">
        <f t="shared" si="763"/>
        <v/>
      </c>
      <c r="F5189" s="92" t="str">
        <f t="shared" si="764"/>
        <v/>
      </c>
      <c r="G5189" s="212" t="str">
        <f t="shared" si="765"/>
        <v/>
      </c>
      <c r="H5189" s="92">
        <f>IF(OR(ERR=FALSE,AND(F5189="",G5189="")),0,IF($C$12="D",$H$13+SUM($F$14:F5189)-SUM($G$14:G5189),$H$13-SUM($F$14:F5189)+SUM($G$14:G5189)))</f>
        <v>0</v>
      </c>
      <c r="I5189" s="7"/>
    </row>
    <row r="5190" spans="1:9">
      <c r="A5190" s="89">
        <f t="shared" si="768"/>
        <v>5177</v>
      </c>
      <c r="B5190" s="185" t="str">
        <f t="shared" si="760"/>
        <v/>
      </c>
      <c r="C5190" s="90" t="str">
        <f t="shared" si="761"/>
        <v/>
      </c>
      <c r="D5190" s="89" t="str">
        <f t="shared" si="762"/>
        <v/>
      </c>
      <c r="E5190" s="91" t="str">
        <f t="shared" si="763"/>
        <v/>
      </c>
      <c r="F5190" s="92" t="str">
        <f t="shared" si="764"/>
        <v/>
      </c>
      <c r="G5190" s="212" t="str">
        <f t="shared" si="765"/>
        <v/>
      </c>
      <c r="H5190" s="92">
        <f>IF(OR(ERR=FALSE,AND(F5190="",G5190="")),0,IF($C$12="D",$H$13+SUM($F$14:F5190)-SUM($G$14:G5190),$H$13-SUM($F$14:F5190)+SUM($G$14:G5190)))</f>
        <v>0</v>
      </c>
      <c r="I5190" s="7"/>
    </row>
    <row r="5191" spans="1:9">
      <c r="A5191" s="89">
        <f t="shared" si="768"/>
        <v>5178</v>
      </c>
      <c r="B5191" s="185" t="str">
        <f t="shared" si="760"/>
        <v/>
      </c>
      <c r="C5191" s="90" t="str">
        <f t="shared" si="761"/>
        <v/>
      </c>
      <c r="D5191" s="89" t="str">
        <f t="shared" si="762"/>
        <v/>
      </c>
      <c r="E5191" s="91" t="str">
        <f t="shared" si="763"/>
        <v/>
      </c>
      <c r="F5191" s="92" t="str">
        <f t="shared" si="764"/>
        <v/>
      </c>
      <c r="G5191" s="212" t="str">
        <f t="shared" si="765"/>
        <v/>
      </c>
      <c r="H5191" s="92">
        <f>IF(OR(ERR=FALSE,AND(F5191="",G5191="")),0,IF($C$12="D",$H$13+SUM($F$14:F5191)-SUM($G$14:G5191),$H$13-SUM($F$14:F5191)+SUM($G$14:G5191)))</f>
        <v>0</v>
      </c>
      <c r="I5191" s="7"/>
    </row>
    <row r="5192" spans="1:9">
      <c r="A5192" s="89">
        <f t="shared" si="768"/>
        <v>5179</v>
      </c>
      <c r="B5192" s="185" t="str">
        <f t="shared" si="760"/>
        <v/>
      </c>
      <c r="C5192" s="90" t="str">
        <f t="shared" si="761"/>
        <v/>
      </c>
      <c r="D5192" s="89" t="str">
        <f t="shared" si="762"/>
        <v/>
      </c>
      <c r="E5192" s="91" t="str">
        <f t="shared" si="763"/>
        <v/>
      </c>
      <c r="F5192" s="92" t="str">
        <f t="shared" si="764"/>
        <v/>
      </c>
      <c r="G5192" s="212" t="str">
        <f t="shared" si="765"/>
        <v/>
      </c>
      <c r="H5192" s="92">
        <f>IF(OR(ERR=FALSE,AND(F5192="",G5192="")),0,IF($C$12="D",$H$13+SUM($F$14:F5192)-SUM($G$14:G5192),$H$13-SUM($F$14:F5192)+SUM($G$14:G5192)))</f>
        <v>0</v>
      </c>
      <c r="I5192" s="7"/>
    </row>
    <row r="5193" spans="1:9">
      <c r="A5193" s="89">
        <f t="shared" si="768"/>
        <v>5180</v>
      </c>
      <c r="B5193" s="185" t="str">
        <f t="shared" si="760"/>
        <v/>
      </c>
      <c r="C5193" s="90" t="str">
        <f t="shared" si="761"/>
        <v/>
      </c>
      <c r="D5193" s="89" t="str">
        <f t="shared" si="762"/>
        <v/>
      </c>
      <c r="E5193" s="91" t="str">
        <f t="shared" si="763"/>
        <v/>
      </c>
      <c r="F5193" s="92" t="str">
        <f t="shared" si="764"/>
        <v/>
      </c>
      <c r="G5193" s="212" t="str">
        <f t="shared" si="765"/>
        <v/>
      </c>
      <c r="H5193" s="92">
        <f>IF(OR(ERR=FALSE,AND(F5193="",G5193="")),0,IF($C$12="D",$H$13+SUM($F$14:F5193)-SUM($G$14:G5193),$H$13-SUM($F$14:F5193)+SUM($G$14:G5193)))</f>
        <v>0</v>
      </c>
      <c r="I5193" s="7"/>
    </row>
    <row r="5194" spans="1:9">
      <c r="A5194" s="89">
        <f t="shared" si="768"/>
        <v>5181</v>
      </c>
      <c r="B5194" s="185" t="str">
        <f t="shared" si="760"/>
        <v/>
      </c>
      <c r="C5194" s="90" t="str">
        <f t="shared" si="761"/>
        <v/>
      </c>
      <c r="D5194" s="89" t="str">
        <f t="shared" si="762"/>
        <v/>
      </c>
      <c r="E5194" s="91" t="str">
        <f t="shared" si="763"/>
        <v/>
      </c>
      <c r="F5194" s="92" t="str">
        <f t="shared" si="764"/>
        <v/>
      </c>
      <c r="G5194" s="212" t="str">
        <f t="shared" si="765"/>
        <v/>
      </c>
      <c r="H5194" s="92">
        <f>IF(OR(ERR=FALSE,AND(F5194="",G5194="")),0,IF($C$12="D",$H$13+SUM($F$14:F5194)-SUM($G$14:G5194),$H$13-SUM($F$14:F5194)+SUM($G$14:G5194)))</f>
        <v>0</v>
      </c>
      <c r="I5194" s="7"/>
    </row>
    <row r="5195" spans="1:9">
      <c r="A5195" s="89">
        <f t="shared" si="768"/>
        <v>5182</v>
      </c>
      <c r="B5195" s="185" t="str">
        <f t="shared" si="760"/>
        <v/>
      </c>
      <c r="C5195" s="90" t="str">
        <f t="shared" si="761"/>
        <v/>
      </c>
      <c r="D5195" s="89" t="str">
        <f t="shared" si="762"/>
        <v/>
      </c>
      <c r="E5195" s="91" t="str">
        <f t="shared" si="763"/>
        <v/>
      </c>
      <c r="F5195" s="92" t="str">
        <f t="shared" si="764"/>
        <v/>
      </c>
      <c r="G5195" s="212" t="str">
        <f t="shared" si="765"/>
        <v/>
      </c>
      <c r="H5195" s="92">
        <f>IF(OR(ERR=FALSE,AND(F5195="",G5195="")),0,IF($C$12="D",$H$13+SUM($F$14:F5195)-SUM($G$14:G5195),$H$13-SUM($F$14:F5195)+SUM($G$14:G5195)))</f>
        <v>0</v>
      </c>
      <c r="I5195" s="7"/>
    </row>
    <row r="5196" spans="1:9">
      <c r="A5196" s="89">
        <f t="shared" si="768"/>
        <v>5183</v>
      </c>
      <c r="B5196" s="185" t="str">
        <f t="shared" si="760"/>
        <v/>
      </c>
      <c r="C5196" s="90" t="str">
        <f t="shared" si="761"/>
        <v/>
      </c>
      <c r="D5196" s="89" t="str">
        <f t="shared" si="762"/>
        <v/>
      </c>
      <c r="E5196" s="91" t="str">
        <f t="shared" si="763"/>
        <v/>
      </c>
      <c r="F5196" s="92" t="str">
        <f t="shared" si="764"/>
        <v/>
      </c>
      <c r="G5196" s="212" t="str">
        <f t="shared" si="765"/>
        <v/>
      </c>
      <c r="H5196" s="92">
        <f>IF(OR(ERR=FALSE,AND(F5196="",G5196="")),0,IF($C$12="D",$H$13+SUM($F$14:F5196)-SUM($G$14:G5196),$H$13-SUM($F$14:F5196)+SUM($G$14:G5196)))</f>
        <v>0</v>
      </c>
      <c r="I5196" s="7"/>
    </row>
    <row r="5197" spans="1:9">
      <c r="A5197" s="89">
        <f t="shared" si="768"/>
        <v>5184</v>
      </c>
      <c r="B5197" s="185" t="str">
        <f t="shared" si="760"/>
        <v/>
      </c>
      <c r="C5197" s="90" t="str">
        <f t="shared" si="761"/>
        <v/>
      </c>
      <c r="D5197" s="89" t="str">
        <f t="shared" si="762"/>
        <v/>
      </c>
      <c r="E5197" s="91" t="str">
        <f t="shared" si="763"/>
        <v/>
      </c>
      <c r="F5197" s="92" t="str">
        <f t="shared" si="764"/>
        <v/>
      </c>
      <c r="G5197" s="212" t="str">
        <f t="shared" si="765"/>
        <v/>
      </c>
      <c r="H5197" s="92">
        <f>IF(OR(ERR=FALSE,AND(F5197="",G5197="")),0,IF($C$12="D",$H$13+SUM($F$14:F5197)-SUM($G$14:G5197),$H$13-SUM($F$14:F5197)+SUM($G$14:G5197)))</f>
        <v>0</v>
      </c>
      <c r="I5197" s="7"/>
    </row>
    <row r="5198" spans="1:9">
      <c r="A5198" s="89">
        <f t="shared" si="768"/>
        <v>5185</v>
      </c>
      <c r="B5198" s="185" t="str">
        <f t="shared" si="760"/>
        <v/>
      </c>
      <c r="C5198" s="90" t="str">
        <f t="shared" si="761"/>
        <v/>
      </c>
      <c r="D5198" s="89" t="str">
        <f t="shared" si="762"/>
        <v/>
      </c>
      <c r="E5198" s="91" t="str">
        <f t="shared" si="763"/>
        <v/>
      </c>
      <c r="F5198" s="92" t="str">
        <f t="shared" si="764"/>
        <v/>
      </c>
      <c r="G5198" s="212" t="str">
        <f t="shared" si="765"/>
        <v/>
      </c>
      <c r="H5198" s="92">
        <f>IF(OR(ERR=FALSE,AND(F5198="",G5198="")),0,IF($C$12="D",$H$13+SUM($F$14:F5198)-SUM($G$14:G5198),$H$13-SUM($F$14:F5198)+SUM($G$14:G5198)))</f>
        <v>0</v>
      </c>
      <c r="I5198" s="7"/>
    </row>
    <row r="5199" spans="1:9">
      <c r="A5199" s="89">
        <f t="shared" si="768"/>
        <v>5186</v>
      </c>
      <c r="B5199" s="185" t="str">
        <f t="shared" si="760"/>
        <v/>
      </c>
      <c r="C5199" s="90" t="str">
        <f t="shared" si="761"/>
        <v/>
      </c>
      <c r="D5199" s="89" t="str">
        <f t="shared" si="762"/>
        <v/>
      </c>
      <c r="E5199" s="91" t="str">
        <f t="shared" si="763"/>
        <v/>
      </c>
      <c r="F5199" s="92" t="str">
        <f t="shared" si="764"/>
        <v/>
      </c>
      <c r="G5199" s="212" t="str">
        <f t="shared" si="765"/>
        <v/>
      </c>
      <c r="H5199" s="92">
        <f>IF(OR(ERR=FALSE,AND(F5199="",G5199="")),0,IF($C$12="D",$H$13+SUM($F$14:F5199)-SUM($G$14:G5199),$H$13-SUM($F$14:F5199)+SUM($G$14:G5199)))</f>
        <v>0</v>
      </c>
      <c r="I5199" s="7"/>
    </row>
    <row r="5200" spans="1:9">
      <c r="A5200" s="89">
        <f t="shared" si="768"/>
        <v>5187</v>
      </c>
      <c r="B5200" s="185" t="str">
        <f t="shared" si="760"/>
        <v/>
      </c>
      <c r="C5200" s="90" t="str">
        <f t="shared" si="761"/>
        <v/>
      </c>
      <c r="D5200" s="89" t="str">
        <f t="shared" si="762"/>
        <v/>
      </c>
      <c r="E5200" s="91" t="str">
        <f t="shared" si="763"/>
        <v/>
      </c>
      <c r="F5200" s="92" t="str">
        <f t="shared" si="764"/>
        <v/>
      </c>
      <c r="G5200" s="212" t="str">
        <f t="shared" si="765"/>
        <v/>
      </c>
      <c r="H5200" s="92">
        <f>IF(OR(ERR=FALSE,AND(F5200="",G5200="")),0,IF($C$12="D",$H$13+SUM($F$14:F5200)-SUM($G$14:G5200),$H$13-SUM($F$14:F5200)+SUM($G$14:G5200)))</f>
        <v>0</v>
      </c>
      <c r="I5200" s="7"/>
    </row>
    <row r="5201" spans="1:9">
      <c r="A5201" s="89">
        <f t="shared" si="768"/>
        <v>5188</v>
      </c>
      <c r="B5201" s="185" t="str">
        <f t="shared" si="760"/>
        <v/>
      </c>
      <c r="C5201" s="90" t="str">
        <f t="shared" si="761"/>
        <v/>
      </c>
      <c r="D5201" s="89" t="str">
        <f t="shared" si="762"/>
        <v/>
      </c>
      <c r="E5201" s="91" t="str">
        <f t="shared" si="763"/>
        <v/>
      </c>
      <c r="F5201" s="92" t="str">
        <f t="shared" si="764"/>
        <v/>
      </c>
      <c r="G5201" s="212" t="str">
        <f t="shared" si="765"/>
        <v/>
      </c>
      <c r="H5201" s="92">
        <f>IF(OR(ERR=FALSE,AND(F5201="",G5201="")),0,IF($C$12="D",$H$13+SUM($F$14:F5201)-SUM($G$14:G5201),$H$13-SUM($F$14:F5201)+SUM($G$14:G5201)))</f>
        <v>0</v>
      </c>
      <c r="I5201" s="7"/>
    </row>
    <row r="5202" spans="1:9">
      <c r="A5202" s="89">
        <f t="shared" si="768"/>
        <v>5189</v>
      </c>
      <c r="B5202" s="185" t="str">
        <f t="shared" si="760"/>
        <v/>
      </c>
      <c r="C5202" s="90" t="str">
        <f t="shared" si="761"/>
        <v/>
      </c>
      <c r="D5202" s="89" t="str">
        <f t="shared" si="762"/>
        <v/>
      </c>
      <c r="E5202" s="91" t="str">
        <f t="shared" si="763"/>
        <v/>
      </c>
      <c r="F5202" s="92" t="str">
        <f t="shared" si="764"/>
        <v/>
      </c>
      <c r="G5202" s="212" t="str">
        <f t="shared" si="765"/>
        <v/>
      </c>
      <c r="H5202" s="92">
        <f>IF(OR(ERR=FALSE,AND(F5202="",G5202="")),0,IF($C$12="D",$H$13+SUM($F$14:F5202)-SUM($G$14:G5202),$H$13-SUM($F$14:F5202)+SUM($G$14:G5202)))</f>
        <v>0</v>
      </c>
      <c r="I5202" s="7"/>
    </row>
    <row r="5203" spans="1:9">
      <c r="A5203" s="89">
        <f t="shared" si="768"/>
        <v>5190</v>
      </c>
      <c r="B5203" s="185" t="str">
        <f t="shared" si="760"/>
        <v/>
      </c>
      <c r="C5203" s="90" t="str">
        <f t="shared" si="761"/>
        <v/>
      </c>
      <c r="D5203" s="89" t="str">
        <f t="shared" si="762"/>
        <v/>
      </c>
      <c r="E5203" s="91" t="str">
        <f t="shared" si="763"/>
        <v/>
      </c>
      <c r="F5203" s="92" t="str">
        <f t="shared" si="764"/>
        <v/>
      </c>
      <c r="G5203" s="212" t="str">
        <f t="shared" si="765"/>
        <v/>
      </c>
      <c r="H5203" s="92">
        <f>IF(OR(ERR=FALSE,AND(F5203="",G5203="")),0,IF($C$12="D",$H$13+SUM($F$14:F5203)-SUM($G$14:G5203),$H$13-SUM($F$14:F5203)+SUM($G$14:G5203)))</f>
        <v>0</v>
      </c>
      <c r="I5203" s="7"/>
    </row>
    <row r="5204" spans="1:9">
      <c r="A5204" s="89">
        <f t="shared" si="768"/>
        <v>5191</v>
      </c>
      <c r="B5204" s="185" t="str">
        <f t="shared" si="760"/>
        <v/>
      </c>
      <c r="C5204" s="90" t="str">
        <f t="shared" si="761"/>
        <v/>
      </c>
      <c r="D5204" s="89" t="str">
        <f t="shared" si="762"/>
        <v/>
      </c>
      <c r="E5204" s="91" t="str">
        <f t="shared" si="763"/>
        <v/>
      </c>
      <c r="F5204" s="92" t="str">
        <f t="shared" si="764"/>
        <v/>
      </c>
      <c r="G5204" s="212" t="str">
        <f t="shared" si="765"/>
        <v/>
      </c>
      <c r="H5204" s="92">
        <f>IF(OR(ERR=FALSE,AND(F5204="",G5204="")),0,IF($C$12="D",$H$13+SUM($F$14:F5204)-SUM($G$14:G5204),$H$13-SUM($F$14:F5204)+SUM($G$14:G5204)))</f>
        <v>0</v>
      </c>
      <c r="I5204" s="7"/>
    </row>
    <row r="5205" spans="1:9">
      <c r="A5205" s="89">
        <f t="shared" si="768"/>
        <v>5192</v>
      </c>
      <c r="B5205" s="185" t="str">
        <f t="shared" si="760"/>
        <v/>
      </c>
      <c r="C5205" s="90" t="str">
        <f t="shared" si="761"/>
        <v/>
      </c>
      <c r="D5205" s="89" t="str">
        <f t="shared" si="762"/>
        <v/>
      </c>
      <c r="E5205" s="91" t="str">
        <f t="shared" si="763"/>
        <v/>
      </c>
      <c r="F5205" s="92" t="str">
        <f t="shared" si="764"/>
        <v/>
      </c>
      <c r="G5205" s="212" t="str">
        <f t="shared" si="765"/>
        <v/>
      </c>
      <c r="H5205" s="92">
        <f>IF(OR(ERR=FALSE,AND(F5205="",G5205="")),0,IF($C$12="D",$H$13+SUM($F$14:F5205)-SUM($G$14:G5205),$H$13-SUM($F$14:F5205)+SUM($G$14:G5205)))</f>
        <v>0</v>
      </c>
      <c r="I5205" s="7"/>
    </row>
    <row r="5206" spans="1:9">
      <c r="A5206" s="89">
        <f t="shared" si="768"/>
        <v>5193</v>
      </c>
      <c r="B5206" s="185" t="str">
        <f t="shared" ref="B5206:B5217" si="769">IF(ISERROR(VLOOKUP(A5206&amp;H$9,JU_AKUN,6,FALSE)=TRUE),"",VLOOKUP(A5206&amp;H$9,JU_AKUN,6,FALSE))</f>
        <v/>
      </c>
      <c r="C5206" s="90" t="str">
        <f t="shared" ref="C5206:C5217" si="770">IF(ISERROR(VLOOKUP(A5206&amp;H$9,JU_AKUN,7,FALSE)=TRUE),"",VLOOKUP(A5206&amp;H$9,JU_AKUN,7,FALSE))</f>
        <v/>
      </c>
      <c r="D5206" s="89" t="str">
        <f t="shared" ref="D5206:D5217" si="771">IF(ISERROR(VLOOKUP(A5206&amp;H$9,JU_AKUN,8,FALSE)=TRUE),"",VLOOKUP(A5206&amp;H$9,JU_AKUN,8,FALSE))</f>
        <v/>
      </c>
      <c r="E5206" s="91" t="str">
        <f t="shared" ref="E5206:E5217" si="772">IF(ISERROR(VLOOKUP(A5206&amp;H$9,JU_AKUN,9,FALSE)=TRUE),"",VLOOKUP(A5206&amp;H$9,JU_AKUN,9,FALSE))</f>
        <v/>
      </c>
      <c r="F5206" s="92" t="str">
        <f t="shared" ref="F5206:F5217" si="773">IF(ISERROR(VLOOKUP(A5206&amp;H$9,JU_AKUN,14,FALSE)=TRUE),"",VLOOKUP(A5206&amp;H$9,JU_AKUN,14,FALSE))</f>
        <v/>
      </c>
      <c r="G5206" s="212" t="str">
        <f t="shared" ref="G5206:G5217" si="774">IF(ISERROR(VLOOKUP(A5206&amp;H$9,JU_AKUN,15,FALSE)=TRUE),"",VLOOKUP(A5206&amp;H$9,JU_AKUN,15,FALSE))</f>
        <v/>
      </c>
      <c r="H5206" s="92">
        <f>IF(OR(ERR=FALSE,AND(F5206="",G5206="")),0,IF($C$12="D",$H$13+SUM($F$14:F5206)-SUM($G$14:G5206),$H$13-SUM($F$14:F5206)+SUM($G$14:G5206)))</f>
        <v>0</v>
      </c>
      <c r="I5206" s="7"/>
    </row>
    <row r="5207" spans="1:9">
      <c r="A5207" s="89">
        <f t="shared" si="768"/>
        <v>5194</v>
      </c>
      <c r="B5207" s="185" t="str">
        <f t="shared" si="769"/>
        <v/>
      </c>
      <c r="C5207" s="90" t="str">
        <f t="shared" si="770"/>
        <v/>
      </c>
      <c r="D5207" s="89" t="str">
        <f t="shared" si="771"/>
        <v/>
      </c>
      <c r="E5207" s="91" t="str">
        <f t="shared" si="772"/>
        <v/>
      </c>
      <c r="F5207" s="92" t="str">
        <f t="shared" si="773"/>
        <v/>
      </c>
      <c r="G5207" s="212" t="str">
        <f t="shared" si="774"/>
        <v/>
      </c>
      <c r="H5207" s="92">
        <f>IF(OR(ERR=FALSE,AND(F5207="",G5207="")),0,IF($C$12="D",$H$13+SUM($F$14:F5207)-SUM($G$14:G5207),$H$13-SUM($F$14:F5207)+SUM($G$14:G5207)))</f>
        <v>0</v>
      </c>
      <c r="I5207" s="7"/>
    </row>
    <row r="5208" spans="1:9">
      <c r="A5208" s="89">
        <f t="shared" si="768"/>
        <v>5195</v>
      </c>
      <c r="B5208" s="185" t="str">
        <f t="shared" si="769"/>
        <v/>
      </c>
      <c r="C5208" s="90" t="str">
        <f t="shared" si="770"/>
        <v/>
      </c>
      <c r="D5208" s="89" t="str">
        <f t="shared" si="771"/>
        <v/>
      </c>
      <c r="E5208" s="91" t="str">
        <f t="shared" si="772"/>
        <v/>
      </c>
      <c r="F5208" s="92" t="str">
        <f t="shared" si="773"/>
        <v/>
      </c>
      <c r="G5208" s="212" t="str">
        <f t="shared" si="774"/>
        <v/>
      </c>
      <c r="H5208" s="92">
        <f>IF(OR(ERR=FALSE,AND(F5208="",G5208="")),0,IF($C$12="D",$H$13+SUM($F$14:F5208)-SUM($G$14:G5208),$H$13-SUM($F$14:F5208)+SUM($G$14:G5208)))</f>
        <v>0</v>
      </c>
      <c r="I5208" s="7"/>
    </row>
    <row r="5209" spans="1:9">
      <c r="A5209" s="89">
        <f t="shared" si="768"/>
        <v>5196</v>
      </c>
      <c r="B5209" s="185" t="str">
        <f t="shared" si="769"/>
        <v/>
      </c>
      <c r="C5209" s="90" t="str">
        <f t="shared" si="770"/>
        <v/>
      </c>
      <c r="D5209" s="89" t="str">
        <f t="shared" si="771"/>
        <v/>
      </c>
      <c r="E5209" s="91" t="str">
        <f t="shared" si="772"/>
        <v/>
      </c>
      <c r="F5209" s="92" t="str">
        <f t="shared" si="773"/>
        <v/>
      </c>
      <c r="G5209" s="212" t="str">
        <f t="shared" si="774"/>
        <v/>
      </c>
      <c r="H5209" s="92">
        <f>IF(OR(ERR=FALSE,AND(F5209="",G5209="")),0,IF($C$12="D",$H$13+SUM($F$14:F5209)-SUM($G$14:G5209),$H$13-SUM($F$14:F5209)+SUM($G$14:G5209)))</f>
        <v>0</v>
      </c>
      <c r="I5209" s="7"/>
    </row>
    <row r="5210" spans="1:9">
      <c r="A5210" s="89">
        <f t="shared" si="768"/>
        <v>5197</v>
      </c>
      <c r="B5210" s="185" t="str">
        <f t="shared" si="769"/>
        <v/>
      </c>
      <c r="C5210" s="90" t="str">
        <f t="shared" si="770"/>
        <v/>
      </c>
      <c r="D5210" s="89" t="str">
        <f t="shared" si="771"/>
        <v/>
      </c>
      <c r="E5210" s="91" t="str">
        <f t="shared" si="772"/>
        <v/>
      </c>
      <c r="F5210" s="92" t="str">
        <f t="shared" si="773"/>
        <v/>
      </c>
      <c r="G5210" s="212" t="str">
        <f t="shared" si="774"/>
        <v/>
      </c>
      <c r="H5210" s="92">
        <f>IF(OR(ERR=FALSE,AND(F5210="",G5210="")),0,IF($C$12="D",$H$13+SUM($F$14:F5210)-SUM($G$14:G5210),$H$13-SUM($F$14:F5210)+SUM($G$14:G5210)))</f>
        <v>0</v>
      </c>
      <c r="I5210" s="7"/>
    </row>
    <row r="5211" spans="1:9">
      <c r="A5211" s="89">
        <f t="shared" si="768"/>
        <v>5198</v>
      </c>
      <c r="B5211" s="185" t="str">
        <f t="shared" si="769"/>
        <v/>
      </c>
      <c r="C5211" s="90" t="str">
        <f t="shared" si="770"/>
        <v/>
      </c>
      <c r="D5211" s="89" t="str">
        <f t="shared" si="771"/>
        <v/>
      </c>
      <c r="E5211" s="91" t="str">
        <f t="shared" si="772"/>
        <v/>
      </c>
      <c r="F5211" s="92" t="str">
        <f t="shared" si="773"/>
        <v/>
      </c>
      <c r="G5211" s="212" t="str">
        <f t="shared" si="774"/>
        <v/>
      </c>
      <c r="H5211" s="92">
        <f>IF(OR(ERR=FALSE,AND(F5211="",G5211="")),0,IF($C$12="D",$H$13+SUM($F$14:F5211)-SUM($G$14:G5211),$H$13-SUM($F$14:F5211)+SUM($G$14:G5211)))</f>
        <v>0</v>
      </c>
      <c r="I5211" s="7"/>
    </row>
    <row r="5212" spans="1:9">
      <c r="A5212" s="89">
        <f t="shared" si="768"/>
        <v>5199</v>
      </c>
      <c r="B5212" s="185" t="str">
        <f t="shared" si="769"/>
        <v/>
      </c>
      <c r="C5212" s="90" t="str">
        <f t="shared" si="770"/>
        <v/>
      </c>
      <c r="D5212" s="89" t="str">
        <f t="shared" si="771"/>
        <v/>
      </c>
      <c r="E5212" s="91" t="str">
        <f t="shared" si="772"/>
        <v/>
      </c>
      <c r="F5212" s="92" t="str">
        <f t="shared" si="773"/>
        <v/>
      </c>
      <c r="G5212" s="212" t="str">
        <f t="shared" si="774"/>
        <v/>
      </c>
      <c r="H5212" s="92">
        <f>IF(OR(ERR=FALSE,AND(F5212="",G5212="")),0,IF($C$12="D",$H$13+SUM($F$14:F5212)-SUM($G$14:G5212),$H$13-SUM($F$14:F5212)+SUM($G$14:G5212)))</f>
        <v>0</v>
      </c>
      <c r="I5212" s="7"/>
    </row>
    <row r="5213" spans="1:9">
      <c r="A5213" s="89">
        <f t="shared" si="768"/>
        <v>5200</v>
      </c>
      <c r="B5213" s="185" t="str">
        <f t="shared" si="769"/>
        <v/>
      </c>
      <c r="C5213" s="90" t="str">
        <f t="shared" si="770"/>
        <v/>
      </c>
      <c r="D5213" s="89" t="str">
        <f t="shared" si="771"/>
        <v/>
      </c>
      <c r="E5213" s="91" t="str">
        <f t="shared" si="772"/>
        <v/>
      </c>
      <c r="F5213" s="92" t="str">
        <f t="shared" si="773"/>
        <v/>
      </c>
      <c r="G5213" s="212" t="str">
        <f t="shared" si="774"/>
        <v/>
      </c>
      <c r="H5213" s="92">
        <f>IF(OR(ERR=FALSE,AND(F5213="",G5213="")),0,IF($C$12="D",$H$13+SUM($F$14:F5213)-SUM($G$14:G5213),$H$13-SUM($F$14:F5213)+SUM($G$14:G5213)))</f>
        <v>0</v>
      </c>
      <c r="I5213" s="7"/>
    </row>
    <row r="5214" spans="1:9">
      <c r="A5214" s="89">
        <f t="shared" si="768"/>
        <v>5201</v>
      </c>
      <c r="B5214" s="185" t="str">
        <f t="shared" si="769"/>
        <v/>
      </c>
      <c r="C5214" s="90" t="str">
        <f t="shared" si="770"/>
        <v/>
      </c>
      <c r="D5214" s="89" t="str">
        <f t="shared" si="771"/>
        <v/>
      </c>
      <c r="E5214" s="91" t="str">
        <f t="shared" si="772"/>
        <v/>
      </c>
      <c r="F5214" s="92" t="str">
        <f t="shared" si="773"/>
        <v/>
      </c>
      <c r="G5214" s="212" t="str">
        <f t="shared" si="774"/>
        <v/>
      </c>
      <c r="H5214" s="92">
        <f>IF(OR(ERR=FALSE,AND(F5214="",G5214="")),0,IF($C$12="D",$H$13+SUM($F$14:F5214)-SUM($G$14:G5214),$H$13-SUM($F$14:F5214)+SUM($G$14:G5214)))</f>
        <v>0</v>
      </c>
      <c r="I5214" s="7"/>
    </row>
    <row r="5215" spans="1:9">
      <c r="A5215" s="89">
        <f t="shared" si="768"/>
        <v>5202</v>
      </c>
      <c r="B5215" s="185" t="str">
        <f t="shared" si="769"/>
        <v/>
      </c>
      <c r="C5215" s="90" t="str">
        <f t="shared" si="770"/>
        <v/>
      </c>
      <c r="D5215" s="89" t="str">
        <f t="shared" si="771"/>
        <v/>
      </c>
      <c r="E5215" s="91" t="str">
        <f t="shared" si="772"/>
        <v/>
      </c>
      <c r="F5215" s="92" t="str">
        <f t="shared" si="773"/>
        <v/>
      </c>
      <c r="G5215" s="212" t="str">
        <f t="shared" si="774"/>
        <v/>
      </c>
      <c r="H5215" s="92">
        <f>IF(OR(ERR=FALSE,AND(F5215="",G5215="")),0,IF($C$12="D",$H$13+SUM($F$14:F5215)-SUM($G$14:G5215),$H$13-SUM($F$14:F5215)+SUM($G$14:G5215)))</f>
        <v>0</v>
      </c>
      <c r="I5215" s="7"/>
    </row>
    <row r="5216" spans="1:9">
      <c r="A5216" s="89">
        <f t="shared" si="768"/>
        <v>5203</v>
      </c>
      <c r="B5216" s="185" t="str">
        <f t="shared" si="769"/>
        <v/>
      </c>
      <c r="C5216" s="90" t="str">
        <f t="shared" si="770"/>
        <v/>
      </c>
      <c r="D5216" s="89" t="str">
        <f t="shared" si="771"/>
        <v/>
      </c>
      <c r="E5216" s="91" t="str">
        <f t="shared" si="772"/>
        <v/>
      </c>
      <c r="F5216" s="92" t="str">
        <f t="shared" si="773"/>
        <v/>
      </c>
      <c r="G5216" s="212" t="str">
        <f t="shared" si="774"/>
        <v/>
      </c>
      <c r="H5216" s="92">
        <f>IF(OR(ERR=FALSE,AND(F5216="",G5216="")),0,IF($C$12="D",$H$13+SUM($F$14:F5216)-SUM($G$14:G5216),$H$13-SUM($F$14:F5216)+SUM($G$14:G5216)))</f>
        <v>0</v>
      </c>
      <c r="I5216" s="7"/>
    </row>
    <row r="5217" spans="1:9">
      <c r="A5217" s="89">
        <f t="shared" si="768"/>
        <v>5204</v>
      </c>
      <c r="B5217" s="185" t="str">
        <f t="shared" si="769"/>
        <v/>
      </c>
      <c r="C5217" s="90" t="str">
        <f t="shared" si="770"/>
        <v/>
      </c>
      <c r="D5217" s="89" t="str">
        <f t="shared" si="771"/>
        <v/>
      </c>
      <c r="E5217" s="91" t="str">
        <f t="shared" si="772"/>
        <v/>
      </c>
      <c r="F5217" s="92" t="str">
        <f t="shared" si="773"/>
        <v/>
      </c>
      <c r="G5217" s="212" t="str">
        <f t="shared" si="774"/>
        <v/>
      </c>
      <c r="H5217" s="92">
        <f>IF(OR(ERR=FALSE,AND(F5217="",G5217="")),0,IF($C$12="D",$H$13+SUM($F$14:F5217)-SUM($G$14:G5217),$H$13-SUM($F$14:F5217)+SUM($G$14:G5217)))</f>
        <v>0</v>
      </c>
      <c r="I5217" s="7"/>
    </row>
    <row r="5218" spans="1:9">
      <c r="A5218" s="89">
        <f t="shared" si="768"/>
        <v>5205</v>
      </c>
      <c r="B5218" s="185" t="str">
        <f t="shared" ref="B5218:B5241" si="775">IF(ISERROR(VLOOKUP(A5218&amp;H$9,JU_AKUN,6,FALSE)=TRUE),"",VLOOKUP(A5218&amp;H$9,JU_AKUN,6,FALSE))</f>
        <v/>
      </c>
      <c r="C5218" s="90" t="str">
        <f t="shared" ref="C5218:C5241" si="776">IF(ISERROR(VLOOKUP(A5218&amp;H$9,JU_AKUN,7,FALSE)=TRUE),"",VLOOKUP(A5218&amp;H$9,JU_AKUN,7,FALSE))</f>
        <v/>
      </c>
      <c r="D5218" s="89" t="str">
        <f t="shared" ref="D5218:D5241" si="777">IF(ISERROR(VLOOKUP(A5218&amp;H$9,JU_AKUN,8,FALSE)=TRUE),"",VLOOKUP(A5218&amp;H$9,JU_AKUN,8,FALSE))</f>
        <v/>
      </c>
      <c r="E5218" s="91" t="str">
        <f t="shared" ref="E5218:E5241" si="778">IF(ISERROR(VLOOKUP(A5218&amp;H$9,JU_AKUN,9,FALSE)=TRUE),"",VLOOKUP(A5218&amp;H$9,JU_AKUN,9,FALSE))</f>
        <v/>
      </c>
      <c r="F5218" s="92" t="str">
        <f t="shared" ref="F5218:F5241" si="779">IF(ISERROR(VLOOKUP(A5218&amp;H$9,JU_AKUN,14,FALSE)=TRUE),"",VLOOKUP(A5218&amp;H$9,JU_AKUN,14,FALSE))</f>
        <v/>
      </c>
      <c r="G5218" s="212" t="str">
        <f t="shared" ref="G5218:G5241" si="780">IF(ISERROR(VLOOKUP(A5218&amp;H$9,JU_AKUN,15,FALSE)=TRUE),"",VLOOKUP(A5218&amp;H$9,JU_AKUN,15,FALSE))</f>
        <v/>
      </c>
      <c r="H5218" s="92">
        <f>IF(OR(ERR=FALSE,AND(F5218="",G5218="")),0,IF($C$12="D",$H$13+SUM($F$14:F5218)-SUM($G$14:G5218),$H$13-SUM($F$14:F5218)+SUM($G$14:G5218)))</f>
        <v>0</v>
      </c>
      <c r="I5218" s="7"/>
    </row>
    <row r="5219" spans="1:9">
      <c r="A5219" s="89">
        <f t="shared" si="768"/>
        <v>5206</v>
      </c>
      <c r="B5219" s="185" t="str">
        <f t="shared" si="775"/>
        <v/>
      </c>
      <c r="C5219" s="90" t="str">
        <f t="shared" si="776"/>
        <v/>
      </c>
      <c r="D5219" s="89" t="str">
        <f t="shared" si="777"/>
        <v/>
      </c>
      <c r="E5219" s="91" t="str">
        <f t="shared" si="778"/>
        <v/>
      </c>
      <c r="F5219" s="92" t="str">
        <f t="shared" si="779"/>
        <v/>
      </c>
      <c r="G5219" s="212" t="str">
        <f t="shared" si="780"/>
        <v/>
      </c>
      <c r="H5219" s="92">
        <f>IF(OR(ERR=FALSE,AND(F5219="",G5219="")),0,IF($C$12="D",$H$13+SUM($F$14:F5219)-SUM($G$14:G5219),$H$13-SUM($F$14:F5219)+SUM($G$14:G5219)))</f>
        <v>0</v>
      </c>
      <c r="I5219" s="7"/>
    </row>
    <row r="5220" spans="1:9">
      <c r="A5220" s="89">
        <f t="shared" si="768"/>
        <v>5207</v>
      </c>
      <c r="B5220" s="185" t="str">
        <f t="shared" si="775"/>
        <v/>
      </c>
      <c r="C5220" s="90" t="str">
        <f t="shared" si="776"/>
        <v/>
      </c>
      <c r="D5220" s="89" t="str">
        <f t="shared" si="777"/>
        <v/>
      </c>
      <c r="E5220" s="91" t="str">
        <f t="shared" si="778"/>
        <v/>
      </c>
      <c r="F5220" s="92" t="str">
        <f t="shared" si="779"/>
        <v/>
      </c>
      <c r="G5220" s="212" t="str">
        <f t="shared" si="780"/>
        <v/>
      </c>
      <c r="H5220" s="92">
        <f>IF(OR(ERR=FALSE,AND(F5220="",G5220="")),0,IF($C$12="D",$H$13+SUM($F$14:F5220)-SUM($G$14:G5220),$H$13-SUM($F$14:F5220)+SUM($G$14:G5220)))</f>
        <v>0</v>
      </c>
      <c r="I5220" s="7"/>
    </row>
    <row r="5221" spans="1:9">
      <c r="A5221" s="89">
        <f t="shared" si="768"/>
        <v>5208</v>
      </c>
      <c r="B5221" s="185" t="str">
        <f t="shared" si="775"/>
        <v/>
      </c>
      <c r="C5221" s="90" t="str">
        <f t="shared" si="776"/>
        <v/>
      </c>
      <c r="D5221" s="89" t="str">
        <f t="shared" si="777"/>
        <v/>
      </c>
      <c r="E5221" s="91" t="str">
        <f t="shared" si="778"/>
        <v/>
      </c>
      <c r="F5221" s="92" t="str">
        <f t="shared" si="779"/>
        <v/>
      </c>
      <c r="G5221" s="212" t="str">
        <f t="shared" si="780"/>
        <v/>
      </c>
      <c r="H5221" s="92">
        <f>IF(OR(ERR=FALSE,AND(F5221="",G5221="")),0,IF($C$12="D",$H$13+SUM($F$14:F5221)-SUM($G$14:G5221),$H$13-SUM($F$14:F5221)+SUM($G$14:G5221)))</f>
        <v>0</v>
      </c>
      <c r="I5221" s="7"/>
    </row>
    <row r="5222" spans="1:9">
      <c r="A5222" s="89">
        <f t="shared" si="768"/>
        <v>5209</v>
      </c>
      <c r="B5222" s="185" t="str">
        <f t="shared" si="775"/>
        <v/>
      </c>
      <c r="C5222" s="90" t="str">
        <f t="shared" si="776"/>
        <v/>
      </c>
      <c r="D5222" s="89" t="str">
        <f t="shared" si="777"/>
        <v/>
      </c>
      <c r="E5222" s="91" t="str">
        <f t="shared" si="778"/>
        <v/>
      </c>
      <c r="F5222" s="92" t="str">
        <f t="shared" si="779"/>
        <v/>
      </c>
      <c r="G5222" s="212" t="str">
        <f t="shared" si="780"/>
        <v/>
      </c>
      <c r="H5222" s="92">
        <f>IF(OR(ERR=FALSE,AND(F5222="",G5222="")),0,IF($C$12="D",$H$13+SUM($F$14:F5222)-SUM($G$14:G5222),$H$13-SUM($F$14:F5222)+SUM($G$14:G5222)))</f>
        <v>0</v>
      </c>
      <c r="I5222" s="7"/>
    </row>
    <row r="5223" spans="1:9">
      <c r="A5223" s="89">
        <f t="shared" si="768"/>
        <v>5210</v>
      </c>
      <c r="B5223" s="185" t="str">
        <f t="shared" si="775"/>
        <v/>
      </c>
      <c r="C5223" s="90" t="str">
        <f t="shared" si="776"/>
        <v/>
      </c>
      <c r="D5223" s="89" t="str">
        <f t="shared" si="777"/>
        <v/>
      </c>
      <c r="E5223" s="91" t="str">
        <f t="shared" si="778"/>
        <v/>
      </c>
      <c r="F5223" s="92" t="str">
        <f t="shared" si="779"/>
        <v/>
      </c>
      <c r="G5223" s="212" t="str">
        <f t="shared" si="780"/>
        <v/>
      </c>
      <c r="H5223" s="92">
        <f>IF(OR(ERR=FALSE,AND(F5223="",G5223="")),0,IF($C$12="D",$H$13+SUM($F$14:F5223)-SUM($G$14:G5223),$H$13-SUM($F$14:F5223)+SUM($G$14:G5223)))</f>
        <v>0</v>
      </c>
      <c r="I5223" s="7"/>
    </row>
    <row r="5224" spans="1:9">
      <c r="A5224" s="89">
        <f t="shared" si="768"/>
        <v>5211</v>
      </c>
      <c r="B5224" s="185" t="str">
        <f t="shared" si="775"/>
        <v/>
      </c>
      <c r="C5224" s="90" t="str">
        <f t="shared" si="776"/>
        <v/>
      </c>
      <c r="D5224" s="89" t="str">
        <f t="shared" si="777"/>
        <v/>
      </c>
      <c r="E5224" s="91" t="str">
        <f t="shared" si="778"/>
        <v/>
      </c>
      <c r="F5224" s="92" t="str">
        <f t="shared" si="779"/>
        <v/>
      </c>
      <c r="G5224" s="212" t="str">
        <f t="shared" si="780"/>
        <v/>
      </c>
      <c r="H5224" s="92">
        <f>IF(OR(ERR=FALSE,AND(F5224="",G5224="")),0,IF($C$12="D",$H$13+SUM($F$14:F5224)-SUM($G$14:G5224),$H$13-SUM($F$14:F5224)+SUM($G$14:G5224)))</f>
        <v>0</v>
      </c>
      <c r="I5224" s="7"/>
    </row>
    <row r="5225" spans="1:9">
      <c r="A5225" s="89">
        <f t="shared" si="768"/>
        <v>5212</v>
      </c>
      <c r="B5225" s="185" t="str">
        <f t="shared" si="775"/>
        <v/>
      </c>
      <c r="C5225" s="90" t="str">
        <f t="shared" si="776"/>
        <v/>
      </c>
      <c r="D5225" s="89" t="str">
        <f t="shared" si="777"/>
        <v/>
      </c>
      <c r="E5225" s="91" t="str">
        <f t="shared" si="778"/>
        <v/>
      </c>
      <c r="F5225" s="92" t="str">
        <f t="shared" si="779"/>
        <v/>
      </c>
      <c r="G5225" s="212" t="str">
        <f t="shared" si="780"/>
        <v/>
      </c>
      <c r="H5225" s="92">
        <f>IF(OR(ERR=FALSE,AND(F5225="",G5225="")),0,IF($C$12="D",$H$13+SUM($F$14:F5225)-SUM($G$14:G5225),$H$13-SUM($F$14:F5225)+SUM($G$14:G5225)))</f>
        <v>0</v>
      </c>
      <c r="I5225" s="7"/>
    </row>
    <row r="5226" spans="1:9">
      <c r="A5226" s="89">
        <f t="shared" si="768"/>
        <v>5213</v>
      </c>
      <c r="B5226" s="185" t="str">
        <f t="shared" si="775"/>
        <v/>
      </c>
      <c r="C5226" s="90" t="str">
        <f t="shared" si="776"/>
        <v/>
      </c>
      <c r="D5226" s="89" t="str">
        <f t="shared" si="777"/>
        <v/>
      </c>
      <c r="E5226" s="91" t="str">
        <f t="shared" si="778"/>
        <v/>
      </c>
      <c r="F5226" s="92" t="str">
        <f t="shared" si="779"/>
        <v/>
      </c>
      <c r="G5226" s="212" t="str">
        <f t="shared" si="780"/>
        <v/>
      </c>
      <c r="H5226" s="92">
        <f>IF(OR(ERR=FALSE,AND(F5226="",G5226="")),0,IF($C$12="D",$H$13+SUM($F$14:F5226)-SUM($G$14:G5226),$H$13-SUM($F$14:F5226)+SUM($G$14:G5226)))</f>
        <v>0</v>
      </c>
      <c r="I5226" s="7"/>
    </row>
    <row r="5227" spans="1:9">
      <c r="A5227" s="89">
        <f t="shared" si="768"/>
        <v>5214</v>
      </c>
      <c r="B5227" s="185" t="str">
        <f t="shared" si="775"/>
        <v/>
      </c>
      <c r="C5227" s="90" t="str">
        <f t="shared" si="776"/>
        <v/>
      </c>
      <c r="D5227" s="89" t="str">
        <f t="shared" si="777"/>
        <v/>
      </c>
      <c r="E5227" s="91" t="str">
        <f t="shared" si="778"/>
        <v/>
      </c>
      <c r="F5227" s="92" t="str">
        <f t="shared" si="779"/>
        <v/>
      </c>
      <c r="G5227" s="212" t="str">
        <f t="shared" si="780"/>
        <v/>
      </c>
      <c r="H5227" s="92">
        <f>IF(OR(ERR=FALSE,AND(F5227="",G5227="")),0,IF($C$12="D",$H$13+SUM($F$14:F5227)-SUM($G$14:G5227),$H$13-SUM($F$14:F5227)+SUM($G$14:G5227)))</f>
        <v>0</v>
      </c>
      <c r="I5227" s="7"/>
    </row>
    <row r="5228" spans="1:9">
      <c r="A5228" s="89">
        <f t="shared" si="768"/>
        <v>5215</v>
      </c>
      <c r="B5228" s="185" t="str">
        <f t="shared" si="775"/>
        <v/>
      </c>
      <c r="C5228" s="90" t="str">
        <f t="shared" si="776"/>
        <v/>
      </c>
      <c r="D5228" s="89" t="str">
        <f t="shared" si="777"/>
        <v/>
      </c>
      <c r="E5228" s="91" t="str">
        <f t="shared" si="778"/>
        <v/>
      </c>
      <c r="F5228" s="92" t="str">
        <f t="shared" si="779"/>
        <v/>
      </c>
      <c r="G5228" s="212" t="str">
        <f t="shared" si="780"/>
        <v/>
      </c>
      <c r="H5228" s="92">
        <f>IF(OR(ERR=FALSE,AND(F5228="",G5228="")),0,IF($C$12="D",$H$13+SUM($F$14:F5228)-SUM($G$14:G5228),$H$13-SUM($F$14:F5228)+SUM($G$14:G5228)))</f>
        <v>0</v>
      </c>
      <c r="I5228" s="7"/>
    </row>
    <row r="5229" spans="1:9">
      <c r="A5229" s="89">
        <f t="shared" si="768"/>
        <v>5216</v>
      </c>
      <c r="B5229" s="185" t="str">
        <f t="shared" si="775"/>
        <v/>
      </c>
      <c r="C5229" s="90" t="str">
        <f t="shared" si="776"/>
        <v/>
      </c>
      <c r="D5229" s="89" t="str">
        <f t="shared" si="777"/>
        <v/>
      </c>
      <c r="E5229" s="91" t="str">
        <f t="shared" si="778"/>
        <v/>
      </c>
      <c r="F5229" s="92" t="str">
        <f t="shared" si="779"/>
        <v/>
      </c>
      <c r="G5229" s="212" t="str">
        <f t="shared" si="780"/>
        <v/>
      </c>
      <c r="H5229" s="92">
        <f>IF(OR(ERR=FALSE,AND(F5229="",G5229="")),0,IF($C$12="D",$H$13+SUM($F$14:F5229)-SUM($G$14:G5229),$H$13-SUM($F$14:F5229)+SUM($G$14:G5229)))</f>
        <v>0</v>
      </c>
      <c r="I5229" s="7"/>
    </row>
    <row r="5230" spans="1:9">
      <c r="A5230" s="89">
        <f t="shared" si="768"/>
        <v>5217</v>
      </c>
      <c r="B5230" s="185" t="str">
        <f t="shared" si="775"/>
        <v/>
      </c>
      <c r="C5230" s="90" t="str">
        <f t="shared" si="776"/>
        <v/>
      </c>
      <c r="D5230" s="89" t="str">
        <f t="shared" si="777"/>
        <v/>
      </c>
      <c r="E5230" s="91" t="str">
        <f t="shared" si="778"/>
        <v/>
      </c>
      <c r="F5230" s="92" t="str">
        <f t="shared" si="779"/>
        <v/>
      </c>
      <c r="G5230" s="212" t="str">
        <f t="shared" si="780"/>
        <v/>
      </c>
      <c r="H5230" s="92">
        <f>IF(OR(ERR=FALSE,AND(F5230="",G5230="")),0,IF($C$12="D",$H$13+SUM($F$14:F5230)-SUM($G$14:G5230),$H$13-SUM($F$14:F5230)+SUM($G$14:G5230)))</f>
        <v>0</v>
      </c>
      <c r="I5230" s="7"/>
    </row>
    <row r="5231" spans="1:9">
      <c r="A5231" s="89">
        <f t="shared" si="768"/>
        <v>5218</v>
      </c>
      <c r="B5231" s="185" t="str">
        <f t="shared" si="775"/>
        <v/>
      </c>
      <c r="C5231" s="90" t="str">
        <f t="shared" si="776"/>
        <v/>
      </c>
      <c r="D5231" s="89" t="str">
        <f t="shared" si="777"/>
        <v/>
      </c>
      <c r="E5231" s="91" t="str">
        <f t="shared" si="778"/>
        <v/>
      </c>
      <c r="F5231" s="92" t="str">
        <f t="shared" si="779"/>
        <v/>
      </c>
      <c r="G5231" s="212" t="str">
        <f t="shared" si="780"/>
        <v/>
      </c>
      <c r="H5231" s="92">
        <f>IF(OR(ERR=FALSE,AND(F5231="",G5231="")),0,IF($C$12="D",$H$13+SUM($F$14:F5231)-SUM($G$14:G5231),$H$13-SUM($F$14:F5231)+SUM($G$14:G5231)))</f>
        <v>0</v>
      </c>
      <c r="I5231" s="7"/>
    </row>
    <row r="5232" spans="1:9">
      <c r="A5232" s="89">
        <f t="shared" si="768"/>
        <v>5219</v>
      </c>
      <c r="B5232" s="185" t="str">
        <f t="shared" si="775"/>
        <v/>
      </c>
      <c r="C5232" s="90" t="str">
        <f t="shared" si="776"/>
        <v/>
      </c>
      <c r="D5232" s="89" t="str">
        <f t="shared" si="777"/>
        <v/>
      </c>
      <c r="E5232" s="91" t="str">
        <f t="shared" si="778"/>
        <v/>
      </c>
      <c r="F5232" s="92" t="str">
        <f t="shared" si="779"/>
        <v/>
      </c>
      <c r="G5232" s="212" t="str">
        <f t="shared" si="780"/>
        <v/>
      </c>
      <c r="H5232" s="92">
        <f>IF(OR(ERR=FALSE,AND(F5232="",G5232="")),0,IF($C$12="D",$H$13+SUM($F$14:F5232)-SUM($G$14:G5232),$H$13-SUM($F$14:F5232)+SUM($G$14:G5232)))</f>
        <v>0</v>
      </c>
      <c r="I5232" s="7"/>
    </row>
    <row r="5233" spans="1:9">
      <c r="A5233" s="89">
        <f t="shared" si="768"/>
        <v>5220</v>
      </c>
      <c r="B5233" s="185" t="str">
        <f t="shared" si="775"/>
        <v/>
      </c>
      <c r="C5233" s="90" t="str">
        <f t="shared" si="776"/>
        <v/>
      </c>
      <c r="D5233" s="89" t="str">
        <f t="shared" si="777"/>
        <v/>
      </c>
      <c r="E5233" s="91" t="str">
        <f t="shared" si="778"/>
        <v/>
      </c>
      <c r="F5233" s="92" t="str">
        <f t="shared" si="779"/>
        <v/>
      </c>
      <c r="G5233" s="212" t="str">
        <f t="shared" si="780"/>
        <v/>
      </c>
      <c r="H5233" s="92">
        <f>IF(OR(ERR=FALSE,AND(F5233="",G5233="")),0,IF($C$12="D",$H$13+SUM($F$14:F5233)-SUM($G$14:G5233),$H$13-SUM($F$14:F5233)+SUM($G$14:G5233)))</f>
        <v>0</v>
      </c>
      <c r="I5233" s="7"/>
    </row>
    <row r="5234" spans="1:9">
      <c r="A5234" s="89">
        <f t="shared" si="768"/>
        <v>5221</v>
      </c>
      <c r="B5234" s="185" t="str">
        <f t="shared" si="775"/>
        <v/>
      </c>
      <c r="C5234" s="90" t="str">
        <f t="shared" si="776"/>
        <v/>
      </c>
      <c r="D5234" s="89" t="str">
        <f t="shared" si="777"/>
        <v/>
      </c>
      <c r="E5234" s="91" t="str">
        <f t="shared" si="778"/>
        <v/>
      </c>
      <c r="F5234" s="92" t="str">
        <f t="shared" si="779"/>
        <v/>
      </c>
      <c r="G5234" s="212" t="str">
        <f t="shared" si="780"/>
        <v/>
      </c>
      <c r="H5234" s="92">
        <f>IF(OR(ERR=FALSE,AND(F5234="",G5234="")),0,IF($C$12="D",$H$13+SUM($F$14:F5234)-SUM($G$14:G5234),$H$13-SUM($F$14:F5234)+SUM($G$14:G5234)))</f>
        <v>0</v>
      </c>
      <c r="I5234" s="7"/>
    </row>
    <row r="5235" spans="1:9">
      <c r="A5235" s="89">
        <f t="shared" si="768"/>
        <v>5222</v>
      </c>
      <c r="B5235" s="185" t="str">
        <f t="shared" si="775"/>
        <v/>
      </c>
      <c r="C5235" s="90" t="str">
        <f t="shared" si="776"/>
        <v/>
      </c>
      <c r="D5235" s="89" t="str">
        <f t="shared" si="777"/>
        <v/>
      </c>
      <c r="E5235" s="91" t="str">
        <f t="shared" si="778"/>
        <v/>
      </c>
      <c r="F5235" s="92" t="str">
        <f t="shared" si="779"/>
        <v/>
      </c>
      <c r="G5235" s="212" t="str">
        <f t="shared" si="780"/>
        <v/>
      </c>
      <c r="H5235" s="92">
        <f>IF(OR(ERR=FALSE,AND(F5235="",G5235="")),0,IF($C$12="D",$H$13+SUM($F$14:F5235)-SUM($G$14:G5235),$H$13-SUM($F$14:F5235)+SUM($G$14:G5235)))</f>
        <v>0</v>
      </c>
      <c r="I5235" s="7"/>
    </row>
    <row r="5236" spans="1:9">
      <c r="A5236" s="89">
        <f t="shared" si="768"/>
        <v>5223</v>
      </c>
      <c r="B5236" s="185" t="str">
        <f t="shared" si="775"/>
        <v/>
      </c>
      <c r="C5236" s="90" t="str">
        <f t="shared" si="776"/>
        <v/>
      </c>
      <c r="D5236" s="89" t="str">
        <f t="shared" si="777"/>
        <v/>
      </c>
      <c r="E5236" s="91" t="str">
        <f t="shared" si="778"/>
        <v/>
      </c>
      <c r="F5236" s="92" t="str">
        <f t="shared" si="779"/>
        <v/>
      </c>
      <c r="G5236" s="212" t="str">
        <f t="shared" si="780"/>
        <v/>
      </c>
      <c r="H5236" s="92">
        <f>IF(OR(ERR=FALSE,AND(F5236="",G5236="")),0,IF($C$12="D",$H$13+SUM($F$14:F5236)-SUM($G$14:G5236),$H$13-SUM($F$14:F5236)+SUM($G$14:G5236)))</f>
        <v>0</v>
      </c>
      <c r="I5236" s="7"/>
    </row>
    <row r="5237" spans="1:9">
      <c r="A5237" s="89">
        <f t="shared" si="768"/>
        <v>5224</v>
      </c>
      <c r="B5237" s="185" t="str">
        <f t="shared" si="775"/>
        <v/>
      </c>
      <c r="C5237" s="90" t="str">
        <f t="shared" si="776"/>
        <v/>
      </c>
      <c r="D5237" s="89" t="str">
        <f t="shared" si="777"/>
        <v/>
      </c>
      <c r="E5237" s="91" t="str">
        <f t="shared" si="778"/>
        <v/>
      </c>
      <c r="F5237" s="92" t="str">
        <f t="shared" si="779"/>
        <v/>
      </c>
      <c r="G5237" s="212" t="str">
        <f t="shared" si="780"/>
        <v/>
      </c>
      <c r="H5237" s="92">
        <f>IF(OR(ERR=FALSE,AND(F5237="",G5237="")),0,IF($C$12="D",$H$13+SUM($F$14:F5237)-SUM($G$14:G5237),$H$13-SUM($F$14:F5237)+SUM($G$14:G5237)))</f>
        <v>0</v>
      </c>
      <c r="I5237" s="7"/>
    </row>
    <row r="5238" spans="1:9">
      <c r="A5238" s="89">
        <f t="shared" si="768"/>
        <v>5225</v>
      </c>
      <c r="B5238" s="185" t="str">
        <f t="shared" si="775"/>
        <v/>
      </c>
      <c r="C5238" s="90" t="str">
        <f t="shared" si="776"/>
        <v/>
      </c>
      <c r="D5238" s="89" t="str">
        <f t="shared" si="777"/>
        <v/>
      </c>
      <c r="E5238" s="91" t="str">
        <f t="shared" si="778"/>
        <v/>
      </c>
      <c r="F5238" s="92" t="str">
        <f t="shared" si="779"/>
        <v/>
      </c>
      <c r="G5238" s="212" t="str">
        <f t="shared" si="780"/>
        <v/>
      </c>
      <c r="H5238" s="92">
        <f>IF(OR(ERR=FALSE,AND(F5238="",G5238="")),0,IF($C$12="D",$H$13+SUM($F$14:F5238)-SUM($G$14:G5238),$H$13-SUM($F$14:F5238)+SUM($G$14:G5238)))</f>
        <v>0</v>
      </c>
      <c r="I5238" s="7"/>
    </row>
    <row r="5239" spans="1:9">
      <c r="A5239" s="89">
        <f t="shared" si="768"/>
        <v>5226</v>
      </c>
      <c r="B5239" s="185" t="str">
        <f t="shared" si="775"/>
        <v/>
      </c>
      <c r="C5239" s="90" t="str">
        <f t="shared" si="776"/>
        <v/>
      </c>
      <c r="D5239" s="89" t="str">
        <f t="shared" si="777"/>
        <v/>
      </c>
      <c r="E5239" s="91" t="str">
        <f t="shared" si="778"/>
        <v/>
      </c>
      <c r="F5239" s="92" t="str">
        <f t="shared" si="779"/>
        <v/>
      </c>
      <c r="G5239" s="212" t="str">
        <f t="shared" si="780"/>
        <v/>
      </c>
      <c r="H5239" s="92">
        <f>IF(OR(ERR=FALSE,AND(F5239="",G5239="")),0,IF($C$12="D",$H$13+SUM($F$14:F5239)-SUM($G$14:G5239),$H$13-SUM($F$14:F5239)+SUM($G$14:G5239)))</f>
        <v>0</v>
      </c>
      <c r="I5239" s="7"/>
    </row>
    <row r="5240" spans="1:9">
      <c r="A5240" s="89">
        <f t="shared" si="768"/>
        <v>5227</v>
      </c>
      <c r="B5240" s="185" t="str">
        <f t="shared" si="775"/>
        <v/>
      </c>
      <c r="C5240" s="90" t="str">
        <f t="shared" si="776"/>
        <v/>
      </c>
      <c r="D5240" s="89" t="str">
        <f t="shared" si="777"/>
        <v/>
      </c>
      <c r="E5240" s="91" t="str">
        <f t="shared" si="778"/>
        <v/>
      </c>
      <c r="F5240" s="92" t="str">
        <f t="shared" si="779"/>
        <v/>
      </c>
      <c r="G5240" s="212" t="str">
        <f t="shared" si="780"/>
        <v/>
      </c>
      <c r="H5240" s="92">
        <f>IF(OR(ERR=FALSE,AND(F5240="",G5240="")),0,IF($C$12="D",$H$13+SUM($F$14:F5240)-SUM($G$14:G5240),$H$13-SUM($F$14:F5240)+SUM($G$14:G5240)))</f>
        <v>0</v>
      </c>
      <c r="I5240" s="7"/>
    </row>
    <row r="5241" spans="1:9">
      <c r="A5241" s="89">
        <f t="shared" si="768"/>
        <v>5228</v>
      </c>
      <c r="B5241" s="185" t="str">
        <f t="shared" si="775"/>
        <v/>
      </c>
      <c r="C5241" s="90" t="str">
        <f t="shared" si="776"/>
        <v/>
      </c>
      <c r="D5241" s="89" t="str">
        <f t="shared" si="777"/>
        <v/>
      </c>
      <c r="E5241" s="91" t="str">
        <f t="shared" si="778"/>
        <v/>
      </c>
      <c r="F5241" s="92" t="str">
        <f t="shared" si="779"/>
        <v/>
      </c>
      <c r="G5241" s="212" t="str">
        <f t="shared" si="780"/>
        <v/>
      </c>
      <c r="H5241" s="92">
        <f>IF(OR(ERR=FALSE,AND(F5241="",G5241="")),0,IF($C$12="D",$H$13+SUM($F$14:F5241)-SUM($G$14:G5241),$H$13-SUM($F$14:F5241)+SUM($G$14:G5241)))</f>
        <v>0</v>
      </c>
      <c r="I5241" s="7"/>
    </row>
    <row r="5242" spans="1:9">
      <c r="A5242" s="89">
        <f t="shared" si="768"/>
        <v>5229</v>
      </c>
      <c r="B5242" s="185" t="str">
        <f t="shared" ref="B5242:B5289" si="781">IF(ISERROR(VLOOKUP(A5242&amp;H$9,JU_AKUN,6,FALSE)=TRUE),"",VLOOKUP(A5242&amp;H$9,JU_AKUN,6,FALSE))</f>
        <v/>
      </c>
      <c r="C5242" s="90" t="str">
        <f t="shared" ref="C5242:C5289" si="782">IF(ISERROR(VLOOKUP(A5242&amp;H$9,JU_AKUN,7,FALSE)=TRUE),"",VLOOKUP(A5242&amp;H$9,JU_AKUN,7,FALSE))</f>
        <v/>
      </c>
      <c r="D5242" s="89" t="str">
        <f t="shared" ref="D5242:D5289" si="783">IF(ISERROR(VLOOKUP(A5242&amp;H$9,JU_AKUN,8,FALSE)=TRUE),"",VLOOKUP(A5242&amp;H$9,JU_AKUN,8,FALSE))</f>
        <v/>
      </c>
      <c r="E5242" s="91" t="str">
        <f t="shared" ref="E5242:E5289" si="784">IF(ISERROR(VLOOKUP(A5242&amp;H$9,JU_AKUN,9,FALSE)=TRUE),"",VLOOKUP(A5242&amp;H$9,JU_AKUN,9,FALSE))</f>
        <v/>
      </c>
      <c r="F5242" s="92" t="str">
        <f t="shared" ref="F5242:F5289" si="785">IF(ISERROR(VLOOKUP(A5242&amp;H$9,JU_AKUN,14,FALSE)=TRUE),"",VLOOKUP(A5242&amp;H$9,JU_AKUN,14,FALSE))</f>
        <v/>
      </c>
      <c r="G5242" s="212" t="str">
        <f t="shared" ref="G5242:G5289" si="786">IF(ISERROR(VLOOKUP(A5242&amp;H$9,JU_AKUN,15,FALSE)=TRUE),"",VLOOKUP(A5242&amp;H$9,JU_AKUN,15,FALSE))</f>
        <v/>
      </c>
      <c r="H5242" s="92">
        <f>IF(OR(ERR=FALSE,AND(F5242="",G5242="")),0,IF($C$12="D",$H$13+SUM($F$14:F5242)-SUM($G$14:G5242),$H$13-SUM($F$14:F5242)+SUM($G$14:G5242)))</f>
        <v>0</v>
      </c>
      <c r="I5242" s="7"/>
    </row>
    <row r="5243" spans="1:9">
      <c r="A5243" s="89">
        <f t="shared" si="768"/>
        <v>5230</v>
      </c>
      <c r="B5243" s="185" t="str">
        <f t="shared" si="781"/>
        <v/>
      </c>
      <c r="C5243" s="90" t="str">
        <f t="shared" si="782"/>
        <v/>
      </c>
      <c r="D5243" s="89" t="str">
        <f t="shared" si="783"/>
        <v/>
      </c>
      <c r="E5243" s="91" t="str">
        <f t="shared" si="784"/>
        <v/>
      </c>
      <c r="F5243" s="92" t="str">
        <f t="shared" si="785"/>
        <v/>
      </c>
      <c r="G5243" s="212" t="str">
        <f t="shared" si="786"/>
        <v/>
      </c>
      <c r="H5243" s="92">
        <f>IF(OR(ERR=FALSE,AND(F5243="",G5243="")),0,IF($C$12="D",$H$13+SUM($F$14:F5243)-SUM($G$14:G5243),$H$13-SUM($F$14:F5243)+SUM($G$14:G5243)))</f>
        <v>0</v>
      </c>
      <c r="I5243" s="7"/>
    </row>
    <row r="5244" spans="1:9">
      <c r="A5244" s="89">
        <f t="shared" si="768"/>
        <v>5231</v>
      </c>
      <c r="B5244" s="185" t="str">
        <f t="shared" si="781"/>
        <v/>
      </c>
      <c r="C5244" s="90" t="str">
        <f t="shared" si="782"/>
        <v/>
      </c>
      <c r="D5244" s="89" t="str">
        <f t="shared" si="783"/>
        <v/>
      </c>
      <c r="E5244" s="91" t="str">
        <f t="shared" si="784"/>
        <v/>
      </c>
      <c r="F5244" s="92" t="str">
        <f t="shared" si="785"/>
        <v/>
      </c>
      <c r="G5244" s="212" t="str">
        <f t="shared" si="786"/>
        <v/>
      </c>
      <c r="H5244" s="92">
        <f>IF(OR(ERR=FALSE,AND(F5244="",G5244="")),0,IF($C$12="D",$H$13+SUM($F$14:F5244)-SUM($G$14:G5244),$H$13-SUM($F$14:F5244)+SUM($G$14:G5244)))</f>
        <v>0</v>
      </c>
      <c r="I5244" s="7"/>
    </row>
    <row r="5245" spans="1:9">
      <c r="A5245" s="89">
        <f t="shared" si="768"/>
        <v>5232</v>
      </c>
      <c r="B5245" s="185" t="str">
        <f t="shared" si="781"/>
        <v/>
      </c>
      <c r="C5245" s="90" t="str">
        <f t="shared" si="782"/>
        <v/>
      </c>
      <c r="D5245" s="89" t="str">
        <f t="shared" si="783"/>
        <v/>
      </c>
      <c r="E5245" s="91" t="str">
        <f t="shared" si="784"/>
        <v/>
      </c>
      <c r="F5245" s="92" t="str">
        <f t="shared" si="785"/>
        <v/>
      </c>
      <c r="G5245" s="212" t="str">
        <f t="shared" si="786"/>
        <v/>
      </c>
      <c r="H5245" s="92">
        <f>IF(OR(ERR=FALSE,AND(F5245="",G5245="")),0,IF($C$12="D",$H$13+SUM($F$14:F5245)-SUM($G$14:G5245),$H$13-SUM($F$14:F5245)+SUM($G$14:G5245)))</f>
        <v>0</v>
      </c>
      <c r="I5245" s="7"/>
    </row>
    <row r="5246" spans="1:9">
      <c r="A5246" s="89">
        <f t="shared" si="768"/>
        <v>5233</v>
      </c>
      <c r="B5246" s="185" t="str">
        <f t="shared" si="781"/>
        <v/>
      </c>
      <c r="C5246" s="90" t="str">
        <f t="shared" si="782"/>
        <v/>
      </c>
      <c r="D5246" s="89" t="str">
        <f t="shared" si="783"/>
        <v/>
      </c>
      <c r="E5246" s="91" t="str">
        <f t="shared" si="784"/>
        <v/>
      </c>
      <c r="F5246" s="92" t="str">
        <f t="shared" si="785"/>
        <v/>
      </c>
      <c r="G5246" s="212" t="str">
        <f t="shared" si="786"/>
        <v/>
      </c>
      <c r="H5246" s="92">
        <f>IF(OR(ERR=FALSE,AND(F5246="",G5246="")),0,IF($C$12="D",$H$13+SUM($F$14:F5246)-SUM($G$14:G5246),$H$13-SUM($F$14:F5246)+SUM($G$14:G5246)))</f>
        <v>0</v>
      </c>
      <c r="I5246" s="7"/>
    </row>
    <row r="5247" spans="1:9">
      <c r="A5247" s="89">
        <f t="shared" si="768"/>
        <v>5234</v>
      </c>
      <c r="B5247" s="185" t="str">
        <f t="shared" si="781"/>
        <v/>
      </c>
      <c r="C5247" s="90" t="str">
        <f t="shared" si="782"/>
        <v/>
      </c>
      <c r="D5247" s="89" t="str">
        <f t="shared" si="783"/>
        <v/>
      </c>
      <c r="E5247" s="91" t="str">
        <f t="shared" si="784"/>
        <v/>
      </c>
      <c r="F5247" s="92" t="str">
        <f t="shared" si="785"/>
        <v/>
      </c>
      <c r="G5247" s="212" t="str">
        <f t="shared" si="786"/>
        <v/>
      </c>
      <c r="H5247" s="92">
        <f>IF(OR(ERR=FALSE,AND(F5247="",G5247="")),0,IF($C$12="D",$H$13+SUM($F$14:F5247)-SUM($G$14:G5247),$H$13-SUM($F$14:F5247)+SUM($G$14:G5247)))</f>
        <v>0</v>
      </c>
      <c r="I5247" s="7"/>
    </row>
    <row r="5248" spans="1:9">
      <c r="A5248" s="89">
        <f t="shared" si="768"/>
        <v>5235</v>
      </c>
      <c r="B5248" s="185" t="str">
        <f t="shared" si="781"/>
        <v/>
      </c>
      <c r="C5248" s="90" t="str">
        <f t="shared" si="782"/>
        <v/>
      </c>
      <c r="D5248" s="89" t="str">
        <f t="shared" si="783"/>
        <v/>
      </c>
      <c r="E5248" s="91" t="str">
        <f t="shared" si="784"/>
        <v/>
      </c>
      <c r="F5248" s="92" t="str">
        <f t="shared" si="785"/>
        <v/>
      </c>
      <c r="G5248" s="212" t="str">
        <f t="shared" si="786"/>
        <v/>
      </c>
      <c r="H5248" s="92">
        <f>IF(OR(ERR=FALSE,AND(F5248="",G5248="")),0,IF($C$12="D",$H$13+SUM($F$14:F5248)-SUM($G$14:G5248),$H$13-SUM($F$14:F5248)+SUM($G$14:G5248)))</f>
        <v>0</v>
      </c>
      <c r="I5248" s="7"/>
    </row>
    <row r="5249" spans="1:9">
      <c r="A5249" s="89">
        <f t="shared" si="768"/>
        <v>5236</v>
      </c>
      <c r="B5249" s="185" t="str">
        <f t="shared" si="781"/>
        <v/>
      </c>
      <c r="C5249" s="90" t="str">
        <f t="shared" si="782"/>
        <v/>
      </c>
      <c r="D5249" s="89" t="str">
        <f t="shared" si="783"/>
        <v/>
      </c>
      <c r="E5249" s="91" t="str">
        <f t="shared" si="784"/>
        <v/>
      </c>
      <c r="F5249" s="92" t="str">
        <f t="shared" si="785"/>
        <v/>
      </c>
      <c r="G5249" s="212" t="str">
        <f t="shared" si="786"/>
        <v/>
      </c>
      <c r="H5249" s="92">
        <f>IF(OR(ERR=FALSE,AND(F5249="",G5249="")),0,IF($C$12="D",$H$13+SUM($F$14:F5249)-SUM($G$14:G5249),$H$13-SUM($F$14:F5249)+SUM($G$14:G5249)))</f>
        <v>0</v>
      </c>
      <c r="I5249" s="7"/>
    </row>
    <row r="5250" spans="1:9">
      <c r="A5250" s="89">
        <f t="shared" si="768"/>
        <v>5237</v>
      </c>
      <c r="B5250" s="185" t="str">
        <f t="shared" si="781"/>
        <v/>
      </c>
      <c r="C5250" s="90" t="str">
        <f t="shared" si="782"/>
        <v/>
      </c>
      <c r="D5250" s="89" t="str">
        <f t="shared" si="783"/>
        <v/>
      </c>
      <c r="E5250" s="91" t="str">
        <f t="shared" si="784"/>
        <v/>
      </c>
      <c r="F5250" s="92" t="str">
        <f t="shared" si="785"/>
        <v/>
      </c>
      <c r="G5250" s="212" t="str">
        <f t="shared" si="786"/>
        <v/>
      </c>
      <c r="H5250" s="92">
        <f>IF(OR(ERR=FALSE,AND(F5250="",G5250="")),0,IF($C$12="D",$H$13+SUM($F$14:F5250)-SUM($G$14:G5250),$H$13-SUM($F$14:F5250)+SUM($G$14:G5250)))</f>
        <v>0</v>
      </c>
      <c r="I5250" s="7"/>
    </row>
    <row r="5251" spans="1:9">
      <c r="A5251" s="89">
        <f t="shared" si="768"/>
        <v>5238</v>
      </c>
      <c r="B5251" s="185" t="str">
        <f t="shared" si="781"/>
        <v/>
      </c>
      <c r="C5251" s="90" t="str">
        <f t="shared" si="782"/>
        <v/>
      </c>
      <c r="D5251" s="89" t="str">
        <f t="shared" si="783"/>
        <v/>
      </c>
      <c r="E5251" s="91" t="str">
        <f t="shared" si="784"/>
        <v/>
      </c>
      <c r="F5251" s="92" t="str">
        <f t="shared" si="785"/>
        <v/>
      </c>
      <c r="G5251" s="212" t="str">
        <f t="shared" si="786"/>
        <v/>
      </c>
      <c r="H5251" s="92">
        <f>IF(OR(ERR=FALSE,AND(F5251="",G5251="")),0,IF($C$12="D",$H$13+SUM($F$14:F5251)-SUM($G$14:G5251),$H$13-SUM($F$14:F5251)+SUM($G$14:G5251)))</f>
        <v>0</v>
      </c>
      <c r="I5251" s="7"/>
    </row>
    <row r="5252" spans="1:9">
      <c r="A5252" s="89">
        <f t="shared" si="768"/>
        <v>5239</v>
      </c>
      <c r="B5252" s="185" t="str">
        <f t="shared" si="781"/>
        <v/>
      </c>
      <c r="C5252" s="90" t="str">
        <f t="shared" si="782"/>
        <v/>
      </c>
      <c r="D5252" s="89" t="str">
        <f t="shared" si="783"/>
        <v/>
      </c>
      <c r="E5252" s="91" t="str">
        <f t="shared" si="784"/>
        <v/>
      </c>
      <c r="F5252" s="92" t="str">
        <f t="shared" si="785"/>
        <v/>
      </c>
      <c r="G5252" s="212" t="str">
        <f t="shared" si="786"/>
        <v/>
      </c>
      <c r="H5252" s="92">
        <f>IF(OR(ERR=FALSE,AND(F5252="",G5252="")),0,IF($C$12="D",$H$13+SUM($F$14:F5252)-SUM($G$14:G5252),$H$13-SUM($F$14:F5252)+SUM($G$14:G5252)))</f>
        <v>0</v>
      </c>
      <c r="I5252" s="7"/>
    </row>
    <row r="5253" spans="1:9">
      <c r="A5253" s="89">
        <f t="shared" ref="A5253:A5316" si="787">A5252+1</f>
        <v>5240</v>
      </c>
      <c r="B5253" s="185" t="str">
        <f t="shared" si="781"/>
        <v/>
      </c>
      <c r="C5253" s="90" t="str">
        <f t="shared" si="782"/>
        <v/>
      </c>
      <c r="D5253" s="89" t="str">
        <f t="shared" si="783"/>
        <v/>
      </c>
      <c r="E5253" s="91" t="str">
        <f t="shared" si="784"/>
        <v/>
      </c>
      <c r="F5253" s="92" t="str">
        <f t="shared" si="785"/>
        <v/>
      </c>
      <c r="G5253" s="212" t="str">
        <f t="shared" si="786"/>
        <v/>
      </c>
      <c r="H5253" s="92">
        <f>IF(OR(ERR=FALSE,AND(F5253="",G5253="")),0,IF($C$12="D",$H$13+SUM($F$14:F5253)-SUM($G$14:G5253),$H$13-SUM($F$14:F5253)+SUM($G$14:G5253)))</f>
        <v>0</v>
      </c>
      <c r="I5253" s="7"/>
    </row>
    <row r="5254" spans="1:9">
      <c r="A5254" s="89">
        <f t="shared" si="787"/>
        <v>5241</v>
      </c>
      <c r="B5254" s="185" t="str">
        <f t="shared" si="781"/>
        <v/>
      </c>
      <c r="C5254" s="90" t="str">
        <f t="shared" si="782"/>
        <v/>
      </c>
      <c r="D5254" s="89" t="str">
        <f t="shared" si="783"/>
        <v/>
      </c>
      <c r="E5254" s="91" t="str">
        <f t="shared" si="784"/>
        <v/>
      </c>
      <c r="F5254" s="92" t="str">
        <f t="shared" si="785"/>
        <v/>
      </c>
      <c r="G5254" s="212" t="str">
        <f t="shared" si="786"/>
        <v/>
      </c>
      <c r="H5254" s="92">
        <f>IF(OR(ERR=FALSE,AND(F5254="",G5254="")),0,IF($C$12="D",$H$13+SUM($F$14:F5254)-SUM($G$14:G5254),$H$13-SUM($F$14:F5254)+SUM($G$14:G5254)))</f>
        <v>0</v>
      </c>
      <c r="I5254" s="7"/>
    </row>
    <row r="5255" spans="1:9">
      <c r="A5255" s="89">
        <f t="shared" si="787"/>
        <v>5242</v>
      </c>
      <c r="B5255" s="185" t="str">
        <f t="shared" si="781"/>
        <v/>
      </c>
      <c r="C5255" s="90" t="str">
        <f t="shared" si="782"/>
        <v/>
      </c>
      <c r="D5255" s="89" t="str">
        <f t="shared" si="783"/>
        <v/>
      </c>
      <c r="E5255" s="91" t="str">
        <f t="shared" si="784"/>
        <v/>
      </c>
      <c r="F5255" s="92" t="str">
        <f t="shared" si="785"/>
        <v/>
      </c>
      <c r="G5255" s="212" t="str">
        <f t="shared" si="786"/>
        <v/>
      </c>
      <c r="H5255" s="92">
        <f>IF(OR(ERR=FALSE,AND(F5255="",G5255="")),0,IF($C$12="D",$H$13+SUM($F$14:F5255)-SUM($G$14:G5255),$H$13-SUM($F$14:F5255)+SUM($G$14:G5255)))</f>
        <v>0</v>
      </c>
      <c r="I5255" s="7"/>
    </row>
    <row r="5256" spans="1:9">
      <c r="A5256" s="89">
        <f t="shared" si="787"/>
        <v>5243</v>
      </c>
      <c r="B5256" s="185" t="str">
        <f t="shared" si="781"/>
        <v/>
      </c>
      <c r="C5256" s="90" t="str">
        <f t="shared" si="782"/>
        <v/>
      </c>
      <c r="D5256" s="89" t="str">
        <f t="shared" si="783"/>
        <v/>
      </c>
      <c r="E5256" s="91" t="str">
        <f t="shared" si="784"/>
        <v/>
      </c>
      <c r="F5256" s="92" t="str">
        <f t="shared" si="785"/>
        <v/>
      </c>
      <c r="G5256" s="212" t="str">
        <f t="shared" si="786"/>
        <v/>
      </c>
      <c r="H5256" s="92">
        <f>IF(OR(ERR=FALSE,AND(F5256="",G5256="")),0,IF($C$12="D",$H$13+SUM($F$14:F5256)-SUM($G$14:G5256),$H$13-SUM($F$14:F5256)+SUM($G$14:G5256)))</f>
        <v>0</v>
      </c>
      <c r="I5256" s="7"/>
    </row>
    <row r="5257" spans="1:9">
      <c r="A5257" s="89">
        <f t="shared" si="787"/>
        <v>5244</v>
      </c>
      <c r="B5257" s="185" t="str">
        <f t="shared" si="781"/>
        <v/>
      </c>
      <c r="C5257" s="90" t="str">
        <f t="shared" si="782"/>
        <v/>
      </c>
      <c r="D5257" s="89" t="str">
        <f t="shared" si="783"/>
        <v/>
      </c>
      <c r="E5257" s="91" t="str">
        <f t="shared" si="784"/>
        <v/>
      </c>
      <c r="F5257" s="92" t="str">
        <f t="shared" si="785"/>
        <v/>
      </c>
      <c r="G5257" s="212" t="str">
        <f t="shared" si="786"/>
        <v/>
      </c>
      <c r="H5257" s="92">
        <f>IF(OR(ERR=FALSE,AND(F5257="",G5257="")),0,IF($C$12="D",$H$13+SUM($F$14:F5257)-SUM($G$14:G5257),$H$13-SUM($F$14:F5257)+SUM($G$14:G5257)))</f>
        <v>0</v>
      </c>
      <c r="I5257" s="7"/>
    </row>
    <row r="5258" spans="1:9">
      <c r="A5258" s="89">
        <f t="shared" si="787"/>
        <v>5245</v>
      </c>
      <c r="B5258" s="185" t="str">
        <f t="shared" si="781"/>
        <v/>
      </c>
      <c r="C5258" s="90" t="str">
        <f t="shared" si="782"/>
        <v/>
      </c>
      <c r="D5258" s="89" t="str">
        <f t="shared" si="783"/>
        <v/>
      </c>
      <c r="E5258" s="91" t="str">
        <f t="shared" si="784"/>
        <v/>
      </c>
      <c r="F5258" s="92" t="str">
        <f t="shared" si="785"/>
        <v/>
      </c>
      <c r="G5258" s="212" t="str">
        <f t="shared" si="786"/>
        <v/>
      </c>
      <c r="H5258" s="92">
        <f>IF(OR(ERR=FALSE,AND(F5258="",G5258="")),0,IF($C$12="D",$H$13+SUM($F$14:F5258)-SUM($G$14:G5258),$H$13-SUM($F$14:F5258)+SUM($G$14:G5258)))</f>
        <v>0</v>
      </c>
      <c r="I5258" s="7"/>
    </row>
    <row r="5259" spans="1:9">
      <c r="A5259" s="89">
        <f t="shared" si="787"/>
        <v>5246</v>
      </c>
      <c r="B5259" s="185" t="str">
        <f t="shared" si="781"/>
        <v/>
      </c>
      <c r="C5259" s="90" t="str">
        <f t="shared" si="782"/>
        <v/>
      </c>
      <c r="D5259" s="89" t="str">
        <f t="shared" si="783"/>
        <v/>
      </c>
      <c r="E5259" s="91" t="str">
        <f t="shared" si="784"/>
        <v/>
      </c>
      <c r="F5259" s="92" t="str">
        <f t="shared" si="785"/>
        <v/>
      </c>
      <c r="G5259" s="212" t="str">
        <f t="shared" si="786"/>
        <v/>
      </c>
      <c r="H5259" s="92">
        <f>IF(OR(ERR=FALSE,AND(F5259="",G5259="")),0,IF($C$12="D",$H$13+SUM($F$14:F5259)-SUM($G$14:G5259),$H$13-SUM($F$14:F5259)+SUM($G$14:G5259)))</f>
        <v>0</v>
      </c>
      <c r="I5259" s="7"/>
    </row>
    <row r="5260" spans="1:9">
      <c r="A5260" s="89">
        <f t="shared" si="787"/>
        <v>5247</v>
      </c>
      <c r="B5260" s="185" t="str">
        <f t="shared" si="781"/>
        <v/>
      </c>
      <c r="C5260" s="90" t="str">
        <f t="shared" si="782"/>
        <v/>
      </c>
      <c r="D5260" s="89" t="str">
        <f t="shared" si="783"/>
        <v/>
      </c>
      <c r="E5260" s="91" t="str">
        <f t="shared" si="784"/>
        <v/>
      </c>
      <c r="F5260" s="92" t="str">
        <f t="shared" si="785"/>
        <v/>
      </c>
      <c r="G5260" s="212" t="str">
        <f t="shared" si="786"/>
        <v/>
      </c>
      <c r="H5260" s="92">
        <f>IF(OR(ERR=FALSE,AND(F5260="",G5260="")),0,IF($C$12="D",$H$13+SUM($F$14:F5260)-SUM($G$14:G5260),$H$13-SUM($F$14:F5260)+SUM($G$14:G5260)))</f>
        <v>0</v>
      </c>
      <c r="I5260" s="7"/>
    </row>
    <row r="5261" spans="1:9">
      <c r="A5261" s="89">
        <f t="shared" si="787"/>
        <v>5248</v>
      </c>
      <c r="B5261" s="185" t="str">
        <f t="shared" si="781"/>
        <v/>
      </c>
      <c r="C5261" s="90" t="str">
        <f t="shared" si="782"/>
        <v/>
      </c>
      <c r="D5261" s="89" t="str">
        <f t="shared" si="783"/>
        <v/>
      </c>
      <c r="E5261" s="91" t="str">
        <f t="shared" si="784"/>
        <v/>
      </c>
      <c r="F5261" s="92" t="str">
        <f t="shared" si="785"/>
        <v/>
      </c>
      <c r="G5261" s="212" t="str">
        <f t="shared" si="786"/>
        <v/>
      </c>
      <c r="H5261" s="92">
        <f>IF(OR(ERR=FALSE,AND(F5261="",G5261="")),0,IF($C$12="D",$H$13+SUM($F$14:F5261)-SUM($G$14:G5261),$H$13-SUM($F$14:F5261)+SUM($G$14:G5261)))</f>
        <v>0</v>
      </c>
      <c r="I5261" s="7"/>
    </row>
    <row r="5262" spans="1:9">
      <c r="A5262" s="89">
        <f t="shared" si="787"/>
        <v>5249</v>
      </c>
      <c r="B5262" s="185" t="str">
        <f t="shared" si="781"/>
        <v/>
      </c>
      <c r="C5262" s="90" t="str">
        <f t="shared" si="782"/>
        <v/>
      </c>
      <c r="D5262" s="89" t="str">
        <f t="shared" si="783"/>
        <v/>
      </c>
      <c r="E5262" s="91" t="str">
        <f t="shared" si="784"/>
        <v/>
      </c>
      <c r="F5262" s="92" t="str">
        <f t="shared" si="785"/>
        <v/>
      </c>
      <c r="G5262" s="212" t="str">
        <f t="shared" si="786"/>
        <v/>
      </c>
      <c r="H5262" s="92">
        <f>IF(OR(ERR=FALSE,AND(F5262="",G5262="")),0,IF($C$12="D",$H$13+SUM($F$14:F5262)-SUM($G$14:G5262),$H$13-SUM($F$14:F5262)+SUM($G$14:G5262)))</f>
        <v>0</v>
      </c>
      <c r="I5262" s="7"/>
    </row>
    <row r="5263" spans="1:9">
      <c r="A5263" s="89">
        <f t="shared" si="787"/>
        <v>5250</v>
      </c>
      <c r="B5263" s="185" t="str">
        <f t="shared" si="781"/>
        <v/>
      </c>
      <c r="C5263" s="90" t="str">
        <f t="shared" si="782"/>
        <v/>
      </c>
      <c r="D5263" s="89" t="str">
        <f t="shared" si="783"/>
        <v/>
      </c>
      <c r="E5263" s="91" t="str">
        <f t="shared" si="784"/>
        <v/>
      </c>
      <c r="F5263" s="92" t="str">
        <f t="shared" si="785"/>
        <v/>
      </c>
      <c r="G5263" s="212" t="str">
        <f t="shared" si="786"/>
        <v/>
      </c>
      <c r="H5263" s="92">
        <f>IF(OR(ERR=FALSE,AND(F5263="",G5263="")),0,IF($C$12="D",$H$13+SUM($F$14:F5263)-SUM($G$14:G5263),$H$13-SUM($F$14:F5263)+SUM($G$14:G5263)))</f>
        <v>0</v>
      </c>
      <c r="I5263" s="7"/>
    </row>
    <row r="5264" spans="1:9">
      <c r="A5264" s="89">
        <f t="shared" si="787"/>
        <v>5251</v>
      </c>
      <c r="B5264" s="185" t="str">
        <f t="shared" si="781"/>
        <v/>
      </c>
      <c r="C5264" s="90" t="str">
        <f t="shared" si="782"/>
        <v/>
      </c>
      <c r="D5264" s="89" t="str">
        <f t="shared" si="783"/>
        <v/>
      </c>
      <c r="E5264" s="91" t="str">
        <f t="shared" si="784"/>
        <v/>
      </c>
      <c r="F5264" s="92" t="str">
        <f t="shared" si="785"/>
        <v/>
      </c>
      <c r="G5264" s="212" t="str">
        <f t="shared" si="786"/>
        <v/>
      </c>
      <c r="H5264" s="92">
        <f>IF(OR(ERR=FALSE,AND(F5264="",G5264="")),0,IF($C$12="D",$H$13+SUM($F$14:F5264)-SUM($G$14:G5264),$H$13-SUM($F$14:F5264)+SUM($G$14:G5264)))</f>
        <v>0</v>
      </c>
      <c r="I5264" s="7"/>
    </row>
    <row r="5265" spans="1:9">
      <c r="A5265" s="89">
        <f t="shared" si="787"/>
        <v>5252</v>
      </c>
      <c r="B5265" s="185" t="str">
        <f t="shared" si="781"/>
        <v/>
      </c>
      <c r="C5265" s="90" t="str">
        <f t="shared" si="782"/>
        <v/>
      </c>
      <c r="D5265" s="89" t="str">
        <f t="shared" si="783"/>
        <v/>
      </c>
      <c r="E5265" s="91" t="str">
        <f t="shared" si="784"/>
        <v/>
      </c>
      <c r="F5265" s="92" t="str">
        <f t="shared" si="785"/>
        <v/>
      </c>
      <c r="G5265" s="212" t="str">
        <f t="shared" si="786"/>
        <v/>
      </c>
      <c r="H5265" s="92">
        <f>IF(OR(ERR=FALSE,AND(F5265="",G5265="")),0,IF($C$12="D",$H$13+SUM($F$14:F5265)-SUM($G$14:G5265),$H$13-SUM($F$14:F5265)+SUM($G$14:G5265)))</f>
        <v>0</v>
      </c>
      <c r="I5265" s="7"/>
    </row>
    <row r="5266" spans="1:9">
      <c r="A5266" s="89">
        <f t="shared" si="787"/>
        <v>5253</v>
      </c>
      <c r="B5266" s="185" t="str">
        <f t="shared" si="781"/>
        <v/>
      </c>
      <c r="C5266" s="90" t="str">
        <f t="shared" si="782"/>
        <v/>
      </c>
      <c r="D5266" s="89" t="str">
        <f t="shared" si="783"/>
        <v/>
      </c>
      <c r="E5266" s="91" t="str">
        <f t="shared" si="784"/>
        <v/>
      </c>
      <c r="F5266" s="92" t="str">
        <f t="shared" si="785"/>
        <v/>
      </c>
      <c r="G5266" s="212" t="str">
        <f t="shared" si="786"/>
        <v/>
      </c>
      <c r="H5266" s="92">
        <f>IF(OR(ERR=FALSE,AND(F5266="",G5266="")),0,IF($C$12="D",$H$13+SUM($F$14:F5266)-SUM($G$14:G5266),$H$13-SUM($F$14:F5266)+SUM($G$14:G5266)))</f>
        <v>0</v>
      </c>
      <c r="I5266" s="7"/>
    </row>
    <row r="5267" spans="1:9">
      <c r="A5267" s="89">
        <f t="shared" si="787"/>
        <v>5254</v>
      </c>
      <c r="B5267" s="185" t="str">
        <f t="shared" si="781"/>
        <v/>
      </c>
      <c r="C5267" s="90" t="str">
        <f t="shared" si="782"/>
        <v/>
      </c>
      <c r="D5267" s="89" t="str">
        <f t="shared" si="783"/>
        <v/>
      </c>
      <c r="E5267" s="91" t="str">
        <f t="shared" si="784"/>
        <v/>
      </c>
      <c r="F5267" s="92" t="str">
        <f t="shared" si="785"/>
        <v/>
      </c>
      <c r="G5267" s="212" t="str">
        <f t="shared" si="786"/>
        <v/>
      </c>
      <c r="H5267" s="92">
        <f>IF(OR(ERR=FALSE,AND(F5267="",G5267="")),0,IF($C$12="D",$H$13+SUM($F$14:F5267)-SUM($G$14:G5267),$H$13-SUM($F$14:F5267)+SUM($G$14:G5267)))</f>
        <v>0</v>
      </c>
      <c r="I5267" s="7"/>
    </row>
    <row r="5268" spans="1:9">
      <c r="A5268" s="89">
        <f t="shared" si="787"/>
        <v>5255</v>
      </c>
      <c r="B5268" s="185" t="str">
        <f t="shared" si="781"/>
        <v/>
      </c>
      <c r="C5268" s="90" t="str">
        <f t="shared" si="782"/>
        <v/>
      </c>
      <c r="D5268" s="89" t="str">
        <f t="shared" si="783"/>
        <v/>
      </c>
      <c r="E5268" s="91" t="str">
        <f t="shared" si="784"/>
        <v/>
      </c>
      <c r="F5268" s="92" t="str">
        <f t="shared" si="785"/>
        <v/>
      </c>
      <c r="G5268" s="212" t="str">
        <f t="shared" si="786"/>
        <v/>
      </c>
      <c r="H5268" s="92">
        <f>IF(OR(ERR=FALSE,AND(F5268="",G5268="")),0,IF($C$12="D",$H$13+SUM($F$14:F5268)-SUM($G$14:G5268),$H$13-SUM($F$14:F5268)+SUM($G$14:G5268)))</f>
        <v>0</v>
      </c>
      <c r="I5268" s="7"/>
    </row>
    <row r="5269" spans="1:9">
      <c r="A5269" s="89">
        <f t="shared" si="787"/>
        <v>5256</v>
      </c>
      <c r="B5269" s="185" t="str">
        <f t="shared" si="781"/>
        <v/>
      </c>
      <c r="C5269" s="90" t="str">
        <f t="shared" si="782"/>
        <v/>
      </c>
      <c r="D5269" s="89" t="str">
        <f t="shared" si="783"/>
        <v/>
      </c>
      <c r="E5269" s="91" t="str">
        <f t="shared" si="784"/>
        <v/>
      </c>
      <c r="F5269" s="92" t="str">
        <f t="shared" si="785"/>
        <v/>
      </c>
      <c r="G5269" s="212" t="str">
        <f t="shared" si="786"/>
        <v/>
      </c>
      <c r="H5269" s="92">
        <f>IF(OR(ERR=FALSE,AND(F5269="",G5269="")),0,IF($C$12="D",$H$13+SUM($F$14:F5269)-SUM($G$14:G5269),$H$13-SUM($F$14:F5269)+SUM($G$14:G5269)))</f>
        <v>0</v>
      </c>
      <c r="I5269" s="7"/>
    </row>
    <row r="5270" spans="1:9">
      <c r="A5270" s="89">
        <f t="shared" si="787"/>
        <v>5257</v>
      </c>
      <c r="B5270" s="185" t="str">
        <f t="shared" si="781"/>
        <v/>
      </c>
      <c r="C5270" s="90" t="str">
        <f t="shared" si="782"/>
        <v/>
      </c>
      <c r="D5270" s="89" t="str">
        <f t="shared" si="783"/>
        <v/>
      </c>
      <c r="E5270" s="91" t="str">
        <f t="shared" si="784"/>
        <v/>
      </c>
      <c r="F5270" s="92" t="str">
        <f t="shared" si="785"/>
        <v/>
      </c>
      <c r="G5270" s="212" t="str">
        <f t="shared" si="786"/>
        <v/>
      </c>
      <c r="H5270" s="92">
        <f>IF(OR(ERR=FALSE,AND(F5270="",G5270="")),0,IF($C$12="D",$H$13+SUM($F$14:F5270)-SUM($G$14:G5270),$H$13-SUM($F$14:F5270)+SUM($G$14:G5270)))</f>
        <v>0</v>
      </c>
      <c r="I5270" s="7"/>
    </row>
    <row r="5271" spans="1:9">
      <c r="A5271" s="89">
        <f t="shared" si="787"/>
        <v>5258</v>
      </c>
      <c r="B5271" s="185" t="str">
        <f t="shared" si="781"/>
        <v/>
      </c>
      <c r="C5271" s="90" t="str">
        <f t="shared" si="782"/>
        <v/>
      </c>
      <c r="D5271" s="89" t="str">
        <f t="shared" si="783"/>
        <v/>
      </c>
      <c r="E5271" s="91" t="str">
        <f t="shared" si="784"/>
        <v/>
      </c>
      <c r="F5271" s="92" t="str">
        <f t="shared" si="785"/>
        <v/>
      </c>
      <c r="G5271" s="212" t="str">
        <f t="shared" si="786"/>
        <v/>
      </c>
      <c r="H5271" s="92">
        <f>IF(OR(ERR=FALSE,AND(F5271="",G5271="")),0,IF($C$12="D",$H$13+SUM($F$14:F5271)-SUM($G$14:G5271),$H$13-SUM($F$14:F5271)+SUM($G$14:G5271)))</f>
        <v>0</v>
      </c>
      <c r="I5271" s="7"/>
    </row>
    <row r="5272" spans="1:9">
      <c r="A5272" s="89">
        <f t="shared" si="787"/>
        <v>5259</v>
      </c>
      <c r="B5272" s="185" t="str">
        <f t="shared" si="781"/>
        <v/>
      </c>
      <c r="C5272" s="90" t="str">
        <f t="shared" si="782"/>
        <v/>
      </c>
      <c r="D5272" s="89" t="str">
        <f t="shared" si="783"/>
        <v/>
      </c>
      <c r="E5272" s="91" t="str">
        <f t="shared" si="784"/>
        <v/>
      </c>
      <c r="F5272" s="92" t="str">
        <f t="shared" si="785"/>
        <v/>
      </c>
      <c r="G5272" s="212" t="str">
        <f t="shared" si="786"/>
        <v/>
      </c>
      <c r="H5272" s="92">
        <f>IF(OR(ERR=FALSE,AND(F5272="",G5272="")),0,IF($C$12="D",$H$13+SUM($F$14:F5272)-SUM($G$14:G5272),$H$13-SUM($F$14:F5272)+SUM($G$14:G5272)))</f>
        <v>0</v>
      </c>
      <c r="I5272" s="7"/>
    </row>
    <row r="5273" spans="1:9">
      <c r="A5273" s="89">
        <f t="shared" si="787"/>
        <v>5260</v>
      </c>
      <c r="B5273" s="185" t="str">
        <f t="shared" si="781"/>
        <v/>
      </c>
      <c r="C5273" s="90" t="str">
        <f t="shared" si="782"/>
        <v/>
      </c>
      <c r="D5273" s="89" t="str">
        <f t="shared" si="783"/>
        <v/>
      </c>
      <c r="E5273" s="91" t="str">
        <f t="shared" si="784"/>
        <v/>
      </c>
      <c r="F5273" s="92" t="str">
        <f t="shared" si="785"/>
        <v/>
      </c>
      <c r="G5273" s="212" t="str">
        <f t="shared" si="786"/>
        <v/>
      </c>
      <c r="H5273" s="92">
        <f>IF(OR(ERR=FALSE,AND(F5273="",G5273="")),0,IF($C$12="D",$H$13+SUM($F$14:F5273)-SUM($G$14:G5273),$H$13-SUM($F$14:F5273)+SUM($G$14:G5273)))</f>
        <v>0</v>
      </c>
      <c r="I5273" s="7"/>
    </row>
    <row r="5274" spans="1:9">
      <c r="A5274" s="89">
        <f t="shared" si="787"/>
        <v>5261</v>
      </c>
      <c r="B5274" s="185" t="str">
        <f t="shared" si="781"/>
        <v/>
      </c>
      <c r="C5274" s="90" t="str">
        <f t="shared" si="782"/>
        <v/>
      </c>
      <c r="D5274" s="89" t="str">
        <f t="shared" si="783"/>
        <v/>
      </c>
      <c r="E5274" s="91" t="str">
        <f t="shared" si="784"/>
        <v/>
      </c>
      <c r="F5274" s="92" t="str">
        <f t="shared" si="785"/>
        <v/>
      </c>
      <c r="G5274" s="212" t="str">
        <f t="shared" si="786"/>
        <v/>
      </c>
      <c r="H5274" s="92">
        <f>IF(OR(ERR=FALSE,AND(F5274="",G5274="")),0,IF($C$12="D",$H$13+SUM($F$14:F5274)-SUM($G$14:G5274),$H$13-SUM($F$14:F5274)+SUM($G$14:G5274)))</f>
        <v>0</v>
      </c>
      <c r="I5274" s="7"/>
    </row>
    <row r="5275" spans="1:9">
      <c r="A5275" s="89">
        <f t="shared" si="787"/>
        <v>5262</v>
      </c>
      <c r="B5275" s="185" t="str">
        <f t="shared" si="781"/>
        <v/>
      </c>
      <c r="C5275" s="90" t="str">
        <f t="shared" si="782"/>
        <v/>
      </c>
      <c r="D5275" s="89" t="str">
        <f t="shared" si="783"/>
        <v/>
      </c>
      <c r="E5275" s="91" t="str">
        <f t="shared" si="784"/>
        <v/>
      </c>
      <c r="F5275" s="92" t="str">
        <f t="shared" si="785"/>
        <v/>
      </c>
      <c r="G5275" s="212" t="str">
        <f t="shared" si="786"/>
        <v/>
      </c>
      <c r="H5275" s="92">
        <f>IF(OR(ERR=FALSE,AND(F5275="",G5275="")),0,IF($C$12="D",$H$13+SUM($F$14:F5275)-SUM($G$14:G5275),$H$13-SUM($F$14:F5275)+SUM($G$14:G5275)))</f>
        <v>0</v>
      </c>
      <c r="I5275" s="7"/>
    </row>
    <row r="5276" spans="1:9">
      <c r="A5276" s="89">
        <f t="shared" si="787"/>
        <v>5263</v>
      </c>
      <c r="B5276" s="185" t="str">
        <f t="shared" si="781"/>
        <v/>
      </c>
      <c r="C5276" s="90" t="str">
        <f t="shared" si="782"/>
        <v/>
      </c>
      <c r="D5276" s="89" t="str">
        <f t="shared" si="783"/>
        <v/>
      </c>
      <c r="E5276" s="91" t="str">
        <f t="shared" si="784"/>
        <v/>
      </c>
      <c r="F5276" s="92" t="str">
        <f t="shared" si="785"/>
        <v/>
      </c>
      <c r="G5276" s="212" t="str">
        <f t="shared" si="786"/>
        <v/>
      </c>
      <c r="H5276" s="92">
        <f>IF(OR(ERR=FALSE,AND(F5276="",G5276="")),0,IF($C$12="D",$H$13+SUM($F$14:F5276)-SUM($G$14:G5276),$H$13-SUM($F$14:F5276)+SUM($G$14:G5276)))</f>
        <v>0</v>
      </c>
      <c r="I5276" s="7"/>
    </row>
    <row r="5277" spans="1:9">
      <c r="A5277" s="89">
        <f t="shared" si="787"/>
        <v>5264</v>
      </c>
      <c r="B5277" s="185" t="str">
        <f t="shared" si="781"/>
        <v/>
      </c>
      <c r="C5277" s="90" t="str">
        <f t="shared" si="782"/>
        <v/>
      </c>
      <c r="D5277" s="89" t="str">
        <f t="shared" si="783"/>
        <v/>
      </c>
      <c r="E5277" s="91" t="str">
        <f t="shared" si="784"/>
        <v/>
      </c>
      <c r="F5277" s="92" t="str">
        <f t="shared" si="785"/>
        <v/>
      </c>
      <c r="G5277" s="212" t="str">
        <f t="shared" si="786"/>
        <v/>
      </c>
      <c r="H5277" s="92">
        <f>IF(OR(ERR=FALSE,AND(F5277="",G5277="")),0,IF($C$12="D",$H$13+SUM($F$14:F5277)-SUM($G$14:G5277),$H$13-SUM($F$14:F5277)+SUM($G$14:G5277)))</f>
        <v>0</v>
      </c>
      <c r="I5277" s="7"/>
    </row>
    <row r="5278" spans="1:9">
      <c r="A5278" s="89">
        <f t="shared" si="787"/>
        <v>5265</v>
      </c>
      <c r="B5278" s="185" t="str">
        <f t="shared" si="781"/>
        <v/>
      </c>
      <c r="C5278" s="90" t="str">
        <f t="shared" si="782"/>
        <v/>
      </c>
      <c r="D5278" s="89" t="str">
        <f t="shared" si="783"/>
        <v/>
      </c>
      <c r="E5278" s="91" t="str">
        <f t="shared" si="784"/>
        <v/>
      </c>
      <c r="F5278" s="92" t="str">
        <f t="shared" si="785"/>
        <v/>
      </c>
      <c r="G5278" s="212" t="str">
        <f t="shared" si="786"/>
        <v/>
      </c>
      <c r="H5278" s="92">
        <f>IF(OR(ERR=FALSE,AND(F5278="",G5278="")),0,IF($C$12="D",$H$13+SUM($F$14:F5278)-SUM($G$14:G5278),$H$13-SUM($F$14:F5278)+SUM($G$14:G5278)))</f>
        <v>0</v>
      </c>
      <c r="I5278" s="7"/>
    </row>
    <row r="5279" spans="1:9">
      <c r="A5279" s="89">
        <f t="shared" si="787"/>
        <v>5266</v>
      </c>
      <c r="B5279" s="185" t="str">
        <f t="shared" si="781"/>
        <v/>
      </c>
      <c r="C5279" s="90" t="str">
        <f t="shared" si="782"/>
        <v/>
      </c>
      <c r="D5279" s="89" t="str">
        <f t="shared" si="783"/>
        <v/>
      </c>
      <c r="E5279" s="91" t="str">
        <f t="shared" si="784"/>
        <v/>
      </c>
      <c r="F5279" s="92" t="str">
        <f t="shared" si="785"/>
        <v/>
      </c>
      <c r="G5279" s="212" t="str">
        <f t="shared" si="786"/>
        <v/>
      </c>
      <c r="H5279" s="92">
        <f>IF(OR(ERR=FALSE,AND(F5279="",G5279="")),0,IF($C$12="D",$H$13+SUM($F$14:F5279)-SUM($G$14:G5279),$H$13-SUM($F$14:F5279)+SUM($G$14:G5279)))</f>
        <v>0</v>
      </c>
      <c r="I5279" s="7"/>
    </row>
    <row r="5280" spans="1:9">
      <c r="A5280" s="89">
        <f t="shared" si="787"/>
        <v>5267</v>
      </c>
      <c r="B5280" s="185" t="str">
        <f t="shared" si="781"/>
        <v/>
      </c>
      <c r="C5280" s="90" t="str">
        <f t="shared" si="782"/>
        <v/>
      </c>
      <c r="D5280" s="89" t="str">
        <f t="shared" si="783"/>
        <v/>
      </c>
      <c r="E5280" s="91" t="str">
        <f t="shared" si="784"/>
        <v/>
      </c>
      <c r="F5280" s="92" t="str">
        <f t="shared" si="785"/>
        <v/>
      </c>
      <c r="G5280" s="212" t="str">
        <f t="shared" si="786"/>
        <v/>
      </c>
      <c r="H5280" s="92">
        <f>IF(OR(ERR=FALSE,AND(F5280="",G5280="")),0,IF($C$12="D",$H$13+SUM($F$14:F5280)-SUM($G$14:G5280),$H$13-SUM($F$14:F5280)+SUM($G$14:G5280)))</f>
        <v>0</v>
      </c>
      <c r="I5280" s="7"/>
    </row>
    <row r="5281" spans="1:9">
      <c r="A5281" s="89">
        <f t="shared" si="787"/>
        <v>5268</v>
      </c>
      <c r="B5281" s="185" t="str">
        <f t="shared" si="781"/>
        <v/>
      </c>
      <c r="C5281" s="90" t="str">
        <f t="shared" si="782"/>
        <v/>
      </c>
      <c r="D5281" s="89" t="str">
        <f t="shared" si="783"/>
        <v/>
      </c>
      <c r="E5281" s="91" t="str">
        <f t="shared" si="784"/>
        <v/>
      </c>
      <c r="F5281" s="92" t="str">
        <f t="shared" si="785"/>
        <v/>
      </c>
      <c r="G5281" s="212" t="str">
        <f t="shared" si="786"/>
        <v/>
      </c>
      <c r="H5281" s="92">
        <f>IF(OR(ERR=FALSE,AND(F5281="",G5281="")),0,IF($C$12="D",$H$13+SUM($F$14:F5281)-SUM($G$14:G5281),$H$13-SUM($F$14:F5281)+SUM($G$14:G5281)))</f>
        <v>0</v>
      </c>
      <c r="I5281" s="7"/>
    </row>
    <row r="5282" spans="1:9">
      <c r="A5282" s="89">
        <f t="shared" si="787"/>
        <v>5269</v>
      </c>
      <c r="B5282" s="185" t="str">
        <f t="shared" si="781"/>
        <v/>
      </c>
      <c r="C5282" s="90" t="str">
        <f t="shared" si="782"/>
        <v/>
      </c>
      <c r="D5282" s="89" t="str">
        <f t="shared" si="783"/>
        <v/>
      </c>
      <c r="E5282" s="91" t="str">
        <f t="shared" si="784"/>
        <v/>
      </c>
      <c r="F5282" s="92" t="str">
        <f t="shared" si="785"/>
        <v/>
      </c>
      <c r="G5282" s="212" t="str">
        <f t="shared" si="786"/>
        <v/>
      </c>
      <c r="H5282" s="92">
        <f>IF(OR(ERR=FALSE,AND(F5282="",G5282="")),0,IF($C$12="D",$H$13+SUM($F$14:F5282)-SUM($G$14:G5282),$H$13-SUM($F$14:F5282)+SUM($G$14:G5282)))</f>
        <v>0</v>
      </c>
      <c r="I5282" s="7"/>
    </row>
    <row r="5283" spans="1:9">
      <c r="A5283" s="89">
        <f t="shared" si="787"/>
        <v>5270</v>
      </c>
      <c r="B5283" s="185" t="str">
        <f t="shared" si="781"/>
        <v/>
      </c>
      <c r="C5283" s="90" t="str">
        <f t="shared" si="782"/>
        <v/>
      </c>
      <c r="D5283" s="89" t="str">
        <f t="shared" si="783"/>
        <v/>
      </c>
      <c r="E5283" s="91" t="str">
        <f t="shared" si="784"/>
        <v/>
      </c>
      <c r="F5283" s="92" t="str">
        <f t="shared" si="785"/>
        <v/>
      </c>
      <c r="G5283" s="212" t="str">
        <f t="shared" si="786"/>
        <v/>
      </c>
      <c r="H5283" s="92">
        <f>IF(OR(ERR=FALSE,AND(F5283="",G5283="")),0,IF($C$12="D",$H$13+SUM($F$14:F5283)-SUM($G$14:G5283),$H$13-SUM($F$14:F5283)+SUM($G$14:G5283)))</f>
        <v>0</v>
      </c>
      <c r="I5283" s="7"/>
    </row>
    <row r="5284" spans="1:9">
      <c r="A5284" s="89">
        <f t="shared" si="787"/>
        <v>5271</v>
      </c>
      <c r="B5284" s="185" t="str">
        <f t="shared" si="781"/>
        <v/>
      </c>
      <c r="C5284" s="90" t="str">
        <f t="shared" si="782"/>
        <v/>
      </c>
      <c r="D5284" s="89" t="str">
        <f t="shared" si="783"/>
        <v/>
      </c>
      <c r="E5284" s="91" t="str">
        <f t="shared" si="784"/>
        <v/>
      </c>
      <c r="F5284" s="92" t="str">
        <f t="shared" si="785"/>
        <v/>
      </c>
      <c r="G5284" s="212" t="str">
        <f t="shared" si="786"/>
        <v/>
      </c>
      <c r="H5284" s="92">
        <f>IF(OR(ERR=FALSE,AND(F5284="",G5284="")),0,IF($C$12="D",$H$13+SUM($F$14:F5284)-SUM($G$14:G5284),$H$13-SUM($F$14:F5284)+SUM($G$14:G5284)))</f>
        <v>0</v>
      </c>
      <c r="I5284" s="7"/>
    </row>
    <row r="5285" spans="1:9">
      <c r="A5285" s="89">
        <f t="shared" si="787"/>
        <v>5272</v>
      </c>
      <c r="B5285" s="185" t="str">
        <f t="shared" si="781"/>
        <v/>
      </c>
      <c r="C5285" s="90" t="str">
        <f t="shared" si="782"/>
        <v/>
      </c>
      <c r="D5285" s="89" t="str">
        <f t="shared" si="783"/>
        <v/>
      </c>
      <c r="E5285" s="91" t="str">
        <f t="shared" si="784"/>
        <v/>
      </c>
      <c r="F5285" s="92" t="str">
        <f t="shared" si="785"/>
        <v/>
      </c>
      <c r="G5285" s="212" t="str">
        <f t="shared" si="786"/>
        <v/>
      </c>
      <c r="H5285" s="92">
        <f>IF(OR(ERR=FALSE,AND(F5285="",G5285="")),0,IF($C$12="D",$H$13+SUM($F$14:F5285)-SUM($G$14:G5285),$H$13-SUM($F$14:F5285)+SUM($G$14:G5285)))</f>
        <v>0</v>
      </c>
      <c r="I5285" s="7"/>
    </row>
    <row r="5286" spans="1:9">
      <c r="A5286" s="89">
        <f t="shared" si="787"/>
        <v>5273</v>
      </c>
      <c r="B5286" s="185" t="str">
        <f t="shared" si="781"/>
        <v/>
      </c>
      <c r="C5286" s="90" t="str">
        <f t="shared" si="782"/>
        <v/>
      </c>
      <c r="D5286" s="89" t="str">
        <f t="shared" si="783"/>
        <v/>
      </c>
      <c r="E5286" s="91" t="str">
        <f t="shared" si="784"/>
        <v/>
      </c>
      <c r="F5286" s="92" t="str">
        <f t="shared" si="785"/>
        <v/>
      </c>
      <c r="G5286" s="212" t="str">
        <f t="shared" si="786"/>
        <v/>
      </c>
      <c r="H5286" s="92">
        <f>IF(OR(ERR=FALSE,AND(F5286="",G5286="")),0,IF($C$12="D",$H$13+SUM($F$14:F5286)-SUM($G$14:G5286),$H$13-SUM($F$14:F5286)+SUM($G$14:G5286)))</f>
        <v>0</v>
      </c>
      <c r="I5286" s="7"/>
    </row>
    <row r="5287" spans="1:9">
      <c r="A5287" s="89">
        <f t="shared" si="787"/>
        <v>5274</v>
      </c>
      <c r="B5287" s="185" t="str">
        <f t="shared" si="781"/>
        <v/>
      </c>
      <c r="C5287" s="90" t="str">
        <f t="shared" si="782"/>
        <v/>
      </c>
      <c r="D5287" s="89" t="str">
        <f t="shared" si="783"/>
        <v/>
      </c>
      <c r="E5287" s="91" t="str">
        <f t="shared" si="784"/>
        <v/>
      </c>
      <c r="F5287" s="92" t="str">
        <f t="shared" si="785"/>
        <v/>
      </c>
      <c r="G5287" s="212" t="str">
        <f t="shared" si="786"/>
        <v/>
      </c>
      <c r="H5287" s="92">
        <f>IF(OR(ERR=FALSE,AND(F5287="",G5287="")),0,IF($C$12="D",$H$13+SUM($F$14:F5287)-SUM($G$14:G5287),$H$13-SUM($F$14:F5287)+SUM($G$14:G5287)))</f>
        <v>0</v>
      </c>
      <c r="I5287" s="7"/>
    </row>
    <row r="5288" spans="1:9">
      <c r="A5288" s="89">
        <f t="shared" si="787"/>
        <v>5275</v>
      </c>
      <c r="B5288" s="185" t="str">
        <f t="shared" si="781"/>
        <v/>
      </c>
      <c r="C5288" s="90" t="str">
        <f t="shared" si="782"/>
        <v/>
      </c>
      <c r="D5288" s="89" t="str">
        <f t="shared" si="783"/>
        <v/>
      </c>
      <c r="E5288" s="91" t="str">
        <f t="shared" si="784"/>
        <v/>
      </c>
      <c r="F5288" s="92" t="str">
        <f t="shared" si="785"/>
        <v/>
      </c>
      <c r="G5288" s="212" t="str">
        <f t="shared" si="786"/>
        <v/>
      </c>
      <c r="H5288" s="92">
        <f>IF(OR(ERR=FALSE,AND(F5288="",G5288="")),0,IF($C$12="D",$H$13+SUM($F$14:F5288)-SUM($G$14:G5288),$H$13-SUM($F$14:F5288)+SUM($G$14:G5288)))</f>
        <v>0</v>
      </c>
      <c r="I5288" s="7"/>
    </row>
    <row r="5289" spans="1:9">
      <c r="A5289" s="89">
        <f t="shared" si="787"/>
        <v>5276</v>
      </c>
      <c r="B5289" s="185" t="str">
        <f t="shared" si="781"/>
        <v/>
      </c>
      <c r="C5289" s="90" t="str">
        <f t="shared" si="782"/>
        <v/>
      </c>
      <c r="D5289" s="89" t="str">
        <f t="shared" si="783"/>
        <v/>
      </c>
      <c r="E5289" s="91" t="str">
        <f t="shared" si="784"/>
        <v/>
      </c>
      <c r="F5289" s="92" t="str">
        <f t="shared" si="785"/>
        <v/>
      </c>
      <c r="G5289" s="212" t="str">
        <f t="shared" si="786"/>
        <v/>
      </c>
      <c r="H5289" s="92">
        <f>IF(OR(ERR=FALSE,AND(F5289="",G5289="")),0,IF($C$12="D",$H$13+SUM($F$14:F5289)-SUM($G$14:G5289),$H$13-SUM($F$14:F5289)+SUM($G$14:G5289)))</f>
        <v>0</v>
      </c>
      <c r="I5289" s="7"/>
    </row>
    <row r="5290" spans="1:9">
      <c r="A5290" s="89">
        <f t="shared" si="787"/>
        <v>5277</v>
      </c>
      <c r="B5290" s="185" t="str">
        <f t="shared" ref="B5290:B5353" si="788">IF(ISERROR(VLOOKUP(A5290&amp;H$9,JU_AKUN,6,FALSE)=TRUE),"",VLOOKUP(A5290&amp;H$9,JU_AKUN,6,FALSE))</f>
        <v/>
      </c>
      <c r="C5290" s="90" t="str">
        <f t="shared" ref="C5290:C5353" si="789">IF(ISERROR(VLOOKUP(A5290&amp;H$9,JU_AKUN,7,FALSE)=TRUE),"",VLOOKUP(A5290&amp;H$9,JU_AKUN,7,FALSE))</f>
        <v/>
      </c>
      <c r="D5290" s="89" t="str">
        <f t="shared" ref="D5290:D5353" si="790">IF(ISERROR(VLOOKUP(A5290&amp;H$9,JU_AKUN,8,FALSE)=TRUE),"",VLOOKUP(A5290&amp;H$9,JU_AKUN,8,FALSE))</f>
        <v/>
      </c>
      <c r="E5290" s="91" t="str">
        <f t="shared" ref="E5290:E5353" si="791">IF(ISERROR(VLOOKUP(A5290&amp;H$9,JU_AKUN,9,FALSE)=TRUE),"",VLOOKUP(A5290&amp;H$9,JU_AKUN,9,FALSE))</f>
        <v/>
      </c>
      <c r="F5290" s="92" t="str">
        <f t="shared" ref="F5290:F5353" si="792">IF(ISERROR(VLOOKUP(A5290&amp;H$9,JU_AKUN,14,FALSE)=TRUE),"",VLOOKUP(A5290&amp;H$9,JU_AKUN,14,FALSE))</f>
        <v/>
      </c>
      <c r="G5290" s="212" t="str">
        <f t="shared" ref="G5290:G5353" si="793">IF(ISERROR(VLOOKUP(A5290&amp;H$9,JU_AKUN,15,FALSE)=TRUE),"",VLOOKUP(A5290&amp;H$9,JU_AKUN,15,FALSE))</f>
        <v/>
      </c>
      <c r="H5290" s="92">
        <f>IF(OR(ERR=FALSE,AND(F5290="",G5290="")),0,IF($C$12="D",$H$13+SUM($F$14:F5290)-SUM($G$14:G5290),$H$13-SUM($F$14:F5290)+SUM($G$14:G5290)))</f>
        <v>0</v>
      </c>
      <c r="I5290" s="7"/>
    </row>
    <row r="5291" spans="1:9">
      <c r="A5291" s="89">
        <f t="shared" si="787"/>
        <v>5278</v>
      </c>
      <c r="B5291" s="185" t="str">
        <f t="shared" si="788"/>
        <v/>
      </c>
      <c r="C5291" s="90" t="str">
        <f t="shared" si="789"/>
        <v/>
      </c>
      <c r="D5291" s="89" t="str">
        <f t="shared" si="790"/>
        <v/>
      </c>
      <c r="E5291" s="91" t="str">
        <f t="shared" si="791"/>
        <v/>
      </c>
      <c r="F5291" s="92" t="str">
        <f t="shared" si="792"/>
        <v/>
      </c>
      <c r="G5291" s="212" t="str">
        <f t="shared" si="793"/>
        <v/>
      </c>
      <c r="H5291" s="92">
        <f>IF(OR(ERR=FALSE,AND(F5291="",G5291="")),0,IF($C$12="D",$H$13+SUM($F$14:F5291)-SUM($G$14:G5291),$H$13-SUM($F$14:F5291)+SUM($G$14:G5291)))</f>
        <v>0</v>
      </c>
      <c r="I5291" s="7"/>
    </row>
    <row r="5292" spans="1:9">
      <c r="A5292" s="89">
        <f t="shared" si="787"/>
        <v>5279</v>
      </c>
      <c r="B5292" s="185" t="str">
        <f t="shared" si="788"/>
        <v/>
      </c>
      <c r="C5292" s="90" t="str">
        <f t="shared" si="789"/>
        <v/>
      </c>
      <c r="D5292" s="89" t="str">
        <f t="shared" si="790"/>
        <v/>
      </c>
      <c r="E5292" s="91" t="str">
        <f t="shared" si="791"/>
        <v/>
      </c>
      <c r="F5292" s="92" t="str">
        <f t="shared" si="792"/>
        <v/>
      </c>
      <c r="G5292" s="212" t="str">
        <f t="shared" si="793"/>
        <v/>
      </c>
      <c r="H5292" s="92">
        <f>IF(OR(ERR=FALSE,AND(F5292="",G5292="")),0,IF($C$12="D",$H$13+SUM($F$14:F5292)-SUM($G$14:G5292),$H$13-SUM($F$14:F5292)+SUM($G$14:G5292)))</f>
        <v>0</v>
      </c>
      <c r="I5292" s="7"/>
    </row>
    <row r="5293" spans="1:9">
      <c r="A5293" s="89">
        <f t="shared" si="787"/>
        <v>5280</v>
      </c>
      <c r="B5293" s="185" t="str">
        <f t="shared" si="788"/>
        <v/>
      </c>
      <c r="C5293" s="90" t="str">
        <f t="shared" si="789"/>
        <v/>
      </c>
      <c r="D5293" s="89" t="str">
        <f t="shared" si="790"/>
        <v/>
      </c>
      <c r="E5293" s="91" t="str">
        <f t="shared" si="791"/>
        <v/>
      </c>
      <c r="F5293" s="92" t="str">
        <f t="shared" si="792"/>
        <v/>
      </c>
      <c r="G5293" s="212" t="str">
        <f t="shared" si="793"/>
        <v/>
      </c>
      <c r="H5293" s="92">
        <f>IF(OR(ERR=FALSE,AND(F5293="",G5293="")),0,IF($C$12="D",$H$13+SUM($F$14:F5293)-SUM($G$14:G5293),$H$13-SUM($F$14:F5293)+SUM($G$14:G5293)))</f>
        <v>0</v>
      </c>
      <c r="I5293" s="7"/>
    </row>
    <row r="5294" spans="1:9">
      <c r="A5294" s="89">
        <f t="shared" si="787"/>
        <v>5281</v>
      </c>
      <c r="B5294" s="185" t="str">
        <f t="shared" si="788"/>
        <v/>
      </c>
      <c r="C5294" s="90" t="str">
        <f t="shared" si="789"/>
        <v/>
      </c>
      <c r="D5294" s="89" t="str">
        <f t="shared" si="790"/>
        <v/>
      </c>
      <c r="E5294" s="91" t="str">
        <f t="shared" si="791"/>
        <v/>
      </c>
      <c r="F5294" s="92" t="str">
        <f t="shared" si="792"/>
        <v/>
      </c>
      <c r="G5294" s="212" t="str">
        <f t="shared" si="793"/>
        <v/>
      </c>
      <c r="H5294" s="92">
        <f>IF(OR(ERR=FALSE,AND(F5294="",G5294="")),0,IF($C$12="D",$H$13+SUM($F$14:F5294)-SUM($G$14:G5294),$H$13-SUM($F$14:F5294)+SUM($G$14:G5294)))</f>
        <v>0</v>
      </c>
      <c r="I5294" s="7"/>
    </row>
    <row r="5295" spans="1:9">
      <c r="A5295" s="89">
        <f t="shared" si="787"/>
        <v>5282</v>
      </c>
      <c r="B5295" s="185" t="str">
        <f t="shared" si="788"/>
        <v/>
      </c>
      <c r="C5295" s="90" t="str">
        <f t="shared" si="789"/>
        <v/>
      </c>
      <c r="D5295" s="89" t="str">
        <f t="shared" si="790"/>
        <v/>
      </c>
      <c r="E5295" s="91" t="str">
        <f t="shared" si="791"/>
        <v/>
      </c>
      <c r="F5295" s="92" t="str">
        <f t="shared" si="792"/>
        <v/>
      </c>
      <c r="G5295" s="212" t="str">
        <f t="shared" si="793"/>
        <v/>
      </c>
      <c r="H5295" s="92">
        <f>IF(OR(ERR=FALSE,AND(F5295="",G5295="")),0,IF($C$12="D",$H$13+SUM($F$14:F5295)-SUM($G$14:G5295),$H$13-SUM($F$14:F5295)+SUM($G$14:G5295)))</f>
        <v>0</v>
      </c>
      <c r="I5295" s="7"/>
    </row>
    <row r="5296" spans="1:9">
      <c r="A5296" s="89">
        <f t="shared" si="787"/>
        <v>5283</v>
      </c>
      <c r="B5296" s="185" t="str">
        <f t="shared" si="788"/>
        <v/>
      </c>
      <c r="C5296" s="90" t="str">
        <f t="shared" si="789"/>
        <v/>
      </c>
      <c r="D5296" s="89" t="str">
        <f t="shared" si="790"/>
        <v/>
      </c>
      <c r="E5296" s="91" t="str">
        <f t="shared" si="791"/>
        <v/>
      </c>
      <c r="F5296" s="92" t="str">
        <f t="shared" si="792"/>
        <v/>
      </c>
      <c r="G5296" s="212" t="str">
        <f t="shared" si="793"/>
        <v/>
      </c>
      <c r="H5296" s="92">
        <f>IF(OR(ERR=FALSE,AND(F5296="",G5296="")),0,IF($C$12="D",$H$13+SUM($F$14:F5296)-SUM($G$14:G5296),$H$13-SUM($F$14:F5296)+SUM($G$14:G5296)))</f>
        <v>0</v>
      </c>
      <c r="I5296" s="7"/>
    </row>
    <row r="5297" spans="1:9">
      <c r="A5297" s="89">
        <f t="shared" si="787"/>
        <v>5284</v>
      </c>
      <c r="B5297" s="185" t="str">
        <f t="shared" si="788"/>
        <v/>
      </c>
      <c r="C5297" s="90" t="str">
        <f t="shared" si="789"/>
        <v/>
      </c>
      <c r="D5297" s="89" t="str">
        <f t="shared" si="790"/>
        <v/>
      </c>
      <c r="E5297" s="91" t="str">
        <f t="shared" si="791"/>
        <v/>
      </c>
      <c r="F5297" s="92" t="str">
        <f t="shared" si="792"/>
        <v/>
      </c>
      <c r="G5297" s="212" t="str">
        <f t="shared" si="793"/>
        <v/>
      </c>
      <c r="H5297" s="92">
        <f>IF(OR(ERR=FALSE,AND(F5297="",G5297="")),0,IF($C$12="D",$H$13+SUM($F$14:F5297)-SUM($G$14:G5297),$H$13-SUM($F$14:F5297)+SUM($G$14:G5297)))</f>
        <v>0</v>
      </c>
      <c r="I5297" s="7"/>
    </row>
    <row r="5298" spans="1:9">
      <c r="A5298" s="89">
        <f t="shared" si="787"/>
        <v>5285</v>
      </c>
      <c r="B5298" s="185" t="str">
        <f t="shared" si="788"/>
        <v/>
      </c>
      <c r="C5298" s="90" t="str">
        <f t="shared" si="789"/>
        <v/>
      </c>
      <c r="D5298" s="89" t="str">
        <f t="shared" si="790"/>
        <v/>
      </c>
      <c r="E5298" s="91" t="str">
        <f t="shared" si="791"/>
        <v/>
      </c>
      <c r="F5298" s="92" t="str">
        <f t="shared" si="792"/>
        <v/>
      </c>
      <c r="G5298" s="212" t="str">
        <f t="shared" si="793"/>
        <v/>
      </c>
      <c r="H5298" s="92">
        <f>IF(OR(ERR=FALSE,AND(F5298="",G5298="")),0,IF($C$12="D",$H$13+SUM($F$14:F5298)-SUM($G$14:G5298),$H$13-SUM($F$14:F5298)+SUM($G$14:G5298)))</f>
        <v>0</v>
      </c>
      <c r="I5298" s="7"/>
    </row>
    <row r="5299" spans="1:9">
      <c r="A5299" s="89">
        <f t="shared" si="787"/>
        <v>5286</v>
      </c>
      <c r="B5299" s="185" t="str">
        <f t="shared" si="788"/>
        <v/>
      </c>
      <c r="C5299" s="90" t="str">
        <f t="shared" si="789"/>
        <v/>
      </c>
      <c r="D5299" s="89" t="str">
        <f t="shared" si="790"/>
        <v/>
      </c>
      <c r="E5299" s="91" t="str">
        <f t="shared" si="791"/>
        <v/>
      </c>
      <c r="F5299" s="92" t="str">
        <f t="shared" si="792"/>
        <v/>
      </c>
      <c r="G5299" s="212" t="str">
        <f t="shared" si="793"/>
        <v/>
      </c>
      <c r="H5299" s="92">
        <f>IF(OR(ERR=FALSE,AND(F5299="",G5299="")),0,IF($C$12="D",$H$13+SUM($F$14:F5299)-SUM($G$14:G5299),$H$13-SUM($F$14:F5299)+SUM($G$14:G5299)))</f>
        <v>0</v>
      </c>
      <c r="I5299" s="7"/>
    </row>
    <row r="5300" spans="1:9">
      <c r="A5300" s="89">
        <f t="shared" si="787"/>
        <v>5287</v>
      </c>
      <c r="B5300" s="185" t="str">
        <f t="shared" si="788"/>
        <v/>
      </c>
      <c r="C5300" s="90" t="str">
        <f t="shared" si="789"/>
        <v/>
      </c>
      <c r="D5300" s="89" t="str">
        <f t="shared" si="790"/>
        <v/>
      </c>
      <c r="E5300" s="91" t="str">
        <f t="shared" si="791"/>
        <v/>
      </c>
      <c r="F5300" s="92" t="str">
        <f t="shared" si="792"/>
        <v/>
      </c>
      <c r="G5300" s="212" t="str">
        <f t="shared" si="793"/>
        <v/>
      </c>
      <c r="H5300" s="92">
        <f>IF(OR(ERR=FALSE,AND(F5300="",G5300="")),0,IF($C$12="D",$H$13+SUM($F$14:F5300)-SUM($G$14:G5300),$H$13-SUM($F$14:F5300)+SUM($G$14:G5300)))</f>
        <v>0</v>
      </c>
      <c r="I5300" s="7"/>
    </row>
    <row r="5301" spans="1:9">
      <c r="A5301" s="89">
        <f t="shared" si="787"/>
        <v>5288</v>
      </c>
      <c r="B5301" s="185" t="str">
        <f t="shared" si="788"/>
        <v/>
      </c>
      <c r="C5301" s="90" t="str">
        <f t="shared" si="789"/>
        <v/>
      </c>
      <c r="D5301" s="89" t="str">
        <f t="shared" si="790"/>
        <v/>
      </c>
      <c r="E5301" s="91" t="str">
        <f t="shared" si="791"/>
        <v/>
      </c>
      <c r="F5301" s="92" t="str">
        <f t="shared" si="792"/>
        <v/>
      </c>
      <c r="G5301" s="212" t="str">
        <f t="shared" si="793"/>
        <v/>
      </c>
      <c r="H5301" s="92">
        <f>IF(OR(ERR=FALSE,AND(F5301="",G5301="")),0,IF($C$12="D",$H$13+SUM($F$14:F5301)-SUM($G$14:G5301),$H$13-SUM($F$14:F5301)+SUM($G$14:G5301)))</f>
        <v>0</v>
      </c>
      <c r="I5301" s="7"/>
    </row>
    <row r="5302" spans="1:9">
      <c r="A5302" s="89">
        <f t="shared" si="787"/>
        <v>5289</v>
      </c>
      <c r="B5302" s="185" t="str">
        <f t="shared" si="788"/>
        <v/>
      </c>
      <c r="C5302" s="90" t="str">
        <f t="shared" si="789"/>
        <v/>
      </c>
      <c r="D5302" s="89" t="str">
        <f t="shared" si="790"/>
        <v/>
      </c>
      <c r="E5302" s="91" t="str">
        <f t="shared" si="791"/>
        <v/>
      </c>
      <c r="F5302" s="92" t="str">
        <f t="shared" si="792"/>
        <v/>
      </c>
      <c r="G5302" s="212" t="str">
        <f t="shared" si="793"/>
        <v/>
      </c>
      <c r="H5302" s="92">
        <f>IF(OR(ERR=FALSE,AND(F5302="",G5302="")),0,IF($C$12="D",$H$13+SUM($F$14:F5302)-SUM($G$14:G5302),$H$13-SUM($F$14:F5302)+SUM($G$14:G5302)))</f>
        <v>0</v>
      </c>
      <c r="I5302" s="7"/>
    </row>
    <row r="5303" spans="1:9">
      <c r="A5303" s="89">
        <f t="shared" si="787"/>
        <v>5290</v>
      </c>
      <c r="B5303" s="185" t="str">
        <f t="shared" si="788"/>
        <v/>
      </c>
      <c r="C5303" s="90" t="str">
        <f t="shared" si="789"/>
        <v/>
      </c>
      <c r="D5303" s="89" t="str">
        <f t="shared" si="790"/>
        <v/>
      </c>
      <c r="E5303" s="91" t="str">
        <f t="shared" si="791"/>
        <v/>
      </c>
      <c r="F5303" s="92" t="str">
        <f t="shared" si="792"/>
        <v/>
      </c>
      <c r="G5303" s="212" t="str">
        <f t="shared" si="793"/>
        <v/>
      </c>
      <c r="H5303" s="92">
        <f>IF(OR(ERR=FALSE,AND(F5303="",G5303="")),0,IF($C$12="D",$H$13+SUM($F$14:F5303)-SUM($G$14:G5303),$H$13-SUM($F$14:F5303)+SUM($G$14:G5303)))</f>
        <v>0</v>
      </c>
      <c r="I5303" s="7"/>
    </row>
    <row r="5304" spans="1:9">
      <c r="A5304" s="89">
        <f t="shared" si="787"/>
        <v>5291</v>
      </c>
      <c r="B5304" s="185" t="str">
        <f t="shared" si="788"/>
        <v/>
      </c>
      <c r="C5304" s="90" t="str">
        <f t="shared" si="789"/>
        <v/>
      </c>
      <c r="D5304" s="89" t="str">
        <f t="shared" si="790"/>
        <v/>
      </c>
      <c r="E5304" s="91" t="str">
        <f t="shared" si="791"/>
        <v/>
      </c>
      <c r="F5304" s="92" t="str">
        <f t="shared" si="792"/>
        <v/>
      </c>
      <c r="G5304" s="212" t="str">
        <f t="shared" si="793"/>
        <v/>
      </c>
      <c r="H5304" s="92">
        <f>IF(OR(ERR=FALSE,AND(F5304="",G5304="")),0,IF($C$12="D",$H$13+SUM($F$14:F5304)-SUM($G$14:G5304),$H$13-SUM($F$14:F5304)+SUM($G$14:G5304)))</f>
        <v>0</v>
      </c>
      <c r="I5304" s="7"/>
    </row>
    <row r="5305" spans="1:9">
      <c r="A5305" s="89">
        <f t="shared" si="787"/>
        <v>5292</v>
      </c>
      <c r="B5305" s="185" t="str">
        <f t="shared" si="788"/>
        <v/>
      </c>
      <c r="C5305" s="90" t="str">
        <f t="shared" si="789"/>
        <v/>
      </c>
      <c r="D5305" s="89" t="str">
        <f t="shared" si="790"/>
        <v/>
      </c>
      <c r="E5305" s="91" t="str">
        <f t="shared" si="791"/>
        <v/>
      </c>
      <c r="F5305" s="92" t="str">
        <f t="shared" si="792"/>
        <v/>
      </c>
      <c r="G5305" s="212" t="str">
        <f t="shared" si="793"/>
        <v/>
      </c>
      <c r="H5305" s="92">
        <f>IF(OR(ERR=FALSE,AND(F5305="",G5305="")),0,IF($C$12="D",$H$13+SUM($F$14:F5305)-SUM($G$14:G5305),$H$13-SUM($F$14:F5305)+SUM($G$14:G5305)))</f>
        <v>0</v>
      </c>
      <c r="I5305" s="7"/>
    </row>
    <row r="5306" spans="1:9">
      <c r="A5306" s="89">
        <f t="shared" si="787"/>
        <v>5293</v>
      </c>
      <c r="B5306" s="185" t="str">
        <f t="shared" si="788"/>
        <v/>
      </c>
      <c r="C5306" s="90" t="str">
        <f t="shared" si="789"/>
        <v/>
      </c>
      <c r="D5306" s="89" t="str">
        <f t="shared" si="790"/>
        <v/>
      </c>
      <c r="E5306" s="91" t="str">
        <f t="shared" si="791"/>
        <v/>
      </c>
      <c r="F5306" s="92" t="str">
        <f t="shared" si="792"/>
        <v/>
      </c>
      <c r="G5306" s="212" t="str">
        <f t="shared" si="793"/>
        <v/>
      </c>
      <c r="H5306" s="92">
        <f>IF(OR(ERR=FALSE,AND(F5306="",G5306="")),0,IF($C$12="D",$H$13+SUM($F$14:F5306)-SUM($G$14:G5306),$H$13-SUM($F$14:F5306)+SUM($G$14:G5306)))</f>
        <v>0</v>
      </c>
      <c r="I5306" s="7"/>
    </row>
    <row r="5307" spans="1:9">
      <c r="A5307" s="89">
        <f t="shared" si="787"/>
        <v>5294</v>
      </c>
      <c r="B5307" s="185" t="str">
        <f t="shared" si="788"/>
        <v/>
      </c>
      <c r="C5307" s="90" t="str">
        <f t="shared" si="789"/>
        <v/>
      </c>
      <c r="D5307" s="89" t="str">
        <f t="shared" si="790"/>
        <v/>
      </c>
      <c r="E5307" s="91" t="str">
        <f t="shared" si="791"/>
        <v/>
      </c>
      <c r="F5307" s="92" t="str">
        <f t="shared" si="792"/>
        <v/>
      </c>
      <c r="G5307" s="212" t="str">
        <f t="shared" si="793"/>
        <v/>
      </c>
      <c r="H5307" s="92">
        <f>IF(OR(ERR=FALSE,AND(F5307="",G5307="")),0,IF($C$12="D",$H$13+SUM($F$14:F5307)-SUM($G$14:G5307),$H$13-SUM($F$14:F5307)+SUM($G$14:G5307)))</f>
        <v>0</v>
      </c>
      <c r="I5307" s="7"/>
    </row>
    <row r="5308" spans="1:9">
      <c r="A5308" s="89">
        <f t="shared" si="787"/>
        <v>5295</v>
      </c>
      <c r="B5308" s="185" t="str">
        <f t="shared" si="788"/>
        <v/>
      </c>
      <c r="C5308" s="90" t="str">
        <f t="shared" si="789"/>
        <v/>
      </c>
      <c r="D5308" s="89" t="str">
        <f t="shared" si="790"/>
        <v/>
      </c>
      <c r="E5308" s="91" t="str">
        <f t="shared" si="791"/>
        <v/>
      </c>
      <c r="F5308" s="92" t="str">
        <f t="shared" si="792"/>
        <v/>
      </c>
      <c r="G5308" s="212" t="str">
        <f t="shared" si="793"/>
        <v/>
      </c>
      <c r="H5308" s="92">
        <f>IF(OR(ERR=FALSE,AND(F5308="",G5308="")),0,IF($C$12="D",$H$13+SUM($F$14:F5308)-SUM($G$14:G5308),$H$13-SUM($F$14:F5308)+SUM($G$14:G5308)))</f>
        <v>0</v>
      </c>
      <c r="I5308" s="7"/>
    </row>
    <row r="5309" spans="1:9">
      <c r="A5309" s="89">
        <f t="shared" si="787"/>
        <v>5296</v>
      </c>
      <c r="B5309" s="185" t="str">
        <f t="shared" si="788"/>
        <v/>
      </c>
      <c r="C5309" s="90" t="str">
        <f t="shared" si="789"/>
        <v/>
      </c>
      <c r="D5309" s="89" t="str">
        <f t="shared" si="790"/>
        <v/>
      </c>
      <c r="E5309" s="91" t="str">
        <f t="shared" si="791"/>
        <v/>
      </c>
      <c r="F5309" s="92" t="str">
        <f t="shared" si="792"/>
        <v/>
      </c>
      <c r="G5309" s="212" t="str">
        <f t="shared" si="793"/>
        <v/>
      </c>
      <c r="H5309" s="92">
        <f>IF(OR(ERR=FALSE,AND(F5309="",G5309="")),0,IF($C$12="D",$H$13+SUM($F$14:F5309)-SUM($G$14:G5309),$H$13-SUM($F$14:F5309)+SUM($G$14:G5309)))</f>
        <v>0</v>
      </c>
      <c r="I5309" s="7"/>
    </row>
    <row r="5310" spans="1:9">
      <c r="A5310" s="89">
        <f t="shared" si="787"/>
        <v>5297</v>
      </c>
      <c r="B5310" s="185" t="str">
        <f t="shared" si="788"/>
        <v/>
      </c>
      <c r="C5310" s="90" t="str">
        <f t="shared" si="789"/>
        <v/>
      </c>
      <c r="D5310" s="89" t="str">
        <f t="shared" si="790"/>
        <v/>
      </c>
      <c r="E5310" s="91" t="str">
        <f t="shared" si="791"/>
        <v/>
      </c>
      <c r="F5310" s="92" t="str">
        <f t="shared" si="792"/>
        <v/>
      </c>
      <c r="G5310" s="212" t="str">
        <f t="shared" si="793"/>
        <v/>
      </c>
      <c r="H5310" s="92">
        <f>IF(OR(ERR=FALSE,AND(F5310="",G5310="")),0,IF($C$12="D",$H$13+SUM($F$14:F5310)-SUM($G$14:G5310),$H$13-SUM($F$14:F5310)+SUM($G$14:G5310)))</f>
        <v>0</v>
      </c>
      <c r="I5310" s="7"/>
    </row>
    <row r="5311" spans="1:9">
      <c r="A5311" s="89">
        <f t="shared" si="787"/>
        <v>5298</v>
      </c>
      <c r="B5311" s="185" t="str">
        <f t="shared" si="788"/>
        <v/>
      </c>
      <c r="C5311" s="90" t="str">
        <f t="shared" si="789"/>
        <v/>
      </c>
      <c r="D5311" s="89" t="str">
        <f t="shared" si="790"/>
        <v/>
      </c>
      <c r="E5311" s="91" t="str">
        <f t="shared" si="791"/>
        <v/>
      </c>
      <c r="F5311" s="92" t="str">
        <f t="shared" si="792"/>
        <v/>
      </c>
      <c r="G5311" s="212" t="str">
        <f t="shared" si="793"/>
        <v/>
      </c>
      <c r="H5311" s="92">
        <f>IF(OR(ERR=FALSE,AND(F5311="",G5311="")),0,IF($C$12="D",$H$13+SUM($F$14:F5311)-SUM($G$14:G5311),$H$13-SUM($F$14:F5311)+SUM($G$14:G5311)))</f>
        <v>0</v>
      </c>
      <c r="I5311" s="7"/>
    </row>
    <row r="5312" spans="1:9">
      <c r="A5312" s="89">
        <f t="shared" si="787"/>
        <v>5299</v>
      </c>
      <c r="B5312" s="185" t="str">
        <f t="shared" si="788"/>
        <v/>
      </c>
      <c r="C5312" s="90" t="str">
        <f t="shared" si="789"/>
        <v/>
      </c>
      <c r="D5312" s="89" t="str">
        <f t="shared" si="790"/>
        <v/>
      </c>
      <c r="E5312" s="91" t="str">
        <f t="shared" si="791"/>
        <v/>
      </c>
      <c r="F5312" s="92" t="str">
        <f t="shared" si="792"/>
        <v/>
      </c>
      <c r="G5312" s="212" t="str">
        <f t="shared" si="793"/>
        <v/>
      </c>
      <c r="H5312" s="92">
        <f>IF(OR(ERR=FALSE,AND(F5312="",G5312="")),0,IF($C$12="D",$H$13+SUM($F$14:F5312)-SUM($G$14:G5312),$H$13-SUM($F$14:F5312)+SUM($G$14:G5312)))</f>
        <v>0</v>
      </c>
      <c r="I5312" s="7"/>
    </row>
    <row r="5313" spans="1:9">
      <c r="A5313" s="89">
        <f t="shared" si="787"/>
        <v>5300</v>
      </c>
      <c r="B5313" s="185" t="str">
        <f t="shared" si="788"/>
        <v/>
      </c>
      <c r="C5313" s="90" t="str">
        <f t="shared" si="789"/>
        <v/>
      </c>
      <c r="D5313" s="89" t="str">
        <f t="shared" si="790"/>
        <v/>
      </c>
      <c r="E5313" s="91" t="str">
        <f t="shared" si="791"/>
        <v/>
      </c>
      <c r="F5313" s="92" t="str">
        <f t="shared" si="792"/>
        <v/>
      </c>
      <c r="G5313" s="212" t="str">
        <f t="shared" si="793"/>
        <v/>
      </c>
      <c r="H5313" s="92">
        <f>IF(OR(ERR=FALSE,AND(F5313="",G5313="")),0,IF($C$12="D",$H$13+SUM($F$14:F5313)-SUM($G$14:G5313),$H$13-SUM($F$14:F5313)+SUM($G$14:G5313)))</f>
        <v>0</v>
      </c>
      <c r="I5313" s="7"/>
    </row>
    <row r="5314" spans="1:9">
      <c r="A5314" s="89">
        <f t="shared" si="787"/>
        <v>5301</v>
      </c>
      <c r="B5314" s="185" t="str">
        <f t="shared" si="788"/>
        <v/>
      </c>
      <c r="C5314" s="90" t="str">
        <f t="shared" si="789"/>
        <v/>
      </c>
      <c r="D5314" s="89" t="str">
        <f t="shared" si="790"/>
        <v/>
      </c>
      <c r="E5314" s="91" t="str">
        <f t="shared" si="791"/>
        <v/>
      </c>
      <c r="F5314" s="92" t="str">
        <f t="shared" si="792"/>
        <v/>
      </c>
      <c r="G5314" s="212" t="str">
        <f t="shared" si="793"/>
        <v/>
      </c>
      <c r="H5314" s="92">
        <f>IF(OR(ERR=FALSE,AND(F5314="",G5314="")),0,IF($C$12="D",$H$13+SUM($F$14:F5314)-SUM($G$14:G5314),$H$13-SUM($F$14:F5314)+SUM($G$14:G5314)))</f>
        <v>0</v>
      </c>
      <c r="I5314" s="7"/>
    </row>
    <row r="5315" spans="1:9">
      <c r="A5315" s="89">
        <f t="shared" si="787"/>
        <v>5302</v>
      </c>
      <c r="B5315" s="185" t="str">
        <f t="shared" si="788"/>
        <v/>
      </c>
      <c r="C5315" s="90" t="str">
        <f t="shared" si="789"/>
        <v/>
      </c>
      <c r="D5315" s="89" t="str">
        <f t="shared" si="790"/>
        <v/>
      </c>
      <c r="E5315" s="91" t="str">
        <f t="shared" si="791"/>
        <v/>
      </c>
      <c r="F5315" s="92" t="str">
        <f t="shared" si="792"/>
        <v/>
      </c>
      <c r="G5315" s="212" t="str">
        <f t="shared" si="793"/>
        <v/>
      </c>
      <c r="H5315" s="92">
        <f>IF(OR(ERR=FALSE,AND(F5315="",G5315="")),0,IF($C$12="D",$H$13+SUM($F$14:F5315)-SUM($G$14:G5315),$H$13-SUM($F$14:F5315)+SUM($G$14:G5315)))</f>
        <v>0</v>
      </c>
      <c r="I5315" s="7"/>
    </row>
    <row r="5316" spans="1:9">
      <c r="A5316" s="89">
        <f t="shared" si="787"/>
        <v>5303</v>
      </c>
      <c r="B5316" s="185" t="str">
        <f t="shared" si="788"/>
        <v/>
      </c>
      <c r="C5316" s="90" t="str">
        <f t="shared" si="789"/>
        <v/>
      </c>
      <c r="D5316" s="89" t="str">
        <f t="shared" si="790"/>
        <v/>
      </c>
      <c r="E5316" s="91" t="str">
        <f t="shared" si="791"/>
        <v/>
      </c>
      <c r="F5316" s="92" t="str">
        <f t="shared" si="792"/>
        <v/>
      </c>
      <c r="G5316" s="212" t="str">
        <f t="shared" si="793"/>
        <v/>
      </c>
      <c r="H5316" s="92">
        <f>IF(OR(ERR=FALSE,AND(F5316="",G5316="")),0,IF($C$12="D",$H$13+SUM($F$14:F5316)-SUM($G$14:G5316),$H$13-SUM($F$14:F5316)+SUM($G$14:G5316)))</f>
        <v>0</v>
      </c>
      <c r="I5316" s="7"/>
    </row>
    <row r="5317" spans="1:9">
      <c r="A5317" s="89">
        <f t="shared" ref="A5317:A5380" si="794">A5316+1</f>
        <v>5304</v>
      </c>
      <c r="B5317" s="185" t="str">
        <f t="shared" si="788"/>
        <v/>
      </c>
      <c r="C5317" s="90" t="str">
        <f t="shared" si="789"/>
        <v/>
      </c>
      <c r="D5317" s="89" t="str">
        <f t="shared" si="790"/>
        <v/>
      </c>
      <c r="E5317" s="91" t="str">
        <f t="shared" si="791"/>
        <v/>
      </c>
      <c r="F5317" s="92" t="str">
        <f t="shared" si="792"/>
        <v/>
      </c>
      <c r="G5317" s="212" t="str">
        <f t="shared" si="793"/>
        <v/>
      </c>
      <c r="H5317" s="92">
        <f>IF(OR(ERR=FALSE,AND(F5317="",G5317="")),0,IF($C$12="D",$H$13+SUM($F$14:F5317)-SUM($G$14:G5317),$H$13-SUM($F$14:F5317)+SUM($G$14:G5317)))</f>
        <v>0</v>
      </c>
      <c r="I5317" s="7"/>
    </row>
    <row r="5318" spans="1:9">
      <c r="A5318" s="89">
        <f t="shared" si="794"/>
        <v>5305</v>
      </c>
      <c r="B5318" s="185" t="str">
        <f t="shared" si="788"/>
        <v/>
      </c>
      <c r="C5318" s="90" t="str">
        <f t="shared" si="789"/>
        <v/>
      </c>
      <c r="D5318" s="89" t="str">
        <f t="shared" si="790"/>
        <v/>
      </c>
      <c r="E5318" s="91" t="str">
        <f t="shared" si="791"/>
        <v/>
      </c>
      <c r="F5318" s="92" t="str">
        <f t="shared" si="792"/>
        <v/>
      </c>
      <c r="G5318" s="212" t="str">
        <f t="shared" si="793"/>
        <v/>
      </c>
      <c r="H5318" s="92">
        <f>IF(OR(ERR=FALSE,AND(F5318="",G5318="")),0,IF($C$12="D",$H$13+SUM($F$14:F5318)-SUM($G$14:G5318),$H$13-SUM($F$14:F5318)+SUM($G$14:G5318)))</f>
        <v>0</v>
      </c>
      <c r="I5318" s="7"/>
    </row>
    <row r="5319" spans="1:9">
      <c r="A5319" s="89">
        <f t="shared" si="794"/>
        <v>5306</v>
      </c>
      <c r="B5319" s="185" t="str">
        <f t="shared" si="788"/>
        <v/>
      </c>
      <c r="C5319" s="90" t="str">
        <f t="shared" si="789"/>
        <v/>
      </c>
      <c r="D5319" s="89" t="str">
        <f t="shared" si="790"/>
        <v/>
      </c>
      <c r="E5319" s="91" t="str">
        <f t="shared" si="791"/>
        <v/>
      </c>
      <c r="F5319" s="92" t="str">
        <f t="shared" si="792"/>
        <v/>
      </c>
      <c r="G5319" s="212" t="str">
        <f t="shared" si="793"/>
        <v/>
      </c>
      <c r="H5319" s="92">
        <f>IF(OR(ERR=FALSE,AND(F5319="",G5319="")),0,IF($C$12="D",$H$13+SUM($F$14:F5319)-SUM($G$14:G5319),$H$13-SUM($F$14:F5319)+SUM($G$14:G5319)))</f>
        <v>0</v>
      </c>
      <c r="I5319" s="7"/>
    </row>
    <row r="5320" spans="1:9">
      <c r="A5320" s="89">
        <f t="shared" si="794"/>
        <v>5307</v>
      </c>
      <c r="B5320" s="185" t="str">
        <f t="shared" si="788"/>
        <v/>
      </c>
      <c r="C5320" s="90" t="str">
        <f t="shared" si="789"/>
        <v/>
      </c>
      <c r="D5320" s="89" t="str">
        <f t="shared" si="790"/>
        <v/>
      </c>
      <c r="E5320" s="91" t="str">
        <f t="shared" si="791"/>
        <v/>
      </c>
      <c r="F5320" s="92" t="str">
        <f t="shared" si="792"/>
        <v/>
      </c>
      <c r="G5320" s="212" t="str">
        <f t="shared" si="793"/>
        <v/>
      </c>
      <c r="H5320" s="92">
        <f>IF(OR(ERR=FALSE,AND(F5320="",G5320="")),0,IF($C$12="D",$H$13+SUM($F$14:F5320)-SUM($G$14:G5320),$H$13-SUM($F$14:F5320)+SUM($G$14:G5320)))</f>
        <v>0</v>
      </c>
      <c r="I5320" s="7"/>
    </row>
    <row r="5321" spans="1:9">
      <c r="A5321" s="89">
        <f t="shared" si="794"/>
        <v>5308</v>
      </c>
      <c r="B5321" s="185" t="str">
        <f t="shared" si="788"/>
        <v/>
      </c>
      <c r="C5321" s="90" t="str">
        <f t="shared" si="789"/>
        <v/>
      </c>
      <c r="D5321" s="89" t="str">
        <f t="shared" si="790"/>
        <v/>
      </c>
      <c r="E5321" s="91" t="str">
        <f t="shared" si="791"/>
        <v/>
      </c>
      <c r="F5321" s="92" t="str">
        <f t="shared" si="792"/>
        <v/>
      </c>
      <c r="G5321" s="212" t="str">
        <f t="shared" si="793"/>
        <v/>
      </c>
      <c r="H5321" s="92">
        <f>IF(OR(ERR=FALSE,AND(F5321="",G5321="")),0,IF($C$12="D",$H$13+SUM($F$14:F5321)-SUM($G$14:G5321),$H$13-SUM($F$14:F5321)+SUM($G$14:G5321)))</f>
        <v>0</v>
      </c>
      <c r="I5321" s="7"/>
    </row>
    <row r="5322" spans="1:9">
      <c r="A5322" s="89">
        <f t="shared" si="794"/>
        <v>5309</v>
      </c>
      <c r="B5322" s="185" t="str">
        <f t="shared" si="788"/>
        <v/>
      </c>
      <c r="C5322" s="90" t="str">
        <f t="shared" si="789"/>
        <v/>
      </c>
      <c r="D5322" s="89" t="str">
        <f t="shared" si="790"/>
        <v/>
      </c>
      <c r="E5322" s="91" t="str">
        <f t="shared" si="791"/>
        <v/>
      </c>
      <c r="F5322" s="92" t="str">
        <f t="shared" si="792"/>
        <v/>
      </c>
      <c r="G5322" s="212" t="str">
        <f t="shared" si="793"/>
        <v/>
      </c>
      <c r="H5322" s="92">
        <f>IF(OR(ERR=FALSE,AND(F5322="",G5322="")),0,IF($C$12="D",$H$13+SUM($F$14:F5322)-SUM($G$14:G5322),$H$13-SUM($F$14:F5322)+SUM($G$14:G5322)))</f>
        <v>0</v>
      </c>
      <c r="I5322" s="7"/>
    </row>
    <row r="5323" spans="1:9">
      <c r="A5323" s="89">
        <f t="shared" si="794"/>
        <v>5310</v>
      </c>
      <c r="B5323" s="185" t="str">
        <f t="shared" si="788"/>
        <v/>
      </c>
      <c r="C5323" s="90" t="str">
        <f t="shared" si="789"/>
        <v/>
      </c>
      <c r="D5323" s="89" t="str">
        <f t="shared" si="790"/>
        <v/>
      </c>
      <c r="E5323" s="91" t="str">
        <f t="shared" si="791"/>
        <v/>
      </c>
      <c r="F5323" s="92" t="str">
        <f t="shared" si="792"/>
        <v/>
      </c>
      <c r="G5323" s="212" t="str">
        <f t="shared" si="793"/>
        <v/>
      </c>
      <c r="H5323" s="92">
        <f>IF(OR(ERR=FALSE,AND(F5323="",G5323="")),0,IF($C$12="D",$H$13+SUM($F$14:F5323)-SUM($G$14:G5323),$H$13-SUM($F$14:F5323)+SUM($G$14:G5323)))</f>
        <v>0</v>
      </c>
      <c r="I5323" s="7"/>
    </row>
    <row r="5324" spans="1:9">
      <c r="A5324" s="89">
        <f t="shared" si="794"/>
        <v>5311</v>
      </c>
      <c r="B5324" s="185" t="str">
        <f t="shared" si="788"/>
        <v/>
      </c>
      <c r="C5324" s="90" t="str">
        <f t="shared" si="789"/>
        <v/>
      </c>
      <c r="D5324" s="89" t="str">
        <f t="shared" si="790"/>
        <v/>
      </c>
      <c r="E5324" s="91" t="str">
        <f t="shared" si="791"/>
        <v/>
      </c>
      <c r="F5324" s="92" t="str">
        <f t="shared" si="792"/>
        <v/>
      </c>
      <c r="G5324" s="212" t="str">
        <f t="shared" si="793"/>
        <v/>
      </c>
      <c r="H5324" s="92">
        <f>IF(OR(ERR=FALSE,AND(F5324="",G5324="")),0,IF($C$12="D",$H$13+SUM($F$14:F5324)-SUM($G$14:G5324),$H$13-SUM($F$14:F5324)+SUM($G$14:G5324)))</f>
        <v>0</v>
      </c>
      <c r="I5324" s="7"/>
    </row>
    <row r="5325" spans="1:9">
      <c r="A5325" s="89">
        <f t="shared" si="794"/>
        <v>5312</v>
      </c>
      <c r="B5325" s="185" t="str">
        <f t="shared" si="788"/>
        <v/>
      </c>
      <c r="C5325" s="90" t="str">
        <f t="shared" si="789"/>
        <v/>
      </c>
      <c r="D5325" s="89" t="str">
        <f t="shared" si="790"/>
        <v/>
      </c>
      <c r="E5325" s="91" t="str">
        <f t="shared" si="791"/>
        <v/>
      </c>
      <c r="F5325" s="92" t="str">
        <f t="shared" si="792"/>
        <v/>
      </c>
      <c r="G5325" s="212" t="str">
        <f t="shared" si="793"/>
        <v/>
      </c>
      <c r="H5325" s="92">
        <f>IF(OR(ERR=FALSE,AND(F5325="",G5325="")),0,IF($C$12="D",$H$13+SUM($F$14:F5325)-SUM($G$14:G5325),$H$13-SUM($F$14:F5325)+SUM($G$14:G5325)))</f>
        <v>0</v>
      </c>
      <c r="I5325" s="7"/>
    </row>
    <row r="5326" spans="1:9">
      <c r="A5326" s="89">
        <f t="shared" si="794"/>
        <v>5313</v>
      </c>
      <c r="B5326" s="185" t="str">
        <f t="shared" si="788"/>
        <v/>
      </c>
      <c r="C5326" s="90" t="str">
        <f t="shared" si="789"/>
        <v/>
      </c>
      <c r="D5326" s="89" t="str">
        <f t="shared" si="790"/>
        <v/>
      </c>
      <c r="E5326" s="91" t="str">
        <f t="shared" si="791"/>
        <v/>
      </c>
      <c r="F5326" s="92" t="str">
        <f t="shared" si="792"/>
        <v/>
      </c>
      <c r="G5326" s="212" t="str">
        <f t="shared" si="793"/>
        <v/>
      </c>
      <c r="H5326" s="92">
        <f>IF(OR(ERR=FALSE,AND(F5326="",G5326="")),0,IF($C$12="D",$H$13+SUM($F$14:F5326)-SUM($G$14:G5326),$H$13-SUM($F$14:F5326)+SUM($G$14:G5326)))</f>
        <v>0</v>
      </c>
      <c r="I5326" s="7"/>
    </row>
    <row r="5327" spans="1:9">
      <c r="A5327" s="89">
        <f t="shared" si="794"/>
        <v>5314</v>
      </c>
      <c r="B5327" s="185" t="str">
        <f t="shared" si="788"/>
        <v/>
      </c>
      <c r="C5327" s="90" t="str">
        <f t="shared" si="789"/>
        <v/>
      </c>
      <c r="D5327" s="89" t="str">
        <f t="shared" si="790"/>
        <v/>
      </c>
      <c r="E5327" s="91" t="str">
        <f t="shared" si="791"/>
        <v/>
      </c>
      <c r="F5327" s="92" t="str">
        <f t="shared" si="792"/>
        <v/>
      </c>
      <c r="G5327" s="212" t="str">
        <f t="shared" si="793"/>
        <v/>
      </c>
      <c r="H5327" s="92">
        <f>IF(OR(ERR=FALSE,AND(F5327="",G5327="")),0,IF($C$12="D",$H$13+SUM($F$14:F5327)-SUM($G$14:G5327),$H$13-SUM($F$14:F5327)+SUM($G$14:G5327)))</f>
        <v>0</v>
      </c>
      <c r="I5327" s="7"/>
    </row>
    <row r="5328" spans="1:9">
      <c r="A5328" s="89">
        <f t="shared" si="794"/>
        <v>5315</v>
      </c>
      <c r="B5328" s="185" t="str">
        <f t="shared" si="788"/>
        <v/>
      </c>
      <c r="C5328" s="90" t="str">
        <f t="shared" si="789"/>
        <v/>
      </c>
      <c r="D5328" s="89" t="str">
        <f t="shared" si="790"/>
        <v/>
      </c>
      <c r="E5328" s="91" t="str">
        <f t="shared" si="791"/>
        <v/>
      </c>
      <c r="F5328" s="92" t="str">
        <f t="shared" si="792"/>
        <v/>
      </c>
      <c r="G5328" s="212" t="str">
        <f t="shared" si="793"/>
        <v/>
      </c>
      <c r="H5328" s="92">
        <f>IF(OR(ERR=FALSE,AND(F5328="",G5328="")),0,IF($C$12="D",$H$13+SUM($F$14:F5328)-SUM($G$14:G5328),$H$13-SUM($F$14:F5328)+SUM($G$14:G5328)))</f>
        <v>0</v>
      </c>
      <c r="I5328" s="7"/>
    </row>
    <row r="5329" spans="1:9">
      <c r="A5329" s="89">
        <f t="shared" si="794"/>
        <v>5316</v>
      </c>
      <c r="B5329" s="185" t="str">
        <f t="shared" si="788"/>
        <v/>
      </c>
      <c r="C5329" s="90" t="str">
        <f t="shared" si="789"/>
        <v/>
      </c>
      <c r="D5329" s="89" t="str">
        <f t="shared" si="790"/>
        <v/>
      </c>
      <c r="E5329" s="91" t="str">
        <f t="shared" si="791"/>
        <v/>
      </c>
      <c r="F5329" s="92" t="str">
        <f t="shared" si="792"/>
        <v/>
      </c>
      <c r="G5329" s="212" t="str">
        <f t="shared" si="793"/>
        <v/>
      </c>
      <c r="H5329" s="92">
        <f>IF(OR(ERR=FALSE,AND(F5329="",G5329="")),0,IF($C$12="D",$H$13+SUM($F$14:F5329)-SUM($G$14:G5329),$H$13-SUM($F$14:F5329)+SUM($G$14:G5329)))</f>
        <v>0</v>
      </c>
      <c r="I5329" s="7"/>
    </row>
    <row r="5330" spans="1:9">
      <c r="A5330" s="89">
        <f t="shared" si="794"/>
        <v>5317</v>
      </c>
      <c r="B5330" s="185" t="str">
        <f t="shared" si="788"/>
        <v/>
      </c>
      <c r="C5330" s="90" t="str">
        <f t="shared" si="789"/>
        <v/>
      </c>
      <c r="D5330" s="89" t="str">
        <f t="shared" si="790"/>
        <v/>
      </c>
      <c r="E5330" s="91" t="str">
        <f t="shared" si="791"/>
        <v/>
      </c>
      <c r="F5330" s="92" t="str">
        <f t="shared" si="792"/>
        <v/>
      </c>
      <c r="G5330" s="212" t="str">
        <f t="shared" si="793"/>
        <v/>
      </c>
      <c r="H5330" s="92">
        <f>IF(OR(ERR=FALSE,AND(F5330="",G5330="")),0,IF($C$12="D",$H$13+SUM($F$14:F5330)-SUM($G$14:G5330),$H$13-SUM($F$14:F5330)+SUM($G$14:G5330)))</f>
        <v>0</v>
      </c>
      <c r="I5330" s="7"/>
    </row>
    <row r="5331" spans="1:9">
      <c r="A5331" s="89">
        <f t="shared" si="794"/>
        <v>5318</v>
      </c>
      <c r="B5331" s="185" t="str">
        <f t="shared" si="788"/>
        <v/>
      </c>
      <c r="C5331" s="90" t="str">
        <f t="shared" si="789"/>
        <v/>
      </c>
      <c r="D5331" s="89" t="str">
        <f t="shared" si="790"/>
        <v/>
      </c>
      <c r="E5331" s="91" t="str">
        <f t="shared" si="791"/>
        <v/>
      </c>
      <c r="F5331" s="92" t="str">
        <f t="shared" si="792"/>
        <v/>
      </c>
      <c r="G5331" s="212" t="str">
        <f t="shared" si="793"/>
        <v/>
      </c>
      <c r="H5331" s="92">
        <f>IF(OR(ERR=FALSE,AND(F5331="",G5331="")),0,IF($C$12="D",$H$13+SUM($F$14:F5331)-SUM($G$14:G5331),$H$13-SUM($F$14:F5331)+SUM($G$14:G5331)))</f>
        <v>0</v>
      </c>
      <c r="I5331" s="7"/>
    </row>
    <row r="5332" spans="1:9">
      <c r="A5332" s="89">
        <f t="shared" si="794"/>
        <v>5319</v>
      </c>
      <c r="B5332" s="185" t="str">
        <f t="shared" si="788"/>
        <v/>
      </c>
      <c r="C5332" s="90" t="str">
        <f t="shared" si="789"/>
        <v/>
      </c>
      <c r="D5332" s="89" t="str">
        <f t="shared" si="790"/>
        <v/>
      </c>
      <c r="E5332" s="91" t="str">
        <f t="shared" si="791"/>
        <v/>
      </c>
      <c r="F5332" s="92" t="str">
        <f t="shared" si="792"/>
        <v/>
      </c>
      <c r="G5332" s="212" t="str">
        <f t="shared" si="793"/>
        <v/>
      </c>
      <c r="H5332" s="92">
        <f>IF(OR(ERR=FALSE,AND(F5332="",G5332="")),0,IF($C$12="D",$H$13+SUM($F$14:F5332)-SUM($G$14:G5332),$H$13-SUM($F$14:F5332)+SUM($G$14:G5332)))</f>
        <v>0</v>
      </c>
      <c r="I5332" s="7"/>
    </row>
    <row r="5333" spans="1:9">
      <c r="A5333" s="89">
        <f t="shared" si="794"/>
        <v>5320</v>
      </c>
      <c r="B5333" s="185" t="str">
        <f t="shared" si="788"/>
        <v/>
      </c>
      <c r="C5333" s="90" t="str">
        <f t="shared" si="789"/>
        <v/>
      </c>
      <c r="D5333" s="89" t="str">
        <f t="shared" si="790"/>
        <v/>
      </c>
      <c r="E5333" s="91" t="str">
        <f t="shared" si="791"/>
        <v/>
      </c>
      <c r="F5333" s="92" t="str">
        <f t="shared" si="792"/>
        <v/>
      </c>
      <c r="G5333" s="212" t="str">
        <f t="shared" si="793"/>
        <v/>
      </c>
      <c r="H5333" s="92">
        <f>IF(OR(ERR=FALSE,AND(F5333="",G5333="")),0,IF($C$12="D",$H$13+SUM($F$14:F5333)-SUM($G$14:G5333),$H$13-SUM($F$14:F5333)+SUM($G$14:G5333)))</f>
        <v>0</v>
      </c>
      <c r="I5333" s="7"/>
    </row>
    <row r="5334" spans="1:9">
      <c r="A5334" s="89">
        <f t="shared" si="794"/>
        <v>5321</v>
      </c>
      <c r="B5334" s="185" t="str">
        <f t="shared" si="788"/>
        <v/>
      </c>
      <c r="C5334" s="90" t="str">
        <f t="shared" si="789"/>
        <v/>
      </c>
      <c r="D5334" s="89" t="str">
        <f t="shared" si="790"/>
        <v/>
      </c>
      <c r="E5334" s="91" t="str">
        <f t="shared" si="791"/>
        <v/>
      </c>
      <c r="F5334" s="92" t="str">
        <f t="shared" si="792"/>
        <v/>
      </c>
      <c r="G5334" s="212" t="str">
        <f t="shared" si="793"/>
        <v/>
      </c>
      <c r="H5334" s="92">
        <f>IF(OR(ERR=FALSE,AND(F5334="",G5334="")),0,IF($C$12="D",$H$13+SUM($F$14:F5334)-SUM($G$14:G5334),$H$13-SUM($F$14:F5334)+SUM($G$14:G5334)))</f>
        <v>0</v>
      </c>
      <c r="I5334" s="7"/>
    </row>
    <row r="5335" spans="1:9">
      <c r="A5335" s="89">
        <f t="shared" si="794"/>
        <v>5322</v>
      </c>
      <c r="B5335" s="185" t="str">
        <f t="shared" si="788"/>
        <v/>
      </c>
      <c r="C5335" s="90" t="str">
        <f t="shared" si="789"/>
        <v/>
      </c>
      <c r="D5335" s="89" t="str">
        <f t="shared" si="790"/>
        <v/>
      </c>
      <c r="E5335" s="91" t="str">
        <f t="shared" si="791"/>
        <v/>
      </c>
      <c r="F5335" s="92" t="str">
        <f t="shared" si="792"/>
        <v/>
      </c>
      <c r="G5335" s="212" t="str">
        <f t="shared" si="793"/>
        <v/>
      </c>
      <c r="H5335" s="92">
        <f>IF(OR(ERR=FALSE,AND(F5335="",G5335="")),0,IF($C$12="D",$H$13+SUM($F$14:F5335)-SUM($G$14:G5335),$H$13-SUM($F$14:F5335)+SUM($G$14:G5335)))</f>
        <v>0</v>
      </c>
      <c r="I5335" s="7"/>
    </row>
    <row r="5336" spans="1:9">
      <c r="A5336" s="89">
        <f t="shared" si="794"/>
        <v>5323</v>
      </c>
      <c r="B5336" s="185" t="str">
        <f t="shared" si="788"/>
        <v/>
      </c>
      <c r="C5336" s="90" t="str">
        <f t="shared" si="789"/>
        <v/>
      </c>
      <c r="D5336" s="89" t="str">
        <f t="shared" si="790"/>
        <v/>
      </c>
      <c r="E5336" s="91" t="str">
        <f t="shared" si="791"/>
        <v/>
      </c>
      <c r="F5336" s="92" t="str">
        <f t="shared" si="792"/>
        <v/>
      </c>
      <c r="G5336" s="212" t="str">
        <f t="shared" si="793"/>
        <v/>
      </c>
      <c r="H5336" s="92">
        <f>IF(OR(ERR=FALSE,AND(F5336="",G5336="")),0,IF($C$12="D",$H$13+SUM($F$14:F5336)-SUM($G$14:G5336),$H$13-SUM($F$14:F5336)+SUM($G$14:G5336)))</f>
        <v>0</v>
      </c>
      <c r="I5336" s="7"/>
    </row>
    <row r="5337" spans="1:9">
      <c r="A5337" s="89">
        <f t="shared" si="794"/>
        <v>5324</v>
      </c>
      <c r="B5337" s="185" t="str">
        <f t="shared" si="788"/>
        <v/>
      </c>
      <c r="C5337" s="90" t="str">
        <f t="shared" si="789"/>
        <v/>
      </c>
      <c r="D5337" s="89" t="str">
        <f t="shared" si="790"/>
        <v/>
      </c>
      <c r="E5337" s="91" t="str">
        <f t="shared" si="791"/>
        <v/>
      </c>
      <c r="F5337" s="92" t="str">
        <f t="shared" si="792"/>
        <v/>
      </c>
      <c r="G5337" s="212" t="str">
        <f t="shared" si="793"/>
        <v/>
      </c>
      <c r="H5337" s="92">
        <f>IF(OR(ERR=FALSE,AND(F5337="",G5337="")),0,IF($C$12="D",$H$13+SUM($F$14:F5337)-SUM($G$14:G5337),$H$13-SUM($F$14:F5337)+SUM($G$14:G5337)))</f>
        <v>0</v>
      </c>
      <c r="I5337" s="7"/>
    </row>
    <row r="5338" spans="1:9">
      <c r="A5338" s="89">
        <f t="shared" si="794"/>
        <v>5325</v>
      </c>
      <c r="B5338" s="185" t="str">
        <f t="shared" si="788"/>
        <v/>
      </c>
      <c r="C5338" s="90" t="str">
        <f t="shared" si="789"/>
        <v/>
      </c>
      <c r="D5338" s="89" t="str">
        <f t="shared" si="790"/>
        <v/>
      </c>
      <c r="E5338" s="91" t="str">
        <f t="shared" si="791"/>
        <v/>
      </c>
      <c r="F5338" s="92" t="str">
        <f t="shared" si="792"/>
        <v/>
      </c>
      <c r="G5338" s="212" t="str">
        <f t="shared" si="793"/>
        <v/>
      </c>
      <c r="H5338" s="92">
        <f>IF(OR(ERR=FALSE,AND(F5338="",G5338="")),0,IF($C$12="D",$H$13+SUM($F$14:F5338)-SUM($G$14:G5338),$H$13-SUM($F$14:F5338)+SUM($G$14:G5338)))</f>
        <v>0</v>
      </c>
      <c r="I5338" s="7"/>
    </row>
    <row r="5339" spans="1:9">
      <c r="A5339" s="89">
        <f t="shared" si="794"/>
        <v>5326</v>
      </c>
      <c r="B5339" s="185" t="str">
        <f t="shared" si="788"/>
        <v/>
      </c>
      <c r="C5339" s="90" t="str">
        <f t="shared" si="789"/>
        <v/>
      </c>
      <c r="D5339" s="89" t="str">
        <f t="shared" si="790"/>
        <v/>
      </c>
      <c r="E5339" s="91" t="str">
        <f t="shared" si="791"/>
        <v/>
      </c>
      <c r="F5339" s="92" t="str">
        <f t="shared" si="792"/>
        <v/>
      </c>
      <c r="G5339" s="212" t="str">
        <f t="shared" si="793"/>
        <v/>
      </c>
      <c r="H5339" s="92">
        <f>IF(OR(ERR=FALSE,AND(F5339="",G5339="")),0,IF($C$12="D",$H$13+SUM($F$14:F5339)-SUM($G$14:G5339),$H$13-SUM($F$14:F5339)+SUM($G$14:G5339)))</f>
        <v>0</v>
      </c>
      <c r="I5339" s="7"/>
    </row>
    <row r="5340" spans="1:9">
      <c r="A5340" s="89">
        <f t="shared" si="794"/>
        <v>5327</v>
      </c>
      <c r="B5340" s="185" t="str">
        <f t="shared" si="788"/>
        <v/>
      </c>
      <c r="C5340" s="90" t="str">
        <f t="shared" si="789"/>
        <v/>
      </c>
      <c r="D5340" s="89" t="str">
        <f t="shared" si="790"/>
        <v/>
      </c>
      <c r="E5340" s="91" t="str">
        <f t="shared" si="791"/>
        <v/>
      </c>
      <c r="F5340" s="92" t="str">
        <f t="shared" si="792"/>
        <v/>
      </c>
      <c r="G5340" s="212" t="str">
        <f t="shared" si="793"/>
        <v/>
      </c>
      <c r="H5340" s="92">
        <f>IF(OR(ERR=FALSE,AND(F5340="",G5340="")),0,IF($C$12="D",$H$13+SUM($F$14:F5340)-SUM($G$14:G5340),$H$13-SUM($F$14:F5340)+SUM($G$14:G5340)))</f>
        <v>0</v>
      </c>
      <c r="I5340" s="7"/>
    </row>
    <row r="5341" spans="1:9">
      <c r="A5341" s="89">
        <f t="shared" si="794"/>
        <v>5328</v>
      </c>
      <c r="B5341" s="185" t="str">
        <f t="shared" si="788"/>
        <v/>
      </c>
      <c r="C5341" s="90" t="str">
        <f t="shared" si="789"/>
        <v/>
      </c>
      <c r="D5341" s="89" t="str">
        <f t="shared" si="790"/>
        <v/>
      </c>
      <c r="E5341" s="91" t="str">
        <f t="shared" si="791"/>
        <v/>
      </c>
      <c r="F5341" s="92" t="str">
        <f t="shared" si="792"/>
        <v/>
      </c>
      <c r="G5341" s="212" t="str">
        <f t="shared" si="793"/>
        <v/>
      </c>
      <c r="H5341" s="92">
        <f>IF(OR(ERR=FALSE,AND(F5341="",G5341="")),0,IF($C$12="D",$H$13+SUM($F$14:F5341)-SUM($G$14:G5341),$H$13-SUM($F$14:F5341)+SUM($G$14:G5341)))</f>
        <v>0</v>
      </c>
      <c r="I5341" s="7"/>
    </row>
    <row r="5342" spans="1:9">
      <c r="A5342" s="89">
        <f t="shared" si="794"/>
        <v>5329</v>
      </c>
      <c r="B5342" s="185" t="str">
        <f t="shared" si="788"/>
        <v/>
      </c>
      <c r="C5342" s="90" t="str">
        <f t="shared" si="789"/>
        <v/>
      </c>
      <c r="D5342" s="89" t="str">
        <f t="shared" si="790"/>
        <v/>
      </c>
      <c r="E5342" s="91" t="str">
        <f t="shared" si="791"/>
        <v/>
      </c>
      <c r="F5342" s="92" t="str">
        <f t="shared" si="792"/>
        <v/>
      </c>
      <c r="G5342" s="212" t="str">
        <f t="shared" si="793"/>
        <v/>
      </c>
      <c r="H5342" s="92">
        <f>IF(OR(ERR=FALSE,AND(F5342="",G5342="")),0,IF($C$12="D",$H$13+SUM($F$14:F5342)-SUM($G$14:G5342),$H$13-SUM($F$14:F5342)+SUM($G$14:G5342)))</f>
        <v>0</v>
      </c>
      <c r="I5342" s="7"/>
    </row>
    <row r="5343" spans="1:9">
      <c r="A5343" s="89">
        <f t="shared" si="794"/>
        <v>5330</v>
      </c>
      <c r="B5343" s="185" t="str">
        <f t="shared" si="788"/>
        <v/>
      </c>
      <c r="C5343" s="90" t="str">
        <f t="shared" si="789"/>
        <v/>
      </c>
      <c r="D5343" s="89" t="str">
        <f t="shared" si="790"/>
        <v/>
      </c>
      <c r="E5343" s="91" t="str">
        <f t="shared" si="791"/>
        <v/>
      </c>
      <c r="F5343" s="92" t="str">
        <f t="shared" si="792"/>
        <v/>
      </c>
      <c r="G5343" s="212" t="str">
        <f t="shared" si="793"/>
        <v/>
      </c>
      <c r="H5343" s="92">
        <f>IF(OR(ERR=FALSE,AND(F5343="",G5343="")),0,IF($C$12="D",$H$13+SUM($F$14:F5343)-SUM($G$14:G5343),$H$13-SUM($F$14:F5343)+SUM($G$14:G5343)))</f>
        <v>0</v>
      </c>
      <c r="I5343" s="7"/>
    </row>
    <row r="5344" spans="1:9">
      <c r="A5344" s="89">
        <f t="shared" si="794"/>
        <v>5331</v>
      </c>
      <c r="B5344" s="185" t="str">
        <f t="shared" si="788"/>
        <v/>
      </c>
      <c r="C5344" s="90" t="str">
        <f t="shared" si="789"/>
        <v/>
      </c>
      <c r="D5344" s="89" t="str">
        <f t="shared" si="790"/>
        <v/>
      </c>
      <c r="E5344" s="91" t="str">
        <f t="shared" si="791"/>
        <v/>
      </c>
      <c r="F5344" s="92" t="str">
        <f t="shared" si="792"/>
        <v/>
      </c>
      <c r="G5344" s="212" t="str">
        <f t="shared" si="793"/>
        <v/>
      </c>
      <c r="H5344" s="92">
        <f>IF(OR(ERR=FALSE,AND(F5344="",G5344="")),0,IF($C$12="D",$H$13+SUM($F$14:F5344)-SUM($G$14:G5344),$H$13-SUM($F$14:F5344)+SUM($G$14:G5344)))</f>
        <v>0</v>
      </c>
      <c r="I5344" s="7"/>
    </row>
    <row r="5345" spans="1:9">
      <c r="A5345" s="89">
        <f t="shared" si="794"/>
        <v>5332</v>
      </c>
      <c r="B5345" s="185" t="str">
        <f t="shared" si="788"/>
        <v/>
      </c>
      <c r="C5345" s="90" t="str">
        <f t="shared" si="789"/>
        <v/>
      </c>
      <c r="D5345" s="89" t="str">
        <f t="shared" si="790"/>
        <v/>
      </c>
      <c r="E5345" s="91" t="str">
        <f t="shared" si="791"/>
        <v/>
      </c>
      <c r="F5345" s="92" t="str">
        <f t="shared" si="792"/>
        <v/>
      </c>
      <c r="G5345" s="212" t="str">
        <f t="shared" si="793"/>
        <v/>
      </c>
      <c r="H5345" s="92">
        <f>IF(OR(ERR=FALSE,AND(F5345="",G5345="")),0,IF($C$12="D",$H$13+SUM($F$14:F5345)-SUM($G$14:G5345),$H$13-SUM($F$14:F5345)+SUM($G$14:G5345)))</f>
        <v>0</v>
      </c>
      <c r="I5345" s="7"/>
    </row>
    <row r="5346" spans="1:9">
      <c r="A5346" s="89">
        <f t="shared" si="794"/>
        <v>5333</v>
      </c>
      <c r="B5346" s="185" t="str">
        <f t="shared" si="788"/>
        <v/>
      </c>
      <c r="C5346" s="90" t="str">
        <f t="shared" si="789"/>
        <v/>
      </c>
      <c r="D5346" s="89" t="str">
        <f t="shared" si="790"/>
        <v/>
      </c>
      <c r="E5346" s="91" t="str">
        <f t="shared" si="791"/>
        <v/>
      </c>
      <c r="F5346" s="92" t="str">
        <f t="shared" si="792"/>
        <v/>
      </c>
      <c r="G5346" s="212" t="str">
        <f t="shared" si="793"/>
        <v/>
      </c>
      <c r="H5346" s="92">
        <f>IF(OR(ERR=FALSE,AND(F5346="",G5346="")),0,IF($C$12="D",$H$13+SUM($F$14:F5346)-SUM($G$14:G5346),$H$13-SUM($F$14:F5346)+SUM($G$14:G5346)))</f>
        <v>0</v>
      </c>
      <c r="I5346" s="7"/>
    </row>
    <row r="5347" spans="1:9">
      <c r="A5347" s="89">
        <f t="shared" si="794"/>
        <v>5334</v>
      </c>
      <c r="B5347" s="185" t="str">
        <f t="shared" si="788"/>
        <v/>
      </c>
      <c r="C5347" s="90" t="str">
        <f t="shared" si="789"/>
        <v/>
      </c>
      <c r="D5347" s="89" t="str">
        <f t="shared" si="790"/>
        <v/>
      </c>
      <c r="E5347" s="91" t="str">
        <f t="shared" si="791"/>
        <v/>
      </c>
      <c r="F5347" s="92" t="str">
        <f t="shared" si="792"/>
        <v/>
      </c>
      <c r="G5347" s="212" t="str">
        <f t="shared" si="793"/>
        <v/>
      </c>
      <c r="H5347" s="92">
        <f>IF(OR(ERR=FALSE,AND(F5347="",G5347="")),0,IF($C$12="D",$H$13+SUM($F$14:F5347)-SUM($G$14:G5347),$H$13-SUM($F$14:F5347)+SUM($G$14:G5347)))</f>
        <v>0</v>
      </c>
      <c r="I5347" s="7"/>
    </row>
    <row r="5348" spans="1:9">
      <c r="A5348" s="89">
        <f t="shared" si="794"/>
        <v>5335</v>
      </c>
      <c r="B5348" s="185" t="str">
        <f t="shared" si="788"/>
        <v/>
      </c>
      <c r="C5348" s="90" t="str">
        <f t="shared" si="789"/>
        <v/>
      </c>
      <c r="D5348" s="89" t="str">
        <f t="shared" si="790"/>
        <v/>
      </c>
      <c r="E5348" s="91" t="str">
        <f t="shared" si="791"/>
        <v/>
      </c>
      <c r="F5348" s="92" t="str">
        <f t="shared" si="792"/>
        <v/>
      </c>
      <c r="G5348" s="212" t="str">
        <f t="shared" si="793"/>
        <v/>
      </c>
      <c r="H5348" s="92">
        <f>IF(OR(ERR=FALSE,AND(F5348="",G5348="")),0,IF($C$12="D",$H$13+SUM($F$14:F5348)-SUM($G$14:G5348),$H$13-SUM($F$14:F5348)+SUM($G$14:G5348)))</f>
        <v>0</v>
      </c>
      <c r="I5348" s="7"/>
    </row>
    <row r="5349" spans="1:9">
      <c r="A5349" s="89">
        <f t="shared" si="794"/>
        <v>5336</v>
      </c>
      <c r="B5349" s="185" t="str">
        <f t="shared" si="788"/>
        <v/>
      </c>
      <c r="C5349" s="90" t="str">
        <f t="shared" si="789"/>
        <v/>
      </c>
      <c r="D5349" s="89" t="str">
        <f t="shared" si="790"/>
        <v/>
      </c>
      <c r="E5349" s="91" t="str">
        <f t="shared" si="791"/>
        <v/>
      </c>
      <c r="F5349" s="92" t="str">
        <f t="shared" si="792"/>
        <v/>
      </c>
      <c r="G5349" s="212" t="str">
        <f t="shared" si="793"/>
        <v/>
      </c>
      <c r="H5349" s="92">
        <f>IF(OR(ERR=FALSE,AND(F5349="",G5349="")),0,IF($C$12="D",$H$13+SUM($F$14:F5349)-SUM($G$14:G5349),$H$13-SUM($F$14:F5349)+SUM($G$14:G5349)))</f>
        <v>0</v>
      </c>
      <c r="I5349" s="7"/>
    </row>
    <row r="5350" spans="1:9">
      <c r="A5350" s="89">
        <f t="shared" si="794"/>
        <v>5337</v>
      </c>
      <c r="B5350" s="185" t="str">
        <f t="shared" si="788"/>
        <v/>
      </c>
      <c r="C5350" s="90" t="str">
        <f t="shared" si="789"/>
        <v/>
      </c>
      <c r="D5350" s="89" t="str">
        <f t="shared" si="790"/>
        <v/>
      </c>
      <c r="E5350" s="91" t="str">
        <f t="shared" si="791"/>
        <v/>
      </c>
      <c r="F5350" s="92" t="str">
        <f t="shared" si="792"/>
        <v/>
      </c>
      <c r="G5350" s="212" t="str">
        <f t="shared" si="793"/>
        <v/>
      </c>
      <c r="H5350" s="92">
        <f>IF(OR(ERR=FALSE,AND(F5350="",G5350="")),0,IF($C$12="D",$H$13+SUM($F$14:F5350)-SUM($G$14:G5350),$H$13-SUM($F$14:F5350)+SUM($G$14:G5350)))</f>
        <v>0</v>
      </c>
      <c r="I5350" s="7"/>
    </row>
    <row r="5351" spans="1:9">
      <c r="A5351" s="89">
        <f t="shared" si="794"/>
        <v>5338</v>
      </c>
      <c r="B5351" s="185" t="str">
        <f t="shared" si="788"/>
        <v/>
      </c>
      <c r="C5351" s="90" t="str">
        <f t="shared" si="789"/>
        <v/>
      </c>
      <c r="D5351" s="89" t="str">
        <f t="shared" si="790"/>
        <v/>
      </c>
      <c r="E5351" s="91" t="str">
        <f t="shared" si="791"/>
        <v/>
      </c>
      <c r="F5351" s="92" t="str">
        <f t="shared" si="792"/>
        <v/>
      </c>
      <c r="G5351" s="212" t="str">
        <f t="shared" si="793"/>
        <v/>
      </c>
      <c r="H5351" s="92">
        <f>IF(OR(ERR=FALSE,AND(F5351="",G5351="")),0,IF($C$12="D",$H$13+SUM($F$14:F5351)-SUM($G$14:G5351),$H$13-SUM($F$14:F5351)+SUM($G$14:G5351)))</f>
        <v>0</v>
      </c>
      <c r="I5351" s="7"/>
    </row>
    <row r="5352" spans="1:9">
      <c r="A5352" s="89">
        <f t="shared" si="794"/>
        <v>5339</v>
      </c>
      <c r="B5352" s="185" t="str">
        <f t="shared" si="788"/>
        <v/>
      </c>
      <c r="C5352" s="90" t="str">
        <f t="shared" si="789"/>
        <v/>
      </c>
      <c r="D5352" s="89" t="str">
        <f t="shared" si="790"/>
        <v/>
      </c>
      <c r="E5352" s="91" t="str">
        <f t="shared" si="791"/>
        <v/>
      </c>
      <c r="F5352" s="92" t="str">
        <f t="shared" si="792"/>
        <v/>
      </c>
      <c r="G5352" s="212" t="str">
        <f t="shared" si="793"/>
        <v/>
      </c>
      <c r="H5352" s="92">
        <f>IF(OR(ERR=FALSE,AND(F5352="",G5352="")),0,IF($C$12="D",$H$13+SUM($F$14:F5352)-SUM($G$14:G5352),$H$13-SUM($F$14:F5352)+SUM($G$14:G5352)))</f>
        <v>0</v>
      </c>
      <c r="I5352" s="7"/>
    </row>
    <row r="5353" spans="1:9">
      <c r="A5353" s="89">
        <f t="shared" si="794"/>
        <v>5340</v>
      </c>
      <c r="B5353" s="185" t="str">
        <f t="shared" si="788"/>
        <v/>
      </c>
      <c r="C5353" s="90" t="str">
        <f t="shared" si="789"/>
        <v/>
      </c>
      <c r="D5353" s="89" t="str">
        <f t="shared" si="790"/>
        <v/>
      </c>
      <c r="E5353" s="91" t="str">
        <f t="shared" si="791"/>
        <v/>
      </c>
      <c r="F5353" s="92" t="str">
        <f t="shared" si="792"/>
        <v/>
      </c>
      <c r="G5353" s="212" t="str">
        <f t="shared" si="793"/>
        <v/>
      </c>
      <c r="H5353" s="92">
        <f>IF(OR(ERR=FALSE,AND(F5353="",G5353="")),0,IF($C$12="D",$H$13+SUM($F$14:F5353)-SUM($G$14:G5353),$H$13-SUM($F$14:F5353)+SUM($G$14:G5353)))</f>
        <v>0</v>
      </c>
      <c r="I5353" s="7"/>
    </row>
    <row r="5354" spans="1:9">
      <c r="A5354" s="89">
        <f t="shared" si="794"/>
        <v>5341</v>
      </c>
      <c r="B5354" s="185" t="str">
        <f t="shared" ref="B5354:B5390" si="795">IF(ISERROR(VLOOKUP(A5354&amp;H$9,JU_AKUN,6,FALSE)=TRUE),"",VLOOKUP(A5354&amp;H$9,JU_AKUN,6,FALSE))</f>
        <v/>
      </c>
      <c r="C5354" s="90" t="str">
        <f t="shared" ref="C5354:C5390" si="796">IF(ISERROR(VLOOKUP(A5354&amp;H$9,JU_AKUN,7,FALSE)=TRUE),"",VLOOKUP(A5354&amp;H$9,JU_AKUN,7,FALSE))</f>
        <v/>
      </c>
      <c r="D5354" s="89" t="str">
        <f t="shared" ref="D5354:D5390" si="797">IF(ISERROR(VLOOKUP(A5354&amp;H$9,JU_AKUN,8,FALSE)=TRUE),"",VLOOKUP(A5354&amp;H$9,JU_AKUN,8,FALSE))</f>
        <v/>
      </c>
      <c r="E5354" s="91" t="str">
        <f t="shared" ref="E5354:E5390" si="798">IF(ISERROR(VLOOKUP(A5354&amp;H$9,JU_AKUN,9,FALSE)=TRUE),"",VLOOKUP(A5354&amp;H$9,JU_AKUN,9,FALSE))</f>
        <v/>
      </c>
      <c r="F5354" s="92" t="str">
        <f t="shared" ref="F5354:F5390" si="799">IF(ISERROR(VLOOKUP(A5354&amp;H$9,JU_AKUN,14,FALSE)=TRUE),"",VLOOKUP(A5354&amp;H$9,JU_AKUN,14,FALSE))</f>
        <v/>
      </c>
      <c r="G5354" s="212" t="str">
        <f t="shared" ref="G5354:G5390" si="800">IF(ISERROR(VLOOKUP(A5354&amp;H$9,JU_AKUN,15,FALSE)=TRUE),"",VLOOKUP(A5354&amp;H$9,JU_AKUN,15,FALSE))</f>
        <v/>
      </c>
      <c r="H5354" s="92">
        <f>IF(OR(ERR=FALSE,AND(F5354="",G5354="")),0,IF($C$12="D",$H$13+SUM($F$14:F5354)-SUM($G$14:G5354),$H$13-SUM($F$14:F5354)+SUM($G$14:G5354)))</f>
        <v>0</v>
      </c>
      <c r="I5354" s="7"/>
    </row>
    <row r="5355" spans="1:9">
      <c r="A5355" s="89">
        <f t="shared" si="794"/>
        <v>5342</v>
      </c>
      <c r="B5355" s="185" t="str">
        <f t="shared" si="795"/>
        <v/>
      </c>
      <c r="C5355" s="90" t="str">
        <f t="shared" si="796"/>
        <v/>
      </c>
      <c r="D5355" s="89" t="str">
        <f t="shared" si="797"/>
        <v/>
      </c>
      <c r="E5355" s="91" t="str">
        <f t="shared" si="798"/>
        <v/>
      </c>
      <c r="F5355" s="92" t="str">
        <f t="shared" si="799"/>
        <v/>
      </c>
      <c r="G5355" s="212" t="str">
        <f t="shared" si="800"/>
        <v/>
      </c>
      <c r="H5355" s="92">
        <f>IF(OR(ERR=FALSE,AND(F5355="",G5355="")),0,IF($C$12="D",$H$13+SUM($F$14:F5355)-SUM($G$14:G5355),$H$13-SUM($F$14:F5355)+SUM($G$14:G5355)))</f>
        <v>0</v>
      </c>
      <c r="I5355" s="7"/>
    </row>
    <row r="5356" spans="1:9">
      <c r="A5356" s="89">
        <f t="shared" si="794"/>
        <v>5343</v>
      </c>
      <c r="B5356" s="185" t="str">
        <f t="shared" si="795"/>
        <v/>
      </c>
      <c r="C5356" s="90" t="str">
        <f t="shared" si="796"/>
        <v/>
      </c>
      <c r="D5356" s="89" t="str">
        <f t="shared" si="797"/>
        <v/>
      </c>
      <c r="E5356" s="91" t="str">
        <f t="shared" si="798"/>
        <v/>
      </c>
      <c r="F5356" s="92" t="str">
        <f t="shared" si="799"/>
        <v/>
      </c>
      <c r="G5356" s="212" t="str">
        <f t="shared" si="800"/>
        <v/>
      </c>
      <c r="H5356" s="92">
        <f>IF(OR(ERR=FALSE,AND(F5356="",G5356="")),0,IF($C$12="D",$H$13+SUM($F$14:F5356)-SUM($G$14:G5356),$H$13-SUM($F$14:F5356)+SUM($G$14:G5356)))</f>
        <v>0</v>
      </c>
      <c r="I5356" s="7"/>
    </row>
    <row r="5357" spans="1:9">
      <c r="A5357" s="89">
        <f t="shared" si="794"/>
        <v>5344</v>
      </c>
      <c r="B5357" s="185" t="str">
        <f t="shared" si="795"/>
        <v/>
      </c>
      <c r="C5357" s="90" t="str">
        <f t="shared" si="796"/>
        <v/>
      </c>
      <c r="D5357" s="89" t="str">
        <f t="shared" si="797"/>
        <v/>
      </c>
      <c r="E5357" s="91" t="str">
        <f t="shared" si="798"/>
        <v/>
      </c>
      <c r="F5357" s="92" t="str">
        <f t="shared" si="799"/>
        <v/>
      </c>
      <c r="G5357" s="212" t="str">
        <f t="shared" si="800"/>
        <v/>
      </c>
      <c r="H5357" s="92">
        <f>IF(OR(ERR=FALSE,AND(F5357="",G5357="")),0,IF($C$12="D",$H$13+SUM($F$14:F5357)-SUM($G$14:G5357),$H$13-SUM($F$14:F5357)+SUM($G$14:G5357)))</f>
        <v>0</v>
      </c>
      <c r="I5357" s="7"/>
    </row>
    <row r="5358" spans="1:9">
      <c r="A5358" s="89">
        <f t="shared" si="794"/>
        <v>5345</v>
      </c>
      <c r="B5358" s="185" t="str">
        <f t="shared" si="795"/>
        <v/>
      </c>
      <c r="C5358" s="90" t="str">
        <f t="shared" si="796"/>
        <v/>
      </c>
      <c r="D5358" s="89" t="str">
        <f t="shared" si="797"/>
        <v/>
      </c>
      <c r="E5358" s="91" t="str">
        <f t="shared" si="798"/>
        <v/>
      </c>
      <c r="F5358" s="92" t="str">
        <f t="shared" si="799"/>
        <v/>
      </c>
      <c r="G5358" s="212" t="str">
        <f t="shared" si="800"/>
        <v/>
      </c>
      <c r="H5358" s="92">
        <f>IF(OR(ERR=FALSE,AND(F5358="",G5358="")),0,IF($C$12="D",$H$13+SUM($F$14:F5358)-SUM($G$14:G5358),$H$13-SUM($F$14:F5358)+SUM($G$14:G5358)))</f>
        <v>0</v>
      </c>
      <c r="I5358" s="7"/>
    </row>
    <row r="5359" spans="1:9">
      <c r="A5359" s="89">
        <f t="shared" si="794"/>
        <v>5346</v>
      </c>
      <c r="B5359" s="185" t="str">
        <f t="shared" si="795"/>
        <v/>
      </c>
      <c r="C5359" s="90" t="str">
        <f t="shared" si="796"/>
        <v/>
      </c>
      <c r="D5359" s="89" t="str">
        <f t="shared" si="797"/>
        <v/>
      </c>
      <c r="E5359" s="91" t="str">
        <f t="shared" si="798"/>
        <v/>
      </c>
      <c r="F5359" s="92" t="str">
        <f t="shared" si="799"/>
        <v/>
      </c>
      <c r="G5359" s="212" t="str">
        <f t="shared" si="800"/>
        <v/>
      </c>
      <c r="H5359" s="92">
        <f>IF(OR(ERR=FALSE,AND(F5359="",G5359="")),0,IF($C$12="D",$H$13+SUM($F$14:F5359)-SUM($G$14:G5359),$H$13-SUM($F$14:F5359)+SUM($G$14:G5359)))</f>
        <v>0</v>
      </c>
      <c r="I5359" s="7"/>
    </row>
    <row r="5360" spans="1:9">
      <c r="A5360" s="89">
        <f t="shared" si="794"/>
        <v>5347</v>
      </c>
      <c r="B5360" s="185" t="str">
        <f t="shared" si="795"/>
        <v/>
      </c>
      <c r="C5360" s="90" t="str">
        <f t="shared" si="796"/>
        <v/>
      </c>
      <c r="D5360" s="89" t="str">
        <f t="shared" si="797"/>
        <v/>
      </c>
      <c r="E5360" s="91" t="str">
        <f t="shared" si="798"/>
        <v/>
      </c>
      <c r="F5360" s="92" t="str">
        <f t="shared" si="799"/>
        <v/>
      </c>
      <c r="G5360" s="212" t="str">
        <f t="shared" si="800"/>
        <v/>
      </c>
      <c r="H5360" s="92">
        <f>IF(OR(ERR=FALSE,AND(F5360="",G5360="")),0,IF($C$12="D",$H$13+SUM($F$14:F5360)-SUM($G$14:G5360),$H$13-SUM($F$14:F5360)+SUM($G$14:G5360)))</f>
        <v>0</v>
      </c>
      <c r="I5360" s="7"/>
    </row>
    <row r="5361" spans="1:9">
      <c r="A5361" s="89">
        <f t="shared" si="794"/>
        <v>5348</v>
      </c>
      <c r="B5361" s="185" t="str">
        <f t="shared" si="795"/>
        <v/>
      </c>
      <c r="C5361" s="90" t="str">
        <f t="shared" si="796"/>
        <v/>
      </c>
      <c r="D5361" s="89" t="str">
        <f t="shared" si="797"/>
        <v/>
      </c>
      <c r="E5361" s="91" t="str">
        <f t="shared" si="798"/>
        <v/>
      </c>
      <c r="F5361" s="92" t="str">
        <f t="shared" si="799"/>
        <v/>
      </c>
      <c r="G5361" s="212" t="str">
        <f t="shared" si="800"/>
        <v/>
      </c>
      <c r="H5361" s="92">
        <f>IF(OR(ERR=FALSE,AND(F5361="",G5361="")),0,IF($C$12="D",$H$13+SUM($F$14:F5361)-SUM($G$14:G5361),$H$13-SUM($F$14:F5361)+SUM($G$14:G5361)))</f>
        <v>0</v>
      </c>
      <c r="I5361" s="7"/>
    </row>
    <row r="5362" spans="1:9">
      <c r="A5362" s="89">
        <f t="shared" si="794"/>
        <v>5349</v>
      </c>
      <c r="B5362" s="185" t="str">
        <f t="shared" si="795"/>
        <v/>
      </c>
      <c r="C5362" s="90" t="str">
        <f t="shared" si="796"/>
        <v/>
      </c>
      <c r="D5362" s="89" t="str">
        <f t="shared" si="797"/>
        <v/>
      </c>
      <c r="E5362" s="91" t="str">
        <f t="shared" si="798"/>
        <v/>
      </c>
      <c r="F5362" s="92" t="str">
        <f t="shared" si="799"/>
        <v/>
      </c>
      <c r="G5362" s="212" t="str">
        <f t="shared" si="800"/>
        <v/>
      </c>
      <c r="H5362" s="92">
        <f>IF(OR(ERR=FALSE,AND(F5362="",G5362="")),0,IF($C$12="D",$H$13+SUM($F$14:F5362)-SUM($G$14:G5362),$H$13-SUM($F$14:F5362)+SUM($G$14:G5362)))</f>
        <v>0</v>
      </c>
      <c r="I5362" s="7"/>
    </row>
    <row r="5363" spans="1:9">
      <c r="A5363" s="89">
        <f t="shared" si="794"/>
        <v>5350</v>
      </c>
      <c r="B5363" s="185" t="str">
        <f t="shared" si="795"/>
        <v/>
      </c>
      <c r="C5363" s="90" t="str">
        <f t="shared" si="796"/>
        <v/>
      </c>
      <c r="D5363" s="89" t="str">
        <f t="shared" si="797"/>
        <v/>
      </c>
      <c r="E5363" s="91" t="str">
        <f t="shared" si="798"/>
        <v/>
      </c>
      <c r="F5363" s="92" t="str">
        <f t="shared" si="799"/>
        <v/>
      </c>
      <c r="G5363" s="212" t="str">
        <f t="shared" si="800"/>
        <v/>
      </c>
      <c r="H5363" s="92">
        <f>IF(OR(ERR=FALSE,AND(F5363="",G5363="")),0,IF($C$12="D",$H$13+SUM($F$14:F5363)-SUM($G$14:G5363),$H$13-SUM($F$14:F5363)+SUM($G$14:G5363)))</f>
        <v>0</v>
      </c>
      <c r="I5363" s="7"/>
    </row>
    <row r="5364" spans="1:9">
      <c r="A5364" s="89">
        <f t="shared" si="794"/>
        <v>5351</v>
      </c>
      <c r="B5364" s="185" t="str">
        <f t="shared" si="795"/>
        <v/>
      </c>
      <c r="C5364" s="90" t="str">
        <f t="shared" si="796"/>
        <v/>
      </c>
      <c r="D5364" s="89" t="str">
        <f t="shared" si="797"/>
        <v/>
      </c>
      <c r="E5364" s="91" t="str">
        <f t="shared" si="798"/>
        <v/>
      </c>
      <c r="F5364" s="92" t="str">
        <f t="shared" si="799"/>
        <v/>
      </c>
      <c r="G5364" s="212" t="str">
        <f t="shared" si="800"/>
        <v/>
      </c>
      <c r="H5364" s="92">
        <f>IF(OR(ERR=FALSE,AND(F5364="",G5364="")),0,IF($C$12="D",$H$13+SUM($F$14:F5364)-SUM($G$14:G5364),$H$13-SUM($F$14:F5364)+SUM($G$14:G5364)))</f>
        <v>0</v>
      </c>
      <c r="I5364" s="7"/>
    </row>
    <row r="5365" spans="1:9">
      <c r="A5365" s="89">
        <f t="shared" si="794"/>
        <v>5352</v>
      </c>
      <c r="B5365" s="185" t="str">
        <f t="shared" si="795"/>
        <v/>
      </c>
      <c r="C5365" s="90" t="str">
        <f t="shared" si="796"/>
        <v/>
      </c>
      <c r="D5365" s="89" t="str">
        <f t="shared" si="797"/>
        <v/>
      </c>
      <c r="E5365" s="91" t="str">
        <f t="shared" si="798"/>
        <v/>
      </c>
      <c r="F5365" s="92" t="str">
        <f t="shared" si="799"/>
        <v/>
      </c>
      <c r="G5365" s="212" t="str">
        <f t="shared" si="800"/>
        <v/>
      </c>
      <c r="H5365" s="92">
        <f>IF(OR(ERR=FALSE,AND(F5365="",G5365="")),0,IF($C$12="D",$H$13+SUM($F$14:F5365)-SUM($G$14:G5365),$H$13-SUM($F$14:F5365)+SUM($G$14:G5365)))</f>
        <v>0</v>
      </c>
      <c r="I5365" s="7"/>
    </row>
    <row r="5366" spans="1:9">
      <c r="A5366" s="89">
        <f t="shared" si="794"/>
        <v>5353</v>
      </c>
      <c r="B5366" s="185" t="str">
        <f t="shared" si="795"/>
        <v/>
      </c>
      <c r="C5366" s="90" t="str">
        <f t="shared" si="796"/>
        <v/>
      </c>
      <c r="D5366" s="89" t="str">
        <f t="shared" si="797"/>
        <v/>
      </c>
      <c r="E5366" s="91" t="str">
        <f t="shared" si="798"/>
        <v/>
      </c>
      <c r="F5366" s="92" t="str">
        <f t="shared" si="799"/>
        <v/>
      </c>
      <c r="G5366" s="212" t="str">
        <f t="shared" si="800"/>
        <v/>
      </c>
      <c r="H5366" s="92">
        <f>IF(OR(ERR=FALSE,AND(F5366="",G5366="")),0,IF($C$12="D",$H$13+SUM($F$14:F5366)-SUM($G$14:G5366),$H$13-SUM($F$14:F5366)+SUM($G$14:G5366)))</f>
        <v>0</v>
      </c>
      <c r="I5366" s="7"/>
    </row>
    <row r="5367" spans="1:9">
      <c r="A5367" s="89">
        <f t="shared" si="794"/>
        <v>5354</v>
      </c>
      <c r="B5367" s="185" t="str">
        <f t="shared" si="795"/>
        <v/>
      </c>
      <c r="C5367" s="90" t="str">
        <f t="shared" si="796"/>
        <v/>
      </c>
      <c r="D5367" s="89" t="str">
        <f t="shared" si="797"/>
        <v/>
      </c>
      <c r="E5367" s="91" t="str">
        <f t="shared" si="798"/>
        <v/>
      </c>
      <c r="F5367" s="92" t="str">
        <f t="shared" si="799"/>
        <v/>
      </c>
      <c r="G5367" s="212" t="str">
        <f t="shared" si="800"/>
        <v/>
      </c>
      <c r="H5367" s="92">
        <f>IF(OR(ERR=FALSE,AND(F5367="",G5367="")),0,IF($C$12="D",$H$13+SUM($F$14:F5367)-SUM($G$14:G5367),$H$13-SUM($F$14:F5367)+SUM($G$14:G5367)))</f>
        <v>0</v>
      </c>
      <c r="I5367" s="7"/>
    </row>
    <row r="5368" spans="1:9">
      <c r="A5368" s="89">
        <f t="shared" si="794"/>
        <v>5355</v>
      </c>
      <c r="B5368" s="185" t="str">
        <f t="shared" si="795"/>
        <v/>
      </c>
      <c r="C5368" s="90" t="str">
        <f t="shared" si="796"/>
        <v/>
      </c>
      <c r="D5368" s="89" t="str">
        <f t="shared" si="797"/>
        <v/>
      </c>
      <c r="E5368" s="91" t="str">
        <f t="shared" si="798"/>
        <v/>
      </c>
      <c r="F5368" s="92" t="str">
        <f t="shared" si="799"/>
        <v/>
      </c>
      <c r="G5368" s="212" t="str">
        <f t="shared" si="800"/>
        <v/>
      </c>
      <c r="H5368" s="92">
        <f>IF(OR(ERR=FALSE,AND(F5368="",G5368="")),0,IF($C$12="D",$H$13+SUM($F$14:F5368)-SUM($G$14:G5368),$H$13-SUM($F$14:F5368)+SUM($G$14:G5368)))</f>
        <v>0</v>
      </c>
      <c r="I5368" s="7"/>
    </row>
    <row r="5369" spans="1:9">
      <c r="A5369" s="89">
        <f t="shared" si="794"/>
        <v>5356</v>
      </c>
      <c r="B5369" s="185" t="str">
        <f t="shared" si="795"/>
        <v/>
      </c>
      <c r="C5369" s="90" t="str">
        <f t="shared" si="796"/>
        <v/>
      </c>
      <c r="D5369" s="89" t="str">
        <f t="shared" si="797"/>
        <v/>
      </c>
      <c r="E5369" s="91" t="str">
        <f t="shared" si="798"/>
        <v/>
      </c>
      <c r="F5369" s="92" t="str">
        <f t="shared" si="799"/>
        <v/>
      </c>
      <c r="G5369" s="212" t="str">
        <f t="shared" si="800"/>
        <v/>
      </c>
      <c r="H5369" s="92">
        <f>IF(OR(ERR=FALSE,AND(F5369="",G5369="")),0,IF($C$12="D",$H$13+SUM($F$14:F5369)-SUM($G$14:G5369),$H$13-SUM($F$14:F5369)+SUM($G$14:G5369)))</f>
        <v>0</v>
      </c>
      <c r="I5369" s="7"/>
    </row>
    <row r="5370" spans="1:9">
      <c r="A5370" s="89">
        <f t="shared" si="794"/>
        <v>5357</v>
      </c>
      <c r="B5370" s="185" t="str">
        <f t="shared" si="795"/>
        <v/>
      </c>
      <c r="C5370" s="90" t="str">
        <f t="shared" si="796"/>
        <v/>
      </c>
      <c r="D5370" s="89" t="str">
        <f t="shared" si="797"/>
        <v/>
      </c>
      <c r="E5370" s="91" t="str">
        <f t="shared" si="798"/>
        <v/>
      </c>
      <c r="F5370" s="92" t="str">
        <f t="shared" si="799"/>
        <v/>
      </c>
      <c r="G5370" s="212" t="str">
        <f t="shared" si="800"/>
        <v/>
      </c>
      <c r="H5370" s="92">
        <f>IF(OR(ERR=FALSE,AND(F5370="",G5370="")),0,IF($C$12="D",$H$13+SUM($F$14:F5370)-SUM($G$14:G5370),$H$13-SUM($F$14:F5370)+SUM($G$14:G5370)))</f>
        <v>0</v>
      </c>
      <c r="I5370" s="7"/>
    </row>
    <row r="5371" spans="1:9">
      <c r="A5371" s="89">
        <f t="shared" si="794"/>
        <v>5358</v>
      </c>
      <c r="B5371" s="185" t="str">
        <f t="shared" si="795"/>
        <v/>
      </c>
      <c r="C5371" s="90" t="str">
        <f t="shared" si="796"/>
        <v/>
      </c>
      <c r="D5371" s="89" t="str">
        <f t="shared" si="797"/>
        <v/>
      </c>
      <c r="E5371" s="91" t="str">
        <f t="shared" si="798"/>
        <v/>
      </c>
      <c r="F5371" s="92" t="str">
        <f t="shared" si="799"/>
        <v/>
      </c>
      <c r="G5371" s="212" t="str">
        <f t="shared" si="800"/>
        <v/>
      </c>
      <c r="H5371" s="92">
        <f>IF(OR(ERR=FALSE,AND(F5371="",G5371="")),0,IF($C$12="D",$H$13+SUM($F$14:F5371)-SUM($G$14:G5371),$H$13-SUM($F$14:F5371)+SUM($G$14:G5371)))</f>
        <v>0</v>
      </c>
      <c r="I5371" s="7"/>
    </row>
    <row r="5372" spans="1:9">
      <c r="A5372" s="89">
        <f t="shared" si="794"/>
        <v>5359</v>
      </c>
      <c r="B5372" s="185" t="str">
        <f t="shared" si="795"/>
        <v/>
      </c>
      <c r="C5372" s="90" t="str">
        <f t="shared" si="796"/>
        <v/>
      </c>
      <c r="D5372" s="89" t="str">
        <f t="shared" si="797"/>
        <v/>
      </c>
      <c r="E5372" s="91" t="str">
        <f t="shared" si="798"/>
        <v/>
      </c>
      <c r="F5372" s="92" t="str">
        <f t="shared" si="799"/>
        <v/>
      </c>
      <c r="G5372" s="212" t="str">
        <f t="shared" si="800"/>
        <v/>
      </c>
      <c r="H5372" s="92">
        <f>IF(OR(ERR=FALSE,AND(F5372="",G5372="")),0,IF($C$12="D",$H$13+SUM($F$14:F5372)-SUM($G$14:G5372),$H$13-SUM($F$14:F5372)+SUM($G$14:G5372)))</f>
        <v>0</v>
      </c>
      <c r="I5372" s="7"/>
    </row>
    <row r="5373" spans="1:9">
      <c r="A5373" s="89">
        <f t="shared" si="794"/>
        <v>5360</v>
      </c>
      <c r="B5373" s="185" t="str">
        <f t="shared" si="795"/>
        <v/>
      </c>
      <c r="C5373" s="90" t="str">
        <f t="shared" si="796"/>
        <v/>
      </c>
      <c r="D5373" s="89" t="str">
        <f t="shared" si="797"/>
        <v/>
      </c>
      <c r="E5373" s="91" t="str">
        <f t="shared" si="798"/>
        <v/>
      </c>
      <c r="F5373" s="92" t="str">
        <f t="shared" si="799"/>
        <v/>
      </c>
      <c r="G5373" s="212" t="str">
        <f t="shared" si="800"/>
        <v/>
      </c>
      <c r="H5373" s="92">
        <f>IF(OR(ERR=FALSE,AND(F5373="",G5373="")),0,IF($C$12="D",$H$13+SUM($F$14:F5373)-SUM($G$14:G5373),$H$13-SUM($F$14:F5373)+SUM($G$14:G5373)))</f>
        <v>0</v>
      </c>
      <c r="I5373" s="7"/>
    </row>
    <row r="5374" spans="1:9">
      <c r="A5374" s="89">
        <f t="shared" si="794"/>
        <v>5361</v>
      </c>
      <c r="B5374" s="185" t="str">
        <f t="shared" si="795"/>
        <v/>
      </c>
      <c r="C5374" s="90" t="str">
        <f t="shared" si="796"/>
        <v/>
      </c>
      <c r="D5374" s="89" t="str">
        <f t="shared" si="797"/>
        <v/>
      </c>
      <c r="E5374" s="91" t="str">
        <f t="shared" si="798"/>
        <v/>
      </c>
      <c r="F5374" s="92" t="str">
        <f t="shared" si="799"/>
        <v/>
      </c>
      <c r="G5374" s="212" t="str">
        <f t="shared" si="800"/>
        <v/>
      </c>
      <c r="H5374" s="92">
        <f>IF(OR(ERR=FALSE,AND(F5374="",G5374="")),0,IF($C$12="D",$H$13+SUM($F$14:F5374)-SUM($G$14:G5374),$H$13-SUM($F$14:F5374)+SUM($G$14:G5374)))</f>
        <v>0</v>
      </c>
      <c r="I5374" s="7"/>
    </row>
    <row r="5375" spans="1:9">
      <c r="A5375" s="89">
        <f t="shared" si="794"/>
        <v>5362</v>
      </c>
      <c r="B5375" s="185" t="str">
        <f t="shared" si="795"/>
        <v/>
      </c>
      <c r="C5375" s="90" t="str">
        <f t="shared" si="796"/>
        <v/>
      </c>
      <c r="D5375" s="89" t="str">
        <f t="shared" si="797"/>
        <v/>
      </c>
      <c r="E5375" s="91" t="str">
        <f t="shared" si="798"/>
        <v/>
      </c>
      <c r="F5375" s="92" t="str">
        <f t="shared" si="799"/>
        <v/>
      </c>
      <c r="G5375" s="212" t="str">
        <f t="shared" si="800"/>
        <v/>
      </c>
      <c r="H5375" s="92">
        <f>IF(OR(ERR=FALSE,AND(F5375="",G5375="")),0,IF($C$12="D",$H$13+SUM($F$14:F5375)-SUM($G$14:G5375),$H$13-SUM($F$14:F5375)+SUM($G$14:G5375)))</f>
        <v>0</v>
      </c>
      <c r="I5375" s="7"/>
    </row>
    <row r="5376" spans="1:9">
      <c r="A5376" s="89">
        <f t="shared" si="794"/>
        <v>5363</v>
      </c>
      <c r="B5376" s="185" t="str">
        <f t="shared" si="795"/>
        <v/>
      </c>
      <c r="C5376" s="90" t="str">
        <f t="shared" si="796"/>
        <v/>
      </c>
      <c r="D5376" s="89" t="str">
        <f t="shared" si="797"/>
        <v/>
      </c>
      <c r="E5376" s="91" t="str">
        <f t="shared" si="798"/>
        <v/>
      </c>
      <c r="F5376" s="92" t="str">
        <f t="shared" si="799"/>
        <v/>
      </c>
      <c r="G5376" s="212" t="str">
        <f t="shared" si="800"/>
        <v/>
      </c>
      <c r="H5376" s="92">
        <f>IF(OR(ERR=FALSE,AND(F5376="",G5376="")),0,IF($C$12="D",$H$13+SUM($F$14:F5376)-SUM($G$14:G5376),$H$13-SUM($F$14:F5376)+SUM($G$14:G5376)))</f>
        <v>0</v>
      </c>
      <c r="I5376" s="7"/>
    </row>
    <row r="5377" spans="1:9">
      <c r="A5377" s="89">
        <f t="shared" si="794"/>
        <v>5364</v>
      </c>
      <c r="B5377" s="185" t="str">
        <f t="shared" si="795"/>
        <v/>
      </c>
      <c r="C5377" s="90" t="str">
        <f t="shared" si="796"/>
        <v/>
      </c>
      <c r="D5377" s="89" t="str">
        <f t="shared" si="797"/>
        <v/>
      </c>
      <c r="E5377" s="91" t="str">
        <f t="shared" si="798"/>
        <v/>
      </c>
      <c r="F5377" s="92" t="str">
        <f t="shared" si="799"/>
        <v/>
      </c>
      <c r="G5377" s="212" t="str">
        <f t="shared" si="800"/>
        <v/>
      </c>
      <c r="H5377" s="92">
        <f>IF(OR(ERR=FALSE,AND(F5377="",G5377="")),0,IF($C$12="D",$H$13+SUM($F$14:F5377)-SUM($G$14:G5377),$H$13-SUM($F$14:F5377)+SUM($G$14:G5377)))</f>
        <v>0</v>
      </c>
      <c r="I5377" s="7"/>
    </row>
    <row r="5378" spans="1:9">
      <c r="A5378" s="89">
        <f t="shared" si="794"/>
        <v>5365</v>
      </c>
      <c r="B5378" s="185" t="str">
        <f t="shared" si="795"/>
        <v/>
      </c>
      <c r="C5378" s="90" t="str">
        <f t="shared" si="796"/>
        <v/>
      </c>
      <c r="D5378" s="89" t="str">
        <f t="shared" si="797"/>
        <v/>
      </c>
      <c r="E5378" s="91" t="str">
        <f t="shared" si="798"/>
        <v/>
      </c>
      <c r="F5378" s="92" t="str">
        <f t="shared" si="799"/>
        <v/>
      </c>
      <c r="G5378" s="212" t="str">
        <f t="shared" si="800"/>
        <v/>
      </c>
      <c r="H5378" s="92">
        <f>IF(OR(ERR=FALSE,AND(F5378="",G5378="")),0,IF($C$12="D",$H$13+SUM($F$14:F5378)-SUM($G$14:G5378),$H$13-SUM($F$14:F5378)+SUM($G$14:G5378)))</f>
        <v>0</v>
      </c>
      <c r="I5378" s="7"/>
    </row>
    <row r="5379" spans="1:9">
      <c r="A5379" s="89">
        <f t="shared" si="794"/>
        <v>5366</v>
      </c>
      <c r="B5379" s="185" t="str">
        <f t="shared" si="795"/>
        <v/>
      </c>
      <c r="C5379" s="90" t="str">
        <f t="shared" si="796"/>
        <v/>
      </c>
      <c r="D5379" s="89" t="str">
        <f t="shared" si="797"/>
        <v/>
      </c>
      <c r="E5379" s="91" t="str">
        <f t="shared" si="798"/>
        <v/>
      </c>
      <c r="F5379" s="92" t="str">
        <f t="shared" si="799"/>
        <v/>
      </c>
      <c r="G5379" s="212" t="str">
        <f t="shared" si="800"/>
        <v/>
      </c>
      <c r="H5379" s="92">
        <f>IF(OR(ERR=FALSE,AND(F5379="",G5379="")),0,IF($C$12="D",$H$13+SUM($F$14:F5379)-SUM($G$14:G5379),$H$13-SUM($F$14:F5379)+SUM($G$14:G5379)))</f>
        <v>0</v>
      </c>
      <c r="I5379" s="7"/>
    </row>
    <row r="5380" spans="1:9">
      <c r="A5380" s="89">
        <f t="shared" si="794"/>
        <v>5367</v>
      </c>
      <c r="B5380" s="185" t="str">
        <f t="shared" si="795"/>
        <v/>
      </c>
      <c r="C5380" s="90" t="str">
        <f t="shared" si="796"/>
        <v/>
      </c>
      <c r="D5380" s="89" t="str">
        <f t="shared" si="797"/>
        <v/>
      </c>
      <c r="E5380" s="91" t="str">
        <f t="shared" si="798"/>
        <v/>
      </c>
      <c r="F5380" s="92" t="str">
        <f t="shared" si="799"/>
        <v/>
      </c>
      <c r="G5380" s="212" t="str">
        <f t="shared" si="800"/>
        <v/>
      </c>
      <c r="H5380" s="92">
        <f>IF(OR(ERR=FALSE,AND(F5380="",G5380="")),0,IF($C$12="D",$H$13+SUM($F$14:F5380)-SUM($G$14:G5380),$H$13-SUM($F$14:F5380)+SUM($G$14:G5380)))</f>
        <v>0</v>
      </c>
      <c r="I5380" s="7"/>
    </row>
    <row r="5381" spans="1:9">
      <c r="A5381" s="89">
        <f t="shared" ref="A5381:A5444" si="801">A5380+1</f>
        <v>5368</v>
      </c>
      <c r="B5381" s="185" t="str">
        <f t="shared" si="795"/>
        <v/>
      </c>
      <c r="C5381" s="90" t="str">
        <f t="shared" si="796"/>
        <v/>
      </c>
      <c r="D5381" s="89" t="str">
        <f t="shared" si="797"/>
        <v/>
      </c>
      <c r="E5381" s="91" t="str">
        <f t="shared" si="798"/>
        <v/>
      </c>
      <c r="F5381" s="92" t="str">
        <f t="shared" si="799"/>
        <v/>
      </c>
      <c r="G5381" s="212" t="str">
        <f t="shared" si="800"/>
        <v/>
      </c>
      <c r="H5381" s="92">
        <f>IF(OR(ERR=FALSE,AND(F5381="",G5381="")),0,IF($C$12="D",$H$13+SUM($F$14:F5381)-SUM($G$14:G5381),$H$13-SUM($F$14:F5381)+SUM($G$14:G5381)))</f>
        <v>0</v>
      </c>
      <c r="I5381" s="7"/>
    </row>
    <row r="5382" spans="1:9">
      <c r="A5382" s="89">
        <f t="shared" si="801"/>
        <v>5369</v>
      </c>
      <c r="B5382" s="185" t="str">
        <f t="shared" si="795"/>
        <v/>
      </c>
      <c r="C5382" s="90" t="str">
        <f t="shared" si="796"/>
        <v/>
      </c>
      <c r="D5382" s="89" t="str">
        <f t="shared" si="797"/>
        <v/>
      </c>
      <c r="E5382" s="91" t="str">
        <f t="shared" si="798"/>
        <v/>
      </c>
      <c r="F5382" s="92" t="str">
        <f t="shared" si="799"/>
        <v/>
      </c>
      <c r="G5382" s="212" t="str">
        <f t="shared" si="800"/>
        <v/>
      </c>
      <c r="H5382" s="92">
        <f>IF(OR(ERR=FALSE,AND(F5382="",G5382="")),0,IF($C$12="D",$H$13+SUM($F$14:F5382)-SUM($G$14:G5382),$H$13-SUM($F$14:F5382)+SUM($G$14:G5382)))</f>
        <v>0</v>
      </c>
      <c r="I5382" s="7"/>
    </row>
    <row r="5383" spans="1:9">
      <c r="A5383" s="89">
        <f t="shared" si="801"/>
        <v>5370</v>
      </c>
      <c r="B5383" s="185" t="str">
        <f t="shared" si="795"/>
        <v/>
      </c>
      <c r="C5383" s="90" t="str">
        <f t="shared" si="796"/>
        <v/>
      </c>
      <c r="D5383" s="89" t="str">
        <f t="shared" si="797"/>
        <v/>
      </c>
      <c r="E5383" s="91" t="str">
        <f t="shared" si="798"/>
        <v/>
      </c>
      <c r="F5383" s="92" t="str">
        <f t="shared" si="799"/>
        <v/>
      </c>
      <c r="G5383" s="212" t="str">
        <f t="shared" si="800"/>
        <v/>
      </c>
      <c r="H5383" s="92">
        <f>IF(OR(ERR=FALSE,AND(F5383="",G5383="")),0,IF($C$12="D",$H$13+SUM($F$14:F5383)-SUM($G$14:G5383),$H$13-SUM($F$14:F5383)+SUM($G$14:G5383)))</f>
        <v>0</v>
      </c>
      <c r="I5383" s="7"/>
    </row>
    <row r="5384" spans="1:9">
      <c r="A5384" s="89">
        <f t="shared" si="801"/>
        <v>5371</v>
      </c>
      <c r="B5384" s="185" t="str">
        <f t="shared" si="795"/>
        <v/>
      </c>
      <c r="C5384" s="90" t="str">
        <f t="shared" si="796"/>
        <v/>
      </c>
      <c r="D5384" s="89" t="str">
        <f t="shared" si="797"/>
        <v/>
      </c>
      <c r="E5384" s="91" t="str">
        <f t="shared" si="798"/>
        <v/>
      </c>
      <c r="F5384" s="92" t="str">
        <f t="shared" si="799"/>
        <v/>
      </c>
      <c r="G5384" s="212" t="str">
        <f t="shared" si="800"/>
        <v/>
      </c>
      <c r="H5384" s="92">
        <f>IF(OR(ERR=FALSE,AND(F5384="",G5384="")),0,IF($C$12="D",$H$13+SUM($F$14:F5384)-SUM($G$14:G5384),$H$13-SUM($F$14:F5384)+SUM($G$14:G5384)))</f>
        <v>0</v>
      </c>
      <c r="I5384" s="7"/>
    </row>
    <row r="5385" spans="1:9">
      <c r="A5385" s="89">
        <f t="shared" si="801"/>
        <v>5372</v>
      </c>
      <c r="B5385" s="185" t="str">
        <f t="shared" si="795"/>
        <v/>
      </c>
      <c r="C5385" s="90" t="str">
        <f t="shared" si="796"/>
        <v/>
      </c>
      <c r="D5385" s="89" t="str">
        <f t="shared" si="797"/>
        <v/>
      </c>
      <c r="E5385" s="91" t="str">
        <f t="shared" si="798"/>
        <v/>
      </c>
      <c r="F5385" s="92" t="str">
        <f t="shared" si="799"/>
        <v/>
      </c>
      <c r="G5385" s="212" t="str">
        <f t="shared" si="800"/>
        <v/>
      </c>
      <c r="H5385" s="92">
        <f>IF(OR(ERR=FALSE,AND(F5385="",G5385="")),0,IF($C$12="D",$H$13+SUM($F$14:F5385)-SUM($G$14:G5385),$H$13-SUM($F$14:F5385)+SUM($G$14:G5385)))</f>
        <v>0</v>
      </c>
      <c r="I5385" s="7"/>
    </row>
    <row r="5386" spans="1:9">
      <c r="A5386" s="89">
        <f t="shared" si="801"/>
        <v>5373</v>
      </c>
      <c r="B5386" s="185" t="str">
        <f t="shared" si="795"/>
        <v/>
      </c>
      <c r="C5386" s="90" t="str">
        <f t="shared" si="796"/>
        <v/>
      </c>
      <c r="D5386" s="89" t="str">
        <f t="shared" si="797"/>
        <v/>
      </c>
      <c r="E5386" s="91" t="str">
        <f t="shared" si="798"/>
        <v/>
      </c>
      <c r="F5386" s="92" t="str">
        <f t="shared" si="799"/>
        <v/>
      </c>
      <c r="G5386" s="212" t="str">
        <f t="shared" si="800"/>
        <v/>
      </c>
      <c r="H5386" s="92">
        <f>IF(OR(ERR=FALSE,AND(F5386="",G5386="")),0,IF($C$12="D",$H$13+SUM($F$14:F5386)-SUM($G$14:G5386),$H$13-SUM($F$14:F5386)+SUM($G$14:G5386)))</f>
        <v>0</v>
      </c>
      <c r="I5386" s="7"/>
    </row>
    <row r="5387" spans="1:9">
      <c r="A5387" s="89">
        <f t="shared" si="801"/>
        <v>5374</v>
      </c>
      <c r="B5387" s="185" t="str">
        <f t="shared" si="795"/>
        <v/>
      </c>
      <c r="C5387" s="90" t="str">
        <f t="shared" si="796"/>
        <v/>
      </c>
      <c r="D5387" s="89" t="str">
        <f t="shared" si="797"/>
        <v/>
      </c>
      <c r="E5387" s="91" t="str">
        <f t="shared" si="798"/>
        <v/>
      </c>
      <c r="F5387" s="92" t="str">
        <f t="shared" si="799"/>
        <v/>
      </c>
      <c r="G5387" s="212" t="str">
        <f t="shared" si="800"/>
        <v/>
      </c>
      <c r="H5387" s="92">
        <f>IF(OR(ERR=FALSE,AND(F5387="",G5387="")),0,IF($C$12="D",$H$13+SUM($F$14:F5387)-SUM($G$14:G5387),$H$13-SUM($F$14:F5387)+SUM($G$14:G5387)))</f>
        <v>0</v>
      </c>
      <c r="I5387" s="7"/>
    </row>
    <row r="5388" spans="1:9">
      <c r="A5388" s="89">
        <f t="shared" si="801"/>
        <v>5375</v>
      </c>
      <c r="B5388" s="185" t="str">
        <f t="shared" si="795"/>
        <v/>
      </c>
      <c r="C5388" s="90" t="str">
        <f t="shared" si="796"/>
        <v/>
      </c>
      <c r="D5388" s="89" t="str">
        <f t="shared" si="797"/>
        <v/>
      </c>
      <c r="E5388" s="91" t="str">
        <f t="shared" si="798"/>
        <v/>
      </c>
      <c r="F5388" s="92" t="str">
        <f t="shared" si="799"/>
        <v/>
      </c>
      <c r="G5388" s="212" t="str">
        <f t="shared" si="800"/>
        <v/>
      </c>
      <c r="H5388" s="92">
        <f>IF(OR(ERR=FALSE,AND(F5388="",G5388="")),0,IF($C$12="D",$H$13+SUM($F$14:F5388)-SUM($G$14:G5388),$H$13-SUM($F$14:F5388)+SUM($G$14:G5388)))</f>
        <v>0</v>
      </c>
      <c r="I5388" s="7"/>
    </row>
    <row r="5389" spans="1:9">
      <c r="A5389" s="89">
        <f t="shared" si="801"/>
        <v>5376</v>
      </c>
      <c r="B5389" s="185" t="str">
        <f t="shared" si="795"/>
        <v/>
      </c>
      <c r="C5389" s="90" t="str">
        <f t="shared" si="796"/>
        <v/>
      </c>
      <c r="D5389" s="89" t="str">
        <f t="shared" si="797"/>
        <v/>
      </c>
      <c r="E5389" s="91" t="str">
        <f t="shared" si="798"/>
        <v/>
      </c>
      <c r="F5389" s="92" t="str">
        <f t="shared" si="799"/>
        <v/>
      </c>
      <c r="G5389" s="212" t="str">
        <f t="shared" si="800"/>
        <v/>
      </c>
      <c r="H5389" s="92">
        <f>IF(OR(ERR=FALSE,AND(F5389="",G5389="")),0,IF($C$12="D",$H$13+SUM($F$14:F5389)-SUM($G$14:G5389),$H$13-SUM($F$14:F5389)+SUM($G$14:G5389)))</f>
        <v>0</v>
      </c>
      <c r="I5389" s="7"/>
    </row>
    <row r="5390" spans="1:9">
      <c r="A5390" s="89">
        <f t="shared" si="801"/>
        <v>5377</v>
      </c>
      <c r="B5390" s="185" t="str">
        <f t="shared" si="795"/>
        <v/>
      </c>
      <c r="C5390" s="90" t="str">
        <f t="shared" si="796"/>
        <v/>
      </c>
      <c r="D5390" s="89" t="str">
        <f t="shared" si="797"/>
        <v/>
      </c>
      <c r="E5390" s="91" t="str">
        <f t="shared" si="798"/>
        <v/>
      </c>
      <c r="F5390" s="92" t="str">
        <f t="shared" si="799"/>
        <v/>
      </c>
      <c r="G5390" s="212" t="str">
        <f t="shared" si="800"/>
        <v/>
      </c>
      <c r="H5390" s="92">
        <f>IF(OR(ERR=FALSE,AND(F5390="",G5390="")),0,IF($C$12="D",$H$13+SUM($F$14:F5390)-SUM($G$14:G5390),$H$13-SUM($F$14:F5390)+SUM($G$14:G5390)))</f>
        <v>0</v>
      </c>
      <c r="I5390" s="7"/>
    </row>
    <row r="5391" spans="1:9">
      <c r="A5391" s="89">
        <f t="shared" si="801"/>
        <v>5378</v>
      </c>
      <c r="B5391" s="185" t="str">
        <f>IF(ISERROR(VLOOKUP(A5391&amp;H$9,JU_AKUN,6,FALSE)=TRUE),"",VLOOKUP(A5391&amp;H$9,JU_AKUN,6,FALSE))</f>
        <v/>
      </c>
      <c r="C5391" s="90" t="str">
        <f>IF(ISERROR(VLOOKUP(A5391&amp;H$9,JU_AKUN,7,FALSE)=TRUE),"",VLOOKUP(A5391&amp;H$9,JU_AKUN,7,FALSE))</f>
        <v/>
      </c>
      <c r="D5391" s="89" t="str">
        <f>IF(ISERROR(VLOOKUP(A5391&amp;H$9,JU_AKUN,8,FALSE)=TRUE),"",VLOOKUP(A5391&amp;H$9,JU_AKUN,8,FALSE))</f>
        <v/>
      </c>
      <c r="E5391" s="91" t="str">
        <f>IF(ISERROR(VLOOKUP(A5391&amp;H$9,JU_AKUN,9,FALSE)=TRUE),"",VLOOKUP(A5391&amp;H$9,JU_AKUN,9,FALSE))</f>
        <v/>
      </c>
      <c r="F5391" s="92" t="str">
        <f>IF(ISERROR(VLOOKUP(A5391&amp;H$9,JU_AKUN,14,FALSE)=TRUE),"",VLOOKUP(A5391&amp;H$9,JU_AKUN,14,FALSE))</f>
        <v/>
      </c>
      <c r="G5391" s="212" t="str">
        <f>IF(ISERROR(VLOOKUP(A5391&amp;H$9,JU_AKUN,15,FALSE)=TRUE),"",VLOOKUP(A5391&amp;H$9,JU_AKUN,15,FALSE))</f>
        <v/>
      </c>
      <c r="H5391" s="92">
        <f>IF(OR(ERR=FALSE,AND(F5391="",G5391="")),0,IF($C$12="D",$H$13+SUM($F$14:F5391)-SUM($G$14:G5391),$H$13-SUM($F$14:F5391)+SUM($G$14:G5391)))</f>
        <v>0</v>
      </c>
      <c r="I5391" s="7"/>
    </row>
    <row r="5392" spans="1:9">
      <c r="A5392" s="89">
        <f t="shared" si="801"/>
        <v>5379</v>
      </c>
      <c r="B5392" s="185" t="str">
        <f>IF(ISERROR(VLOOKUP(A5392&amp;H$9,JU_AKUN,6,FALSE)=TRUE),"",VLOOKUP(A5392&amp;H$9,JU_AKUN,6,FALSE))</f>
        <v/>
      </c>
      <c r="C5392" s="90" t="str">
        <f>IF(ISERROR(VLOOKUP(A5392&amp;H$9,JU_AKUN,7,FALSE)=TRUE),"",VLOOKUP(A5392&amp;H$9,JU_AKUN,7,FALSE))</f>
        <v/>
      </c>
      <c r="D5392" s="89" t="str">
        <f>IF(ISERROR(VLOOKUP(A5392&amp;H$9,JU_AKUN,8,FALSE)=TRUE),"",VLOOKUP(A5392&amp;H$9,JU_AKUN,8,FALSE))</f>
        <v/>
      </c>
      <c r="E5392" s="91" t="str">
        <f>IF(ISERROR(VLOOKUP(A5392&amp;H$9,JU_AKUN,9,FALSE)=TRUE),"",VLOOKUP(A5392&amp;H$9,JU_AKUN,9,FALSE))</f>
        <v/>
      </c>
      <c r="F5392" s="92" t="str">
        <f>IF(ISERROR(VLOOKUP(A5392&amp;H$9,JU_AKUN,14,FALSE)=TRUE),"",VLOOKUP(A5392&amp;H$9,JU_AKUN,14,FALSE))</f>
        <v/>
      </c>
      <c r="G5392" s="212" t="str">
        <f>IF(ISERROR(VLOOKUP(A5392&amp;H$9,JU_AKUN,15,FALSE)=TRUE),"",VLOOKUP(A5392&amp;H$9,JU_AKUN,15,FALSE))</f>
        <v/>
      </c>
      <c r="H5392" s="92">
        <f>IF(OR(ERR=FALSE,AND(F5392="",G5392="")),0,IF($C$12="D",$H$13+SUM($F$14:F5392)-SUM($G$14:G5392),$H$13-SUM($F$14:F5392)+SUM($G$14:G5392)))</f>
        <v>0</v>
      </c>
      <c r="I5392" s="7"/>
    </row>
    <row r="5393" spans="1:9">
      <c r="A5393" s="89">
        <f t="shared" si="801"/>
        <v>5380</v>
      </c>
      <c r="B5393" s="185" t="str">
        <f>IF(ISERROR(VLOOKUP(A5393&amp;H$9,JU_AKUN,6,FALSE)=TRUE),"",VLOOKUP(A5393&amp;H$9,JU_AKUN,6,FALSE))</f>
        <v/>
      </c>
      <c r="C5393" s="90" t="str">
        <f>IF(ISERROR(VLOOKUP(A5393&amp;H$9,JU_AKUN,7,FALSE)=TRUE),"",VLOOKUP(A5393&amp;H$9,JU_AKUN,7,FALSE))</f>
        <v/>
      </c>
      <c r="D5393" s="89" t="str">
        <f>IF(ISERROR(VLOOKUP(A5393&amp;H$9,JU_AKUN,8,FALSE)=TRUE),"",VLOOKUP(A5393&amp;H$9,JU_AKUN,8,FALSE))</f>
        <v/>
      </c>
      <c r="E5393" s="91" t="str">
        <f>IF(ISERROR(VLOOKUP(A5393&amp;H$9,JU_AKUN,9,FALSE)=TRUE),"",VLOOKUP(A5393&amp;H$9,JU_AKUN,9,FALSE))</f>
        <v/>
      </c>
      <c r="F5393" s="92" t="str">
        <f>IF(ISERROR(VLOOKUP(A5393&amp;H$9,JU_AKUN,14,FALSE)=TRUE),"",VLOOKUP(A5393&amp;H$9,JU_AKUN,14,FALSE))</f>
        <v/>
      </c>
      <c r="G5393" s="212" t="str">
        <f>IF(ISERROR(VLOOKUP(A5393&amp;H$9,JU_AKUN,15,FALSE)=TRUE),"",VLOOKUP(A5393&amp;H$9,JU_AKUN,15,FALSE))</f>
        <v/>
      </c>
      <c r="H5393" s="92">
        <f>IF(OR(ERR=FALSE,AND(F5393="",G5393="")),0,IF($C$12="D",$H$13+SUM($F$14:F5393)-SUM($G$14:G5393),$H$13-SUM($F$14:F5393)+SUM($G$14:G5393)))</f>
        <v>0</v>
      </c>
      <c r="I5393" s="7"/>
    </row>
    <row r="5394" spans="1:9">
      <c r="A5394" s="89">
        <f t="shared" si="801"/>
        <v>5381</v>
      </c>
      <c r="B5394" s="185" t="str">
        <f>IF(ISERROR(VLOOKUP(A5394&amp;H$9,JU_AKUN,6,FALSE)=TRUE),"",VLOOKUP(A5394&amp;H$9,JU_AKUN,6,FALSE))</f>
        <v/>
      </c>
      <c r="C5394" s="90" t="str">
        <f>IF(ISERROR(VLOOKUP(A5394&amp;H$9,JU_AKUN,7,FALSE)=TRUE),"",VLOOKUP(A5394&amp;H$9,JU_AKUN,7,FALSE))</f>
        <v/>
      </c>
      <c r="D5394" s="89" t="str">
        <f>IF(ISERROR(VLOOKUP(A5394&amp;H$9,JU_AKUN,8,FALSE)=TRUE),"",VLOOKUP(A5394&amp;H$9,JU_AKUN,8,FALSE))</f>
        <v/>
      </c>
      <c r="E5394" s="91" t="str">
        <f>IF(ISERROR(VLOOKUP(A5394&amp;H$9,JU_AKUN,9,FALSE)=TRUE),"",VLOOKUP(A5394&amp;H$9,JU_AKUN,9,FALSE))</f>
        <v/>
      </c>
      <c r="F5394" s="92" t="str">
        <f>IF(ISERROR(VLOOKUP(A5394&amp;H$9,JU_AKUN,14,FALSE)=TRUE),"",VLOOKUP(A5394&amp;H$9,JU_AKUN,14,FALSE))</f>
        <v/>
      </c>
      <c r="G5394" s="212" t="str">
        <f>IF(ISERROR(VLOOKUP(A5394&amp;H$9,JU_AKUN,15,FALSE)=TRUE),"",VLOOKUP(A5394&amp;H$9,JU_AKUN,15,FALSE))</f>
        <v/>
      </c>
      <c r="H5394" s="92">
        <f>IF(OR(ERR=FALSE,AND(F5394="",G5394="")),0,IF($C$12="D",$H$13+SUM($F$14:F5394)-SUM($G$14:G5394),$H$13-SUM($F$14:F5394)+SUM($G$14:G5394)))</f>
        <v>0</v>
      </c>
      <c r="I5394" s="7"/>
    </row>
    <row r="5395" spans="1:9">
      <c r="A5395" s="89">
        <f t="shared" si="801"/>
        <v>5382</v>
      </c>
      <c r="B5395" s="185" t="str">
        <f>IF(ISERROR(VLOOKUP(A5395&amp;H$9,JU_AKUN,6,FALSE)=TRUE),"",VLOOKUP(A5395&amp;H$9,JU_AKUN,6,FALSE))</f>
        <v/>
      </c>
      <c r="C5395" s="90" t="str">
        <f>IF(ISERROR(VLOOKUP(A5395&amp;H$9,JU_AKUN,7,FALSE)=TRUE),"",VLOOKUP(A5395&amp;H$9,JU_AKUN,7,FALSE))</f>
        <v/>
      </c>
      <c r="D5395" s="89" t="str">
        <f>IF(ISERROR(VLOOKUP(A5395&amp;H$9,JU_AKUN,8,FALSE)=TRUE),"",VLOOKUP(A5395&amp;H$9,JU_AKUN,8,FALSE))</f>
        <v/>
      </c>
      <c r="E5395" s="91" t="str">
        <f>IF(ISERROR(VLOOKUP(A5395&amp;H$9,JU_AKUN,9,FALSE)=TRUE),"",VLOOKUP(A5395&amp;H$9,JU_AKUN,9,FALSE))</f>
        <v/>
      </c>
      <c r="F5395" s="92" t="str">
        <f>IF(ISERROR(VLOOKUP(A5395&amp;H$9,JU_AKUN,14,FALSE)=TRUE),"",VLOOKUP(A5395&amp;H$9,JU_AKUN,14,FALSE))</f>
        <v/>
      </c>
      <c r="G5395" s="212" t="str">
        <f>IF(ISERROR(VLOOKUP(A5395&amp;H$9,JU_AKUN,15,FALSE)=TRUE),"",VLOOKUP(A5395&amp;H$9,JU_AKUN,15,FALSE))</f>
        <v/>
      </c>
      <c r="H5395" s="92">
        <f>IF(OR(ERR=FALSE,AND(F5395="",G5395="")),0,IF($C$12="D",$H$13+SUM($F$14:F5395)-SUM($G$14:G5395),$H$13-SUM($F$14:F5395)+SUM($G$14:G5395)))</f>
        <v>0</v>
      </c>
      <c r="I5395" s="7"/>
    </row>
    <row r="5396" spans="1:9">
      <c r="A5396" s="89">
        <f t="shared" si="801"/>
        <v>5383</v>
      </c>
      <c r="B5396" s="185" t="str">
        <f t="shared" ref="B5396:B5406" si="802">IF(ISERROR(VLOOKUP(A5396&amp;H$9,JU_AKUN,6,FALSE)=TRUE),"",VLOOKUP(A5396&amp;H$9,JU_AKUN,6,FALSE))</f>
        <v/>
      </c>
      <c r="C5396" s="90" t="str">
        <f t="shared" ref="C5396:C5406" si="803">IF(ISERROR(VLOOKUP(A5396&amp;H$9,JU_AKUN,7,FALSE)=TRUE),"",VLOOKUP(A5396&amp;H$9,JU_AKUN,7,FALSE))</f>
        <v/>
      </c>
      <c r="D5396" s="89" t="str">
        <f t="shared" ref="D5396:D5406" si="804">IF(ISERROR(VLOOKUP(A5396&amp;H$9,JU_AKUN,8,FALSE)=TRUE),"",VLOOKUP(A5396&amp;H$9,JU_AKUN,8,FALSE))</f>
        <v/>
      </c>
      <c r="E5396" s="91" t="str">
        <f t="shared" ref="E5396:E5406" si="805">IF(ISERROR(VLOOKUP(A5396&amp;H$9,JU_AKUN,9,FALSE)=TRUE),"",VLOOKUP(A5396&amp;H$9,JU_AKUN,9,FALSE))</f>
        <v/>
      </c>
      <c r="F5396" s="92" t="str">
        <f t="shared" ref="F5396:F5406" si="806">IF(ISERROR(VLOOKUP(A5396&amp;H$9,JU_AKUN,14,FALSE)=TRUE),"",VLOOKUP(A5396&amp;H$9,JU_AKUN,14,FALSE))</f>
        <v/>
      </c>
      <c r="G5396" s="212" t="str">
        <f t="shared" ref="G5396:G5406" si="807">IF(ISERROR(VLOOKUP(A5396&amp;H$9,JU_AKUN,15,FALSE)=TRUE),"",VLOOKUP(A5396&amp;H$9,JU_AKUN,15,FALSE))</f>
        <v/>
      </c>
      <c r="H5396" s="92">
        <f>IF(OR(ERR=FALSE,AND(F5396="",G5396="")),0,IF($C$12="D",$H$13+SUM($F$14:F5396)-SUM($G$14:G5396),$H$13-SUM($F$14:F5396)+SUM($G$14:G5396)))</f>
        <v>0</v>
      </c>
      <c r="I5396" s="7"/>
    </row>
    <row r="5397" spans="1:9">
      <c r="A5397" s="89">
        <f t="shared" si="801"/>
        <v>5384</v>
      </c>
      <c r="B5397" s="185" t="str">
        <f t="shared" si="802"/>
        <v/>
      </c>
      <c r="C5397" s="90" t="str">
        <f t="shared" si="803"/>
        <v/>
      </c>
      <c r="D5397" s="89" t="str">
        <f t="shared" si="804"/>
        <v/>
      </c>
      <c r="E5397" s="91" t="str">
        <f t="shared" si="805"/>
        <v/>
      </c>
      <c r="F5397" s="92" t="str">
        <f t="shared" si="806"/>
        <v/>
      </c>
      <c r="G5397" s="212" t="str">
        <f t="shared" si="807"/>
        <v/>
      </c>
      <c r="H5397" s="92">
        <f>IF(OR(ERR=FALSE,AND(F5397="",G5397="")),0,IF($C$12="D",$H$13+SUM($F$14:F5397)-SUM($G$14:G5397),$H$13-SUM($F$14:F5397)+SUM($G$14:G5397)))</f>
        <v>0</v>
      </c>
      <c r="I5397" s="7"/>
    </row>
    <row r="5398" spans="1:9">
      <c r="A5398" s="89">
        <f t="shared" si="801"/>
        <v>5385</v>
      </c>
      <c r="B5398" s="185" t="str">
        <f t="shared" si="802"/>
        <v/>
      </c>
      <c r="C5398" s="90" t="str">
        <f t="shared" si="803"/>
        <v/>
      </c>
      <c r="D5398" s="89" t="str">
        <f t="shared" si="804"/>
        <v/>
      </c>
      <c r="E5398" s="91" t="str">
        <f t="shared" si="805"/>
        <v/>
      </c>
      <c r="F5398" s="92" t="str">
        <f t="shared" si="806"/>
        <v/>
      </c>
      <c r="G5398" s="212" t="str">
        <f t="shared" si="807"/>
        <v/>
      </c>
      <c r="H5398" s="92">
        <f>IF(OR(ERR=FALSE,AND(F5398="",G5398="")),0,IF($C$12="D",$H$13+SUM($F$14:F5398)-SUM($G$14:G5398),$H$13-SUM($F$14:F5398)+SUM($G$14:G5398)))</f>
        <v>0</v>
      </c>
      <c r="I5398" s="7"/>
    </row>
    <row r="5399" spans="1:9">
      <c r="A5399" s="89">
        <f t="shared" si="801"/>
        <v>5386</v>
      </c>
      <c r="B5399" s="185" t="str">
        <f t="shared" si="802"/>
        <v/>
      </c>
      <c r="C5399" s="90" t="str">
        <f t="shared" si="803"/>
        <v/>
      </c>
      <c r="D5399" s="89" t="str">
        <f t="shared" si="804"/>
        <v/>
      </c>
      <c r="E5399" s="91" t="str">
        <f t="shared" si="805"/>
        <v/>
      </c>
      <c r="F5399" s="92" t="str">
        <f t="shared" si="806"/>
        <v/>
      </c>
      <c r="G5399" s="212" t="str">
        <f t="shared" si="807"/>
        <v/>
      </c>
      <c r="H5399" s="92">
        <f>IF(OR(ERR=FALSE,AND(F5399="",G5399="")),0,IF($C$12="D",$H$13+SUM($F$14:F5399)-SUM($G$14:G5399),$H$13-SUM($F$14:F5399)+SUM($G$14:G5399)))</f>
        <v>0</v>
      </c>
      <c r="I5399" s="7"/>
    </row>
    <row r="5400" spans="1:9">
      <c r="A5400" s="89">
        <f t="shared" si="801"/>
        <v>5387</v>
      </c>
      <c r="B5400" s="185" t="str">
        <f t="shared" si="802"/>
        <v/>
      </c>
      <c r="C5400" s="90" t="str">
        <f t="shared" si="803"/>
        <v/>
      </c>
      <c r="D5400" s="89" t="str">
        <f t="shared" si="804"/>
        <v/>
      </c>
      <c r="E5400" s="91" t="str">
        <f t="shared" si="805"/>
        <v/>
      </c>
      <c r="F5400" s="92" t="str">
        <f t="shared" si="806"/>
        <v/>
      </c>
      <c r="G5400" s="212" t="str">
        <f t="shared" si="807"/>
        <v/>
      </c>
      <c r="H5400" s="92">
        <f>IF(OR(ERR=FALSE,AND(F5400="",G5400="")),0,IF($C$12="D",$H$13+SUM($F$14:F5400)-SUM($G$14:G5400),$H$13-SUM($F$14:F5400)+SUM($G$14:G5400)))</f>
        <v>0</v>
      </c>
      <c r="I5400" s="7"/>
    </row>
    <row r="5401" spans="1:9">
      <c r="A5401" s="89">
        <f t="shared" si="801"/>
        <v>5388</v>
      </c>
      <c r="B5401" s="185" t="str">
        <f t="shared" si="802"/>
        <v/>
      </c>
      <c r="C5401" s="90" t="str">
        <f t="shared" si="803"/>
        <v/>
      </c>
      <c r="D5401" s="89" t="str">
        <f t="shared" si="804"/>
        <v/>
      </c>
      <c r="E5401" s="91" t="str">
        <f t="shared" si="805"/>
        <v/>
      </c>
      <c r="F5401" s="92" t="str">
        <f t="shared" si="806"/>
        <v/>
      </c>
      <c r="G5401" s="212" t="str">
        <f t="shared" si="807"/>
        <v/>
      </c>
      <c r="H5401" s="92">
        <f>IF(OR(ERR=FALSE,AND(F5401="",G5401="")),0,IF($C$12="D",$H$13+SUM($F$14:F5401)-SUM($G$14:G5401),$H$13-SUM($F$14:F5401)+SUM($G$14:G5401)))</f>
        <v>0</v>
      </c>
      <c r="I5401" s="7"/>
    </row>
    <row r="5402" spans="1:9">
      <c r="A5402" s="89">
        <f t="shared" si="801"/>
        <v>5389</v>
      </c>
      <c r="B5402" s="185" t="str">
        <f t="shared" si="802"/>
        <v/>
      </c>
      <c r="C5402" s="90" t="str">
        <f t="shared" si="803"/>
        <v/>
      </c>
      <c r="D5402" s="89" t="str">
        <f t="shared" si="804"/>
        <v/>
      </c>
      <c r="E5402" s="91" t="str">
        <f t="shared" si="805"/>
        <v/>
      </c>
      <c r="F5402" s="92" t="str">
        <f t="shared" si="806"/>
        <v/>
      </c>
      <c r="G5402" s="212" t="str">
        <f t="shared" si="807"/>
        <v/>
      </c>
      <c r="H5402" s="92">
        <f>IF(OR(ERR=FALSE,AND(F5402="",G5402="")),0,IF($C$12="D",$H$13+SUM($F$14:F5402)-SUM($G$14:G5402),$H$13-SUM($F$14:F5402)+SUM($G$14:G5402)))</f>
        <v>0</v>
      </c>
      <c r="I5402" s="7"/>
    </row>
    <row r="5403" spans="1:9">
      <c r="A5403" s="89">
        <f t="shared" si="801"/>
        <v>5390</v>
      </c>
      <c r="B5403" s="185" t="str">
        <f t="shared" si="802"/>
        <v/>
      </c>
      <c r="C5403" s="90" t="str">
        <f t="shared" si="803"/>
        <v/>
      </c>
      <c r="D5403" s="89" t="str">
        <f t="shared" si="804"/>
        <v/>
      </c>
      <c r="E5403" s="91" t="str">
        <f t="shared" si="805"/>
        <v/>
      </c>
      <c r="F5403" s="92" t="str">
        <f t="shared" si="806"/>
        <v/>
      </c>
      <c r="G5403" s="212" t="str">
        <f t="shared" si="807"/>
        <v/>
      </c>
      <c r="H5403" s="92">
        <f>IF(OR(ERR=FALSE,AND(F5403="",G5403="")),0,IF($C$12="D",$H$13+SUM($F$14:F5403)-SUM($G$14:G5403),$H$13-SUM($F$14:F5403)+SUM($G$14:G5403)))</f>
        <v>0</v>
      </c>
      <c r="I5403" s="7"/>
    </row>
    <row r="5404" spans="1:9">
      <c r="A5404" s="89">
        <f t="shared" si="801"/>
        <v>5391</v>
      </c>
      <c r="B5404" s="185" t="str">
        <f t="shared" si="802"/>
        <v/>
      </c>
      <c r="C5404" s="90" t="str">
        <f t="shared" si="803"/>
        <v/>
      </c>
      <c r="D5404" s="89" t="str">
        <f t="shared" si="804"/>
        <v/>
      </c>
      <c r="E5404" s="91" t="str">
        <f t="shared" si="805"/>
        <v/>
      </c>
      <c r="F5404" s="92" t="str">
        <f t="shared" si="806"/>
        <v/>
      </c>
      <c r="G5404" s="212" t="str">
        <f t="shared" si="807"/>
        <v/>
      </c>
      <c r="H5404" s="92">
        <f>IF(OR(ERR=FALSE,AND(F5404="",G5404="")),0,IF($C$12="D",$H$13+SUM($F$14:F5404)-SUM($G$14:G5404),$H$13-SUM($F$14:F5404)+SUM($G$14:G5404)))</f>
        <v>0</v>
      </c>
      <c r="I5404" s="7"/>
    </row>
    <row r="5405" spans="1:9">
      <c r="A5405" s="89">
        <f t="shared" si="801"/>
        <v>5392</v>
      </c>
      <c r="B5405" s="185" t="str">
        <f t="shared" si="802"/>
        <v/>
      </c>
      <c r="C5405" s="90" t="str">
        <f t="shared" si="803"/>
        <v/>
      </c>
      <c r="D5405" s="89" t="str">
        <f t="shared" si="804"/>
        <v/>
      </c>
      <c r="E5405" s="91" t="str">
        <f t="shared" si="805"/>
        <v/>
      </c>
      <c r="F5405" s="92" t="str">
        <f t="shared" si="806"/>
        <v/>
      </c>
      <c r="G5405" s="212" t="str">
        <f t="shared" si="807"/>
        <v/>
      </c>
      <c r="H5405" s="92">
        <f>IF(OR(ERR=FALSE,AND(F5405="",G5405="")),0,IF($C$12="D",$H$13+SUM($F$14:F5405)-SUM($G$14:G5405),$H$13-SUM($F$14:F5405)+SUM($G$14:G5405)))</f>
        <v>0</v>
      </c>
      <c r="I5405" s="7"/>
    </row>
    <row r="5406" spans="1:9">
      <c r="A5406" s="89">
        <f t="shared" si="801"/>
        <v>5393</v>
      </c>
      <c r="B5406" s="185" t="str">
        <f t="shared" si="802"/>
        <v/>
      </c>
      <c r="C5406" s="90" t="str">
        <f t="shared" si="803"/>
        <v/>
      </c>
      <c r="D5406" s="89" t="str">
        <f t="shared" si="804"/>
        <v/>
      </c>
      <c r="E5406" s="91" t="str">
        <f t="shared" si="805"/>
        <v/>
      </c>
      <c r="F5406" s="92" t="str">
        <f t="shared" si="806"/>
        <v/>
      </c>
      <c r="G5406" s="212" t="str">
        <f t="shared" si="807"/>
        <v/>
      </c>
      <c r="H5406" s="92">
        <f>IF(OR(ERR=FALSE,AND(F5406="",G5406="")),0,IF($C$12="D",$H$13+SUM($F$14:F5406)-SUM($G$14:G5406),$H$13-SUM($F$14:F5406)+SUM($G$14:G5406)))</f>
        <v>0</v>
      </c>
      <c r="I5406" s="7"/>
    </row>
    <row r="5407" spans="1:9">
      <c r="A5407" s="89">
        <f t="shared" si="801"/>
        <v>5394</v>
      </c>
      <c r="B5407" s="185" t="str">
        <f t="shared" ref="B5407:B5428" si="808">IF(ISERROR(VLOOKUP(A5407&amp;H$9,JU_AKUN,6,FALSE)=TRUE),"",VLOOKUP(A5407&amp;H$9,JU_AKUN,6,FALSE))</f>
        <v/>
      </c>
      <c r="C5407" s="90" t="str">
        <f t="shared" ref="C5407:C5428" si="809">IF(ISERROR(VLOOKUP(A5407&amp;H$9,JU_AKUN,7,FALSE)=TRUE),"",VLOOKUP(A5407&amp;H$9,JU_AKUN,7,FALSE))</f>
        <v/>
      </c>
      <c r="D5407" s="89" t="str">
        <f t="shared" ref="D5407:D5428" si="810">IF(ISERROR(VLOOKUP(A5407&amp;H$9,JU_AKUN,8,FALSE)=TRUE),"",VLOOKUP(A5407&amp;H$9,JU_AKUN,8,FALSE))</f>
        <v/>
      </c>
      <c r="E5407" s="91" t="str">
        <f t="shared" ref="E5407:E5428" si="811">IF(ISERROR(VLOOKUP(A5407&amp;H$9,JU_AKUN,9,FALSE)=TRUE),"",VLOOKUP(A5407&amp;H$9,JU_AKUN,9,FALSE))</f>
        <v/>
      </c>
      <c r="F5407" s="92" t="str">
        <f t="shared" ref="F5407:F5428" si="812">IF(ISERROR(VLOOKUP(A5407&amp;H$9,JU_AKUN,14,FALSE)=TRUE),"",VLOOKUP(A5407&amp;H$9,JU_AKUN,14,FALSE))</f>
        <v/>
      </c>
      <c r="G5407" s="212" t="str">
        <f t="shared" ref="G5407:G5428" si="813">IF(ISERROR(VLOOKUP(A5407&amp;H$9,JU_AKUN,15,FALSE)=TRUE),"",VLOOKUP(A5407&amp;H$9,JU_AKUN,15,FALSE))</f>
        <v/>
      </c>
      <c r="H5407" s="92">
        <f>IF(OR(ERR=FALSE,AND(F5407="",G5407="")),0,IF($C$12="D",$H$13+SUM($F$14:F5407)-SUM($G$14:G5407),$H$13-SUM($F$14:F5407)+SUM($G$14:G5407)))</f>
        <v>0</v>
      </c>
      <c r="I5407" s="7"/>
    </row>
    <row r="5408" spans="1:9">
      <c r="A5408" s="89">
        <f t="shared" si="801"/>
        <v>5395</v>
      </c>
      <c r="B5408" s="185" t="str">
        <f t="shared" si="808"/>
        <v/>
      </c>
      <c r="C5408" s="90" t="str">
        <f t="shared" si="809"/>
        <v/>
      </c>
      <c r="D5408" s="89" t="str">
        <f t="shared" si="810"/>
        <v/>
      </c>
      <c r="E5408" s="91" t="str">
        <f t="shared" si="811"/>
        <v/>
      </c>
      <c r="F5408" s="92" t="str">
        <f t="shared" si="812"/>
        <v/>
      </c>
      <c r="G5408" s="212" t="str">
        <f t="shared" si="813"/>
        <v/>
      </c>
      <c r="H5408" s="92">
        <f>IF(OR(ERR=FALSE,AND(F5408="",G5408="")),0,IF($C$12="D",$H$13+SUM($F$14:F5408)-SUM($G$14:G5408),$H$13-SUM($F$14:F5408)+SUM($G$14:G5408)))</f>
        <v>0</v>
      </c>
      <c r="I5408" s="7"/>
    </row>
    <row r="5409" spans="1:9">
      <c r="A5409" s="89">
        <f t="shared" si="801"/>
        <v>5396</v>
      </c>
      <c r="B5409" s="185" t="str">
        <f t="shared" si="808"/>
        <v/>
      </c>
      <c r="C5409" s="90" t="str">
        <f t="shared" si="809"/>
        <v/>
      </c>
      <c r="D5409" s="89" t="str">
        <f t="shared" si="810"/>
        <v/>
      </c>
      <c r="E5409" s="91" t="str">
        <f t="shared" si="811"/>
        <v/>
      </c>
      <c r="F5409" s="92" t="str">
        <f t="shared" si="812"/>
        <v/>
      </c>
      <c r="G5409" s="212" t="str">
        <f t="shared" si="813"/>
        <v/>
      </c>
      <c r="H5409" s="92">
        <f>IF(OR(ERR=FALSE,AND(F5409="",G5409="")),0,IF($C$12="D",$H$13+SUM($F$14:F5409)-SUM($G$14:G5409),$H$13-SUM($F$14:F5409)+SUM($G$14:G5409)))</f>
        <v>0</v>
      </c>
      <c r="I5409" s="7"/>
    </row>
    <row r="5410" spans="1:9">
      <c r="A5410" s="89">
        <f t="shared" si="801"/>
        <v>5397</v>
      </c>
      <c r="B5410" s="185" t="str">
        <f t="shared" si="808"/>
        <v/>
      </c>
      <c r="C5410" s="90" t="str">
        <f t="shared" si="809"/>
        <v/>
      </c>
      <c r="D5410" s="89" t="str">
        <f t="shared" si="810"/>
        <v/>
      </c>
      <c r="E5410" s="91" t="str">
        <f t="shared" si="811"/>
        <v/>
      </c>
      <c r="F5410" s="92" t="str">
        <f t="shared" si="812"/>
        <v/>
      </c>
      <c r="G5410" s="212" t="str">
        <f t="shared" si="813"/>
        <v/>
      </c>
      <c r="H5410" s="92">
        <f>IF(OR(ERR=FALSE,AND(F5410="",G5410="")),0,IF($C$12="D",$H$13+SUM($F$14:F5410)-SUM($G$14:G5410),$H$13-SUM($F$14:F5410)+SUM($G$14:G5410)))</f>
        <v>0</v>
      </c>
      <c r="I5410" s="7"/>
    </row>
    <row r="5411" spans="1:9">
      <c r="A5411" s="89">
        <f t="shared" si="801"/>
        <v>5398</v>
      </c>
      <c r="B5411" s="185" t="str">
        <f t="shared" si="808"/>
        <v/>
      </c>
      <c r="C5411" s="90" t="str">
        <f t="shared" si="809"/>
        <v/>
      </c>
      <c r="D5411" s="89" t="str">
        <f t="shared" si="810"/>
        <v/>
      </c>
      <c r="E5411" s="91" t="str">
        <f t="shared" si="811"/>
        <v/>
      </c>
      <c r="F5411" s="92" t="str">
        <f t="shared" si="812"/>
        <v/>
      </c>
      <c r="G5411" s="212" t="str">
        <f t="shared" si="813"/>
        <v/>
      </c>
      <c r="H5411" s="92">
        <f>IF(OR(ERR=FALSE,AND(F5411="",G5411="")),0,IF($C$12="D",$H$13+SUM($F$14:F5411)-SUM($G$14:G5411),$H$13-SUM($F$14:F5411)+SUM($G$14:G5411)))</f>
        <v>0</v>
      </c>
      <c r="I5411" s="7"/>
    </row>
    <row r="5412" spans="1:9">
      <c r="A5412" s="89">
        <f t="shared" si="801"/>
        <v>5399</v>
      </c>
      <c r="B5412" s="185" t="str">
        <f t="shared" si="808"/>
        <v/>
      </c>
      <c r="C5412" s="90" t="str">
        <f t="shared" si="809"/>
        <v/>
      </c>
      <c r="D5412" s="89" t="str">
        <f t="shared" si="810"/>
        <v/>
      </c>
      <c r="E5412" s="91" t="str">
        <f t="shared" si="811"/>
        <v/>
      </c>
      <c r="F5412" s="92" t="str">
        <f t="shared" si="812"/>
        <v/>
      </c>
      <c r="G5412" s="212" t="str">
        <f t="shared" si="813"/>
        <v/>
      </c>
      <c r="H5412" s="92">
        <f>IF(OR(ERR=FALSE,AND(F5412="",G5412="")),0,IF($C$12="D",$H$13+SUM($F$14:F5412)-SUM($G$14:G5412),$H$13-SUM($F$14:F5412)+SUM($G$14:G5412)))</f>
        <v>0</v>
      </c>
      <c r="I5412" s="7"/>
    </row>
    <row r="5413" spans="1:9">
      <c r="A5413" s="89">
        <f t="shared" si="801"/>
        <v>5400</v>
      </c>
      <c r="B5413" s="185" t="str">
        <f t="shared" si="808"/>
        <v/>
      </c>
      <c r="C5413" s="90" t="str">
        <f t="shared" si="809"/>
        <v/>
      </c>
      <c r="D5413" s="89" t="str">
        <f t="shared" si="810"/>
        <v/>
      </c>
      <c r="E5413" s="91" t="str">
        <f t="shared" si="811"/>
        <v/>
      </c>
      <c r="F5413" s="92" t="str">
        <f t="shared" si="812"/>
        <v/>
      </c>
      <c r="G5413" s="212" t="str">
        <f t="shared" si="813"/>
        <v/>
      </c>
      <c r="H5413" s="92">
        <f>IF(OR(ERR=FALSE,AND(F5413="",G5413="")),0,IF($C$12="D",$H$13+SUM($F$14:F5413)-SUM($G$14:G5413),$H$13-SUM($F$14:F5413)+SUM($G$14:G5413)))</f>
        <v>0</v>
      </c>
      <c r="I5413" s="7"/>
    </row>
    <row r="5414" spans="1:9">
      <c r="A5414" s="89">
        <f t="shared" si="801"/>
        <v>5401</v>
      </c>
      <c r="B5414" s="185" t="str">
        <f t="shared" si="808"/>
        <v/>
      </c>
      <c r="C5414" s="90" t="str">
        <f t="shared" si="809"/>
        <v/>
      </c>
      <c r="D5414" s="89" t="str">
        <f t="shared" si="810"/>
        <v/>
      </c>
      <c r="E5414" s="91" t="str">
        <f t="shared" si="811"/>
        <v/>
      </c>
      <c r="F5414" s="92" t="str">
        <f t="shared" si="812"/>
        <v/>
      </c>
      <c r="G5414" s="212" t="str">
        <f t="shared" si="813"/>
        <v/>
      </c>
      <c r="H5414" s="92">
        <f>IF(OR(ERR=FALSE,AND(F5414="",G5414="")),0,IF($C$12="D",$H$13+SUM($F$14:F5414)-SUM($G$14:G5414),$H$13-SUM($F$14:F5414)+SUM($G$14:G5414)))</f>
        <v>0</v>
      </c>
      <c r="I5414" s="7"/>
    </row>
    <row r="5415" spans="1:9">
      <c r="A5415" s="89">
        <f t="shared" si="801"/>
        <v>5402</v>
      </c>
      <c r="B5415" s="185" t="str">
        <f t="shared" si="808"/>
        <v/>
      </c>
      <c r="C5415" s="90" t="str">
        <f t="shared" si="809"/>
        <v/>
      </c>
      <c r="D5415" s="89" t="str">
        <f t="shared" si="810"/>
        <v/>
      </c>
      <c r="E5415" s="91" t="str">
        <f t="shared" si="811"/>
        <v/>
      </c>
      <c r="F5415" s="92" t="str">
        <f t="shared" si="812"/>
        <v/>
      </c>
      <c r="G5415" s="212" t="str">
        <f t="shared" si="813"/>
        <v/>
      </c>
      <c r="H5415" s="92">
        <f>IF(OR(ERR=FALSE,AND(F5415="",G5415="")),0,IF($C$12="D",$H$13+SUM($F$14:F5415)-SUM($G$14:G5415),$H$13-SUM($F$14:F5415)+SUM($G$14:G5415)))</f>
        <v>0</v>
      </c>
      <c r="I5415" s="7"/>
    </row>
    <row r="5416" spans="1:9">
      <c r="A5416" s="89">
        <f t="shared" si="801"/>
        <v>5403</v>
      </c>
      <c r="B5416" s="185" t="str">
        <f t="shared" si="808"/>
        <v/>
      </c>
      <c r="C5416" s="90" t="str">
        <f t="shared" si="809"/>
        <v/>
      </c>
      <c r="D5416" s="89" t="str">
        <f t="shared" si="810"/>
        <v/>
      </c>
      <c r="E5416" s="91" t="str">
        <f t="shared" si="811"/>
        <v/>
      </c>
      <c r="F5416" s="92" t="str">
        <f t="shared" si="812"/>
        <v/>
      </c>
      <c r="G5416" s="212" t="str">
        <f t="shared" si="813"/>
        <v/>
      </c>
      <c r="H5416" s="92">
        <f>IF(OR(ERR=FALSE,AND(F5416="",G5416="")),0,IF($C$12="D",$H$13+SUM($F$14:F5416)-SUM($G$14:G5416),$H$13-SUM($F$14:F5416)+SUM($G$14:G5416)))</f>
        <v>0</v>
      </c>
      <c r="I5416" s="7"/>
    </row>
    <row r="5417" spans="1:9">
      <c r="A5417" s="89">
        <f t="shared" si="801"/>
        <v>5404</v>
      </c>
      <c r="B5417" s="185" t="str">
        <f t="shared" si="808"/>
        <v/>
      </c>
      <c r="C5417" s="90" t="str">
        <f t="shared" si="809"/>
        <v/>
      </c>
      <c r="D5417" s="89" t="str">
        <f t="shared" si="810"/>
        <v/>
      </c>
      <c r="E5417" s="91" t="str">
        <f t="shared" si="811"/>
        <v/>
      </c>
      <c r="F5417" s="92" t="str">
        <f t="shared" si="812"/>
        <v/>
      </c>
      <c r="G5417" s="212" t="str">
        <f t="shared" si="813"/>
        <v/>
      </c>
      <c r="H5417" s="92">
        <f>IF(OR(ERR=FALSE,AND(F5417="",G5417="")),0,IF($C$12="D",$H$13+SUM($F$14:F5417)-SUM($G$14:G5417),$H$13-SUM($F$14:F5417)+SUM($G$14:G5417)))</f>
        <v>0</v>
      </c>
      <c r="I5417" s="7"/>
    </row>
    <row r="5418" spans="1:9">
      <c r="A5418" s="89">
        <f t="shared" si="801"/>
        <v>5405</v>
      </c>
      <c r="B5418" s="185" t="str">
        <f t="shared" si="808"/>
        <v/>
      </c>
      <c r="C5418" s="90" t="str">
        <f t="shared" si="809"/>
        <v/>
      </c>
      <c r="D5418" s="89" t="str">
        <f t="shared" si="810"/>
        <v/>
      </c>
      <c r="E5418" s="91" t="str">
        <f t="shared" si="811"/>
        <v/>
      </c>
      <c r="F5418" s="92" t="str">
        <f t="shared" si="812"/>
        <v/>
      </c>
      <c r="G5418" s="212" t="str">
        <f t="shared" si="813"/>
        <v/>
      </c>
      <c r="H5418" s="92">
        <f>IF(OR(ERR=FALSE,AND(F5418="",G5418="")),0,IF($C$12="D",$H$13+SUM($F$14:F5418)-SUM($G$14:G5418),$H$13-SUM($F$14:F5418)+SUM($G$14:G5418)))</f>
        <v>0</v>
      </c>
      <c r="I5418" s="7"/>
    </row>
    <row r="5419" spans="1:9">
      <c r="A5419" s="89">
        <f t="shared" si="801"/>
        <v>5406</v>
      </c>
      <c r="B5419" s="185" t="str">
        <f t="shared" si="808"/>
        <v/>
      </c>
      <c r="C5419" s="90" t="str">
        <f t="shared" si="809"/>
        <v/>
      </c>
      <c r="D5419" s="89" t="str">
        <f t="shared" si="810"/>
        <v/>
      </c>
      <c r="E5419" s="91" t="str">
        <f t="shared" si="811"/>
        <v/>
      </c>
      <c r="F5419" s="92" t="str">
        <f t="shared" si="812"/>
        <v/>
      </c>
      <c r="G5419" s="212" t="str">
        <f t="shared" si="813"/>
        <v/>
      </c>
      <c r="H5419" s="92">
        <f>IF(OR(ERR=FALSE,AND(F5419="",G5419="")),0,IF($C$12="D",$H$13+SUM($F$14:F5419)-SUM($G$14:G5419),$H$13-SUM($F$14:F5419)+SUM($G$14:G5419)))</f>
        <v>0</v>
      </c>
      <c r="I5419" s="7"/>
    </row>
    <row r="5420" spans="1:9">
      <c r="A5420" s="89">
        <f t="shared" si="801"/>
        <v>5407</v>
      </c>
      <c r="B5420" s="185" t="str">
        <f t="shared" si="808"/>
        <v/>
      </c>
      <c r="C5420" s="90" t="str">
        <f t="shared" si="809"/>
        <v/>
      </c>
      <c r="D5420" s="89" t="str">
        <f t="shared" si="810"/>
        <v/>
      </c>
      <c r="E5420" s="91" t="str">
        <f t="shared" si="811"/>
        <v/>
      </c>
      <c r="F5420" s="92" t="str">
        <f t="shared" si="812"/>
        <v/>
      </c>
      <c r="G5420" s="212" t="str">
        <f t="shared" si="813"/>
        <v/>
      </c>
      <c r="H5420" s="92">
        <f>IF(OR(ERR=FALSE,AND(F5420="",G5420="")),0,IF($C$12="D",$H$13+SUM($F$14:F5420)-SUM($G$14:G5420),$H$13-SUM($F$14:F5420)+SUM($G$14:G5420)))</f>
        <v>0</v>
      </c>
      <c r="I5420" s="7"/>
    </row>
    <row r="5421" spans="1:9">
      <c r="A5421" s="89">
        <f t="shared" si="801"/>
        <v>5408</v>
      </c>
      <c r="B5421" s="185" t="str">
        <f t="shared" si="808"/>
        <v/>
      </c>
      <c r="C5421" s="90" t="str">
        <f t="shared" si="809"/>
        <v/>
      </c>
      <c r="D5421" s="89" t="str">
        <f t="shared" si="810"/>
        <v/>
      </c>
      <c r="E5421" s="91" t="str">
        <f t="shared" si="811"/>
        <v/>
      </c>
      <c r="F5421" s="92" t="str">
        <f t="shared" si="812"/>
        <v/>
      </c>
      <c r="G5421" s="212" t="str">
        <f t="shared" si="813"/>
        <v/>
      </c>
      <c r="H5421" s="92">
        <f>IF(OR(ERR=FALSE,AND(F5421="",G5421="")),0,IF($C$12="D",$H$13+SUM($F$14:F5421)-SUM($G$14:G5421),$H$13-SUM($F$14:F5421)+SUM($G$14:G5421)))</f>
        <v>0</v>
      </c>
      <c r="I5421" s="7"/>
    </row>
    <row r="5422" spans="1:9">
      <c r="A5422" s="89">
        <f t="shared" si="801"/>
        <v>5409</v>
      </c>
      <c r="B5422" s="185" t="str">
        <f t="shared" si="808"/>
        <v/>
      </c>
      <c r="C5422" s="90" t="str">
        <f t="shared" si="809"/>
        <v/>
      </c>
      <c r="D5422" s="89" t="str">
        <f t="shared" si="810"/>
        <v/>
      </c>
      <c r="E5422" s="91" t="str">
        <f t="shared" si="811"/>
        <v/>
      </c>
      <c r="F5422" s="92" t="str">
        <f t="shared" si="812"/>
        <v/>
      </c>
      <c r="G5422" s="212" t="str">
        <f t="shared" si="813"/>
        <v/>
      </c>
      <c r="H5422" s="92">
        <f>IF(OR(ERR=FALSE,AND(F5422="",G5422="")),0,IF($C$12="D",$H$13+SUM($F$14:F5422)-SUM($G$14:G5422),$H$13-SUM($F$14:F5422)+SUM($G$14:G5422)))</f>
        <v>0</v>
      </c>
      <c r="I5422" s="7"/>
    </row>
    <row r="5423" spans="1:9">
      <c r="A5423" s="89">
        <f t="shared" si="801"/>
        <v>5410</v>
      </c>
      <c r="B5423" s="185" t="str">
        <f t="shared" si="808"/>
        <v/>
      </c>
      <c r="C5423" s="90" t="str">
        <f t="shared" si="809"/>
        <v/>
      </c>
      <c r="D5423" s="89" t="str">
        <f t="shared" si="810"/>
        <v/>
      </c>
      <c r="E5423" s="91" t="str">
        <f t="shared" si="811"/>
        <v/>
      </c>
      <c r="F5423" s="92" t="str">
        <f t="shared" si="812"/>
        <v/>
      </c>
      <c r="G5423" s="212" t="str">
        <f t="shared" si="813"/>
        <v/>
      </c>
      <c r="H5423" s="92">
        <f>IF(OR(ERR=FALSE,AND(F5423="",G5423="")),0,IF($C$12="D",$H$13+SUM($F$14:F5423)-SUM($G$14:G5423),$H$13-SUM($F$14:F5423)+SUM($G$14:G5423)))</f>
        <v>0</v>
      </c>
      <c r="I5423" s="7"/>
    </row>
    <row r="5424" spans="1:9">
      <c r="A5424" s="89">
        <f t="shared" si="801"/>
        <v>5411</v>
      </c>
      <c r="B5424" s="185" t="str">
        <f t="shared" si="808"/>
        <v/>
      </c>
      <c r="C5424" s="90" t="str">
        <f t="shared" si="809"/>
        <v/>
      </c>
      <c r="D5424" s="89" t="str">
        <f t="shared" si="810"/>
        <v/>
      </c>
      <c r="E5424" s="91" t="str">
        <f t="shared" si="811"/>
        <v/>
      </c>
      <c r="F5424" s="92" t="str">
        <f t="shared" si="812"/>
        <v/>
      </c>
      <c r="G5424" s="212" t="str">
        <f t="shared" si="813"/>
        <v/>
      </c>
      <c r="H5424" s="92">
        <f>IF(OR(ERR=FALSE,AND(F5424="",G5424="")),0,IF($C$12="D",$H$13+SUM($F$14:F5424)-SUM($G$14:G5424),$H$13-SUM($F$14:F5424)+SUM($G$14:G5424)))</f>
        <v>0</v>
      </c>
      <c r="I5424" s="7"/>
    </row>
    <row r="5425" spans="1:9">
      <c r="A5425" s="89">
        <f t="shared" si="801"/>
        <v>5412</v>
      </c>
      <c r="B5425" s="185" t="str">
        <f t="shared" si="808"/>
        <v/>
      </c>
      <c r="C5425" s="90" t="str">
        <f t="shared" si="809"/>
        <v/>
      </c>
      <c r="D5425" s="89" t="str">
        <f t="shared" si="810"/>
        <v/>
      </c>
      <c r="E5425" s="91" t="str">
        <f t="shared" si="811"/>
        <v/>
      </c>
      <c r="F5425" s="92" t="str">
        <f t="shared" si="812"/>
        <v/>
      </c>
      <c r="G5425" s="212" t="str">
        <f t="shared" si="813"/>
        <v/>
      </c>
      <c r="H5425" s="92">
        <f>IF(OR(ERR=FALSE,AND(F5425="",G5425="")),0,IF($C$12="D",$H$13+SUM($F$14:F5425)-SUM($G$14:G5425),$H$13-SUM($F$14:F5425)+SUM($G$14:G5425)))</f>
        <v>0</v>
      </c>
      <c r="I5425" s="7"/>
    </row>
    <row r="5426" spans="1:9">
      <c r="A5426" s="89">
        <f t="shared" si="801"/>
        <v>5413</v>
      </c>
      <c r="B5426" s="185" t="str">
        <f t="shared" si="808"/>
        <v/>
      </c>
      <c r="C5426" s="90" t="str">
        <f t="shared" si="809"/>
        <v/>
      </c>
      <c r="D5426" s="89" t="str">
        <f t="shared" si="810"/>
        <v/>
      </c>
      <c r="E5426" s="91" t="str">
        <f t="shared" si="811"/>
        <v/>
      </c>
      <c r="F5426" s="92" t="str">
        <f t="shared" si="812"/>
        <v/>
      </c>
      <c r="G5426" s="212" t="str">
        <f t="shared" si="813"/>
        <v/>
      </c>
      <c r="H5426" s="92">
        <f>IF(OR(ERR=FALSE,AND(F5426="",G5426="")),0,IF($C$12="D",$H$13+SUM($F$14:F5426)-SUM($G$14:G5426),$H$13-SUM($F$14:F5426)+SUM($G$14:G5426)))</f>
        <v>0</v>
      </c>
      <c r="I5426" s="7"/>
    </row>
    <row r="5427" spans="1:9">
      <c r="A5427" s="89">
        <f t="shared" si="801"/>
        <v>5414</v>
      </c>
      <c r="B5427" s="185" t="str">
        <f t="shared" si="808"/>
        <v/>
      </c>
      <c r="C5427" s="90" t="str">
        <f t="shared" si="809"/>
        <v/>
      </c>
      <c r="D5427" s="89" t="str">
        <f t="shared" si="810"/>
        <v/>
      </c>
      <c r="E5427" s="91" t="str">
        <f t="shared" si="811"/>
        <v/>
      </c>
      <c r="F5427" s="92" t="str">
        <f t="shared" si="812"/>
        <v/>
      </c>
      <c r="G5427" s="212" t="str">
        <f t="shared" si="813"/>
        <v/>
      </c>
      <c r="H5427" s="92">
        <f>IF(OR(ERR=FALSE,AND(F5427="",G5427="")),0,IF($C$12="D",$H$13+SUM($F$14:F5427)-SUM($G$14:G5427),$H$13-SUM($F$14:F5427)+SUM($G$14:G5427)))</f>
        <v>0</v>
      </c>
      <c r="I5427" s="7"/>
    </row>
    <row r="5428" spans="1:9">
      <c r="A5428" s="89">
        <f t="shared" si="801"/>
        <v>5415</v>
      </c>
      <c r="B5428" s="185" t="str">
        <f t="shared" si="808"/>
        <v/>
      </c>
      <c r="C5428" s="90" t="str">
        <f t="shared" si="809"/>
        <v/>
      </c>
      <c r="D5428" s="89" t="str">
        <f t="shared" si="810"/>
        <v/>
      </c>
      <c r="E5428" s="91" t="str">
        <f t="shared" si="811"/>
        <v/>
      </c>
      <c r="F5428" s="92" t="str">
        <f t="shared" si="812"/>
        <v/>
      </c>
      <c r="G5428" s="212" t="str">
        <f t="shared" si="813"/>
        <v/>
      </c>
      <c r="H5428" s="92">
        <f>IF(OR(ERR=FALSE,AND(F5428="",G5428="")),0,IF($C$12="D",$H$13+SUM($F$14:F5428)-SUM($G$14:G5428),$H$13-SUM($F$14:F5428)+SUM($G$14:G5428)))</f>
        <v>0</v>
      </c>
      <c r="I5428" s="7"/>
    </row>
    <row r="5429" spans="1:9">
      <c r="A5429" s="89">
        <f t="shared" si="801"/>
        <v>5416</v>
      </c>
      <c r="B5429" s="185" t="str">
        <f t="shared" ref="B5429:B5472" si="814">IF(ISERROR(VLOOKUP(A5429&amp;H$9,JU_AKUN,6,FALSE)=TRUE),"",VLOOKUP(A5429&amp;H$9,JU_AKUN,6,FALSE))</f>
        <v/>
      </c>
      <c r="C5429" s="90" t="str">
        <f t="shared" ref="C5429:C5472" si="815">IF(ISERROR(VLOOKUP(A5429&amp;H$9,JU_AKUN,7,FALSE)=TRUE),"",VLOOKUP(A5429&amp;H$9,JU_AKUN,7,FALSE))</f>
        <v/>
      </c>
      <c r="D5429" s="89" t="str">
        <f t="shared" ref="D5429:D5472" si="816">IF(ISERROR(VLOOKUP(A5429&amp;H$9,JU_AKUN,8,FALSE)=TRUE),"",VLOOKUP(A5429&amp;H$9,JU_AKUN,8,FALSE))</f>
        <v/>
      </c>
      <c r="E5429" s="91" t="str">
        <f t="shared" ref="E5429:E5472" si="817">IF(ISERROR(VLOOKUP(A5429&amp;H$9,JU_AKUN,9,FALSE)=TRUE),"",VLOOKUP(A5429&amp;H$9,JU_AKUN,9,FALSE))</f>
        <v/>
      </c>
      <c r="F5429" s="92" t="str">
        <f t="shared" ref="F5429:F5472" si="818">IF(ISERROR(VLOOKUP(A5429&amp;H$9,JU_AKUN,14,FALSE)=TRUE),"",VLOOKUP(A5429&amp;H$9,JU_AKUN,14,FALSE))</f>
        <v/>
      </c>
      <c r="G5429" s="212" t="str">
        <f t="shared" ref="G5429:G5472" si="819">IF(ISERROR(VLOOKUP(A5429&amp;H$9,JU_AKUN,15,FALSE)=TRUE),"",VLOOKUP(A5429&amp;H$9,JU_AKUN,15,FALSE))</f>
        <v/>
      </c>
      <c r="H5429" s="92">
        <f>IF(OR(ERR=FALSE,AND(F5429="",G5429="")),0,IF($C$12="D",$H$13+SUM($F$14:F5429)-SUM($G$14:G5429),$H$13-SUM($F$14:F5429)+SUM($G$14:G5429)))</f>
        <v>0</v>
      </c>
      <c r="I5429" s="7"/>
    </row>
    <row r="5430" spans="1:9">
      <c r="A5430" s="89">
        <f t="shared" si="801"/>
        <v>5417</v>
      </c>
      <c r="B5430" s="185" t="str">
        <f t="shared" si="814"/>
        <v/>
      </c>
      <c r="C5430" s="90" t="str">
        <f t="shared" si="815"/>
        <v/>
      </c>
      <c r="D5430" s="89" t="str">
        <f t="shared" si="816"/>
        <v/>
      </c>
      <c r="E5430" s="91" t="str">
        <f t="shared" si="817"/>
        <v/>
      </c>
      <c r="F5430" s="92" t="str">
        <f t="shared" si="818"/>
        <v/>
      </c>
      <c r="G5430" s="212" t="str">
        <f t="shared" si="819"/>
        <v/>
      </c>
      <c r="H5430" s="92">
        <f>IF(OR(ERR=FALSE,AND(F5430="",G5430="")),0,IF($C$12="D",$H$13+SUM($F$14:F5430)-SUM($G$14:G5430),$H$13-SUM($F$14:F5430)+SUM($G$14:G5430)))</f>
        <v>0</v>
      </c>
      <c r="I5430" s="7"/>
    </row>
    <row r="5431" spans="1:9">
      <c r="A5431" s="89">
        <f t="shared" si="801"/>
        <v>5418</v>
      </c>
      <c r="B5431" s="185" t="str">
        <f t="shared" si="814"/>
        <v/>
      </c>
      <c r="C5431" s="90" t="str">
        <f t="shared" si="815"/>
        <v/>
      </c>
      <c r="D5431" s="89" t="str">
        <f t="shared" si="816"/>
        <v/>
      </c>
      <c r="E5431" s="91" t="str">
        <f t="shared" si="817"/>
        <v/>
      </c>
      <c r="F5431" s="92" t="str">
        <f t="shared" si="818"/>
        <v/>
      </c>
      <c r="G5431" s="212" t="str">
        <f t="shared" si="819"/>
        <v/>
      </c>
      <c r="H5431" s="92">
        <f>IF(OR(ERR=FALSE,AND(F5431="",G5431="")),0,IF($C$12="D",$H$13+SUM($F$14:F5431)-SUM($G$14:G5431),$H$13-SUM($F$14:F5431)+SUM($G$14:G5431)))</f>
        <v>0</v>
      </c>
      <c r="I5431" s="7"/>
    </row>
    <row r="5432" spans="1:9">
      <c r="A5432" s="89">
        <f t="shared" si="801"/>
        <v>5419</v>
      </c>
      <c r="B5432" s="185" t="str">
        <f t="shared" si="814"/>
        <v/>
      </c>
      <c r="C5432" s="90" t="str">
        <f t="shared" si="815"/>
        <v/>
      </c>
      <c r="D5432" s="89" t="str">
        <f t="shared" si="816"/>
        <v/>
      </c>
      <c r="E5432" s="91" t="str">
        <f t="shared" si="817"/>
        <v/>
      </c>
      <c r="F5432" s="92" t="str">
        <f t="shared" si="818"/>
        <v/>
      </c>
      <c r="G5432" s="212" t="str">
        <f t="shared" si="819"/>
        <v/>
      </c>
      <c r="H5432" s="92">
        <f>IF(OR(ERR=FALSE,AND(F5432="",G5432="")),0,IF($C$12="D",$H$13+SUM($F$14:F5432)-SUM($G$14:G5432),$H$13-SUM($F$14:F5432)+SUM($G$14:G5432)))</f>
        <v>0</v>
      </c>
      <c r="I5432" s="7"/>
    </row>
    <row r="5433" spans="1:9">
      <c r="A5433" s="89">
        <f t="shared" si="801"/>
        <v>5420</v>
      </c>
      <c r="B5433" s="185" t="str">
        <f t="shared" si="814"/>
        <v/>
      </c>
      <c r="C5433" s="90" t="str">
        <f t="shared" si="815"/>
        <v/>
      </c>
      <c r="D5433" s="89" t="str">
        <f t="shared" si="816"/>
        <v/>
      </c>
      <c r="E5433" s="91" t="str">
        <f t="shared" si="817"/>
        <v/>
      </c>
      <c r="F5433" s="92" t="str">
        <f t="shared" si="818"/>
        <v/>
      </c>
      <c r="G5433" s="212" t="str">
        <f t="shared" si="819"/>
        <v/>
      </c>
      <c r="H5433" s="92">
        <f>IF(OR(ERR=FALSE,AND(F5433="",G5433="")),0,IF($C$12="D",$H$13+SUM($F$14:F5433)-SUM($G$14:G5433),$H$13-SUM($F$14:F5433)+SUM($G$14:G5433)))</f>
        <v>0</v>
      </c>
      <c r="I5433" s="7"/>
    </row>
    <row r="5434" spans="1:9">
      <c r="A5434" s="89">
        <f t="shared" si="801"/>
        <v>5421</v>
      </c>
      <c r="B5434" s="185" t="str">
        <f t="shared" si="814"/>
        <v/>
      </c>
      <c r="C5434" s="90" t="str">
        <f t="shared" si="815"/>
        <v/>
      </c>
      <c r="D5434" s="89" t="str">
        <f t="shared" si="816"/>
        <v/>
      </c>
      <c r="E5434" s="91" t="str">
        <f t="shared" si="817"/>
        <v/>
      </c>
      <c r="F5434" s="92" t="str">
        <f t="shared" si="818"/>
        <v/>
      </c>
      <c r="G5434" s="212" t="str">
        <f t="shared" si="819"/>
        <v/>
      </c>
      <c r="H5434" s="92">
        <f>IF(OR(ERR=FALSE,AND(F5434="",G5434="")),0,IF($C$12="D",$H$13+SUM($F$14:F5434)-SUM($G$14:G5434),$H$13-SUM($F$14:F5434)+SUM($G$14:G5434)))</f>
        <v>0</v>
      </c>
      <c r="I5434" s="7"/>
    </row>
    <row r="5435" spans="1:9">
      <c r="A5435" s="89">
        <f t="shared" si="801"/>
        <v>5422</v>
      </c>
      <c r="B5435" s="185" t="str">
        <f t="shared" si="814"/>
        <v/>
      </c>
      <c r="C5435" s="90" t="str">
        <f t="shared" si="815"/>
        <v/>
      </c>
      <c r="D5435" s="89" t="str">
        <f t="shared" si="816"/>
        <v/>
      </c>
      <c r="E5435" s="91" t="str">
        <f t="shared" si="817"/>
        <v/>
      </c>
      <c r="F5435" s="92" t="str">
        <f t="shared" si="818"/>
        <v/>
      </c>
      <c r="G5435" s="212" t="str">
        <f t="shared" si="819"/>
        <v/>
      </c>
      <c r="H5435" s="92">
        <f>IF(OR(ERR=FALSE,AND(F5435="",G5435="")),0,IF($C$12="D",$H$13+SUM($F$14:F5435)-SUM($G$14:G5435),$H$13-SUM($F$14:F5435)+SUM($G$14:G5435)))</f>
        <v>0</v>
      </c>
      <c r="I5435" s="7"/>
    </row>
    <row r="5436" spans="1:9">
      <c r="A5436" s="89">
        <f t="shared" si="801"/>
        <v>5423</v>
      </c>
      <c r="B5436" s="185" t="str">
        <f t="shared" si="814"/>
        <v/>
      </c>
      <c r="C5436" s="90" t="str">
        <f t="shared" si="815"/>
        <v/>
      </c>
      <c r="D5436" s="89" t="str">
        <f t="shared" si="816"/>
        <v/>
      </c>
      <c r="E5436" s="91" t="str">
        <f t="shared" si="817"/>
        <v/>
      </c>
      <c r="F5436" s="92" t="str">
        <f t="shared" si="818"/>
        <v/>
      </c>
      <c r="G5436" s="212" t="str">
        <f t="shared" si="819"/>
        <v/>
      </c>
      <c r="H5436" s="92">
        <f>IF(OR(ERR=FALSE,AND(F5436="",G5436="")),0,IF($C$12="D",$H$13+SUM($F$14:F5436)-SUM($G$14:G5436),$H$13-SUM($F$14:F5436)+SUM($G$14:G5436)))</f>
        <v>0</v>
      </c>
      <c r="I5436" s="7"/>
    </row>
    <row r="5437" spans="1:9">
      <c r="A5437" s="89">
        <f t="shared" si="801"/>
        <v>5424</v>
      </c>
      <c r="B5437" s="185" t="str">
        <f t="shared" si="814"/>
        <v/>
      </c>
      <c r="C5437" s="90" t="str">
        <f t="shared" si="815"/>
        <v/>
      </c>
      <c r="D5437" s="89" t="str">
        <f t="shared" si="816"/>
        <v/>
      </c>
      <c r="E5437" s="91" t="str">
        <f t="shared" si="817"/>
        <v/>
      </c>
      <c r="F5437" s="92" t="str">
        <f t="shared" si="818"/>
        <v/>
      </c>
      <c r="G5437" s="212" t="str">
        <f t="shared" si="819"/>
        <v/>
      </c>
      <c r="H5437" s="92">
        <f>IF(OR(ERR=FALSE,AND(F5437="",G5437="")),0,IF($C$12="D",$H$13+SUM($F$14:F5437)-SUM($G$14:G5437),$H$13-SUM($F$14:F5437)+SUM($G$14:G5437)))</f>
        <v>0</v>
      </c>
      <c r="I5437" s="7"/>
    </row>
    <row r="5438" spans="1:9">
      <c r="A5438" s="89">
        <f t="shared" si="801"/>
        <v>5425</v>
      </c>
      <c r="B5438" s="185" t="str">
        <f t="shared" si="814"/>
        <v/>
      </c>
      <c r="C5438" s="90" t="str">
        <f t="shared" si="815"/>
        <v/>
      </c>
      <c r="D5438" s="89" t="str">
        <f t="shared" si="816"/>
        <v/>
      </c>
      <c r="E5438" s="91" t="str">
        <f t="shared" si="817"/>
        <v/>
      </c>
      <c r="F5438" s="92" t="str">
        <f t="shared" si="818"/>
        <v/>
      </c>
      <c r="G5438" s="212" t="str">
        <f t="shared" si="819"/>
        <v/>
      </c>
      <c r="H5438" s="92">
        <f>IF(OR(ERR=FALSE,AND(F5438="",G5438="")),0,IF($C$12="D",$H$13+SUM($F$14:F5438)-SUM($G$14:G5438),$H$13-SUM($F$14:F5438)+SUM($G$14:G5438)))</f>
        <v>0</v>
      </c>
      <c r="I5438" s="7"/>
    </row>
    <row r="5439" spans="1:9">
      <c r="A5439" s="89">
        <f t="shared" si="801"/>
        <v>5426</v>
      </c>
      <c r="B5439" s="185" t="str">
        <f t="shared" si="814"/>
        <v/>
      </c>
      <c r="C5439" s="90" t="str">
        <f t="shared" si="815"/>
        <v/>
      </c>
      <c r="D5439" s="89" t="str">
        <f t="shared" si="816"/>
        <v/>
      </c>
      <c r="E5439" s="91" t="str">
        <f t="shared" si="817"/>
        <v/>
      </c>
      <c r="F5439" s="92" t="str">
        <f t="shared" si="818"/>
        <v/>
      </c>
      <c r="G5439" s="212" t="str">
        <f t="shared" si="819"/>
        <v/>
      </c>
      <c r="H5439" s="92">
        <f>IF(OR(ERR=FALSE,AND(F5439="",G5439="")),0,IF($C$12="D",$H$13+SUM($F$14:F5439)-SUM($G$14:G5439),$H$13-SUM($F$14:F5439)+SUM($G$14:G5439)))</f>
        <v>0</v>
      </c>
      <c r="I5439" s="7"/>
    </row>
    <row r="5440" spans="1:9">
      <c r="A5440" s="89">
        <f t="shared" si="801"/>
        <v>5427</v>
      </c>
      <c r="B5440" s="185" t="str">
        <f t="shared" si="814"/>
        <v/>
      </c>
      <c r="C5440" s="90" t="str">
        <f t="shared" si="815"/>
        <v/>
      </c>
      <c r="D5440" s="89" t="str">
        <f t="shared" si="816"/>
        <v/>
      </c>
      <c r="E5440" s="91" t="str">
        <f t="shared" si="817"/>
        <v/>
      </c>
      <c r="F5440" s="92" t="str">
        <f t="shared" si="818"/>
        <v/>
      </c>
      <c r="G5440" s="212" t="str">
        <f t="shared" si="819"/>
        <v/>
      </c>
      <c r="H5440" s="92">
        <f>IF(OR(ERR=FALSE,AND(F5440="",G5440="")),0,IF($C$12="D",$H$13+SUM($F$14:F5440)-SUM($G$14:G5440),$H$13-SUM($F$14:F5440)+SUM($G$14:G5440)))</f>
        <v>0</v>
      </c>
      <c r="I5440" s="7"/>
    </row>
    <row r="5441" spans="1:9">
      <c r="A5441" s="89">
        <f t="shared" si="801"/>
        <v>5428</v>
      </c>
      <c r="B5441" s="185" t="str">
        <f t="shared" si="814"/>
        <v/>
      </c>
      <c r="C5441" s="90" t="str">
        <f t="shared" si="815"/>
        <v/>
      </c>
      <c r="D5441" s="89" t="str">
        <f t="shared" si="816"/>
        <v/>
      </c>
      <c r="E5441" s="91" t="str">
        <f t="shared" si="817"/>
        <v/>
      </c>
      <c r="F5441" s="92" t="str">
        <f t="shared" si="818"/>
        <v/>
      </c>
      <c r="G5441" s="212" t="str">
        <f t="shared" si="819"/>
        <v/>
      </c>
      <c r="H5441" s="92">
        <f>IF(OR(ERR=FALSE,AND(F5441="",G5441="")),0,IF($C$12="D",$H$13+SUM($F$14:F5441)-SUM($G$14:G5441),$H$13-SUM($F$14:F5441)+SUM($G$14:G5441)))</f>
        <v>0</v>
      </c>
      <c r="I5441" s="7"/>
    </row>
    <row r="5442" spans="1:9">
      <c r="A5442" s="89">
        <f t="shared" si="801"/>
        <v>5429</v>
      </c>
      <c r="B5442" s="185" t="str">
        <f t="shared" si="814"/>
        <v/>
      </c>
      <c r="C5442" s="90" t="str">
        <f t="shared" si="815"/>
        <v/>
      </c>
      <c r="D5442" s="89" t="str">
        <f t="shared" si="816"/>
        <v/>
      </c>
      <c r="E5442" s="91" t="str">
        <f t="shared" si="817"/>
        <v/>
      </c>
      <c r="F5442" s="92" t="str">
        <f t="shared" si="818"/>
        <v/>
      </c>
      <c r="G5442" s="212" t="str">
        <f t="shared" si="819"/>
        <v/>
      </c>
      <c r="H5442" s="92">
        <f>IF(OR(ERR=FALSE,AND(F5442="",G5442="")),0,IF($C$12="D",$H$13+SUM($F$14:F5442)-SUM($G$14:G5442),$H$13-SUM($F$14:F5442)+SUM($G$14:G5442)))</f>
        <v>0</v>
      </c>
      <c r="I5442" s="7"/>
    </row>
    <row r="5443" spans="1:9">
      <c r="A5443" s="89">
        <f t="shared" si="801"/>
        <v>5430</v>
      </c>
      <c r="B5443" s="185" t="str">
        <f t="shared" si="814"/>
        <v/>
      </c>
      <c r="C5443" s="90" t="str">
        <f t="shared" si="815"/>
        <v/>
      </c>
      <c r="D5443" s="89" t="str">
        <f t="shared" si="816"/>
        <v/>
      </c>
      <c r="E5443" s="91" t="str">
        <f t="shared" si="817"/>
        <v/>
      </c>
      <c r="F5443" s="92" t="str">
        <f t="shared" si="818"/>
        <v/>
      </c>
      <c r="G5443" s="212" t="str">
        <f t="shared" si="819"/>
        <v/>
      </c>
      <c r="H5443" s="92">
        <f>IF(OR(ERR=FALSE,AND(F5443="",G5443="")),0,IF($C$12="D",$H$13+SUM($F$14:F5443)-SUM($G$14:G5443),$H$13-SUM($F$14:F5443)+SUM($G$14:G5443)))</f>
        <v>0</v>
      </c>
      <c r="I5443" s="7"/>
    </row>
    <row r="5444" spans="1:9">
      <c r="A5444" s="89">
        <f t="shared" si="801"/>
        <v>5431</v>
      </c>
      <c r="B5444" s="185" t="str">
        <f t="shared" si="814"/>
        <v/>
      </c>
      <c r="C5444" s="90" t="str">
        <f t="shared" si="815"/>
        <v/>
      </c>
      <c r="D5444" s="89" t="str">
        <f t="shared" si="816"/>
        <v/>
      </c>
      <c r="E5444" s="91" t="str">
        <f t="shared" si="817"/>
        <v/>
      </c>
      <c r="F5444" s="92" t="str">
        <f t="shared" si="818"/>
        <v/>
      </c>
      <c r="G5444" s="212" t="str">
        <f t="shared" si="819"/>
        <v/>
      </c>
      <c r="H5444" s="92">
        <f>IF(OR(ERR=FALSE,AND(F5444="",G5444="")),0,IF($C$12="D",$H$13+SUM($F$14:F5444)-SUM($G$14:G5444),$H$13-SUM($F$14:F5444)+SUM($G$14:G5444)))</f>
        <v>0</v>
      </c>
      <c r="I5444" s="7"/>
    </row>
    <row r="5445" spans="1:9">
      <c r="A5445" s="89">
        <f t="shared" ref="A5445:A5508" si="820">A5444+1</f>
        <v>5432</v>
      </c>
      <c r="B5445" s="185" t="str">
        <f t="shared" si="814"/>
        <v/>
      </c>
      <c r="C5445" s="90" t="str">
        <f t="shared" si="815"/>
        <v/>
      </c>
      <c r="D5445" s="89" t="str">
        <f t="shared" si="816"/>
        <v/>
      </c>
      <c r="E5445" s="91" t="str">
        <f t="shared" si="817"/>
        <v/>
      </c>
      <c r="F5445" s="92" t="str">
        <f t="shared" si="818"/>
        <v/>
      </c>
      <c r="G5445" s="212" t="str">
        <f t="shared" si="819"/>
        <v/>
      </c>
      <c r="H5445" s="92">
        <f>IF(OR(ERR=FALSE,AND(F5445="",G5445="")),0,IF($C$12="D",$H$13+SUM($F$14:F5445)-SUM($G$14:G5445),$H$13-SUM($F$14:F5445)+SUM($G$14:G5445)))</f>
        <v>0</v>
      </c>
      <c r="I5445" s="7"/>
    </row>
    <row r="5446" spans="1:9">
      <c r="A5446" s="89">
        <f t="shared" si="820"/>
        <v>5433</v>
      </c>
      <c r="B5446" s="185" t="str">
        <f t="shared" si="814"/>
        <v/>
      </c>
      <c r="C5446" s="90" t="str">
        <f t="shared" si="815"/>
        <v/>
      </c>
      <c r="D5446" s="89" t="str">
        <f t="shared" si="816"/>
        <v/>
      </c>
      <c r="E5446" s="91" t="str">
        <f t="shared" si="817"/>
        <v/>
      </c>
      <c r="F5446" s="92" t="str">
        <f t="shared" si="818"/>
        <v/>
      </c>
      <c r="G5446" s="212" t="str">
        <f t="shared" si="819"/>
        <v/>
      </c>
      <c r="H5446" s="92">
        <f>IF(OR(ERR=FALSE,AND(F5446="",G5446="")),0,IF($C$12="D",$H$13+SUM($F$14:F5446)-SUM($G$14:G5446),$H$13-SUM($F$14:F5446)+SUM($G$14:G5446)))</f>
        <v>0</v>
      </c>
      <c r="I5446" s="7"/>
    </row>
    <row r="5447" spans="1:9">
      <c r="A5447" s="89">
        <f t="shared" si="820"/>
        <v>5434</v>
      </c>
      <c r="B5447" s="185" t="str">
        <f t="shared" si="814"/>
        <v/>
      </c>
      <c r="C5447" s="90" t="str">
        <f t="shared" si="815"/>
        <v/>
      </c>
      <c r="D5447" s="89" t="str">
        <f t="shared" si="816"/>
        <v/>
      </c>
      <c r="E5447" s="91" t="str">
        <f t="shared" si="817"/>
        <v/>
      </c>
      <c r="F5447" s="92" t="str">
        <f t="shared" si="818"/>
        <v/>
      </c>
      <c r="G5447" s="212" t="str">
        <f t="shared" si="819"/>
        <v/>
      </c>
      <c r="H5447" s="92">
        <f>IF(OR(ERR=FALSE,AND(F5447="",G5447="")),0,IF($C$12="D",$H$13+SUM($F$14:F5447)-SUM($G$14:G5447),$H$13-SUM($F$14:F5447)+SUM($G$14:G5447)))</f>
        <v>0</v>
      </c>
      <c r="I5447" s="7"/>
    </row>
    <row r="5448" spans="1:9">
      <c r="A5448" s="89">
        <f t="shared" si="820"/>
        <v>5435</v>
      </c>
      <c r="B5448" s="185" t="str">
        <f t="shared" si="814"/>
        <v/>
      </c>
      <c r="C5448" s="90" t="str">
        <f t="shared" si="815"/>
        <v/>
      </c>
      <c r="D5448" s="89" t="str">
        <f t="shared" si="816"/>
        <v/>
      </c>
      <c r="E5448" s="91" t="str">
        <f t="shared" si="817"/>
        <v/>
      </c>
      <c r="F5448" s="92" t="str">
        <f t="shared" si="818"/>
        <v/>
      </c>
      <c r="G5448" s="212" t="str">
        <f t="shared" si="819"/>
        <v/>
      </c>
      <c r="H5448" s="92">
        <f>IF(OR(ERR=FALSE,AND(F5448="",G5448="")),0,IF($C$12="D",$H$13+SUM($F$14:F5448)-SUM($G$14:G5448),$H$13-SUM($F$14:F5448)+SUM($G$14:G5448)))</f>
        <v>0</v>
      </c>
      <c r="I5448" s="7"/>
    </row>
    <row r="5449" spans="1:9">
      <c r="A5449" s="89">
        <f t="shared" si="820"/>
        <v>5436</v>
      </c>
      <c r="B5449" s="185" t="str">
        <f t="shared" si="814"/>
        <v/>
      </c>
      <c r="C5449" s="90" t="str">
        <f t="shared" si="815"/>
        <v/>
      </c>
      <c r="D5449" s="89" t="str">
        <f t="shared" si="816"/>
        <v/>
      </c>
      <c r="E5449" s="91" t="str">
        <f t="shared" si="817"/>
        <v/>
      </c>
      <c r="F5449" s="92" t="str">
        <f t="shared" si="818"/>
        <v/>
      </c>
      <c r="G5449" s="212" t="str">
        <f t="shared" si="819"/>
        <v/>
      </c>
      <c r="H5449" s="92">
        <f>IF(OR(ERR=FALSE,AND(F5449="",G5449="")),0,IF($C$12="D",$H$13+SUM($F$14:F5449)-SUM($G$14:G5449),$H$13-SUM($F$14:F5449)+SUM($G$14:G5449)))</f>
        <v>0</v>
      </c>
      <c r="I5449" s="7"/>
    </row>
    <row r="5450" spans="1:9">
      <c r="A5450" s="89">
        <f t="shared" si="820"/>
        <v>5437</v>
      </c>
      <c r="B5450" s="185" t="str">
        <f t="shared" si="814"/>
        <v/>
      </c>
      <c r="C5450" s="90" t="str">
        <f t="shared" si="815"/>
        <v/>
      </c>
      <c r="D5450" s="89" t="str">
        <f t="shared" si="816"/>
        <v/>
      </c>
      <c r="E5450" s="91" t="str">
        <f t="shared" si="817"/>
        <v/>
      </c>
      <c r="F5450" s="92" t="str">
        <f t="shared" si="818"/>
        <v/>
      </c>
      <c r="G5450" s="212" t="str">
        <f t="shared" si="819"/>
        <v/>
      </c>
      <c r="H5450" s="92">
        <f>IF(OR(ERR=FALSE,AND(F5450="",G5450="")),0,IF($C$12="D",$H$13+SUM($F$14:F5450)-SUM($G$14:G5450),$H$13-SUM($F$14:F5450)+SUM($G$14:G5450)))</f>
        <v>0</v>
      </c>
      <c r="I5450" s="7"/>
    </row>
    <row r="5451" spans="1:9">
      <c r="A5451" s="89">
        <f t="shared" si="820"/>
        <v>5438</v>
      </c>
      <c r="B5451" s="185" t="str">
        <f t="shared" si="814"/>
        <v/>
      </c>
      <c r="C5451" s="90" t="str">
        <f t="shared" si="815"/>
        <v/>
      </c>
      <c r="D5451" s="89" t="str">
        <f t="shared" si="816"/>
        <v/>
      </c>
      <c r="E5451" s="91" t="str">
        <f t="shared" si="817"/>
        <v/>
      </c>
      <c r="F5451" s="92" t="str">
        <f t="shared" si="818"/>
        <v/>
      </c>
      <c r="G5451" s="212" t="str">
        <f t="shared" si="819"/>
        <v/>
      </c>
      <c r="H5451" s="92">
        <f>IF(OR(ERR=FALSE,AND(F5451="",G5451="")),0,IF($C$12="D",$H$13+SUM($F$14:F5451)-SUM($G$14:G5451),$H$13-SUM($F$14:F5451)+SUM($G$14:G5451)))</f>
        <v>0</v>
      </c>
      <c r="I5451" s="7"/>
    </row>
    <row r="5452" spans="1:9">
      <c r="A5452" s="89">
        <f t="shared" si="820"/>
        <v>5439</v>
      </c>
      <c r="B5452" s="185" t="str">
        <f t="shared" si="814"/>
        <v/>
      </c>
      <c r="C5452" s="90" t="str">
        <f t="shared" si="815"/>
        <v/>
      </c>
      <c r="D5452" s="89" t="str">
        <f t="shared" si="816"/>
        <v/>
      </c>
      <c r="E5452" s="91" t="str">
        <f t="shared" si="817"/>
        <v/>
      </c>
      <c r="F5452" s="92" t="str">
        <f t="shared" si="818"/>
        <v/>
      </c>
      <c r="G5452" s="212" t="str">
        <f t="shared" si="819"/>
        <v/>
      </c>
      <c r="H5452" s="92">
        <f>IF(OR(ERR=FALSE,AND(F5452="",G5452="")),0,IF($C$12="D",$H$13+SUM($F$14:F5452)-SUM($G$14:G5452),$H$13-SUM($F$14:F5452)+SUM($G$14:G5452)))</f>
        <v>0</v>
      </c>
      <c r="I5452" s="7"/>
    </row>
    <row r="5453" spans="1:9">
      <c r="A5453" s="89">
        <f t="shared" si="820"/>
        <v>5440</v>
      </c>
      <c r="B5453" s="185" t="str">
        <f t="shared" si="814"/>
        <v/>
      </c>
      <c r="C5453" s="90" t="str">
        <f t="shared" si="815"/>
        <v/>
      </c>
      <c r="D5453" s="89" t="str">
        <f t="shared" si="816"/>
        <v/>
      </c>
      <c r="E5453" s="91" t="str">
        <f t="shared" si="817"/>
        <v/>
      </c>
      <c r="F5453" s="92" t="str">
        <f t="shared" si="818"/>
        <v/>
      </c>
      <c r="G5453" s="212" t="str">
        <f t="shared" si="819"/>
        <v/>
      </c>
      <c r="H5453" s="92">
        <f>IF(OR(ERR=FALSE,AND(F5453="",G5453="")),0,IF($C$12="D",$H$13+SUM($F$14:F5453)-SUM($G$14:G5453),$H$13-SUM($F$14:F5453)+SUM($G$14:G5453)))</f>
        <v>0</v>
      </c>
      <c r="I5453" s="7"/>
    </row>
    <row r="5454" spans="1:9">
      <c r="A5454" s="89">
        <f t="shared" si="820"/>
        <v>5441</v>
      </c>
      <c r="B5454" s="185" t="str">
        <f t="shared" si="814"/>
        <v/>
      </c>
      <c r="C5454" s="90" t="str">
        <f t="shared" si="815"/>
        <v/>
      </c>
      <c r="D5454" s="89" t="str">
        <f t="shared" si="816"/>
        <v/>
      </c>
      <c r="E5454" s="91" t="str">
        <f t="shared" si="817"/>
        <v/>
      </c>
      <c r="F5454" s="92" t="str">
        <f t="shared" si="818"/>
        <v/>
      </c>
      <c r="G5454" s="212" t="str">
        <f t="shared" si="819"/>
        <v/>
      </c>
      <c r="H5454" s="92">
        <f>IF(OR(ERR=FALSE,AND(F5454="",G5454="")),0,IF($C$12="D",$H$13+SUM($F$14:F5454)-SUM($G$14:G5454),$H$13-SUM($F$14:F5454)+SUM($G$14:G5454)))</f>
        <v>0</v>
      </c>
      <c r="I5454" s="7"/>
    </row>
    <row r="5455" spans="1:9">
      <c r="A5455" s="89">
        <f t="shared" si="820"/>
        <v>5442</v>
      </c>
      <c r="B5455" s="185" t="str">
        <f t="shared" si="814"/>
        <v/>
      </c>
      <c r="C5455" s="90" t="str">
        <f t="shared" si="815"/>
        <v/>
      </c>
      <c r="D5455" s="89" t="str">
        <f t="shared" si="816"/>
        <v/>
      </c>
      <c r="E5455" s="91" t="str">
        <f t="shared" si="817"/>
        <v/>
      </c>
      <c r="F5455" s="92" t="str">
        <f t="shared" si="818"/>
        <v/>
      </c>
      <c r="G5455" s="212" t="str">
        <f t="shared" si="819"/>
        <v/>
      </c>
      <c r="H5455" s="92">
        <f>IF(OR(ERR=FALSE,AND(F5455="",G5455="")),0,IF($C$12="D",$H$13+SUM($F$14:F5455)-SUM($G$14:G5455),$H$13-SUM($F$14:F5455)+SUM($G$14:G5455)))</f>
        <v>0</v>
      </c>
      <c r="I5455" s="7"/>
    </row>
    <row r="5456" spans="1:9">
      <c r="A5456" s="89">
        <f t="shared" si="820"/>
        <v>5443</v>
      </c>
      <c r="B5456" s="185" t="str">
        <f t="shared" si="814"/>
        <v/>
      </c>
      <c r="C5456" s="90" t="str">
        <f t="shared" si="815"/>
        <v/>
      </c>
      <c r="D5456" s="89" t="str">
        <f t="shared" si="816"/>
        <v/>
      </c>
      <c r="E5456" s="91" t="str">
        <f t="shared" si="817"/>
        <v/>
      </c>
      <c r="F5456" s="92" t="str">
        <f t="shared" si="818"/>
        <v/>
      </c>
      <c r="G5456" s="212" t="str">
        <f t="shared" si="819"/>
        <v/>
      </c>
      <c r="H5456" s="92">
        <f>IF(OR(ERR=FALSE,AND(F5456="",G5456="")),0,IF($C$12="D",$H$13+SUM($F$14:F5456)-SUM($G$14:G5456),$H$13-SUM($F$14:F5456)+SUM($G$14:G5456)))</f>
        <v>0</v>
      </c>
      <c r="I5456" s="7"/>
    </row>
    <row r="5457" spans="1:9">
      <c r="A5457" s="89">
        <f t="shared" si="820"/>
        <v>5444</v>
      </c>
      <c r="B5457" s="185" t="str">
        <f t="shared" si="814"/>
        <v/>
      </c>
      <c r="C5457" s="90" t="str">
        <f t="shared" si="815"/>
        <v/>
      </c>
      <c r="D5457" s="89" t="str">
        <f t="shared" si="816"/>
        <v/>
      </c>
      <c r="E5457" s="91" t="str">
        <f t="shared" si="817"/>
        <v/>
      </c>
      <c r="F5457" s="92" t="str">
        <f t="shared" si="818"/>
        <v/>
      </c>
      <c r="G5457" s="212" t="str">
        <f t="shared" si="819"/>
        <v/>
      </c>
      <c r="H5457" s="92">
        <f>IF(OR(ERR=FALSE,AND(F5457="",G5457="")),0,IF($C$12="D",$H$13+SUM($F$14:F5457)-SUM($G$14:G5457),$H$13-SUM($F$14:F5457)+SUM($G$14:G5457)))</f>
        <v>0</v>
      </c>
      <c r="I5457" s="7"/>
    </row>
    <row r="5458" spans="1:9">
      <c r="A5458" s="89">
        <f t="shared" si="820"/>
        <v>5445</v>
      </c>
      <c r="B5458" s="185" t="str">
        <f t="shared" si="814"/>
        <v/>
      </c>
      <c r="C5458" s="90" t="str">
        <f t="shared" si="815"/>
        <v/>
      </c>
      <c r="D5458" s="89" t="str">
        <f t="shared" si="816"/>
        <v/>
      </c>
      <c r="E5458" s="91" t="str">
        <f t="shared" si="817"/>
        <v/>
      </c>
      <c r="F5458" s="92" t="str">
        <f t="shared" si="818"/>
        <v/>
      </c>
      <c r="G5458" s="212" t="str">
        <f t="shared" si="819"/>
        <v/>
      </c>
      <c r="H5458" s="92">
        <f>IF(OR(ERR=FALSE,AND(F5458="",G5458="")),0,IF($C$12="D",$H$13+SUM($F$14:F5458)-SUM($G$14:G5458),$H$13-SUM($F$14:F5458)+SUM($G$14:G5458)))</f>
        <v>0</v>
      </c>
      <c r="I5458" s="7"/>
    </row>
    <row r="5459" spans="1:9">
      <c r="A5459" s="89">
        <f t="shared" si="820"/>
        <v>5446</v>
      </c>
      <c r="B5459" s="185" t="str">
        <f t="shared" si="814"/>
        <v/>
      </c>
      <c r="C5459" s="90" t="str">
        <f t="shared" si="815"/>
        <v/>
      </c>
      <c r="D5459" s="89" t="str">
        <f t="shared" si="816"/>
        <v/>
      </c>
      <c r="E5459" s="91" t="str">
        <f t="shared" si="817"/>
        <v/>
      </c>
      <c r="F5459" s="92" t="str">
        <f t="shared" si="818"/>
        <v/>
      </c>
      <c r="G5459" s="212" t="str">
        <f t="shared" si="819"/>
        <v/>
      </c>
      <c r="H5459" s="92">
        <f>IF(OR(ERR=FALSE,AND(F5459="",G5459="")),0,IF($C$12="D",$H$13+SUM($F$14:F5459)-SUM($G$14:G5459),$H$13-SUM($F$14:F5459)+SUM($G$14:G5459)))</f>
        <v>0</v>
      </c>
      <c r="I5459" s="7"/>
    </row>
    <row r="5460" spans="1:9">
      <c r="A5460" s="89">
        <f t="shared" si="820"/>
        <v>5447</v>
      </c>
      <c r="B5460" s="185" t="str">
        <f t="shared" si="814"/>
        <v/>
      </c>
      <c r="C5460" s="90" t="str">
        <f t="shared" si="815"/>
        <v/>
      </c>
      <c r="D5460" s="89" t="str">
        <f t="shared" si="816"/>
        <v/>
      </c>
      <c r="E5460" s="91" t="str">
        <f t="shared" si="817"/>
        <v/>
      </c>
      <c r="F5460" s="92" t="str">
        <f t="shared" si="818"/>
        <v/>
      </c>
      <c r="G5460" s="212" t="str">
        <f t="shared" si="819"/>
        <v/>
      </c>
      <c r="H5460" s="92">
        <f>IF(OR(ERR=FALSE,AND(F5460="",G5460="")),0,IF($C$12="D",$H$13+SUM($F$14:F5460)-SUM($G$14:G5460),$H$13-SUM($F$14:F5460)+SUM($G$14:G5460)))</f>
        <v>0</v>
      </c>
      <c r="I5460" s="7"/>
    </row>
    <row r="5461" spans="1:9">
      <c r="A5461" s="89">
        <f t="shared" si="820"/>
        <v>5448</v>
      </c>
      <c r="B5461" s="185" t="str">
        <f t="shared" si="814"/>
        <v/>
      </c>
      <c r="C5461" s="90" t="str">
        <f t="shared" si="815"/>
        <v/>
      </c>
      <c r="D5461" s="89" t="str">
        <f t="shared" si="816"/>
        <v/>
      </c>
      <c r="E5461" s="91" t="str">
        <f t="shared" si="817"/>
        <v/>
      </c>
      <c r="F5461" s="92" t="str">
        <f t="shared" si="818"/>
        <v/>
      </c>
      <c r="G5461" s="212" t="str">
        <f t="shared" si="819"/>
        <v/>
      </c>
      <c r="H5461" s="92">
        <f>IF(OR(ERR=FALSE,AND(F5461="",G5461="")),0,IF($C$12="D",$H$13+SUM($F$14:F5461)-SUM($G$14:G5461),$H$13-SUM($F$14:F5461)+SUM($G$14:G5461)))</f>
        <v>0</v>
      </c>
      <c r="I5461" s="7"/>
    </row>
    <row r="5462" spans="1:9">
      <c r="A5462" s="89">
        <f t="shared" si="820"/>
        <v>5449</v>
      </c>
      <c r="B5462" s="185" t="str">
        <f t="shared" si="814"/>
        <v/>
      </c>
      <c r="C5462" s="90" t="str">
        <f t="shared" si="815"/>
        <v/>
      </c>
      <c r="D5462" s="89" t="str">
        <f t="shared" si="816"/>
        <v/>
      </c>
      <c r="E5462" s="91" t="str">
        <f t="shared" si="817"/>
        <v/>
      </c>
      <c r="F5462" s="92" t="str">
        <f t="shared" si="818"/>
        <v/>
      </c>
      <c r="G5462" s="212" t="str">
        <f t="shared" si="819"/>
        <v/>
      </c>
      <c r="H5462" s="92">
        <f>IF(OR(ERR=FALSE,AND(F5462="",G5462="")),0,IF($C$12="D",$H$13+SUM($F$14:F5462)-SUM($G$14:G5462),$H$13-SUM($F$14:F5462)+SUM($G$14:G5462)))</f>
        <v>0</v>
      </c>
      <c r="I5462" s="7"/>
    </row>
    <row r="5463" spans="1:9">
      <c r="A5463" s="89">
        <f t="shared" si="820"/>
        <v>5450</v>
      </c>
      <c r="B5463" s="185" t="str">
        <f t="shared" si="814"/>
        <v/>
      </c>
      <c r="C5463" s="90" t="str">
        <f t="shared" si="815"/>
        <v/>
      </c>
      <c r="D5463" s="89" t="str">
        <f t="shared" si="816"/>
        <v/>
      </c>
      <c r="E5463" s="91" t="str">
        <f t="shared" si="817"/>
        <v/>
      </c>
      <c r="F5463" s="92" t="str">
        <f t="shared" si="818"/>
        <v/>
      </c>
      <c r="G5463" s="212" t="str">
        <f t="shared" si="819"/>
        <v/>
      </c>
      <c r="H5463" s="92">
        <f>IF(OR(ERR=FALSE,AND(F5463="",G5463="")),0,IF($C$12="D",$H$13+SUM($F$14:F5463)-SUM($G$14:G5463),$H$13-SUM($F$14:F5463)+SUM($G$14:G5463)))</f>
        <v>0</v>
      </c>
      <c r="I5463" s="7"/>
    </row>
    <row r="5464" spans="1:9">
      <c r="A5464" s="89">
        <f t="shared" si="820"/>
        <v>5451</v>
      </c>
      <c r="B5464" s="185" t="str">
        <f t="shared" si="814"/>
        <v/>
      </c>
      <c r="C5464" s="90" t="str">
        <f t="shared" si="815"/>
        <v/>
      </c>
      <c r="D5464" s="89" t="str">
        <f t="shared" si="816"/>
        <v/>
      </c>
      <c r="E5464" s="91" t="str">
        <f t="shared" si="817"/>
        <v/>
      </c>
      <c r="F5464" s="92" t="str">
        <f t="shared" si="818"/>
        <v/>
      </c>
      <c r="G5464" s="212" t="str">
        <f t="shared" si="819"/>
        <v/>
      </c>
      <c r="H5464" s="92">
        <f>IF(OR(ERR=FALSE,AND(F5464="",G5464="")),0,IF($C$12="D",$H$13+SUM($F$14:F5464)-SUM($G$14:G5464),$H$13-SUM($F$14:F5464)+SUM($G$14:G5464)))</f>
        <v>0</v>
      </c>
      <c r="I5464" s="7"/>
    </row>
    <row r="5465" spans="1:9">
      <c r="A5465" s="89">
        <f t="shared" si="820"/>
        <v>5452</v>
      </c>
      <c r="B5465" s="185" t="str">
        <f t="shared" si="814"/>
        <v/>
      </c>
      <c r="C5465" s="90" t="str">
        <f t="shared" si="815"/>
        <v/>
      </c>
      <c r="D5465" s="89" t="str">
        <f t="shared" si="816"/>
        <v/>
      </c>
      <c r="E5465" s="91" t="str">
        <f t="shared" si="817"/>
        <v/>
      </c>
      <c r="F5465" s="92" t="str">
        <f t="shared" si="818"/>
        <v/>
      </c>
      <c r="G5465" s="212" t="str">
        <f t="shared" si="819"/>
        <v/>
      </c>
      <c r="H5465" s="92">
        <f>IF(OR(ERR=FALSE,AND(F5465="",G5465="")),0,IF($C$12="D",$H$13+SUM($F$14:F5465)-SUM($G$14:G5465),$H$13-SUM($F$14:F5465)+SUM($G$14:G5465)))</f>
        <v>0</v>
      </c>
      <c r="I5465" s="7"/>
    </row>
    <row r="5466" spans="1:9">
      <c r="A5466" s="89">
        <f t="shared" si="820"/>
        <v>5453</v>
      </c>
      <c r="B5466" s="185" t="str">
        <f t="shared" si="814"/>
        <v/>
      </c>
      <c r="C5466" s="90" t="str">
        <f t="shared" si="815"/>
        <v/>
      </c>
      <c r="D5466" s="89" t="str">
        <f t="shared" si="816"/>
        <v/>
      </c>
      <c r="E5466" s="91" t="str">
        <f t="shared" si="817"/>
        <v/>
      </c>
      <c r="F5466" s="92" t="str">
        <f t="shared" si="818"/>
        <v/>
      </c>
      <c r="G5466" s="212" t="str">
        <f t="shared" si="819"/>
        <v/>
      </c>
      <c r="H5466" s="92">
        <f>IF(OR(ERR=FALSE,AND(F5466="",G5466="")),0,IF($C$12="D",$H$13+SUM($F$14:F5466)-SUM($G$14:G5466),$H$13-SUM($F$14:F5466)+SUM($G$14:G5466)))</f>
        <v>0</v>
      </c>
      <c r="I5466" s="7"/>
    </row>
    <row r="5467" spans="1:9">
      <c r="A5467" s="89">
        <f t="shared" si="820"/>
        <v>5454</v>
      </c>
      <c r="B5467" s="185" t="str">
        <f t="shared" si="814"/>
        <v/>
      </c>
      <c r="C5467" s="90" t="str">
        <f t="shared" si="815"/>
        <v/>
      </c>
      <c r="D5467" s="89" t="str">
        <f t="shared" si="816"/>
        <v/>
      </c>
      <c r="E5467" s="91" t="str">
        <f t="shared" si="817"/>
        <v/>
      </c>
      <c r="F5467" s="92" t="str">
        <f t="shared" si="818"/>
        <v/>
      </c>
      <c r="G5467" s="212" t="str">
        <f t="shared" si="819"/>
        <v/>
      </c>
      <c r="H5467" s="92">
        <f>IF(OR(ERR=FALSE,AND(F5467="",G5467="")),0,IF($C$12="D",$H$13+SUM($F$14:F5467)-SUM($G$14:G5467),$H$13-SUM($F$14:F5467)+SUM($G$14:G5467)))</f>
        <v>0</v>
      </c>
      <c r="I5467" s="7"/>
    </row>
    <row r="5468" spans="1:9">
      <c r="A5468" s="89">
        <f t="shared" si="820"/>
        <v>5455</v>
      </c>
      <c r="B5468" s="185" t="str">
        <f t="shared" si="814"/>
        <v/>
      </c>
      <c r="C5468" s="90" t="str">
        <f t="shared" si="815"/>
        <v/>
      </c>
      <c r="D5468" s="89" t="str">
        <f t="shared" si="816"/>
        <v/>
      </c>
      <c r="E5468" s="91" t="str">
        <f t="shared" si="817"/>
        <v/>
      </c>
      <c r="F5468" s="92" t="str">
        <f t="shared" si="818"/>
        <v/>
      </c>
      <c r="G5468" s="212" t="str">
        <f t="shared" si="819"/>
        <v/>
      </c>
      <c r="H5468" s="92">
        <f>IF(OR(ERR=FALSE,AND(F5468="",G5468="")),0,IF($C$12="D",$H$13+SUM($F$14:F5468)-SUM($G$14:G5468),$H$13-SUM($F$14:F5468)+SUM($G$14:G5468)))</f>
        <v>0</v>
      </c>
      <c r="I5468" s="7"/>
    </row>
    <row r="5469" spans="1:9">
      <c r="A5469" s="89">
        <f t="shared" si="820"/>
        <v>5456</v>
      </c>
      <c r="B5469" s="185" t="str">
        <f t="shared" si="814"/>
        <v/>
      </c>
      <c r="C5469" s="90" t="str">
        <f t="shared" si="815"/>
        <v/>
      </c>
      <c r="D5469" s="89" t="str">
        <f t="shared" si="816"/>
        <v/>
      </c>
      <c r="E5469" s="91" t="str">
        <f t="shared" si="817"/>
        <v/>
      </c>
      <c r="F5469" s="92" t="str">
        <f t="shared" si="818"/>
        <v/>
      </c>
      <c r="G5469" s="212" t="str">
        <f t="shared" si="819"/>
        <v/>
      </c>
      <c r="H5469" s="92">
        <f>IF(OR(ERR=FALSE,AND(F5469="",G5469="")),0,IF($C$12="D",$H$13+SUM($F$14:F5469)-SUM($G$14:G5469),$H$13-SUM($F$14:F5469)+SUM($G$14:G5469)))</f>
        <v>0</v>
      </c>
      <c r="I5469" s="7"/>
    </row>
    <row r="5470" spans="1:9">
      <c r="A5470" s="89">
        <f t="shared" si="820"/>
        <v>5457</v>
      </c>
      <c r="B5470" s="185" t="str">
        <f t="shared" si="814"/>
        <v/>
      </c>
      <c r="C5470" s="90" t="str">
        <f t="shared" si="815"/>
        <v/>
      </c>
      <c r="D5470" s="89" t="str">
        <f t="shared" si="816"/>
        <v/>
      </c>
      <c r="E5470" s="91" t="str">
        <f t="shared" si="817"/>
        <v/>
      </c>
      <c r="F5470" s="92" t="str">
        <f t="shared" si="818"/>
        <v/>
      </c>
      <c r="G5470" s="212" t="str">
        <f t="shared" si="819"/>
        <v/>
      </c>
      <c r="H5470" s="92">
        <f>IF(OR(ERR=FALSE,AND(F5470="",G5470="")),0,IF($C$12="D",$H$13+SUM($F$14:F5470)-SUM($G$14:G5470),$H$13-SUM($F$14:F5470)+SUM($G$14:G5470)))</f>
        <v>0</v>
      </c>
      <c r="I5470" s="7"/>
    </row>
    <row r="5471" spans="1:9">
      <c r="A5471" s="89">
        <f t="shared" si="820"/>
        <v>5458</v>
      </c>
      <c r="B5471" s="185" t="str">
        <f t="shared" si="814"/>
        <v/>
      </c>
      <c r="C5471" s="90" t="str">
        <f t="shared" si="815"/>
        <v/>
      </c>
      <c r="D5471" s="89" t="str">
        <f t="shared" si="816"/>
        <v/>
      </c>
      <c r="E5471" s="91" t="str">
        <f t="shared" si="817"/>
        <v/>
      </c>
      <c r="F5471" s="92" t="str">
        <f t="shared" si="818"/>
        <v/>
      </c>
      <c r="G5471" s="212" t="str">
        <f t="shared" si="819"/>
        <v/>
      </c>
      <c r="H5471" s="92">
        <f>IF(OR(ERR=FALSE,AND(F5471="",G5471="")),0,IF($C$12="D",$H$13+SUM($F$14:F5471)-SUM($G$14:G5471),$H$13-SUM($F$14:F5471)+SUM($G$14:G5471)))</f>
        <v>0</v>
      </c>
      <c r="I5471" s="7"/>
    </row>
    <row r="5472" spans="1:9">
      <c r="A5472" s="89">
        <f t="shared" si="820"/>
        <v>5459</v>
      </c>
      <c r="B5472" s="185" t="str">
        <f t="shared" si="814"/>
        <v/>
      </c>
      <c r="C5472" s="90" t="str">
        <f t="shared" si="815"/>
        <v/>
      </c>
      <c r="D5472" s="89" t="str">
        <f t="shared" si="816"/>
        <v/>
      </c>
      <c r="E5472" s="91" t="str">
        <f t="shared" si="817"/>
        <v/>
      </c>
      <c r="F5472" s="92" t="str">
        <f t="shared" si="818"/>
        <v/>
      </c>
      <c r="G5472" s="212" t="str">
        <f t="shared" si="819"/>
        <v/>
      </c>
      <c r="H5472" s="92">
        <f>IF(OR(ERR=FALSE,AND(F5472="",G5472="")),0,IF($C$12="D",$H$13+SUM($F$14:F5472)-SUM($G$14:G5472),$H$13-SUM($F$14:F5472)+SUM($G$14:G5472)))</f>
        <v>0</v>
      </c>
      <c r="I5472" s="7"/>
    </row>
    <row r="5473" spans="1:9">
      <c r="A5473" s="89">
        <f t="shared" si="820"/>
        <v>5460</v>
      </c>
      <c r="B5473" s="185" t="str">
        <f t="shared" ref="B5473:B5536" si="821">IF(ISERROR(VLOOKUP(A5473&amp;H$9,JU_AKUN,6,FALSE)=TRUE),"",VLOOKUP(A5473&amp;H$9,JU_AKUN,6,FALSE))</f>
        <v/>
      </c>
      <c r="C5473" s="90" t="str">
        <f t="shared" ref="C5473:C5536" si="822">IF(ISERROR(VLOOKUP(A5473&amp;H$9,JU_AKUN,7,FALSE)=TRUE),"",VLOOKUP(A5473&amp;H$9,JU_AKUN,7,FALSE))</f>
        <v/>
      </c>
      <c r="D5473" s="89" t="str">
        <f t="shared" ref="D5473:D5536" si="823">IF(ISERROR(VLOOKUP(A5473&amp;H$9,JU_AKUN,8,FALSE)=TRUE),"",VLOOKUP(A5473&amp;H$9,JU_AKUN,8,FALSE))</f>
        <v/>
      </c>
      <c r="E5473" s="91" t="str">
        <f t="shared" ref="E5473:E5536" si="824">IF(ISERROR(VLOOKUP(A5473&amp;H$9,JU_AKUN,9,FALSE)=TRUE),"",VLOOKUP(A5473&amp;H$9,JU_AKUN,9,FALSE))</f>
        <v/>
      </c>
      <c r="F5473" s="92" t="str">
        <f t="shared" ref="F5473:F5536" si="825">IF(ISERROR(VLOOKUP(A5473&amp;H$9,JU_AKUN,14,FALSE)=TRUE),"",VLOOKUP(A5473&amp;H$9,JU_AKUN,14,FALSE))</f>
        <v/>
      </c>
      <c r="G5473" s="212" t="str">
        <f t="shared" ref="G5473:G5536" si="826">IF(ISERROR(VLOOKUP(A5473&amp;H$9,JU_AKUN,15,FALSE)=TRUE),"",VLOOKUP(A5473&amp;H$9,JU_AKUN,15,FALSE))</f>
        <v/>
      </c>
      <c r="H5473" s="92">
        <f>IF(OR(ERR=FALSE,AND(F5473="",G5473="")),0,IF($C$12="D",$H$13+SUM($F$14:F5473)-SUM($G$14:G5473),$H$13-SUM($F$14:F5473)+SUM($G$14:G5473)))</f>
        <v>0</v>
      </c>
      <c r="I5473" s="7"/>
    </row>
    <row r="5474" spans="1:9">
      <c r="A5474" s="89">
        <f t="shared" si="820"/>
        <v>5461</v>
      </c>
      <c r="B5474" s="185" t="str">
        <f t="shared" si="821"/>
        <v/>
      </c>
      <c r="C5474" s="90" t="str">
        <f t="shared" si="822"/>
        <v/>
      </c>
      <c r="D5474" s="89" t="str">
        <f t="shared" si="823"/>
        <v/>
      </c>
      <c r="E5474" s="91" t="str">
        <f t="shared" si="824"/>
        <v/>
      </c>
      <c r="F5474" s="92" t="str">
        <f t="shared" si="825"/>
        <v/>
      </c>
      <c r="G5474" s="212" t="str">
        <f t="shared" si="826"/>
        <v/>
      </c>
      <c r="H5474" s="92">
        <f>IF(OR(ERR=FALSE,AND(F5474="",G5474="")),0,IF($C$12="D",$H$13+SUM($F$14:F5474)-SUM($G$14:G5474),$H$13-SUM($F$14:F5474)+SUM($G$14:G5474)))</f>
        <v>0</v>
      </c>
      <c r="I5474" s="7"/>
    </row>
    <row r="5475" spans="1:9">
      <c r="A5475" s="89">
        <f t="shared" si="820"/>
        <v>5462</v>
      </c>
      <c r="B5475" s="185" t="str">
        <f t="shared" si="821"/>
        <v/>
      </c>
      <c r="C5475" s="90" t="str">
        <f t="shared" si="822"/>
        <v/>
      </c>
      <c r="D5475" s="89" t="str">
        <f t="shared" si="823"/>
        <v/>
      </c>
      <c r="E5475" s="91" t="str">
        <f t="shared" si="824"/>
        <v/>
      </c>
      <c r="F5475" s="92" t="str">
        <f t="shared" si="825"/>
        <v/>
      </c>
      <c r="G5475" s="212" t="str">
        <f t="shared" si="826"/>
        <v/>
      </c>
      <c r="H5475" s="92">
        <f>IF(OR(ERR=FALSE,AND(F5475="",G5475="")),0,IF($C$12="D",$H$13+SUM($F$14:F5475)-SUM($G$14:G5475),$H$13-SUM($F$14:F5475)+SUM($G$14:G5475)))</f>
        <v>0</v>
      </c>
      <c r="I5475" s="7"/>
    </row>
    <row r="5476" spans="1:9">
      <c r="A5476" s="89">
        <f t="shared" si="820"/>
        <v>5463</v>
      </c>
      <c r="B5476" s="185" t="str">
        <f t="shared" si="821"/>
        <v/>
      </c>
      <c r="C5476" s="90" t="str">
        <f t="shared" si="822"/>
        <v/>
      </c>
      <c r="D5476" s="89" t="str">
        <f t="shared" si="823"/>
        <v/>
      </c>
      <c r="E5476" s="91" t="str">
        <f t="shared" si="824"/>
        <v/>
      </c>
      <c r="F5476" s="92" t="str">
        <f t="shared" si="825"/>
        <v/>
      </c>
      <c r="G5476" s="212" t="str">
        <f t="shared" si="826"/>
        <v/>
      </c>
      <c r="H5476" s="92">
        <f>IF(OR(ERR=FALSE,AND(F5476="",G5476="")),0,IF($C$12="D",$H$13+SUM($F$14:F5476)-SUM($G$14:G5476),$H$13-SUM($F$14:F5476)+SUM($G$14:G5476)))</f>
        <v>0</v>
      </c>
      <c r="I5476" s="7"/>
    </row>
    <row r="5477" spans="1:9">
      <c r="A5477" s="89">
        <f t="shared" si="820"/>
        <v>5464</v>
      </c>
      <c r="B5477" s="185" t="str">
        <f t="shared" si="821"/>
        <v/>
      </c>
      <c r="C5477" s="90" t="str">
        <f t="shared" si="822"/>
        <v/>
      </c>
      <c r="D5477" s="89" t="str">
        <f t="shared" si="823"/>
        <v/>
      </c>
      <c r="E5477" s="91" t="str">
        <f t="shared" si="824"/>
        <v/>
      </c>
      <c r="F5477" s="92" t="str">
        <f t="shared" si="825"/>
        <v/>
      </c>
      <c r="G5477" s="212" t="str">
        <f t="shared" si="826"/>
        <v/>
      </c>
      <c r="H5477" s="92">
        <f>IF(OR(ERR=FALSE,AND(F5477="",G5477="")),0,IF($C$12="D",$H$13+SUM($F$14:F5477)-SUM($G$14:G5477),$H$13-SUM($F$14:F5477)+SUM($G$14:G5477)))</f>
        <v>0</v>
      </c>
      <c r="I5477" s="7"/>
    </row>
    <row r="5478" spans="1:9">
      <c r="A5478" s="89">
        <f t="shared" si="820"/>
        <v>5465</v>
      </c>
      <c r="B5478" s="185" t="str">
        <f t="shared" si="821"/>
        <v/>
      </c>
      <c r="C5478" s="90" t="str">
        <f t="shared" si="822"/>
        <v/>
      </c>
      <c r="D5478" s="89" t="str">
        <f t="shared" si="823"/>
        <v/>
      </c>
      <c r="E5478" s="91" t="str">
        <f t="shared" si="824"/>
        <v/>
      </c>
      <c r="F5478" s="92" t="str">
        <f t="shared" si="825"/>
        <v/>
      </c>
      <c r="G5478" s="212" t="str">
        <f t="shared" si="826"/>
        <v/>
      </c>
      <c r="H5478" s="92">
        <f>IF(OR(ERR=FALSE,AND(F5478="",G5478="")),0,IF($C$12="D",$H$13+SUM($F$14:F5478)-SUM($G$14:G5478),$H$13-SUM($F$14:F5478)+SUM($G$14:G5478)))</f>
        <v>0</v>
      </c>
      <c r="I5478" s="7"/>
    </row>
    <row r="5479" spans="1:9">
      <c r="A5479" s="89">
        <f t="shared" si="820"/>
        <v>5466</v>
      </c>
      <c r="B5479" s="185" t="str">
        <f t="shared" si="821"/>
        <v/>
      </c>
      <c r="C5479" s="90" t="str">
        <f t="shared" si="822"/>
        <v/>
      </c>
      <c r="D5479" s="89" t="str">
        <f t="shared" si="823"/>
        <v/>
      </c>
      <c r="E5479" s="91" t="str">
        <f t="shared" si="824"/>
        <v/>
      </c>
      <c r="F5479" s="92" t="str">
        <f t="shared" si="825"/>
        <v/>
      </c>
      <c r="G5479" s="212" t="str">
        <f t="shared" si="826"/>
        <v/>
      </c>
      <c r="H5479" s="92">
        <f>IF(OR(ERR=FALSE,AND(F5479="",G5479="")),0,IF($C$12="D",$H$13+SUM($F$14:F5479)-SUM($G$14:G5479),$H$13-SUM($F$14:F5479)+SUM($G$14:G5479)))</f>
        <v>0</v>
      </c>
      <c r="I5479" s="7"/>
    </row>
    <row r="5480" spans="1:9">
      <c r="A5480" s="89">
        <f t="shared" si="820"/>
        <v>5467</v>
      </c>
      <c r="B5480" s="185" t="str">
        <f t="shared" si="821"/>
        <v/>
      </c>
      <c r="C5480" s="90" t="str">
        <f t="shared" si="822"/>
        <v/>
      </c>
      <c r="D5480" s="89" t="str">
        <f t="shared" si="823"/>
        <v/>
      </c>
      <c r="E5480" s="91" t="str">
        <f t="shared" si="824"/>
        <v/>
      </c>
      <c r="F5480" s="92" t="str">
        <f t="shared" si="825"/>
        <v/>
      </c>
      <c r="G5480" s="212" t="str">
        <f t="shared" si="826"/>
        <v/>
      </c>
      <c r="H5480" s="92">
        <f>IF(OR(ERR=FALSE,AND(F5480="",G5480="")),0,IF($C$12="D",$H$13+SUM($F$14:F5480)-SUM($G$14:G5480),$H$13-SUM($F$14:F5480)+SUM($G$14:G5480)))</f>
        <v>0</v>
      </c>
      <c r="I5480" s="7"/>
    </row>
    <row r="5481" spans="1:9">
      <c r="A5481" s="89">
        <f t="shared" si="820"/>
        <v>5468</v>
      </c>
      <c r="B5481" s="185" t="str">
        <f t="shared" si="821"/>
        <v/>
      </c>
      <c r="C5481" s="90" t="str">
        <f t="shared" si="822"/>
        <v/>
      </c>
      <c r="D5481" s="89" t="str">
        <f t="shared" si="823"/>
        <v/>
      </c>
      <c r="E5481" s="91" t="str">
        <f t="shared" si="824"/>
        <v/>
      </c>
      <c r="F5481" s="92" t="str">
        <f t="shared" si="825"/>
        <v/>
      </c>
      <c r="G5481" s="212" t="str">
        <f t="shared" si="826"/>
        <v/>
      </c>
      <c r="H5481" s="92">
        <f>IF(OR(ERR=FALSE,AND(F5481="",G5481="")),0,IF($C$12="D",$H$13+SUM($F$14:F5481)-SUM($G$14:G5481),$H$13-SUM($F$14:F5481)+SUM($G$14:G5481)))</f>
        <v>0</v>
      </c>
      <c r="I5481" s="7"/>
    </row>
    <row r="5482" spans="1:9">
      <c r="A5482" s="89">
        <f t="shared" si="820"/>
        <v>5469</v>
      </c>
      <c r="B5482" s="185" t="str">
        <f t="shared" si="821"/>
        <v/>
      </c>
      <c r="C5482" s="90" t="str">
        <f t="shared" si="822"/>
        <v/>
      </c>
      <c r="D5482" s="89" t="str">
        <f t="shared" si="823"/>
        <v/>
      </c>
      <c r="E5482" s="91" t="str">
        <f t="shared" si="824"/>
        <v/>
      </c>
      <c r="F5482" s="92" t="str">
        <f t="shared" si="825"/>
        <v/>
      </c>
      <c r="G5482" s="212" t="str">
        <f t="shared" si="826"/>
        <v/>
      </c>
      <c r="H5482" s="92">
        <f>IF(OR(ERR=FALSE,AND(F5482="",G5482="")),0,IF($C$12="D",$H$13+SUM($F$14:F5482)-SUM($G$14:G5482),$H$13-SUM($F$14:F5482)+SUM($G$14:G5482)))</f>
        <v>0</v>
      </c>
      <c r="I5482" s="7"/>
    </row>
    <row r="5483" spans="1:9">
      <c r="A5483" s="89">
        <f t="shared" si="820"/>
        <v>5470</v>
      </c>
      <c r="B5483" s="185" t="str">
        <f t="shared" si="821"/>
        <v/>
      </c>
      <c r="C5483" s="90" t="str">
        <f t="shared" si="822"/>
        <v/>
      </c>
      <c r="D5483" s="89" t="str">
        <f t="shared" si="823"/>
        <v/>
      </c>
      <c r="E5483" s="91" t="str">
        <f t="shared" si="824"/>
        <v/>
      </c>
      <c r="F5483" s="92" t="str">
        <f t="shared" si="825"/>
        <v/>
      </c>
      <c r="G5483" s="212" t="str">
        <f t="shared" si="826"/>
        <v/>
      </c>
      <c r="H5483" s="92">
        <f>IF(OR(ERR=FALSE,AND(F5483="",G5483="")),0,IF($C$12="D",$H$13+SUM($F$14:F5483)-SUM($G$14:G5483),$H$13-SUM($F$14:F5483)+SUM($G$14:G5483)))</f>
        <v>0</v>
      </c>
      <c r="I5483" s="7"/>
    </row>
    <row r="5484" spans="1:9">
      <c r="A5484" s="89">
        <f t="shared" si="820"/>
        <v>5471</v>
      </c>
      <c r="B5484" s="185" t="str">
        <f t="shared" si="821"/>
        <v/>
      </c>
      <c r="C5484" s="90" t="str">
        <f t="shared" si="822"/>
        <v/>
      </c>
      <c r="D5484" s="89" t="str">
        <f t="shared" si="823"/>
        <v/>
      </c>
      <c r="E5484" s="91" t="str">
        <f t="shared" si="824"/>
        <v/>
      </c>
      <c r="F5484" s="92" t="str">
        <f t="shared" si="825"/>
        <v/>
      </c>
      <c r="G5484" s="212" t="str">
        <f t="shared" si="826"/>
        <v/>
      </c>
      <c r="H5484" s="92">
        <f>IF(OR(ERR=FALSE,AND(F5484="",G5484="")),0,IF($C$12="D",$H$13+SUM($F$14:F5484)-SUM($G$14:G5484),$H$13-SUM($F$14:F5484)+SUM($G$14:G5484)))</f>
        <v>0</v>
      </c>
      <c r="I5484" s="7"/>
    </row>
    <row r="5485" spans="1:9">
      <c r="A5485" s="89">
        <f t="shared" si="820"/>
        <v>5472</v>
      </c>
      <c r="B5485" s="185" t="str">
        <f t="shared" si="821"/>
        <v/>
      </c>
      <c r="C5485" s="90" t="str">
        <f t="shared" si="822"/>
        <v/>
      </c>
      <c r="D5485" s="89" t="str">
        <f t="shared" si="823"/>
        <v/>
      </c>
      <c r="E5485" s="91" t="str">
        <f t="shared" si="824"/>
        <v/>
      </c>
      <c r="F5485" s="92" t="str">
        <f t="shared" si="825"/>
        <v/>
      </c>
      <c r="G5485" s="212" t="str">
        <f t="shared" si="826"/>
        <v/>
      </c>
      <c r="H5485" s="92">
        <f>IF(OR(ERR=FALSE,AND(F5485="",G5485="")),0,IF($C$12="D",$H$13+SUM($F$14:F5485)-SUM($G$14:G5485),$H$13-SUM($F$14:F5485)+SUM($G$14:G5485)))</f>
        <v>0</v>
      </c>
      <c r="I5485" s="7"/>
    </row>
    <row r="5486" spans="1:9">
      <c r="A5486" s="89">
        <f t="shared" si="820"/>
        <v>5473</v>
      </c>
      <c r="B5486" s="185" t="str">
        <f t="shared" si="821"/>
        <v/>
      </c>
      <c r="C5486" s="90" t="str">
        <f t="shared" si="822"/>
        <v/>
      </c>
      <c r="D5486" s="89" t="str">
        <f t="shared" si="823"/>
        <v/>
      </c>
      <c r="E5486" s="91" t="str">
        <f t="shared" si="824"/>
        <v/>
      </c>
      <c r="F5486" s="92" t="str">
        <f t="shared" si="825"/>
        <v/>
      </c>
      <c r="G5486" s="212" t="str">
        <f t="shared" si="826"/>
        <v/>
      </c>
      <c r="H5486" s="92">
        <f>IF(OR(ERR=FALSE,AND(F5486="",G5486="")),0,IF($C$12="D",$H$13+SUM($F$14:F5486)-SUM($G$14:G5486),$H$13-SUM($F$14:F5486)+SUM($G$14:G5486)))</f>
        <v>0</v>
      </c>
      <c r="I5486" s="7"/>
    </row>
    <row r="5487" spans="1:9">
      <c r="A5487" s="89">
        <f t="shared" si="820"/>
        <v>5474</v>
      </c>
      <c r="B5487" s="185" t="str">
        <f t="shared" si="821"/>
        <v/>
      </c>
      <c r="C5487" s="90" t="str">
        <f t="shared" si="822"/>
        <v/>
      </c>
      <c r="D5487" s="89" t="str">
        <f t="shared" si="823"/>
        <v/>
      </c>
      <c r="E5487" s="91" t="str">
        <f t="shared" si="824"/>
        <v/>
      </c>
      <c r="F5487" s="92" t="str">
        <f t="shared" si="825"/>
        <v/>
      </c>
      <c r="G5487" s="212" t="str">
        <f t="shared" si="826"/>
        <v/>
      </c>
      <c r="H5487" s="92">
        <f>IF(OR(ERR=FALSE,AND(F5487="",G5487="")),0,IF($C$12="D",$H$13+SUM($F$14:F5487)-SUM($G$14:G5487),$H$13-SUM($F$14:F5487)+SUM($G$14:G5487)))</f>
        <v>0</v>
      </c>
      <c r="I5487" s="7"/>
    </row>
    <row r="5488" spans="1:9">
      <c r="A5488" s="89">
        <f t="shared" si="820"/>
        <v>5475</v>
      </c>
      <c r="B5488" s="185" t="str">
        <f t="shared" si="821"/>
        <v/>
      </c>
      <c r="C5488" s="90" t="str">
        <f t="shared" si="822"/>
        <v/>
      </c>
      <c r="D5488" s="89" t="str">
        <f t="shared" si="823"/>
        <v/>
      </c>
      <c r="E5488" s="91" t="str">
        <f t="shared" si="824"/>
        <v/>
      </c>
      <c r="F5488" s="92" t="str">
        <f t="shared" si="825"/>
        <v/>
      </c>
      <c r="G5488" s="212" t="str">
        <f t="shared" si="826"/>
        <v/>
      </c>
      <c r="H5488" s="92">
        <f>IF(OR(ERR=FALSE,AND(F5488="",G5488="")),0,IF($C$12="D",$H$13+SUM($F$14:F5488)-SUM($G$14:G5488),$H$13-SUM($F$14:F5488)+SUM($G$14:G5488)))</f>
        <v>0</v>
      </c>
      <c r="I5488" s="7"/>
    </row>
    <row r="5489" spans="1:9">
      <c r="A5489" s="89">
        <f t="shared" si="820"/>
        <v>5476</v>
      </c>
      <c r="B5489" s="185" t="str">
        <f t="shared" si="821"/>
        <v/>
      </c>
      <c r="C5489" s="90" t="str">
        <f t="shared" si="822"/>
        <v/>
      </c>
      <c r="D5489" s="89" t="str">
        <f t="shared" si="823"/>
        <v/>
      </c>
      <c r="E5489" s="91" t="str">
        <f t="shared" si="824"/>
        <v/>
      </c>
      <c r="F5489" s="92" t="str">
        <f t="shared" si="825"/>
        <v/>
      </c>
      <c r="G5489" s="212" t="str">
        <f t="shared" si="826"/>
        <v/>
      </c>
      <c r="H5489" s="92">
        <f>IF(OR(ERR=FALSE,AND(F5489="",G5489="")),0,IF($C$12="D",$H$13+SUM($F$14:F5489)-SUM($G$14:G5489),$H$13-SUM($F$14:F5489)+SUM($G$14:G5489)))</f>
        <v>0</v>
      </c>
      <c r="I5489" s="7"/>
    </row>
    <row r="5490" spans="1:9">
      <c r="A5490" s="89">
        <f t="shared" si="820"/>
        <v>5477</v>
      </c>
      <c r="B5490" s="185" t="str">
        <f t="shared" si="821"/>
        <v/>
      </c>
      <c r="C5490" s="90" t="str">
        <f t="shared" si="822"/>
        <v/>
      </c>
      <c r="D5490" s="89" t="str">
        <f t="shared" si="823"/>
        <v/>
      </c>
      <c r="E5490" s="91" t="str">
        <f t="shared" si="824"/>
        <v/>
      </c>
      <c r="F5490" s="92" t="str">
        <f t="shared" si="825"/>
        <v/>
      </c>
      <c r="G5490" s="212" t="str">
        <f t="shared" si="826"/>
        <v/>
      </c>
      <c r="H5490" s="92">
        <f>IF(OR(ERR=FALSE,AND(F5490="",G5490="")),0,IF($C$12="D",$H$13+SUM($F$14:F5490)-SUM($G$14:G5490),$H$13-SUM($F$14:F5490)+SUM($G$14:G5490)))</f>
        <v>0</v>
      </c>
      <c r="I5490" s="7"/>
    </row>
    <row r="5491" spans="1:9">
      <c r="A5491" s="89">
        <f t="shared" si="820"/>
        <v>5478</v>
      </c>
      <c r="B5491" s="185" t="str">
        <f t="shared" si="821"/>
        <v/>
      </c>
      <c r="C5491" s="90" t="str">
        <f t="shared" si="822"/>
        <v/>
      </c>
      <c r="D5491" s="89" t="str">
        <f t="shared" si="823"/>
        <v/>
      </c>
      <c r="E5491" s="91" t="str">
        <f t="shared" si="824"/>
        <v/>
      </c>
      <c r="F5491" s="92" t="str">
        <f t="shared" si="825"/>
        <v/>
      </c>
      <c r="G5491" s="212" t="str">
        <f t="shared" si="826"/>
        <v/>
      </c>
      <c r="H5491" s="92">
        <f>IF(OR(ERR=FALSE,AND(F5491="",G5491="")),0,IF($C$12="D",$H$13+SUM($F$14:F5491)-SUM($G$14:G5491),$H$13-SUM($F$14:F5491)+SUM($G$14:G5491)))</f>
        <v>0</v>
      </c>
      <c r="I5491" s="7"/>
    </row>
    <row r="5492" spans="1:9">
      <c r="A5492" s="89">
        <f t="shared" si="820"/>
        <v>5479</v>
      </c>
      <c r="B5492" s="185" t="str">
        <f t="shared" si="821"/>
        <v/>
      </c>
      <c r="C5492" s="90" t="str">
        <f t="shared" si="822"/>
        <v/>
      </c>
      <c r="D5492" s="89" t="str">
        <f t="shared" si="823"/>
        <v/>
      </c>
      <c r="E5492" s="91" t="str">
        <f t="shared" si="824"/>
        <v/>
      </c>
      <c r="F5492" s="92" t="str">
        <f t="shared" si="825"/>
        <v/>
      </c>
      <c r="G5492" s="212" t="str">
        <f t="shared" si="826"/>
        <v/>
      </c>
      <c r="H5492" s="92">
        <f>IF(OR(ERR=FALSE,AND(F5492="",G5492="")),0,IF($C$12="D",$H$13+SUM($F$14:F5492)-SUM($G$14:G5492),$H$13-SUM($F$14:F5492)+SUM($G$14:G5492)))</f>
        <v>0</v>
      </c>
      <c r="I5492" s="7"/>
    </row>
    <row r="5493" spans="1:9">
      <c r="A5493" s="89">
        <f t="shared" si="820"/>
        <v>5480</v>
      </c>
      <c r="B5493" s="185" t="str">
        <f t="shared" si="821"/>
        <v/>
      </c>
      <c r="C5493" s="90" t="str">
        <f t="shared" si="822"/>
        <v/>
      </c>
      <c r="D5493" s="89" t="str">
        <f t="shared" si="823"/>
        <v/>
      </c>
      <c r="E5493" s="91" t="str">
        <f t="shared" si="824"/>
        <v/>
      </c>
      <c r="F5493" s="92" t="str">
        <f t="shared" si="825"/>
        <v/>
      </c>
      <c r="G5493" s="212" t="str">
        <f t="shared" si="826"/>
        <v/>
      </c>
      <c r="H5493" s="92">
        <f>IF(OR(ERR=FALSE,AND(F5493="",G5493="")),0,IF($C$12="D",$H$13+SUM($F$14:F5493)-SUM($G$14:G5493),$H$13-SUM($F$14:F5493)+SUM($G$14:G5493)))</f>
        <v>0</v>
      </c>
      <c r="I5493" s="7"/>
    </row>
    <row r="5494" spans="1:9">
      <c r="A5494" s="89">
        <f t="shared" si="820"/>
        <v>5481</v>
      </c>
      <c r="B5494" s="185" t="str">
        <f t="shared" si="821"/>
        <v/>
      </c>
      <c r="C5494" s="90" t="str">
        <f t="shared" si="822"/>
        <v/>
      </c>
      <c r="D5494" s="89" t="str">
        <f t="shared" si="823"/>
        <v/>
      </c>
      <c r="E5494" s="91" t="str">
        <f t="shared" si="824"/>
        <v/>
      </c>
      <c r="F5494" s="92" t="str">
        <f t="shared" si="825"/>
        <v/>
      </c>
      <c r="G5494" s="212" t="str">
        <f t="shared" si="826"/>
        <v/>
      </c>
      <c r="H5494" s="92">
        <f>IF(OR(ERR=FALSE,AND(F5494="",G5494="")),0,IF($C$12="D",$H$13+SUM($F$14:F5494)-SUM($G$14:G5494),$H$13-SUM($F$14:F5494)+SUM($G$14:G5494)))</f>
        <v>0</v>
      </c>
      <c r="I5494" s="7"/>
    </row>
    <row r="5495" spans="1:9">
      <c r="A5495" s="89">
        <f t="shared" si="820"/>
        <v>5482</v>
      </c>
      <c r="B5495" s="185" t="str">
        <f t="shared" si="821"/>
        <v/>
      </c>
      <c r="C5495" s="90" t="str">
        <f t="shared" si="822"/>
        <v/>
      </c>
      <c r="D5495" s="89" t="str">
        <f t="shared" si="823"/>
        <v/>
      </c>
      <c r="E5495" s="91" t="str">
        <f t="shared" si="824"/>
        <v/>
      </c>
      <c r="F5495" s="92" t="str">
        <f t="shared" si="825"/>
        <v/>
      </c>
      <c r="G5495" s="212" t="str">
        <f t="shared" si="826"/>
        <v/>
      </c>
      <c r="H5495" s="92">
        <f>IF(OR(ERR=FALSE,AND(F5495="",G5495="")),0,IF($C$12="D",$H$13+SUM($F$14:F5495)-SUM($G$14:G5495),$H$13-SUM($F$14:F5495)+SUM($G$14:G5495)))</f>
        <v>0</v>
      </c>
      <c r="I5495" s="7"/>
    </row>
    <row r="5496" spans="1:9">
      <c r="A5496" s="89">
        <f t="shared" si="820"/>
        <v>5483</v>
      </c>
      <c r="B5496" s="185" t="str">
        <f t="shared" si="821"/>
        <v/>
      </c>
      <c r="C5496" s="90" t="str">
        <f t="shared" si="822"/>
        <v/>
      </c>
      <c r="D5496" s="89" t="str">
        <f t="shared" si="823"/>
        <v/>
      </c>
      <c r="E5496" s="91" t="str">
        <f t="shared" si="824"/>
        <v/>
      </c>
      <c r="F5496" s="92" t="str">
        <f t="shared" si="825"/>
        <v/>
      </c>
      <c r="G5496" s="212" t="str">
        <f t="shared" si="826"/>
        <v/>
      </c>
      <c r="H5496" s="92">
        <f>IF(OR(ERR=FALSE,AND(F5496="",G5496="")),0,IF($C$12="D",$H$13+SUM($F$14:F5496)-SUM($G$14:G5496),$H$13-SUM($F$14:F5496)+SUM($G$14:G5496)))</f>
        <v>0</v>
      </c>
      <c r="I5496" s="7"/>
    </row>
    <row r="5497" spans="1:9">
      <c r="A5497" s="89">
        <f t="shared" si="820"/>
        <v>5484</v>
      </c>
      <c r="B5497" s="185" t="str">
        <f t="shared" si="821"/>
        <v/>
      </c>
      <c r="C5497" s="90" t="str">
        <f t="shared" si="822"/>
        <v/>
      </c>
      <c r="D5497" s="89" t="str">
        <f t="shared" si="823"/>
        <v/>
      </c>
      <c r="E5497" s="91" t="str">
        <f t="shared" si="824"/>
        <v/>
      </c>
      <c r="F5497" s="92" t="str">
        <f t="shared" si="825"/>
        <v/>
      </c>
      <c r="G5497" s="212" t="str">
        <f t="shared" si="826"/>
        <v/>
      </c>
      <c r="H5497" s="92">
        <f>IF(OR(ERR=FALSE,AND(F5497="",G5497="")),0,IF($C$12="D",$H$13+SUM($F$14:F5497)-SUM($G$14:G5497),$H$13-SUM($F$14:F5497)+SUM($G$14:G5497)))</f>
        <v>0</v>
      </c>
      <c r="I5497" s="7"/>
    </row>
    <row r="5498" spans="1:9">
      <c r="A5498" s="89">
        <f t="shared" si="820"/>
        <v>5485</v>
      </c>
      <c r="B5498" s="185" t="str">
        <f t="shared" si="821"/>
        <v/>
      </c>
      <c r="C5498" s="90" t="str">
        <f t="shared" si="822"/>
        <v/>
      </c>
      <c r="D5498" s="89" t="str">
        <f t="shared" si="823"/>
        <v/>
      </c>
      <c r="E5498" s="91" t="str">
        <f t="shared" si="824"/>
        <v/>
      </c>
      <c r="F5498" s="92" t="str">
        <f t="shared" si="825"/>
        <v/>
      </c>
      <c r="G5498" s="212" t="str">
        <f t="shared" si="826"/>
        <v/>
      </c>
      <c r="H5498" s="92">
        <f>IF(OR(ERR=FALSE,AND(F5498="",G5498="")),0,IF($C$12="D",$H$13+SUM($F$14:F5498)-SUM($G$14:G5498),$H$13-SUM($F$14:F5498)+SUM($G$14:G5498)))</f>
        <v>0</v>
      </c>
      <c r="I5498" s="7"/>
    </row>
    <row r="5499" spans="1:9">
      <c r="A5499" s="89">
        <f t="shared" si="820"/>
        <v>5486</v>
      </c>
      <c r="B5499" s="185" t="str">
        <f t="shared" si="821"/>
        <v/>
      </c>
      <c r="C5499" s="90" t="str">
        <f t="shared" si="822"/>
        <v/>
      </c>
      <c r="D5499" s="89" t="str">
        <f t="shared" si="823"/>
        <v/>
      </c>
      <c r="E5499" s="91" t="str">
        <f t="shared" si="824"/>
        <v/>
      </c>
      <c r="F5499" s="92" t="str">
        <f t="shared" si="825"/>
        <v/>
      </c>
      <c r="G5499" s="212" t="str">
        <f t="shared" si="826"/>
        <v/>
      </c>
      <c r="H5499" s="92">
        <f>IF(OR(ERR=FALSE,AND(F5499="",G5499="")),0,IF($C$12="D",$H$13+SUM($F$14:F5499)-SUM($G$14:G5499),$H$13-SUM($F$14:F5499)+SUM($G$14:G5499)))</f>
        <v>0</v>
      </c>
      <c r="I5499" s="7"/>
    </row>
    <row r="5500" spans="1:9">
      <c r="A5500" s="89">
        <f t="shared" si="820"/>
        <v>5487</v>
      </c>
      <c r="B5500" s="185" t="str">
        <f t="shared" si="821"/>
        <v/>
      </c>
      <c r="C5500" s="90" t="str">
        <f t="shared" si="822"/>
        <v/>
      </c>
      <c r="D5500" s="89" t="str">
        <f t="shared" si="823"/>
        <v/>
      </c>
      <c r="E5500" s="91" t="str">
        <f t="shared" si="824"/>
        <v/>
      </c>
      <c r="F5500" s="92" t="str">
        <f t="shared" si="825"/>
        <v/>
      </c>
      <c r="G5500" s="212" t="str">
        <f t="shared" si="826"/>
        <v/>
      </c>
      <c r="H5500" s="92">
        <f>IF(OR(ERR=FALSE,AND(F5500="",G5500="")),0,IF($C$12="D",$H$13+SUM($F$14:F5500)-SUM($G$14:G5500),$H$13-SUM($F$14:F5500)+SUM($G$14:G5500)))</f>
        <v>0</v>
      </c>
      <c r="I5500" s="7"/>
    </row>
    <row r="5501" spans="1:9">
      <c r="A5501" s="89">
        <f t="shared" si="820"/>
        <v>5488</v>
      </c>
      <c r="B5501" s="185" t="str">
        <f t="shared" si="821"/>
        <v/>
      </c>
      <c r="C5501" s="90" t="str">
        <f t="shared" si="822"/>
        <v/>
      </c>
      <c r="D5501" s="89" t="str">
        <f t="shared" si="823"/>
        <v/>
      </c>
      <c r="E5501" s="91" t="str">
        <f t="shared" si="824"/>
        <v/>
      </c>
      <c r="F5501" s="92" t="str">
        <f t="shared" si="825"/>
        <v/>
      </c>
      <c r="G5501" s="212" t="str">
        <f t="shared" si="826"/>
        <v/>
      </c>
      <c r="H5501" s="92">
        <f>IF(OR(ERR=FALSE,AND(F5501="",G5501="")),0,IF($C$12="D",$H$13+SUM($F$14:F5501)-SUM($G$14:G5501),$H$13-SUM($F$14:F5501)+SUM($G$14:G5501)))</f>
        <v>0</v>
      </c>
      <c r="I5501" s="7"/>
    </row>
    <row r="5502" spans="1:9">
      <c r="A5502" s="89">
        <f t="shared" si="820"/>
        <v>5489</v>
      </c>
      <c r="B5502" s="185" t="str">
        <f t="shared" si="821"/>
        <v/>
      </c>
      <c r="C5502" s="90" t="str">
        <f t="shared" si="822"/>
        <v/>
      </c>
      <c r="D5502" s="89" t="str">
        <f t="shared" si="823"/>
        <v/>
      </c>
      <c r="E5502" s="91" t="str">
        <f t="shared" si="824"/>
        <v/>
      </c>
      <c r="F5502" s="92" t="str">
        <f t="shared" si="825"/>
        <v/>
      </c>
      <c r="G5502" s="212" t="str">
        <f t="shared" si="826"/>
        <v/>
      </c>
      <c r="H5502" s="92">
        <f>IF(OR(ERR=FALSE,AND(F5502="",G5502="")),0,IF($C$12="D",$H$13+SUM($F$14:F5502)-SUM($G$14:G5502),$H$13-SUM($F$14:F5502)+SUM($G$14:G5502)))</f>
        <v>0</v>
      </c>
      <c r="I5502" s="7"/>
    </row>
    <row r="5503" spans="1:9">
      <c r="A5503" s="89">
        <f t="shared" si="820"/>
        <v>5490</v>
      </c>
      <c r="B5503" s="185" t="str">
        <f t="shared" si="821"/>
        <v/>
      </c>
      <c r="C5503" s="90" t="str">
        <f t="shared" si="822"/>
        <v/>
      </c>
      <c r="D5503" s="89" t="str">
        <f t="shared" si="823"/>
        <v/>
      </c>
      <c r="E5503" s="91" t="str">
        <f t="shared" si="824"/>
        <v/>
      </c>
      <c r="F5503" s="92" t="str">
        <f t="shared" si="825"/>
        <v/>
      </c>
      <c r="G5503" s="212" t="str">
        <f t="shared" si="826"/>
        <v/>
      </c>
      <c r="H5503" s="92">
        <f>IF(OR(ERR=FALSE,AND(F5503="",G5503="")),0,IF($C$12="D",$H$13+SUM($F$14:F5503)-SUM($G$14:G5503),$H$13-SUM($F$14:F5503)+SUM($G$14:G5503)))</f>
        <v>0</v>
      </c>
      <c r="I5503" s="7"/>
    </row>
    <row r="5504" spans="1:9">
      <c r="A5504" s="89">
        <f t="shared" si="820"/>
        <v>5491</v>
      </c>
      <c r="B5504" s="185" t="str">
        <f t="shared" si="821"/>
        <v/>
      </c>
      <c r="C5504" s="90" t="str">
        <f t="shared" si="822"/>
        <v/>
      </c>
      <c r="D5504" s="89" t="str">
        <f t="shared" si="823"/>
        <v/>
      </c>
      <c r="E5504" s="91" t="str">
        <f t="shared" si="824"/>
        <v/>
      </c>
      <c r="F5504" s="92" t="str">
        <f t="shared" si="825"/>
        <v/>
      </c>
      <c r="G5504" s="212" t="str">
        <f t="shared" si="826"/>
        <v/>
      </c>
      <c r="H5504" s="92">
        <f>IF(OR(ERR=FALSE,AND(F5504="",G5504="")),0,IF($C$12="D",$H$13+SUM($F$14:F5504)-SUM($G$14:G5504),$H$13-SUM($F$14:F5504)+SUM($G$14:G5504)))</f>
        <v>0</v>
      </c>
      <c r="I5504" s="7"/>
    </row>
    <row r="5505" spans="1:9">
      <c r="A5505" s="89">
        <f t="shared" si="820"/>
        <v>5492</v>
      </c>
      <c r="B5505" s="185" t="str">
        <f t="shared" si="821"/>
        <v/>
      </c>
      <c r="C5505" s="90" t="str">
        <f t="shared" si="822"/>
        <v/>
      </c>
      <c r="D5505" s="89" t="str">
        <f t="shared" si="823"/>
        <v/>
      </c>
      <c r="E5505" s="91" t="str">
        <f t="shared" si="824"/>
        <v/>
      </c>
      <c r="F5505" s="92" t="str">
        <f t="shared" si="825"/>
        <v/>
      </c>
      <c r="G5505" s="212" t="str">
        <f t="shared" si="826"/>
        <v/>
      </c>
      <c r="H5505" s="92">
        <f>IF(OR(ERR=FALSE,AND(F5505="",G5505="")),0,IF($C$12="D",$H$13+SUM($F$14:F5505)-SUM($G$14:G5505),$H$13-SUM($F$14:F5505)+SUM($G$14:G5505)))</f>
        <v>0</v>
      </c>
      <c r="I5505" s="7"/>
    </row>
    <row r="5506" spans="1:9">
      <c r="A5506" s="89">
        <f t="shared" si="820"/>
        <v>5493</v>
      </c>
      <c r="B5506" s="185" t="str">
        <f t="shared" si="821"/>
        <v/>
      </c>
      <c r="C5506" s="90" t="str">
        <f t="shared" si="822"/>
        <v/>
      </c>
      <c r="D5506" s="89" t="str">
        <f t="shared" si="823"/>
        <v/>
      </c>
      <c r="E5506" s="91" t="str">
        <f t="shared" si="824"/>
        <v/>
      </c>
      <c r="F5506" s="92" t="str">
        <f t="shared" si="825"/>
        <v/>
      </c>
      <c r="G5506" s="212" t="str">
        <f t="shared" si="826"/>
        <v/>
      </c>
      <c r="H5506" s="92">
        <f>IF(OR(ERR=FALSE,AND(F5506="",G5506="")),0,IF($C$12="D",$H$13+SUM($F$14:F5506)-SUM($G$14:G5506),$H$13-SUM($F$14:F5506)+SUM($G$14:G5506)))</f>
        <v>0</v>
      </c>
      <c r="I5506" s="7"/>
    </row>
    <row r="5507" spans="1:9">
      <c r="A5507" s="89">
        <f t="shared" si="820"/>
        <v>5494</v>
      </c>
      <c r="B5507" s="185" t="str">
        <f t="shared" si="821"/>
        <v/>
      </c>
      <c r="C5507" s="90" t="str">
        <f t="shared" si="822"/>
        <v/>
      </c>
      <c r="D5507" s="89" t="str">
        <f t="shared" si="823"/>
        <v/>
      </c>
      <c r="E5507" s="91" t="str">
        <f t="shared" si="824"/>
        <v/>
      </c>
      <c r="F5507" s="92" t="str">
        <f t="shared" si="825"/>
        <v/>
      </c>
      <c r="G5507" s="212" t="str">
        <f t="shared" si="826"/>
        <v/>
      </c>
      <c r="H5507" s="92">
        <f>IF(OR(ERR=FALSE,AND(F5507="",G5507="")),0,IF($C$12="D",$H$13+SUM($F$14:F5507)-SUM($G$14:G5507),$H$13-SUM($F$14:F5507)+SUM($G$14:G5507)))</f>
        <v>0</v>
      </c>
      <c r="I5507" s="7"/>
    </row>
    <row r="5508" spans="1:9">
      <c r="A5508" s="89">
        <f t="shared" si="820"/>
        <v>5495</v>
      </c>
      <c r="B5508" s="185" t="str">
        <f t="shared" si="821"/>
        <v/>
      </c>
      <c r="C5508" s="90" t="str">
        <f t="shared" si="822"/>
        <v/>
      </c>
      <c r="D5508" s="89" t="str">
        <f t="shared" si="823"/>
        <v/>
      </c>
      <c r="E5508" s="91" t="str">
        <f t="shared" si="824"/>
        <v/>
      </c>
      <c r="F5508" s="92" t="str">
        <f t="shared" si="825"/>
        <v/>
      </c>
      <c r="G5508" s="212" t="str">
        <f t="shared" si="826"/>
        <v/>
      </c>
      <c r="H5508" s="92">
        <f>IF(OR(ERR=FALSE,AND(F5508="",G5508="")),0,IF($C$12="D",$H$13+SUM($F$14:F5508)-SUM($G$14:G5508),$H$13-SUM($F$14:F5508)+SUM($G$14:G5508)))</f>
        <v>0</v>
      </c>
      <c r="I5508" s="7"/>
    </row>
    <row r="5509" spans="1:9">
      <c r="A5509" s="89">
        <f t="shared" ref="A5509:A5558" si="827">A5508+1</f>
        <v>5496</v>
      </c>
      <c r="B5509" s="185" t="str">
        <f t="shared" si="821"/>
        <v/>
      </c>
      <c r="C5509" s="90" t="str">
        <f t="shared" si="822"/>
        <v/>
      </c>
      <c r="D5509" s="89" t="str">
        <f t="shared" si="823"/>
        <v/>
      </c>
      <c r="E5509" s="91" t="str">
        <f t="shared" si="824"/>
        <v/>
      </c>
      <c r="F5509" s="92" t="str">
        <f t="shared" si="825"/>
        <v/>
      </c>
      <c r="G5509" s="212" t="str">
        <f t="shared" si="826"/>
        <v/>
      </c>
      <c r="H5509" s="92">
        <f>IF(OR(ERR=FALSE,AND(F5509="",G5509="")),0,IF($C$12="D",$H$13+SUM($F$14:F5509)-SUM($G$14:G5509),$H$13-SUM($F$14:F5509)+SUM($G$14:G5509)))</f>
        <v>0</v>
      </c>
      <c r="I5509" s="7"/>
    </row>
    <row r="5510" spans="1:9">
      <c r="A5510" s="89">
        <f t="shared" si="827"/>
        <v>5497</v>
      </c>
      <c r="B5510" s="185" t="str">
        <f t="shared" si="821"/>
        <v/>
      </c>
      <c r="C5510" s="90" t="str">
        <f t="shared" si="822"/>
        <v/>
      </c>
      <c r="D5510" s="89" t="str">
        <f t="shared" si="823"/>
        <v/>
      </c>
      <c r="E5510" s="91" t="str">
        <f t="shared" si="824"/>
        <v/>
      </c>
      <c r="F5510" s="92" t="str">
        <f t="shared" si="825"/>
        <v/>
      </c>
      <c r="G5510" s="212" t="str">
        <f t="shared" si="826"/>
        <v/>
      </c>
      <c r="H5510" s="92">
        <f>IF(OR(ERR=FALSE,AND(F5510="",G5510="")),0,IF($C$12="D",$H$13+SUM($F$14:F5510)-SUM($G$14:G5510),$H$13-SUM($F$14:F5510)+SUM($G$14:G5510)))</f>
        <v>0</v>
      </c>
      <c r="I5510" s="7"/>
    </row>
    <row r="5511" spans="1:9">
      <c r="A5511" s="89">
        <f t="shared" si="827"/>
        <v>5498</v>
      </c>
      <c r="B5511" s="185" t="str">
        <f t="shared" si="821"/>
        <v/>
      </c>
      <c r="C5511" s="90" t="str">
        <f t="shared" si="822"/>
        <v/>
      </c>
      <c r="D5511" s="89" t="str">
        <f t="shared" si="823"/>
        <v/>
      </c>
      <c r="E5511" s="91" t="str">
        <f t="shared" si="824"/>
        <v/>
      </c>
      <c r="F5511" s="92" t="str">
        <f t="shared" si="825"/>
        <v/>
      </c>
      <c r="G5511" s="212" t="str">
        <f t="shared" si="826"/>
        <v/>
      </c>
      <c r="H5511" s="92">
        <f>IF(OR(ERR=FALSE,AND(F5511="",G5511="")),0,IF($C$12="D",$H$13+SUM($F$14:F5511)-SUM($G$14:G5511),$H$13-SUM($F$14:F5511)+SUM($G$14:G5511)))</f>
        <v>0</v>
      </c>
      <c r="I5511" s="7"/>
    </row>
    <row r="5512" spans="1:9">
      <c r="A5512" s="89">
        <f t="shared" si="827"/>
        <v>5499</v>
      </c>
      <c r="B5512" s="185" t="str">
        <f t="shared" si="821"/>
        <v/>
      </c>
      <c r="C5512" s="90" t="str">
        <f t="shared" si="822"/>
        <v/>
      </c>
      <c r="D5512" s="89" t="str">
        <f t="shared" si="823"/>
        <v/>
      </c>
      <c r="E5512" s="91" t="str">
        <f t="shared" si="824"/>
        <v/>
      </c>
      <c r="F5512" s="92" t="str">
        <f t="shared" si="825"/>
        <v/>
      </c>
      <c r="G5512" s="212" t="str">
        <f t="shared" si="826"/>
        <v/>
      </c>
      <c r="H5512" s="92">
        <f>IF(OR(ERR=FALSE,AND(F5512="",G5512="")),0,IF($C$12="D",$H$13+SUM($F$14:F5512)-SUM($G$14:G5512),$H$13-SUM($F$14:F5512)+SUM($G$14:G5512)))</f>
        <v>0</v>
      </c>
      <c r="I5512" s="7"/>
    </row>
    <row r="5513" spans="1:9">
      <c r="A5513" s="89">
        <f t="shared" si="827"/>
        <v>5500</v>
      </c>
      <c r="B5513" s="185" t="str">
        <f t="shared" si="821"/>
        <v/>
      </c>
      <c r="C5513" s="90" t="str">
        <f t="shared" si="822"/>
        <v/>
      </c>
      <c r="D5513" s="89" t="str">
        <f t="shared" si="823"/>
        <v/>
      </c>
      <c r="E5513" s="91" t="str">
        <f t="shared" si="824"/>
        <v/>
      </c>
      <c r="F5513" s="92" t="str">
        <f t="shared" si="825"/>
        <v/>
      </c>
      <c r="G5513" s="212" t="str">
        <f t="shared" si="826"/>
        <v/>
      </c>
      <c r="H5513" s="92">
        <f>IF(OR(ERR=FALSE,AND(F5513="",G5513="")),0,IF($C$12="D",$H$13+SUM($F$14:F5513)-SUM($G$14:G5513),$H$13-SUM($F$14:F5513)+SUM($G$14:G5513)))</f>
        <v>0</v>
      </c>
      <c r="I5513" s="7"/>
    </row>
    <row r="5514" spans="1:9">
      <c r="A5514" s="89">
        <f t="shared" si="827"/>
        <v>5501</v>
      </c>
      <c r="B5514" s="185" t="str">
        <f t="shared" si="821"/>
        <v/>
      </c>
      <c r="C5514" s="90" t="str">
        <f t="shared" si="822"/>
        <v/>
      </c>
      <c r="D5514" s="89" t="str">
        <f t="shared" si="823"/>
        <v/>
      </c>
      <c r="E5514" s="91" t="str">
        <f t="shared" si="824"/>
        <v/>
      </c>
      <c r="F5514" s="92" t="str">
        <f t="shared" si="825"/>
        <v/>
      </c>
      <c r="G5514" s="212" t="str">
        <f t="shared" si="826"/>
        <v/>
      </c>
      <c r="H5514" s="92">
        <f>IF(OR(ERR=FALSE,AND(F5514="",G5514="")),0,IF($C$12="D",$H$13+SUM($F$14:F5514)-SUM($G$14:G5514),$H$13-SUM($F$14:F5514)+SUM($G$14:G5514)))</f>
        <v>0</v>
      </c>
      <c r="I5514" s="7"/>
    </row>
    <row r="5515" spans="1:9">
      <c r="A5515" s="89">
        <f t="shared" si="827"/>
        <v>5502</v>
      </c>
      <c r="B5515" s="185" t="str">
        <f t="shared" si="821"/>
        <v/>
      </c>
      <c r="C5515" s="90" t="str">
        <f t="shared" si="822"/>
        <v/>
      </c>
      <c r="D5515" s="89" t="str">
        <f t="shared" si="823"/>
        <v/>
      </c>
      <c r="E5515" s="91" t="str">
        <f t="shared" si="824"/>
        <v/>
      </c>
      <c r="F5515" s="92" t="str">
        <f t="shared" si="825"/>
        <v/>
      </c>
      <c r="G5515" s="212" t="str">
        <f t="shared" si="826"/>
        <v/>
      </c>
      <c r="H5515" s="92">
        <f>IF(OR(ERR=FALSE,AND(F5515="",G5515="")),0,IF($C$12="D",$H$13+SUM($F$14:F5515)-SUM($G$14:G5515),$H$13-SUM($F$14:F5515)+SUM($G$14:G5515)))</f>
        <v>0</v>
      </c>
      <c r="I5515" s="7"/>
    </row>
    <row r="5516" spans="1:9">
      <c r="A5516" s="89">
        <f t="shared" si="827"/>
        <v>5503</v>
      </c>
      <c r="B5516" s="185" t="str">
        <f t="shared" si="821"/>
        <v/>
      </c>
      <c r="C5516" s="90" t="str">
        <f t="shared" si="822"/>
        <v/>
      </c>
      <c r="D5516" s="89" t="str">
        <f t="shared" si="823"/>
        <v/>
      </c>
      <c r="E5516" s="91" t="str">
        <f t="shared" si="824"/>
        <v/>
      </c>
      <c r="F5516" s="92" t="str">
        <f t="shared" si="825"/>
        <v/>
      </c>
      <c r="G5516" s="212" t="str">
        <f t="shared" si="826"/>
        <v/>
      </c>
      <c r="H5516" s="92">
        <f>IF(OR(ERR=FALSE,AND(F5516="",G5516="")),0,IF($C$12="D",$H$13+SUM($F$14:F5516)-SUM($G$14:G5516),$H$13-SUM($F$14:F5516)+SUM($G$14:G5516)))</f>
        <v>0</v>
      </c>
      <c r="I5516" s="7"/>
    </row>
    <row r="5517" spans="1:9">
      <c r="A5517" s="89">
        <f t="shared" si="827"/>
        <v>5504</v>
      </c>
      <c r="B5517" s="185" t="str">
        <f t="shared" si="821"/>
        <v/>
      </c>
      <c r="C5517" s="90" t="str">
        <f t="shared" si="822"/>
        <v/>
      </c>
      <c r="D5517" s="89" t="str">
        <f t="shared" si="823"/>
        <v/>
      </c>
      <c r="E5517" s="91" t="str">
        <f t="shared" si="824"/>
        <v/>
      </c>
      <c r="F5517" s="92" t="str">
        <f t="shared" si="825"/>
        <v/>
      </c>
      <c r="G5517" s="212" t="str">
        <f t="shared" si="826"/>
        <v/>
      </c>
      <c r="H5517" s="92">
        <f>IF(OR(ERR=FALSE,AND(F5517="",G5517="")),0,IF($C$12="D",$H$13+SUM($F$14:F5517)-SUM($G$14:G5517),$H$13-SUM($F$14:F5517)+SUM($G$14:G5517)))</f>
        <v>0</v>
      </c>
      <c r="I5517" s="7"/>
    </row>
    <row r="5518" spans="1:9">
      <c r="A5518" s="89">
        <f t="shared" si="827"/>
        <v>5505</v>
      </c>
      <c r="B5518" s="185" t="str">
        <f t="shared" si="821"/>
        <v/>
      </c>
      <c r="C5518" s="90" t="str">
        <f t="shared" si="822"/>
        <v/>
      </c>
      <c r="D5518" s="89" t="str">
        <f t="shared" si="823"/>
        <v/>
      </c>
      <c r="E5518" s="91" t="str">
        <f t="shared" si="824"/>
        <v/>
      </c>
      <c r="F5518" s="92" t="str">
        <f t="shared" si="825"/>
        <v/>
      </c>
      <c r="G5518" s="212" t="str">
        <f t="shared" si="826"/>
        <v/>
      </c>
      <c r="H5518" s="92">
        <f>IF(OR(ERR=FALSE,AND(F5518="",G5518="")),0,IF($C$12="D",$H$13+SUM($F$14:F5518)-SUM($G$14:G5518),$H$13-SUM($F$14:F5518)+SUM($G$14:G5518)))</f>
        <v>0</v>
      </c>
      <c r="I5518" s="7"/>
    </row>
    <row r="5519" spans="1:9">
      <c r="A5519" s="89">
        <f t="shared" si="827"/>
        <v>5506</v>
      </c>
      <c r="B5519" s="185" t="str">
        <f t="shared" si="821"/>
        <v/>
      </c>
      <c r="C5519" s="90" t="str">
        <f t="shared" si="822"/>
        <v/>
      </c>
      <c r="D5519" s="89" t="str">
        <f t="shared" si="823"/>
        <v/>
      </c>
      <c r="E5519" s="91" t="str">
        <f t="shared" si="824"/>
        <v/>
      </c>
      <c r="F5519" s="92" t="str">
        <f t="shared" si="825"/>
        <v/>
      </c>
      <c r="G5519" s="212" t="str">
        <f t="shared" si="826"/>
        <v/>
      </c>
      <c r="H5519" s="92">
        <f>IF(OR(ERR=FALSE,AND(F5519="",G5519="")),0,IF($C$12="D",$H$13+SUM($F$14:F5519)-SUM($G$14:G5519),$H$13-SUM($F$14:F5519)+SUM($G$14:G5519)))</f>
        <v>0</v>
      </c>
      <c r="I5519" s="7"/>
    </row>
    <row r="5520" spans="1:9">
      <c r="A5520" s="89">
        <f t="shared" si="827"/>
        <v>5507</v>
      </c>
      <c r="B5520" s="185" t="str">
        <f t="shared" si="821"/>
        <v/>
      </c>
      <c r="C5520" s="90" t="str">
        <f t="shared" si="822"/>
        <v/>
      </c>
      <c r="D5520" s="89" t="str">
        <f t="shared" si="823"/>
        <v/>
      </c>
      <c r="E5520" s="91" t="str">
        <f t="shared" si="824"/>
        <v/>
      </c>
      <c r="F5520" s="92" t="str">
        <f t="shared" si="825"/>
        <v/>
      </c>
      <c r="G5520" s="212" t="str">
        <f t="shared" si="826"/>
        <v/>
      </c>
      <c r="H5520" s="92">
        <f>IF(OR(ERR=FALSE,AND(F5520="",G5520="")),0,IF($C$12="D",$H$13+SUM($F$14:F5520)-SUM($G$14:G5520),$H$13-SUM($F$14:F5520)+SUM($G$14:G5520)))</f>
        <v>0</v>
      </c>
      <c r="I5520" s="7"/>
    </row>
    <row r="5521" spans="1:9">
      <c r="A5521" s="89">
        <f t="shared" si="827"/>
        <v>5508</v>
      </c>
      <c r="B5521" s="185" t="str">
        <f t="shared" si="821"/>
        <v/>
      </c>
      <c r="C5521" s="90" t="str">
        <f t="shared" si="822"/>
        <v/>
      </c>
      <c r="D5521" s="89" t="str">
        <f t="shared" si="823"/>
        <v/>
      </c>
      <c r="E5521" s="91" t="str">
        <f t="shared" si="824"/>
        <v/>
      </c>
      <c r="F5521" s="92" t="str">
        <f t="shared" si="825"/>
        <v/>
      </c>
      <c r="G5521" s="212" t="str">
        <f t="shared" si="826"/>
        <v/>
      </c>
      <c r="H5521" s="92">
        <f>IF(OR(ERR=FALSE,AND(F5521="",G5521="")),0,IF($C$12="D",$H$13+SUM($F$14:F5521)-SUM($G$14:G5521),$H$13-SUM($F$14:F5521)+SUM($G$14:G5521)))</f>
        <v>0</v>
      </c>
      <c r="I5521" s="7"/>
    </row>
    <row r="5522" spans="1:9">
      <c r="A5522" s="89">
        <f t="shared" si="827"/>
        <v>5509</v>
      </c>
      <c r="B5522" s="185" t="str">
        <f t="shared" si="821"/>
        <v/>
      </c>
      <c r="C5522" s="90" t="str">
        <f t="shared" si="822"/>
        <v/>
      </c>
      <c r="D5522" s="89" t="str">
        <f t="shared" si="823"/>
        <v/>
      </c>
      <c r="E5522" s="91" t="str">
        <f t="shared" si="824"/>
        <v/>
      </c>
      <c r="F5522" s="92" t="str">
        <f t="shared" si="825"/>
        <v/>
      </c>
      <c r="G5522" s="212" t="str">
        <f t="shared" si="826"/>
        <v/>
      </c>
      <c r="H5522" s="92">
        <f>IF(OR(ERR=FALSE,AND(F5522="",G5522="")),0,IF($C$12="D",$H$13+SUM($F$14:F5522)-SUM($G$14:G5522),$H$13-SUM($F$14:F5522)+SUM($G$14:G5522)))</f>
        <v>0</v>
      </c>
      <c r="I5522" s="7"/>
    </row>
    <row r="5523" spans="1:9">
      <c r="A5523" s="89">
        <f t="shared" si="827"/>
        <v>5510</v>
      </c>
      <c r="B5523" s="185" t="str">
        <f t="shared" si="821"/>
        <v/>
      </c>
      <c r="C5523" s="90" t="str">
        <f t="shared" si="822"/>
        <v/>
      </c>
      <c r="D5523" s="89" t="str">
        <f t="shared" si="823"/>
        <v/>
      </c>
      <c r="E5523" s="91" t="str">
        <f t="shared" si="824"/>
        <v/>
      </c>
      <c r="F5523" s="92" t="str">
        <f t="shared" si="825"/>
        <v/>
      </c>
      <c r="G5523" s="212" t="str">
        <f t="shared" si="826"/>
        <v/>
      </c>
      <c r="H5523" s="92">
        <f>IF(OR(ERR=FALSE,AND(F5523="",G5523="")),0,IF($C$12="D",$H$13+SUM($F$14:F5523)-SUM($G$14:G5523),$H$13-SUM($F$14:F5523)+SUM($G$14:G5523)))</f>
        <v>0</v>
      </c>
      <c r="I5523" s="7"/>
    </row>
    <row r="5524" spans="1:9">
      <c r="A5524" s="89">
        <f t="shared" si="827"/>
        <v>5511</v>
      </c>
      <c r="B5524" s="185" t="str">
        <f t="shared" si="821"/>
        <v/>
      </c>
      <c r="C5524" s="90" t="str">
        <f t="shared" si="822"/>
        <v/>
      </c>
      <c r="D5524" s="89" t="str">
        <f t="shared" si="823"/>
        <v/>
      </c>
      <c r="E5524" s="91" t="str">
        <f t="shared" si="824"/>
        <v/>
      </c>
      <c r="F5524" s="92" t="str">
        <f t="shared" si="825"/>
        <v/>
      </c>
      <c r="G5524" s="212" t="str">
        <f t="shared" si="826"/>
        <v/>
      </c>
      <c r="H5524" s="92">
        <f>IF(OR(ERR=FALSE,AND(F5524="",G5524="")),0,IF($C$12="D",$H$13+SUM($F$14:F5524)-SUM($G$14:G5524),$H$13-SUM($F$14:F5524)+SUM($G$14:G5524)))</f>
        <v>0</v>
      </c>
      <c r="I5524" s="7"/>
    </row>
    <row r="5525" spans="1:9">
      <c r="A5525" s="89">
        <f t="shared" si="827"/>
        <v>5512</v>
      </c>
      <c r="B5525" s="185" t="str">
        <f t="shared" si="821"/>
        <v/>
      </c>
      <c r="C5525" s="90" t="str">
        <f t="shared" si="822"/>
        <v/>
      </c>
      <c r="D5525" s="89" t="str">
        <f t="shared" si="823"/>
        <v/>
      </c>
      <c r="E5525" s="91" t="str">
        <f t="shared" si="824"/>
        <v/>
      </c>
      <c r="F5525" s="92" t="str">
        <f t="shared" si="825"/>
        <v/>
      </c>
      <c r="G5525" s="212" t="str">
        <f t="shared" si="826"/>
        <v/>
      </c>
      <c r="H5525" s="92">
        <f>IF(OR(ERR=FALSE,AND(F5525="",G5525="")),0,IF($C$12="D",$H$13+SUM($F$14:F5525)-SUM($G$14:G5525),$H$13-SUM($F$14:F5525)+SUM($G$14:G5525)))</f>
        <v>0</v>
      </c>
      <c r="I5525" s="7"/>
    </row>
    <row r="5526" spans="1:9">
      <c r="A5526" s="89">
        <f t="shared" si="827"/>
        <v>5513</v>
      </c>
      <c r="B5526" s="185" t="str">
        <f t="shared" si="821"/>
        <v/>
      </c>
      <c r="C5526" s="90" t="str">
        <f t="shared" si="822"/>
        <v/>
      </c>
      <c r="D5526" s="89" t="str">
        <f t="shared" si="823"/>
        <v/>
      </c>
      <c r="E5526" s="91" t="str">
        <f t="shared" si="824"/>
        <v/>
      </c>
      <c r="F5526" s="92" t="str">
        <f t="shared" si="825"/>
        <v/>
      </c>
      <c r="G5526" s="212" t="str">
        <f t="shared" si="826"/>
        <v/>
      </c>
      <c r="H5526" s="92">
        <f>IF(OR(ERR=FALSE,AND(F5526="",G5526="")),0,IF($C$12="D",$H$13+SUM($F$14:F5526)-SUM($G$14:G5526),$H$13-SUM($F$14:F5526)+SUM($G$14:G5526)))</f>
        <v>0</v>
      </c>
      <c r="I5526" s="7"/>
    </row>
    <row r="5527" spans="1:9">
      <c r="A5527" s="89">
        <f t="shared" si="827"/>
        <v>5514</v>
      </c>
      <c r="B5527" s="185" t="str">
        <f t="shared" si="821"/>
        <v/>
      </c>
      <c r="C5527" s="90" t="str">
        <f t="shared" si="822"/>
        <v/>
      </c>
      <c r="D5527" s="89" t="str">
        <f t="shared" si="823"/>
        <v/>
      </c>
      <c r="E5527" s="91" t="str">
        <f t="shared" si="824"/>
        <v/>
      </c>
      <c r="F5527" s="92" t="str">
        <f t="shared" si="825"/>
        <v/>
      </c>
      <c r="G5527" s="212" t="str">
        <f t="shared" si="826"/>
        <v/>
      </c>
      <c r="H5527" s="92">
        <f>IF(OR(ERR=FALSE,AND(F5527="",G5527="")),0,IF($C$12="D",$H$13+SUM($F$14:F5527)-SUM($G$14:G5527),$H$13-SUM($F$14:F5527)+SUM($G$14:G5527)))</f>
        <v>0</v>
      </c>
      <c r="I5527" s="7"/>
    </row>
    <row r="5528" spans="1:9">
      <c r="A5528" s="89">
        <f t="shared" si="827"/>
        <v>5515</v>
      </c>
      <c r="B5528" s="185" t="str">
        <f t="shared" si="821"/>
        <v/>
      </c>
      <c r="C5528" s="90" t="str">
        <f t="shared" si="822"/>
        <v/>
      </c>
      <c r="D5528" s="89" t="str">
        <f t="shared" si="823"/>
        <v/>
      </c>
      <c r="E5528" s="91" t="str">
        <f t="shared" si="824"/>
        <v/>
      </c>
      <c r="F5528" s="92" t="str">
        <f t="shared" si="825"/>
        <v/>
      </c>
      <c r="G5528" s="212" t="str">
        <f t="shared" si="826"/>
        <v/>
      </c>
      <c r="H5528" s="92">
        <f>IF(OR(ERR=FALSE,AND(F5528="",G5528="")),0,IF($C$12="D",$H$13+SUM($F$14:F5528)-SUM($G$14:G5528),$H$13-SUM($F$14:F5528)+SUM($G$14:G5528)))</f>
        <v>0</v>
      </c>
      <c r="I5528" s="7"/>
    </row>
    <row r="5529" spans="1:9">
      <c r="A5529" s="89">
        <f t="shared" si="827"/>
        <v>5516</v>
      </c>
      <c r="B5529" s="185" t="str">
        <f t="shared" si="821"/>
        <v/>
      </c>
      <c r="C5529" s="90" t="str">
        <f t="shared" si="822"/>
        <v/>
      </c>
      <c r="D5529" s="89" t="str">
        <f t="shared" si="823"/>
        <v/>
      </c>
      <c r="E5529" s="91" t="str">
        <f t="shared" si="824"/>
        <v/>
      </c>
      <c r="F5529" s="92" t="str">
        <f t="shared" si="825"/>
        <v/>
      </c>
      <c r="G5529" s="212" t="str">
        <f t="shared" si="826"/>
        <v/>
      </c>
      <c r="H5529" s="92">
        <f>IF(OR(ERR=FALSE,AND(F5529="",G5529="")),0,IF($C$12="D",$H$13+SUM($F$14:F5529)-SUM($G$14:G5529),$H$13-SUM($F$14:F5529)+SUM($G$14:G5529)))</f>
        <v>0</v>
      </c>
      <c r="I5529" s="7"/>
    </row>
    <row r="5530" spans="1:9">
      <c r="A5530" s="89">
        <f t="shared" si="827"/>
        <v>5517</v>
      </c>
      <c r="B5530" s="185" t="str">
        <f t="shared" si="821"/>
        <v/>
      </c>
      <c r="C5530" s="90" t="str">
        <f t="shared" si="822"/>
        <v/>
      </c>
      <c r="D5530" s="89" t="str">
        <f t="shared" si="823"/>
        <v/>
      </c>
      <c r="E5530" s="91" t="str">
        <f t="shared" si="824"/>
        <v/>
      </c>
      <c r="F5530" s="92" t="str">
        <f t="shared" si="825"/>
        <v/>
      </c>
      <c r="G5530" s="212" t="str">
        <f t="shared" si="826"/>
        <v/>
      </c>
      <c r="H5530" s="92">
        <f>IF(OR(ERR=FALSE,AND(F5530="",G5530="")),0,IF($C$12="D",$H$13+SUM($F$14:F5530)-SUM($G$14:G5530),$H$13-SUM($F$14:F5530)+SUM($G$14:G5530)))</f>
        <v>0</v>
      </c>
      <c r="I5530" s="7"/>
    </row>
    <row r="5531" spans="1:9">
      <c r="A5531" s="89">
        <f t="shared" si="827"/>
        <v>5518</v>
      </c>
      <c r="B5531" s="185" t="str">
        <f t="shared" si="821"/>
        <v/>
      </c>
      <c r="C5531" s="90" t="str">
        <f t="shared" si="822"/>
        <v/>
      </c>
      <c r="D5531" s="89" t="str">
        <f t="shared" si="823"/>
        <v/>
      </c>
      <c r="E5531" s="91" t="str">
        <f t="shared" si="824"/>
        <v/>
      </c>
      <c r="F5531" s="92" t="str">
        <f t="shared" si="825"/>
        <v/>
      </c>
      <c r="G5531" s="212" t="str">
        <f t="shared" si="826"/>
        <v/>
      </c>
      <c r="H5531" s="92">
        <f>IF(OR(ERR=FALSE,AND(F5531="",G5531="")),0,IF($C$12="D",$H$13+SUM($F$14:F5531)-SUM($G$14:G5531),$H$13-SUM($F$14:F5531)+SUM($G$14:G5531)))</f>
        <v>0</v>
      </c>
      <c r="I5531" s="7"/>
    </row>
    <row r="5532" spans="1:9">
      <c r="A5532" s="89">
        <f t="shared" si="827"/>
        <v>5519</v>
      </c>
      <c r="B5532" s="185" t="str">
        <f t="shared" si="821"/>
        <v/>
      </c>
      <c r="C5532" s="90" t="str">
        <f t="shared" si="822"/>
        <v/>
      </c>
      <c r="D5532" s="89" t="str">
        <f t="shared" si="823"/>
        <v/>
      </c>
      <c r="E5532" s="91" t="str">
        <f t="shared" si="824"/>
        <v/>
      </c>
      <c r="F5532" s="92" t="str">
        <f t="shared" si="825"/>
        <v/>
      </c>
      <c r="G5532" s="212" t="str">
        <f t="shared" si="826"/>
        <v/>
      </c>
      <c r="H5532" s="92">
        <f>IF(OR(ERR=FALSE,AND(F5532="",G5532="")),0,IF($C$12="D",$H$13+SUM($F$14:F5532)-SUM($G$14:G5532),$H$13-SUM($F$14:F5532)+SUM($G$14:G5532)))</f>
        <v>0</v>
      </c>
      <c r="I5532" s="7"/>
    </row>
    <row r="5533" spans="1:9">
      <c r="A5533" s="89">
        <f t="shared" si="827"/>
        <v>5520</v>
      </c>
      <c r="B5533" s="185" t="str">
        <f t="shared" si="821"/>
        <v/>
      </c>
      <c r="C5533" s="90" t="str">
        <f t="shared" si="822"/>
        <v/>
      </c>
      <c r="D5533" s="89" t="str">
        <f t="shared" si="823"/>
        <v/>
      </c>
      <c r="E5533" s="91" t="str">
        <f t="shared" si="824"/>
        <v/>
      </c>
      <c r="F5533" s="92" t="str">
        <f t="shared" si="825"/>
        <v/>
      </c>
      <c r="G5533" s="212" t="str">
        <f t="shared" si="826"/>
        <v/>
      </c>
      <c r="H5533" s="92">
        <f>IF(OR(ERR=FALSE,AND(F5533="",G5533="")),0,IF($C$12="D",$H$13+SUM($F$14:F5533)-SUM($G$14:G5533),$H$13-SUM($F$14:F5533)+SUM($G$14:G5533)))</f>
        <v>0</v>
      </c>
      <c r="I5533" s="7"/>
    </row>
    <row r="5534" spans="1:9">
      <c r="A5534" s="89">
        <f t="shared" si="827"/>
        <v>5521</v>
      </c>
      <c r="B5534" s="185" t="str">
        <f t="shared" si="821"/>
        <v/>
      </c>
      <c r="C5534" s="90" t="str">
        <f t="shared" si="822"/>
        <v/>
      </c>
      <c r="D5534" s="89" t="str">
        <f t="shared" si="823"/>
        <v/>
      </c>
      <c r="E5534" s="91" t="str">
        <f t="shared" si="824"/>
        <v/>
      </c>
      <c r="F5534" s="92" t="str">
        <f t="shared" si="825"/>
        <v/>
      </c>
      <c r="G5534" s="212" t="str">
        <f t="shared" si="826"/>
        <v/>
      </c>
      <c r="H5534" s="92">
        <f>IF(OR(ERR=FALSE,AND(F5534="",G5534="")),0,IF($C$12="D",$H$13+SUM($F$14:F5534)-SUM($G$14:G5534),$H$13-SUM($F$14:F5534)+SUM($G$14:G5534)))</f>
        <v>0</v>
      </c>
      <c r="I5534" s="7"/>
    </row>
    <row r="5535" spans="1:9">
      <c r="A5535" s="89">
        <f t="shared" si="827"/>
        <v>5522</v>
      </c>
      <c r="B5535" s="185" t="str">
        <f t="shared" si="821"/>
        <v/>
      </c>
      <c r="C5535" s="90" t="str">
        <f t="shared" si="822"/>
        <v/>
      </c>
      <c r="D5535" s="89" t="str">
        <f t="shared" si="823"/>
        <v/>
      </c>
      <c r="E5535" s="91" t="str">
        <f t="shared" si="824"/>
        <v/>
      </c>
      <c r="F5535" s="92" t="str">
        <f t="shared" si="825"/>
        <v/>
      </c>
      <c r="G5535" s="212" t="str">
        <f t="shared" si="826"/>
        <v/>
      </c>
      <c r="H5535" s="92">
        <f>IF(OR(ERR=FALSE,AND(F5535="",G5535="")),0,IF($C$12="D",$H$13+SUM($F$14:F5535)-SUM($G$14:G5535),$H$13-SUM($F$14:F5535)+SUM($G$14:G5535)))</f>
        <v>0</v>
      </c>
      <c r="I5535" s="7"/>
    </row>
    <row r="5536" spans="1:9">
      <c r="A5536" s="89">
        <f t="shared" si="827"/>
        <v>5523</v>
      </c>
      <c r="B5536" s="185" t="str">
        <f t="shared" si="821"/>
        <v/>
      </c>
      <c r="C5536" s="90" t="str">
        <f t="shared" si="822"/>
        <v/>
      </c>
      <c r="D5536" s="89" t="str">
        <f t="shared" si="823"/>
        <v/>
      </c>
      <c r="E5536" s="91" t="str">
        <f t="shared" si="824"/>
        <v/>
      </c>
      <c r="F5536" s="92" t="str">
        <f t="shared" si="825"/>
        <v/>
      </c>
      <c r="G5536" s="212" t="str">
        <f t="shared" si="826"/>
        <v/>
      </c>
      <c r="H5536" s="92">
        <f>IF(OR(ERR=FALSE,AND(F5536="",G5536="")),0,IF($C$12="D",$H$13+SUM($F$14:F5536)-SUM($G$14:G5536),$H$13-SUM($F$14:F5536)+SUM($G$14:G5536)))</f>
        <v>0</v>
      </c>
      <c r="I5536" s="7"/>
    </row>
    <row r="5537" spans="1:9">
      <c r="A5537" s="89">
        <f t="shared" si="827"/>
        <v>5524</v>
      </c>
      <c r="B5537" s="185" t="str">
        <f t="shared" ref="B5537:B5561" si="828">IF(ISERROR(VLOOKUP(A5537&amp;H$9,JU_AKUN,6,FALSE)=TRUE),"",VLOOKUP(A5537&amp;H$9,JU_AKUN,6,FALSE))</f>
        <v/>
      </c>
      <c r="C5537" s="90" t="str">
        <f t="shared" ref="C5537:C5561" si="829">IF(ISERROR(VLOOKUP(A5537&amp;H$9,JU_AKUN,7,FALSE)=TRUE),"",VLOOKUP(A5537&amp;H$9,JU_AKUN,7,FALSE))</f>
        <v/>
      </c>
      <c r="D5537" s="89" t="str">
        <f t="shared" ref="D5537:D5561" si="830">IF(ISERROR(VLOOKUP(A5537&amp;H$9,JU_AKUN,8,FALSE)=TRUE),"",VLOOKUP(A5537&amp;H$9,JU_AKUN,8,FALSE))</f>
        <v/>
      </c>
      <c r="E5537" s="91" t="str">
        <f t="shared" ref="E5537:E5561" si="831">IF(ISERROR(VLOOKUP(A5537&amp;H$9,JU_AKUN,9,FALSE)=TRUE),"",VLOOKUP(A5537&amp;H$9,JU_AKUN,9,FALSE))</f>
        <v/>
      </c>
      <c r="F5537" s="92" t="str">
        <f t="shared" ref="F5537:F5561" si="832">IF(ISERROR(VLOOKUP(A5537&amp;H$9,JU_AKUN,14,FALSE)=TRUE),"",VLOOKUP(A5537&amp;H$9,JU_AKUN,14,FALSE))</f>
        <v/>
      </c>
      <c r="G5537" s="212" t="str">
        <f t="shared" ref="G5537:G5561" si="833">IF(ISERROR(VLOOKUP(A5537&amp;H$9,JU_AKUN,15,FALSE)=TRUE),"",VLOOKUP(A5537&amp;H$9,JU_AKUN,15,FALSE))</f>
        <v/>
      </c>
      <c r="H5537" s="92">
        <f>IF(OR(ERR=FALSE,AND(F5537="",G5537="")),0,IF($C$12="D",$H$13+SUM($F$14:F5537)-SUM($G$14:G5537),$H$13-SUM($F$14:F5537)+SUM($G$14:G5537)))</f>
        <v>0</v>
      </c>
      <c r="I5537" s="7"/>
    </row>
    <row r="5538" spans="1:9">
      <c r="A5538" s="89">
        <f t="shared" si="827"/>
        <v>5525</v>
      </c>
      <c r="B5538" s="185" t="str">
        <f t="shared" si="828"/>
        <v/>
      </c>
      <c r="C5538" s="90" t="str">
        <f t="shared" si="829"/>
        <v/>
      </c>
      <c r="D5538" s="89" t="str">
        <f t="shared" si="830"/>
        <v/>
      </c>
      <c r="E5538" s="91" t="str">
        <f t="shared" si="831"/>
        <v/>
      </c>
      <c r="F5538" s="92" t="str">
        <f t="shared" si="832"/>
        <v/>
      </c>
      <c r="G5538" s="212" t="str">
        <f t="shared" si="833"/>
        <v/>
      </c>
      <c r="H5538" s="92">
        <f>IF(OR(ERR=FALSE,AND(F5538="",G5538="")),0,IF($C$12="D",$H$13+SUM($F$14:F5538)-SUM($G$14:G5538),$H$13-SUM($F$14:F5538)+SUM($G$14:G5538)))</f>
        <v>0</v>
      </c>
      <c r="I5538" s="7"/>
    </row>
    <row r="5539" spans="1:9">
      <c r="A5539" s="89">
        <f t="shared" si="827"/>
        <v>5526</v>
      </c>
      <c r="B5539" s="185" t="str">
        <f t="shared" si="828"/>
        <v/>
      </c>
      <c r="C5539" s="90" t="str">
        <f t="shared" si="829"/>
        <v/>
      </c>
      <c r="D5539" s="89" t="str">
        <f t="shared" si="830"/>
        <v/>
      </c>
      <c r="E5539" s="91" t="str">
        <f t="shared" si="831"/>
        <v/>
      </c>
      <c r="F5539" s="92" t="str">
        <f t="shared" si="832"/>
        <v/>
      </c>
      <c r="G5539" s="212" t="str">
        <f t="shared" si="833"/>
        <v/>
      </c>
      <c r="H5539" s="92">
        <f>IF(OR(ERR=FALSE,AND(F5539="",G5539="")),0,IF($C$12="D",$H$13+SUM($F$14:F5539)-SUM($G$14:G5539),$H$13-SUM($F$14:F5539)+SUM($G$14:G5539)))</f>
        <v>0</v>
      </c>
      <c r="I5539" s="7"/>
    </row>
    <row r="5540" spans="1:9">
      <c r="A5540" s="89">
        <f t="shared" si="827"/>
        <v>5527</v>
      </c>
      <c r="B5540" s="185" t="str">
        <f t="shared" si="828"/>
        <v/>
      </c>
      <c r="C5540" s="90" t="str">
        <f t="shared" si="829"/>
        <v/>
      </c>
      <c r="D5540" s="89" t="str">
        <f t="shared" si="830"/>
        <v/>
      </c>
      <c r="E5540" s="91" t="str">
        <f t="shared" si="831"/>
        <v/>
      </c>
      <c r="F5540" s="92" t="str">
        <f t="shared" si="832"/>
        <v/>
      </c>
      <c r="G5540" s="212" t="str">
        <f t="shared" si="833"/>
        <v/>
      </c>
      <c r="H5540" s="92">
        <f>IF(OR(ERR=FALSE,AND(F5540="",G5540="")),0,IF($C$12="D",$H$13+SUM($F$14:F5540)-SUM($G$14:G5540),$H$13-SUM($F$14:F5540)+SUM($G$14:G5540)))</f>
        <v>0</v>
      </c>
      <c r="I5540" s="7"/>
    </row>
    <row r="5541" spans="1:9">
      <c r="A5541" s="89">
        <f t="shared" si="827"/>
        <v>5528</v>
      </c>
      <c r="B5541" s="185" t="str">
        <f t="shared" si="828"/>
        <v/>
      </c>
      <c r="C5541" s="90" t="str">
        <f t="shared" si="829"/>
        <v/>
      </c>
      <c r="D5541" s="89" t="str">
        <f t="shared" si="830"/>
        <v/>
      </c>
      <c r="E5541" s="91" t="str">
        <f t="shared" si="831"/>
        <v/>
      </c>
      <c r="F5541" s="92" t="str">
        <f t="shared" si="832"/>
        <v/>
      </c>
      <c r="G5541" s="212" t="str">
        <f t="shared" si="833"/>
        <v/>
      </c>
      <c r="H5541" s="92">
        <f>IF(OR(ERR=FALSE,AND(F5541="",G5541="")),0,IF($C$12="D",$H$13+SUM($F$14:F5541)-SUM($G$14:G5541),$H$13-SUM($F$14:F5541)+SUM($G$14:G5541)))</f>
        <v>0</v>
      </c>
      <c r="I5541" s="7"/>
    </row>
    <row r="5542" spans="1:9">
      <c r="A5542" s="89">
        <f t="shared" si="827"/>
        <v>5529</v>
      </c>
      <c r="B5542" s="185" t="str">
        <f t="shared" si="828"/>
        <v/>
      </c>
      <c r="C5542" s="90" t="str">
        <f t="shared" si="829"/>
        <v/>
      </c>
      <c r="D5542" s="89" t="str">
        <f t="shared" si="830"/>
        <v/>
      </c>
      <c r="E5542" s="91" t="str">
        <f t="shared" si="831"/>
        <v/>
      </c>
      <c r="F5542" s="92" t="str">
        <f t="shared" si="832"/>
        <v/>
      </c>
      <c r="G5542" s="212" t="str">
        <f t="shared" si="833"/>
        <v/>
      </c>
      <c r="H5542" s="92">
        <f>IF(OR(ERR=FALSE,AND(F5542="",G5542="")),0,IF($C$12="D",$H$13+SUM($F$14:F5542)-SUM($G$14:G5542),$H$13-SUM($F$14:F5542)+SUM($G$14:G5542)))</f>
        <v>0</v>
      </c>
      <c r="I5542" s="7"/>
    </row>
    <row r="5543" spans="1:9">
      <c r="A5543" s="89">
        <f t="shared" si="827"/>
        <v>5530</v>
      </c>
      <c r="B5543" s="185" t="str">
        <f t="shared" si="828"/>
        <v/>
      </c>
      <c r="C5543" s="90" t="str">
        <f t="shared" si="829"/>
        <v/>
      </c>
      <c r="D5543" s="89" t="str">
        <f t="shared" si="830"/>
        <v/>
      </c>
      <c r="E5543" s="91" t="str">
        <f t="shared" si="831"/>
        <v/>
      </c>
      <c r="F5543" s="92" t="str">
        <f t="shared" si="832"/>
        <v/>
      </c>
      <c r="G5543" s="212" t="str">
        <f t="shared" si="833"/>
        <v/>
      </c>
      <c r="H5543" s="92">
        <f>IF(OR(ERR=FALSE,AND(F5543="",G5543="")),0,IF($C$12="D",$H$13+SUM($F$14:F5543)-SUM($G$14:G5543),$H$13-SUM($F$14:F5543)+SUM($G$14:G5543)))</f>
        <v>0</v>
      </c>
      <c r="I5543" s="7"/>
    </row>
    <row r="5544" spans="1:9">
      <c r="A5544" s="89">
        <f t="shared" si="827"/>
        <v>5531</v>
      </c>
      <c r="B5544" s="185" t="str">
        <f t="shared" si="828"/>
        <v/>
      </c>
      <c r="C5544" s="90" t="str">
        <f t="shared" si="829"/>
        <v/>
      </c>
      <c r="D5544" s="89" t="str">
        <f t="shared" si="830"/>
        <v/>
      </c>
      <c r="E5544" s="91" t="str">
        <f t="shared" si="831"/>
        <v/>
      </c>
      <c r="F5544" s="92" t="str">
        <f t="shared" si="832"/>
        <v/>
      </c>
      <c r="G5544" s="212" t="str">
        <f t="shared" si="833"/>
        <v/>
      </c>
      <c r="H5544" s="92">
        <f>IF(OR(ERR=FALSE,AND(F5544="",G5544="")),0,IF($C$12="D",$H$13+SUM($F$14:F5544)-SUM($G$14:G5544),$H$13-SUM($F$14:F5544)+SUM($G$14:G5544)))</f>
        <v>0</v>
      </c>
      <c r="I5544" s="7"/>
    </row>
    <row r="5545" spans="1:9">
      <c r="A5545" s="89">
        <f t="shared" si="827"/>
        <v>5532</v>
      </c>
      <c r="B5545" s="185" t="str">
        <f t="shared" si="828"/>
        <v/>
      </c>
      <c r="C5545" s="90" t="str">
        <f t="shared" si="829"/>
        <v/>
      </c>
      <c r="D5545" s="89" t="str">
        <f t="shared" si="830"/>
        <v/>
      </c>
      <c r="E5545" s="91" t="str">
        <f t="shared" si="831"/>
        <v/>
      </c>
      <c r="F5545" s="92" t="str">
        <f t="shared" si="832"/>
        <v/>
      </c>
      <c r="G5545" s="212" t="str">
        <f t="shared" si="833"/>
        <v/>
      </c>
      <c r="H5545" s="92">
        <f>IF(OR(ERR=FALSE,AND(F5545="",G5545="")),0,IF($C$12="D",$H$13+SUM($F$14:F5545)-SUM($G$14:G5545),$H$13-SUM($F$14:F5545)+SUM($G$14:G5545)))</f>
        <v>0</v>
      </c>
      <c r="I5545" s="7"/>
    </row>
    <row r="5546" spans="1:9">
      <c r="A5546" s="89">
        <f t="shared" si="827"/>
        <v>5533</v>
      </c>
      <c r="B5546" s="185" t="str">
        <f t="shared" si="828"/>
        <v/>
      </c>
      <c r="C5546" s="90" t="str">
        <f t="shared" si="829"/>
        <v/>
      </c>
      <c r="D5546" s="89" t="str">
        <f t="shared" si="830"/>
        <v/>
      </c>
      <c r="E5546" s="91" t="str">
        <f t="shared" si="831"/>
        <v/>
      </c>
      <c r="F5546" s="92" t="str">
        <f t="shared" si="832"/>
        <v/>
      </c>
      <c r="G5546" s="212" t="str">
        <f t="shared" si="833"/>
        <v/>
      </c>
      <c r="H5546" s="92">
        <f>IF(OR(ERR=FALSE,AND(F5546="",G5546="")),0,IF($C$12="D",$H$13+SUM($F$14:F5546)-SUM($G$14:G5546),$H$13-SUM($F$14:F5546)+SUM($G$14:G5546)))</f>
        <v>0</v>
      </c>
      <c r="I5546" s="7"/>
    </row>
    <row r="5547" spans="1:9">
      <c r="A5547" s="89">
        <f t="shared" si="827"/>
        <v>5534</v>
      </c>
      <c r="B5547" s="185" t="str">
        <f t="shared" si="828"/>
        <v/>
      </c>
      <c r="C5547" s="90" t="str">
        <f t="shared" si="829"/>
        <v/>
      </c>
      <c r="D5547" s="89" t="str">
        <f t="shared" si="830"/>
        <v/>
      </c>
      <c r="E5547" s="91" t="str">
        <f t="shared" si="831"/>
        <v/>
      </c>
      <c r="F5547" s="92" t="str">
        <f t="shared" si="832"/>
        <v/>
      </c>
      <c r="G5547" s="212" t="str">
        <f t="shared" si="833"/>
        <v/>
      </c>
      <c r="H5547" s="92">
        <f>IF(OR(ERR=FALSE,AND(F5547="",G5547="")),0,IF($C$12="D",$H$13+SUM($F$14:F5547)-SUM($G$14:G5547),$H$13-SUM($F$14:F5547)+SUM($G$14:G5547)))</f>
        <v>0</v>
      </c>
      <c r="I5547" s="7"/>
    </row>
    <row r="5548" spans="1:9">
      <c r="A5548" s="89">
        <f t="shared" si="827"/>
        <v>5535</v>
      </c>
      <c r="B5548" s="185" t="str">
        <f t="shared" si="828"/>
        <v/>
      </c>
      <c r="C5548" s="90" t="str">
        <f t="shared" si="829"/>
        <v/>
      </c>
      <c r="D5548" s="89" t="str">
        <f t="shared" si="830"/>
        <v/>
      </c>
      <c r="E5548" s="91" t="str">
        <f t="shared" si="831"/>
        <v/>
      </c>
      <c r="F5548" s="92" t="str">
        <f t="shared" si="832"/>
        <v/>
      </c>
      <c r="G5548" s="212" t="str">
        <f t="shared" si="833"/>
        <v/>
      </c>
      <c r="H5548" s="92">
        <f>IF(OR(ERR=FALSE,AND(F5548="",G5548="")),0,IF($C$12="D",$H$13+SUM($F$14:F5548)-SUM($G$14:G5548),$H$13-SUM($F$14:F5548)+SUM($G$14:G5548)))</f>
        <v>0</v>
      </c>
      <c r="I5548" s="7"/>
    </row>
    <row r="5549" spans="1:9">
      <c r="A5549" s="89">
        <f t="shared" si="827"/>
        <v>5536</v>
      </c>
      <c r="B5549" s="185" t="str">
        <f t="shared" si="828"/>
        <v/>
      </c>
      <c r="C5549" s="90" t="str">
        <f t="shared" si="829"/>
        <v/>
      </c>
      <c r="D5549" s="89" t="str">
        <f t="shared" si="830"/>
        <v/>
      </c>
      <c r="E5549" s="91" t="str">
        <f t="shared" si="831"/>
        <v/>
      </c>
      <c r="F5549" s="92" t="str">
        <f t="shared" si="832"/>
        <v/>
      </c>
      <c r="G5549" s="212" t="str">
        <f t="shared" si="833"/>
        <v/>
      </c>
      <c r="H5549" s="92">
        <f>IF(OR(ERR=FALSE,AND(F5549="",G5549="")),0,IF($C$12="D",$H$13+SUM($F$14:F5549)-SUM($G$14:G5549),$H$13-SUM($F$14:F5549)+SUM($G$14:G5549)))</f>
        <v>0</v>
      </c>
      <c r="I5549" s="7"/>
    </row>
    <row r="5550" spans="1:9">
      <c r="A5550" s="89">
        <f t="shared" si="827"/>
        <v>5537</v>
      </c>
      <c r="B5550" s="185" t="str">
        <f t="shared" si="828"/>
        <v/>
      </c>
      <c r="C5550" s="90" t="str">
        <f t="shared" si="829"/>
        <v/>
      </c>
      <c r="D5550" s="89" t="str">
        <f t="shared" si="830"/>
        <v/>
      </c>
      <c r="E5550" s="91" t="str">
        <f t="shared" si="831"/>
        <v/>
      </c>
      <c r="F5550" s="92" t="str">
        <f t="shared" si="832"/>
        <v/>
      </c>
      <c r="G5550" s="212" t="str">
        <f t="shared" si="833"/>
        <v/>
      </c>
      <c r="H5550" s="92">
        <f>IF(OR(ERR=FALSE,AND(F5550="",G5550="")),0,IF($C$12="D",$H$13+SUM($F$14:F5550)-SUM($G$14:G5550),$H$13-SUM($F$14:F5550)+SUM($G$14:G5550)))</f>
        <v>0</v>
      </c>
      <c r="I5550" s="7"/>
    </row>
    <row r="5551" spans="1:9">
      <c r="A5551" s="89">
        <f t="shared" si="827"/>
        <v>5538</v>
      </c>
      <c r="B5551" s="185" t="str">
        <f t="shared" si="828"/>
        <v/>
      </c>
      <c r="C5551" s="90" t="str">
        <f t="shared" si="829"/>
        <v/>
      </c>
      <c r="D5551" s="89" t="str">
        <f t="shared" si="830"/>
        <v/>
      </c>
      <c r="E5551" s="91" t="str">
        <f t="shared" si="831"/>
        <v/>
      </c>
      <c r="F5551" s="92" t="str">
        <f t="shared" si="832"/>
        <v/>
      </c>
      <c r="G5551" s="212" t="str">
        <f t="shared" si="833"/>
        <v/>
      </c>
      <c r="H5551" s="92">
        <f>IF(OR(ERR=FALSE,AND(F5551="",G5551="")),0,IF($C$12="D",$H$13+SUM($F$14:F5551)-SUM($G$14:G5551),$H$13-SUM($F$14:F5551)+SUM($G$14:G5551)))</f>
        <v>0</v>
      </c>
      <c r="I5551" s="7"/>
    </row>
    <row r="5552" spans="1:9">
      <c r="A5552" s="89">
        <f t="shared" si="827"/>
        <v>5539</v>
      </c>
      <c r="B5552" s="185" t="str">
        <f t="shared" si="828"/>
        <v/>
      </c>
      <c r="C5552" s="90" t="str">
        <f t="shared" si="829"/>
        <v/>
      </c>
      <c r="D5552" s="89" t="str">
        <f t="shared" si="830"/>
        <v/>
      </c>
      <c r="E5552" s="91" t="str">
        <f t="shared" si="831"/>
        <v/>
      </c>
      <c r="F5552" s="92" t="str">
        <f t="shared" si="832"/>
        <v/>
      </c>
      <c r="G5552" s="212" t="str">
        <f t="shared" si="833"/>
        <v/>
      </c>
      <c r="H5552" s="92">
        <f>IF(OR(ERR=FALSE,AND(F5552="",G5552="")),0,IF($C$12="D",$H$13+SUM($F$14:F5552)-SUM($G$14:G5552),$H$13-SUM($F$14:F5552)+SUM($G$14:G5552)))</f>
        <v>0</v>
      </c>
      <c r="I5552" s="7"/>
    </row>
    <row r="5553" spans="1:9">
      <c r="A5553" s="89">
        <f t="shared" si="827"/>
        <v>5540</v>
      </c>
      <c r="B5553" s="185" t="str">
        <f t="shared" si="828"/>
        <v/>
      </c>
      <c r="C5553" s="90" t="str">
        <f t="shared" si="829"/>
        <v/>
      </c>
      <c r="D5553" s="89" t="str">
        <f t="shared" si="830"/>
        <v/>
      </c>
      <c r="E5553" s="91" t="str">
        <f t="shared" si="831"/>
        <v/>
      </c>
      <c r="F5553" s="92" t="str">
        <f t="shared" si="832"/>
        <v/>
      </c>
      <c r="G5553" s="212" t="str">
        <f t="shared" si="833"/>
        <v/>
      </c>
      <c r="H5553" s="92">
        <f>IF(OR(ERR=FALSE,AND(F5553="",G5553="")),0,IF($C$12="D",$H$13+SUM($F$14:F5553)-SUM($G$14:G5553),$H$13-SUM($F$14:F5553)+SUM($G$14:G5553)))</f>
        <v>0</v>
      </c>
      <c r="I5553" s="7"/>
    </row>
    <row r="5554" spans="1:9">
      <c r="A5554" s="89">
        <f t="shared" si="827"/>
        <v>5541</v>
      </c>
      <c r="B5554" s="185" t="str">
        <f t="shared" si="828"/>
        <v/>
      </c>
      <c r="C5554" s="90" t="str">
        <f t="shared" si="829"/>
        <v/>
      </c>
      <c r="D5554" s="89" t="str">
        <f t="shared" si="830"/>
        <v/>
      </c>
      <c r="E5554" s="91" t="str">
        <f t="shared" si="831"/>
        <v/>
      </c>
      <c r="F5554" s="92" t="str">
        <f t="shared" si="832"/>
        <v/>
      </c>
      <c r="G5554" s="212" t="str">
        <f t="shared" si="833"/>
        <v/>
      </c>
      <c r="H5554" s="92">
        <f>IF(OR(ERR=FALSE,AND(F5554="",G5554="")),0,IF($C$12="D",$H$13+SUM($F$14:F5554)-SUM($G$14:G5554),$H$13-SUM($F$14:F5554)+SUM($G$14:G5554)))</f>
        <v>0</v>
      </c>
      <c r="I5554" s="7"/>
    </row>
    <row r="5555" spans="1:9">
      <c r="A5555" s="89">
        <f t="shared" si="827"/>
        <v>5542</v>
      </c>
      <c r="B5555" s="185" t="str">
        <f t="shared" si="828"/>
        <v/>
      </c>
      <c r="C5555" s="90" t="str">
        <f t="shared" si="829"/>
        <v/>
      </c>
      <c r="D5555" s="89" t="str">
        <f t="shared" si="830"/>
        <v/>
      </c>
      <c r="E5555" s="91" t="str">
        <f t="shared" si="831"/>
        <v/>
      </c>
      <c r="F5555" s="92" t="str">
        <f t="shared" si="832"/>
        <v/>
      </c>
      <c r="G5555" s="212" t="str">
        <f t="shared" si="833"/>
        <v/>
      </c>
      <c r="H5555" s="92">
        <f>IF(OR(ERR=FALSE,AND(F5555="",G5555="")),0,IF($C$12="D",$H$13+SUM($F$14:F5555)-SUM($G$14:G5555),$H$13-SUM($F$14:F5555)+SUM($G$14:G5555)))</f>
        <v>0</v>
      </c>
      <c r="I5555" s="7"/>
    </row>
    <row r="5556" spans="1:9">
      <c r="A5556" s="89">
        <f t="shared" si="827"/>
        <v>5543</v>
      </c>
      <c r="B5556" s="185" t="str">
        <f t="shared" si="828"/>
        <v/>
      </c>
      <c r="C5556" s="90" t="str">
        <f t="shared" si="829"/>
        <v/>
      </c>
      <c r="D5556" s="89" t="str">
        <f t="shared" si="830"/>
        <v/>
      </c>
      <c r="E5556" s="91" t="str">
        <f t="shared" si="831"/>
        <v/>
      </c>
      <c r="F5556" s="92" t="str">
        <f t="shared" si="832"/>
        <v/>
      </c>
      <c r="G5556" s="212" t="str">
        <f t="shared" si="833"/>
        <v/>
      </c>
      <c r="H5556" s="92">
        <f>IF(OR(ERR=FALSE,AND(F5556="",G5556="")),0,IF($C$12="D",$H$13+SUM($F$14:F5556)-SUM($G$14:G5556),$H$13-SUM($F$14:F5556)+SUM($G$14:G5556)))</f>
        <v>0</v>
      </c>
      <c r="I5556" s="7"/>
    </row>
    <row r="5557" spans="1:9">
      <c r="A5557" s="89">
        <f t="shared" si="827"/>
        <v>5544</v>
      </c>
      <c r="B5557" s="185" t="str">
        <f t="shared" si="828"/>
        <v/>
      </c>
      <c r="C5557" s="90" t="str">
        <f t="shared" si="829"/>
        <v/>
      </c>
      <c r="D5557" s="89" t="str">
        <f t="shared" si="830"/>
        <v/>
      </c>
      <c r="E5557" s="91" t="str">
        <f t="shared" si="831"/>
        <v/>
      </c>
      <c r="F5557" s="92" t="str">
        <f t="shared" si="832"/>
        <v/>
      </c>
      <c r="G5557" s="212" t="str">
        <f t="shared" si="833"/>
        <v/>
      </c>
      <c r="H5557" s="92">
        <f>IF(OR(ERR=FALSE,AND(F5557="",G5557="")),0,IF($C$12="D",$H$13+SUM($F$14:F5557)-SUM($G$14:G5557),$H$13-SUM($F$14:F5557)+SUM($G$14:G5557)))</f>
        <v>0</v>
      </c>
      <c r="I5557" s="7"/>
    </row>
    <row r="5558" spans="1:9">
      <c r="A5558" s="89">
        <f t="shared" si="827"/>
        <v>5545</v>
      </c>
      <c r="B5558" s="185" t="str">
        <f t="shared" si="828"/>
        <v/>
      </c>
      <c r="C5558" s="90" t="str">
        <f t="shared" si="829"/>
        <v/>
      </c>
      <c r="D5558" s="89" t="str">
        <f t="shared" si="830"/>
        <v/>
      </c>
      <c r="E5558" s="91" t="str">
        <f t="shared" si="831"/>
        <v/>
      </c>
      <c r="F5558" s="92" t="str">
        <f t="shared" si="832"/>
        <v/>
      </c>
      <c r="G5558" s="212" t="str">
        <f t="shared" si="833"/>
        <v/>
      </c>
      <c r="H5558" s="92">
        <f>IF(OR(ERR=FALSE,AND(F5558="",G5558="")),0,IF($C$12="D",$H$13+SUM($F$14:F5558)-SUM($G$14:G5558),$H$13-SUM($F$14:F5558)+SUM($G$14:G5558)))</f>
        <v>0</v>
      </c>
      <c r="I5558" s="7"/>
    </row>
    <row r="5559" spans="1:9">
      <c r="A5559" s="89">
        <f t="shared" ref="A5559:A5570" si="834">A5558+1</f>
        <v>5546</v>
      </c>
      <c r="B5559" s="185" t="str">
        <f t="shared" si="828"/>
        <v/>
      </c>
      <c r="C5559" s="90" t="str">
        <f t="shared" si="829"/>
        <v/>
      </c>
      <c r="D5559" s="89" t="str">
        <f t="shared" si="830"/>
        <v/>
      </c>
      <c r="E5559" s="91" t="str">
        <f t="shared" si="831"/>
        <v/>
      </c>
      <c r="F5559" s="92" t="str">
        <f t="shared" si="832"/>
        <v/>
      </c>
      <c r="G5559" s="212" t="str">
        <f t="shared" si="833"/>
        <v/>
      </c>
      <c r="H5559" s="92">
        <f>IF(OR(ERR=FALSE,AND(F5559="",G5559="")),0,IF($C$12="D",$H$13+SUM($F$14:F5559)-SUM($G$14:G5559),$H$13-SUM($F$14:F5559)+SUM($G$14:G5559)))</f>
        <v>0</v>
      </c>
      <c r="I5559" s="7"/>
    </row>
    <row r="5560" spans="1:9">
      <c r="A5560" s="89">
        <f t="shared" si="834"/>
        <v>5547</v>
      </c>
      <c r="B5560" s="185" t="str">
        <f t="shared" si="828"/>
        <v/>
      </c>
      <c r="C5560" s="90" t="str">
        <f t="shared" si="829"/>
        <v/>
      </c>
      <c r="D5560" s="89" t="str">
        <f t="shared" si="830"/>
        <v/>
      </c>
      <c r="E5560" s="91" t="str">
        <f t="shared" si="831"/>
        <v/>
      </c>
      <c r="F5560" s="92" t="str">
        <f t="shared" si="832"/>
        <v/>
      </c>
      <c r="G5560" s="212" t="str">
        <f t="shared" si="833"/>
        <v/>
      </c>
      <c r="H5560" s="92">
        <f>IF(OR(ERR=FALSE,AND(F5560="",G5560="")),0,IF($C$12="D",$H$13+SUM($F$14:F5560)-SUM($G$14:G5560),$H$13-SUM($F$14:F5560)+SUM($G$14:G5560)))</f>
        <v>0</v>
      </c>
      <c r="I5560" s="7"/>
    </row>
    <row r="5561" spans="1:9">
      <c r="A5561" s="89">
        <f t="shared" si="834"/>
        <v>5548</v>
      </c>
      <c r="B5561" s="185" t="str">
        <f t="shared" si="828"/>
        <v/>
      </c>
      <c r="C5561" s="90" t="str">
        <f t="shared" si="829"/>
        <v/>
      </c>
      <c r="D5561" s="89" t="str">
        <f t="shared" si="830"/>
        <v/>
      </c>
      <c r="E5561" s="91" t="str">
        <f t="shared" si="831"/>
        <v/>
      </c>
      <c r="F5561" s="92" t="str">
        <f t="shared" si="832"/>
        <v/>
      </c>
      <c r="G5561" s="212" t="str">
        <f t="shared" si="833"/>
        <v/>
      </c>
      <c r="H5561" s="92">
        <f>IF(OR(ERR=FALSE,AND(F5561="",G5561="")),0,IF($C$12="D",$H$13+SUM($F$14:F5561)-SUM($G$14:G5561),$H$13-SUM($F$14:F5561)+SUM($G$14:G5561)))</f>
        <v>0</v>
      </c>
      <c r="I5561" s="7"/>
    </row>
    <row r="5562" spans="1:9">
      <c r="A5562" s="89">
        <f t="shared" si="834"/>
        <v>5549</v>
      </c>
      <c r="B5562" s="185" t="str">
        <f t="shared" ref="B5562:B5567" si="835">IF(ISERROR(VLOOKUP(A5562&amp;H$9,JU_AKUN,6,FALSE)=TRUE),"",VLOOKUP(A5562&amp;H$9,JU_AKUN,6,FALSE))</f>
        <v/>
      </c>
      <c r="C5562" s="90" t="str">
        <f t="shared" ref="C5562:C5567" si="836">IF(ISERROR(VLOOKUP(A5562&amp;H$9,JU_AKUN,7,FALSE)=TRUE),"",VLOOKUP(A5562&amp;H$9,JU_AKUN,7,FALSE))</f>
        <v/>
      </c>
      <c r="D5562" s="89" t="str">
        <f t="shared" ref="D5562:D5567" si="837">IF(ISERROR(VLOOKUP(A5562&amp;H$9,JU_AKUN,8,FALSE)=TRUE),"",VLOOKUP(A5562&amp;H$9,JU_AKUN,8,FALSE))</f>
        <v/>
      </c>
      <c r="E5562" s="91" t="str">
        <f t="shared" ref="E5562:E5567" si="838">IF(ISERROR(VLOOKUP(A5562&amp;H$9,JU_AKUN,9,FALSE)=TRUE),"",VLOOKUP(A5562&amp;H$9,JU_AKUN,9,FALSE))</f>
        <v/>
      </c>
      <c r="F5562" s="92" t="str">
        <f t="shared" ref="F5562:F5567" si="839">IF(ISERROR(VLOOKUP(A5562&amp;H$9,JU_AKUN,14,FALSE)=TRUE),"",VLOOKUP(A5562&amp;H$9,JU_AKUN,14,FALSE))</f>
        <v/>
      </c>
      <c r="G5562" s="212" t="str">
        <f t="shared" ref="G5562:G5567" si="840">IF(ISERROR(VLOOKUP(A5562&amp;H$9,JU_AKUN,15,FALSE)=TRUE),"",VLOOKUP(A5562&amp;H$9,JU_AKUN,15,FALSE))</f>
        <v/>
      </c>
      <c r="H5562" s="92">
        <f>IF(OR(ERR=FALSE,AND(F5562="",G5562="")),0,IF($C$12="D",$H$13+SUM($F$14:F5562)-SUM($G$14:G5562),$H$13-SUM($F$14:F5562)+SUM($G$14:G5562)))</f>
        <v>0</v>
      </c>
      <c r="I5562" s="7"/>
    </row>
    <row r="5563" spans="1:9">
      <c r="A5563" s="89">
        <f t="shared" si="834"/>
        <v>5550</v>
      </c>
      <c r="B5563" s="185" t="str">
        <f t="shared" si="835"/>
        <v/>
      </c>
      <c r="C5563" s="90" t="str">
        <f t="shared" si="836"/>
        <v/>
      </c>
      <c r="D5563" s="89" t="str">
        <f t="shared" si="837"/>
        <v/>
      </c>
      <c r="E5563" s="91" t="str">
        <f t="shared" si="838"/>
        <v/>
      </c>
      <c r="F5563" s="92" t="str">
        <f t="shared" si="839"/>
        <v/>
      </c>
      <c r="G5563" s="212" t="str">
        <f t="shared" si="840"/>
        <v/>
      </c>
      <c r="H5563" s="92">
        <f>IF(OR(ERR=FALSE,AND(F5563="",G5563="")),0,IF($C$12="D",$H$13+SUM($F$14:F5563)-SUM($G$14:G5563),$H$13-SUM($F$14:F5563)+SUM($G$14:G5563)))</f>
        <v>0</v>
      </c>
      <c r="I5563" s="7"/>
    </row>
    <row r="5564" spans="1:9">
      <c r="A5564" s="89">
        <f t="shared" si="834"/>
        <v>5551</v>
      </c>
      <c r="B5564" s="185" t="str">
        <f t="shared" si="835"/>
        <v/>
      </c>
      <c r="C5564" s="90" t="str">
        <f t="shared" si="836"/>
        <v/>
      </c>
      <c r="D5564" s="89" t="str">
        <f t="shared" si="837"/>
        <v/>
      </c>
      <c r="E5564" s="91" t="str">
        <f t="shared" si="838"/>
        <v/>
      </c>
      <c r="F5564" s="92" t="str">
        <f t="shared" si="839"/>
        <v/>
      </c>
      <c r="G5564" s="212" t="str">
        <f t="shared" si="840"/>
        <v/>
      </c>
      <c r="H5564" s="92">
        <f>IF(OR(ERR=FALSE,AND(F5564="",G5564="")),0,IF($C$12="D",$H$13+SUM($F$14:F5564)-SUM($G$14:G5564),$H$13-SUM($F$14:F5564)+SUM($G$14:G5564)))</f>
        <v>0</v>
      </c>
      <c r="I5564" s="7"/>
    </row>
    <row r="5565" spans="1:9">
      <c r="A5565" s="89">
        <f t="shared" si="834"/>
        <v>5552</v>
      </c>
      <c r="B5565" s="185" t="str">
        <f t="shared" si="835"/>
        <v/>
      </c>
      <c r="C5565" s="90" t="str">
        <f t="shared" si="836"/>
        <v/>
      </c>
      <c r="D5565" s="89" t="str">
        <f t="shared" si="837"/>
        <v/>
      </c>
      <c r="E5565" s="91" t="str">
        <f t="shared" si="838"/>
        <v/>
      </c>
      <c r="F5565" s="92" t="str">
        <f t="shared" si="839"/>
        <v/>
      </c>
      <c r="G5565" s="212" t="str">
        <f t="shared" si="840"/>
        <v/>
      </c>
      <c r="H5565" s="92">
        <f>IF(OR(ERR=FALSE,AND(F5565="",G5565="")),0,IF($C$12="D",$H$13+SUM($F$14:F5565)-SUM($G$14:G5565),$H$13-SUM($F$14:F5565)+SUM($G$14:G5565)))</f>
        <v>0</v>
      </c>
      <c r="I5565" s="7"/>
    </row>
    <row r="5566" spans="1:9">
      <c r="A5566" s="89">
        <f t="shared" si="834"/>
        <v>5553</v>
      </c>
      <c r="B5566" s="185" t="str">
        <f t="shared" si="835"/>
        <v/>
      </c>
      <c r="C5566" s="90" t="str">
        <f t="shared" si="836"/>
        <v/>
      </c>
      <c r="D5566" s="89" t="str">
        <f t="shared" si="837"/>
        <v/>
      </c>
      <c r="E5566" s="91" t="str">
        <f t="shared" si="838"/>
        <v/>
      </c>
      <c r="F5566" s="92" t="str">
        <f t="shared" si="839"/>
        <v/>
      </c>
      <c r="G5566" s="212" t="str">
        <f t="shared" si="840"/>
        <v/>
      </c>
      <c r="H5566" s="92">
        <f>IF(OR(ERR=FALSE,AND(F5566="",G5566="")),0,IF($C$12="D",$H$13+SUM($F$14:F5566)-SUM($G$14:G5566),$H$13-SUM($F$14:F5566)+SUM($G$14:G5566)))</f>
        <v>0</v>
      </c>
      <c r="I5566" s="7"/>
    </row>
    <row r="5567" spans="1:9">
      <c r="A5567" s="89">
        <f t="shared" si="834"/>
        <v>5554</v>
      </c>
      <c r="B5567" s="185" t="str">
        <f t="shared" si="835"/>
        <v/>
      </c>
      <c r="C5567" s="90" t="str">
        <f t="shared" si="836"/>
        <v/>
      </c>
      <c r="D5567" s="89" t="str">
        <f t="shared" si="837"/>
        <v/>
      </c>
      <c r="E5567" s="91" t="str">
        <f t="shared" si="838"/>
        <v/>
      </c>
      <c r="F5567" s="92" t="str">
        <f t="shared" si="839"/>
        <v/>
      </c>
      <c r="G5567" s="212" t="str">
        <f t="shared" si="840"/>
        <v/>
      </c>
      <c r="H5567" s="92">
        <f>IF(OR(ERR=FALSE,AND(F5567="",G5567="")),0,IF($C$12="D",$H$13+SUM($F$14:F5567)-SUM($G$14:G5567),$H$13-SUM($F$14:F5567)+SUM($G$14:G5567)))</f>
        <v>0</v>
      </c>
      <c r="I5567" s="7"/>
    </row>
    <row r="5568" spans="1:9">
      <c r="A5568" s="89">
        <f t="shared" si="834"/>
        <v>5555</v>
      </c>
      <c r="B5568" s="185" t="str">
        <f t="shared" ref="B5568:B5581" si="841">IF(ISERROR(VLOOKUP(A5568&amp;H$9,JU_AKUN,6,FALSE)=TRUE),"",VLOOKUP(A5568&amp;H$9,JU_AKUN,6,FALSE))</f>
        <v/>
      </c>
      <c r="C5568" s="90" t="str">
        <f t="shared" ref="C5568:C5581" si="842">IF(ISERROR(VLOOKUP(A5568&amp;H$9,JU_AKUN,7,FALSE)=TRUE),"",VLOOKUP(A5568&amp;H$9,JU_AKUN,7,FALSE))</f>
        <v/>
      </c>
      <c r="D5568" s="89" t="str">
        <f t="shared" ref="D5568:D5581" si="843">IF(ISERROR(VLOOKUP(A5568&amp;H$9,JU_AKUN,8,FALSE)=TRUE),"",VLOOKUP(A5568&amp;H$9,JU_AKUN,8,FALSE))</f>
        <v/>
      </c>
      <c r="E5568" s="91" t="str">
        <f t="shared" ref="E5568:E5581" si="844">IF(ISERROR(VLOOKUP(A5568&amp;H$9,JU_AKUN,9,FALSE)=TRUE),"",VLOOKUP(A5568&amp;H$9,JU_AKUN,9,FALSE))</f>
        <v/>
      </c>
      <c r="F5568" s="92" t="str">
        <f t="shared" ref="F5568:F5581" si="845">IF(ISERROR(VLOOKUP(A5568&amp;H$9,JU_AKUN,14,FALSE)=TRUE),"",VLOOKUP(A5568&amp;H$9,JU_AKUN,14,FALSE))</f>
        <v/>
      </c>
      <c r="G5568" s="212" t="str">
        <f t="shared" ref="G5568:G5581" si="846">IF(ISERROR(VLOOKUP(A5568&amp;H$9,JU_AKUN,15,FALSE)=TRUE),"",VLOOKUP(A5568&amp;H$9,JU_AKUN,15,FALSE))</f>
        <v/>
      </c>
      <c r="H5568" s="92">
        <f>IF(OR(ERR=FALSE,AND(F5568="",G5568="")),0,IF($C$12="D",$H$13+SUM($F$14:F5568)-SUM($G$14:G5568),$H$13-SUM($F$14:F5568)+SUM($G$14:G5568)))</f>
        <v>0</v>
      </c>
      <c r="I5568" s="7"/>
    </row>
    <row r="5569" spans="1:9">
      <c r="A5569" s="89">
        <f t="shared" si="834"/>
        <v>5556</v>
      </c>
      <c r="B5569" s="185" t="str">
        <f t="shared" si="841"/>
        <v/>
      </c>
      <c r="C5569" s="90" t="str">
        <f t="shared" si="842"/>
        <v/>
      </c>
      <c r="D5569" s="89" t="str">
        <f t="shared" si="843"/>
        <v/>
      </c>
      <c r="E5569" s="91" t="str">
        <f t="shared" si="844"/>
        <v/>
      </c>
      <c r="F5569" s="92" t="str">
        <f t="shared" si="845"/>
        <v/>
      </c>
      <c r="G5569" s="212" t="str">
        <f t="shared" si="846"/>
        <v/>
      </c>
      <c r="H5569" s="92">
        <f>IF(OR(ERR=FALSE,AND(F5569="",G5569="")),0,IF($C$12="D",$H$13+SUM($F$14:F5569)-SUM($G$14:G5569),$H$13-SUM($F$14:F5569)+SUM($G$14:G5569)))</f>
        <v>0</v>
      </c>
      <c r="I5569" s="7"/>
    </row>
    <row r="5570" spans="1:9">
      <c r="A5570" s="89">
        <f t="shared" si="834"/>
        <v>5557</v>
      </c>
      <c r="B5570" s="185" t="str">
        <f t="shared" si="841"/>
        <v/>
      </c>
      <c r="C5570" s="90" t="str">
        <f t="shared" si="842"/>
        <v/>
      </c>
      <c r="D5570" s="89" t="str">
        <f t="shared" si="843"/>
        <v/>
      </c>
      <c r="E5570" s="91" t="str">
        <f t="shared" si="844"/>
        <v/>
      </c>
      <c r="F5570" s="92" t="str">
        <f t="shared" si="845"/>
        <v/>
      </c>
      <c r="G5570" s="212" t="str">
        <f t="shared" si="846"/>
        <v/>
      </c>
      <c r="H5570" s="92">
        <f>IF(OR(ERR=FALSE,AND(F5570="",G5570="")),0,IF($C$12="D",$H$13+SUM($F$14:F5570)-SUM($G$14:G5570),$H$13-SUM($F$14:F5570)+SUM($G$14:G5570)))</f>
        <v>0</v>
      </c>
      <c r="I5570" s="7"/>
    </row>
    <row r="5571" spans="1:9">
      <c r="A5571" s="89">
        <f>A5570+1</f>
        <v>5558</v>
      </c>
      <c r="B5571" s="185" t="str">
        <f t="shared" si="841"/>
        <v/>
      </c>
      <c r="C5571" s="90" t="str">
        <f t="shared" si="842"/>
        <v/>
      </c>
      <c r="D5571" s="89" t="str">
        <f t="shared" si="843"/>
        <v/>
      </c>
      <c r="E5571" s="91" t="str">
        <f t="shared" si="844"/>
        <v/>
      </c>
      <c r="F5571" s="92" t="str">
        <f t="shared" si="845"/>
        <v/>
      </c>
      <c r="G5571" s="212" t="str">
        <f t="shared" si="846"/>
        <v/>
      </c>
      <c r="H5571" s="92">
        <f>IF(OR(ERR=FALSE,AND(F5571="",G5571="")),0,IF($C$12="D",$H$13+SUM($F$14:F5571)-SUM($G$14:G5571),$H$13-SUM($F$14:F5571)+SUM($G$14:G5571)))</f>
        <v>0</v>
      </c>
      <c r="I5571" s="7"/>
    </row>
    <row r="5572" spans="1:9">
      <c r="A5572" s="89">
        <f>A5571+1</f>
        <v>5559</v>
      </c>
      <c r="B5572" s="185" t="str">
        <f t="shared" si="841"/>
        <v/>
      </c>
      <c r="C5572" s="90" t="str">
        <f t="shared" si="842"/>
        <v/>
      </c>
      <c r="D5572" s="89" t="str">
        <f t="shared" si="843"/>
        <v/>
      </c>
      <c r="E5572" s="91" t="str">
        <f t="shared" si="844"/>
        <v/>
      </c>
      <c r="F5572" s="92" t="str">
        <f t="shared" si="845"/>
        <v/>
      </c>
      <c r="G5572" s="212" t="str">
        <f t="shared" si="846"/>
        <v/>
      </c>
      <c r="H5572" s="92">
        <f>IF(OR(ERR=FALSE,AND(F5572="",G5572="")),0,IF($C$12="D",$H$13+SUM($F$14:F5572)-SUM($G$14:G5572),$H$13-SUM($F$14:F5572)+SUM($G$14:G5572)))</f>
        <v>0</v>
      </c>
      <c r="I5572" s="7"/>
    </row>
    <row r="5573" spans="1:9">
      <c r="A5573" s="89">
        <f t="shared" ref="A5573:A5586" si="847">A5572+1</f>
        <v>5560</v>
      </c>
      <c r="B5573" s="185" t="str">
        <f t="shared" si="841"/>
        <v/>
      </c>
      <c r="C5573" s="90" t="str">
        <f t="shared" si="842"/>
        <v/>
      </c>
      <c r="D5573" s="89" t="str">
        <f t="shared" si="843"/>
        <v/>
      </c>
      <c r="E5573" s="91" t="str">
        <f t="shared" si="844"/>
        <v/>
      </c>
      <c r="F5573" s="92" t="str">
        <f t="shared" si="845"/>
        <v/>
      </c>
      <c r="G5573" s="212" t="str">
        <f t="shared" si="846"/>
        <v/>
      </c>
      <c r="H5573" s="92">
        <f>IF(OR(ERR=FALSE,AND(F5573="",G5573="")),0,IF($C$12="D",$H$13+SUM($F$14:F5573)-SUM($G$14:G5573),$H$13-SUM($F$14:F5573)+SUM($G$14:G5573)))</f>
        <v>0</v>
      </c>
      <c r="I5573" s="7"/>
    </row>
    <row r="5574" spans="1:9">
      <c r="A5574" s="89">
        <f t="shared" si="847"/>
        <v>5561</v>
      </c>
      <c r="B5574" s="185" t="str">
        <f t="shared" si="841"/>
        <v/>
      </c>
      <c r="C5574" s="90" t="str">
        <f t="shared" si="842"/>
        <v/>
      </c>
      <c r="D5574" s="89" t="str">
        <f t="shared" si="843"/>
        <v/>
      </c>
      <c r="E5574" s="91" t="str">
        <f t="shared" si="844"/>
        <v/>
      </c>
      <c r="F5574" s="92" t="str">
        <f t="shared" si="845"/>
        <v/>
      </c>
      <c r="G5574" s="212" t="str">
        <f t="shared" si="846"/>
        <v/>
      </c>
      <c r="H5574" s="92">
        <f>IF(OR(ERR=FALSE,AND(F5574="",G5574="")),0,IF($C$12="D",$H$13+SUM($F$14:F5574)-SUM($G$14:G5574),$H$13-SUM($F$14:F5574)+SUM($G$14:G5574)))</f>
        <v>0</v>
      </c>
      <c r="I5574" s="7"/>
    </row>
    <row r="5575" spans="1:9">
      <c r="A5575" s="89">
        <f t="shared" si="847"/>
        <v>5562</v>
      </c>
      <c r="B5575" s="185" t="str">
        <f t="shared" si="841"/>
        <v/>
      </c>
      <c r="C5575" s="90" t="str">
        <f t="shared" si="842"/>
        <v/>
      </c>
      <c r="D5575" s="89" t="str">
        <f t="shared" si="843"/>
        <v/>
      </c>
      <c r="E5575" s="91" t="str">
        <f t="shared" si="844"/>
        <v/>
      </c>
      <c r="F5575" s="92" t="str">
        <f t="shared" si="845"/>
        <v/>
      </c>
      <c r="G5575" s="212" t="str">
        <f t="shared" si="846"/>
        <v/>
      </c>
      <c r="H5575" s="92">
        <f>IF(OR(ERR=FALSE,AND(F5575="",G5575="")),0,IF($C$12="D",$H$13+SUM($F$14:F5575)-SUM($G$14:G5575),$H$13-SUM($F$14:F5575)+SUM($G$14:G5575)))</f>
        <v>0</v>
      </c>
      <c r="I5575" s="7"/>
    </row>
    <row r="5576" spans="1:9">
      <c r="A5576" s="89">
        <f t="shared" si="847"/>
        <v>5563</v>
      </c>
      <c r="B5576" s="185" t="str">
        <f t="shared" si="841"/>
        <v/>
      </c>
      <c r="C5576" s="90" t="str">
        <f t="shared" si="842"/>
        <v/>
      </c>
      <c r="D5576" s="89" t="str">
        <f t="shared" si="843"/>
        <v/>
      </c>
      <c r="E5576" s="91" t="str">
        <f t="shared" si="844"/>
        <v/>
      </c>
      <c r="F5576" s="92" t="str">
        <f t="shared" si="845"/>
        <v/>
      </c>
      <c r="G5576" s="212" t="str">
        <f t="shared" si="846"/>
        <v/>
      </c>
      <c r="H5576" s="92">
        <f>IF(OR(ERR=FALSE,AND(F5576="",G5576="")),0,IF($C$12="D",$H$13+SUM($F$14:F5576)-SUM($G$14:G5576),$H$13-SUM($F$14:F5576)+SUM($G$14:G5576)))</f>
        <v>0</v>
      </c>
      <c r="I5576" s="7"/>
    </row>
    <row r="5577" spans="1:9">
      <c r="A5577" s="89">
        <f t="shared" si="847"/>
        <v>5564</v>
      </c>
      <c r="B5577" s="185" t="str">
        <f t="shared" si="841"/>
        <v/>
      </c>
      <c r="C5577" s="90" t="str">
        <f t="shared" si="842"/>
        <v/>
      </c>
      <c r="D5577" s="89" t="str">
        <f t="shared" si="843"/>
        <v/>
      </c>
      <c r="E5577" s="91" t="str">
        <f t="shared" si="844"/>
        <v/>
      </c>
      <c r="F5577" s="92" t="str">
        <f t="shared" si="845"/>
        <v/>
      </c>
      <c r="G5577" s="212" t="str">
        <f t="shared" si="846"/>
        <v/>
      </c>
      <c r="H5577" s="92">
        <f>IF(OR(ERR=FALSE,AND(F5577="",G5577="")),0,IF($C$12="D",$H$13+SUM($F$14:F5577)-SUM($G$14:G5577),$H$13-SUM($F$14:F5577)+SUM($G$14:G5577)))</f>
        <v>0</v>
      </c>
      <c r="I5577" s="7"/>
    </row>
    <row r="5578" spans="1:9">
      <c r="A5578" s="89">
        <f t="shared" si="847"/>
        <v>5565</v>
      </c>
      <c r="B5578" s="185" t="str">
        <f t="shared" si="841"/>
        <v/>
      </c>
      <c r="C5578" s="90" t="str">
        <f t="shared" si="842"/>
        <v/>
      </c>
      <c r="D5578" s="89" t="str">
        <f t="shared" si="843"/>
        <v/>
      </c>
      <c r="E5578" s="91" t="str">
        <f t="shared" si="844"/>
        <v/>
      </c>
      <c r="F5578" s="92" t="str">
        <f t="shared" si="845"/>
        <v/>
      </c>
      <c r="G5578" s="212" t="str">
        <f t="shared" si="846"/>
        <v/>
      </c>
      <c r="H5578" s="92">
        <f>IF(OR(ERR=FALSE,AND(F5578="",G5578="")),0,IF($C$12="D",$H$13+SUM($F$14:F5578)-SUM($G$14:G5578),$H$13-SUM($F$14:F5578)+SUM($G$14:G5578)))</f>
        <v>0</v>
      </c>
      <c r="I5578" s="7"/>
    </row>
    <row r="5579" spans="1:9">
      <c r="A5579" s="89">
        <f t="shared" si="847"/>
        <v>5566</v>
      </c>
      <c r="B5579" s="185" t="str">
        <f t="shared" si="841"/>
        <v/>
      </c>
      <c r="C5579" s="90" t="str">
        <f t="shared" si="842"/>
        <v/>
      </c>
      <c r="D5579" s="89" t="str">
        <f t="shared" si="843"/>
        <v/>
      </c>
      <c r="E5579" s="91" t="str">
        <f t="shared" si="844"/>
        <v/>
      </c>
      <c r="F5579" s="92" t="str">
        <f t="shared" si="845"/>
        <v/>
      </c>
      <c r="G5579" s="212" t="str">
        <f t="shared" si="846"/>
        <v/>
      </c>
      <c r="H5579" s="92">
        <f>IF(OR(ERR=FALSE,AND(F5579="",G5579="")),0,IF($C$12="D",$H$13+SUM($F$14:F5579)-SUM($G$14:G5579),$H$13-SUM($F$14:F5579)+SUM($G$14:G5579)))</f>
        <v>0</v>
      </c>
      <c r="I5579" s="7"/>
    </row>
    <row r="5580" spans="1:9">
      <c r="A5580" s="89">
        <f t="shared" si="847"/>
        <v>5567</v>
      </c>
      <c r="B5580" s="185" t="str">
        <f t="shared" si="841"/>
        <v/>
      </c>
      <c r="C5580" s="90" t="str">
        <f t="shared" si="842"/>
        <v/>
      </c>
      <c r="D5580" s="89" t="str">
        <f t="shared" si="843"/>
        <v/>
      </c>
      <c r="E5580" s="91" t="str">
        <f t="shared" si="844"/>
        <v/>
      </c>
      <c r="F5580" s="92" t="str">
        <f t="shared" si="845"/>
        <v/>
      </c>
      <c r="G5580" s="212" t="str">
        <f t="shared" si="846"/>
        <v/>
      </c>
      <c r="H5580" s="92">
        <f>IF(OR(ERR=FALSE,AND(F5580="",G5580="")),0,IF($C$12="D",$H$13+SUM($F$14:F5580)-SUM($G$14:G5580),$H$13-SUM($F$14:F5580)+SUM($G$14:G5580)))</f>
        <v>0</v>
      </c>
      <c r="I5580" s="7"/>
    </row>
    <row r="5581" spans="1:9">
      <c r="A5581" s="89">
        <f t="shared" si="847"/>
        <v>5568</v>
      </c>
      <c r="B5581" s="185" t="str">
        <f t="shared" si="841"/>
        <v/>
      </c>
      <c r="C5581" s="90" t="str">
        <f t="shared" si="842"/>
        <v/>
      </c>
      <c r="D5581" s="89" t="str">
        <f t="shared" si="843"/>
        <v/>
      </c>
      <c r="E5581" s="91" t="str">
        <f t="shared" si="844"/>
        <v/>
      </c>
      <c r="F5581" s="92" t="str">
        <f t="shared" si="845"/>
        <v/>
      </c>
      <c r="G5581" s="212" t="str">
        <f t="shared" si="846"/>
        <v/>
      </c>
      <c r="H5581" s="92">
        <f>IF(OR(ERR=FALSE,AND(F5581="",G5581="")),0,IF($C$12="D",$H$13+SUM($F$14:F5581)-SUM($G$14:G5581),$H$13-SUM($F$14:F5581)+SUM($G$14:G5581)))</f>
        <v>0</v>
      </c>
      <c r="I5581" s="7"/>
    </row>
    <row r="5582" spans="1:9">
      <c r="A5582" s="89">
        <f t="shared" si="847"/>
        <v>5569</v>
      </c>
      <c r="B5582" s="185" t="str">
        <f t="shared" ref="B5582:B5597" si="848">IF(ISERROR(VLOOKUP(A5582&amp;H$9,JU_AKUN,6,FALSE)=TRUE),"",VLOOKUP(A5582&amp;H$9,JU_AKUN,6,FALSE))</f>
        <v/>
      </c>
      <c r="C5582" s="90" t="str">
        <f t="shared" ref="C5582:C5597" si="849">IF(ISERROR(VLOOKUP(A5582&amp;H$9,JU_AKUN,7,FALSE)=TRUE),"",VLOOKUP(A5582&amp;H$9,JU_AKUN,7,FALSE))</f>
        <v/>
      </c>
      <c r="D5582" s="89" t="str">
        <f t="shared" ref="D5582:D5597" si="850">IF(ISERROR(VLOOKUP(A5582&amp;H$9,JU_AKUN,8,FALSE)=TRUE),"",VLOOKUP(A5582&amp;H$9,JU_AKUN,8,FALSE))</f>
        <v/>
      </c>
      <c r="E5582" s="91" t="str">
        <f t="shared" ref="E5582:E5597" si="851">IF(ISERROR(VLOOKUP(A5582&amp;H$9,JU_AKUN,9,FALSE)=TRUE),"",VLOOKUP(A5582&amp;H$9,JU_AKUN,9,FALSE))</f>
        <v/>
      </c>
      <c r="F5582" s="92" t="str">
        <f t="shared" ref="F5582:F5597" si="852">IF(ISERROR(VLOOKUP(A5582&amp;H$9,JU_AKUN,14,FALSE)=TRUE),"",VLOOKUP(A5582&amp;H$9,JU_AKUN,14,FALSE))</f>
        <v/>
      </c>
      <c r="G5582" s="212" t="str">
        <f t="shared" ref="G5582:G5597" si="853">IF(ISERROR(VLOOKUP(A5582&amp;H$9,JU_AKUN,15,FALSE)=TRUE),"",VLOOKUP(A5582&amp;H$9,JU_AKUN,15,FALSE))</f>
        <v/>
      </c>
      <c r="H5582" s="92">
        <f>IF(OR(ERR=FALSE,AND(F5582="",G5582="")),0,IF($C$12="D",$H$13+SUM($F$14:F5582)-SUM($G$14:G5582),$H$13-SUM($F$14:F5582)+SUM($G$14:G5582)))</f>
        <v>0</v>
      </c>
      <c r="I5582" s="7"/>
    </row>
    <row r="5583" spans="1:9">
      <c r="A5583" s="89">
        <f t="shared" si="847"/>
        <v>5570</v>
      </c>
      <c r="B5583" s="185" t="str">
        <f t="shared" si="848"/>
        <v/>
      </c>
      <c r="C5583" s="90" t="str">
        <f t="shared" si="849"/>
        <v/>
      </c>
      <c r="D5583" s="89" t="str">
        <f t="shared" si="850"/>
        <v/>
      </c>
      <c r="E5583" s="91" t="str">
        <f t="shared" si="851"/>
        <v/>
      </c>
      <c r="F5583" s="92" t="str">
        <f t="shared" si="852"/>
        <v/>
      </c>
      <c r="G5583" s="212" t="str">
        <f t="shared" si="853"/>
        <v/>
      </c>
      <c r="H5583" s="92">
        <f>IF(OR(ERR=FALSE,AND(F5583="",G5583="")),0,IF($C$12="D",$H$13+SUM($F$14:F5583)-SUM($G$14:G5583),$H$13-SUM($F$14:F5583)+SUM($G$14:G5583)))</f>
        <v>0</v>
      </c>
      <c r="I5583" s="7"/>
    </row>
    <row r="5584" spans="1:9">
      <c r="A5584" s="89">
        <f t="shared" si="847"/>
        <v>5571</v>
      </c>
      <c r="B5584" s="185" t="str">
        <f t="shared" si="848"/>
        <v/>
      </c>
      <c r="C5584" s="90" t="str">
        <f t="shared" si="849"/>
        <v/>
      </c>
      <c r="D5584" s="89" t="str">
        <f t="shared" si="850"/>
        <v/>
      </c>
      <c r="E5584" s="91" t="str">
        <f t="shared" si="851"/>
        <v/>
      </c>
      <c r="F5584" s="92" t="str">
        <f t="shared" si="852"/>
        <v/>
      </c>
      <c r="G5584" s="212" t="str">
        <f t="shared" si="853"/>
        <v/>
      </c>
      <c r="H5584" s="92">
        <f>IF(OR(ERR=FALSE,AND(F5584="",G5584="")),0,IF($C$12="D",$H$13+SUM($F$14:F5584)-SUM($G$14:G5584),$H$13-SUM($F$14:F5584)+SUM($G$14:G5584)))</f>
        <v>0</v>
      </c>
      <c r="I5584" s="7"/>
    </row>
    <row r="5585" spans="1:9">
      <c r="A5585" s="89">
        <f t="shared" si="847"/>
        <v>5572</v>
      </c>
      <c r="B5585" s="185" t="str">
        <f t="shared" si="848"/>
        <v/>
      </c>
      <c r="C5585" s="90" t="str">
        <f t="shared" si="849"/>
        <v/>
      </c>
      <c r="D5585" s="89" t="str">
        <f t="shared" si="850"/>
        <v/>
      </c>
      <c r="E5585" s="91" t="str">
        <f t="shared" si="851"/>
        <v/>
      </c>
      <c r="F5585" s="92" t="str">
        <f t="shared" si="852"/>
        <v/>
      </c>
      <c r="G5585" s="212" t="str">
        <f t="shared" si="853"/>
        <v/>
      </c>
      <c r="H5585" s="92">
        <f>IF(OR(ERR=FALSE,AND(F5585="",G5585="")),0,IF($C$12="D",$H$13+SUM($F$14:F5585)-SUM($G$14:G5585),$H$13-SUM($F$14:F5585)+SUM($G$14:G5585)))</f>
        <v>0</v>
      </c>
      <c r="I5585" s="7"/>
    </row>
    <row r="5586" spans="1:9">
      <c r="A5586" s="89">
        <f t="shared" si="847"/>
        <v>5573</v>
      </c>
      <c r="B5586" s="185" t="str">
        <f t="shared" si="848"/>
        <v/>
      </c>
      <c r="C5586" s="90" t="str">
        <f t="shared" si="849"/>
        <v/>
      </c>
      <c r="D5586" s="89" t="str">
        <f t="shared" si="850"/>
        <v/>
      </c>
      <c r="E5586" s="91" t="str">
        <f t="shared" si="851"/>
        <v/>
      </c>
      <c r="F5586" s="92" t="str">
        <f t="shared" si="852"/>
        <v/>
      </c>
      <c r="G5586" s="212" t="str">
        <f t="shared" si="853"/>
        <v/>
      </c>
      <c r="H5586" s="92">
        <f>IF(OR(ERR=FALSE,AND(F5586="",G5586="")),0,IF($C$12="D",$H$13+SUM($F$14:F5586)-SUM($G$14:G5586),$H$13-SUM($F$14:F5586)+SUM($G$14:G5586)))</f>
        <v>0</v>
      </c>
      <c r="I5586" s="7"/>
    </row>
    <row r="5587" spans="1:9">
      <c r="A5587" s="89">
        <f>A5586+1</f>
        <v>5574</v>
      </c>
      <c r="B5587" s="185" t="str">
        <f t="shared" si="848"/>
        <v/>
      </c>
      <c r="C5587" s="90" t="str">
        <f t="shared" si="849"/>
        <v/>
      </c>
      <c r="D5587" s="89" t="str">
        <f t="shared" si="850"/>
        <v/>
      </c>
      <c r="E5587" s="91" t="str">
        <f t="shared" si="851"/>
        <v/>
      </c>
      <c r="F5587" s="92" t="str">
        <f t="shared" si="852"/>
        <v/>
      </c>
      <c r="G5587" s="212" t="str">
        <f t="shared" si="853"/>
        <v/>
      </c>
      <c r="H5587" s="92">
        <f>IF(OR(ERR=FALSE,AND(F5587="",G5587="")),0,IF($C$12="D",$H$13+SUM($F$14:F5587)-SUM($G$14:G5587),$H$13-SUM($F$14:F5587)+SUM($G$14:G5587)))</f>
        <v>0</v>
      </c>
      <c r="I5587" s="7"/>
    </row>
    <row r="5588" spans="1:9">
      <c r="A5588" s="89">
        <f>A5587+1</f>
        <v>5575</v>
      </c>
      <c r="B5588" s="185" t="str">
        <f t="shared" si="848"/>
        <v/>
      </c>
      <c r="C5588" s="90" t="str">
        <f t="shared" si="849"/>
        <v/>
      </c>
      <c r="D5588" s="89" t="str">
        <f t="shared" si="850"/>
        <v/>
      </c>
      <c r="E5588" s="91" t="str">
        <f t="shared" si="851"/>
        <v/>
      </c>
      <c r="F5588" s="92" t="str">
        <f t="shared" si="852"/>
        <v/>
      </c>
      <c r="G5588" s="212" t="str">
        <f t="shared" si="853"/>
        <v/>
      </c>
      <c r="H5588" s="92">
        <f>IF(OR(ERR=FALSE,AND(F5588="",G5588="")),0,IF($C$12="D",$H$13+SUM($F$14:F5588)-SUM($G$14:G5588),$H$13-SUM($F$14:F5588)+SUM($G$14:G5588)))</f>
        <v>0</v>
      </c>
      <c r="I5588" s="7"/>
    </row>
    <row r="5589" spans="1:9">
      <c r="A5589" s="89">
        <f t="shared" ref="A5589:A5607" si="854">A5588+1</f>
        <v>5576</v>
      </c>
      <c r="B5589" s="185" t="str">
        <f t="shared" si="848"/>
        <v/>
      </c>
      <c r="C5589" s="90" t="str">
        <f t="shared" si="849"/>
        <v/>
      </c>
      <c r="D5589" s="89" t="str">
        <f t="shared" si="850"/>
        <v/>
      </c>
      <c r="E5589" s="91" t="str">
        <f t="shared" si="851"/>
        <v/>
      </c>
      <c r="F5589" s="92" t="str">
        <f t="shared" si="852"/>
        <v/>
      </c>
      <c r="G5589" s="212" t="str">
        <f t="shared" si="853"/>
        <v/>
      </c>
      <c r="H5589" s="92">
        <f>IF(OR(ERR=FALSE,AND(F5589="",G5589="")),0,IF($C$12="D",$H$13+SUM($F$14:F5589)-SUM($G$14:G5589),$H$13-SUM($F$14:F5589)+SUM($G$14:G5589)))</f>
        <v>0</v>
      </c>
      <c r="I5589" s="7"/>
    </row>
    <row r="5590" spans="1:9">
      <c r="A5590" s="89">
        <f t="shared" si="854"/>
        <v>5577</v>
      </c>
      <c r="B5590" s="185" t="str">
        <f t="shared" si="848"/>
        <v/>
      </c>
      <c r="C5590" s="90" t="str">
        <f t="shared" si="849"/>
        <v/>
      </c>
      <c r="D5590" s="89" t="str">
        <f t="shared" si="850"/>
        <v/>
      </c>
      <c r="E5590" s="91" t="str">
        <f t="shared" si="851"/>
        <v/>
      </c>
      <c r="F5590" s="92" t="str">
        <f t="shared" si="852"/>
        <v/>
      </c>
      <c r="G5590" s="212" t="str">
        <f t="shared" si="853"/>
        <v/>
      </c>
      <c r="H5590" s="92">
        <f>IF(OR(ERR=FALSE,AND(F5590="",G5590="")),0,IF($C$12="D",$H$13+SUM($F$14:F5590)-SUM($G$14:G5590),$H$13-SUM($F$14:F5590)+SUM($G$14:G5590)))</f>
        <v>0</v>
      </c>
      <c r="I5590" s="7"/>
    </row>
    <row r="5591" spans="1:9">
      <c r="A5591" s="89">
        <f t="shared" si="854"/>
        <v>5578</v>
      </c>
      <c r="B5591" s="185" t="str">
        <f t="shared" si="848"/>
        <v/>
      </c>
      <c r="C5591" s="90" t="str">
        <f t="shared" si="849"/>
        <v/>
      </c>
      <c r="D5591" s="89" t="str">
        <f t="shared" si="850"/>
        <v/>
      </c>
      <c r="E5591" s="91" t="str">
        <f t="shared" si="851"/>
        <v/>
      </c>
      <c r="F5591" s="92" t="str">
        <f t="shared" si="852"/>
        <v/>
      </c>
      <c r="G5591" s="212" t="str">
        <f t="shared" si="853"/>
        <v/>
      </c>
      <c r="H5591" s="92">
        <f>IF(OR(ERR=FALSE,AND(F5591="",G5591="")),0,IF($C$12="D",$H$13+SUM($F$14:F5591)-SUM($G$14:G5591),$H$13-SUM($F$14:F5591)+SUM($G$14:G5591)))</f>
        <v>0</v>
      </c>
      <c r="I5591" s="7"/>
    </row>
    <row r="5592" spans="1:9">
      <c r="A5592" s="89">
        <f t="shared" si="854"/>
        <v>5579</v>
      </c>
      <c r="B5592" s="185" t="str">
        <f t="shared" si="848"/>
        <v/>
      </c>
      <c r="C5592" s="90" t="str">
        <f t="shared" si="849"/>
        <v/>
      </c>
      <c r="D5592" s="89" t="str">
        <f t="shared" si="850"/>
        <v/>
      </c>
      <c r="E5592" s="91" t="str">
        <f t="shared" si="851"/>
        <v/>
      </c>
      <c r="F5592" s="92" t="str">
        <f t="shared" si="852"/>
        <v/>
      </c>
      <c r="G5592" s="212" t="str">
        <f t="shared" si="853"/>
        <v/>
      </c>
      <c r="H5592" s="92">
        <f>IF(OR(ERR=FALSE,AND(F5592="",G5592="")),0,IF($C$12="D",$H$13+SUM($F$14:F5592)-SUM($G$14:G5592),$H$13-SUM($F$14:F5592)+SUM($G$14:G5592)))</f>
        <v>0</v>
      </c>
      <c r="I5592" s="7"/>
    </row>
    <row r="5593" spans="1:9">
      <c r="A5593" s="89">
        <f t="shared" si="854"/>
        <v>5580</v>
      </c>
      <c r="B5593" s="185" t="str">
        <f t="shared" si="848"/>
        <v/>
      </c>
      <c r="C5593" s="90" t="str">
        <f t="shared" si="849"/>
        <v/>
      </c>
      <c r="D5593" s="89" t="str">
        <f t="shared" si="850"/>
        <v/>
      </c>
      <c r="E5593" s="91" t="str">
        <f t="shared" si="851"/>
        <v/>
      </c>
      <c r="F5593" s="92" t="str">
        <f t="shared" si="852"/>
        <v/>
      </c>
      <c r="G5593" s="212" t="str">
        <f t="shared" si="853"/>
        <v/>
      </c>
      <c r="H5593" s="92">
        <f>IF(OR(ERR=FALSE,AND(F5593="",G5593="")),0,IF($C$12="D",$H$13+SUM($F$14:F5593)-SUM($G$14:G5593),$H$13-SUM($F$14:F5593)+SUM($G$14:G5593)))</f>
        <v>0</v>
      </c>
      <c r="I5593" s="7"/>
    </row>
    <row r="5594" spans="1:9">
      <c r="A5594" s="89">
        <f t="shared" si="854"/>
        <v>5581</v>
      </c>
      <c r="B5594" s="185" t="str">
        <f t="shared" si="848"/>
        <v/>
      </c>
      <c r="C5594" s="90" t="str">
        <f t="shared" si="849"/>
        <v/>
      </c>
      <c r="D5594" s="89" t="str">
        <f t="shared" si="850"/>
        <v/>
      </c>
      <c r="E5594" s="91" t="str">
        <f t="shared" si="851"/>
        <v/>
      </c>
      <c r="F5594" s="92" t="str">
        <f t="shared" si="852"/>
        <v/>
      </c>
      <c r="G5594" s="212" t="str">
        <f t="shared" si="853"/>
        <v/>
      </c>
      <c r="H5594" s="92">
        <f>IF(OR(ERR=FALSE,AND(F5594="",G5594="")),0,IF($C$12="D",$H$13+SUM($F$14:F5594)-SUM($G$14:G5594),$H$13-SUM($F$14:F5594)+SUM($G$14:G5594)))</f>
        <v>0</v>
      </c>
      <c r="I5594" s="7"/>
    </row>
    <row r="5595" spans="1:9">
      <c r="A5595" s="89">
        <f t="shared" si="854"/>
        <v>5582</v>
      </c>
      <c r="B5595" s="185" t="str">
        <f t="shared" si="848"/>
        <v/>
      </c>
      <c r="C5595" s="90" t="str">
        <f t="shared" si="849"/>
        <v/>
      </c>
      <c r="D5595" s="89" t="str">
        <f t="shared" si="850"/>
        <v/>
      </c>
      <c r="E5595" s="91" t="str">
        <f t="shared" si="851"/>
        <v/>
      </c>
      <c r="F5595" s="92" t="str">
        <f t="shared" si="852"/>
        <v/>
      </c>
      <c r="G5595" s="212" t="str">
        <f t="shared" si="853"/>
        <v/>
      </c>
      <c r="H5595" s="92">
        <f>IF(OR(ERR=FALSE,AND(F5595="",G5595="")),0,IF($C$12="D",$H$13+SUM($F$14:F5595)-SUM($G$14:G5595),$H$13-SUM($F$14:F5595)+SUM($G$14:G5595)))</f>
        <v>0</v>
      </c>
      <c r="I5595" s="7"/>
    </row>
    <row r="5596" spans="1:9">
      <c r="A5596" s="89">
        <f t="shared" si="854"/>
        <v>5583</v>
      </c>
      <c r="B5596" s="185" t="str">
        <f t="shared" si="848"/>
        <v/>
      </c>
      <c r="C5596" s="90" t="str">
        <f t="shared" si="849"/>
        <v/>
      </c>
      <c r="D5596" s="89" t="str">
        <f t="shared" si="850"/>
        <v/>
      </c>
      <c r="E5596" s="91" t="str">
        <f t="shared" si="851"/>
        <v/>
      </c>
      <c r="F5596" s="92" t="str">
        <f t="shared" si="852"/>
        <v/>
      </c>
      <c r="G5596" s="212" t="str">
        <f t="shared" si="853"/>
        <v/>
      </c>
      <c r="H5596" s="92">
        <f>IF(OR(ERR=FALSE,AND(F5596="",G5596="")),0,IF($C$12="D",$H$13+SUM($F$14:F5596)-SUM($G$14:G5596),$H$13-SUM($F$14:F5596)+SUM($G$14:G5596)))</f>
        <v>0</v>
      </c>
      <c r="I5596" s="7"/>
    </row>
    <row r="5597" spans="1:9">
      <c r="A5597" s="89">
        <f t="shared" si="854"/>
        <v>5584</v>
      </c>
      <c r="B5597" s="185" t="str">
        <f t="shared" si="848"/>
        <v/>
      </c>
      <c r="C5597" s="90" t="str">
        <f t="shared" si="849"/>
        <v/>
      </c>
      <c r="D5597" s="89" t="str">
        <f t="shared" si="850"/>
        <v/>
      </c>
      <c r="E5597" s="91" t="str">
        <f t="shared" si="851"/>
        <v/>
      </c>
      <c r="F5597" s="92" t="str">
        <f t="shared" si="852"/>
        <v/>
      </c>
      <c r="G5597" s="212" t="str">
        <f t="shared" si="853"/>
        <v/>
      </c>
      <c r="H5597" s="92">
        <f>IF(OR(ERR=FALSE,AND(F5597="",G5597="")),0,IF($C$12="D",$H$13+SUM($F$14:F5597)-SUM($G$14:G5597),$H$13-SUM($F$14:F5597)+SUM($G$14:G5597)))</f>
        <v>0</v>
      </c>
      <c r="I5597" s="7"/>
    </row>
    <row r="5598" spans="1:9">
      <c r="A5598" s="89">
        <f t="shared" si="854"/>
        <v>5585</v>
      </c>
      <c r="B5598" s="185" t="str">
        <f t="shared" ref="B5598:B5661" si="855">IF(ISERROR(VLOOKUP(A5598&amp;H$9,JU_AKUN,6,FALSE)=TRUE),"",VLOOKUP(A5598&amp;H$9,JU_AKUN,6,FALSE))</f>
        <v/>
      </c>
      <c r="C5598" s="90" t="str">
        <f t="shared" ref="C5598:C5661" si="856">IF(ISERROR(VLOOKUP(A5598&amp;H$9,JU_AKUN,7,FALSE)=TRUE),"",VLOOKUP(A5598&amp;H$9,JU_AKUN,7,FALSE))</f>
        <v/>
      </c>
      <c r="D5598" s="89" t="str">
        <f t="shared" ref="D5598:D5661" si="857">IF(ISERROR(VLOOKUP(A5598&amp;H$9,JU_AKUN,8,FALSE)=TRUE),"",VLOOKUP(A5598&amp;H$9,JU_AKUN,8,FALSE))</f>
        <v/>
      </c>
      <c r="E5598" s="91" t="str">
        <f t="shared" ref="E5598:E5661" si="858">IF(ISERROR(VLOOKUP(A5598&amp;H$9,JU_AKUN,9,FALSE)=TRUE),"",VLOOKUP(A5598&amp;H$9,JU_AKUN,9,FALSE))</f>
        <v/>
      </c>
      <c r="F5598" s="92" t="str">
        <f t="shared" ref="F5598:F5661" si="859">IF(ISERROR(VLOOKUP(A5598&amp;H$9,JU_AKUN,14,FALSE)=TRUE),"",VLOOKUP(A5598&amp;H$9,JU_AKUN,14,FALSE))</f>
        <v/>
      </c>
      <c r="G5598" s="212" t="str">
        <f t="shared" ref="G5598:G5661" si="860">IF(ISERROR(VLOOKUP(A5598&amp;H$9,JU_AKUN,15,FALSE)=TRUE),"",VLOOKUP(A5598&amp;H$9,JU_AKUN,15,FALSE))</f>
        <v/>
      </c>
      <c r="H5598" s="92">
        <f>IF(OR(ERR=FALSE,AND(F5598="",G5598="")),0,IF($C$12="D",$H$13+SUM($F$14:F5598)-SUM($G$14:G5598),$H$13-SUM($F$14:F5598)+SUM($G$14:G5598)))</f>
        <v>0</v>
      </c>
      <c r="I5598" s="7"/>
    </row>
    <row r="5599" spans="1:9">
      <c r="A5599" s="89">
        <f t="shared" si="854"/>
        <v>5586</v>
      </c>
      <c r="B5599" s="185" t="str">
        <f t="shared" si="855"/>
        <v/>
      </c>
      <c r="C5599" s="90" t="str">
        <f t="shared" si="856"/>
        <v/>
      </c>
      <c r="D5599" s="89" t="str">
        <f t="shared" si="857"/>
        <v/>
      </c>
      <c r="E5599" s="91" t="str">
        <f t="shared" si="858"/>
        <v/>
      </c>
      <c r="F5599" s="92" t="str">
        <f t="shared" si="859"/>
        <v/>
      </c>
      <c r="G5599" s="212" t="str">
        <f t="shared" si="860"/>
        <v/>
      </c>
      <c r="H5599" s="92">
        <f>IF(OR(ERR=FALSE,AND(F5599="",G5599="")),0,IF($C$12="D",$H$13+SUM($F$14:F5599)-SUM($G$14:G5599),$H$13-SUM($F$14:F5599)+SUM($G$14:G5599)))</f>
        <v>0</v>
      </c>
      <c r="I5599" s="7"/>
    </row>
    <row r="5600" spans="1:9">
      <c r="A5600" s="89">
        <f t="shared" si="854"/>
        <v>5587</v>
      </c>
      <c r="B5600" s="185" t="str">
        <f t="shared" si="855"/>
        <v/>
      </c>
      <c r="C5600" s="90" t="str">
        <f t="shared" si="856"/>
        <v/>
      </c>
      <c r="D5600" s="89" t="str">
        <f t="shared" si="857"/>
        <v/>
      </c>
      <c r="E5600" s="91" t="str">
        <f t="shared" si="858"/>
        <v/>
      </c>
      <c r="F5600" s="92" t="str">
        <f t="shared" si="859"/>
        <v/>
      </c>
      <c r="G5600" s="212" t="str">
        <f t="shared" si="860"/>
        <v/>
      </c>
      <c r="H5600" s="92">
        <f>IF(OR(ERR=FALSE,AND(F5600="",G5600="")),0,IF($C$12="D",$H$13+SUM($F$14:F5600)-SUM($G$14:G5600),$H$13-SUM($F$14:F5600)+SUM($G$14:G5600)))</f>
        <v>0</v>
      </c>
      <c r="I5600" s="7"/>
    </row>
    <row r="5601" spans="1:9">
      <c r="A5601" s="89">
        <f t="shared" si="854"/>
        <v>5588</v>
      </c>
      <c r="B5601" s="185" t="str">
        <f t="shared" si="855"/>
        <v/>
      </c>
      <c r="C5601" s="90" t="str">
        <f t="shared" si="856"/>
        <v/>
      </c>
      <c r="D5601" s="89" t="str">
        <f t="shared" si="857"/>
        <v/>
      </c>
      <c r="E5601" s="91" t="str">
        <f t="shared" si="858"/>
        <v/>
      </c>
      <c r="F5601" s="92" t="str">
        <f t="shared" si="859"/>
        <v/>
      </c>
      <c r="G5601" s="212" t="str">
        <f t="shared" si="860"/>
        <v/>
      </c>
      <c r="H5601" s="92">
        <f>IF(OR(ERR=FALSE,AND(F5601="",G5601="")),0,IF($C$12="D",$H$13+SUM($F$14:F5601)-SUM($G$14:G5601),$H$13-SUM($F$14:F5601)+SUM($G$14:G5601)))</f>
        <v>0</v>
      </c>
      <c r="I5601" s="7"/>
    </row>
    <row r="5602" spans="1:9">
      <c r="A5602" s="89">
        <f t="shared" si="854"/>
        <v>5589</v>
      </c>
      <c r="B5602" s="185" t="str">
        <f t="shared" si="855"/>
        <v/>
      </c>
      <c r="C5602" s="90" t="str">
        <f t="shared" si="856"/>
        <v/>
      </c>
      <c r="D5602" s="89" t="str">
        <f t="shared" si="857"/>
        <v/>
      </c>
      <c r="E5602" s="91" t="str">
        <f t="shared" si="858"/>
        <v/>
      </c>
      <c r="F5602" s="92" t="str">
        <f t="shared" si="859"/>
        <v/>
      </c>
      <c r="G5602" s="212" t="str">
        <f t="shared" si="860"/>
        <v/>
      </c>
      <c r="H5602" s="92">
        <f>IF(OR(ERR=FALSE,AND(F5602="",G5602="")),0,IF($C$12="D",$H$13+SUM($F$14:F5602)-SUM($G$14:G5602),$H$13-SUM($F$14:F5602)+SUM($G$14:G5602)))</f>
        <v>0</v>
      </c>
      <c r="I5602" s="7"/>
    </row>
    <row r="5603" spans="1:9">
      <c r="A5603" s="89">
        <f t="shared" si="854"/>
        <v>5590</v>
      </c>
      <c r="B5603" s="185" t="str">
        <f t="shared" si="855"/>
        <v/>
      </c>
      <c r="C5603" s="90" t="str">
        <f t="shared" si="856"/>
        <v/>
      </c>
      <c r="D5603" s="89" t="str">
        <f t="shared" si="857"/>
        <v/>
      </c>
      <c r="E5603" s="91" t="str">
        <f t="shared" si="858"/>
        <v/>
      </c>
      <c r="F5603" s="92" t="str">
        <f t="shared" si="859"/>
        <v/>
      </c>
      <c r="G5603" s="212" t="str">
        <f t="shared" si="860"/>
        <v/>
      </c>
      <c r="H5603" s="92">
        <f>IF(OR(ERR=FALSE,AND(F5603="",G5603="")),0,IF($C$12="D",$H$13+SUM($F$14:F5603)-SUM($G$14:G5603),$H$13-SUM($F$14:F5603)+SUM($G$14:G5603)))</f>
        <v>0</v>
      </c>
      <c r="I5603" s="7"/>
    </row>
    <row r="5604" spans="1:9">
      <c r="A5604" s="89">
        <f t="shared" si="854"/>
        <v>5591</v>
      </c>
      <c r="B5604" s="185" t="str">
        <f t="shared" si="855"/>
        <v/>
      </c>
      <c r="C5604" s="90" t="str">
        <f t="shared" si="856"/>
        <v/>
      </c>
      <c r="D5604" s="89" t="str">
        <f t="shared" si="857"/>
        <v/>
      </c>
      <c r="E5604" s="91" t="str">
        <f t="shared" si="858"/>
        <v/>
      </c>
      <c r="F5604" s="92" t="str">
        <f t="shared" si="859"/>
        <v/>
      </c>
      <c r="G5604" s="212" t="str">
        <f t="shared" si="860"/>
        <v/>
      </c>
      <c r="H5604" s="92">
        <f>IF(OR(ERR=FALSE,AND(F5604="",G5604="")),0,IF($C$12="D",$H$13+SUM($F$14:F5604)-SUM($G$14:G5604),$H$13-SUM($F$14:F5604)+SUM($G$14:G5604)))</f>
        <v>0</v>
      </c>
      <c r="I5604" s="7"/>
    </row>
    <row r="5605" spans="1:9">
      <c r="A5605" s="89">
        <f t="shared" si="854"/>
        <v>5592</v>
      </c>
      <c r="B5605" s="185" t="str">
        <f t="shared" si="855"/>
        <v/>
      </c>
      <c r="C5605" s="90" t="str">
        <f t="shared" si="856"/>
        <v/>
      </c>
      <c r="D5605" s="89" t="str">
        <f t="shared" si="857"/>
        <v/>
      </c>
      <c r="E5605" s="91" t="str">
        <f t="shared" si="858"/>
        <v/>
      </c>
      <c r="F5605" s="92" t="str">
        <f t="shared" si="859"/>
        <v/>
      </c>
      <c r="G5605" s="212" t="str">
        <f t="shared" si="860"/>
        <v/>
      </c>
      <c r="H5605" s="92">
        <f>IF(OR(ERR=FALSE,AND(F5605="",G5605="")),0,IF($C$12="D",$H$13+SUM($F$14:F5605)-SUM($G$14:G5605),$H$13-SUM($F$14:F5605)+SUM($G$14:G5605)))</f>
        <v>0</v>
      </c>
      <c r="I5605" s="7"/>
    </row>
    <row r="5606" spans="1:9">
      <c r="A5606" s="89">
        <f t="shared" si="854"/>
        <v>5593</v>
      </c>
      <c r="B5606" s="185" t="str">
        <f t="shared" si="855"/>
        <v/>
      </c>
      <c r="C5606" s="90" t="str">
        <f t="shared" si="856"/>
        <v/>
      </c>
      <c r="D5606" s="89" t="str">
        <f t="shared" si="857"/>
        <v/>
      </c>
      <c r="E5606" s="91" t="str">
        <f t="shared" si="858"/>
        <v/>
      </c>
      <c r="F5606" s="92" t="str">
        <f t="shared" si="859"/>
        <v/>
      </c>
      <c r="G5606" s="212" t="str">
        <f t="shared" si="860"/>
        <v/>
      </c>
      <c r="H5606" s="92">
        <f>IF(OR(ERR=FALSE,AND(F5606="",G5606="")),0,IF($C$12="D",$H$13+SUM($F$14:F5606)-SUM($G$14:G5606),$H$13-SUM($F$14:F5606)+SUM($G$14:G5606)))</f>
        <v>0</v>
      </c>
      <c r="I5606" s="7"/>
    </row>
    <row r="5607" spans="1:9">
      <c r="A5607" s="89">
        <f t="shared" si="854"/>
        <v>5594</v>
      </c>
      <c r="B5607" s="185" t="str">
        <f t="shared" si="855"/>
        <v/>
      </c>
      <c r="C5607" s="90" t="str">
        <f t="shared" si="856"/>
        <v/>
      </c>
      <c r="D5607" s="89" t="str">
        <f t="shared" si="857"/>
        <v/>
      </c>
      <c r="E5607" s="91" t="str">
        <f t="shared" si="858"/>
        <v/>
      </c>
      <c r="F5607" s="92" t="str">
        <f t="shared" si="859"/>
        <v/>
      </c>
      <c r="G5607" s="212" t="str">
        <f t="shared" si="860"/>
        <v/>
      </c>
      <c r="H5607" s="92">
        <f>IF(OR(ERR=FALSE,AND(F5607="",G5607="")),0,IF($C$12="D",$H$13+SUM($F$14:F5607)-SUM($G$14:G5607),$H$13-SUM($F$14:F5607)+SUM($G$14:G5607)))</f>
        <v>0</v>
      </c>
      <c r="I5607" s="7"/>
    </row>
    <row r="5608" spans="1:9">
      <c r="A5608" s="89">
        <f t="shared" ref="A5608:A5643" si="861">A5607+1</f>
        <v>5595</v>
      </c>
      <c r="B5608" s="185" t="str">
        <f t="shared" si="855"/>
        <v/>
      </c>
      <c r="C5608" s="90" t="str">
        <f t="shared" si="856"/>
        <v/>
      </c>
      <c r="D5608" s="89" t="str">
        <f t="shared" si="857"/>
        <v/>
      </c>
      <c r="E5608" s="91" t="str">
        <f t="shared" si="858"/>
        <v/>
      </c>
      <c r="F5608" s="92" t="str">
        <f t="shared" si="859"/>
        <v/>
      </c>
      <c r="G5608" s="212" t="str">
        <f t="shared" si="860"/>
        <v/>
      </c>
      <c r="H5608" s="92">
        <f>IF(OR(ERR=FALSE,AND(F5608="",G5608="")),0,IF($C$12="D",$H$13+SUM($F$14:F5608)-SUM($G$14:G5608),$H$13-SUM($F$14:F5608)+SUM($G$14:G5608)))</f>
        <v>0</v>
      </c>
      <c r="I5608" s="7"/>
    </row>
    <row r="5609" spans="1:9">
      <c r="A5609" s="89">
        <f t="shared" si="861"/>
        <v>5596</v>
      </c>
      <c r="B5609" s="185" t="str">
        <f t="shared" si="855"/>
        <v/>
      </c>
      <c r="C5609" s="90" t="str">
        <f t="shared" si="856"/>
        <v/>
      </c>
      <c r="D5609" s="89" t="str">
        <f t="shared" si="857"/>
        <v/>
      </c>
      <c r="E5609" s="91" t="str">
        <f t="shared" si="858"/>
        <v/>
      </c>
      <c r="F5609" s="92" t="str">
        <f t="shared" si="859"/>
        <v/>
      </c>
      <c r="G5609" s="212" t="str">
        <f t="shared" si="860"/>
        <v/>
      </c>
      <c r="H5609" s="92">
        <f>IF(OR(ERR=FALSE,AND(F5609="",G5609="")),0,IF($C$12="D",$H$13+SUM($F$14:F5609)-SUM($G$14:G5609),$H$13-SUM($F$14:F5609)+SUM($G$14:G5609)))</f>
        <v>0</v>
      </c>
      <c r="I5609" s="7"/>
    </row>
    <row r="5610" spans="1:9">
      <c r="A5610" s="89">
        <f t="shared" si="861"/>
        <v>5597</v>
      </c>
      <c r="B5610" s="185" t="str">
        <f t="shared" si="855"/>
        <v/>
      </c>
      <c r="C5610" s="90" t="str">
        <f t="shared" si="856"/>
        <v/>
      </c>
      <c r="D5610" s="89" t="str">
        <f t="shared" si="857"/>
        <v/>
      </c>
      <c r="E5610" s="91" t="str">
        <f t="shared" si="858"/>
        <v/>
      </c>
      <c r="F5610" s="92" t="str">
        <f t="shared" si="859"/>
        <v/>
      </c>
      <c r="G5610" s="212" t="str">
        <f t="shared" si="860"/>
        <v/>
      </c>
      <c r="H5610" s="92">
        <f>IF(OR(ERR=FALSE,AND(F5610="",G5610="")),0,IF($C$12="D",$H$13+SUM($F$14:F5610)-SUM($G$14:G5610),$H$13-SUM($F$14:F5610)+SUM($G$14:G5610)))</f>
        <v>0</v>
      </c>
      <c r="I5610" s="7"/>
    </row>
    <row r="5611" spans="1:9">
      <c r="A5611" s="89">
        <f t="shared" si="861"/>
        <v>5598</v>
      </c>
      <c r="B5611" s="185" t="str">
        <f t="shared" si="855"/>
        <v/>
      </c>
      <c r="C5611" s="90" t="str">
        <f t="shared" si="856"/>
        <v/>
      </c>
      <c r="D5611" s="89" t="str">
        <f t="shared" si="857"/>
        <v/>
      </c>
      <c r="E5611" s="91" t="str">
        <f t="shared" si="858"/>
        <v/>
      </c>
      <c r="F5611" s="92" t="str">
        <f t="shared" si="859"/>
        <v/>
      </c>
      <c r="G5611" s="212" t="str">
        <f t="shared" si="860"/>
        <v/>
      </c>
      <c r="H5611" s="92">
        <f>IF(OR(ERR=FALSE,AND(F5611="",G5611="")),0,IF($C$12="D",$H$13+SUM($F$14:F5611)-SUM($G$14:G5611),$H$13-SUM($F$14:F5611)+SUM($G$14:G5611)))</f>
        <v>0</v>
      </c>
      <c r="I5611" s="7"/>
    </row>
    <row r="5612" spans="1:9">
      <c r="A5612" s="89">
        <f t="shared" si="861"/>
        <v>5599</v>
      </c>
      <c r="B5612" s="185" t="str">
        <f t="shared" si="855"/>
        <v/>
      </c>
      <c r="C5612" s="90" t="str">
        <f t="shared" si="856"/>
        <v/>
      </c>
      <c r="D5612" s="89" t="str">
        <f t="shared" si="857"/>
        <v/>
      </c>
      <c r="E5612" s="91" t="str">
        <f t="shared" si="858"/>
        <v/>
      </c>
      <c r="F5612" s="92" t="str">
        <f t="shared" si="859"/>
        <v/>
      </c>
      <c r="G5612" s="212" t="str">
        <f t="shared" si="860"/>
        <v/>
      </c>
      <c r="H5612" s="92">
        <f>IF(OR(ERR=FALSE,AND(F5612="",G5612="")),0,IF($C$12="D",$H$13+SUM($F$14:F5612)-SUM($G$14:G5612),$H$13-SUM($F$14:F5612)+SUM($G$14:G5612)))</f>
        <v>0</v>
      </c>
      <c r="I5612" s="7"/>
    </row>
    <row r="5613" spans="1:9">
      <c r="A5613" s="89">
        <f t="shared" si="861"/>
        <v>5600</v>
      </c>
      <c r="B5613" s="185" t="str">
        <f t="shared" si="855"/>
        <v/>
      </c>
      <c r="C5613" s="90" t="str">
        <f t="shared" si="856"/>
        <v/>
      </c>
      <c r="D5613" s="89" t="str">
        <f t="shared" si="857"/>
        <v/>
      </c>
      <c r="E5613" s="91" t="str">
        <f t="shared" si="858"/>
        <v/>
      </c>
      <c r="F5613" s="92" t="str">
        <f t="shared" si="859"/>
        <v/>
      </c>
      <c r="G5613" s="212" t="str">
        <f t="shared" si="860"/>
        <v/>
      </c>
      <c r="H5613" s="92">
        <f>IF(OR(ERR=FALSE,AND(F5613="",G5613="")),0,IF($C$12="D",$H$13+SUM($F$14:F5613)-SUM($G$14:G5613),$H$13-SUM($F$14:F5613)+SUM($G$14:G5613)))</f>
        <v>0</v>
      </c>
      <c r="I5613" s="7"/>
    </row>
    <row r="5614" spans="1:9">
      <c r="A5614" s="89">
        <f t="shared" si="861"/>
        <v>5601</v>
      </c>
      <c r="B5614" s="185" t="str">
        <f t="shared" si="855"/>
        <v/>
      </c>
      <c r="C5614" s="90" t="str">
        <f t="shared" si="856"/>
        <v/>
      </c>
      <c r="D5614" s="89" t="str">
        <f t="shared" si="857"/>
        <v/>
      </c>
      <c r="E5614" s="91" t="str">
        <f t="shared" si="858"/>
        <v/>
      </c>
      <c r="F5614" s="92" t="str">
        <f t="shared" si="859"/>
        <v/>
      </c>
      <c r="G5614" s="212" t="str">
        <f t="shared" si="860"/>
        <v/>
      </c>
      <c r="H5614" s="92">
        <f>IF(OR(ERR=FALSE,AND(F5614="",G5614="")),0,IF($C$12="D",$H$13+SUM($F$14:F5614)-SUM($G$14:G5614),$H$13-SUM($F$14:F5614)+SUM($G$14:G5614)))</f>
        <v>0</v>
      </c>
      <c r="I5614" s="7"/>
    </row>
    <row r="5615" spans="1:9">
      <c r="A5615" s="89">
        <f t="shared" si="861"/>
        <v>5602</v>
      </c>
      <c r="B5615" s="185" t="str">
        <f t="shared" si="855"/>
        <v/>
      </c>
      <c r="C5615" s="90" t="str">
        <f t="shared" si="856"/>
        <v/>
      </c>
      <c r="D5615" s="89" t="str">
        <f t="shared" si="857"/>
        <v/>
      </c>
      <c r="E5615" s="91" t="str">
        <f t="shared" si="858"/>
        <v/>
      </c>
      <c r="F5615" s="92" t="str">
        <f t="shared" si="859"/>
        <v/>
      </c>
      <c r="G5615" s="212" t="str">
        <f t="shared" si="860"/>
        <v/>
      </c>
      <c r="H5615" s="92">
        <f>IF(OR(ERR=FALSE,AND(F5615="",G5615="")),0,IF($C$12="D",$H$13+SUM($F$14:F5615)-SUM($G$14:G5615),$H$13-SUM($F$14:F5615)+SUM($G$14:G5615)))</f>
        <v>0</v>
      </c>
      <c r="I5615" s="7"/>
    </row>
    <row r="5616" spans="1:9">
      <c r="A5616" s="89">
        <f t="shared" si="861"/>
        <v>5603</v>
      </c>
      <c r="B5616" s="185" t="str">
        <f t="shared" si="855"/>
        <v/>
      </c>
      <c r="C5616" s="90" t="str">
        <f t="shared" si="856"/>
        <v/>
      </c>
      <c r="D5616" s="89" t="str">
        <f t="shared" si="857"/>
        <v/>
      </c>
      <c r="E5616" s="91" t="str">
        <f t="shared" si="858"/>
        <v/>
      </c>
      <c r="F5616" s="92" t="str">
        <f t="shared" si="859"/>
        <v/>
      </c>
      <c r="G5616" s="212" t="str">
        <f t="shared" si="860"/>
        <v/>
      </c>
      <c r="H5616" s="92">
        <f>IF(OR(ERR=FALSE,AND(F5616="",G5616="")),0,IF($C$12="D",$H$13+SUM($F$14:F5616)-SUM($G$14:G5616),$H$13-SUM($F$14:F5616)+SUM($G$14:G5616)))</f>
        <v>0</v>
      </c>
      <c r="I5616" s="7"/>
    </row>
    <row r="5617" spans="1:9">
      <c r="A5617" s="89">
        <f t="shared" si="861"/>
        <v>5604</v>
      </c>
      <c r="B5617" s="185" t="str">
        <f t="shared" si="855"/>
        <v/>
      </c>
      <c r="C5617" s="90" t="str">
        <f t="shared" si="856"/>
        <v/>
      </c>
      <c r="D5617" s="89" t="str">
        <f t="shared" si="857"/>
        <v/>
      </c>
      <c r="E5617" s="91" t="str">
        <f t="shared" si="858"/>
        <v/>
      </c>
      <c r="F5617" s="92" t="str">
        <f t="shared" si="859"/>
        <v/>
      </c>
      <c r="G5617" s="212" t="str">
        <f t="shared" si="860"/>
        <v/>
      </c>
      <c r="H5617" s="92">
        <f>IF(OR(ERR=FALSE,AND(F5617="",G5617="")),0,IF($C$12="D",$H$13+SUM($F$14:F5617)-SUM($G$14:G5617),$H$13-SUM($F$14:F5617)+SUM($G$14:G5617)))</f>
        <v>0</v>
      </c>
      <c r="I5617" s="7"/>
    </row>
    <row r="5618" spans="1:9">
      <c r="A5618" s="89">
        <f t="shared" si="861"/>
        <v>5605</v>
      </c>
      <c r="B5618" s="185" t="str">
        <f t="shared" si="855"/>
        <v/>
      </c>
      <c r="C5618" s="90" t="str">
        <f t="shared" si="856"/>
        <v/>
      </c>
      <c r="D5618" s="89" t="str">
        <f t="shared" si="857"/>
        <v/>
      </c>
      <c r="E5618" s="91" t="str">
        <f t="shared" si="858"/>
        <v/>
      </c>
      <c r="F5618" s="92" t="str">
        <f t="shared" si="859"/>
        <v/>
      </c>
      <c r="G5618" s="212" t="str">
        <f t="shared" si="860"/>
        <v/>
      </c>
      <c r="H5618" s="92">
        <f>IF(OR(ERR=FALSE,AND(F5618="",G5618="")),0,IF($C$12="D",$H$13+SUM($F$14:F5618)-SUM($G$14:G5618),$H$13-SUM($F$14:F5618)+SUM($G$14:G5618)))</f>
        <v>0</v>
      </c>
      <c r="I5618" s="7"/>
    </row>
    <row r="5619" spans="1:9">
      <c r="A5619" s="89">
        <f t="shared" si="861"/>
        <v>5606</v>
      </c>
      <c r="B5619" s="185" t="str">
        <f t="shared" si="855"/>
        <v/>
      </c>
      <c r="C5619" s="90" t="str">
        <f t="shared" si="856"/>
        <v/>
      </c>
      <c r="D5619" s="89" t="str">
        <f t="shared" si="857"/>
        <v/>
      </c>
      <c r="E5619" s="91" t="str">
        <f t="shared" si="858"/>
        <v/>
      </c>
      <c r="F5619" s="92" t="str">
        <f t="shared" si="859"/>
        <v/>
      </c>
      <c r="G5619" s="212" t="str">
        <f t="shared" si="860"/>
        <v/>
      </c>
      <c r="H5619" s="92">
        <f>IF(OR(ERR=FALSE,AND(F5619="",G5619="")),0,IF($C$12="D",$H$13+SUM($F$14:F5619)-SUM($G$14:G5619),$H$13-SUM($F$14:F5619)+SUM($G$14:G5619)))</f>
        <v>0</v>
      </c>
      <c r="I5619" s="7"/>
    </row>
    <row r="5620" spans="1:9">
      <c r="A5620" s="89">
        <f t="shared" si="861"/>
        <v>5607</v>
      </c>
      <c r="B5620" s="185" t="str">
        <f t="shared" si="855"/>
        <v/>
      </c>
      <c r="C5620" s="90" t="str">
        <f t="shared" si="856"/>
        <v/>
      </c>
      <c r="D5620" s="89" t="str">
        <f t="shared" si="857"/>
        <v/>
      </c>
      <c r="E5620" s="91" t="str">
        <f t="shared" si="858"/>
        <v/>
      </c>
      <c r="F5620" s="92" t="str">
        <f t="shared" si="859"/>
        <v/>
      </c>
      <c r="G5620" s="212" t="str">
        <f t="shared" si="860"/>
        <v/>
      </c>
      <c r="H5620" s="92">
        <f>IF(OR(ERR=FALSE,AND(F5620="",G5620="")),0,IF($C$12="D",$H$13+SUM($F$14:F5620)-SUM($G$14:G5620),$H$13-SUM($F$14:F5620)+SUM($G$14:G5620)))</f>
        <v>0</v>
      </c>
      <c r="I5620" s="7"/>
    </row>
    <row r="5621" spans="1:9">
      <c r="A5621" s="89">
        <f t="shared" si="861"/>
        <v>5608</v>
      </c>
      <c r="B5621" s="185" t="str">
        <f t="shared" si="855"/>
        <v/>
      </c>
      <c r="C5621" s="90" t="str">
        <f t="shared" si="856"/>
        <v/>
      </c>
      <c r="D5621" s="89" t="str">
        <f t="shared" si="857"/>
        <v/>
      </c>
      <c r="E5621" s="91" t="str">
        <f t="shared" si="858"/>
        <v/>
      </c>
      <c r="F5621" s="92" t="str">
        <f t="shared" si="859"/>
        <v/>
      </c>
      <c r="G5621" s="212" t="str">
        <f t="shared" si="860"/>
        <v/>
      </c>
      <c r="H5621" s="92">
        <f>IF(OR(ERR=FALSE,AND(F5621="",G5621="")),0,IF($C$12="D",$H$13+SUM($F$14:F5621)-SUM($G$14:G5621),$H$13-SUM($F$14:F5621)+SUM($G$14:G5621)))</f>
        <v>0</v>
      </c>
      <c r="I5621" s="7"/>
    </row>
    <row r="5622" spans="1:9">
      <c r="A5622" s="89">
        <f t="shared" si="861"/>
        <v>5609</v>
      </c>
      <c r="B5622" s="185" t="str">
        <f t="shared" si="855"/>
        <v/>
      </c>
      <c r="C5622" s="90" t="str">
        <f t="shared" si="856"/>
        <v/>
      </c>
      <c r="D5622" s="89" t="str">
        <f t="shared" si="857"/>
        <v/>
      </c>
      <c r="E5622" s="91" t="str">
        <f t="shared" si="858"/>
        <v/>
      </c>
      <c r="F5622" s="92" t="str">
        <f t="shared" si="859"/>
        <v/>
      </c>
      <c r="G5622" s="212" t="str">
        <f t="shared" si="860"/>
        <v/>
      </c>
      <c r="H5622" s="92">
        <f>IF(OR(ERR=FALSE,AND(F5622="",G5622="")),0,IF($C$12="D",$H$13+SUM($F$14:F5622)-SUM($G$14:G5622),$H$13-SUM($F$14:F5622)+SUM($G$14:G5622)))</f>
        <v>0</v>
      </c>
      <c r="I5622" s="7"/>
    </row>
    <row r="5623" spans="1:9">
      <c r="A5623" s="89">
        <f t="shared" si="861"/>
        <v>5610</v>
      </c>
      <c r="B5623" s="185" t="str">
        <f t="shared" si="855"/>
        <v/>
      </c>
      <c r="C5623" s="90" t="str">
        <f t="shared" si="856"/>
        <v/>
      </c>
      <c r="D5623" s="89" t="str">
        <f t="shared" si="857"/>
        <v/>
      </c>
      <c r="E5623" s="91" t="str">
        <f t="shared" si="858"/>
        <v/>
      </c>
      <c r="F5623" s="92" t="str">
        <f t="shared" si="859"/>
        <v/>
      </c>
      <c r="G5623" s="212" t="str">
        <f t="shared" si="860"/>
        <v/>
      </c>
      <c r="H5623" s="92">
        <f>IF(OR(ERR=FALSE,AND(F5623="",G5623="")),0,IF($C$12="D",$H$13+SUM($F$14:F5623)-SUM($G$14:G5623),$H$13-SUM($F$14:F5623)+SUM($G$14:G5623)))</f>
        <v>0</v>
      </c>
      <c r="I5623" s="7"/>
    </row>
    <row r="5624" spans="1:9">
      <c r="A5624" s="89">
        <f t="shared" si="861"/>
        <v>5611</v>
      </c>
      <c r="B5624" s="185" t="str">
        <f t="shared" si="855"/>
        <v/>
      </c>
      <c r="C5624" s="90" t="str">
        <f t="shared" si="856"/>
        <v/>
      </c>
      <c r="D5624" s="89" t="str">
        <f t="shared" si="857"/>
        <v/>
      </c>
      <c r="E5624" s="91" t="str">
        <f t="shared" si="858"/>
        <v/>
      </c>
      <c r="F5624" s="92" t="str">
        <f t="shared" si="859"/>
        <v/>
      </c>
      <c r="G5624" s="212" t="str">
        <f t="shared" si="860"/>
        <v/>
      </c>
      <c r="H5624" s="92">
        <f>IF(OR(ERR=FALSE,AND(F5624="",G5624="")),0,IF($C$12="D",$H$13+SUM($F$14:F5624)-SUM($G$14:G5624),$H$13-SUM($F$14:F5624)+SUM($G$14:G5624)))</f>
        <v>0</v>
      </c>
      <c r="I5624" s="7"/>
    </row>
    <row r="5625" spans="1:9">
      <c r="A5625" s="89">
        <f t="shared" si="861"/>
        <v>5612</v>
      </c>
      <c r="B5625" s="185" t="str">
        <f t="shared" si="855"/>
        <v/>
      </c>
      <c r="C5625" s="90" t="str">
        <f t="shared" si="856"/>
        <v/>
      </c>
      <c r="D5625" s="89" t="str">
        <f t="shared" si="857"/>
        <v/>
      </c>
      <c r="E5625" s="91" t="str">
        <f t="shared" si="858"/>
        <v/>
      </c>
      <c r="F5625" s="92" t="str">
        <f t="shared" si="859"/>
        <v/>
      </c>
      <c r="G5625" s="212" t="str">
        <f t="shared" si="860"/>
        <v/>
      </c>
      <c r="H5625" s="92">
        <f>IF(OR(ERR=FALSE,AND(F5625="",G5625="")),0,IF($C$12="D",$H$13+SUM($F$14:F5625)-SUM($G$14:G5625),$H$13-SUM($F$14:F5625)+SUM($G$14:G5625)))</f>
        <v>0</v>
      </c>
      <c r="I5625" s="7"/>
    </row>
    <row r="5626" spans="1:9">
      <c r="A5626" s="89">
        <f t="shared" si="861"/>
        <v>5613</v>
      </c>
      <c r="B5626" s="185" t="str">
        <f t="shared" si="855"/>
        <v/>
      </c>
      <c r="C5626" s="90" t="str">
        <f t="shared" si="856"/>
        <v/>
      </c>
      <c r="D5626" s="89" t="str">
        <f t="shared" si="857"/>
        <v/>
      </c>
      <c r="E5626" s="91" t="str">
        <f t="shared" si="858"/>
        <v/>
      </c>
      <c r="F5626" s="92" t="str">
        <f t="shared" si="859"/>
        <v/>
      </c>
      <c r="G5626" s="212" t="str">
        <f t="shared" si="860"/>
        <v/>
      </c>
      <c r="H5626" s="92">
        <f>IF(OR(ERR=FALSE,AND(F5626="",G5626="")),0,IF($C$12="D",$H$13+SUM($F$14:F5626)-SUM($G$14:G5626),$H$13-SUM($F$14:F5626)+SUM($G$14:G5626)))</f>
        <v>0</v>
      </c>
      <c r="I5626" s="7"/>
    </row>
    <row r="5627" spans="1:9">
      <c r="A5627" s="89">
        <f t="shared" si="861"/>
        <v>5614</v>
      </c>
      <c r="B5627" s="185" t="str">
        <f t="shared" si="855"/>
        <v/>
      </c>
      <c r="C5627" s="90" t="str">
        <f t="shared" si="856"/>
        <v/>
      </c>
      <c r="D5627" s="89" t="str">
        <f t="shared" si="857"/>
        <v/>
      </c>
      <c r="E5627" s="91" t="str">
        <f t="shared" si="858"/>
        <v/>
      </c>
      <c r="F5627" s="92" t="str">
        <f t="shared" si="859"/>
        <v/>
      </c>
      <c r="G5627" s="212" t="str">
        <f t="shared" si="860"/>
        <v/>
      </c>
      <c r="H5627" s="92">
        <f>IF(OR(ERR=FALSE,AND(F5627="",G5627="")),0,IF($C$12="D",$H$13+SUM($F$14:F5627)-SUM($G$14:G5627),$H$13-SUM($F$14:F5627)+SUM($G$14:G5627)))</f>
        <v>0</v>
      </c>
      <c r="I5627" s="7"/>
    </row>
    <row r="5628" spans="1:9">
      <c r="A5628" s="89">
        <f t="shared" si="861"/>
        <v>5615</v>
      </c>
      <c r="B5628" s="185" t="str">
        <f t="shared" si="855"/>
        <v/>
      </c>
      <c r="C5628" s="90" t="str">
        <f t="shared" si="856"/>
        <v/>
      </c>
      <c r="D5628" s="89" t="str">
        <f t="shared" si="857"/>
        <v/>
      </c>
      <c r="E5628" s="91" t="str">
        <f t="shared" si="858"/>
        <v/>
      </c>
      <c r="F5628" s="92" t="str">
        <f t="shared" si="859"/>
        <v/>
      </c>
      <c r="G5628" s="212" t="str">
        <f t="shared" si="860"/>
        <v/>
      </c>
      <c r="H5628" s="92">
        <f>IF(OR(ERR=FALSE,AND(F5628="",G5628="")),0,IF($C$12="D",$H$13+SUM($F$14:F5628)-SUM($G$14:G5628),$H$13-SUM($F$14:F5628)+SUM($G$14:G5628)))</f>
        <v>0</v>
      </c>
      <c r="I5628" s="7"/>
    </row>
    <row r="5629" spans="1:9">
      <c r="A5629" s="89">
        <f t="shared" si="861"/>
        <v>5616</v>
      </c>
      <c r="B5629" s="185" t="str">
        <f t="shared" si="855"/>
        <v/>
      </c>
      <c r="C5629" s="90" t="str">
        <f t="shared" si="856"/>
        <v/>
      </c>
      <c r="D5629" s="89" t="str">
        <f t="shared" si="857"/>
        <v/>
      </c>
      <c r="E5629" s="91" t="str">
        <f t="shared" si="858"/>
        <v/>
      </c>
      <c r="F5629" s="92" t="str">
        <f t="shared" si="859"/>
        <v/>
      </c>
      <c r="G5629" s="212" t="str">
        <f t="shared" si="860"/>
        <v/>
      </c>
      <c r="H5629" s="92">
        <f>IF(OR(ERR=FALSE,AND(F5629="",G5629="")),0,IF($C$12="D",$H$13+SUM($F$14:F5629)-SUM($G$14:G5629),$H$13-SUM($F$14:F5629)+SUM($G$14:G5629)))</f>
        <v>0</v>
      </c>
      <c r="I5629" s="7"/>
    </row>
    <row r="5630" spans="1:9">
      <c r="A5630" s="89">
        <f t="shared" si="861"/>
        <v>5617</v>
      </c>
      <c r="B5630" s="185" t="str">
        <f t="shared" si="855"/>
        <v/>
      </c>
      <c r="C5630" s="90" t="str">
        <f t="shared" si="856"/>
        <v/>
      </c>
      <c r="D5630" s="89" t="str">
        <f t="shared" si="857"/>
        <v/>
      </c>
      <c r="E5630" s="91" t="str">
        <f t="shared" si="858"/>
        <v/>
      </c>
      <c r="F5630" s="92" t="str">
        <f t="shared" si="859"/>
        <v/>
      </c>
      <c r="G5630" s="212" t="str">
        <f t="shared" si="860"/>
        <v/>
      </c>
      <c r="H5630" s="92">
        <f>IF(OR(ERR=FALSE,AND(F5630="",G5630="")),0,IF($C$12="D",$H$13+SUM($F$14:F5630)-SUM($G$14:G5630),$H$13-SUM($F$14:F5630)+SUM($G$14:G5630)))</f>
        <v>0</v>
      </c>
      <c r="I5630" s="7"/>
    </row>
    <row r="5631" spans="1:9">
      <c r="A5631" s="89">
        <f t="shared" si="861"/>
        <v>5618</v>
      </c>
      <c r="B5631" s="185" t="str">
        <f t="shared" si="855"/>
        <v/>
      </c>
      <c r="C5631" s="90" t="str">
        <f t="shared" si="856"/>
        <v/>
      </c>
      <c r="D5631" s="89" t="str">
        <f t="shared" si="857"/>
        <v/>
      </c>
      <c r="E5631" s="91" t="str">
        <f t="shared" si="858"/>
        <v/>
      </c>
      <c r="F5631" s="92" t="str">
        <f t="shared" si="859"/>
        <v/>
      </c>
      <c r="G5631" s="212" t="str">
        <f t="shared" si="860"/>
        <v/>
      </c>
      <c r="H5631" s="92">
        <f>IF(OR(ERR=FALSE,AND(F5631="",G5631="")),0,IF($C$12="D",$H$13+SUM($F$14:F5631)-SUM($G$14:G5631),$H$13-SUM($F$14:F5631)+SUM($G$14:G5631)))</f>
        <v>0</v>
      </c>
      <c r="I5631" s="7"/>
    </row>
    <row r="5632" spans="1:9">
      <c r="A5632" s="89">
        <f t="shared" si="861"/>
        <v>5619</v>
      </c>
      <c r="B5632" s="185" t="str">
        <f t="shared" si="855"/>
        <v/>
      </c>
      <c r="C5632" s="90" t="str">
        <f t="shared" si="856"/>
        <v/>
      </c>
      <c r="D5632" s="89" t="str">
        <f t="shared" si="857"/>
        <v/>
      </c>
      <c r="E5632" s="91" t="str">
        <f t="shared" si="858"/>
        <v/>
      </c>
      <c r="F5632" s="92" t="str">
        <f t="shared" si="859"/>
        <v/>
      </c>
      <c r="G5632" s="212" t="str">
        <f t="shared" si="860"/>
        <v/>
      </c>
      <c r="H5632" s="92">
        <f>IF(OR(ERR=FALSE,AND(F5632="",G5632="")),0,IF($C$12="D",$H$13+SUM($F$14:F5632)-SUM($G$14:G5632),$H$13-SUM($F$14:F5632)+SUM($G$14:G5632)))</f>
        <v>0</v>
      </c>
      <c r="I5632" s="7"/>
    </row>
    <row r="5633" spans="1:9">
      <c r="A5633" s="89">
        <f t="shared" si="861"/>
        <v>5620</v>
      </c>
      <c r="B5633" s="185" t="str">
        <f t="shared" si="855"/>
        <v/>
      </c>
      <c r="C5633" s="90" t="str">
        <f t="shared" si="856"/>
        <v/>
      </c>
      <c r="D5633" s="89" t="str">
        <f t="shared" si="857"/>
        <v/>
      </c>
      <c r="E5633" s="91" t="str">
        <f t="shared" si="858"/>
        <v/>
      </c>
      <c r="F5633" s="92" t="str">
        <f t="shared" si="859"/>
        <v/>
      </c>
      <c r="G5633" s="212" t="str">
        <f t="shared" si="860"/>
        <v/>
      </c>
      <c r="H5633" s="92">
        <f>IF(OR(ERR=FALSE,AND(F5633="",G5633="")),0,IF($C$12="D",$H$13+SUM($F$14:F5633)-SUM($G$14:G5633),$H$13-SUM($F$14:F5633)+SUM($G$14:G5633)))</f>
        <v>0</v>
      </c>
      <c r="I5633" s="7"/>
    </row>
    <row r="5634" spans="1:9">
      <c r="A5634" s="89">
        <f t="shared" si="861"/>
        <v>5621</v>
      </c>
      <c r="B5634" s="185" t="str">
        <f t="shared" si="855"/>
        <v/>
      </c>
      <c r="C5634" s="90" t="str">
        <f t="shared" si="856"/>
        <v/>
      </c>
      <c r="D5634" s="89" t="str">
        <f t="shared" si="857"/>
        <v/>
      </c>
      <c r="E5634" s="91" t="str">
        <f t="shared" si="858"/>
        <v/>
      </c>
      <c r="F5634" s="92" t="str">
        <f t="shared" si="859"/>
        <v/>
      </c>
      <c r="G5634" s="212" t="str">
        <f t="shared" si="860"/>
        <v/>
      </c>
      <c r="H5634" s="92">
        <f>IF(OR(ERR=FALSE,AND(F5634="",G5634="")),0,IF($C$12="D",$H$13+SUM($F$14:F5634)-SUM($G$14:G5634),$H$13-SUM($F$14:F5634)+SUM($G$14:G5634)))</f>
        <v>0</v>
      </c>
      <c r="I5634" s="7"/>
    </row>
    <row r="5635" spans="1:9">
      <c r="A5635" s="89">
        <f t="shared" si="861"/>
        <v>5622</v>
      </c>
      <c r="B5635" s="185" t="str">
        <f t="shared" si="855"/>
        <v/>
      </c>
      <c r="C5635" s="90" t="str">
        <f t="shared" si="856"/>
        <v/>
      </c>
      <c r="D5635" s="89" t="str">
        <f t="shared" si="857"/>
        <v/>
      </c>
      <c r="E5635" s="91" t="str">
        <f t="shared" si="858"/>
        <v/>
      </c>
      <c r="F5635" s="92" t="str">
        <f t="shared" si="859"/>
        <v/>
      </c>
      <c r="G5635" s="212" t="str">
        <f t="shared" si="860"/>
        <v/>
      </c>
      <c r="H5635" s="92">
        <f>IF(OR(ERR=FALSE,AND(F5635="",G5635="")),0,IF($C$12="D",$H$13+SUM($F$14:F5635)-SUM($G$14:G5635),$H$13-SUM($F$14:F5635)+SUM($G$14:G5635)))</f>
        <v>0</v>
      </c>
      <c r="I5635" s="7"/>
    </row>
    <row r="5636" spans="1:9">
      <c r="A5636" s="89">
        <f t="shared" si="861"/>
        <v>5623</v>
      </c>
      <c r="B5636" s="185" t="str">
        <f t="shared" si="855"/>
        <v/>
      </c>
      <c r="C5636" s="90" t="str">
        <f t="shared" si="856"/>
        <v/>
      </c>
      <c r="D5636" s="89" t="str">
        <f t="shared" si="857"/>
        <v/>
      </c>
      <c r="E5636" s="91" t="str">
        <f t="shared" si="858"/>
        <v/>
      </c>
      <c r="F5636" s="92" t="str">
        <f t="shared" si="859"/>
        <v/>
      </c>
      <c r="G5636" s="212" t="str">
        <f t="shared" si="860"/>
        <v/>
      </c>
      <c r="H5636" s="92">
        <f>IF(OR(ERR=FALSE,AND(F5636="",G5636="")),0,IF($C$12="D",$H$13+SUM($F$14:F5636)-SUM($G$14:G5636),$H$13-SUM($F$14:F5636)+SUM($G$14:G5636)))</f>
        <v>0</v>
      </c>
      <c r="I5636" s="7"/>
    </row>
    <row r="5637" spans="1:9">
      <c r="A5637" s="89">
        <f t="shared" si="861"/>
        <v>5624</v>
      </c>
      <c r="B5637" s="185" t="str">
        <f t="shared" si="855"/>
        <v/>
      </c>
      <c r="C5637" s="90" t="str">
        <f t="shared" si="856"/>
        <v/>
      </c>
      <c r="D5637" s="89" t="str">
        <f t="shared" si="857"/>
        <v/>
      </c>
      <c r="E5637" s="91" t="str">
        <f t="shared" si="858"/>
        <v/>
      </c>
      <c r="F5637" s="92" t="str">
        <f t="shared" si="859"/>
        <v/>
      </c>
      <c r="G5637" s="212" t="str">
        <f t="shared" si="860"/>
        <v/>
      </c>
      <c r="H5637" s="92">
        <f>IF(OR(ERR=FALSE,AND(F5637="",G5637="")),0,IF($C$12="D",$H$13+SUM($F$14:F5637)-SUM($G$14:G5637),$H$13-SUM($F$14:F5637)+SUM($G$14:G5637)))</f>
        <v>0</v>
      </c>
      <c r="I5637" s="7"/>
    </row>
    <row r="5638" spans="1:9">
      <c r="A5638" s="89">
        <f t="shared" si="861"/>
        <v>5625</v>
      </c>
      <c r="B5638" s="185" t="str">
        <f t="shared" si="855"/>
        <v/>
      </c>
      <c r="C5638" s="90" t="str">
        <f t="shared" si="856"/>
        <v/>
      </c>
      <c r="D5638" s="89" t="str">
        <f t="shared" si="857"/>
        <v/>
      </c>
      <c r="E5638" s="91" t="str">
        <f t="shared" si="858"/>
        <v/>
      </c>
      <c r="F5638" s="92" t="str">
        <f t="shared" si="859"/>
        <v/>
      </c>
      <c r="G5638" s="212" t="str">
        <f t="shared" si="860"/>
        <v/>
      </c>
      <c r="H5638" s="92">
        <f>IF(OR(ERR=FALSE,AND(F5638="",G5638="")),0,IF($C$12="D",$H$13+SUM($F$14:F5638)-SUM($G$14:G5638),$H$13-SUM($F$14:F5638)+SUM($G$14:G5638)))</f>
        <v>0</v>
      </c>
      <c r="I5638" s="7"/>
    </row>
    <row r="5639" spans="1:9">
      <c r="A5639" s="89">
        <f t="shared" si="861"/>
        <v>5626</v>
      </c>
      <c r="B5639" s="185" t="str">
        <f t="shared" si="855"/>
        <v/>
      </c>
      <c r="C5639" s="90" t="str">
        <f t="shared" si="856"/>
        <v/>
      </c>
      <c r="D5639" s="89" t="str">
        <f t="shared" si="857"/>
        <v/>
      </c>
      <c r="E5639" s="91" t="str">
        <f t="shared" si="858"/>
        <v/>
      </c>
      <c r="F5639" s="92" t="str">
        <f t="shared" si="859"/>
        <v/>
      </c>
      <c r="G5639" s="212" t="str">
        <f t="shared" si="860"/>
        <v/>
      </c>
      <c r="H5639" s="92">
        <f>IF(OR(ERR=FALSE,AND(F5639="",G5639="")),0,IF($C$12="D",$H$13+SUM($F$14:F5639)-SUM($G$14:G5639),$H$13-SUM($F$14:F5639)+SUM($G$14:G5639)))</f>
        <v>0</v>
      </c>
      <c r="I5639" s="7"/>
    </row>
    <row r="5640" spans="1:9">
      <c r="A5640" s="89">
        <f t="shared" si="861"/>
        <v>5627</v>
      </c>
      <c r="B5640" s="185" t="str">
        <f t="shared" si="855"/>
        <v/>
      </c>
      <c r="C5640" s="90" t="str">
        <f t="shared" si="856"/>
        <v/>
      </c>
      <c r="D5640" s="89" t="str">
        <f t="shared" si="857"/>
        <v/>
      </c>
      <c r="E5640" s="91" t="str">
        <f t="shared" si="858"/>
        <v/>
      </c>
      <c r="F5640" s="92" t="str">
        <f t="shared" si="859"/>
        <v/>
      </c>
      <c r="G5640" s="212" t="str">
        <f t="shared" si="860"/>
        <v/>
      </c>
      <c r="H5640" s="92">
        <f>IF(OR(ERR=FALSE,AND(F5640="",G5640="")),0,IF($C$12="D",$H$13+SUM($F$14:F5640)-SUM($G$14:G5640),$H$13-SUM($F$14:F5640)+SUM($G$14:G5640)))</f>
        <v>0</v>
      </c>
      <c r="I5640" s="7"/>
    </row>
    <row r="5641" spans="1:9">
      <c r="A5641" s="89">
        <f t="shared" si="861"/>
        <v>5628</v>
      </c>
      <c r="B5641" s="185" t="str">
        <f t="shared" si="855"/>
        <v/>
      </c>
      <c r="C5641" s="90" t="str">
        <f t="shared" si="856"/>
        <v/>
      </c>
      <c r="D5641" s="89" t="str">
        <f t="shared" si="857"/>
        <v/>
      </c>
      <c r="E5641" s="91" t="str">
        <f t="shared" si="858"/>
        <v/>
      </c>
      <c r="F5641" s="92" t="str">
        <f t="shared" si="859"/>
        <v/>
      </c>
      <c r="G5641" s="212" t="str">
        <f t="shared" si="860"/>
        <v/>
      </c>
      <c r="H5641" s="92">
        <f>IF(OR(ERR=FALSE,AND(F5641="",G5641="")),0,IF($C$12="D",$H$13+SUM($F$14:F5641)-SUM($G$14:G5641),$H$13-SUM($F$14:F5641)+SUM($G$14:G5641)))</f>
        <v>0</v>
      </c>
      <c r="I5641" s="7"/>
    </row>
    <row r="5642" spans="1:9">
      <c r="A5642" s="89">
        <f t="shared" si="861"/>
        <v>5629</v>
      </c>
      <c r="B5642" s="185" t="str">
        <f t="shared" si="855"/>
        <v/>
      </c>
      <c r="C5642" s="90" t="str">
        <f t="shared" si="856"/>
        <v/>
      </c>
      <c r="D5642" s="89" t="str">
        <f t="shared" si="857"/>
        <v/>
      </c>
      <c r="E5642" s="91" t="str">
        <f t="shared" si="858"/>
        <v/>
      </c>
      <c r="F5642" s="92" t="str">
        <f t="shared" si="859"/>
        <v/>
      </c>
      <c r="G5642" s="212" t="str">
        <f t="shared" si="860"/>
        <v/>
      </c>
      <c r="H5642" s="92">
        <f>IF(OR(ERR=FALSE,AND(F5642="",G5642="")),0,IF($C$12="D",$H$13+SUM($F$14:F5642)-SUM($G$14:G5642),$H$13-SUM($F$14:F5642)+SUM($G$14:G5642)))</f>
        <v>0</v>
      </c>
      <c r="I5642" s="7"/>
    </row>
    <row r="5643" spans="1:9">
      <c r="A5643" s="89">
        <f t="shared" si="861"/>
        <v>5630</v>
      </c>
      <c r="B5643" s="185" t="str">
        <f t="shared" si="855"/>
        <v/>
      </c>
      <c r="C5643" s="90" t="str">
        <f t="shared" si="856"/>
        <v/>
      </c>
      <c r="D5643" s="89" t="str">
        <f t="shared" si="857"/>
        <v/>
      </c>
      <c r="E5643" s="91" t="str">
        <f t="shared" si="858"/>
        <v/>
      </c>
      <c r="F5643" s="92" t="str">
        <f t="shared" si="859"/>
        <v/>
      </c>
      <c r="G5643" s="212" t="str">
        <f t="shared" si="860"/>
        <v/>
      </c>
      <c r="H5643" s="92">
        <f>IF(OR(ERR=FALSE,AND(F5643="",G5643="")),0,IF($C$12="D",$H$13+SUM($F$14:F5643)-SUM($G$14:G5643),$H$13-SUM($F$14:F5643)+SUM($G$14:G5643)))</f>
        <v>0</v>
      </c>
      <c r="I5643" s="7"/>
    </row>
    <row r="5644" spans="1:9">
      <c r="A5644" s="89">
        <f t="shared" ref="A5644:A5694" si="862">A5643+1</f>
        <v>5631</v>
      </c>
      <c r="B5644" s="185" t="str">
        <f t="shared" si="855"/>
        <v/>
      </c>
      <c r="C5644" s="90" t="str">
        <f t="shared" si="856"/>
        <v/>
      </c>
      <c r="D5644" s="89" t="str">
        <f t="shared" si="857"/>
        <v/>
      </c>
      <c r="E5644" s="91" t="str">
        <f t="shared" si="858"/>
        <v/>
      </c>
      <c r="F5644" s="92" t="str">
        <f t="shared" si="859"/>
        <v/>
      </c>
      <c r="G5644" s="212" t="str">
        <f t="shared" si="860"/>
        <v/>
      </c>
      <c r="H5644" s="92">
        <f>IF(OR(ERR=FALSE,AND(F5644="",G5644="")),0,IF($C$12="D",$H$13+SUM($F$14:F5644)-SUM($G$14:G5644),$H$13-SUM($F$14:F5644)+SUM($G$14:G5644)))</f>
        <v>0</v>
      </c>
      <c r="I5644" s="7"/>
    </row>
    <row r="5645" spans="1:9">
      <c r="A5645" s="89">
        <f t="shared" si="862"/>
        <v>5632</v>
      </c>
      <c r="B5645" s="185" t="str">
        <f t="shared" si="855"/>
        <v/>
      </c>
      <c r="C5645" s="90" t="str">
        <f t="shared" si="856"/>
        <v/>
      </c>
      <c r="D5645" s="89" t="str">
        <f t="shared" si="857"/>
        <v/>
      </c>
      <c r="E5645" s="91" t="str">
        <f t="shared" si="858"/>
        <v/>
      </c>
      <c r="F5645" s="92" t="str">
        <f t="shared" si="859"/>
        <v/>
      </c>
      <c r="G5645" s="212" t="str">
        <f t="shared" si="860"/>
        <v/>
      </c>
      <c r="H5645" s="92">
        <f>IF(OR(ERR=FALSE,AND(F5645="",G5645="")),0,IF($C$12="D",$H$13+SUM($F$14:F5645)-SUM($G$14:G5645),$H$13-SUM($F$14:F5645)+SUM($G$14:G5645)))</f>
        <v>0</v>
      </c>
      <c r="I5645" s="7"/>
    </row>
    <row r="5646" spans="1:9">
      <c r="A5646" s="89">
        <f t="shared" si="862"/>
        <v>5633</v>
      </c>
      <c r="B5646" s="185" t="str">
        <f t="shared" si="855"/>
        <v/>
      </c>
      <c r="C5646" s="90" t="str">
        <f t="shared" si="856"/>
        <v/>
      </c>
      <c r="D5646" s="89" t="str">
        <f t="shared" si="857"/>
        <v/>
      </c>
      <c r="E5646" s="91" t="str">
        <f t="shared" si="858"/>
        <v/>
      </c>
      <c r="F5646" s="92" t="str">
        <f t="shared" si="859"/>
        <v/>
      </c>
      <c r="G5646" s="212" t="str">
        <f t="shared" si="860"/>
        <v/>
      </c>
      <c r="H5646" s="92">
        <f>IF(OR(ERR=FALSE,AND(F5646="",G5646="")),0,IF($C$12="D",$H$13+SUM($F$14:F5646)-SUM($G$14:G5646),$H$13-SUM($F$14:F5646)+SUM($G$14:G5646)))</f>
        <v>0</v>
      </c>
      <c r="I5646" s="7"/>
    </row>
    <row r="5647" spans="1:9">
      <c r="A5647" s="89">
        <f t="shared" si="862"/>
        <v>5634</v>
      </c>
      <c r="B5647" s="185" t="str">
        <f t="shared" si="855"/>
        <v/>
      </c>
      <c r="C5647" s="90" t="str">
        <f t="shared" si="856"/>
        <v/>
      </c>
      <c r="D5647" s="89" t="str">
        <f t="shared" si="857"/>
        <v/>
      </c>
      <c r="E5647" s="91" t="str">
        <f t="shared" si="858"/>
        <v/>
      </c>
      <c r="F5647" s="92" t="str">
        <f t="shared" si="859"/>
        <v/>
      </c>
      <c r="G5647" s="212" t="str">
        <f t="shared" si="860"/>
        <v/>
      </c>
      <c r="H5647" s="92">
        <f>IF(OR(ERR=FALSE,AND(F5647="",G5647="")),0,IF($C$12="D",$H$13+SUM($F$14:F5647)-SUM($G$14:G5647),$H$13-SUM($F$14:F5647)+SUM($G$14:G5647)))</f>
        <v>0</v>
      </c>
      <c r="I5647" s="7"/>
    </row>
    <row r="5648" spans="1:9">
      <c r="A5648" s="89">
        <f t="shared" si="862"/>
        <v>5635</v>
      </c>
      <c r="B5648" s="185" t="str">
        <f t="shared" si="855"/>
        <v/>
      </c>
      <c r="C5648" s="90" t="str">
        <f t="shared" si="856"/>
        <v/>
      </c>
      <c r="D5648" s="89" t="str">
        <f t="shared" si="857"/>
        <v/>
      </c>
      <c r="E5648" s="91" t="str">
        <f t="shared" si="858"/>
        <v/>
      </c>
      <c r="F5648" s="92" t="str">
        <f t="shared" si="859"/>
        <v/>
      </c>
      <c r="G5648" s="212" t="str">
        <f t="shared" si="860"/>
        <v/>
      </c>
      <c r="H5648" s="92">
        <f>IF(OR(ERR=FALSE,AND(F5648="",G5648="")),0,IF($C$12="D",$H$13+SUM($F$14:F5648)-SUM($G$14:G5648),$H$13-SUM($F$14:F5648)+SUM($G$14:G5648)))</f>
        <v>0</v>
      </c>
      <c r="I5648" s="7"/>
    </row>
    <row r="5649" spans="1:9">
      <c r="A5649" s="89">
        <f t="shared" si="862"/>
        <v>5636</v>
      </c>
      <c r="B5649" s="185" t="str">
        <f t="shared" si="855"/>
        <v/>
      </c>
      <c r="C5649" s="90" t="str">
        <f t="shared" si="856"/>
        <v/>
      </c>
      <c r="D5649" s="89" t="str">
        <f t="shared" si="857"/>
        <v/>
      </c>
      <c r="E5649" s="91" t="str">
        <f t="shared" si="858"/>
        <v/>
      </c>
      <c r="F5649" s="92" t="str">
        <f t="shared" si="859"/>
        <v/>
      </c>
      <c r="G5649" s="212" t="str">
        <f t="shared" si="860"/>
        <v/>
      </c>
      <c r="H5649" s="92">
        <f>IF(OR(ERR=FALSE,AND(F5649="",G5649="")),0,IF($C$12="D",$H$13+SUM($F$14:F5649)-SUM($G$14:G5649),$H$13-SUM($F$14:F5649)+SUM($G$14:G5649)))</f>
        <v>0</v>
      </c>
      <c r="I5649" s="7"/>
    </row>
    <row r="5650" spans="1:9">
      <c r="A5650" s="89">
        <f t="shared" si="862"/>
        <v>5637</v>
      </c>
      <c r="B5650" s="185" t="str">
        <f t="shared" si="855"/>
        <v/>
      </c>
      <c r="C5650" s="90" t="str">
        <f t="shared" si="856"/>
        <v/>
      </c>
      <c r="D5650" s="89" t="str">
        <f t="shared" si="857"/>
        <v/>
      </c>
      <c r="E5650" s="91" t="str">
        <f t="shared" si="858"/>
        <v/>
      </c>
      <c r="F5650" s="92" t="str">
        <f t="shared" si="859"/>
        <v/>
      </c>
      <c r="G5650" s="212" t="str">
        <f t="shared" si="860"/>
        <v/>
      </c>
      <c r="H5650" s="92">
        <f>IF(OR(ERR=FALSE,AND(F5650="",G5650="")),0,IF($C$12="D",$H$13+SUM($F$14:F5650)-SUM($G$14:G5650),$H$13-SUM($F$14:F5650)+SUM($G$14:G5650)))</f>
        <v>0</v>
      </c>
      <c r="I5650" s="7"/>
    </row>
    <row r="5651" spans="1:9">
      <c r="A5651" s="89">
        <f t="shared" si="862"/>
        <v>5638</v>
      </c>
      <c r="B5651" s="185" t="str">
        <f t="shared" si="855"/>
        <v/>
      </c>
      <c r="C5651" s="90" t="str">
        <f t="shared" si="856"/>
        <v/>
      </c>
      <c r="D5651" s="89" t="str">
        <f t="shared" si="857"/>
        <v/>
      </c>
      <c r="E5651" s="91" t="str">
        <f t="shared" si="858"/>
        <v/>
      </c>
      <c r="F5651" s="92" t="str">
        <f t="shared" si="859"/>
        <v/>
      </c>
      <c r="G5651" s="212" t="str">
        <f t="shared" si="860"/>
        <v/>
      </c>
      <c r="H5651" s="92">
        <f>IF(OR(ERR=FALSE,AND(F5651="",G5651="")),0,IF($C$12="D",$H$13+SUM($F$14:F5651)-SUM($G$14:G5651),$H$13-SUM($F$14:F5651)+SUM($G$14:G5651)))</f>
        <v>0</v>
      </c>
      <c r="I5651" s="7"/>
    </row>
    <row r="5652" spans="1:9">
      <c r="A5652" s="89">
        <f t="shared" si="862"/>
        <v>5639</v>
      </c>
      <c r="B5652" s="185" t="str">
        <f t="shared" si="855"/>
        <v/>
      </c>
      <c r="C5652" s="90" t="str">
        <f t="shared" si="856"/>
        <v/>
      </c>
      <c r="D5652" s="89" t="str">
        <f t="shared" si="857"/>
        <v/>
      </c>
      <c r="E5652" s="91" t="str">
        <f t="shared" si="858"/>
        <v/>
      </c>
      <c r="F5652" s="92" t="str">
        <f t="shared" si="859"/>
        <v/>
      </c>
      <c r="G5652" s="212" t="str">
        <f t="shared" si="860"/>
        <v/>
      </c>
      <c r="H5652" s="92">
        <f>IF(OR(ERR=FALSE,AND(F5652="",G5652="")),0,IF($C$12="D",$H$13+SUM($F$14:F5652)-SUM($G$14:G5652),$H$13-SUM($F$14:F5652)+SUM($G$14:G5652)))</f>
        <v>0</v>
      </c>
      <c r="I5652" s="7"/>
    </row>
    <row r="5653" spans="1:9">
      <c r="A5653" s="89">
        <f t="shared" si="862"/>
        <v>5640</v>
      </c>
      <c r="B5653" s="185" t="str">
        <f t="shared" si="855"/>
        <v/>
      </c>
      <c r="C5653" s="90" t="str">
        <f t="shared" si="856"/>
        <v/>
      </c>
      <c r="D5653" s="89" t="str">
        <f t="shared" si="857"/>
        <v/>
      </c>
      <c r="E5653" s="91" t="str">
        <f t="shared" si="858"/>
        <v/>
      </c>
      <c r="F5653" s="92" t="str">
        <f t="shared" si="859"/>
        <v/>
      </c>
      <c r="G5653" s="212" t="str">
        <f t="shared" si="860"/>
        <v/>
      </c>
      <c r="H5653" s="92">
        <f>IF(OR(ERR=FALSE,AND(F5653="",G5653="")),0,IF($C$12="D",$H$13+SUM($F$14:F5653)-SUM($G$14:G5653),$H$13-SUM($F$14:F5653)+SUM($G$14:G5653)))</f>
        <v>0</v>
      </c>
      <c r="I5653" s="7"/>
    </row>
    <row r="5654" spans="1:9">
      <c r="A5654" s="89">
        <f t="shared" si="862"/>
        <v>5641</v>
      </c>
      <c r="B5654" s="185" t="str">
        <f t="shared" si="855"/>
        <v/>
      </c>
      <c r="C5654" s="90" t="str">
        <f t="shared" si="856"/>
        <v/>
      </c>
      <c r="D5654" s="89" t="str">
        <f t="shared" si="857"/>
        <v/>
      </c>
      <c r="E5654" s="91" t="str">
        <f t="shared" si="858"/>
        <v/>
      </c>
      <c r="F5654" s="92" t="str">
        <f t="shared" si="859"/>
        <v/>
      </c>
      <c r="G5654" s="212" t="str">
        <f t="shared" si="860"/>
        <v/>
      </c>
      <c r="H5654" s="92">
        <f>IF(OR(ERR=FALSE,AND(F5654="",G5654="")),0,IF($C$12="D",$H$13+SUM($F$14:F5654)-SUM($G$14:G5654),$H$13-SUM($F$14:F5654)+SUM($G$14:G5654)))</f>
        <v>0</v>
      </c>
      <c r="I5654" s="7"/>
    </row>
    <row r="5655" spans="1:9">
      <c r="A5655" s="89">
        <f t="shared" si="862"/>
        <v>5642</v>
      </c>
      <c r="B5655" s="185" t="str">
        <f t="shared" si="855"/>
        <v/>
      </c>
      <c r="C5655" s="90" t="str">
        <f t="shared" si="856"/>
        <v/>
      </c>
      <c r="D5655" s="89" t="str">
        <f t="shared" si="857"/>
        <v/>
      </c>
      <c r="E5655" s="91" t="str">
        <f t="shared" si="858"/>
        <v/>
      </c>
      <c r="F5655" s="92" t="str">
        <f t="shared" si="859"/>
        <v/>
      </c>
      <c r="G5655" s="212" t="str">
        <f t="shared" si="860"/>
        <v/>
      </c>
      <c r="H5655" s="92">
        <f>IF(OR(ERR=FALSE,AND(F5655="",G5655="")),0,IF($C$12="D",$H$13+SUM($F$14:F5655)-SUM($G$14:G5655),$H$13-SUM($F$14:F5655)+SUM($G$14:G5655)))</f>
        <v>0</v>
      </c>
      <c r="I5655" s="7"/>
    </row>
    <row r="5656" spans="1:9">
      <c r="A5656" s="89">
        <f t="shared" si="862"/>
        <v>5643</v>
      </c>
      <c r="B5656" s="185" t="str">
        <f t="shared" si="855"/>
        <v/>
      </c>
      <c r="C5656" s="90" t="str">
        <f t="shared" si="856"/>
        <v/>
      </c>
      <c r="D5656" s="89" t="str">
        <f t="shared" si="857"/>
        <v/>
      </c>
      <c r="E5656" s="91" t="str">
        <f t="shared" si="858"/>
        <v/>
      </c>
      <c r="F5656" s="92" t="str">
        <f t="shared" si="859"/>
        <v/>
      </c>
      <c r="G5656" s="212" t="str">
        <f t="shared" si="860"/>
        <v/>
      </c>
      <c r="H5656" s="92">
        <f>IF(OR(ERR=FALSE,AND(F5656="",G5656="")),0,IF($C$12="D",$H$13+SUM($F$14:F5656)-SUM($G$14:G5656),$H$13-SUM($F$14:F5656)+SUM($G$14:G5656)))</f>
        <v>0</v>
      </c>
      <c r="I5656" s="7"/>
    </row>
    <row r="5657" spans="1:9">
      <c r="A5657" s="89">
        <f t="shared" si="862"/>
        <v>5644</v>
      </c>
      <c r="B5657" s="185" t="str">
        <f t="shared" si="855"/>
        <v/>
      </c>
      <c r="C5657" s="90" t="str">
        <f t="shared" si="856"/>
        <v/>
      </c>
      <c r="D5657" s="89" t="str">
        <f t="shared" si="857"/>
        <v/>
      </c>
      <c r="E5657" s="91" t="str">
        <f t="shared" si="858"/>
        <v/>
      </c>
      <c r="F5657" s="92" t="str">
        <f t="shared" si="859"/>
        <v/>
      </c>
      <c r="G5657" s="212" t="str">
        <f t="shared" si="860"/>
        <v/>
      </c>
      <c r="H5657" s="92">
        <f>IF(OR(ERR=FALSE,AND(F5657="",G5657="")),0,IF($C$12="D",$H$13+SUM($F$14:F5657)-SUM($G$14:G5657),$H$13-SUM($F$14:F5657)+SUM($G$14:G5657)))</f>
        <v>0</v>
      </c>
      <c r="I5657" s="7"/>
    </row>
    <row r="5658" spans="1:9">
      <c r="A5658" s="89">
        <f t="shared" si="862"/>
        <v>5645</v>
      </c>
      <c r="B5658" s="185" t="str">
        <f t="shared" si="855"/>
        <v/>
      </c>
      <c r="C5658" s="90" t="str">
        <f t="shared" si="856"/>
        <v/>
      </c>
      <c r="D5658" s="89" t="str">
        <f t="shared" si="857"/>
        <v/>
      </c>
      <c r="E5658" s="91" t="str">
        <f t="shared" si="858"/>
        <v/>
      </c>
      <c r="F5658" s="92" t="str">
        <f t="shared" si="859"/>
        <v/>
      </c>
      <c r="G5658" s="212" t="str">
        <f t="shared" si="860"/>
        <v/>
      </c>
      <c r="H5658" s="92">
        <f>IF(OR(ERR=FALSE,AND(F5658="",G5658="")),0,IF($C$12="D",$H$13+SUM($F$14:F5658)-SUM($G$14:G5658),$H$13-SUM($F$14:F5658)+SUM($G$14:G5658)))</f>
        <v>0</v>
      </c>
      <c r="I5658" s="7"/>
    </row>
    <row r="5659" spans="1:9">
      <c r="A5659" s="89">
        <f t="shared" si="862"/>
        <v>5646</v>
      </c>
      <c r="B5659" s="185" t="str">
        <f t="shared" si="855"/>
        <v/>
      </c>
      <c r="C5659" s="90" t="str">
        <f t="shared" si="856"/>
        <v/>
      </c>
      <c r="D5659" s="89" t="str">
        <f t="shared" si="857"/>
        <v/>
      </c>
      <c r="E5659" s="91" t="str">
        <f t="shared" si="858"/>
        <v/>
      </c>
      <c r="F5659" s="92" t="str">
        <f t="shared" si="859"/>
        <v/>
      </c>
      <c r="G5659" s="212" t="str">
        <f t="shared" si="860"/>
        <v/>
      </c>
      <c r="H5659" s="92">
        <f>IF(OR(ERR=FALSE,AND(F5659="",G5659="")),0,IF($C$12="D",$H$13+SUM($F$14:F5659)-SUM($G$14:G5659),$H$13-SUM($F$14:F5659)+SUM($G$14:G5659)))</f>
        <v>0</v>
      </c>
      <c r="I5659" s="7"/>
    </row>
    <row r="5660" spans="1:9">
      <c r="A5660" s="89">
        <f t="shared" si="862"/>
        <v>5647</v>
      </c>
      <c r="B5660" s="185" t="str">
        <f t="shared" si="855"/>
        <v/>
      </c>
      <c r="C5660" s="90" t="str">
        <f t="shared" si="856"/>
        <v/>
      </c>
      <c r="D5660" s="89" t="str">
        <f t="shared" si="857"/>
        <v/>
      </c>
      <c r="E5660" s="91" t="str">
        <f t="shared" si="858"/>
        <v/>
      </c>
      <c r="F5660" s="92" t="str">
        <f t="shared" si="859"/>
        <v/>
      </c>
      <c r="G5660" s="212" t="str">
        <f t="shared" si="860"/>
        <v/>
      </c>
      <c r="H5660" s="92">
        <f>IF(OR(ERR=FALSE,AND(F5660="",G5660="")),0,IF($C$12="D",$H$13+SUM($F$14:F5660)-SUM($G$14:G5660),$H$13-SUM($F$14:F5660)+SUM($G$14:G5660)))</f>
        <v>0</v>
      </c>
      <c r="I5660" s="7"/>
    </row>
    <row r="5661" spans="1:9">
      <c r="A5661" s="89">
        <f t="shared" si="862"/>
        <v>5648</v>
      </c>
      <c r="B5661" s="185" t="str">
        <f t="shared" si="855"/>
        <v/>
      </c>
      <c r="C5661" s="90" t="str">
        <f t="shared" si="856"/>
        <v/>
      </c>
      <c r="D5661" s="89" t="str">
        <f t="shared" si="857"/>
        <v/>
      </c>
      <c r="E5661" s="91" t="str">
        <f t="shared" si="858"/>
        <v/>
      </c>
      <c r="F5661" s="92" t="str">
        <f t="shared" si="859"/>
        <v/>
      </c>
      <c r="G5661" s="212" t="str">
        <f t="shared" si="860"/>
        <v/>
      </c>
      <c r="H5661" s="92">
        <f>IF(OR(ERR=FALSE,AND(F5661="",G5661="")),0,IF($C$12="D",$H$13+SUM($F$14:F5661)-SUM($G$14:G5661),$H$13-SUM($F$14:F5661)+SUM($G$14:G5661)))</f>
        <v>0</v>
      </c>
      <c r="I5661" s="7"/>
    </row>
    <row r="5662" spans="1:9">
      <c r="A5662" s="89">
        <f t="shared" si="862"/>
        <v>5649</v>
      </c>
      <c r="B5662" s="185" t="str">
        <f t="shared" ref="B5662:B5725" si="863">IF(ISERROR(VLOOKUP(A5662&amp;H$9,JU_AKUN,6,FALSE)=TRUE),"",VLOOKUP(A5662&amp;H$9,JU_AKUN,6,FALSE))</f>
        <v/>
      </c>
      <c r="C5662" s="90" t="str">
        <f t="shared" ref="C5662:C5725" si="864">IF(ISERROR(VLOOKUP(A5662&amp;H$9,JU_AKUN,7,FALSE)=TRUE),"",VLOOKUP(A5662&amp;H$9,JU_AKUN,7,FALSE))</f>
        <v/>
      </c>
      <c r="D5662" s="89" t="str">
        <f t="shared" ref="D5662:D5725" si="865">IF(ISERROR(VLOOKUP(A5662&amp;H$9,JU_AKUN,8,FALSE)=TRUE),"",VLOOKUP(A5662&amp;H$9,JU_AKUN,8,FALSE))</f>
        <v/>
      </c>
      <c r="E5662" s="91" t="str">
        <f t="shared" ref="E5662:E5725" si="866">IF(ISERROR(VLOOKUP(A5662&amp;H$9,JU_AKUN,9,FALSE)=TRUE),"",VLOOKUP(A5662&amp;H$9,JU_AKUN,9,FALSE))</f>
        <v/>
      </c>
      <c r="F5662" s="92" t="str">
        <f t="shared" ref="F5662:F5725" si="867">IF(ISERROR(VLOOKUP(A5662&amp;H$9,JU_AKUN,14,FALSE)=TRUE),"",VLOOKUP(A5662&amp;H$9,JU_AKUN,14,FALSE))</f>
        <v/>
      </c>
      <c r="G5662" s="212" t="str">
        <f t="shared" ref="G5662:G5725" si="868">IF(ISERROR(VLOOKUP(A5662&amp;H$9,JU_AKUN,15,FALSE)=TRUE),"",VLOOKUP(A5662&amp;H$9,JU_AKUN,15,FALSE))</f>
        <v/>
      </c>
      <c r="H5662" s="92">
        <f>IF(OR(ERR=FALSE,AND(F5662="",G5662="")),0,IF($C$12="D",$H$13+SUM($F$14:F5662)-SUM($G$14:G5662),$H$13-SUM($F$14:F5662)+SUM($G$14:G5662)))</f>
        <v>0</v>
      </c>
      <c r="I5662" s="7"/>
    </row>
    <row r="5663" spans="1:9">
      <c r="A5663" s="89">
        <f t="shared" si="862"/>
        <v>5650</v>
      </c>
      <c r="B5663" s="185" t="str">
        <f t="shared" si="863"/>
        <v/>
      </c>
      <c r="C5663" s="90" t="str">
        <f t="shared" si="864"/>
        <v/>
      </c>
      <c r="D5663" s="89" t="str">
        <f t="shared" si="865"/>
        <v/>
      </c>
      <c r="E5663" s="91" t="str">
        <f t="shared" si="866"/>
        <v/>
      </c>
      <c r="F5663" s="92" t="str">
        <f t="shared" si="867"/>
        <v/>
      </c>
      <c r="G5663" s="212" t="str">
        <f t="shared" si="868"/>
        <v/>
      </c>
      <c r="H5663" s="92">
        <f>IF(OR(ERR=FALSE,AND(F5663="",G5663="")),0,IF($C$12="D",$H$13+SUM($F$14:F5663)-SUM($G$14:G5663),$H$13-SUM($F$14:F5663)+SUM($G$14:G5663)))</f>
        <v>0</v>
      </c>
      <c r="I5663" s="7"/>
    </row>
    <row r="5664" spans="1:9">
      <c r="A5664" s="89">
        <f t="shared" si="862"/>
        <v>5651</v>
      </c>
      <c r="B5664" s="185" t="str">
        <f t="shared" si="863"/>
        <v/>
      </c>
      <c r="C5664" s="90" t="str">
        <f t="shared" si="864"/>
        <v/>
      </c>
      <c r="D5664" s="89" t="str">
        <f t="shared" si="865"/>
        <v/>
      </c>
      <c r="E5664" s="91" t="str">
        <f t="shared" si="866"/>
        <v/>
      </c>
      <c r="F5664" s="92" t="str">
        <f t="shared" si="867"/>
        <v/>
      </c>
      <c r="G5664" s="212" t="str">
        <f t="shared" si="868"/>
        <v/>
      </c>
      <c r="H5664" s="92">
        <f>IF(OR(ERR=FALSE,AND(F5664="",G5664="")),0,IF($C$12="D",$H$13+SUM($F$14:F5664)-SUM($G$14:G5664),$H$13-SUM($F$14:F5664)+SUM($G$14:G5664)))</f>
        <v>0</v>
      </c>
      <c r="I5664" s="7"/>
    </row>
    <row r="5665" spans="1:9">
      <c r="A5665" s="89">
        <f t="shared" si="862"/>
        <v>5652</v>
      </c>
      <c r="B5665" s="185" t="str">
        <f t="shared" si="863"/>
        <v/>
      </c>
      <c r="C5665" s="90" t="str">
        <f t="shared" si="864"/>
        <v/>
      </c>
      <c r="D5665" s="89" t="str">
        <f t="shared" si="865"/>
        <v/>
      </c>
      <c r="E5665" s="91" t="str">
        <f t="shared" si="866"/>
        <v/>
      </c>
      <c r="F5665" s="92" t="str">
        <f t="shared" si="867"/>
        <v/>
      </c>
      <c r="G5665" s="212" t="str">
        <f t="shared" si="868"/>
        <v/>
      </c>
      <c r="H5665" s="92">
        <f>IF(OR(ERR=FALSE,AND(F5665="",G5665="")),0,IF($C$12="D",$H$13+SUM($F$14:F5665)-SUM($G$14:G5665),$H$13-SUM($F$14:F5665)+SUM($G$14:G5665)))</f>
        <v>0</v>
      </c>
      <c r="I5665" s="7"/>
    </row>
    <row r="5666" spans="1:9">
      <c r="A5666" s="89">
        <f t="shared" si="862"/>
        <v>5653</v>
      </c>
      <c r="B5666" s="185" t="str">
        <f t="shared" si="863"/>
        <v/>
      </c>
      <c r="C5666" s="90" t="str">
        <f t="shared" si="864"/>
        <v/>
      </c>
      <c r="D5666" s="89" t="str">
        <f t="shared" si="865"/>
        <v/>
      </c>
      <c r="E5666" s="91" t="str">
        <f t="shared" si="866"/>
        <v/>
      </c>
      <c r="F5666" s="92" t="str">
        <f t="shared" si="867"/>
        <v/>
      </c>
      <c r="G5666" s="212" t="str">
        <f t="shared" si="868"/>
        <v/>
      </c>
      <c r="H5666" s="92">
        <f>IF(OR(ERR=FALSE,AND(F5666="",G5666="")),0,IF($C$12="D",$H$13+SUM($F$14:F5666)-SUM($G$14:G5666),$H$13-SUM($F$14:F5666)+SUM($G$14:G5666)))</f>
        <v>0</v>
      </c>
      <c r="I5666" s="7"/>
    </row>
    <row r="5667" spans="1:9">
      <c r="A5667" s="89">
        <f t="shared" si="862"/>
        <v>5654</v>
      </c>
      <c r="B5667" s="185" t="str">
        <f t="shared" si="863"/>
        <v/>
      </c>
      <c r="C5667" s="90" t="str">
        <f t="shared" si="864"/>
        <v/>
      </c>
      <c r="D5667" s="89" t="str">
        <f t="shared" si="865"/>
        <v/>
      </c>
      <c r="E5667" s="91" t="str">
        <f t="shared" si="866"/>
        <v/>
      </c>
      <c r="F5667" s="92" t="str">
        <f t="shared" si="867"/>
        <v/>
      </c>
      <c r="G5667" s="212" t="str">
        <f t="shared" si="868"/>
        <v/>
      </c>
      <c r="H5667" s="92">
        <f>IF(OR(ERR=FALSE,AND(F5667="",G5667="")),0,IF($C$12="D",$H$13+SUM($F$14:F5667)-SUM($G$14:G5667),$H$13-SUM($F$14:F5667)+SUM($G$14:G5667)))</f>
        <v>0</v>
      </c>
      <c r="I5667" s="7"/>
    </row>
    <row r="5668" spans="1:9">
      <c r="A5668" s="89">
        <f t="shared" si="862"/>
        <v>5655</v>
      </c>
      <c r="B5668" s="185" t="str">
        <f t="shared" si="863"/>
        <v/>
      </c>
      <c r="C5668" s="90" t="str">
        <f t="shared" si="864"/>
        <v/>
      </c>
      <c r="D5668" s="89" t="str">
        <f t="shared" si="865"/>
        <v/>
      </c>
      <c r="E5668" s="91" t="str">
        <f t="shared" si="866"/>
        <v/>
      </c>
      <c r="F5668" s="92" t="str">
        <f t="shared" si="867"/>
        <v/>
      </c>
      <c r="G5668" s="212" t="str">
        <f t="shared" si="868"/>
        <v/>
      </c>
      <c r="H5668" s="92">
        <f>IF(OR(ERR=FALSE,AND(F5668="",G5668="")),0,IF($C$12="D",$H$13+SUM($F$14:F5668)-SUM($G$14:G5668),$H$13-SUM($F$14:F5668)+SUM($G$14:G5668)))</f>
        <v>0</v>
      </c>
      <c r="I5668" s="7"/>
    </row>
    <row r="5669" spans="1:9">
      <c r="A5669" s="89">
        <f t="shared" si="862"/>
        <v>5656</v>
      </c>
      <c r="B5669" s="185" t="str">
        <f t="shared" si="863"/>
        <v/>
      </c>
      <c r="C5669" s="90" t="str">
        <f t="shared" si="864"/>
        <v/>
      </c>
      <c r="D5669" s="89" t="str">
        <f t="shared" si="865"/>
        <v/>
      </c>
      <c r="E5669" s="91" t="str">
        <f t="shared" si="866"/>
        <v/>
      </c>
      <c r="F5669" s="92" t="str">
        <f t="shared" si="867"/>
        <v/>
      </c>
      <c r="G5669" s="212" t="str">
        <f t="shared" si="868"/>
        <v/>
      </c>
      <c r="H5669" s="92">
        <f>IF(OR(ERR=FALSE,AND(F5669="",G5669="")),0,IF($C$12="D",$H$13+SUM($F$14:F5669)-SUM($G$14:G5669),$H$13-SUM($F$14:F5669)+SUM($G$14:G5669)))</f>
        <v>0</v>
      </c>
      <c r="I5669" s="7"/>
    </row>
    <row r="5670" spans="1:9">
      <c r="A5670" s="89">
        <f t="shared" si="862"/>
        <v>5657</v>
      </c>
      <c r="B5670" s="185" t="str">
        <f t="shared" si="863"/>
        <v/>
      </c>
      <c r="C5670" s="90" t="str">
        <f t="shared" si="864"/>
        <v/>
      </c>
      <c r="D5670" s="89" t="str">
        <f t="shared" si="865"/>
        <v/>
      </c>
      <c r="E5670" s="91" t="str">
        <f t="shared" si="866"/>
        <v/>
      </c>
      <c r="F5670" s="92" t="str">
        <f t="shared" si="867"/>
        <v/>
      </c>
      <c r="G5670" s="212" t="str">
        <f t="shared" si="868"/>
        <v/>
      </c>
      <c r="H5670" s="92">
        <f>IF(OR(ERR=FALSE,AND(F5670="",G5670="")),0,IF($C$12="D",$H$13+SUM($F$14:F5670)-SUM($G$14:G5670),$H$13-SUM($F$14:F5670)+SUM($G$14:G5670)))</f>
        <v>0</v>
      </c>
      <c r="I5670" s="7"/>
    </row>
    <row r="5671" spans="1:9">
      <c r="A5671" s="89">
        <f t="shared" si="862"/>
        <v>5658</v>
      </c>
      <c r="B5671" s="185" t="str">
        <f t="shared" si="863"/>
        <v/>
      </c>
      <c r="C5671" s="90" t="str">
        <f t="shared" si="864"/>
        <v/>
      </c>
      <c r="D5671" s="89" t="str">
        <f t="shared" si="865"/>
        <v/>
      </c>
      <c r="E5671" s="91" t="str">
        <f t="shared" si="866"/>
        <v/>
      </c>
      <c r="F5671" s="92" t="str">
        <f t="shared" si="867"/>
        <v/>
      </c>
      <c r="G5671" s="212" t="str">
        <f t="shared" si="868"/>
        <v/>
      </c>
      <c r="H5671" s="92">
        <f>IF(OR(ERR=FALSE,AND(F5671="",G5671="")),0,IF($C$12="D",$H$13+SUM($F$14:F5671)-SUM($G$14:G5671),$H$13-SUM($F$14:F5671)+SUM($G$14:G5671)))</f>
        <v>0</v>
      </c>
      <c r="I5671" s="7"/>
    </row>
    <row r="5672" spans="1:9">
      <c r="A5672" s="89">
        <f t="shared" si="862"/>
        <v>5659</v>
      </c>
      <c r="B5672" s="185" t="str">
        <f t="shared" si="863"/>
        <v/>
      </c>
      <c r="C5672" s="90" t="str">
        <f t="shared" si="864"/>
        <v/>
      </c>
      <c r="D5672" s="89" t="str">
        <f t="shared" si="865"/>
        <v/>
      </c>
      <c r="E5672" s="91" t="str">
        <f t="shared" si="866"/>
        <v/>
      </c>
      <c r="F5672" s="92" t="str">
        <f t="shared" si="867"/>
        <v/>
      </c>
      <c r="G5672" s="212" t="str">
        <f t="shared" si="868"/>
        <v/>
      </c>
      <c r="H5672" s="92">
        <f>IF(OR(ERR=FALSE,AND(F5672="",G5672="")),0,IF($C$12="D",$H$13+SUM($F$14:F5672)-SUM($G$14:G5672),$H$13-SUM($F$14:F5672)+SUM($G$14:G5672)))</f>
        <v>0</v>
      </c>
      <c r="I5672" s="7"/>
    </row>
    <row r="5673" spans="1:9">
      <c r="A5673" s="89">
        <f t="shared" si="862"/>
        <v>5660</v>
      </c>
      <c r="B5673" s="185" t="str">
        <f t="shared" si="863"/>
        <v/>
      </c>
      <c r="C5673" s="90" t="str">
        <f t="shared" si="864"/>
        <v/>
      </c>
      <c r="D5673" s="89" t="str">
        <f t="shared" si="865"/>
        <v/>
      </c>
      <c r="E5673" s="91" t="str">
        <f t="shared" si="866"/>
        <v/>
      </c>
      <c r="F5673" s="92" t="str">
        <f t="shared" si="867"/>
        <v/>
      </c>
      <c r="G5673" s="212" t="str">
        <f t="shared" si="868"/>
        <v/>
      </c>
      <c r="H5673" s="92">
        <f>IF(OR(ERR=FALSE,AND(F5673="",G5673="")),0,IF($C$12="D",$H$13+SUM($F$14:F5673)-SUM($G$14:G5673),$H$13-SUM($F$14:F5673)+SUM($G$14:G5673)))</f>
        <v>0</v>
      </c>
      <c r="I5673" s="7"/>
    </row>
    <row r="5674" spans="1:9">
      <c r="A5674" s="89">
        <f t="shared" si="862"/>
        <v>5661</v>
      </c>
      <c r="B5674" s="185" t="str">
        <f t="shared" si="863"/>
        <v/>
      </c>
      <c r="C5674" s="90" t="str">
        <f t="shared" si="864"/>
        <v/>
      </c>
      <c r="D5674" s="89" t="str">
        <f t="shared" si="865"/>
        <v/>
      </c>
      <c r="E5674" s="91" t="str">
        <f t="shared" si="866"/>
        <v/>
      </c>
      <c r="F5674" s="92" t="str">
        <f t="shared" si="867"/>
        <v/>
      </c>
      <c r="G5674" s="212" t="str">
        <f t="shared" si="868"/>
        <v/>
      </c>
      <c r="H5674" s="92">
        <f>IF(OR(ERR=FALSE,AND(F5674="",G5674="")),0,IF($C$12="D",$H$13+SUM($F$14:F5674)-SUM($G$14:G5674),$H$13-SUM($F$14:F5674)+SUM($G$14:G5674)))</f>
        <v>0</v>
      </c>
      <c r="I5674" s="7"/>
    </row>
    <row r="5675" spans="1:9">
      <c r="A5675" s="89">
        <f t="shared" si="862"/>
        <v>5662</v>
      </c>
      <c r="B5675" s="185" t="str">
        <f t="shared" si="863"/>
        <v/>
      </c>
      <c r="C5675" s="90" t="str">
        <f t="shared" si="864"/>
        <v/>
      </c>
      <c r="D5675" s="89" t="str">
        <f t="shared" si="865"/>
        <v/>
      </c>
      <c r="E5675" s="91" t="str">
        <f t="shared" si="866"/>
        <v/>
      </c>
      <c r="F5675" s="92" t="str">
        <f t="shared" si="867"/>
        <v/>
      </c>
      <c r="G5675" s="212" t="str">
        <f t="shared" si="868"/>
        <v/>
      </c>
      <c r="H5675" s="92">
        <f>IF(OR(ERR=FALSE,AND(F5675="",G5675="")),0,IF($C$12="D",$H$13+SUM($F$14:F5675)-SUM($G$14:G5675),$H$13-SUM($F$14:F5675)+SUM($G$14:G5675)))</f>
        <v>0</v>
      </c>
      <c r="I5675" s="7"/>
    </row>
    <row r="5676" spans="1:9">
      <c r="A5676" s="89">
        <f t="shared" si="862"/>
        <v>5663</v>
      </c>
      <c r="B5676" s="185" t="str">
        <f t="shared" si="863"/>
        <v/>
      </c>
      <c r="C5676" s="90" t="str">
        <f t="shared" si="864"/>
        <v/>
      </c>
      <c r="D5676" s="89" t="str">
        <f t="shared" si="865"/>
        <v/>
      </c>
      <c r="E5676" s="91" t="str">
        <f t="shared" si="866"/>
        <v/>
      </c>
      <c r="F5676" s="92" t="str">
        <f t="shared" si="867"/>
        <v/>
      </c>
      <c r="G5676" s="212" t="str">
        <f t="shared" si="868"/>
        <v/>
      </c>
      <c r="H5676" s="92">
        <f>IF(OR(ERR=FALSE,AND(F5676="",G5676="")),0,IF($C$12="D",$H$13+SUM($F$14:F5676)-SUM($G$14:G5676),$H$13-SUM($F$14:F5676)+SUM($G$14:G5676)))</f>
        <v>0</v>
      </c>
      <c r="I5676" s="7"/>
    </row>
    <row r="5677" spans="1:9">
      <c r="A5677" s="89">
        <f t="shared" si="862"/>
        <v>5664</v>
      </c>
      <c r="B5677" s="185" t="str">
        <f t="shared" si="863"/>
        <v/>
      </c>
      <c r="C5677" s="90" t="str">
        <f t="shared" si="864"/>
        <v/>
      </c>
      <c r="D5677" s="89" t="str">
        <f t="shared" si="865"/>
        <v/>
      </c>
      <c r="E5677" s="91" t="str">
        <f t="shared" si="866"/>
        <v/>
      </c>
      <c r="F5677" s="92" t="str">
        <f t="shared" si="867"/>
        <v/>
      </c>
      <c r="G5677" s="212" t="str">
        <f t="shared" si="868"/>
        <v/>
      </c>
      <c r="H5677" s="92">
        <f>IF(OR(ERR=FALSE,AND(F5677="",G5677="")),0,IF($C$12="D",$H$13+SUM($F$14:F5677)-SUM($G$14:G5677),$H$13-SUM($F$14:F5677)+SUM($G$14:G5677)))</f>
        <v>0</v>
      </c>
      <c r="I5677" s="7"/>
    </row>
    <row r="5678" spans="1:9">
      <c r="A5678" s="89">
        <f t="shared" si="862"/>
        <v>5665</v>
      </c>
      <c r="B5678" s="185" t="str">
        <f t="shared" si="863"/>
        <v/>
      </c>
      <c r="C5678" s="90" t="str">
        <f t="shared" si="864"/>
        <v/>
      </c>
      <c r="D5678" s="89" t="str">
        <f t="shared" si="865"/>
        <v/>
      </c>
      <c r="E5678" s="91" t="str">
        <f t="shared" si="866"/>
        <v/>
      </c>
      <c r="F5678" s="92" t="str">
        <f t="shared" si="867"/>
        <v/>
      </c>
      <c r="G5678" s="212" t="str">
        <f t="shared" si="868"/>
        <v/>
      </c>
      <c r="H5678" s="92">
        <f>IF(OR(ERR=FALSE,AND(F5678="",G5678="")),0,IF($C$12="D",$H$13+SUM($F$14:F5678)-SUM($G$14:G5678),$H$13-SUM($F$14:F5678)+SUM($G$14:G5678)))</f>
        <v>0</v>
      </c>
      <c r="I5678" s="7"/>
    </row>
    <row r="5679" spans="1:9">
      <c r="A5679" s="89">
        <f t="shared" si="862"/>
        <v>5666</v>
      </c>
      <c r="B5679" s="185" t="str">
        <f t="shared" si="863"/>
        <v/>
      </c>
      <c r="C5679" s="90" t="str">
        <f t="shared" si="864"/>
        <v/>
      </c>
      <c r="D5679" s="89" t="str">
        <f t="shared" si="865"/>
        <v/>
      </c>
      <c r="E5679" s="91" t="str">
        <f t="shared" si="866"/>
        <v/>
      </c>
      <c r="F5679" s="92" t="str">
        <f t="shared" si="867"/>
        <v/>
      </c>
      <c r="G5679" s="212" t="str">
        <f t="shared" si="868"/>
        <v/>
      </c>
      <c r="H5679" s="92">
        <f>IF(OR(ERR=FALSE,AND(F5679="",G5679="")),0,IF($C$12="D",$H$13+SUM($F$14:F5679)-SUM($G$14:G5679),$H$13-SUM($F$14:F5679)+SUM($G$14:G5679)))</f>
        <v>0</v>
      </c>
      <c r="I5679" s="7"/>
    </row>
    <row r="5680" spans="1:9">
      <c r="A5680" s="89">
        <f t="shared" si="862"/>
        <v>5667</v>
      </c>
      <c r="B5680" s="185" t="str">
        <f t="shared" si="863"/>
        <v/>
      </c>
      <c r="C5680" s="90" t="str">
        <f t="shared" si="864"/>
        <v/>
      </c>
      <c r="D5680" s="89" t="str">
        <f t="shared" si="865"/>
        <v/>
      </c>
      <c r="E5680" s="91" t="str">
        <f t="shared" si="866"/>
        <v/>
      </c>
      <c r="F5680" s="92" t="str">
        <f t="shared" si="867"/>
        <v/>
      </c>
      <c r="G5680" s="212" t="str">
        <f t="shared" si="868"/>
        <v/>
      </c>
      <c r="H5680" s="92">
        <f>IF(OR(ERR=FALSE,AND(F5680="",G5680="")),0,IF($C$12="D",$H$13+SUM($F$14:F5680)-SUM($G$14:G5680),$H$13-SUM($F$14:F5680)+SUM($G$14:G5680)))</f>
        <v>0</v>
      </c>
      <c r="I5680" s="7"/>
    </row>
    <row r="5681" spans="1:9">
      <c r="A5681" s="89">
        <f t="shared" si="862"/>
        <v>5668</v>
      </c>
      <c r="B5681" s="185" t="str">
        <f t="shared" si="863"/>
        <v/>
      </c>
      <c r="C5681" s="90" t="str">
        <f t="shared" si="864"/>
        <v/>
      </c>
      <c r="D5681" s="89" t="str">
        <f t="shared" si="865"/>
        <v/>
      </c>
      <c r="E5681" s="91" t="str">
        <f t="shared" si="866"/>
        <v/>
      </c>
      <c r="F5681" s="92" t="str">
        <f t="shared" si="867"/>
        <v/>
      </c>
      <c r="G5681" s="212" t="str">
        <f t="shared" si="868"/>
        <v/>
      </c>
      <c r="H5681" s="92">
        <f>IF(OR(ERR=FALSE,AND(F5681="",G5681="")),0,IF($C$12="D",$H$13+SUM($F$14:F5681)-SUM($G$14:G5681),$H$13-SUM($F$14:F5681)+SUM($G$14:G5681)))</f>
        <v>0</v>
      </c>
      <c r="I5681" s="7"/>
    </row>
    <row r="5682" spans="1:9">
      <c r="A5682" s="89">
        <f t="shared" si="862"/>
        <v>5669</v>
      </c>
      <c r="B5682" s="185" t="str">
        <f t="shared" si="863"/>
        <v/>
      </c>
      <c r="C5682" s="90" t="str">
        <f t="shared" si="864"/>
        <v/>
      </c>
      <c r="D5682" s="89" t="str">
        <f t="shared" si="865"/>
        <v/>
      </c>
      <c r="E5682" s="91" t="str">
        <f t="shared" si="866"/>
        <v/>
      </c>
      <c r="F5682" s="92" t="str">
        <f t="shared" si="867"/>
        <v/>
      </c>
      <c r="G5682" s="212" t="str">
        <f t="shared" si="868"/>
        <v/>
      </c>
      <c r="H5682" s="92">
        <f>IF(OR(ERR=FALSE,AND(F5682="",G5682="")),0,IF($C$12="D",$H$13+SUM($F$14:F5682)-SUM($G$14:G5682),$H$13-SUM($F$14:F5682)+SUM($G$14:G5682)))</f>
        <v>0</v>
      </c>
      <c r="I5682" s="7"/>
    </row>
    <row r="5683" spans="1:9">
      <c r="A5683" s="89">
        <f t="shared" si="862"/>
        <v>5670</v>
      </c>
      <c r="B5683" s="185" t="str">
        <f t="shared" si="863"/>
        <v/>
      </c>
      <c r="C5683" s="90" t="str">
        <f t="shared" si="864"/>
        <v/>
      </c>
      <c r="D5683" s="89" t="str">
        <f t="shared" si="865"/>
        <v/>
      </c>
      <c r="E5683" s="91" t="str">
        <f t="shared" si="866"/>
        <v/>
      </c>
      <c r="F5683" s="92" t="str">
        <f t="shared" si="867"/>
        <v/>
      </c>
      <c r="G5683" s="212" t="str">
        <f t="shared" si="868"/>
        <v/>
      </c>
      <c r="H5683" s="92">
        <f>IF(OR(ERR=FALSE,AND(F5683="",G5683="")),0,IF($C$12="D",$H$13+SUM($F$14:F5683)-SUM($G$14:G5683),$H$13-SUM($F$14:F5683)+SUM($G$14:G5683)))</f>
        <v>0</v>
      </c>
      <c r="I5683" s="7"/>
    </row>
    <row r="5684" spans="1:9">
      <c r="A5684" s="89">
        <f t="shared" si="862"/>
        <v>5671</v>
      </c>
      <c r="B5684" s="185" t="str">
        <f t="shared" si="863"/>
        <v/>
      </c>
      <c r="C5684" s="90" t="str">
        <f t="shared" si="864"/>
        <v/>
      </c>
      <c r="D5684" s="89" t="str">
        <f t="shared" si="865"/>
        <v/>
      </c>
      <c r="E5684" s="91" t="str">
        <f t="shared" si="866"/>
        <v/>
      </c>
      <c r="F5684" s="92" t="str">
        <f t="shared" si="867"/>
        <v/>
      </c>
      <c r="G5684" s="212" t="str">
        <f t="shared" si="868"/>
        <v/>
      </c>
      <c r="H5684" s="92">
        <f>IF(OR(ERR=FALSE,AND(F5684="",G5684="")),0,IF($C$12="D",$H$13+SUM($F$14:F5684)-SUM($G$14:G5684),$H$13-SUM($F$14:F5684)+SUM($G$14:G5684)))</f>
        <v>0</v>
      </c>
      <c r="I5684" s="7"/>
    </row>
    <row r="5685" spans="1:9">
      <c r="A5685" s="89">
        <f t="shared" si="862"/>
        <v>5672</v>
      </c>
      <c r="B5685" s="185" t="str">
        <f t="shared" si="863"/>
        <v/>
      </c>
      <c r="C5685" s="90" t="str">
        <f t="shared" si="864"/>
        <v/>
      </c>
      <c r="D5685" s="89" t="str">
        <f t="shared" si="865"/>
        <v/>
      </c>
      <c r="E5685" s="91" t="str">
        <f t="shared" si="866"/>
        <v/>
      </c>
      <c r="F5685" s="92" t="str">
        <f t="shared" si="867"/>
        <v/>
      </c>
      <c r="G5685" s="212" t="str">
        <f t="shared" si="868"/>
        <v/>
      </c>
      <c r="H5685" s="92">
        <f>IF(OR(ERR=FALSE,AND(F5685="",G5685="")),0,IF($C$12="D",$H$13+SUM($F$14:F5685)-SUM($G$14:G5685),$H$13-SUM($F$14:F5685)+SUM($G$14:G5685)))</f>
        <v>0</v>
      </c>
      <c r="I5685" s="7"/>
    </row>
    <row r="5686" spans="1:9">
      <c r="A5686" s="89">
        <f t="shared" si="862"/>
        <v>5673</v>
      </c>
      <c r="B5686" s="185" t="str">
        <f t="shared" si="863"/>
        <v/>
      </c>
      <c r="C5686" s="90" t="str">
        <f t="shared" si="864"/>
        <v/>
      </c>
      <c r="D5686" s="89" t="str">
        <f t="shared" si="865"/>
        <v/>
      </c>
      <c r="E5686" s="91" t="str">
        <f t="shared" si="866"/>
        <v/>
      </c>
      <c r="F5686" s="92" t="str">
        <f t="shared" si="867"/>
        <v/>
      </c>
      <c r="G5686" s="212" t="str">
        <f t="shared" si="868"/>
        <v/>
      </c>
      <c r="H5686" s="92">
        <f>IF(OR(ERR=FALSE,AND(F5686="",G5686="")),0,IF($C$12="D",$H$13+SUM($F$14:F5686)-SUM($G$14:G5686),$H$13-SUM($F$14:F5686)+SUM($G$14:G5686)))</f>
        <v>0</v>
      </c>
      <c r="I5686" s="7"/>
    </row>
    <row r="5687" spans="1:9">
      <c r="A5687" s="89">
        <f t="shared" si="862"/>
        <v>5674</v>
      </c>
      <c r="B5687" s="185" t="str">
        <f t="shared" si="863"/>
        <v/>
      </c>
      <c r="C5687" s="90" t="str">
        <f t="shared" si="864"/>
        <v/>
      </c>
      <c r="D5687" s="89" t="str">
        <f t="shared" si="865"/>
        <v/>
      </c>
      <c r="E5687" s="91" t="str">
        <f t="shared" si="866"/>
        <v/>
      </c>
      <c r="F5687" s="92" t="str">
        <f t="shared" si="867"/>
        <v/>
      </c>
      <c r="G5687" s="212" t="str">
        <f t="shared" si="868"/>
        <v/>
      </c>
      <c r="H5687" s="92">
        <f>IF(OR(ERR=FALSE,AND(F5687="",G5687="")),0,IF($C$12="D",$H$13+SUM($F$14:F5687)-SUM($G$14:G5687),$H$13-SUM($F$14:F5687)+SUM($G$14:G5687)))</f>
        <v>0</v>
      </c>
      <c r="I5687" s="7"/>
    </row>
    <row r="5688" spans="1:9">
      <c r="A5688" s="89">
        <f t="shared" si="862"/>
        <v>5675</v>
      </c>
      <c r="B5688" s="185" t="str">
        <f t="shared" si="863"/>
        <v/>
      </c>
      <c r="C5688" s="90" t="str">
        <f t="shared" si="864"/>
        <v/>
      </c>
      <c r="D5688" s="89" t="str">
        <f t="shared" si="865"/>
        <v/>
      </c>
      <c r="E5688" s="91" t="str">
        <f t="shared" si="866"/>
        <v/>
      </c>
      <c r="F5688" s="92" t="str">
        <f t="shared" si="867"/>
        <v/>
      </c>
      <c r="G5688" s="212" t="str">
        <f t="shared" si="868"/>
        <v/>
      </c>
      <c r="H5688" s="92">
        <f>IF(OR(ERR=FALSE,AND(F5688="",G5688="")),0,IF($C$12="D",$H$13+SUM($F$14:F5688)-SUM($G$14:G5688),$H$13-SUM($F$14:F5688)+SUM($G$14:G5688)))</f>
        <v>0</v>
      </c>
      <c r="I5688" s="7"/>
    </row>
    <row r="5689" spans="1:9">
      <c r="A5689" s="89">
        <f t="shared" si="862"/>
        <v>5676</v>
      </c>
      <c r="B5689" s="185" t="str">
        <f t="shared" si="863"/>
        <v/>
      </c>
      <c r="C5689" s="90" t="str">
        <f t="shared" si="864"/>
        <v/>
      </c>
      <c r="D5689" s="89" t="str">
        <f t="shared" si="865"/>
        <v/>
      </c>
      <c r="E5689" s="91" t="str">
        <f t="shared" si="866"/>
        <v/>
      </c>
      <c r="F5689" s="92" t="str">
        <f t="shared" si="867"/>
        <v/>
      </c>
      <c r="G5689" s="212" t="str">
        <f t="shared" si="868"/>
        <v/>
      </c>
      <c r="H5689" s="92">
        <f>IF(OR(ERR=FALSE,AND(F5689="",G5689="")),0,IF($C$12="D",$H$13+SUM($F$14:F5689)-SUM($G$14:G5689),$H$13-SUM($F$14:F5689)+SUM($G$14:G5689)))</f>
        <v>0</v>
      </c>
      <c r="I5689" s="7"/>
    </row>
    <row r="5690" spans="1:9">
      <c r="A5690" s="89">
        <f t="shared" si="862"/>
        <v>5677</v>
      </c>
      <c r="B5690" s="185" t="str">
        <f t="shared" si="863"/>
        <v/>
      </c>
      <c r="C5690" s="90" t="str">
        <f t="shared" si="864"/>
        <v/>
      </c>
      <c r="D5690" s="89" t="str">
        <f t="shared" si="865"/>
        <v/>
      </c>
      <c r="E5690" s="91" t="str">
        <f t="shared" si="866"/>
        <v/>
      </c>
      <c r="F5690" s="92" t="str">
        <f t="shared" si="867"/>
        <v/>
      </c>
      <c r="G5690" s="212" t="str">
        <f t="shared" si="868"/>
        <v/>
      </c>
      <c r="H5690" s="92">
        <f>IF(OR(ERR=FALSE,AND(F5690="",G5690="")),0,IF($C$12="D",$H$13+SUM($F$14:F5690)-SUM($G$14:G5690),$H$13-SUM($F$14:F5690)+SUM($G$14:G5690)))</f>
        <v>0</v>
      </c>
      <c r="I5690" s="7"/>
    </row>
    <row r="5691" spans="1:9">
      <c r="A5691" s="89">
        <f t="shared" si="862"/>
        <v>5678</v>
      </c>
      <c r="B5691" s="185" t="str">
        <f t="shared" si="863"/>
        <v/>
      </c>
      <c r="C5691" s="90" t="str">
        <f t="shared" si="864"/>
        <v/>
      </c>
      <c r="D5691" s="89" t="str">
        <f t="shared" si="865"/>
        <v/>
      </c>
      <c r="E5691" s="91" t="str">
        <f t="shared" si="866"/>
        <v/>
      </c>
      <c r="F5691" s="92" t="str">
        <f t="shared" si="867"/>
        <v/>
      </c>
      <c r="G5691" s="212" t="str">
        <f t="shared" si="868"/>
        <v/>
      </c>
      <c r="H5691" s="92">
        <f>IF(OR(ERR=FALSE,AND(F5691="",G5691="")),0,IF($C$12="D",$H$13+SUM($F$14:F5691)-SUM($G$14:G5691),$H$13-SUM($F$14:F5691)+SUM($G$14:G5691)))</f>
        <v>0</v>
      </c>
      <c r="I5691" s="7"/>
    </row>
    <row r="5692" spans="1:9">
      <c r="A5692" s="89">
        <f t="shared" si="862"/>
        <v>5679</v>
      </c>
      <c r="B5692" s="185" t="str">
        <f t="shared" si="863"/>
        <v/>
      </c>
      <c r="C5692" s="90" t="str">
        <f t="shared" si="864"/>
        <v/>
      </c>
      <c r="D5692" s="89" t="str">
        <f t="shared" si="865"/>
        <v/>
      </c>
      <c r="E5692" s="91" t="str">
        <f t="shared" si="866"/>
        <v/>
      </c>
      <c r="F5692" s="92" t="str">
        <f t="shared" si="867"/>
        <v/>
      </c>
      <c r="G5692" s="212" t="str">
        <f t="shared" si="868"/>
        <v/>
      </c>
      <c r="H5692" s="92">
        <f>IF(OR(ERR=FALSE,AND(F5692="",G5692="")),0,IF($C$12="D",$H$13+SUM($F$14:F5692)-SUM($G$14:G5692),$H$13-SUM($F$14:F5692)+SUM($G$14:G5692)))</f>
        <v>0</v>
      </c>
      <c r="I5692" s="7"/>
    </row>
    <row r="5693" spans="1:9">
      <c r="A5693" s="89">
        <f t="shared" si="862"/>
        <v>5680</v>
      </c>
      <c r="B5693" s="185" t="str">
        <f t="shared" si="863"/>
        <v/>
      </c>
      <c r="C5693" s="90" t="str">
        <f t="shared" si="864"/>
        <v/>
      </c>
      <c r="D5693" s="89" t="str">
        <f t="shared" si="865"/>
        <v/>
      </c>
      <c r="E5693" s="91" t="str">
        <f t="shared" si="866"/>
        <v/>
      </c>
      <c r="F5693" s="92" t="str">
        <f t="shared" si="867"/>
        <v/>
      </c>
      <c r="G5693" s="212" t="str">
        <f t="shared" si="868"/>
        <v/>
      </c>
      <c r="H5693" s="92">
        <f>IF(OR(ERR=FALSE,AND(F5693="",G5693="")),0,IF($C$12="D",$H$13+SUM($F$14:F5693)-SUM($G$14:G5693),$H$13-SUM($F$14:F5693)+SUM($G$14:G5693)))</f>
        <v>0</v>
      </c>
      <c r="I5693" s="7"/>
    </row>
    <row r="5694" spans="1:9">
      <c r="A5694" s="89">
        <f t="shared" si="862"/>
        <v>5681</v>
      </c>
      <c r="B5694" s="185" t="str">
        <f t="shared" si="863"/>
        <v/>
      </c>
      <c r="C5694" s="90" t="str">
        <f t="shared" si="864"/>
        <v/>
      </c>
      <c r="D5694" s="89" t="str">
        <f t="shared" si="865"/>
        <v/>
      </c>
      <c r="E5694" s="91" t="str">
        <f t="shared" si="866"/>
        <v/>
      </c>
      <c r="F5694" s="92" t="str">
        <f t="shared" si="867"/>
        <v/>
      </c>
      <c r="G5694" s="212" t="str">
        <f t="shared" si="868"/>
        <v/>
      </c>
      <c r="H5694" s="92">
        <f>IF(OR(ERR=FALSE,AND(F5694="",G5694="")),0,IF($C$12="D",$H$13+SUM($F$14:F5694)-SUM($G$14:G5694),$H$13-SUM($F$14:F5694)+SUM($G$14:G5694)))</f>
        <v>0</v>
      </c>
      <c r="I5694" s="7"/>
    </row>
    <row r="5695" spans="1:9">
      <c r="A5695" s="89">
        <f t="shared" ref="A5695:A5730" si="869">A5694+1</f>
        <v>5682</v>
      </c>
      <c r="B5695" s="185" t="str">
        <f t="shared" si="863"/>
        <v/>
      </c>
      <c r="C5695" s="90" t="str">
        <f t="shared" si="864"/>
        <v/>
      </c>
      <c r="D5695" s="89" t="str">
        <f t="shared" si="865"/>
        <v/>
      </c>
      <c r="E5695" s="91" t="str">
        <f t="shared" si="866"/>
        <v/>
      </c>
      <c r="F5695" s="92" t="str">
        <f t="shared" si="867"/>
        <v/>
      </c>
      <c r="G5695" s="212" t="str">
        <f t="shared" si="868"/>
        <v/>
      </c>
      <c r="H5695" s="92">
        <f>IF(OR(ERR=FALSE,AND(F5695="",G5695="")),0,IF($C$12="D",$H$13+SUM($F$14:F5695)-SUM($G$14:G5695),$H$13-SUM($F$14:F5695)+SUM($G$14:G5695)))</f>
        <v>0</v>
      </c>
      <c r="I5695" s="7"/>
    </row>
    <row r="5696" spans="1:9">
      <c r="A5696" s="89">
        <f t="shared" si="869"/>
        <v>5683</v>
      </c>
      <c r="B5696" s="185" t="str">
        <f t="shared" si="863"/>
        <v/>
      </c>
      <c r="C5696" s="90" t="str">
        <f t="shared" si="864"/>
        <v/>
      </c>
      <c r="D5696" s="89" t="str">
        <f t="shared" si="865"/>
        <v/>
      </c>
      <c r="E5696" s="91" t="str">
        <f t="shared" si="866"/>
        <v/>
      </c>
      <c r="F5696" s="92" t="str">
        <f t="shared" si="867"/>
        <v/>
      </c>
      <c r="G5696" s="212" t="str">
        <f t="shared" si="868"/>
        <v/>
      </c>
      <c r="H5696" s="92">
        <f>IF(OR(ERR=FALSE,AND(F5696="",G5696="")),0,IF($C$12="D",$H$13+SUM($F$14:F5696)-SUM($G$14:G5696),$H$13-SUM($F$14:F5696)+SUM($G$14:G5696)))</f>
        <v>0</v>
      </c>
      <c r="I5696" s="7"/>
    </row>
    <row r="5697" spans="1:9">
      <c r="A5697" s="89">
        <f t="shared" si="869"/>
        <v>5684</v>
      </c>
      <c r="B5697" s="185" t="str">
        <f t="shared" si="863"/>
        <v/>
      </c>
      <c r="C5697" s="90" t="str">
        <f t="shared" si="864"/>
        <v/>
      </c>
      <c r="D5697" s="89" t="str">
        <f t="shared" si="865"/>
        <v/>
      </c>
      <c r="E5697" s="91" t="str">
        <f t="shared" si="866"/>
        <v/>
      </c>
      <c r="F5697" s="92" t="str">
        <f t="shared" si="867"/>
        <v/>
      </c>
      <c r="G5697" s="212" t="str">
        <f t="shared" si="868"/>
        <v/>
      </c>
      <c r="H5697" s="92">
        <f>IF(OR(ERR=FALSE,AND(F5697="",G5697="")),0,IF($C$12="D",$H$13+SUM($F$14:F5697)-SUM($G$14:G5697),$H$13-SUM($F$14:F5697)+SUM($G$14:G5697)))</f>
        <v>0</v>
      </c>
      <c r="I5697" s="7"/>
    </row>
    <row r="5698" spans="1:9">
      <c r="A5698" s="89">
        <f t="shared" si="869"/>
        <v>5685</v>
      </c>
      <c r="B5698" s="185" t="str">
        <f t="shared" si="863"/>
        <v/>
      </c>
      <c r="C5698" s="90" t="str">
        <f t="shared" si="864"/>
        <v/>
      </c>
      <c r="D5698" s="89" t="str">
        <f t="shared" si="865"/>
        <v/>
      </c>
      <c r="E5698" s="91" t="str">
        <f t="shared" si="866"/>
        <v/>
      </c>
      <c r="F5698" s="92" t="str">
        <f t="shared" si="867"/>
        <v/>
      </c>
      <c r="G5698" s="212" t="str">
        <f t="shared" si="868"/>
        <v/>
      </c>
      <c r="H5698" s="92">
        <f>IF(OR(ERR=FALSE,AND(F5698="",G5698="")),0,IF($C$12="D",$H$13+SUM($F$14:F5698)-SUM($G$14:G5698),$H$13-SUM($F$14:F5698)+SUM($G$14:G5698)))</f>
        <v>0</v>
      </c>
      <c r="I5698" s="7"/>
    </row>
    <row r="5699" spans="1:9">
      <c r="A5699" s="89">
        <f t="shared" si="869"/>
        <v>5686</v>
      </c>
      <c r="B5699" s="185" t="str">
        <f t="shared" si="863"/>
        <v/>
      </c>
      <c r="C5699" s="90" t="str">
        <f t="shared" si="864"/>
        <v/>
      </c>
      <c r="D5699" s="89" t="str">
        <f t="shared" si="865"/>
        <v/>
      </c>
      <c r="E5699" s="91" t="str">
        <f t="shared" si="866"/>
        <v/>
      </c>
      <c r="F5699" s="92" t="str">
        <f t="shared" si="867"/>
        <v/>
      </c>
      <c r="G5699" s="212" t="str">
        <f t="shared" si="868"/>
        <v/>
      </c>
      <c r="H5699" s="92">
        <f>IF(OR(ERR=FALSE,AND(F5699="",G5699="")),0,IF($C$12="D",$H$13+SUM($F$14:F5699)-SUM($G$14:G5699),$H$13-SUM($F$14:F5699)+SUM($G$14:G5699)))</f>
        <v>0</v>
      </c>
      <c r="I5699" s="7"/>
    </row>
    <row r="5700" spans="1:9">
      <c r="A5700" s="89">
        <f t="shared" si="869"/>
        <v>5687</v>
      </c>
      <c r="B5700" s="185" t="str">
        <f t="shared" si="863"/>
        <v/>
      </c>
      <c r="C5700" s="90" t="str">
        <f t="shared" si="864"/>
        <v/>
      </c>
      <c r="D5700" s="89" t="str">
        <f t="shared" si="865"/>
        <v/>
      </c>
      <c r="E5700" s="91" t="str">
        <f t="shared" si="866"/>
        <v/>
      </c>
      <c r="F5700" s="92" t="str">
        <f t="shared" si="867"/>
        <v/>
      </c>
      <c r="G5700" s="212" t="str">
        <f t="shared" si="868"/>
        <v/>
      </c>
      <c r="H5700" s="92">
        <f>IF(OR(ERR=FALSE,AND(F5700="",G5700="")),0,IF($C$12="D",$H$13+SUM($F$14:F5700)-SUM($G$14:G5700),$H$13-SUM($F$14:F5700)+SUM($G$14:G5700)))</f>
        <v>0</v>
      </c>
      <c r="I5700" s="7"/>
    </row>
    <row r="5701" spans="1:9">
      <c r="A5701" s="89">
        <f t="shared" si="869"/>
        <v>5688</v>
      </c>
      <c r="B5701" s="185" t="str">
        <f t="shared" si="863"/>
        <v/>
      </c>
      <c r="C5701" s="90" t="str">
        <f t="shared" si="864"/>
        <v/>
      </c>
      <c r="D5701" s="89" t="str">
        <f t="shared" si="865"/>
        <v/>
      </c>
      <c r="E5701" s="91" t="str">
        <f t="shared" si="866"/>
        <v/>
      </c>
      <c r="F5701" s="92" t="str">
        <f t="shared" si="867"/>
        <v/>
      </c>
      <c r="G5701" s="212" t="str">
        <f t="shared" si="868"/>
        <v/>
      </c>
      <c r="H5701" s="92">
        <f>IF(OR(ERR=FALSE,AND(F5701="",G5701="")),0,IF($C$12="D",$H$13+SUM($F$14:F5701)-SUM($G$14:G5701),$H$13-SUM($F$14:F5701)+SUM($G$14:G5701)))</f>
        <v>0</v>
      </c>
      <c r="I5701" s="7"/>
    </row>
    <row r="5702" spans="1:9">
      <c r="A5702" s="89">
        <f t="shared" si="869"/>
        <v>5689</v>
      </c>
      <c r="B5702" s="185" t="str">
        <f t="shared" si="863"/>
        <v/>
      </c>
      <c r="C5702" s="90" t="str">
        <f t="shared" si="864"/>
        <v/>
      </c>
      <c r="D5702" s="89" t="str">
        <f t="shared" si="865"/>
        <v/>
      </c>
      <c r="E5702" s="91" t="str">
        <f t="shared" si="866"/>
        <v/>
      </c>
      <c r="F5702" s="92" t="str">
        <f t="shared" si="867"/>
        <v/>
      </c>
      <c r="G5702" s="212" t="str">
        <f t="shared" si="868"/>
        <v/>
      </c>
      <c r="H5702" s="92">
        <f>IF(OR(ERR=FALSE,AND(F5702="",G5702="")),0,IF($C$12="D",$H$13+SUM($F$14:F5702)-SUM($G$14:G5702),$H$13-SUM($F$14:F5702)+SUM($G$14:G5702)))</f>
        <v>0</v>
      </c>
      <c r="I5702" s="7"/>
    </row>
    <row r="5703" spans="1:9">
      <c r="A5703" s="89">
        <f t="shared" si="869"/>
        <v>5690</v>
      </c>
      <c r="B5703" s="185" t="str">
        <f t="shared" si="863"/>
        <v/>
      </c>
      <c r="C5703" s="90" t="str">
        <f t="shared" si="864"/>
        <v/>
      </c>
      <c r="D5703" s="89" t="str">
        <f t="shared" si="865"/>
        <v/>
      </c>
      <c r="E5703" s="91" t="str">
        <f t="shared" si="866"/>
        <v/>
      </c>
      <c r="F5703" s="92" t="str">
        <f t="shared" si="867"/>
        <v/>
      </c>
      <c r="G5703" s="212" t="str">
        <f t="shared" si="868"/>
        <v/>
      </c>
      <c r="H5703" s="92">
        <f>IF(OR(ERR=FALSE,AND(F5703="",G5703="")),0,IF($C$12="D",$H$13+SUM($F$14:F5703)-SUM($G$14:G5703),$H$13-SUM($F$14:F5703)+SUM($G$14:G5703)))</f>
        <v>0</v>
      </c>
      <c r="I5703" s="7"/>
    </row>
    <row r="5704" spans="1:9">
      <c r="A5704" s="89">
        <f t="shared" si="869"/>
        <v>5691</v>
      </c>
      <c r="B5704" s="185" t="str">
        <f t="shared" si="863"/>
        <v/>
      </c>
      <c r="C5704" s="90" t="str">
        <f t="shared" si="864"/>
        <v/>
      </c>
      <c r="D5704" s="89" t="str">
        <f t="shared" si="865"/>
        <v/>
      </c>
      <c r="E5704" s="91" t="str">
        <f t="shared" si="866"/>
        <v/>
      </c>
      <c r="F5704" s="92" t="str">
        <f t="shared" si="867"/>
        <v/>
      </c>
      <c r="G5704" s="212" t="str">
        <f t="shared" si="868"/>
        <v/>
      </c>
      <c r="H5704" s="92">
        <f>IF(OR(ERR=FALSE,AND(F5704="",G5704="")),0,IF($C$12="D",$H$13+SUM($F$14:F5704)-SUM($G$14:G5704),$H$13-SUM($F$14:F5704)+SUM($G$14:G5704)))</f>
        <v>0</v>
      </c>
      <c r="I5704" s="7"/>
    </row>
    <row r="5705" spans="1:9">
      <c r="A5705" s="89">
        <f t="shared" si="869"/>
        <v>5692</v>
      </c>
      <c r="B5705" s="185" t="str">
        <f t="shared" si="863"/>
        <v/>
      </c>
      <c r="C5705" s="90" t="str">
        <f t="shared" si="864"/>
        <v/>
      </c>
      <c r="D5705" s="89" t="str">
        <f t="shared" si="865"/>
        <v/>
      </c>
      <c r="E5705" s="91" t="str">
        <f t="shared" si="866"/>
        <v/>
      </c>
      <c r="F5705" s="92" t="str">
        <f t="shared" si="867"/>
        <v/>
      </c>
      <c r="G5705" s="212" t="str">
        <f t="shared" si="868"/>
        <v/>
      </c>
      <c r="H5705" s="92">
        <f>IF(OR(ERR=FALSE,AND(F5705="",G5705="")),0,IF($C$12="D",$H$13+SUM($F$14:F5705)-SUM($G$14:G5705),$H$13-SUM($F$14:F5705)+SUM($G$14:G5705)))</f>
        <v>0</v>
      </c>
      <c r="I5705" s="7"/>
    </row>
    <row r="5706" spans="1:9">
      <c r="A5706" s="89">
        <f t="shared" si="869"/>
        <v>5693</v>
      </c>
      <c r="B5706" s="185" t="str">
        <f t="shared" si="863"/>
        <v/>
      </c>
      <c r="C5706" s="90" t="str">
        <f t="shared" si="864"/>
        <v/>
      </c>
      <c r="D5706" s="89" t="str">
        <f t="shared" si="865"/>
        <v/>
      </c>
      <c r="E5706" s="91" t="str">
        <f t="shared" si="866"/>
        <v/>
      </c>
      <c r="F5706" s="92" t="str">
        <f t="shared" si="867"/>
        <v/>
      </c>
      <c r="G5706" s="212" t="str">
        <f t="shared" si="868"/>
        <v/>
      </c>
      <c r="H5706" s="92">
        <f>IF(OR(ERR=FALSE,AND(F5706="",G5706="")),0,IF($C$12="D",$H$13+SUM($F$14:F5706)-SUM($G$14:G5706),$H$13-SUM($F$14:F5706)+SUM($G$14:G5706)))</f>
        <v>0</v>
      </c>
      <c r="I5706" s="7"/>
    </row>
    <row r="5707" spans="1:9">
      <c r="A5707" s="89">
        <f t="shared" si="869"/>
        <v>5694</v>
      </c>
      <c r="B5707" s="185" t="str">
        <f t="shared" si="863"/>
        <v/>
      </c>
      <c r="C5707" s="90" t="str">
        <f t="shared" si="864"/>
        <v/>
      </c>
      <c r="D5707" s="89" t="str">
        <f t="shared" si="865"/>
        <v/>
      </c>
      <c r="E5707" s="91" t="str">
        <f t="shared" si="866"/>
        <v/>
      </c>
      <c r="F5707" s="92" t="str">
        <f t="shared" si="867"/>
        <v/>
      </c>
      <c r="G5707" s="212" t="str">
        <f t="shared" si="868"/>
        <v/>
      </c>
      <c r="H5707" s="92">
        <f>IF(OR(ERR=FALSE,AND(F5707="",G5707="")),0,IF($C$12="D",$H$13+SUM($F$14:F5707)-SUM($G$14:G5707),$H$13-SUM($F$14:F5707)+SUM($G$14:G5707)))</f>
        <v>0</v>
      </c>
      <c r="I5707" s="7"/>
    </row>
    <row r="5708" spans="1:9">
      <c r="A5708" s="89">
        <f t="shared" si="869"/>
        <v>5695</v>
      </c>
      <c r="B5708" s="185" t="str">
        <f t="shared" si="863"/>
        <v/>
      </c>
      <c r="C5708" s="90" t="str">
        <f t="shared" si="864"/>
        <v/>
      </c>
      <c r="D5708" s="89" t="str">
        <f t="shared" si="865"/>
        <v/>
      </c>
      <c r="E5708" s="91" t="str">
        <f t="shared" si="866"/>
        <v/>
      </c>
      <c r="F5708" s="92" t="str">
        <f t="shared" si="867"/>
        <v/>
      </c>
      <c r="G5708" s="212" t="str">
        <f t="shared" si="868"/>
        <v/>
      </c>
      <c r="H5708" s="92">
        <f>IF(OR(ERR=FALSE,AND(F5708="",G5708="")),0,IF($C$12="D",$H$13+SUM($F$14:F5708)-SUM($G$14:G5708),$H$13-SUM($F$14:F5708)+SUM($G$14:G5708)))</f>
        <v>0</v>
      </c>
      <c r="I5708" s="7"/>
    </row>
    <row r="5709" spans="1:9">
      <c r="A5709" s="89">
        <f t="shared" si="869"/>
        <v>5696</v>
      </c>
      <c r="B5709" s="185" t="str">
        <f t="shared" si="863"/>
        <v/>
      </c>
      <c r="C5709" s="90" t="str">
        <f t="shared" si="864"/>
        <v/>
      </c>
      <c r="D5709" s="89" t="str">
        <f t="shared" si="865"/>
        <v/>
      </c>
      <c r="E5709" s="91" t="str">
        <f t="shared" si="866"/>
        <v/>
      </c>
      <c r="F5709" s="92" t="str">
        <f t="shared" si="867"/>
        <v/>
      </c>
      <c r="G5709" s="212" t="str">
        <f t="shared" si="868"/>
        <v/>
      </c>
      <c r="H5709" s="92">
        <f>IF(OR(ERR=FALSE,AND(F5709="",G5709="")),0,IF($C$12="D",$H$13+SUM($F$14:F5709)-SUM($G$14:G5709),$H$13-SUM($F$14:F5709)+SUM($G$14:G5709)))</f>
        <v>0</v>
      </c>
      <c r="I5709" s="7"/>
    </row>
    <row r="5710" spans="1:9">
      <c r="A5710" s="89">
        <f t="shared" si="869"/>
        <v>5697</v>
      </c>
      <c r="B5710" s="185" t="str">
        <f t="shared" si="863"/>
        <v/>
      </c>
      <c r="C5710" s="90" t="str">
        <f t="shared" si="864"/>
        <v/>
      </c>
      <c r="D5710" s="89" t="str">
        <f t="shared" si="865"/>
        <v/>
      </c>
      <c r="E5710" s="91" t="str">
        <f t="shared" si="866"/>
        <v/>
      </c>
      <c r="F5710" s="92" t="str">
        <f t="shared" si="867"/>
        <v/>
      </c>
      <c r="G5710" s="212" t="str">
        <f t="shared" si="868"/>
        <v/>
      </c>
      <c r="H5710" s="92">
        <f>IF(OR(ERR=FALSE,AND(F5710="",G5710="")),0,IF($C$12="D",$H$13+SUM($F$14:F5710)-SUM($G$14:G5710),$H$13-SUM($F$14:F5710)+SUM($G$14:G5710)))</f>
        <v>0</v>
      </c>
      <c r="I5710" s="7"/>
    </row>
    <row r="5711" spans="1:9">
      <c r="A5711" s="89">
        <f t="shared" si="869"/>
        <v>5698</v>
      </c>
      <c r="B5711" s="185" t="str">
        <f t="shared" si="863"/>
        <v/>
      </c>
      <c r="C5711" s="90" t="str">
        <f t="shared" si="864"/>
        <v/>
      </c>
      <c r="D5711" s="89" t="str">
        <f t="shared" si="865"/>
        <v/>
      </c>
      <c r="E5711" s="91" t="str">
        <f t="shared" si="866"/>
        <v/>
      </c>
      <c r="F5711" s="92" t="str">
        <f t="shared" si="867"/>
        <v/>
      </c>
      <c r="G5711" s="212" t="str">
        <f t="shared" si="868"/>
        <v/>
      </c>
      <c r="H5711" s="92">
        <f>IF(OR(ERR=FALSE,AND(F5711="",G5711="")),0,IF($C$12="D",$H$13+SUM($F$14:F5711)-SUM($G$14:G5711),$H$13-SUM($F$14:F5711)+SUM($G$14:G5711)))</f>
        <v>0</v>
      </c>
      <c r="I5711" s="7"/>
    </row>
    <row r="5712" spans="1:9">
      <c r="A5712" s="89">
        <f t="shared" si="869"/>
        <v>5699</v>
      </c>
      <c r="B5712" s="185" t="str">
        <f t="shared" si="863"/>
        <v/>
      </c>
      <c r="C5712" s="90" t="str">
        <f t="shared" si="864"/>
        <v/>
      </c>
      <c r="D5712" s="89" t="str">
        <f t="shared" si="865"/>
        <v/>
      </c>
      <c r="E5712" s="91" t="str">
        <f t="shared" si="866"/>
        <v/>
      </c>
      <c r="F5712" s="92" t="str">
        <f t="shared" si="867"/>
        <v/>
      </c>
      <c r="G5712" s="212" t="str">
        <f t="shared" si="868"/>
        <v/>
      </c>
      <c r="H5712" s="92">
        <f>IF(OR(ERR=FALSE,AND(F5712="",G5712="")),0,IF($C$12="D",$H$13+SUM($F$14:F5712)-SUM($G$14:G5712),$H$13-SUM($F$14:F5712)+SUM($G$14:G5712)))</f>
        <v>0</v>
      </c>
      <c r="I5712" s="7"/>
    </row>
    <row r="5713" spans="1:9">
      <c r="A5713" s="89">
        <f t="shared" si="869"/>
        <v>5700</v>
      </c>
      <c r="B5713" s="185" t="str">
        <f t="shared" si="863"/>
        <v/>
      </c>
      <c r="C5713" s="90" t="str">
        <f t="shared" si="864"/>
        <v/>
      </c>
      <c r="D5713" s="89" t="str">
        <f t="shared" si="865"/>
        <v/>
      </c>
      <c r="E5713" s="91" t="str">
        <f t="shared" si="866"/>
        <v/>
      </c>
      <c r="F5713" s="92" t="str">
        <f t="shared" si="867"/>
        <v/>
      </c>
      <c r="G5713" s="212" t="str">
        <f t="shared" si="868"/>
        <v/>
      </c>
      <c r="H5713" s="92">
        <f>IF(OR(ERR=FALSE,AND(F5713="",G5713="")),0,IF($C$12="D",$H$13+SUM($F$14:F5713)-SUM($G$14:G5713),$H$13-SUM($F$14:F5713)+SUM($G$14:G5713)))</f>
        <v>0</v>
      </c>
      <c r="I5713" s="7"/>
    </row>
    <row r="5714" spans="1:9">
      <c r="A5714" s="89">
        <f t="shared" si="869"/>
        <v>5701</v>
      </c>
      <c r="B5714" s="185" t="str">
        <f t="shared" si="863"/>
        <v/>
      </c>
      <c r="C5714" s="90" t="str">
        <f t="shared" si="864"/>
        <v/>
      </c>
      <c r="D5714" s="89" t="str">
        <f t="shared" si="865"/>
        <v/>
      </c>
      <c r="E5714" s="91" t="str">
        <f t="shared" si="866"/>
        <v/>
      </c>
      <c r="F5714" s="92" t="str">
        <f t="shared" si="867"/>
        <v/>
      </c>
      <c r="G5714" s="212" t="str">
        <f t="shared" si="868"/>
        <v/>
      </c>
      <c r="H5714" s="92">
        <f>IF(OR(ERR=FALSE,AND(F5714="",G5714="")),0,IF($C$12="D",$H$13+SUM($F$14:F5714)-SUM($G$14:G5714),$H$13-SUM($F$14:F5714)+SUM($G$14:G5714)))</f>
        <v>0</v>
      </c>
      <c r="I5714" s="7"/>
    </row>
    <row r="5715" spans="1:9">
      <c r="A5715" s="89">
        <f t="shared" si="869"/>
        <v>5702</v>
      </c>
      <c r="B5715" s="185" t="str">
        <f t="shared" si="863"/>
        <v/>
      </c>
      <c r="C5715" s="90" t="str">
        <f t="shared" si="864"/>
        <v/>
      </c>
      <c r="D5715" s="89" t="str">
        <f t="shared" si="865"/>
        <v/>
      </c>
      <c r="E5715" s="91" t="str">
        <f t="shared" si="866"/>
        <v/>
      </c>
      <c r="F5715" s="92" t="str">
        <f t="shared" si="867"/>
        <v/>
      </c>
      <c r="G5715" s="212" t="str">
        <f t="shared" si="868"/>
        <v/>
      </c>
      <c r="H5715" s="92">
        <f>IF(OR(ERR=FALSE,AND(F5715="",G5715="")),0,IF($C$12="D",$H$13+SUM($F$14:F5715)-SUM($G$14:G5715),$H$13-SUM($F$14:F5715)+SUM($G$14:G5715)))</f>
        <v>0</v>
      </c>
      <c r="I5715" s="7"/>
    </row>
    <row r="5716" spans="1:9">
      <c r="A5716" s="89">
        <f t="shared" si="869"/>
        <v>5703</v>
      </c>
      <c r="B5716" s="185" t="str">
        <f t="shared" si="863"/>
        <v/>
      </c>
      <c r="C5716" s="90" t="str">
        <f t="shared" si="864"/>
        <v/>
      </c>
      <c r="D5716" s="89" t="str">
        <f t="shared" si="865"/>
        <v/>
      </c>
      <c r="E5716" s="91" t="str">
        <f t="shared" si="866"/>
        <v/>
      </c>
      <c r="F5716" s="92" t="str">
        <f t="shared" si="867"/>
        <v/>
      </c>
      <c r="G5716" s="212" t="str">
        <f t="shared" si="868"/>
        <v/>
      </c>
      <c r="H5716" s="92">
        <f>IF(OR(ERR=FALSE,AND(F5716="",G5716="")),0,IF($C$12="D",$H$13+SUM($F$14:F5716)-SUM($G$14:G5716),$H$13-SUM($F$14:F5716)+SUM($G$14:G5716)))</f>
        <v>0</v>
      </c>
      <c r="I5716" s="7"/>
    </row>
    <row r="5717" spans="1:9">
      <c r="A5717" s="89">
        <f t="shared" si="869"/>
        <v>5704</v>
      </c>
      <c r="B5717" s="185" t="str">
        <f t="shared" si="863"/>
        <v/>
      </c>
      <c r="C5717" s="90" t="str">
        <f t="shared" si="864"/>
        <v/>
      </c>
      <c r="D5717" s="89" t="str">
        <f t="shared" si="865"/>
        <v/>
      </c>
      <c r="E5717" s="91" t="str">
        <f t="shared" si="866"/>
        <v/>
      </c>
      <c r="F5717" s="92" t="str">
        <f t="shared" si="867"/>
        <v/>
      </c>
      <c r="G5717" s="212" t="str">
        <f t="shared" si="868"/>
        <v/>
      </c>
      <c r="H5717" s="92">
        <f>IF(OR(ERR=FALSE,AND(F5717="",G5717="")),0,IF($C$12="D",$H$13+SUM($F$14:F5717)-SUM($G$14:G5717),$H$13-SUM($F$14:F5717)+SUM($G$14:G5717)))</f>
        <v>0</v>
      </c>
      <c r="I5717" s="7"/>
    </row>
    <row r="5718" spans="1:9">
      <c r="A5718" s="89">
        <f t="shared" si="869"/>
        <v>5705</v>
      </c>
      <c r="B5718" s="185" t="str">
        <f t="shared" si="863"/>
        <v/>
      </c>
      <c r="C5718" s="90" t="str">
        <f t="shared" si="864"/>
        <v/>
      </c>
      <c r="D5718" s="89" t="str">
        <f t="shared" si="865"/>
        <v/>
      </c>
      <c r="E5718" s="91" t="str">
        <f t="shared" si="866"/>
        <v/>
      </c>
      <c r="F5718" s="92" t="str">
        <f t="shared" si="867"/>
        <v/>
      </c>
      <c r="G5718" s="212" t="str">
        <f t="shared" si="868"/>
        <v/>
      </c>
      <c r="H5718" s="92">
        <f>IF(OR(ERR=FALSE,AND(F5718="",G5718="")),0,IF($C$12="D",$H$13+SUM($F$14:F5718)-SUM($G$14:G5718),$H$13-SUM($F$14:F5718)+SUM($G$14:G5718)))</f>
        <v>0</v>
      </c>
      <c r="I5718" s="7"/>
    </row>
    <row r="5719" spans="1:9">
      <c r="A5719" s="89">
        <f t="shared" si="869"/>
        <v>5706</v>
      </c>
      <c r="B5719" s="185" t="str">
        <f t="shared" si="863"/>
        <v/>
      </c>
      <c r="C5719" s="90" t="str">
        <f t="shared" si="864"/>
        <v/>
      </c>
      <c r="D5719" s="89" t="str">
        <f t="shared" si="865"/>
        <v/>
      </c>
      <c r="E5719" s="91" t="str">
        <f t="shared" si="866"/>
        <v/>
      </c>
      <c r="F5719" s="92" t="str">
        <f t="shared" si="867"/>
        <v/>
      </c>
      <c r="G5719" s="212" t="str">
        <f t="shared" si="868"/>
        <v/>
      </c>
      <c r="H5719" s="92">
        <f>IF(OR(ERR=FALSE,AND(F5719="",G5719="")),0,IF($C$12="D",$H$13+SUM($F$14:F5719)-SUM($G$14:G5719),$H$13-SUM($F$14:F5719)+SUM($G$14:G5719)))</f>
        <v>0</v>
      </c>
      <c r="I5719" s="7"/>
    </row>
    <row r="5720" spans="1:9">
      <c r="A5720" s="89">
        <f t="shared" si="869"/>
        <v>5707</v>
      </c>
      <c r="B5720" s="185" t="str">
        <f t="shared" si="863"/>
        <v/>
      </c>
      <c r="C5720" s="90" t="str">
        <f t="shared" si="864"/>
        <v/>
      </c>
      <c r="D5720" s="89" t="str">
        <f t="shared" si="865"/>
        <v/>
      </c>
      <c r="E5720" s="91" t="str">
        <f t="shared" si="866"/>
        <v/>
      </c>
      <c r="F5720" s="92" t="str">
        <f t="shared" si="867"/>
        <v/>
      </c>
      <c r="G5720" s="212" t="str">
        <f t="shared" si="868"/>
        <v/>
      </c>
      <c r="H5720" s="92">
        <f>IF(OR(ERR=FALSE,AND(F5720="",G5720="")),0,IF($C$12="D",$H$13+SUM($F$14:F5720)-SUM($G$14:G5720),$H$13-SUM($F$14:F5720)+SUM($G$14:G5720)))</f>
        <v>0</v>
      </c>
      <c r="I5720" s="7"/>
    </row>
    <row r="5721" spans="1:9">
      <c r="A5721" s="89">
        <f t="shared" si="869"/>
        <v>5708</v>
      </c>
      <c r="B5721" s="185" t="str">
        <f t="shared" si="863"/>
        <v/>
      </c>
      <c r="C5721" s="90" t="str">
        <f t="shared" si="864"/>
        <v/>
      </c>
      <c r="D5721" s="89" t="str">
        <f t="shared" si="865"/>
        <v/>
      </c>
      <c r="E5721" s="91" t="str">
        <f t="shared" si="866"/>
        <v/>
      </c>
      <c r="F5721" s="92" t="str">
        <f t="shared" si="867"/>
        <v/>
      </c>
      <c r="G5721" s="212" t="str">
        <f t="shared" si="868"/>
        <v/>
      </c>
      <c r="H5721" s="92">
        <f>IF(OR(ERR=FALSE,AND(F5721="",G5721="")),0,IF($C$12="D",$H$13+SUM($F$14:F5721)-SUM($G$14:G5721),$H$13-SUM($F$14:F5721)+SUM($G$14:G5721)))</f>
        <v>0</v>
      </c>
      <c r="I5721" s="7"/>
    </row>
    <row r="5722" spans="1:9">
      <c r="A5722" s="89">
        <f t="shared" si="869"/>
        <v>5709</v>
      </c>
      <c r="B5722" s="185" t="str">
        <f t="shared" si="863"/>
        <v/>
      </c>
      <c r="C5722" s="90" t="str">
        <f t="shared" si="864"/>
        <v/>
      </c>
      <c r="D5722" s="89" t="str">
        <f t="shared" si="865"/>
        <v/>
      </c>
      <c r="E5722" s="91" t="str">
        <f t="shared" si="866"/>
        <v/>
      </c>
      <c r="F5722" s="92" t="str">
        <f t="shared" si="867"/>
        <v/>
      </c>
      <c r="G5722" s="212" t="str">
        <f t="shared" si="868"/>
        <v/>
      </c>
      <c r="H5722" s="92">
        <f>IF(OR(ERR=FALSE,AND(F5722="",G5722="")),0,IF($C$12="D",$H$13+SUM($F$14:F5722)-SUM($G$14:G5722),$H$13-SUM($F$14:F5722)+SUM($G$14:G5722)))</f>
        <v>0</v>
      </c>
      <c r="I5722" s="7"/>
    </row>
    <row r="5723" spans="1:9">
      <c r="A5723" s="89">
        <f t="shared" si="869"/>
        <v>5710</v>
      </c>
      <c r="B5723" s="185" t="str">
        <f t="shared" si="863"/>
        <v/>
      </c>
      <c r="C5723" s="90" t="str">
        <f t="shared" si="864"/>
        <v/>
      </c>
      <c r="D5723" s="89" t="str">
        <f t="shared" si="865"/>
        <v/>
      </c>
      <c r="E5723" s="91" t="str">
        <f t="shared" si="866"/>
        <v/>
      </c>
      <c r="F5723" s="92" t="str">
        <f t="shared" si="867"/>
        <v/>
      </c>
      <c r="G5723" s="212" t="str">
        <f t="shared" si="868"/>
        <v/>
      </c>
      <c r="H5723" s="92">
        <f>IF(OR(ERR=FALSE,AND(F5723="",G5723="")),0,IF($C$12="D",$H$13+SUM($F$14:F5723)-SUM($G$14:G5723),$H$13-SUM($F$14:F5723)+SUM($G$14:G5723)))</f>
        <v>0</v>
      </c>
      <c r="I5723" s="7"/>
    </row>
    <row r="5724" spans="1:9">
      <c r="A5724" s="89">
        <f t="shared" si="869"/>
        <v>5711</v>
      </c>
      <c r="B5724" s="185" t="str">
        <f t="shared" si="863"/>
        <v/>
      </c>
      <c r="C5724" s="90" t="str">
        <f t="shared" si="864"/>
        <v/>
      </c>
      <c r="D5724" s="89" t="str">
        <f t="shared" si="865"/>
        <v/>
      </c>
      <c r="E5724" s="91" t="str">
        <f t="shared" si="866"/>
        <v/>
      </c>
      <c r="F5724" s="92" t="str">
        <f t="shared" si="867"/>
        <v/>
      </c>
      <c r="G5724" s="212" t="str">
        <f t="shared" si="868"/>
        <v/>
      </c>
      <c r="H5724" s="92">
        <f>IF(OR(ERR=FALSE,AND(F5724="",G5724="")),0,IF($C$12="D",$H$13+SUM($F$14:F5724)-SUM($G$14:G5724),$H$13-SUM($F$14:F5724)+SUM($G$14:G5724)))</f>
        <v>0</v>
      </c>
      <c r="I5724" s="7"/>
    </row>
    <row r="5725" spans="1:9">
      <c r="A5725" s="89">
        <f t="shared" si="869"/>
        <v>5712</v>
      </c>
      <c r="B5725" s="185" t="str">
        <f t="shared" si="863"/>
        <v/>
      </c>
      <c r="C5725" s="90" t="str">
        <f t="shared" si="864"/>
        <v/>
      </c>
      <c r="D5725" s="89" t="str">
        <f t="shared" si="865"/>
        <v/>
      </c>
      <c r="E5725" s="91" t="str">
        <f t="shared" si="866"/>
        <v/>
      </c>
      <c r="F5725" s="92" t="str">
        <f t="shared" si="867"/>
        <v/>
      </c>
      <c r="G5725" s="212" t="str">
        <f t="shared" si="868"/>
        <v/>
      </c>
      <c r="H5725" s="92">
        <f>IF(OR(ERR=FALSE,AND(F5725="",G5725="")),0,IF($C$12="D",$H$13+SUM($F$14:F5725)-SUM($G$14:G5725),$H$13-SUM($F$14:F5725)+SUM($G$14:G5725)))</f>
        <v>0</v>
      </c>
      <c r="I5725" s="7"/>
    </row>
    <row r="5726" spans="1:9">
      <c r="A5726" s="89">
        <f t="shared" si="869"/>
        <v>5713</v>
      </c>
      <c r="B5726" s="185" t="str">
        <f t="shared" ref="B5726:B5789" si="870">IF(ISERROR(VLOOKUP(A5726&amp;H$9,JU_AKUN,6,FALSE)=TRUE),"",VLOOKUP(A5726&amp;H$9,JU_AKUN,6,FALSE))</f>
        <v/>
      </c>
      <c r="C5726" s="90" t="str">
        <f t="shared" ref="C5726:C5789" si="871">IF(ISERROR(VLOOKUP(A5726&amp;H$9,JU_AKUN,7,FALSE)=TRUE),"",VLOOKUP(A5726&amp;H$9,JU_AKUN,7,FALSE))</f>
        <v/>
      </c>
      <c r="D5726" s="89" t="str">
        <f t="shared" ref="D5726:D5789" si="872">IF(ISERROR(VLOOKUP(A5726&amp;H$9,JU_AKUN,8,FALSE)=TRUE),"",VLOOKUP(A5726&amp;H$9,JU_AKUN,8,FALSE))</f>
        <v/>
      </c>
      <c r="E5726" s="91" t="str">
        <f t="shared" ref="E5726:E5789" si="873">IF(ISERROR(VLOOKUP(A5726&amp;H$9,JU_AKUN,9,FALSE)=TRUE),"",VLOOKUP(A5726&amp;H$9,JU_AKUN,9,FALSE))</f>
        <v/>
      </c>
      <c r="F5726" s="92" t="str">
        <f t="shared" ref="F5726:F5789" si="874">IF(ISERROR(VLOOKUP(A5726&amp;H$9,JU_AKUN,14,FALSE)=TRUE),"",VLOOKUP(A5726&amp;H$9,JU_AKUN,14,FALSE))</f>
        <v/>
      </c>
      <c r="G5726" s="212" t="str">
        <f t="shared" ref="G5726:G5789" si="875">IF(ISERROR(VLOOKUP(A5726&amp;H$9,JU_AKUN,15,FALSE)=TRUE),"",VLOOKUP(A5726&amp;H$9,JU_AKUN,15,FALSE))</f>
        <v/>
      </c>
      <c r="H5726" s="92">
        <f>IF(OR(ERR=FALSE,AND(F5726="",G5726="")),0,IF($C$12="D",$H$13+SUM($F$14:F5726)-SUM($G$14:G5726),$H$13-SUM($F$14:F5726)+SUM($G$14:G5726)))</f>
        <v>0</v>
      </c>
      <c r="I5726" s="7"/>
    </row>
    <row r="5727" spans="1:9">
      <c r="A5727" s="89">
        <f t="shared" si="869"/>
        <v>5714</v>
      </c>
      <c r="B5727" s="185" t="str">
        <f t="shared" si="870"/>
        <v/>
      </c>
      <c r="C5727" s="90" t="str">
        <f t="shared" si="871"/>
        <v/>
      </c>
      <c r="D5727" s="89" t="str">
        <f t="shared" si="872"/>
        <v/>
      </c>
      <c r="E5727" s="91" t="str">
        <f t="shared" si="873"/>
        <v/>
      </c>
      <c r="F5727" s="92" t="str">
        <f t="shared" si="874"/>
        <v/>
      </c>
      <c r="G5727" s="212" t="str">
        <f t="shared" si="875"/>
        <v/>
      </c>
      <c r="H5727" s="92">
        <f>IF(OR(ERR=FALSE,AND(F5727="",G5727="")),0,IF($C$12="D",$H$13+SUM($F$14:F5727)-SUM($G$14:G5727),$H$13-SUM($F$14:F5727)+SUM($G$14:G5727)))</f>
        <v>0</v>
      </c>
      <c r="I5727" s="7"/>
    </row>
    <row r="5728" spans="1:9">
      <c r="A5728" s="89">
        <f t="shared" si="869"/>
        <v>5715</v>
      </c>
      <c r="B5728" s="185" t="str">
        <f t="shared" si="870"/>
        <v/>
      </c>
      <c r="C5728" s="90" t="str">
        <f t="shared" si="871"/>
        <v/>
      </c>
      <c r="D5728" s="89" t="str">
        <f t="shared" si="872"/>
        <v/>
      </c>
      <c r="E5728" s="91" t="str">
        <f t="shared" si="873"/>
        <v/>
      </c>
      <c r="F5728" s="92" t="str">
        <f t="shared" si="874"/>
        <v/>
      </c>
      <c r="G5728" s="212" t="str">
        <f t="shared" si="875"/>
        <v/>
      </c>
      <c r="H5728" s="92">
        <f>IF(OR(ERR=FALSE,AND(F5728="",G5728="")),0,IF($C$12="D",$H$13+SUM($F$14:F5728)-SUM($G$14:G5728),$H$13-SUM($F$14:F5728)+SUM($G$14:G5728)))</f>
        <v>0</v>
      </c>
      <c r="I5728" s="7"/>
    </row>
    <row r="5729" spans="1:9">
      <c r="A5729" s="89">
        <f t="shared" si="869"/>
        <v>5716</v>
      </c>
      <c r="B5729" s="185" t="str">
        <f t="shared" si="870"/>
        <v/>
      </c>
      <c r="C5729" s="90" t="str">
        <f t="shared" si="871"/>
        <v/>
      </c>
      <c r="D5729" s="89" t="str">
        <f t="shared" si="872"/>
        <v/>
      </c>
      <c r="E5729" s="91" t="str">
        <f t="shared" si="873"/>
        <v/>
      </c>
      <c r="F5729" s="92" t="str">
        <f t="shared" si="874"/>
        <v/>
      </c>
      <c r="G5729" s="212" t="str">
        <f t="shared" si="875"/>
        <v/>
      </c>
      <c r="H5729" s="92">
        <f>IF(OR(ERR=FALSE,AND(F5729="",G5729="")),0,IF($C$12="D",$H$13+SUM($F$14:F5729)-SUM($G$14:G5729),$H$13-SUM($F$14:F5729)+SUM($G$14:G5729)))</f>
        <v>0</v>
      </c>
      <c r="I5729" s="7"/>
    </row>
    <row r="5730" spans="1:9">
      <c r="A5730" s="89">
        <f t="shared" si="869"/>
        <v>5717</v>
      </c>
      <c r="B5730" s="185" t="str">
        <f t="shared" si="870"/>
        <v/>
      </c>
      <c r="C5730" s="90" t="str">
        <f t="shared" si="871"/>
        <v/>
      </c>
      <c r="D5730" s="89" t="str">
        <f t="shared" si="872"/>
        <v/>
      </c>
      <c r="E5730" s="91" t="str">
        <f t="shared" si="873"/>
        <v/>
      </c>
      <c r="F5730" s="92" t="str">
        <f t="shared" si="874"/>
        <v/>
      </c>
      <c r="G5730" s="212" t="str">
        <f t="shared" si="875"/>
        <v/>
      </c>
      <c r="H5730" s="92">
        <f>IF(OR(ERR=FALSE,AND(F5730="",G5730="")),0,IF($C$12="D",$H$13+SUM($F$14:F5730)-SUM($G$14:G5730),$H$13-SUM($F$14:F5730)+SUM($G$14:G5730)))</f>
        <v>0</v>
      </c>
      <c r="I5730" s="7"/>
    </row>
    <row r="5731" spans="1:9">
      <c r="A5731" s="89">
        <f t="shared" ref="A5731:A5781" si="876">A5730+1</f>
        <v>5718</v>
      </c>
      <c r="B5731" s="185" t="str">
        <f t="shared" si="870"/>
        <v/>
      </c>
      <c r="C5731" s="90" t="str">
        <f t="shared" si="871"/>
        <v/>
      </c>
      <c r="D5731" s="89" t="str">
        <f t="shared" si="872"/>
        <v/>
      </c>
      <c r="E5731" s="91" t="str">
        <f t="shared" si="873"/>
        <v/>
      </c>
      <c r="F5731" s="92" t="str">
        <f t="shared" si="874"/>
        <v/>
      </c>
      <c r="G5731" s="212" t="str">
        <f t="shared" si="875"/>
        <v/>
      </c>
      <c r="H5731" s="92">
        <f>IF(OR(ERR=FALSE,AND(F5731="",G5731="")),0,IF($C$12="D",$H$13+SUM($F$14:F5731)-SUM($G$14:G5731),$H$13-SUM($F$14:F5731)+SUM($G$14:G5731)))</f>
        <v>0</v>
      </c>
      <c r="I5731" s="7"/>
    </row>
    <row r="5732" spans="1:9">
      <c r="A5732" s="89">
        <f t="shared" si="876"/>
        <v>5719</v>
      </c>
      <c r="B5732" s="185" t="str">
        <f t="shared" si="870"/>
        <v/>
      </c>
      <c r="C5732" s="90" t="str">
        <f t="shared" si="871"/>
        <v/>
      </c>
      <c r="D5732" s="89" t="str">
        <f t="shared" si="872"/>
        <v/>
      </c>
      <c r="E5732" s="91" t="str">
        <f t="shared" si="873"/>
        <v/>
      </c>
      <c r="F5732" s="92" t="str">
        <f t="shared" si="874"/>
        <v/>
      </c>
      <c r="G5732" s="212" t="str">
        <f t="shared" si="875"/>
        <v/>
      </c>
      <c r="H5732" s="92">
        <f>IF(OR(ERR=FALSE,AND(F5732="",G5732="")),0,IF($C$12="D",$H$13+SUM($F$14:F5732)-SUM($G$14:G5732),$H$13-SUM($F$14:F5732)+SUM($G$14:G5732)))</f>
        <v>0</v>
      </c>
      <c r="I5732" s="7"/>
    </row>
    <row r="5733" spans="1:9">
      <c r="A5733" s="89">
        <f t="shared" si="876"/>
        <v>5720</v>
      </c>
      <c r="B5733" s="185" t="str">
        <f t="shared" si="870"/>
        <v/>
      </c>
      <c r="C5733" s="90" t="str">
        <f t="shared" si="871"/>
        <v/>
      </c>
      <c r="D5733" s="89" t="str">
        <f t="shared" si="872"/>
        <v/>
      </c>
      <c r="E5733" s="91" t="str">
        <f t="shared" si="873"/>
        <v/>
      </c>
      <c r="F5733" s="92" t="str">
        <f t="shared" si="874"/>
        <v/>
      </c>
      <c r="G5733" s="212" t="str">
        <f t="shared" si="875"/>
        <v/>
      </c>
      <c r="H5733" s="92">
        <f>IF(OR(ERR=FALSE,AND(F5733="",G5733="")),0,IF($C$12="D",$H$13+SUM($F$14:F5733)-SUM($G$14:G5733),$H$13-SUM($F$14:F5733)+SUM($G$14:G5733)))</f>
        <v>0</v>
      </c>
      <c r="I5733" s="7"/>
    </row>
    <row r="5734" spans="1:9">
      <c r="A5734" s="89">
        <f t="shared" si="876"/>
        <v>5721</v>
      </c>
      <c r="B5734" s="185" t="str">
        <f t="shared" si="870"/>
        <v/>
      </c>
      <c r="C5734" s="90" t="str">
        <f t="shared" si="871"/>
        <v/>
      </c>
      <c r="D5734" s="89" t="str">
        <f t="shared" si="872"/>
        <v/>
      </c>
      <c r="E5734" s="91" t="str">
        <f t="shared" si="873"/>
        <v/>
      </c>
      <c r="F5734" s="92" t="str">
        <f t="shared" si="874"/>
        <v/>
      </c>
      <c r="G5734" s="212" t="str">
        <f t="shared" si="875"/>
        <v/>
      </c>
      <c r="H5734" s="92">
        <f>IF(OR(ERR=FALSE,AND(F5734="",G5734="")),0,IF($C$12="D",$H$13+SUM($F$14:F5734)-SUM($G$14:G5734),$H$13-SUM($F$14:F5734)+SUM($G$14:G5734)))</f>
        <v>0</v>
      </c>
      <c r="I5734" s="7"/>
    </row>
    <row r="5735" spans="1:9">
      <c r="A5735" s="89">
        <f t="shared" si="876"/>
        <v>5722</v>
      </c>
      <c r="B5735" s="185" t="str">
        <f t="shared" si="870"/>
        <v/>
      </c>
      <c r="C5735" s="90" t="str">
        <f t="shared" si="871"/>
        <v/>
      </c>
      <c r="D5735" s="89" t="str">
        <f t="shared" si="872"/>
        <v/>
      </c>
      <c r="E5735" s="91" t="str">
        <f t="shared" si="873"/>
        <v/>
      </c>
      <c r="F5735" s="92" t="str">
        <f t="shared" si="874"/>
        <v/>
      </c>
      <c r="G5735" s="212" t="str">
        <f t="shared" si="875"/>
        <v/>
      </c>
      <c r="H5735" s="92">
        <f>IF(OR(ERR=FALSE,AND(F5735="",G5735="")),0,IF($C$12="D",$H$13+SUM($F$14:F5735)-SUM($G$14:G5735),$H$13-SUM($F$14:F5735)+SUM($G$14:G5735)))</f>
        <v>0</v>
      </c>
      <c r="I5735" s="7"/>
    </row>
    <row r="5736" spans="1:9">
      <c r="A5736" s="89">
        <f t="shared" si="876"/>
        <v>5723</v>
      </c>
      <c r="B5736" s="185" t="str">
        <f t="shared" si="870"/>
        <v/>
      </c>
      <c r="C5736" s="90" t="str">
        <f t="shared" si="871"/>
        <v/>
      </c>
      <c r="D5736" s="89" t="str">
        <f t="shared" si="872"/>
        <v/>
      </c>
      <c r="E5736" s="91" t="str">
        <f t="shared" si="873"/>
        <v/>
      </c>
      <c r="F5736" s="92" t="str">
        <f t="shared" si="874"/>
        <v/>
      </c>
      <c r="G5736" s="212" t="str">
        <f t="shared" si="875"/>
        <v/>
      </c>
      <c r="H5736" s="92">
        <f>IF(OR(ERR=FALSE,AND(F5736="",G5736="")),0,IF($C$12="D",$H$13+SUM($F$14:F5736)-SUM($G$14:G5736),$H$13-SUM($F$14:F5736)+SUM($G$14:G5736)))</f>
        <v>0</v>
      </c>
      <c r="I5736" s="7"/>
    </row>
    <row r="5737" spans="1:9">
      <c r="A5737" s="89">
        <f t="shared" si="876"/>
        <v>5724</v>
      </c>
      <c r="B5737" s="185" t="str">
        <f t="shared" si="870"/>
        <v/>
      </c>
      <c r="C5737" s="90" t="str">
        <f t="shared" si="871"/>
        <v/>
      </c>
      <c r="D5737" s="89" t="str">
        <f t="shared" si="872"/>
        <v/>
      </c>
      <c r="E5737" s="91" t="str">
        <f t="shared" si="873"/>
        <v/>
      </c>
      <c r="F5737" s="92" t="str">
        <f t="shared" si="874"/>
        <v/>
      </c>
      <c r="G5737" s="212" t="str">
        <f t="shared" si="875"/>
        <v/>
      </c>
      <c r="H5737" s="92">
        <f>IF(OR(ERR=FALSE,AND(F5737="",G5737="")),0,IF($C$12="D",$H$13+SUM($F$14:F5737)-SUM($G$14:G5737),$H$13-SUM($F$14:F5737)+SUM($G$14:G5737)))</f>
        <v>0</v>
      </c>
      <c r="I5737" s="7"/>
    </row>
    <row r="5738" spans="1:9">
      <c r="A5738" s="89">
        <f t="shared" si="876"/>
        <v>5725</v>
      </c>
      <c r="B5738" s="185" t="str">
        <f t="shared" si="870"/>
        <v/>
      </c>
      <c r="C5738" s="90" t="str">
        <f t="shared" si="871"/>
        <v/>
      </c>
      <c r="D5738" s="89" t="str">
        <f t="shared" si="872"/>
        <v/>
      </c>
      <c r="E5738" s="91" t="str">
        <f t="shared" si="873"/>
        <v/>
      </c>
      <c r="F5738" s="92" t="str">
        <f t="shared" si="874"/>
        <v/>
      </c>
      <c r="G5738" s="212" t="str">
        <f t="shared" si="875"/>
        <v/>
      </c>
      <c r="H5738" s="92">
        <f>IF(OR(ERR=FALSE,AND(F5738="",G5738="")),0,IF($C$12="D",$H$13+SUM($F$14:F5738)-SUM($G$14:G5738),$H$13-SUM($F$14:F5738)+SUM($G$14:G5738)))</f>
        <v>0</v>
      </c>
      <c r="I5738" s="7"/>
    </row>
    <row r="5739" spans="1:9">
      <c r="A5739" s="89">
        <f t="shared" si="876"/>
        <v>5726</v>
      </c>
      <c r="B5739" s="185" t="str">
        <f t="shared" si="870"/>
        <v/>
      </c>
      <c r="C5739" s="90" t="str">
        <f t="shared" si="871"/>
        <v/>
      </c>
      <c r="D5739" s="89" t="str">
        <f t="shared" si="872"/>
        <v/>
      </c>
      <c r="E5739" s="91" t="str">
        <f t="shared" si="873"/>
        <v/>
      </c>
      <c r="F5739" s="92" t="str">
        <f t="shared" si="874"/>
        <v/>
      </c>
      <c r="G5739" s="212" t="str">
        <f t="shared" si="875"/>
        <v/>
      </c>
      <c r="H5739" s="92">
        <f>IF(OR(ERR=FALSE,AND(F5739="",G5739="")),0,IF($C$12="D",$H$13+SUM($F$14:F5739)-SUM($G$14:G5739),$H$13-SUM($F$14:F5739)+SUM($G$14:G5739)))</f>
        <v>0</v>
      </c>
      <c r="I5739" s="7"/>
    </row>
    <row r="5740" spans="1:9">
      <c r="A5740" s="89">
        <f t="shared" si="876"/>
        <v>5727</v>
      </c>
      <c r="B5740" s="185" t="str">
        <f t="shared" si="870"/>
        <v/>
      </c>
      <c r="C5740" s="90" t="str">
        <f t="shared" si="871"/>
        <v/>
      </c>
      <c r="D5740" s="89" t="str">
        <f t="shared" si="872"/>
        <v/>
      </c>
      <c r="E5740" s="91" t="str">
        <f t="shared" si="873"/>
        <v/>
      </c>
      <c r="F5740" s="92" t="str">
        <f t="shared" si="874"/>
        <v/>
      </c>
      <c r="G5740" s="212" t="str">
        <f t="shared" si="875"/>
        <v/>
      </c>
      <c r="H5740" s="92">
        <f>IF(OR(ERR=FALSE,AND(F5740="",G5740="")),0,IF($C$12="D",$H$13+SUM($F$14:F5740)-SUM($G$14:G5740),$H$13-SUM($F$14:F5740)+SUM($G$14:G5740)))</f>
        <v>0</v>
      </c>
      <c r="I5740" s="7"/>
    </row>
    <row r="5741" spans="1:9">
      <c r="A5741" s="89">
        <f t="shared" si="876"/>
        <v>5728</v>
      </c>
      <c r="B5741" s="185" t="str">
        <f t="shared" si="870"/>
        <v/>
      </c>
      <c r="C5741" s="90" t="str">
        <f t="shared" si="871"/>
        <v/>
      </c>
      <c r="D5741" s="89" t="str">
        <f t="shared" si="872"/>
        <v/>
      </c>
      <c r="E5741" s="91" t="str">
        <f t="shared" si="873"/>
        <v/>
      </c>
      <c r="F5741" s="92" t="str">
        <f t="shared" si="874"/>
        <v/>
      </c>
      <c r="G5741" s="212" t="str">
        <f t="shared" si="875"/>
        <v/>
      </c>
      <c r="H5741" s="92">
        <f>IF(OR(ERR=FALSE,AND(F5741="",G5741="")),0,IF($C$12="D",$H$13+SUM($F$14:F5741)-SUM($G$14:G5741),$H$13-SUM($F$14:F5741)+SUM($G$14:G5741)))</f>
        <v>0</v>
      </c>
      <c r="I5741" s="7"/>
    </row>
    <row r="5742" spans="1:9">
      <c r="A5742" s="89">
        <f t="shared" si="876"/>
        <v>5729</v>
      </c>
      <c r="B5742" s="185" t="str">
        <f t="shared" si="870"/>
        <v/>
      </c>
      <c r="C5742" s="90" t="str">
        <f t="shared" si="871"/>
        <v/>
      </c>
      <c r="D5742" s="89" t="str">
        <f t="shared" si="872"/>
        <v/>
      </c>
      <c r="E5742" s="91" t="str">
        <f t="shared" si="873"/>
        <v/>
      </c>
      <c r="F5742" s="92" t="str">
        <f t="shared" si="874"/>
        <v/>
      </c>
      <c r="G5742" s="212" t="str">
        <f t="shared" si="875"/>
        <v/>
      </c>
      <c r="H5742" s="92">
        <f>IF(OR(ERR=FALSE,AND(F5742="",G5742="")),0,IF($C$12="D",$H$13+SUM($F$14:F5742)-SUM($G$14:G5742),$H$13-SUM($F$14:F5742)+SUM($G$14:G5742)))</f>
        <v>0</v>
      </c>
      <c r="I5742" s="7"/>
    </row>
    <row r="5743" spans="1:9">
      <c r="A5743" s="89">
        <f t="shared" si="876"/>
        <v>5730</v>
      </c>
      <c r="B5743" s="185" t="str">
        <f t="shared" si="870"/>
        <v/>
      </c>
      <c r="C5743" s="90" t="str">
        <f t="shared" si="871"/>
        <v/>
      </c>
      <c r="D5743" s="89" t="str">
        <f t="shared" si="872"/>
        <v/>
      </c>
      <c r="E5743" s="91" t="str">
        <f t="shared" si="873"/>
        <v/>
      </c>
      <c r="F5743" s="92" t="str">
        <f t="shared" si="874"/>
        <v/>
      </c>
      <c r="G5743" s="212" t="str">
        <f t="shared" si="875"/>
        <v/>
      </c>
      <c r="H5743" s="92">
        <f>IF(OR(ERR=FALSE,AND(F5743="",G5743="")),0,IF($C$12="D",$H$13+SUM($F$14:F5743)-SUM($G$14:G5743),$H$13-SUM($F$14:F5743)+SUM($G$14:G5743)))</f>
        <v>0</v>
      </c>
      <c r="I5743" s="7"/>
    </row>
    <row r="5744" spans="1:9">
      <c r="A5744" s="89">
        <f t="shared" si="876"/>
        <v>5731</v>
      </c>
      <c r="B5744" s="185" t="str">
        <f t="shared" si="870"/>
        <v/>
      </c>
      <c r="C5744" s="90" t="str">
        <f t="shared" si="871"/>
        <v/>
      </c>
      <c r="D5744" s="89" t="str">
        <f t="shared" si="872"/>
        <v/>
      </c>
      <c r="E5744" s="91" t="str">
        <f t="shared" si="873"/>
        <v/>
      </c>
      <c r="F5744" s="92" t="str">
        <f t="shared" si="874"/>
        <v/>
      </c>
      <c r="G5744" s="212" t="str">
        <f t="shared" si="875"/>
        <v/>
      </c>
      <c r="H5744" s="92">
        <f>IF(OR(ERR=FALSE,AND(F5744="",G5744="")),0,IF($C$12="D",$H$13+SUM($F$14:F5744)-SUM($G$14:G5744),$H$13-SUM($F$14:F5744)+SUM($G$14:G5744)))</f>
        <v>0</v>
      </c>
      <c r="I5744" s="7"/>
    </row>
    <row r="5745" spans="1:9">
      <c r="A5745" s="89">
        <f t="shared" si="876"/>
        <v>5732</v>
      </c>
      <c r="B5745" s="185" t="str">
        <f t="shared" si="870"/>
        <v/>
      </c>
      <c r="C5745" s="90" t="str">
        <f t="shared" si="871"/>
        <v/>
      </c>
      <c r="D5745" s="89" t="str">
        <f t="shared" si="872"/>
        <v/>
      </c>
      <c r="E5745" s="91" t="str">
        <f t="shared" si="873"/>
        <v/>
      </c>
      <c r="F5745" s="92" t="str">
        <f t="shared" si="874"/>
        <v/>
      </c>
      <c r="G5745" s="212" t="str">
        <f t="shared" si="875"/>
        <v/>
      </c>
      <c r="H5745" s="92">
        <f>IF(OR(ERR=FALSE,AND(F5745="",G5745="")),0,IF($C$12="D",$H$13+SUM($F$14:F5745)-SUM($G$14:G5745),$H$13-SUM($F$14:F5745)+SUM($G$14:G5745)))</f>
        <v>0</v>
      </c>
      <c r="I5745" s="7"/>
    </row>
    <row r="5746" spans="1:9">
      <c r="A5746" s="89">
        <f t="shared" si="876"/>
        <v>5733</v>
      </c>
      <c r="B5746" s="185" t="str">
        <f t="shared" si="870"/>
        <v/>
      </c>
      <c r="C5746" s="90" t="str">
        <f t="shared" si="871"/>
        <v/>
      </c>
      <c r="D5746" s="89" t="str">
        <f t="shared" si="872"/>
        <v/>
      </c>
      <c r="E5746" s="91" t="str">
        <f t="shared" si="873"/>
        <v/>
      </c>
      <c r="F5746" s="92" t="str">
        <f t="shared" si="874"/>
        <v/>
      </c>
      <c r="G5746" s="212" t="str">
        <f t="shared" si="875"/>
        <v/>
      </c>
      <c r="H5746" s="92">
        <f>IF(OR(ERR=FALSE,AND(F5746="",G5746="")),0,IF($C$12="D",$H$13+SUM($F$14:F5746)-SUM($G$14:G5746),$H$13-SUM($F$14:F5746)+SUM($G$14:G5746)))</f>
        <v>0</v>
      </c>
      <c r="I5746" s="7"/>
    </row>
    <row r="5747" spans="1:9">
      <c r="A5747" s="89">
        <f t="shared" si="876"/>
        <v>5734</v>
      </c>
      <c r="B5747" s="185" t="str">
        <f t="shared" si="870"/>
        <v/>
      </c>
      <c r="C5747" s="90" t="str">
        <f t="shared" si="871"/>
        <v/>
      </c>
      <c r="D5747" s="89" t="str">
        <f t="shared" si="872"/>
        <v/>
      </c>
      <c r="E5747" s="91" t="str">
        <f t="shared" si="873"/>
        <v/>
      </c>
      <c r="F5747" s="92" t="str">
        <f t="shared" si="874"/>
        <v/>
      </c>
      <c r="G5747" s="212" t="str">
        <f t="shared" si="875"/>
        <v/>
      </c>
      <c r="H5747" s="92">
        <f>IF(OR(ERR=FALSE,AND(F5747="",G5747="")),0,IF($C$12="D",$H$13+SUM($F$14:F5747)-SUM($G$14:G5747),$H$13-SUM($F$14:F5747)+SUM($G$14:G5747)))</f>
        <v>0</v>
      </c>
      <c r="I5747" s="7"/>
    </row>
    <row r="5748" spans="1:9">
      <c r="A5748" s="89">
        <f t="shared" si="876"/>
        <v>5735</v>
      </c>
      <c r="B5748" s="185" t="str">
        <f t="shared" si="870"/>
        <v/>
      </c>
      <c r="C5748" s="90" t="str">
        <f t="shared" si="871"/>
        <v/>
      </c>
      <c r="D5748" s="89" t="str">
        <f t="shared" si="872"/>
        <v/>
      </c>
      <c r="E5748" s="91" t="str">
        <f t="shared" si="873"/>
        <v/>
      </c>
      <c r="F5748" s="92" t="str">
        <f t="shared" si="874"/>
        <v/>
      </c>
      <c r="G5748" s="212" t="str">
        <f t="shared" si="875"/>
        <v/>
      </c>
      <c r="H5748" s="92">
        <f>IF(OR(ERR=FALSE,AND(F5748="",G5748="")),0,IF($C$12="D",$H$13+SUM($F$14:F5748)-SUM($G$14:G5748),$H$13-SUM($F$14:F5748)+SUM($G$14:G5748)))</f>
        <v>0</v>
      </c>
      <c r="I5748" s="7"/>
    </row>
    <row r="5749" spans="1:9">
      <c r="A5749" s="89">
        <f t="shared" si="876"/>
        <v>5736</v>
      </c>
      <c r="B5749" s="185" t="str">
        <f t="shared" si="870"/>
        <v/>
      </c>
      <c r="C5749" s="90" t="str">
        <f t="shared" si="871"/>
        <v/>
      </c>
      <c r="D5749" s="89" t="str">
        <f t="shared" si="872"/>
        <v/>
      </c>
      <c r="E5749" s="91" t="str">
        <f t="shared" si="873"/>
        <v/>
      </c>
      <c r="F5749" s="92" t="str">
        <f t="shared" si="874"/>
        <v/>
      </c>
      <c r="G5749" s="212" t="str">
        <f t="shared" si="875"/>
        <v/>
      </c>
      <c r="H5749" s="92">
        <f>IF(OR(ERR=FALSE,AND(F5749="",G5749="")),0,IF($C$12="D",$H$13+SUM($F$14:F5749)-SUM($G$14:G5749),$H$13-SUM($F$14:F5749)+SUM($G$14:G5749)))</f>
        <v>0</v>
      </c>
      <c r="I5749" s="7"/>
    </row>
    <row r="5750" spans="1:9">
      <c r="A5750" s="89">
        <f t="shared" si="876"/>
        <v>5737</v>
      </c>
      <c r="B5750" s="185" t="str">
        <f t="shared" si="870"/>
        <v/>
      </c>
      <c r="C5750" s="90" t="str">
        <f t="shared" si="871"/>
        <v/>
      </c>
      <c r="D5750" s="89" t="str">
        <f t="shared" si="872"/>
        <v/>
      </c>
      <c r="E5750" s="91" t="str">
        <f t="shared" si="873"/>
        <v/>
      </c>
      <c r="F5750" s="92" t="str">
        <f t="shared" si="874"/>
        <v/>
      </c>
      <c r="G5750" s="212" t="str">
        <f t="shared" si="875"/>
        <v/>
      </c>
      <c r="H5750" s="92">
        <f>IF(OR(ERR=FALSE,AND(F5750="",G5750="")),0,IF($C$12="D",$H$13+SUM($F$14:F5750)-SUM($G$14:G5750),$H$13-SUM($F$14:F5750)+SUM($G$14:G5750)))</f>
        <v>0</v>
      </c>
      <c r="I5750" s="7"/>
    </row>
    <row r="5751" spans="1:9">
      <c r="A5751" s="89">
        <f t="shared" si="876"/>
        <v>5738</v>
      </c>
      <c r="B5751" s="185" t="str">
        <f t="shared" si="870"/>
        <v/>
      </c>
      <c r="C5751" s="90" t="str">
        <f t="shared" si="871"/>
        <v/>
      </c>
      <c r="D5751" s="89" t="str">
        <f t="shared" si="872"/>
        <v/>
      </c>
      <c r="E5751" s="91" t="str">
        <f t="shared" si="873"/>
        <v/>
      </c>
      <c r="F5751" s="92" t="str">
        <f t="shared" si="874"/>
        <v/>
      </c>
      <c r="G5751" s="212" t="str">
        <f t="shared" si="875"/>
        <v/>
      </c>
      <c r="H5751" s="92">
        <f>IF(OR(ERR=FALSE,AND(F5751="",G5751="")),0,IF($C$12="D",$H$13+SUM($F$14:F5751)-SUM($G$14:G5751),$H$13-SUM($F$14:F5751)+SUM($G$14:G5751)))</f>
        <v>0</v>
      </c>
      <c r="I5751" s="7"/>
    </row>
    <row r="5752" spans="1:9">
      <c r="A5752" s="89">
        <f t="shared" si="876"/>
        <v>5739</v>
      </c>
      <c r="B5752" s="185" t="str">
        <f t="shared" si="870"/>
        <v/>
      </c>
      <c r="C5752" s="90" t="str">
        <f t="shared" si="871"/>
        <v/>
      </c>
      <c r="D5752" s="89" t="str">
        <f t="shared" si="872"/>
        <v/>
      </c>
      <c r="E5752" s="91" t="str">
        <f t="shared" si="873"/>
        <v/>
      </c>
      <c r="F5752" s="92" t="str">
        <f t="shared" si="874"/>
        <v/>
      </c>
      <c r="G5752" s="212" t="str">
        <f t="shared" si="875"/>
        <v/>
      </c>
      <c r="H5752" s="92">
        <f>IF(OR(ERR=FALSE,AND(F5752="",G5752="")),0,IF($C$12="D",$H$13+SUM($F$14:F5752)-SUM($G$14:G5752),$H$13-SUM($F$14:F5752)+SUM($G$14:G5752)))</f>
        <v>0</v>
      </c>
      <c r="I5752" s="7"/>
    </row>
    <row r="5753" spans="1:9">
      <c r="A5753" s="89">
        <f t="shared" si="876"/>
        <v>5740</v>
      </c>
      <c r="B5753" s="185" t="str">
        <f t="shared" si="870"/>
        <v/>
      </c>
      <c r="C5753" s="90" t="str">
        <f t="shared" si="871"/>
        <v/>
      </c>
      <c r="D5753" s="89" t="str">
        <f t="shared" si="872"/>
        <v/>
      </c>
      <c r="E5753" s="91" t="str">
        <f t="shared" si="873"/>
        <v/>
      </c>
      <c r="F5753" s="92" t="str">
        <f t="shared" si="874"/>
        <v/>
      </c>
      <c r="G5753" s="212" t="str">
        <f t="shared" si="875"/>
        <v/>
      </c>
      <c r="H5753" s="92">
        <f>IF(OR(ERR=FALSE,AND(F5753="",G5753="")),0,IF($C$12="D",$H$13+SUM($F$14:F5753)-SUM($G$14:G5753),$H$13-SUM($F$14:F5753)+SUM($G$14:G5753)))</f>
        <v>0</v>
      </c>
      <c r="I5753" s="7"/>
    </row>
    <row r="5754" spans="1:9">
      <c r="A5754" s="89">
        <f t="shared" si="876"/>
        <v>5741</v>
      </c>
      <c r="B5754" s="185" t="str">
        <f t="shared" si="870"/>
        <v/>
      </c>
      <c r="C5754" s="90" t="str">
        <f t="shared" si="871"/>
        <v/>
      </c>
      <c r="D5754" s="89" t="str">
        <f t="shared" si="872"/>
        <v/>
      </c>
      <c r="E5754" s="91" t="str">
        <f t="shared" si="873"/>
        <v/>
      </c>
      <c r="F5754" s="92" t="str">
        <f t="shared" si="874"/>
        <v/>
      </c>
      <c r="G5754" s="212" t="str">
        <f t="shared" si="875"/>
        <v/>
      </c>
      <c r="H5754" s="92">
        <f>IF(OR(ERR=FALSE,AND(F5754="",G5754="")),0,IF($C$12="D",$H$13+SUM($F$14:F5754)-SUM($G$14:G5754),$H$13-SUM($F$14:F5754)+SUM($G$14:G5754)))</f>
        <v>0</v>
      </c>
      <c r="I5754" s="7"/>
    </row>
    <row r="5755" spans="1:9">
      <c r="A5755" s="89">
        <f t="shared" si="876"/>
        <v>5742</v>
      </c>
      <c r="B5755" s="185" t="str">
        <f t="shared" si="870"/>
        <v/>
      </c>
      <c r="C5755" s="90" t="str">
        <f t="shared" si="871"/>
        <v/>
      </c>
      <c r="D5755" s="89" t="str">
        <f t="shared" si="872"/>
        <v/>
      </c>
      <c r="E5755" s="91" t="str">
        <f t="shared" si="873"/>
        <v/>
      </c>
      <c r="F5755" s="92" t="str">
        <f t="shared" si="874"/>
        <v/>
      </c>
      <c r="G5755" s="212" t="str">
        <f t="shared" si="875"/>
        <v/>
      </c>
      <c r="H5755" s="92">
        <f>IF(OR(ERR=FALSE,AND(F5755="",G5755="")),0,IF($C$12="D",$H$13+SUM($F$14:F5755)-SUM($G$14:G5755),$H$13-SUM($F$14:F5755)+SUM($G$14:G5755)))</f>
        <v>0</v>
      </c>
      <c r="I5755" s="7"/>
    </row>
    <row r="5756" spans="1:9">
      <c r="A5756" s="89">
        <f t="shared" si="876"/>
        <v>5743</v>
      </c>
      <c r="B5756" s="185" t="str">
        <f t="shared" si="870"/>
        <v/>
      </c>
      <c r="C5756" s="90" t="str">
        <f t="shared" si="871"/>
        <v/>
      </c>
      <c r="D5756" s="89" t="str">
        <f t="shared" si="872"/>
        <v/>
      </c>
      <c r="E5756" s="91" t="str">
        <f t="shared" si="873"/>
        <v/>
      </c>
      <c r="F5756" s="92" t="str">
        <f t="shared" si="874"/>
        <v/>
      </c>
      <c r="G5756" s="212" t="str">
        <f t="shared" si="875"/>
        <v/>
      </c>
      <c r="H5756" s="92">
        <f>IF(OR(ERR=FALSE,AND(F5756="",G5756="")),0,IF($C$12="D",$H$13+SUM($F$14:F5756)-SUM($G$14:G5756),$H$13-SUM($F$14:F5756)+SUM($G$14:G5756)))</f>
        <v>0</v>
      </c>
      <c r="I5756" s="7"/>
    </row>
    <row r="5757" spans="1:9">
      <c r="A5757" s="89">
        <f t="shared" si="876"/>
        <v>5744</v>
      </c>
      <c r="B5757" s="185" t="str">
        <f t="shared" si="870"/>
        <v/>
      </c>
      <c r="C5757" s="90" t="str">
        <f t="shared" si="871"/>
        <v/>
      </c>
      <c r="D5757" s="89" t="str">
        <f t="shared" si="872"/>
        <v/>
      </c>
      <c r="E5757" s="91" t="str">
        <f t="shared" si="873"/>
        <v/>
      </c>
      <c r="F5757" s="92" t="str">
        <f t="shared" si="874"/>
        <v/>
      </c>
      <c r="G5757" s="212" t="str">
        <f t="shared" si="875"/>
        <v/>
      </c>
      <c r="H5757" s="92">
        <f>IF(OR(ERR=FALSE,AND(F5757="",G5757="")),0,IF($C$12="D",$H$13+SUM($F$14:F5757)-SUM($G$14:G5757),$H$13-SUM($F$14:F5757)+SUM($G$14:G5757)))</f>
        <v>0</v>
      </c>
      <c r="I5757" s="7"/>
    </row>
    <row r="5758" spans="1:9">
      <c r="A5758" s="89">
        <f t="shared" si="876"/>
        <v>5745</v>
      </c>
      <c r="B5758" s="185" t="str">
        <f t="shared" si="870"/>
        <v/>
      </c>
      <c r="C5758" s="90" t="str">
        <f t="shared" si="871"/>
        <v/>
      </c>
      <c r="D5758" s="89" t="str">
        <f t="shared" si="872"/>
        <v/>
      </c>
      <c r="E5758" s="91" t="str">
        <f t="shared" si="873"/>
        <v/>
      </c>
      <c r="F5758" s="92" t="str">
        <f t="shared" si="874"/>
        <v/>
      </c>
      <c r="G5758" s="212" t="str">
        <f t="shared" si="875"/>
        <v/>
      </c>
      <c r="H5758" s="92">
        <f>IF(OR(ERR=FALSE,AND(F5758="",G5758="")),0,IF($C$12="D",$H$13+SUM($F$14:F5758)-SUM($G$14:G5758),$H$13-SUM($F$14:F5758)+SUM($G$14:G5758)))</f>
        <v>0</v>
      </c>
      <c r="I5758" s="7"/>
    </row>
    <row r="5759" spans="1:9">
      <c r="A5759" s="89">
        <f t="shared" si="876"/>
        <v>5746</v>
      </c>
      <c r="B5759" s="185" t="str">
        <f t="shared" si="870"/>
        <v/>
      </c>
      <c r="C5759" s="90" t="str">
        <f t="shared" si="871"/>
        <v/>
      </c>
      <c r="D5759" s="89" t="str">
        <f t="shared" si="872"/>
        <v/>
      </c>
      <c r="E5759" s="91" t="str">
        <f t="shared" si="873"/>
        <v/>
      </c>
      <c r="F5759" s="92" t="str">
        <f t="shared" si="874"/>
        <v/>
      </c>
      <c r="G5759" s="212" t="str">
        <f t="shared" si="875"/>
        <v/>
      </c>
      <c r="H5759" s="92">
        <f>IF(OR(ERR=FALSE,AND(F5759="",G5759="")),0,IF($C$12="D",$H$13+SUM($F$14:F5759)-SUM($G$14:G5759),$H$13-SUM($F$14:F5759)+SUM($G$14:G5759)))</f>
        <v>0</v>
      </c>
      <c r="I5759" s="7"/>
    </row>
    <row r="5760" spans="1:9">
      <c r="A5760" s="89">
        <f t="shared" si="876"/>
        <v>5747</v>
      </c>
      <c r="B5760" s="185" t="str">
        <f t="shared" si="870"/>
        <v/>
      </c>
      <c r="C5760" s="90" t="str">
        <f t="shared" si="871"/>
        <v/>
      </c>
      <c r="D5760" s="89" t="str">
        <f t="shared" si="872"/>
        <v/>
      </c>
      <c r="E5760" s="91" t="str">
        <f t="shared" si="873"/>
        <v/>
      </c>
      <c r="F5760" s="92" t="str">
        <f t="shared" si="874"/>
        <v/>
      </c>
      <c r="G5760" s="212" t="str">
        <f t="shared" si="875"/>
        <v/>
      </c>
      <c r="H5760" s="92">
        <f>IF(OR(ERR=FALSE,AND(F5760="",G5760="")),0,IF($C$12="D",$H$13+SUM($F$14:F5760)-SUM($G$14:G5760),$H$13-SUM($F$14:F5760)+SUM($G$14:G5760)))</f>
        <v>0</v>
      </c>
      <c r="I5760" s="7"/>
    </row>
    <row r="5761" spans="1:9">
      <c r="A5761" s="89">
        <f t="shared" si="876"/>
        <v>5748</v>
      </c>
      <c r="B5761" s="185" t="str">
        <f t="shared" si="870"/>
        <v/>
      </c>
      <c r="C5761" s="90" t="str">
        <f t="shared" si="871"/>
        <v/>
      </c>
      <c r="D5761" s="89" t="str">
        <f t="shared" si="872"/>
        <v/>
      </c>
      <c r="E5761" s="91" t="str">
        <f t="shared" si="873"/>
        <v/>
      </c>
      <c r="F5761" s="92" t="str">
        <f t="shared" si="874"/>
        <v/>
      </c>
      <c r="G5761" s="212" t="str">
        <f t="shared" si="875"/>
        <v/>
      </c>
      <c r="H5761" s="92">
        <f>IF(OR(ERR=FALSE,AND(F5761="",G5761="")),0,IF($C$12="D",$H$13+SUM($F$14:F5761)-SUM($G$14:G5761),$H$13-SUM($F$14:F5761)+SUM($G$14:G5761)))</f>
        <v>0</v>
      </c>
      <c r="I5761" s="7"/>
    </row>
    <row r="5762" spans="1:9">
      <c r="A5762" s="89">
        <f t="shared" si="876"/>
        <v>5749</v>
      </c>
      <c r="B5762" s="185" t="str">
        <f t="shared" si="870"/>
        <v/>
      </c>
      <c r="C5762" s="90" t="str">
        <f t="shared" si="871"/>
        <v/>
      </c>
      <c r="D5762" s="89" t="str">
        <f t="shared" si="872"/>
        <v/>
      </c>
      <c r="E5762" s="91" t="str">
        <f t="shared" si="873"/>
        <v/>
      </c>
      <c r="F5762" s="92" t="str">
        <f t="shared" si="874"/>
        <v/>
      </c>
      <c r="G5762" s="212" t="str">
        <f t="shared" si="875"/>
        <v/>
      </c>
      <c r="H5762" s="92">
        <f>IF(OR(ERR=FALSE,AND(F5762="",G5762="")),0,IF($C$12="D",$H$13+SUM($F$14:F5762)-SUM($G$14:G5762),$H$13-SUM($F$14:F5762)+SUM($G$14:G5762)))</f>
        <v>0</v>
      </c>
      <c r="I5762" s="7"/>
    </row>
    <row r="5763" spans="1:9">
      <c r="A5763" s="89">
        <f t="shared" si="876"/>
        <v>5750</v>
      </c>
      <c r="B5763" s="185" t="str">
        <f t="shared" si="870"/>
        <v/>
      </c>
      <c r="C5763" s="90" t="str">
        <f t="shared" si="871"/>
        <v/>
      </c>
      <c r="D5763" s="89" t="str">
        <f t="shared" si="872"/>
        <v/>
      </c>
      <c r="E5763" s="91" t="str">
        <f t="shared" si="873"/>
        <v/>
      </c>
      <c r="F5763" s="92" t="str">
        <f t="shared" si="874"/>
        <v/>
      </c>
      <c r="G5763" s="212" t="str">
        <f t="shared" si="875"/>
        <v/>
      </c>
      <c r="H5763" s="92">
        <f>IF(OR(ERR=FALSE,AND(F5763="",G5763="")),0,IF($C$12="D",$H$13+SUM($F$14:F5763)-SUM($G$14:G5763),$H$13-SUM($F$14:F5763)+SUM($G$14:G5763)))</f>
        <v>0</v>
      </c>
      <c r="I5763" s="7"/>
    </row>
    <row r="5764" spans="1:9">
      <c r="A5764" s="89">
        <f t="shared" si="876"/>
        <v>5751</v>
      </c>
      <c r="B5764" s="185" t="str">
        <f t="shared" si="870"/>
        <v/>
      </c>
      <c r="C5764" s="90" t="str">
        <f t="shared" si="871"/>
        <v/>
      </c>
      <c r="D5764" s="89" t="str">
        <f t="shared" si="872"/>
        <v/>
      </c>
      <c r="E5764" s="91" t="str">
        <f t="shared" si="873"/>
        <v/>
      </c>
      <c r="F5764" s="92" t="str">
        <f t="shared" si="874"/>
        <v/>
      </c>
      <c r="G5764" s="212" t="str">
        <f t="shared" si="875"/>
        <v/>
      </c>
      <c r="H5764" s="92">
        <f>IF(OR(ERR=FALSE,AND(F5764="",G5764="")),0,IF($C$12="D",$H$13+SUM($F$14:F5764)-SUM($G$14:G5764),$H$13-SUM($F$14:F5764)+SUM($G$14:G5764)))</f>
        <v>0</v>
      </c>
      <c r="I5764" s="7"/>
    </row>
    <row r="5765" spans="1:9">
      <c r="A5765" s="89">
        <f t="shared" si="876"/>
        <v>5752</v>
      </c>
      <c r="B5765" s="185" t="str">
        <f t="shared" si="870"/>
        <v/>
      </c>
      <c r="C5765" s="90" t="str">
        <f t="shared" si="871"/>
        <v/>
      </c>
      <c r="D5765" s="89" t="str">
        <f t="shared" si="872"/>
        <v/>
      </c>
      <c r="E5765" s="91" t="str">
        <f t="shared" si="873"/>
        <v/>
      </c>
      <c r="F5765" s="92" t="str">
        <f t="shared" si="874"/>
        <v/>
      </c>
      <c r="G5765" s="212" t="str">
        <f t="shared" si="875"/>
        <v/>
      </c>
      <c r="H5765" s="92">
        <f>IF(OR(ERR=FALSE,AND(F5765="",G5765="")),0,IF($C$12="D",$H$13+SUM($F$14:F5765)-SUM($G$14:G5765),$H$13-SUM($F$14:F5765)+SUM($G$14:G5765)))</f>
        <v>0</v>
      </c>
      <c r="I5765" s="7"/>
    </row>
    <row r="5766" spans="1:9">
      <c r="A5766" s="89">
        <f t="shared" si="876"/>
        <v>5753</v>
      </c>
      <c r="B5766" s="185" t="str">
        <f t="shared" si="870"/>
        <v/>
      </c>
      <c r="C5766" s="90" t="str">
        <f t="shared" si="871"/>
        <v/>
      </c>
      <c r="D5766" s="89" t="str">
        <f t="shared" si="872"/>
        <v/>
      </c>
      <c r="E5766" s="91" t="str">
        <f t="shared" si="873"/>
        <v/>
      </c>
      <c r="F5766" s="92" t="str">
        <f t="shared" si="874"/>
        <v/>
      </c>
      <c r="G5766" s="212" t="str">
        <f t="shared" si="875"/>
        <v/>
      </c>
      <c r="H5766" s="92">
        <f>IF(OR(ERR=FALSE,AND(F5766="",G5766="")),0,IF($C$12="D",$H$13+SUM($F$14:F5766)-SUM($G$14:G5766),$H$13-SUM($F$14:F5766)+SUM($G$14:G5766)))</f>
        <v>0</v>
      </c>
      <c r="I5766" s="7"/>
    </row>
    <row r="5767" spans="1:9">
      <c r="A5767" s="89">
        <f t="shared" si="876"/>
        <v>5754</v>
      </c>
      <c r="B5767" s="185" t="str">
        <f t="shared" si="870"/>
        <v/>
      </c>
      <c r="C5767" s="90" t="str">
        <f t="shared" si="871"/>
        <v/>
      </c>
      <c r="D5767" s="89" t="str">
        <f t="shared" si="872"/>
        <v/>
      </c>
      <c r="E5767" s="91" t="str">
        <f t="shared" si="873"/>
        <v/>
      </c>
      <c r="F5767" s="92" t="str">
        <f t="shared" si="874"/>
        <v/>
      </c>
      <c r="G5767" s="212" t="str">
        <f t="shared" si="875"/>
        <v/>
      </c>
      <c r="H5767" s="92">
        <f>IF(OR(ERR=FALSE,AND(F5767="",G5767="")),0,IF($C$12="D",$H$13+SUM($F$14:F5767)-SUM($G$14:G5767),$H$13-SUM($F$14:F5767)+SUM($G$14:G5767)))</f>
        <v>0</v>
      </c>
      <c r="I5767" s="7"/>
    </row>
    <row r="5768" spans="1:9">
      <c r="A5768" s="89">
        <f t="shared" si="876"/>
        <v>5755</v>
      </c>
      <c r="B5768" s="185" t="str">
        <f t="shared" si="870"/>
        <v/>
      </c>
      <c r="C5768" s="90" t="str">
        <f t="shared" si="871"/>
        <v/>
      </c>
      <c r="D5768" s="89" t="str">
        <f t="shared" si="872"/>
        <v/>
      </c>
      <c r="E5768" s="91" t="str">
        <f t="shared" si="873"/>
        <v/>
      </c>
      <c r="F5768" s="92" t="str">
        <f t="shared" si="874"/>
        <v/>
      </c>
      <c r="G5768" s="212" t="str">
        <f t="shared" si="875"/>
        <v/>
      </c>
      <c r="H5768" s="92">
        <f>IF(OR(ERR=FALSE,AND(F5768="",G5768="")),0,IF($C$12="D",$H$13+SUM($F$14:F5768)-SUM($G$14:G5768),$H$13-SUM($F$14:F5768)+SUM($G$14:G5768)))</f>
        <v>0</v>
      </c>
      <c r="I5768" s="7"/>
    </row>
    <row r="5769" spans="1:9">
      <c r="A5769" s="89">
        <f t="shared" si="876"/>
        <v>5756</v>
      </c>
      <c r="B5769" s="185" t="str">
        <f t="shared" si="870"/>
        <v/>
      </c>
      <c r="C5769" s="90" t="str">
        <f t="shared" si="871"/>
        <v/>
      </c>
      <c r="D5769" s="89" t="str">
        <f t="shared" si="872"/>
        <v/>
      </c>
      <c r="E5769" s="91" t="str">
        <f t="shared" si="873"/>
        <v/>
      </c>
      <c r="F5769" s="92" t="str">
        <f t="shared" si="874"/>
        <v/>
      </c>
      <c r="G5769" s="212" t="str">
        <f t="shared" si="875"/>
        <v/>
      </c>
      <c r="H5769" s="92">
        <f>IF(OR(ERR=FALSE,AND(F5769="",G5769="")),0,IF($C$12="D",$H$13+SUM($F$14:F5769)-SUM($G$14:G5769),$H$13-SUM($F$14:F5769)+SUM($G$14:G5769)))</f>
        <v>0</v>
      </c>
      <c r="I5769" s="7"/>
    </row>
    <row r="5770" spans="1:9">
      <c r="A5770" s="89">
        <f t="shared" si="876"/>
        <v>5757</v>
      </c>
      <c r="B5770" s="185" t="str">
        <f t="shared" si="870"/>
        <v/>
      </c>
      <c r="C5770" s="90" t="str">
        <f t="shared" si="871"/>
        <v/>
      </c>
      <c r="D5770" s="89" t="str">
        <f t="shared" si="872"/>
        <v/>
      </c>
      <c r="E5770" s="91" t="str">
        <f t="shared" si="873"/>
        <v/>
      </c>
      <c r="F5770" s="92" t="str">
        <f t="shared" si="874"/>
        <v/>
      </c>
      <c r="G5770" s="212" t="str">
        <f t="shared" si="875"/>
        <v/>
      </c>
      <c r="H5770" s="92">
        <f>IF(OR(ERR=FALSE,AND(F5770="",G5770="")),0,IF($C$12="D",$H$13+SUM($F$14:F5770)-SUM($G$14:G5770),$H$13-SUM($F$14:F5770)+SUM($G$14:G5770)))</f>
        <v>0</v>
      </c>
      <c r="I5770" s="7"/>
    </row>
    <row r="5771" spans="1:9">
      <c r="A5771" s="89">
        <f t="shared" si="876"/>
        <v>5758</v>
      </c>
      <c r="B5771" s="185" t="str">
        <f t="shared" si="870"/>
        <v/>
      </c>
      <c r="C5771" s="90" t="str">
        <f t="shared" si="871"/>
        <v/>
      </c>
      <c r="D5771" s="89" t="str">
        <f t="shared" si="872"/>
        <v/>
      </c>
      <c r="E5771" s="91" t="str">
        <f t="shared" si="873"/>
        <v/>
      </c>
      <c r="F5771" s="92" t="str">
        <f t="shared" si="874"/>
        <v/>
      </c>
      <c r="G5771" s="212" t="str">
        <f t="shared" si="875"/>
        <v/>
      </c>
      <c r="H5771" s="92">
        <f>IF(OR(ERR=FALSE,AND(F5771="",G5771="")),0,IF($C$12="D",$H$13+SUM($F$14:F5771)-SUM($G$14:G5771),$H$13-SUM($F$14:F5771)+SUM($G$14:G5771)))</f>
        <v>0</v>
      </c>
      <c r="I5771" s="7"/>
    </row>
    <row r="5772" spans="1:9">
      <c r="A5772" s="89">
        <f t="shared" si="876"/>
        <v>5759</v>
      </c>
      <c r="B5772" s="185" t="str">
        <f t="shared" si="870"/>
        <v/>
      </c>
      <c r="C5772" s="90" t="str">
        <f t="shared" si="871"/>
        <v/>
      </c>
      <c r="D5772" s="89" t="str">
        <f t="shared" si="872"/>
        <v/>
      </c>
      <c r="E5772" s="91" t="str">
        <f t="shared" si="873"/>
        <v/>
      </c>
      <c r="F5772" s="92" t="str">
        <f t="shared" si="874"/>
        <v/>
      </c>
      <c r="G5772" s="212" t="str">
        <f t="shared" si="875"/>
        <v/>
      </c>
      <c r="H5772" s="92">
        <f>IF(OR(ERR=FALSE,AND(F5772="",G5772="")),0,IF($C$12="D",$H$13+SUM($F$14:F5772)-SUM($G$14:G5772),$H$13-SUM($F$14:F5772)+SUM($G$14:G5772)))</f>
        <v>0</v>
      </c>
      <c r="I5772" s="7"/>
    </row>
    <row r="5773" spans="1:9">
      <c r="A5773" s="89">
        <f t="shared" si="876"/>
        <v>5760</v>
      </c>
      <c r="B5773" s="185" t="str">
        <f t="shared" si="870"/>
        <v/>
      </c>
      <c r="C5773" s="90" t="str">
        <f t="shared" si="871"/>
        <v/>
      </c>
      <c r="D5773" s="89" t="str">
        <f t="shared" si="872"/>
        <v/>
      </c>
      <c r="E5773" s="91" t="str">
        <f t="shared" si="873"/>
        <v/>
      </c>
      <c r="F5773" s="92" t="str">
        <f t="shared" si="874"/>
        <v/>
      </c>
      <c r="G5773" s="212" t="str">
        <f t="shared" si="875"/>
        <v/>
      </c>
      <c r="H5773" s="92">
        <f>IF(OR(ERR=FALSE,AND(F5773="",G5773="")),0,IF($C$12="D",$H$13+SUM($F$14:F5773)-SUM($G$14:G5773),$H$13-SUM($F$14:F5773)+SUM($G$14:G5773)))</f>
        <v>0</v>
      </c>
      <c r="I5773" s="7"/>
    </row>
    <row r="5774" spans="1:9">
      <c r="A5774" s="89">
        <f t="shared" si="876"/>
        <v>5761</v>
      </c>
      <c r="B5774" s="185" t="str">
        <f t="shared" si="870"/>
        <v/>
      </c>
      <c r="C5774" s="90" t="str">
        <f t="shared" si="871"/>
        <v/>
      </c>
      <c r="D5774" s="89" t="str">
        <f t="shared" si="872"/>
        <v/>
      </c>
      <c r="E5774" s="91" t="str">
        <f t="shared" si="873"/>
        <v/>
      </c>
      <c r="F5774" s="92" t="str">
        <f t="shared" si="874"/>
        <v/>
      </c>
      <c r="G5774" s="212" t="str">
        <f t="shared" si="875"/>
        <v/>
      </c>
      <c r="H5774" s="92">
        <f>IF(OR(ERR=FALSE,AND(F5774="",G5774="")),0,IF($C$12="D",$H$13+SUM($F$14:F5774)-SUM($G$14:G5774),$H$13-SUM($F$14:F5774)+SUM($G$14:G5774)))</f>
        <v>0</v>
      </c>
      <c r="I5774" s="7"/>
    </row>
    <row r="5775" spans="1:9">
      <c r="A5775" s="89">
        <f t="shared" si="876"/>
        <v>5762</v>
      </c>
      <c r="B5775" s="185" t="str">
        <f t="shared" si="870"/>
        <v/>
      </c>
      <c r="C5775" s="90" t="str">
        <f t="shared" si="871"/>
        <v/>
      </c>
      <c r="D5775" s="89" t="str">
        <f t="shared" si="872"/>
        <v/>
      </c>
      <c r="E5775" s="91" t="str">
        <f t="shared" si="873"/>
        <v/>
      </c>
      <c r="F5775" s="92" t="str">
        <f t="shared" si="874"/>
        <v/>
      </c>
      <c r="G5775" s="212" t="str">
        <f t="shared" si="875"/>
        <v/>
      </c>
      <c r="H5775" s="92">
        <f>IF(OR(ERR=FALSE,AND(F5775="",G5775="")),0,IF($C$12="D",$H$13+SUM($F$14:F5775)-SUM($G$14:G5775),$H$13-SUM($F$14:F5775)+SUM($G$14:G5775)))</f>
        <v>0</v>
      </c>
      <c r="I5775" s="7"/>
    </row>
    <row r="5776" spans="1:9">
      <c r="A5776" s="89">
        <f t="shared" si="876"/>
        <v>5763</v>
      </c>
      <c r="B5776" s="185" t="str">
        <f t="shared" si="870"/>
        <v/>
      </c>
      <c r="C5776" s="90" t="str">
        <f t="shared" si="871"/>
        <v/>
      </c>
      <c r="D5776" s="89" t="str">
        <f t="shared" si="872"/>
        <v/>
      </c>
      <c r="E5776" s="91" t="str">
        <f t="shared" si="873"/>
        <v/>
      </c>
      <c r="F5776" s="92" t="str">
        <f t="shared" si="874"/>
        <v/>
      </c>
      <c r="G5776" s="212" t="str">
        <f t="shared" si="875"/>
        <v/>
      </c>
      <c r="H5776" s="92">
        <f>IF(OR(ERR=FALSE,AND(F5776="",G5776="")),0,IF($C$12="D",$H$13+SUM($F$14:F5776)-SUM($G$14:G5776),$H$13-SUM($F$14:F5776)+SUM($G$14:G5776)))</f>
        <v>0</v>
      </c>
      <c r="I5776" s="7"/>
    </row>
    <row r="5777" spans="1:9">
      <c r="A5777" s="89">
        <f t="shared" si="876"/>
        <v>5764</v>
      </c>
      <c r="B5777" s="185" t="str">
        <f t="shared" si="870"/>
        <v/>
      </c>
      <c r="C5777" s="90" t="str">
        <f t="shared" si="871"/>
        <v/>
      </c>
      <c r="D5777" s="89" t="str">
        <f t="shared" si="872"/>
        <v/>
      </c>
      <c r="E5777" s="91" t="str">
        <f t="shared" si="873"/>
        <v/>
      </c>
      <c r="F5777" s="92" t="str">
        <f t="shared" si="874"/>
        <v/>
      </c>
      <c r="G5777" s="212" t="str">
        <f t="shared" si="875"/>
        <v/>
      </c>
      <c r="H5777" s="92">
        <f>IF(OR(ERR=FALSE,AND(F5777="",G5777="")),0,IF($C$12="D",$H$13+SUM($F$14:F5777)-SUM($G$14:G5777),$H$13-SUM($F$14:F5777)+SUM($G$14:G5777)))</f>
        <v>0</v>
      </c>
      <c r="I5777" s="7"/>
    </row>
    <row r="5778" spans="1:9">
      <c r="A5778" s="89">
        <f t="shared" si="876"/>
        <v>5765</v>
      </c>
      <c r="B5778" s="185" t="str">
        <f t="shared" si="870"/>
        <v/>
      </c>
      <c r="C5778" s="90" t="str">
        <f t="shared" si="871"/>
        <v/>
      </c>
      <c r="D5778" s="89" t="str">
        <f t="shared" si="872"/>
        <v/>
      </c>
      <c r="E5778" s="91" t="str">
        <f t="shared" si="873"/>
        <v/>
      </c>
      <c r="F5778" s="92" t="str">
        <f t="shared" si="874"/>
        <v/>
      </c>
      <c r="G5778" s="212" t="str">
        <f t="shared" si="875"/>
        <v/>
      </c>
      <c r="H5778" s="92">
        <f>IF(OR(ERR=FALSE,AND(F5778="",G5778="")),0,IF($C$12="D",$H$13+SUM($F$14:F5778)-SUM($G$14:G5778),$H$13-SUM($F$14:F5778)+SUM($G$14:G5778)))</f>
        <v>0</v>
      </c>
      <c r="I5778" s="7"/>
    </row>
    <row r="5779" spans="1:9">
      <c r="A5779" s="89">
        <f t="shared" si="876"/>
        <v>5766</v>
      </c>
      <c r="B5779" s="185" t="str">
        <f t="shared" si="870"/>
        <v/>
      </c>
      <c r="C5779" s="90" t="str">
        <f t="shared" si="871"/>
        <v/>
      </c>
      <c r="D5779" s="89" t="str">
        <f t="shared" si="872"/>
        <v/>
      </c>
      <c r="E5779" s="91" t="str">
        <f t="shared" si="873"/>
        <v/>
      </c>
      <c r="F5779" s="92" t="str">
        <f t="shared" si="874"/>
        <v/>
      </c>
      <c r="G5779" s="212" t="str">
        <f t="shared" si="875"/>
        <v/>
      </c>
      <c r="H5779" s="92">
        <f>IF(OR(ERR=FALSE,AND(F5779="",G5779="")),0,IF($C$12="D",$H$13+SUM($F$14:F5779)-SUM($G$14:G5779),$H$13-SUM($F$14:F5779)+SUM($G$14:G5779)))</f>
        <v>0</v>
      </c>
      <c r="I5779" s="7"/>
    </row>
    <row r="5780" spans="1:9">
      <c r="A5780" s="89">
        <f t="shared" si="876"/>
        <v>5767</v>
      </c>
      <c r="B5780" s="185" t="str">
        <f t="shared" si="870"/>
        <v/>
      </c>
      <c r="C5780" s="90" t="str">
        <f t="shared" si="871"/>
        <v/>
      </c>
      <c r="D5780" s="89" t="str">
        <f t="shared" si="872"/>
        <v/>
      </c>
      <c r="E5780" s="91" t="str">
        <f t="shared" si="873"/>
        <v/>
      </c>
      <c r="F5780" s="92" t="str">
        <f t="shared" si="874"/>
        <v/>
      </c>
      <c r="G5780" s="212" t="str">
        <f t="shared" si="875"/>
        <v/>
      </c>
      <c r="H5780" s="92">
        <f>IF(OR(ERR=FALSE,AND(F5780="",G5780="")),0,IF($C$12="D",$H$13+SUM($F$14:F5780)-SUM($G$14:G5780),$H$13-SUM($F$14:F5780)+SUM($G$14:G5780)))</f>
        <v>0</v>
      </c>
      <c r="I5780" s="7"/>
    </row>
    <row r="5781" spans="1:9">
      <c r="A5781" s="89">
        <f t="shared" si="876"/>
        <v>5768</v>
      </c>
      <c r="B5781" s="185" t="str">
        <f t="shared" si="870"/>
        <v/>
      </c>
      <c r="C5781" s="90" t="str">
        <f t="shared" si="871"/>
        <v/>
      </c>
      <c r="D5781" s="89" t="str">
        <f t="shared" si="872"/>
        <v/>
      </c>
      <c r="E5781" s="91" t="str">
        <f t="shared" si="873"/>
        <v/>
      </c>
      <c r="F5781" s="92" t="str">
        <f t="shared" si="874"/>
        <v/>
      </c>
      <c r="G5781" s="212" t="str">
        <f t="shared" si="875"/>
        <v/>
      </c>
      <c r="H5781" s="92">
        <f>IF(OR(ERR=FALSE,AND(F5781="",G5781="")),0,IF($C$12="D",$H$13+SUM($F$14:F5781)-SUM($G$14:G5781),$H$13-SUM($F$14:F5781)+SUM($G$14:G5781)))</f>
        <v>0</v>
      </c>
      <c r="I5781" s="7"/>
    </row>
    <row r="5782" spans="1:9">
      <c r="A5782" s="89">
        <f t="shared" ref="A5782:A5817" si="877">A5781+1</f>
        <v>5769</v>
      </c>
      <c r="B5782" s="185" t="str">
        <f t="shared" si="870"/>
        <v/>
      </c>
      <c r="C5782" s="90" t="str">
        <f t="shared" si="871"/>
        <v/>
      </c>
      <c r="D5782" s="89" t="str">
        <f t="shared" si="872"/>
        <v/>
      </c>
      <c r="E5782" s="91" t="str">
        <f t="shared" si="873"/>
        <v/>
      </c>
      <c r="F5782" s="92" t="str">
        <f t="shared" si="874"/>
        <v/>
      </c>
      <c r="G5782" s="212" t="str">
        <f t="shared" si="875"/>
        <v/>
      </c>
      <c r="H5782" s="92">
        <f>IF(OR(ERR=FALSE,AND(F5782="",G5782="")),0,IF($C$12="D",$H$13+SUM($F$14:F5782)-SUM($G$14:G5782),$H$13-SUM($F$14:F5782)+SUM($G$14:G5782)))</f>
        <v>0</v>
      </c>
      <c r="I5782" s="7"/>
    </row>
    <row r="5783" spans="1:9">
      <c r="A5783" s="89">
        <f t="shared" si="877"/>
        <v>5770</v>
      </c>
      <c r="B5783" s="185" t="str">
        <f t="shared" si="870"/>
        <v/>
      </c>
      <c r="C5783" s="90" t="str">
        <f t="shared" si="871"/>
        <v/>
      </c>
      <c r="D5783" s="89" t="str">
        <f t="shared" si="872"/>
        <v/>
      </c>
      <c r="E5783" s="91" t="str">
        <f t="shared" si="873"/>
        <v/>
      </c>
      <c r="F5783" s="92" t="str">
        <f t="shared" si="874"/>
        <v/>
      </c>
      <c r="G5783" s="212" t="str">
        <f t="shared" si="875"/>
        <v/>
      </c>
      <c r="H5783" s="92">
        <f>IF(OR(ERR=FALSE,AND(F5783="",G5783="")),0,IF($C$12="D",$H$13+SUM($F$14:F5783)-SUM($G$14:G5783),$H$13-SUM($F$14:F5783)+SUM($G$14:G5783)))</f>
        <v>0</v>
      </c>
      <c r="I5783" s="7"/>
    </row>
    <row r="5784" spans="1:9">
      <c r="A5784" s="89">
        <f t="shared" si="877"/>
        <v>5771</v>
      </c>
      <c r="B5784" s="185" t="str">
        <f t="shared" si="870"/>
        <v/>
      </c>
      <c r="C5784" s="90" t="str">
        <f t="shared" si="871"/>
        <v/>
      </c>
      <c r="D5784" s="89" t="str">
        <f t="shared" si="872"/>
        <v/>
      </c>
      <c r="E5784" s="91" t="str">
        <f t="shared" si="873"/>
        <v/>
      </c>
      <c r="F5784" s="92" t="str">
        <f t="shared" si="874"/>
        <v/>
      </c>
      <c r="G5784" s="212" t="str">
        <f t="shared" si="875"/>
        <v/>
      </c>
      <c r="H5784" s="92">
        <f>IF(OR(ERR=FALSE,AND(F5784="",G5784="")),0,IF($C$12="D",$H$13+SUM($F$14:F5784)-SUM($G$14:G5784),$H$13-SUM($F$14:F5784)+SUM($G$14:G5784)))</f>
        <v>0</v>
      </c>
      <c r="I5784" s="7"/>
    </row>
    <row r="5785" spans="1:9">
      <c r="A5785" s="89">
        <f t="shared" si="877"/>
        <v>5772</v>
      </c>
      <c r="B5785" s="185" t="str">
        <f t="shared" si="870"/>
        <v/>
      </c>
      <c r="C5785" s="90" t="str">
        <f t="shared" si="871"/>
        <v/>
      </c>
      <c r="D5785" s="89" t="str">
        <f t="shared" si="872"/>
        <v/>
      </c>
      <c r="E5785" s="91" t="str">
        <f t="shared" si="873"/>
        <v/>
      </c>
      <c r="F5785" s="92" t="str">
        <f t="shared" si="874"/>
        <v/>
      </c>
      <c r="G5785" s="212" t="str">
        <f t="shared" si="875"/>
        <v/>
      </c>
      <c r="H5785" s="92">
        <f>IF(OR(ERR=FALSE,AND(F5785="",G5785="")),0,IF($C$12="D",$H$13+SUM($F$14:F5785)-SUM($G$14:G5785),$H$13-SUM($F$14:F5785)+SUM($G$14:G5785)))</f>
        <v>0</v>
      </c>
      <c r="I5785" s="7"/>
    </row>
    <row r="5786" spans="1:9">
      <c r="A5786" s="89">
        <f t="shared" si="877"/>
        <v>5773</v>
      </c>
      <c r="B5786" s="185" t="str">
        <f t="shared" si="870"/>
        <v/>
      </c>
      <c r="C5786" s="90" t="str">
        <f t="shared" si="871"/>
        <v/>
      </c>
      <c r="D5786" s="89" t="str">
        <f t="shared" si="872"/>
        <v/>
      </c>
      <c r="E5786" s="91" t="str">
        <f t="shared" si="873"/>
        <v/>
      </c>
      <c r="F5786" s="92" t="str">
        <f t="shared" si="874"/>
        <v/>
      </c>
      <c r="G5786" s="212" t="str">
        <f t="shared" si="875"/>
        <v/>
      </c>
      <c r="H5786" s="92">
        <f>IF(OR(ERR=FALSE,AND(F5786="",G5786="")),0,IF($C$12="D",$H$13+SUM($F$14:F5786)-SUM($G$14:G5786),$H$13-SUM($F$14:F5786)+SUM($G$14:G5786)))</f>
        <v>0</v>
      </c>
      <c r="I5786" s="7"/>
    </row>
    <row r="5787" spans="1:9">
      <c r="A5787" s="89">
        <f t="shared" si="877"/>
        <v>5774</v>
      </c>
      <c r="B5787" s="185" t="str">
        <f t="shared" si="870"/>
        <v/>
      </c>
      <c r="C5787" s="90" t="str">
        <f t="shared" si="871"/>
        <v/>
      </c>
      <c r="D5787" s="89" t="str">
        <f t="shared" si="872"/>
        <v/>
      </c>
      <c r="E5787" s="91" t="str">
        <f t="shared" si="873"/>
        <v/>
      </c>
      <c r="F5787" s="92" t="str">
        <f t="shared" si="874"/>
        <v/>
      </c>
      <c r="G5787" s="212" t="str">
        <f t="shared" si="875"/>
        <v/>
      </c>
      <c r="H5787" s="92">
        <f>IF(OR(ERR=FALSE,AND(F5787="",G5787="")),0,IF($C$12="D",$H$13+SUM($F$14:F5787)-SUM($G$14:G5787),$H$13-SUM($F$14:F5787)+SUM($G$14:G5787)))</f>
        <v>0</v>
      </c>
      <c r="I5787" s="7"/>
    </row>
    <row r="5788" spans="1:9">
      <c r="A5788" s="89">
        <f t="shared" si="877"/>
        <v>5775</v>
      </c>
      <c r="B5788" s="185" t="str">
        <f t="shared" si="870"/>
        <v/>
      </c>
      <c r="C5788" s="90" t="str">
        <f t="shared" si="871"/>
        <v/>
      </c>
      <c r="D5788" s="89" t="str">
        <f t="shared" si="872"/>
        <v/>
      </c>
      <c r="E5788" s="91" t="str">
        <f t="shared" si="873"/>
        <v/>
      </c>
      <c r="F5788" s="92" t="str">
        <f t="shared" si="874"/>
        <v/>
      </c>
      <c r="G5788" s="212" t="str">
        <f t="shared" si="875"/>
        <v/>
      </c>
      <c r="H5788" s="92">
        <f>IF(OR(ERR=FALSE,AND(F5788="",G5788="")),0,IF($C$12="D",$H$13+SUM($F$14:F5788)-SUM($G$14:G5788),$H$13-SUM($F$14:F5788)+SUM($G$14:G5788)))</f>
        <v>0</v>
      </c>
      <c r="I5788" s="7"/>
    </row>
    <row r="5789" spans="1:9">
      <c r="A5789" s="89">
        <f t="shared" si="877"/>
        <v>5776</v>
      </c>
      <c r="B5789" s="185" t="str">
        <f t="shared" si="870"/>
        <v/>
      </c>
      <c r="C5789" s="90" t="str">
        <f t="shared" si="871"/>
        <v/>
      </c>
      <c r="D5789" s="89" t="str">
        <f t="shared" si="872"/>
        <v/>
      </c>
      <c r="E5789" s="91" t="str">
        <f t="shared" si="873"/>
        <v/>
      </c>
      <c r="F5789" s="92" t="str">
        <f t="shared" si="874"/>
        <v/>
      </c>
      <c r="G5789" s="212" t="str">
        <f t="shared" si="875"/>
        <v/>
      </c>
      <c r="H5789" s="92">
        <f>IF(OR(ERR=FALSE,AND(F5789="",G5789="")),0,IF($C$12="D",$H$13+SUM($F$14:F5789)-SUM($G$14:G5789),$H$13-SUM($F$14:F5789)+SUM($G$14:G5789)))</f>
        <v>0</v>
      </c>
      <c r="I5789" s="7"/>
    </row>
    <row r="5790" spans="1:9">
      <c r="A5790" s="89">
        <f t="shared" si="877"/>
        <v>5777</v>
      </c>
      <c r="B5790" s="185" t="str">
        <f t="shared" ref="B5790:B5853" si="878">IF(ISERROR(VLOOKUP(A5790&amp;H$9,JU_AKUN,6,FALSE)=TRUE),"",VLOOKUP(A5790&amp;H$9,JU_AKUN,6,FALSE))</f>
        <v/>
      </c>
      <c r="C5790" s="90" t="str">
        <f t="shared" ref="C5790:C5853" si="879">IF(ISERROR(VLOOKUP(A5790&amp;H$9,JU_AKUN,7,FALSE)=TRUE),"",VLOOKUP(A5790&amp;H$9,JU_AKUN,7,FALSE))</f>
        <v/>
      </c>
      <c r="D5790" s="89" t="str">
        <f t="shared" ref="D5790:D5853" si="880">IF(ISERROR(VLOOKUP(A5790&amp;H$9,JU_AKUN,8,FALSE)=TRUE),"",VLOOKUP(A5790&amp;H$9,JU_AKUN,8,FALSE))</f>
        <v/>
      </c>
      <c r="E5790" s="91" t="str">
        <f t="shared" ref="E5790:E5853" si="881">IF(ISERROR(VLOOKUP(A5790&amp;H$9,JU_AKUN,9,FALSE)=TRUE),"",VLOOKUP(A5790&amp;H$9,JU_AKUN,9,FALSE))</f>
        <v/>
      </c>
      <c r="F5790" s="92" t="str">
        <f t="shared" ref="F5790:F5853" si="882">IF(ISERROR(VLOOKUP(A5790&amp;H$9,JU_AKUN,14,FALSE)=TRUE),"",VLOOKUP(A5790&amp;H$9,JU_AKUN,14,FALSE))</f>
        <v/>
      </c>
      <c r="G5790" s="212" t="str">
        <f t="shared" ref="G5790:G5853" si="883">IF(ISERROR(VLOOKUP(A5790&amp;H$9,JU_AKUN,15,FALSE)=TRUE),"",VLOOKUP(A5790&amp;H$9,JU_AKUN,15,FALSE))</f>
        <v/>
      </c>
      <c r="H5790" s="92">
        <f>IF(OR(ERR=FALSE,AND(F5790="",G5790="")),0,IF($C$12="D",$H$13+SUM($F$14:F5790)-SUM($G$14:G5790),$H$13-SUM($F$14:F5790)+SUM($G$14:G5790)))</f>
        <v>0</v>
      </c>
      <c r="I5790" s="7"/>
    </row>
    <row r="5791" spans="1:9">
      <c r="A5791" s="89">
        <f t="shared" si="877"/>
        <v>5778</v>
      </c>
      <c r="B5791" s="185" t="str">
        <f t="shared" si="878"/>
        <v/>
      </c>
      <c r="C5791" s="90" t="str">
        <f t="shared" si="879"/>
        <v/>
      </c>
      <c r="D5791" s="89" t="str">
        <f t="shared" si="880"/>
        <v/>
      </c>
      <c r="E5791" s="91" t="str">
        <f t="shared" si="881"/>
        <v/>
      </c>
      <c r="F5791" s="92" t="str">
        <f t="shared" si="882"/>
        <v/>
      </c>
      <c r="G5791" s="212" t="str">
        <f t="shared" si="883"/>
        <v/>
      </c>
      <c r="H5791" s="92">
        <f>IF(OR(ERR=FALSE,AND(F5791="",G5791="")),0,IF($C$12="D",$H$13+SUM($F$14:F5791)-SUM($G$14:G5791),$H$13-SUM($F$14:F5791)+SUM($G$14:G5791)))</f>
        <v>0</v>
      </c>
      <c r="I5791" s="7"/>
    </row>
    <row r="5792" spans="1:9">
      <c r="A5792" s="89">
        <f t="shared" si="877"/>
        <v>5779</v>
      </c>
      <c r="B5792" s="185" t="str">
        <f t="shared" si="878"/>
        <v/>
      </c>
      <c r="C5792" s="90" t="str">
        <f t="shared" si="879"/>
        <v/>
      </c>
      <c r="D5792" s="89" t="str">
        <f t="shared" si="880"/>
        <v/>
      </c>
      <c r="E5792" s="91" t="str">
        <f t="shared" si="881"/>
        <v/>
      </c>
      <c r="F5792" s="92" t="str">
        <f t="shared" si="882"/>
        <v/>
      </c>
      <c r="G5792" s="212" t="str">
        <f t="shared" si="883"/>
        <v/>
      </c>
      <c r="H5792" s="92">
        <f>IF(OR(ERR=FALSE,AND(F5792="",G5792="")),0,IF($C$12="D",$H$13+SUM($F$14:F5792)-SUM($G$14:G5792),$H$13-SUM($F$14:F5792)+SUM($G$14:G5792)))</f>
        <v>0</v>
      </c>
      <c r="I5792" s="7"/>
    </row>
    <row r="5793" spans="1:9">
      <c r="A5793" s="89">
        <f t="shared" si="877"/>
        <v>5780</v>
      </c>
      <c r="B5793" s="185" t="str">
        <f t="shared" si="878"/>
        <v/>
      </c>
      <c r="C5793" s="90" t="str">
        <f t="shared" si="879"/>
        <v/>
      </c>
      <c r="D5793" s="89" t="str">
        <f t="shared" si="880"/>
        <v/>
      </c>
      <c r="E5793" s="91" t="str">
        <f t="shared" si="881"/>
        <v/>
      </c>
      <c r="F5793" s="92" t="str">
        <f t="shared" si="882"/>
        <v/>
      </c>
      <c r="G5793" s="212" t="str">
        <f t="shared" si="883"/>
        <v/>
      </c>
      <c r="H5793" s="92">
        <f>IF(OR(ERR=FALSE,AND(F5793="",G5793="")),0,IF($C$12="D",$H$13+SUM($F$14:F5793)-SUM($G$14:G5793),$H$13-SUM($F$14:F5793)+SUM($G$14:G5793)))</f>
        <v>0</v>
      </c>
      <c r="I5793" s="7"/>
    </row>
    <row r="5794" spans="1:9">
      <c r="A5794" s="89">
        <f t="shared" si="877"/>
        <v>5781</v>
      </c>
      <c r="B5794" s="185" t="str">
        <f t="shared" si="878"/>
        <v/>
      </c>
      <c r="C5794" s="90" t="str">
        <f t="shared" si="879"/>
        <v/>
      </c>
      <c r="D5794" s="89" t="str">
        <f t="shared" si="880"/>
        <v/>
      </c>
      <c r="E5794" s="91" t="str">
        <f t="shared" si="881"/>
        <v/>
      </c>
      <c r="F5794" s="92" t="str">
        <f t="shared" si="882"/>
        <v/>
      </c>
      <c r="G5794" s="212" t="str">
        <f t="shared" si="883"/>
        <v/>
      </c>
      <c r="H5794" s="92">
        <f>IF(OR(ERR=FALSE,AND(F5794="",G5794="")),0,IF($C$12="D",$H$13+SUM($F$14:F5794)-SUM($G$14:G5794),$H$13-SUM($F$14:F5794)+SUM($G$14:G5794)))</f>
        <v>0</v>
      </c>
      <c r="I5794" s="7"/>
    </row>
    <row r="5795" spans="1:9">
      <c r="A5795" s="89">
        <f t="shared" si="877"/>
        <v>5782</v>
      </c>
      <c r="B5795" s="185" t="str">
        <f t="shared" si="878"/>
        <v/>
      </c>
      <c r="C5795" s="90" t="str">
        <f t="shared" si="879"/>
        <v/>
      </c>
      <c r="D5795" s="89" t="str">
        <f t="shared" si="880"/>
        <v/>
      </c>
      <c r="E5795" s="91" t="str">
        <f t="shared" si="881"/>
        <v/>
      </c>
      <c r="F5795" s="92" t="str">
        <f t="shared" si="882"/>
        <v/>
      </c>
      <c r="G5795" s="212" t="str">
        <f t="shared" si="883"/>
        <v/>
      </c>
      <c r="H5795" s="92">
        <f>IF(OR(ERR=FALSE,AND(F5795="",G5795="")),0,IF($C$12="D",$H$13+SUM($F$14:F5795)-SUM($G$14:G5795),$H$13-SUM($F$14:F5795)+SUM($G$14:G5795)))</f>
        <v>0</v>
      </c>
      <c r="I5795" s="7"/>
    </row>
    <row r="5796" spans="1:9">
      <c r="A5796" s="89">
        <f t="shared" si="877"/>
        <v>5783</v>
      </c>
      <c r="B5796" s="185" t="str">
        <f t="shared" si="878"/>
        <v/>
      </c>
      <c r="C5796" s="90" t="str">
        <f t="shared" si="879"/>
        <v/>
      </c>
      <c r="D5796" s="89" t="str">
        <f t="shared" si="880"/>
        <v/>
      </c>
      <c r="E5796" s="91" t="str">
        <f t="shared" si="881"/>
        <v/>
      </c>
      <c r="F5796" s="92" t="str">
        <f t="shared" si="882"/>
        <v/>
      </c>
      <c r="G5796" s="212" t="str">
        <f t="shared" si="883"/>
        <v/>
      </c>
      <c r="H5796" s="92">
        <f>IF(OR(ERR=FALSE,AND(F5796="",G5796="")),0,IF($C$12="D",$H$13+SUM($F$14:F5796)-SUM($G$14:G5796),$H$13-SUM($F$14:F5796)+SUM($G$14:G5796)))</f>
        <v>0</v>
      </c>
      <c r="I5796" s="7"/>
    </row>
    <row r="5797" spans="1:9">
      <c r="A5797" s="89">
        <f t="shared" si="877"/>
        <v>5784</v>
      </c>
      <c r="B5797" s="185" t="str">
        <f t="shared" si="878"/>
        <v/>
      </c>
      <c r="C5797" s="90" t="str">
        <f t="shared" si="879"/>
        <v/>
      </c>
      <c r="D5797" s="89" t="str">
        <f t="shared" si="880"/>
        <v/>
      </c>
      <c r="E5797" s="91" t="str">
        <f t="shared" si="881"/>
        <v/>
      </c>
      <c r="F5797" s="92" t="str">
        <f t="shared" si="882"/>
        <v/>
      </c>
      <c r="G5797" s="212" t="str">
        <f t="shared" si="883"/>
        <v/>
      </c>
      <c r="H5797" s="92">
        <f>IF(OR(ERR=FALSE,AND(F5797="",G5797="")),0,IF($C$12="D",$H$13+SUM($F$14:F5797)-SUM($G$14:G5797),$H$13-SUM($F$14:F5797)+SUM($G$14:G5797)))</f>
        <v>0</v>
      </c>
      <c r="I5797" s="7"/>
    </row>
    <row r="5798" spans="1:9">
      <c r="A5798" s="89">
        <f t="shared" si="877"/>
        <v>5785</v>
      </c>
      <c r="B5798" s="185" t="str">
        <f t="shared" si="878"/>
        <v/>
      </c>
      <c r="C5798" s="90" t="str">
        <f t="shared" si="879"/>
        <v/>
      </c>
      <c r="D5798" s="89" t="str">
        <f t="shared" si="880"/>
        <v/>
      </c>
      <c r="E5798" s="91" t="str">
        <f t="shared" si="881"/>
        <v/>
      </c>
      <c r="F5798" s="92" t="str">
        <f t="shared" si="882"/>
        <v/>
      </c>
      <c r="G5798" s="212" t="str">
        <f t="shared" si="883"/>
        <v/>
      </c>
      <c r="H5798" s="92">
        <f>IF(OR(ERR=FALSE,AND(F5798="",G5798="")),0,IF($C$12="D",$H$13+SUM($F$14:F5798)-SUM($G$14:G5798),$H$13-SUM($F$14:F5798)+SUM($G$14:G5798)))</f>
        <v>0</v>
      </c>
      <c r="I5798" s="7"/>
    </row>
    <row r="5799" spans="1:9">
      <c r="A5799" s="89">
        <f t="shared" si="877"/>
        <v>5786</v>
      </c>
      <c r="B5799" s="185" t="str">
        <f t="shared" si="878"/>
        <v/>
      </c>
      <c r="C5799" s="90" t="str">
        <f t="shared" si="879"/>
        <v/>
      </c>
      <c r="D5799" s="89" t="str">
        <f t="shared" si="880"/>
        <v/>
      </c>
      <c r="E5799" s="91" t="str">
        <f t="shared" si="881"/>
        <v/>
      </c>
      <c r="F5799" s="92" t="str">
        <f t="shared" si="882"/>
        <v/>
      </c>
      <c r="G5799" s="212" t="str">
        <f t="shared" si="883"/>
        <v/>
      </c>
      <c r="H5799" s="92">
        <f>IF(OR(ERR=FALSE,AND(F5799="",G5799="")),0,IF($C$12="D",$H$13+SUM($F$14:F5799)-SUM($G$14:G5799),$H$13-SUM($F$14:F5799)+SUM($G$14:G5799)))</f>
        <v>0</v>
      </c>
      <c r="I5799" s="7"/>
    </row>
    <row r="5800" spans="1:9">
      <c r="A5800" s="89">
        <f t="shared" si="877"/>
        <v>5787</v>
      </c>
      <c r="B5800" s="185" t="str">
        <f t="shared" si="878"/>
        <v/>
      </c>
      <c r="C5800" s="90" t="str">
        <f t="shared" si="879"/>
        <v/>
      </c>
      <c r="D5800" s="89" t="str">
        <f t="shared" si="880"/>
        <v/>
      </c>
      <c r="E5800" s="91" t="str">
        <f t="shared" si="881"/>
        <v/>
      </c>
      <c r="F5800" s="92" t="str">
        <f t="shared" si="882"/>
        <v/>
      </c>
      <c r="G5800" s="212" t="str">
        <f t="shared" si="883"/>
        <v/>
      </c>
      <c r="H5800" s="92">
        <f>IF(OR(ERR=FALSE,AND(F5800="",G5800="")),0,IF($C$12="D",$H$13+SUM($F$14:F5800)-SUM($G$14:G5800),$H$13-SUM($F$14:F5800)+SUM($G$14:G5800)))</f>
        <v>0</v>
      </c>
      <c r="I5800" s="7"/>
    </row>
    <row r="5801" spans="1:9">
      <c r="A5801" s="89">
        <f t="shared" si="877"/>
        <v>5788</v>
      </c>
      <c r="B5801" s="185" t="str">
        <f t="shared" si="878"/>
        <v/>
      </c>
      <c r="C5801" s="90" t="str">
        <f t="shared" si="879"/>
        <v/>
      </c>
      <c r="D5801" s="89" t="str">
        <f t="shared" si="880"/>
        <v/>
      </c>
      <c r="E5801" s="91" t="str">
        <f t="shared" si="881"/>
        <v/>
      </c>
      <c r="F5801" s="92" t="str">
        <f t="shared" si="882"/>
        <v/>
      </c>
      <c r="G5801" s="212" t="str">
        <f t="shared" si="883"/>
        <v/>
      </c>
      <c r="H5801" s="92">
        <f>IF(OR(ERR=FALSE,AND(F5801="",G5801="")),0,IF($C$12="D",$H$13+SUM($F$14:F5801)-SUM($G$14:G5801),$H$13-SUM($F$14:F5801)+SUM($G$14:G5801)))</f>
        <v>0</v>
      </c>
      <c r="I5801" s="7"/>
    </row>
    <row r="5802" spans="1:9">
      <c r="A5802" s="89">
        <f t="shared" si="877"/>
        <v>5789</v>
      </c>
      <c r="B5802" s="185" t="str">
        <f t="shared" si="878"/>
        <v/>
      </c>
      <c r="C5802" s="90" t="str">
        <f t="shared" si="879"/>
        <v/>
      </c>
      <c r="D5802" s="89" t="str">
        <f t="shared" si="880"/>
        <v/>
      </c>
      <c r="E5802" s="91" t="str">
        <f t="shared" si="881"/>
        <v/>
      </c>
      <c r="F5802" s="92" t="str">
        <f t="shared" si="882"/>
        <v/>
      </c>
      <c r="G5802" s="212" t="str">
        <f t="shared" si="883"/>
        <v/>
      </c>
      <c r="H5802" s="92">
        <f>IF(OR(ERR=FALSE,AND(F5802="",G5802="")),0,IF($C$12="D",$H$13+SUM($F$14:F5802)-SUM($G$14:G5802),$H$13-SUM($F$14:F5802)+SUM($G$14:G5802)))</f>
        <v>0</v>
      </c>
      <c r="I5802" s="7"/>
    </row>
    <row r="5803" spans="1:9">
      <c r="A5803" s="89">
        <f t="shared" si="877"/>
        <v>5790</v>
      </c>
      <c r="B5803" s="185" t="str">
        <f t="shared" si="878"/>
        <v/>
      </c>
      <c r="C5803" s="90" t="str">
        <f t="shared" si="879"/>
        <v/>
      </c>
      <c r="D5803" s="89" t="str">
        <f t="shared" si="880"/>
        <v/>
      </c>
      <c r="E5803" s="91" t="str">
        <f t="shared" si="881"/>
        <v/>
      </c>
      <c r="F5803" s="92" t="str">
        <f t="shared" si="882"/>
        <v/>
      </c>
      <c r="G5803" s="212" t="str">
        <f t="shared" si="883"/>
        <v/>
      </c>
      <c r="H5803" s="92">
        <f>IF(OR(ERR=FALSE,AND(F5803="",G5803="")),0,IF($C$12="D",$H$13+SUM($F$14:F5803)-SUM($G$14:G5803),$H$13-SUM($F$14:F5803)+SUM($G$14:G5803)))</f>
        <v>0</v>
      </c>
      <c r="I5803" s="7"/>
    </row>
    <row r="5804" spans="1:9">
      <c r="A5804" s="89">
        <f t="shared" si="877"/>
        <v>5791</v>
      </c>
      <c r="B5804" s="185" t="str">
        <f t="shared" si="878"/>
        <v/>
      </c>
      <c r="C5804" s="90" t="str">
        <f t="shared" si="879"/>
        <v/>
      </c>
      <c r="D5804" s="89" t="str">
        <f t="shared" si="880"/>
        <v/>
      </c>
      <c r="E5804" s="91" t="str">
        <f t="shared" si="881"/>
        <v/>
      </c>
      <c r="F5804" s="92" t="str">
        <f t="shared" si="882"/>
        <v/>
      </c>
      <c r="G5804" s="212" t="str">
        <f t="shared" si="883"/>
        <v/>
      </c>
      <c r="H5804" s="92">
        <f>IF(OR(ERR=FALSE,AND(F5804="",G5804="")),0,IF($C$12="D",$H$13+SUM($F$14:F5804)-SUM($G$14:G5804),$H$13-SUM($F$14:F5804)+SUM($G$14:G5804)))</f>
        <v>0</v>
      </c>
      <c r="I5804" s="7"/>
    </row>
    <row r="5805" spans="1:9">
      <c r="A5805" s="89">
        <f t="shared" si="877"/>
        <v>5792</v>
      </c>
      <c r="B5805" s="185" t="str">
        <f t="shared" si="878"/>
        <v/>
      </c>
      <c r="C5805" s="90" t="str">
        <f t="shared" si="879"/>
        <v/>
      </c>
      <c r="D5805" s="89" t="str">
        <f t="shared" si="880"/>
        <v/>
      </c>
      <c r="E5805" s="91" t="str">
        <f t="shared" si="881"/>
        <v/>
      </c>
      <c r="F5805" s="92" t="str">
        <f t="shared" si="882"/>
        <v/>
      </c>
      <c r="G5805" s="212" t="str">
        <f t="shared" si="883"/>
        <v/>
      </c>
      <c r="H5805" s="92">
        <f>IF(OR(ERR=FALSE,AND(F5805="",G5805="")),0,IF($C$12="D",$H$13+SUM($F$14:F5805)-SUM($G$14:G5805),$H$13-SUM($F$14:F5805)+SUM($G$14:G5805)))</f>
        <v>0</v>
      </c>
      <c r="I5805" s="7"/>
    </row>
    <row r="5806" spans="1:9">
      <c r="A5806" s="89">
        <f t="shared" si="877"/>
        <v>5793</v>
      </c>
      <c r="B5806" s="185" t="str">
        <f t="shared" si="878"/>
        <v/>
      </c>
      <c r="C5806" s="90" t="str">
        <f t="shared" si="879"/>
        <v/>
      </c>
      <c r="D5806" s="89" t="str">
        <f t="shared" si="880"/>
        <v/>
      </c>
      <c r="E5806" s="91" t="str">
        <f t="shared" si="881"/>
        <v/>
      </c>
      <c r="F5806" s="92" t="str">
        <f t="shared" si="882"/>
        <v/>
      </c>
      <c r="G5806" s="212" t="str">
        <f t="shared" si="883"/>
        <v/>
      </c>
      <c r="H5806" s="92">
        <f>IF(OR(ERR=FALSE,AND(F5806="",G5806="")),0,IF($C$12="D",$H$13+SUM($F$14:F5806)-SUM($G$14:G5806),$H$13-SUM($F$14:F5806)+SUM($G$14:G5806)))</f>
        <v>0</v>
      </c>
      <c r="I5806" s="7"/>
    </row>
    <row r="5807" spans="1:9">
      <c r="A5807" s="89">
        <f t="shared" si="877"/>
        <v>5794</v>
      </c>
      <c r="B5807" s="185" t="str">
        <f t="shared" si="878"/>
        <v/>
      </c>
      <c r="C5807" s="90" t="str">
        <f t="shared" si="879"/>
        <v/>
      </c>
      <c r="D5807" s="89" t="str">
        <f t="shared" si="880"/>
        <v/>
      </c>
      <c r="E5807" s="91" t="str">
        <f t="shared" si="881"/>
        <v/>
      </c>
      <c r="F5807" s="92" t="str">
        <f t="shared" si="882"/>
        <v/>
      </c>
      <c r="G5807" s="212" t="str">
        <f t="shared" si="883"/>
        <v/>
      </c>
      <c r="H5807" s="92">
        <f>IF(OR(ERR=FALSE,AND(F5807="",G5807="")),0,IF($C$12="D",$H$13+SUM($F$14:F5807)-SUM($G$14:G5807),$H$13-SUM($F$14:F5807)+SUM($G$14:G5807)))</f>
        <v>0</v>
      </c>
      <c r="I5807" s="7"/>
    </row>
    <row r="5808" spans="1:9">
      <c r="A5808" s="89">
        <f t="shared" si="877"/>
        <v>5795</v>
      </c>
      <c r="B5808" s="185" t="str">
        <f t="shared" si="878"/>
        <v/>
      </c>
      <c r="C5808" s="90" t="str">
        <f t="shared" si="879"/>
        <v/>
      </c>
      <c r="D5808" s="89" t="str">
        <f t="shared" si="880"/>
        <v/>
      </c>
      <c r="E5808" s="91" t="str">
        <f t="shared" si="881"/>
        <v/>
      </c>
      <c r="F5808" s="92" t="str">
        <f t="shared" si="882"/>
        <v/>
      </c>
      <c r="G5808" s="212" t="str">
        <f t="shared" si="883"/>
        <v/>
      </c>
      <c r="H5808" s="92">
        <f>IF(OR(ERR=FALSE,AND(F5808="",G5808="")),0,IF($C$12="D",$H$13+SUM($F$14:F5808)-SUM($G$14:G5808),$H$13-SUM($F$14:F5808)+SUM($G$14:G5808)))</f>
        <v>0</v>
      </c>
      <c r="I5808" s="7"/>
    </row>
    <row r="5809" spans="1:9">
      <c r="A5809" s="89">
        <f t="shared" si="877"/>
        <v>5796</v>
      </c>
      <c r="B5809" s="185" t="str">
        <f t="shared" si="878"/>
        <v/>
      </c>
      <c r="C5809" s="90" t="str">
        <f t="shared" si="879"/>
        <v/>
      </c>
      <c r="D5809" s="89" t="str">
        <f t="shared" si="880"/>
        <v/>
      </c>
      <c r="E5809" s="91" t="str">
        <f t="shared" si="881"/>
        <v/>
      </c>
      <c r="F5809" s="92" t="str">
        <f t="shared" si="882"/>
        <v/>
      </c>
      <c r="G5809" s="212" t="str">
        <f t="shared" si="883"/>
        <v/>
      </c>
      <c r="H5809" s="92">
        <f>IF(OR(ERR=FALSE,AND(F5809="",G5809="")),0,IF($C$12="D",$H$13+SUM($F$14:F5809)-SUM($G$14:G5809),$H$13-SUM($F$14:F5809)+SUM($G$14:G5809)))</f>
        <v>0</v>
      </c>
      <c r="I5809" s="7"/>
    </row>
    <row r="5810" spans="1:9">
      <c r="A5810" s="89">
        <f t="shared" si="877"/>
        <v>5797</v>
      </c>
      <c r="B5810" s="185" t="str">
        <f t="shared" si="878"/>
        <v/>
      </c>
      <c r="C5810" s="90" t="str">
        <f t="shared" si="879"/>
        <v/>
      </c>
      <c r="D5810" s="89" t="str">
        <f t="shared" si="880"/>
        <v/>
      </c>
      <c r="E5810" s="91" t="str">
        <f t="shared" si="881"/>
        <v/>
      </c>
      <c r="F5810" s="92" t="str">
        <f t="shared" si="882"/>
        <v/>
      </c>
      <c r="G5810" s="212" t="str">
        <f t="shared" si="883"/>
        <v/>
      </c>
      <c r="H5810" s="92">
        <f>IF(OR(ERR=FALSE,AND(F5810="",G5810="")),0,IF($C$12="D",$H$13+SUM($F$14:F5810)-SUM($G$14:G5810),$H$13-SUM($F$14:F5810)+SUM($G$14:G5810)))</f>
        <v>0</v>
      </c>
      <c r="I5810" s="7"/>
    </row>
    <row r="5811" spans="1:9">
      <c r="A5811" s="89">
        <f t="shared" si="877"/>
        <v>5798</v>
      </c>
      <c r="B5811" s="185" t="str">
        <f t="shared" si="878"/>
        <v/>
      </c>
      <c r="C5811" s="90" t="str">
        <f t="shared" si="879"/>
        <v/>
      </c>
      <c r="D5811" s="89" t="str">
        <f t="shared" si="880"/>
        <v/>
      </c>
      <c r="E5811" s="91" t="str">
        <f t="shared" si="881"/>
        <v/>
      </c>
      <c r="F5811" s="92" t="str">
        <f t="shared" si="882"/>
        <v/>
      </c>
      <c r="G5811" s="212" t="str">
        <f t="shared" si="883"/>
        <v/>
      </c>
      <c r="H5811" s="92">
        <f>IF(OR(ERR=FALSE,AND(F5811="",G5811="")),0,IF($C$12="D",$H$13+SUM($F$14:F5811)-SUM($G$14:G5811),$H$13-SUM($F$14:F5811)+SUM($G$14:G5811)))</f>
        <v>0</v>
      </c>
      <c r="I5811" s="7"/>
    </row>
    <row r="5812" spans="1:9">
      <c r="A5812" s="89">
        <f t="shared" si="877"/>
        <v>5799</v>
      </c>
      <c r="B5812" s="185" t="str">
        <f t="shared" si="878"/>
        <v/>
      </c>
      <c r="C5812" s="90" t="str">
        <f t="shared" si="879"/>
        <v/>
      </c>
      <c r="D5812" s="89" t="str">
        <f t="shared" si="880"/>
        <v/>
      </c>
      <c r="E5812" s="91" t="str">
        <f t="shared" si="881"/>
        <v/>
      </c>
      <c r="F5812" s="92" t="str">
        <f t="shared" si="882"/>
        <v/>
      </c>
      <c r="G5812" s="212" t="str">
        <f t="shared" si="883"/>
        <v/>
      </c>
      <c r="H5812" s="92">
        <f>IF(OR(ERR=FALSE,AND(F5812="",G5812="")),0,IF($C$12="D",$H$13+SUM($F$14:F5812)-SUM($G$14:G5812),$H$13-SUM($F$14:F5812)+SUM($G$14:G5812)))</f>
        <v>0</v>
      </c>
      <c r="I5812" s="7"/>
    </row>
    <row r="5813" spans="1:9">
      <c r="A5813" s="89">
        <f t="shared" si="877"/>
        <v>5800</v>
      </c>
      <c r="B5813" s="185" t="str">
        <f t="shared" si="878"/>
        <v/>
      </c>
      <c r="C5813" s="90" t="str">
        <f t="shared" si="879"/>
        <v/>
      </c>
      <c r="D5813" s="89" t="str">
        <f t="shared" si="880"/>
        <v/>
      </c>
      <c r="E5813" s="91" t="str">
        <f t="shared" si="881"/>
        <v/>
      </c>
      <c r="F5813" s="92" t="str">
        <f t="shared" si="882"/>
        <v/>
      </c>
      <c r="G5813" s="212" t="str">
        <f t="shared" si="883"/>
        <v/>
      </c>
      <c r="H5813" s="92">
        <f>IF(OR(ERR=FALSE,AND(F5813="",G5813="")),0,IF($C$12="D",$H$13+SUM($F$14:F5813)-SUM($G$14:G5813),$H$13-SUM($F$14:F5813)+SUM($G$14:G5813)))</f>
        <v>0</v>
      </c>
      <c r="I5813" s="7"/>
    </row>
    <row r="5814" spans="1:9">
      <c r="A5814" s="89">
        <f t="shared" si="877"/>
        <v>5801</v>
      </c>
      <c r="B5814" s="185" t="str">
        <f t="shared" si="878"/>
        <v/>
      </c>
      <c r="C5814" s="90" t="str">
        <f t="shared" si="879"/>
        <v/>
      </c>
      <c r="D5814" s="89" t="str">
        <f t="shared" si="880"/>
        <v/>
      </c>
      <c r="E5814" s="91" t="str">
        <f t="shared" si="881"/>
        <v/>
      </c>
      <c r="F5814" s="92" t="str">
        <f t="shared" si="882"/>
        <v/>
      </c>
      <c r="G5814" s="212" t="str">
        <f t="shared" si="883"/>
        <v/>
      </c>
      <c r="H5814" s="92">
        <f>IF(OR(ERR=FALSE,AND(F5814="",G5814="")),0,IF($C$12="D",$H$13+SUM($F$14:F5814)-SUM($G$14:G5814),$H$13-SUM($F$14:F5814)+SUM($G$14:G5814)))</f>
        <v>0</v>
      </c>
      <c r="I5814" s="7"/>
    </row>
    <row r="5815" spans="1:9">
      <c r="A5815" s="89">
        <f t="shared" si="877"/>
        <v>5802</v>
      </c>
      <c r="B5815" s="185" t="str">
        <f t="shared" si="878"/>
        <v/>
      </c>
      <c r="C5815" s="90" t="str">
        <f t="shared" si="879"/>
        <v/>
      </c>
      <c r="D5815" s="89" t="str">
        <f t="shared" si="880"/>
        <v/>
      </c>
      <c r="E5815" s="91" t="str">
        <f t="shared" si="881"/>
        <v/>
      </c>
      <c r="F5815" s="92" t="str">
        <f t="shared" si="882"/>
        <v/>
      </c>
      <c r="G5815" s="212" t="str">
        <f t="shared" si="883"/>
        <v/>
      </c>
      <c r="H5815" s="92">
        <f>IF(OR(ERR=FALSE,AND(F5815="",G5815="")),0,IF($C$12="D",$H$13+SUM($F$14:F5815)-SUM($G$14:G5815),$H$13-SUM($F$14:F5815)+SUM($G$14:G5815)))</f>
        <v>0</v>
      </c>
      <c r="I5815" s="7"/>
    </row>
    <row r="5816" spans="1:9">
      <c r="A5816" s="89">
        <f t="shared" si="877"/>
        <v>5803</v>
      </c>
      <c r="B5816" s="185" t="str">
        <f t="shared" si="878"/>
        <v/>
      </c>
      <c r="C5816" s="90" t="str">
        <f t="shared" si="879"/>
        <v/>
      </c>
      <c r="D5816" s="89" t="str">
        <f t="shared" si="880"/>
        <v/>
      </c>
      <c r="E5816" s="91" t="str">
        <f t="shared" si="881"/>
        <v/>
      </c>
      <c r="F5816" s="92" t="str">
        <f t="shared" si="882"/>
        <v/>
      </c>
      <c r="G5816" s="212" t="str">
        <f t="shared" si="883"/>
        <v/>
      </c>
      <c r="H5816" s="92">
        <f>IF(OR(ERR=FALSE,AND(F5816="",G5816="")),0,IF($C$12="D",$H$13+SUM($F$14:F5816)-SUM($G$14:G5816),$H$13-SUM($F$14:F5816)+SUM($G$14:G5816)))</f>
        <v>0</v>
      </c>
      <c r="I5816" s="7"/>
    </row>
    <row r="5817" spans="1:9">
      <c r="A5817" s="89">
        <f t="shared" si="877"/>
        <v>5804</v>
      </c>
      <c r="B5817" s="185" t="str">
        <f t="shared" si="878"/>
        <v/>
      </c>
      <c r="C5817" s="90" t="str">
        <f t="shared" si="879"/>
        <v/>
      </c>
      <c r="D5817" s="89" t="str">
        <f t="shared" si="880"/>
        <v/>
      </c>
      <c r="E5817" s="91" t="str">
        <f t="shared" si="881"/>
        <v/>
      </c>
      <c r="F5817" s="92" t="str">
        <f t="shared" si="882"/>
        <v/>
      </c>
      <c r="G5817" s="212" t="str">
        <f t="shared" si="883"/>
        <v/>
      </c>
      <c r="H5817" s="92">
        <f>IF(OR(ERR=FALSE,AND(F5817="",G5817="")),0,IF($C$12="D",$H$13+SUM($F$14:F5817)-SUM($G$14:G5817),$H$13-SUM($F$14:F5817)+SUM($G$14:G5817)))</f>
        <v>0</v>
      </c>
      <c r="I5817" s="7"/>
    </row>
    <row r="5818" spans="1:9">
      <c r="A5818" s="89">
        <f t="shared" ref="A5818:A5868" si="884">A5817+1</f>
        <v>5805</v>
      </c>
      <c r="B5818" s="185" t="str">
        <f t="shared" si="878"/>
        <v/>
      </c>
      <c r="C5818" s="90" t="str">
        <f t="shared" si="879"/>
        <v/>
      </c>
      <c r="D5818" s="89" t="str">
        <f t="shared" si="880"/>
        <v/>
      </c>
      <c r="E5818" s="91" t="str">
        <f t="shared" si="881"/>
        <v/>
      </c>
      <c r="F5818" s="92" t="str">
        <f t="shared" si="882"/>
        <v/>
      </c>
      <c r="G5818" s="212" t="str">
        <f t="shared" si="883"/>
        <v/>
      </c>
      <c r="H5818" s="92">
        <f>IF(OR(ERR=FALSE,AND(F5818="",G5818="")),0,IF($C$12="D",$H$13+SUM($F$14:F5818)-SUM($G$14:G5818),$H$13-SUM($F$14:F5818)+SUM($G$14:G5818)))</f>
        <v>0</v>
      </c>
      <c r="I5818" s="7"/>
    </row>
    <row r="5819" spans="1:9">
      <c r="A5819" s="89">
        <f t="shared" si="884"/>
        <v>5806</v>
      </c>
      <c r="B5819" s="185" t="str">
        <f t="shared" si="878"/>
        <v/>
      </c>
      <c r="C5819" s="90" t="str">
        <f t="shared" si="879"/>
        <v/>
      </c>
      <c r="D5819" s="89" t="str">
        <f t="shared" si="880"/>
        <v/>
      </c>
      <c r="E5819" s="91" t="str">
        <f t="shared" si="881"/>
        <v/>
      </c>
      <c r="F5819" s="92" t="str">
        <f t="shared" si="882"/>
        <v/>
      </c>
      <c r="G5819" s="212" t="str">
        <f t="shared" si="883"/>
        <v/>
      </c>
      <c r="H5819" s="92">
        <f>IF(OR(ERR=FALSE,AND(F5819="",G5819="")),0,IF($C$12="D",$H$13+SUM($F$14:F5819)-SUM($G$14:G5819),$H$13-SUM($F$14:F5819)+SUM($G$14:G5819)))</f>
        <v>0</v>
      </c>
      <c r="I5819" s="7"/>
    </row>
    <row r="5820" spans="1:9">
      <c r="A5820" s="89">
        <f t="shared" si="884"/>
        <v>5807</v>
      </c>
      <c r="B5820" s="185" t="str">
        <f t="shared" si="878"/>
        <v/>
      </c>
      <c r="C5820" s="90" t="str">
        <f t="shared" si="879"/>
        <v/>
      </c>
      <c r="D5820" s="89" t="str">
        <f t="shared" si="880"/>
        <v/>
      </c>
      <c r="E5820" s="91" t="str">
        <f t="shared" si="881"/>
        <v/>
      </c>
      <c r="F5820" s="92" t="str">
        <f t="shared" si="882"/>
        <v/>
      </c>
      <c r="G5820" s="212" t="str">
        <f t="shared" si="883"/>
        <v/>
      </c>
      <c r="H5820" s="92">
        <f>IF(OR(ERR=FALSE,AND(F5820="",G5820="")),0,IF($C$12="D",$H$13+SUM($F$14:F5820)-SUM($G$14:G5820),$H$13-SUM($F$14:F5820)+SUM($G$14:G5820)))</f>
        <v>0</v>
      </c>
      <c r="I5820" s="7"/>
    </row>
    <row r="5821" spans="1:9">
      <c r="A5821" s="89">
        <f t="shared" si="884"/>
        <v>5808</v>
      </c>
      <c r="B5821" s="185" t="str">
        <f t="shared" si="878"/>
        <v/>
      </c>
      <c r="C5821" s="90" t="str">
        <f t="shared" si="879"/>
        <v/>
      </c>
      <c r="D5821" s="89" t="str">
        <f t="shared" si="880"/>
        <v/>
      </c>
      <c r="E5821" s="91" t="str">
        <f t="shared" si="881"/>
        <v/>
      </c>
      <c r="F5821" s="92" t="str">
        <f t="shared" si="882"/>
        <v/>
      </c>
      <c r="G5821" s="212" t="str">
        <f t="shared" si="883"/>
        <v/>
      </c>
      <c r="H5821" s="92">
        <f>IF(OR(ERR=FALSE,AND(F5821="",G5821="")),0,IF($C$12="D",$H$13+SUM($F$14:F5821)-SUM($G$14:G5821),$H$13-SUM($F$14:F5821)+SUM($G$14:G5821)))</f>
        <v>0</v>
      </c>
      <c r="I5821" s="7"/>
    </row>
    <row r="5822" spans="1:9">
      <c r="A5822" s="89">
        <f t="shared" si="884"/>
        <v>5809</v>
      </c>
      <c r="B5822" s="185" t="str">
        <f t="shared" si="878"/>
        <v/>
      </c>
      <c r="C5822" s="90" t="str">
        <f t="shared" si="879"/>
        <v/>
      </c>
      <c r="D5822" s="89" t="str">
        <f t="shared" si="880"/>
        <v/>
      </c>
      <c r="E5822" s="91" t="str">
        <f t="shared" si="881"/>
        <v/>
      </c>
      <c r="F5822" s="92" t="str">
        <f t="shared" si="882"/>
        <v/>
      </c>
      <c r="G5822" s="212" t="str">
        <f t="shared" si="883"/>
        <v/>
      </c>
      <c r="H5822" s="92">
        <f>IF(OR(ERR=FALSE,AND(F5822="",G5822="")),0,IF($C$12="D",$H$13+SUM($F$14:F5822)-SUM($G$14:G5822),$H$13-SUM($F$14:F5822)+SUM($G$14:G5822)))</f>
        <v>0</v>
      </c>
      <c r="I5822" s="7"/>
    </row>
    <row r="5823" spans="1:9">
      <c r="A5823" s="89">
        <f t="shared" si="884"/>
        <v>5810</v>
      </c>
      <c r="B5823" s="185" t="str">
        <f t="shared" si="878"/>
        <v/>
      </c>
      <c r="C5823" s="90" t="str">
        <f t="shared" si="879"/>
        <v/>
      </c>
      <c r="D5823" s="89" t="str">
        <f t="shared" si="880"/>
        <v/>
      </c>
      <c r="E5823" s="91" t="str">
        <f t="shared" si="881"/>
        <v/>
      </c>
      <c r="F5823" s="92" t="str">
        <f t="shared" si="882"/>
        <v/>
      </c>
      <c r="G5823" s="212" t="str">
        <f t="shared" si="883"/>
        <v/>
      </c>
      <c r="H5823" s="92">
        <f>IF(OR(ERR=FALSE,AND(F5823="",G5823="")),0,IF($C$12="D",$H$13+SUM($F$14:F5823)-SUM($G$14:G5823),$H$13-SUM($F$14:F5823)+SUM($G$14:G5823)))</f>
        <v>0</v>
      </c>
      <c r="I5823" s="7"/>
    </row>
    <row r="5824" spans="1:9">
      <c r="A5824" s="89">
        <f t="shared" si="884"/>
        <v>5811</v>
      </c>
      <c r="B5824" s="185" t="str">
        <f t="shared" si="878"/>
        <v/>
      </c>
      <c r="C5824" s="90" t="str">
        <f t="shared" si="879"/>
        <v/>
      </c>
      <c r="D5824" s="89" t="str">
        <f t="shared" si="880"/>
        <v/>
      </c>
      <c r="E5824" s="91" t="str">
        <f t="shared" si="881"/>
        <v/>
      </c>
      <c r="F5824" s="92" t="str">
        <f t="shared" si="882"/>
        <v/>
      </c>
      <c r="G5824" s="212" t="str">
        <f t="shared" si="883"/>
        <v/>
      </c>
      <c r="H5824" s="92">
        <f>IF(OR(ERR=FALSE,AND(F5824="",G5824="")),0,IF($C$12="D",$H$13+SUM($F$14:F5824)-SUM($G$14:G5824),$H$13-SUM($F$14:F5824)+SUM($G$14:G5824)))</f>
        <v>0</v>
      </c>
      <c r="I5824" s="7"/>
    </row>
    <row r="5825" spans="1:9">
      <c r="A5825" s="89">
        <f t="shared" si="884"/>
        <v>5812</v>
      </c>
      <c r="B5825" s="185" t="str">
        <f t="shared" si="878"/>
        <v/>
      </c>
      <c r="C5825" s="90" t="str">
        <f t="shared" si="879"/>
        <v/>
      </c>
      <c r="D5825" s="89" t="str">
        <f t="shared" si="880"/>
        <v/>
      </c>
      <c r="E5825" s="91" t="str">
        <f t="shared" si="881"/>
        <v/>
      </c>
      <c r="F5825" s="92" t="str">
        <f t="shared" si="882"/>
        <v/>
      </c>
      <c r="G5825" s="212" t="str">
        <f t="shared" si="883"/>
        <v/>
      </c>
      <c r="H5825" s="92">
        <f>IF(OR(ERR=FALSE,AND(F5825="",G5825="")),0,IF($C$12="D",$H$13+SUM($F$14:F5825)-SUM($G$14:G5825),$H$13-SUM($F$14:F5825)+SUM($G$14:G5825)))</f>
        <v>0</v>
      </c>
      <c r="I5825" s="7"/>
    </row>
    <row r="5826" spans="1:9">
      <c r="A5826" s="89">
        <f t="shared" si="884"/>
        <v>5813</v>
      </c>
      <c r="B5826" s="185" t="str">
        <f t="shared" si="878"/>
        <v/>
      </c>
      <c r="C5826" s="90" t="str">
        <f t="shared" si="879"/>
        <v/>
      </c>
      <c r="D5826" s="89" t="str">
        <f t="shared" si="880"/>
        <v/>
      </c>
      <c r="E5826" s="91" t="str">
        <f t="shared" si="881"/>
        <v/>
      </c>
      <c r="F5826" s="92" t="str">
        <f t="shared" si="882"/>
        <v/>
      </c>
      <c r="G5826" s="212" t="str">
        <f t="shared" si="883"/>
        <v/>
      </c>
      <c r="H5826" s="92">
        <f>IF(OR(ERR=FALSE,AND(F5826="",G5826="")),0,IF($C$12="D",$H$13+SUM($F$14:F5826)-SUM($G$14:G5826),$H$13-SUM($F$14:F5826)+SUM($G$14:G5826)))</f>
        <v>0</v>
      </c>
      <c r="I5826" s="7"/>
    </row>
    <row r="5827" spans="1:9">
      <c r="A5827" s="89">
        <f t="shared" si="884"/>
        <v>5814</v>
      </c>
      <c r="B5827" s="185" t="str">
        <f t="shared" si="878"/>
        <v/>
      </c>
      <c r="C5827" s="90" t="str">
        <f t="shared" si="879"/>
        <v/>
      </c>
      <c r="D5827" s="89" t="str">
        <f t="shared" si="880"/>
        <v/>
      </c>
      <c r="E5827" s="91" t="str">
        <f t="shared" si="881"/>
        <v/>
      </c>
      <c r="F5827" s="92" t="str">
        <f t="shared" si="882"/>
        <v/>
      </c>
      <c r="G5827" s="212" t="str">
        <f t="shared" si="883"/>
        <v/>
      </c>
      <c r="H5827" s="92">
        <f>IF(OR(ERR=FALSE,AND(F5827="",G5827="")),0,IF($C$12="D",$H$13+SUM($F$14:F5827)-SUM($G$14:G5827),$H$13-SUM($F$14:F5827)+SUM($G$14:G5827)))</f>
        <v>0</v>
      </c>
      <c r="I5827" s="7"/>
    </row>
    <row r="5828" spans="1:9">
      <c r="A5828" s="89">
        <f t="shared" si="884"/>
        <v>5815</v>
      </c>
      <c r="B5828" s="185" t="str">
        <f t="shared" si="878"/>
        <v/>
      </c>
      <c r="C5828" s="90" t="str">
        <f t="shared" si="879"/>
        <v/>
      </c>
      <c r="D5828" s="89" t="str">
        <f t="shared" si="880"/>
        <v/>
      </c>
      <c r="E5828" s="91" t="str">
        <f t="shared" si="881"/>
        <v/>
      </c>
      <c r="F5828" s="92" t="str">
        <f t="shared" si="882"/>
        <v/>
      </c>
      <c r="G5828" s="212" t="str">
        <f t="shared" si="883"/>
        <v/>
      </c>
      <c r="H5828" s="92">
        <f>IF(OR(ERR=FALSE,AND(F5828="",G5828="")),0,IF($C$12="D",$H$13+SUM($F$14:F5828)-SUM($G$14:G5828),$H$13-SUM($F$14:F5828)+SUM($G$14:G5828)))</f>
        <v>0</v>
      </c>
      <c r="I5828" s="7"/>
    </row>
    <row r="5829" spans="1:9">
      <c r="A5829" s="89">
        <f t="shared" si="884"/>
        <v>5816</v>
      </c>
      <c r="B5829" s="185" t="str">
        <f t="shared" si="878"/>
        <v/>
      </c>
      <c r="C5829" s="90" t="str">
        <f t="shared" si="879"/>
        <v/>
      </c>
      <c r="D5829" s="89" t="str">
        <f t="shared" si="880"/>
        <v/>
      </c>
      <c r="E5829" s="91" t="str">
        <f t="shared" si="881"/>
        <v/>
      </c>
      <c r="F5829" s="92" t="str">
        <f t="shared" si="882"/>
        <v/>
      </c>
      <c r="G5829" s="212" t="str">
        <f t="shared" si="883"/>
        <v/>
      </c>
      <c r="H5829" s="92">
        <f>IF(OR(ERR=FALSE,AND(F5829="",G5829="")),0,IF($C$12="D",$H$13+SUM($F$14:F5829)-SUM($G$14:G5829),$H$13-SUM($F$14:F5829)+SUM($G$14:G5829)))</f>
        <v>0</v>
      </c>
      <c r="I5829" s="7"/>
    </row>
    <row r="5830" spans="1:9">
      <c r="A5830" s="89">
        <f t="shared" si="884"/>
        <v>5817</v>
      </c>
      <c r="B5830" s="185" t="str">
        <f t="shared" si="878"/>
        <v/>
      </c>
      <c r="C5830" s="90" t="str">
        <f t="shared" si="879"/>
        <v/>
      </c>
      <c r="D5830" s="89" t="str">
        <f t="shared" si="880"/>
        <v/>
      </c>
      <c r="E5830" s="91" t="str">
        <f t="shared" si="881"/>
        <v/>
      </c>
      <c r="F5830" s="92" t="str">
        <f t="shared" si="882"/>
        <v/>
      </c>
      <c r="G5830" s="212" t="str">
        <f t="shared" si="883"/>
        <v/>
      </c>
      <c r="H5830" s="92">
        <f>IF(OR(ERR=FALSE,AND(F5830="",G5830="")),0,IF($C$12="D",$H$13+SUM($F$14:F5830)-SUM($G$14:G5830),$H$13-SUM($F$14:F5830)+SUM($G$14:G5830)))</f>
        <v>0</v>
      </c>
      <c r="I5830" s="7"/>
    </row>
    <row r="5831" spans="1:9">
      <c r="A5831" s="89">
        <f t="shared" si="884"/>
        <v>5818</v>
      </c>
      <c r="B5831" s="185" t="str">
        <f t="shared" si="878"/>
        <v/>
      </c>
      <c r="C5831" s="90" t="str">
        <f t="shared" si="879"/>
        <v/>
      </c>
      <c r="D5831" s="89" t="str">
        <f t="shared" si="880"/>
        <v/>
      </c>
      <c r="E5831" s="91" t="str">
        <f t="shared" si="881"/>
        <v/>
      </c>
      <c r="F5831" s="92" t="str">
        <f t="shared" si="882"/>
        <v/>
      </c>
      <c r="G5831" s="212" t="str">
        <f t="shared" si="883"/>
        <v/>
      </c>
      <c r="H5831" s="92">
        <f>IF(OR(ERR=FALSE,AND(F5831="",G5831="")),0,IF($C$12="D",$H$13+SUM($F$14:F5831)-SUM($G$14:G5831),$H$13-SUM($F$14:F5831)+SUM($G$14:G5831)))</f>
        <v>0</v>
      </c>
      <c r="I5831" s="7"/>
    </row>
    <row r="5832" spans="1:9">
      <c r="A5832" s="89">
        <f t="shared" si="884"/>
        <v>5819</v>
      </c>
      <c r="B5832" s="185" t="str">
        <f t="shared" si="878"/>
        <v/>
      </c>
      <c r="C5832" s="90" t="str">
        <f t="shared" si="879"/>
        <v/>
      </c>
      <c r="D5832" s="89" t="str">
        <f t="shared" si="880"/>
        <v/>
      </c>
      <c r="E5832" s="91" t="str">
        <f t="shared" si="881"/>
        <v/>
      </c>
      <c r="F5832" s="92" t="str">
        <f t="shared" si="882"/>
        <v/>
      </c>
      <c r="G5832" s="212" t="str">
        <f t="shared" si="883"/>
        <v/>
      </c>
      <c r="H5832" s="92">
        <f>IF(OR(ERR=FALSE,AND(F5832="",G5832="")),0,IF($C$12="D",$H$13+SUM($F$14:F5832)-SUM($G$14:G5832),$H$13-SUM($F$14:F5832)+SUM($G$14:G5832)))</f>
        <v>0</v>
      </c>
      <c r="I5832" s="7"/>
    </row>
    <row r="5833" spans="1:9">
      <c r="A5833" s="89">
        <f t="shared" si="884"/>
        <v>5820</v>
      </c>
      <c r="B5833" s="185" t="str">
        <f t="shared" si="878"/>
        <v/>
      </c>
      <c r="C5833" s="90" t="str">
        <f t="shared" si="879"/>
        <v/>
      </c>
      <c r="D5833" s="89" t="str">
        <f t="shared" si="880"/>
        <v/>
      </c>
      <c r="E5833" s="91" t="str">
        <f t="shared" si="881"/>
        <v/>
      </c>
      <c r="F5833" s="92" t="str">
        <f t="shared" si="882"/>
        <v/>
      </c>
      <c r="G5833" s="212" t="str">
        <f t="shared" si="883"/>
        <v/>
      </c>
      <c r="H5833" s="92">
        <f>IF(OR(ERR=FALSE,AND(F5833="",G5833="")),0,IF($C$12="D",$H$13+SUM($F$14:F5833)-SUM($G$14:G5833),$H$13-SUM($F$14:F5833)+SUM($G$14:G5833)))</f>
        <v>0</v>
      </c>
      <c r="I5833" s="7"/>
    </row>
    <row r="5834" spans="1:9">
      <c r="A5834" s="89">
        <f t="shared" si="884"/>
        <v>5821</v>
      </c>
      <c r="B5834" s="185" t="str">
        <f t="shared" si="878"/>
        <v/>
      </c>
      <c r="C5834" s="90" t="str">
        <f t="shared" si="879"/>
        <v/>
      </c>
      <c r="D5834" s="89" t="str">
        <f t="shared" si="880"/>
        <v/>
      </c>
      <c r="E5834" s="91" t="str">
        <f t="shared" si="881"/>
        <v/>
      </c>
      <c r="F5834" s="92" t="str">
        <f t="shared" si="882"/>
        <v/>
      </c>
      <c r="G5834" s="212" t="str">
        <f t="shared" si="883"/>
        <v/>
      </c>
      <c r="H5834" s="92">
        <f>IF(OR(ERR=FALSE,AND(F5834="",G5834="")),0,IF($C$12="D",$H$13+SUM($F$14:F5834)-SUM($G$14:G5834),$H$13-SUM($F$14:F5834)+SUM($G$14:G5834)))</f>
        <v>0</v>
      </c>
      <c r="I5834" s="7"/>
    </row>
    <row r="5835" spans="1:9">
      <c r="A5835" s="89">
        <f t="shared" si="884"/>
        <v>5822</v>
      </c>
      <c r="B5835" s="185" t="str">
        <f t="shared" si="878"/>
        <v/>
      </c>
      <c r="C5835" s="90" t="str">
        <f t="shared" si="879"/>
        <v/>
      </c>
      <c r="D5835" s="89" t="str">
        <f t="shared" si="880"/>
        <v/>
      </c>
      <c r="E5835" s="91" t="str">
        <f t="shared" si="881"/>
        <v/>
      </c>
      <c r="F5835" s="92" t="str">
        <f t="shared" si="882"/>
        <v/>
      </c>
      <c r="G5835" s="212" t="str">
        <f t="shared" si="883"/>
        <v/>
      </c>
      <c r="H5835" s="92">
        <f>IF(OR(ERR=FALSE,AND(F5835="",G5835="")),0,IF($C$12="D",$H$13+SUM($F$14:F5835)-SUM($G$14:G5835),$H$13-SUM($F$14:F5835)+SUM($G$14:G5835)))</f>
        <v>0</v>
      </c>
      <c r="I5835" s="7"/>
    </row>
    <row r="5836" spans="1:9">
      <c r="A5836" s="89">
        <f t="shared" si="884"/>
        <v>5823</v>
      </c>
      <c r="B5836" s="185" t="str">
        <f t="shared" si="878"/>
        <v/>
      </c>
      <c r="C5836" s="90" t="str">
        <f t="shared" si="879"/>
        <v/>
      </c>
      <c r="D5836" s="89" t="str">
        <f t="shared" si="880"/>
        <v/>
      </c>
      <c r="E5836" s="91" t="str">
        <f t="shared" si="881"/>
        <v/>
      </c>
      <c r="F5836" s="92" t="str">
        <f t="shared" si="882"/>
        <v/>
      </c>
      <c r="G5836" s="212" t="str">
        <f t="shared" si="883"/>
        <v/>
      </c>
      <c r="H5836" s="92">
        <f>IF(OR(ERR=FALSE,AND(F5836="",G5836="")),0,IF($C$12="D",$H$13+SUM($F$14:F5836)-SUM($G$14:G5836),$H$13-SUM($F$14:F5836)+SUM($G$14:G5836)))</f>
        <v>0</v>
      </c>
      <c r="I5836" s="7"/>
    </row>
    <row r="5837" spans="1:9">
      <c r="A5837" s="89">
        <f t="shared" si="884"/>
        <v>5824</v>
      </c>
      <c r="B5837" s="185" t="str">
        <f t="shared" si="878"/>
        <v/>
      </c>
      <c r="C5837" s="90" t="str">
        <f t="shared" si="879"/>
        <v/>
      </c>
      <c r="D5837" s="89" t="str">
        <f t="shared" si="880"/>
        <v/>
      </c>
      <c r="E5837" s="91" t="str">
        <f t="shared" si="881"/>
        <v/>
      </c>
      <c r="F5837" s="92" t="str">
        <f t="shared" si="882"/>
        <v/>
      </c>
      <c r="G5837" s="212" t="str">
        <f t="shared" si="883"/>
        <v/>
      </c>
      <c r="H5837" s="92">
        <f>IF(OR(ERR=FALSE,AND(F5837="",G5837="")),0,IF($C$12="D",$H$13+SUM($F$14:F5837)-SUM($G$14:G5837),$H$13-SUM($F$14:F5837)+SUM($G$14:G5837)))</f>
        <v>0</v>
      </c>
      <c r="I5837" s="7"/>
    </row>
    <row r="5838" spans="1:9">
      <c r="A5838" s="89">
        <f t="shared" si="884"/>
        <v>5825</v>
      </c>
      <c r="B5838" s="185" t="str">
        <f t="shared" si="878"/>
        <v/>
      </c>
      <c r="C5838" s="90" t="str">
        <f t="shared" si="879"/>
        <v/>
      </c>
      <c r="D5838" s="89" t="str">
        <f t="shared" si="880"/>
        <v/>
      </c>
      <c r="E5838" s="91" t="str">
        <f t="shared" si="881"/>
        <v/>
      </c>
      <c r="F5838" s="92" t="str">
        <f t="shared" si="882"/>
        <v/>
      </c>
      <c r="G5838" s="212" t="str">
        <f t="shared" si="883"/>
        <v/>
      </c>
      <c r="H5838" s="92">
        <f>IF(OR(ERR=FALSE,AND(F5838="",G5838="")),0,IF($C$12="D",$H$13+SUM($F$14:F5838)-SUM($G$14:G5838),$H$13-SUM($F$14:F5838)+SUM($G$14:G5838)))</f>
        <v>0</v>
      </c>
      <c r="I5838" s="7"/>
    </row>
    <row r="5839" spans="1:9">
      <c r="A5839" s="89">
        <f t="shared" si="884"/>
        <v>5826</v>
      </c>
      <c r="B5839" s="185" t="str">
        <f t="shared" si="878"/>
        <v/>
      </c>
      <c r="C5839" s="90" t="str">
        <f t="shared" si="879"/>
        <v/>
      </c>
      <c r="D5839" s="89" t="str">
        <f t="shared" si="880"/>
        <v/>
      </c>
      <c r="E5839" s="91" t="str">
        <f t="shared" si="881"/>
        <v/>
      </c>
      <c r="F5839" s="92" t="str">
        <f t="shared" si="882"/>
        <v/>
      </c>
      <c r="G5839" s="212" t="str">
        <f t="shared" si="883"/>
        <v/>
      </c>
      <c r="H5839" s="92">
        <f>IF(OR(ERR=FALSE,AND(F5839="",G5839="")),0,IF($C$12="D",$H$13+SUM($F$14:F5839)-SUM($G$14:G5839),$H$13-SUM($F$14:F5839)+SUM($G$14:G5839)))</f>
        <v>0</v>
      </c>
      <c r="I5839" s="7"/>
    </row>
    <row r="5840" spans="1:9">
      <c r="A5840" s="89">
        <f t="shared" si="884"/>
        <v>5827</v>
      </c>
      <c r="B5840" s="185" t="str">
        <f t="shared" si="878"/>
        <v/>
      </c>
      <c r="C5840" s="90" t="str">
        <f t="shared" si="879"/>
        <v/>
      </c>
      <c r="D5840" s="89" t="str">
        <f t="shared" si="880"/>
        <v/>
      </c>
      <c r="E5840" s="91" t="str">
        <f t="shared" si="881"/>
        <v/>
      </c>
      <c r="F5840" s="92" t="str">
        <f t="shared" si="882"/>
        <v/>
      </c>
      <c r="G5840" s="212" t="str">
        <f t="shared" si="883"/>
        <v/>
      </c>
      <c r="H5840" s="92">
        <f>IF(OR(ERR=FALSE,AND(F5840="",G5840="")),0,IF($C$12="D",$H$13+SUM($F$14:F5840)-SUM($G$14:G5840),$H$13-SUM($F$14:F5840)+SUM($G$14:G5840)))</f>
        <v>0</v>
      </c>
      <c r="I5840" s="7"/>
    </row>
    <row r="5841" spans="1:9">
      <c r="A5841" s="89">
        <f t="shared" si="884"/>
        <v>5828</v>
      </c>
      <c r="B5841" s="185" t="str">
        <f t="shared" si="878"/>
        <v/>
      </c>
      <c r="C5841" s="90" t="str">
        <f t="shared" si="879"/>
        <v/>
      </c>
      <c r="D5841" s="89" t="str">
        <f t="shared" si="880"/>
        <v/>
      </c>
      <c r="E5841" s="91" t="str">
        <f t="shared" si="881"/>
        <v/>
      </c>
      <c r="F5841" s="92" t="str">
        <f t="shared" si="882"/>
        <v/>
      </c>
      <c r="G5841" s="212" t="str">
        <f t="shared" si="883"/>
        <v/>
      </c>
      <c r="H5841" s="92">
        <f>IF(OR(ERR=FALSE,AND(F5841="",G5841="")),0,IF($C$12="D",$H$13+SUM($F$14:F5841)-SUM($G$14:G5841),$H$13-SUM($F$14:F5841)+SUM($G$14:G5841)))</f>
        <v>0</v>
      </c>
      <c r="I5841" s="7"/>
    </row>
    <row r="5842" spans="1:9">
      <c r="A5842" s="89">
        <f t="shared" si="884"/>
        <v>5829</v>
      </c>
      <c r="B5842" s="185" t="str">
        <f t="shared" si="878"/>
        <v/>
      </c>
      <c r="C5842" s="90" t="str">
        <f t="shared" si="879"/>
        <v/>
      </c>
      <c r="D5842" s="89" t="str">
        <f t="shared" si="880"/>
        <v/>
      </c>
      <c r="E5842" s="91" t="str">
        <f t="shared" si="881"/>
        <v/>
      </c>
      <c r="F5842" s="92" t="str">
        <f t="shared" si="882"/>
        <v/>
      </c>
      <c r="G5842" s="212" t="str">
        <f t="shared" si="883"/>
        <v/>
      </c>
      <c r="H5842" s="92">
        <f>IF(OR(ERR=FALSE,AND(F5842="",G5842="")),0,IF($C$12="D",$H$13+SUM($F$14:F5842)-SUM($G$14:G5842),$H$13-SUM($F$14:F5842)+SUM($G$14:G5842)))</f>
        <v>0</v>
      </c>
      <c r="I5842" s="7"/>
    </row>
    <row r="5843" spans="1:9">
      <c r="A5843" s="89">
        <f t="shared" si="884"/>
        <v>5830</v>
      </c>
      <c r="B5843" s="185" t="str">
        <f t="shared" si="878"/>
        <v/>
      </c>
      <c r="C5843" s="90" t="str">
        <f t="shared" si="879"/>
        <v/>
      </c>
      <c r="D5843" s="89" t="str">
        <f t="shared" si="880"/>
        <v/>
      </c>
      <c r="E5843" s="91" t="str">
        <f t="shared" si="881"/>
        <v/>
      </c>
      <c r="F5843" s="92" t="str">
        <f t="shared" si="882"/>
        <v/>
      </c>
      <c r="G5843" s="212" t="str">
        <f t="shared" si="883"/>
        <v/>
      </c>
      <c r="H5843" s="92">
        <f>IF(OR(ERR=FALSE,AND(F5843="",G5843="")),0,IF($C$12="D",$H$13+SUM($F$14:F5843)-SUM($G$14:G5843),$H$13-SUM($F$14:F5843)+SUM($G$14:G5843)))</f>
        <v>0</v>
      </c>
      <c r="I5843" s="7"/>
    </row>
    <row r="5844" spans="1:9">
      <c r="A5844" s="89">
        <f t="shared" si="884"/>
        <v>5831</v>
      </c>
      <c r="B5844" s="185" t="str">
        <f t="shared" si="878"/>
        <v/>
      </c>
      <c r="C5844" s="90" t="str">
        <f t="shared" si="879"/>
        <v/>
      </c>
      <c r="D5844" s="89" t="str">
        <f t="shared" si="880"/>
        <v/>
      </c>
      <c r="E5844" s="91" t="str">
        <f t="shared" si="881"/>
        <v/>
      </c>
      <c r="F5844" s="92" t="str">
        <f t="shared" si="882"/>
        <v/>
      </c>
      <c r="G5844" s="212" t="str">
        <f t="shared" si="883"/>
        <v/>
      </c>
      <c r="H5844" s="92">
        <f>IF(OR(ERR=FALSE,AND(F5844="",G5844="")),0,IF($C$12="D",$H$13+SUM($F$14:F5844)-SUM($G$14:G5844),$H$13-SUM($F$14:F5844)+SUM($G$14:G5844)))</f>
        <v>0</v>
      </c>
      <c r="I5844" s="7"/>
    </row>
    <row r="5845" spans="1:9">
      <c r="A5845" s="89">
        <f t="shared" si="884"/>
        <v>5832</v>
      </c>
      <c r="B5845" s="185" t="str">
        <f t="shared" si="878"/>
        <v/>
      </c>
      <c r="C5845" s="90" t="str">
        <f t="shared" si="879"/>
        <v/>
      </c>
      <c r="D5845" s="89" t="str">
        <f t="shared" si="880"/>
        <v/>
      </c>
      <c r="E5845" s="91" t="str">
        <f t="shared" si="881"/>
        <v/>
      </c>
      <c r="F5845" s="92" t="str">
        <f t="shared" si="882"/>
        <v/>
      </c>
      <c r="G5845" s="212" t="str">
        <f t="shared" si="883"/>
        <v/>
      </c>
      <c r="H5845" s="92">
        <f>IF(OR(ERR=FALSE,AND(F5845="",G5845="")),0,IF($C$12="D",$H$13+SUM($F$14:F5845)-SUM($G$14:G5845),$H$13-SUM($F$14:F5845)+SUM($G$14:G5845)))</f>
        <v>0</v>
      </c>
      <c r="I5845" s="7"/>
    </row>
    <row r="5846" spans="1:9">
      <c r="A5846" s="89">
        <f t="shared" si="884"/>
        <v>5833</v>
      </c>
      <c r="B5846" s="185" t="str">
        <f t="shared" si="878"/>
        <v/>
      </c>
      <c r="C5846" s="90" t="str">
        <f t="shared" si="879"/>
        <v/>
      </c>
      <c r="D5846" s="89" t="str">
        <f t="shared" si="880"/>
        <v/>
      </c>
      <c r="E5846" s="91" t="str">
        <f t="shared" si="881"/>
        <v/>
      </c>
      <c r="F5846" s="92" t="str">
        <f t="shared" si="882"/>
        <v/>
      </c>
      <c r="G5846" s="212" t="str">
        <f t="shared" si="883"/>
        <v/>
      </c>
      <c r="H5846" s="92">
        <f>IF(OR(ERR=FALSE,AND(F5846="",G5846="")),0,IF($C$12="D",$H$13+SUM($F$14:F5846)-SUM($G$14:G5846),$H$13-SUM($F$14:F5846)+SUM($G$14:G5846)))</f>
        <v>0</v>
      </c>
      <c r="I5846" s="7"/>
    </row>
    <row r="5847" spans="1:9">
      <c r="A5847" s="89">
        <f t="shared" si="884"/>
        <v>5834</v>
      </c>
      <c r="B5847" s="185" t="str">
        <f t="shared" si="878"/>
        <v/>
      </c>
      <c r="C5847" s="90" t="str">
        <f t="shared" si="879"/>
        <v/>
      </c>
      <c r="D5847" s="89" t="str">
        <f t="shared" si="880"/>
        <v/>
      </c>
      <c r="E5847" s="91" t="str">
        <f t="shared" si="881"/>
        <v/>
      </c>
      <c r="F5847" s="92" t="str">
        <f t="shared" si="882"/>
        <v/>
      </c>
      <c r="G5847" s="212" t="str">
        <f t="shared" si="883"/>
        <v/>
      </c>
      <c r="H5847" s="92">
        <f>IF(OR(ERR=FALSE,AND(F5847="",G5847="")),0,IF($C$12="D",$H$13+SUM($F$14:F5847)-SUM($G$14:G5847),$H$13-SUM($F$14:F5847)+SUM($G$14:G5847)))</f>
        <v>0</v>
      </c>
      <c r="I5847" s="7"/>
    </row>
    <row r="5848" spans="1:9">
      <c r="A5848" s="89">
        <f t="shared" si="884"/>
        <v>5835</v>
      </c>
      <c r="B5848" s="185" t="str">
        <f t="shared" si="878"/>
        <v/>
      </c>
      <c r="C5848" s="90" t="str">
        <f t="shared" si="879"/>
        <v/>
      </c>
      <c r="D5848" s="89" t="str">
        <f t="shared" si="880"/>
        <v/>
      </c>
      <c r="E5848" s="91" t="str">
        <f t="shared" si="881"/>
        <v/>
      </c>
      <c r="F5848" s="92" t="str">
        <f t="shared" si="882"/>
        <v/>
      </c>
      <c r="G5848" s="212" t="str">
        <f t="shared" si="883"/>
        <v/>
      </c>
      <c r="H5848" s="92">
        <f>IF(OR(ERR=FALSE,AND(F5848="",G5848="")),0,IF($C$12="D",$H$13+SUM($F$14:F5848)-SUM($G$14:G5848),$H$13-SUM($F$14:F5848)+SUM($G$14:G5848)))</f>
        <v>0</v>
      </c>
      <c r="I5848" s="7"/>
    </row>
    <row r="5849" spans="1:9">
      <c r="A5849" s="89">
        <f t="shared" si="884"/>
        <v>5836</v>
      </c>
      <c r="B5849" s="185" t="str">
        <f t="shared" si="878"/>
        <v/>
      </c>
      <c r="C5849" s="90" t="str">
        <f t="shared" si="879"/>
        <v/>
      </c>
      <c r="D5849" s="89" t="str">
        <f t="shared" si="880"/>
        <v/>
      </c>
      <c r="E5849" s="91" t="str">
        <f t="shared" si="881"/>
        <v/>
      </c>
      <c r="F5849" s="92" t="str">
        <f t="shared" si="882"/>
        <v/>
      </c>
      <c r="G5849" s="212" t="str">
        <f t="shared" si="883"/>
        <v/>
      </c>
      <c r="H5849" s="92">
        <f>IF(OR(ERR=FALSE,AND(F5849="",G5849="")),0,IF($C$12="D",$H$13+SUM($F$14:F5849)-SUM($G$14:G5849),$H$13-SUM($F$14:F5849)+SUM($G$14:G5849)))</f>
        <v>0</v>
      </c>
      <c r="I5849" s="7"/>
    </row>
    <row r="5850" spans="1:9">
      <c r="A5850" s="89">
        <f t="shared" si="884"/>
        <v>5837</v>
      </c>
      <c r="B5850" s="185" t="str">
        <f t="shared" si="878"/>
        <v/>
      </c>
      <c r="C5850" s="90" t="str">
        <f t="shared" si="879"/>
        <v/>
      </c>
      <c r="D5850" s="89" t="str">
        <f t="shared" si="880"/>
        <v/>
      </c>
      <c r="E5850" s="91" t="str">
        <f t="shared" si="881"/>
        <v/>
      </c>
      <c r="F5850" s="92" t="str">
        <f t="shared" si="882"/>
        <v/>
      </c>
      <c r="G5850" s="212" t="str">
        <f t="shared" si="883"/>
        <v/>
      </c>
      <c r="H5850" s="92">
        <f>IF(OR(ERR=FALSE,AND(F5850="",G5850="")),0,IF($C$12="D",$H$13+SUM($F$14:F5850)-SUM($G$14:G5850),$H$13-SUM($F$14:F5850)+SUM($G$14:G5850)))</f>
        <v>0</v>
      </c>
      <c r="I5850" s="7"/>
    </row>
    <row r="5851" spans="1:9">
      <c r="A5851" s="89">
        <f t="shared" si="884"/>
        <v>5838</v>
      </c>
      <c r="B5851" s="185" t="str">
        <f t="shared" si="878"/>
        <v/>
      </c>
      <c r="C5851" s="90" t="str">
        <f t="shared" si="879"/>
        <v/>
      </c>
      <c r="D5851" s="89" t="str">
        <f t="shared" si="880"/>
        <v/>
      </c>
      <c r="E5851" s="91" t="str">
        <f t="shared" si="881"/>
        <v/>
      </c>
      <c r="F5851" s="92" t="str">
        <f t="shared" si="882"/>
        <v/>
      </c>
      <c r="G5851" s="212" t="str">
        <f t="shared" si="883"/>
        <v/>
      </c>
      <c r="H5851" s="92">
        <f>IF(OR(ERR=FALSE,AND(F5851="",G5851="")),0,IF($C$12="D",$H$13+SUM($F$14:F5851)-SUM($G$14:G5851),$H$13-SUM($F$14:F5851)+SUM($G$14:G5851)))</f>
        <v>0</v>
      </c>
      <c r="I5851" s="7"/>
    </row>
    <row r="5852" spans="1:9">
      <c r="A5852" s="89">
        <f t="shared" si="884"/>
        <v>5839</v>
      </c>
      <c r="B5852" s="185" t="str">
        <f t="shared" si="878"/>
        <v/>
      </c>
      <c r="C5852" s="90" t="str">
        <f t="shared" si="879"/>
        <v/>
      </c>
      <c r="D5852" s="89" t="str">
        <f t="shared" si="880"/>
        <v/>
      </c>
      <c r="E5852" s="91" t="str">
        <f t="shared" si="881"/>
        <v/>
      </c>
      <c r="F5852" s="92" t="str">
        <f t="shared" si="882"/>
        <v/>
      </c>
      <c r="G5852" s="212" t="str">
        <f t="shared" si="883"/>
        <v/>
      </c>
      <c r="H5852" s="92">
        <f>IF(OR(ERR=FALSE,AND(F5852="",G5852="")),0,IF($C$12="D",$H$13+SUM($F$14:F5852)-SUM($G$14:G5852),$H$13-SUM($F$14:F5852)+SUM($G$14:G5852)))</f>
        <v>0</v>
      </c>
      <c r="I5852" s="7"/>
    </row>
    <row r="5853" spans="1:9">
      <c r="A5853" s="89">
        <f t="shared" si="884"/>
        <v>5840</v>
      </c>
      <c r="B5853" s="185" t="str">
        <f t="shared" si="878"/>
        <v/>
      </c>
      <c r="C5853" s="90" t="str">
        <f t="shared" si="879"/>
        <v/>
      </c>
      <c r="D5853" s="89" t="str">
        <f t="shared" si="880"/>
        <v/>
      </c>
      <c r="E5853" s="91" t="str">
        <f t="shared" si="881"/>
        <v/>
      </c>
      <c r="F5853" s="92" t="str">
        <f t="shared" si="882"/>
        <v/>
      </c>
      <c r="G5853" s="212" t="str">
        <f t="shared" si="883"/>
        <v/>
      </c>
      <c r="H5853" s="92">
        <f>IF(OR(ERR=FALSE,AND(F5853="",G5853="")),0,IF($C$12="D",$H$13+SUM($F$14:F5853)-SUM($G$14:G5853),$H$13-SUM($F$14:F5853)+SUM($G$14:G5853)))</f>
        <v>0</v>
      </c>
      <c r="I5853" s="7"/>
    </row>
    <row r="5854" spans="1:9">
      <c r="A5854" s="89">
        <f t="shared" si="884"/>
        <v>5841</v>
      </c>
      <c r="B5854" s="185" t="str">
        <f t="shared" ref="B5854:B5917" si="885">IF(ISERROR(VLOOKUP(A5854&amp;H$9,JU_AKUN,6,FALSE)=TRUE),"",VLOOKUP(A5854&amp;H$9,JU_AKUN,6,FALSE))</f>
        <v/>
      </c>
      <c r="C5854" s="90" t="str">
        <f t="shared" ref="C5854:C5917" si="886">IF(ISERROR(VLOOKUP(A5854&amp;H$9,JU_AKUN,7,FALSE)=TRUE),"",VLOOKUP(A5854&amp;H$9,JU_AKUN,7,FALSE))</f>
        <v/>
      </c>
      <c r="D5854" s="89" t="str">
        <f t="shared" ref="D5854:D5917" si="887">IF(ISERROR(VLOOKUP(A5854&amp;H$9,JU_AKUN,8,FALSE)=TRUE),"",VLOOKUP(A5854&amp;H$9,JU_AKUN,8,FALSE))</f>
        <v/>
      </c>
      <c r="E5854" s="91" t="str">
        <f t="shared" ref="E5854:E5917" si="888">IF(ISERROR(VLOOKUP(A5854&amp;H$9,JU_AKUN,9,FALSE)=TRUE),"",VLOOKUP(A5854&amp;H$9,JU_AKUN,9,FALSE))</f>
        <v/>
      </c>
      <c r="F5854" s="92" t="str">
        <f t="shared" ref="F5854:F5917" si="889">IF(ISERROR(VLOOKUP(A5854&amp;H$9,JU_AKUN,14,FALSE)=TRUE),"",VLOOKUP(A5854&amp;H$9,JU_AKUN,14,FALSE))</f>
        <v/>
      </c>
      <c r="G5854" s="212" t="str">
        <f t="shared" ref="G5854:G5917" si="890">IF(ISERROR(VLOOKUP(A5854&amp;H$9,JU_AKUN,15,FALSE)=TRUE),"",VLOOKUP(A5854&amp;H$9,JU_AKUN,15,FALSE))</f>
        <v/>
      </c>
      <c r="H5854" s="92">
        <f>IF(OR(ERR=FALSE,AND(F5854="",G5854="")),0,IF($C$12="D",$H$13+SUM($F$14:F5854)-SUM($G$14:G5854),$H$13-SUM($F$14:F5854)+SUM($G$14:G5854)))</f>
        <v>0</v>
      </c>
      <c r="I5854" s="7"/>
    </row>
    <row r="5855" spans="1:9">
      <c r="A5855" s="89">
        <f t="shared" si="884"/>
        <v>5842</v>
      </c>
      <c r="B5855" s="185" t="str">
        <f t="shared" si="885"/>
        <v/>
      </c>
      <c r="C5855" s="90" t="str">
        <f t="shared" si="886"/>
        <v/>
      </c>
      <c r="D5855" s="89" t="str">
        <f t="shared" si="887"/>
        <v/>
      </c>
      <c r="E5855" s="91" t="str">
        <f t="shared" si="888"/>
        <v/>
      </c>
      <c r="F5855" s="92" t="str">
        <f t="shared" si="889"/>
        <v/>
      </c>
      <c r="G5855" s="212" t="str">
        <f t="shared" si="890"/>
        <v/>
      </c>
      <c r="H5855" s="92">
        <f>IF(OR(ERR=FALSE,AND(F5855="",G5855="")),0,IF($C$12="D",$H$13+SUM($F$14:F5855)-SUM($G$14:G5855),$H$13-SUM($F$14:F5855)+SUM($G$14:G5855)))</f>
        <v>0</v>
      </c>
      <c r="I5855" s="7"/>
    </row>
    <row r="5856" spans="1:9">
      <c r="A5856" s="89">
        <f t="shared" si="884"/>
        <v>5843</v>
      </c>
      <c r="B5856" s="185" t="str">
        <f t="shared" si="885"/>
        <v/>
      </c>
      <c r="C5856" s="90" t="str">
        <f t="shared" si="886"/>
        <v/>
      </c>
      <c r="D5856" s="89" t="str">
        <f t="shared" si="887"/>
        <v/>
      </c>
      <c r="E5856" s="91" t="str">
        <f t="shared" si="888"/>
        <v/>
      </c>
      <c r="F5856" s="92" t="str">
        <f t="shared" si="889"/>
        <v/>
      </c>
      <c r="G5856" s="212" t="str">
        <f t="shared" si="890"/>
        <v/>
      </c>
      <c r="H5856" s="92">
        <f>IF(OR(ERR=FALSE,AND(F5856="",G5856="")),0,IF($C$12="D",$H$13+SUM($F$14:F5856)-SUM($G$14:G5856),$H$13-SUM($F$14:F5856)+SUM($G$14:G5856)))</f>
        <v>0</v>
      </c>
      <c r="I5856" s="7"/>
    </row>
    <row r="5857" spans="1:9">
      <c r="A5857" s="89">
        <f t="shared" si="884"/>
        <v>5844</v>
      </c>
      <c r="B5857" s="185" t="str">
        <f t="shared" si="885"/>
        <v/>
      </c>
      <c r="C5857" s="90" t="str">
        <f t="shared" si="886"/>
        <v/>
      </c>
      <c r="D5857" s="89" t="str">
        <f t="shared" si="887"/>
        <v/>
      </c>
      <c r="E5857" s="91" t="str">
        <f t="shared" si="888"/>
        <v/>
      </c>
      <c r="F5857" s="92" t="str">
        <f t="shared" si="889"/>
        <v/>
      </c>
      <c r="G5857" s="212" t="str">
        <f t="shared" si="890"/>
        <v/>
      </c>
      <c r="H5857" s="92">
        <f>IF(OR(ERR=FALSE,AND(F5857="",G5857="")),0,IF($C$12="D",$H$13+SUM($F$14:F5857)-SUM($G$14:G5857),$H$13-SUM($F$14:F5857)+SUM($G$14:G5857)))</f>
        <v>0</v>
      </c>
      <c r="I5857" s="7"/>
    </row>
    <row r="5858" spans="1:9">
      <c r="A5858" s="89">
        <f t="shared" si="884"/>
        <v>5845</v>
      </c>
      <c r="B5858" s="185" t="str">
        <f t="shared" si="885"/>
        <v/>
      </c>
      <c r="C5858" s="90" t="str">
        <f t="shared" si="886"/>
        <v/>
      </c>
      <c r="D5858" s="89" t="str">
        <f t="shared" si="887"/>
        <v/>
      </c>
      <c r="E5858" s="91" t="str">
        <f t="shared" si="888"/>
        <v/>
      </c>
      <c r="F5858" s="92" t="str">
        <f t="shared" si="889"/>
        <v/>
      </c>
      <c r="G5858" s="212" t="str">
        <f t="shared" si="890"/>
        <v/>
      </c>
      <c r="H5858" s="92">
        <f>IF(OR(ERR=FALSE,AND(F5858="",G5858="")),0,IF($C$12="D",$H$13+SUM($F$14:F5858)-SUM($G$14:G5858),$H$13-SUM($F$14:F5858)+SUM($G$14:G5858)))</f>
        <v>0</v>
      </c>
      <c r="I5858" s="7"/>
    </row>
    <row r="5859" spans="1:9">
      <c r="A5859" s="89">
        <f t="shared" si="884"/>
        <v>5846</v>
      </c>
      <c r="B5859" s="185" t="str">
        <f t="shared" si="885"/>
        <v/>
      </c>
      <c r="C5859" s="90" t="str">
        <f t="shared" si="886"/>
        <v/>
      </c>
      <c r="D5859" s="89" t="str">
        <f t="shared" si="887"/>
        <v/>
      </c>
      <c r="E5859" s="91" t="str">
        <f t="shared" si="888"/>
        <v/>
      </c>
      <c r="F5859" s="92" t="str">
        <f t="shared" si="889"/>
        <v/>
      </c>
      <c r="G5859" s="212" t="str">
        <f t="shared" si="890"/>
        <v/>
      </c>
      <c r="H5859" s="92">
        <f>IF(OR(ERR=FALSE,AND(F5859="",G5859="")),0,IF($C$12="D",$H$13+SUM($F$14:F5859)-SUM($G$14:G5859),$H$13-SUM($F$14:F5859)+SUM($G$14:G5859)))</f>
        <v>0</v>
      </c>
      <c r="I5859" s="7"/>
    </row>
    <row r="5860" spans="1:9">
      <c r="A5860" s="89">
        <f t="shared" si="884"/>
        <v>5847</v>
      </c>
      <c r="B5860" s="185" t="str">
        <f t="shared" si="885"/>
        <v/>
      </c>
      <c r="C5860" s="90" t="str">
        <f t="shared" si="886"/>
        <v/>
      </c>
      <c r="D5860" s="89" t="str">
        <f t="shared" si="887"/>
        <v/>
      </c>
      <c r="E5860" s="91" t="str">
        <f t="shared" si="888"/>
        <v/>
      </c>
      <c r="F5860" s="92" t="str">
        <f t="shared" si="889"/>
        <v/>
      </c>
      <c r="G5860" s="212" t="str">
        <f t="shared" si="890"/>
        <v/>
      </c>
      <c r="H5860" s="92">
        <f>IF(OR(ERR=FALSE,AND(F5860="",G5860="")),0,IF($C$12="D",$H$13+SUM($F$14:F5860)-SUM($G$14:G5860),$H$13-SUM($F$14:F5860)+SUM($G$14:G5860)))</f>
        <v>0</v>
      </c>
      <c r="I5860" s="7"/>
    </row>
    <row r="5861" spans="1:9">
      <c r="A5861" s="89">
        <f t="shared" si="884"/>
        <v>5848</v>
      </c>
      <c r="B5861" s="185" t="str">
        <f t="shared" si="885"/>
        <v/>
      </c>
      <c r="C5861" s="90" t="str">
        <f t="shared" si="886"/>
        <v/>
      </c>
      <c r="D5861" s="89" t="str">
        <f t="shared" si="887"/>
        <v/>
      </c>
      <c r="E5861" s="91" t="str">
        <f t="shared" si="888"/>
        <v/>
      </c>
      <c r="F5861" s="92" t="str">
        <f t="shared" si="889"/>
        <v/>
      </c>
      <c r="G5861" s="212" t="str">
        <f t="shared" si="890"/>
        <v/>
      </c>
      <c r="H5861" s="92">
        <f>IF(OR(ERR=FALSE,AND(F5861="",G5861="")),0,IF($C$12="D",$H$13+SUM($F$14:F5861)-SUM($G$14:G5861),$H$13-SUM($F$14:F5861)+SUM($G$14:G5861)))</f>
        <v>0</v>
      </c>
      <c r="I5861" s="7"/>
    </row>
    <row r="5862" spans="1:9">
      <c r="A5862" s="89">
        <f t="shared" si="884"/>
        <v>5849</v>
      </c>
      <c r="B5862" s="185" t="str">
        <f t="shared" si="885"/>
        <v/>
      </c>
      <c r="C5862" s="90" t="str">
        <f t="shared" si="886"/>
        <v/>
      </c>
      <c r="D5862" s="89" t="str">
        <f t="shared" si="887"/>
        <v/>
      </c>
      <c r="E5862" s="91" t="str">
        <f t="shared" si="888"/>
        <v/>
      </c>
      <c r="F5862" s="92" t="str">
        <f t="shared" si="889"/>
        <v/>
      </c>
      <c r="G5862" s="212" t="str">
        <f t="shared" si="890"/>
        <v/>
      </c>
      <c r="H5862" s="92">
        <f>IF(OR(ERR=FALSE,AND(F5862="",G5862="")),0,IF($C$12="D",$H$13+SUM($F$14:F5862)-SUM($G$14:G5862),$H$13-SUM($F$14:F5862)+SUM($G$14:G5862)))</f>
        <v>0</v>
      </c>
      <c r="I5862" s="7"/>
    </row>
    <row r="5863" spans="1:9">
      <c r="A5863" s="89">
        <f t="shared" si="884"/>
        <v>5850</v>
      </c>
      <c r="B5863" s="185" t="str">
        <f t="shared" si="885"/>
        <v/>
      </c>
      <c r="C5863" s="90" t="str">
        <f t="shared" si="886"/>
        <v/>
      </c>
      <c r="D5863" s="89" t="str">
        <f t="shared" si="887"/>
        <v/>
      </c>
      <c r="E5863" s="91" t="str">
        <f t="shared" si="888"/>
        <v/>
      </c>
      <c r="F5863" s="92" t="str">
        <f t="shared" si="889"/>
        <v/>
      </c>
      <c r="G5863" s="212" t="str">
        <f t="shared" si="890"/>
        <v/>
      </c>
      <c r="H5863" s="92">
        <f>IF(OR(ERR=FALSE,AND(F5863="",G5863="")),0,IF($C$12="D",$H$13+SUM($F$14:F5863)-SUM($G$14:G5863),$H$13-SUM($F$14:F5863)+SUM($G$14:G5863)))</f>
        <v>0</v>
      </c>
      <c r="I5863" s="7"/>
    </row>
    <row r="5864" spans="1:9">
      <c r="A5864" s="89">
        <f t="shared" si="884"/>
        <v>5851</v>
      </c>
      <c r="B5864" s="185" t="str">
        <f t="shared" si="885"/>
        <v/>
      </c>
      <c r="C5864" s="90" t="str">
        <f t="shared" si="886"/>
        <v/>
      </c>
      <c r="D5864" s="89" t="str">
        <f t="shared" si="887"/>
        <v/>
      </c>
      <c r="E5864" s="91" t="str">
        <f t="shared" si="888"/>
        <v/>
      </c>
      <c r="F5864" s="92" t="str">
        <f t="shared" si="889"/>
        <v/>
      </c>
      <c r="G5864" s="212" t="str">
        <f t="shared" si="890"/>
        <v/>
      </c>
      <c r="H5864" s="92">
        <f>IF(OR(ERR=FALSE,AND(F5864="",G5864="")),0,IF($C$12="D",$H$13+SUM($F$14:F5864)-SUM($G$14:G5864),$H$13-SUM($F$14:F5864)+SUM($G$14:G5864)))</f>
        <v>0</v>
      </c>
      <c r="I5864" s="7"/>
    </row>
    <row r="5865" spans="1:9">
      <c r="A5865" s="89">
        <f t="shared" si="884"/>
        <v>5852</v>
      </c>
      <c r="B5865" s="185" t="str">
        <f t="shared" si="885"/>
        <v/>
      </c>
      <c r="C5865" s="90" t="str">
        <f t="shared" si="886"/>
        <v/>
      </c>
      <c r="D5865" s="89" t="str">
        <f t="shared" si="887"/>
        <v/>
      </c>
      <c r="E5865" s="91" t="str">
        <f t="shared" si="888"/>
        <v/>
      </c>
      <c r="F5865" s="92" t="str">
        <f t="shared" si="889"/>
        <v/>
      </c>
      <c r="G5865" s="212" t="str">
        <f t="shared" si="890"/>
        <v/>
      </c>
      <c r="H5865" s="92">
        <f>IF(OR(ERR=FALSE,AND(F5865="",G5865="")),0,IF($C$12="D",$H$13+SUM($F$14:F5865)-SUM($G$14:G5865),$H$13-SUM($F$14:F5865)+SUM($G$14:G5865)))</f>
        <v>0</v>
      </c>
      <c r="I5865" s="7"/>
    </row>
    <row r="5866" spans="1:9">
      <c r="A5866" s="89">
        <f t="shared" si="884"/>
        <v>5853</v>
      </c>
      <c r="B5866" s="185" t="str">
        <f t="shared" si="885"/>
        <v/>
      </c>
      <c r="C5866" s="90" t="str">
        <f t="shared" si="886"/>
        <v/>
      </c>
      <c r="D5866" s="89" t="str">
        <f t="shared" si="887"/>
        <v/>
      </c>
      <c r="E5866" s="91" t="str">
        <f t="shared" si="888"/>
        <v/>
      </c>
      <c r="F5866" s="92" t="str">
        <f t="shared" si="889"/>
        <v/>
      </c>
      <c r="G5866" s="212" t="str">
        <f t="shared" si="890"/>
        <v/>
      </c>
      <c r="H5866" s="92">
        <f>IF(OR(ERR=FALSE,AND(F5866="",G5866="")),0,IF($C$12="D",$H$13+SUM($F$14:F5866)-SUM($G$14:G5866),$H$13-SUM($F$14:F5866)+SUM($G$14:G5866)))</f>
        <v>0</v>
      </c>
      <c r="I5866" s="7"/>
    </row>
    <row r="5867" spans="1:9">
      <c r="A5867" s="89">
        <f t="shared" si="884"/>
        <v>5854</v>
      </c>
      <c r="B5867" s="185" t="str">
        <f t="shared" si="885"/>
        <v/>
      </c>
      <c r="C5867" s="90" t="str">
        <f t="shared" si="886"/>
        <v/>
      </c>
      <c r="D5867" s="89" t="str">
        <f t="shared" si="887"/>
        <v/>
      </c>
      <c r="E5867" s="91" t="str">
        <f t="shared" si="888"/>
        <v/>
      </c>
      <c r="F5867" s="92" t="str">
        <f t="shared" si="889"/>
        <v/>
      </c>
      <c r="G5867" s="212" t="str">
        <f t="shared" si="890"/>
        <v/>
      </c>
      <c r="H5867" s="92">
        <f>IF(OR(ERR=FALSE,AND(F5867="",G5867="")),0,IF($C$12="D",$H$13+SUM($F$14:F5867)-SUM($G$14:G5867),$H$13-SUM($F$14:F5867)+SUM($G$14:G5867)))</f>
        <v>0</v>
      </c>
      <c r="I5867" s="7"/>
    </row>
    <row r="5868" spans="1:9">
      <c r="A5868" s="89">
        <f t="shared" si="884"/>
        <v>5855</v>
      </c>
      <c r="B5868" s="185" t="str">
        <f t="shared" si="885"/>
        <v/>
      </c>
      <c r="C5868" s="90" t="str">
        <f t="shared" si="886"/>
        <v/>
      </c>
      <c r="D5868" s="89" t="str">
        <f t="shared" si="887"/>
        <v/>
      </c>
      <c r="E5868" s="91" t="str">
        <f t="shared" si="888"/>
        <v/>
      </c>
      <c r="F5868" s="92" t="str">
        <f t="shared" si="889"/>
        <v/>
      </c>
      <c r="G5868" s="212" t="str">
        <f t="shared" si="890"/>
        <v/>
      </c>
      <c r="H5868" s="92">
        <f>IF(OR(ERR=FALSE,AND(F5868="",G5868="")),0,IF($C$12="D",$H$13+SUM($F$14:F5868)-SUM($G$14:G5868),$H$13-SUM($F$14:F5868)+SUM($G$14:G5868)))</f>
        <v>0</v>
      </c>
      <c r="I5868" s="7"/>
    </row>
    <row r="5869" spans="1:9">
      <c r="A5869" s="89">
        <f t="shared" ref="A5869:A5904" si="891">A5868+1</f>
        <v>5856</v>
      </c>
      <c r="B5869" s="185" t="str">
        <f t="shared" si="885"/>
        <v/>
      </c>
      <c r="C5869" s="90" t="str">
        <f t="shared" si="886"/>
        <v/>
      </c>
      <c r="D5869" s="89" t="str">
        <f t="shared" si="887"/>
        <v/>
      </c>
      <c r="E5869" s="91" t="str">
        <f t="shared" si="888"/>
        <v/>
      </c>
      <c r="F5869" s="92" t="str">
        <f t="shared" si="889"/>
        <v/>
      </c>
      <c r="G5869" s="212" t="str">
        <f t="shared" si="890"/>
        <v/>
      </c>
      <c r="H5869" s="92">
        <f>IF(OR(ERR=FALSE,AND(F5869="",G5869="")),0,IF($C$12="D",$H$13+SUM($F$14:F5869)-SUM($G$14:G5869),$H$13-SUM($F$14:F5869)+SUM($G$14:G5869)))</f>
        <v>0</v>
      </c>
      <c r="I5869" s="7"/>
    </row>
    <row r="5870" spans="1:9">
      <c r="A5870" s="89">
        <f t="shared" si="891"/>
        <v>5857</v>
      </c>
      <c r="B5870" s="185" t="str">
        <f t="shared" si="885"/>
        <v/>
      </c>
      <c r="C5870" s="90" t="str">
        <f t="shared" si="886"/>
        <v/>
      </c>
      <c r="D5870" s="89" t="str">
        <f t="shared" si="887"/>
        <v/>
      </c>
      <c r="E5870" s="91" t="str">
        <f t="shared" si="888"/>
        <v/>
      </c>
      <c r="F5870" s="92" t="str">
        <f t="shared" si="889"/>
        <v/>
      </c>
      <c r="G5870" s="212" t="str">
        <f t="shared" si="890"/>
        <v/>
      </c>
      <c r="H5870" s="92">
        <f>IF(OR(ERR=FALSE,AND(F5870="",G5870="")),0,IF($C$12="D",$H$13+SUM($F$14:F5870)-SUM($G$14:G5870),$H$13-SUM($F$14:F5870)+SUM($G$14:G5870)))</f>
        <v>0</v>
      </c>
      <c r="I5870" s="7"/>
    </row>
    <row r="5871" spans="1:9">
      <c r="A5871" s="89">
        <f t="shared" si="891"/>
        <v>5858</v>
      </c>
      <c r="B5871" s="185" t="str">
        <f t="shared" si="885"/>
        <v/>
      </c>
      <c r="C5871" s="90" t="str">
        <f t="shared" si="886"/>
        <v/>
      </c>
      <c r="D5871" s="89" t="str">
        <f t="shared" si="887"/>
        <v/>
      </c>
      <c r="E5871" s="91" t="str">
        <f t="shared" si="888"/>
        <v/>
      </c>
      <c r="F5871" s="92" t="str">
        <f t="shared" si="889"/>
        <v/>
      </c>
      <c r="G5871" s="212" t="str">
        <f t="shared" si="890"/>
        <v/>
      </c>
      <c r="H5871" s="92">
        <f>IF(OR(ERR=FALSE,AND(F5871="",G5871="")),0,IF($C$12="D",$H$13+SUM($F$14:F5871)-SUM($G$14:G5871),$H$13-SUM($F$14:F5871)+SUM($G$14:G5871)))</f>
        <v>0</v>
      </c>
      <c r="I5871" s="7"/>
    </row>
    <row r="5872" spans="1:9">
      <c r="A5872" s="89">
        <f t="shared" si="891"/>
        <v>5859</v>
      </c>
      <c r="B5872" s="185" t="str">
        <f t="shared" si="885"/>
        <v/>
      </c>
      <c r="C5872" s="90" t="str">
        <f t="shared" si="886"/>
        <v/>
      </c>
      <c r="D5872" s="89" t="str">
        <f t="shared" si="887"/>
        <v/>
      </c>
      <c r="E5872" s="91" t="str">
        <f t="shared" si="888"/>
        <v/>
      </c>
      <c r="F5872" s="92" t="str">
        <f t="shared" si="889"/>
        <v/>
      </c>
      <c r="G5872" s="212" t="str">
        <f t="shared" si="890"/>
        <v/>
      </c>
      <c r="H5872" s="92">
        <f>IF(OR(ERR=FALSE,AND(F5872="",G5872="")),0,IF($C$12="D",$H$13+SUM($F$14:F5872)-SUM($G$14:G5872),$H$13-SUM($F$14:F5872)+SUM($G$14:G5872)))</f>
        <v>0</v>
      </c>
      <c r="I5872" s="7"/>
    </row>
    <row r="5873" spans="1:9">
      <c r="A5873" s="89">
        <f t="shared" si="891"/>
        <v>5860</v>
      </c>
      <c r="B5873" s="185" t="str">
        <f t="shared" si="885"/>
        <v/>
      </c>
      <c r="C5873" s="90" t="str">
        <f t="shared" si="886"/>
        <v/>
      </c>
      <c r="D5873" s="89" t="str">
        <f t="shared" si="887"/>
        <v/>
      </c>
      <c r="E5873" s="91" t="str">
        <f t="shared" si="888"/>
        <v/>
      </c>
      <c r="F5873" s="92" t="str">
        <f t="shared" si="889"/>
        <v/>
      </c>
      <c r="G5873" s="212" t="str">
        <f t="shared" si="890"/>
        <v/>
      </c>
      <c r="H5873" s="92">
        <f>IF(OR(ERR=FALSE,AND(F5873="",G5873="")),0,IF($C$12="D",$H$13+SUM($F$14:F5873)-SUM($G$14:G5873),$H$13-SUM($F$14:F5873)+SUM($G$14:G5873)))</f>
        <v>0</v>
      </c>
      <c r="I5873" s="7"/>
    </row>
    <row r="5874" spans="1:9">
      <c r="A5874" s="89">
        <f t="shared" si="891"/>
        <v>5861</v>
      </c>
      <c r="B5874" s="185" t="str">
        <f t="shared" si="885"/>
        <v/>
      </c>
      <c r="C5874" s="90" t="str">
        <f t="shared" si="886"/>
        <v/>
      </c>
      <c r="D5874" s="89" t="str">
        <f t="shared" si="887"/>
        <v/>
      </c>
      <c r="E5874" s="91" t="str">
        <f t="shared" si="888"/>
        <v/>
      </c>
      <c r="F5874" s="92" t="str">
        <f t="shared" si="889"/>
        <v/>
      </c>
      <c r="G5874" s="212" t="str">
        <f t="shared" si="890"/>
        <v/>
      </c>
      <c r="H5874" s="92">
        <f>IF(OR(ERR=FALSE,AND(F5874="",G5874="")),0,IF($C$12="D",$H$13+SUM($F$14:F5874)-SUM($G$14:G5874),$H$13-SUM($F$14:F5874)+SUM($G$14:G5874)))</f>
        <v>0</v>
      </c>
      <c r="I5874" s="7"/>
    </row>
    <row r="5875" spans="1:9">
      <c r="A5875" s="89">
        <f t="shared" si="891"/>
        <v>5862</v>
      </c>
      <c r="B5875" s="185" t="str">
        <f t="shared" si="885"/>
        <v/>
      </c>
      <c r="C5875" s="90" t="str">
        <f t="shared" si="886"/>
        <v/>
      </c>
      <c r="D5875" s="89" t="str">
        <f t="shared" si="887"/>
        <v/>
      </c>
      <c r="E5875" s="91" t="str">
        <f t="shared" si="888"/>
        <v/>
      </c>
      <c r="F5875" s="92" t="str">
        <f t="shared" si="889"/>
        <v/>
      </c>
      <c r="G5875" s="212" t="str">
        <f t="shared" si="890"/>
        <v/>
      </c>
      <c r="H5875" s="92">
        <f>IF(OR(ERR=FALSE,AND(F5875="",G5875="")),0,IF($C$12="D",$H$13+SUM($F$14:F5875)-SUM($G$14:G5875),$H$13-SUM($F$14:F5875)+SUM($G$14:G5875)))</f>
        <v>0</v>
      </c>
      <c r="I5875" s="7"/>
    </row>
    <row r="5876" spans="1:9">
      <c r="A5876" s="89">
        <f t="shared" si="891"/>
        <v>5863</v>
      </c>
      <c r="B5876" s="185" t="str">
        <f t="shared" si="885"/>
        <v/>
      </c>
      <c r="C5876" s="90" t="str">
        <f t="shared" si="886"/>
        <v/>
      </c>
      <c r="D5876" s="89" t="str">
        <f t="shared" si="887"/>
        <v/>
      </c>
      <c r="E5876" s="91" t="str">
        <f t="shared" si="888"/>
        <v/>
      </c>
      <c r="F5876" s="92" t="str">
        <f t="shared" si="889"/>
        <v/>
      </c>
      <c r="G5876" s="212" t="str">
        <f t="shared" si="890"/>
        <v/>
      </c>
      <c r="H5876" s="92">
        <f>IF(OR(ERR=FALSE,AND(F5876="",G5876="")),0,IF($C$12="D",$H$13+SUM($F$14:F5876)-SUM($G$14:G5876),$H$13-SUM($F$14:F5876)+SUM($G$14:G5876)))</f>
        <v>0</v>
      </c>
      <c r="I5876" s="7"/>
    </row>
    <row r="5877" spans="1:9">
      <c r="A5877" s="89">
        <f t="shared" si="891"/>
        <v>5864</v>
      </c>
      <c r="B5877" s="185" t="str">
        <f t="shared" si="885"/>
        <v/>
      </c>
      <c r="C5877" s="90" t="str">
        <f t="shared" si="886"/>
        <v/>
      </c>
      <c r="D5877" s="89" t="str">
        <f t="shared" si="887"/>
        <v/>
      </c>
      <c r="E5877" s="91" t="str">
        <f t="shared" si="888"/>
        <v/>
      </c>
      <c r="F5877" s="92" t="str">
        <f t="shared" si="889"/>
        <v/>
      </c>
      <c r="G5877" s="212" t="str">
        <f t="shared" si="890"/>
        <v/>
      </c>
      <c r="H5877" s="92">
        <f>IF(OR(ERR=FALSE,AND(F5877="",G5877="")),0,IF($C$12="D",$H$13+SUM($F$14:F5877)-SUM($G$14:G5877),$H$13-SUM($F$14:F5877)+SUM($G$14:G5877)))</f>
        <v>0</v>
      </c>
      <c r="I5877" s="7"/>
    </row>
    <row r="5878" spans="1:9">
      <c r="A5878" s="89">
        <f t="shared" si="891"/>
        <v>5865</v>
      </c>
      <c r="B5878" s="185" t="str">
        <f t="shared" si="885"/>
        <v/>
      </c>
      <c r="C5878" s="90" t="str">
        <f t="shared" si="886"/>
        <v/>
      </c>
      <c r="D5878" s="89" t="str">
        <f t="shared" si="887"/>
        <v/>
      </c>
      <c r="E5878" s="91" t="str">
        <f t="shared" si="888"/>
        <v/>
      </c>
      <c r="F5878" s="92" t="str">
        <f t="shared" si="889"/>
        <v/>
      </c>
      <c r="G5878" s="212" t="str">
        <f t="shared" si="890"/>
        <v/>
      </c>
      <c r="H5878" s="92">
        <f>IF(OR(ERR=FALSE,AND(F5878="",G5878="")),0,IF($C$12="D",$H$13+SUM($F$14:F5878)-SUM($G$14:G5878),$H$13-SUM($F$14:F5878)+SUM($G$14:G5878)))</f>
        <v>0</v>
      </c>
      <c r="I5878" s="7"/>
    </row>
    <row r="5879" spans="1:9">
      <c r="A5879" s="89">
        <f t="shared" si="891"/>
        <v>5866</v>
      </c>
      <c r="B5879" s="185" t="str">
        <f t="shared" si="885"/>
        <v/>
      </c>
      <c r="C5879" s="90" t="str">
        <f t="shared" si="886"/>
        <v/>
      </c>
      <c r="D5879" s="89" t="str">
        <f t="shared" si="887"/>
        <v/>
      </c>
      <c r="E5879" s="91" t="str">
        <f t="shared" si="888"/>
        <v/>
      </c>
      <c r="F5879" s="92" t="str">
        <f t="shared" si="889"/>
        <v/>
      </c>
      <c r="G5879" s="212" t="str">
        <f t="shared" si="890"/>
        <v/>
      </c>
      <c r="H5879" s="92">
        <f>IF(OR(ERR=FALSE,AND(F5879="",G5879="")),0,IF($C$12="D",$H$13+SUM($F$14:F5879)-SUM($G$14:G5879),$H$13-SUM($F$14:F5879)+SUM($G$14:G5879)))</f>
        <v>0</v>
      </c>
      <c r="I5879" s="7"/>
    </row>
    <row r="5880" spans="1:9">
      <c r="A5880" s="89">
        <f t="shared" si="891"/>
        <v>5867</v>
      </c>
      <c r="B5880" s="185" t="str">
        <f t="shared" si="885"/>
        <v/>
      </c>
      <c r="C5880" s="90" t="str">
        <f t="shared" si="886"/>
        <v/>
      </c>
      <c r="D5880" s="89" t="str">
        <f t="shared" si="887"/>
        <v/>
      </c>
      <c r="E5880" s="91" t="str">
        <f t="shared" si="888"/>
        <v/>
      </c>
      <c r="F5880" s="92" t="str">
        <f t="shared" si="889"/>
        <v/>
      </c>
      <c r="G5880" s="212" t="str">
        <f t="shared" si="890"/>
        <v/>
      </c>
      <c r="H5880" s="92">
        <f>IF(OR(ERR=FALSE,AND(F5880="",G5880="")),0,IF($C$12="D",$H$13+SUM($F$14:F5880)-SUM($G$14:G5880),$H$13-SUM($F$14:F5880)+SUM($G$14:G5880)))</f>
        <v>0</v>
      </c>
      <c r="I5880" s="7"/>
    </row>
    <row r="5881" spans="1:9">
      <c r="A5881" s="89">
        <f t="shared" si="891"/>
        <v>5868</v>
      </c>
      <c r="B5881" s="185" t="str">
        <f t="shared" si="885"/>
        <v/>
      </c>
      <c r="C5881" s="90" t="str">
        <f t="shared" si="886"/>
        <v/>
      </c>
      <c r="D5881" s="89" t="str">
        <f t="shared" si="887"/>
        <v/>
      </c>
      <c r="E5881" s="91" t="str">
        <f t="shared" si="888"/>
        <v/>
      </c>
      <c r="F5881" s="92" t="str">
        <f t="shared" si="889"/>
        <v/>
      </c>
      <c r="G5881" s="212" t="str">
        <f t="shared" si="890"/>
        <v/>
      </c>
      <c r="H5881" s="92">
        <f>IF(OR(ERR=FALSE,AND(F5881="",G5881="")),0,IF($C$12="D",$H$13+SUM($F$14:F5881)-SUM($G$14:G5881),$H$13-SUM($F$14:F5881)+SUM($G$14:G5881)))</f>
        <v>0</v>
      </c>
      <c r="I5881" s="7"/>
    </row>
    <row r="5882" spans="1:9">
      <c r="A5882" s="89">
        <f t="shared" si="891"/>
        <v>5869</v>
      </c>
      <c r="B5882" s="185" t="str">
        <f t="shared" si="885"/>
        <v/>
      </c>
      <c r="C5882" s="90" t="str">
        <f t="shared" si="886"/>
        <v/>
      </c>
      <c r="D5882" s="89" t="str">
        <f t="shared" si="887"/>
        <v/>
      </c>
      <c r="E5882" s="91" t="str">
        <f t="shared" si="888"/>
        <v/>
      </c>
      <c r="F5882" s="92" t="str">
        <f t="shared" si="889"/>
        <v/>
      </c>
      <c r="G5882" s="212" t="str">
        <f t="shared" si="890"/>
        <v/>
      </c>
      <c r="H5882" s="92">
        <f>IF(OR(ERR=FALSE,AND(F5882="",G5882="")),0,IF($C$12="D",$H$13+SUM($F$14:F5882)-SUM($G$14:G5882),$H$13-SUM($F$14:F5882)+SUM($G$14:G5882)))</f>
        <v>0</v>
      </c>
      <c r="I5882" s="7"/>
    </row>
    <row r="5883" spans="1:9">
      <c r="A5883" s="89">
        <f t="shared" si="891"/>
        <v>5870</v>
      </c>
      <c r="B5883" s="185" t="str">
        <f t="shared" si="885"/>
        <v/>
      </c>
      <c r="C5883" s="90" t="str">
        <f t="shared" si="886"/>
        <v/>
      </c>
      <c r="D5883" s="89" t="str">
        <f t="shared" si="887"/>
        <v/>
      </c>
      <c r="E5883" s="91" t="str">
        <f t="shared" si="888"/>
        <v/>
      </c>
      <c r="F5883" s="92" t="str">
        <f t="shared" si="889"/>
        <v/>
      </c>
      <c r="G5883" s="212" t="str">
        <f t="shared" si="890"/>
        <v/>
      </c>
      <c r="H5883" s="92">
        <f>IF(OR(ERR=FALSE,AND(F5883="",G5883="")),0,IF($C$12="D",$H$13+SUM($F$14:F5883)-SUM($G$14:G5883),$H$13-SUM($F$14:F5883)+SUM($G$14:G5883)))</f>
        <v>0</v>
      </c>
      <c r="I5883" s="7"/>
    </row>
    <row r="5884" spans="1:9">
      <c r="A5884" s="89">
        <f t="shared" si="891"/>
        <v>5871</v>
      </c>
      <c r="B5884" s="185" t="str">
        <f t="shared" si="885"/>
        <v/>
      </c>
      <c r="C5884" s="90" t="str">
        <f t="shared" si="886"/>
        <v/>
      </c>
      <c r="D5884" s="89" t="str">
        <f t="shared" si="887"/>
        <v/>
      </c>
      <c r="E5884" s="91" t="str">
        <f t="shared" si="888"/>
        <v/>
      </c>
      <c r="F5884" s="92" t="str">
        <f t="shared" si="889"/>
        <v/>
      </c>
      <c r="G5884" s="212" t="str">
        <f t="shared" si="890"/>
        <v/>
      </c>
      <c r="H5884" s="92">
        <f>IF(OR(ERR=FALSE,AND(F5884="",G5884="")),0,IF($C$12="D",$H$13+SUM($F$14:F5884)-SUM($G$14:G5884),$H$13-SUM($F$14:F5884)+SUM($G$14:G5884)))</f>
        <v>0</v>
      </c>
      <c r="I5884" s="7"/>
    </row>
    <row r="5885" spans="1:9">
      <c r="A5885" s="89">
        <f t="shared" si="891"/>
        <v>5872</v>
      </c>
      <c r="B5885" s="185" t="str">
        <f t="shared" si="885"/>
        <v/>
      </c>
      <c r="C5885" s="90" t="str">
        <f t="shared" si="886"/>
        <v/>
      </c>
      <c r="D5885" s="89" t="str">
        <f t="shared" si="887"/>
        <v/>
      </c>
      <c r="E5885" s="91" t="str">
        <f t="shared" si="888"/>
        <v/>
      </c>
      <c r="F5885" s="92" t="str">
        <f t="shared" si="889"/>
        <v/>
      </c>
      <c r="G5885" s="212" t="str">
        <f t="shared" si="890"/>
        <v/>
      </c>
      <c r="H5885" s="92">
        <f>IF(OR(ERR=FALSE,AND(F5885="",G5885="")),0,IF($C$12="D",$H$13+SUM($F$14:F5885)-SUM($G$14:G5885),$H$13-SUM($F$14:F5885)+SUM($G$14:G5885)))</f>
        <v>0</v>
      </c>
      <c r="I5885" s="7"/>
    </row>
    <row r="5886" spans="1:9">
      <c r="A5886" s="89">
        <f t="shared" si="891"/>
        <v>5873</v>
      </c>
      <c r="B5886" s="185" t="str">
        <f t="shared" si="885"/>
        <v/>
      </c>
      <c r="C5886" s="90" t="str">
        <f t="shared" si="886"/>
        <v/>
      </c>
      <c r="D5886" s="89" t="str">
        <f t="shared" si="887"/>
        <v/>
      </c>
      <c r="E5886" s="91" t="str">
        <f t="shared" si="888"/>
        <v/>
      </c>
      <c r="F5886" s="92" t="str">
        <f t="shared" si="889"/>
        <v/>
      </c>
      <c r="G5886" s="212" t="str">
        <f t="shared" si="890"/>
        <v/>
      </c>
      <c r="H5886" s="92">
        <f>IF(OR(ERR=FALSE,AND(F5886="",G5886="")),0,IF($C$12="D",$H$13+SUM($F$14:F5886)-SUM($G$14:G5886),$H$13-SUM($F$14:F5886)+SUM($G$14:G5886)))</f>
        <v>0</v>
      </c>
      <c r="I5886" s="7"/>
    </row>
    <row r="5887" spans="1:9">
      <c r="A5887" s="89">
        <f t="shared" si="891"/>
        <v>5874</v>
      </c>
      <c r="B5887" s="185" t="str">
        <f t="shared" si="885"/>
        <v/>
      </c>
      <c r="C5887" s="90" t="str">
        <f t="shared" si="886"/>
        <v/>
      </c>
      <c r="D5887" s="89" t="str">
        <f t="shared" si="887"/>
        <v/>
      </c>
      <c r="E5887" s="91" t="str">
        <f t="shared" si="888"/>
        <v/>
      </c>
      <c r="F5887" s="92" t="str">
        <f t="shared" si="889"/>
        <v/>
      </c>
      <c r="G5887" s="212" t="str">
        <f t="shared" si="890"/>
        <v/>
      </c>
      <c r="H5887" s="92">
        <f>IF(OR(ERR=FALSE,AND(F5887="",G5887="")),0,IF($C$12="D",$H$13+SUM($F$14:F5887)-SUM($G$14:G5887),$H$13-SUM($F$14:F5887)+SUM($G$14:G5887)))</f>
        <v>0</v>
      </c>
      <c r="I5887" s="7"/>
    </row>
    <row r="5888" spans="1:9">
      <c r="A5888" s="89">
        <f t="shared" si="891"/>
        <v>5875</v>
      </c>
      <c r="B5888" s="185" t="str">
        <f t="shared" si="885"/>
        <v/>
      </c>
      <c r="C5888" s="90" t="str">
        <f t="shared" si="886"/>
        <v/>
      </c>
      <c r="D5888" s="89" t="str">
        <f t="shared" si="887"/>
        <v/>
      </c>
      <c r="E5888" s="91" t="str">
        <f t="shared" si="888"/>
        <v/>
      </c>
      <c r="F5888" s="92" t="str">
        <f t="shared" si="889"/>
        <v/>
      </c>
      <c r="G5888" s="212" t="str">
        <f t="shared" si="890"/>
        <v/>
      </c>
      <c r="H5888" s="92">
        <f>IF(OR(ERR=FALSE,AND(F5888="",G5888="")),0,IF($C$12="D",$H$13+SUM($F$14:F5888)-SUM($G$14:G5888),$H$13-SUM($F$14:F5888)+SUM($G$14:G5888)))</f>
        <v>0</v>
      </c>
      <c r="I5888" s="7"/>
    </row>
    <row r="5889" spans="1:9">
      <c r="A5889" s="89">
        <f t="shared" si="891"/>
        <v>5876</v>
      </c>
      <c r="B5889" s="185" t="str">
        <f t="shared" si="885"/>
        <v/>
      </c>
      <c r="C5889" s="90" t="str">
        <f t="shared" si="886"/>
        <v/>
      </c>
      <c r="D5889" s="89" t="str">
        <f t="shared" si="887"/>
        <v/>
      </c>
      <c r="E5889" s="91" t="str">
        <f t="shared" si="888"/>
        <v/>
      </c>
      <c r="F5889" s="92" t="str">
        <f t="shared" si="889"/>
        <v/>
      </c>
      <c r="G5889" s="212" t="str">
        <f t="shared" si="890"/>
        <v/>
      </c>
      <c r="H5889" s="92">
        <f>IF(OR(ERR=FALSE,AND(F5889="",G5889="")),0,IF($C$12="D",$H$13+SUM($F$14:F5889)-SUM($G$14:G5889),$H$13-SUM($F$14:F5889)+SUM($G$14:G5889)))</f>
        <v>0</v>
      </c>
      <c r="I5889" s="7"/>
    </row>
    <row r="5890" spans="1:9">
      <c r="A5890" s="89">
        <f t="shared" si="891"/>
        <v>5877</v>
      </c>
      <c r="B5890" s="185" t="str">
        <f t="shared" si="885"/>
        <v/>
      </c>
      <c r="C5890" s="90" t="str">
        <f t="shared" si="886"/>
        <v/>
      </c>
      <c r="D5890" s="89" t="str">
        <f t="shared" si="887"/>
        <v/>
      </c>
      <c r="E5890" s="91" t="str">
        <f t="shared" si="888"/>
        <v/>
      </c>
      <c r="F5890" s="92" t="str">
        <f t="shared" si="889"/>
        <v/>
      </c>
      <c r="G5890" s="212" t="str">
        <f t="shared" si="890"/>
        <v/>
      </c>
      <c r="H5890" s="92">
        <f>IF(OR(ERR=FALSE,AND(F5890="",G5890="")),0,IF($C$12="D",$H$13+SUM($F$14:F5890)-SUM($G$14:G5890),$H$13-SUM($F$14:F5890)+SUM($G$14:G5890)))</f>
        <v>0</v>
      </c>
      <c r="I5890" s="7"/>
    </row>
    <row r="5891" spans="1:9">
      <c r="A5891" s="89">
        <f t="shared" si="891"/>
        <v>5878</v>
      </c>
      <c r="B5891" s="185" t="str">
        <f t="shared" si="885"/>
        <v/>
      </c>
      <c r="C5891" s="90" t="str">
        <f t="shared" si="886"/>
        <v/>
      </c>
      <c r="D5891" s="89" t="str">
        <f t="shared" si="887"/>
        <v/>
      </c>
      <c r="E5891" s="91" t="str">
        <f t="shared" si="888"/>
        <v/>
      </c>
      <c r="F5891" s="92" t="str">
        <f t="shared" si="889"/>
        <v/>
      </c>
      <c r="G5891" s="212" t="str">
        <f t="shared" si="890"/>
        <v/>
      </c>
      <c r="H5891" s="92">
        <f>IF(OR(ERR=FALSE,AND(F5891="",G5891="")),0,IF($C$12="D",$H$13+SUM($F$14:F5891)-SUM($G$14:G5891),$H$13-SUM($F$14:F5891)+SUM($G$14:G5891)))</f>
        <v>0</v>
      </c>
      <c r="I5891" s="7"/>
    </row>
    <row r="5892" spans="1:9">
      <c r="A5892" s="89">
        <f t="shared" si="891"/>
        <v>5879</v>
      </c>
      <c r="B5892" s="185" t="str">
        <f t="shared" si="885"/>
        <v/>
      </c>
      <c r="C5892" s="90" t="str">
        <f t="shared" si="886"/>
        <v/>
      </c>
      <c r="D5892" s="89" t="str">
        <f t="shared" si="887"/>
        <v/>
      </c>
      <c r="E5892" s="91" t="str">
        <f t="shared" si="888"/>
        <v/>
      </c>
      <c r="F5892" s="92" t="str">
        <f t="shared" si="889"/>
        <v/>
      </c>
      <c r="G5892" s="212" t="str">
        <f t="shared" si="890"/>
        <v/>
      </c>
      <c r="H5892" s="92">
        <f>IF(OR(ERR=FALSE,AND(F5892="",G5892="")),0,IF($C$12="D",$H$13+SUM($F$14:F5892)-SUM($G$14:G5892),$H$13-SUM($F$14:F5892)+SUM($G$14:G5892)))</f>
        <v>0</v>
      </c>
      <c r="I5892" s="7"/>
    </row>
    <row r="5893" spans="1:9">
      <c r="A5893" s="89">
        <f t="shared" si="891"/>
        <v>5880</v>
      </c>
      <c r="B5893" s="185" t="str">
        <f t="shared" si="885"/>
        <v/>
      </c>
      <c r="C5893" s="90" t="str">
        <f t="shared" si="886"/>
        <v/>
      </c>
      <c r="D5893" s="89" t="str">
        <f t="shared" si="887"/>
        <v/>
      </c>
      <c r="E5893" s="91" t="str">
        <f t="shared" si="888"/>
        <v/>
      </c>
      <c r="F5893" s="92" t="str">
        <f t="shared" si="889"/>
        <v/>
      </c>
      <c r="G5893" s="212" t="str">
        <f t="shared" si="890"/>
        <v/>
      </c>
      <c r="H5893" s="92">
        <f>IF(OR(ERR=FALSE,AND(F5893="",G5893="")),0,IF($C$12="D",$H$13+SUM($F$14:F5893)-SUM($G$14:G5893),$H$13-SUM($F$14:F5893)+SUM($G$14:G5893)))</f>
        <v>0</v>
      </c>
      <c r="I5893" s="7"/>
    </row>
    <row r="5894" spans="1:9">
      <c r="A5894" s="89">
        <f t="shared" si="891"/>
        <v>5881</v>
      </c>
      <c r="B5894" s="185" t="str">
        <f t="shared" si="885"/>
        <v/>
      </c>
      <c r="C5894" s="90" t="str">
        <f t="shared" si="886"/>
        <v/>
      </c>
      <c r="D5894" s="89" t="str">
        <f t="shared" si="887"/>
        <v/>
      </c>
      <c r="E5894" s="91" t="str">
        <f t="shared" si="888"/>
        <v/>
      </c>
      <c r="F5894" s="92" t="str">
        <f t="shared" si="889"/>
        <v/>
      </c>
      <c r="G5894" s="212" t="str">
        <f t="shared" si="890"/>
        <v/>
      </c>
      <c r="H5894" s="92">
        <f>IF(OR(ERR=FALSE,AND(F5894="",G5894="")),0,IF($C$12="D",$H$13+SUM($F$14:F5894)-SUM($G$14:G5894),$H$13-SUM($F$14:F5894)+SUM($G$14:G5894)))</f>
        <v>0</v>
      </c>
      <c r="I5894" s="7"/>
    </row>
    <row r="5895" spans="1:9">
      <c r="A5895" s="89">
        <f t="shared" si="891"/>
        <v>5882</v>
      </c>
      <c r="B5895" s="185" t="str">
        <f t="shared" si="885"/>
        <v/>
      </c>
      <c r="C5895" s="90" t="str">
        <f t="shared" si="886"/>
        <v/>
      </c>
      <c r="D5895" s="89" t="str">
        <f t="shared" si="887"/>
        <v/>
      </c>
      <c r="E5895" s="91" t="str">
        <f t="shared" si="888"/>
        <v/>
      </c>
      <c r="F5895" s="92" t="str">
        <f t="shared" si="889"/>
        <v/>
      </c>
      <c r="G5895" s="212" t="str">
        <f t="shared" si="890"/>
        <v/>
      </c>
      <c r="H5895" s="92">
        <f>IF(OR(ERR=FALSE,AND(F5895="",G5895="")),0,IF($C$12="D",$H$13+SUM($F$14:F5895)-SUM($G$14:G5895),$H$13-SUM($F$14:F5895)+SUM($G$14:G5895)))</f>
        <v>0</v>
      </c>
      <c r="I5895" s="7"/>
    </row>
    <row r="5896" spans="1:9">
      <c r="A5896" s="89">
        <f t="shared" si="891"/>
        <v>5883</v>
      </c>
      <c r="B5896" s="185" t="str">
        <f t="shared" si="885"/>
        <v/>
      </c>
      <c r="C5896" s="90" t="str">
        <f t="shared" si="886"/>
        <v/>
      </c>
      <c r="D5896" s="89" t="str">
        <f t="shared" si="887"/>
        <v/>
      </c>
      <c r="E5896" s="91" t="str">
        <f t="shared" si="888"/>
        <v/>
      </c>
      <c r="F5896" s="92" t="str">
        <f t="shared" si="889"/>
        <v/>
      </c>
      <c r="G5896" s="212" t="str">
        <f t="shared" si="890"/>
        <v/>
      </c>
      <c r="H5896" s="92">
        <f>IF(OR(ERR=FALSE,AND(F5896="",G5896="")),0,IF($C$12="D",$H$13+SUM($F$14:F5896)-SUM($G$14:G5896),$H$13-SUM($F$14:F5896)+SUM($G$14:G5896)))</f>
        <v>0</v>
      </c>
      <c r="I5896" s="7"/>
    </row>
    <row r="5897" spans="1:9">
      <c r="A5897" s="89">
        <f t="shared" si="891"/>
        <v>5884</v>
      </c>
      <c r="B5897" s="185" t="str">
        <f t="shared" si="885"/>
        <v/>
      </c>
      <c r="C5897" s="90" t="str">
        <f t="shared" si="886"/>
        <v/>
      </c>
      <c r="D5897" s="89" t="str">
        <f t="shared" si="887"/>
        <v/>
      </c>
      <c r="E5897" s="91" t="str">
        <f t="shared" si="888"/>
        <v/>
      </c>
      <c r="F5897" s="92" t="str">
        <f t="shared" si="889"/>
        <v/>
      </c>
      <c r="G5897" s="212" t="str">
        <f t="shared" si="890"/>
        <v/>
      </c>
      <c r="H5897" s="92">
        <f>IF(OR(ERR=FALSE,AND(F5897="",G5897="")),0,IF($C$12="D",$H$13+SUM($F$14:F5897)-SUM($G$14:G5897),$H$13-SUM($F$14:F5897)+SUM($G$14:G5897)))</f>
        <v>0</v>
      </c>
      <c r="I5897" s="7"/>
    </row>
    <row r="5898" spans="1:9">
      <c r="A5898" s="89">
        <f t="shared" si="891"/>
        <v>5885</v>
      </c>
      <c r="B5898" s="185" t="str">
        <f t="shared" si="885"/>
        <v/>
      </c>
      <c r="C5898" s="90" t="str">
        <f t="shared" si="886"/>
        <v/>
      </c>
      <c r="D5898" s="89" t="str">
        <f t="shared" si="887"/>
        <v/>
      </c>
      <c r="E5898" s="91" t="str">
        <f t="shared" si="888"/>
        <v/>
      </c>
      <c r="F5898" s="92" t="str">
        <f t="shared" si="889"/>
        <v/>
      </c>
      <c r="G5898" s="212" t="str">
        <f t="shared" si="890"/>
        <v/>
      </c>
      <c r="H5898" s="92">
        <f>IF(OR(ERR=FALSE,AND(F5898="",G5898="")),0,IF($C$12="D",$H$13+SUM($F$14:F5898)-SUM($G$14:G5898),$H$13-SUM($F$14:F5898)+SUM($G$14:G5898)))</f>
        <v>0</v>
      </c>
      <c r="I5898" s="7"/>
    </row>
    <row r="5899" spans="1:9">
      <c r="A5899" s="89">
        <f t="shared" si="891"/>
        <v>5886</v>
      </c>
      <c r="B5899" s="185" t="str">
        <f t="shared" si="885"/>
        <v/>
      </c>
      <c r="C5899" s="90" t="str">
        <f t="shared" si="886"/>
        <v/>
      </c>
      <c r="D5899" s="89" t="str">
        <f t="shared" si="887"/>
        <v/>
      </c>
      <c r="E5899" s="91" t="str">
        <f t="shared" si="888"/>
        <v/>
      </c>
      <c r="F5899" s="92" t="str">
        <f t="shared" si="889"/>
        <v/>
      </c>
      <c r="G5899" s="212" t="str">
        <f t="shared" si="890"/>
        <v/>
      </c>
      <c r="H5899" s="92">
        <f>IF(OR(ERR=FALSE,AND(F5899="",G5899="")),0,IF($C$12="D",$H$13+SUM($F$14:F5899)-SUM($G$14:G5899),$H$13-SUM($F$14:F5899)+SUM($G$14:G5899)))</f>
        <v>0</v>
      </c>
      <c r="I5899" s="7"/>
    </row>
    <row r="5900" spans="1:9">
      <c r="A5900" s="89">
        <f t="shared" si="891"/>
        <v>5887</v>
      </c>
      <c r="B5900" s="185" t="str">
        <f t="shared" si="885"/>
        <v/>
      </c>
      <c r="C5900" s="90" t="str">
        <f t="shared" si="886"/>
        <v/>
      </c>
      <c r="D5900" s="89" t="str">
        <f t="shared" si="887"/>
        <v/>
      </c>
      <c r="E5900" s="91" t="str">
        <f t="shared" si="888"/>
        <v/>
      </c>
      <c r="F5900" s="92" t="str">
        <f t="shared" si="889"/>
        <v/>
      </c>
      <c r="G5900" s="212" t="str">
        <f t="shared" si="890"/>
        <v/>
      </c>
      <c r="H5900" s="92">
        <f>IF(OR(ERR=FALSE,AND(F5900="",G5900="")),0,IF($C$12="D",$H$13+SUM($F$14:F5900)-SUM($G$14:G5900),$H$13-SUM($F$14:F5900)+SUM($G$14:G5900)))</f>
        <v>0</v>
      </c>
      <c r="I5900" s="7"/>
    </row>
    <row r="5901" spans="1:9">
      <c r="A5901" s="89">
        <f t="shared" si="891"/>
        <v>5888</v>
      </c>
      <c r="B5901" s="185" t="str">
        <f t="shared" si="885"/>
        <v/>
      </c>
      <c r="C5901" s="90" t="str">
        <f t="shared" si="886"/>
        <v/>
      </c>
      <c r="D5901" s="89" t="str">
        <f t="shared" si="887"/>
        <v/>
      </c>
      <c r="E5901" s="91" t="str">
        <f t="shared" si="888"/>
        <v/>
      </c>
      <c r="F5901" s="92" t="str">
        <f t="shared" si="889"/>
        <v/>
      </c>
      <c r="G5901" s="212" t="str">
        <f t="shared" si="890"/>
        <v/>
      </c>
      <c r="H5901" s="92">
        <f>IF(OR(ERR=FALSE,AND(F5901="",G5901="")),0,IF($C$12="D",$H$13+SUM($F$14:F5901)-SUM($G$14:G5901),$H$13-SUM($F$14:F5901)+SUM($G$14:G5901)))</f>
        <v>0</v>
      </c>
      <c r="I5901" s="7"/>
    </row>
    <row r="5902" spans="1:9">
      <c r="A5902" s="89">
        <f t="shared" si="891"/>
        <v>5889</v>
      </c>
      <c r="B5902" s="185" t="str">
        <f t="shared" si="885"/>
        <v/>
      </c>
      <c r="C5902" s="90" t="str">
        <f t="shared" si="886"/>
        <v/>
      </c>
      <c r="D5902" s="89" t="str">
        <f t="shared" si="887"/>
        <v/>
      </c>
      <c r="E5902" s="91" t="str">
        <f t="shared" si="888"/>
        <v/>
      </c>
      <c r="F5902" s="92" t="str">
        <f t="shared" si="889"/>
        <v/>
      </c>
      <c r="G5902" s="212" t="str">
        <f t="shared" si="890"/>
        <v/>
      </c>
      <c r="H5902" s="92">
        <f>IF(OR(ERR=FALSE,AND(F5902="",G5902="")),0,IF($C$12="D",$H$13+SUM($F$14:F5902)-SUM($G$14:G5902),$H$13-SUM($F$14:F5902)+SUM($G$14:G5902)))</f>
        <v>0</v>
      </c>
      <c r="I5902" s="7"/>
    </row>
    <row r="5903" spans="1:9">
      <c r="A5903" s="89">
        <f t="shared" si="891"/>
        <v>5890</v>
      </c>
      <c r="B5903" s="185" t="str">
        <f t="shared" si="885"/>
        <v/>
      </c>
      <c r="C5903" s="90" t="str">
        <f t="shared" si="886"/>
        <v/>
      </c>
      <c r="D5903" s="89" t="str">
        <f t="shared" si="887"/>
        <v/>
      </c>
      <c r="E5903" s="91" t="str">
        <f t="shared" si="888"/>
        <v/>
      </c>
      <c r="F5903" s="92" t="str">
        <f t="shared" si="889"/>
        <v/>
      </c>
      <c r="G5903" s="212" t="str">
        <f t="shared" si="890"/>
        <v/>
      </c>
      <c r="H5903" s="92">
        <f>IF(OR(ERR=FALSE,AND(F5903="",G5903="")),0,IF($C$12="D",$H$13+SUM($F$14:F5903)-SUM($G$14:G5903),$H$13-SUM($F$14:F5903)+SUM($G$14:G5903)))</f>
        <v>0</v>
      </c>
      <c r="I5903" s="7"/>
    </row>
    <row r="5904" spans="1:9">
      <c r="A5904" s="89">
        <f t="shared" si="891"/>
        <v>5891</v>
      </c>
      <c r="B5904" s="185" t="str">
        <f t="shared" si="885"/>
        <v/>
      </c>
      <c r="C5904" s="90" t="str">
        <f t="shared" si="886"/>
        <v/>
      </c>
      <c r="D5904" s="89" t="str">
        <f t="shared" si="887"/>
        <v/>
      </c>
      <c r="E5904" s="91" t="str">
        <f t="shared" si="888"/>
        <v/>
      </c>
      <c r="F5904" s="92" t="str">
        <f t="shared" si="889"/>
        <v/>
      </c>
      <c r="G5904" s="212" t="str">
        <f t="shared" si="890"/>
        <v/>
      </c>
      <c r="H5904" s="92">
        <f>IF(OR(ERR=FALSE,AND(F5904="",G5904="")),0,IF($C$12="D",$H$13+SUM($F$14:F5904)-SUM($G$14:G5904),$H$13-SUM($F$14:F5904)+SUM($G$14:G5904)))</f>
        <v>0</v>
      </c>
      <c r="I5904" s="7"/>
    </row>
    <row r="5905" spans="1:9">
      <c r="A5905" s="89">
        <f t="shared" ref="A5905:A5954" si="892">A5904+1</f>
        <v>5892</v>
      </c>
      <c r="B5905" s="185" t="str">
        <f t="shared" si="885"/>
        <v/>
      </c>
      <c r="C5905" s="90" t="str">
        <f t="shared" si="886"/>
        <v/>
      </c>
      <c r="D5905" s="89" t="str">
        <f t="shared" si="887"/>
        <v/>
      </c>
      <c r="E5905" s="91" t="str">
        <f t="shared" si="888"/>
        <v/>
      </c>
      <c r="F5905" s="92" t="str">
        <f t="shared" si="889"/>
        <v/>
      </c>
      <c r="G5905" s="212" t="str">
        <f t="shared" si="890"/>
        <v/>
      </c>
      <c r="H5905" s="92">
        <f>IF(OR(ERR=FALSE,AND(F5905="",G5905="")),0,IF($C$12="D",$H$13+SUM($F$14:F5905)-SUM($G$14:G5905),$H$13-SUM($F$14:F5905)+SUM($G$14:G5905)))</f>
        <v>0</v>
      </c>
      <c r="I5905" s="7"/>
    </row>
    <row r="5906" spans="1:9">
      <c r="A5906" s="89">
        <f t="shared" si="892"/>
        <v>5893</v>
      </c>
      <c r="B5906" s="185" t="str">
        <f t="shared" si="885"/>
        <v/>
      </c>
      <c r="C5906" s="90" t="str">
        <f t="shared" si="886"/>
        <v/>
      </c>
      <c r="D5906" s="89" t="str">
        <f t="shared" si="887"/>
        <v/>
      </c>
      <c r="E5906" s="91" t="str">
        <f t="shared" si="888"/>
        <v/>
      </c>
      <c r="F5906" s="92" t="str">
        <f t="shared" si="889"/>
        <v/>
      </c>
      <c r="G5906" s="212" t="str">
        <f t="shared" si="890"/>
        <v/>
      </c>
      <c r="H5906" s="92">
        <f>IF(OR(ERR=FALSE,AND(F5906="",G5906="")),0,IF($C$12="D",$H$13+SUM($F$14:F5906)-SUM($G$14:G5906),$H$13-SUM($F$14:F5906)+SUM($G$14:G5906)))</f>
        <v>0</v>
      </c>
      <c r="I5906" s="7"/>
    </row>
    <row r="5907" spans="1:9">
      <c r="A5907" s="89">
        <f t="shared" si="892"/>
        <v>5894</v>
      </c>
      <c r="B5907" s="185" t="str">
        <f t="shared" si="885"/>
        <v/>
      </c>
      <c r="C5907" s="90" t="str">
        <f t="shared" si="886"/>
        <v/>
      </c>
      <c r="D5907" s="89" t="str">
        <f t="shared" si="887"/>
        <v/>
      </c>
      <c r="E5907" s="91" t="str">
        <f t="shared" si="888"/>
        <v/>
      </c>
      <c r="F5907" s="92" t="str">
        <f t="shared" si="889"/>
        <v/>
      </c>
      <c r="G5907" s="212" t="str">
        <f t="shared" si="890"/>
        <v/>
      </c>
      <c r="H5907" s="92">
        <f>IF(OR(ERR=FALSE,AND(F5907="",G5907="")),0,IF($C$12="D",$H$13+SUM($F$14:F5907)-SUM($G$14:G5907),$H$13-SUM($F$14:F5907)+SUM($G$14:G5907)))</f>
        <v>0</v>
      </c>
      <c r="I5907" s="7"/>
    </row>
    <row r="5908" spans="1:9">
      <c r="A5908" s="89">
        <f t="shared" si="892"/>
        <v>5895</v>
      </c>
      <c r="B5908" s="185" t="str">
        <f t="shared" si="885"/>
        <v/>
      </c>
      <c r="C5908" s="90" t="str">
        <f t="shared" si="886"/>
        <v/>
      </c>
      <c r="D5908" s="89" t="str">
        <f t="shared" si="887"/>
        <v/>
      </c>
      <c r="E5908" s="91" t="str">
        <f t="shared" si="888"/>
        <v/>
      </c>
      <c r="F5908" s="92" t="str">
        <f t="shared" si="889"/>
        <v/>
      </c>
      <c r="G5908" s="212" t="str">
        <f t="shared" si="890"/>
        <v/>
      </c>
      <c r="H5908" s="92">
        <f>IF(OR(ERR=FALSE,AND(F5908="",G5908="")),0,IF($C$12="D",$H$13+SUM($F$14:F5908)-SUM($G$14:G5908),$H$13-SUM($F$14:F5908)+SUM($G$14:G5908)))</f>
        <v>0</v>
      </c>
      <c r="I5908" s="7"/>
    </row>
    <row r="5909" spans="1:9">
      <c r="A5909" s="89">
        <f t="shared" si="892"/>
        <v>5896</v>
      </c>
      <c r="B5909" s="185" t="str">
        <f t="shared" si="885"/>
        <v/>
      </c>
      <c r="C5909" s="90" t="str">
        <f t="shared" si="886"/>
        <v/>
      </c>
      <c r="D5909" s="89" t="str">
        <f t="shared" si="887"/>
        <v/>
      </c>
      <c r="E5909" s="91" t="str">
        <f t="shared" si="888"/>
        <v/>
      </c>
      <c r="F5909" s="92" t="str">
        <f t="shared" si="889"/>
        <v/>
      </c>
      <c r="G5909" s="212" t="str">
        <f t="shared" si="890"/>
        <v/>
      </c>
      <c r="H5909" s="92">
        <f>IF(OR(ERR=FALSE,AND(F5909="",G5909="")),0,IF($C$12="D",$H$13+SUM($F$14:F5909)-SUM($G$14:G5909),$H$13-SUM($F$14:F5909)+SUM($G$14:G5909)))</f>
        <v>0</v>
      </c>
      <c r="I5909" s="7"/>
    </row>
    <row r="5910" spans="1:9">
      <c r="A5910" s="89">
        <f t="shared" si="892"/>
        <v>5897</v>
      </c>
      <c r="B5910" s="185" t="str">
        <f t="shared" si="885"/>
        <v/>
      </c>
      <c r="C5910" s="90" t="str">
        <f t="shared" si="886"/>
        <v/>
      </c>
      <c r="D5910" s="89" t="str">
        <f t="shared" si="887"/>
        <v/>
      </c>
      <c r="E5910" s="91" t="str">
        <f t="shared" si="888"/>
        <v/>
      </c>
      <c r="F5910" s="92" t="str">
        <f t="shared" si="889"/>
        <v/>
      </c>
      <c r="G5910" s="212" t="str">
        <f t="shared" si="890"/>
        <v/>
      </c>
      <c r="H5910" s="92">
        <f>IF(OR(ERR=FALSE,AND(F5910="",G5910="")),0,IF($C$12="D",$H$13+SUM($F$14:F5910)-SUM($G$14:G5910),$H$13-SUM($F$14:F5910)+SUM($G$14:G5910)))</f>
        <v>0</v>
      </c>
      <c r="I5910" s="7"/>
    </row>
    <row r="5911" spans="1:9">
      <c r="A5911" s="89">
        <f t="shared" si="892"/>
        <v>5898</v>
      </c>
      <c r="B5911" s="185" t="str">
        <f t="shared" si="885"/>
        <v/>
      </c>
      <c r="C5911" s="90" t="str">
        <f t="shared" si="886"/>
        <v/>
      </c>
      <c r="D5911" s="89" t="str">
        <f t="shared" si="887"/>
        <v/>
      </c>
      <c r="E5911" s="91" t="str">
        <f t="shared" si="888"/>
        <v/>
      </c>
      <c r="F5911" s="92" t="str">
        <f t="shared" si="889"/>
        <v/>
      </c>
      <c r="G5911" s="212" t="str">
        <f t="shared" si="890"/>
        <v/>
      </c>
      <c r="H5911" s="92">
        <f>IF(OR(ERR=FALSE,AND(F5911="",G5911="")),0,IF($C$12="D",$H$13+SUM($F$14:F5911)-SUM($G$14:G5911),$H$13-SUM($F$14:F5911)+SUM($G$14:G5911)))</f>
        <v>0</v>
      </c>
      <c r="I5911" s="7"/>
    </row>
    <row r="5912" spans="1:9">
      <c r="A5912" s="89">
        <f t="shared" si="892"/>
        <v>5899</v>
      </c>
      <c r="B5912" s="185" t="str">
        <f t="shared" si="885"/>
        <v/>
      </c>
      <c r="C5912" s="90" t="str">
        <f t="shared" si="886"/>
        <v/>
      </c>
      <c r="D5912" s="89" t="str">
        <f t="shared" si="887"/>
        <v/>
      </c>
      <c r="E5912" s="91" t="str">
        <f t="shared" si="888"/>
        <v/>
      </c>
      <c r="F5912" s="92" t="str">
        <f t="shared" si="889"/>
        <v/>
      </c>
      <c r="G5912" s="212" t="str">
        <f t="shared" si="890"/>
        <v/>
      </c>
      <c r="H5912" s="92">
        <f>IF(OR(ERR=FALSE,AND(F5912="",G5912="")),0,IF($C$12="D",$H$13+SUM($F$14:F5912)-SUM($G$14:G5912),$H$13-SUM($F$14:F5912)+SUM($G$14:G5912)))</f>
        <v>0</v>
      </c>
      <c r="I5912" s="7"/>
    </row>
    <row r="5913" spans="1:9">
      <c r="A5913" s="89">
        <f t="shared" si="892"/>
        <v>5900</v>
      </c>
      <c r="B5913" s="185" t="str">
        <f t="shared" si="885"/>
        <v/>
      </c>
      <c r="C5913" s="90" t="str">
        <f t="shared" si="886"/>
        <v/>
      </c>
      <c r="D5913" s="89" t="str">
        <f t="shared" si="887"/>
        <v/>
      </c>
      <c r="E5913" s="91" t="str">
        <f t="shared" si="888"/>
        <v/>
      </c>
      <c r="F5913" s="92" t="str">
        <f t="shared" si="889"/>
        <v/>
      </c>
      <c r="G5913" s="212" t="str">
        <f t="shared" si="890"/>
        <v/>
      </c>
      <c r="H5913" s="92">
        <f>IF(OR(ERR=FALSE,AND(F5913="",G5913="")),0,IF($C$12="D",$H$13+SUM($F$14:F5913)-SUM($G$14:G5913),$H$13-SUM($F$14:F5913)+SUM($G$14:G5913)))</f>
        <v>0</v>
      </c>
      <c r="I5913" s="7"/>
    </row>
    <row r="5914" spans="1:9">
      <c r="A5914" s="89">
        <f t="shared" si="892"/>
        <v>5901</v>
      </c>
      <c r="B5914" s="185" t="str">
        <f t="shared" si="885"/>
        <v/>
      </c>
      <c r="C5914" s="90" t="str">
        <f t="shared" si="886"/>
        <v/>
      </c>
      <c r="D5914" s="89" t="str">
        <f t="shared" si="887"/>
        <v/>
      </c>
      <c r="E5914" s="91" t="str">
        <f t="shared" si="888"/>
        <v/>
      </c>
      <c r="F5914" s="92" t="str">
        <f t="shared" si="889"/>
        <v/>
      </c>
      <c r="G5914" s="212" t="str">
        <f t="shared" si="890"/>
        <v/>
      </c>
      <c r="H5914" s="92">
        <f>IF(OR(ERR=FALSE,AND(F5914="",G5914="")),0,IF($C$12="D",$H$13+SUM($F$14:F5914)-SUM($G$14:G5914),$H$13-SUM($F$14:F5914)+SUM($G$14:G5914)))</f>
        <v>0</v>
      </c>
      <c r="I5914" s="7"/>
    </row>
    <row r="5915" spans="1:9">
      <c r="A5915" s="89">
        <f t="shared" si="892"/>
        <v>5902</v>
      </c>
      <c r="B5915" s="185" t="str">
        <f t="shared" si="885"/>
        <v/>
      </c>
      <c r="C5915" s="90" t="str">
        <f t="shared" si="886"/>
        <v/>
      </c>
      <c r="D5915" s="89" t="str">
        <f t="shared" si="887"/>
        <v/>
      </c>
      <c r="E5915" s="91" t="str">
        <f t="shared" si="888"/>
        <v/>
      </c>
      <c r="F5915" s="92" t="str">
        <f t="shared" si="889"/>
        <v/>
      </c>
      <c r="G5915" s="212" t="str">
        <f t="shared" si="890"/>
        <v/>
      </c>
      <c r="H5915" s="92">
        <f>IF(OR(ERR=FALSE,AND(F5915="",G5915="")),0,IF($C$12="D",$H$13+SUM($F$14:F5915)-SUM($G$14:G5915),$H$13-SUM($F$14:F5915)+SUM($G$14:G5915)))</f>
        <v>0</v>
      </c>
      <c r="I5915" s="7"/>
    </row>
    <row r="5916" spans="1:9">
      <c r="A5916" s="89">
        <f t="shared" si="892"/>
        <v>5903</v>
      </c>
      <c r="B5916" s="185" t="str">
        <f t="shared" si="885"/>
        <v/>
      </c>
      <c r="C5916" s="90" t="str">
        <f t="shared" si="886"/>
        <v/>
      </c>
      <c r="D5916" s="89" t="str">
        <f t="shared" si="887"/>
        <v/>
      </c>
      <c r="E5916" s="91" t="str">
        <f t="shared" si="888"/>
        <v/>
      </c>
      <c r="F5916" s="92" t="str">
        <f t="shared" si="889"/>
        <v/>
      </c>
      <c r="G5916" s="212" t="str">
        <f t="shared" si="890"/>
        <v/>
      </c>
      <c r="H5916" s="92">
        <f>IF(OR(ERR=FALSE,AND(F5916="",G5916="")),0,IF($C$12="D",$H$13+SUM($F$14:F5916)-SUM($G$14:G5916),$H$13-SUM($F$14:F5916)+SUM($G$14:G5916)))</f>
        <v>0</v>
      </c>
      <c r="I5916" s="7"/>
    </row>
    <row r="5917" spans="1:9">
      <c r="A5917" s="89">
        <f t="shared" si="892"/>
        <v>5904</v>
      </c>
      <c r="B5917" s="185" t="str">
        <f t="shared" si="885"/>
        <v/>
      </c>
      <c r="C5917" s="90" t="str">
        <f t="shared" si="886"/>
        <v/>
      </c>
      <c r="D5917" s="89" t="str">
        <f t="shared" si="887"/>
        <v/>
      </c>
      <c r="E5917" s="91" t="str">
        <f t="shared" si="888"/>
        <v/>
      </c>
      <c r="F5917" s="92" t="str">
        <f t="shared" si="889"/>
        <v/>
      </c>
      <c r="G5917" s="212" t="str">
        <f t="shared" si="890"/>
        <v/>
      </c>
      <c r="H5917" s="92">
        <f>IF(OR(ERR=FALSE,AND(F5917="",G5917="")),0,IF($C$12="D",$H$13+SUM($F$14:F5917)-SUM($G$14:G5917),$H$13-SUM($F$14:F5917)+SUM($G$14:G5917)))</f>
        <v>0</v>
      </c>
      <c r="I5917" s="7"/>
    </row>
    <row r="5918" spans="1:9">
      <c r="A5918" s="89">
        <f t="shared" si="892"/>
        <v>5905</v>
      </c>
      <c r="B5918" s="185" t="str">
        <f t="shared" ref="B5918:B5976" si="893">IF(ISERROR(VLOOKUP(A5918&amp;H$9,JU_AKUN,6,FALSE)=TRUE),"",VLOOKUP(A5918&amp;H$9,JU_AKUN,6,FALSE))</f>
        <v/>
      </c>
      <c r="C5918" s="90" t="str">
        <f t="shared" ref="C5918:C5976" si="894">IF(ISERROR(VLOOKUP(A5918&amp;H$9,JU_AKUN,7,FALSE)=TRUE),"",VLOOKUP(A5918&amp;H$9,JU_AKUN,7,FALSE))</f>
        <v/>
      </c>
      <c r="D5918" s="89" t="str">
        <f t="shared" ref="D5918:D5976" si="895">IF(ISERROR(VLOOKUP(A5918&amp;H$9,JU_AKUN,8,FALSE)=TRUE),"",VLOOKUP(A5918&amp;H$9,JU_AKUN,8,FALSE))</f>
        <v/>
      </c>
      <c r="E5918" s="91" t="str">
        <f t="shared" ref="E5918:E5976" si="896">IF(ISERROR(VLOOKUP(A5918&amp;H$9,JU_AKUN,9,FALSE)=TRUE),"",VLOOKUP(A5918&amp;H$9,JU_AKUN,9,FALSE))</f>
        <v/>
      </c>
      <c r="F5918" s="92" t="str">
        <f t="shared" ref="F5918:F5976" si="897">IF(ISERROR(VLOOKUP(A5918&amp;H$9,JU_AKUN,14,FALSE)=TRUE),"",VLOOKUP(A5918&amp;H$9,JU_AKUN,14,FALSE))</f>
        <v/>
      </c>
      <c r="G5918" s="212" t="str">
        <f t="shared" ref="G5918:G5976" si="898">IF(ISERROR(VLOOKUP(A5918&amp;H$9,JU_AKUN,15,FALSE)=TRUE),"",VLOOKUP(A5918&amp;H$9,JU_AKUN,15,FALSE))</f>
        <v/>
      </c>
      <c r="H5918" s="92">
        <f>IF(OR(ERR=FALSE,AND(F5918="",G5918="")),0,IF($C$12="D",$H$13+SUM($F$14:F5918)-SUM($G$14:G5918),$H$13-SUM($F$14:F5918)+SUM($G$14:G5918)))</f>
        <v>0</v>
      </c>
      <c r="I5918" s="7"/>
    </row>
    <row r="5919" spans="1:9">
      <c r="A5919" s="89">
        <f t="shared" si="892"/>
        <v>5906</v>
      </c>
      <c r="B5919" s="185" t="str">
        <f t="shared" si="893"/>
        <v/>
      </c>
      <c r="C5919" s="90" t="str">
        <f t="shared" si="894"/>
        <v/>
      </c>
      <c r="D5919" s="89" t="str">
        <f t="shared" si="895"/>
        <v/>
      </c>
      <c r="E5919" s="91" t="str">
        <f t="shared" si="896"/>
        <v/>
      </c>
      <c r="F5919" s="92" t="str">
        <f t="shared" si="897"/>
        <v/>
      </c>
      <c r="G5919" s="212" t="str">
        <f t="shared" si="898"/>
        <v/>
      </c>
      <c r="H5919" s="92">
        <f>IF(OR(ERR=FALSE,AND(F5919="",G5919="")),0,IF($C$12="D",$H$13+SUM($F$14:F5919)-SUM($G$14:G5919),$H$13-SUM($F$14:F5919)+SUM($G$14:G5919)))</f>
        <v>0</v>
      </c>
      <c r="I5919" s="7"/>
    </row>
    <row r="5920" spans="1:9">
      <c r="A5920" s="89">
        <f t="shared" si="892"/>
        <v>5907</v>
      </c>
      <c r="B5920" s="185" t="str">
        <f t="shared" si="893"/>
        <v/>
      </c>
      <c r="C5920" s="90" t="str">
        <f t="shared" si="894"/>
        <v/>
      </c>
      <c r="D5920" s="89" t="str">
        <f t="shared" si="895"/>
        <v/>
      </c>
      <c r="E5920" s="91" t="str">
        <f t="shared" si="896"/>
        <v/>
      </c>
      <c r="F5920" s="92" t="str">
        <f t="shared" si="897"/>
        <v/>
      </c>
      <c r="G5920" s="212" t="str">
        <f t="shared" si="898"/>
        <v/>
      </c>
      <c r="H5920" s="92">
        <f>IF(OR(ERR=FALSE,AND(F5920="",G5920="")),0,IF($C$12="D",$H$13+SUM($F$14:F5920)-SUM($G$14:G5920),$H$13-SUM($F$14:F5920)+SUM($G$14:G5920)))</f>
        <v>0</v>
      </c>
      <c r="I5920" s="7"/>
    </row>
    <row r="5921" spans="1:9">
      <c r="A5921" s="89">
        <f t="shared" si="892"/>
        <v>5908</v>
      </c>
      <c r="B5921" s="185" t="str">
        <f t="shared" si="893"/>
        <v/>
      </c>
      <c r="C5921" s="90" t="str">
        <f t="shared" si="894"/>
        <v/>
      </c>
      <c r="D5921" s="89" t="str">
        <f t="shared" si="895"/>
        <v/>
      </c>
      <c r="E5921" s="91" t="str">
        <f t="shared" si="896"/>
        <v/>
      </c>
      <c r="F5921" s="92" t="str">
        <f t="shared" si="897"/>
        <v/>
      </c>
      <c r="G5921" s="212" t="str">
        <f t="shared" si="898"/>
        <v/>
      </c>
      <c r="H5921" s="92">
        <f>IF(OR(ERR=FALSE,AND(F5921="",G5921="")),0,IF($C$12="D",$H$13+SUM($F$14:F5921)-SUM($G$14:G5921),$H$13-SUM($F$14:F5921)+SUM($G$14:G5921)))</f>
        <v>0</v>
      </c>
      <c r="I5921" s="7"/>
    </row>
    <row r="5922" spans="1:9">
      <c r="A5922" s="89">
        <f t="shared" si="892"/>
        <v>5909</v>
      </c>
      <c r="B5922" s="185" t="str">
        <f t="shared" si="893"/>
        <v/>
      </c>
      <c r="C5922" s="90" t="str">
        <f t="shared" si="894"/>
        <v/>
      </c>
      <c r="D5922" s="89" t="str">
        <f t="shared" si="895"/>
        <v/>
      </c>
      <c r="E5922" s="91" t="str">
        <f t="shared" si="896"/>
        <v/>
      </c>
      <c r="F5922" s="92" t="str">
        <f t="shared" si="897"/>
        <v/>
      </c>
      <c r="G5922" s="212" t="str">
        <f t="shared" si="898"/>
        <v/>
      </c>
      <c r="H5922" s="92">
        <f>IF(OR(ERR=FALSE,AND(F5922="",G5922="")),0,IF($C$12="D",$H$13+SUM($F$14:F5922)-SUM($G$14:G5922),$H$13-SUM($F$14:F5922)+SUM($G$14:G5922)))</f>
        <v>0</v>
      </c>
      <c r="I5922" s="7"/>
    </row>
    <row r="5923" spans="1:9">
      <c r="A5923" s="89">
        <f t="shared" si="892"/>
        <v>5910</v>
      </c>
      <c r="B5923" s="185" t="str">
        <f t="shared" si="893"/>
        <v/>
      </c>
      <c r="C5923" s="90" t="str">
        <f t="shared" si="894"/>
        <v/>
      </c>
      <c r="D5923" s="89" t="str">
        <f t="shared" si="895"/>
        <v/>
      </c>
      <c r="E5923" s="91" t="str">
        <f t="shared" si="896"/>
        <v/>
      </c>
      <c r="F5923" s="92" t="str">
        <f t="shared" si="897"/>
        <v/>
      </c>
      <c r="G5923" s="212" t="str">
        <f t="shared" si="898"/>
        <v/>
      </c>
      <c r="H5923" s="92">
        <f>IF(OR(ERR=FALSE,AND(F5923="",G5923="")),0,IF($C$12="D",$H$13+SUM($F$14:F5923)-SUM($G$14:G5923),$H$13-SUM($F$14:F5923)+SUM($G$14:G5923)))</f>
        <v>0</v>
      </c>
      <c r="I5923" s="7"/>
    </row>
    <row r="5924" spans="1:9">
      <c r="A5924" s="89">
        <f t="shared" si="892"/>
        <v>5911</v>
      </c>
      <c r="B5924" s="185" t="str">
        <f t="shared" si="893"/>
        <v/>
      </c>
      <c r="C5924" s="90" t="str">
        <f t="shared" si="894"/>
        <v/>
      </c>
      <c r="D5924" s="89" t="str">
        <f t="shared" si="895"/>
        <v/>
      </c>
      <c r="E5924" s="91" t="str">
        <f t="shared" si="896"/>
        <v/>
      </c>
      <c r="F5924" s="92" t="str">
        <f t="shared" si="897"/>
        <v/>
      </c>
      <c r="G5924" s="212" t="str">
        <f t="shared" si="898"/>
        <v/>
      </c>
      <c r="H5924" s="92">
        <f>IF(OR(ERR=FALSE,AND(F5924="",G5924="")),0,IF($C$12="D",$H$13+SUM($F$14:F5924)-SUM($G$14:G5924),$H$13-SUM($F$14:F5924)+SUM($G$14:G5924)))</f>
        <v>0</v>
      </c>
      <c r="I5924" s="7"/>
    </row>
    <row r="5925" spans="1:9">
      <c r="A5925" s="89">
        <f t="shared" si="892"/>
        <v>5912</v>
      </c>
      <c r="B5925" s="185" t="str">
        <f t="shared" si="893"/>
        <v/>
      </c>
      <c r="C5925" s="90" t="str">
        <f t="shared" si="894"/>
        <v/>
      </c>
      <c r="D5925" s="89" t="str">
        <f t="shared" si="895"/>
        <v/>
      </c>
      <c r="E5925" s="91" t="str">
        <f t="shared" si="896"/>
        <v/>
      </c>
      <c r="F5925" s="92" t="str">
        <f t="shared" si="897"/>
        <v/>
      </c>
      <c r="G5925" s="212" t="str">
        <f t="shared" si="898"/>
        <v/>
      </c>
      <c r="H5925" s="92">
        <f>IF(OR(ERR=FALSE,AND(F5925="",G5925="")),0,IF($C$12="D",$H$13+SUM($F$14:F5925)-SUM($G$14:G5925),$H$13-SUM($F$14:F5925)+SUM($G$14:G5925)))</f>
        <v>0</v>
      </c>
      <c r="I5925" s="7"/>
    </row>
    <row r="5926" spans="1:9">
      <c r="A5926" s="89">
        <f t="shared" si="892"/>
        <v>5913</v>
      </c>
      <c r="B5926" s="185" t="str">
        <f t="shared" si="893"/>
        <v/>
      </c>
      <c r="C5926" s="90" t="str">
        <f t="shared" si="894"/>
        <v/>
      </c>
      <c r="D5926" s="89" t="str">
        <f t="shared" si="895"/>
        <v/>
      </c>
      <c r="E5926" s="91" t="str">
        <f t="shared" si="896"/>
        <v/>
      </c>
      <c r="F5926" s="92" t="str">
        <f t="shared" si="897"/>
        <v/>
      </c>
      <c r="G5926" s="212" t="str">
        <f t="shared" si="898"/>
        <v/>
      </c>
      <c r="H5926" s="92">
        <f>IF(OR(ERR=FALSE,AND(F5926="",G5926="")),0,IF($C$12="D",$H$13+SUM($F$14:F5926)-SUM($G$14:G5926),$H$13-SUM($F$14:F5926)+SUM($G$14:G5926)))</f>
        <v>0</v>
      </c>
      <c r="I5926" s="7"/>
    </row>
    <row r="5927" spans="1:9">
      <c r="A5927" s="89">
        <f t="shared" si="892"/>
        <v>5914</v>
      </c>
      <c r="B5927" s="185" t="str">
        <f t="shared" si="893"/>
        <v/>
      </c>
      <c r="C5927" s="90" t="str">
        <f t="shared" si="894"/>
        <v/>
      </c>
      <c r="D5927" s="89" t="str">
        <f t="shared" si="895"/>
        <v/>
      </c>
      <c r="E5927" s="91" t="str">
        <f t="shared" si="896"/>
        <v/>
      </c>
      <c r="F5927" s="92" t="str">
        <f t="shared" si="897"/>
        <v/>
      </c>
      <c r="G5927" s="212" t="str">
        <f t="shared" si="898"/>
        <v/>
      </c>
      <c r="H5927" s="92">
        <f>IF(OR(ERR=FALSE,AND(F5927="",G5927="")),0,IF($C$12="D",$H$13+SUM($F$14:F5927)-SUM($G$14:G5927),$H$13-SUM($F$14:F5927)+SUM($G$14:G5927)))</f>
        <v>0</v>
      </c>
      <c r="I5927" s="7"/>
    </row>
    <row r="5928" spans="1:9">
      <c r="A5928" s="89">
        <f t="shared" si="892"/>
        <v>5915</v>
      </c>
      <c r="B5928" s="185" t="str">
        <f t="shared" si="893"/>
        <v/>
      </c>
      <c r="C5928" s="90" t="str">
        <f t="shared" si="894"/>
        <v/>
      </c>
      <c r="D5928" s="89" t="str">
        <f t="shared" si="895"/>
        <v/>
      </c>
      <c r="E5928" s="91" t="str">
        <f t="shared" si="896"/>
        <v/>
      </c>
      <c r="F5928" s="92" t="str">
        <f t="shared" si="897"/>
        <v/>
      </c>
      <c r="G5928" s="212" t="str">
        <f t="shared" si="898"/>
        <v/>
      </c>
      <c r="H5928" s="92">
        <f>IF(OR(ERR=FALSE,AND(F5928="",G5928="")),0,IF($C$12="D",$H$13+SUM($F$14:F5928)-SUM($G$14:G5928),$H$13-SUM($F$14:F5928)+SUM($G$14:G5928)))</f>
        <v>0</v>
      </c>
      <c r="I5928" s="7"/>
    </row>
    <row r="5929" spans="1:9">
      <c r="A5929" s="89">
        <f t="shared" si="892"/>
        <v>5916</v>
      </c>
      <c r="B5929" s="185" t="str">
        <f t="shared" si="893"/>
        <v/>
      </c>
      <c r="C5929" s="90" t="str">
        <f t="shared" si="894"/>
        <v/>
      </c>
      <c r="D5929" s="89" t="str">
        <f t="shared" si="895"/>
        <v/>
      </c>
      <c r="E5929" s="91" t="str">
        <f t="shared" si="896"/>
        <v/>
      </c>
      <c r="F5929" s="92" t="str">
        <f t="shared" si="897"/>
        <v/>
      </c>
      <c r="G5929" s="212" t="str">
        <f t="shared" si="898"/>
        <v/>
      </c>
      <c r="H5929" s="92">
        <f>IF(OR(ERR=FALSE,AND(F5929="",G5929="")),0,IF($C$12="D",$H$13+SUM($F$14:F5929)-SUM($G$14:G5929),$H$13-SUM($F$14:F5929)+SUM($G$14:G5929)))</f>
        <v>0</v>
      </c>
      <c r="I5929" s="7"/>
    </row>
    <row r="5930" spans="1:9">
      <c r="A5930" s="89">
        <f t="shared" si="892"/>
        <v>5917</v>
      </c>
      <c r="B5930" s="185" t="str">
        <f t="shared" si="893"/>
        <v/>
      </c>
      <c r="C5930" s="90" t="str">
        <f t="shared" si="894"/>
        <v/>
      </c>
      <c r="D5930" s="89" t="str">
        <f t="shared" si="895"/>
        <v/>
      </c>
      <c r="E5930" s="91" t="str">
        <f t="shared" si="896"/>
        <v/>
      </c>
      <c r="F5930" s="92" t="str">
        <f t="shared" si="897"/>
        <v/>
      </c>
      <c r="G5930" s="212" t="str">
        <f t="shared" si="898"/>
        <v/>
      </c>
      <c r="H5930" s="92">
        <f>IF(OR(ERR=FALSE,AND(F5930="",G5930="")),0,IF($C$12="D",$H$13+SUM($F$14:F5930)-SUM($G$14:G5930),$H$13-SUM($F$14:F5930)+SUM($G$14:G5930)))</f>
        <v>0</v>
      </c>
      <c r="I5930" s="7"/>
    </row>
    <row r="5931" spans="1:9">
      <c r="A5931" s="89">
        <f t="shared" si="892"/>
        <v>5918</v>
      </c>
      <c r="B5931" s="185" t="str">
        <f t="shared" si="893"/>
        <v/>
      </c>
      <c r="C5931" s="90" t="str">
        <f t="shared" si="894"/>
        <v/>
      </c>
      <c r="D5931" s="89" t="str">
        <f t="shared" si="895"/>
        <v/>
      </c>
      <c r="E5931" s="91" t="str">
        <f t="shared" si="896"/>
        <v/>
      </c>
      <c r="F5931" s="92" t="str">
        <f t="shared" si="897"/>
        <v/>
      </c>
      <c r="G5931" s="212" t="str">
        <f t="shared" si="898"/>
        <v/>
      </c>
      <c r="H5931" s="92">
        <f>IF(OR(ERR=FALSE,AND(F5931="",G5931="")),0,IF($C$12="D",$H$13+SUM($F$14:F5931)-SUM($G$14:G5931),$H$13-SUM($F$14:F5931)+SUM($G$14:G5931)))</f>
        <v>0</v>
      </c>
      <c r="I5931" s="7"/>
    </row>
    <row r="5932" spans="1:9">
      <c r="A5932" s="89">
        <f t="shared" si="892"/>
        <v>5919</v>
      </c>
      <c r="B5932" s="185" t="str">
        <f t="shared" si="893"/>
        <v/>
      </c>
      <c r="C5932" s="90" t="str">
        <f t="shared" si="894"/>
        <v/>
      </c>
      <c r="D5932" s="89" t="str">
        <f t="shared" si="895"/>
        <v/>
      </c>
      <c r="E5932" s="91" t="str">
        <f t="shared" si="896"/>
        <v/>
      </c>
      <c r="F5932" s="92" t="str">
        <f t="shared" si="897"/>
        <v/>
      </c>
      <c r="G5932" s="212" t="str">
        <f t="shared" si="898"/>
        <v/>
      </c>
      <c r="H5932" s="92">
        <f>IF(OR(ERR=FALSE,AND(F5932="",G5932="")),0,IF($C$12="D",$H$13+SUM($F$14:F5932)-SUM($G$14:G5932),$H$13-SUM($F$14:F5932)+SUM($G$14:G5932)))</f>
        <v>0</v>
      </c>
      <c r="I5932" s="7"/>
    </row>
    <row r="5933" spans="1:9">
      <c r="A5933" s="89">
        <f t="shared" si="892"/>
        <v>5920</v>
      </c>
      <c r="B5933" s="185" t="str">
        <f t="shared" si="893"/>
        <v/>
      </c>
      <c r="C5933" s="90" t="str">
        <f t="shared" si="894"/>
        <v/>
      </c>
      <c r="D5933" s="89" t="str">
        <f t="shared" si="895"/>
        <v/>
      </c>
      <c r="E5933" s="91" t="str">
        <f t="shared" si="896"/>
        <v/>
      </c>
      <c r="F5933" s="92" t="str">
        <f t="shared" si="897"/>
        <v/>
      </c>
      <c r="G5933" s="212" t="str">
        <f t="shared" si="898"/>
        <v/>
      </c>
      <c r="H5933" s="92">
        <f>IF(OR(ERR=FALSE,AND(F5933="",G5933="")),0,IF($C$12="D",$H$13+SUM($F$14:F5933)-SUM($G$14:G5933),$H$13-SUM($F$14:F5933)+SUM($G$14:G5933)))</f>
        <v>0</v>
      </c>
      <c r="I5933" s="7"/>
    </row>
    <row r="5934" spans="1:9">
      <c r="A5934" s="89">
        <f t="shared" si="892"/>
        <v>5921</v>
      </c>
      <c r="B5934" s="185" t="str">
        <f t="shared" si="893"/>
        <v/>
      </c>
      <c r="C5934" s="90" t="str">
        <f t="shared" si="894"/>
        <v/>
      </c>
      <c r="D5934" s="89" t="str">
        <f t="shared" si="895"/>
        <v/>
      </c>
      <c r="E5934" s="91" t="str">
        <f t="shared" si="896"/>
        <v/>
      </c>
      <c r="F5934" s="92" t="str">
        <f t="shared" si="897"/>
        <v/>
      </c>
      <c r="G5934" s="212" t="str">
        <f t="shared" si="898"/>
        <v/>
      </c>
      <c r="H5934" s="92">
        <f>IF(OR(ERR=FALSE,AND(F5934="",G5934="")),0,IF($C$12="D",$H$13+SUM($F$14:F5934)-SUM($G$14:G5934),$H$13-SUM($F$14:F5934)+SUM($G$14:G5934)))</f>
        <v>0</v>
      </c>
      <c r="I5934" s="7"/>
    </row>
    <row r="5935" spans="1:9">
      <c r="A5935" s="89">
        <f t="shared" si="892"/>
        <v>5922</v>
      </c>
      <c r="B5935" s="185" t="str">
        <f t="shared" si="893"/>
        <v/>
      </c>
      <c r="C5935" s="90" t="str">
        <f t="shared" si="894"/>
        <v/>
      </c>
      <c r="D5935" s="89" t="str">
        <f t="shared" si="895"/>
        <v/>
      </c>
      <c r="E5935" s="91" t="str">
        <f t="shared" si="896"/>
        <v/>
      </c>
      <c r="F5935" s="92" t="str">
        <f t="shared" si="897"/>
        <v/>
      </c>
      <c r="G5935" s="212" t="str">
        <f t="shared" si="898"/>
        <v/>
      </c>
      <c r="H5935" s="92">
        <f>IF(OR(ERR=FALSE,AND(F5935="",G5935="")),0,IF($C$12="D",$H$13+SUM($F$14:F5935)-SUM($G$14:G5935),$H$13-SUM($F$14:F5935)+SUM($G$14:G5935)))</f>
        <v>0</v>
      </c>
      <c r="I5935" s="7"/>
    </row>
    <row r="5936" spans="1:9">
      <c r="A5936" s="89">
        <f t="shared" si="892"/>
        <v>5923</v>
      </c>
      <c r="B5936" s="185" t="str">
        <f t="shared" si="893"/>
        <v/>
      </c>
      <c r="C5936" s="90" t="str">
        <f t="shared" si="894"/>
        <v/>
      </c>
      <c r="D5936" s="89" t="str">
        <f t="shared" si="895"/>
        <v/>
      </c>
      <c r="E5936" s="91" t="str">
        <f t="shared" si="896"/>
        <v/>
      </c>
      <c r="F5936" s="92" t="str">
        <f t="shared" si="897"/>
        <v/>
      </c>
      <c r="G5936" s="212" t="str">
        <f t="shared" si="898"/>
        <v/>
      </c>
      <c r="H5936" s="92">
        <f>IF(OR(ERR=FALSE,AND(F5936="",G5936="")),0,IF($C$12="D",$H$13+SUM($F$14:F5936)-SUM($G$14:G5936),$H$13-SUM($F$14:F5936)+SUM($G$14:G5936)))</f>
        <v>0</v>
      </c>
      <c r="I5936" s="7"/>
    </row>
    <row r="5937" spans="1:9">
      <c r="A5937" s="89">
        <f t="shared" si="892"/>
        <v>5924</v>
      </c>
      <c r="B5937" s="185" t="str">
        <f t="shared" si="893"/>
        <v/>
      </c>
      <c r="C5937" s="90" t="str">
        <f t="shared" si="894"/>
        <v/>
      </c>
      <c r="D5937" s="89" t="str">
        <f t="shared" si="895"/>
        <v/>
      </c>
      <c r="E5937" s="91" t="str">
        <f t="shared" si="896"/>
        <v/>
      </c>
      <c r="F5937" s="92" t="str">
        <f t="shared" si="897"/>
        <v/>
      </c>
      <c r="G5937" s="212" t="str">
        <f t="shared" si="898"/>
        <v/>
      </c>
      <c r="H5937" s="92">
        <f>IF(OR(ERR=FALSE,AND(F5937="",G5937="")),0,IF($C$12="D",$H$13+SUM($F$14:F5937)-SUM($G$14:G5937),$H$13-SUM($F$14:F5937)+SUM($G$14:G5937)))</f>
        <v>0</v>
      </c>
      <c r="I5937" s="7"/>
    </row>
    <row r="5938" spans="1:9">
      <c r="A5938" s="89">
        <f t="shared" si="892"/>
        <v>5925</v>
      </c>
      <c r="B5938" s="185" t="str">
        <f t="shared" si="893"/>
        <v/>
      </c>
      <c r="C5938" s="90" t="str">
        <f t="shared" si="894"/>
        <v/>
      </c>
      <c r="D5938" s="89" t="str">
        <f t="shared" si="895"/>
        <v/>
      </c>
      <c r="E5938" s="91" t="str">
        <f t="shared" si="896"/>
        <v/>
      </c>
      <c r="F5938" s="92" t="str">
        <f t="shared" si="897"/>
        <v/>
      </c>
      <c r="G5938" s="212" t="str">
        <f t="shared" si="898"/>
        <v/>
      </c>
      <c r="H5938" s="92">
        <f>IF(OR(ERR=FALSE,AND(F5938="",G5938="")),0,IF($C$12="D",$H$13+SUM($F$14:F5938)-SUM($G$14:G5938),$H$13-SUM($F$14:F5938)+SUM($G$14:G5938)))</f>
        <v>0</v>
      </c>
      <c r="I5938" s="7"/>
    </row>
    <row r="5939" spans="1:9">
      <c r="A5939" s="89">
        <f t="shared" si="892"/>
        <v>5926</v>
      </c>
      <c r="B5939" s="185" t="str">
        <f t="shared" si="893"/>
        <v/>
      </c>
      <c r="C5939" s="90" t="str">
        <f t="shared" si="894"/>
        <v/>
      </c>
      <c r="D5939" s="89" t="str">
        <f t="shared" si="895"/>
        <v/>
      </c>
      <c r="E5939" s="91" t="str">
        <f t="shared" si="896"/>
        <v/>
      </c>
      <c r="F5939" s="92" t="str">
        <f t="shared" si="897"/>
        <v/>
      </c>
      <c r="G5939" s="212" t="str">
        <f t="shared" si="898"/>
        <v/>
      </c>
      <c r="H5939" s="92">
        <f>IF(OR(ERR=FALSE,AND(F5939="",G5939="")),0,IF($C$12="D",$H$13+SUM($F$14:F5939)-SUM($G$14:G5939),$H$13-SUM($F$14:F5939)+SUM($G$14:G5939)))</f>
        <v>0</v>
      </c>
      <c r="I5939" s="7"/>
    </row>
    <row r="5940" spans="1:9">
      <c r="A5940" s="89">
        <f t="shared" si="892"/>
        <v>5927</v>
      </c>
      <c r="B5940" s="185" t="str">
        <f t="shared" si="893"/>
        <v/>
      </c>
      <c r="C5940" s="90" t="str">
        <f t="shared" si="894"/>
        <v/>
      </c>
      <c r="D5940" s="89" t="str">
        <f t="shared" si="895"/>
        <v/>
      </c>
      <c r="E5940" s="91" t="str">
        <f t="shared" si="896"/>
        <v/>
      </c>
      <c r="F5940" s="92" t="str">
        <f t="shared" si="897"/>
        <v/>
      </c>
      <c r="G5940" s="212" t="str">
        <f t="shared" si="898"/>
        <v/>
      </c>
      <c r="H5940" s="92">
        <f>IF(OR(ERR=FALSE,AND(F5940="",G5940="")),0,IF($C$12="D",$H$13+SUM($F$14:F5940)-SUM($G$14:G5940),$H$13-SUM($F$14:F5940)+SUM($G$14:G5940)))</f>
        <v>0</v>
      </c>
      <c r="I5940" s="7"/>
    </row>
    <row r="5941" spans="1:9">
      <c r="A5941" s="89">
        <f t="shared" si="892"/>
        <v>5928</v>
      </c>
      <c r="B5941" s="185" t="str">
        <f t="shared" si="893"/>
        <v/>
      </c>
      <c r="C5941" s="90" t="str">
        <f t="shared" si="894"/>
        <v/>
      </c>
      <c r="D5941" s="89" t="str">
        <f t="shared" si="895"/>
        <v/>
      </c>
      <c r="E5941" s="91" t="str">
        <f t="shared" si="896"/>
        <v/>
      </c>
      <c r="F5941" s="92" t="str">
        <f t="shared" si="897"/>
        <v/>
      </c>
      <c r="G5941" s="212" t="str">
        <f t="shared" si="898"/>
        <v/>
      </c>
      <c r="H5941" s="92">
        <f>IF(OR(ERR=FALSE,AND(F5941="",G5941="")),0,IF($C$12="D",$H$13+SUM($F$14:F5941)-SUM($G$14:G5941),$H$13-SUM($F$14:F5941)+SUM($G$14:G5941)))</f>
        <v>0</v>
      </c>
      <c r="I5941" s="7"/>
    </row>
    <row r="5942" spans="1:9">
      <c r="A5942" s="89">
        <f t="shared" si="892"/>
        <v>5929</v>
      </c>
      <c r="B5942" s="185" t="str">
        <f t="shared" si="893"/>
        <v/>
      </c>
      <c r="C5942" s="90" t="str">
        <f t="shared" si="894"/>
        <v/>
      </c>
      <c r="D5942" s="89" t="str">
        <f t="shared" si="895"/>
        <v/>
      </c>
      <c r="E5942" s="91" t="str">
        <f t="shared" si="896"/>
        <v/>
      </c>
      <c r="F5942" s="92" t="str">
        <f t="shared" si="897"/>
        <v/>
      </c>
      <c r="G5942" s="212" t="str">
        <f t="shared" si="898"/>
        <v/>
      </c>
      <c r="H5942" s="92">
        <f>IF(OR(ERR=FALSE,AND(F5942="",G5942="")),0,IF($C$12="D",$H$13+SUM($F$14:F5942)-SUM($G$14:G5942),$H$13-SUM($F$14:F5942)+SUM($G$14:G5942)))</f>
        <v>0</v>
      </c>
      <c r="I5942" s="7"/>
    </row>
    <row r="5943" spans="1:9">
      <c r="A5943" s="89">
        <f t="shared" si="892"/>
        <v>5930</v>
      </c>
      <c r="B5943" s="185" t="str">
        <f t="shared" si="893"/>
        <v/>
      </c>
      <c r="C5943" s="90" t="str">
        <f t="shared" si="894"/>
        <v/>
      </c>
      <c r="D5943" s="89" t="str">
        <f t="shared" si="895"/>
        <v/>
      </c>
      <c r="E5943" s="91" t="str">
        <f t="shared" si="896"/>
        <v/>
      </c>
      <c r="F5943" s="92" t="str">
        <f t="shared" si="897"/>
        <v/>
      </c>
      <c r="G5943" s="212" t="str">
        <f t="shared" si="898"/>
        <v/>
      </c>
      <c r="H5943" s="92">
        <f>IF(OR(ERR=FALSE,AND(F5943="",G5943="")),0,IF($C$12="D",$H$13+SUM($F$14:F5943)-SUM($G$14:G5943),$H$13-SUM($F$14:F5943)+SUM($G$14:G5943)))</f>
        <v>0</v>
      </c>
      <c r="I5943" s="7"/>
    </row>
    <row r="5944" spans="1:9">
      <c r="A5944" s="89">
        <f t="shared" si="892"/>
        <v>5931</v>
      </c>
      <c r="B5944" s="185" t="str">
        <f t="shared" si="893"/>
        <v/>
      </c>
      <c r="C5944" s="90" t="str">
        <f t="shared" si="894"/>
        <v/>
      </c>
      <c r="D5944" s="89" t="str">
        <f t="shared" si="895"/>
        <v/>
      </c>
      <c r="E5944" s="91" t="str">
        <f t="shared" si="896"/>
        <v/>
      </c>
      <c r="F5944" s="92" t="str">
        <f t="shared" si="897"/>
        <v/>
      </c>
      <c r="G5944" s="212" t="str">
        <f t="shared" si="898"/>
        <v/>
      </c>
      <c r="H5944" s="92">
        <f>IF(OR(ERR=FALSE,AND(F5944="",G5944="")),0,IF($C$12="D",$H$13+SUM($F$14:F5944)-SUM($G$14:G5944),$H$13-SUM($F$14:F5944)+SUM($G$14:G5944)))</f>
        <v>0</v>
      </c>
      <c r="I5944" s="7"/>
    </row>
    <row r="5945" spans="1:9">
      <c r="A5945" s="89">
        <f t="shared" si="892"/>
        <v>5932</v>
      </c>
      <c r="B5945" s="185" t="str">
        <f t="shared" si="893"/>
        <v/>
      </c>
      <c r="C5945" s="90" t="str">
        <f t="shared" si="894"/>
        <v/>
      </c>
      <c r="D5945" s="89" t="str">
        <f t="shared" si="895"/>
        <v/>
      </c>
      <c r="E5945" s="91" t="str">
        <f t="shared" si="896"/>
        <v/>
      </c>
      <c r="F5945" s="92" t="str">
        <f t="shared" si="897"/>
        <v/>
      </c>
      <c r="G5945" s="212" t="str">
        <f t="shared" si="898"/>
        <v/>
      </c>
      <c r="H5945" s="92">
        <f>IF(OR(ERR=FALSE,AND(F5945="",G5945="")),0,IF($C$12="D",$H$13+SUM($F$14:F5945)-SUM($G$14:G5945),$H$13-SUM($F$14:F5945)+SUM($G$14:G5945)))</f>
        <v>0</v>
      </c>
      <c r="I5945" s="7"/>
    </row>
    <row r="5946" spans="1:9">
      <c r="A5946" s="89">
        <f t="shared" si="892"/>
        <v>5933</v>
      </c>
      <c r="B5946" s="185" t="str">
        <f t="shared" si="893"/>
        <v/>
      </c>
      <c r="C5946" s="90" t="str">
        <f t="shared" si="894"/>
        <v/>
      </c>
      <c r="D5946" s="89" t="str">
        <f t="shared" si="895"/>
        <v/>
      </c>
      <c r="E5946" s="91" t="str">
        <f t="shared" si="896"/>
        <v/>
      </c>
      <c r="F5946" s="92" t="str">
        <f t="shared" si="897"/>
        <v/>
      </c>
      <c r="G5946" s="212" t="str">
        <f t="shared" si="898"/>
        <v/>
      </c>
      <c r="H5946" s="92">
        <f>IF(OR(ERR=FALSE,AND(F5946="",G5946="")),0,IF($C$12="D",$H$13+SUM($F$14:F5946)-SUM($G$14:G5946),$H$13-SUM($F$14:F5946)+SUM($G$14:G5946)))</f>
        <v>0</v>
      </c>
      <c r="I5946" s="7"/>
    </row>
    <row r="5947" spans="1:9">
      <c r="A5947" s="89">
        <f t="shared" si="892"/>
        <v>5934</v>
      </c>
      <c r="B5947" s="185" t="str">
        <f t="shared" si="893"/>
        <v/>
      </c>
      <c r="C5947" s="90" t="str">
        <f t="shared" si="894"/>
        <v/>
      </c>
      <c r="D5947" s="89" t="str">
        <f t="shared" si="895"/>
        <v/>
      </c>
      <c r="E5947" s="91" t="str">
        <f t="shared" si="896"/>
        <v/>
      </c>
      <c r="F5947" s="92" t="str">
        <f t="shared" si="897"/>
        <v/>
      </c>
      <c r="G5947" s="212" t="str">
        <f t="shared" si="898"/>
        <v/>
      </c>
      <c r="H5947" s="92">
        <f>IF(OR(ERR=FALSE,AND(F5947="",G5947="")),0,IF($C$12="D",$H$13+SUM($F$14:F5947)-SUM($G$14:G5947),$H$13-SUM($F$14:F5947)+SUM($G$14:G5947)))</f>
        <v>0</v>
      </c>
      <c r="I5947" s="7"/>
    </row>
    <row r="5948" spans="1:9">
      <c r="A5948" s="89">
        <f t="shared" si="892"/>
        <v>5935</v>
      </c>
      <c r="B5948" s="185" t="str">
        <f t="shared" si="893"/>
        <v/>
      </c>
      <c r="C5948" s="90" t="str">
        <f t="shared" si="894"/>
        <v/>
      </c>
      <c r="D5948" s="89" t="str">
        <f t="shared" si="895"/>
        <v/>
      </c>
      <c r="E5948" s="91" t="str">
        <f t="shared" si="896"/>
        <v/>
      </c>
      <c r="F5948" s="92" t="str">
        <f t="shared" si="897"/>
        <v/>
      </c>
      <c r="G5948" s="212" t="str">
        <f t="shared" si="898"/>
        <v/>
      </c>
      <c r="H5948" s="92">
        <f>IF(OR(ERR=FALSE,AND(F5948="",G5948="")),0,IF($C$12="D",$H$13+SUM($F$14:F5948)-SUM($G$14:G5948),$H$13-SUM($F$14:F5948)+SUM($G$14:G5948)))</f>
        <v>0</v>
      </c>
      <c r="I5948" s="7"/>
    </row>
    <row r="5949" spans="1:9">
      <c r="A5949" s="89">
        <f t="shared" si="892"/>
        <v>5936</v>
      </c>
      <c r="B5949" s="185" t="str">
        <f t="shared" si="893"/>
        <v/>
      </c>
      <c r="C5949" s="90" t="str">
        <f t="shared" si="894"/>
        <v/>
      </c>
      <c r="D5949" s="89" t="str">
        <f t="shared" si="895"/>
        <v/>
      </c>
      <c r="E5949" s="91" t="str">
        <f t="shared" si="896"/>
        <v/>
      </c>
      <c r="F5949" s="92" t="str">
        <f t="shared" si="897"/>
        <v/>
      </c>
      <c r="G5949" s="212" t="str">
        <f t="shared" si="898"/>
        <v/>
      </c>
      <c r="H5949" s="92">
        <f>IF(OR(ERR=FALSE,AND(F5949="",G5949="")),0,IF($C$12="D",$H$13+SUM($F$14:F5949)-SUM($G$14:G5949),$H$13-SUM($F$14:F5949)+SUM($G$14:G5949)))</f>
        <v>0</v>
      </c>
      <c r="I5949" s="7"/>
    </row>
    <row r="5950" spans="1:9">
      <c r="A5950" s="89">
        <f t="shared" si="892"/>
        <v>5937</v>
      </c>
      <c r="B5950" s="185" t="str">
        <f t="shared" si="893"/>
        <v/>
      </c>
      <c r="C5950" s="90" t="str">
        <f t="shared" si="894"/>
        <v/>
      </c>
      <c r="D5950" s="89" t="str">
        <f t="shared" si="895"/>
        <v/>
      </c>
      <c r="E5950" s="91" t="str">
        <f t="shared" si="896"/>
        <v/>
      </c>
      <c r="F5950" s="92" t="str">
        <f t="shared" si="897"/>
        <v/>
      </c>
      <c r="G5950" s="212" t="str">
        <f t="shared" si="898"/>
        <v/>
      </c>
      <c r="H5950" s="92">
        <f>IF(OR(ERR=FALSE,AND(F5950="",G5950="")),0,IF($C$12="D",$H$13+SUM($F$14:F5950)-SUM($G$14:G5950),$H$13-SUM($F$14:F5950)+SUM($G$14:G5950)))</f>
        <v>0</v>
      </c>
      <c r="I5950" s="7"/>
    </row>
    <row r="5951" spans="1:9">
      <c r="A5951" s="89">
        <f t="shared" si="892"/>
        <v>5938</v>
      </c>
      <c r="B5951" s="185" t="str">
        <f t="shared" si="893"/>
        <v/>
      </c>
      <c r="C5951" s="90" t="str">
        <f t="shared" si="894"/>
        <v/>
      </c>
      <c r="D5951" s="89" t="str">
        <f t="shared" si="895"/>
        <v/>
      </c>
      <c r="E5951" s="91" t="str">
        <f t="shared" si="896"/>
        <v/>
      </c>
      <c r="F5951" s="92" t="str">
        <f t="shared" si="897"/>
        <v/>
      </c>
      <c r="G5951" s="212" t="str">
        <f t="shared" si="898"/>
        <v/>
      </c>
      <c r="H5951" s="92">
        <f>IF(OR(ERR=FALSE,AND(F5951="",G5951="")),0,IF($C$12="D",$H$13+SUM($F$14:F5951)-SUM($G$14:G5951),$H$13-SUM($F$14:F5951)+SUM($G$14:G5951)))</f>
        <v>0</v>
      </c>
      <c r="I5951" s="7"/>
    </row>
    <row r="5952" spans="1:9">
      <c r="A5952" s="89">
        <f t="shared" si="892"/>
        <v>5939</v>
      </c>
      <c r="B5952" s="185" t="str">
        <f t="shared" si="893"/>
        <v/>
      </c>
      <c r="C5952" s="90" t="str">
        <f t="shared" si="894"/>
        <v/>
      </c>
      <c r="D5952" s="89" t="str">
        <f t="shared" si="895"/>
        <v/>
      </c>
      <c r="E5952" s="91" t="str">
        <f t="shared" si="896"/>
        <v/>
      </c>
      <c r="F5952" s="92" t="str">
        <f t="shared" si="897"/>
        <v/>
      </c>
      <c r="G5952" s="212" t="str">
        <f t="shared" si="898"/>
        <v/>
      </c>
      <c r="H5952" s="92">
        <f>IF(OR(ERR=FALSE,AND(F5952="",G5952="")),0,IF($C$12="D",$H$13+SUM($F$14:F5952)-SUM($G$14:G5952),$H$13-SUM($F$14:F5952)+SUM($G$14:G5952)))</f>
        <v>0</v>
      </c>
      <c r="I5952" s="7"/>
    </row>
    <row r="5953" spans="1:9">
      <c r="A5953" s="89">
        <f t="shared" si="892"/>
        <v>5940</v>
      </c>
      <c r="B5953" s="185" t="str">
        <f t="shared" si="893"/>
        <v/>
      </c>
      <c r="C5953" s="90" t="str">
        <f t="shared" si="894"/>
        <v/>
      </c>
      <c r="D5953" s="89" t="str">
        <f t="shared" si="895"/>
        <v/>
      </c>
      <c r="E5953" s="91" t="str">
        <f t="shared" si="896"/>
        <v/>
      </c>
      <c r="F5953" s="92" t="str">
        <f t="shared" si="897"/>
        <v/>
      </c>
      <c r="G5953" s="212" t="str">
        <f t="shared" si="898"/>
        <v/>
      </c>
      <c r="H5953" s="92">
        <f>IF(OR(ERR=FALSE,AND(F5953="",G5953="")),0,IF($C$12="D",$H$13+SUM($F$14:F5953)-SUM($G$14:G5953),$H$13-SUM($F$14:F5953)+SUM($G$14:G5953)))</f>
        <v>0</v>
      </c>
      <c r="I5953" s="7"/>
    </row>
    <row r="5954" spans="1:9">
      <c r="A5954" s="89">
        <f t="shared" si="892"/>
        <v>5941</v>
      </c>
      <c r="B5954" s="185" t="str">
        <f t="shared" si="893"/>
        <v/>
      </c>
      <c r="C5954" s="90" t="str">
        <f t="shared" si="894"/>
        <v/>
      </c>
      <c r="D5954" s="89" t="str">
        <f t="shared" si="895"/>
        <v/>
      </c>
      <c r="E5954" s="91" t="str">
        <f t="shared" si="896"/>
        <v/>
      </c>
      <c r="F5954" s="92" t="str">
        <f t="shared" si="897"/>
        <v/>
      </c>
      <c r="G5954" s="212" t="str">
        <f t="shared" si="898"/>
        <v/>
      </c>
      <c r="H5954" s="92">
        <f>IF(OR(ERR=FALSE,AND(F5954="",G5954="")),0,IF($C$12="D",$H$13+SUM($F$14:F5954)-SUM($G$14:G5954),$H$13-SUM($F$14:F5954)+SUM($G$14:G5954)))</f>
        <v>0</v>
      </c>
      <c r="I5954" s="7"/>
    </row>
    <row r="5955" spans="1:9">
      <c r="A5955" s="89">
        <f t="shared" ref="A5955:A5963" si="899">A5954+1</f>
        <v>5942</v>
      </c>
      <c r="B5955" s="185" t="str">
        <f t="shared" si="893"/>
        <v/>
      </c>
      <c r="C5955" s="90" t="str">
        <f t="shared" si="894"/>
        <v/>
      </c>
      <c r="D5955" s="89" t="str">
        <f t="shared" si="895"/>
        <v/>
      </c>
      <c r="E5955" s="91" t="str">
        <f t="shared" si="896"/>
        <v/>
      </c>
      <c r="F5955" s="92" t="str">
        <f t="shared" si="897"/>
        <v/>
      </c>
      <c r="G5955" s="212" t="str">
        <f t="shared" si="898"/>
        <v/>
      </c>
      <c r="H5955" s="92">
        <f>IF(OR(ERR=FALSE,AND(F5955="",G5955="")),0,IF($C$12="D",$H$13+SUM($F$14:F5955)-SUM($G$14:G5955),$H$13-SUM($F$14:F5955)+SUM($G$14:G5955)))</f>
        <v>0</v>
      </c>
      <c r="I5955" s="7"/>
    </row>
    <row r="5956" spans="1:9">
      <c r="A5956" s="89">
        <f t="shared" si="899"/>
        <v>5943</v>
      </c>
      <c r="B5956" s="185" t="str">
        <f t="shared" si="893"/>
        <v/>
      </c>
      <c r="C5956" s="90" t="str">
        <f t="shared" si="894"/>
        <v/>
      </c>
      <c r="D5956" s="89" t="str">
        <f t="shared" si="895"/>
        <v/>
      </c>
      <c r="E5956" s="91" t="str">
        <f t="shared" si="896"/>
        <v/>
      </c>
      <c r="F5956" s="92" t="str">
        <f t="shared" si="897"/>
        <v/>
      </c>
      <c r="G5956" s="212" t="str">
        <f t="shared" si="898"/>
        <v/>
      </c>
      <c r="H5956" s="92">
        <f>IF(OR(ERR=FALSE,AND(F5956="",G5956="")),0,IF($C$12="D",$H$13+SUM($F$14:F5956)-SUM($G$14:G5956),$H$13-SUM($F$14:F5956)+SUM($G$14:G5956)))</f>
        <v>0</v>
      </c>
      <c r="I5956" s="7"/>
    </row>
    <row r="5957" spans="1:9">
      <c r="A5957" s="89">
        <f t="shared" si="899"/>
        <v>5944</v>
      </c>
      <c r="B5957" s="185" t="str">
        <f t="shared" si="893"/>
        <v/>
      </c>
      <c r="C5957" s="90" t="str">
        <f t="shared" si="894"/>
        <v/>
      </c>
      <c r="D5957" s="89" t="str">
        <f t="shared" si="895"/>
        <v/>
      </c>
      <c r="E5957" s="91" t="str">
        <f t="shared" si="896"/>
        <v/>
      </c>
      <c r="F5957" s="92" t="str">
        <f t="shared" si="897"/>
        <v/>
      </c>
      <c r="G5957" s="212" t="str">
        <f t="shared" si="898"/>
        <v/>
      </c>
      <c r="H5957" s="92">
        <f>IF(OR(ERR=FALSE,AND(F5957="",G5957="")),0,IF($C$12="D",$H$13+SUM($F$14:F5957)-SUM($G$14:G5957),$H$13-SUM($F$14:F5957)+SUM($G$14:G5957)))</f>
        <v>0</v>
      </c>
      <c r="I5957" s="7"/>
    </row>
    <row r="5958" spans="1:9">
      <c r="A5958" s="89">
        <f t="shared" si="899"/>
        <v>5945</v>
      </c>
      <c r="B5958" s="185" t="str">
        <f t="shared" si="893"/>
        <v/>
      </c>
      <c r="C5958" s="90" t="str">
        <f t="shared" si="894"/>
        <v/>
      </c>
      <c r="D5958" s="89" t="str">
        <f t="shared" si="895"/>
        <v/>
      </c>
      <c r="E5958" s="91" t="str">
        <f t="shared" si="896"/>
        <v/>
      </c>
      <c r="F5958" s="92" t="str">
        <f t="shared" si="897"/>
        <v/>
      </c>
      <c r="G5958" s="212" t="str">
        <f t="shared" si="898"/>
        <v/>
      </c>
      <c r="H5958" s="92">
        <f>IF(OR(ERR=FALSE,AND(F5958="",G5958="")),0,IF($C$12="D",$H$13+SUM($F$14:F5958)-SUM($G$14:G5958),$H$13-SUM($F$14:F5958)+SUM($G$14:G5958)))</f>
        <v>0</v>
      </c>
      <c r="I5958" s="7"/>
    </row>
    <row r="5959" spans="1:9">
      <c r="A5959" s="89">
        <f t="shared" si="899"/>
        <v>5946</v>
      </c>
      <c r="B5959" s="185" t="str">
        <f t="shared" si="893"/>
        <v/>
      </c>
      <c r="C5959" s="90" t="str">
        <f t="shared" si="894"/>
        <v/>
      </c>
      <c r="D5959" s="89" t="str">
        <f t="shared" si="895"/>
        <v/>
      </c>
      <c r="E5959" s="91" t="str">
        <f t="shared" si="896"/>
        <v/>
      </c>
      <c r="F5959" s="92" t="str">
        <f t="shared" si="897"/>
        <v/>
      </c>
      <c r="G5959" s="212" t="str">
        <f t="shared" si="898"/>
        <v/>
      </c>
      <c r="H5959" s="92">
        <f>IF(OR(ERR=FALSE,AND(F5959="",G5959="")),0,IF($C$12="D",$H$13+SUM($F$14:F5959)-SUM($G$14:G5959),$H$13-SUM($F$14:F5959)+SUM($G$14:G5959)))</f>
        <v>0</v>
      </c>
      <c r="I5959" s="7"/>
    </row>
    <row r="5960" spans="1:9">
      <c r="A5960" s="89">
        <f t="shared" si="899"/>
        <v>5947</v>
      </c>
      <c r="B5960" s="185" t="str">
        <f t="shared" si="893"/>
        <v/>
      </c>
      <c r="C5960" s="90" t="str">
        <f t="shared" si="894"/>
        <v/>
      </c>
      <c r="D5960" s="89" t="str">
        <f t="shared" si="895"/>
        <v/>
      </c>
      <c r="E5960" s="91" t="str">
        <f t="shared" si="896"/>
        <v/>
      </c>
      <c r="F5960" s="92" t="str">
        <f t="shared" si="897"/>
        <v/>
      </c>
      <c r="G5960" s="212" t="str">
        <f t="shared" si="898"/>
        <v/>
      </c>
      <c r="H5960" s="92">
        <f>IF(OR(ERR=FALSE,AND(F5960="",G5960="")),0,IF($C$12="D",$H$13+SUM($F$14:F5960)-SUM($G$14:G5960),$H$13-SUM($F$14:F5960)+SUM($G$14:G5960)))</f>
        <v>0</v>
      </c>
      <c r="I5960" s="7"/>
    </row>
    <row r="5961" spans="1:9">
      <c r="A5961" s="89">
        <f t="shared" si="899"/>
        <v>5948</v>
      </c>
      <c r="B5961" s="185" t="str">
        <f t="shared" si="893"/>
        <v/>
      </c>
      <c r="C5961" s="90" t="str">
        <f t="shared" si="894"/>
        <v/>
      </c>
      <c r="D5961" s="89" t="str">
        <f t="shared" si="895"/>
        <v/>
      </c>
      <c r="E5961" s="91" t="str">
        <f t="shared" si="896"/>
        <v/>
      </c>
      <c r="F5961" s="92" t="str">
        <f t="shared" si="897"/>
        <v/>
      </c>
      <c r="G5961" s="212" t="str">
        <f t="shared" si="898"/>
        <v/>
      </c>
      <c r="H5961" s="92">
        <f>IF(OR(ERR=FALSE,AND(F5961="",G5961="")),0,IF($C$12="D",$H$13+SUM($F$14:F5961)-SUM($G$14:G5961),$H$13-SUM($F$14:F5961)+SUM($G$14:G5961)))</f>
        <v>0</v>
      </c>
      <c r="I5961" s="7"/>
    </row>
    <row r="5962" spans="1:9">
      <c r="A5962" s="89">
        <f t="shared" si="899"/>
        <v>5949</v>
      </c>
      <c r="B5962" s="185" t="str">
        <f t="shared" si="893"/>
        <v/>
      </c>
      <c r="C5962" s="90" t="str">
        <f t="shared" si="894"/>
        <v/>
      </c>
      <c r="D5962" s="89" t="str">
        <f t="shared" si="895"/>
        <v/>
      </c>
      <c r="E5962" s="91" t="str">
        <f t="shared" si="896"/>
        <v/>
      </c>
      <c r="F5962" s="92" t="str">
        <f t="shared" si="897"/>
        <v/>
      </c>
      <c r="G5962" s="212" t="str">
        <f t="shared" si="898"/>
        <v/>
      </c>
      <c r="H5962" s="92">
        <f>IF(OR(ERR=FALSE,AND(F5962="",G5962="")),0,IF($C$12="D",$H$13+SUM($F$14:F5962)-SUM($G$14:G5962),$H$13-SUM($F$14:F5962)+SUM($G$14:G5962)))</f>
        <v>0</v>
      </c>
      <c r="I5962" s="7"/>
    </row>
    <row r="5963" spans="1:9">
      <c r="A5963" s="89">
        <f t="shared" si="899"/>
        <v>5950</v>
      </c>
      <c r="B5963" s="185" t="str">
        <f t="shared" si="893"/>
        <v/>
      </c>
      <c r="C5963" s="90" t="str">
        <f t="shared" si="894"/>
        <v/>
      </c>
      <c r="D5963" s="89" t="str">
        <f t="shared" si="895"/>
        <v/>
      </c>
      <c r="E5963" s="91" t="str">
        <f t="shared" si="896"/>
        <v/>
      </c>
      <c r="F5963" s="92" t="str">
        <f t="shared" si="897"/>
        <v/>
      </c>
      <c r="G5963" s="212" t="str">
        <f t="shared" si="898"/>
        <v/>
      </c>
      <c r="H5963" s="92">
        <f>IF(OR(ERR=FALSE,AND(F5963="",G5963="")),0,IF($C$12="D",$H$13+SUM($F$14:F5963)-SUM($G$14:G5963),$H$13-SUM($F$14:F5963)+SUM($G$14:G5963)))</f>
        <v>0</v>
      </c>
      <c r="I5963" s="7"/>
    </row>
    <row r="5964" spans="1:9">
      <c r="A5964" s="89">
        <f t="shared" ref="A5964:A6013" si="900">A5963+1</f>
        <v>5951</v>
      </c>
      <c r="B5964" s="185" t="str">
        <f t="shared" si="893"/>
        <v/>
      </c>
      <c r="C5964" s="90" t="str">
        <f t="shared" si="894"/>
        <v/>
      </c>
      <c r="D5964" s="89" t="str">
        <f t="shared" si="895"/>
        <v/>
      </c>
      <c r="E5964" s="91" t="str">
        <f t="shared" si="896"/>
        <v/>
      </c>
      <c r="F5964" s="92" t="str">
        <f t="shared" si="897"/>
        <v/>
      </c>
      <c r="G5964" s="212" t="str">
        <f t="shared" si="898"/>
        <v/>
      </c>
      <c r="H5964" s="92">
        <f>IF(OR(ERR=FALSE,AND(F5964="",G5964="")),0,IF($C$12="D",$H$13+SUM($F$14:F5964)-SUM($G$14:G5964),$H$13-SUM($F$14:F5964)+SUM($G$14:G5964)))</f>
        <v>0</v>
      </c>
      <c r="I5964" s="7"/>
    </row>
    <row r="5965" spans="1:9">
      <c r="A5965" s="89">
        <f t="shared" si="900"/>
        <v>5952</v>
      </c>
      <c r="B5965" s="185" t="str">
        <f t="shared" si="893"/>
        <v/>
      </c>
      <c r="C5965" s="90" t="str">
        <f t="shared" si="894"/>
        <v/>
      </c>
      <c r="D5965" s="89" t="str">
        <f t="shared" si="895"/>
        <v/>
      </c>
      <c r="E5965" s="91" t="str">
        <f t="shared" si="896"/>
        <v/>
      </c>
      <c r="F5965" s="92" t="str">
        <f t="shared" si="897"/>
        <v/>
      </c>
      <c r="G5965" s="212" t="str">
        <f t="shared" si="898"/>
        <v/>
      </c>
      <c r="H5965" s="92">
        <f>IF(OR(ERR=FALSE,AND(F5965="",G5965="")),0,IF($C$12="D",$H$13+SUM($F$14:F5965)-SUM($G$14:G5965),$H$13-SUM($F$14:F5965)+SUM($G$14:G5965)))</f>
        <v>0</v>
      </c>
      <c r="I5965" s="7"/>
    </row>
    <row r="5966" spans="1:9">
      <c r="A5966" s="89">
        <f t="shared" si="900"/>
        <v>5953</v>
      </c>
      <c r="B5966" s="185" t="str">
        <f t="shared" si="893"/>
        <v/>
      </c>
      <c r="C5966" s="90" t="str">
        <f t="shared" si="894"/>
        <v/>
      </c>
      <c r="D5966" s="89" t="str">
        <f t="shared" si="895"/>
        <v/>
      </c>
      <c r="E5966" s="91" t="str">
        <f t="shared" si="896"/>
        <v/>
      </c>
      <c r="F5966" s="92" t="str">
        <f t="shared" si="897"/>
        <v/>
      </c>
      <c r="G5966" s="212" t="str">
        <f t="shared" si="898"/>
        <v/>
      </c>
      <c r="H5966" s="92">
        <f>IF(OR(ERR=FALSE,AND(F5966="",G5966="")),0,IF($C$12="D",$H$13+SUM($F$14:F5966)-SUM($G$14:G5966),$H$13-SUM($F$14:F5966)+SUM($G$14:G5966)))</f>
        <v>0</v>
      </c>
      <c r="I5966" s="7"/>
    </row>
    <row r="5967" spans="1:9">
      <c r="A5967" s="89">
        <f t="shared" si="900"/>
        <v>5954</v>
      </c>
      <c r="B5967" s="185" t="str">
        <f t="shared" si="893"/>
        <v/>
      </c>
      <c r="C5967" s="90" t="str">
        <f t="shared" si="894"/>
        <v/>
      </c>
      <c r="D5967" s="89" t="str">
        <f t="shared" si="895"/>
        <v/>
      </c>
      <c r="E5967" s="91" t="str">
        <f t="shared" si="896"/>
        <v/>
      </c>
      <c r="F5967" s="92" t="str">
        <f t="shared" si="897"/>
        <v/>
      </c>
      <c r="G5967" s="212" t="str">
        <f t="shared" si="898"/>
        <v/>
      </c>
      <c r="H5967" s="92">
        <f>IF(OR(ERR=FALSE,AND(F5967="",G5967="")),0,IF($C$12="D",$H$13+SUM($F$14:F5967)-SUM($G$14:G5967),$H$13-SUM($F$14:F5967)+SUM($G$14:G5967)))</f>
        <v>0</v>
      </c>
      <c r="I5967" s="7"/>
    </row>
    <row r="5968" spans="1:9">
      <c r="A5968" s="89">
        <f t="shared" si="900"/>
        <v>5955</v>
      </c>
      <c r="B5968" s="185" t="str">
        <f t="shared" si="893"/>
        <v/>
      </c>
      <c r="C5968" s="90" t="str">
        <f t="shared" si="894"/>
        <v/>
      </c>
      <c r="D5968" s="89" t="str">
        <f t="shared" si="895"/>
        <v/>
      </c>
      <c r="E5968" s="91" t="str">
        <f t="shared" si="896"/>
        <v/>
      </c>
      <c r="F5968" s="92" t="str">
        <f t="shared" si="897"/>
        <v/>
      </c>
      <c r="G5968" s="212" t="str">
        <f t="shared" si="898"/>
        <v/>
      </c>
      <c r="H5968" s="92">
        <f>IF(OR(ERR=FALSE,AND(F5968="",G5968="")),0,IF($C$12="D",$H$13+SUM($F$14:F5968)-SUM($G$14:G5968),$H$13-SUM($F$14:F5968)+SUM($G$14:G5968)))</f>
        <v>0</v>
      </c>
      <c r="I5968" s="7"/>
    </row>
    <row r="5969" spans="1:9">
      <c r="A5969" s="89">
        <f t="shared" si="900"/>
        <v>5956</v>
      </c>
      <c r="B5969" s="185" t="str">
        <f t="shared" si="893"/>
        <v/>
      </c>
      <c r="C5969" s="90" t="str">
        <f t="shared" si="894"/>
        <v/>
      </c>
      <c r="D5969" s="89" t="str">
        <f t="shared" si="895"/>
        <v/>
      </c>
      <c r="E5969" s="91" t="str">
        <f t="shared" si="896"/>
        <v/>
      </c>
      <c r="F5969" s="92" t="str">
        <f t="shared" si="897"/>
        <v/>
      </c>
      <c r="G5969" s="212" t="str">
        <f t="shared" si="898"/>
        <v/>
      </c>
      <c r="H5969" s="92">
        <f>IF(OR(ERR=FALSE,AND(F5969="",G5969="")),0,IF($C$12="D",$H$13+SUM($F$14:F5969)-SUM($G$14:G5969),$H$13-SUM($F$14:F5969)+SUM($G$14:G5969)))</f>
        <v>0</v>
      </c>
      <c r="I5969" s="7"/>
    </row>
    <row r="5970" spans="1:9">
      <c r="A5970" s="89">
        <f t="shared" si="900"/>
        <v>5957</v>
      </c>
      <c r="B5970" s="185" t="str">
        <f t="shared" si="893"/>
        <v/>
      </c>
      <c r="C5970" s="90" t="str">
        <f t="shared" si="894"/>
        <v/>
      </c>
      <c r="D5970" s="89" t="str">
        <f t="shared" si="895"/>
        <v/>
      </c>
      <c r="E5970" s="91" t="str">
        <f t="shared" si="896"/>
        <v/>
      </c>
      <c r="F5970" s="92" t="str">
        <f t="shared" si="897"/>
        <v/>
      </c>
      <c r="G5970" s="212" t="str">
        <f t="shared" si="898"/>
        <v/>
      </c>
      <c r="H5970" s="92">
        <f>IF(OR(ERR=FALSE,AND(F5970="",G5970="")),0,IF($C$12="D",$H$13+SUM($F$14:F5970)-SUM($G$14:G5970),$H$13-SUM($F$14:F5970)+SUM($G$14:G5970)))</f>
        <v>0</v>
      </c>
      <c r="I5970" s="7"/>
    </row>
    <row r="5971" spans="1:9">
      <c r="A5971" s="89">
        <f t="shared" si="900"/>
        <v>5958</v>
      </c>
      <c r="B5971" s="185" t="str">
        <f t="shared" si="893"/>
        <v/>
      </c>
      <c r="C5971" s="90" t="str">
        <f t="shared" si="894"/>
        <v/>
      </c>
      <c r="D5971" s="89" t="str">
        <f t="shared" si="895"/>
        <v/>
      </c>
      <c r="E5971" s="91" t="str">
        <f t="shared" si="896"/>
        <v/>
      </c>
      <c r="F5971" s="92" t="str">
        <f t="shared" si="897"/>
        <v/>
      </c>
      <c r="G5971" s="212" t="str">
        <f t="shared" si="898"/>
        <v/>
      </c>
      <c r="H5971" s="92">
        <f>IF(OR(ERR=FALSE,AND(F5971="",G5971="")),0,IF($C$12="D",$H$13+SUM($F$14:F5971)-SUM($G$14:G5971),$H$13-SUM($F$14:F5971)+SUM($G$14:G5971)))</f>
        <v>0</v>
      </c>
      <c r="I5971" s="7"/>
    </row>
    <row r="5972" spans="1:9">
      <c r="A5972" s="89">
        <f t="shared" si="900"/>
        <v>5959</v>
      </c>
      <c r="B5972" s="185" t="str">
        <f t="shared" si="893"/>
        <v/>
      </c>
      <c r="C5972" s="90" t="str">
        <f t="shared" si="894"/>
        <v/>
      </c>
      <c r="D5972" s="89" t="str">
        <f t="shared" si="895"/>
        <v/>
      </c>
      <c r="E5972" s="91" t="str">
        <f t="shared" si="896"/>
        <v/>
      </c>
      <c r="F5972" s="92" t="str">
        <f t="shared" si="897"/>
        <v/>
      </c>
      <c r="G5972" s="212" t="str">
        <f t="shared" si="898"/>
        <v/>
      </c>
      <c r="H5972" s="92">
        <f>IF(OR(ERR=FALSE,AND(F5972="",G5972="")),0,IF($C$12="D",$H$13+SUM($F$14:F5972)-SUM($G$14:G5972),$H$13-SUM($F$14:F5972)+SUM($G$14:G5972)))</f>
        <v>0</v>
      </c>
      <c r="I5972" s="7"/>
    </row>
    <row r="5973" spans="1:9">
      <c r="A5973" s="89">
        <f t="shared" si="900"/>
        <v>5960</v>
      </c>
      <c r="B5973" s="185" t="str">
        <f t="shared" si="893"/>
        <v/>
      </c>
      <c r="C5973" s="90" t="str">
        <f t="shared" si="894"/>
        <v/>
      </c>
      <c r="D5973" s="89" t="str">
        <f t="shared" si="895"/>
        <v/>
      </c>
      <c r="E5973" s="91" t="str">
        <f t="shared" si="896"/>
        <v/>
      </c>
      <c r="F5973" s="92" t="str">
        <f t="shared" si="897"/>
        <v/>
      </c>
      <c r="G5973" s="212" t="str">
        <f t="shared" si="898"/>
        <v/>
      </c>
      <c r="H5973" s="92">
        <f>IF(OR(ERR=FALSE,AND(F5973="",G5973="")),0,IF($C$12="D",$H$13+SUM($F$14:F5973)-SUM($G$14:G5973),$H$13-SUM($F$14:F5973)+SUM($G$14:G5973)))</f>
        <v>0</v>
      </c>
      <c r="I5973" s="7"/>
    </row>
    <row r="5974" spans="1:9">
      <c r="A5974" s="89">
        <f t="shared" si="900"/>
        <v>5961</v>
      </c>
      <c r="B5974" s="185" t="str">
        <f t="shared" si="893"/>
        <v/>
      </c>
      <c r="C5974" s="90" t="str">
        <f t="shared" si="894"/>
        <v/>
      </c>
      <c r="D5974" s="89" t="str">
        <f t="shared" si="895"/>
        <v/>
      </c>
      <c r="E5974" s="91" t="str">
        <f t="shared" si="896"/>
        <v/>
      </c>
      <c r="F5974" s="92" t="str">
        <f t="shared" si="897"/>
        <v/>
      </c>
      <c r="G5974" s="212" t="str">
        <f t="shared" si="898"/>
        <v/>
      </c>
      <c r="H5974" s="92">
        <f>IF(OR(ERR=FALSE,AND(F5974="",G5974="")),0,IF($C$12="D",$H$13+SUM($F$14:F5974)-SUM($G$14:G5974),$H$13-SUM($F$14:F5974)+SUM($G$14:G5974)))</f>
        <v>0</v>
      </c>
      <c r="I5974" s="7"/>
    </row>
    <row r="5975" spans="1:9">
      <c r="A5975" s="89">
        <f t="shared" si="900"/>
        <v>5962</v>
      </c>
      <c r="B5975" s="185" t="str">
        <f t="shared" si="893"/>
        <v/>
      </c>
      <c r="C5975" s="90" t="str">
        <f t="shared" si="894"/>
        <v/>
      </c>
      <c r="D5975" s="89" t="str">
        <f t="shared" si="895"/>
        <v/>
      </c>
      <c r="E5975" s="91" t="str">
        <f t="shared" si="896"/>
        <v/>
      </c>
      <c r="F5975" s="92" t="str">
        <f t="shared" si="897"/>
        <v/>
      </c>
      <c r="G5975" s="212" t="str">
        <f t="shared" si="898"/>
        <v/>
      </c>
      <c r="H5975" s="92">
        <f>IF(OR(ERR=FALSE,AND(F5975="",G5975="")),0,IF($C$12="D",$H$13+SUM($F$14:F5975)-SUM($G$14:G5975),$H$13-SUM($F$14:F5975)+SUM($G$14:G5975)))</f>
        <v>0</v>
      </c>
      <c r="I5975" s="7"/>
    </row>
    <row r="5976" spans="1:9">
      <c r="A5976" s="89">
        <f t="shared" si="900"/>
        <v>5963</v>
      </c>
      <c r="B5976" s="185" t="str">
        <f t="shared" si="893"/>
        <v/>
      </c>
      <c r="C5976" s="90" t="str">
        <f t="shared" si="894"/>
        <v/>
      </c>
      <c r="D5976" s="89" t="str">
        <f t="shared" si="895"/>
        <v/>
      </c>
      <c r="E5976" s="91" t="str">
        <f t="shared" si="896"/>
        <v/>
      </c>
      <c r="F5976" s="92" t="str">
        <f t="shared" si="897"/>
        <v/>
      </c>
      <c r="G5976" s="212" t="str">
        <f t="shared" si="898"/>
        <v/>
      </c>
      <c r="H5976" s="92">
        <f>IF(OR(ERR=FALSE,AND(F5976="",G5976="")),0,IF($C$12="D",$H$13+SUM($F$14:F5976)-SUM($G$14:G5976),$H$13-SUM($F$14:F5976)+SUM($G$14:G5976)))</f>
        <v>0</v>
      </c>
      <c r="I5976" s="7"/>
    </row>
    <row r="5977" spans="1:9">
      <c r="A5977" s="89">
        <f t="shared" si="900"/>
        <v>5964</v>
      </c>
      <c r="B5977" s="185" t="str">
        <f t="shared" ref="B5977:B6040" si="901">IF(ISERROR(VLOOKUP(A5977&amp;H$9,JU_AKUN,6,FALSE)=TRUE),"",VLOOKUP(A5977&amp;H$9,JU_AKUN,6,FALSE))</f>
        <v/>
      </c>
      <c r="C5977" s="90" t="str">
        <f t="shared" ref="C5977:C6040" si="902">IF(ISERROR(VLOOKUP(A5977&amp;H$9,JU_AKUN,7,FALSE)=TRUE),"",VLOOKUP(A5977&amp;H$9,JU_AKUN,7,FALSE))</f>
        <v/>
      </c>
      <c r="D5977" s="89" t="str">
        <f t="shared" ref="D5977:D6040" si="903">IF(ISERROR(VLOOKUP(A5977&amp;H$9,JU_AKUN,8,FALSE)=TRUE),"",VLOOKUP(A5977&amp;H$9,JU_AKUN,8,FALSE))</f>
        <v/>
      </c>
      <c r="E5977" s="91" t="str">
        <f t="shared" ref="E5977:E6040" si="904">IF(ISERROR(VLOOKUP(A5977&amp;H$9,JU_AKUN,9,FALSE)=TRUE),"",VLOOKUP(A5977&amp;H$9,JU_AKUN,9,FALSE))</f>
        <v/>
      </c>
      <c r="F5977" s="92" t="str">
        <f t="shared" ref="F5977:F6040" si="905">IF(ISERROR(VLOOKUP(A5977&amp;H$9,JU_AKUN,14,FALSE)=TRUE),"",VLOOKUP(A5977&amp;H$9,JU_AKUN,14,FALSE))</f>
        <v/>
      </c>
      <c r="G5977" s="212" t="str">
        <f t="shared" ref="G5977:G6040" si="906">IF(ISERROR(VLOOKUP(A5977&amp;H$9,JU_AKUN,15,FALSE)=TRUE),"",VLOOKUP(A5977&amp;H$9,JU_AKUN,15,FALSE))</f>
        <v/>
      </c>
      <c r="H5977" s="92">
        <f>IF(OR(ERR=FALSE,AND(F5977="",G5977="")),0,IF($C$12="D",$H$13+SUM($F$14:F5977)-SUM($G$14:G5977),$H$13-SUM($F$14:F5977)+SUM($G$14:G5977)))</f>
        <v>0</v>
      </c>
      <c r="I5977" s="7"/>
    </row>
    <row r="5978" spans="1:9">
      <c r="A5978" s="89">
        <f t="shared" si="900"/>
        <v>5965</v>
      </c>
      <c r="B5978" s="185" t="str">
        <f t="shared" si="901"/>
        <v/>
      </c>
      <c r="C5978" s="90" t="str">
        <f t="shared" si="902"/>
        <v/>
      </c>
      <c r="D5978" s="89" t="str">
        <f t="shared" si="903"/>
        <v/>
      </c>
      <c r="E5978" s="91" t="str">
        <f t="shared" si="904"/>
        <v/>
      </c>
      <c r="F5978" s="92" t="str">
        <f t="shared" si="905"/>
        <v/>
      </c>
      <c r="G5978" s="212" t="str">
        <f t="shared" si="906"/>
        <v/>
      </c>
      <c r="H5978" s="92">
        <f>IF(OR(ERR=FALSE,AND(F5978="",G5978="")),0,IF($C$12="D",$H$13+SUM($F$14:F5978)-SUM($G$14:G5978),$H$13-SUM($F$14:F5978)+SUM($G$14:G5978)))</f>
        <v>0</v>
      </c>
      <c r="I5978" s="7"/>
    </row>
    <row r="5979" spans="1:9">
      <c r="A5979" s="89">
        <f t="shared" si="900"/>
        <v>5966</v>
      </c>
      <c r="B5979" s="185" t="str">
        <f t="shared" si="901"/>
        <v/>
      </c>
      <c r="C5979" s="90" t="str">
        <f t="shared" si="902"/>
        <v/>
      </c>
      <c r="D5979" s="89" t="str">
        <f t="shared" si="903"/>
        <v/>
      </c>
      <c r="E5979" s="91" t="str">
        <f t="shared" si="904"/>
        <v/>
      </c>
      <c r="F5979" s="92" t="str">
        <f t="shared" si="905"/>
        <v/>
      </c>
      <c r="G5979" s="212" t="str">
        <f t="shared" si="906"/>
        <v/>
      </c>
      <c r="H5979" s="92">
        <f>IF(OR(ERR=FALSE,AND(F5979="",G5979="")),0,IF($C$12="D",$H$13+SUM($F$14:F5979)-SUM($G$14:G5979),$H$13-SUM($F$14:F5979)+SUM($G$14:G5979)))</f>
        <v>0</v>
      </c>
      <c r="I5979" s="7"/>
    </row>
    <row r="5980" spans="1:9">
      <c r="A5980" s="89">
        <f t="shared" si="900"/>
        <v>5967</v>
      </c>
      <c r="B5980" s="185" t="str">
        <f t="shared" si="901"/>
        <v/>
      </c>
      <c r="C5980" s="90" t="str">
        <f t="shared" si="902"/>
        <v/>
      </c>
      <c r="D5980" s="89" t="str">
        <f t="shared" si="903"/>
        <v/>
      </c>
      <c r="E5980" s="91" t="str">
        <f t="shared" si="904"/>
        <v/>
      </c>
      <c r="F5980" s="92" t="str">
        <f t="shared" si="905"/>
        <v/>
      </c>
      <c r="G5980" s="212" t="str">
        <f t="shared" si="906"/>
        <v/>
      </c>
      <c r="H5980" s="92">
        <f>IF(OR(ERR=FALSE,AND(F5980="",G5980="")),0,IF($C$12="D",$H$13+SUM($F$14:F5980)-SUM($G$14:G5980),$H$13-SUM($F$14:F5980)+SUM($G$14:G5980)))</f>
        <v>0</v>
      </c>
      <c r="I5980" s="7"/>
    </row>
    <row r="5981" spans="1:9">
      <c r="A5981" s="89">
        <f t="shared" si="900"/>
        <v>5968</v>
      </c>
      <c r="B5981" s="185" t="str">
        <f t="shared" si="901"/>
        <v/>
      </c>
      <c r="C5981" s="90" t="str">
        <f t="shared" si="902"/>
        <v/>
      </c>
      <c r="D5981" s="89" t="str">
        <f t="shared" si="903"/>
        <v/>
      </c>
      <c r="E5981" s="91" t="str">
        <f t="shared" si="904"/>
        <v/>
      </c>
      <c r="F5981" s="92" t="str">
        <f t="shared" si="905"/>
        <v/>
      </c>
      <c r="G5981" s="212" t="str">
        <f t="shared" si="906"/>
        <v/>
      </c>
      <c r="H5981" s="92">
        <f>IF(OR(ERR=FALSE,AND(F5981="",G5981="")),0,IF($C$12="D",$H$13+SUM($F$14:F5981)-SUM($G$14:G5981),$H$13-SUM($F$14:F5981)+SUM($G$14:G5981)))</f>
        <v>0</v>
      </c>
      <c r="I5981" s="7"/>
    </row>
    <row r="5982" spans="1:9">
      <c r="A5982" s="89">
        <f t="shared" si="900"/>
        <v>5969</v>
      </c>
      <c r="B5982" s="185" t="str">
        <f t="shared" si="901"/>
        <v/>
      </c>
      <c r="C5982" s="90" t="str">
        <f t="shared" si="902"/>
        <v/>
      </c>
      <c r="D5982" s="89" t="str">
        <f t="shared" si="903"/>
        <v/>
      </c>
      <c r="E5982" s="91" t="str">
        <f t="shared" si="904"/>
        <v/>
      </c>
      <c r="F5982" s="92" t="str">
        <f t="shared" si="905"/>
        <v/>
      </c>
      <c r="G5982" s="212" t="str">
        <f t="shared" si="906"/>
        <v/>
      </c>
      <c r="H5982" s="92">
        <f>IF(OR(ERR=FALSE,AND(F5982="",G5982="")),0,IF($C$12="D",$H$13+SUM($F$14:F5982)-SUM($G$14:G5982),$H$13-SUM($F$14:F5982)+SUM($G$14:G5982)))</f>
        <v>0</v>
      </c>
      <c r="I5982" s="7"/>
    </row>
    <row r="5983" spans="1:9">
      <c r="A5983" s="89">
        <f t="shared" si="900"/>
        <v>5970</v>
      </c>
      <c r="B5983" s="185" t="str">
        <f t="shared" si="901"/>
        <v/>
      </c>
      <c r="C5983" s="90" t="str">
        <f t="shared" si="902"/>
        <v/>
      </c>
      <c r="D5983" s="89" t="str">
        <f t="shared" si="903"/>
        <v/>
      </c>
      <c r="E5983" s="91" t="str">
        <f t="shared" si="904"/>
        <v/>
      </c>
      <c r="F5983" s="92" t="str">
        <f t="shared" si="905"/>
        <v/>
      </c>
      <c r="G5983" s="212" t="str">
        <f t="shared" si="906"/>
        <v/>
      </c>
      <c r="H5983" s="92">
        <f>IF(OR(ERR=FALSE,AND(F5983="",G5983="")),0,IF($C$12="D",$H$13+SUM($F$14:F5983)-SUM($G$14:G5983),$H$13-SUM($F$14:F5983)+SUM($G$14:G5983)))</f>
        <v>0</v>
      </c>
      <c r="I5983" s="7"/>
    </row>
    <row r="5984" spans="1:9">
      <c r="A5984" s="89">
        <f t="shared" si="900"/>
        <v>5971</v>
      </c>
      <c r="B5984" s="185" t="str">
        <f t="shared" si="901"/>
        <v/>
      </c>
      <c r="C5984" s="90" t="str">
        <f t="shared" si="902"/>
        <v/>
      </c>
      <c r="D5984" s="89" t="str">
        <f t="shared" si="903"/>
        <v/>
      </c>
      <c r="E5984" s="91" t="str">
        <f t="shared" si="904"/>
        <v/>
      </c>
      <c r="F5984" s="92" t="str">
        <f t="shared" si="905"/>
        <v/>
      </c>
      <c r="G5984" s="212" t="str">
        <f t="shared" si="906"/>
        <v/>
      </c>
      <c r="H5984" s="92">
        <f>IF(OR(ERR=FALSE,AND(F5984="",G5984="")),0,IF($C$12="D",$H$13+SUM($F$14:F5984)-SUM($G$14:G5984),$H$13-SUM($F$14:F5984)+SUM($G$14:G5984)))</f>
        <v>0</v>
      </c>
      <c r="I5984" s="7"/>
    </row>
    <row r="5985" spans="1:9">
      <c r="A5985" s="89">
        <f t="shared" si="900"/>
        <v>5972</v>
      </c>
      <c r="B5985" s="185" t="str">
        <f t="shared" si="901"/>
        <v/>
      </c>
      <c r="C5985" s="90" t="str">
        <f t="shared" si="902"/>
        <v/>
      </c>
      <c r="D5985" s="89" t="str">
        <f t="shared" si="903"/>
        <v/>
      </c>
      <c r="E5985" s="91" t="str">
        <f t="shared" si="904"/>
        <v/>
      </c>
      <c r="F5985" s="92" t="str">
        <f t="shared" si="905"/>
        <v/>
      </c>
      <c r="G5985" s="212" t="str">
        <f t="shared" si="906"/>
        <v/>
      </c>
      <c r="H5985" s="92">
        <f>IF(OR(ERR=FALSE,AND(F5985="",G5985="")),0,IF($C$12="D",$H$13+SUM($F$14:F5985)-SUM($G$14:G5985),$H$13-SUM($F$14:F5985)+SUM($G$14:G5985)))</f>
        <v>0</v>
      </c>
      <c r="I5985" s="7"/>
    </row>
    <row r="5986" spans="1:9">
      <c r="A5986" s="89">
        <f t="shared" si="900"/>
        <v>5973</v>
      </c>
      <c r="B5986" s="185" t="str">
        <f t="shared" si="901"/>
        <v/>
      </c>
      <c r="C5986" s="90" t="str">
        <f t="shared" si="902"/>
        <v/>
      </c>
      <c r="D5986" s="89" t="str">
        <f t="shared" si="903"/>
        <v/>
      </c>
      <c r="E5986" s="91" t="str">
        <f t="shared" si="904"/>
        <v/>
      </c>
      <c r="F5986" s="92" t="str">
        <f t="shared" si="905"/>
        <v/>
      </c>
      <c r="G5986" s="212" t="str">
        <f t="shared" si="906"/>
        <v/>
      </c>
      <c r="H5986" s="92">
        <f>IF(OR(ERR=FALSE,AND(F5986="",G5986="")),0,IF($C$12="D",$H$13+SUM($F$14:F5986)-SUM($G$14:G5986),$H$13-SUM($F$14:F5986)+SUM($G$14:G5986)))</f>
        <v>0</v>
      </c>
      <c r="I5986" s="7"/>
    </row>
    <row r="5987" spans="1:9">
      <c r="A5987" s="89">
        <f t="shared" si="900"/>
        <v>5974</v>
      </c>
      <c r="B5987" s="185" t="str">
        <f t="shared" si="901"/>
        <v/>
      </c>
      <c r="C5987" s="90" t="str">
        <f t="shared" si="902"/>
        <v/>
      </c>
      <c r="D5987" s="89" t="str">
        <f t="shared" si="903"/>
        <v/>
      </c>
      <c r="E5987" s="91" t="str">
        <f t="shared" si="904"/>
        <v/>
      </c>
      <c r="F5987" s="92" t="str">
        <f t="shared" si="905"/>
        <v/>
      </c>
      <c r="G5987" s="212" t="str">
        <f t="shared" si="906"/>
        <v/>
      </c>
      <c r="H5987" s="92">
        <f>IF(OR(ERR=FALSE,AND(F5987="",G5987="")),0,IF($C$12="D",$H$13+SUM($F$14:F5987)-SUM($G$14:G5987),$H$13-SUM($F$14:F5987)+SUM($G$14:G5987)))</f>
        <v>0</v>
      </c>
      <c r="I5987" s="7"/>
    </row>
    <row r="5988" spans="1:9">
      <c r="A5988" s="89">
        <f t="shared" si="900"/>
        <v>5975</v>
      </c>
      <c r="B5988" s="185" t="str">
        <f t="shared" si="901"/>
        <v/>
      </c>
      <c r="C5988" s="90" t="str">
        <f t="shared" si="902"/>
        <v/>
      </c>
      <c r="D5988" s="89" t="str">
        <f t="shared" si="903"/>
        <v/>
      </c>
      <c r="E5988" s="91" t="str">
        <f t="shared" si="904"/>
        <v/>
      </c>
      <c r="F5988" s="92" t="str">
        <f t="shared" si="905"/>
        <v/>
      </c>
      <c r="G5988" s="212" t="str">
        <f t="shared" si="906"/>
        <v/>
      </c>
      <c r="H5988" s="92">
        <f>IF(OR(ERR=FALSE,AND(F5988="",G5988="")),0,IF($C$12="D",$H$13+SUM($F$14:F5988)-SUM($G$14:G5988),$H$13-SUM($F$14:F5988)+SUM($G$14:G5988)))</f>
        <v>0</v>
      </c>
      <c r="I5988" s="7"/>
    </row>
    <row r="5989" spans="1:9">
      <c r="A5989" s="89">
        <f t="shared" si="900"/>
        <v>5976</v>
      </c>
      <c r="B5989" s="185" t="str">
        <f t="shared" si="901"/>
        <v/>
      </c>
      <c r="C5989" s="90" t="str">
        <f t="shared" si="902"/>
        <v/>
      </c>
      <c r="D5989" s="89" t="str">
        <f t="shared" si="903"/>
        <v/>
      </c>
      <c r="E5989" s="91" t="str">
        <f t="shared" si="904"/>
        <v/>
      </c>
      <c r="F5989" s="92" t="str">
        <f t="shared" si="905"/>
        <v/>
      </c>
      <c r="G5989" s="212" t="str">
        <f t="shared" si="906"/>
        <v/>
      </c>
      <c r="H5989" s="92">
        <f>IF(OR(ERR=FALSE,AND(F5989="",G5989="")),0,IF($C$12="D",$H$13+SUM($F$14:F5989)-SUM($G$14:G5989),$H$13-SUM($F$14:F5989)+SUM($G$14:G5989)))</f>
        <v>0</v>
      </c>
      <c r="I5989" s="7"/>
    </row>
    <row r="5990" spans="1:9">
      <c r="A5990" s="89">
        <f t="shared" si="900"/>
        <v>5977</v>
      </c>
      <c r="B5990" s="185" t="str">
        <f t="shared" si="901"/>
        <v/>
      </c>
      <c r="C5990" s="90" t="str">
        <f t="shared" si="902"/>
        <v/>
      </c>
      <c r="D5990" s="89" t="str">
        <f t="shared" si="903"/>
        <v/>
      </c>
      <c r="E5990" s="91" t="str">
        <f t="shared" si="904"/>
        <v/>
      </c>
      <c r="F5990" s="92" t="str">
        <f t="shared" si="905"/>
        <v/>
      </c>
      <c r="G5990" s="212" t="str">
        <f t="shared" si="906"/>
        <v/>
      </c>
      <c r="H5990" s="92">
        <f>IF(OR(ERR=FALSE,AND(F5990="",G5990="")),0,IF($C$12="D",$H$13+SUM($F$14:F5990)-SUM($G$14:G5990),$H$13-SUM($F$14:F5990)+SUM($G$14:G5990)))</f>
        <v>0</v>
      </c>
      <c r="I5990" s="7"/>
    </row>
    <row r="5991" spans="1:9">
      <c r="A5991" s="89">
        <f t="shared" si="900"/>
        <v>5978</v>
      </c>
      <c r="B5991" s="185" t="str">
        <f t="shared" si="901"/>
        <v/>
      </c>
      <c r="C5991" s="90" t="str">
        <f t="shared" si="902"/>
        <v/>
      </c>
      <c r="D5991" s="89" t="str">
        <f t="shared" si="903"/>
        <v/>
      </c>
      <c r="E5991" s="91" t="str">
        <f t="shared" si="904"/>
        <v/>
      </c>
      <c r="F5991" s="92" t="str">
        <f t="shared" si="905"/>
        <v/>
      </c>
      <c r="G5991" s="212" t="str">
        <f t="shared" si="906"/>
        <v/>
      </c>
      <c r="H5991" s="92">
        <f>IF(OR(ERR=FALSE,AND(F5991="",G5991="")),0,IF($C$12="D",$H$13+SUM($F$14:F5991)-SUM($G$14:G5991),$H$13-SUM($F$14:F5991)+SUM($G$14:G5991)))</f>
        <v>0</v>
      </c>
      <c r="I5991" s="7"/>
    </row>
    <row r="5992" spans="1:9">
      <c r="A5992" s="89">
        <f t="shared" si="900"/>
        <v>5979</v>
      </c>
      <c r="B5992" s="185" t="str">
        <f t="shared" si="901"/>
        <v/>
      </c>
      <c r="C5992" s="90" t="str">
        <f t="shared" si="902"/>
        <v/>
      </c>
      <c r="D5992" s="89" t="str">
        <f t="shared" si="903"/>
        <v/>
      </c>
      <c r="E5992" s="91" t="str">
        <f t="shared" si="904"/>
        <v/>
      </c>
      <c r="F5992" s="92" t="str">
        <f t="shared" si="905"/>
        <v/>
      </c>
      <c r="G5992" s="212" t="str">
        <f t="shared" si="906"/>
        <v/>
      </c>
      <c r="H5992" s="92">
        <f>IF(OR(ERR=FALSE,AND(F5992="",G5992="")),0,IF($C$12="D",$H$13+SUM($F$14:F5992)-SUM($G$14:G5992),$H$13-SUM($F$14:F5992)+SUM($G$14:G5992)))</f>
        <v>0</v>
      </c>
      <c r="I5992" s="7"/>
    </row>
    <row r="5993" spans="1:9">
      <c r="A5993" s="89">
        <f t="shared" si="900"/>
        <v>5980</v>
      </c>
      <c r="B5993" s="185" t="str">
        <f t="shared" si="901"/>
        <v/>
      </c>
      <c r="C5993" s="90" t="str">
        <f t="shared" si="902"/>
        <v/>
      </c>
      <c r="D5993" s="89" t="str">
        <f t="shared" si="903"/>
        <v/>
      </c>
      <c r="E5993" s="91" t="str">
        <f t="shared" si="904"/>
        <v/>
      </c>
      <c r="F5993" s="92" t="str">
        <f t="shared" si="905"/>
        <v/>
      </c>
      <c r="G5993" s="212" t="str">
        <f t="shared" si="906"/>
        <v/>
      </c>
      <c r="H5993" s="92">
        <f>IF(OR(ERR=FALSE,AND(F5993="",G5993="")),0,IF($C$12="D",$H$13+SUM($F$14:F5993)-SUM($G$14:G5993),$H$13-SUM($F$14:F5993)+SUM($G$14:G5993)))</f>
        <v>0</v>
      </c>
      <c r="I5993" s="7"/>
    </row>
    <row r="5994" spans="1:9">
      <c r="A5994" s="89">
        <f t="shared" si="900"/>
        <v>5981</v>
      </c>
      <c r="B5994" s="185" t="str">
        <f t="shared" si="901"/>
        <v/>
      </c>
      <c r="C5994" s="90" t="str">
        <f t="shared" si="902"/>
        <v/>
      </c>
      <c r="D5994" s="89" t="str">
        <f t="shared" si="903"/>
        <v/>
      </c>
      <c r="E5994" s="91" t="str">
        <f t="shared" si="904"/>
        <v/>
      </c>
      <c r="F5994" s="92" t="str">
        <f t="shared" si="905"/>
        <v/>
      </c>
      <c r="G5994" s="212" t="str">
        <f t="shared" si="906"/>
        <v/>
      </c>
      <c r="H5994" s="92">
        <f>IF(OR(ERR=FALSE,AND(F5994="",G5994="")),0,IF($C$12="D",$H$13+SUM($F$14:F5994)-SUM($G$14:G5994),$H$13-SUM($F$14:F5994)+SUM($G$14:G5994)))</f>
        <v>0</v>
      </c>
      <c r="I5994" s="7"/>
    </row>
    <row r="5995" spans="1:9">
      <c r="A5995" s="89">
        <f t="shared" si="900"/>
        <v>5982</v>
      </c>
      <c r="B5995" s="185" t="str">
        <f t="shared" si="901"/>
        <v/>
      </c>
      <c r="C5995" s="90" t="str">
        <f t="shared" si="902"/>
        <v/>
      </c>
      <c r="D5995" s="89" t="str">
        <f t="shared" si="903"/>
        <v/>
      </c>
      <c r="E5995" s="91" t="str">
        <f t="shared" si="904"/>
        <v/>
      </c>
      <c r="F5995" s="92" t="str">
        <f t="shared" si="905"/>
        <v/>
      </c>
      <c r="G5995" s="212" t="str">
        <f t="shared" si="906"/>
        <v/>
      </c>
      <c r="H5995" s="92">
        <f>IF(OR(ERR=FALSE,AND(F5995="",G5995="")),0,IF($C$12="D",$H$13+SUM($F$14:F5995)-SUM($G$14:G5995),$H$13-SUM($F$14:F5995)+SUM($G$14:G5995)))</f>
        <v>0</v>
      </c>
      <c r="I5995" s="7"/>
    </row>
    <row r="5996" spans="1:9">
      <c r="A5996" s="89">
        <f t="shared" si="900"/>
        <v>5983</v>
      </c>
      <c r="B5996" s="185" t="str">
        <f t="shared" si="901"/>
        <v/>
      </c>
      <c r="C5996" s="90" t="str">
        <f t="shared" si="902"/>
        <v/>
      </c>
      <c r="D5996" s="89" t="str">
        <f t="shared" si="903"/>
        <v/>
      </c>
      <c r="E5996" s="91" t="str">
        <f t="shared" si="904"/>
        <v/>
      </c>
      <c r="F5996" s="92" t="str">
        <f t="shared" si="905"/>
        <v/>
      </c>
      <c r="G5996" s="212" t="str">
        <f t="shared" si="906"/>
        <v/>
      </c>
      <c r="H5996" s="92">
        <f>IF(OR(ERR=FALSE,AND(F5996="",G5996="")),0,IF($C$12="D",$H$13+SUM($F$14:F5996)-SUM($G$14:G5996),$H$13-SUM($F$14:F5996)+SUM($G$14:G5996)))</f>
        <v>0</v>
      </c>
      <c r="I5996" s="7"/>
    </row>
    <row r="5997" spans="1:9">
      <c r="A5997" s="89">
        <f t="shared" si="900"/>
        <v>5984</v>
      </c>
      <c r="B5997" s="185" t="str">
        <f t="shared" si="901"/>
        <v/>
      </c>
      <c r="C5997" s="90" t="str">
        <f t="shared" si="902"/>
        <v/>
      </c>
      <c r="D5997" s="89" t="str">
        <f t="shared" si="903"/>
        <v/>
      </c>
      <c r="E5997" s="91" t="str">
        <f t="shared" si="904"/>
        <v/>
      </c>
      <c r="F5997" s="92" t="str">
        <f t="shared" si="905"/>
        <v/>
      </c>
      <c r="G5997" s="212" t="str">
        <f t="shared" si="906"/>
        <v/>
      </c>
      <c r="H5997" s="92">
        <f>IF(OR(ERR=FALSE,AND(F5997="",G5997="")),0,IF($C$12="D",$H$13+SUM($F$14:F5997)-SUM($G$14:G5997),$H$13-SUM($F$14:F5997)+SUM($G$14:G5997)))</f>
        <v>0</v>
      </c>
      <c r="I5997" s="7"/>
    </row>
    <row r="5998" spans="1:9">
      <c r="A5998" s="89">
        <f t="shared" si="900"/>
        <v>5985</v>
      </c>
      <c r="B5998" s="185" t="str">
        <f t="shared" si="901"/>
        <v/>
      </c>
      <c r="C5998" s="90" t="str">
        <f t="shared" si="902"/>
        <v/>
      </c>
      <c r="D5998" s="89" t="str">
        <f t="shared" si="903"/>
        <v/>
      </c>
      <c r="E5998" s="91" t="str">
        <f t="shared" si="904"/>
        <v/>
      </c>
      <c r="F5998" s="92" t="str">
        <f t="shared" si="905"/>
        <v/>
      </c>
      <c r="G5998" s="212" t="str">
        <f t="shared" si="906"/>
        <v/>
      </c>
      <c r="H5998" s="92">
        <f>IF(OR(ERR=FALSE,AND(F5998="",G5998="")),0,IF($C$12="D",$H$13+SUM($F$14:F5998)-SUM($G$14:G5998),$H$13-SUM($F$14:F5998)+SUM($G$14:G5998)))</f>
        <v>0</v>
      </c>
      <c r="I5998" s="7"/>
    </row>
    <row r="5999" spans="1:9">
      <c r="A5999" s="89">
        <f t="shared" si="900"/>
        <v>5986</v>
      </c>
      <c r="B5999" s="185" t="str">
        <f t="shared" si="901"/>
        <v/>
      </c>
      <c r="C5999" s="90" t="str">
        <f t="shared" si="902"/>
        <v/>
      </c>
      <c r="D5999" s="89" t="str">
        <f t="shared" si="903"/>
        <v/>
      </c>
      <c r="E5999" s="91" t="str">
        <f t="shared" si="904"/>
        <v/>
      </c>
      <c r="F5999" s="92" t="str">
        <f t="shared" si="905"/>
        <v/>
      </c>
      <c r="G5999" s="212" t="str">
        <f t="shared" si="906"/>
        <v/>
      </c>
      <c r="H5999" s="92">
        <f>IF(OR(ERR=FALSE,AND(F5999="",G5999="")),0,IF($C$12="D",$H$13+SUM($F$14:F5999)-SUM($G$14:G5999),$H$13-SUM($F$14:F5999)+SUM($G$14:G5999)))</f>
        <v>0</v>
      </c>
      <c r="I5999" s="7"/>
    </row>
    <row r="6000" spans="1:9">
      <c r="A6000" s="89">
        <f t="shared" si="900"/>
        <v>5987</v>
      </c>
      <c r="B6000" s="185" t="str">
        <f t="shared" si="901"/>
        <v/>
      </c>
      <c r="C6000" s="90" t="str">
        <f t="shared" si="902"/>
        <v/>
      </c>
      <c r="D6000" s="89" t="str">
        <f t="shared" si="903"/>
        <v/>
      </c>
      <c r="E6000" s="91" t="str">
        <f t="shared" si="904"/>
        <v/>
      </c>
      <c r="F6000" s="92" t="str">
        <f t="shared" si="905"/>
        <v/>
      </c>
      <c r="G6000" s="212" t="str">
        <f t="shared" si="906"/>
        <v/>
      </c>
      <c r="H6000" s="92">
        <f>IF(OR(ERR=FALSE,AND(F6000="",G6000="")),0,IF($C$12="D",$H$13+SUM($F$14:F6000)-SUM($G$14:G6000),$H$13-SUM($F$14:F6000)+SUM($G$14:G6000)))</f>
        <v>0</v>
      </c>
      <c r="I6000" s="7"/>
    </row>
    <row r="6001" spans="1:9">
      <c r="A6001" s="89">
        <f t="shared" si="900"/>
        <v>5988</v>
      </c>
      <c r="B6001" s="185" t="str">
        <f t="shared" si="901"/>
        <v/>
      </c>
      <c r="C6001" s="90" t="str">
        <f t="shared" si="902"/>
        <v/>
      </c>
      <c r="D6001" s="89" t="str">
        <f t="shared" si="903"/>
        <v/>
      </c>
      <c r="E6001" s="91" t="str">
        <f t="shared" si="904"/>
        <v/>
      </c>
      <c r="F6001" s="92" t="str">
        <f t="shared" si="905"/>
        <v/>
      </c>
      <c r="G6001" s="212" t="str">
        <f t="shared" si="906"/>
        <v/>
      </c>
      <c r="H6001" s="92">
        <f>IF(OR(ERR=FALSE,AND(F6001="",G6001="")),0,IF($C$12="D",$H$13+SUM($F$14:F6001)-SUM($G$14:G6001),$H$13-SUM($F$14:F6001)+SUM($G$14:G6001)))</f>
        <v>0</v>
      </c>
      <c r="I6001" s="7"/>
    </row>
    <row r="6002" spans="1:9">
      <c r="A6002" s="89">
        <f t="shared" si="900"/>
        <v>5989</v>
      </c>
      <c r="B6002" s="185" t="str">
        <f t="shared" si="901"/>
        <v/>
      </c>
      <c r="C6002" s="90" t="str">
        <f t="shared" si="902"/>
        <v/>
      </c>
      <c r="D6002" s="89" t="str">
        <f t="shared" si="903"/>
        <v/>
      </c>
      <c r="E6002" s="91" t="str">
        <f t="shared" si="904"/>
        <v/>
      </c>
      <c r="F6002" s="92" t="str">
        <f t="shared" si="905"/>
        <v/>
      </c>
      <c r="G6002" s="212" t="str">
        <f t="shared" si="906"/>
        <v/>
      </c>
      <c r="H6002" s="92">
        <f>IF(OR(ERR=FALSE,AND(F6002="",G6002="")),0,IF($C$12="D",$H$13+SUM($F$14:F6002)-SUM($G$14:G6002),$H$13-SUM($F$14:F6002)+SUM($G$14:G6002)))</f>
        <v>0</v>
      </c>
      <c r="I6002" s="7"/>
    </row>
    <row r="6003" spans="1:9">
      <c r="A6003" s="89">
        <f t="shared" si="900"/>
        <v>5990</v>
      </c>
      <c r="B6003" s="185" t="str">
        <f t="shared" si="901"/>
        <v/>
      </c>
      <c r="C6003" s="90" t="str">
        <f t="shared" si="902"/>
        <v/>
      </c>
      <c r="D6003" s="89" t="str">
        <f t="shared" si="903"/>
        <v/>
      </c>
      <c r="E6003" s="91" t="str">
        <f t="shared" si="904"/>
        <v/>
      </c>
      <c r="F6003" s="92" t="str">
        <f t="shared" si="905"/>
        <v/>
      </c>
      <c r="G6003" s="212" t="str">
        <f t="shared" si="906"/>
        <v/>
      </c>
      <c r="H6003" s="92">
        <f>IF(OR(ERR=FALSE,AND(F6003="",G6003="")),0,IF($C$12="D",$H$13+SUM($F$14:F6003)-SUM($G$14:G6003),$H$13-SUM($F$14:F6003)+SUM($G$14:G6003)))</f>
        <v>0</v>
      </c>
      <c r="I6003" s="7"/>
    </row>
    <row r="6004" spans="1:9">
      <c r="A6004" s="89">
        <f t="shared" si="900"/>
        <v>5991</v>
      </c>
      <c r="B6004" s="185" t="str">
        <f t="shared" si="901"/>
        <v/>
      </c>
      <c r="C6004" s="90" t="str">
        <f t="shared" si="902"/>
        <v/>
      </c>
      <c r="D6004" s="89" t="str">
        <f t="shared" si="903"/>
        <v/>
      </c>
      <c r="E6004" s="91" t="str">
        <f t="shared" si="904"/>
        <v/>
      </c>
      <c r="F6004" s="92" t="str">
        <f t="shared" si="905"/>
        <v/>
      </c>
      <c r="G6004" s="212" t="str">
        <f t="shared" si="906"/>
        <v/>
      </c>
      <c r="H6004" s="92">
        <f>IF(OR(ERR=FALSE,AND(F6004="",G6004="")),0,IF($C$12="D",$H$13+SUM($F$14:F6004)-SUM($G$14:G6004),$H$13-SUM($F$14:F6004)+SUM($G$14:G6004)))</f>
        <v>0</v>
      </c>
      <c r="I6004" s="7"/>
    </row>
    <row r="6005" spans="1:9">
      <c r="A6005" s="89">
        <f t="shared" si="900"/>
        <v>5992</v>
      </c>
      <c r="B6005" s="185" t="str">
        <f t="shared" si="901"/>
        <v/>
      </c>
      <c r="C6005" s="90" t="str">
        <f t="shared" si="902"/>
        <v/>
      </c>
      <c r="D6005" s="89" t="str">
        <f t="shared" si="903"/>
        <v/>
      </c>
      <c r="E6005" s="91" t="str">
        <f t="shared" si="904"/>
        <v/>
      </c>
      <c r="F6005" s="92" t="str">
        <f t="shared" si="905"/>
        <v/>
      </c>
      <c r="G6005" s="212" t="str">
        <f t="shared" si="906"/>
        <v/>
      </c>
      <c r="H6005" s="92">
        <f>IF(OR(ERR=FALSE,AND(F6005="",G6005="")),0,IF($C$12="D",$H$13+SUM($F$14:F6005)-SUM($G$14:G6005),$H$13-SUM($F$14:F6005)+SUM($G$14:G6005)))</f>
        <v>0</v>
      </c>
      <c r="I6005" s="7"/>
    </row>
    <row r="6006" spans="1:9">
      <c r="A6006" s="89">
        <f t="shared" si="900"/>
        <v>5993</v>
      </c>
      <c r="B6006" s="185" t="str">
        <f t="shared" si="901"/>
        <v/>
      </c>
      <c r="C6006" s="90" t="str">
        <f t="shared" si="902"/>
        <v/>
      </c>
      <c r="D6006" s="89" t="str">
        <f t="shared" si="903"/>
        <v/>
      </c>
      <c r="E6006" s="91" t="str">
        <f t="shared" si="904"/>
        <v/>
      </c>
      <c r="F6006" s="92" t="str">
        <f t="shared" si="905"/>
        <v/>
      </c>
      <c r="G6006" s="212" t="str">
        <f t="shared" si="906"/>
        <v/>
      </c>
      <c r="H6006" s="92">
        <f>IF(OR(ERR=FALSE,AND(F6006="",G6006="")),0,IF($C$12="D",$H$13+SUM($F$14:F6006)-SUM($G$14:G6006),$H$13-SUM($F$14:F6006)+SUM($G$14:G6006)))</f>
        <v>0</v>
      </c>
      <c r="I6006" s="7"/>
    </row>
    <row r="6007" spans="1:9">
      <c r="A6007" s="89">
        <f t="shared" si="900"/>
        <v>5994</v>
      </c>
      <c r="B6007" s="185" t="str">
        <f t="shared" si="901"/>
        <v/>
      </c>
      <c r="C6007" s="90" t="str">
        <f t="shared" si="902"/>
        <v/>
      </c>
      <c r="D6007" s="89" t="str">
        <f t="shared" si="903"/>
        <v/>
      </c>
      <c r="E6007" s="91" t="str">
        <f t="shared" si="904"/>
        <v/>
      </c>
      <c r="F6007" s="92" t="str">
        <f t="shared" si="905"/>
        <v/>
      </c>
      <c r="G6007" s="212" t="str">
        <f t="shared" si="906"/>
        <v/>
      </c>
      <c r="H6007" s="92">
        <f>IF(OR(ERR=FALSE,AND(F6007="",G6007="")),0,IF($C$12="D",$H$13+SUM($F$14:F6007)-SUM($G$14:G6007),$H$13-SUM($F$14:F6007)+SUM($G$14:G6007)))</f>
        <v>0</v>
      </c>
      <c r="I6007" s="7"/>
    </row>
    <row r="6008" spans="1:9">
      <c r="A6008" s="89">
        <f t="shared" si="900"/>
        <v>5995</v>
      </c>
      <c r="B6008" s="185" t="str">
        <f t="shared" si="901"/>
        <v/>
      </c>
      <c r="C6008" s="90" t="str">
        <f t="shared" si="902"/>
        <v/>
      </c>
      <c r="D6008" s="89" t="str">
        <f t="shared" si="903"/>
        <v/>
      </c>
      <c r="E6008" s="91" t="str">
        <f t="shared" si="904"/>
        <v/>
      </c>
      <c r="F6008" s="92" t="str">
        <f t="shared" si="905"/>
        <v/>
      </c>
      <c r="G6008" s="212" t="str">
        <f t="shared" si="906"/>
        <v/>
      </c>
      <c r="H6008" s="92">
        <f>IF(OR(ERR=FALSE,AND(F6008="",G6008="")),0,IF($C$12="D",$H$13+SUM($F$14:F6008)-SUM($G$14:G6008),$H$13-SUM($F$14:F6008)+SUM($G$14:G6008)))</f>
        <v>0</v>
      </c>
      <c r="I6008" s="7"/>
    </row>
    <row r="6009" spans="1:9">
      <c r="A6009" s="89">
        <f t="shared" si="900"/>
        <v>5996</v>
      </c>
      <c r="B6009" s="185" t="str">
        <f t="shared" si="901"/>
        <v/>
      </c>
      <c r="C6009" s="90" t="str">
        <f t="shared" si="902"/>
        <v/>
      </c>
      <c r="D6009" s="89" t="str">
        <f t="shared" si="903"/>
        <v/>
      </c>
      <c r="E6009" s="91" t="str">
        <f t="shared" si="904"/>
        <v/>
      </c>
      <c r="F6009" s="92" t="str">
        <f t="shared" si="905"/>
        <v/>
      </c>
      <c r="G6009" s="212" t="str">
        <f t="shared" si="906"/>
        <v/>
      </c>
      <c r="H6009" s="92">
        <f>IF(OR(ERR=FALSE,AND(F6009="",G6009="")),0,IF($C$12="D",$H$13+SUM($F$14:F6009)-SUM($G$14:G6009),$H$13-SUM($F$14:F6009)+SUM($G$14:G6009)))</f>
        <v>0</v>
      </c>
      <c r="I6009" s="7"/>
    </row>
    <row r="6010" spans="1:9">
      <c r="A6010" s="89">
        <f t="shared" si="900"/>
        <v>5997</v>
      </c>
      <c r="B6010" s="185" t="str">
        <f t="shared" si="901"/>
        <v/>
      </c>
      <c r="C6010" s="90" t="str">
        <f t="shared" si="902"/>
        <v/>
      </c>
      <c r="D6010" s="89" t="str">
        <f t="shared" si="903"/>
        <v/>
      </c>
      <c r="E6010" s="91" t="str">
        <f t="shared" si="904"/>
        <v/>
      </c>
      <c r="F6010" s="92" t="str">
        <f t="shared" si="905"/>
        <v/>
      </c>
      <c r="G6010" s="212" t="str">
        <f t="shared" si="906"/>
        <v/>
      </c>
      <c r="H6010" s="92">
        <f>IF(OR(ERR=FALSE,AND(F6010="",G6010="")),0,IF($C$12="D",$H$13+SUM($F$14:F6010)-SUM($G$14:G6010),$H$13-SUM($F$14:F6010)+SUM($G$14:G6010)))</f>
        <v>0</v>
      </c>
      <c r="I6010" s="7"/>
    </row>
    <row r="6011" spans="1:9">
      <c r="A6011" s="89">
        <f t="shared" si="900"/>
        <v>5998</v>
      </c>
      <c r="B6011" s="185" t="str">
        <f t="shared" si="901"/>
        <v/>
      </c>
      <c r="C6011" s="90" t="str">
        <f t="shared" si="902"/>
        <v/>
      </c>
      <c r="D6011" s="89" t="str">
        <f t="shared" si="903"/>
        <v/>
      </c>
      <c r="E6011" s="91" t="str">
        <f t="shared" si="904"/>
        <v/>
      </c>
      <c r="F6011" s="92" t="str">
        <f t="shared" si="905"/>
        <v/>
      </c>
      <c r="G6011" s="212" t="str">
        <f t="shared" si="906"/>
        <v/>
      </c>
      <c r="H6011" s="92">
        <f>IF(OR(ERR=FALSE,AND(F6011="",G6011="")),0,IF($C$12="D",$H$13+SUM($F$14:F6011)-SUM($G$14:G6011),$H$13-SUM($F$14:F6011)+SUM($G$14:G6011)))</f>
        <v>0</v>
      </c>
      <c r="I6011" s="7"/>
    </row>
    <row r="6012" spans="1:9">
      <c r="A6012" s="89">
        <f t="shared" si="900"/>
        <v>5999</v>
      </c>
      <c r="B6012" s="185" t="str">
        <f t="shared" si="901"/>
        <v/>
      </c>
      <c r="C6012" s="90" t="str">
        <f t="shared" si="902"/>
        <v/>
      </c>
      <c r="D6012" s="89" t="str">
        <f t="shared" si="903"/>
        <v/>
      </c>
      <c r="E6012" s="91" t="str">
        <f t="shared" si="904"/>
        <v/>
      </c>
      <c r="F6012" s="92" t="str">
        <f t="shared" si="905"/>
        <v/>
      </c>
      <c r="G6012" s="212" t="str">
        <f t="shared" si="906"/>
        <v/>
      </c>
      <c r="H6012" s="92">
        <f>IF(OR(ERR=FALSE,AND(F6012="",G6012="")),0,IF($C$12="D",$H$13+SUM($F$14:F6012)-SUM($G$14:G6012),$H$13-SUM($F$14:F6012)+SUM($G$14:G6012)))</f>
        <v>0</v>
      </c>
      <c r="I6012" s="7"/>
    </row>
    <row r="6013" spans="1:9">
      <c r="A6013" s="89">
        <f t="shared" si="900"/>
        <v>6000</v>
      </c>
      <c r="B6013" s="185" t="str">
        <f t="shared" si="901"/>
        <v/>
      </c>
      <c r="C6013" s="90" t="str">
        <f t="shared" si="902"/>
        <v/>
      </c>
      <c r="D6013" s="89" t="str">
        <f t="shared" si="903"/>
        <v/>
      </c>
      <c r="E6013" s="91" t="str">
        <f t="shared" si="904"/>
        <v/>
      </c>
      <c r="F6013" s="92" t="str">
        <f t="shared" si="905"/>
        <v/>
      </c>
      <c r="G6013" s="212" t="str">
        <f t="shared" si="906"/>
        <v/>
      </c>
      <c r="H6013" s="92">
        <f>IF(OR(ERR=FALSE,AND(F6013="",G6013="")),0,IF($C$12="D",$H$13+SUM($F$14:F6013)-SUM($G$14:G6013),$H$13-SUM($F$14:F6013)+SUM($G$14:G6013)))</f>
        <v>0</v>
      </c>
      <c r="I6013" s="7"/>
    </row>
    <row r="6014" spans="1:9">
      <c r="A6014" s="89">
        <f t="shared" ref="A6014:A6022" si="907">A6013+1</f>
        <v>6001</v>
      </c>
      <c r="B6014" s="185" t="str">
        <f t="shared" si="901"/>
        <v/>
      </c>
      <c r="C6014" s="90" t="str">
        <f t="shared" si="902"/>
        <v/>
      </c>
      <c r="D6014" s="89" t="str">
        <f t="shared" si="903"/>
        <v/>
      </c>
      <c r="E6014" s="91" t="str">
        <f t="shared" si="904"/>
        <v/>
      </c>
      <c r="F6014" s="92" t="str">
        <f t="shared" si="905"/>
        <v/>
      </c>
      <c r="G6014" s="212" t="str">
        <f t="shared" si="906"/>
        <v/>
      </c>
      <c r="H6014" s="92">
        <f>IF(OR(ERR=FALSE,AND(F6014="",G6014="")),0,IF($C$12="D",$H$13+SUM($F$14:F6014)-SUM($G$14:G6014),$H$13-SUM($F$14:F6014)+SUM($G$14:G6014)))</f>
        <v>0</v>
      </c>
      <c r="I6014" s="7"/>
    </row>
    <row r="6015" spans="1:9">
      <c r="A6015" s="89">
        <f t="shared" si="907"/>
        <v>6002</v>
      </c>
      <c r="B6015" s="185" t="str">
        <f t="shared" si="901"/>
        <v/>
      </c>
      <c r="C6015" s="90" t="str">
        <f t="shared" si="902"/>
        <v/>
      </c>
      <c r="D6015" s="89" t="str">
        <f t="shared" si="903"/>
        <v/>
      </c>
      <c r="E6015" s="91" t="str">
        <f t="shared" si="904"/>
        <v/>
      </c>
      <c r="F6015" s="92" t="str">
        <f t="shared" si="905"/>
        <v/>
      </c>
      <c r="G6015" s="212" t="str">
        <f t="shared" si="906"/>
        <v/>
      </c>
      <c r="H6015" s="92">
        <f>IF(OR(ERR=FALSE,AND(F6015="",G6015="")),0,IF($C$12="D",$H$13+SUM($F$14:F6015)-SUM($G$14:G6015),$H$13-SUM($F$14:F6015)+SUM($G$14:G6015)))</f>
        <v>0</v>
      </c>
      <c r="I6015" s="7"/>
    </row>
    <row r="6016" spans="1:9">
      <c r="A6016" s="89">
        <f t="shared" si="907"/>
        <v>6003</v>
      </c>
      <c r="B6016" s="185" t="str">
        <f t="shared" si="901"/>
        <v/>
      </c>
      <c r="C6016" s="90" t="str">
        <f t="shared" si="902"/>
        <v/>
      </c>
      <c r="D6016" s="89" t="str">
        <f t="shared" si="903"/>
        <v/>
      </c>
      <c r="E6016" s="91" t="str">
        <f t="shared" si="904"/>
        <v/>
      </c>
      <c r="F6016" s="92" t="str">
        <f t="shared" si="905"/>
        <v/>
      </c>
      <c r="G6016" s="212" t="str">
        <f t="shared" si="906"/>
        <v/>
      </c>
      <c r="H6016" s="92">
        <f>IF(OR(ERR=FALSE,AND(F6016="",G6016="")),0,IF($C$12="D",$H$13+SUM($F$14:F6016)-SUM($G$14:G6016),$H$13-SUM($F$14:F6016)+SUM($G$14:G6016)))</f>
        <v>0</v>
      </c>
      <c r="I6016" s="7"/>
    </row>
    <row r="6017" spans="1:9">
      <c r="A6017" s="89">
        <f t="shared" si="907"/>
        <v>6004</v>
      </c>
      <c r="B6017" s="185" t="str">
        <f t="shared" si="901"/>
        <v/>
      </c>
      <c r="C6017" s="90" t="str">
        <f t="shared" si="902"/>
        <v/>
      </c>
      <c r="D6017" s="89" t="str">
        <f t="shared" si="903"/>
        <v/>
      </c>
      <c r="E6017" s="91" t="str">
        <f t="shared" si="904"/>
        <v/>
      </c>
      <c r="F6017" s="92" t="str">
        <f t="shared" si="905"/>
        <v/>
      </c>
      <c r="G6017" s="212" t="str">
        <f t="shared" si="906"/>
        <v/>
      </c>
      <c r="H6017" s="92">
        <f>IF(OR(ERR=FALSE,AND(F6017="",G6017="")),0,IF($C$12="D",$H$13+SUM($F$14:F6017)-SUM($G$14:G6017),$H$13-SUM($F$14:F6017)+SUM($G$14:G6017)))</f>
        <v>0</v>
      </c>
      <c r="I6017" s="7"/>
    </row>
    <row r="6018" spans="1:9">
      <c r="A6018" s="89">
        <f t="shared" si="907"/>
        <v>6005</v>
      </c>
      <c r="B6018" s="185" t="str">
        <f t="shared" si="901"/>
        <v/>
      </c>
      <c r="C6018" s="90" t="str">
        <f t="shared" si="902"/>
        <v/>
      </c>
      <c r="D6018" s="89" t="str">
        <f t="shared" si="903"/>
        <v/>
      </c>
      <c r="E6018" s="91" t="str">
        <f t="shared" si="904"/>
        <v/>
      </c>
      <c r="F6018" s="92" t="str">
        <f t="shared" si="905"/>
        <v/>
      </c>
      <c r="G6018" s="212" t="str">
        <f t="shared" si="906"/>
        <v/>
      </c>
      <c r="H6018" s="92">
        <f>IF(OR(ERR=FALSE,AND(F6018="",G6018="")),0,IF($C$12="D",$H$13+SUM($F$14:F6018)-SUM($G$14:G6018),$H$13-SUM($F$14:F6018)+SUM($G$14:G6018)))</f>
        <v>0</v>
      </c>
      <c r="I6018" s="7"/>
    </row>
    <row r="6019" spans="1:9">
      <c r="A6019" s="89">
        <f t="shared" si="907"/>
        <v>6006</v>
      </c>
      <c r="B6019" s="185" t="str">
        <f t="shared" si="901"/>
        <v/>
      </c>
      <c r="C6019" s="90" t="str">
        <f t="shared" si="902"/>
        <v/>
      </c>
      <c r="D6019" s="89" t="str">
        <f t="shared" si="903"/>
        <v/>
      </c>
      <c r="E6019" s="91" t="str">
        <f t="shared" si="904"/>
        <v/>
      </c>
      <c r="F6019" s="92" t="str">
        <f t="shared" si="905"/>
        <v/>
      </c>
      <c r="G6019" s="212" t="str">
        <f t="shared" si="906"/>
        <v/>
      </c>
      <c r="H6019" s="92">
        <f>IF(OR(ERR=FALSE,AND(F6019="",G6019="")),0,IF($C$12="D",$H$13+SUM($F$14:F6019)-SUM($G$14:G6019),$H$13-SUM($F$14:F6019)+SUM($G$14:G6019)))</f>
        <v>0</v>
      </c>
      <c r="I6019" s="7"/>
    </row>
    <row r="6020" spans="1:9">
      <c r="A6020" s="89">
        <f t="shared" si="907"/>
        <v>6007</v>
      </c>
      <c r="B6020" s="185" t="str">
        <f t="shared" si="901"/>
        <v/>
      </c>
      <c r="C6020" s="90" t="str">
        <f t="shared" si="902"/>
        <v/>
      </c>
      <c r="D6020" s="89" t="str">
        <f t="shared" si="903"/>
        <v/>
      </c>
      <c r="E6020" s="91" t="str">
        <f t="shared" si="904"/>
        <v/>
      </c>
      <c r="F6020" s="92" t="str">
        <f t="shared" si="905"/>
        <v/>
      </c>
      <c r="G6020" s="212" t="str">
        <f t="shared" si="906"/>
        <v/>
      </c>
      <c r="H6020" s="92">
        <f>IF(OR(ERR=FALSE,AND(F6020="",G6020="")),0,IF($C$12="D",$H$13+SUM($F$14:F6020)-SUM($G$14:G6020),$H$13-SUM($F$14:F6020)+SUM($G$14:G6020)))</f>
        <v>0</v>
      </c>
      <c r="I6020" s="7"/>
    </row>
    <row r="6021" spans="1:9">
      <c r="A6021" s="89">
        <f t="shared" si="907"/>
        <v>6008</v>
      </c>
      <c r="B6021" s="185" t="str">
        <f t="shared" si="901"/>
        <v/>
      </c>
      <c r="C6021" s="90" t="str">
        <f t="shared" si="902"/>
        <v/>
      </c>
      <c r="D6021" s="89" t="str">
        <f t="shared" si="903"/>
        <v/>
      </c>
      <c r="E6021" s="91" t="str">
        <f t="shared" si="904"/>
        <v/>
      </c>
      <c r="F6021" s="92" t="str">
        <f t="shared" si="905"/>
        <v/>
      </c>
      <c r="G6021" s="212" t="str">
        <f t="shared" si="906"/>
        <v/>
      </c>
      <c r="H6021" s="92">
        <f>IF(OR(ERR=FALSE,AND(F6021="",G6021="")),0,IF($C$12="D",$H$13+SUM($F$14:F6021)-SUM($G$14:G6021),$H$13-SUM($F$14:F6021)+SUM($G$14:G6021)))</f>
        <v>0</v>
      </c>
      <c r="I6021" s="7"/>
    </row>
    <row r="6022" spans="1:9">
      <c r="A6022" s="89">
        <f t="shared" si="907"/>
        <v>6009</v>
      </c>
      <c r="B6022" s="185" t="str">
        <f t="shared" si="901"/>
        <v/>
      </c>
      <c r="C6022" s="90" t="str">
        <f t="shared" si="902"/>
        <v/>
      </c>
      <c r="D6022" s="89" t="str">
        <f t="shared" si="903"/>
        <v/>
      </c>
      <c r="E6022" s="91" t="str">
        <f t="shared" si="904"/>
        <v/>
      </c>
      <c r="F6022" s="92" t="str">
        <f t="shared" si="905"/>
        <v/>
      </c>
      <c r="G6022" s="212" t="str">
        <f t="shared" si="906"/>
        <v/>
      </c>
      <c r="H6022" s="92">
        <f>IF(OR(ERR=FALSE,AND(F6022="",G6022="")),0,IF($C$12="D",$H$13+SUM($F$14:F6022)-SUM($G$14:G6022),$H$13-SUM($F$14:F6022)+SUM($G$14:G6022)))</f>
        <v>0</v>
      </c>
      <c r="I6022" s="7"/>
    </row>
    <row r="6023" spans="1:9">
      <c r="A6023" s="89">
        <f t="shared" ref="A6023:A6072" si="908">A6022+1</f>
        <v>6010</v>
      </c>
      <c r="B6023" s="185" t="str">
        <f t="shared" si="901"/>
        <v/>
      </c>
      <c r="C6023" s="90" t="str">
        <f t="shared" si="902"/>
        <v/>
      </c>
      <c r="D6023" s="89" t="str">
        <f t="shared" si="903"/>
        <v/>
      </c>
      <c r="E6023" s="91" t="str">
        <f t="shared" si="904"/>
        <v/>
      </c>
      <c r="F6023" s="92" t="str">
        <f t="shared" si="905"/>
        <v/>
      </c>
      <c r="G6023" s="212" t="str">
        <f t="shared" si="906"/>
        <v/>
      </c>
      <c r="H6023" s="92">
        <f>IF(OR(ERR=FALSE,AND(F6023="",G6023="")),0,IF($C$12="D",$H$13+SUM($F$14:F6023)-SUM($G$14:G6023),$H$13-SUM($F$14:F6023)+SUM($G$14:G6023)))</f>
        <v>0</v>
      </c>
      <c r="I6023" s="7"/>
    </row>
    <row r="6024" spans="1:9">
      <c r="A6024" s="89">
        <f t="shared" si="908"/>
        <v>6011</v>
      </c>
      <c r="B6024" s="185" t="str">
        <f t="shared" si="901"/>
        <v/>
      </c>
      <c r="C6024" s="90" t="str">
        <f t="shared" si="902"/>
        <v/>
      </c>
      <c r="D6024" s="89" t="str">
        <f t="shared" si="903"/>
        <v/>
      </c>
      <c r="E6024" s="91" t="str">
        <f t="shared" si="904"/>
        <v/>
      </c>
      <c r="F6024" s="92" t="str">
        <f t="shared" si="905"/>
        <v/>
      </c>
      <c r="G6024" s="212" t="str">
        <f t="shared" si="906"/>
        <v/>
      </c>
      <c r="H6024" s="92">
        <f>IF(OR(ERR=FALSE,AND(F6024="",G6024="")),0,IF($C$12="D",$H$13+SUM($F$14:F6024)-SUM($G$14:G6024),$H$13-SUM($F$14:F6024)+SUM($G$14:G6024)))</f>
        <v>0</v>
      </c>
      <c r="I6024" s="7"/>
    </row>
    <row r="6025" spans="1:9">
      <c r="A6025" s="89">
        <f t="shared" si="908"/>
        <v>6012</v>
      </c>
      <c r="B6025" s="185" t="str">
        <f t="shared" si="901"/>
        <v/>
      </c>
      <c r="C6025" s="90" t="str">
        <f t="shared" si="902"/>
        <v/>
      </c>
      <c r="D6025" s="89" t="str">
        <f t="shared" si="903"/>
        <v/>
      </c>
      <c r="E6025" s="91" t="str">
        <f t="shared" si="904"/>
        <v/>
      </c>
      <c r="F6025" s="92" t="str">
        <f t="shared" si="905"/>
        <v/>
      </c>
      <c r="G6025" s="212" t="str">
        <f t="shared" si="906"/>
        <v/>
      </c>
      <c r="H6025" s="92">
        <f>IF(OR(ERR=FALSE,AND(F6025="",G6025="")),0,IF($C$12="D",$H$13+SUM($F$14:F6025)-SUM($G$14:G6025),$H$13-SUM($F$14:F6025)+SUM($G$14:G6025)))</f>
        <v>0</v>
      </c>
      <c r="I6025" s="7"/>
    </row>
    <row r="6026" spans="1:9">
      <c r="A6026" s="89">
        <f t="shared" si="908"/>
        <v>6013</v>
      </c>
      <c r="B6026" s="185" t="str">
        <f t="shared" si="901"/>
        <v/>
      </c>
      <c r="C6026" s="90" t="str">
        <f t="shared" si="902"/>
        <v/>
      </c>
      <c r="D6026" s="89" t="str">
        <f t="shared" si="903"/>
        <v/>
      </c>
      <c r="E6026" s="91" t="str">
        <f t="shared" si="904"/>
        <v/>
      </c>
      <c r="F6026" s="92" t="str">
        <f t="shared" si="905"/>
        <v/>
      </c>
      <c r="G6026" s="212" t="str">
        <f t="shared" si="906"/>
        <v/>
      </c>
      <c r="H6026" s="92">
        <f>IF(OR(ERR=FALSE,AND(F6026="",G6026="")),0,IF($C$12="D",$H$13+SUM($F$14:F6026)-SUM($G$14:G6026),$H$13-SUM($F$14:F6026)+SUM($G$14:G6026)))</f>
        <v>0</v>
      </c>
      <c r="I6026" s="7"/>
    </row>
    <row r="6027" spans="1:9">
      <c r="A6027" s="89">
        <f t="shared" si="908"/>
        <v>6014</v>
      </c>
      <c r="B6027" s="185" t="str">
        <f t="shared" si="901"/>
        <v/>
      </c>
      <c r="C6027" s="90" t="str">
        <f t="shared" si="902"/>
        <v/>
      </c>
      <c r="D6027" s="89" t="str">
        <f t="shared" si="903"/>
        <v/>
      </c>
      <c r="E6027" s="91" t="str">
        <f t="shared" si="904"/>
        <v/>
      </c>
      <c r="F6027" s="92" t="str">
        <f t="shared" si="905"/>
        <v/>
      </c>
      <c r="G6027" s="212" t="str">
        <f t="shared" si="906"/>
        <v/>
      </c>
      <c r="H6027" s="92">
        <f>IF(OR(ERR=FALSE,AND(F6027="",G6027="")),0,IF($C$12="D",$H$13+SUM($F$14:F6027)-SUM($G$14:G6027),$H$13-SUM($F$14:F6027)+SUM($G$14:G6027)))</f>
        <v>0</v>
      </c>
      <c r="I6027" s="7"/>
    </row>
    <row r="6028" spans="1:9">
      <c r="A6028" s="89">
        <f t="shared" si="908"/>
        <v>6015</v>
      </c>
      <c r="B6028" s="185" t="str">
        <f t="shared" si="901"/>
        <v/>
      </c>
      <c r="C6028" s="90" t="str">
        <f t="shared" si="902"/>
        <v/>
      </c>
      <c r="D6028" s="89" t="str">
        <f t="shared" si="903"/>
        <v/>
      </c>
      <c r="E6028" s="91" t="str">
        <f t="shared" si="904"/>
        <v/>
      </c>
      <c r="F6028" s="92" t="str">
        <f t="shared" si="905"/>
        <v/>
      </c>
      <c r="G6028" s="212" t="str">
        <f t="shared" si="906"/>
        <v/>
      </c>
      <c r="H6028" s="92">
        <f>IF(OR(ERR=FALSE,AND(F6028="",G6028="")),0,IF($C$12="D",$H$13+SUM($F$14:F6028)-SUM($G$14:G6028),$H$13-SUM($F$14:F6028)+SUM($G$14:G6028)))</f>
        <v>0</v>
      </c>
      <c r="I6028" s="7"/>
    </row>
    <row r="6029" spans="1:9">
      <c r="A6029" s="89">
        <f t="shared" si="908"/>
        <v>6016</v>
      </c>
      <c r="B6029" s="185" t="str">
        <f t="shared" si="901"/>
        <v/>
      </c>
      <c r="C6029" s="90" t="str">
        <f t="shared" si="902"/>
        <v/>
      </c>
      <c r="D6029" s="89" t="str">
        <f t="shared" si="903"/>
        <v/>
      </c>
      <c r="E6029" s="91" t="str">
        <f t="shared" si="904"/>
        <v/>
      </c>
      <c r="F6029" s="92" t="str">
        <f t="shared" si="905"/>
        <v/>
      </c>
      <c r="G6029" s="212" t="str">
        <f t="shared" si="906"/>
        <v/>
      </c>
      <c r="H6029" s="92">
        <f>IF(OR(ERR=FALSE,AND(F6029="",G6029="")),0,IF($C$12="D",$H$13+SUM($F$14:F6029)-SUM($G$14:G6029),$H$13-SUM($F$14:F6029)+SUM($G$14:G6029)))</f>
        <v>0</v>
      </c>
      <c r="I6029" s="7"/>
    </row>
    <row r="6030" spans="1:9">
      <c r="A6030" s="89">
        <f t="shared" si="908"/>
        <v>6017</v>
      </c>
      <c r="B6030" s="185" t="str">
        <f t="shared" si="901"/>
        <v/>
      </c>
      <c r="C6030" s="90" t="str">
        <f t="shared" si="902"/>
        <v/>
      </c>
      <c r="D6030" s="89" t="str">
        <f t="shared" si="903"/>
        <v/>
      </c>
      <c r="E6030" s="91" t="str">
        <f t="shared" si="904"/>
        <v/>
      </c>
      <c r="F6030" s="92" t="str">
        <f t="shared" si="905"/>
        <v/>
      </c>
      <c r="G6030" s="212" t="str">
        <f t="shared" si="906"/>
        <v/>
      </c>
      <c r="H6030" s="92">
        <f>IF(OR(ERR=FALSE,AND(F6030="",G6030="")),0,IF($C$12="D",$H$13+SUM($F$14:F6030)-SUM($G$14:G6030),$H$13-SUM($F$14:F6030)+SUM($G$14:G6030)))</f>
        <v>0</v>
      </c>
      <c r="I6030" s="7"/>
    </row>
    <row r="6031" spans="1:9">
      <c r="A6031" s="89">
        <f t="shared" si="908"/>
        <v>6018</v>
      </c>
      <c r="B6031" s="185" t="str">
        <f t="shared" si="901"/>
        <v/>
      </c>
      <c r="C6031" s="90" t="str">
        <f t="shared" si="902"/>
        <v/>
      </c>
      <c r="D6031" s="89" t="str">
        <f t="shared" si="903"/>
        <v/>
      </c>
      <c r="E6031" s="91" t="str">
        <f t="shared" si="904"/>
        <v/>
      </c>
      <c r="F6031" s="92" t="str">
        <f t="shared" si="905"/>
        <v/>
      </c>
      <c r="G6031" s="212" t="str">
        <f t="shared" si="906"/>
        <v/>
      </c>
      <c r="H6031" s="92">
        <f>IF(OR(ERR=FALSE,AND(F6031="",G6031="")),0,IF($C$12="D",$H$13+SUM($F$14:F6031)-SUM($G$14:G6031),$H$13-SUM($F$14:F6031)+SUM($G$14:G6031)))</f>
        <v>0</v>
      </c>
      <c r="I6031" s="7"/>
    </row>
    <row r="6032" spans="1:9">
      <c r="A6032" s="89">
        <f t="shared" si="908"/>
        <v>6019</v>
      </c>
      <c r="B6032" s="185" t="str">
        <f t="shared" si="901"/>
        <v/>
      </c>
      <c r="C6032" s="90" t="str">
        <f t="shared" si="902"/>
        <v/>
      </c>
      <c r="D6032" s="89" t="str">
        <f t="shared" si="903"/>
        <v/>
      </c>
      <c r="E6032" s="91" t="str">
        <f t="shared" si="904"/>
        <v/>
      </c>
      <c r="F6032" s="92" t="str">
        <f t="shared" si="905"/>
        <v/>
      </c>
      <c r="G6032" s="212" t="str">
        <f t="shared" si="906"/>
        <v/>
      </c>
      <c r="H6032" s="92">
        <f>IF(OR(ERR=FALSE,AND(F6032="",G6032="")),0,IF($C$12="D",$H$13+SUM($F$14:F6032)-SUM($G$14:G6032),$H$13-SUM($F$14:F6032)+SUM($G$14:G6032)))</f>
        <v>0</v>
      </c>
      <c r="I6032" s="7"/>
    </row>
    <row r="6033" spans="1:9">
      <c r="A6033" s="89">
        <f t="shared" si="908"/>
        <v>6020</v>
      </c>
      <c r="B6033" s="185" t="str">
        <f t="shared" si="901"/>
        <v/>
      </c>
      <c r="C6033" s="90" t="str">
        <f t="shared" si="902"/>
        <v/>
      </c>
      <c r="D6033" s="89" t="str">
        <f t="shared" si="903"/>
        <v/>
      </c>
      <c r="E6033" s="91" t="str">
        <f t="shared" si="904"/>
        <v/>
      </c>
      <c r="F6033" s="92" t="str">
        <f t="shared" si="905"/>
        <v/>
      </c>
      <c r="G6033" s="212" t="str">
        <f t="shared" si="906"/>
        <v/>
      </c>
      <c r="H6033" s="92">
        <f>IF(OR(ERR=FALSE,AND(F6033="",G6033="")),0,IF($C$12="D",$H$13+SUM($F$14:F6033)-SUM($G$14:G6033),$H$13-SUM($F$14:F6033)+SUM($G$14:G6033)))</f>
        <v>0</v>
      </c>
      <c r="I6033" s="7"/>
    </row>
    <row r="6034" spans="1:9">
      <c r="A6034" s="89">
        <f t="shared" si="908"/>
        <v>6021</v>
      </c>
      <c r="B6034" s="185" t="str">
        <f t="shared" si="901"/>
        <v/>
      </c>
      <c r="C6034" s="90" t="str">
        <f t="shared" si="902"/>
        <v/>
      </c>
      <c r="D6034" s="89" t="str">
        <f t="shared" si="903"/>
        <v/>
      </c>
      <c r="E6034" s="91" t="str">
        <f t="shared" si="904"/>
        <v/>
      </c>
      <c r="F6034" s="92" t="str">
        <f t="shared" si="905"/>
        <v/>
      </c>
      <c r="G6034" s="212" t="str">
        <f t="shared" si="906"/>
        <v/>
      </c>
      <c r="H6034" s="92">
        <f>IF(OR(ERR=FALSE,AND(F6034="",G6034="")),0,IF($C$12="D",$H$13+SUM($F$14:F6034)-SUM($G$14:G6034),$H$13-SUM($F$14:F6034)+SUM($G$14:G6034)))</f>
        <v>0</v>
      </c>
      <c r="I6034" s="7"/>
    </row>
    <row r="6035" spans="1:9">
      <c r="A6035" s="89">
        <f t="shared" si="908"/>
        <v>6022</v>
      </c>
      <c r="B6035" s="185" t="str">
        <f t="shared" si="901"/>
        <v/>
      </c>
      <c r="C6035" s="90" t="str">
        <f t="shared" si="902"/>
        <v/>
      </c>
      <c r="D6035" s="89" t="str">
        <f t="shared" si="903"/>
        <v/>
      </c>
      <c r="E6035" s="91" t="str">
        <f t="shared" si="904"/>
        <v/>
      </c>
      <c r="F6035" s="92" t="str">
        <f t="shared" si="905"/>
        <v/>
      </c>
      <c r="G6035" s="212" t="str">
        <f t="shared" si="906"/>
        <v/>
      </c>
      <c r="H6035" s="92">
        <f>IF(OR(ERR=FALSE,AND(F6035="",G6035="")),0,IF($C$12="D",$H$13+SUM($F$14:F6035)-SUM($G$14:G6035),$H$13-SUM($F$14:F6035)+SUM($G$14:G6035)))</f>
        <v>0</v>
      </c>
      <c r="I6035" s="7"/>
    </row>
    <row r="6036" spans="1:9">
      <c r="A6036" s="89">
        <f t="shared" si="908"/>
        <v>6023</v>
      </c>
      <c r="B6036" s="185" t="str">
        <f t="shared" si="901"/>
        <v/>
      </c>
      <c r="C6036" s="90" t="str">
        <f t="shared" si="902"/>
        <v/>
      </c>
      <c r="D6036" s="89" t="str">
        <f t="shared" si="903"/>
        <v/>
      </c>
      <c r="E6036" s="91" t="str">
        <f t="shared" si="904"/>
        <v/>
      </c>
      <c r="F6036" s="92" t="str">
        <f t="shared" si="905"/>
        <v/>
      </c>
      <c r="G6036" s="212" t="str">
        <f t="shared" si="906"/>
        <v/>
      </c>
      <c r="H6036" s="92">
        <f>IF(OR(ERR=FALSE,AND(F6036="",G6036="")),0,IF($C$12="D",$H$13+SUM($F$14:F6036)-SUM($G$14:G6036),$H$13-SUM($F$14:F6036)+SUM($G$14:G6036)))</f>
        <v>0</v>
      </c>
      <c r="I6036" s="7"/>
    </row>
    <row r="6037" spans="1:9">
      <c r="A6037" s="89">
        <f t="shared" si="908"/>
        <v>6024</v>
      </c>
      <c r="B6037" s="185" t="str">
        <f t="shared" si="901"/>
        <v/>
      </c>
      <c r="C6037" s="90" t="str">
        <f t="shared" si="902"/>
        <v/>
      </c>
      <c r="D6037" s="89" t="str">
        <f t="shared" si="903"/>
        <v/>
      </c>
      <c r="E6037" s="91" t="str">
        <f t="shared" si="904"/>
        <v/>
      </c>
      <c r="F6037" s="92" t="str">
        <f t="shared" si="905"/>
        <v/>
      </c>
      <c r="G6037" s="212" t="str">
        <f t="shared" si="906"/>
        <v/>
      </c>
      <c r="H6037" s="92">
        <f>IF(OR(ERR=FALSE,AND(F6037="",G6037="")),0,IF($C$12="D",$H$13+SUM($F$14:F6037)-SUM($G$14:G6037),$H$13-SUM($F$14:F6037)+SUM($G$14:G6037)))</f>
        <v>0</v>
      </c>
      <c r="I6037" s="7"/>
    </row>
    <row r="6038" spans="1:9">
      <c r="A6038" s="89">
        <f t="shared" si="908"/>
        <v>6025</v>
      </c>
      <c r="B6038" s="185" t="str">
        <f t="shared" si="901"/>
        <v/>
      </c>
      <c r="C6038" s="90" t="str">
        <f t="shared" si="902"/>
        <v/>
      </c>
      <c r="D6038" s="89" t="str">
        <f t="shared" si="903"/>
        <v/>
      </c>
      <c r="E6038" s="91" t="str">
        <f t="shared" si="904"/>
        <v/>
      </c>
      <c r="F6038" s="92" t="str">
        <f t="shared" si="905"/>
        <v/>
      </c>
      <c r="G6038" s="212" t="str">
        <f t="shared" si="906"/>
        <v/>
      </c>
      <c r="H6038" s="92">
        <f>IF(OR(ERR=FALSE,AND(F6038="",G6038="")),0,IF($C$12="D",$H$13+SUM($F$14:F6038)-SUM($G$14:G6038),$H$13-SUM($F$14:F6038)+SUM($G$14:G6038)))</f>
        <v>0</v>
      </c>
      <c r="I6038" s="7"/>
    </row>
    <row r="6039" spans="1:9">
      <c r="A6039" s="89">
        <f t="shared" si="908"/>
        <v>6026</v>
      </c>
      <c r="B6039" s="185" t="str">
        <f t="shared" si="901"/>
        <v/>
      </c>
      <c r="C6039" s="90" t="str">
        <f t="shared" si="902"/>
        <v/>
      </c>
      <c r="D6039" s="89" t="str">
        <f t="shared" si="903"/>
        <v/>
      </c>
      <c r="E6039" s="91" t="str">
        <f t="shared" si="904"/>
        <v/>
      </c>
      <c r="F6039" s="92" t="str">
        <f t="shared" si="905"/>
        <v/>
      </c>
      <c r="G6039" s="212" t="str">
        <f t="shared" si="906"/>
        <v/>
      </c>
      <c r="H6039" s="92">
        <f>IF(OR(ERR=FALSE,AND(F6039="",G6039="")),0,IF($C$12="D",$H$13+SUM($F$14:F6039)-SUM($G$14:G6039),$H$13-SUM($F$14:F6039)+SUM($G$14:G6039)))</f>
        <v>0</v>
      </c>
      <c r="I6039" s="7"/>
    </row>
    <row r="6040" spans="1:9">
      <c r="A6040" s="89">
        <f t="shared" si="908"/>
        <v>6027</v>
      </c>
      <c r="B6040" s="185" t="str">
        <f t="shared" si="901"/>
        <v/>
      </c>
      <c r="C6040" s="90" t="str">
        <f t="shared" si="902"/>
        <v/>
      </c>
      <c r="D6040" s="89" t="str">
        <f t="shared" si="903"/>
        <v/>
      </c>
      <c r="E6040" s="91" t="str">
        <f t="shared" si="904"/>
        <v/>
      </c>
      <c r="F6040" s="92" t="str">
        <f t="shared" si="905"/>
        <v/>
      </c>
      <c r="G6040" s="212" t="str">
        <f t="shared" si="906"/>
        <v/>
      </c>
      <c r="H6040" s="92">
        <f>IF(OR(ERR=FALSE,AND(F6040="",G6040="")),0,IF($C$12="D",$H$13+SUM($F$14:F6040)-SUM($G$14:G6040),$H$13-SUM($F$14:F6040)+SUM($G$14:G6040)))</f>
        <v>0</v>
      </c>
      <c r="I6040" s="7"/>
    </row>
    <row r="6041" spans="1:9">
      <c r="A6041" s="89">
        <f t="shared" si="908"/>
        <v>6028</v>
      </c>
      <c r="B6041" s="185" t="str">
        <f t="shared" ref="B6041:B6104" si="909">IF(ISERROR(VLOOKUP(A6041&amp;H$9,JU_AKUN,6,FALSE)=TRUE),"",VLOOKUP(A6041&amp;H$9,JU_AKUN,6,FALSE))</f>
        <v/>
      </c>
      <c r="C6041" s="90" t="str">
        <f t="shared" ref="C6041:C6104" si="910">IF(ISERROR(VLOOKUP(A6041&amp;H$9,JU_AKUN,7,FALSE)=TRUE),"",VLOOKUP(A6041&amp;H$9,JU_AKUN,7,FALSE))</f>
        <v/>
      </c>
      <c r="D6041" s="89" t="str">
        <f t="shared" ref="D6041:D6104" si="911">IF(ISERROR(VLOOKUP(A6041&amp;H$9,JU_AKUN,8,FALSE)=TRUE),"",VLOOKUP(A6041&amp;H$9,JU_AKUN,8,FALSE))</f>
        <v/>
      </c>
      <c r="E6041" s="91" t="str">
        <f t="shared" ref="E6041:E6104" si="912">IF(ISERROR(VLOOKUP(A6041&amp;H$9,JU_AKUN,9,FALSE)=TRUE),"",VLOOKUP(A6041&amp;H$9,JU_AKUN,9,FALSE))</f>
        <v/>
      </c>
      <c r="F6041" s="92" t="str">
        <f t="shared" ref="F6041:F6104" si="913">IF(ISERROR(VLOOKUP(A6041&amp;H$9,JU_AKUN,14,FALSE)=TRUE),"",VLOOKUP(A6041&amp;H$9,JU_AKUN,14,FALSE))</f>
        <v/>
      </c>
      <c r="G6041" s="212" t="str">
        <f t="shared" ref="G6041:G6104" si="914">IF(ISERROR(VLOOKUP(A6041&amp;H$9,JU_AKUN,15,FALSE)=TRUE),"",VLOOKUP(A6041&amp;H$9,JU_AKUN,15,FALSE))</f>
        <v/>
      </c>
      <c r="H6041" s="92">
        <f>IF(OR(ERR=FALSE,AND(F6041="",G6041="")),0,IF($C$12="D",$H$13+SUM($F$14:F6041)-SUM($G$14:G6041),$H$13-SUM($F$14:F6041)+SUM($G$14:G6041)))</f>
        <v>0</v>
      </c>
      <c r="I6041" s="7"/>
    </row>
    <row r="6042" spans="1:9">
      <c r="A6042" s="89">
        <f t="shared" si="908"/>
        <v>6029</v>
      </c>
      <c r="B6042" s="185" t="str">
        <f t="shared" si="909"/>
        <v/>
      </c>
      <c r="C6042" s="90" t="str">
        <f t="shared" si="910"/>
        <v/>
      </c>
      <c r="D6042" s="89" t="str">
        <f t="shared" si="911"/>
        <v/>
      </c>
      <c r="E6042" s="91" t="str">
        <f t="shared" si="912"/>
        <v/>
      </c>
      <c r="F6042" s="92" t="str">
        <f t="shared" si="913"/>
        <v/>
      </c>
      <c r="G6042" s="212" t="str">
        <f t="shared" si="914"/>
        <v/>
      </c>
      <c r="H6042" s="92">
        <f>IF(OR(ERR=FALSE,AND(F6042="",G6042="")),0,IF($C$12="D",$H$13+SUM($F$14:F6042)-SUM($G$14:G6042),$H$13-SUM($F$14:F6042)+SUM($G$14:G6042)))</f>
        <v>0</v>
      </c>
      <c r="I6042" s="7"/>
    </row>
    <row r="6043" spans="1:9">
      <c r="A6043" s="89">
        <f t="shared" si="908"/>
        <v>6030</v>
      </c>
      <c r="B6043" s="185" t="str">
        <f t="shared" si="909"/>
        <v/>
      </c>
      <c r="C6043" s="90" t="str">
        <f t="shared" si="910"/>
        <v/>
      </c>
      <c r="D6043" s="89" t="str">
        <f t="shared" si="911"/>
        <v/>
      </c>
      <c r="E6043" s="91" t="str">
        <f t="shared" si="912"/>
        <v/>
      </c>
      <c r="F6043" s="92" t="str">
        <f t="shared" si="913"/>
        <v/>
      </c>
      <c r="G6043" s="212" t="str">
        <f t="shared" si="914"/>
        <v/>
      </c>
      <c r="H6043" s="92">
        <f>IF(OR(ERR=FALSE,AND(F6043="",G6043="")),0,IF($C$12="D",$H$13+SUM($F$14:F6043)-SUM($G$14:G6043),$H$13-SUM($F$14:F6043)+SUM($G$14:G6043)))</f>
        <v>0</v>
      </c>
      <c r="I6043" s="7"/>
    </row>
    <row r="6044" spans="1:9">
      <c r="A6044" s="89">
        <f t="shared" si="908"/>
        <v>6031</v>
      </c>
      <c r="B6044" s="185" t="str">
        <f t="shared" si="909"/>
        <v/>
      </c>
      <c r="C6044" s="90" t="str">
        <f t="shared" si="910"/>
        <v/>
      </c>
      <c r="D6044" s="89" t="str">
        <f t="shared" si="911"/>
        <v/>
      </c>
      <c r="E6044" s="91" t="str">
        <f t="shared" si="912"/>
        <v/>
      </c>
      <c r="F6044" s="92" t="str">
        <f t="shared" si="913"/>
        <v/>
      </c>
      <c r="G6044" s="212" t="str">
        <f t="shared" si="914"/>
        <v/>
      </c>
      <c r="H6044" s="92">
        <f>IF(OR(ERR=FALSE,AND(F6044="",G6044="")),0,IF($C$12="D",$H$13+SUM($F$14:F6044)-SUM($G$14:G6044),$H$13-SUM($F$14:F6044)+SUM($G$14:G6044)))</f>
        <v>0</v>
      </c>
      <c r="I6044" s="7"/>
    </row>
    <row r="6045" spans="1:9">
      <c r="A6045" s="89">
        <f t="shared" si="908"/>
        <v>6032</v>
      </c>
      <c r="B6045" s="185" t="str">
        <f t="shared" si="909"/>
        <v/>
      </c>
      <c r="C6045" s="90" t="str">
        <f t="shared" si="910"/>
        <v/>
      </c>
      <c r="D6045" s="89" t="str">
        <f t="shared" si="911"/>
        <v/>
      </c>
      <c r="E6045" s="91" t="str">
        <f t="shared" si="912"/>
        <v/>
      </c>
      <c r="F6045" s="92" t="str">
        <f t="shared" si="913"/>
        <v/>
      </c>
      <c r="G6045" s="212" t="str">
        <f t="shared" si="914"/>
        <v/>
      </c>
      <c r="H6045" s="92">
        <f>IF(OR(ERR=FALSE,AND(F6045="",G6045="")),0,IF($C$12="D",$H$13+SUM($F$14:F6045)-SUM($G$14:G6045),$H$13-SUM($F$14:F6045)+SUM($G$14:G6045)))</f>
        <v>0</v>
      </c>
      <c r="I6045" s="7"/>
    </row>
    <row r="6046" spans="1:9">
      <c r="A6046" s="89">
        <f t="shared" si="908"/>
        <v>6033</v>
      </c>
      <c r="B6046" s="185" t="str">
        <f t="shared" si="909"/>
        <v/>
      </c>
      <c r="C6046" s="90" t="str">
        <f t="shared" si="910"/>
        <v/>
      </c>
      <c r="D6046" s="89" t="str">
        <f t="shared" si="911"/>
        <v/>
      </c>
      <c r="E6046" s="91" t="str">
        <f t="shared" si="912"/>
        <v/>
      </c>
      <c r="F6046" s="92" t="str">
        <f t="shared" si="913"/>
        <v/>
      </c>
      <c r="G6046" s="212" t="str">
        <f t="shared" si="914"/>
        <v/>
      </c>
      <c r="H6046" s="92">
        <f>IF(OR(ERR=FALSE,AND(F6046="",G6046="")),0,IF($C$12="D",$H$13+SUM($F$14:F6046)-SUM($G$14:G6046),$H$13-SUM($F$14:F6046)+SUM($G$14:G6046)))</f>
        <v>0</v>
      </c>
      <c r="I6046" s="7"/>
    </row>
    <row r="6047" spans="1:9">
      <c r="A6047" s="89">
        <f t="shared" si="908"/>
        <v>6034</v>
      </c>
      <c r="B6047" s="185" t="str">
        <f t="shared" si="909"/>
        <v/>
      </c>
      <c r="C6047" s="90" t="str">
        <f t="shared" si="910"/>
        <v/>
      </c>
      <c r="D6047" s="89" t="str">
        <f t="shared" si="911"/>
        <v/>
      </c>
      <c r="E6047" s="91" t="str">
        <f t="shared" si="912"/>
        <v/>
      </c>
      <c r="F6047" s="92" t="str">
        <f t="shared" si="913"/>
        <v/>
      </c>
      <c r="G6047" s="212" t="str">
        <f t="shared" si="914"/>
        <v/>
      </c>
      <c r="H6047" s="92">
        <f>IF(OR(ERR=FALSE,AND(F6047="",G6047="")),0,IF($C$12="D",$H$13+SUM($F$14:F6047)-SUM($G$14:G6047),$H$13-SUM($F$14:F6047)+SUM($G$14:G6047)))</f>
        <v>0</v>
      </c>
      <c r="I6047" s="7"/>
    </row>
    <row r="6048" spans="1:9">
      <c r="A6048" s="89">
        <f t="shared" si="908"/>
        <v>6035</v>
      </c>
      <c r="B6048" s="185" t="str">
        <f t="shared" si="909"/>
        <v/>
      </c>
      <c r="C6048" s="90" t="str">
        <f t="shared" si="910"/>
        <v/>
      </c>
      <c r="D6048" s="89" t="str">
        <f t="shared" si="911"/>
        <v/>
      </c>
      <c r="E6048" s="91" t="str">
        <f t="shared" si="912"/>
        <v/>
      </c>
      <c r="F6048" s="92" t="str">
        <f t="shared" si="913"/>
        <v/>
      </c>
      <c r="G6048" s="212" t="str">
        <f t="shared" si="914"/>
        <v/>
      </c>
      <c r="H6048" s="92">
        <f>IF(OR(ERR=FALSE,AND(F6048="",G6048="")),0,IF($C$12="D",$H$13+SUM($F$14:F6048)-SUM($G$14:G6048),$H$13-SUM($F$14:F6048)+SUM($G$14:G6048)))</f>
        <v>0</v>
      </c>
      <c r="I6048" s="7"/>
    </row>
    <row r="6049" spans="1:9">
      <c r="A6049" s="89">
        <f t="shared" si="908"/>
        <v>6036</v>
      </c>
      <c r="B6049" s="185" t="str">
        <f t="shared" si="909"/>
        <v/>
      </c>
      <c r="C6049" s="90" t="str">
        <f t="shared" si="910"/>
        <v/>
      </c>
      <c r="D6049" s="89" t="str">
        <f t="shared" si="911"/>
        <v/>
      </c>
      <c r="E6049" s="91" t="str">
        <f t="shared" si="912"/>
        <v/>
      </c>
      <c r="F6049" s="92" t="str">
        <f t="shared" si="913"/>
        <v/>
      </c>
      <c r="G6049" s="212" t="str">
        <f t="shared" si="914"/>
        <v/>
      </c>
      <c r="H6049" s="92">
        <f>IF(OR(ERR=FALSE,AND(F6049="",G6049="")),0,IF($C$12="D",$H$13+SUM($F$14:F6049)-SUM($G$14:G6049),$H$13-SUM($F$14:F6049)+SUM($G$14:G6049)))</f>
        <v>0</v>
      </c>
      <c r="I6049" s="7"/>
    </row>
    <row r="6050" spans="1:9">
      <c r="A6050" s="89">
        <f t="shared" si="908"/>
        <v>6037</v>
      </c>
      <c r="B6050" s="185" t="str">
        <f t="shared" si="909"/>
        <v/>
      </c>
      <c r="C6050" s="90" t="str">
        <f t="shared" si="910"/>
        <v/>
      </c>
      <c r="D6050" s="89" t="str">
        <f t="shared" si="911"/>
        <v/>
      </c>
      <c r="E6050" s="91" t="str">
        <f t="shared" si="912"/>
        <v/>
      </c>
      <c r="F6050" s="92" t="str">
        <f t="shared" si="913"/>
        <v/>
      </c>
      <c r="G6050" s="212" t="str">
        <f t="shared" si="914"/>
        <v/>
      </c>
      <c r="H6050" s="92">
        <f>IF(OR(ERR=FALSE,AND(F6050="",G6050="")),0,IF($C$12="D",$H$13+SUM($F$14:F6050)-SUM($G$14:G6050),$H$13-SUM($F$14:F6050)+SUM($G$14:G6050)))</f>
        <v>0</v>
      </c>
      <c r="I6050" s="7"/>
    </row>
    <row r="6051" spans="1:9">
      <c r="A6051" s="89">
        <f t="shared" si="908"/>
        <v>6038</v>
      </c>
      <c r="B6051" s="185" t="str">
        <f t="shared" si="909"/>
        <v/>
      </c>
      <c r="C6051" s="90" t="str">
        <f t="shared" si="910"/>
        <v/>
      </c>
      <c r="D6051" s="89" t="str">
        <f t="shared" si="911"/>
        <v/>
      </c>
      <c r="E6051" s="91" t="str">
        <f t="shared" si="912"/>
        <v/>
      </c>
      <c r="F6051" s="92" t="str">
        <f t="shared" si="913"/>
        <v/>
      </c>
      <c r="G6051" s="212" t="str">
        <f t="shared" si="914"/>
        <v/>
      </c>
      <c r="H6051" s="92">
        <f>IF(OR(ERR=FALSE,AND(F6051="",G6051="")),0,IF($C$12="D",$H$13+SUM($F$14:F6051)-SUM($G$14:G6051),$H$13-SUM($F$14:F6051)+SUM($G$14:G6051)))</f>
        <v>0</v>
      </c>
      <c r="I6051" s="7"/>
    </row>
    <row r="6052" spans="1:9">
      <c r="A6052" s="89">
        <f t="shared" si="908"/>
        <v>6039</v>
      </c>
      <c r="B6052" s="185" t="str">
        <f t="shared" si="909"/>
        <v/>
      </c>
      <c r="C6052" s="90" t="str">
        <f t="shared" si="910"/>
        <v/>
      </c>
      <c r="D6052" s="89" t="str">
        <f t="shared" si="911"/>
        <v/>
      </c>
      <c r="E6052" s="91" t="str">
        <f t="shared" si="912"/>
        <v/>
      </c>
      <c r="F6052" s="92" t="str">
        <f t="shared" si="913"/>
        <v/>
      </c>
      <c r="G6052" s="212" t="str">
        <f t="shared" si="914"/>
        <v/>
      </c>
      <c r="H6052" s="92">
        <f>IF(OR(ERR=FALSE,AND(F6052="",G6052="")),0,IF($C$12="D",$H$13+SUM($F$14:F6052)-SUM($G$14:G6052),$H$13-SUM($F$14:F6052)+SUM($G$14:G6052)))</f>
        <v>0</v>
      </c>
      <c r="I6052" s="7"/>
    </row>
    <row r="6053" spans="1:9">
      <c r="A6053" s="89">
        <f t="shared" si="908"/>
        <v>6040</v>
      </c>
      <c r="B6053" s="185" t="str">
        <f t="shared" si="909"/>
        <v/>
      </c>
      <c r="C6053" s="90" t="str">
        <f t="shared" si="910"/>
        <v/>
      </c>
      <c r="D6053" s="89" t="str">
        <f t="shared" si="911"/>
        <v/>
      </c>
      <c r="E6053" s="91" t="str">
        <f t="shared" si="912"/>
        <v/>
      </c>
      <c r="F6053" s="92" t="str">
        <f t="shared" si="913"/>
        <v/>
      </c>
      <c r="G6053" s="212" t="str">
        <f t="shared" si="914"/>
        <v/>
      </c>
      <c r="H6053" s="92">
        <f>IF(OR(ERR=FALSE,AND(F6053="",G6053="")),0,IF($C$12="D",$H$13+SUM($F$14:F6053)-SUM($G$14:G6053),$H$13-SUM($F$14:F6053)+SUM($G$14:G6053)))</f>
        <v>0</v>
      </c>
      <c r="I6053" s="7"/>
    </row>
    <row r="6054" spans="1:9">
      <c r="A6054" s="89">
        <f t="shared" si="908"/>
        <v>6041</v>
      </c>
      <c r="B6054" s="185" t="str">
        <f t="shared" si="909"/>
        <v/>
      </c>
      <c r="C6054" s="90" t="str">
        <f t="shared" si="910"/>
        <v/>
      </c>
      <c r="D6054" s="89" t="str">
        <f t="shared" si="911"/>
        <v/>
      </c>
      <c r="E6054" s="91" t="str">
        <f t="shared" si="912"/>
        <v/>
      </c>
      <c r="F6054" s="92" t="str">
        <f t="shared" si="913"/>
        <v/>
      </c>
      <c r="G6054" s="212" t="str">
        <f t="shared" si="914"/>
        <v/>
      </c>
      <c r="H6054" s="92">
        <f>IF(OR(ERR=FALSE,AND(F6054="",G6054="")),0,IF($C$12="D",$H$13+SUM($F$14:F6054)-SUM($G$14:G6054),$H$13-SUM($F$14:F6054)+SUM($G$14:G6054)))</f>
        <v>0</v>
      </c>
      <c r="I6054" s="7"/>
    </row>
    <row r="6055" spans="1:9">
      <c r="A6055" s="89">
        <f t="shared" si="908"/>
        <v>6042</v>
      </c>
      <c r="B6055" s="185" t="str">
        <f t="shared" si="909"/>
        <v/>
      </c>
      <c r="C6055" s="90" t="str">
        <f t="shared" si="910"/>
        <v/>
      </c>
      <c r="D6055" s="89" t="str">
        <f t="shared" si="911"/>
        <v/>
      </c>
      <c r="E6055" s="91" t="str">
        <f t="shared" si="912"/>
        <v/>
      </c>
      <c r="F6055" s="92" t="str">
        <f t="shared" si="913"/>
        <v/>
      </c>
      <c r="G6055" s="212" t="str">
        <f t="shared" si="914"/>
        <v/>
      </c>
      <c r="H6055" s="92">
        <f>IF(OR(ERR=FALSE,AND(F6055="",G6055="")),0,IF($C$12="D",$H$13+SUM($F$14:F6055)-SUM($G$14:G6055),$H$13-SUM($F$14:F6055)+SUM($G$14:G6055)))</f>
        <v>0</v>
      </c>
      <c r="I6055" s="7"/>
    </row>
    <row r="6056" spans="1:9">
      <c r="A6056" s="89">
        <f t="shared" si="908"/>
        <v>6043</v>
      </c>
      <c r="B6056" s="185" t="str">
        <f t="shared" si="909"/>
        <v/>
      </c>
      <c r="C6056" s="90" t="str">
        <f t="shared" si="910"/>
        <v/>
      </c>
      <c r="D6056" s="89" t="str">
        <f t="shared" si="911"/>
        <v/>
      </c>
      <c r="E6056" s="91" t="str">
        <f t="shared" si="912"/>
        <v/>
      </c>
      <c r="F6056" s="92" t="str">
        <f t="shared" si="913"/>
        <v/>
      </c>
      <c r="G6056" s="212" t="str">
        <f t="shared" si="914"/>
        <v/>
      </c>
      <c r="H6056" s="92">
        <f>IF(OR(ERR=FALSE,AND(F6056="",G6056="")),0,IF($C$12="D",$H$13+SUM($F$14:F6056)-SUM($G$14:G6056),$H$13-SUM($F$14:F6056)+SUM($G$14:G6056)))</f>
        <v>0</v>
      </c>
      <c r="I6056" s="7"/>
    </row>
    <row r="6057" spans="1:9">
      <c r="A6057" s="89">
        <f t="shared" si="908"/>
        <v>6044</v>
      </c>
      <c r="B6057" s="185" t="str">
        <f t="shared" si="909"/>
        <v/>
      </c>
      <c r="C6057" s="90" t="str">
        <f t="shared" si="910"/>
        <v/>
      </c>
      <c r="D6057" s="89" t="str">
        <f t="shared" si="911"/>
        <v/>
      </c>
      <c r="E6057" s="91" t="str">
        <f t="shared" si="912"/>
        <v/>
      </c>
      <c r="F6057" s="92" t="str">
        <f t="shared" si="913"/>
        <v/>
      </c>
      <c r="G6057" s="212" t="str">
        <f t="shared" si="914"/>
        <v/>
      </c>
      <c r="H6057" s="92">
        <f>IF(OR(ERR=FALSE,AND(F6057="",G6057="")),0,IF($C$12="D",$H$13+SUM($F$14:F6057)-SUM($G$14:G6057),$H$13-SUM($F$14:F6057)+SUM($G$14:G6057)))</f>
        <v>0</v>
      </c>
      <c r="I6057" s="7"/>
    </row>
    <row r="6058" spans="1:9">
      <c r="A6058" s="89">
        <f t="shared" si="908"/>
        <v>6045</v>
      </c>
      <c r="B6058" s="185" t="str">
        <f t="shared" si="909"/>
        <v/>
      </c>
      <c r="C6058" s="90" t="str">
        <f t="shared" si="910"/>
        <v/>
      </c>
      <c r="D6058" s="89" t="str">
        <f t="shared" si="911"/>
        <v/>
      </c>
      <c r="E6058" s="91" t="str">
        <f t="shared" si="912"/>
        <v/>
      </c>
      <c r="F6058" s="92" t="str">
        <f t="shared" si="913"/>
        <v/>
      </c>
      <c r="G6058" s="212" t="str">
        <f t="shared" si="914"/>
        <v/>
      </c>
      <c r="H6058" s="92">
        <f>IF(OR(ERR=FALSE,AND(F6058="",G6058="")),0,IF($C$12="D",$H$13+SUM($F$14:F6058)-SUM($G$14:G6058),$H$13-SUM($F$14:F6058)+SUM($G$14:G6058)))</f>
        <v>0</v>
      </c>
      <c r="I6058" s="7"/>
    </row>
    <row r="6059" spans="1:9">
      <c r="A6059" s="89">
        <f t="shared" si="908"/>
        <v>6046</v>
      </c>
      <c r="B6059" s="185" t="str">
        <f t="shared" si="909"/>
        <v/>
      </c>
      <c r="C6059" s="90" t="str">
        <f t="shared" si="910"/>
        <v/>
      </c>
      <c r="D6059" s="89" t="str">
        <f t="shared" si="911"/>
        <v/>
      </c>
      <c r="E6059" s="91" t="str">
        <f t="shared" si="912"/>
        <v/>
      </c>
      <c r="F6059" s="92" t="str">
        <f t="shared" si="913"/>
        <v/>
      </c>
      <c r="G6059" s="212" t="str">
        <f t="shared" si="914"/>
        <v/>
      </c>
      <c r="H6059" s="92">
        <f>IF(OR(ERR=FALSE,AND(F6059="",G6059="")),0,IF($C$12="D",$H$13+SUM($F$14:F6059)-SUM($G$14:G6059),$H$13-SUM($F$14:F6059)+SUM($G$14:G6059)))</f>
        <v>0</v>
      </c>
      <c r="I6059" s="7"/>
    </row>
    <row r="6060" spans="1:9">
      <c r="A6060" s="89">
        <f t="shared" si="908"/>
        <v>6047</v>
      </c>
      <c r="B6060" s="185" t="str">
        <f t="shared" si="909"/>
        <v/>
      </c>
      <c r="C6060" s="90" t="str">
        <f t="shared" si="910"/>
        <v/>
      </c>
      <c r="D6060" s="89" t="str">
        <f t="shared" si="911"/>
        <v/>
      </c>
      <c r="E6060" s="91" t="str">
        <f t="shared" si="912"/>
        <v/>
      </c>
      <c r="F6060" s="92" t="str">
        <f t="shared" si="913"/>
        <v/>
      </c>
      <c r="G6060" s="212" t="str">
        <f t="shared" si="914"/>
        <v/>
      </c>
      <c r="H6060" s="92">
        <f>IF(OR(ERR=FALSE,AND(F6060="",G6060="")),0,IF($C$12="D",$H$13+SUM($F$14:F6060)-SUM($G$14:G6060),$H$13-SUM($F$14:F6060)+SUM($G$14:G6060)))</f>
        <v>0</v>
      </c>
      <c r="I6060" s="7"/>
    </row>
    <row r="6061" spans="1:9">
      <c r="A6061" s="89">
        <f t="shared" si="908"/>
        <v>6048</v>
      </c>
      <c r="B6061" s="185" t="str">
        <f t="shared" si="909"/>
        <v/>
      </c>
      <c r="C6061" s="90" t="str">
        <f t="shared" si="910"/>
        <v/>
      </c>
      <c r="D6061" s="89" t="str">
        <f t="shared" si="911"/>
        <v/>
      </c>
      <c r="E6061" s="91" t="str">
        <f t="shared" si="912"/>
        <v/>
      </c>
      <c r="F6061" s="92" t="str">
        <f t="shared" si="913"/>
        <v/>
      </c>
      <c r="G6061" s="212" t="str">
        <f t="shared" si="914"/>
        <v/>
      </c>
      <c r="H6061" s="92">
        <f>IF(OR(ERR=FALSE,AND(F6061="",G6061="")),0,IF($C$12="D",$H$13+SUM($F$14:F6061)-SUM($G$14:G6061),$H$13-SUM($F$14:F6061)+SUM($G$14:G6061)))</f>
        <v>0</v>
      </c>
      <c r="I6061" s="7"/>
    </row>
    <row r="6062" spans="1:9">
      <c r="A6062" s="89">
        <f t="shared" si="908"/>
        <v>6049</v>
      </c>
      <c r="B6062" s="185" t="str">
        <f t="shared" si="909"/>
        <v/>
      </c>
      <c r="C6062" s="90" t="str">
        <f t="shared" si="910"/>
        <v/>
      </c>
      <c r="D6062" s="89" t="str">
        <f t="shared" si="911"/>
        <v/>
      </c>
      <c r="E6062" s="91" t="str">
        <f t="shared" si="912"/>
        <v/>
      </c>
      <c r="F6062" s="92" t="str">
        <f t="shared" si="913"/>
        <v/>
      </c>
      <c r="G6062" s="212" t="str">
        <f t="shared" si="914"/>
        <v/>
      </c>
      <c r="H6062" s="92">
        <f>IF(OR(ERR=FALSE,AND(F6062="",G6062="")),0,IF($C$12="D",$H$13+SUM($F$14:F6062)-SUM($G$14:G6062),$H$13-SUM($F$14:F6062)+SUM($G$14:G6062)))</f>
        <v>0</v>
      </c>
      <c r="I6062" s="7"/>
    </row>
    <row r="6063" spans="1:9">
      <c r="A6063" s="89">
        <f t="shared" si="908"/>
        <v>6050</v>
      </c>
      <c r="B6063" s="185" t="str">
        <f t="shared" si="909"/>
        <v/>
      </c>
      <c r="C6063" s="90" t="str">
        <f t="shared" si="910"/>
        <v/>
      </c>
      <c r="D6063" s="89" t="str">
        <f t="shared" si="911"/>
        <v/>
      </c>
      <c r="E6063" s="91" t="str">
        <f t="shared" si="912"/>
        <v/>
      </c>
      <c r="F6063" s="92" t="str">
        <f t="shared" si="913"/>
        <v/>
      </c>
      <c r="G6063" s="212" t="str">
        <f t="shared" si="914"/>
        <v/>
      </c>
      <c r="H6063" s="92">
        <f>IF(OR(ERR=FALSE,AND(F6063="",G6063="")),0,IF($C$12="D",$H$13+SUM($F$14:F6063)-SUM($G$14:G6063),$H$13-SUM($F$14:F6063)+SUM($G$14:G6063)))</f>
        <v>0</v>
      </c>
      <c r="I6063" s="7"/>
    </row>
    <row r="6064" spans="1:9">
      <c r="A6064" s="89">
        <f t="shared" si="908"/>
        <v>6051</v>
      </c>
      <c r="B6064" s="185" t="str">
        <f t="shared" si="909"/>
        <v/>
      </c>
      <c r="C6064" s="90" t="str">
        <f t="shared" si="910"/>
        <v/>
      </c>
      <c r="D6064" s="89" t="str">
        <f t="shared" si="911"/>
        <v/>
      </c>
      <c r="E6064" s="91" t="str">
        <f t="shared" si="912"/>
        <v/>
      </c>
      <c r="F6064" s="92" t="str">
        <f t="shared" si="913"/>
        <v/>
      </c>
      <c r="G6064" s="212" t="str">
        <f t="shared" si="914"/>
        <v/>
      </c>
      <c r="H6064" s="92">
        <f>IF(OR(ERR=FALSE,AND(F6064="",G6064="")),0,IF($C$12="D",$H$13+SUM($F$14:F6064)-SUM($G$14:G6064),$H$13-SUM($F$14:F6064)+SUM($G$14:G6064)))</f>
        <v>0</v>
      </c>
      <c r="I6064" s="7"/>
    </row>
    <row r="6065" spans="1:9">
      <c r="A6065" s="89">
        <f t="shared" si="908"/>
        <v>6052</v>
      </c>
      <c r="B6065" s="185" t="str">
        <f t="shared" si="909"/>
        <v/>
      </c>
      <c r="C6065" s="90" t="str">
        <f t="shared" si="910"/>
        <v/>
      </c>
      <c r="D6065" s="89" t="str">
        <f t="shared" si="911"/>
        <v/>
      </c>
      <c r="E6065" s="91" t="str">
        <f t="shared" si="912"/>
        <v/>
      </c>
      <c r="F6065" s="92" t="str">
        <f t="shared" si="913"/>
        <v/>
      </c>
      <c r="G6065" s="212" t="str">
        <f t="shared" si="914"/>
        <v/>
      </c>
      <c r="H6065" s="92">
        <f>IF(OR(ERR=FALSE,AND(F6065="",G6065="")),0,IF($C$12="D",$H$13+SUM($F$14:F6065)-SUM($G$14:G6065),$H$13-SUM($F$14:F6065)+SUM($G$14:G6065)))</f>
        <v>0</v>
      </c>
      <c r="I6065" s="7"/>
    </row>
    <row r="6066" spans="1:9">
      <c r="A6066" s="89">
        <f t="shared" si="908"/>
        <v>6053</v>
      </c>
      <c r="B6066" s="185" t="str">
        <f t="shared" si="909"/>
        <v/>
      </c>
      <c r="C6066" s="90" t="str">
        <f t="shared" si="910"/>
        <v/>
      </c>
      <c r="D6066" s="89" t="str">
        <f t="shared" si="911"/>
        <v/>
      </c>
      <c r="E6066" s="91" t="str">
        <f t="shared" si="912"/>
        <v/>
      </c>
      <c r="F6066" s="92" t="str">
        <f t="shared" si="913"/>
        <v/>
      </c>
      <c r="G6066" s="212" t="str">
        <f t="shared" si="914"/>
        <v/>
      </c>
      <c r="H6066" s="92">
        <f>IF(OR(ERR=FALSE,AND(F6066="",G6066="")),0,IF($C$12="D",$H$13+SUM($F$14:F6066)-SUM($G$14:G6066),$H$13-SUM($F$14:F6066)+SUM($G$14:G6066)))</f>
        <v>0</v>
      </c>
      <c r="I6066" s="7"/>
    </row>
    <row r="6067" spans="1:9">
      <c r="A6067" s="89">
        <f t="shared" si="908"/>
        <v>6054</v>
      </c>
      <c r="B6067" s="185" t="str">
        <f t="shared" si="909"/>
        <v/>
      </c>
      <c r="C6067" s="90" t="str">
        <f t="shared" si="910"/>
        <v/>
      </c>
      <c r="D6067" s="89" t="str">
        <f t="shared" si="911"/>
        <v/>
      </c>
      <c r="E6067" s="91" t="str">
        <f t="shared" si="912"/>
        <v/>
      </c>
      <c r="F6067" s="92" t="str">
        <f t="shared" si="913"/>
        <v/>
      </c>
      <c r="G6067" s="212" t="str">
        <f t="shared" si="914"/>
        <v/>
      </c>
      <c r="H6067" s="92">
        <f>IF(OR(ERR=FALSE,AND(F6067="",G6067="")),0,IF($C$12="D",$H$13+SUM($F$14:F6067)-SUM($G$14:G6067),$H$13-SUM($F$14:F6067)+SUM($G$14:G6067)))</f>
        <v>0</v>
      </c>
      <c r="I6067" s="7"/>
    </row>
    <row r="6068" spans="1:9">
      <c r="A6068" s="89">
        <f t="shared" si="908"/>
        <v>6055</v>
      </c>
      <c r="B6068" s="185" t="str">
        <f t="shared" si="909"/>
        <v/>
      </c>
      <c r="C6068" s="90" t="str">
        <f t="shared" si="910"/>
        <v/>
      </c>
      <c r="D6068" s="89" t="str">
        <f t="shared" si="911"/>
        <v/>
      </c>
      <c r="E6068" s="91" t="str">
        <f t="shared" si="912"/>
        <v/>
      </c>
      <c r="F6068" s="92" t="str">
        <f t="shared" si="913"/>
        <v/>
      </c>
      <c r="G6068" s="212" t="str">
        <f t="shared" si="914"/>
        <v/>
      </c>
      <c r="H6068" s="92">
        <f>IF(OR(ERR=FALSE,AND(F6068="",G6068="")),0,IF($C$12="D",$H$13+SUM($F$14:F6068)-SUM($G$14:G6068),$H$13-SUM($F$14:F6068)+SUM($G$14:G6068)))</f>
        <v>0</v>
      </c>
      <c r="I6068" s="7"/>
    </row>
    <row r="6069" spans="1:9">
      <c r="A6069" s="89">
        <f t="shared" si="908"/>
        <v>6056</v>
      </c>
      <c r="B6069" s="185" t="str">
        <f t="shared" si="909"/>
        <v/>
      </c>
      <c r="C6069" s="90" t="str">
        <f t="shared" si="910"/>
        <v/>
      </c>
      <c r="D6069" s="89" t="str">
        <f t="shared" si="911"/>
        <v/>
      </c>
      <c r="E6069" s="91" t="str">
        <f t="shared" si="912"/>
        <v/>
      </c>
      <c r="F6069" s="92" t="str">
        <f t="shared" si="913"/>
        <v/>
      </c>
      <c r="G6069" s="212" t="str">
        <f t="shared" si="914"/>
        <v/>
      </c>
      <c r="H6069" s="92">
        <f>IF(OR(ERR=FALSE,AND(F6069="",G6069="")),0,IF($C$12="D",$H$13+SUM($F$14:F6069)-SUM($G$14:G6069),$H$13-SUM($F$14:F6069)+SUM($G$14:G6069)))</f>
        <v>0</v>
      </c>
      <c r="I6069" s="7"/>
    </row>
    <row r="6070" spans="1:9">
      <c r="A6070" s="89">
        <f t="shared" si="908"/>
        <v>6057</v>
      </c>
      <c r="B6070" s="185" t="str">
        <f t="shared" si="909"/>
        <v/>
      </c>
      <c r="C6070" s="90" t="str">
        <f t="shared" si="910"/>
        <v/>
      </c>
      <c r="D6070" s="89" t="str">
        <f t="shared" si="911"/>
        <v/>
      </c>
      <c r="E6070" s="91" t="str">
        <f t="shared" si="912"/>
        <v/>
      </c>
      <c r="F6070" s="92" t="str">
        <f t="shared" si="913"/>
        <v/>
      </c>
      <c r="G6070" s="212" t="str">
        <f t="shared" si="914"/>
        <v/>
      </c>
      <c r="H6070" s="92">
        <f>IF(OR(ERR=FALSE,AND(F6070="",G6070="")),0,IF($C$12="D",$H$13+SUM($F$14:F6070)-SUM($G$14:G6070),$H$13-SUM($F$14:F6070)+SUM($G$14:G6070)))</f>
        <v>0</v>
      </c>
      <c r="I6070" s="7"/>
    </row>
    <row r="6071" spans="1:9">
      <c r="A6071" s="89">
        <f t="shared" si="908"/>
        <v>6058</v>
      </c>
      <c r="B6071" s="185" t="str">
        <f t="shared" si="909"/>
        <v/>
      </c>
      <c r="C6071" s="90" t="str">
        <f t="shared" si="910"/>
        <v/>
      </c>
      <c r="D6071" s="89" t="str">
        <f t="shared" si="911"/>
        <v/>
      </c>
      <c r="E6071" s="91" t="str">
        <f t="shared" si="912"/>
        <v/>
      </c>
      <c r="F6071" s="92" t="str">
        <f t="shared" si="913"/>
        <v/>
      </c>
      <c r="G6071" s="212" t="str">
        <f t="shared" si="914"/>
        <v/>
      </c>
      <c r="H6071" s="92">
        <f>IF(OR(ERR=FALSE,AND(F6071="",G6071="")),0,IF($C$12="D",$H$13+SUM($F$14:F6071)-SUM($G$14:G6071),$H$13-SUM($F$14:F6071)+SUM($G$14:G6071)))</f>
        <v>0</v>
      </c>
      <c r="I6071" s="7"/>
    </row>
    <row r="6072" spans="1:9">
      <c r="A6072" s="89">
        <f t="shared" si="908"/>
        <v>6059</v>
      </c>
      <c r="B6072" s="185" t="str">
        <f t="shared" si="909"/>
        <v/>
      </c>
      <c r="C6072" s="90" t="str">
        <f t="shared" si="910"/>
        <v/>
      </c>
      <c r="D6072" s="89" t="str">
        <f t="shared" si="911"/>
        <v/>
      </c>
      <c r="E6072" s="91" t="str">
        <f t="shared" si="912"/>
        <v/>
      </c>
      <c r="F6072" s="92" t="str">
        <f t="shared" si="913"/>
        <v/>
      </c>
      <c r="G6072" s="212" t="str">
        <f t="shared" si="914"/>
        <v/>
      </c>
      <c r="H6072" s="92">
        <f>IF(OR(ERR=FALSE,AND(F6072="",G6072="")),0,IF($C$12="D",$H$13+SUM($F$14:F6072)-SUM($G$14:G6072),$H$13-SUM($F$14:F6072)+SUM($G$14:G6072)))</f>
        <v>0</v>
      </c>
      <c r="I6072" s="7"/>
    </row>
    <row r="6073" spans="1:9">
      <c r="A6073" s="89">
        <f t="shared" ref="A6073:A6081" si="915">A6072+1</f>
        <v>6060</v>
      </c>
      <c r="B6073" s="185" t="str">
        <f t="shared" si="909"/>
        <v/>
      </c>
      <c r="C6073" s="90" t="str">
        <f t="shared" si="910"/>
        <v/>
      </c>
      <c r="D6073" s="89" t="str">
        <f t="shared" si="911"/>
        <v/>
      </c>
      <c r="E6073" s="91" t="str">
        <f t="shared" si="912"/>
        <v/>
      </c>
      <c r="F6073" s="92" t="str">
        <f t="shared" si="913"/>
        <v/>
      </c>
      <c r="G6073" s="212" t="str">
        <f t="shared" si="914"/>
        <v/>
      </c>
      <c r="H6073" s="92">
        <f>IF(OR(ERR=FALSE,AND(F6073="",G6073="")),0,IF($C$12="D",$H$13+SUM($F$14:F6073)-SUM($G$14:G6073),$H$13-SUM($F$14:F6073)+SUM($G$14:G6073)))</f>
        <v>0</v>
      </c>
      <c r="I6073" s="7"/>
    </row>
    <row r="6074" spans="1:9">
      <c r="A6074" s="89">
        <f t="shared" si="915"/>
        <v>6061</v>
      </c>
      <c r="B6074" s="185" t="str">
        <f t="shared" si="909"/>
        <v/>
      </c>
      <c r="C6074" s="90" t="str">
        <f t="shared" si="910"/>
        <v/>
      </c>
      <c r="D6074" s="89" t="str">
        <f t="shared" si="911"/>
        <v/>
      </c>
      <c r="E6074" s="91" t="str">
        <f t="shared" si="912"/>
        <v/>
      </c>
      <c r="F6074" s="92" t="str">
        <f t="shared" si="913"/>
        <v/>
      </c>
      <c r="G6074" s="212" t="str">
        <f t="shared" si="914"/>
        <v/>
      </c>
      <c r="H6074" s="92">
        <f>IF(OR(ERR=FALSE,AND(F6074="",G6074="")),0,IF($C$12="D",$H$13+SUM($F$14:F6074)-SUM($G$14:G6074),$H$13-SUM($F$14:F6074)+SUM($G$14:G6074)))</f>
        <v>0</v>
      </c>
      <c r="I6074" s="7"/>
    </row>
    <row r="6075" spans="1:9">
      <c r="A6075" s="89">
        <f t="shared" si="915"/>
        <v>6062</v>
      </c>
      <c r="B6075" s="185" t="str">
        <f t="shared" si="909"/>
        <v/>
      </c>
      <c r="C6075" s="90" t="str">
        <f t="shared" si="910"/>
        <v/>
      </c>
      <c r="D6075" s="89" t="str">
        <f t="shared" si="911"/>
        <v/>
      </c>
      <c r="E6075" s="91" t="str">
        <f t="shared" si="912"/>
        <v/>
      </c>
      <c r="F6075" s="92" t="str">
        <f t="shared" si="913"/>
        <v/>
      </c>
      <c r="G6075" s="212" t="str">
        <f t="shared" si="914"/>
        <v/>
      </c>
      <c r="H6075" s="92">
        <f>IF(OR(ERR=FALSE,AND(F6075="",G6075="")),0,IF($C$12="D",$H$13+SUM($F$14:F6075)-SUM($G$14:G6075),$H$13-SUM($F$14:F6075)+SUM($G$14:G6075)))</f>
        <v>0</v>
      </c>
      <c r="I6075" s="7"/>
    </row>
    <row r="6076" spans="1:9">
      <c r="A6076" s="89">
        <f t="shared" si="915"/>
        <v>6063</v>
      </c>
      <c r="B6076" s="185" t="str">
        <f t="shared" si="909"/>
        <v/>
      </c>
      <c r="C6076" s="90" t="str">
        <f t="shared" si="910"/>
        <v/>
      </c>
      <c r="D6076" s="89" t="str">
        <f t="shared" si="911"/>
        <v/>
      </c>
      <c r="E6076" s="91" t="str">
        <f t="shared" si="912"/>
        <v/>
      </c>
      <c r="F6076" s="92" t="str">
        <f t="shared" si="913"/>
        <v/>
      </c>
      <c r="G6076" s="212" t="str">
        <f t="shared" si="914"/>
        <v/>
      </c>
      <c r="H6076" s="92">
        <f>IF(OR(ERR=FALSE,AND(F6076="",G6076="")),0,IF($C$12="D",$H$13+SUM($F$14:F6076)-SUM($G$14:G6076),$H$13-SUM($F$14:F6076)+SUM($G$14:G6076)))</f>
        <v>0</v>
      </c>
      <c r="I6076" s="7"/>
    </row>
    <row r="6077" spans="1:9">
      <c r="A6077" s="89">
        <f t="shared" si="915"/>
        <v>6064</v>
      </c>
      <c r="B6077" s="185" t="str">
        <f t="shared" si="909"/>
        <v/>
      </c>
      <c r="C6077" s="90" t="str">
        <f t="shared" si="910"/>
        <v/>
      </c>
      <c r="D6077" s="89" t="str">
        <f t="shared" si="911"/>
        <v/>
      </c>
      <c r="E6077" s="91" t="str">
        <f t="shared" si="912"/>
        <v/>
      </c>
      <c r="F6077" s="92" t="str">
        <f t="shared" si="913"/>
        <v/>
      </c>
      <c r="G6077" s="212" t="str">
        <f t="shared" si="914"/>
        <v/>
      </c>
      <c r="H6077" s="92">
        <f>IF(OR(ERR=FALSE,AND(F6077="",G6077="")),0,IF($C$12="D",$H$13+SUM($F$14:F6077)-SUM($G$14:G6077),$H$13-SUM($F$14:F6077)+SUM($G$14:G6077)))</f>
        <v>0</v>
      </c>
      <c r="I6077" s="7"/>
    </row>
    <row r="6078" spans="1:9">
      <c r="A6078" s="89">
        <f t="shared" si="915"/>
        <v>6065</v>
      </c>
      <c r="B6078" s="185" t="str">
        <f t="shared" si="909"/>
        <v/>
      </c>
      <c r="C6078" s="90" t="str">
        <f t="shared" si="910"/>
        <v/>
      </c>
      <c r="D6078" s="89" t="str">
        <f t="shared" si="911"/>
        <v/>
      </c>
      <c r="E6078" s="91" t="str">
        <f t="shared" si="912"/>
        <v/>
      </c>
      <c r="F6078" s="92" t="str">
        <f t="shared" si="913"/>
        <v/>
      </c>
      <c r="G6078" s="212" t="str">
        <f t="shared" si="914"/>
        <v/>
      </c>
      <c r="H6078" s="92">
        <f>IF(OR(ERR=FALSE,AND(F6078="",G6078="")),0,IF($C$12="D",$H$13+SUM($F$14:F6078)-SUM($G$14:G6078),$H$13-SUM($F$14:F6078)+SUM($G$14:G6078)))</f>
        <v>0</v>
      </c>
      <c r="I6078" s="7"/>
    </row>
    <row r="6079" spans="1:9">
      <c r="A6079" s="89">
        <f t="shared" si="915"/>
        <v>6066</v>
      </c>
      <c r="B6079" s="185" t="str">
        <f t="shared" si="909"/>
        <v/>
      </c>
      <c r="C6079" s="90" t="str">
        <f t="shared" si="910"/>
        <v/>
      </c>
      <c r="D6079" s="89" t="str">
        <f t="shared" si="911"/>
        <v/>
      </c>
      <c r="E6079" s="91" t="str">
        <f t="shared" si="912"/>
        <v/>
      </c>
      <c r="F6079" s="92" t="str">
        <f t="shared" si="913"/>
        <v/>
      </c>
      <c r="G6079" s="212" t="str">
        <f t="shared" si="914"/>
        <v/>
      </c>
      <c r="H6079" s="92">
        <f>IF(OR(ERR=FALSE,AND(F6079="",G6079="")),0,IF($C$12="D",$H$13+SUM($F$14:F6079)-SUM($G$14:G6079),$H$13-SUM($F$14:F6079)+SUM($G$14:G6079)))</f>
        <v>0</v>
      </c>
      <c r="I6079" s="7"/>
    </row>
    <row r="6080" spans="1:9">
      <c r="A6080" s="89">
        <f t="shared" si="915"/>
        <v>6067</v>
      </c>
      <c r="B6080" s="185" t="str">
        <f t="shared" si="909"/>
        <v/>
      </c>
      <c r="C6080" s="90" t="str">
        <f t="shared" si="910"/>
        <v/>
      </c>
      <c r="D6080" s="89" t="str">
        <f t="shared" si="911"/>
        <v/>
      </c>
      <c r="E6080" s="91" t="str">
        <f t="shared" si="912"/>
        <v/>
      </c>
      <c r="F6080" s="92" t="str">
        <f t="shared" si="913"/>
        <v/>
      </c>
      <c r="G6080" s="212" t="str">
        <f t="shared" si="914"/>
        <v/>
      </c>
      <c r="H6080" s="92">
        <f>IF(OR(ERR=FALSE,AND(F6080="",G6080="")),0,IF($C$12="D",$H$13+SUM($F$14:F6080)-SUM($G$14:G6080),$H$13-SUM($F$14:F6080)+SUM($G$14:G6080)))</f>
        <v>0</v>
      </c>
      <c r="I6080" s="7"/>
    </row>
    <row r="6081" spans="1:9">
      <c r="A6081" s="89">
        <f t="shared" si="915"/>
        <v>6068</v>
      </c>
      <c r="B6081" s="185" t="str">
        <f t="shared" si="909"/>
        <v/>
      </c>
      <c r="C6081" s="90" t="str">
        <f t="shared" si="910"/>
        <v/>
      </c>
      <c r="D6081" s="89" t="str">
        <f t="shared" si="911"/>
        <v/>
      </c>
      <c r="E6081" s="91" t="str">
        <f t="shared" si="912"/>
        <v/>
      </c>
      <c r="F6081" s="92" t="str">
        <f t="shared" si="913"/>
        <v/>
      </c>
      <c r="G6081" s="212" t="str">
        <f t="shared" si="914"/>
        <v/>
      </c>
      <c r="H6081" s="92">
        <f>IF(OR(ERR=FALSE,AND(F6081="",G6081="")),0,IF($C$12="D",$H$13+SUM($F$14:F6081)-SUM($G$14:G6081),$H$13-SUM($F$14:F6081)+SUM($G$14:G6081)))</f>
        <v>0</v>
      </c>
      <c r="I6081" s="7"/>
    </row>
    <row r="6082" spans="1:9">
      <c r="A6082" s="89">
        <f t="shared" ref="A6082:A6145" si="916">A6081+1</f>
        <v>6069</v>
      </c>
      <c r="B6082" s="185" t="str">
        <f t="shared" si="909"/>
        <v/>
      </c>
      <c r="C6082" s="90" t="str">
        <f t="shared" si="910"/>
        <v/>
      </c>
      <c r="D6082" s="89" t="str">
        <f t="shared" si="911"/>
        <v/>
      </c>
      <c r="E6082" s="91" t="str">
        <f t="shared" si="912"/>
        <v/>
      </c>
      <c r="F6082" s="92" t="str">
        <f t="shared" si="913"/>
        <v/>
      </c>
      <c r="G6082" s="212" t="str">
        <f t="shared" si="914"/>
        <v/>
      </c>
      <c r="H6082" s="92">
        <f>IF(OR(ERR=FALSE,AND(F6082="",G6082="")),0,IF($C$12="D",$H$13+SUM($F$14:F6082)-SUM($G$14:G6082),$H$13-SUM($F$14:F6082)+SUM($G$14:G6082)))</f>
        <v>0</v>
      </c>
      <c r="I6082" s="7"/>
    </row>
    <row r="6083" spans="1:9">
      <c r="A6083" s="89">
        <f t="shared" si="916"/>
        <v>6070</v>
      </c>
      <c r="B6083" s="185" t="str">
        <f t="shared" si="909"/>
        <v/>
      </c>
      <c r="C6083" s="90" t="str">
        <f t="shared" si="910"/>
        <v/>
      </c>
      <c r="D6083" s="89" t="str">
        <f t="shared" si="911"/>
        <v/>
      </c>
      <c r="E6083" s="91" t="str">
        <f t="shared" si="912"/>
        <v/>
      </c>
      <c r="F6083" s="92" t="str">
        <f t="shared" si="913"/>
        <v/>
      </c>
      <c r="G6083" s="212" t="str">
        <f t="shared" si="914"/>
        <v/>
      </c>
      <c r="H6083" s="92">
        <f>IF(OR(ERR=FALSE,AND(F6083="",G6083="")),0,IF($C$12="D",$H$13+SUM($F$14:F6083)-SUM($G$14:G6083),$H$13-SUM($F$14:F6083)+SUM($G$14:G6083)))</f>
        <v>0</v>
      </c>
      <c r="I6083" s="7"/>
    </row>
    <row r="6084" spans="1:9">
      <c r="A6084" s="89">
        <f t="shared" si="916"/>
        <v>6071</v>
      </c>
      <c r="B6084" s="185" t="str">
        <f t="shared" si="909"/>
        <v/>
      </c>
      <c r="C6084" s="90" t="str">
        <f t="shared" si="910"/>
        <v/>
      </c>
      <c r="D6084" s="89" t="str">
        <f t="shared" si="911"/>
        <v/>
      </c>
      <c r="E6084" s="91" t="str">
        <f t="shared" si="912"/>
        <v/>
      </c>
      <c r="F6084" s="92" t="str">
        <f t="shared" si="913"/>
        <v/>
      </c>
      <c r="G6084" s="212" t="str">
        <f t="shared" si="914"/>
        <v/>
      </c>
      <c r="H6084" s="92">
        <f>IF(OR(ERR=FALSE,AND(F6084="",G6084="")),0,IF($C$12="D",$H$13+SUM($F$14:F6084)-SUM($G$14:G6084),$H$13-SUM($F$14:F6084)+SUM($G$14:G6084)))</f>
        <v>0</v>
      </c>
      <c r="I6084" s="7"/>
    </row>
    <row r="6085" spans="1:9">
      <c r="A6085" s="89">
        <f t="shared" si="916"/>
        <v>6072</v>
      </c>
      <c r="B6085" s="185" t="str">
        <f t="shared" si="909"/>
        <v/>
      </c>
      <c r="C6085" s="90" t="str">
        <f t="shared" si="910"/>
        <v/>
      </c>
      <c r="D6085" s="89" t="str">
        <f t="shared" si="911"/>
        <v/>
      </c>
      <c r="E6085" s="91" t="str">
        <f t="shared" si="912"/>
        <v/>
      </c>
      <c r="F6085" s="92" t="str">
        <f t="shared" si="913"/>
        <v/>
      </c>
      <c r="G6085" s="212" t="str">
        <f t="shared" si="914"/>
        <v/>
      </c>
      <c r="H6085" s="92">
        <f>IF(OR(ERR=FALSE,AND(F6085="",G6085="")),0,IF($C$12="D",$H$13+SUM($F$14:F6085)-SUM($G$14:G6085),$H$13-SUM($F$14:F6085)+SUM($G$14:G6085)))</f>
        <v>0</v>
      </c>
      <c r="I6085" s="7"/>
    </row>
    <row r="6086" spans="1:9">
      <c r="A6086" s="89">
        <f t="shared" si="916"/>
        <v>6073</v>
      </c>
      <c r="B6086" s="185" t="str">
        <f t="shared" si="909"/>
        <v/>
      </c>
      <c r="C6086" s="90" t="str">
        <f t="shared" si="910"/>
        <v/>
      </c>
      <c r="D6086" s="89" t="str">
        <f t="shared" si="911"/>
        <v/>
      </c>
      <c r="E6086" s="91" t="str">
        <f t="shared" si="912"/>
        <v/>
      </c>
      <c r="F6086" s="92" t="str">
        <f t="shared" si="913"/>
        <v/>
      </c>
      <c r="G6086" s="212" t="str">
        <f t="shared" si="914"/>
        <v/>
      </c>
      <c r="H6086" s="92">
        <f>IF(OR(ERR=FALSE,AND(F6086="",G6086="")),0,IF($C$12="D",$H$13+SUM($F$14:F6086)-SUM($G$14:G6086),$H$13-SUM($F$14:F6086)+SUM($G$14:G6086)))</f>
        <v>0</v>
      </c>
      <c r="I6086" s="7"/>
    </row>
    <row r="6087" spans="1:9">
      <c r="A6087" s="89">
        <f t="shared" si="916"/>
        <v>6074</v>
      </c>
      <c r="B6087" s="185" t="str">
        <f t="shared" si="909"/>
        <v/>
      </c>
      <c r="C6087" s="90" t="str">
        <f t="shared" si="910"/>
        <v/>
      </c>
      <c r="D6087" s="89" t="str">
        <f t="shared" si="911"/>
        <v/>
      </c>
      <c r="E6087" s="91" t="str">
        <f t="shared" si="912"/>
        <v/>
      </c>
      <c r="F6087" s="92" t="str">
        <f t="shared" si="913"/>
        <v/>
      </c>
      <c r="G6087" s="212" t="str">
        <f t="shared" si="914"/>
        <v/>
      </c>
      <c r="H6087" s="92">
        <f>IF(OR(ERR=FALSE,AND(F6087="",G6087="")),0,IF($C$12="D",$H$13+SUM($F$14:F6087)-SUM($G$14:G6087),$H$13-SUM($F$14:F6087)+SUM($G$14:G6087)))</f>
        <v>0</v>
      </c>
      <c r="I6087" s="7"/>
    </row>
    <row r="6088" spans="1:9">
      <c r="A6088" s="89">
        <f t="shared" si="916"/>
        <v>6075</v>
      </c>
      <c r="B6088" s="185" t="str">
        <f t="shared" si="909"/>
        <v/>
      </c>
      <c r="C6088" s="90" t="str">
        <f t="shared" si="910"/>
        <v/>
      </c>
      <c r="D6088" s="89" t="str">
        <f t="shared" si="911"/>
        <v/>
      </c>
      <c r="E6088" s="91" t="str">
        <f t="shared" si="912"/>
        <v/>
      </c>
      <c r="F6088" s="92" t="str">
        <f t="shared" si="913"/>
        <v/>
      </c>
      <c r="G6088" s="212" t="str">
        <f t="shared" si="914"/>
        <v/>
      </c>
      <c r="H6088" s="92">
        <f>IF(OR(ERR=FALSE,AND(F6088="",G6088="")),0,IF($C$12="D",$H$13+SUM($F$14:F6088)-SUM($G$14:G6088),$H$13-SUM($F$14:F6088)+SUM($G$14:G6088)))</f>
        <v>0</v>
      </c>
      <c r="I6088" s="7"/>
    </row>
    <row r="6089" spans="1:9">
      <c r="A6089" s="89">
        <f t="shared" si="916"/>
        <v>6076</v>
      </c>
      <c r="B6089" s="185" t="str">
        <f t="shared" si="909"/>
        <v/>
      </c>
      <c r="C6089" s="90" t="str">
        <f t="shared" si="910"/>
        <v/>
      </c>
      <c r="D6089" s="89" t="str">
        <f t="shared" si="911"/>
        <v/>
      </c>
      <c r="E6089" s="91" t="str">
        <f t="shared" si="912"/>
        <v/>
      </c>
      <c r="F6089" s="92" t="str">
        <f t="shared" si="913"/>
        <v/>
      </c>
      <c r="G6089" s="212" t="str">
        <f t="shared" si="914"/>
        <v/>
      </c>
      <c r="H6089" s="92">
        <f>IF(OR(ERR=FALSE,AND(F6089="",G6089="")),0,IF($C$12="D",$H$13+SUM($F$14:F6089)-SUM($G$14:G6089),$H$13-SUM($F$14:F6089)+SUM($G$14:G6089)))</f>
        <v>0</v>
      </c>
      <c r="I6089" s="7"/>
    </row>
    <row r="6090" spans="1:9">
      <c r="A6090" s="89">
        <f t="shared" si="916"/>
        <v>6077</v>
      </c>
      <c r="B6090" s="185" t="str">
        <f t="shared" si="909"/>
        <v/>
      </c>
      <c r="C6090" s="90" t="str">
        <f t="shared" si="910"/>
        <v/>
      </c>
      <c r="D6090" s="89" t="str">
        <f t="shared" si="911"/>
        <v/>
      </c>
      <c r="E6090" s="91" t="str">
        <f t="shared" si="912"/>
        <v/>
      </c>
      <c r="F6090" s="92" t="str">
        <f t="shared" si="913"/>
        <v/>
      </c>
      <c r="G6090" s="212" t="str">
        <f t="shared" si="914"/>
        <v/>
      </c>
      <c r="H6090" s="92">
        <f>IF(OR(ERR=FALSE,AND(F6090="",G6090="")),0,IF($C$12="D",$H$13+SUM($F$14:F6090)-SUM($G$14:G6090),$H$13-SUM($F$14:F6090)+SUM($G$14:G6090)))</f>
        <v>0</v>
      </c>
      <c r="I6090" s="7"/>
    </row>
    <row r="6091" spans="1:9">
      <c r="A6091" s="89">
        <f t="shared" si="916"/>
        <v>6078</v>
      </c>
      <c r="B6091" s="185" t="str">
        <f t="shared" si="909"/>
        <v/>
      </c>
      <c r="C6091" s="90" t="str">
        <f t="shared" si="910"/>
        <v/>
      </c>
      <c r="D6091" s="89" t="str">
        <f t="shared" si="911"/>
        <v/>
      </c>
      <c r="E6091" s="91" t="str">
        <f t="shared" si="912"/>
        <v/>
      </c>
      <c r="F6091" s="92" t="str">
        <f t="shared" si="913"/>
        <v/>
      </c>
      <c r="G6091" s="212" t="str">
        <f t="shared" si="914"/>
        <v/>
      </c>
      <c r="H6091" s="92">
        <f>IF(OR(ERR=FALSE,AND(F6091="",G6091="")),0,IF($C$12="D",$H$13+SUM($F$14:F6091)-SUM($G$14:G6091),$H$13-SUM($F$14:F6091)+SUM($G$14:G6091)))</f>
        <v>0</v>
      </c>
      <c r="I6091" s="7"/>
    </row>
    <row r="6092" spans="1:9">
      <c r="A6092" s="89">
        <f t="shared" si="916"/>
        <v>6079</v>
      </c>
      <c r="B6092" s="185" t="str">
        <f t="shared" si="909"/>
        <v/>
      </c>
      <c r="C6092" s="90" t="str">
        <f t="shared" si="910"/>
        <v/>
      </c>
      <c r="D6092" s="89" t="str">
        <f t="shared" si="911"/>
        <v/>
      </c>
      <c r="E6092" s="91" t="str">
        <f t="shared" si="912"/>
        <v/>
      </c>
      <c r="F6092" s="92" t="str">
        <f t="shared" si="913"/>
        <v/>
      </c>
      <c r="G6092" s="212" t="str">
        <f t="shared" si="914"/>
        <v/>
      </c>
      <c r="H6092" s="92">
        <f>IF(OR(ERR=FALSE,AND(F6092="",G6092="")),0,IF($C$12="D",$H$13+SUM($F$14:F6092)-SUM($G$14:G6092),$H$13-SUM($F$14:F6092)+SUM($G$14:G6092)))</f>
        <v>0</v>
      </c>
      <c r="I6092" s="7"/>
    </row>
    <row r="6093" spans="1:9">
      <c r="A6093" s="89">
        <f t="shared" si="916"/>
        <v>6080</v>
      </c>
      <c r="B6093" s="185" t="str">
        <f t="shared" si="909"/>
        <v/>
      </c>
      <c r="C6093" s="90" t="str">
        <f t="shared" si="910"/>
        <v/>
      </c>
      <c r="D6093" s="89" t="str">
        <f t="shared" si="911"/>
        <v/>
      </c>
      <c r="E6093" s="91" t="str">
        <f t="shared" si="912"/>
        <v/>
      </c>
      <c r="F6093" s="92" t="str">
        <f t="shared" si="913"/>
        <v/>
      </c>
      <c r="G6093" s="212" t="str">
        <f t="shared" si="914"/>
        <v/>
      </c>
      <c r="H6093" s="92">
        <f>IF(OR(ERR=FALSE,AND(F6093="",G6093="")),0,IF($C$12="D",$H$13+SUM($F$14:F6093)-SUM($G$14:G6093),$H$13-SUM($F$14:F6093)+SUM($G$14:G6093)))</f>
        <v>0</v>
      </c>
      <c r="I6093" s="7"/>
    </row>
    <row r="6094" spans="1:9">
      <c r="A6094" s="89">
        <f t="shared" si="916"/>
        <v>6081</v>
      </c>
      <c r="B6094" s="185" t="str">
        <f t="shared" si="909"/>
        <v/>
      </c>
      <c r="C6094" s="90" t="str">
        <f t="shared" si="910"/>
        <v/>
      </c>
      <c r="D6094" s="89" t="str">
        <f t="shared" si="911"/>
        <v/>
      </c>
      <c r="E6094" s="91" t="str">
        <f t="shared" si="912"/>
        <v/>
      </c>
      <c r="F6094" s="92" t="str">
        <f t="shared" si="913"/>
        <v/>
      </c>
      <c r="G6094" s="212" t="str">
        <f t="shared" si="914"/>
        <v/>
      </c>
      <c r="H6094" s="92">
        <f>IF(OR(ERR=FALSE,AND(F6094="",G6094="")),0,IF($C$12="D",$H$13+SUM($F$14:F6094)-SUM($G$14:G6094),$H$13-SUM($F$14:F6094)+SUM($G$14:G6094)))</f>
        <v>0</v>
      </c>
      <c r="I6094" s="7"/>
    </row>
    <row r="6095" spans="1:9">
      <c r="A6095" s="89">
        <f t="shared" si="916"/>
        <v>6082</v>
      </c>
      <c r="B6095" s="185" t="str">
        <f t="shared" si="909"/>
        <v/>
      </c>
      <c r="C6095" s="90" t="str">
        <f t="shared" si="910"/>
        <v/>
      </c>
      <c r="D6095" s="89" t="str">
        <f t="shared" si="911"/>
        <v/>
      </c>
      <c r="E6095" s="91" t="str">
        <f t="shared" si="912"/>
        <v/>
      </c>
      <c r="F6095" s="92" t="str">
        <f t="shared" si="913"/>
        <v/>
      </c>
      <c r="G6095" s="212" t="str">
        <f t="shared" si="914"/>
        <v/>
      </c>
      <c r="H6095" s="92">
        <f>IF(OR(ERR=FALSE,AND(F6095="",G6095="")),0,IF($C$12="D",$H$13+SUM($F$14:F6095)-SUM($G$14:G6095),$H$13-SUM($F$14:F6095)+SUM($G$14:G6095)))</f>
        <v>0</v>
      </c>
      <c r="I6095" s="7"/>
    </row>
    <row r="6096" spans="1:9">
      <c r="A6096" s="89">
        <f t="shared" si="916"/>
        <v>6083</v>
      </c>
      <c r="B6096" s="185" t="str">
        <f t="shared" si="909"/>
        <v/>
      </c>
      <c r="C6096" s="90" t="str">
        <f t="shared" si="910"/>
        <v/>
      </c>
      <c r="D6096" s="89" t="str">
        <f t="shared" si="911"/>
        <v/>
      </c>
      <c r="E6096" s="91" t="str">
        <f t="shared" si="912"/>
        <v/>
      </c>
      <c r="F6096" s="92" t="str">
        <f t="shared" si="913"/>
        <v/>
      </c>
      <c r="G6096" s="212" t="str">
        <f t="shared" si="914"/>
        <v/>
      </c>
      <c r="H6096" s="92">
        <f>IF(OR(ERR=FALSE,AND(F6096="",G6096="")),0,IF($C$12="D",$H$13+SUM($F$14:F6096)-SUM($G$14:G6096),$H$13-SUM($F$14:F6096)+SUM($G$14:G6096)))</f>
        <v>0</v>
      </c>
      <c r="I6096" s="7"/>
    </row>
    <row r="6097" spans="1:9">
      <c r="A6097" s="89">
        <f t="shared" si="916"/>
        <v>6084</v>
      </c>
      <c r="B6097" s="185" t="str">
        <f t="shared" si="909"/>
        <v/>
      </c>
      <c r="C6097" s="90" t="str">
        <f t="shared" si="910"/>
        <v/>
      </c>
      <c r="D6097" s="89" t="str">
        <f t="shared" si="911"/>
        <v/>
      </c>
      <c r="E6097" s="91" t="str">
        <f t="shared" si="912"/>
        <v/>
      </c>
      <c r="F6097" s="92" t="str">
        <f t="shared" si="913"/>
        <v/>
      </c>
      <c r="G6097" s="212" t="str">
        <f t="shared" si="914"/>
        <v/>
      </c>
      <c r="H6097" s="92">
        <f>IF(OR(ERR=FALSE,AND(F6097="",G6097="")),0,IF($C$12="D",$H$13+SUM($F$14:F6097)-SUM($G$14:G6097),$H$13-SUM($F$14:F6097)+SUM($G$14:G6097)))</f>
        <v>0</v>
      </c>
      <c r="I6097" s="7"/>
    </row>
    <row r="6098" spans="1:9">
      <c r="A6098" s="89">
        <f t="shared" si="916"/>
        <v>6085</v>
      </c>
      <c r="B6098" s="185" t="str">
        <f t="shared" si="909"/>
        <v/>
      </c>
      <c r="C6098" s="90" t="str">
        <f t="shared" si="910"/>
        <v/>
      </c>
      <c r="D6098" s="89" t="str">
        <f t="shared" si="911"/>
        <v/>
      </c>
      <c r="E6098" s="91" t="str">
        <f t="shared" si="912"/>
        <v/>
      </c>
      <c r="F6098" s="92" t="str">
        <f t="shared" si="913"/>
        <v/>
      </c>
      <c r="G6098" s="212" t="str">
        <f t="shared" si="914"/>
        <v/>
      </c>
      <c r="H6098" s="92">
        <f>IF(OR(ERR=FALSE,AND(F6098="",G6098="")),0,IF($C$12="D",$H$13+SUM($F$14:F6098)-SUM($G$14:G6098),$H$13-SUM($F$14:F6098)+SUM($G$14:G6098)))</f>
        <v>0</v>
      </c>
      <c r="I6098" s="7"/>
    </row>
    <row r="6099" spans="1:9">
      <c r="A6099" s="89">
        <f t="shared" si="916"/>
        <v>6086</v>
      </c>
      <c r="B6099" s="185" t="str">
        <f t="shared" si="909"/>
        <v/>
      </c>
      <c r="C6099" s="90" t="str">
        <f t="shared" si="910"/>
        <v/>
      </c>
      <c r="D6099" s="89" t="str">
        <f t="shared" si="911"/>
        <v/>
      </c>
      <c r="E6099" s="91" t="str">
        <f t="shared" si="912"/>
        <v/>
      </c>
      <c r="F6099" s="92" t="str">
        <f t="shared" si="913"/>
        <v/>
      </c>
      <c r="G6099" s="212" t="str">
        <f t="shared" si="914"/>
        <v/>
      </c>
      <c r="H6099" s="92">
        <f>IF(OR(ERR=FALSE,AND(F6099="",G6099="")),0,IF($C$12="D",$H$13+SUM($F$14:F6099)-SUM($G$14:G6099),$H$13-SUM($F$14:F6099)+SUM($G$14:G6099)))</f>
        <v>0</v>
      </c>
      <c r="I6099" s="7"/>
    </row>
    <row r="6100" spans="1:9">
      <c r="A6100" s="89">
        <f t="shared" si="916"/>
        <v>6087</v>
      </c>
      <c r="B6100" s="185" t="str">
        <f t="shared" si="909"/>
        <v/>
      </c>
      <c r="C6100" s="90" t="str">
        <f t="shared" si="910"/>
        <v/>
      </c>
      <c r="D6100" s="89" t="str">
        <f t="shared" si="911"/>
        <v/>
      </c>
      <c r="E6100" s="91" t="str">
        <f t="shared" si="912"/>
        <v/>
      </c>
      <c r="F6100" s="92" t="str">
        <f t="shared" si="913"/>
        <v/>
      </c>
      <c r="G6100" s="212" t="str">
        <f t="shared" si="914"/>
        <v/>
      </c>
      <c r="H6100" s="92">
        <f>IF(OR(ERR=FALSE,AND(F6100="",G6100="")),0,IF($C$12="D",$H$13+SUM($F$14:F6100)-SUM($G$14:G6100),$H$13-SUM($F$14:F6100)+SUM($G$14:G6100)))</f>
        <v>0</v>
      </c>
      <c r="I6100" s="7"/>
    </row>
    <row r="6101" spans="1:9">
      <c r="A6101" s="89">
        <f t="shared" si="916"/>
        <v>6088</v>
      </c>
      <c r="B6101" s="185" t="str">
        <f t="shared" si="909"/>
        <v/>
      </c>
      <c r="C6101" s="90" t="str">
        <f t="shared" si="910"/>
        <v/>
      </c>
      <c r="D6101" s="89" t="str">
        <f t="shared" si="911"/>
        <v/>
      </c>
      <c r="E6101" s="91" t="str">
        <f t="shared" si="912"/>
        <v/>
      </c>
      <c r="F6101" s="92" t="str">
        <f t="shared" si="913"/>
        <v/>
      </c>
      <c r="G6101" s="212" t="str">
        <f t="shared" si="914"/>
        <v/>
      </c>
      <c r="H6101" s="92">
        <f>IF(OR(ERR=FALSE,AND(F6101="",G6101="")),0,IF($C$12="D",$H$13+SUM($F$14:F6101)-SUM($G$14:G6101),$H$13-SUM($F$14:F6101)+SUM($G$14:G6101)))</f>
        <v>0</v>
      </c>
      <c r="I6101" s="7"/>
    </row>
    <row r="6102" spans="1:9">
      <c r="A6102" s="89">
        <f t="shared" si="916"/>
        <v>6089</v>
      </c>
      <c r="B6102" s="185" t="str">
        <f t="shared" si="909"/>
        <v/>
      </c>
      <c r="C6102" s="90" t="str">
        <f t="shared" si="910"/>
        <v/>
      </c>
      <c r="D6102" s="89" t="str">
        <f t="shared" si="911"/>
        <v/>
      </c>
      <c r="E6102" s="91" t="str">
        <f t="shared" si="912"/>
        <v/>
      </c>
      <c r="F6102" s="92" t="str">
        <f t="shared" si="913"/>
        <v/>
      </c>
      <c r="G6102" s="212" t="str">
        <f t="shared" si="914"/>
        <v/>
      </c>
      <c r="H6102" s="92">
        <f>IF(OR(ERR=FALSE,AND(F6102="",G6102="")),0,IF($C$12="D",$H$13+SUM($F$14:F6102)-SUM($G$14:G6102),$H$13-SUM($F$14:F6102)+SUM($G$14:G6102)))</f>
        <v>0</v>
      </c>
      <c r="I6102" s="7"/>
    </row>
    <row r="6103" spans="1:9">
      <c r="A6103" s="89">
        <f t="shared" si="916"/>
        <v>6090</v>
      </c>
      <c r="B6103" s="185" t="str">
        <f t="shared" si="909"/>
        <v/>
      </c>
      <c r="C6103" s="90" t="str">
        <f t="shared" si="910"/>
        <v/>
      </c>
      <c r="D6103" s="89" t="str">
        <f t="shared" si="911"/>
        <v/>
      </c>
      <c r="E6103" s="91" t="str">
        <f t="shared" si="912"/>
        <v/>
      </c>
      <c r="F6103" s="92" t="str">
        <f t="shared" si="913"/>
        <v/>
      </c>
      <c r="G6103" s="212" t="str">
        <f t="shared" si="914"/>
        <v/>
      </c>
      <c r="H6103" s="92">
        <f>IF(OR(ERR=FALSE,AND(F6103="",G6103="")),0,IF($C$12="D",$H$13+SUM($F$14:F6103)-SUM($G$14:G6103),$H$13-SUM($F$14:F6103)+SUM($G$14:G6103)))</f>
        <v>0</v>
      </c>
      <c r="I6103" s="7"/>
    </row>
    <row r="6104" spans="1:9">
      <c r="A6104" s="89">
        <f t="shared" si="916"/>
        <v>6091</v>
      </c>
      <c r="B6104" s="185" t="str">
        <f t="shared" si="909"/>
        <v/>
      </c>
      <c r="C6104" s="90" t="str">
        <f t="shared" si="910"/>
        <v/>
      </c>
      <c r="D6104" s="89" t="str">
        <f t="shared" si="911"/>
        <v/>
      </c>
      <c r="E6104" s="91" t="str">
        <f t="shared" si="912"/>
        <v/>
      </c>
      <c r="F6104" s="92" t="str">
        <f t="shared" si="913"/>
        <v/>
      </c>
      <c r="G6104" s="212" t="str">
        <f t="shared" si="914"/>
        <v/>
      </c>
      <c r="H6104" s="92">
        <f>IF(OR(ERR=FALSE,AND(F6104="",G6104="")),0,IF($C$12="D",$H$13+SUM($F$14:F6104)-SUM($G$14:G6104),$H$13-SUM($F$14:F6104)+SUM($G$14:G6104)))</f>
        <v>0</v>
      </c>
      <c r="I6104" s="7"/>
    </row>
    <row r="6105" spans="1:9">
      <c r="A6105" s="89">
        <f t="shared" si="916"/>
        <v>6092</v>
      </c>
      <c r="B6105" s="185" t="str">
        <f t="shared" ref="B6105:B6131" si="917">IF(ISERROR(VLOOKUP(A6105&amp;H$9,JU_AKUN,6,FALSE)=TRUE),"",VLOOKUP(A6105&amp;H$9,JU_AKUN,6,FALSE))</f>
        <v/>
      </c>
      <c r="C6105" s="90" t="str">
        <f t="shared" ref="C6105:C6131" si="918">IF(ISERROR(VLOOKUP(A6105&amp;H$9,JU_AKUN,7,FALSE)=TRUE),"",VLOOKUP(A6105&amp;H$9,JU_AKUN,7,FALSE))</f>
        <v/>
      </c>
      <c r="D6105" s="89" t="str">
        <f t="shared" ref="D6105:D6131" si="919">IF(ISERROR(VLOOKUP(A6105&amp;H$9,JU_AKUN,8,FALSE)=TRUE),"",VLOOKUP(A6105&amp;H$9,JU_AKUN,8,FALSE))</f>
        <v/>
      </c>
      <c r="E6105" s="91" t="str">
        <f t="shared" ref="E6105:E6131" si="920">IF(ISERROR(VLOOKUP(A6105&amp;H$9,JU_AKUN,9,FALSE)=TRUE),"",VLOOKUP(A6105&amp;H$9,JU_AKUN,9,FALSE))</f>
        <v/>
      </c>
      <c r="F6105" s="92" t="str">
        <f t="shared" ref="F6105:F6131" si="921">IF(ISERROR(VLOOKUP(A6105&amp;H$9,JU_AKUN,14,FALSE)=TRUE),"",VLOOKUP(A6105&amp;H$9,JU_AKUN,14,FALSE))</f>
        <v/>
      </c>
      <c r="G6105" s="212" t="str">
        <f t="shared" ref="G6105:G6131" si="922">IF(ISERROR(VLOOKUP(A6105&amp;H$9,JU_AKUN,15,FALSE)=TRUE),"",VLOOKUP(A6105&amp;H$9,JU_AKUN,15,FALSE))</f>
        <v/>
      </c>
      <c r="H6105" s="92">
        <f>IF(OR(ERR=FALSE,AND(F6105="",G6105="")),0,IF($C$12="D",$H$13+SUM($F$14:F6105)-SUM($G$14:G6105),$H$13-SUM($F$14:F6105)+SUM($G$14:G6105)))</f>
        <v>0</v>
      </c>
      <c r="I6105" s="7"/>
    </row>
    <row r="6106" spans="1:9">
      <c r="A6106" s="89">
        <f t="shared" si="916"/>
        <v>6093</v>
      </c>
      <c r="B6106" s="185" t="str">
        <f t="shared" si="917"/>
        <v/>
      </c>
      <c r="C6106" s="90" t="str">
        <f t="shared" si="918"/>
        <v/>
      </c>
      <c r="D6106" s="89" t="str">
        <f t="shared" si="919"/>
        <v/>
      </c>
      <c r="E6106" s="91" t="str">
        <f t="shared" si="920"/>
        <v/>
      </c>
      <c r="F6106" s="92" t="str">
        <f t="shared" si="921"/>
        <v/>
      </c>
      <c r="G6106" s="212" t="str">
        <f t="shared" si="922"/>
        <v/>
      </c>
      <c r="H6106" s="92">
        <f>IF(OR(ERR=FALSE,AND(F6106="",G6106="")),0,IF($C$12="D",$H$13+SUM($F$14:F6106)-SUM($G$14:G6106),$H$13-SUM($F$14:F6106)+SUM($G$14:G6106)))</f>
        <v>0</v>
      </c>
      <c r="I6106" s="7"/>
    </row>
    <row r="6107" spans="1:9">
      <c r="A6107" s="89">
        <f t="shared" si="916"/>
        <v>6094</v>
      </c>
      <c r="B6107" s="185" t="str">
        <f t="shared" si="917"/>
        <v/>
      </c>
      <c r="C6107" s="90" t="str">
        <f t="shared" si="918"/>
        <v/>
      </c>
      <c r="D6107" s="89" t="str">
        <f t="shared" si="919"/>
        <v/>
      </c>
      <c r="E6107" s="91" t="str">
        <f t="shared" si="920"/>
        <v/>
      </c>
      <c r="F6107" s="92" t="str">
        <f t="shared" si="921"/>
        <v/>
      </c>
      <c r="G6107" s="212" t="str">
        <f t="shared" si="922"/>
        <v/>
      </c>
      <c r="H6107" s="92">
        <f>IF(OR(ERR=FALSE,AND(F6107="",G6107="")),0,IF($C$12="D",$H$13+SUM($F$14:F6107)-SUM($G$14:G6107),$H$13-SUM($F$14:F6107)+SUM($G$14:G6107)))</f>
        <v>0</v>
      </c>
      <c r="I6107" s="7"/>
    </row>
    <row r="6108" spans="1:9">
      <c r="A6108" s="89">
        <f t="shared" si="916"/>
        <v>6095</v>
      </c>
      <c r="B6108" s="185" t="str">
        <f t="shared" si="917"/>
        <v/>
      </c>
      <c r="C6108" s="90" t="str">
        <f t="shared" si="918"/>
        <v/>
      </c>
      <c r="D6108" s="89" t="str">
        <f t="shared" si="919"/>
        <v/>
      </c>
      <c r="E6108" s="91" t="str">
        <f t="shared" si="920"/>
        <v/>
      </c>
      <c r="F6108" s="92" t="str">
        <f t="shared" si="921"/>
        <v/>
      </c>
      <c r="G6108" s="212" t="str">
        <f t="shared" si="922"/>
        <v/>
      </c>
      <c r="H6108" s="92">
        <f>IF(OR(ERR=FALSE,AND(F6108="",G6108="")),0,IF($C$12="D",$H$13+SUM($F$14:F6108)-SUM($G$14:G6108),$H$13-SUM($F$14:F6108)+SUM($G$14:G6108)))</f>
        <v>0</v>
      </c>
      <c r="I6108" s="7"/>
    </row>
    <row r="6109" spans="1:9">
      <c r="A6109" s="89">
        <f t="shared" si="916"/>
        <v>6096</v>
      </c>
      <c r="B6109" s="185" t="str">
        <f t="shared" si="917"/>
        <v/>
      </c>
      <c r="C6109" s="90" t="str">
        <f t="shared" si="918"/>
        <v/>
      </c>
      <c r="D6109" s="89" t="str">
        <f t="shared" si="919"/>
        <v/>
      </c>
      <c r="E6109" s="91" t="str">
        <f t="shared" si="920"/>
        <v/>
      </c>
      <c r="F6109" s="92" t="str">
        <f t="shared" si="921"/>
        <v/>
      </c>
      <c r="G6109" s="212" t="str">
        <f t="shared" si="922"/>
        <v/>
      </c>
      <c r="H6109" s="92">
        <f>IF(OR(ERR=FALSE,AND(F6109="",G6109="")),0,IF($C$12="D",$H$13+SUM($F$14:F6109)-SUM($G$14:G6109),$H$13-SUM($F$14:F6109)+SUM($G$14:G6109)))</f>
        <v>0</v>
      </c>
      <c r="I6109" s="7"/>
    </row>
    <row r="6110" spans="1:9">
      <c r="A6110" s="89">
        <f t="shared" si="916"/>
        <v>6097</v>
      </c>
      <c r="B6110" s="185" t="str">
        <f t="shared" si="917"/>
        <v/>
      </c>
      <c r="C6110" s="90" t="str">
        <f t="shared" si="918"/>
        <v/>
      </c>
      <c r="D6110" s="89" t="str">
        <f t="shared" si="919"/>
        <v/>
      </c>
      <c r="E6110" s="91" t="str">
        <f t="shared" si="920"/>
        <v/>
      </c>
      <c r="F6110" s="92" t="str">
        <f t="shared" si="921"/>
        <v/>
      </c>
      <c r="G6110" s="212" t="str">
        <f t="shared" si="922"/>
        <v/>
      </c>
      <c r="H6110" s="92">
        <f>IF(OR(ERR=FALSE,AND(F6110="",G6110="")),0,IF($C$12="D",$H$13+SUM($F$14:F6110)-SUM($G$14:G6110),$H$13-SUM($F$14:F6110)+SUM($G$14:G6110)))</f>
        <v>0</v>
      </c>
      <c r="I6110" s="7"/>
    </row>
    <row r="6111" spans="1:9">
      <c r="A6111" s="89">
        <f t="shared" si="916"/>
        <v>6098</v>
      </c>
      <c r="B6111" s="185" t="str">
        <f t="shared" si="917"/>
        <v/>
      </c>
      <c r="C6111" s="90" t="str">
        <f t="shared" si="918"/>
        <v/>
      </c>
      <c r="D6111" s="89" t="str">
        <f t="shared" si="919"/>
        <v/>
      </c>
      <c r="E6111" s="91" t="str">
        <f t="shared" si="920"/>
        <v/>
      </c>
      <c r="F6111" s="92" t="str">
        <f t="shared" si="921"/>
        <v/>
      </c>
      <c r="G6111" s="212" t="str">
        <f t="shared" si="922"/>
        <v/>
      </c>
      <c r="H6111" s="92">
        <f>IF(OR(ERR=FALSE,AND(F6111="",G6111="")),0,IF($C$12="D",$H$13+SUM($F$14:F6111)-SUM($G$14:G6111),$H$13-SUM($F$14:F6111)+SUM($G$14:G6111)))</f>
        <v>0</v>
      </c>
      <c r="I6111" s="7"/>
    </row>
    <row r="6112" spans="1:9">
      <c r="A6112" s="89">
        <f t="shared" si="916"/>
        <v>6099</v>
      </c>
      <c r="B6112" s="185" t="str">
        <f t="shared" si="917"/>
        <v/>
      </c>
      <c r="C6112" s="90" t="str">
        <f t="shared" si="918"/>
        <v/>
      </c>
      <c r="D6112" s="89" t="str">
        <f t="shared" si="919"/>
        <v/>
      </c>
      <c r="E6112" s="91" t="str">
        <f t="shared" si="920"/>
        <v/>
      </c>
      <c r="F6112" s="92" t="str">
        <f t="shared" si="921"/>
        <v/>
      </c>
      <c r="G6112" s="212" t="str">
        <f t="shared" si="922"/>
        <v/>
      </c>
      <c r="H6112" s="92">
        <f>IF(OR(ERR=FALSE,AND(F6112="",G6112="")),0,IF($C$12="D",$H$13+SUM($F$14:F6112)-SUM($G$14:G6112),$H$13-SUM($F$14:F6112)+SUM($G$14:G6112)))</f>
        <v>0</v>
      </c>
      <c r="I6112" s="7"/>
    </row>
    <row r="6113" spans="1:9">
      <c r="A6113" s="89">
        <f t="shared" si="916"/>
        <v>6100</v>
      </c>
      <c r="B6113" s="185" t="str">
        <f t="shared" si="917"/>
        <v/>
      </c>
      <c r="C6113" s="90" t="str">
        <f t="shared" si="918"/>
        <v/>
      </c>
      <c r="D6113" s="89" t="str">
        <f t="shared" si="919"/>
        <v/>
      </c>
      <c r="E6113" s="91" t="str">
        <f t="shared" si="920"/>
        <v/>
      </c>
      <c r="F6113" s="92" t="str">
        <f t="shared" si="921"/>
        <v/>
      </c>
      <c r="G6113" s="212" t="str">
        <f t="shared" si="922"/>
        <v/>
      </c>
      <c r="H6113" s="92">
        <f>IF(OR(ERR=FALSE,AND(F6113="",G6113="")),0,IF($C$12="D",$H$13+SUM($F$14:F6113)-SUM($G$14:G6113),$H$13-SUM($F$14:F6113)+SUM($G$14:G6113)))</f>
        <v>0</v>
      </c>
      <c r="I6113" s="7"/>
    </row>
    <row r="6114" spans="1:9">
      <c r="A6114" s="89">
        <f t="shared" si="916"/>
        <v>6101</v>
      </c>
      <c r="B6114" s="185" t="str">
        <f t="shared" si="917"/>
        <v/>
      </c>
      <c r="C6114" s="90" t="str">
        <f t="shared" si="918"/>
        <v/>
      </c>
      <c r="D6114" s="89" t="str">
        <f t="shared" si="919"/>
        <v/>
      </c>
      <c r="E6114" s="91" t="str">
        <f t="shared" si="920"/>
        <v/>
      </c>
      <c r="F6114" s="92" t="str">
        <f t="shared" si="921"/>
        <v/>
      </c>
      <c r="G6114" s="212" t="str">
        <f t="shared" si="922"/>
        <v/>
      </c>
      <c r="H6114" s="92">
        <f>IF(OR(ERR=FALSE,AND(F6114="",G6114="")),0,IF($C$12="D",$H$13+SUM($F$14:F6114)-SUM($G$14:G6114),$H$13-SUM($F$14:F6114)+SUM($G$14:G6114)))</f>
        <v>0</v>
      </c>
      <c r="I6114" s="7"/>
    </row>
    <row r="6115" spans="1:9">
      <c r="A6115" s="89">
        <f t="shared" si="916"/>
        <v>6102</v>
      </c>
      <c r="B6115" s="185" t="str">
        <f t="shared" si="917"/>
        <v/>
      </c>
      <c r="C6115" s="90" t="str">
        <f t="shared" si="918"/>
        <v/>
      </c>
      <c r="D6115" s="89" t="str">
        <f t="shared" si="919"/>
        <v/>
      </c>
      <c r="E6115" s="91" t="str">
        <f t="shared" si="920"/>
        <v/>
      </c>
      <c r="F6115" s="92" t="str">
        <f t="shared" si="921"/>
        <v/>
      </c>
      <c r="G6115" s="212" t="str">
        <f t="shared" si="922"/>
        <v/>
      </c>
      <c r="H6115" s="92">
        <f>IF(OR(ERR=FALSE,AND(F6115="",G6115="")),0,IF($C$12="D",$H$13+SUM($F$14:F6115)-SUM($G$14:G6115),$H$13-SUM($F$14:F6115)+SUM($G$14:G6115)))</f>
        <v>0</v>
      </c>
      <c r="I6115" s="7"/>
    </row>
    <row r="6116" spans="1:9">
      <c r="A6116" s="89">
        <f t="shared" si="916"/>
        <v>6103</v>
      </c>
      <c r="B6116" s="185" t="str">
        <f t="shared" si="917"/>
        <v/>
      </c>
      <c r="C6116" s="90" t="str">
        <f t="shared" si="918"/>
        <v/>
      </c>
      <c r="D6116" s="89" t="str">
        <f t="shared" si="919"/>
        <v/>
      </c>
      <c r="E6116" s="91" t="str">
        <f t="shared" si="920"/>
        <v/>
      </c>
      <c r="F6116" s="92" t="str">
        <f t="shared" si="921"/>
        <v/>
      </c>
      <c r="G6116" s="212" t="str">
        <f t="shared" si="922"/>
        <v/>
      </c>
      <c r="H6116" s="92">
        <f>IF(OR(ERR=FALSE,AND(F6116="",G6116="")),0,IF($C$12="D",$H$13+SUM($F$14:F6116)-SUM($G$14:G6116),$H$13-SUM($F$14:F6116)+SUM($G$14:G6116)))</f>
        <v>0</v>
      </c>
      <c r="I6116" s="7"/>
    </row>
    <row r="6117" spans="1:9">
      <c r="A6117" s="89">
        <f t="shared" si="916"/>
        <v>6104</v>
      </c>
      <c r="B6117" s="185" t="str">
        <f t="shared" si="917"/>
        <v/>
      </c>
      <c r="C6117" s="90" t="str">
        <f t="shared" si="918"/>
        <v/>
      </c>
      <c r="D6117" s="89" t="str">
        <f t="shared" si="919"/>
        <v/>
      </c>
      <c r="E6117" s="91" t="str">
        <f t="shared" si="920"/>
        <v/>
      </c>
      <c r="F6117" s="92" t="str">
        <f t="shared" si="921"/>
        <v/>
      </c>
      <c r="G6117" s="212" t="str">
        <f t="shared" si="922"/>
        <v/>
      </c>
      <c r="H6117" s="92">
        <f>IF(OR(ERR=FALSE,AND(F6117="",G6117="")),0,IF($C$12="D",$H$13+SUM($F$14:F6117)-SUM($G$14:G6117),$H$13-SUM($F$14:F6117)+SUM($G$14:G6117)))</f>
        <v>0</v>
      </c>
      <c r="I6117" s="7"/>
    </row>
    <row r="6118" spans="1:9">
      <c r="A6118" s="89">
        <f t="shared" si="916"/>
        <v>6105</v>
      </c>
      <c r="B6118" s="185" t="str">
        <f t="shared" si="917"/>
        <v/>
      </c>
      <c r="C6118" s="90" t="str">
        <f t="shared" si="918"/>
        <v/>
      </c>
      <c r="D6118" s="89" t="str">
        <f t="shared" si="919"/>
        <v/>
      </c>
      <c r="E6118" s="91" t="str">
        <f t="shared" si="920"/>
        <v/>
      </c>
      <c r="F6118" s="92" t="str">
        <f t="shared" si="921"/>
        <v/>
      </c>
      <c r="G6118" s="212" t="str">
        <f t="shared" si="922"/>
        <v/>
      </c>
      <c r="H6118" s="92">
        <f>IF(OR(ERR=FALSE,AND(F6118="",G6118="")),0,IF($C$12="D",$H$13+SUM($F$14:F6118)-SUM($G$14:G6118),$H$13-SUM($F$14:F6118)+SUM($G$14:G6118)))</f>
        <v>0</v>
      </c>
      <c r="I6118" s="7"/>
    </row>
    <row r="6119" spans="1:9">
      <c r="A6119" s="89">
        <f t="shared" si="916"/>
        <v>6106</v>
      </c>
      <c r="B6119" s="185" t="str">
        <f t="shared" si="917"/>
        <v/>
      </c>
      <c r="C6119" s="90" t="str">
        <f t="shared" si="918"/>
        <v/>
      </c>
      <c r="D6119" s="89" t="str">
        <f t="shared" si="919"/>
        <v/>
      </c>
      <c r="E6119" s="91" t="str">
        <f t="shared" si="920"/>
        <v/>
      </c>
      <c r="F6119" s="92" t="str">
        <f t="shared" si="921"/>
        <v/>
      </c>
      <c r="G6119" s="212" t="str">
        <f t="shared" si="922"/>
        <v/>
      </c>
      <c r="H6119" s="92">
        <f>IF(OR(ERR=FALSE,AND(F6119="",G6119="")),0,IF($C$12="D",$H$13+SUM($F$14:F6119)-SUM($G$14:G6119),$H$13-SUM($F$14:F6119)+SUM($G$14:G6119)))</f>
        <v>0</v>
      </c>
      <c r="I6119" s="7"/>
    </row>
    <row r="6120" spans="1:9">
      <c r="A6120" s="89">
        <f t="shared" si="916"/>
        <v>6107</v>
      </c>
      <c r="B6120" s="185" t="str">
        <f t="shared" si="917"/>
        <v/>
      </c>
      <c r="C6120" s="90" t="str">
        <f t="shared" si="918"/>
        <v/>
      </c>
      <c r="D6120" s="89" t="str">
        <f t="shared" si="919"/>
        <v/>
      </c>
      <c r="E6120" s="91" t="str">
        <f t="shared" si="920"/>
        <v/>
      </c>
      <c r="F6120" s="92" t="str">
        <f t="shared" si="921"/>
        <v/>
      </c>
      <c r="G6120" s="212" t="str">
        <f t="shared" si="922"/>
        <v/>
      </c>
      <c r="H6120" s="92">
        <f>IF(OR(ERR=FALSE,AND(F6120="",G6120="")),0,IF($C$12="D",$H$13+SUM($F$14:F6120)-SUM($G$14:G6120),$H$13-SUM($F$14:F6120)+SUM($G$14:G6120)))</f>
        <v>0</v>
      </c>
      <c r="I6120" s="7"/>
    </row>
    <row r="6121" spans="1:9">
      <c r="A6121" s="89">
        <f t="shared" si="916"/>
        <v>6108</v>
      </c>
      <c r="B6121" s="185" t="str">
        <f t="shared" si="917"/>
        <v/>
      </c>
      <c r="C6121" s="90" t="str">
        <f t="shared" si="918"/>
        <v/>
      </c>
      <c r="D6121" s="89" t="str">
        <f t="shared" si="919"/>
        <v/>
      </c>
      <c r="E6121" s="91" t="str">
        <f t="shared" si="920"/>
        <v/>
      </c>
      <c r="F6121" s="92" t="str">
        <f t="shared" si="921"/>
        <v/>
      </c>
      <c r="G6121" s="212" t="str">
        <f t="shared" si="922"/>
        <v/>
      </c>
      <c r="H6121" s="92">
        <f>IF(OR(ERR=FALSE,AND(F6121="",G6121="")),0,IF($C$12="D",$H$13+SUM($F$14:F6121)-SUM($G$14:G6121),$H$13-SUM($F$14:F6121)+SUM($G$14:G6121)))</f>
        <v>0</v>
      </c>
      <c r="I6121" s="7"/>
    </row>
    <row r="6122" spans="1:9">
      <c r="A6122" s="89">
        <f t="shared" si="916"/>
        <v>6109</v>
      </c>
      <c r="B6122" s="185" t="str">
        <f t="shared" si="917"/>
        <v/>
      </c>
      <c r="C6122" s="90" t="str">
        <f t="shared" si="918"/>
        <v/>
      </c>
      <c r="D6122" s="89" t="str">
        <f t="shared" si="919"/>
        <v/>
      </c>
      <c r="E6122" s="91" t="str">
        <f t="shared" si="920"/>
        <v/>
      </c>
      <c r="F6122" s="92" t="str">
        <f t="shared" si="921"/>
        <v/>
      </c>
      <c r="G6122" s="212" t="str">
        <f t="shared" si="922"/>
        <v/>
      </c>
      <c r="H6122" s="92">
        <f>IF(OR(ERR=FALSE,AND(F6122="",G6122="")),0,IF($C$12="D",$H$13+SUM($F$14:F6122)-SUM($G$14:G6122),$H$13-SUM($F$14:F6122)+SUM($G$14:G6122)))</f>
        <v>0</v>
      </c>
      <c r="I6122" s="7"/>
    </row>
    <row r="6123" spans="1:9">
      <c r="A6123" s="89">
        <f t="shared" si="916"/>
        <v>6110</v>
      </c>
      <c r="B6123" s="185" t="str">
        <f t="shared" si="917"/>
        <v/>
      </c>
      <c r="C6123" s="90" t="str">
        <f t="shared" si="918"/>
        <v/>
      </c>
      <c r="D6123" s="89" t="str">
        <f t="shared" si="919"/>
        <v/>
      </c>
      <c r="E6123" s="91" t="str">
        <f t="shared" si="920"/>
        <v/>
      </c>
      <c r="F6123" s="92" t="str">
        <f t="shared" si="921"/>
        <v/>
      </c>
      <c r="G6123" s="212" t="str">
        <f t="shared" si="922"/>
        <v/>
      </c>
      <c r="H6123" s="92">
        <f>IF(OR(ERR=FALSE,AND(F6123="",G6123="")),0,IF($C$12="D",$H$13+SUM($F$14:F6123)-SUM($G$14:G6123),$H$13-SUM($F$14:F6123)+SUM($G$14:G6123)))</f>
        <v>0</v>
      </c>
      <c r="I6123" s="7"/>
    </row>
    <row r="6124" spans="1:9">
      <c r="A6124" s="89">
        <f t="shared" si="916"/>
        <v>6111</v>
      </c>
      <c r="B6124" s="185" t="str">
        <f t="shared" si="917"/>
        <v/>
      </c>
      <c r="C6124" s="90" t="str">
        <f t="shared" si="918"/>
        <v/>
      </c>
      <c r="D6124" s="89" t="str">
        <f t="shared" si="919"/>
        <v/>
      </c>
      <c r="E6124" s="91" t="str">
        <f t="shared" si="920"/>
        <v/>
      </c>
      <c r="F6124" s="92" t="str">
        <f t="shared" si="921"/>
        <v/>
      </c>
      <c r="G6124" s="212" t="str">
        <f t="shared" si="922"/>
        <v/>
      </c>
      <c r="H6124" s="92">
        <f>IF(OR(ERR=FALSE,AND(F6124="",G6124="")),0,IF($C$12="D",$H$13+SUM($F$14:F6124)-SUM($G$14:G6124),$H$13-SUM($F$14:F6124)+SUM($G$14:G6124)))</f>
        <v>0</v>
      </c>
      <c r="I6124" s="7"/>
    </row>
    <row r="6125" spans="1:9">
      <c r="A6125" s="89">
        <f t="shared" si="916"/>
        <v>6112</v>
      </c>
      <c r="B6125" s="185" t="str">
        <f t="shared" si="917"/>
        <v/>
      </c>
      <c r="C6125" s="90" t="str">
        <f t="shared" si="918"/>
        <v/>
      </c>
      <c r="D6125" s="89" t="str">
        <f t="shared" si="919"/>
        <v/>
      </c>
      <c r="E6125" s="91" t="str">
        <f t="shared" si="920"/>
        <v/>
      </c>
      <c r="F6125" s="92" t="str">
        <f t="shared" si="921"/>
        <v/>
      </c>
      <c r="G6125" s="212" t="str">
        <f t="shared" si="922"/>
        <v/>
      </c>
      <c r="H6125" s="92">
        <f>IF(OR(ERR=FALSE,AND(F6125="",G6125="")),0,IF($C$12="D",$H$13+SUM($F$14:F6125)-SUM($G$14:G6125),$H$13-SUM($F$14:F6125)+SUM($G$14:G6125)))</f>
        <v>0</v>
      </c>
      <c r="I6125" s="7"/>
    </row>
    <row r="6126" spans="1:9">
      <c r="A6126" s="89">
        <f t="shared" si="916"/>
        <v>6113</v>
      </c>
      <c r="B6126" s="185" t="str">
        <f t="shared" si="917"/>
        <v/>
      </c>
      <c r="C6126" s="90" t="str">
        <f t="shared" si="918"/>
        <v/>
      </c>
      <c r="D6126" s="89" t="str">
        <f t="shared" si="919"/>
        <v/>
      </c>
      <c r="E6126" s="91" t="str">
        <f t="shared" si="920"/>
        <v/>
      </c>
      <c r="F6126" s="92" t="str">
        <f t="shared" si="921"/>
        <v/>
      </c>
      <c r="G6126" s="212" t="str">
        <f t="shared" si="922"/>
        <v/>
      </c>
      <c r="H6126" s="92">
        <f>IF(OR(ERR=FALSE,AND(F6126="",G6126="")),0,IF($C$12="D",$H$13+SUM($F$14:F6126)-SUM($G$14:G6126),$H$13-SUM($F$14:F6126)+SUM($G$14:G6126)))</f>
        <v>0</v>
      </c>
      <c r="I6126" s="7"/>
    </row>
    <row r="6127" spans="1:9">
      <c r="A6127" s="89">
        <f t="shared" si="916"/>
        <v>6114</v>
      </c>
      <c r="B6127" s="185" t="str">
        <f t="shared" si="917"/>
        <v/>
      </c>
      <c r="C6127" s="90" t="str">
        <f t="shared" si="918"/>
        <v/>
      </c>
      <c r="D6127" s="89" t="str">
        <f t="shared" si="919"/>
        <v/>
      </c>
      <c r="E6127" s="91" t="str">
        <f t="shared" si="920"/>
        <v/>
      </c>
      <c r="F6127" s="92" t="str">
        <f t="shared" si="921"/>
        <v/>
      </c>
      <c r="G6127" s="212" t="str">
        <f t="shared" si="922"/>
        <v/>
      </c>
      <c r="H6127" s="92">
        <f>IF(OR(ERR=FALSE,AND(F6127="",G6127="")),0,IF($C$12="D",$H$13+SUM($F$14:F6127)-SUM($G$14:G6127),$H$13-SUM($F$14:F6127)+SUM($G$14:G6127)))</f>
        <v>0</v>
      </c>
      <c r="I6127" s="7"/>
    </row>
    <row r="6128" spans="1:9">
      <c r="A6128" s="89">
        <f t="shared" si="916"/>
        <v>6115</v>
      </c>
      <c r="B6128" s="185" t="str">
        <f t="shared" si="917"/>
        <v/>
      </c>
      <c r="C6128" s="90" t="str">
        <f t="shared" si="918"/>
        <v/>
      </c>
      <c r="D6128" s="89" t="str">
        <f t="shared" si="919"/>
        <v/>
      </c>
      <c r="E6128" s="91" t="str">
        <f t="shared" si="920"/>
        <v/>
      </c>
      <c r="F6128" s="92" t="str">
        <f t="shared" si="921"/>
        <v/>
      </c>
      <c r="G6128" s="212" t="str">
        <f t="shared" si="922"/>
        <v/>
      </c>
      <c r="H6128" s="92">
        <f>IF(OR(ERR=FALSE,AND(F6128="",G6128="")),0,IF($C$12="D",$H$13+SUM($F$14:F6128)-SUM($G$14:G6128),$H$13-SUM($F$14:F6128)+SUM($G$14:G6128)))</f>
        <v>0</v>
      </c>
      <c r="I6128" s="7"/>
    </row>
    <row r="6129" spans="1:9">
      <c r="A6129" s="89">
        <f t="shared" si="916"/>
        <v>6116</v>
      </c>
      <c r="B6129" s="185" t="str">
        <f t="shared" si="917"/>
        <v/>
      </c>
      <c r="C6129" s="90" t="str">
        <f t="shared" si="918"/>
        <v/>
      </c>
      <c r="D6129" s="89" t="str">
        <f t="shared" si="919"/>
        <v/>
      </c>
      <c r="E6129" s="91" t="str">
        <f t="shared" si="920"/>
        <v/>
      </c>
      <c r="F6129" s="92" t="str">
        <f t="shared" si="921"/>
        <v/>
      </c>
      <c r="G6129" s="212" t="str">
        <f t="shared" si="922"/>
        <v/>
      </c>
      <c r="H6129" s="92">
        <f>IF(OR(ERR=FALSE,AND(F6129="",G6129="")),0,IF($C$12="D",$H$13+SUM($F$14:F6129)-SUM($G$14:G6129),$H$13-SUM($F$14:F6129)+SUM($G$14:G6129)))</f>
        <v>0</v>
      </c>
      <c r="I6129" s="7"/>
    </row>
    <row r="6130" spans="1:9">
      <c r="A6130" s="89">
        <f t="shared" si="916"/>
        <v>6117</v>
      </c>
      <c r="B6130" s="185" t="str">
        <f t="shared" si="917"/>
        <v/>
      </c>
      <c r="C6130" s="90" t="str">
        <f t="shared" si="918"/>
        <v/>
      </c>
      <c r="D6130" s="89" t="str">
        <f t="shared" si="919"/>
        <v/>
      </c>
      <c r="E6130" s="91" t="str">
        <f t="shared" si="920"/>
        <v/>
      </c>
      <c r="F6130" s="92" t="str">
        <f t="shared" si="921"/>
        <v/>
      </c>
      <c r="G6130" s="212" t="str">
        <f t="shared" si="922"/>
        <v/>
      </c>
      <c r="H6130" s="92">
        <f>IF(OR(ERR=FALSE,AND(F6130="",G6130="")),0,IF($C$12="D",$H$13+SUM($F$14:F6130)-SUM($G$14:G6130),$H$13-SUM($F$14:F6130)+SUM($G$14:G6130)))</f>
        <v>0</v>
      </c>
      <c r="I6130" s="7"/>
    </row>
    <row r="6131" spans="1:9">
      <c r="A6131" s="89">
        <f t="shared" si="916"/>
        <v>6118</v>
      </c>
      <c r="B6131" s="185" t="str">
        <f t="shared" si="917"/>
        <v/>
      </c>
      <c r="C6131" s="90" t="str">
        <f t="shared" si="918"/>
        <v/>
      </c>
      <c r="D6131" s="89" t="str">
        <f t="shared" si="919"/>
        <v/>
      </c>
      <c r="E6131" s="91" t="str">
        <f t="shared" si="920"/>
        <v/>
      </c>
      <c r="F6131" s="92" t="str">
        <f t="shared" si="921"/>
        <v/>
      </c>
      <c r="G6131" s="212" t="str">
        <f t="shared" si="922"/>
        <v/>
      </c>
      <c r="H6131" s="92">
        <f>IF(OR(ERR=FALSE,AND(F6131="",G6131="")),0,IF($C$12="D",$H$13+SUM($F$14:F6131)-SUM($G$14:G6131),$H$13-SUM($F$14:F6131)+SUM($G$14:G6131)))</f>
        <v>0</v>
      </c>
      <c r="I6131" s="7"/>
    </row>
    <row r="6132" spans="1:9">
      <c r="A6132" s="89">
        <f t="shared" si="916"/>
        <v>6119</v>
      </c>
      <c r="B6132" s="185" t="str">
        <f t="shared" ref="B6132:B6153" si="923">IF(ISERROR(VLOOKUP(A6132&amp;H$9,JU_AKUN,6,FALSE)=TRUE),"",VLOOKUP(A6132&amp;H$9,JU_AKUN,6,FALSE))</f>
        <v/>
      </c>
      <c r="C6132" s="90" t="str">
        <f t="shared" ref="C6132:C6153" si="924">IF(ISERROR(VLOOKUP(A6132&amp;H$9,JU_AKUN,7,FALSE)=TRUE),"",VLOOKUP(A6132&amp;H$9,JU_AKUN,7,FALSE))</f>
        <v/>
      </c>
      <c r="D6132" s="89" t="str">
        <f t="shared" ref="D6132:D6153" si="925">IF(ISERROR(VLOOKUP(A6132&amp;H$9,JU_AKUN,8,FALSE)=TRUE),"",VLOOKUP(A6132&amp;H$9,JU_AKUN,8,FALSE))</f>
        <v/>
      </c>
      <c r="E6132" s="91" t="str">
        <f t="shared" ref="E6132:E6153" si="926">IF(ISERROR(VLOOKUP(A6132&amp;H$9,JU_AKUN,9,FALSE)=TRUE),"",VLOOKUP(A6132&amp;H$9,JU_AKUN,9,FALSE))</f>
        <v/>
      </c>
      <c r="F6132" s="92" t="str">
        <f t="shared" ref="F6132:F6153" si="927">IF(ISERROR(VLOOKUP(A6132&amp;H$9,JU_AKUN,14,FALSE)=TRUE),"",VLOOKUP(A6132&amp;H$9,JU_AKUN,14,FALSE))</f>
        <v/>
      </c>
      <c r="G6132" s="212" t="str">
        <f t="shared" ref="G6132:G6153" si="928">IF(ISERROR(VLOOKUP(A6132&amp;H$9,JU_AKUN,15,FALSE)=TRUE),"",VLOOKUP(A6132&amp;H$9,JU_AKUN,15,FALSE))</f>
        <v/>
      </c>
      <c r="H6132" s="92">
        <f>IF(OR(ERR=FALSE,AND(F6132="",G6132="")),0,IF($C$12="D",$H$13+SUM($F$14:F6132)-SUM($G$14:G6132),$H$13-SUM($F$14:F6132)+SUM($G$14:G6132)))</f>
        <v>0</v>
      </c>
      <c r="I6132" s="7"/>
    </row>
    <row r="6133" spans="1:9">
      <c r="A6133" s="89">
        <f t="shared" si="916"/>
        <v>6120</v>
      </c>
      <c r="B6133" s="185" t="str">
        <f t="shared" si="923"/>
        <v/>
      </c>
      <c r="C6133" s="90" t="str">
        <f t="shared" si="924"/>
        <v/>
      </c>
      <c r="D6133" s="89" t="str">
        <f t="shared" si="925"/>
        <v/>
      </c>
      <c r="E6133" s="91" t="str">
        <f t="shared" si="926"/>
        <v/>
      </c>
      <c r="F6133" s="92" t="str">
        <f t="shared" si="927"/>
        <v/>
      </c>
      <c r="G6133" s="212" t="str">
        <f t="shared" si="928"/>
        <v/>
      </c>
      <c r="H6133" s="92">
        <f>IF(OR(ERR=FALSE,AND(F6133="",G6133="")),0,IF($C$12="D",$H$13+SUM($F$14:F6133)-SUM($G$14:G6133),$H$13-SUM($F$14:F6133)+SUM($G$14:G6133)))</f>
        <v>0</v>
      </c>
      <c r="I6133" s="7"/>
    </row>
    <row r="6134" spans="1:9">
      <c r="A6134" s="89">
        <f t="shared" si="916"/>
        <v>6121</v>
      </c>
      <c r="B6134" s="185" t="str">
        <f t="shared" si="923"/>
        <v/>
      </c>
      <c r="C6134" s="90" t="str">
        <f t="shared" si="924"/>
        <v/>
      </c>
      <c r="D6134" s="89" t="str">
        <f t="shared" si="925"/>
        <v/>
      </c>
      <c r="E6134" s="91" t="str">
        <f t="shared" si="926"/>
        <v/>
      </c>
      <c r="F6134" s="92" t="str">
        <f t="shared" si="927"/>
        <v/>
      </c>
      <c r="G6134" s="212" t="str">
        <f t="shared" si="928"/>
        <v/>
      </c>
      <c r="H6134" s="92">
        <f>IF(OR(ERR=FALSE,AND(F6134="",G6134="")),0,IF($C$12="D",$H$13+SUM($F$14:F6134)-SUM($G$14:G6134),$H$13-SUM($F$14:F6134)+SUM($G$14:G6134)))</f>
        <v>0</v>
      </c>
      <c r="I6134" s="7"/>
    </row>
    <row r="6135" spans="1:9">
      <c r="A6135" s="89">
        <f t="shared" si="916"/>
        <v>6122</v>
      </c>
      <c r="B6135" s="185" t="str">
        <f t="shared" si="923"/>
        <v/>
      </c>
      <c r="C6135" s="90" t="str">
        <f t="shared" si="924"/>
        <v/>
      </c>
      <c r="D6135" s="89" t="str">
        <f t="shared" si="925"/>
        <v/>
      </c>
      <c r="E6135" s="91" t="str">
        <f t="shared" si="926"/>
        <v/>
      </c>
      <c r="F6135" s="92" t="str">
        <f t="shared" si="927"/>
        <v/>
      </c>
      <c r="G6135" s="212" t="str">
        <f t="shared" si="928"/>
        <v/>
      </c>
      <c r="H6135" s="92">
        <f>IF(OR(ERR=FALSE,AND(F6135="",G6135="")),0,IF($C$12="D",$H$13+SUM($F$14:F6135)-SUM($G$14:G6135),$H$13-SUM($F$14:F6135)+SUM($G$14:G6135)))</f>
        <v>0</v>
      </c>
      <c r="I6135" s="7"/>
    </row>
    <row r="6136" spans="1:9">
      <c r="A6136" s="89">
        <f t="shared" si="916"/>
        <v>6123</v>
      </c>
      <c r="B6136" s="185" t="str">
        <f t="shared" si="923"/>
        <v/>
      </c>
      <c r="C6136" s="90" t="str">
        <f t="shared" si="924"/>
        <v/>
      </c>
      <c r="D6136" s="89" t="str">
        <f t="shared" si="925"/>
        <v/>
      </c>
      <c r="E6136" s="91" t="str">
        <f t="shared" si="926"/>
        <v/>
      </c>
      <c r="F6136" s="92" t="str">
        <f t="shared" si="927"/>
        <v/>
      </c>
      <c r="G6136" s="212" t="str">
        <f t="shared" si="928"/>
        <v/>
      </c>
      <c r="H6136" s="92">
        <f>IF(OR(ERR=FALSE,AND(F6136="",G6136="")),0,IF($C$12="D",$H$13+SUM($F$14:F6136)-SUM($G$14:G6136),$H$13-SUM($F$14:F6136)+SUM($G$14:G6136)))</f>
        <v>0</v>
      </c>
      <c r="I6136" s="7"/>
    </row>
    <row r="6137" spans="1:9">
      <c r="A6137" s="89">
        <f t="shared" si="916"/>
        <v>6124</v>
      </c>
      <c r="B6137" s="185" t="str">
        <f t="shared" si="923"/>
        <v/>
      </c>
      <c r="C6137" s="90" t="str">
        <f t="shared" si="924"/>
        <v/>
      </c>
      <c r="D6137" s="89" t="str">
        <f t="shared" si="925"/>
        <v/>
      </c>
      <c r="E6137" s="91" t="str">
        <f t="shared" si="926"/>
        <v/>
      </c>
      <c r="F6137" s="92" t="str">
        <f t="shared" si="927"/>
        <v/>
      </c>
      <c r="G6137" s="212" t="str">
        <f t="shared" si="928"/>
        <v/>
      </c>
      <c r="H6137" s="92">
        <f>IF(OR(ERR=FALSE,AND(F6137="",G6137="")),0,IF($C$12="D",$H$13+SUM($F$14:F6137)-SUM($G$14:G6137),$H$13-SUM($F$14:F6137)+SUM($G$14:G6137)))</f>
        <v>0</v>
      </c>
      <c r="I6137" s="7"/>
    </row>
    <row r="6138" spans="1:9">
      <c r="A6138" s="89">
        <f t="shared" si="916"/>
        <v>6125</v>
      </c>
      <c r="B6138" s="185" t="str">
        <f t="shared" si="923"/>
        <v/>
      </c>
      <c r="C6138" s="90" t="str">
        <f t="shared" si="924"/>
        <v/>
      </c>
      <c r="D6138" s="89" t="str">
        <f t="shared" si="925"/>
        <v/>
      </c>
      <c r="E6138" s="91" t="str">
        <f t="shared" si="926"/>
        <v/>
      </c>
      <c r="F6138" s="92" t="str">
        <f t="shared" si="927"/>
        <v/>
      </c>
      <c r="G6138" s="212" t="str">
        <f t="shared" si="928"/>
        <v/>
      </c>
      <c r="H6138" s="92">
        <f>IF(OR(ERR=FALSE,AND(F6138="",G6138="")),0,IF($C$12="D",$H$13+SUM($F$14:F6138)-SUM($G$14:G6138),$H$13-SUM($F$14:F6138)+SUM($G$14:G6138)))</f>
        <v>0</v>
      </c>
      <c r="I6138" s="7"/>
    </row>
    <row r="6139" spans="1:9">
      <c r="A6139" s="89">
        <f t="shared" si="916"/>
        <v>6126</v>
      </c>
      <c r="B6139" s="185" t="str">
        <f t="shared" si="923"/>
        <v/>
      </c>
      <c r="C6139" s="90" t="str">
        <f t="shared" si="924"/>
        <v/>
      </c>
      <c r="D6139" s="89" t="str">
        <f t="shared" si="925"/>
        <v/>
      </c>
      <c r="E6139" s="91" t="str">
        <f t="shared" si="926"/>
        <v/>
      </c>
      <c r="F6139" s="92" t="str">
        <f t="shared" si="927"/>
        <v/>
      </c>
      <c r="G6139" s="212" t="str">
        <f t="shared" si="928"/>
        <v/>
      </c>
      <c r="H6139" s="92">
        <f>IF(OR(ERR=FALSE,AND(F6139="",G6139="")),0,IF($C$12="D",$H$13+SUM($F$14:F6139)-SUM($G$14:G6139),$H$13-SUM($F$14:F6139)+SUM($G$14:G6139)))</f>
        <v>0</v>
      </c>
      <c r="I6139" s="7"/>
    </row>
    <row r="6140" spans="1:9">
      <c r="A6140" s="89">
        <f t="shared" si="916"/>
        <v>6127</v>
      </c>
      <c r="B6140" s="185" t="str">
        <f t="shared" si="923"/>
        <v/>
      </c>
      <c r="C6140" s="90" t="str">
        <f t="shared" si="924"/>
        <v/>
      </c>
      <c r="D6140" s="89" t="str">
        <f t="shared" si="925"/>
        <v/>
      </c>
      <c r="E6140" s="91" t="str">
        <f t="shared" si="926"/>
        <v/>
      </c>
      <c r="F6140" s="92" t="str">
        <f t="shared" si="927"/>
        <v/>
      </c>
      <c r="G6140" s="212" t="str">
        <f t="shared" si="928"/>
        <v/>
      </c>
      <c r="H6140" s="92">
        <f>IF(OR(ERR=FALSE,AND(F6140="",G6140="")),0,IF($C$12="D",$H$13+SUM($F$14:F6140)-SUM($G$14:G6140),$H$13-SUM($F$14:F6140)+SUM($G$14:G6140)))</f>
        <v>0</v>
      </c>
      <c r="I6140" s="7"/>
    </row>
    <row r="6141" spans="1:9">
      <c r="A6141" s="89">
        <f t="shared" si="916"/>
        <v>6128</v>
      </c>
      <c r="B6141" s="185" t="str">
        <f t="shared" si="923"/>
        <v/>
      </c>
      <c r="C6141" s="90" t="str">
        <f t="shared" si="924"/>
        <v/>
      </c>
      <c r="D6141" s="89" t="str">
        <f t="shared" si="925"/>
        <v/>
      </c>
      <c r="E6141" s="91" t="str">
        <f t="shared" si="926"/>
        <v/>
      </c>
      <c r="F6141" s="92" t="str">
        <f t="shared" si="927"/>
        <v/>
      </c>
      <c r="G6141" s="212" t="str">
        <f t="shared" si="928"/>
        <v/>
      </c>
      <c r="H6141" s="92">
        <f>IF(OR(ERR=FALSE,AND(F6141="",G6141="")),0,IF($C$12="D",$H$13+SUM($F$14:F6141)-SUM($G$14:G6141),$H$13-SUM($F$14:F6141)+SUM($G$14:G6141)))</f>
        <v>0</v>
      </c>
      <c r="I6141" s="7"/>
    </row>
    <row r="6142" spans="1:9">
      <c r="A6142" s="89">
        <f t="shared" si="916"/>
        <v>6129</v>
      </c>
      <c r="B6142" s="185" t="str">
        <f t="shared" si="923"/>
        <v/>
      </c>
      <c r="C6142" s="90" t="str">
        <f t="shared" si="924"/>
        <v/>
      </c>
      <c r="D6142" s="89" t="str">
        <f t="shared" si="925"/>
        <v/>
      </c>
      <c r="E6142" s="91" t="str">
        <f t="shared" si="926"/>
        <v/>
      </c>
      <c r="F6142" s="92" t="str">
        <f t="shared" si="927"/>
        <v/>
      </c>
      <c r="G6142" s="212" t="str">
        <f t="shared" si="928"/>
        <v/>
      </c>
      <c r="H6142" s="92">
        <f>IF(OR(ERR=FALSE,AND(F6142="",G6142="")),0,IF($C$12="D",$H$13+SUM($F$14:F6142)-SUM($G$14:G6142),$H$13-SUM($F$14:F6142)+SUM($G$14:G6142)))</f>
        <v>0</v>
      </c>
      <c r="I6142" s="7"/>
    </row>
    <row r="6143" spans="1:9">
      <c r="A6143" s="89">
        <f t="shared" si="916"/>
        <v>6130</v>
      </c>
      <c r="B6143" s="185" t="str">
        <f t="shared" si="923"/>
        <v/>
      </c>
      <c r="C6143" s="90" t="str">
        <f t="shared" si="924"/>
        <v/>
      </c>
      <c r="D6143" s="89" t="str">
        <f t="shared" si="925"/>
        <v/>
      </c>
      <c r="E6143" s="91" t="str">
        <f t="shared" si="926"/>
        <v/>
      </c>
      <c r="F6143" s="92" t="str">
        <f t="shared" si="927"/>
        <v/>
      </c>
      <c r="G6143" s="212" t="str">
        <f t="shared" si="928"/>
        <v/>
      </c>
      <c r="H6143" s="92">
        <f>IF(OR(ERR=FALSE,AND(F6143="",G6143="")),0,IF($C$12="D",$H$13+SUM($F$14:F6143)-SUM($G$14:G6143),$H$13-SUM($F$14:F6143)+SUM($G$14:G6143)))</f>
        <v>0</v>
      </c>
      <c r="I6143" s="7"/>
    </row>
    <row r="6144" spans="1:9">
      <c r="A6144" s="89">
        <f t="shared" si="916"/>
        <v>6131</v>
      </c>
      <c r="B6144" s="185" t="str">
        <f t="shared" si="923"/>
        <v/>
      </c>
      <c r="C6144" s="90" t="str">
        <f t="shared" si="924"/>
        <v/>
      </c>
      <c r="D6144" s="89" t="str">
        <f t="shared" si="925"/>
        <v/>
      </c>
      <c r="E6144" s="91" t="str">
        <f t="shared" si="926"/>
        <v/>
      </c>
      <c r="F6144" s="92" t="str">
        <f t="shared" si="927"/>
        <v/>
      </c>
      <c r="G6144" s="212" t="str">
        <f t="shared" si="928"/>
        <v/>
      </c>
      <c r="H6144" s="92">
        <f>IF(OR(ERR=FALSE,AND(F6144="",G6144="")),0,IF($C$12="D",$H$13+SUM($F$14:F6144)-SUM($G$14:G6144),$H$13-SUM($F$14:F6144)+SUM($G$14:G6144)))</f>
        <v>0</v>
      </c>
      <c r="I6144" s="7"/>
    </row>
    <row r="6145" spans="1:9">
      <c r="A6145" s="89">
        <f t="shared" si="916"/>
        <v>6132</v>
      </c>
      <c r="B6145" s="185" t="str">
        <f t="shared" si="923"/>
        <v/>
      </c>
      <c r="C6145" s="90" t="str">
        <f t="shared" si="924"/>
        <v/>
      </c>
      <c r="D6145" s="89" t="str">
        <f t="shared" si="925"/>
        <v/>
      </c>
      <c r="E6145" s="91" t="str">
        <f t="shared" si="926"/>
        <v/>
      </c>
      <c r="F6145" s="92" t="str">
        <f t="shared" si="927"/>
        <v/>
      </c>
      <c r="G6145" s="212" t="str">
        <f t="shared" si="928"/>
        <v/>
      </c>
      <c r="H6145" s="92">
        <f>IF(OR(ERR=FALSE,AND(F6145="",G6145="")),0,IF($C$12="D",$H$13+SUM($F$14:F6145)-SUM($G$14:G6145),$H$13-SUM($F$14:F6145)+SUM($G$14:G6145)))</f>
        <v>0</v>
      </c>
      <c r="I6145" s="7"/>
    </row>
    <row r="6146" spans="1:9">
      <c r="A6146" s="89">
        <f t="shared" ref="A6146:A6209" si="929">A6145+1</f>
        <v>6133</v>
      </c>
      <c r="B6146" s="185" t="str">
        <f t="shared" si="923"/>
        <v/>
      </c>
      <c r="C6146" s="90" t="str">
        <f t="shared" si="924"/>
        <v/>
      </c>
      <c r="D6146" s="89" t="str">
        <f t="shared" si="925"/>
        <v/>
      </c>
      <c r="E6146" s="91" t="str">
        <f t="shared" si="926"/>
        <v/>
      </c>
      <c r="F6146" s="92" t="str">
        <f t="shared" si="927"/>
        <v/>
      </c>
      <c r="G6146" s="212" t="str">
        <f t="shared" si="928"/>
        <v/>
      </c>
      <c r="H6146" s="92">
        <f>IF(OR(ERR=FALSE,AND(F6146="",G6146="")),0,IF($C$12="D",$H$13+SUM($F$14:F6146)-SUM($G$14:G6146),$H$13-SUM($F$14:F6146)+SUM($G$14:G6146)))</f>
        <v>0</v>
      </c>
      <c r="I6146" s="7"/>
    </row>
    <row r="6147" spans="1:9">
      <c r="A6147" s="89">
        <f t="shared" si="929"/>
        <v>6134</v>
      </c>
      <c r="B6147" s="185" t="str">
        <f t="shared" si="923"/>
        <v/>
      </c>
      <c r="C6147" s="90" t="str">
        <f t="shared" si="924"/>
        <v/>
      </c>
      <c r="D6147" s="89" t="str">
        <f t="shared" si="925"/>
        <v/>
      </c>
      <c r="E6147" s="91" t="str">
        <f t="shared" si="926"/>
        <v/>
      </c>
      <c r="F6147" s="92" t="str">
        <f t="shared" si="927"/>
        <v/>
      </c>
      <c r="G6147" s="212" t="str">
        <f t="shared" si="928"/>
        <v/>
      </c>
      <c r="H6147" s="92">
        <f>IF(OR(ERR=FALSE,AND(F6147="",G6147="")),0,IF($C$12="D",$H$13+SUM($F$14:F6147)-SUM($G$14:G6147),$H$13-SUM($F$14:F6147)+SUM($G$14:G6147)))</f>
        <v>0</v>
      </c>
      <c r="I6147" s="7"/>
    </row>
    <row r="6148" spans="1:9">
      <c r="A6148" s="89">
        <f t="shared" si="929"/>
        <v>6135</v>
      </c>
      <c r="B6148" s="185" t="str">
        <f t="shared" si="923"/>
        <v/>
      </c>
      <c r="C6148" s="90" t="str">
        <f t="shared" si="924"/>
        <v/>
      </c>
      <c r="D6148" s="89" t="str">
        <f t="shared" si="925"/>
        <v/>
      </c>
      <c r="E6148" s="91" t="str">
        <f t="shared" si="926"/>
        <v/>
      </c>
      <c r="F6148" s="92" t="str">
        <f t="shared" si="927"/>
        <v/>
      </c>
      <c r="G6148" s="212" t="str">
        <f t="shared" si="928"/>
        <v/>
      </c>
      <c r="H6148" s="92">
        <f>IF(OR(ERR=FALSE,AND(F6148="",G6148="")),0,IF($C$12="D",$H$13+SUM($F$14:F6148)-SUM($G$14:G6148),$H$13-SUM($F$14:F6148)+SUM($G$14:G6148)))</f>
        <v>0</v>
      </c>
      <c r="I6148" s="7"/>
    </row>
    <row r="6149" spans="1:9">
      <c r="A6149" s="89">
        <f t="shared" si="929"/>
        <v>6136</v>
      </c>
      <c r="B6149" s="185" t="str">
        <f t="shared" si="923"/>
        <v/>
      </c>
      <c r="C6149" s="90" t="str">
        <f t="shared" si="924"/>
        <v/>
      </c>
      <c r="D6149" s="89" t="str">
        <f t="shared" si="925"/>
        <v/>
      </c>
      <c r="E6149" s="91" t="str">
        <f t="shared" si="926"/>
        <v/>
      </c>
      <c r="F6149" s="92" t="str">
        <f t="shared" si="927"/>
        <v/>
      </c>
      <c r="G6149" s="212" t="str">
        <f t="shared" si="928"/>
        <v/>
      </c>
      <c r="H6149" s="92">
        <f>IF(OR(ERR=FALSE,AND(F6149="",G6149="")),0,IF($C$12="D",$H$13+SUM($F$14:F6149)-SUM($G$14:G6149),$H$13-SUM($F$14:F6149)+SUM($G$14:G6149)))</f>
        <v>0</v>
      </c>
      <c r="I6149" s="7"/>
    </row>
    <row r="6150" spans="1:9">
      <c r="A6150" s="89">
        <f t="shared" si="929"/>
        <v>6137</v>
      </c>
      <c r="B6150" s="185" t="str">
        <f t="shared" si="923"/>
        <v/>
      </c>
      <c r="C6150" s="90" t="str">
        <f t="shared" si="924"/>
        <v/>
      </c>
      <c r="D6150" s="89" t="str">
        <f t="shared" si="925"/>
        <v/>
      </c>
      <c r="E6150" s="91" t="str">
        <f t="shared" si="926"/>
        <v/>
      </c>
      <c r="F6150" s="92" t="str">
        <f t="shared" si="927"/>
        <v/>
      </c>
      <c r="G6150" s="212" t="str">
        <f t="shared" si="928"/>
        <v/>
      </c>
      <c r="H6150" s="92">
        <f>IF(OR(ERR=FALSE,AND(F6150="",G6150="")),0,IF($C$12="D",$H$13+SUM($F$14:F6150)-SUM($G$14:G6150),$H$13-SUM($F$14:F6150)+SUM($G$14:G6150)))</f>
        <v>0</v>
      </c>
      <c r="I6150" s="7"/>
    </row>
    <row r="6151" spans="1:9">
      <c r="A6151" s="89">
        <f t="shared" si="929"/>
        <v>6138</v>
      </c>
      <c r="B6151" s="185" t="str">
        <f t="shared" si="923"/>
        <v/>
      </c>
      <c r="C6151" s="90" t="str">
        <f t="shared" si="924"/>
        <v/>
      </c>
      <c r="D6151" s="89" t="str">
        <f t="shared" si="925"/>
        <v/>
      </c>
      <c r="E6151" s="91" t="str">
        <f t="shared" si="926"/>
        <v/>
      </c>
      <c r="F6151" s="92" t="str">
        <f t="shared" si="927"/>
        <v/>
      </c>
      <c r="G6151" s="212" t="str">
        <f t="shared" si="928"/>
        <v/>
      </c>
      <c r="H6151" s="92">
        <f>IF(OR(ERR=FALSE,AND(F6151="",G6151="")),0,IF($C$12="D",$H$13+SUM($F$14:F6151)-SUM($G$14:G6151),$H$13-SUM($F$14:F6151)+SUM($G$14:G6151)))</f>
        <v>0</v>
      </c>
      <c r="I6151" s="7"/>
    </row>
    <row r="6152" spans="1:9">
      <c r="A6152" s="89">
        <f t="shared" si="929"/>
        <v>6139</v>
      </c>
      <c r="B6152" s="185" t="str">
        <f t="shared" si="923"/>
        <v/>
      </c>
      <c r="C6152" s="90" t="str">
        <f t="shared" si="924"/>
        <v/>
      </c>
      <c r="D6152" s="89" t="str">
        <f t="shared" si="925"/>
        <v/>
      </c>
      <c r="E6152" s="91" t="str">
        <f t="shared" si="926"/>
        <v/>
      </c>
      <c r="F6152" s="92" t="str">
        <f t="shared" si="927"/>
        <v/>
      </c>
      <c r="G6152" s="212" t="str">
        <f t="shared" si="928"/>
        <v/>
      </c>
      <c r="H6152" s="92">
        <f>IF(OR(ERR=FALSE,AND(F6152="",G6152="")),0,IF($C$12="D",$H$13+SUM($F$14:F6152)-SUM($G$14:G6152),$H$13-SUM($F$14:F6152)+SUM($G$14:G6152)))</f>
        <v>0</v>
      </c>
      <c r="I6152" s="7"/>
    </row>
    <row r="6153" spans="1:9">
      <c r="A6153" s="89">
        <f t="shared" si="929"/>
        <v>6140</v>
      </c>
      <c r="B6153" s="185" t="str">
        <f t="shared" si="923"/>
        <v/>
      </c>
      <c r="C6153" s="90" t="str">
        <f t="shared" si="924"/>
        <v/>
      </c>
      <c r="D6153" s="89" t="str">
        <f t="shared" si="925"/>
        <v/>
      </c>
      <c r="E6153" s="91" t="str">
        <f t="shared" si="926"/>
        <v/>
      </c>
      <c r="F6153" s="92" t="str">
        <f t="shared" si="927"/>
        <v/>
      </c>
      <c r="G6153" s="212" t="str">
        <f t="shared" si="928"/>
        <v/>
      </c>
      <c r="H6153" s="92">
        <f>IF(OR(ERR=FALSE,AND(F6153="",G6153="")),0,IF($C$12="D",$H$13+SUM($F$14:F6153)-SUM($G$14:G6153),$H$13-SUM($F$14:F6153)+SUM($G$14:G6153)))</f>
        <v>0</v>
      </c>
      <c r="I6153" s="7"/>
    </row>
    <row r="6154" spans="1:9">
      <c r="A6154" s="89">
        <f t="shared" si="929"/>
        <v>6141</v>
      </c>
      <c r="B6154" s="185" t="str">
        <f t="shared" ref="B6154:B6197" si="930">IF(ISERROR(VLOOKUP(A6154&amp;H$9,JU_AKUN,6,FALSE)=TRUE),"",VLOOKUP(A6154&amp;H$9,JU_AKUN,6,FALSE))</f>
        <v/>
      </c>
      <c r="C6154" s="90" t="str">
        <f t="shared" ref="C6154:C6197" si="931">IF(ISERROR(VLOOKUP(A6154&amp;H$9,JU_AKUN,7,FALSE)=TRUE),"",VLOOKUP(A6154&amp;H$9,JU_AKUN,7,FALSE))</f>
        <v/>
      </c>
      <c r="D6154" s="89" t="str">
        <f t="shared" ref="D6154:D6197" si="932">IF(ISERROR(VLOOKUP(A6154&amp;H$9,JU_AKUN,8,FALSE)=TRUE),"",VLOOKUP(A6154&amp;H$9,JU_AKUN,8,FALSE))</f>
        <v/>
      </c>
      <c r="E6154" s="91" t="str">
        <f t="shared" ref="E6154:E6197" si="933">IF(ISERROR(VLOOKUP(A6154&amp;H$9,JU_AKUN,9,FALSE)=TRUE),"",VLOOKUP(A6154&amp;H$9,JU_AKUN,9,FALSE))</f>
        <v/>
      </c>
      <c r="F6154" s="92" t="str">
        <f t="shared" ref="F6154:F6197" si="934">IF(ISERROR(VLOOKUP(A6154&amp;H$9,JU_AKUN,14,FALSE)=TRUE),"",VLOOKUP(A6154&amp;H$9,JU_AKUN,14,FALSE))</f>
        <v/>
      </c>
      <c r="G6154" s="212" t="str">
        <f t="shared" ref="G6154:G6197" si="935">IF(ISERROR(VLOOKUP(A6154&amp;H$9,JU_AKUN,15,FALSE)=TRUE),"",VLOOKUP(A6154&amp;H$9,JU_AKUN,15,FALSE))</f>
        <v/>
      </c>
      <c r="H6154" s="92">
        <f>IF(OR(ERR=FALSE,AND(F6154="",G6154="")),0,IF($C$12="D",$H$13+SUM($F$14:F6154)-SUM($G$14:G6154),$H$13-SUM($F$14:F6154)+SUM($G$14:G6154)))</f>
        <v>0</v>
      </c>
      <c r="I6154" s="7"/>
    </row>
    <row r="6155" spans="1:9">
      <c r="A6155" s="89">
        <f t="shared" si="929"/>
        <v>6142</v>
      </c>
      <c r="B6155" s="185" t="str">
        <f t="shared" si="930"/>
        <v/>
      </c>
      <c r="C6155" s="90" t="str">
        <f t="shared" si="931"/>
        <v/>
      </c>
      <c r="D6155" s="89" t="str">
        <f t="shared" si="932"/>
        <v/>
      </c>
      <c r="E6155" s="91" t="str">
        <f t="shared" si="933"/>
        <v/>
      </c>
      <c r="F6155" s="92" t="str">
        <f t="shared" si="934"/>
        <v/>
      </c>
      <c r="G6155" s="212" t="str">
        <f t="shared" si="935"/>
        <v/>
      </c>
      <c r="H6155" s="92">
        <f>IF(OR(ERR=FALSE,AND(F6155="",G6155="")),0,IF($C$12="D",$H$13+SUM($F$14:F6155)-SUM($G$14:G6155),$H$13-SUM($F$14:F6155)+SUM($G$14:G6155)))</f>
        <v>0</v>
      </c>
      <c r="I6155" s="7"/>
    </row>
    <row r="6156" spans="1:9">
      <c r="A6156" s="89">
        <f t="shared" si="929"/>
        <v>6143</v>
      </c>
      <c r="B6156" s="185" t="str">
        <f t="shared" si="930"/>
        <v/>
      </c>
      <c r="C6156" s="90" t="str">
        <f t="shared" si="931"/>
        <v/>
      </c>
      <c r="D6156" s="89" t="str">
        <f t="shared" si="932"/>
        <v/>
      </c>
      <c r="E6156" s="91" t="str">
        <f t="shared" si="933"/>
        <v/>
      </c>
      <c r="F6156" s="92" t="str">
        <f t="shared" si="934"/>
        <v/>
      </c>
      <c r="G6156" s="212" t="str">
        <f t="shared" si="935"/>
        <v/>
      </c>
      <c r="H6156" s="92">
        <f>IF(OR(ERR=FALSE,AND(F6156="",G6156="")),0,IF($C$12="D",$H$13+SUM($F$14:F6156)-SUM($G$14:G6156),$H$13-SUM($F$14:F6156)+SUM($G$14:G6156)))</f>
        <v>0</v>
      </c>
      <c r="I6156" s="7"/>
    </row>
    <row r="6157" spans="1:9">
      <c r="A6157" s="89">
        <f t="shared" si="929"/>
        <v>6144</v>
      </c>
      <c r="B6157" s="185" t="str">
        <f t="shared" si="930"/>
        <v/>
      </c>
      <c r="C6157" s="90" t="str">
        <f t="shared" si="931"/>
        <v/>
      </c>
      <c r="D6157" s="89" t="str">
        <f t="shared" si="932"/>
        <v/>
      </c>
      <c r="E6157" s="91" t="str">
        <f t="shared" si="933"/>
        <v/>
      </c>
      <c r="F6157" s="92" t="str">
        <f t="shared" si="934"/>
        <v/>
      </c>
      <c r="G6157" s="212" t="str">
        <f t="shared" si="935"/>
        <v/>
      </c>
      <c r="H6157" s="92">
        <f>IF(OR(ERR=FALSE,AND(F6157="",G6157="")),0,IF($C$12="D",$H$13+SUM($F$14:F6157)-SUM($G$14:G6157),$H$13-SUM($F$14:F6157)+SUM($G$14:G6157)))</f>
        <v>0</v>
      </c>
      <c r="I6157" s="7"/>
    </row>
    <row r="6158" spans="1:9">
      <c r="A6158" s="89">
        <f t="shared" si="929"/>
        <v>6145</v>
      </c>
      <c r="B6158" s="185" t="str">
        <f t="shared" si="930"/>
        <v/>
      </c>
      <c r="C6158" s="90" t="str">
        <f t="shared" si="931"/>
        <v/>
      </c>
      <c r="D6158" s="89" t="str">
        <f t="shared" si="932"/>
        <v/>
      </c>
      <c r="E6158" s="91" t="str">
        <f t="shared" si="933"/>
        <v/>
      </c>
      <c r="F6158" s="92" t="str">
        <f t="shared" si="934"/>
        <v/>
      </c>
      <c r="G6158" s="212" t="str">
        <f t="shared" si="935"/>
        <v/>
      </c>
      <c r="H6158" s="92">
        <f>IF(OR(ERR=FALSE,AND(F6158="",G6158="")),0,IF($C$12="D",$H$13+SUM($F$14:F6158)-SUM($G$14:G6158),$H$13-SUM($F$14:F6158)+SUM($G$14:G6158)))</f>
        <v>0</v>
      </c>
      <c r="I6158" s="7"/>
    </row>
    <row r="6159" spans="1:9">
      <c r="A6159" s="89">
        <f t="shared" si="929"/>
        <v>6146</v>
      </c>
      <c r="B6159" s="185" t="str">
        <f t="shared" si="930"/>
        <v/>
      </c>
      <c r="C6159" s="90" t="str">
        <f t="shared" si="931"/>
        <v/>
      </c>
      <c r="D6159" s="89" t="str">
        <f t="shared" si="932"/>
        <v/>
      </c>
      <c r="E6159" s="91" t="str">
        <f t="shared" si="933"/>
        <v/>
      </c>
      <c r="F6159" s="92" t="str">
        <f t="shared" si="934"/>
        <v/>
      </c>
      <c r="G6159" s="212" t="str">
        <f t="shared" si="935"/>
        <v/>
      </c>
      <c r="H6159" s="92">
        <f>IF(OR(ERR=FALSE,AND(F6159="",G6159="")),0,IF($C$12="D",$H$13+SUM($F$14:F6159)-SUM($G$14:G6159),$H$13-SUM($F$14:F6159)+SUM($G$14:G6159)))</f>
        <v>0</v>
      </c>
      <c r="I6159" s="7"/>
    </row>
    <row r="6160" spans="1:9">
      <c r="A6160" s="89">
        <f t="shared" si="929"/>
        <v>6147</v>
      </c>
      <c r="B6160" s="185" t="str">
        <f t="shared" si="930"/>
        <v/>
      </c>
      <c r="C6160" s="90" t="str">
        <f t="shared" si="931"/>
        <v/>
      </c>
      <c r="D6160" s="89" t="str">
        <f t="shared" si="932"/>
        <v/>
      </c>
      <c r="E6160" s="91" t="str">
        <f t="shared" si="933"/>
        <v/>
      </c>
      <c r="F6160" s="92" t="str">
        <f t="shared" si="934"/>
        <v/>
      </c>
      <c r="G6160" s="212" t="str">
        <f t="shared" si="935"/>
        <v/>
      </c>
      <c r="H6160" s="92">
        <f>IF(OR(ERR=FALSE,AND(F6160="",G6160="")),0,IF($C$12="D",$H$13+SUM($F$14:F6160)-SUM($G$14:G6160),$H$13-SUM($F$14:F6160)+SUM($G$14:G6160)))</f>
        <v>0</v>
      </c>
      <c r="I6160" s="7"/>
    </row>
    <row r="6161" spans="1:9">
      <c r="A6161" s="89">
        <f t="shared" si="929"/>
        <v>6148</v>
      </c>
      <c r="B6161" s="185" t="str">
        <f t="shared" si="930"/>
        <v/>
      </c>
      <c r="C6161" s="90" t="str">
        <f t="shared" si="931"/>
        <v/>
      </c>
      <c r="D6161" s="89" t="str">
        <f t="shared" si="932"/>
        <v/>
      </c>
      <c r="E6161" s="91" t="str">
        <f t="shared" si="933"/>
        <v/>
      </c>
      <c r="F6161" s="92" t="str">
        <f t="shared" si="934"/>
        <v/>
      </c>
      <c r="G6161" s="212" t="str">
        <f t="shared" si="935"/>
        <v/>
      </c>
      <c r="H6161" s="92">
        <f>IF(OR(ERR=FALSE,AND(F6161="",G6161="")),0,IF($C$12="D",$H$13+SUM($F$14:F6161)-SUM($G$14:G6161),$H$13-SUM($F$14:F6161)+SUM($G$14:G6161)))</f>
        <v>0</v>
      </c>
      <c r="I6161" s="7"/>
    </row>
    <row r="6162" spans="1:9">
      <c r="A6162" s="89">
        <f t="shared" si="929"/>
        <v>6149</v>
      </c>
      <c r="B6162" s="185" t="str">
        <f t="shared" si="930"/>
        <v/>
      </c>
      <c r="C6162" s="90" t="str">
        <f t="shared" si="931"/>
        <v/>
      </c>
      <c r="D6162" s="89" t="str">
        <f t="shared" si="932"/>
        <v/>
      </c>
      <c r="E6162" s="91" t="str">
        <f t="shared" si="933"/>
        <v/>
      </c>
      <c r="F6162" s="92" t="str">
        <f t="shared" si="934"/>
        <v/>
      </c>
      <c r="G6162" s="212" t="str">
        <f t="shared" si="935"/>
        <v/>
      </c>
      <c r="H6162" s="92">
        <f>IF(OR(ERR=FALSE,AND(F6162="",G6162="")),0,IF($C$12="D",$H$13+SUM($F$14:F6162)-SUM($G$14:G6162),$H$13-SUM($F$14:F6162)+SUM($G$14:G6162)))</f>
        <v>0</v>
      </c>
      <c r="I6162" s="7"/>
    </row>
    <row r="6163" spans="1:9">
      <c r="A6163" s="89">
        <f t="shared" si="929"/>
        <v>6150</v>
      </c>
      <c r="B6163" s="185" t="str">
        <f t="shared" si="930"/>
        <v/>
      </c>
      <c r="C6163" s="90" t="str">
        <f t="shared" si="931"/>
        <v/>
      </c>
      <c r="D6163" s="89" t="str">
        <f t="shared" si="932"/>
        <v/>
      </c>
      <c r="E6163" s="91" t="str">
        <f t="shared" si="933"/>
        <v/>
      </c>
      <c r="F6163" s="92" t="str">
        <f t="shared" si="934"/>
        <v/>
      </c>
      <c r="G6163" s="212" t="str">
        <f t="shared" si="935"/>
        <v/>
      </c>
      <c r="H6163" s="92">
        <f>IF(OR(ERR=FALSE,AND(F6163="",G6163="")),0,IF($C$12="D",$H$13+SUM($F$14:F6163)-SUM($G$14:G6163),$H$13-SUM($F$14:F6163)+SUM($G$14:G6163)))</f>
        <v>0</v>
      </c>
      <c r="I6163" s="7"/>
    </row>
    <row r="6164" spans="1:9">
      <c r="A6164" s="89">
        <f t="shared" si="929"/>
        <v>6151</v>
      </c>
      <c r="B6164" s="185" t="str">
        <f t="shared" si="930"/>
        <v/>
      </c>
      <c r="C6164" s="90" t="str">
        <f t="shared" si="931"/>
        <v/>
      </c>
      <c r="D6164" s="89" t="str">
        <f t="shared" si="932"/>
        <v/>
      </c>
      <c r="E6164" s="91" t="str">
        <f t="shared" si="933"/>
        <v/>
      </c>
      <c r="F6164" s="92" t="str">
        <f t="shared" si="934"/>
        <v/>
      </c>
      <c r="G6164" s="212" t="str">
        <f t="shared" si="935"/>
        <v/>
      </c>
      <c r="H6164" s="92">
        <f>IF(OR(ERR=FALSE,AND(F6164="",G6164="")),0,IF($C$12="D",$H$13+SUM($F$14:F6164)-SUM($G$14:G6164),$H$13-SUM($F$14:F6164)+SUM($G$14:G6164)))</f>
        <v>0</v>
      </c>
      <c r="I6164" s="7"/>
    </row>
    <row r="6165" spans="1:9">
      <c r="A6165" s="89">
        <f t="shared" si="929"/>
        <v>6152</v>
      </c>
      <c r="B6165" s="185" t="str">
        <f t="shared" si="930"/>
        <v/>
      </c>
      <c r="C6165" s="90" t="str">
        <f t="shared" si="931"/>
        <v/>
      </c>
      <c r="D6165" s="89" t="str">
        <f t="shared" si="932"/>
        <v/>
      </c>
      <c r="E6165" s="91" t="str">
        <f t="shared" si="933"/>
        <v/>
      </c>
      <c r="F6165" s="92" t="str">
        <f t="shared" si="934"/>
        <v/>
      </c>
      <c r="G6165" s="212" t="str">
        <f t="shared" si="935"/>
        <v/>
      </c>
      <c r="H6165" s="92">
        <f>IF(OR(ERR=FALSE,AND(F6165="",G6165="")),0,IF($C$12="D",$H$13+SUM($F$14:F6165)-SUM($G$14:G6165),$H$13-SUM($F$14:F6165)+SUM($G$14:G6165)))</f>
        <v>0</v>
      </c>
      <c r="I6165" s="7"/>
    </row>
    <row r="6166" spans="1:9">
      <c r="A6166" s="89">
        <f t="shared" si="929"/>
        <v>6153</v>
      </c>
      <c r="B6166" s="185" t="str">
        <f t="shared" si="930"/>
        <v/>
      </c>
      <c r="C6166" s="90" t="str">
        <f t="shared" si="931"/>
        <v/>
      </c>
      <c r="D6166" s="89" t="str">
        <f t="shared" si="932"/>
        <v/>
      </c>
      <c r="E6166" s="91" t="str">
        <f t="shared" si="933"/>
        <v/>
      </c>
      <c r="F6166" s="92" t="str">
        <f t="shared" si="934"/>
        <v/>
      </c>
      <c r="G6166" s="212" t="str">
        <f t="shared" si="935"/>
        <v/>
      </c>
      <c r="H6166" s="92">
        <f>IF(OR(ERR=FALSE,AND(F6166="",G6166="")),0,IF($C$12="D",$H$13+SUM($F$14:F6166)-SUM($G$14:G6166),$H$13-SUM($F$14:F6166)+SUM($G$14:G6166)))</f>
        <v>0</v>
      </c>
      <c r="I6166" s="7"/>
    </row>
    <row r="6167" spans="1:9">
      <c r="A6167" s="89">
        <f t="shared" si="929"/>
        <v>6154</v>
      </c>
      <c r="B6167" s="185" t="str">
        <f t="shared" si="930"/>
        <v/>
      </c>
      <c r="C6167" s="90" t="str">
        <f t="shared" si="931"/>
        <v/>
      </c>
      <c r="D6167" s="89" t="str">
        <f t="shared" si="932"/>
        <v/>
      </c>
      <c r="E6167" s="91" t="str">
        <f t="shared" si="933"/>
        <v/>
      </c>
      <c r="F6167" s="92" t="str">
        <f t="shared" si="934"/>
        <v/>
      </c>
      <c r="G6167" s="212" t="str">
        <f t="shared" si="935"/>
        <v/>
      </c>
      <c r="H6167" s="92">
        <f>IF(OR(ERR=FALSE,AND(F6167="",G6167="")),0,IF($C$12="D",$H$13+SUM($F$14:F6167)-SUM($G$14:G6167),$H$13-SUM($F$14:F6167)+SUM($G$14:G6167)))</f>
        <v>0</v>
      </c>
      <c r="I6167" s="7"/>
    </row>
    <row r="6168" spans="1:9">
      <c r="A6168" s="89">
        <f t="shared" si="929"/>
        <v>6155</v>
      </c>
      <c r="B6168" s="185" t="str">
        <f t="shared" si="930"/>
        <v/>
      </c>
      <c r="C6168" s="90" t="str">
        <f t="shared" si="931"/>
        <v/>
      </c>
      <c r="D6168" s="89" t="str">
        <f t="shared" si="932"/>
        <v/>
      </c>
      <c r="E6168" s="91" t="str">
        <f t="shared" si="933"/>
        <v/>
      </c>
      <c r="F6168" s="92" t="str">
        <f t="shared" si="934"/>
        <v/>
      </c>
      <c r="G6168" s="212" t="str">
        <f t="shared" si="935"/>
        <v/>
      </c>
      <c r="H6168" s="92">
        <f>IF(OR(ERR=FALSE,AND(F6168="",G6168="")),0,IF($C$12="D",$H$13+SUM($F$14:F6168)-SUM($G$14:G6168),$H$13-SUM($F$14:F6168)+SUM($G$14:G6168)))</f>
        <v>0</v>
      </c>
      <c r="I6168" s="7"/>
    </row>
    <row r="6169" spans="1:9">
      <c r="A6169" s="89">
        <f t="shared" si="929"/>
        <v>6156</v>
      </c>
      <c r="B6169" s="185" t="str">
        <f t="shared" si="930"/>
        <v/>
      </c>
      <c r="C6169" s="90" t="str">
        <f t="shared" si="931"/>
        <v/>
      </c>
      <c r="D6169" s="89" t="str">
        <f t="shared" si="932"/>
        <v/>
      </c>
      <c r="E6169" s="91" t="str">
        <f t="shared" si="933"/>
        <v/>
      </c>
      <c r="F6169" s="92" t="str">
        <f t="shared" si="934"/>
        <v/>
      </c>
      <c r="G6169" s="212" t="str">
        <f t="shared" si="935"/>
        <v/>
      </c>
      <c r="H6169" s="92">
        <f>IF(OR(ERR=FALSE,AND(F6169="",G6169="")),0,IF($C$12="D",$H$13+SUM($F$14:F6169)-SUM($G$14:G6169),$H$13-SUM($F$14:F6169)+SUM($G$14:G6169)))</f>
        <v>0</v>
      </c>
      <c r="I6169" s="7"/>
    </row>
    <row r="6170" spans="1:9">
      <c r="A6170" s="89">
        <f t="shared" si="929"/>
        <v>6157</v>
      </c>
      <c r="B6170" s="185" t="str">
        <f t="shared" si="930"/>
        <v/>
      </c>
      <c r="C6170" s="90" t="str">
        <f t="shared" si="931"/>
        <v/>
      </c>
      <c r="D6170" s="89" t="str">
        <f t="shared" si="932"/>
        <v/>
      </c>
      <c r="E6170" s="91" t="str">
        <f t="shared" si="933"/>
        <v/>
      </c>
      <c r="F6170" s="92" t="str">
        <f t="shared" si="934"/>
        <v/>
      </c>
      <c r="G6170" s="212" t="str">
        <f t="shared" si="935"/>
        <v/>
      </c>
      <c r="H6170" s="92">
        <f>IF(OR(ERR=FALSE,AND(F6170="",G6170="")),0,IF($C$12="D",$H$13+SUM($F$14:F6170)-SUM($G$14:G6170),$H$13-SUM($F$14:F6170)+SUM($G$14:G6170)))</f>
        <v>0</v>
      </c>
      <c r="I6170" s="7"/>
    </row>
    <row r="6171" spans="1:9">
      <c r="A6171" s="89">
        <f t="shared" si="929"/>
        <v>6158</v>
      </c>
      <c r="B6171" s="185" t="str">
        <f t="shared" si="930"/>
        <v/>
      </c>
      <c r="C6171" s="90" t="str">
        <f t="shared" si="931"/>
        <v/>
      </c>
      <c r="D6171" s="89" t="str">
        <f t="shared" si="932"/>
        <v/>
      </c>
      <c r="E6171" s="91" t="str">
        <f t="shared" si="933"/>
        <v/>
      </c>
      <c r="F6171" s="92" t="str">
        <f t="shared" si="934"/>
        <v/>
      </c>
      <c r="G6171" s="212" t="str">
        <f t="shared" si="935"/>
        <v/>
      </c>
      <c r="H6171" s="92">
        <f>IF(OR(ERR=FALSE,AND(F6171="",G6171="")),0,IF($C$12="D",$H$13+SUM($F$14:F6171)-SUM($G$14:G6171),$H$13-SUM($F$14:F6171)+SUM($G$14:G6171)))</f>
        <v>0</v>
      </c>
      <c r="I6171" s="7"/>
    </row>
    <row r="6172" spans="1:9">
      <c r="A6172" s="89">
        <f t="shared" si="929"/>
        <v>6159</v>
      </c>
      <c r="B6172" s="185" t="str">
        <f t="shared" si="930"/>
        <v/>
      </c>
      <c r="C6172" s="90" t="str">
        <f t="shared" si="931"/>
        <v/>
      </c>
      <c r="D6172" s="89" t="str">
        <f t="shared" si="932"/>
        <v/>
      </c>
      <c r="E6172" s="91" t="str">
        <f t="shared" si="933"/>
        <v/>
      </c>
      <c r="F6172" s="92" t="str">
        <f t="shared" si="934"/>
        <v/>
      </c>
      <c r="G6172" s="212" t="str">
        <f t="shared" si="935"/>
        <v/>
      </c>
      <c r="H6172" s="92">
        <f>IF(OR(ERR=FALSE,AND(F6172="",G6172="")),0,IF($C$12="D",$H$13+SUM($F$14:F6172)-SUM($G$14:G6172),$H$13-SUM($F$14:F6172)+SUM($G$14:G6172)))</f>
        <v>0</v>
      </c>
      <c r="I6172" s="7"/>
    </row>
    <row r="6173" spans="1:9">
      <c r="A6173" s="89">
        <f t="shared" si="929"/>
        <v>6160</v>
      </c>
      <c r="B6173" s="185" t="str">
        <f t="shared" si="930"/>
        <v/>
      </c>
      <c r="C6173" s="90" t="str">
        <f t="shared" si="931"/>
        <v/>
      </c>
      <c r="D6173" s="89" t="str">
        <f t="shared" si="932"/>
        <v/>
      </c>
      <c r="E6173" s="91" t="str">
        <f t="shared" si="933"/>
        <v/>
      </c>
      <c r="F6173" s="92" t="str">
        <f t="shared" si="934"/>
        <v/>
      </c>
      <c r="G6173" s="212" t="str">
        <f t="shared" si="935"/>
        <v/>
      </c>
      <c r="H6173" s="92">
        <f>IF(OR(ERR=FALSE,AND(F6173="",G6173="")),0,IF($C$12="D",$H$13+SUM($F$14:F6173)-SUM($G$14:G6173),$H$13-SUM($F$14:F6173)+SUM($G$14:G6173)))</f>
        <v>0</v>
      </c>
      <c r="I6173" s="7"/>
    </row>
    <row r="6174" spans="1:9">
      <c r="A6174" s="89">
        <f t="shared" si="929"/>
        <v>6161</v>
      </c>
      <c r="B6174" s="185" t="str">
        <f t="shared" si="930"/>
        <v/>
      </c>
      <c r="C6174" s="90" t="str">
        <f t="shared" si="931"/>
        <v/>
      </c>
      <c r="D6174" s="89" t="str">
        <f t="shared" si="932"/>
        <v/>
      </c>
      <c r="E6174" s="91" t="str">
        <f t="shared" si="933"/>
        <v/>
      </c>
      <c r="F6174" s="92" t="str">
        <f t="shared" si="934"/>
        <v/>
      </c>
      <c r="G6174" s="212" t="str">
        <f t="shared" si="935"/>
        <v/>
      </c>
      <c r="H6174" s="92">
        <f>IF(OR(ERR=FALSE,AND(F6174="",G6174="")),0,IF($C$12="D",$H$13+SUM($F$14:F6174)-SUM($G$14:G6174),$H$13-SUM($F$14:F6174)+SUM($G$14:G6174)))</f>
        <v>0</v>
      </c>
      <c r="I6174" s="7"/>
    </row>
    <row r="6175" spans="1:9">
      <c r="A6175" s="89">
        <f t="shared" si="929"/>
        <v>6162</v>
      </c>
      <c r="B6175" s="185" t="str">
        <f t="shared" si="930"/>
        <v/>
      </c>
      <c r="C6175" s="90" t="str">
        <f t="shared" si="931"/>
        <v/>
      </c>
      <c r="D6175" s="89" t="str">
        <f t="shared" si="932"/>
        <v/>
      </c>
      <c r="E6175" s="91" t="str">
        <f t="shared" si="933"/>
        <v/>
      </c>
      <c r="F6175" s="92" t="str">
        <f t="shared" si="934"/>
        <v/>
      </c>
      <c r="G6175" s="212" t="str">
        <f t="shared" si="935"/>
        <v/>
      </c>
      <c r="H6175" s="92">
        <f>IF(OR(ERR=FALSE,AND(F6175="",G6175="")),0,IF($C$12="D",$H$13+SUM($F$14:F6175)-SUM($G$14:G6175),$H$13-SUM($F$14:F6175)+SUM($G$14:G6175)))</f>
        <v>0</v>
      </c>
      <c r="I6175" s="7"/>
    </row>
    <row r="6176" spans="1:9">
      <c r="A6176" s="89">
        <f t="shared" si="929"/>
        <v>6163</v>
      </c>
      <c r="B6176" s="185" t="str">
        <f t="shared" si="930"/>
        <v/>
      </c>
      <c r="C6176" s="90" t="str">
        <f t="shared" si="931"/>
        <v/>
      </c>
      <c r="D6176" s="89" t="str">
        <f t="shared" si="932"/>
        <v/>
      </c>
      <c r="E6176" s="91" t="str">
        <f t="shared" si="933"/>
        <v/>
      </c>
      <c r="F6176" s="92" t="str">
        <f t="shared" si="934"/>
        <v/>
      </c>
      <c r="G6176" s="212" t="str">
        <f t="shared" si="935"/>
        <v/>
      </c>
      <c r="H6176" s="92">
        <f>IF(OR(ERR=FALSE,AND(F6176="",G6176="")),0,IF($C$12="D",$H$13+SUM($F$14:F6176)-SUM($G$14:G6176),$H$13-SUM($F$14:F6176)+SUM($G$14:G6176)))</f>
        <v>0</v>
      </c>
      <c r="I6176" s="7"/>
    </row>
    <row r="6177" spans="1:9">
      <c r="A6177" s="89">
        <f t="shared" si="929"/>
        <v>6164</v>
      </c>
      <c r="B6177" s="185" t="str">
        <f t="shared" si="930"/>
        <v/>
      </c>
      <c r="C6177" s="90" t="str">
        <f t="shared" si="931"/>
        <v/>
      </c>
      <c r="D6177" s="89" t="str">
        <f t="shared" si="932"/>
        <v/>
      </c>
      <c r="E6177" s="91" t="str">
        <f t="shared" si="933"/>
        <v/>
      </c>
      <c r="F6177" s="92" t="str">
        <f t="shared" si="934"/>
        <v/>
      </c>
      <c r="G6177" s="212" t="str">
        <f t="shared" si="935"/>
        <v/>
      </c>
      <c r="H6177" s="92">
        <f>IF(OR(ERR=FALSE,AND(F6177="",G6177="")),0,IF($C$12="D",$H$13+SUM($F$14:F6177)-SUM($G$14:G6177),$H$13-SUM($F$14:F6177)+SUM($G$14:G6177)))</f>
        <v>0</v>
      </c>
      <c r="I6177" s="7"/>
    </row>
    <row r="6178" spans="1:9">
      <c r="A6178" s="89">
        <f t="shared" si="929"/>
        <v>6165</v>
      </c>
      <c r="B6178" s="185" t="str">
        <f t="shared" si="930"/>
        <v/>
      </c>
      <c r="C6178" s="90" t="str">
        <f t="shared" si="931"/>
        <v/>
      </c>
      <c r="D6178" s="89" t="str">
        <f t="shared" si="932"/>
        <v/>
      </c>
      <c r="E6178" s="91" t="str">
        <f t="shared" si="933"/>
        <v/>
      </c>
      <c r="F6178" s="92" t="str">
        <f t="shared" si="934"/>
        <v/>
      </c>
      <c r="G6178" s="212" t="str">
        <f t="shared" si="935"/>
        <v/>
      </c>
      <c r="H6178" s="92">
        <f>IF(OR(ERR=FALSE,AND(F6178="",G6178="")),0,IF($C$12="D",$H$13+SUM($F$14:F6178)-SUM($G$14:G6178),$H$13-SUM($F$14:F6178)+SUM($G$14:G6178)))</f>
        <v>0</v>
      </c>
      <c r="I6178" s="7"/>
    </row>
    <row r="6179" spans="1:9">
      <c r="A6179" s="89">
        <f t="shared" si="929"/>
        <v>6166</v>
      </c>
      <c r="B6179" s="185" t="str">
        <f t="shared" si="930"/>
        <v/>
      </c>
      <c r="C6179" s="90" t="str">
        <f t="shared" si="931"/>
        <v/>
      </c>
      <c r="D6179" s="89" t="str">
        <f t="shared" si="932"/>
        <v/>
      </c>
      <c r="E6179" s="91" t="str">
        <f t="shared" si="933"/>
        <v/>
      </c>
      <c r="F6179" s="92" t="str">
        <f t="shared" si="934"/>
        <v/>
      </c>
      <c r="G6179" s="212" t="str">
        <f t="shared" si="935"/>
        <v/>
      </c>
      <c r="H6179" s="92">
        <f>IF(OR(ERR=FALSE,AND(F6179="",G6179="")),0,IF($C$12="D",$H$13+SUM($F$14:F6179)-SUM($G$14:G6179),$H$13-SUM($F$14:F6179)+SUM($G$14:G6179)))</f>
        <v>0</v>
      </c>
      <c r="I6179" s="7"/>
    </row>
    <row r="6180" spans="1:9">
      <c r="A6180" s="89">
        <f t="shared" si="929"/>
        <v>6167</v>
      </c>
      <c r="B6180" s="185" t="str">
        <f t="shared" si="930"/>
        <v/>
      </c>
      <c r="C6180" s="90" t="str">
        <f t="shared" si="931"/>
        <v/>
      </c>
      <c r="D6180" s="89" t="str">
        <f t="shared" si="932"/>
        <v/>
      </c>
      <c r="E6180" s="91" t="str">
        <f t="shared" si="933"/>
        <v/>
      </c>
      <c r="F6180" s="92" t="str">
        <f t="shared" si="934"/>
        <v/>
      </c>
      <c r="G6180" s="212" t="str">
        <f t="shared" si="935"/>
        <v/>
      </c>
      <c r="H6180" s="92">
        <f>IF(OR(ERR=FALSE,AND(F6180="",G6180="")),0,IF($C$12="D",$H$13+SUM($F$14:F6180)-SUM($G$14:G6180),$H$13-SUM($F$14:F6180)+SUM($G$14:G6180)))</f>
        <v>0</v>
      </c>
      <c r="I6180" s="7"/>
    </row>
    <row r="6181" spans="1:9">
      <c r="A6181" s="89">
        <f t="shared" si="929"/>
        <v>6168</v>
      </c>
      <c r="B6181" s="185" t="str">
        <f t="shared" si="930"/>
        <v/>
      </c>
      <c r="C6181" s="90" t="str">
        <f t="shared" si="931"/>
        <v/>
      </c>
      <c r="D6181" s="89" t="str">
        <f t="shared" si="932"/>
        <v/>
      </c>
      <c r="E6181" s="91" t="str">
        <f t="shared" si="933"/>
        <v/>
      </c>
      <c r="F6181" s="92" t="str">
        <f t="shared" si="934"/>
        <v/>
      </c>
      <c r="G6181" s="212" t="str">
        <f t="shared" si="935"/>
        <v/>
      </c>
      <c r="H6181" s="92">
        <f>IF(OR(ERR=FALSE,AND(F6181="",G6181="")),0,IF($C$12="D",$H$13+SUM($F$14:F6181)-SUM($G$14:G6181),$H$13-SUM($F$14:F6181)+SUM($G$14:G6181)))</f>
        <v>0</v>
      </c>
      <c r="I6181" s="7"/>
    </row>
    <row r="6182" spans="1:9">
      <c r="A6182" s="89">
        <f t="shared" si="929"/>
        <v>6169</v>
      </c>
      <c r="B6182" s="185" t="str">
        <f t="shared" si="930"/>
        <v/>
      </c>
      <c r="C6182" s="90" t="str">
        <f t="shared" si="931"/>
        <v/>
      </c>
      <c r="D6182" s="89" t="str">
        <f t="shared" si="932"/>
        <v/>
      </c>
      <c r="E6182" s="91" t="str">
        <f t="shared" si="933"/>
        <v/>
      </c>
      <c r="F6182" s="92" t="str">
        <f t="shared" si="934"/>
        <v/>
      </c>
      <c r="G6182" s="212" t="str">
        <f t="shared" si="935"/>
        <v/>
      </c>
      <c r="H6182" s="92">
        <f>IF(OR(ERR=FALSE,AND(F6182="",G6182="")),0,IF($C$12="D",$H$13+SUM($F$14:F6182)-SUM($G$14:G6182),$H$13-SUM($F$14:F6182)+SUM($G$14:G6182)))</f>
        <v>0</v>
      </c>
      <c r="I6182" s="7"/>
    </row>
    <row r="6183" spans="1:9">
      <c r="A6183" s="89">
        <f t="shared" si="929"/>
        <v>6170</v>
      </c>
      <c r="B6183" s="185" t="str">
        <f t="shared" si="930"/>
        <v/>
      </c>
      <c r="C6183" s="90" t="str">
        <f t="shared" si="931"/>
        <v/>
      </c>
      <c r="D6183" s="89" t="str">
        <f t="shared" si="932"/>
        <v/>
      </c>
      <c r="E6183" s="91" t="str">
        <f t="shared" si="933"/>
        <v/>
      </c>
      <c r="F6183" s="92" t="str">
        <f t="shared" si="934"/>
        <v/>
      </c>
      <c r="G6183" s="212" t="str">
        <f t="shared" si="935"/>
        <v/>
      </c>
      <c r="H6183" s="92">
        <f>IF(OR(ERR=FALSE,AND(F6183="",G6183="")),0,IF($C$12="D",$H$13+SUM($F$14:F6183)-SUM($G$14:G6183),$H$13-SUM($F$14:F6183)+SUM($G$14:G6183)))</f>
        <v>0</v>
      </c>
      <c r="I6183" s="7"/>
    </row>
    <row r="6184" spans="1:9">
      <c r="A6184" s="89">
        <f t="shared" si="929"/>
        <v>6171</v>
      </c>
      <c r="B6184" s="185" t="str">
        <f t="shared" si="930"/>
        <v/>
      </c>
      <c r="C6184" s="90" t="str">
        <f t="shared" si="931"/>
        <v/>
      </c>
      <c r="D6184" s="89" t="str">
        <f t="shared" si="932"/>
        <v/>
      </c>
      <c r="E6184" s="91" t="str">
        <f t="shared" si="933"/>
        <v/>
      </c>
      <c r="F6184" s="92" t="str">
        <f t="shared" si="934"/>
        <v/>
      </c>
      <c r="G6184" s="212" t="str">
        <f t="shared" si="935"/>
        <v/>
      </c>
      <c r="H6184" s="92">
        <f>IF(OR(ERR=FALSE,AND(F6184="",G6184="")),0,IF($C$12="D",$H$13+SUM($F$14:F6184)-SUM($G$14:G6184),$H$13-SUM($F$14:F6184)+SUM($G$14:G6184)))</f>
        <v>0</v>
      </c>
      <c r="I6184" s="7"/>
    </row>
    <row r="6185" spans="1:9">
      <c r="A6185" s="89">
        <f t="shared" si="929"/>
        <v>6172</v>
      </c>
      <c r="B6185" s="185" t="str">
        <f t="shared" si="930"/>
        <v/>
      </c>
      <c r="C6185" s="90" t="str">
        <f t="shared" si="931"/>
        <v/>
      </c>
      <c r="D6185" s="89" t="str">
        <f t="shared" si="932"/>
        <v/>
      </c>
      <c r="E6185" s="91" t="str">
        <f t="shared" si="933"/>
        <v/>
      </c>
      <c r="F6185" s="92" t="str">
        <f t="shared" si="934"/>
        <v/>
      </c>
      <c r="G6185" s="212" t="str">
        <f t="shared" si="935"/>
        <v/>
      </c>
      <c r="H6185" s="92">
        <f>IF(OR(ERR=FALSE,AND(F6185="",G6185="")),0,IF($C$12="D",$H$13+SUM($F$14:F6185)-SUM($G$14:G6185),$H$13-SUM($F$14:F6185)+SUM($G$14:G6185)))</f>
        <v>0</v>
      </c>
      <c r="I6185" s="7"/>
    </row>
    <row r="6186" spans="1:9">
      <c r="A6186" s="89">
        <f t="shared" si="929"/>
        <v>6173</v>
      </c>
      <c r="B6186" s="185" t="str">
        <f t="shared" si="930"/>
        <v/>
      </c>
      <c r="C6186" s="90" t="str">
        <f t="shared" si="931"/>
        <v/>
      </c>
      <c r="D6186" s="89" t="str">
        <f t="shared" si="932"/>
        <v/>
      </c>
      <c r="E6186" s="91" t="str">
        <f t="shared" si="933"/>
        <v/>
      </c>
      <c r="F6186" s="92" t="str">
        <f t="shared" si="934"/>
        <v/>
      </c>
      <c r="G6186" s="212" t="str">
        <f t="shared" si="935"/>
        <v/>
      </c>
      <c r="H6186" s="92">
        <f>IF(OR(ERR=FALSE,AND(F6186="",G6186="")),0,IF($C$12="D",$H$13+SUM($F$14:F6186)-SUM($G$14:G6186),$H$13-SUM($F$14:F6186)+SUM($G$14:G6186)))</f>
        <v>0</v>
      </c>
      <c r="I6186" s="7"/>
    </row>
    <row r="6187" spans="1:9">
      <c r="A6187" s="89">
        <f t="shared" si="929"/>
        <v>6174</v>
      </c>
      <c r="B6187" s="185" t="str">
        <f t="shared" si="930"/>
        <v/>
      </c>
      <c r="C6187" s="90" t="str">
        <f t="shared" si="931"/>
        <v/>
      </c>
      <c r="D6187" s="89" t="str">
        <f t="shared" si="932"/>
        <v/>
      </c>
      <c r="E6187" s="91" t="str">
        <f t="shared" si="933"/>
        <v/>
      </c>
      <c r="F6187" s="92" t="str">
        <f t="shared" si="934"/>
        <v/>
      </c>
      <c r="G6187" s="212" t="str">
        <f t="shared" si="935"/>
        <v/>
      </c>
      <c r="H6187" s="92">
        <f>IF(OR(ERR=FALSE,AND(F6187="",G6187="")),0,IF($C$12="D",$H$13+SUM($F$14:F6187)-SUM($G$14:G6187),$H$13-SUM($F$14:F6187)+SUM($G$14:G6187)))</f>
        <v>0</v>
      </c>
      <c r="I6187" s="7"/>
    </row>
    <row r="6188" spans="1:9">
      <c r="A6188" s="89">
        <f t="shared" si="929"/>
        <v>6175</v>
      </c>
      <c r="B6188" s="185" t="str">
        <f t="shared" si="930"/>
        <v/>
      </c>
      <c r="C6188" s="90" t="str">
        <f t="shared" si="931"/>
        <v/>
      </c>
      <c r="D6188" s="89" t="str">
        <f t="shared" si="932"/>
        <v/>
      </c>
      <c r="E6188" s="91" t="str">
        <f t="shared" si="933"/>
        <v/>
      </c>
      <c r="F6188" s="92" t="str">
        <f t="shared" si="934"/>
        <v/>
      </c>
      <c r="G6188" s="212" t="str">
        <f t="shared" si="935"/>
        <v/>
      </c>
      <c r="H6188" s="92">
        <f>IF(OR(ERR=FALSE,AND(F6188="",G6188="")),0,IF($C$12="D",$H$13+SUM($F$14:F6188)-SUM($G$14:G6188),$H$13-SUM($F$14:F6188)+SUM($G$14:G6188)))</f>
        <v>0</v>
      </c>
      <c r="I6188" s="7"/>
    </row>
    <row r="6189" spans="1:9">
      <c r="A6189" s="89">
        <f t="shared" si="929"/>
        <v>6176</v>
      </c>
      <c r="B6189" s="185" t="str">
        <f t="shared" si="930"/>
        <v/>
      </c>
      <c r="C6189" s="90" t="str">
        <f t="shared" si="931"/>
        <v/>
      </c>
      <c r="D6189" s="89" t="str">
        <f t="shared" si="932"/>
        <v/>
      </c>
      <c r="E6189" s="91" t="str">
        <f t="shared" si="933"/>
        <v/>
      </c>
      <c r="F6189" s="92" t="str">
        <f t="shared" si="934"/>
        <v/>
      </c>
      <c r="G6189" s="212" t="str">
        <f t="shared" si="935"/>
        <v/>
      </c>
      <c r="H6189" s="92">
        <f>IF(OR(ERR=FALSE,AND(F6189="",G6189="")),0,IF($C$12="D",$H$13+SUM($F$14:F6189)-SUM($G$14:G6189),$H$13-SUM($F$14:F6189)+SUM($G$14:G6189)))</f>
        <v>0</v>
      </c>
      <c r="I6189" s="7"/>
    </row>
    <row r="6190" spans="1:9">
      <c r="A6190" s="89">
        <f t="shared" si="929"/>
        <v>6177</v>
      </c>
      <c r="B6190" s="185" t="str">
        <f t="shared" si="930"/>
        <v/>
      </c>
      <c r="C6190" s="90" t="str">
        <f t="shared" si="931"/>
        <v/>
      </c>
      <c r="D6190" s="89" t="str">
        <f t="shared" si="932"/>
        <v/>
      </c>
      <c r="E6190" s="91" t="str">
        <f t="shared" si="933"/>
        <v/>
      </c>
      <c r="F6190" s="92" t="str">
        <f t="shared" si="934"/>
        <v/>
      </c>
      <c r="G6190" s="212" t="str">
        <f t="shared" si="935"/>
        <v/>
      </c>
      <c r="H6190" s="92">
        <f>IF(OR(ERR=FALSE,AND(F6190="",G6190="")),0,IF($C$12="D",$H$13+SUM($F$14:F6190)-SUM($G$14:G6190),$H$13-SUM($F$14:F6190)+SUM($G$14:G6190)))</f>
        <v>0</v>
      </c>
      <c r="I6190" s="7"/>
    </row>
    <row r="6191" spans="1:9">
      <c r="A6191" s="89">
        <f t="shared" si="929"/>
        <v>6178</v>
      </c>
      <c r="B6191" s="185" t="str">
        <f t="shared" si="930"/>
        <v/>
      </c>
      <c r="C6191" s="90" t="str">
        <f t="shared" si="931"/>
        <v/>
      </c>
      <c r="D6191" s="89" t="str">
        <f t="shared" si="932"/>
        <v/>
      </c>
      <c r="E6191" s="91" t="str">
        <f t="shared" si="933"/>
        <v/>
      </c>
      <c r="F6191" s="92" t="str">
        <f t="shared" si="934"/>
        <v/>
      </c>
      <c r="G6191" s="212" t="str">
        <f t="shared" si="935"/>
        <v/>
      </c>
      <c r="H6191" s="92">
        <f>IF(OR(ERR=FALSE,AND(F6191="",G6191="")),0,IF($C$12="D",$H$13+SUM($F$14:F6191)-SUM($G$14:G6191),$H$13-SUM($F$14:F6191)+SUM($G$14:G6191)))</f>
        <v>0</v>
      </c>
      <c r="I6191" s="7"/>
    </row>
    <row r="6192" spans="1:9">
      <c r="A6192" s="89">
        <f t="shared" si="929"/>
        <v>6179</v>
      </c>
      <c r="B6192" s="185" t="str">
        <f t="shared" si="930"/>
        <v/>
      </c>
      <c r="C6192" s="90" t="str">
        <f t="shared" si="931"/>
        <v/>
      </c>
      <c r="D6192" s="89" t="str">
        <f t="shared" si="932"/>
        <v/>
      </c>
      <c r="E6192" s="91" t="str">
        <f t="shared" si="933"/>
        <v/>
      </c>
      <c r="F6192" s="92" t="str">
        <f t="shared" si="934"/>
        <v/>
      </c>
      <c r="G6192" s="212" t="str">
        <f t="shared" si="935"/>
        <v/>
      </c>
      <c r="H6192" s="92">
        <f>IF(OR(ERR=FALSE,AND(F6192="",G6192="")),0,IF($C$12="D",$H$13+SUM($F$14:F6192)-SUM($G$14:G6192),$H$13-SUM($F$14:F6192)+SUM($G$14:G6192)))</f>
        <v>0</v>
      </c>
      <c r="I6192" s="7"/>
    </row>
    <row r="6193" spans="1:9">
      <c r="A6193" s="89">
        <f t="shared" si="929"/>
        <v>6180</v>
      </c>
      <c r="B6193" s="185" t="str">
        <f t="shared" si="930"/>
        <v/>
      </c>
      <c r="C6193" s="90" t="str">
        <f t="shared" si="931"/>
        <v/>
      </c>
      <c r="D6193" s="89" t="str">
        <f t="shared" si="932"/>
        <v/>
      </c>
      <c r="E6193" s="91" t="str">
        <f t="shared" si="933"/>
        <v/>
      </c>
      <c r="F6193" s="92" t="str">
        <f t="shared" si="934"/>
        <v/>
      </c>
      <c r="G6193" s="212" t="str">
        <f t="shared" si="935"/>
        <v/>
      </c>
      <c r="H6193" s="92">
        <f>IF(OR(ERR=FALSE,AND(F6193="",G6193="")),0,IF($C$12="D",$H$13+SUM($F$14:F6193)-SUM($G$14:G6193),$H$13-SUM($F$14:F6193)+SUM($G$14:G6193)))</f>
        <v>0</v>
      </c>
      <c r="I6193" s="7"/>
    </row>
    <row r="6194" spans="1:9">
      <c r="A6194" s="89">
        <f t="shared" si="929"/>
        <v>6181</v>
      </c>
      <c r="B6194" s="185" t="str">
        <f t="shared" si="930"/>
        <v/>
      </c>
      <c r="C6194" s="90" t="str">
        <f t="shared" si="931"/>
        <v/>
      </c>
      <c r="D6194" s="89" t="str">
        <f t="shared" si="932"/>
        <v/>
      </c>
      <c r="E6194" s="91" t="str">
        <f t="shared" si="933"/>
        <v/>
      </c>
      <c r="F6194" s="92" t="str">
        <f t="shared" si="934"/>
        <v/>
      </c>
      <c r="G6194" s="212" t="str">
        <f t="shared" si="935"/>
        <v/>
      </c>
      <c r="H6194" s="92">
        <f>IF(OR(ERR=FALSE,AND(F6194="",G6194="")),0,IF($C$12="D",$H$13+SUM($F$14:F6194)-SUM($G$14:G6194),$H$13-SUM($F$14:F6194)+SUM($G$14:G6194)))</f>
        <v>0</v>
      </c>
      <c r="I6194" s="7"/>
    </row>
    <row r="6195" spans="1:9">
      <c r="A6195" s="89">
        <f t="shared" si="929"/>
        <v>6182</v>
      </c>
      <c r="B6195" s="185" t="str">
        <f t="shared" si="930"/>
        <v/>
      </c>
      <c r="C6195" s="90" t="str">
        <f t="shared" si="931"/>
        <v/>
      </c>
      <c r="D6195" s="89" t="str">
        <f t="shared" si="932"/>
        <v/>
      </c>
      <c r="E6195" s="91" t="str">
        <f t="shared" si="933"/>
        <v/>
      </c>
      <c r="F6195" s="92" t="str">
        <f t="shared" si="934"/>
        <v/>
      </c>
      <c r="G6195" s="212" t="str">
        <f t="shared" si="935"/>
        <v/>
      </c>
      <c r="H6195" s="92">
        <f>IF(OR(ERR=FALSE,AND(F6195="",G6195="")),0,IF($C$12="D",$H$13+SUM($F$14:F6195)-SUM($G$14:G6195),$H$13-SUM($F$14:F6195)+SUM($G$14:G6195)))</f>
        <v>0</v>
      </c>
      <c r="I6195" s="7"/>
    </row>
    <row r="6196" spans="1:9">
      <c r="A6196" s="89">
        <f t="shared" si="929"/>
        <v>6183</v>
      </c>
      <c r="B6196" s="185" t="str">
        <f t="shared" si="930"/>
        <v/>
      </c>
      <c r="C6196" s="90" t="str">
        <f t="shared" si="931"/>
        <v/>
      </c>
      <c r="D6196" s="89" t="str">
        <f t="shared" si="932"/>
        <v/>
      </c>
      <c r="E6196" s="91" t="str">
        <f t="shared" si="933"/>
        <v/>
      </c>
      <c r="F6196" s="92" t="str">
        <f t="shared" si="934"/>
        <v/>
      </c>
      <c r="G6196" s="212" t="str">
        <f t="shared" si="935"/>
        <v/>
      </c>
      <c r="H6196" s="92">
        <f>IF(OR(ERR=FALSE,AND(F6196="",G6196="")),0,IF($C$12="D",$H$13+SUM($F$14:F6196)-SUM($G$14:G6196),$H$13-SUM($F$14:F6196)+SUM($G$14:G6196)))</f>
        <v>0</v>
      </c>
      <c r="I6196" s="7"/>
    </row>
    <row r="6197" spans="1:9">
      <c r="A6197" s="89">
        <f t="shared" si="929"/>
        <v>6184</v>
      </c>
      <c r="B6197" s="185" t="str">
        <f t="shared" si="930"/>
        <v/>
      </c>
      <c r="C6197" s="90" t="str">
        <f t="shared" si="931"/>
        <v/>
      </c>
      <c r="D6197" s="89" t="str">
        <f t="shared" si="932"/>
        <v/>
      </c>
      <c r="E6197" s="91" t="str">
        <f t="shared" si="933"/>
        <v/>
      </c>
      <c r="F6197" s="92" t="str">
        <f t="shared" si="934"/>
        <v/>
      </c>
      <c r="G6197" s="212" t="str">
        <f t="shared" si="935"/>
        <v/>
      </c>
      <c r="H6197" s="92">
        <f>IF(OR(ERR=FALSE,AND(F6197="",G6197="")),0,IF($C$12="D",$H$13+SUM($F$14:F6197)-SUM($G$14:G6197),$H$13-SUM($F$14:F6197)+SUM($G$14:G6197)))</f>
        <v>0</v>
      </c>
      <c r="I6197" s="7"/>
    </row>
    <row r="6198" spans="1:9">
      <c r="A6198" s="89">
        <f t="shared" si="929"/>
        <v>6185</v>
      </c>
      <c r="B6198" s="185" t="str">
        <f t="shared" ref="B6198:B6261" si="936">IF(ISERROR(VLOOKUP(A6198&amp;H$9,JU_AKUN,6,FALSE)=TRUE),"",VLOOKUP(A6198&amp;H$9,JU_AKUN,6,FALSE))</f>
        <v/>
      </c>
      <c r="C6198" s="90" t="str">
        <f t="shared" ref="C6198:C6261" si="937">IF(ISERROR(VLOOKUP(A6198&amp;H$9,JU_AKUN,7,FALSE)=TRUE),"",VLOOKUP(A6198&amp;H$9,JU_AKUN,7,FALSE))</f>
        <v/>
      </c>
      <c r="D6198" s="89" t="str">
        <f t="shared" ref="D6198:D6261" si="938">IF(ISERROR(VLOOKUP(A6198&amp;H$9,JU_AKUN,8,FALSE)=TRUE),"",VLOOKUP(A6198&amp;H$9,JU_AKUN,8,FALSE))</f>
        <v/>
      </c>
      <c r="E6198" s="91" t="str">
        <f t="shared" ref="E6198:E6261" si="939">IF(ISERROR(VLOOKUP(A6198&amp;H$9,JU_AKUN,9,FALSE)=TRUE),"",VLOOKUP(A6198&amp;H$9,JU_AKUN,9,FALSE))</f>
        <v/>
      </c>
      <c r="F6198" s="92" t="str">
        <f t="shared" ref="F6198:F6261" si="940">IF(ISERROR(VLOOKUP(A6198&amp;H$9,JU_AKUN,14,FALSE)=TRUE),"",VLOOKUP(A6198&amp;H$9,JU_AKUN,14,FALSE))</f>
        <v/>
      </c>
      <c r="G6198" s="212" t="str">
        <f t="shared" ref="G6198:G6261" si="941">IF(ISERROR(VLOOKUP(A6198&amp;H$9,JU_AKUN,15,FALSE)=TRUE),"",VLOOKUP(A6198&amp;H$9,JU_AKUN,15,FALSE))</f>
        <v/>
      </c>
      <c r="H6198" s="92">
        <f>IF(OR(ERR=FALSE,AND(F6198="",G6198="")),0,IF($C$12="D",$H$13+SUM($F$14:F6198)-SUM($G$14:G6198),$H$13-SUM($F$14:F6198)+SUM($G$14:G6198)))</f>
        <v>0</v>
      </c>
      <c r="I6198" s="7"/>
    </row>
    <row r="6199" spans="1:9">
      <c r="A6199" s="89">
        <f t="shared" si="929"/>
        <v>6186</v>
      </c>
      <c r="B6199" s="185" t="str">
        <f t="shared" si="936"/>
        <v/>
      </c>
      <c r="C6199" s="90" t="str">
        <f t="shared" si="937"/>
        <v/>
      </c>
      <c r="D6199" s="89" t="str">
        <f t="shared" si="938"/>
        <v/>
      </c>
      <c r="E6199" s="91" t="str">
        <f t="shared" si="939"/>
        <v/>
      </c>
      <c r="F6199" s="92" t="str">
        <f t="shared" si="940"/>
        <v/>
      </c>
      <c r="G6199" s="212" t="str">
        <f t="shared" si="941"/>
        <v/>
      </c>
      <c r="H6199" s="92">
        <f>IF(OR(ERR=FALSE,AND(F6199="",G6199="")),0,IF($C$12="D",$H$13+SUM($F$14:F6199)-SUM($G$14:G6199),$H$13-SUM($F$14:F6199)+SUM($G$14:G6199)))</f>
        <v>0</v>
      </c>
      <c r="I6199" s="7"/>
    </row>
    <row r="6200" spans="1:9">
      <c r="A6200" s="89">
        <f t="shared" si="929"/>
        <v>6187</v>
      </c>
      <c r="B6200" s="185" t="str">
        <f t="shared" si="936"/>
        <v/>
      </c>
      <c r="C6200" s="90" t="str">
        <f t="shared" si="937"/>
        <v/>
      </c>
      <c r="D6200" s="89" t="str">
        <f t="shared" si="938"/>
        <v/>
      </c>
      <c r="E6200" s="91" t="str">
        <f t="shared" si="939"/>
        <v/>
      </c>
      <c r="F6200" s="92" t="str">
        <f t="shared" si="940"/>
        <v/>
      </c>
      <c r="G6200" s="212" t="str">
        <f t="shared" si="941"/>
        <v/>
      </c>
      <c r="H6200" s="92">
        <f>IF(OR(ERR=FALSE,AND(F6200="",G6200="")),0,IF($C$12="D",$H$13+SUM($F$14:F6200)-SUM($G$14:G6200),$H$13-SUM($F$14:F6200)+SUM($G$14:G6200)))</f>
        <v>0</v>
      </c>
      <c r="I6200" s="7"/>
    </row>
    <row r="6201" spans="1:9">
      <c r="A6201" s="89">
        <f t="shared" si="929"/>
        <v>6188</v>
      </c>
      <c r="B6201" s="185" t="str">
        <f t="shared" si="936"/>
        <v/>
      </c>
      <c r="C6201" s="90" t="str">
        <f t="shared" si="937"/>
        <v/>
      </c>
      <c r="D6201" s="89" t="str">
        <f t="shared" si="938"/>
        <v/>
      </c>
      <c r="E6201" s="91" t="str">
        <f t="shared" si="939"/>
        <v/>
      </c>
      <c r="F6201" s="92" t="str">
        <f t="shared" si="940"/>
        <v/>
      </c>
      <c r="G6201" s="212" t="str">
        <f t="shared" si="941"/>
        <v/>
      </c>
      <c r="H6201" s="92">
        <f>IF(OR(ERR=FALSE,AND(F6201="",G6201="")),0,IF($C$12="D",$H$13+SUM($F$14:F6201)-SUM($G$14:G6201),$H$13-SUM($F$14:F6201)+SUM($G$14:G6201)))</f>
        <v>0</v>
      </c>
      <c r="I6201" s="7"/>
    </row>
    <row r="6202" spans="1:9">
      <c r="A6202" s="89">
        <f t="shared" si="929"/>
        <v>6189</v>
      </c>
      <c r="B6202" s="185" t="str">
        <f t="shared" si="936"/>
        <v/>
      </c>
      <c r="C6202" s="90" t="str">
        <f t="shared" si="937"/>
        <v/>
      </c>
      <c r="D6202" s="89" t="str">
        <f t="shared" si="938"/>
        <v/>
      </c>
      <c r="E6202" s="91" t="str">
        <f t="shared" si="939"/>
        <v/>
      </c>
      <c r="F6202" s="92" t="str">
        <f t="shared" si="940"/>
        <v/>
      </c>
      <c r="G6202" s="212" t="str">
        <f t="shared" si="941"/>
        <v/>
      </c>
      <c r="H6202" s="92">
        <f>IF(OR(ERR=FALSE,AND(F6202="",G6202="")),0,IF($C$12="D",$H$13+SUM($F$14:F6202)-SUM($G$14:G6202),$H$13-SUM($F$14:F6202)+SUM($G$14:G6202)))</f>
        <v>0</v>
      </c>
      <c r="I6202" s="7"/>
    </row>
    <row r="6203" spans="1:9">
      <c r="A6203" s="89">
        <f t="shared" si="929"/>
        <v>6190</v>
      </c>
      <c r="B6203" s="185" t="str">
        <f t="shared" si="936"/>
        <v/>
      </c>
      <c r="C6203" s="90" t="str">
        <f t="shared" si="937"/>
        <v/>
      </c>
      <c r="D6203" s="89" t="str">
        <f t="shared" si="938"/>
        <v/>
      </c>
      <c r="E6203" s="91" t="str">
        <f t="shared" si="939"/>
        <v/>
      </c>
      <c r="F6203" s="92" t="str">
        <f t="shared" si="940"/>
        <v/>
      </c>
      <c r="G6203" s="212" t="str">
        <f t="shared" si="941"/>
        <v/>
      </c>
      <c r="H6203" s="92">
        <f>IF(OR(ERR=FALSE,AND(F6203="",G6203="")),0,IF($C$12="D",$H$13+SUM($F$14:F6203)-SUM($G$14:G6203),$H$13-SUM($F$14:F6203)+SUM($G$14:G6203)))</f>
        <v>0</v>
      </c>
      <c r="I6203" s="7"/>
    </row>
    <row r="6204" spans="1:9">
      <c r="A6204" s="89">
        <f t="shared" si="929"/>
        <v>6191</v>
      </c>
      <c r="B6204" s="185" t="str">
        <f t="shared" si="936"/>
        <v/>
      </c>
      <c r="C6204" s="90" t="str">
        <f t="shared" si="937"/>
        <v/>
      </c>
      <c r="D6204" s="89" t="str">
        <f t="shared" si="938"/>
        <v/>
      </c>
      <c r="E6204" s="91" t="str">
        <f t="shared" si="939"/>
        <v/>
      </c>
      <c r="F6204" s="92" t="str">
        <f t="shared" si="940"/>
        <v/>
      </c>
      <c r="G6204" s="212" t="str">
        <f t="shared" si="941"/>
        <v/>
      </c>
      <c r="H6204" s="92">
        <f>IF(OR(ERR=FALSE,AND(F6204="",G6204="")),0,IF($C$12="D",$H$13+SUM($F$14:F6204)-SUM($G$14:G6204),$H$13-SUM($F$14:F6204)+SUM($G$14:G6204)))</f>
        <v>0</v>
      </c>
      <c r="I6204" s="7"/>
    </row>
    <row r="6205" spans="1:9">
      <c r="A6205" s="89">
        <f t="shared" si="929"/>
        <v>6192</v>
      </c>
      <c r="B6205" s="185" t="str">
        <f t="shared" si="936"/>
        <v/>
      </c>
      <c r="C6205" s="90" t="str">
        <f t="shared" si="937"/>
        <v/>
      </c>
      <c r="D6205" s="89" t="str">
        <f t="shared" si="938"/>
        <v/>
      </c>
      <c r="E6205" s="91" t="str">
        <f t="shared" si="939"/>
        <v/>
      </c>
      <c r="F6205" s="92" t="str">
        <f t="shared" si="940"/>
        <v/>
      </c>
      <c r="G6205" s="212" t="str">
        <f t="shared" si="941"/>
        <v/>
      </c>
      <c r="H6205" s="92">
        <f>IF(OR(ERR=FALSE,AND(F6205="",G6205="")),0,IF($C$12="D",$H$13+SUM($F$14:F6205)-SUM($G$14:G6205),$H$13-SUM($F$14:F6205)+SUM($G$14:G6205)))</f>
        <v>0</v>
      </c>
      <c r="I6205" s="7"/>
    </row>
    <row r="6206" spans="1:9">
      <c r="A6206" s="89">
        <f t="shared" si="929"/>
        <v>6193</v>
      </c>
      <c r="B6206" s="185" t="str">
        <f t="shared" si="936"/>
        <v/>
      </c>
      <c r="C6206" s="90" t="str">
        <f t="shared" si="937"/>
        <v/>
      </c>
      <c r="D6206" s="89" t="str">
        <f t="shared" si="938"/>
        <v/>
      </c>
      <c r="E6206" s="91" t="str">
        <f t="shared" si="939"/>
        <v/>
      </c>
      <c r="F6206" s="92" t="str">
        <f t="shared" si="940"/>
        <v/>
      </c>
      <c r="G6206" s="212" t="str">
        <f t="shared" si="941"/>
        <v/>
      </c>
      <c r="H6206" s="92">
        <f>IF(OR(ERR=FALSE,AND(F6206="",G6206="")),0,IF($C$12="D",$H$13+SUM($F$14:F6206)-SUM($G$14:G6206),$H$13-SUM($F$14:F6206)+SUM($G$14:G6206)))</f>
        <v>0</v>
      </c>
      <c r="I6206" s="7"/>
    </row>
    <row r="6207" spans="1:9">
      <c r="A6207" s="89">
        <f t="shared" si="929"/>
        <v>6194</v>
      </c>
      <c r="B6207" s="185" t="str">
        <f t="shared" si="936"/>
        <v/>
      </c>
      <c r="C6207" s="90" t="str">
        <f t="shared" si="937"/>
        <v/>
      </c>
      <c r="D6207" s="89" t="str">
        <f t="shared" si="938"/>
        <v/>
      </c>
      <c r="E6207" s="91" t="str">
        <f t="shared" si="939"/>
        <v/>
      </c>
      <c r="F6207" s="92" t="str">
        <f t="shared" si="940"/>
        <v/>
      </c>
      <c r="G6207" s="212" t="str">
        <f t="shared" si="941"/>
        <v/>
      </c>
      <c r="H6207" s="92">
        <f>IF(OR(ERR=FALSE,AND(F6207="",G6207="")),0,IF($C$12="D",$H$13+SUM($F$14:F6207)-SUM($G$14:G6207),$H$13-SUM($F$14:F6207)+SUM($G$14:G6207)))</f>
        <v>0</v>
      </c>
      <c r="I6207" s="7"/>
    </row>
    <row r="6208" spans="1:9">
      <c r="A6208" s="89">
        <f t="shared" si="929"/>
        <v>6195</v>
      </c>
      <c r="B6208" s="185" t="str">
        <f t="shared" si="936"/>
        <v/>
      </c>
      <c r="C6208" s="90" t="str">
        <f t="shared" si="937"/>
        <v/>
      </c>
      <c r="D6208" s="89" t="str">
        <f t="shared" si="938"/>
        <v/>
      </c>
      <c r="E6208" s="91" t="str">
        <f t="shared" si="939"/>
        <v/>
      </c>
      <c r="F6208" s="92" t="str">
        <f t="shared" si="940"/>
        <v/>
      </c>
      <c r="G6208" s="212" t="str">
        <f t="shared" si="941"/>
        <v/>
      </c>
      <c r="H6208" s="92">
        <f>IF(OR(ERR=FALSE,AND(F6208="",G6208="")),0,IF($C$12="D",$H$13+SUM($F$14:F6208)-SUM($G$14:G6208),$H$13-SUM($F$14:F6208)+SUM($G$14:G6208)))</f>
        <v>0</v>
      </c>
      <c r="I6208" s="7"/>
    </row>
    <row r="6209" spans="1:9">
      <c r="A6209" s="89">
        <f t="shared" si="929"/>
        <v>6196</v>
      </c>
      <c r="B6209" s="185" t="str">
        <f t="shared" si="936"/>
        <v/>
      </c>
      <c r="C6209" s="90" t="str">
        <f t="shared" si="937"/>
        <v/>
      </c>
      <c r="D6209" s="89" t="str">
        <f t="shared" si="938"/>
        <v/>
      </c>
      <c r="E6209" s="91" t="str">
        <f t="shared" si="939"/>
        <v/>
      </c>
      <c r="F6209" s="92" t="str">
        <f t="shared" si="940"/>
        <v/>
      </c>
      <c r="G6209" s="212" t="str">
        <f t="shared" si="941"/>
        <v/>
      </c>
      <c r="H6209" s="92">
        <f>IF(OR(ERR=FALSE,AND(F6209="",G6209="")),0,IF($C$12="D",$H$13+SUM($F$14:F6209)-SUM($G$14:G6209),$H$13-SUM($F$14:F6209)+SUM($G$14:G6209)))</f>
        <v>0</v>
      </c>
      <c r="I6209" s="7"/>
    </row>
    <row r="6210" spans="1:9">
      <c r="A6210" s="89">
        <f t="shared" ref="A6210:A6273" si="942">A6209+1</f>
        <v>6197</v>
      </c>
      <c r="B6210" s="185" t="str">
        <f t="shared" si="936"/>
        <v/>
      </c>
      <c r="C6210" s="90" t="str">
        <f t="shared" si="937"/>
        <v/>
      </c>
      <c r="D6210" s="89" t="str">
        <f t="shared" si="938"/>
        <v/>
      </c>
      <c r="E6210" s="91" t="str">
        <f t="shared" si="939"/>
        <v/>
      </c>
      <c r="F6210" s="92" t="str">
        <f t="shared" si="940"/>
        <v/>
      </c>
      <c r="G6210" s="212" t="str">
        <f t="shared" si="941"/>
        <v/>
      </c>
      <c r="H6210" s="92">
        <f>IF(OR(ERR=FALSE,AND(F6210="",G6210="")),0,IF($C$12="D",$H$13+SUM($F$14:F6210)-SUM($G$14:G6210),$H$13-SUM($F$14:F6210)+SUM($G$14:G6210)))</f>
        <v>0</v>
      </c>
      <c r="I6210" s="7"/>
    </row>
    <row r="6211" spans="1:9">
      <c r="A6211" s="89">
        <f t="shared" si="942"/>
        <v>6198</v>
      </c>
      <c r="B6211" s="185" t="str">
        <f t="shared" si="936"/>
        <v/>
      </c>
      <c r="C6211" s="90" t="str">
        <f t="shared" si="937"/>
        <v/>
      </c>
      <c r="D6211" s="89" t="str">
        <f t="shared" si="938"/>
        <v/>
      </c>
      <c r="E6211" s="91" t="str">
        <f t="shared" si="939"/>
        <v/>
      </c>
      <c r="F6211" s="92" t="str">
        <f t="shared" si="940"/>
        <v/>
      </c>
      <c r="G6211" s="212" t="str">
        <f t="shared" si="941"/>
        <v/>
      </c>
      <c r="H6211" s="92">
        <f>IF(OR(ERR=FALSE,AND(F6211="",G6211="")),0,IF($C$12="D",$H$13+SUM($F$14:F6211)-SUM($G$14:G6211),$H$13-SUM($F$14:F6211)+SUM($G$14:G6211)))</f>
        <v>0</v>
      </c>
      <c r="I6211" s="7"/>
    </row>
    <row r="6212" spans="1:9">
      <c r="A6212" s="89">
        <f t="shared" si="942"/>
        <v>6199</v>
      </c>
      <c r="B6212" s="185" t="str">
        <f t="shared" si="936"/>
        <v/>
      </c>
      <c r="C6212" s="90" t="str">
        <f t="shared" si="937"/>
        <v/>
      </c>
      <c r="D6212" s="89" t="str">
        <f t="shared" si="938"/>
        <v/>
      </c>
      <c r="E6212" s="91" t="str">
        <f t="shared" si="939"/>
        <v/>
      </c>
      <c r="F6212" s="92" t="str">
        <f t="shared" si="940"/>
        <v/>
      </c>
      <c r="G6212" s="212" t="str">
        <f t="shared" si="941"/>
        <v/>
      </c>
      <c r="H6212" s="92">
        <f>IF(OR(ERR=FALSE,AND(F6212="",G6212="")),0,IF($C$12="D",$H$13+SUM($F$14:F6212)-SUM($G$14:G6212),$H$13-SUM($F$14:F6212)+SUM($G$14:G6212)))</f>
        <v>0</v>
      </c>
      <c r="I6212" s="7"/>
    </row>
    <row r="6213" spans="1:9">
      <c r="A6213" s="89">
        <f t="shared" si="942"/>
        <v>6200</v>
      </c>
      <c r="B6213" s="185" t="str">
        <f t="shared" si="936"/>
        <v/>
      </c>
      <c r="C6213" s="90" t="str">
        <f t="shared" si="937"/>
        <v/>
      </c>
      <c r="D6213" s="89" t="str">
        <f t="shared" si="938"/>
        <v/>
      </c>
      <c r="E6213" s="91" t="str">
        <f t="shared" si="939"/>
        <v/>
      </c>
      <c r="F6213" s="92" t="str">
        <f t="shared" si="940"/>
        <v/>
      </c>
      <c r="G6213" s="212" t="str">
        <f t="shared" si="941"/>
        <v/>
      </c>
      <c r="H6213" s="92">
        <f>IF(OR(ERR=FALSE,AND(F6213="",G6213="")),0,IF($C$12="D",$H$13+SUM($F$14:F6213)-SUM($G$14:G6213),$H$13-SUM($F$14:F6213)+SUM($G$14:G6213)))</f>
        <v>0</v>
      </c>
      <c r="I6213" s="7"/>
    </row>
    <row r="6214" spans="1:9">
      <c r="A6214" s="89">
        <f t="shared" si="942"/>
        <v>6201</v>
      </c>
      <c r="B6214" s="185" t="str">
        <f t="shared" si="936"/>
        <v/>
      </c>
      <c r="C6214" s="90" t="str">
        <f t="shared" si="937"/>
        <v/>
      </c>
      <c r="D6214" s="89" t="str">
        <f t="shared" si="938"/>
        <v/>
      </c>
      <c r="E6214" s="91" t="str">
        <f t="shared" si="939"/>
        <v/>
      </c>
      <c r="F6214" s="92" t="str">
        <f t="shared" si="940"/>
        <v/>
      </c>
      <c r="G6214" s="212" t="str">
        <f t="shared" si="941"/>
        <v/>
      </c>
      <c r="H6214" s="92">
        <f>IF(OR(ERR=FALSE,AND(F6214="",G6214="")),0,IF($C$12="D",$H$13+SUM($F$14:F6214)-SUM($G$14:G6214),$H$13-SUM($F$14:F6214)+SUM($G$14:G6214)))</f>
        <v>0</v>
      </c>
      <c r="I6214" s="7"/>
    </row>
    <row r="6215" spans="1:9">
      <c r="A6215" s="89">
        <f t="shared" si="942"/>
        <v>6202</v>
      </c>
      <c r="B6215" s="185" t="str">
        <f t="shared" si="936"/>
        <v/>
      </c>
      <c r="C6215" s="90" t="str">
        <f t="shared" si="937"/>
        <v/>
      </c>
      <c r="D6215" s="89" t="str">
        <f t="shared" si="938"/>
        <v/>
      </c>
      <c r="E6215" s="91" t="str">
        <f t="shared" si="939"/>
        <v/>
      </c>
      <c r="F6215" s="92" t="str">
        <f t="shared" si="940"/>
        <v/>
      </c>
      <c r="G6215" s="212" t="str">
        <f t="shared" si="941"/>
        <v/>
      </c>
      <c r="H6215" s="92">
        <f>IF(OR(ERR=FALSE,AND(F6215="",G6215="")),0,IF($C$12="D",$H$13+SUM($F$14:F6215)-SUM($G$14:G6215),$H$13-SUM($F$14:F6215)+SUM($G$14:G6215)))</f>
        <v>0</v>
      </c>
      <c r="I6215" s="7"/>
    </row>
    <row r="6216" spans="1:9">
      <c r="A6216" s="89">
        <f t="shared" si="942"/>
        <v>6203</v>
      </c>
      <c r="B6216" s="185" t="str">
        <f t="shared" si="936"/>
        <v/>
      </c>
      <c r="C6216" s="90" t="str">
        <f t="shared" si="937"/>
        <v/>
      </c>
      <c r="D6216" s="89" t="str">
        <f t="shared" si="938"/>
        <v/>
      </c>
      <c r="E6216" s="91" t="str">
        <f t="shared" si="939"/>
        <v/>
      </c>
      <c r="F6216" s="92" t="str">
        <f t="shared" si="940"/>
        <v/>
      </c>
      <c r="G6216" s="212" t="str">
        <f t="shared" si="941"/>
        <v/>
      </c>
      <c r="H6216" s="92">
        <f>IF(OR(ERR=FALSE,AND(F6216="",G6216="")),0,IF($C$12="D",$H$13+SUM($F$14:F6216)-SUM($G$14:G6216),$H$13-SUM($F$14:F6216)+SUM($G$14:G6216)))</f>
        <v>0</v>
      </c>
      <c r="I6216" s="7"/>
    </row>
    <row r="6217" spans="1:9">
      <c r="A6217" s="89">
        <f t="shared" si="942"/>
        <v>6204</v>
      </c>
      <c r="B6217" s="185" t="str">
        <f t="shared" si="936"/>
        <v/>
      </c>
      <c r="C6217" s="90" t="str">
        <f t="shared" si="937"/>
        <v/>
      </c>
      <c r="D6217" s="89" t="str">
        <f t="shared" si="938"/>
        <v/>
      </c>
      <c r="E6217" s="91" t="str">
        <f t="shared" si="939"/>
        <v/>
      </c>
      <c r="F6217" s="92" t="str">
        <f t="shared" si="940"/>
        <v/>
      </c>
      <c r="G6217" s="212" t="str">
        <f t="shared" si="941"/>
        <v/>
      </c>
      <c r="H6217" s="92">
        <f>IF(OR(ERR=FALSE,AND(F6217="",G6217="")),0,IF($C$12="D",$H$13+SUM($F$14:F6217)-SUM($G$14:G6217),$H$13-SUM($F$14:F6217)+SUM($G$14:G6217)))</f>
        <v>0</v>
      </c>
      <c r="I6217" s="7"/>
    </row>
    <row r="6218" spans="1:9">
      <c r="A6218" s="89">
        <f t="shared" si="942"/>
        <v>6205</v>
      </c>
      <c r="B6218" s="185" t="str">
        <f t="shared" si="936"/>
        <v/>
      </c>
      <c r="C6218" s="90" t="str">
        <f t="shared" si="937"/>
        <v/>
      </c>
      <c r="D6218" s="89" t="str">
        <f t="shared" si="938"/>
        <v/>
      </c>
      <c r="E6218" s="91" t="str">
        <f t="shared" si="939"/>
        <v/>
      </c>
      <c r="F6218" s="92" t="str">
        <f t="shared" si="940"/>
        <v/>
      </c>
      <c r="G6218" s="212" t="str">
        <f t="shared" si="941"/>
        <v/>
      </c>
      <c r="H6218" s="92">
        <f>IF(OR(ERR=FALSE,AND(F6218="",G6218="")),0,IF($C$12="D",$H$13+SUM($F$14:F6218)-SUM($G$14:G6218),$H$13-SUM($F$14:F6218)+SUM($G$14:G6218)))</f>
        <v>0</v>
      </c>
      <c r="I6218" s="7"/>
    </row>
    <row r="6219" spans="1:9">
      <c r="A6219" s="89">
        <f t="shared" si="942"/>
        <v>6206</v>
      </c>
      <c r="B6219" s="185" t="str">
        <f t="shared" si="936"/>
        <v/>
      </c>
      <c r="C6219" s="90" t="str">
        <f t="shared" si="937"/>
        <v/>
      </c>
      <c r="D6219" s="89" t="str">
        <f t="shared" si="938"/>
        <v/>
      </c>
      <c r="E6219" s="91" t="str">
        <f t="shared" si="939"/>
        <v/>
      </c>
      <c r="F6219" s="92" t="str">
        <f t="shared" si="940"/>
        <v/>
      </c>
      <c r="G6219" s="212" t="str">
        <f t="shared" si="941"/>
        <v/>
      </c>
      <c r="H6219" s="92">
        <f>IF(OR(ERR=FALSE,AND(F6219="",G6219="")),0,IF($C$12="D",$H$13+SUM($F$14:F6219)-SUM($G$14:G6219),$H$13-SUM($F$14:F6219)+SUM($G$14:G6219)))</f>
        <v>0</v>
      </c>
      <c r="I6219" s="7"/>
    </row>
    <row r="6220" spans="1:9">
      <c r="A6220" s="89">
        <f t="shared" si="942"/>
        <v>6207</v>
      </c>
      <c r="B6220" s="185" t="str">
        <f t="shared" si="936"/>
        <v/>
      </c>
      <c r="C6220" s="90" t="str">
        <f t="shared" si="937"/>
        <v/>
      </c>
      <c r="D6220" s="89" t="str">
        <f t="shared" si="938"/>
        <v/>
      </c>
      <c r="E6220" s="91" t="str">
        <f t="shared" si="939"/>
        <v/>
      </c>
      <c r="F6220" s="92" t="str">
        <f t="shared" si="940"/>
        <v/>
      </c>
      <c r="G6220" s="212" t="str">
        <f t="shared" si="941"/>
        <v/>
      </c>
      <c r="H6220" s="92">
        <f>IF(OR(ERR=FALSE,AND(F6220="",G6220="")),0,IF($C$12="D",$H$13+SUM($F$14:F6220)-SUM($G$14:G6220),$H$13-SUM($F$14:F6220)+SUM($G$14:G6220)))</f>
        <v>0</v>
      </c>
      <c r="I6220" s="7"/>
    </row>
    <row r="6221" spans="1:9">
      <c r="A6221" s="89">
        <f t="shared" si="942"/>
        <v>6208</v>
      </c>
      <c r="B6221" s="185" t="str">
        <f t="shared" si="936"/>
        <v/>
      </c>
      <c r="C6221" s="90" t="str">
        <f t="shared" si="937"/>
        <v/>
      </c>
      <c r="D6221" s="89" t="str">
        <f t="shared" si="938"/>
        <v/>
      </c>
      <c r="E6221" s="91" t="str">
        <f t="shared" si="939"/>
        <v/>
      </c>
      <c r="F6221" s="92" t="str">
        <f t="shared" si="940"/>
        <v/>
      </c>
      <c r="G6221" s="212" t="str">
        <f t="shared" si="941"/>
        <v/>
      </c>
      <c r="H6221" s="92">
        <f>IF(OR(ERR=FALSE,AND(F6221="",G6221="")),0,IF($C$12="D",$H$13+SUM($F$14:F6221)-SUM($G$14:G6221),$H$13-SUM($F$14:F6221)+SUM($G$14:G6221)))</f>
        <v>0</v>
      </c>
      <c r="I6221" s="7"/>
    </row>
    <row r="6222" spans="1:9">
      <c r="A6222" s="89">
        <f t="shared" si="942"/>
        <v>6209</v>
      </c>
      <c r="B6222" s="185" t="str">
        <f t="shared" si="936"/>
        <v/>
      </c>
      <c r="C6222" s="90" t="str">
        <f t="shared" si="937"/>
        <v/>
      </c>
      <c r="D6222" s="89" t="str">
        <f t="shared" si="938"/>
        <v/>
      </c>
      <c r="E6222" s="91" t="str">
        <f t="shared" si="939"/>
        <v/>
      </c>
      <c r="F6222" s="92" t="str">
        <f t="shared" si="940"/>
        <v/>
      </c>
      <c r="G6222" s="212" t="str">
        <f t="shared" si="941"/>
        <v/>
      </c>
      <c r="H6222" s="92">
        <f>IF(OR(ERR=FALSE,AND(F6222="",G6222="")),0,IF($C$12="D",$H$13+SUM($F$14:F6222)-SUM($G$14:G6222),$H$13-SUM($F$14:F6222)+SUM($G$14:G6222)))</f>
        <v>0</v>
      </c>
      <c r="I6222" s="7"/>
    </row>
    <row r="6223" spans="1:9">
      <c r="A6223" s="89">
        <f t="shared" si="942"/>
        <v>6210</v>
      </c>
      <c r="B6223" s="185" t="str">
        <f t="shared" si="936"/>
        <v/>
      </c>
      <c r="C6223" s="90" t="str">
        <f t="shared" si="937"/>
        <v/>
      </c>
      <c r="D6223" s="89" t="str">
        <f t="shared" si="938"/>
        <v/>
      </c>
      <c r="E6223" s="91" t="str">
        <f t="shared" si="939"/>
        <v/>
      </c>
      <c r="F6223" s="92" t="str">
        <f t="shared" si="940"/>
        <v/>
      </c>
      <c r="G6223" s="212" t="str">
        <f t="shared" si="941"/>
        <v/>
      </c>
      <c r="H6223" s="92">
        <f>IF(OR(ERR=FALSE,AND(F6223="",G6223="")),0,IF($C$12="D",$H$13+SUM($F$14:F6223)-SUM($G$14:G6223),$H$13-SUM($F$14:F6223)+SUM($G$14:G6223)))</f>
        <v>0</v>
      </c>
      <c r="I6223" s="7"/>
    </row>
    <row r="6224" spans="1:9">
      <c r="A6224" s="89">
        <f t="shared" si="942"/>
        <v>6211</v>
      </c>
      <c r="B6224" s="185" t="str">
        <f t="shared" si="936"/>
        <v/>
      </c>
      <c r="C6224" s="90" t="str">
        <f t="shared" si="937"/>
        <v/>
      </c>
      <c r="D6224" s="89" t="str">
        <f t="shared" si="938"/>
        <v/>
      </c>
      <c r="E6224" s="91" t="str">
        <f t="shared" si="939"/>
        <v/>
      </c>
      <c r="F6224" s="92" t="str">
        <f t="shared" si="940"/>
        <v/>
      </c>
      <c r="G6224" s="212" t="str">
        <f t="shared" si="941"/>
        <v/>
      </c>
      <c r="H6224" s="92">
        <f>IF(OR(ERR=FALSE,AND(F6224="",G6224="")),0,IF($C$12="D",$H$13+SUM($F$14:F6224)-SUM($G$14:G6224),$H$13-SUM($F$14:F6224)+SUM($G$14:G6224)))</f>
        <v>0</v>
      </c>
      <c r="I6224" s="7"/>
    </row>
    <row r="6225" spans="1:9">
      <c r="A6225" s="89">
        <f t="shared" si="942"/>
        <v>6212</v>
      </c>
      <c r="B6225" s="185" t="str">
        <f t="shared" si="936"/>
        <v/>
      </c>
      <c r="C6225" s="90" t="str">
        <f t="shared" si="937"/>
        <v/>
      </c>
      <c r="D6225" s="89" t="str">
        <f t="shared" si="938"/>
        <v/>
      </c>
      <c r="E6225" s="91" t="str">
        <f t="shared" si="939"/>
        <v/>
      </c>
      <c r="F6225" s="92" t="str">
        <f t="shared" si="940"/>
        <v/>
      </c>
      <c r="G6225" s="212" t="str">
        <f t="shared" si="941"/>
        <v/>
      </c>
      <c r="H6225" s="92">
        <f>IF(OR(ERR=FALSE,AND(F6225="",G6225="")),0,IF($C$12="D",$H$13+SUM($F$14:F6225)-SUM($G$14:G6225),$H$13-SUM($F$14:F6225)+SUM($G$14:G6225)))</f>
        <v>0</v>
      </c>
      <c r="I6225" s="7"/>
    </row>
    <row r="6226" spans="1:9">
      <c r="A6226" s="89">
        <f t="shared" si="942"/>
        <v>6213</v>
      </c>
      <c r="B6226" s="185" t="str">
        <f t="shared" si="936"/>
        <v/>
      </c>
      <c r="C6226" s="90" t="str">
        <f t="shared" si="937"/>
        <v/>
      </c>
      <c r="D6226" s="89" t="str">
        <f t="shared" si="938"/>
        <v/>
      </c>
      <c r="E6226" s="91" t="str">
        <f t="shared" si="939"/>
        <v/>
      </c>
      <c r="F6226" s="92" t="str">
        <f t="shared" si="940"/>
        <v/>
      </c>
      <c r="G6226" s="212" t="str">
        <f t="shared" si="941"/>
        <v/>
      </c>
      <c r="H6226" s="92">
        <f>IF(OR(ERR=FALSE,AND(F6226="",G6226="")),0,IF($C$12="D",$H$13+SUM($F$14:F6226)-SUM($G$14:G6226),$H$13-SUM($F$14:F6226)+SUM($G$14:G6226)))</f>
        <v>0</v>
      </c>
      <c r="I6226" s="7"/>
    </row>
    <row r="6227" spans="1:9">
      <c r="A6227" s="89">
        <f t="shared" si="942"/>
        <v>6214</v>
      </c>
      <c r="B6227" s="185" t="str">
        <f t="shared" si="936"/>
        <v/>
      </c>
      <c r="C6227" s="90" t="str">
        <f t="shared" si="937"/>
        <v/>
      </c>
      <c r="D6227" s="89" t="str">
        <f t="shared" si="938"/>
        <v/>
      </c>
      <c r="E6227" s="91" t="str">
        <f t="shared" si="939"/>
        <v/>
      </c>
      <c r="F6227" s="92" t="str">
        <f t="shared" si="940"/>
        <v/>
      </c>
      <c r="G6227" s="212" t="str">
        <f t="shared" si="941"/>
        <v/>
      </c>
      <c r="H6227" s="92">
        <f>IF(OR(ERR=FALSE,AND(F6227="",G6227="")),0,IF($C$12="D",$H$13+SUM($F$14:F6227)-SUM($G$14:G6227),$H$13-SUM($F$14:F6227)+SUM($G$14:G6227)))</f>
        <v>0</v>
      </c>
      <c r="I6227" s="7"/>
    </row>
    <row r="6228" spans="1:9">
      <c r="A6228" s="89">
        <f t="shared" si="942"/>
        <v>6215</v>
      </c>
      <c r="B6228" s="185" t="str">
        <f t="shared" si="936"/>
        <v/>
      </c>
      <c r="C6228" s="90" t="str">
        <f t="shared" si="937"/>
        <v/>
      </c>
      <c r="D6228" s="89" t="str">
        <f t="shared" si="938"/>
        <v/>
      </c>
      <c r="E6228" s="91" t="str">
        <f t="shared" si="939"/>
        <v/>
      </c>
      <c r="F6228" s="92" t="str">
        <f t="shared" si="940"/>
        <v/>
      </c>
      <c r="G6228" s="212" t="str">
        <f t="shared" si="941"/>
        <v/>
      </c>
      <c r="H6228" s="92">
        <f>IF(OR(ERR=FALSE,AND(F6228="",G6228="")),0,IF($C$12="D",$H$13+SUM($F$14:F6228)-SUM($G$14:G6228),$H$13-SUM($F$14:F6228)+SUM($G$14:G6228)))</f>
        <v>0</v>
      </c>
      <c r="I6228" s="7"/>
    </row>
    <row r="6229" spans="1:9">
      <c r="A6229" s="89">
        <f t="shared" si="942"/>
        <v>6216</v>
      </c>
      <c r="B6229" s="185" t="str">
        <f t="shared" si="936"/>
        <v/>
      </c>
      <c r="C6229" s="90" t="str">
        <f t="shared" si="937"/>
        <v/>
      </c>
      <c r="D6229" s="89" t="str">
        <f t="shared" si="938"/>
        <v/>
      </c>
      <c r="E6229" s="91" t="str">
        <f t="shared" si="939"/>
        <v/>
      </c>
      <c r="F6229" s="92" t="str">
        <f t="shared" si="940"/>
        <v/>
      </c>
      <c r="G6229" s="212" t="str">
        <f t="shared" si="941"/>
        <v/>
      </c>
      <c r="H6229" s="92">
        <f>IF(OR(ERR=FALSE,AND(F6229="",G6229="")),0,IF($C$12="D",$H$13+SUM($F$14:F6229)-SUM($G$14:G6229),$H$13-SUM($F$14:F6229)+SUM($G$14:G6229)))</f>
        <v>0</v>
      </c>
      <c r="I6229" s="7"/>
    </row>
    <row r="6230" spans="1:9">
      <c r="A6230" s="89">
        <f t="shared" si="942"/>
        <v>6217</v>
      </c>
      <c r="B6230" s="185" t="str">
        <f t="shared" si="936"/>
        <v/>
      </c>
      <c r="C6230" s="90" t="str">
        <f t="shared" si="937"/>
        <v/>
      </c>
      <c r="D6230" s="89" t="str">
        <f t="shared" si="938"/>
        <v/>
      </c>
      <c r="E6230" s="91" t="str">
        <f t="shared" si="939"/>
        <v/>
      </c>
      <c r="F6230" s="92" t="str">
        <f t="shared" si="940"/>
        <v/>
      </c>
      <c r="G6230" s="212" t="str">
        <f t="shared" si="941"/>
        <v/>
      </c>
      <c r="H6230" s="92">
        <f>IF(OR(ERR=FALSE,AND(F6230="",G6230="")),0,IF($C$12="D",$H$13+SUM($F$14:F6230)-SUM($G$14:G6230),$H$13-SUM($F$14:F6230)+SUM($G$14:G6230)))</f>
        <v>0</v>
      </c>
      <c r="I6230" s="7"/>
    </row>
    <row r="6231" spans="1:9">
      <c r="A6231" s="89">
        <f t="shared" si="942"/>
        <v>6218</v>
      </c>
      <c r="B6231" s="185" t="str">
        <f t="shared" si="936"/>
        <v/>
      </c>
      <c r="C6231" s="90" t="str">
        <f t="shared" si="937"/>
        <v/>
      </c>
      <c r="D6231" s="89" t="str">
        <f t="shared" si="938"/>
        <v/>
      </c>
      <c r="E6231" s="91" t="str">
        <f t="shared" si="939"/>
        <v/>
      </c>
      <c r="F6231" s="92" t="str">
        <f t="shared" si="940"/>
        <v/>
      </c>
      <c r="G6231" s="212" t="str">
        <f t="shared" si="941"/>
        <v/>
      </c>
      <c r="H6231" s="92">
        <f>IF(OR(ERR=FALSE,AND(F6231="",G6231="")),0,IF($C$12="D",$H$13+SUM($F$14:F6231)-SUM($G$14:G6231),$H$13-SUM($F$14:F6231)+SUM($G$14:G6231)))</f>
        <v>0</v>
      </c>
      <c r="I6231" s="7"/>
    </row>
    <row r="6232" spans="1:9">
      <c r="A6232" s="89">
        <f t="shared" si="942"/>
        <v>6219</v>
      </c>
      <c r="B6232" s="185" t="str">
        <f t="shared" si="936"/>
        <v/>
      </c>
      <c r="C6232" s="90" t="str">
        <f t="shared" si="937"/>
        <v/>
      </c>
      <c r="D6232" s="89" t="str">
        <f t="shared" si="938"/>
        <v/>
      </c>
      <c r="E6232" s="91" t="str">
        <f t="shared" si="939"/>
        <v/>
      </c>
      <c r="F6232" s="92" t="str">
        <f t="shared" si="940"/>
        <v/>
      </c>
      <c r="G6232" s="212" t="str">
        <f t="shared" si="941"/>
        <v/>
      </c>
      <c r="H6232" s="92">
        <f>IF(OR(ERR=FALSE,AND(F6232="",G6232="")),0,IF($C$12="D",$H$13+SUM($F$14:F6232)-SUM($G$14:G6232),$H$13-SUM($F$14:F6232)+SUM($G$14:G6232)))</f>
        <v>0</v>
      </c>
      <c r="I6232" s="7"/>
    </row>
    <row r="6233" spans="1:9">
      <c r="A6233" s="89">
        <f t="shared" si="942"/>
        <v>6220</v>
      </c>
      <c r="B6233" s="185" t="str">
        <f t="shared" si="936"/>
        <v/>
      </c>
      <c r="C6233" s="90" t="str">
        <f t="shared" si="937"/>
        <v/>
      </c>
      <c r="D6233" s="89" t="str">
        <f t="shared" si="938"/>
        <v/>
      </c>
      <c r="E6233" s="91" t="str">
        <f t="shared" si="939"/>
        <v/>
      </c>
      <c r="F6233" s="92" t="str">
        <f t="shared" si="940"/>
        <v/>
      </c>
      <c r="G6233" s="212" t="str">
        <f t="shared" si="941"/>
        <v/>
      </c>
      <c r="H6233" s="92">
        <f>IF(OR(ERR=FALSE,AND(F6233="",G6233="")),0,IF($C$12="D",$H$13+SUM($F$14:F6233)-SUM($G$14:G6233),$H$13-SUM($F$14:F6233)+SUM($G$14:G6233)))</f>
        <v>0</v>
      </c>
      <c r="I6233" s="7"/>
    </row>
    <row r="6234" spans="1:9">
      <c r="A6234" s="89">
        <f t="shared" si="942"/>
        <v>6221</v>
      </c>
      <c r="B6234" s="185" t="str">
        <f t="shared" si="936"/>
        <v/>
      </c>
      <c r="C6234" s="90" t="str">
        <f t="shared" si="937"/>
        <v/>
      </c>
      <c r="D6234" s="89" t="str">
        <f t="shared" si="938"/>
        <v/>
      </c>
      <c r="E6234" s="91" t="str">
        <f t="shared" si="939"/>
        <v/>
      </c>
      <c r="F6234" s="92" t="str">
        <f t="shared" si="940"/>
        <v/>
      </c>
      <c r="G6234" s="212" t="str">
        <f t="shared" si="941"/>
        <v/>
      </c>
      <c r="H6234" s="92">
        <f>IF(OR(ERR=FALSE,AND(F6234="",G6234="")),0,IF($C$12="D",$H$13+SUM($F$14:F6234)-SUM($G$14:G6234),$H$13-SUM($F$14:F6234)+SUM($G$14:G6234)))</f>
        <v>0</v>
      </c>
      <c r="I6234" s="7"/>
    </row>
    <row r="6235" spans="1:9">
      <c r="A6235" s="89">
        <f t="shared" si="942"/>
        <v>6222</v>
      </c>
      <c r="B6235" s="185" t="str">
        <f t="shared" si="936"/>
        <v/>
      </c>
      <c r="C6235" s="90" t="str">
        <f t="shared" si="937"/>
        <v/>
      </c>
      <c r="D6235" s="89" t="str">
        <f t="shared" si="938"/>
        <v/>
      </c>
      <c r="E6235" s="91" t="str">
        <f t="shared" si="939"/>
        <v/>
      </c>
      <c r="F6235" s="92" t="str">
        <f t="shared" si="940"/>
        <v/>
      </c>
      <c r="G6235" s="212" t="str">
        <f t="shared" si="941"/>
        <v/>
      </c>
      <c r="H6235" s="92">
        <f>IF(OR(ERR=FALSE,AND(F6235="",G6235="")),0,IF($C$12="D",$H$13+SUM($F$14:F6235)-SUM($G$14:G6235),$H$13-SUM($F$14:F6235)+SUM($G$14:G6235)))</f>
        <v>0</v>
      </c>
      <c r="I6235" s="7"/>
    </row>
    <row r="6236" spans="1:9">
      <c r="A6236" s="89">
        <f t="shared" si="942"/>
        <v>6223</v>
      </c>
      <c r="B6236" s="185" t="str">
        <f t="shared" si="936"/>
        <v/>
      </c>
      <c r="C6236" s="90" t="str">
        <f t="shared" si="937"/>
        <v/>
      </c>
      <c r="D6236" s="89" t="str">
        <f t="shared" si="938"/>
        <v/>
      </c>
      <c r="E6236" s="91" t="str">
        <f t="shared" si="939"/>
        <v/>
      </c>
      <c r="F6236" s="92" t="str">
        <f t="shared" si="940"/>
        <v/>
      </c>
      <c r="G6236" s="212" t="str">
        <f t="shared" si="941"/>
        <v/>
      </c>
      <c r="H6236" s="92">
        <f>IF(OR(ERR=FALSE,AND(F6236="",G6236="")),0,IF($C$12="D",$H$13+SUM($F$14:F6236)-SUM($G$14:G6236),$H$13-SUM($F$14:F6236)+SUM($G$14:G6236)))</f>
        <v>0</v>
      </c>
      <c r="I6236" s="7"/>
    </row>
    <row r="6237" spans="1:9">
      <c r="A6237" s="89">
        <f t="shared" si="942"/>
        <v>6224</v>
      </c>
      <c r="B6237" s="185" t="str">
        <f t="shared" si="936"/>
        <v/>
      </c>
      <c r="C6237" s="90" t="str">
        <f t="shared" si="937"/>
        <v/>
      </c>
      <c r="D6237" s="89" t="str">
        <f t="shared" si="938"/>
        <v/>
      </c>
      <c r="E6237" s="91" t="str">
        <f t="shared" si="939"/>
        <v/>
      </c>
      <c r="F6237" s="92" t="str">
        <f t="shared" si="940"/>
        <v/>
      </c>
      <c r="G6237" s="212" t="str">
        <f t="shared" si="941"/>
        <v/>
      </c>
      <c r="H6237" s="92">
        <f>IF(OR(ERR=FALSE,AND(F6237="",G6237="")),0,IF($C$12="D",$H$13+SUM($F$14:F6237)-SUM($G$14:G6237),$H$13-SUM($F$14:F6237)+SUM($G$14:G6237)))</f>
        <v>0</v>
      </c>
      <c r="I6237" s="7"/>
    </row>
    <row r="6238" spans="1:9">
      <c r="A6238" s="89">
        <f t="shared" si="942"/>
        <v>6225</v>
      </c>
      <c r="B6238" s="185" t="str">
        <f t="shared" si="936"/>
        <v/>
      </c>
      <c r="C6238" s="90" t="str">
        <f t="shared" si="937"/>
        <v/>
      </c>
      <c r="D6238" s="89" t="str">
        <f t="shared" si="938"/>
        <v/>
      </c>
      <c r="E6238" s="91" t="str">
        <f t="shared" si="939"/>
        <v/>
      </c>
      <c r="F6238" s="92" t="str">
        <f t="shared" si="940"/>
        <v/>
      </c>
      <c r="G6238" s="212" t="str">
        <f t="shared" si="941"/>
        <v/>
      </c>
      <c r="H6238" s="92">
        <f>IF(OR(ERR=FALSE,AND(F6238="",G6238="")),0,IF($C$12="D",$H$13+SUM($F$14:F6238)-SUM($G$14:G6238),$H$13-SUM($F$14:F6238)+SUM($G$14:G6238)))</f>
        <v>0</v>
      </c>
      <c r="I6238" s="7"/>
    </row>
    <row r="6239" spans="1:9">
      <c r="A6239" s="89">
        <f t="shared" si="942"/>
        <v>6226</v>
      </c>
      <c r="B6239" s="185" t="str">
        <f t="shared" si="936"/>
        <v/>
      </c>
      <c r="C6239" s="90" t="str">
        <f t="shared" si="937"/>
        <v/>
      </c>
      <c r="D6239" s="89" t="str">
        <f t="shared" si="938"/>
        <v/>
      </c>
      <c r="E6239" s="91" t="str">
        <f t="shared" si="939"/>
        <v/>
      </c>
      <c r="F6239" s="92" t="str">
        <f t="shared" si="940"/>
        <v/>
      </c>
      <c r="G6239" s="212" t="str">
        <f t="shared" si="941"/>
        <v/>
      </c>
      <c r="H6239" s="92">
        <f>IF(OR(ERR=FALSE,AND(F6239="",G6239="")),0,IF($C$12="D",$H$13+SUM($F$14:F6239)-SUM($G$14:G6239),$H$13-SUM($F$14:F6239)+SUM($G$14:G6239)))</f>
        <v>0</v>
      </c>
      <c r="I6239" s="7"/>
    </row>
    <row r="6240" spans="1:9">
      <c r="A6240" s="89">
        <f t="shared" si="942"/>
        <v>6227</v>
      </c>
      <c r="B6240" s="185" t="str">
        <f t="shared" si="936"/>
        <v/>
      </c>
      <c r="C6240" s="90" t="str">
        <f t="shared" si="937"/>
        <v/>
      </c>
      <c r="D6240" s="89" t="str">
        <f t="shared" si="938"/>
        <v/>
      </c>
      <c r="E6240" s="91" t="str">
        <f t="shared" si="939"/>
        <v/>
      </c>
      <c r="F6240" s="92" t="str">
        <f t="shared" si="940"/>
        <v/>
      </c>
      <c r="G6240" s="212" t="str">
        <f t="shared" si="941"/>
        <v/>
      </c>
      <c r="H6240" s="92">
        <f>IF(OR(ERR=FALSE,AND(F6240="",G6240="")),0,IF($C$12="D",$H$13+SUM($F$14:F6240)-SUM($G$14:G6240),$H$13-SUM($F$14:F6240)+SUM($G$14:G6240)))</f>
        <v>0</v>
      </c>
      <c r="I6240" s="7"/>
    </row>
    <row r="6241" spans="1:9">
      <c r="A6241" s="89">
        <f t="shared" si="942"/>
        <v>6228</v>
      </c>
      <c r="B6241" s="185" t="str">
        <f t="shared" si="936"/>
        <v/>
      </c>
      <c r="C6241" s="90" t="str">
        <f t="shared" si="937"/>
        <v/>
      </c>
      <c r="D6241" s="89" t="str">
        <f t="shared" si="938"/>
        <v/>
      </c>
      <c r="E6241" s="91" t="str">
        <f t="shared" si="939"/>
        <v/>
      </c>
      <c r="F6241" s="92" t="str">
        <f t="shared" si="940"/>
        <v/>
      </c>
      <c r="G6241" s="212" t="str">
        <f t="shared" si="941"/>
        <v/>
      </c>
      <c r="H6241" s="92">
        <f>IF(OR(ERR=FALSE,AND(F6241="",G6241="")),0,IF($C$12="D",$H$13+SUM($F$14:F6241)-SUM($G$14:G6241),$H$13-SUM($F$14:F6241)+SUM($G$14:G6241)))</f>
        <v>0</v>
      </c>
      <c r="I6241" s="7"/>
    </row>
    <row r="6242" spans="1:9">
      <c r="A6242" s="89">
        <f t="shared" si="942"/>
        <v>6229</v>
      </c>
      <c r="B6242" s="185" t="str">
        <f t="shared" si="936"/>
        <v/>
      </c>
      <c r="C6242" s="90" t="str">
        <f t="shared" si="937"/>
        <v/>
      </c>
      <c r="D6242" s="89" t="str">
        <f t="shared" si="938"/>
        <v/>
      </c>
      <c r="E6242" s="91" t="str">
        <f t="shared" si="939"/>
        <v/>
      </c>
      <c r="F6242" s="92" t="str">
        <f t="shared" si="940"/>
        <v/>
      </c>
      <c r="G6242" s="212" t="str">
        <f t="shared" si="941"/>
        <v/>
      </c>
      <c r="H6242" s="92">
        <f>IF(OR(ERR=FALSE,AND(F6242="",G6242="")),0,IF($C$12="D",$H$13+SUM($F$14:F6242)-SUM($G$14:G6242),$H$13-SUM($F$14:F6242)+SUM($G$14:G6242)))</f>
        <v>0</v>
      </c>
      <c r="I6242" s="7"/>
    </row>
    <row r="6243" spans="1:9">
      <c r="A6243" s="89">
        <f t="shared" si="942"/>
        <v>6230</v>
      </c>
      <c r="B6243" s="185" t="str">
        <f t="shared" si="936"/>
        <v/>
      </c>
      <c r="C6243" s="90" t="str">
        <f t="shared" si="937"/>
        <v/>
      </c>
      <c r="D6243" s="89" t="str">
        <f t="shared" si="938"/>
        <v/>
      </c>
      <c r="E6243" s="91" t="str">
        <f t="shared" si="939"/>
        <v/>
      </c>
      <c r="F6243" s="92" t="str">
        <f t="shared" si="940"/>
        <v/>
      </c>
      <c r="G6243" s="212" t="str">
        <f t="shared" si="941"/>
        <v/>
      </c>
      <c r="H6243" s="92">
        <f>IF(OR(ERR=FALSE,AND(F6243="",G6243="")),0,IF($C$12="D",$H$13+SUM($F$14:F6243)-SUM($G$14:G6243),$H$13-SUM($F$14:F6243)+SUM($G$14:G6243)))</f>
        <v>0</v>
      </c>
      <c r="I6243" s="7"/>
    </row>
    <row r="6244" spans="1:9">
      <c r="A6244" s="89">
        <f t="shared" si="942"/>
        <v>6231</v>
      </c>
      <c r="B6244" s="185" t="str">
        <f t="shared" si="936"/>
        <v/>
      </c>
      <c r="C6244" s="90" t="str">
        <f t="shared" si="937"/>
        <v/>
      </c>
      <c r="D6244" s="89" t="str">
        <f t="shared" si="938"/>
        <v/>
      </c>
      <c r="E6244" s="91" t="str">
        <f t="shared" si="939"/>
        <v/>
      </c>
      <c r="F6244" s="92" t="str">
        <f t="shared" si="940"/>
        <v/>
      </c>
      <c r="G6244" s="212" t="str">
        <f t="shared" si="941"/>
        <v/>
      </c>
      <c r="H6244" s="92">
        <f>IF(OR(ERR=FALSE,AND(F6244="",G6244="")),0,IF($C$12="D",$H$13+SUM($F$14:F6244)-SUM($G$14:G6244),$H$13-SUM($F$14:F6244)+SUM($G$14:G6244)))</f>
        <v>0</v>
      </c>
      <c r="I6244" s="7"/>
    </row>
    <row r="6245" spans="1:9">
      <c r="A6245" s="89">
        <f t="shared" si="942"/>
        <v>6232</v>
      </c>
      <c r="B6245" s="185" t="str">
        <f t="shared" si="936"/>
        <v/>
      </c>
      <c r="C6245" s="90" t="str">
        <f t="shared" si="937"/>
        <v/>
      </c>
      <c r="D6245" s="89" t="str">
        <f t="shared" si="938"/>
        <v/>
      </c>
      <c r="E6245" s="91" t="str">
        <f t="shared" si="939"/>
        <v/>
      </c>
      <c r="F6245" s="92" t="str">
        <f t="shared" si="940"/>
        <v/>
      </c>
      <c r="G6245" s="212" t="str">
        <f t="shared" si="941"/>
        <v/>
      </c>
      <c r="H6245" s="92">
        <f>IF(OR(ERR=FALSE,AND(F6245="",G6245="")),0,IF($C$12="D",$H$13+SUM($F$14:F6245)-SUM($G$14:G6245),$H$13-SUM($F$14:F6245)+SUM($G$14:G6245)))</f>
        <v>0</v>
      </c>
      <c r="I6245" s="7"/>
    </row>
    <row r="6246" spans="1:9">
      <c r="A6246" s="89">
        <f t="shared" si="942"/>
        <v>6233</v>
      </c>
      <c r="B6246" s="185" t="str">
        <f t="shared" si="936"/>
        <v/>
      </c>
      <c r="C6246" s="90" t="str">
        <f t="shared" si="937"/>
        <v/>
      </c>
      <c r="D6246" s="89" t="str">
        <f t="shared" si="938"/>
        <v/>
      </c>
      <c r="E6246" s="91" t="str">
        <f t="shared" si="939"/>
        <v/>
      </c>
      <c r="F6246" s="92" t="str">
        <f t="shared" si="940"/>
        <v/>
      </c>
      <c r="G6246" s="212" t="str">
        <f t="shared" si="941"/>
        <v/>
      </c>
      <c r="H6246" s="92">
        <f>IF(OR(ERR=FALSE,AND(F6246="",G6246="")),0,IF($C$12="D",$H$13+SUM($F$14:F6246)-SUM($G$14:G6246),$H$13-SUM($F$14:F6246)+SUM($G$14:G6246)))</f>
        <v>0</v>
      </c>
      <c r="I6246" s="7"/>
    </row>
    <row r="6247" spans="1:9">
      <c r="A6247" s="89">
        <f t="shared" si="942"/>
        <v>6234</v>
      </c>
      <c r="B6247" s="185" t="str">
        <f t="shared" si="936"/>
        <v/>
      </c>
      <c r="C6247" s="90" t="str">
        <f t="shared" si="937"/>
        <v/>
      </c>
      <c r="D6247" s="89" t="str">
        <f t="shared" si="938"/>
        <v/>
      </c>
      <c r="E6247" s="91" t="str">
        <f t="shared" si="939"/>
        <v/>
      </c>
      <c r="F6247" s="92" t="str">
        <f t="shared" si="940"/>
        <v/>
      </c>
      <c r="G6247" s="212" t="str">
        <f t="shared" si="941"/>
        <v/>
      </c>
      <c r="H6247" s="92">
        <f>IF(OR(ERR=FALSE,AND(F6247="",G6247="")),0,IF($C$12="D",$H$13+SUM($F$14:F6247)-SUM($G$14:G6247),$H$13-SUM($F$14:F6247)+SUM($G$14:G6247)))</f>
        <v>0</v>
      </c>
      <c r="I6247" s="7"/>
    </row>
    <row r="6248" spans="1:9">
      <c r="A6248" s="89">
        <f t="shared" si="942"/>
        <v>6235</v>
      </c>
      <c r="B6248" s="185" t="str">
        <f t="shared" si="936"/>
        <v/>
      </c>
      <c r="C6248" s="90" t="str">
        <f t="shared" si="937"/>
        <v/>
      </c>
      <c r="D6248" s="89" t="str">
        <f t="shared" si="938"/>
        <v/>
      </c>
      <c r="E6248" s="91" t="str">
        <f t="shared" si="939"/>
        <v/>
      </c>
      <c r="F6248" s="92" t="str">
        <f t="shared" si="940"/>
        <v/>
      </c>
      <c r="G6248" s="212" t="str">
        <f t="shared" si="941"/>
        <v/>
      </c>
      <c r="H6248" s="92">
        <f>IF(OR(ERR=FALSE,AND(F6248="",G6248="")),0,IF($C$12="D",$H$13+SUM($F$14:F6248)-SUM($G$14:G6248),$H$13-SUM($F$14:F6248)+SUM($G$14:G6248)))</f>
        <v>0</v>
      </c>
      <c r="I6248" s="7"/>
    </row>
    <row r="6249" spans="1:9">
      <c r="A6249" s="89">
        <f t="shared" si="942"/>
        <v>6236</v>
      </c>
      <c r="B6249" s="185" t="str">
        <f t="shared" si="936"/>
        <v/>
      </c>
      <c r="C6249" s="90" t="str">
        <f t="shared" si="937"/>
        <v/>
      </c>
      <c r="D6249" s="89" t="str">
        <f t="shared" si="938"/>
        <v/>
      </c>
      <c r="E6249" s="91" t="str">
        <f t="shared" si="939"/>
        <v/>
      </c>
      <c r="F6249" s="92" t="str">
        <f t="shared" si="940"/>
        <v/>
      </c>
      <c r="G6249" s="212" t="str">
        <f t="shared" si="941"/>
        <v/>
      </c>
      <c r="H6249" s="92">
        <f>IF(OR(ERR=FALSE,AND(F6249="",G6249="")),0,IF($C$12="D",$H$13+SUM($F$14:F6249)-SUM($G$14:G6249),$H$13-SUM($F$14:F6249)+SUM($G$14:G6249)))</f>
        <v>0</v>
      </c>
      <c r="I6249" s="7"/>
    </row>
    <row r="6250" spans="1:9">
      <c r="A6250" s="89">
        <f t="shared" si="942"/>
        <v>6237</v>
      </c>
      <c r="B6250" s="185" t="str">
        <f t="shared" si="936"/>
        <v/>
      </c>
      <c r="C6250" s="90" t="str">
        <f t="shared" si="937"/>
        <v/>
      </c>
      <c r="D6250" s="89" t="str">
        <f t="shared" si="938"/>
        <v/>
      </c>
      <c r="E6250" s="91" t="str">
        <f t="shared" si="939"/>
        <v/>
      </c>
      <c r="F6250" s="92" t="str">
        <f t="shared" si="940"/>
        <v/>
      </c>
      <c r="G6250" s="212" t="str">
        <f t="shared" si="941"/>
        <v/>
      </c>
      <c r="H6250" s="92">
        <f>IF(OR(ERR=FALSE,AND(F6250="",G6250="")),0,IF($C$12="D",$H$13+SUM($F$14:F6250)-SUM($G$14:G6250),$H$13-SUM($F$14:F6250)+SUM($G$14:G6250)))</f>
        <v>0</v>
      </c>
      <c r="I6250" s="7"/>
    </row>
    <row r="6251" spans="1:9">
      <c r="A6251" s="89">
        <f t="shared" si="942"/>
        <v>6238</v>
      </c>
      <c r="B6251" s="185" t="str">
        <f t="shared" si="936"/>
        <v/>
      </c>
      <c r="C6251" s="90" t="str">
        <f t="shared" si="937"/>
        <v/>
      </c>
      <c r="D6251" s="89" t="str">
        <f t="shared" si="938"/>
        <v/>
      </c>
      <c r="E6251" s="91" t="str">
        <f t="shared" si="939"/>
        <v/>
      </c>
      <c r="F6251" s="92" t="str">
        <f t="shared" si="940"/>
        <v/>
      </c>
      <c r="G6251" s="212" t="str">
        <f t="shared" si="941"/>
        <v/>
      </c>
      <c r="H6251" s="92">
        <f>IF(OR(ERR=FALSE,AND(F6251="",G6251="")),0,IF($C$12="D",$H$13+SUM($F$14:F6251)-SUM($G$14:G6251),$H$13-SUM($F$14:F6251)+SUM($G$14:G6251)))</f>
        <v>0</v>
      </c>
      <c r="I6251" s="7"/>
    </row>
    <row r="6252" spans="1:9">
      <c r="A6252" s="89">
        <f t="shared" si="942"/>
        <v>6239</v>
      </c>
      <c r="B6252" s="185" t="str">
        <f t="shared" si="936"/>
        <v/>
      </c>
      <c r="C6252" s="90" t="str">
        <f t="shared" si="937"/>
        <v/>
      </c>
      <c r="D6252" s="89" t="str">
        <f t="shared" si="938"/>
        <v/>
      </c>
      <c r="E6252" s="91" t="str">
        <f t="shared" si="939"/>
        <v/>
      </c>
      <c r="F6252" s="92" t="str">
        <f t="shared" si="940"/>
        <v/>
      </c>
      <c r="G6252" s="212" t="str">
        <f t="shared" si="941"/>
        <v/>
      </c>
      <c r="H6252" s="92">
        <f>IF(OR(ERR=FALSE,AND(F6252="",G6252="")),0,IF($C$12="D",$H$13+SUM($F$14:F6252)-SUM($G$14:G6252),$H$13-SUM($F$14:F6252)+SUM($G$14:G6252)))</f>
        <v>0</v>
      </c>
      <c r="I6252" s="7"/>
    </row>
    <row r="6253" spans="1:9">
      <c r="A6253" s="89">
        <f t="shared" si="942"/>
        <v>6240</v>
      </c>
      <c r="B6253" s="185" t="str">
        <f t="shared" si="936"/>
        <v/>
      </c>
      <c r="C6253" s="90" t="str">
        <f t="shared" si="937"/>
        <v/>
      </c>
      <c r="D6253" s="89" t="str">
        <f t="shared" si="938"/>
        <v/>
      </c>
      <c r="E6253" s="91" t="str">
        <f t="shared" si="939"/>
        <v/>
      </c>
      <c r="F6253" s="92" t="str">
        <f t="shared" si="940"/>
        <v/>
      </c>
      <c r="G6253" s="212" t="str">
        <f t="shared" si="941"/>
        <v/>
      </c>
      <c r="H6253" s="92">
        <f>IF(OR(ERR=FALSE,AND(F6253="",G6253="")),0,IF($C$12="D",$H$13+SUM($F$14:F6253)-SUM($G$14:G6253),$H$13-SUM($F$14:F6253)+SUM($G$14:G6253)))</f>
        <v>0</v>
      </c>
      <c r="I6253" s="7"/>
    </row>
    <row r="6254" spans="1:9">
      <c r="A6254" s="89">
        <f t="shared" si="942"/>
        <v>6241</v>
      </c>
      <c r="B6254" s="185" t="str">
        <f t="shared" si="936"/>
        <v/>
      </c>
      <c r="C6254" s="90" t="str">
        <f t="shared" si="937"/>
        <v/>
      </c>
      <c r="D6254" s="89" t="str">
        <f t="shared" si="938"/>
        <v/>
      </c>
      <c r="E6254" s="91" t="str">
        <f t="shared" si="939"/>
        <v/>
      </c>
      <c r="F6254" s="92" t="str">
        <f t="shared" si="940"/>
        <v/>
      </c>
      <c r="G6254" s="212" t="str">
        <f t="shared" si="941"/>
        <v/>
      </c>
      <c r="H6254" s="92">
        <f>IF(OR(ERR=FALSE,AND(F6254="",G6254="")),0,IF($C$12="D",$H$13+SUM($F$14:F6254)-SUM($G$14:G6254),$H$13-SUM($F$14:F6254)+SUM($G$14:G6254)))</f>
        <v>0</v>
      </c>
      <c r="I6254" s="7"/>
    </row>
    <row r="6255" spans="1:9">
      <c r="A6255" s="89">
        <f t="shared" si="942"/>
        <v>6242</v>
      </c>
      <c r="B6255" s="185" t="str">
        <f t="shared" si="936"/>
        <v/>
      </c>
      <c r="C6255" s="90" t="str">
        <f t="shared" si="937"/>
        <v/>
      </c>
      <c r="D6255" s="89" t="str">
        <f t="shared" si="938"/>
        <v/>
      </c>
      <c r="E6255" s="91" t="str">
        <f t="shared" si="939"/>
        <v/>
      </c>
      <c r="F6255" s="92" t="str">
        <f t="shared" si="940"/>
        <v/>
      </c>
      <c r="G6255" s="212" t="str">
        <f t="shared" si="941"/>
        <v/>
      </c>
      <c r="H6255" s="92">
        <f>IF(OR(ERR=FALSE,AND(F6255="",G6255="")),0,IF($C$12="D",$H$13+SUM($F$14:F6255)-SUM($G$14:G6255),$H$13-SUM($F$14:F6255)+SUM($G$14:G6255)))</f>
        <v>0</v>
      </c>
      <c r="I6255" s="7"/>
    </row>
    <row r="6256" spans="1:9">
      <c r="A6256" s="89">
        <f t="shared" si="942"/>
        <v>6243</v>
      </c>
      <c r="B6256" s="185" t="str">
        <f t="shared" si="936"/>
        <v/>
      </c>
      <c r="C6256" s="90" t="str">
        <f t="shared" si="937"/>
        <v/>
      </c>
      <c r="D6256" s="89" t="str">
        <f t="shared" si="938"/>
        <v/>
      </c>
      <c r="E6256" s="91" t="str">
        <f t="shared" si="939"/>
        <v/>
      </c>
      <c r="F6256" s="92" t="str">
        <f t="shared" si="940"/>
        <v/>
      </c>
      <c r="G6256" s="212" t="str">
        <f t="shared" si="941"/>
        <v/>
      </c>
      <c r="H6256" s="92">
        <f>IF(OR(ERR=FALSE,AND(F6256="",G6256="")),0,IF($C$12="D",$H$13+SUM($F$14:F6256)-SUM($G$14:G6256),$H$13-SUM($F$14:F6256)+SUM($G$14:G6256)))</f>
        <v>0</v>
      </c>
      <c r="I6256" s="7"/>
    </row>
    <row r="6257" spans="1:9">
      <c r="A6257" s="89">
        <f t="shared" si="942"/>
        <v>6244</v>
      </c>
      <c r="B6257" s="185" t="str">
        <f t="shared" si="936"/>
        <v/>
      </c>
      <c r="C6257" s="90" t="str">
        <f t="shared" si="937"/>
        <v/>
      </c>
      <c r="D6257" s="89" t="str">
        <f t="shared" si="938"/>
        <v/>
      </c>
      <c r="E6257" s="91" t="str">
        <f t="shared" si="939"/>
        <v/>
      </c>
      <c r="F6257" s="92" t="str">
        <f t="shared" si="940"/>
        <v/>
      </c>
      <c r="G6257" s="212" t="str">
        <f t="shared" si="941"/>
        <v/>
      </c>
      <c r="H6257" s="92">
        <f>IF(OR(ERR=FALSE,AND(F6257="",G6257="")),0,IF($C$12="D",$H$13+SUM($F$14:F6257)-SUM($G$14:G6257),$H$13-SUM($F$14:F6257)+SUM($G$14:G6257)))</f>
        <v>0</v>
      </c>
      <c r="I6257" s="7"/>
    </row>
    <row r="6258" spans="1:9">
      <c r="A6258" s="89">
        <f t="shared" si="942"/>
        <v>6245</v>
      </c>
      <c r="B6258" s="185" t="str">
        <f t="shared" si="936"/>
        <v/>
      </c>
      <c r="C6258" s="90" t="str">
        <f t="shared" si="937"/>
        <v/>
      </c>
      <c r="D6258" s="89" t="str">
        <f t="shared" si="938"/>
        <v/>
      </c>
      <c r="E6258" s="91" t="str">
        <f t="shared" si="939"/>
        <v/>
      </c>
      <c r="F6258" s="92" t="str">
        <f t="shared" si="940"/>
        <v/>
      </c>
      <c r="G6258" s="212" t="str">
        <f t="shared" si="941"/>
        <v/>
      </c>
      <c r="H6258" s="92">
        <f>IF(OR(ERR=FALSE,AND(F6258="",G6258="")),0,IF($C$12="D",$H$13+SUM($F$14:F6258)-SUM($G$14:G6258),$H$13-SUM($F$14:F6258)+SUM($G$14:G6258)))</f>
        <v>0</v>
      </c>
      <c r="I6258" s="7"/>
    </row>
    <row r="6259" spans="1:9">
      <c r="A6259" s="89">
        <f t="shared" si="942"/>
        <v>6246</v>
      </c>
      <c r="B6259" s="185" t="str">
        <f t="shared" si="936"/>
        <v/>
      </c>
      <c r="C6259" s="90" t="str">
        <f t="shared" si="937"/>
        <v/>
      </c>
      <c r="D6259" s="89" t="str">
        <f t="shared" si="938"/>
        <v/>
      </c>
      <c r="E6259" s="91" t="str">
        <f t="shared" si="939"/>
        <v/>
      </c>
      <c r="F6259" s="92" t="str">
        <f t="shared" si="940"/>
        <v/>
      </c>
      <c r="G6259" s="212" t="str">
        <f t="shared" si="941"/>
        <v/>
      </c>
      <c r="H6259" s="92">
        <f>IF(OR(ERR=FALSE,AND(F6259="",G6259="")),0,IF($C$12="D",$H$13+SUM($F$14:F6259)-SUM($G$14:G6259),$H$13-SUM($F$14:F6259)+SUM($G$14:G6259)))</f>
        <v>0</v>
      </c>
      <c r="I6259" s="7"/>
    </row>
    <row r="6260" spans="1:9">
      <c r="A6260" s="89">
        <f t="shared" si="942"/>
        <v>6247</v>
      </c>
      <c r="B6260" s="185" t="str">
        <f t="shared" si="936"/>
        <v/>
      </c>
      <c r="C6260" s="90" t="str">
        <f t="shared" si="937"/>
        <v/>
      </c>
      <c r="D6260" s="89" t="str">
        <f t="shared" si="938"/>
        <v/>
      </c>
      <c r="E6260" s="91" t="str">
        <f t="shared" si="939"/>
        <v/>
      </c>
      <c r="F6260" s="92" t="str">
        <f t="shared" si="940"/>
        <v/>
      </c>
      <c r="G6260" s="212" t="str">
        <f t="shared" si="941"/>
        <v/>
      </c>
      <c r="H6260" s="92">
        <f>IF(OR(ERR=FALSE,AND(F6260="",G6260="")),0,IF($C$12="D",$H$13+SUM($F$14:F6260)-SUM($G$14:G6260),$H$13-SUM($F$14:F6260)+SUM($G$14:G6260)))</f>
        <v>0</v>
      </c>
      <c r="I6260" s="7"/>
    </row>
    <row r="6261" spans="1:9">
      <c r="A6261" s="89">
        <f t="shared" si="942"/>
        <v>6248</v>
      </c>
      <c r="B6261" s="185" t="str">
        <f t="shared" si="936"/>
        <v/>
      </c>
      <c r="C6261" s="90" t="str">
        <f t="shared" si="937"/>
        <v/>
      </c>
      <c r="D6261" s="89" t="str">
        <f t="shared" si="938"/>
        <v/>
      </c>
      <c r="E6261" s="91" t="str">
        <f t="shared" si="939"/>
        <v/>
      </c>
      <c r="F6261" s="92" t="str">
        <f t="shared" si="940"/>
        <v/>
      </c>
      <c r="G6261" s="212" t="str">
        <f t="shared" si="941"/>
        <v/>
      </c>
      <c r="H6261" s="92">
        <f>IF(OR(ERR=FALSE,AND(F6261="",G6261="")),0,IF($C$12="D",$H$13+SUM($F$14:F6261)-SUM($G$14:G6261),$H$13-SUM($F$14:F6261)+SUM($G$14:G6261)))</f>
        <v>0</v>
      </c>
      <c r="I6261" s="7"/>
    </row>
    <row r="6262" spans="1:9">
      <c r="A6262" s="89">
        <f t="shared" si="942"/>
        <v>6249</v>
      </c>
      <c r="B6262" s="185" t="str">
        <f t="shared" ref="B6262:B6296" si="943">IF(ISERROR(VLOOKUP(A6262&amp;H$9,JU_AKUN,6,FALSE)=TRUE),"",VLOOKUP(A6262&amp;H$9,JU_AKUN,6,FALSE))</f>
        <v/>
      </c>
      <c r="C6262" s="90" t="str">
        <f t="shared" ref="C6262:C6296" si="944">IF(ISERROR(VLOOKUP(A6262&amp;H$9,JU_AKUN,7,FALSE)=TRUE),"",VLOOKUP(A6262&amp;H$9,JU_AKUN,7,FALSE))</f>
        <v/>
      </c>
      <c r="D6262" s="89" t="str">
        <f t="shared" ref="D6262:D6296" si="945">IF(ISERROR(VLOOKUP(A6262&amp;H$9,JU_AKUN,8,FALSE)=TRUE),"",VLOOKUP(A6262&amp;H$9,JU_AKUN,8,FALSE))</f>
        <v/>
      </c>
      <c r="E6262" s="91" t="str">
        <f t="shared" ref="E6262:E6296" si="946">IF(ISERROR(VLOOKUP(A6262&amp;H$9,JU_AKUN,9,FALSE)=TRUE),"",VLOOKUP(A6262&amp;H$9,JU_AKUN,9,FALSE))</f>
        <v/>
      </c>
      <c r="F6262" s="92" t="str">
        <f t="shared" ref="F6262:F6296" si="947">IF(ISERROR(VLOOKUP(A6262&amp;H$9,JU_AKUN,14,FALSE)=TRUE),"",VLOOKUP(A6262&amp;H$9,JU_AKUN,14,FALSE))</f>
        <v/>
      </c>
      <c r="G6262" s="212" t="str">
        <f t="shared" ref="G6262:G6296" si="948">IF(ISERROR(VLOOKUP(A6262&amp;H$9,JU_AKUN,15,FALSE)=TRUE),"",VLOOKUP(A6262&amp;H$9,JU_AKUN,15,FALSE))</f>
        <v/>
      </c>
      <c r="H6262" s="92">
        <f>IF(OR(ERR=FALSE,AND(F6262="",G6262="")),0,IF($C$12="D",$H$13+SUM($F$14:F6262)-SUM($G$14:G6262),$H$13-SUM($F$14:F6262)+SUM($G$14:G6262)))</f>
        <v>0</v>
      </c>
      <c r="I6262" s="7"/>
    </row>
    <row r="6263" spans="1:9">
      <c r="A6263" s="89">
        <f t="shared" si="942"/>
        <v>6250</v>
      </c>
      <c r="B6263" s="185" t="str">
        <f t="shared" si="943"/>
        <v/>
      </c>
      <c r="C6263" s="90" t="str">
        <f t="shared" si="944"/>
        <v/>
      </c>
      <c r="D6263" s="89" t="str">
        <f t="shared" si="945"/>
        <v/>
      </c>
      <c r="E6263" s="91" t="str">
        <f t="shared" si="946"/>
        <v/>
      </c>
      <c r="F6263" s="92" t="str">
        <f t="shared" si="947"/>
        <v/>
      </c>
      <c r="G6263" s="212" t="str">
        <f t="shared" si="948"/>
        <v/>
      </c>
      <c r="H6263" s="92">
        <f>IF(OR(ERR=FALSE,AND(F6263="",G6263="")),0,IF($C$12="D",$H$13+SUM($F$14:F6263)-SUM($G$14:G6263),$H$13-SUM($F$14:F6263)+SUM($G$14:G6263)))</f>
        <v>0</v>
      </c>
      <c r="I6263" s="7"/>
    </row>
    <row r="6264" spans="1:9">
      <c r="A6264" s="89">
        <f t="shared" si="942"/>
        <v>6251</v>
      </c>
      <c r="B6264" s="185" t="str">
        <f t="shared" si="943"/>
        <v/>
      </c>
      <c r="C6264" s="90" t="str">
        <f t="shared" si="944"/>
        <v/>
      </c>
      <c r="D6264" s="89" t="str">
        <f t="shared" si="945"/>
        <v/>
      </c>
      <c r="E6264" s="91" t="str">
        <f t="shared" si="946"/>
        <v/>
      </c>
      <c r="F6264" s="92" t="str">
        <f t="shared" si="947"/>
        <v/>
      </c>
      <c r="G6264" s="212" t="str">
        <f t="shared" si="948"/>
        <v/>
      </c>
      <c r="H6264" s="92">
        <f>IF(OR(ERR=FALSE,AND(F6264="",G6264="")),0,IF($C$12="D",$H$13+SUM($F$14:F6264)-SUM($G$14:G6264),$H$13-SUM($F$14:F6264)+SUM($G$14:G6264)))</f>
        <v>0</v>
      </c>
      <c r="I6264" s="7"/>
    </row>
    <row r="6265" spans="1:9">
      <c r="A6265" s="89">
        <f t="shared" si="942"/>
        <v>6252</v>
      </c>
      <c r="B6265" s="185" t="str">
        <f t="shared" si="943"/>
        <v/>
      </c>
      <c r="C6265" s="90" t="str">
        <f t="shared" si="944"/>
        <v/>
      </c>
      <c r="D6265" s="89" t="str">
        <f t="shared" si="945"/>
        <v/>
      </c>
      <c r="E6265" s="91" t="str">
        <f t="shared" si="946"/>
        <v/>
      </c>
      <c r="F6265" s="92" t="str">
        <f t="shared" si="947"/>
        <v/>
      </c>
      <c r="G6265" s="212" t="str">
        <f t="shared" si="948"/>
        <v/>
      </c>
      <c r="H6265" s="92">
        <f>IF(OR(ERR=FALSE,AND(F6265="",G6265="")),0,IF($C$12="D",$H$13+SUM($F$14:F6265)-SUM($G$14:G6265),$H$13-SUM($F$14:F6265)+SUM($G$14:G6265)))</f>
        <v>0</v>
      </c>
      <c r="I6265" s="7"/>
    </row>
    <row r="6266" spans="1:9">
      <c r="A6266" s="89">
        <f t="shared" si="942"/>
        <v>6253</v>
      </c>
      <c r="B6266" s="185" t="str">
        <f t="shared" si="943"/>
        <v/>
      </c>
      <c r="C6266" s="90" t="str">
        <f t="shared" si="944"/>
        <v/>
      </c>
      <c r="D6266" s="89" t="str">
        <f t="shared" si="945"/>
        <v/>
      </c>
      <c r="E6266" s="91" t="str">
        <f t="shared" si="946"/>
        <v/>
      </c>
      <c r="F6266" s="92" t="str">
        <f t="shared" si="947"/>
        <v/>
      </c>
      <c r="G6266" s="212" t="str">
        <f t="shared" si="948"/>
        <v/>
      </c>
      <c r="H6266" s="92">
        <f>IF(OR(ERR=FALSE,AND(F6266="",G6266="")),0,IF($C$12="D",$H$13+SUM($F$14:F6266)-SUM($G$14:G6266),$H$13-SUM($F$14:F6266)+SUM($G$14:G6266)))</f>
        <v>0</v>
      </c>
      <c r="I6266" s="7"/>
    </row>
    <row r="6267" spans="1:9">
      <c r="A6267" s="89">
        <f t="shared" si="942"/>
        <v>6254</v>
      </c>
      <c r="B6267" s="185" t="str">
        <f t="shared" si="943"/>
        <v/>
      </c>
      <c r="C6267" s="90" t="str">
        <f t="shared" si="944"/>
        <v/>
      </c>
      <c r="D6267" s="89" t="str">
        <f t="shared" si="945"/>
        <v/>
      </c>
      <c r="E6267" s="91" t="str">
        <f t="shared" si="946"/>
        <v/>
      </c>
      <c r="F6267" s="92" t="str">
        <f t="shared" si="947"/>
        <v/>
      </c>
      <c r="G6267" s="212" t="str">
        <f t="shared" si="948"/>
        <v/>
      </c>
      <c r="H6267" s="92">
        <f>IF(OR(ERR=FALSE,AND(F6267="",G6267="")),0,IF($C$12="D",$H$13+SUM($F$14:F6267)-SUM($G$14:G6267),$H$13-SUM($F$14:F6267)+SUM($G$14:G6267)))</f>
        <v>0</v>
      </c>
      <c r="I6267" s="7"/>
    </row>
    <row r="6268" spans="1:9">
      <c r="A6268" s="89">
        <f t="shared" si="942"/>
        <v>6255</v>
      </c>
      <c r="B6268" s="185" t="str">
        <f t="shared" si="943"/>
        <v/>
      </c>
      <c r="C6268" s="90" t="str">
        <f t="shared" si="944"/>
        <v/>
      </c>
      <c r="D6268" s="89" t="str">
        <f t="shared" si="945"/>
        <v/>
      </c>
      <c r="E6268" s="91" t="str">
        <f t="shared" si="946"/>
        <v/>
      </c>
      <c r="F6268" s="92" t="str">
        <f t="shared" si="947"/>
        <v/>
      </c>
      <c r="G6268" s="212" t="str">
        <f t="shared" si="948"/>
        <v/>
      </c>
      <c r="H6268" s="92">
        <f>IF(OR(ERR=FALSE,AND(F6268="",G6268="")),0,IF($C$12="D",$H$13+SUM($F$14:F6268)-SUM($G$14:G6268),$H$13-SUM($F$14:F6268)+SUM($G$14:G6268)))</f>
        <v>0</v>
      </c>
      <c r="I6268" s="7"/>
    </row>
    <row r="6269" spans="1:9">
      <c r="A6269" s="89">
        <f t="shared" si="942"/>
        <v>6256</v>
      </c>
      <c r="B6269" s="185" t="str">
        <f t="shared" si="943"/>
        <v/>
      </c>
      <c r="C6269" s="90" t="str">
        <f t="shared" si="944"/>
        <v/>
      </c>
      <c r="D6269" s="89" t="str">
        <f t="shared" si="945"/>
        <v/>
      </c>
      <c r="E6269" s="91" t="str">
        <f t="shared" si="946"/>
        <v/>
      </c>
      <c r="F6269" s="92" t="str">
        <f t="shared" si="947"/>
        <v/>
      </c>
      <c r="G6269" s="212" t="str">
        <f t="shared" si="948"/>
        <v/>
      </c>
      <c r="H6269" s="92">
        <f>IF(OR(ERR=FALSE,AND(F6269="",G6269="")),0,IF($C$12="D",$H$13+SUM($F$14:F6269)-SUM($G$14:G6269),$H$13-SUM($F$14:F6269)+SUM($G$14:G6269)))</f>
        <v>0</v>
      </c>
      <c r="I6269" s="7"/>
    </row>
    <row r="6270" spans="1:9">
      <c r="A6270" s="89">
        <f t="shared" si="942"/>
        <v>6257</v>
      </c>
      <c r="B6270" s="185" t="str">
        <f t="shared" si="943"/>
        <v/>
      </c>
      <c r="C6270" s="90" t="str">
        <f t="shared" si="944"/>
        <v/>
      </c>
      <c r="D6270" s="89" t="str">
        <f t="shared" si="945"/>
        <v/>
      </c>
      <c r="E6270" s="91" t="str">
        <f t="shared" si="946"/>
        <v/>
      </c>
      <c r="F6270" s="92" t="str">
        <f t="shared" si="947"/>
        <v/>
      </c>
      <c r="G6270" s="212" t="str">
        <f t="shared" si="948"/>
        <v/>
      </c>
      <c r="H6270" s="92">
        <f>IF(OR(ERR=FALSE,AND(F6270="",G6270="")),0,IF($C$12="D",$H$13+SUM($F$14:F6270)-SUM($G$14:G6270),$H$13-SUM($F$14:F6270)+SUM($G$14:G6270)))</f>
        <v>0</v>
      </c>
      <c r="I6270" s="7"/>
    </row>
    <row r="6271" spans="1:9">
      <c r="A6271" s="89">
        <f t="shared" si="942"/>
        <v>6258</v>
      </c>
      <c r="B6271" s="185" t="str">
        <f t="shared" si="943"/>
        <v/>
      </c>
      <c r="C6271" s="90" t="str">
        <f t="shared" si="944"/>
        <v/>
      </c>
      <c r="D6271" s="89" t="str">
        <f t="shared" si="945"/>
        <v/>
      </c>
      <c r="E6271" s="91" t="str">
        <f t="shared" si="946"/>
        <v/>
      </c>
      <c r="F6271" s="92" t="str">
        <f t="shared" si="947"/>
        <v/>
      </c>
      <c r="G6271" s="212" t="str">
        <f t="shared" si="948"/>
        <v/>
      </c>
      <c r="H6271" s="92">
        <f>IF(OR(ERR=FALSE,AND(F6271="",G6271="")),0,IF($C$12="D",$H$13+SUM($F$14:F6271)-SUM($G$14:G6271),$H$13-SUM($F$14:F6271)+SUM($G$14:G6271)))</f>
        <v>0</v>
      </c>
      <c r="I6271" s="7"/>
    </row>
    <row r="6272" spans="1:9">
      <c r="A6272" s="89">
        <f t="shared" si="942"/>
        <v>6259</v>
      </c>
      <c r="B6272" s="185" t="str">
        <f t="shared" si="943"/>
        <v/>
      </c>
      <c r="C6272" s="90" t="str">
        <f t="shared" si="944"/>
        <v/>
      </c>
      <c r="D6272" s="89" t="str">
        <f t="shared" si="945"/>
        <v/>
      </c>
      <c r="E6272" s="91" t="str">
        <f t="shared" si="946"/>
        <v/>
      </c>
      <c r="F6272" s="92" t="str">
        <f t="shared" si="947"/>
        <v/>
      </c>
      <c r="G6272" s="212" t="str">
        <f t="shared" si="948"/>
        <v/>
      </c>
      <c r="H6272" s="92">
        <f>IF(OR(ERR=FALSE,AND(F6272="",G6272="")),0,IF($C$12="D",$H$13+SUM($F$14:F6272)-SUM($G$14:G6272),$H$13-SUM($F$14:F6272)+SUM($G$14:G6272)))</f>
        <v>0</v>
      </c>
      <c r="I6272" s="7"/>
    </row>
    <row r="6273" spans="1:9">
      <c r="A6273" s="89">
        <f t="shared" si="942"/>
        <v>6260</v>
      </c>
      <c r="B6273" s="185" t="str">
        <f t="shared" si="943"/>
        <v/>
      </c>
      <c r="C6273" s="90" t="str">
        <f t="shared" si="944"/>
        <v/>
      </c>
      <c r="D6273" s="89" t="str">
        <f t="shared" si="945"/>
        <v/>
      </c>
      <c r="E6273" s="91" t="str">
        <f t="shared" si="946"/>
        <v/>
      </c>
      <c r="F6273" s="92" t="str">
        <f t="shared" si="947"/>
        <v/>
      </c>
      <c r="G6273" s="212" t="str">
        <f t="shared" si="948"/>
        <v/>
      </c>
      <c r="H6273" s="92">
        <f>IF(OR(ERR=FALSE,AND(F6273="",G6273="")),0,IF($C$12="D",$H$13+SUM($F$14:F6273)-SUM($G$14:G6273),$H$13-SUM($F$14:F6273)+SUM($G$14:G6273)))</f>
        <v>0</v>
      </c>
      <c r="I6273" s="7"/>
    </row>
    <row r="6274" spans="1:9">
      <c r="A6274" s="89">
        <f t="shared" ref="A6274:A6337" si="949">A6273+1</f>
        <v>6261</v>
      </c>
      <c r="B6274" s="185" t="str">
        <f t="shared" si="943"/>
        <v/>
      </c>
      <c r="C6274" s="90" t="str">
        <f t="shared" si="944"/>
        <v/>
      </c>
      <c r="D6274" s="89" t="str">
        <f t="shared" si="945"/>
        <v/>
      </c>
      <c r="E6274" s="91" t="str">
        <f t="shared" si="946"/>
        <v/>
      </c>
      <c r="F6274" s="92" t="str">
        <f t="shared" si="947"/>
        <v/>
      </c>
      <c r="G6274" s="212" t="str">
        <f t="shared" si="948"/>
        <v/>
      </c>
      <c r="H6274" s="92">
        <f>IF(OR(ERR=FALSE,AND(F6274="",G6274="")),0,IF($C$12="D",$H$13+SUM($F$14:F6274)-SUM($G$14:G6274),$H$13-SUM($F$14:F6274)+SUM($G$14:G6274)))</f>
        <v>0</v>
      </c>
      <c r="I6274" s="7"/>
    </row>
    <row r="6275" spans="1:9">
      <c r="A6275" s="89">
        <f t="shared" si="949"/>
        <v>6262</v>
      </c>
      <c r="B6275" s="185" t="str">
        <f t="shared" si="943"/>
        <v/>
      </c>
      <c r="C6275" s="90" t="str">
        <f t="shared" si="944"/>
        <v/>
      </c>
      <c r="D6275" s="89" t="str">
        <f t="shared" si="945"/>
        <v/>
      </c>
      <c r="E6275" s="91" t="str">
        <f t="shared" si="946"/>
        <v/>
      </c>
      <c r="F6275" s="92" t="str">
        <f t="shared" si="947"/>
        <v/>
      </c>
      <c r="G6275" s="212" t="str">
        <f t="shared" si="948"/>
        <v/>
      </c>
      <c r="H6275" s="92">
        <f>IF(OR(ERR=FALSE,AND(F6275="",G6275="")),0,IF($C$12="D",$H$13+SUM($F$14:F6275)-SUM($G$14:G6275),$H$13-SUM($F$14:F6275)+SUM($G$14:G6275)))</f>
        <v>0</v>
      </c>
      <c r="I6275" s="7"/>
    </row>
    <row r="6276" spans="1:9">
      <c r="A6276" s="89">
        <f t="shared" si="949"/>
        <v>6263</v>
      </c>
      <c r="B6276" s="185" t="str">
        <f t="shared" si="943"/>
        <v/>
      </c>
      <c r="C6276" s="90" t="str">
        <f t="shared" si="944"/>
        <v/>
      </c>
      <c r="D6276" s="89" t="str">
        <f t="shared" si="945"/>
        <v/>
      </c>
      <c r="E6276" s="91" t="str">
        <f t="shared" si="946"/>
        <v/>
      </c>
      <c r="F6276" s="92" t="str">
        <f t="shared" si="947"/>
        <v/>
      </c>
      <c r="G6276" s="212" t="str">
        <f t="shared" si="948"/>
        <v/>
      </c>
      <c r="H6276" s="92">
        <f>IF(OR(ERR=FALSE,AND(F6276="",G6276="")),0,IF($C$12="D",$H$13+SUM($F$14:F6276)-SUM($G$14:G6276),$H$13-SUM($F$14:F6276)+SUM($G$14:G6276)))</f>
        <v>0</v>
      </c>
      <c r="I6276" s="7"/>
    </row>
    <row r="6277" spans="1:9">
      <c r="A6277" s="89">
        <f t="shared" si="949"/>
        <v>6264</v>
      </c>
      <c r="B6277" s="185" t="str">
        <f t="shared" si="943"/>
        <v/>
      </c>
      <c r="C6277" s="90" t="str">
        <f t="shared" si="944"/>
        <v/>
      </c>
      <c r="D6277" s="89" t="str">
        <f t="shared" si="945"/>
        <v/>
      </c>
      <c r="E6277" s="91" t="str">
        <f t="shared" si="946"/>
        <v/>
      </c>
      <c r="F6277" s="92" t="str">
        <f t="shared" si="947"/>
        <v/>
      </c>
      <c r="G6277" s="212" t="str">
        <f t="shared" si="948"/>
        <v/>
      </c>
      <c r="H6277" s="92">
        <f>IF(OR(ERR=FALSE,AND(F6277="",G6277="")),0,IF($C$12="D",$H$13+SUM($F$14:F6277)-SUM($G$14:G6277),$H$13-SUM($F$14:F6277)+SUM($G$14:G6277)))</f>
        <v>0</v>
      </c>
      <c r="I6277" s="7"/>
    </row>
    <row r="6278" spans="1:9">
      <c r="A6278" s="89">
        <f t="shared" si="949"/>
        <v>6265</v>
      </c>
      <c r="B6278" s="185" t="str">
        <f t="shared" si="943"/>
        <v/>
      </c>
      <c r="C6278" s="90" t="str">
        <f t="shared" si="944"/>
        <v/>
      </c>
      <c r="D6278" s="89" t="str">
        <f t="shared" si="945"/>
        <v/>
      </c>
      <c r="E6278" s="91" t="str">
        <f t="shared" si="946"/>
        <v/>
      </c>
      <c r="F6278" s="92" t="str">
        <f t="shared" si="947"/>
        <v/>
      </c>
      <c r="G6278" s="212" t="str">
        <f t="shared" si="948"/>
        <v/>
      </c>
      <c r="H6278" s="92">
        <f>IF(OR(ERR=FALSE,AND(F6278="",G6278="")),0,IF($C$12="D",$H$13+SUM($F$14:F6278)-SUM($G$14:G6278),$H$13-SUM($F$14:F6278)+SUM($G$14:G6278)))</f>
        <v>0</v>
      </c>
      <c r="I6278" s="7"/>
    </row>
    <row r="6279" spans="1:9">
      <c r="A6279" s="89">
        <f t="shared" si="949"/>
        <v>6266</v>
      </c>
      <c r="B6279" s="185" t="str">
        <f t="shared" si="943"/>
        <v/>
      </c>
      <c r="C6279" s="90" t="str">
        <f t="shared" si="944"/>
        <v/>
      </c>
      <c r="D6279" s="89" t="str">
        <f t="shared" si="945"/>
        <v/>
      </c>
      <c r="E6279" s="91" t="str">
        <f t="shared" si="946"/>
        <v/>
      </c>
      <c r="F6279" s="92" t="str">
        <f t="shared" si="947"/>
        <v/>
      </c>
      <c r="G6279" s="212" t="str">
        <f t="shared" si="948"/>
        <v/>
      </c>
      <c r="H6279" s="92">
        <f>IF(OR(ERR=FALSE,AND(F6279="",G6279="")),0,IF($C$12="D",$H$13+SUM($F$14:F6279)-SUM($G$14:G6279),$H$13-SUM($F$14:F6279)+SUM($G$14:G6279)))</f>
        <v>0</v>
      </c>
      <c r="I6279" s="7"/>
    </row>
    <row r="6280" spans="1:9">
      <c r="A6280" s="89">
        <f t="shared" si="949"/>
        <v>6267</v>
      </c>
      <c r="B6280" s="185" t="str">
        <f t="shared" si="943"/>
        <v/>
      </c>
      <c r="C6280" s="90" t="str">
        <f t="shared" si="944"/>
        <v/>
      </c>
      <c r="D6280" s="89" t="str">
        <f t="shared" si="945"/>
        <v/>
      </c>
      <c r="E6280" s="91" t="str">
        <f t="shared" si="946"/>
        <v/>
      </c>
      <c r="F6280" s="92" t="str">
        <f t="shared" si="947"/>
        <v/>
      </c>
      <c r="G6280" s="212" t="str">
        <f t="shared" si="948"/>
        <v/>
      </c>
      <c r="H6280" s="92">
        <f>IF(OR(ERR=FALSE,AND(F6280="",G6280="")),0,IF($C$12="D",$H$13+SUM($F$14:F6280)-SUM($G$14:G6280),$H$13-SUM($F$14:F6280)+SUM($G$14:G6280)))</f>
        <v>0</v>
      </c>
      <c r="I6280" s="7"/>
    </row>
    <row r="6281" spans="1:9">
      <c r="A6281" s="89">
        <f t="shared" si="949"/>
        <v>6268</v>
      </c>
      <c r="B6281" s="185" t="str">
        <f t="shared" si="943"/>
        <v/>
      </c>
      <c r="C6281" s="90" t="str">
        <f t="shared" si="944"/>
        <v/>
      </c>
      <c r="D6281" s="89" t="str">
        <f t="shared" si="945"/>
        <v/>
      </c>
      <c r="E6281" s="91" t="str">
        <f t="shared" si="946"/>
        <v/>
      </c>
      <c r="F6281" s="92" t="str">
        <f t="shared" si="947"/>
        <v/>
      </c>
      <c r="G6281" s="212" t="str">
        <f t="shared" si="948"/>
        <v/>
      </c>
      <c r="H6281" s="92">
        <f>IF(OR(ERR=FALSE,AND(F6281="",G6281="")),0,IF($C$12="D",$H$13+SUM($F$14:F6281)-SUM($G$14:G6281),$H$13-SUM($F$14:F6281)+SUM($G$14:G6281)))</f>
        <v>0</v>
      </c>
      <c r="I6281" s="7"/>
    </row>
    <row r="6282" spans="1:9">
      <c r="A6282" s="89">
        <f t="shared" si="949"/>
        <v>6269</v>
      </c>
      <c r="B6282" s="185" t="str">
        <f t="shared" si="943"/>
        <v/>
      </c>
      <c r="C6282" s="90" t="str">
        <f t="shared" si="944"/>
        <v/>
      </c>
      <c r="D6282" s="89" t="str">
        <f t="shared" si="945"/>
        <v/>
      </c>
      <c r="E6282" s="91" t="str">
        <f t="shared" si="946"/>
        <v/>
      </c>
      <c r="F6282" s="92" t="str">
        <f t="shared" si="947"/>
        <v/>
      </c>
      <c r="G6282" s="212" t="str">
        <f t="shared" si="948"/>
        <v/>
      </c>
      <c r="H6282" s="92">
        <f>IF(OR(ERR=FALSE,AND(F6282="",G6282="")),0,IF($C$12="D",$H$13+SUM($F$14:F6282)-SUM($G$14:G6282),$H$13-SUM($F$14:F6282)+SUM($G$14:G6282)))</f>
        <v>0</v>
      </c>
      <c r="I6282" s="7"/>
    </row>
    <row r="6283" spans="1:9">
      <c r="A6283" s="89">
        <f t="shared" si="949"/>
        <v>6270</v>
      </c>
      <c r="B6283" s="185" t="str">
        <f t="shared" si="943"/>
        <v/>
      </c>
      <c r="C6283" s="90" t="str">
        <f t="shared" si="944"/>
        <v/>
      </c>
      <c r="D6283" s="89" t="str">
        <f t="shared" si="945"/>
        <v/>
      </c>
      <c r="E6283" s="91" t="str">
        <f t="shared" si="946"/>
        <v/>
      </c>
      <c r="F6283" s="92" t="str">
        <f t="shared" si="947"/>
        <v/>
      </c>
      <c r="G6283" s="212" t="str">
        <f t="shared" si="948"/>
        <v/>
      </c>
      <c r="H6283" s="92">
        <f>IF(OR(ERR=FALSE,AND(F6283="",G6283="")),0,IF($C$12="D",$H$13+SUM($F$14:F6283)-SUM($G$14:G6283),$H$13-SUM($F$14:F6283)+SUM($G$14:G6283)))</f>
        <v>0</v>
      </c>
      <c r="I6283" s="7"/>
    </row>
    <row r="6284" spans="1:9">
      <c r="A6284" s="89">
        <f t="shared" si="949"/>
        <v>6271</v>
      </c>
      <c r="B6284" s="185" t="str">
        <f t="shared" si="943"/>
        <v/>
      </c>
      <c r="C6284" s="90" t="str">
        <f t="shared" si="944"/>
        <v/>
      </c>
      <c r="D6284" s="89" t="str">
        <f t="shared" si="945"/>
        <v/>
      </c>
      <c r="E6284" s="91" t="str">
        <f t="shared" si="946"/>
        <v/>
      </c>
      <c r="F6284" s="92" t="str">
        <f t="shared" si="947"/>
        <v/>
      </c>
      <c r="G6284" s="212" t="str">
        <f t="shared" si="948"/>
        <v/>
      </c>
      <c r="H6284" s="92">
        <f>IF(OR(ERR=FALSE,AND(F6284="",G6284="")),0,IF($C$12="D",$H$13+SUM($F$14:F6284)-SUM($G$14:G6284),$H$13-SUM($F$14:F6284)+SUM($G$14:G6284)))</f>
        <v>0</v>
      </c>
      <c r="I6284" s="7"/>
    </row>
    <row r="6285" spans="1:9">
      <c r="A6285" s="89">
        <f t="shared" si="949"/>
        <v>6272</v>
      </c>
      <c r="B6285" s="185" t="str">
        <f t="shared" si="943"/>
        <v/>
      </c>
      <c r="C6285" s="90" t="str">
        <f t="shared" si="944"/>
        <v/>
      </c>
      <c r="D6285" s="89" t="str">
        <f t="shared" si="945"/>
        <v/>
      </c>
      <c r="E6285" s="91" t="str">
        <f t="shared" si="946"/>
        <v/>
      </c>
      <c r="F6285" s="92" t="str">
        <f t="shared" si="947"/>
        <v/>
      </c>
      <c r="G6285" s="212" t="str">
        <f t="shared" si="948"/>
        <v/>
      </c>
      <c r="H6285" s="92">
        <f>IF(OR(ERR=FALSE,AND(F6285="",G6285="")),0,IF($C$12="D",$H$13+SUM($F$14:F6285)-SUM($G$14:G6285),$H$13-SUM($F$14:F6285)+SUM($G$14:G6285)))</f>
        <v>0</v>
      </c>
      <c r="I6285" s="7"/>
    </row>
    <row r="6286" spans="1:9">
      <c r="A6286" s="89">
        <f t="shared" si="949"/>
        <v>6273</v>
      </c>
      <c r="B6286" s="185" t="str">
        <f t="shared" si="943"/>
        <v/>
      </c>
      <c r="C6286" s="90" t="str">
        <f t="shared" si="944"/>
        <v/>
      </c>
      <c r="D6286" s="89" t="str">
        <f t="shared" si="945"/>
        <v/>
      </c>
      <c r="E6286" s="91" t="str">
        <f t="shared" si="946"/>
        <v/>
      </c>
      <c r="F6286" s="92" t="str">
        <f t="shared" si="947"/>
        <v/>
      </c>
      <c r="G6286" s="212" t="str">
        <f t="shared" si="948"/>
        <v/>
      </c>
      <c r="H6286" s="92">
        <f>IF(OR(ERR=FALSE,AND(F6286="",G6286="")),0,IF($C$12="D",$H$13+SUM($F$14:F6286)-SUM($G$14:G6286),$H$13-SUM($F$14:F6286)+SUM($G$14:G6286)))</f>
        <v>0</v>
      </c>
      <c r="I6286" s="7"/>
    </row>
    <row r="6287" spans="1:9">
      <c r="A6287" s="89">
        <f t="shared" si="949"/>
        <v>6274</v>
      </c>
      <c r="B6287" s="185" t="str">
        <f t="shared" si="943"/>
        <v/>
      </c>
      <c r="C6287" s="90" t="str">
        <f t="shared" si="944"/>
        <v/>
      </c>
      <c r="D6287" s="89" t="str">
        <f t="shared" si="945"/>
        <v/>
      </c>
      <c r="E6287" s="91" t="str">
        <f t="shared" si="946"/>
        <v/>
      </c>
      <c r="F6287" s="92" t="str">
        <f t="shared" si="947"/>
        <v/>
      </c>
      <c r="G6287" s="212" t="str">
        <f t="shared" si="948"/>
        <v/>
      </c>
      <c r="H6287" s="92">
        <f>IF(OR(ERR=FALSE,AND(F6287="",G6287="")),0,IF($C$12="D",$H$13+SUM($F$14:F6287)-SUM($G$14:G6287),$H$13-SUM($F$14:F6287)+SUM($G$14:G6287)))</f>
        <v>0</v>
      </c>
      <c r="I6287" s="7"/>
    </row>
    <row r="6288" spans="1:9">
      <c r="A6288" s="89">
        <f t="shared" si="949"/>
        <v>6275</v>
      </c>
      <c r="B6288" s="185" t="str">
        <f t="shared" si="943"/>
        <v/>
      </c>
      <c r="C6288" s="90" t="str">
        <f t="shared" si="944"/>
        <v/>
      </c>
      <c r="D6288" s="89" t="str">
        <f t="shared" si="945"/>
        <v/>
      </c>
      <c r="E6288" s="91" t="str">
        <f t="shared" si="946"/>
        <v/>
      </c>
      <c r="F6288" s="92" t="str">
        <f t="shared" si="947"/>
        <v/>
      </c>
      <c r="G6288" s="212" t="str">
        <f t="shared" si="948"/>
        <v/>
      </c>
      <c r="H6288" s="92">
        <f>IF(OR(ERR=FALSE,AND(F6288="",G6288="")),0,IF($C$12="D",$H$13+SUM($F$14:F6288)-SUM($G$14:G6288),$H$13-SUM($F$14:F6288)+SUM($G$14:G6288)))</f>
        <v>0</v>
      </c>
      <c r="I6288" s="7"/>
    </row>
    <row r="6289" spans="1:9">
      <c r="A6289" s="89">
        <f t="shared" si="949"/>
        <v>6276</v>
      </c>
      <c r="B6289" s="185" t="str">
        <f t="shared" si="943"/>
        <v/>
      </c>
      <c r="C6289" s="90" t="str">
        <f t="shared" si="944"/>
        <v/>
      </c>
      <c r="D6289" s="89" t="str">
        <f t="shared" si="945"/>
        <v/>
      </c>
      <c r="E6289" s="91" t="str">
        <f t="shared" si="946"/>
        <v/>
      </c>
      <c r="F6289" s="92" t="str">
        <f t="shared" si="947"/>
        <v/>
      </c>
      <c r="G6289" s="212" t="str">
        <f t="shared" si="948"/>
        <v/>
      </c>
      <c r="H6289" s="92">
        <f>IF(OR(ERR=FALSE,AND(F6289="",G6289="")),0,IF($C$12="D",$H$13+SUM($F$14:F6289)-SUM($G$14:G6289),$H$13-SUM($F$14:F6289)+SUM($G$14:G6289)))</f>
        <v>0</v>
      </c>
      <c r="I6289" s="7"/>
    </row>
    <row r="6290" spans="1:9">
      <c r="A6290" s="89">
        <f t="shared" si="949"/>
        <v>6277</v>
      </c>
      <c r="B6290" s="185" t="str">
        <f t="shared" si="943"/>
        <v/>
      </c>
      <c r="C6290" s="90" t="str">
        <f t="shared" si="944"/>
        <v/>
      </c>
      <c r="D6290" s="89" t="str">
        <f t="shared" si="945"/>
        <v/>
      </c>
      <c r="E6290" s="91" t="str">
        <f t="shared" si="946"/>
        <v/>
      </c>
      <c r="F6290" s="92" t="str">
        <f t="shared" si="947"/>
        <v/>
      </c>
      <c r="G6290" s="212" t="str">
        <f t="shared" si="948"/>
        <v/>
      </c>
      <c r="H6290" s="92">
        <f>IF(OR(ERR=FALSE,AND(F6290="",G6290="")),0,IF($C$12="D",$H$13+SUM($F$14:F6290)-SUM($G$14:G6290),$H$13-SUM($F$14:F6290)+SUM($G$14:G6290)))</f>
        <v>0</v>
      </c>
      <c r="I6290" s="7"/>
    </row>
    <row r="6291" spans="1:9">
      <c r="A6291" s="89">
        <f t="shared" si="949"/>
        <v>6278</v>
      </c>
      <c r="B6291" s="185" t="str">
        <f t="shared" si="943"/>
        <v/>
      </c>
      <c r="C6291" s="90" t="str">
        <f t="shared" si="944"/>
        <v/>
      </c>
      <c r="D6291" s="89" t="str">
        <f t="shared" si="945"/>
        <v/>
      </c>
      <c r="E6291" s="91" t="str">
        <f t="shared" si="946"/>
        <v/>
      </c>
      <c r="F6291" s="92" t="str">
        <f t="shared" si="947"/>
        <v/>
      </c>
      <c r="G6291" s="212" t="str">
        <f t="shared" si="948"/>
        <v/>
      </c>
      <c r="H6291" s="92">
        <f>IF(OR(ERR=FALSE,AND(F6291="",G6291="")),0,IF($C$12="D",$H$13+SUM($F$14:F6291)-SUM($G$14:G6291),$H$13-SUM($F$14:F6291)+SUM($G$14:G6291)))</f>
        <v>0</v>
      </c>
      <c r="I6291" s="7"/>
    </row>
    <row r="6292" spans="1:9">
      <c r="A6292" s="89">
        <f t="shared" si="949"/>
        <v>6279</v>
      </c>
      <c r="B6292" s="185" t="str">
        <f t="shared" si="943"/>
        <v/>
      </c>
      <c r="C6292" s="90" t="str">
        <f t="shared" si="944"/>
        <v/>
      </c>
      <c r="D6292" s="89" t="str">
        <f t="shared" si="945"/>
        <v/>
      </c>
      <c r="E6292" s="91" t="str">
        <f t="shared" si="946"/>
        <v/>
      </c>
      <c r="F6292" s="92" t="str">
        <f t="shared" si="947"/>
        <v/>
      </c>
      <c r="G6292" s="212" t="str">
        <f t="shared" si="948"/>
        <v/>
      </c>
      <c r="H6292" s="92">
        <f>IF(OR(ERR=FALSE,AND(F6292="",G6292="")),0,IF($C$12="D",$H$13+SUM($F$14:F6292)-SUM($G$14:G6292),$H$13-SUM($F$14:F6292)+SUM($G$14:G6292)))</f>
        <v>0</v>
      </c>
      <c r="I6292" s="7"/>
    </row>
    <row r="6293" spans="1:9">
      <c r="A6293" s="89">
        <f t="shared" si="949"/>
        <v>6280</v>
      </c>
      <c r="B6293" s="185" t="str">
        <f t="shared" si="943"/>
        <v/>
      </c>
      <c r="C6293" s="90" t="str">
        <f t="shared" si="944"/>
        <v/>
      </c>
      <c r="D6293" s="89" t="str">
        <f t="shared" si="945"/>
        <v/>
      </c>
      <c r="E6293" s="91" t="str">
        <f t="shared" si="946"/>
        <v/>
      </c>
      <c r="F6293" s="92" t="str">
        <f t="shared" si="947"/>
        <v/>
      </c>
      <c r="G6293" s="212" t="str">
        <f t="shared" si="948"/>
        <v/>
      </c>
      <c r="H6293" s="92">
        <f>IF(OR(ERR=FALSE,AND(F6293="",G6293="")),0,IF($C$12="D",$H$13+SUM($F$14:F6293)-SUM($G$14:G6293),$H$13-SUM($F$14:F6293)+SUM($G$14:G6293)))</f>
        <v>0</v>
      </c>
      <c r="I6293" s="7"/>
    </row>
    <row r="6294" spans="1:9">
      <c r="A6294" s="89">
        <f t="shared" si="949"/>
        <v>6281</v>
      </c>
      <c r="B6294" s="185" t="str">
        <f t="shared" si="943"/>
        <v/>
      </c>
      <c r="C6294" s="90" t="str">
        <f t="shared" si="944"/>
        <v/>
      </c>
      <c r="D6294" s="89" t="str">
        <f t="shared" si="945"/>
        <v/>
      </c>
      <c r="E6294" s="91" t="str">
        <f t="shared" si="946"/>
        <v/>
      </c>
      <c r="F6294" s="92" t="str">
        <f t="shared" si="947"/>
        <v/>
      </c>
      <c r="G6294" s="212" t="str">
        <f t="shared" si="948"/>
        <v/>
      </c>
      <c r="H6294" s="92">
        <f>IF(OR(ERR=FALSE,AND(F6294="",G6294="")),0,IF($C$12="D",$H$13+SUM($F$14:F6294)-SUM($G$14:G6294),$H$13-SUM($F$14:F6294)+SUM($G$14:G6294)))</f>
        <v>0</v>
      </c>
      <c r="I6294" s="7"/>
    </row>
    <row r="6295" spans="1:9">
      <c r="A6295" s="89">
        <f t="shared" si="949"/>
        <v>6282</v>
      </c>
      <c r="B6295" s="185" t="str">
        <f t="shared" si="943"/>
        <v/>
      </c>
      <c r="C6295" s="90" t="str">
        <f t="shared" si="944"/>
        <v/>
      </c>
      <c r="D6295" s="89" t="str">
        <f t="shared" si="945"/>
        <v/>
      </c>
      <c r="E6295" s="91" t="str">
        <f t="shared" si="946"/>
        <v/>
      </c>
      <c r="F6295" s="92" t="str">
        <f t="shared" si="947"/>
        <v/>
      </c>
      <c r="G6295" s="212" t="str">
        <f t="shared" si="948"/>
        <v/>
      </c>
      <c r="H6295" s="92">
        <f>IF(OR(ERR=FALSE,AND(F6295="",G6295="")),0,IF($C$12="D",$H$13+SUM($F$14:F6295)-SUM($G$14:G6295),$H$13-SUM($F$14:F6295)+SUM($G$14:G6295)))</f>
        <v>0</v>
      </c>
      <c r="I6295" s="7"/>
    </row>
    <row r="6296" spans="1:9">
      <c r="A6296" s="89">
        <f t="shared" si="949"/>
        <v>6283</v>
      </c>
      <c r="B6296" s="185" t="str">
        <f t="shared" si="943"/>
        <v/>
      </c>
      <c r="C6296" s="90" t="str">
        <f t="shared" si="944"/>
        <v/>
      </c>
      <c r="D6296" s="89" t="str">
        <f t="shared" si="945"/>
        <v/>
      </c>
      <c r="E6296" s="91" t="str">
        <f t="shared" si="946"/>
        <v/>
      </c>
      <c r="F6296" s="92" t="str">
        <f t="shared" si="947"/>
        <v/>
      </c>
      <c r="G6296" s="212" t="str">
        <f t="shared" si="948"/>
        <v/>
      </c>
      <c r="H6296" s="92">
        <f>IF(OR(ERR=FALSE,AND(F6296="",G6296="")),0,IF($C$12="D",$H$13+SUM($F$14:F6296)-SUM($G$14:G6296),$H$13-SUM($F$14:F6296)+SUM($G$14:G6296)))</f>
        <v>0</v>
      </c>
      <c r="I6296" s="7"/>
    </row>
    <row r="6297" spans="1:9">
      <c r="A6297" s="89">
        <f t="shared" si="949"/>
        <v>6284</v>
      </c>
      <c r="B6297" s="185" t="str">
        <f t="shared" ref="B6297:B6320" si="950">IF(ISERROR(VLOOKUP(A6297&amp;H$9,JU_AKUN,6,FALSE)=TRUE),"",VLOOKUP(A6297&amp;H$9,JU_AKUN,6,FALSE))</f>
        <v/>
      </c>
      <c r="C6297" s="90" t="str">
        <f t="shared" ref="C6297:C6320" si="951">IF(ISERROR(VLOOKUP(A6297&amp;H$9,JU_AKUN,7,FALSE)=TRUE),"",VLOOKUP(A6297&amp;H$9,JU_AKUN,7,FALSE))</f>
        <v/>
      </c>
      <c r="D6297" s="89" t="str">
        <f t="shared" ref="D6297:D6320" si="952">IF(ISERROR(VLOOKUP(A6297&amp;H$9,JU_AKUN,8,FALSE)=TRUE),"",VLOOKUP(A6297&amp;H$9,JU_AKUN,8,FALSE))</f>
        <v/>
      </c>
      <c r="E6297" s="91" t="str">
        <f t="shared" ref="E6297:E6320" si="953">IF(ISERROR(VLOOKUP(A6297&amp;H$9,JU_AKUN,9,FALSE)=TRUE),"",VLOOKUP(A6297&amp;H$9,JU_AKUN,9,FALSE))</f>
        <v/>
      </c>
      <c r="F6297" s="92" t="str">
        <f t="shared" ref="F6297:F6320" si="954">IF(ISERROR(VLOOKUP(A6297&amp;H$9,JU_AKUN,14,FALSE)=TRUE),"",VLOOKUP(A6297&amp;H$9,JU_AKUN,14,FALSE))</f>
        <v/>
      </c>
      <c r="G6297" s="212" t="str">
        <f t="shared" ref="G6297:G6320" si="955">IF(ISERROR(VLOOKUP(A6297&amp;H$9,JU_AKUN,15,FALSE)=TRUE),"",VLOOKUP(A6297&amp;H$9,JU_AKUN,15,FALSE))</f>
        <v/>
      </c>
      <c r="H6297" s="92">
        <f>IF(OR(ERR=FALSE,AND(F6297="",G6297="")),0,IF($C$12="D",$H$13+SUM($F$14:F6297)-SUM($G$14:G6297),$H$13-SUM($F$14:F6297)+SUM($G$14:G6297)))</f>
        <v>0</v>
      </c>
      <c r="I6297" s="7"/>
    </row>
    <row r="6298" spans="1:9">
      <c r="A6298" s="89">
        <f t="shared" si="949"/>
        <v>6285</v>
      </c>
      <c r="B6298" s="185" t="str">
        <f t="shared" si="950"/>
        <v/>
      </c>
      <c r="C6298" s="90" t="str">
        <f t="shared" si="951"/>
        <v/>
      </c>
      <c r="D6298" s="89" t="str">
        <f t="shared" si="952"/>
        <v/>
      </c>
      <c r="E6298" s="91" t="str">
        <f t="shared" si="953"/>
        <v/>
      </c>
      <c r="F6298" s="92" t="str">
        <f t="shared" si="954"/>
        <v/>
      </c>
      <c r="G6298" s="212" t="str">
        <f t="shared" si="955"/>
        <v/>
      </c>
      <c r="H6298" s="92">
        <f>IF(OR(ERR=FALSE,AND(F6298="",G6298="")),0,IF($C$12="D",$H$13+SUM($F$14:F6298)-SUM($G$14:G6298),$H$13-SUM($F$14:F6298)+SUM($G$14:G6298)))</f>
        <v>0</v>
      </c>
      <c r="I6298" s="7"/>
    </row>
    <row r="6299" spans="1:9">
      <c r="A6299" s="89">
        <f t="shared" si="949"/>
        <v>6286</v>
      </c>
      <c r="B6299" s="185" t="str">
        <f t="shared" si="950"/>
        <v/>
      </c>
      <c r="C6299" s="90" t="str">
        <f t="shared" si="951"/>
        <v/>
      </c>
      <c r="D6299" s="89" t="str">
        <f t="shared" si="952"/>
        <v/>
      </c>
      <c r="E6299" s="91" t="str">
        <f t="shared" si="953"/>
        <v/>
      </c>
      <c r="F6299" s="92" t="str">
        <f t="shared" si="954"/>
        <v/>
      </c>
      <c r="G6299" s="212" t="str">
        <f t="shared" si="955"/>
        <v/>
      </c>
      <c r="H6299" s="92">
        <f>IF(OR(ERR=FALSE,AND(F6299="",G6299="")),0,IF($C$12="D",$H$13+SUM($F$14:F6299)-SUM($G$14:G6299),$H$13-SUM($F$14:F6299)+SUM($G$14:G6299)))</f>
        <v>0</v>
      </c>
      <c r="I6299" s="7"/>
    </row>
    <row r="6300" spans="1:9">
      <c r="A6300" s="89">
        <f t="shared" si="949"/>
        <v>6287</v>
      </c>
      <c r="B6300" s="185" t="str">
        <f t="shared" si="950"/>
        <v/>
      </c>
      <c r="C6300" s="90" t="str">
        <f t="shared" si="951"/>
        <v/>
      </c>
      <c r="D6300" s="89" t="str">
        <f t="shared" si="952"/>
        <v/>
      </c>
      <c r="E6300" s="91" t="str">
        <f t="shared" si="953"/>
        <v/>
      </c>
      <c r="F6300" s="92" t="str">
        <f t="shared" si="954"/>
        <v/>
      </c>
      <c r="G6300" s="212" t="str">
        <f t="shared" si="955"/>
        <v/>
      </c>
      <c r="H6300" s="92">
        <f>IF(OR(ERR=FALSE,AND(F6300="",G6300="")),0,IF($C$12="D",$H$13+SUM($F$14:F6300)-SUM($G$14:G6300),$H$13-SUM($F$14:F6300)+SUM($G$14:G6300)))</f>
        <v>0</v>
      </c>
      <c r="I6300" s="7"/>
    </row>
    <row r="6301" spans="1:9">
      <c r="A6301" s="89">
        <f t="shared" si="949"/>
        <v>6288</v>
      </c>
      <c r="B6301" s="185" t="str">
        <f t="shared" si="950"/>
        <v/>
      </c>
      <c r="C6301" s="90" t="str">
        <f t="shared" si="951"/>
        <v/>
      </c>
      <c r="D6301" s="89" t="str">
        <f t="shared" si="952"/>
        <v/>
      </c>
      <c r="E6301" s="91" t="str">
        <f t="shared" si="953"/>
        <v/>
      </c>
      <c r="F6301" s="92" t="str">
        <f t="shared" si="954"/>
        <v/>
      </c>
      <c r="G6301" s="212" t="str">
        <f t="shared" si="955"/>
        <v/>
      </c>
      <c r="H6301" s="92">
        <f>IF(OR(ERR=FALSE,AND(F6301="",G6301="")),0,IF($C$12="D",$H$13+SUM($F$14:F6301)-SUM($G$14:G6301),$H$13-SUM($F$14:F6301)+SUM($G$14:G6301)))</f>
        <v>0</v>
      </c>
      <c r="I6301" s="7"/>
    </row>
    <row r="6302" spans="1:9">
      <c r="A6302" s="89">
        <f t="shared" si="949"/>
        <v>6289</v>
      </c>
      <c r="B6302" s="185" t="str">
        <f t="shared" si="950"/>
        <v/>
      </c>
      <c r="C6302" s="90" t="str">
        <f t="shared" si="951"/>
        <v/>
      </c>
      <c r="D6302" s="89" t="str">
        <f t="shared" si="952"/>
        <v/>
      </c>
      <c r="E6302" s="91" t="str">
        <f t="shared" si="953"/>
        <v/>
      </c>
      <c r="F6302" s="92" t="str">
        <f t="shared" si="954"/>
        <v/>
      </c>
      <c r="G6302" s="212" t="str">
        <f t="shared" si="955"/>
        <v/>
      </c>
      <c r="H6302" s="92">
        <f>IF(OR(ERR=FALSE,AND(F6302="",G6302="")),0,IF($C$12="D",$H$13+SUM($F$14:F6302)-SUM($G$14:G6302),$H$13-SUM($F$14:F6302)+SUM($G$14:G6302)))</f>
        <v>0</v>
      </c>
      <c r="I6302" s="7"/>
    </row>
    <row r="6303" spans="1:9">
      <c r="A6303" s="89">
        <f t="shared" si="949"/>
        <v>6290</v>
      </c>
      <c r="B6303" s="185" t="str">
        <f t="shared" si="950"/>
        <v/>
      </c>
      <c r="C6303" s="90" t="str">
        <f t="shared" si="951"/>
        <v/>
      </c>
      <c r="D6303" s="89" t="str">
        <f t="shared" si="952"/>
        <v/>
      </c>
      <c r="E6303" s="91" t="str">
        <f t="shared" si="953"/>
        <v/>
      </c>
      <c r="F6303" s="92" t="str">
        <f t="shared" si="954"/>
        <v/>
      </c>
      <c r="G6303" s="212" t="str">
        <f t="shared" si="955"/>
        <v/>
      </c>
      <c r="H6303" s="92">
        <f>IF(OR(ERR=FALSE,AND(F6303="",G6303="")),0,IF($C$12="D",$H$13+SUM($F$14:F6303)-SUM($G$14:G6303),$H$13-SUM($F$14:F6303)+SUM($G$14:G6303)))</f>
        <v>0</v>
      </c>
      <c r="I6303" s="7"/>
    </row>
    <row r="6304" spans="1:9">
      <c r="A6304" s="89">
        <f t="shared" si="949"/>
        <v>6291</v>
      </c>
      <c r="B6304" s="185" t="str">
        <f t="shared" si="950"/>
        <v/>
      </c>
      <c r="C6304" s="90" t="str">
        <f t="shared" si="951"/>
        <v/>
      </c>
      <c r="D6304" s="89" t="str">
        <f t="shared" si="952"/>
        <v/>
      </c>
      <c r="E6304" s="91" t="str">
        <f t="shared" si="953"/>
        <v/>
      </c>
      <c r="F6304" s="92" t="str">
        <f t="shared" si="954"/>
        <v/>
      </c>
      <c r="G6304" s="212" t="str">
        <f t="shared" si="955"/>
        <v/>
      </c>
      <c r="H6304" s="92">
        <f>IF(OR(ERR=FALSE,AND(F6304="",G6304="")),0,IF($C$12="D",$H$13+SUM($F$14:F6304)-SUM($G$14:G6304),$H$13-SUM($F$14:F6304)+SUM($G$14:G6304)))</f>
        <v>0</v>
      </c>
      <c r="I6304" s="7"/>
    </row>
    <row r="6305" spans="1:9">
      <c r="A6305" s="89">
        <f t="shared" si="949"/>
        <v>6292</v>
      </c>
      <c r="B6305" s="185" t="str">
        <f t="shared" si="950"/>
        <v/>
      </c>
      <c r="C6305" s="90" t="str">
        <f t="shared" si="951"/>
        <v/>
      </c>
      <c r="D6305" s="89" t="str">
        <f t="shared" si="952"/>
        <v/>
      </c>
      <c r="E6305" s="91" t="str">
        <f t="shared" si="953"/>
        <v/>
      </c>
      <c r="F6305" s="92" t="str">
        <f t="shared" si="954"/>
        <v/>
      </c>
      <c r="G6305" s="212" t="str">
        <f t="shared" si="955"/>
        <v/>
      </c>
      <c r="H6305" s="92">
        <f>IF(OR(ERR=FALSE,AND(F6305="",G6305="")),0,IF($C$12="D",$H$13+SUM($F$14:F6305)-SUM($G$14:G6305),$H$13-SUM($F$14:F6305)+SUM($G$14:G6305)))</f>
        <v>0</v>
      </c>
      <c r="I6305" s="7"/>
    </row>
    <row r="6306" spans="1:9">
      <c r="A6306" s="89">
        <f t="shared" si="949"/>
        <v>6293</v>
      </c>
      <c r="B6306" s="185" t="str">
        <f t="shared" si="950"/>
        <v/>
      </c>
      <c r="C6306" s="90" t="str">
        <f t="shared" si="951"/>
        <v/>
      </c>
      <c r="D6306" s="89" t="str">
        <f t="shared" si="952"/>
        <v/>
      </c>
      <c r="E6306" s="91" t="str">
        <f t="shared" si="953"/>
        <v/>
      </c>
      <c r="F6306" s="92" t="str">
        <f t="shared" si="954"/>
        <v/>
      </c>
      <c r="G6306" s="212" t="str">
        <f t="shared" si="955"/>
        <v/>
      </c>
      <c r="H6306" s="92">
        <f>IF(OR(ERR=FALSE,AND(F6306="",G6306="")),0,IF($C$12="D",$H$13+SUM($F$14:F6306)-SUM($G$14:G6306),$H$13-SUM($F$14:F6306)+SUM($G$14:G6306)))</f>
        <v>0</v>
      </c>
      <c r="I6306" s="7"/>
    </row>
    <row r="6307" spans="1:9">
      <c r="A6307" s="89">
        <f t="shared" si="949"/>
        <v>6294</v>
      </c>
      <c r="B6307" s="185" t="str">
        <f t="shared" si="950"/>
        <v/>
      </c>
      <c r="C6307" s="90" t="str">
        <f t="shared" si="951"/>
        <v/>
      </c>
      <c r="D6307" s="89" t="str">
        <f t="shared" si="952"/>
        <v/>
      </c>
      <c r="E6307" s="91" t="str">
        <f t="shared" si="953"/>
        <v/>
      </c>
      <c r="F6307" s="92" t="str">
        <f t="shared" si="954"/>
        <v/>
      </c>
      <c r="G6307" s="212" t="str">
        <f t="shared" si="955"/>
        <v/>
      </c>
      <c r="H6307" s="92">
        <f>IF(OR(ERR=FALSE,AND(F6307="",G6307="")),0,IF($C$12="D",$H$13+SUM($F$14:F6307)-SUM($G$14:G6307),$H$13-SUM($F$14:F6307)+SUM($G$14:G6307)))</f>
        <v>0</v>
      </c>
      <c r="I6307" s="7"/>
    </row>
    <row r="6308" spans="1:9">
      <c r="A6308" s="89">
        <f t="shared" si="949"/>
        <v>6295</v>
      </c>
      <c r="B6308" s="185" t="str">
        <f t="shared" si="950"/>
        <v/>
      </c>
      <c r="C6308" s="90" t="str">
        <f t="shared" si="951"/>
        <v/>
      </c>
      <c r="D6308" s="89" t="str">
        <f t="shared" si="952"/>
        <v/>
      </c>
      <c r="E6308" s="91" t="str">
        <f t="shared" si="953"/>
        <v/>
      </c>
      <c r="F6308" s="92" t="str">
        <f t="shared" si="954"/>
        <v/>
      </c>
      <c r="G6308" s="212" t="str">
        <f t="shared" si="955"/>
        <v/>
      </c>
      <c r="H6308" s="92">
        <f>IF(OR(ERR=FALSE,AND(F6308="",G6308="")),0,IF($C$12="D",$H$13+SUM($F$14:F6308)-SUM($G$14:G6308),$H$13-SUM($F$14:F6308)+SUM($G$14:G6308)))</f>
        <v>0</v>
      </c>
      <c r="I6308" s="7"/>
    </row>
    <row r="6309" spans="1:9">
      <c r="A6309" s="89">
        <f t="shared" si="949"/>
        <v>6296</v>
      </c>
      <c r="B6309" s="185" t="str">
        <f t="shared" si="950"/>
        <v/>
      </c>
      <c r="C6309" s="90" t="str">
        <f t="shared" si="951"/>
        <v/>
      </c>
      <c r="D6309" s="89" t="str">
        <f t="shared" si="952"/>
        <v/>
      </c>
      <c r="E6309" s="91" t="str">
        <f t="shared" si="953"/>
        <v/>
      </c>
      <c r="F6309" s="92" t="str">
        <f t="shared" si="954"/>
        <v/>
      </c>
      <c r="G6309" s="212" t="str">
        <f t="shared" si="955"/>
        <v/>
      </c>
      <c r="H6309" s="92">
        <f>IF(OR(ERR=FALSE,AND(F6309="",G6309="")),0,IF($C$12="D",$H$13+SUM($F$14:F6309)-SUM($G$14:G6309),$H$13-SUM($F$14:F6309)+SUM($G$14:G6309)))</f>
        <v>0</v>
      </c>
      <c r="I6309" s="7"/>
    </row>
    <row r="6310" spans="1:9">
      <c r="A6310" s="89">
        <f t="shared" si="949"/>
        <v>6297</v>
      </c>
      <c r="B6310" s="185" t="str">
        <f t="shared" si="950"/>
        <v/>
      </c>
      <c r="C6310" s="90" t="str">
        <f t="shared" si="951"/>
        <v/>
      </c>
      <c r="D6310" s="89" t="str">
        <f t="shared" si="952"/>
        <v/>
      </c>
      <c r="E6310" s="91" t="str">
        <f t="shared" si="953"/>
        <v/>
      </c>
      <c r="F6310" s="92" t="str">
        <f t="shared" si="954"/>
        <v/>
      </c>
      <c r="G6310" s="212" t="str">
        <f t="shared" si="955"/>
        <v/>
      </c>
      <c r="H6310" s="92">
        <f>IF(OR(ERR=FALSE,AND(F6310="",G6310="")),0,IF($C$12="D",$H$13+SUM($F$14:F6310)-SUM($G$14:G6310),$H$13-SUM($F$14:F6310)+SUM($G$14:G6310)))</f>
        <v>0</v>
      </c>
      <c r="I6310" s="7"/>
    </row>
    <row r="6311" spans="1:9">
      <c r="A6311" s="89">
        <f t="shared" si="949"/>
        <v>6298</v>
      </c>
      <c r="B6311" s="185" t="str">
        <f t="shared" si="950"/>
        <v/>
      </c>
      <c r="C6311" s="90" t="str">
        <f t="shared" si="951"/>
        <v/>
      </c>
      <c r="D6311" s="89" t="str">
        <f t="shared" si="952"/>
        <v/>
      </c>
      <c r="E6311" s="91" t="str">
        <f t="shared" si="953"/>
        <v/>
      </c>
      <c r="F6311" s="92" t="str">
        <f t="shared" si="954"/>
        <v/>
      </c>
      <c r="G6311" s="212" t="str">
        <f t="shared" si="955"/>
        <v/>
      </c>
      <c r="H6311" s="92">
        <f>IF(OR(ERR=FALSE,AND(F6311="",G6311="")),0,IF($C$12="D",$H$13+SUM($F$14:F6311)-SUM($G$14:G6311),$H$13-SUM($F$14:F6311)+SUM($G$14:G6311)))</f>
        <v>0</v>
      </c>
      <c r="I6311" s="7"/>
    </row>
    <row r="6312" spans="1:9">
      <c r="A6312" s="89">
        <f t="shared" si="949"/>
        <v>6299</v>
      </c>
      <c r="B6312" s="185" t="str">
        <f t="shared" si="950"/>
        <v/>
      </c>
      <c r="C6312" s="90" t="str">
        <f t="shared" si="951"/>
        <v/>
      </c>
      <c r="D6312" s="89" t="str">
        <f t="shared" si="952"/>
        <v/>
      </c>
      <c r="E6312" s="91" t="str">
        <f t="shared" si="953"/>
        <v/>
      </c>
      <c r="F6312" s="92" t="str">
        <f t="shared" si="954"/>
        <v/>
      </c>
      <c r="G6312" s="212" t="str">
        <f t="shared" si="955"/>
        <v/>
      </c>
      <c r="H6312" s="92">
        <f>IF(OR(ERR=FALSE,AND(F6312="",G6312="")),0,IF($C$12="D",$H$13+SUM($F$14:F6312)-SUM($G$14:G6312),$H$13-SUM($F$14:F6312)+SUM($G$14:G6312)))</f>
        <v>0</v>
      </c>
      <c r="I6312" s="7"/>
    </row>
    <row r="6313" spans="1:9">
      <c r="A6313" s="89">
        <f t="shared" si="949"/>
        <v>6300</v>
      </c>
      <c r="B6313" s="185" t="str">
        <f t="shared" si="950"/>
        <v/>
      </c>
      <c r="C6313" s="90" t="str">
        <f t="shared" si="951"/>
        <v/>
      </c>
      <c r="D6313" s="89" t="str">
        <f t="shared" si="952"/>
        <v/>
      </c>
      <c r="E6313" s="91" t="str">
        <f t="shared" si="953"/>
        <v/>
      </c>
      <c r="F6313" s="92" t="str">
        <f t="shared" si="954"/>
        <v/>
      </c>
      <c r="G6313" s="212" t="str">
        <f t="shared" si="955"/>
        <v/>
      </c>
      <c r="H6313" s="92">
        <f>IF(OR(ERR=FALSE,AND(F6313="",G6313="")),0,IF($C$12="D",$H$13+SUM($F$14:F6313)-SUM($G$14:G6313),$H$13-SUM($F$14:F6313)+SUM($G$14:G6313)))</f>
        <v>0</v>
      </c>
      <c r="I6313" s="7"/>
    </row>
    <row r="6314" spans="1:9">
      <c r="A6314" s="89">
        <f t="shared" si="949"/>
        <v>6301</v>
      </c>
      <c r="B6314" s="185" t="str">
        <f t="shared" si="950"/>
        <v/>
      </c>
      <c r="C6314" s="90" t="str">
        <f t="shared" si="951"/>
        <v/>
      </c>
      <c r="D6314" s="89" t="str">
        <f t="shared" si="952"/>
        <v/>
      </c>
      <c r="E6314" s="91" t="str">
        <f t="shared" si="953"/>
        <v/>
      </c>
      <c r="F6314" s="92" t="str">
        <f t="shared" si="954"/>
        <v/>
      </c>
      <c r="G6314" s="212" t="str">
        <f t="shared" si="955"/>
        <v/>
      </c>
      <c r="H6314" s="92">
        <f>IF(OR(ERR=FALSE,AND(F6314="",G6314="")),0,IF($C$12="D",$H$13+SUM($F$14:F6314)-SUM($G$14:G6314),$H$13-SUM($F$14:F6314)+SUM($G$14:G6314)))</f>
        <v>0</v>
      </c>
      <c r="I6314" s="7"/>
    </row>
    <row r="6315" spans="1:9">
      <c r="A6315" s="89">
        <f t="shared" si="949"/>
        <v>6302</v>
      </c>
      <c r="B6315" s="185" t="str">
        <f t="shared" si="950"/>
        <v/>
      </c>
      <c r="C6315" s="90" t="str">
        <f t="shared" si="951"/>
        <v/>
      </c>
      <c r="D6315" s="89" t="str">
        <f t="shared" si="952"/>
        <v/>
      </c>
      <c r="E6315" s="91" t="str">
        <f t="shared" si="953"/>
        <v/>
      </c>
      <c r="F6315" s="92" t="str">
        <f t="shared" si="954"/>
        <v/>
      </c>
      <c r="G6315" s="212" t="str">
        <f t="shared" si="955"/>
        <v/>
      </c>
      <c r="H6315" s="92">
        <f>IF(OR(ERR=FALSE,AND(F6315="",G6315="")),0,IF($C$12="D",$H$13+SUM($F$14:F6315)-SUM($G$14:G6315),$H$13-SUM($F$14:F6315)+SUM($G$14:G6315)))</f>
        <v>0</v>
      </c>
      <c r="I6315" s="7"/>
    </row>
    <row r="6316" spans="1:9">
      <c r="A6316" s="89">
        <f t="shared" si="949"/>
        <v>6303</v>
      </c>
      <c r="B6316" s="185" t="str">
        <f t="shared" si="950"/>
        <v/>
      </c>
      <c r="C6316" s="90" t="str">
        <f t="shared" si="951"/>
        <v/>
      </c>
      <c r="D6316" s="89" t="str">
        <f t="shared" si="952"/>
        <v/>
      </c>
      <c r="E6316" s="91" t="str">
        <f t="shared" si="953"/>
        <v/>
      </c>
      <c r="F6316" s="92" t="str">
        <f t="shared" si="954"/>
        <v/>
      </c>
      <c r="G6316" s="212" t="str">
        <f t="shared" si="955"/>
        <v/>
      </c>
      <c r="H6316" s="92">
        <f>IF(OR(ERR=FALSE,AND(F6316="",G6316="")),0,IF($C$12="D",$H$13+SUM($F$14:F6316)-SUM($G$14:G6316),$H$13-SUM($F$14:F6316)+SUM($G$14:G6316)))</f>
        <v>0</v>
      </c>
      <c r="I6316" s="7"/>
    </row>
    <row r="6317" spans="1:9">
      <c r="A6317" s="89">
        <f t="shared" si="949"/>
        <v>6304</v>
      </c>
      <c r="B6317" s="185" t="str">
        <f t="shared" si="950"/>
        <v/>
      </c>
      <c r="C6317" s="90" t="str">
        <f t="shared" si="951"/>
        <v/>
      </c>
      <c r="D6317" s="89" t="str">
        <f t="shared" si="952"/>
        <v/>
      </c>
      <c r="E6317" s="91" t="str">
        <f t="shared" si="953"/>
        <v/>
      </c>
      <c r="F6317" s="92" t="str">
        <f t="shared" si="954"/>
        <v/>
      </c>
      <c r="G6317" s="212" t="str">
        <f t="shared" si="955"/>
        <v/>
      </c>
      <c r="H6317" s="92">
        <f>IF(OR(ERR=FALSE,AND(F6317="",G6317="")),0,IF($C$12="D",$H$13+SUM($F$14:F6317)-SUM($G$14:G6317),$H$13-SUM($F$14:F6317)+SUM($G$14:G6317)))</f>
        <v>0</v>
      </c>
      <c r="I6317" s="7"/>
    </row>
    <row r="6318" spans="1:9">
      <c r="A6318" s="89">
        <f t="shared" si="949"/>
        <v>6305</v>
      </c>
      <c r="B6318" s="185" t="str">
        <f t="shared" si="950"/>
        <v/>
      </c>
      <c r="C6318" s="90" t="str">
        <f t="shared" si="951"/>
        <v/>
      </c>
      <c r="D6318" s="89" t="str">
        <f t="shared" si="952"/>
        <v/>
      </c>
      <c r="E6318" s="91" t="str">
        <f t="shared" si="953"/>
        <v/>
      </c>
      <c r="F6318" s="92" t="str">
        <f t="shared" si="954"/>
        <v/>
      </c>
      <c r="G6318" s="212" t="str">
        <f t="shared" si="955"/>
        <v/>
      </c>
      <c r="H6318" s="92">
        <f>IF(OR(ERR=FALSE,AND(F6318="",G6318="")),0,IF($C$12="D",$H$13+SUM($F$14:F6318)-SUM($G$14:G6318),$H$13-SUM($F$14:F6318)+SUM($G$14:G6318)))</f>
        <v>0</v>
      </c>
      <c r="I6318" s="7"/>
    </row>
    <row r="6319" spans="1:9">
      <c r="A6319" s="89">
        <f t="shared" si="949"/>
        <v>6306</v>
      </c>
      <c r="B6319" s="185" t="str">
        <f t="shared" si="950"/>
        <v/>
      </c>
      <c r="C6319" s="90" t="str">
        <f t="shared" si="951"/>
        <v/>
      </c>
      <c r="D6319" s="89" t="str">
        <f t="shared" si="952"/>
        <v/>
      </c>
      <c r="E6319" s="91" t="str">
        <f t="shared" si="953"/>
        <v/>
      </c>
      <c r="F6319" s="92" t="str">
        <f t="shared" si="954"/>
        <v/>
      </c>
      <c r="G6319" s="212" t="str">
        <f t="shared" si="955"/>
        <v/>
      </c>
      <c r="H6319" s="92">
        <f>IF(OR(ERR=FALSE,AND(F6319="",G6319="")),0,IF($C$12="D",$H$13+SUM($F$14:F6319)-SUM($G$14:G6319),$H$13-SUM($F$14:F6319)+SUM($G$14:G6319)))</f>
        <v>0</v>
      </c>
      <c r="I6319" s="7"/>
    </row>
    <row r="6320" spans="1:9">
      <c r="A6320" s="89">
        <f t="shared" si="949"/>
        <v>6307</v>
      </c>
      <c r="B6320" s="185" t="str">
        <f t="shared" si="950"/>
        <v/>
      </c>
      <c r="C6320" s="90" t="str">
        <f t="shared" si="951"/>
        <v/>
      </c>
      <c r="D6320" s="89" t="str">
        <f t="shared" si="952"/>
        <v/>
      </c>
      <c r="E6320" s="91" t="str">
        <f t="shared" si="953"/>
        <v/>
      </c>
      <c r="F6320" s="92" t="str">
        <f t="shared" si="954"/>
        <v/>
      </c>
      <c r="G6320" s="212" t="str">
        <f t="shared" si="955"/>
        <v/>
      </c>
      <c r="H6320" s="92">
        <f>IF(OR(ERR=FALSE,AND(F6320="",G6320="")),0,IF($C$12="D",$H$13+SUM($F$14:F6320)-SUM($G$14:G6320),$H$13-SUM($F$14:F6320)+SUM($G$14:G6320)))</f>
        <v>0</v>
      </c>
      <c r="I6320" s="7"/>
    </row>
    <row r="6321" spans="1:9">
      <c r="A6321" s="89">
        <f t="shared" si="949"/>
        <v>6308</v>
      </c>
      <c r="B6321" s="185" t="str">
        <f t="shared" ref="B6321:B6368" si="956">IF(ISERROR(VLOOKUP(A6321&amp;H$9,JU_AKUN,6,FALSE)=TRUE),"",VLOOKUP(A6321&amp;H$9,JU_AKUN,6,FALSE))</f>
        <v/>
      </c>
      <c r="C6321" s="90" t="str">
        <f t="shared" ref="C6321:C6368" si="957">IF(ISERROR(VLOOKUP(A6321&amp;H$9,JU_AKUN,7,FALSE)=TRUE),"",VLOOKUP(A6321&amp;H$9,JU_AKUN,7,FALSE))</f>
        <v/>
      </c>
      <c r="D6321" s="89" t="str">
        <f t="shared" ref="D6321:D6368" si="958">IF(ISERROR(VLOOKUP(A6321&amp;H$9,JU_AKUN,8,FALSE)=TRUE),"",VLOOKUP(A6321&amp;H$9,JU_AKUN,8,FALSE))</f>
        <v/>
      </c>
      <c r="E6321" s="91" t="str">
        <f t="shared" ref="E6321:E6368" si="959">IF(ISERROR(VLOOKUP(A6321&amp;H$9,JU_AKUN,9,FALSE)=TRUE),"",VLOOKUP(A6321&amp;H$9,JU_AKUN,9,FALSE))</f>
        <v/>
      </c>
      <c r="F6321" s="92" t="str">
        <f t="shared" ref="F6321:F6368" si="960">IF(ISERROR(VLOOKUP(A6321&amp;H$9,JU_AKUN,14,FALSE)=TRUE),"",VLOOKUP(A6321&amp;H$9,JU_AKUN,14,FALSE))</f>
        <v/>
      </c>
      <c r="G6321" s="212" t="str">
        <f t="shared" ref="G6321:G6368" si="961">IF(ISERROR(VLOOKUP(A6321&amp;H$9,JU_AKUN,15,FALSE)=TRUE),"",VLOOKUP(A6321&amp;H$9,JU_AKUN,15,FALSE))</f>
        <v/>
      </c>
      <c r="H6321" s="92">
        <f>IF(OR(ERR=FALSE,AND(F6321="",G6321="")),0,IF($C$12="D",$H$13+SUM($F$14:F6321)-SUM($G$14:G6321),$H$13-SUM($F$14:F6321)+SUM($G$14:G6321)))</f>
        <v>0</v>
      </c>
      <c r="I6321" s="7"/>
    </row>
    <row r="6322" spans="1:9">
      <c r="A6322" s="89">
        <f t="shared" si="949"/>
        <v>6309</v>
      </c>
      <c r="B6322" s="185" t="str">
        <f t="shared" si="956"/>
        <v/>
      </c>
      <c r="C6322" s="90" t="str">
        <f t="shared" si="957"/>
        <v/>
      </c>
      <c r="D6322" s="89" t="str">
        <f t="shared" si="958"/>
        <v/>
      </c>
      <c r="E6322" s="91" t="str">
        <f t="shared" si="959"/>
        <v/>
      </c>
      <c r="F6322" s="92" t="str">
        <f t="shared" si="960"/>
        <v/>
      </c>
      <c r="G6322" s="212" t="str">
        <f t="shared" si="961"/>
        <v/>
      </c>
      <c r="H6322" s="92">
        <f>IF(OR(ERR=FALSE,AND(F6322="",G6322="")),0,IF($C$12="D",$H$13+SUM($F$14:F6322)-SUM($G$14:G6322),$H$13-SUM($F$14:F6322)+SUM($G$14:G6322)))</f>
        <v>0</v>
      </c>
      <c r="I6322" s="7"/>
    </row>
    <row r="6323" spans="1:9">
      <c r="A6323" s="89">
        <f t="shared" si="949"/>
        <v>6310</v>
      </c>
      <c r="B6323" s="185" t="str">
        <f t="shared" si="956"/>
        <v/>
      </c>
      <c r="C6323" s="90" t="str">
        <f t="shared" si="957"/>
        <v/>
      </c>
      <c r="D6323" s="89" t="str">
        <f t="shared" si="958"/>
        <v/>
      </c>
      <c r="E6323" s="91" t="str">
        <f t="shared" si="959"/>
        <v/>
      </c>
      <c r="F6323" s="92" t="str">
        <f t="shared" si="960"/>
        <v/>
      </c>
      <c r="G6323" s="212" t="str">
        <f t="shared" si="961"/>
        <v/>
      </c>
      <c r="H6323" s="92">
        <f>IF(OR(ERR=FALSE,AND(F6323="",G6323="")),0,IF($C$12="D",$H$13+SUM($F$14:F6323)-SUM($G$14:G6323),$H$13-SUM($F$14:F6323)+SUM($G$14:G6323)))</f>
        <v>0</v>
      </c>
      <c r="I6323" s="7"/>
    </row>
    <row r="6324" spans="1:9">
      <c r="A6324" s="89">
        <f t="shared" si="949"/>
        <v>6311</v>
      </c>
      <c r="B6324" s="185" t="str">
        <f t="shared" si="956"/>
        <v/>
      </c>
      <c r="C6324" s="90" t="str">
        <f t="shared" si="957"/>
        <v/>
      </c>
      <c r="D6324" s="89" t="str">
        <f t="shared" si="958"/>
        <v/>
      </c>
      <c r="E6324" s="91" t="str">
        <f t="shared" si="959"/>
        <v/>
      </c>
      <c r="F6324" s="92" t="str">
        <f t="shared" si="960"/>
        <v/>
      </c>
      <c r="G6324" s="212" t="str">
        <f t="shared" si="961"/>
        <v/>
      </c>
      <c r="H6324" s="92">
        <f>IF(OR(ERR=FALSE,AND(F6324="",G6324="")),0,IF($C$12="D",$H$13+SUM($F$14:F6324)-SUM($G$14:G6324),$H$13-SUM($F$14:F6324)+SUM($G$14:G6324)))</f>
        <v>0</v>
      </c>
      <c r="I6324" s="7"/>
    </row>
    <row r="6325" spans="1:9">
      <c r="A6325" s="89">
        <f t="shared" si="949"/>
        <v>6312</v>
      </c>
      <c r="B6325" s="185" t="str">
        <f t="shared" si="956"/>
        <v/>
      </c>
      <c r="C6325" s="90" t="str">
        <f t="shared" si="957"/>
        <v/>
      </c>
      <c r="D6325" s="89" t="str">
        <f t="shared" si="958"/>
        <v/>
      </c>
      <c r="E6325" s="91" t="str">
        <f t="shared" si="959"/>
        <v/>
      </c>
      <c r="F6325" s="92" t="str">
        <f t="shared" si="960"/>
        <v/>
      </c>
      <c r="G6325" s="212" t="str">
        <f t="shared" si="961"/>
        <v/>
      </c>
      <c r="H6325" s="92">
        <f>IF(OR(ERR=FALSE,AND(F6325="",G6325="")),0,IF($C$12="D",$H$13+SUM($F$14:F6325)-SUM($G$14:G6325),$H$13-SUM($F$14:F6325)+SUM($G$14:G6325)))</f>
        <v>0</v>
      </c>
      <c r="I6325" s="7"/>
    </row>
    <row r="6326" spans="1:9">
      <c r="A6326" s="89">
        <f t="shared" si="949"/>
        <v>6313</v>
      </c>
      <c r="B6326" s="185" t="str">
        <f t="shared" si="956"/>
        <v/>
      </c>
      <c r="C6326" s="90" t="str">
        <f t="shared" si="957"/>
        <v/>
      </c>
      <c r="D6326" s="89" t="str">
        <f t="shared" si="958"/>
        <v/>
      </c>
      <c r="E6326" s="91" t="str">
        <f t="shared" si="959"/>
        <v/>
      </c>
      <c r="F6326" s="92" t="str">
        <f t="shared" si="960"/>
        <v/>
      </c>
      <c r="G6326" s="212" t="str">
        <f t="shared" si="961"/>
        <v/>
      </c>
      <c r="H6326" s="92">
        <f>IF(OR(ERR=FALSE,AND(F6326="",G6326="")),0,IF($C$12="D",$H$13+SUM($F$14:F6326)-SUM($G$14:G6326),$H$13-SUM($F$14:F6326)+SUM($G$14:G6326)))</f>
        <v>0</v>
      </c>
      <c r="I6326" s="7"/>
    </row>
    <row r="6327" spans="1:9">
      <c r="A6327" s="89">
        <f t="shared" si="949"/>
        <v>6314</v>
      </c>
      <c r="B6327" s="185" t="str">
        <f t="shared" si="956"/>
        <v/>
      </c>
      <c r="C6327" s="90" t="str">
        <f t="shared" si="957"/>
        <v/>
      </c>
      <c r="D6327" s="89" t="str">
        <f t="shared" si="958"/>
        <v/>
      </c>
      <c r="E6327" s="91" t="str">
        <f t="shared" si="959"/>
        <v/>
      </c>
      <c r="F6327" s="92" t="str">
        <f t="shared" si="960"/>
        <v/>
      </c>
      <c r="G6327" s="212" t="str">
        <f t="shared" si="961"/>
        <v/>
      </c>
      <c r="H6327" s="92">
        <f>IF(OR(ERR=FALSE,AND(F6327="",G6327="")),0,IF($C$12="D",$H$13+SUM($F$14:F6327)-SUM($G$14:G6327),$H$13-SUM($F$14:F6327)+SUM($G$14:G6327)))</f>
        <v>0</v>
      </c>
      <c r="I6327" s="7"/>
    </row>
    <row r="6328" spans="1:9">
      <c r="A6328" s="89">
        <f t="shared" si="949"/>
        <v>6315</v>
      </c>
      <c r="B6328" s="185" t="str">
        <f t="shared" si="956"/>
        <v/>
      </c>
      <c r="C6328" s="90" t="str">
        <f t="shared" si="957"/>
        <v/>
      </c>
      <c r="D6328" s="89" t="str">
        <f t="shared" si="958"/>
        <v/>
      </c>
      <c r="E6328" s="91" t="str">
        <f t="shared" si="959"/>
        <v/>
      </c>
      <c r="F6328" s="92" t="str">
        <f t="shared" si="960"/>
        <v/>
      </c>
      <c r="G6328" s="212" t="str">
        <f t="shared" si="961"/>
        <v/>
      </c>
      <c r="H6328" s="92">
        <f>IF(OR(ERR=FALSE,AND(F6328="",G6328="")),0,IF($C$12="D",$H$13+SUM($F$14:F6328)-SUM($G$14:G6328),$H$13-SUM($F$14:F6328)+SUM($G$14:G6328)))</f>
        <v>0</v>
      </c>
      <c r="I6328" s="7"/>
    </row>
    <row r="6329" spans="1:9">
      <c r="A6329" s="89">
        <f t="shared" si="949"/>
        <v>6316</v>
      </c>
      <c r="B6329" s="185" t="str">
        <f t="shared" si="956"/>
        <v/>
      </c>
      <c r="C6329" s="90" t="str">
        <f t="shared" si="957"/>
        <v/>
      </c>
      <c r="D6329" s="89" t="str">
        <f t="shared" si="958"/>
        <v/>
      </c>
      <c r="E6329" s="91" t="str">
        <f t="shared" si="959"/>
        <v/>
      </c>
      <c r="F6329" s="92" t="str">
        <f t="shared" si="960"/>
        <v/>
      </c>
      <c r="G6329" s="212" t="str">
        <f t="shared" si="961"/>
        <v/>
      </c>
      <c r="H6329" s="92">
        <f>IF(OR(ERR=FALSE,AND(F6329="",G6329="")),0,IF($C$12="D",$H$13+SUM($F$14:F6329)-SUM($G$14:G6329),$H$13-SUM($F$14:F6329)+SUM($G$14:G6329)))</f>
        <v>0</v>
      </c>
      <c r="I6329" s="7"/>
    </row>
    <row r="6330" spans="1:9">
      <c r="A6330" s="89">
        <f t="shared" si="949"/>
        <v>6317</v>
      </c>
      <c r="B6330" s="185" t="str">
        <f t="shared" si="956"/>
        <v/>
      </c>
      <c r="C6330" s="90" t="str">
        <f t="shared" si="957"/>
        <v/>
      </c>
      <c r="D6330" s="89" t="str">
        <f t="shared" si="958"/>
        <v/>
      </c>
      <c r="E6330" s="91" t="str">
        <f t="shared" si="959"/>
        <v/>
      </c>
      <c r="F6330" s="92" t="str">
        <f t="shared" si="960"/>
        <v/>
      </c>
      <c r="G6330" s="212" t="str">
        <f t="shared" si="961"/>
        <v/>
      </c>
      <c r="H6330" s="92">
        <f>IF(OR(ERR=FALSE,AND(F6330="",G6330="")),0,IF($C$12="D",$H$13+SUM($F$14:F6330)-SUM($G$14:G6330),$H$13-SUM($F$14:F6330)+SUM($G$14:G6330)))</f>
        <v>0</v>
      </c>
      <c r="I6330" s="7"/>
    </row>
    <row r="6331" spans="1:9">
      <c r="A6331" s="89">
        <f t="shared" si="949"/>
        <v>6318</v>
      </c>
      <c r="B6331" s="185" t="str">
        <f t="shared" si="956"/>
        <v/>
      </c>
      <c r="C6331" s="90" t="str">
        <f t="shared" si="957"/>
        <v/>
      </c>
      <c r="D6331" s="89" t="str">
        <f t="shared" si="958"/>
        <v/>
      </c>
      <c r="E6331" s="91" t="str">
        <f t="shared" si="959"/>
        <v/>
      </c>
      <c r="F6331" s="92" t="str">
        <f t="shared" si="960"/>
        <v/>
      </c>
      <c r="G6331" s="212" t="str">
        <f t="shared" si="961"/>
        <v/>
      </c>
      <c r="H6331" s="92">
        <f>IF(OR(ERR=FALSE,AND(F6331="",G6331="")),0,IF($C$12="D",$H$13+SUM($F$14:F6331)-SUM($G$14:G6331),$H$13-SUM($F$14:F6331)+SUM($G$14:G6331)))</f>
        <v>0</v>
      </c>
      <c r="I6331" s="7"/>
    </row>
    <row r="6332" spans="1:9">
      <c r="A6332" s="89">
        <f t="shared" si="949"/>
        <v>6319</v>
      </c>
      <c r="B6332" s="185" t="str">
        <f t="shared" si="956"/>
        <v/>
      </c>
      <c r="C6332" s="90" t="str">
        <f t="shared" si="957"/>
        <v/>
      </c>
      <c r="D6332" s="89" t="str">
        <f t="shared" si="958"/>
        <v/>
      </c>
      <c r="E6332" s="91" t="str">
        <f t="shared" si="959"/>
        <v/>
      </c>
      <c r="F6332" s="92" t="str">
        <f t="shared" si="960"/>
        <v/>
      </c>
      <c r="G6332" s="212" t="str">
        <f t="shared" si="961"/>
        <v/>
      </c>
      <c r="H6332" s="92">
        <f>IF(OR(ERR=FALSE,AND(F6332="",G6332="")),0,IF($C$12="D",$H$13+SUM($F$14:F6332)-SUM($G$14:G6332),$H$13-SUM($F$14:F6332)+SUM($G$14:G6332)))</f>
        <v>0</v>
      </c>
      <c r="I6332" s="7"/>
    </row>
    <row r="6333" spans="1:9">
      <c r="A6333" s="89">
        <f t="shared" si="949"/>
        <v>6320</v>
      </c>
      <c r="B6333" s="185" t="str">
        <f t="shared" si="956"/>
        <v/>
      </c>
      <c r="C6333" s="90" t="str">
        <f t="shared" si="957"/>
        <v/>
      </c>
      <c r="D6333" s="89" t="str">
        <f t="shared" si="958"/>
        <v/>
      </c>
      <c r="E6333" s="91" t="str">
        <f t="shared" si="959"/>
        <v/>
      </c>
      <c r="F6333" s="92" t="str">
        <f t="shared" si="960"/>
        <v/>
      </c>
      <c r="G6333" s="212" t="str">
        <f t="shared" si="961"/>
        <v/>
      </c>
      <c r="H6333" s="92">
        <f>IF(OR(ERR=FALSE,AND(F6333="",G6333="")),0,IF($C$12="D",$H$13+SUM($F$14:F6333)-SUM($G$14:G6333),$H$13-SUM($F$14:F6333)+SUM($G$14:G6333)))</f>
        <v>0</v>
      </c>
      <c r="I6333" s="7"/>
    </row>
    <row r="6334" spans="1:9">
      <c r="A6334" s="89">
        <f t="shared" si="949"/>
        <v>6321</v>
      </c>
      <c r="B6334" s="185" t="str">
        <f t="shared" si="956"/>
        <v/>
      </c>
      <c r="C6334" s="90" t="str">
        <f t="shared" si="957"/>
        <v/>
      </c>
      <c r="D6334" s="89" t="str">
        <f t="shared" si="958"/>
        <v/>
      </c>
      <c r="E6334" s="91" t="str">
        <f t="shared" si="959"/>
        <v/>
      </c>
      <c r="F6334" s="92" t="str">
        <f t="shared" si="960"/>
        <v/>
      </c>
      <c r="G6334" s="212" t="str">
        <f t="shared" si="961"/>
        <v/>
      </c>
      <c r="H6334" s="92">
        <f>IF(OR(ERR=FALSE,AND(F6334="",G6334="")),0,IF($C$12="D",$H$13+SUM($F$14:F6334)-SUM($G$14:G6334),$H$13-SUM($F$14:F6334)+SUM($G$14:G6334)))</f>
        <v>0</v>
      </c>
      <c r="I6334" s="7"/>
    </row>
    <row r="6335" spans="1:9">
      <c r="A6335" s="89">
        <f t="shared" si="949"/>
        <v>6322</v>
      </c>
      <c r="B6335" s="185" t="str">
        <f t="shared" si="956"/>
        <v/>
      </c>
      <c r="C6335" s="90" t="str">
        <f t="shared" si="957"/>
        <v/>
      </c>
      <c r="D6335" s="89" t="str">
        <f t="shared" si="958"/>
        <v/>
      </c>
      <c r="E6335" s="91" t="str">
        <f t="shared" si="959"/>
        <v/>
      </c>
      <c r="F6335" s="92" t="str">
        <f t="shared" si="960"/>
        <v/>
      </c>
      <c r="G6335" s="212" t="str">
        <f t="shared" si="961"/>
        <v/>
      </c>
      <c r="H6335" s="92">
        <f>IF(OR(ERR=FALSE,AND(F6335="",G6335="")),0,IF($C$12="D",$H$13+SUM($F$14:F6335)-SUM($G$14:G6335),$H$13-SUM($F$14:F6335)+SUM($G$14:G6335)))</f>
        <v>0</v>
      </c>
      <c r="I6335" s="7"/>
    </row>
    <row r="6336" spans="1:9">
      <c r="A6336" s="89">
        <f t="shared" si="949"/>
        <v>6323</v>
      </c>
      <c r="B6336" s="185" t="str">
        <f t="shared" si="956"/>
        <v/>
      </c>
      <c r="C6336" s="90" t="str">
        <f t="shared" si="957"/>
        <v/>
      </c>
      <c r="D6336" s="89" t="str">
        <f t="shared" si="958"/>
        <v/>
      </c>
      <c r="E6336" s="91" t="str">
        <f t="shared" si="959"/>
        <v/>
      </c>
      <c r="F6336" s="92" t="str">
        <f t="shared" si="960"/>
        <v/>
      </c>
      <c r="G6336" s="212" t="str">
        <f t="shared" si="961"/>
        <v/>
      </c>
      <c r="H6336" s="92">
        <f>IF(OR(ERR=FALSE,AND(F6336="",G6336="")),0,IF($C$12="D",$H$13+SUM($F$14:F6336)-SUM($G$14:G6336),$H$13-SUM($F$14:F6336)+SUM($G$14:G6336)))</f>
        <v>0</v>
      </c>
      <c r="I6336" s="7"/>
    </row>
    <row r="6337" spans="1:9">
      <c r="A6337" s="89">
        <f t="shared" si="949"/>
        <v>6324</v>
      </c>
      <c r="B6337" s="185" t="str">
        <f t="shared" si="956"/>
        <v/>
      </c>
      <c r="C6337" s="90" t="str">
        <f t="shared" si="957"/>
        <v/>
      </c>
      <c r="D6337" s="89" t="str">
        <f t="shared" si="958"/>
        <v/>
      </c>
      <c r="E6337" s="91" t="str">
        <f t="shared" si="959"/>
        <v/>
      </c>
      <c r="F6337" s="92" t="str">
        <f t="shared" si="960"/>
        <v/>
      </c>
      <c r="G6337" s="212" t="str">
        <f t="shared" si="961"/>
        <v/>
      </c>
      <c r="H6337" s="92">
        <f>IF(OR(ERR=FALSE,AND(F6337="",G6337="")),0,IF($C$12="D",$H$13+SUM($F$14:F6337)-SUM($G$14:G6337),$H$13-SUM($F$14:F6337)+SUM($G$14:G6337)))</f>
        <v>0</v>
      </c>
      <c r="I6337" s="7"/>
    </row>
    <row r="6338" spans="1:9">
      <c r="A6338" s="89">
        <f t="shared" ref="A6338:A6401" si="962">A6337+1</f>
        <v>6325</v>
      </c>
      <c r="B6338" s="185" t="str">
        <f t="shared" si="956"/>
        <v/>
      </c>
      <c r="C6338" s="90" t="str">
        <f t="shared" si="957"/>
        <v/>
      </c>
      <c r="D6338" s="89" t="str">
        <f t="shared" si="958"/>
        <v/>
      </c>
      <c r="E6338" s="91" t="str">
        <f t="shared" si="959"/>
        <v/>
      </c>
      <c r="F6338" s="92" t="str">
        <f t="shared" si="960"/>
        <v/>
      </c>
      <c r="G6338" s="212" t="str">
        <f t="shared" si="961"/>
        <v/>
      </c>
      <c r="H6338" s="92">
        <f>IF(OR(ERR=FALSE,AND(F6338="",G6338="")),0,IF($C$12="D",$H$13+SUM($F$14:F6338)-SUM($G$14:G6338),$H$13-SUM($F$14:F6338)+SUM($G$14:G6338)))</f>
        <v>0</v>
      </c>
      <c r="I6338" s="7"/>
    </row>
    <row r="6339" spans="1:9">
      <c r="A6339" s="89">
        <f t="shared" si="962"/>
        <v>6326</v>
      </c>
      <c r="B6339" s="185" t="str">
        <f t="shared" si="956"/>
        <v/>
      </c>
      <c r="C6339" s="90" t="str">
        <f t="shared" si="957"/>
        <v/>
      </c>
      <c r="D6339" s="89" t="str">
        <f t="shared" si="958"/>
        <v/>
      </c>
      <c r="E6339" s="91" t="str">
        <f t="shared" si="959"/>
        <v/>
      </c>
      <c r="F6339" s="92" t="str">
        <f t="shared" si="960"/>
        <v/>
      </c>
      <c r="G6339" s="212" t="str">
        <f t="shared" si="961"/>
        <v/>
      </c>
      <c r="H6339" s="92">
        <f>IF(OR(ERR=FALSE,AND(F6339="",G6339="")),0,IF($C$12="D",$H$13+SUM($F$14:F6339)-SUM($G$14:G6339),$H$13-SUM($F$14:F6339)+SUM($G$14:G6339)))</f>
        <v>0</v>
      </c>
      <c r="I6339" s="7"/>
    </row>
    <row r="6340" spans="1:9">
      <c r="A6340" s="89">
        <f t="shared" si="962"/>
        <v>6327</v>
      </c>
      <c r="B6340" s="185" t="str">
        <f t="shared" si="956"/>
        <v/>
      </c>
      <c r="C6340" s="90" t="str">
        <f t="shared" si="957"/>
        <v/>
      </c>
      <c r="D6340" s="89" t="str">
        <f t="shared" si="958"/>
        <v/>
      </c>
      <c r="E6340" s="91" t="str">
        <f t="shared" si="959"/>
        <v/>
      </c>
      <c r="F6340" s="92" t="str">
        <f t="shared" si="960"/>
        <v/>
      </c>
      <c r="G6340" s="212" t="str">
        <f t="shared" si="961"/>
        <v/>
      </c>
      <c r="H6340" s="92">
        <f>IF(OR(ERR=FALSE,AND(F6340="",G6340="")),0,IF($C$12="D",$H$13+SUM($F$14:F6340)-SUM($G$14:G6340),$H$13-SUM($F$14:F6340)+SUM($G$14:G6340)))</f>
        <v>0</v>
      </c>
      <c r="I6340" s="7"/>
    </row>
    <row r="6341" spans="1:9">
      <c r="A6341" s="89">
        <f t="shared" si="962"/>
        <v>6328</v>
      </c>
      <c r="B6341" s="185" t="str">
        <f t="shared" si="956"/>
        <v/>
      </c>
      <c r="C6341" s="90" t="str">
        <f t="shared" si="957"/>
        <v/>
      </c>
      <c r="D6341" s="89" t="str">
        <f t="shared" si="958"/>
        <v/>
      </c>
      <c r="E6341" s="91" t="str">
        <f t="shared" si="959"/>
        <v/>
      </c>
      <c r="F6341" s="92" t="str">
        <f t="shared" si="960"/>
        <v/>
      </c>
      <c r="G6341" s="212" t="str">
        <f t="shared" si="961"/>
        <v/>
      </c>
      <c r="H6341" s="92">
        <f>IF(OR(ERR=FALSE,AND(F6341="",G6341="")),0,IF($C$12="D",$H$13+SUM($F$14:F6341)-SUM($G$14:G6341),$H$13-SUM($F$14:F6341)+SUM($G$14:G6341)))</f>
        <v>0</v>
      </c>
      <c r="I6341" s="7"/>
    </row>
    <row r="6342" spans="1:9">
      <c r="A6342" s="89">
        <f t="shared" si="962"/>
        <v>6329</v>
      </c>
      <c r="B6342" s="185" t="str">
        <f t="shared" si="956"/>
        <v/>
      </c>
      <c r="C6342" s="90" t="str">
        <f t="shared" si="957"/>
        <v/>
      </c>
      <c r="D6342" s="89" t="str">
        <f t="shared" si="958"/>
        <v/>
      </c>
      <c r="E6342" s="91" t="str">
        <f t="shared" si="959"/>
        <v/>
      </c>
      <c r="F6342" s="92" t="str">
        <f t="shared" si="960"/>
        <v/>
      </c>
      <c r="G6342" s="212" t="str">
        <f t="shared" si="961"/>
        <v/>
      </c>
      <c r="H6342" s="92">
        <f>IF(OR(ERR=FALSE,AND(F6342="",G6342="")),0,IF($C$12="D",$H$13+SUM($F$14:F6342)-SUM($G$14:G6342),$H$13-SUM($F$14:F6342)+SUM($G$14:G6342)))</f>
        <v>0</v>
      </c>
      <c r="I6342" s="7"/>
    </row>
    <row r="6343" spans="1:9">
      <c r="A6343" s="89">
        <f t="shared" si="962"/>
        <v>6330</v>
      </c>
      <c r="B6343" s="185" t="str">
        <f t="shared" si="956"/>
        <v/>
      </c>
      <c r="C6343" s="90" t="str">
        <f t="shared" si="957"/>
        <v/>
      </c>
      <c r="D6343" s="89" t="str">
        <f t="shared" si="958"/>
        <v/>
      </c>
      <c r="E6343" s="91" t="str">
        <f t="shared" si="959"/>
        <v/>
      </c>
      <c r="F6343" s="92" t="str">
        <f t="shared" si="960"/>
        <v/>
      </c>
      <c r="G6343" s="212" t="str">
        <f t="shared" si="961"/>
        <v/>
      </c>
      <c r="H6343" s="92">
        <f>IF(OR(ERR=FALSE,AND(F6343="",G6343="")),0,IF($C$12="D",$H$13+SUM($F$14:F6343)-SUM($G$14:G6343),$H$13-SUM($F$14:F6343)+SUM($G$14:G6343)))</f>
        <v>0</v>
      </c>
      <c r="I6343" s="7"/>
    </row>
    <row r="6344" spans="1:9">
      <c r="A6344" s="89">
        <f t="shared" si="962"/>
        <v>6331</v>
      </c>
      <c r="B6344" s="185" t="str">
        <f t="shared" si="956"/>
        <v/>
      </c>
      <c r="C6344" s="90" t="str">
        <f t="shared" si="957"/>
        <v/>
      </c>
      <c r="D6344" s="89" t="str">
        <f t="shared" si="958"/>
        <v/>
      </c>
      <c r="E6344" s="91" t="str">
        <f t="shared" si="959"/>
        <v/>
      </c>
      <c r="F6344" s="92" t="str">
        <f t="shared" si="960"/>
        <v/>
      </c>
      <c r="G6344" s="212" t="str">
        <f t="shared" si="961"/>
        <v/>
      </c>
      <c r="H6344" s="92">
        <f>IF(OR(ERR=FALSE,AND(F6344="",G6344="")),0,IF($C$12="D",$H$13+SUM($F$14:F6344)-SUM($G$14:G6344),$H$13-SUM($F$14:F6344)+SUM($G$14:G6344)))</f>
        <v>0</v>
      </c>
      <c r="I6344" s="7"/>
    </row>
    <row r="6345" spans="1:9">
      <c r="A6345" s="89">
        <f t="shared" si="962"/>
        <v>6332</v>
      </c>
      <c r="B6345" s="185" t="str">
        <f t="shared" si="956"/>
        <v/>
      </c>
      <c r="C6345" s="90" t="str">
        <f t="shared" si="957"/>
        <v/>
      </c>
      <c r="D6345" s="89" t="str">
        <f t="shared" si="958"/>
        <v/>
      </c>
      <c r="E6345" s="91" t="str">
        <f t="shared" si="959"/>
        <v/>
      </c>
      <c r="F6345" s="92" t="str">
        <f t="shared" si="960"/>
        <v/>
      </c>
      <c r="G6345" s="212" t="str">
        <f t="shared" si="961"/>
        <v/>
      </c>
      <c r="H6345" s="92">
        <f>IF(OR(ERR=FALSE,AND(F6345="",G6345="")),0,IF($C$12="D",$H$13+SUM($F$14:F6345)-SUM($G$14:G6345),$H$13-SUM($F$14:F6345)+SUM($G$14:G6345)))</f>
        <v>0</v>
      </c>
      <c r="I6345" s="7"/>
    </row>
    <row r="6346" spans="1:9">
      <c r="A6346" s="89">
        <f t="shared" si="962"/>
        <v>6333</v>
      </c>
      <c r="B6346" s="185" t="str">
        <f t="shared" si="956"/>
        <v/>
      </c>
      <c r="C6346" s="90" t="str">
        <f t="shared" si="957"/>
        <v/>
      </c>
      <c r="D6346" s="89" t="str">
        <f t="shared" si="958"/>
        <v/>
      </c>
      <c r="E6346" s="91" t="str">
        <f t="shared" si="959"/>
        <v/>
      </c>
      <c r="F6346" s="92" t="str">
        <f t="shared" si="960"/>
        <v/>
      </c>
      <c r="G6346" s="212" t="str">
        <f t="shared" si="961"/>
        <v/>
      </c>
      <c r="H6346" s="92">
        <f>IF(OR(ERR=FALSE,AND(F6346="",G6346="")),0,IF($C$12="D",$H$13+SUM($F$14:F6346)-SUM($G$14:G6346),$H$13-SUM($F$14:F6346)+SUM($G$14:G6346)))</f>
        <v>0</v>
      </c>
      <c r="I6346" s="7"/>
    </row>
    <row r="6347" spans="1:9">
      <c r="A6347" s="89">
        <f t="shared" si="962"/>
        <v>6334</v>
      </c>
      <c r="B6347" s="185" t="str">
        <f t="shared" si="956"/>
        <v/>
      </c>
      <c r="C6347" s="90" t="str">
        <f t="shared" si="957"/>
        <v/>
      </c>
      <c r="D6347" s="89" t="str">
        <f t="shared" si="958"/>
        <v/>
      </c>
      <c r="E6347" s="91" t="str">
        <f t="shared" si="959"/>
        <v/>
      </c>
      <c r="F6347" s="92" t="str">
        <f t="shared" si="960"/>
        <v/>
      </c>
      <c r="G6347" s="212" t="str">
        <f t="shared" si="961"/>
        <v/>
      </c>
      <c r="H6347" s="92">
        <f>IF(OR(ERR=FALSE,AND(F6347="",G6347="")),0,IF($C$12="D",$H$13+SUM($F$14:F6347)-SUM($G$14:G6347),$H$13-SUM($F$14:F6347)+SUM($G$14:G6347)))</f>
        <v>0</v>
      </c>
      <c r="I6347" s="7"/>
    </row>
    <row r="6348" spans="1:9">
      <c r="A6348" s="89">
        <f t="shared" si="962"/>
        <v>6335</v>
      </c>
      <c r="B6348" s="185" t="str">
        <f t="shared" si="956"/>
        <v/>
      </c>
      <c r="C6348" s="90" t="str">
        <f t="shared" si="957"/>
        <v/>
      </c>
      <c r="D6348" s="89" t="str">
        <f t="shared" si="958"/>
        <v/>
      </c>
      <c r="E6348" s="91" t="str">
        <f t="shared" si="959"/>
        <v/>
      </c>
      <c r="F6348" s="92" t="str">
        <f t="shared" si="960"/>
        <v/>
      </c>
      <c r="G6348" s="212" t="str">
        <f t="shared" si="961"/>
        <v/>
      </c>
      <c r="H6348" s="92">
        <f>IF(OR(ERR=FALSE,AND(F6348="",G6348="")),0,IF($C$12="D",$H$13+SUM($F$14:F6348)-SUM($G$14:G6348),$H$13-SUM($F$14:F6348)+SUM($G$14:G6348)))</f>
        <v>0</v>
      </c>
      <c r="I6348" s="7"/>
    </row>
    <row r="6349" spans="1:9">
      <c r="A6349" s="89">
        <f t="shared" si="962"/>
        <v>6336</v>
      </c>
      <c r="B6349" s="185" t="str">
        <f t="shared" si="956"/>
        <v/>
      </c>
      <c r="C6349" s="90" t="str">
        <f t="shared" si="957"/>
        <v/>
      </c>
      <c r="D6349" s="89" t="str">
        <f t="shared" si="958"/>
        <v/>
      </c>
      <c r="E6349" s="91" t="str">
        <f t="shared" si="959"/>
        <v/>
      </c>
      <c r="F6349" s="92" t="str">
        <f t="shared" si="960"/>
        <v/>
      </c>
      <c r="G6349" s="212" t="str">
        <f t="shared" si="961"/>
        <v/>
      </c>
      <c r="H6349" s="92">
        <f>IF(OR(ERR=FALSE,AND(F6349="",G6349="")),0,IF($C$12="D",$H$13+SUM($F$14:F6349)-SUM($G$14:G6349),$H$13-SUM($F$14:F6349)+SUM($G$14:G6349)))</f>
        <v>0</v>
      </c>
      <c r="I6349" s="7"/>
    </row>
    <row r="6350" spans="1:9">
      <c r="A6350" s="89">
        <f t="shared" si="962"/>
        <v>6337</v>
      </c>
      <c r="B6350" s="185" t="str">
        <f t="shared" si="956"/>
        <v/>
      </c>
      <c r="C6350" s="90" t="str">
        <f t="shared" si="957"/>
        <v/>
      </c>
      <c r="D6350" s="89" t="str">
        <f t="shared" si="958"/>
        <v/>
      </c>
      <c r="E6350" s="91" t="str">
        <f t="shared" si="959"/>
        <v/>
      </c>
      <c r="F6350" s="92" t="str">
        <f t="shared" si="960"/>
        <v/>
      </c>
      <c r="G6350" s="212" t="str">
        <f t="shared" si="961"/>
        <v/>
      </c>
      <c r="H6350" s="92">
        <f>IF(OR(ERR=FALSE,AND(F6350="",G6350="")),0,IF($C$12="D",$H$13+SUM($F$14:F6350)-SUM($G$14:G6350),$H$13-SUM($F$14:F6350)+SUM($G$14:G6350)))</f>
        <v>0</v>
      </c>
      <c r="I6350" s="7"/>
    </row>
    <row r="6351" spans="1:9">
      <c r="A6351" s="89">
        <f t="shared" si="962"/>
        <v>6338</v>
      </c>
      <c r="B6351" s="185" t="str">
        <f t="shared" si="956"/>
        <v/>
      </c>
      <c r="C6351" s="90" t="str">
        <f t="shared" si="957"/>
        <v/>
      </c>
      <c r="D6351" s="89" t="str">
        <f t="shared" si="958"/>
        <v/>
      </c>
      <c r="E6351" s="91" t="str">
        <f t="shared" si="959"/>
        <v/>
      </c>
      <c r="F6351" s="92" t="str">
        <f t="shared" si="960"/>
        <v/>
      </c>
      <c r="G6351" s="212" t="str">
        <f t="shared" si="961"/>
        <v/>
      </c>
      <c r="H6351" s="92">
        <f>IF(OR(ERR=FALSE,AND(F6351="",G6351="")),0,IF($C$12="D",$H$13+SUM($F$14:F6351)-SUM($G$14:G6351),$H$13-SUM($F$14:F6351)+SUM($G$14:G6351)))</f>
        <v>0</v>
      </c>
      <c r="I6351" s="7"/>
    </row>
    <row r="6352" spans="1:9">
      <c r="A6352" s="89">
        <f t="shared" si="962"/>
        <v>6339</v>
      </c>
      <c r="B6352" s="185" t="str">
        <f t="shared" si="956"/>
        <v/>
      </c>
      <c r="C6352" s="90" t="str">
        <f t="shared" si="957"/>
        <v/>
      </c>
      <c r="D6352" s="89" t="str">
        <f t="shared" si="958"/>
        <v/>
      </c>
      <c r="E6352" s="91" t="str">
        <f t="shared" si="959"/>
        <v/>
      </c>
      <c r="F6352" s="92" t="str">
        <f t="shared" si="960"/>
        <v/>
      </c>
      <c r="G6352" s="212" t="str">
        <f t="shared" si="961"/>
        <v/>
      </c>
      <c r="H6352" s="92">
        <f>IF(OR(ERR=FALSE,AND(F6352="",G6352="")),0,IF($C$12="D",$H$13+SUM($F$14:F6352)-SUM($G$14:G6352),$H$13-SUM($F$14:F6352)+SUM($G$14:G6352)))</f>
        <v>0</v>
      </c>
      <c r="I6352" s="7"/>
    </row>
    <row r="6353" spans="1:9">
      <c r="A6353" s="89">
        <f t="shared" si="962"/>
        <v>6340</v>
      </c>
      <c r="B6353" s="185" t="str">
        <f t="shared" si="956"/>
        <v/>
      </c>
      <c r="C6353" s="90" t="str">
        <f t="shared" si="957"/>
        <v/>
      </c>
      <c r="D6353" s="89" t="str">
        <f t="shared" si="958"/>
        <v/>
      </c>
      <c r="E6353" s="91" t="str">
        <f t="shared" si="959"/>
        <v/>
      </c>
      <c r="F6353" s="92" t="str">
        <f t="shared" si="960"/>
        <v/>
      </c>
      <c r="G6353" s="212" t="str">
        <f t="shared" si="961"/>
        <v/>
      </c>
      <c r="H6353" s="92">
        <f>IF(OR(ERR=FALSE,AND(F6353="",G6353="")),0,IF($C$12="D",$H$13+SUM($F$14:F6353)-SUM($G$14:G6353),$H$13-SUM($F$14:F6353)+SUM($G$14:G6353)))</f>
        <v>0</v>
      </c>
      <c r="I6353" s="7"/>
    </row>
    <row r="6354" spans="1:9">
      <c r="A6354" s="89">
        <f t="shared" si="962"/>
        <v>6341</v>
      </c>
      <c r="B6354" s="185" t="str">
        <f t="shared" si="956"/>
        <v/>
      </c>
      <c r="C6354" s="90" t="str">
        <f t="shared" si="957"/>
        <v/>
      </c>
      <c r="D6354" s="89" t="str">
        <f t="shared" si="958"/>
        <v/>
      </c>
      <c r="E6354" s="91" t="str">
        <f t="shared" si="959"/>
        <v/>
      </c>
      <c r="F6354" s="92" t="str">
        <f t="shared" si="960"/>
        <v/>
      </c>
      <c r="G6354" s="212" t="str">
        <f t="shared" si="961"/>
        <v/>
      </c>
      <c r="H6354" s="92">
        <f>IF(OR(ERR=FALSE,AND(F6354="",G6354="")),0,IF($C$12="D",$H$13+SUM($F$14:F6354)-SUM($G$14:G6354),$H$13-SUM($F$14:F6354)+SUM($G$14:G6354)))</f>
        <v>0</v>
      </c>
      <c r="I6354" s="7"/>
    </row>
    <row r="6355" spans="1:9">
      <c r="A6355" s="89">
        <f t="shared" si="962"/>
        <v>6342</v>
      </c>
      <c r="B6355" s="185" t="str">
        <f t="shared" si="956"/>
        <v/>
      </c>
      <c r="C6355" s="90" t="str">
        <f t="shared" si="957"/>
        <v/>
      </c>
      <c r="D6355" s="89" t="str">
        <f t="shared" si="958"/>
        <v/>
      </c>
      <c r="E6355" s="91" t="str">
        <f t="shared" si="959"/>
        <v/>
      </c>
      <c r="F6355" s="92" t="str">
        <f t="shared" si="960"/>
        <v/>
      </c>
      <c r="G6355" s="212" t="str">
        <f t="shared" si="961"/>
        <v/>
      </c>
      <c r="H6355" s="92">
        <f>IF(OR(ERR=FALSE,AND(F6355="",G6355="")),0,IF($C$12="D",$H$13+SUM($F$14:F6355)-SUM($G$14:G6355),$H$13-SUM($F$14:F6355)+SUM($G$14:G6355)))</f>
        <v>0</v>
      </c>
      <c r="I6355" s="7"/>
    </row>
    <row r="6356" spans="1:9">
      <c r="A6356" s="89">
        <f t="shared" si="962"/>
        <v>6343</v>
      </c>
      <c r="B6356" s="185" t="str">
        <f t="shared" si="956"/>
        <v/>
      </c>
      <c r="C6356" s="90" t="str">
        <f t="shared" si="957"/>
        <v/>
      </c>
      <c r="D6356" s="89" t="str">
        <f t="shared" si="958"/>
        <v/>
      </c>
      <c r="E6356" s="91" t="str">
        <f t="shared" si="959"/>
        <v/>
      </c>
      <c r="F6356" s="92" t="str">
        <f t="shared" si="960"/>
        <v/>
      </c>
      <c r="G6356" s="212" t="str">
        <f t="shared" si="961"/>
        <v/>
      </c>
      <c r="H6356" s="92">
        <f>IF(OR(ERR=FALSE,AND(F6356="",G6356="")),0,IF($C$12="D",$H$13+SUM($F$14:F6356)-SUM($G$14:G6356),$H$13-SUM($F$14:F6356)+SUM($G$14:G6356)))</f>
        <v>0</v>
      </c>
      <c r="I6356" s="7"/>
    </row>
    <row r="6357" spans="1:9">
      <c r="A6357" s="89">
        <f t="shared" si="962"/>
        <v>6344</v>
      </c>
      <c r="B6357" s="185" t="str">
        <f t="shared" si="956"/>
        <v/>
      </c>
      <c r="C6357" s="90" t="str">
        <f t="shared" si="957"/>
        <v/>
      </c>
      <c r="D6357" s="89" t="str">
        <f t="shared" si="958"/>
        <v/>
      </c>
      <c r="E6357" s="91" t="str">
        <f t="shared" si="959"/>
        <v/>
      </c>
      <c r="F6357" s="92" t="str">
        <f t="shared" si="960"/>
        <v/>
      </c>
      <c r="G6357" s="212" t="str">
        <f t="shared" si="961"/>
        <v/>
      </c>
      <c r="H6357" s="92">
        <f>IF(OR(ERR=FALSE,AND(F6357="",G6357="")),0,IF($C$12="D",$H$13+SUM($F$14:F6357)-SUM($G$14:G6357),$H$13-SUM($F$14:F6357)+SUM($G$14:G6357)))</f>
        <v>0</v>
      </c>
      <c r="I6357" s="7"/>
    </row>
    <row r="6358" spans="1:9">
      <c r="A6358" s="89">
        <f t="shared" si="962"/>
        <v>6345</v>
      </c>
      <c r="B6358" s="185" t="str">
        <f t="shared" si="956"/>
        <v/>
      </c>
      <c r="C6358" s="90" t="str">
        <f t="shared" si="957"/>
        <v/>
      </c>
      <c r="D6358" s="89" t="str">
        <f t="shared" si="958"/>
        <v/>
      </c>
      <c r="E6358" s="91" t="str">
        <f t="shared" si="959"/>
        <v/>
      </c>
      <c r="F6358" s="92" t="str">
        <f t="shared" si="960"/>
        <v/>
      </c>
      <c r="G6358" s="212" t="str">
        <f t="shared" si="961"/>
        <v/>
      </c>
      <c r="H6358" s="92">
        <f>IF(OR(ERR=FALSE,AND(F6358="",G6358="")),0,IF($C$12="D",$H$13+SUM($F$14:F6358)-SUM($G$14:G6358),$H$13-SUM($F$14:F6358)+SUM($G$14:G6358)))</f>
        <v>0</v>
      </c>
      <c r="I6358" s="7"/>
    </row>
    <row r="6359" spans="1:9">
      <c r="A6359" s="89">
        <f t="shared" si="962"/>
        <v>6346</v>
      </c>
      <c r="B6359" s="185" t="str">
        <f t="shared" si="956"/>
        <v/>
      </c>
      <c r="C6359" s="90" t="str">
        <f t="shared" si="957"/>
        <v/>
      </c>
      <c r="D6359" s="89" t="str">
        <f t="shared" si="958"/>
        <v/>
      </c>
      <c r="E6359" s="91" t="str">
        <f t="shared" si="959"/>
        <v/>
      </c>
      <c r="F6359" s="92" t="str">
        <f t="shared" si="960"/>
        <v/>
      </c>
      <c r="G6359" s="212" t="str">
        <f t="shared" si="961"/>
        <v/>
      </c>
      <c r="H6359" s="92">
        <f>IF(OR(ERR=FALSE,AND(F6359="",G6359="")),0,IF($C$12="D",$H$13+SUM($F$14:F6359)-SUM($G$14:G6359),$H$13-SUM($F$14:F6359)+SUM($G$14:G6359)))</f>
        <v>0</v>
      </c>
      <c r="I6359" s="7"/>
    </row>
    <row r="6360" spans="1:9">
      <c r="A6360" s="89">
        <f t="shared" si="962"/>
        <v>6347</v>
      </c>
      <c r="B6360" s="185" t="str">
        <f t="shared" si="956"/>
        <v/>
      </c>
      <c r="C6360" s="90" t="str">
        <f t="shared" si="957"/>
        <v/>
      </c>
      <c r="D6360" s="89" t="str">
        <f t="shared" si="958"/>
        <v/>
      </c>
      <c r="E6360" s="91" t="str">
        <f t="shared" si="959"/>
        <v/>
      </c>
      <c r="F6360" s="92" t="str">
        <f t="shared" si="960"/>
        <v/>
      </c>
      <c r="G6360" s="212" t="str">
        <f t="shared" si="961"/>
        <v/>
      </c>
      <c r="H6360" s="92">
        <f>IF(OR(ERR=FALSE,AND(F6360="",G6360="")),0,IF($C$12="D",$H$13+SUM($F$14:F6360)-SUM($G$14:G6360),$H$13-SUM($F$14:F6360)+SUM($G$14:G6360)))</f>
        <v>0</v>
      </c>
      <c r="I6360" s="7"/>
    </row>
    <row r="6361" spans="1:9">
      <c r="A6361" s="89">
        <f t="shared" si="962"/>
        <v>6348</v>
      </c>
      <c r="B6361" s="185" t="str">
        <f t="shared" si="956"/>
        <v/>
      </c>
      <c r="C6361" s="90" t="str">
        <f t="shared" si="957"/>
        <v/>
      </c>
      <c r="D6361" s="89" t="str">
        <f t="shared" si="958"/>
        <v/>
      </c>
      <c r="E6361" s="91" t="str">
        <f t="shared" si="959"/>
        <v/>
      </c>
      <c r="F6361" s="92" t="str">
        <f t="shared" si="960"/>
        <v/>
      </c>
      <c r="G6361" s="212" t="str">
        <f t="shared" si="961"/>
        <v/>
      </c>
      <c r="H6361" s="92">
        <f>IF(OR(ERR=FALSE,AND(F6361="",G6361="")),0,IF($C$12="D",$H$13+SUM($F$14:F6361)-SUM($G$14:G6361),$H$13-SUM($F$14:F6361)+SUM($G$14:G6361)))</f>
        <v>0</v>
      </c>
      <c r="I6361" s="7"/>
    </row>
    <row r="6362" spans="1:9">
      <c r="A6362" s="89">
        <f t="shared" si="962"/>
        <v>6349</v>
      </c>
      <c r="B6362" s="185" t="str">
        <f t="shared" si="956"/>
        <v/>
      </c>
      <c r="C6362" s="90" t="str">
        <f t="shared" si="957"/>
        <v/>
      </c>
      <c r="D6362" s="89" t="str">
        <f t="shared" si="958"/>
        <v/>
      </c>
      <c r="E6362" s="91" t="str">
        <f t="shared" si="959"/>
        <v/>
      </c>
      <c r="F6362" s="92" t="str">
        <f t="shared" si="960"/>
        <v/>
      </c>
      <c r="G6362" s="212" t="str">
        <f t="shared" si="961"/>
        <v/>
      </c>
      <c r="H6362" s="92">
        <f>IF(OR(ERR=FALSE,AND(F6362="",G6362="")),0,IF($C$12="D",$H$13+SUM($F$14:F6362)-SUM($G$14:G6362),$H$13-SUM($F$14:F6362)+SUM($G$14:G6362)))</f>
        <v>0</v>
      </c>
      <c r="I6362" s="7"/>
    </row>
    <row r="6363" spans="1:9">
      <c r="A6363" s="89">
        <f t="shared" si="962"/>
        <v>6350</v>
      </c>
      <c r="B6363" s="185" t="str">
        <f t="shared" si="956"/>
        <v/>
      </c>
      <c r="C6363" s="90" t="str">
        <f t="shared" si="957"/>
        <v/>
      </c>
      <c r="D6363" s="89" t="str">
        <f t="shared" si="958"/>
        <v/>
      </c>
      <c r="E6363" s="91" t="str">
        <f t="shared" si="959"/>
        <v/>
      </c>
      <c r="F6363" s="92" t="str">
        <f t="shared" si="960"/>
        <v/>
      </c>
      <c r="G6363" s="212" t="str">
        <f t="shared" si="961"/>
        <v/>
      </c>
      <c r="H6363" s="92">
        <f>IF(OR(ERR=FALSE,AND(F6363="",G6363="")),0,IF($C$12="D",$H$13+SUM($F$14:F6363)-SUM($G$14:G6363),$H$13-SUM($F$14:F6363)+SUM($G$14:G6363)))</f>
        <v>0</v>
      </c>
      <c r="I6363" s="7"/>
    </row>
    <row r="6364" spans="1:9">
      <c r="A6364" s="89">
        <f t="shared" si="962"/>
        <v>6351</v>
      </c>
      <c r="B6364" s="185" t="str">
        <f t="shared" si="956"/>
        <v/>
      </c>
      <c r="C6364" s="90" t="str">
        <f t="shared" si="957"/>
        <v/>
      </c>
      <c r="D6364" s="89" t="str">
        <f t="shared" si="958"/>
        <v/>
      </c>
      <c r="E6364" s="91" t="str">
        <f t="shared" si="959"/>
        <v/>
      </c>
      <c r="F6364" s="92" t="str">
        <f t="shared" si="960"/>
        <v/>
      </c>
      <c r="G6364" s="212" t="str">
        <f t="shared" si="961"/>
        <v/>
      </c>
      <c r="H6364" s="92">
        <f>IF(OR(ERR=FALSE,AND(F6364="",G6364="")),0,IF($C$12="D",$H$13+SUM($F$14:F6364)-SUM($G$14:G6364),$H$13-SUM($F$14:F6364)+SUM($G$14:G6364)))</f>
        <v>0</v>
      </c>
      <c r="I6364" s="7"/>
    </row>
    <row r="6365" spans="1:9">
      <c r="A6365" s="89">
        <f t="shared" si="962"/>
        <v>6352</v>
      </c>
      <c r="B6365" s="185" t="str">
        <f t="shared" si="956"/>
        <v/>
      </c>
      <c r="C6365" s="90" t="str">
        <f t="shared" si="957"/>
        <v/>
      </c>
      <c r="D6365" s="89" t="str">
        <f t="shared" si="958"/>
        <v/>
      </c>
      <c r="E6365" s="91" t="str">
        <f t="shared" si="959"/>
        <v/>
      </c>
      <c r="F6365" s="92" t="str">
        <f t="shared" si="960"/>
        <v/>
      </c>
      <c r="G6365" s="212" t="str">
        <f t="shared" si="961"/>
        <v/>
      </c>
      <c r="H6365" s="92">
        <f>IF(OR(ERR=FALSE,AND(F6365="",G6365="")),0,IF($C$12="D",$H$13+SUM($F$14:F6365)-SUM($G$14:G6365),$H$13-SUM($F$14:F6365)+SUM($G$14:G6365)))</f>
        <v>0</v>
      </c>
      <c r="I6365" s="7"/>
    </row>
    <row r="6366" spans="1:9">
      <c r="A6366" s="89">
        <f t="shared" si="962"/>
        <v>6353</v>
      </c>
      <c r="B6366" s="185" t="str">
        <f t="shared" si="956"/>
        <v/>
      </c>
      <c r="C6366" s="90" t="str">
        <f t="shared" si="957"/>
        <v/>
      </c>
      <c r="D6366" s="89" t="str">
        <f t="shared" si="958"/>
        <v/>
      </c>
      <c r="E6366" s="91" t="str">
        <f t="shared" si="959"/>
        <v/>
      </c>
      <c r="F6366" s="92" t="str">
        <f t="shared" si="960"/>
        <v/>
      </c>
      <c r="G6366" s="212" t="str">
        <f t="shared" si="961"/>
        <v/>
      </c>
      <c r="H6366" s="92">
        <f>IF(OR(ERR=FALSE,AND(F6366="",G6366="")),0,IF($C$12="D",$H$13+SUM($F$14:F6366)-SUM($G$14:G6366),$H$13-SUM($F$14:F6366)+SUM($G$14:G6366)))</f>
        <v>0</v>
      </c>
      <c r="I6366" s="7"/>
    </row>
    <row r="6367" spans="1:9">
      <c r="A6367" s="89">
        <f t="shared" si="962"/>
        <v>6354</v>
      </c>
      <c r="B6367" s="185" t="str">
        <f t="shared" si="956"/>
        <v/>
      </c>
      <c r="C6367" s="90" t="str">
        <f t="shared" si="957"/>
        <v/>
      </c>
      <c r="D6367" s="89" t="str">
        <f t="shared" si="958"/>
        <v/>
      </c>
      <c r="E6367" s="91" t="str">
        <f t="shared" si="959"/>
        <v/>
      </c>
      <c r="F6367" s="92" t="str">
        <f t="shared" si="960"/>
        <v/>
      </c>
      <c r="G6367" s="212" t="str">
        <f t="shared" si="961"/>
        <v/>
      </c>
      <c r="H6367" s="92">
        <f>IF(OR(ERR=FALSE,AND(F6367="",G6367="")),0,IF($C$12="D",$H$13+SUM($F$14:F6367)-SUM($G$14:G6367),$H$13-SUM($F$14:F6367)+SUM($G$14:G6367)))</f>
        <v>0</v>
      </c>
      <c r="I6367" s="7"/>
    </row>
    <row r="6368" spans="1:9">
      <c r="A6368" s="89">
        <f t="shared" si="962"/>
        <v>6355</v>
      </c>
      <c r="B6368" s="185" t="str">
        <f t="shared" si="956"/>
        <v/>
      </c>
      <c r="C6368" s="90" t="str">
        <f t="shared" si="957"/>
        <v/>
      </c>
      <c r="D6368" s="89" t="str">
        <f t="shared" si="958"/>
        <v/>
      </c>
      <c r="E6368" s="91" t="str">
        <f t="shared" si="959"/>
        <v/>
      </c>
      <c r="F6368" s="92" t="str">
        <f t="shared" si="960"/>
        <v/>
      </c>
      <c r="G6368" s="212" t="str">
        <f t="shared" si="961"/>
        <v/>
      </c>
      <c r="H6368" s="92">
        <f>IF(OR(ERR=FALSE,AND(F6368="",G6368="")),0,IF($C$12="D",$H$13+SUM($F$14:F6368)-SUM($G$14:G6368),$H$13-SUM($F$14:F6368)+SUM($G$14:G6368)))</f>
        <v>0</v>
      </c>
      <c r="I6368" s="7"/>
    </row>
    <row r="6369" spans="1:9">
      <c r="A6369" s="89">
        <f t="shared" si="962"/>
        <v>6356</v>
      </c>
      <c r="B6369" s="185" t="str">
        <f t="shared" ref="B6369:B6380" si="963">IF(ISERROR(VLOOKUP(A6369&amp;H$9,JU_AKUN,6,FALSE)=TRUE),"",VLOOKUP(A6369&amp;H$9,JU_AKUN,6,FALSE))</f>
        <v/>
      </c>
      <c r="C6369" s="90" t="str">
        <f t="shared" ref="C6369:C6380" si="964">IF(ISERROR(VLOOKUP(A6369&amp;H$9,JU_AKUN,7,FALSE)=TRUE),"",VLOOKUP(A6369&amp;H$9,JU_AKUN,7,FALSE))</f>
        <v/>
      </c>
      <c r="D6369" s="89" t="str">
        <f t="shared" ref="D6369:D6380" si="965">IF(ISERROR(VLOOKUP(A6369&amp;H$9,JU_AKUN,8,FALSE)=TRUE),"",VLOOKUP(A6369&amp;H$9,JU_AKUN,8,FALSE))</f>
        <v/>
      </c>
      <c r="E6369" s="91" t="str">
        <f t="shared" ref="E6369:E6380" si="966">IF(ISERROR(VLOOKUP(A6369&amp;H$9,JU_AKUN,9,FALSE)=TRUE),"",VLOOKUP(A6369&amp;H$9,JU_AKUN,9,FALSE))</f>
        <v/>
      </c>
      <c r="F6369" s="92" t="str">
        <f t="shared" ref="F6369:F6380" si="967">IF(ISERROR(VLOOKUP(A6369&amp;H$9,JU_AKUN,14,FALSE)=TRUE),"",VLOOKUP(A6369&amp;H$9,JU_AKUN,14,FALSE))</f>
        <v/>
      </c>
      <c r="G6369" s="212" t="str">
        <f t="shared" ref="G6369:G6380" si="968">IF(ISERROR(VLOOKUP(A6369&amp;H$9,JU_AKUN,15,FALSE)=TRUE),"",VLOOKUP(A6369&amp;H$9,JU_AKUN,15,FALSE))</f>
        <v/>
      </c>
      <c r="H6369" s="92">
        <f>IF(OR(ERR=FALSE,AND(F6369="",G6369="")),0,IF($C$12="D",$H$13+SUM($F$14:F6369)-SUM($G$14:G6369),$H$13-SUM($F$14:F6369)+SUM($G$14:G6369)))</f>
        <v>0</v>
      </c>
      <c r="I6369" s="7"/>
    </row>
    <row r="6370" spans="1:9">
      <c r="A6370" s="89">
        <f t="shared" si="962"/>
        <v>6357</v>
      </c>
      <c r="B6370" s="185" t="str">
        <f t="shared" si="963"/>
        <v/>
      </c>
      <c r="C6370" s="90" t="str">
        <f t="shared" si="964"/>
        <v/>
      </c>
      <c r="D6370" s="89" t="str">
        <f t="shared" si="965"/>
        <v/>
      </c>
      <c r="E6370" s="91" t="str">
        <f t="shared" si="966"/>
        <v/>
      </c>
      <c r="F6370" s="92" t="str">
        <f t="shared" si="967"/>
        <v/>
      </c>
      <c r="G6370" s="212" t="str">
        <f t="shared" si="968"/>
        <v/>
      </c>
      <c r="H6370" s="92">
        <f>IF(OR(ERR=FALSE,AND(F6370="",G6370="")),0,IF($C$12="D",$H$13+SUM($F$14:F6370)-SUM($G$14:G6370),$H$13-SUM($F$14:F6370)+SUM($G$14:G6370)))</f>
        <v>0</v>
      </c>
      <c r="I6370" s="7"/>
    </row>
    <row r="6371" spans="1:9">
      <c r="A6371" s="89">
        <f t="shared" si="962"/>
        <v>6358</v>
      </c>
      <c r="B6371" s="185" t="str">
        <f t="shared" si="963"/>
        <v/>
      </c>
      <c r="C6371" s="90" t="str">
        <f t="shared" si="964"/>
        <v/>
      </c>
      <c r="D6371" s="89" t="str">
        <f t="shared" si="965"/>
        <v/>
      </c>
      <c r="E6371" s="91" t="str">
        <f t="shared" si="966"/>
        <v/>
      </c>
      <c r="F6371" s="92" t="str">
        <f t="shared" si="967"/>
        <v/>
      </c>
      <c r="G6371" s="212" t="str">
        <f t="shared" si="968"/>
        <v/>
      </c>
      <c r="H6371" s="92">
        <f>IF(OR(ERR=FALSE,AND(F6371="",G6371="")),0,IF($C$12="D",$H$13+SUM($F$14:F6371)-SUM($G$14:G6371),$H$13-SUM($F$14:F6371)+SUM($G$14:G6371)))</f>
        <v>0</v>
      </c>
      <c r="I6371" s="7"/>
    </row>
    <row r="6372" spans="1:9">
      <c r="A6372" s="89">
        <f t="shared" si="962"/>
        <v>6359</v>
      </c>
      <c r="B6372" s="185" t="str">
        <f t="shared" si="963"/>
        <v/>
      </c>
      <c r="C6372" s="90" t="str">
        <f t="shared" si="964"/>
        <v/>
      </c>
      <c r="D6372" s="89" t="str">
        <f t="shared" si="965"/>
        <v/>
      </c>
      <c r="E6372" s="91" t="str">
        <f t="shared" si="966"/>
        <v/>
      </c>
      <c r="F6372" s="92" t="str">
        <f t="shared" si="967"/>
        <v/>
      </c>
      <c r="G6372" s="212" t="str">
        <f t="shared" si="968"/>
        <v/>
      </c>
      <c r="H6372" s="92">
        <f>IF(OR(ERR=FALSE,AND(F6372="",G6372="")),0,IF($C$12="D",$H$13+SUM($F$14:F6372)-SUM($G$14:G6372),$H$13-SUM($F$14:F6372)+SUM($G$14:G6372)))</f>
        <v>0</v>
      </c>
      <c r="I6372" s="7"/>
    </row>
    <row r="6373" spans="1:9">
      <c r="A6373" s="89">
        <f t="shared" si="962"/>
        <v>6360</v>
      </c>
      <c r="B6373" s="185" t="str">
        <f t="shared" si="963"/>
        <v/>
      </c>
      <c r="C6373" s="90" t="str">
        <f t="shared" si="964"/>
        <v/>
      </c>
      <c r="D6373" s="89" t="str">
        <f t="shared" si="965"/>
        <v/>
      </c>
      <c r="E6373" s="91" t="str">
        <f t="shared" si="966"/>
        <v/>
      </c>
      <c r="F6373" s="92" t="str">
        <f t="shared" si="967"/>
        <v/>
      </c>
      <c r="G6373" s="212" t="str">
        <f t="shared" si="968"/>
        <v/>
      </c>
      <c r="H6373" s="92">
        <f>IF(OR(ERR=FALSE,AND(F6373="",G6373="")),0,IF($C$12="D",$H$13+SUM($F$14:F6373)-SUM($G$14:G6373),$H$13-SUM($F$14:F6373)+SUM($G$14:G6373)))</f>
        <v>0</v>
      </c>
      <c r="I6373" s="7"/>
    </row>
    <row r="6374" spans="1:9">
      <c r="A6374" s="89">
        <f t="shared" si="962"/>
        <v>6361</v>
      </c>
      <c r="B6374" s="185" t="str">
        <f t="shared" si="963"/>
        <v/>
      </c>
      <c r="C6374" s="90" t="str">
        <f t="shared" si="964"/>
        <v/>
      </c>
      <c r="D6374" s="89" t="str">
        <f t="shared" si="965"/>
        <v/>
      </c>
      <c r="E6374" s="91" t="str">
        <f t="shared" si="966"/>
        <v/>
      </c>
      <c r="F6374" s="92" t="str">
        <f t="shared" si="967"/>
        <v/>
      </c>
      <c r="G6374" s="212" t="str">
        <f t="shared" si="968"/>
        <v/>
      </c>
      <c r="H6374" s="92">
        <f>IF(OR(ERR=FALSE,AND(F6374="",G6374="")),0,IF($C$12="D",$H$13+SUM($F$14:F6374)-SUM($G$14:G6374),$H$13-SUM($F$14:F6374)+SUM($G$14:G6374)))</f>
        <v>0</v>
      </c>
      <c r="I6374" s="7"/>
    </row>
    <row r="6375" spans="1:9">
      <c r="A6375" s="89">
        <f t="shared" si="962"/>
        <v>6362</v>
      </c>
      <c r="B6375" s="185" t="str">
        <f t="shared" si="963"/>
        <v/>
      </c>
      <c r="C6375" s="90" t="str">
        <f t="shared" si="964"/>
        <v/>
      </c>
      <c r="D6375" s="89" t="str">
        <f t="shared" si="965"/>
        <v/>
      </c>
      <c r="E6375" s="91" t="str">
        <f t="shared" si="966"/>
        <v/>
      </c>
      <c r="F6375" s="92" t="str">
        <f t="shared" si="967"/>
        <v/>
      </c>
      <c r="G6375" s="212" t="str">
        <f t="shared" si="968"/>
        <v/>
      </c>
      <c r="H6375" s="92">
        <f>IF(OR(ERR=FALSE,AND(F6375="",G6375="")),0,IF($C$12="D",$H$13+SUM($F$14:F6375)-SUM($G$14:G6375),$H$13-SUM($F$14:F6375)+SUM($G$14:G6375)))</f>
        <v>0</v>
      </c>
      <c r="I6375" s="7"/>
    </row>
    <row r="6376" spans="1:9">
      <c r="A6376" s="89">
        <f t="shared" si="962"/>
        <v>6363</v>
      </c>
      <c r="B6376" s="185" t="str">
        <f t="shared" si="963"/>
        <v/>
      </c>
      <c r="C6376" s="90" t="str">
        <f t="shared" si="964"/>
        <v/>
      </c>
      <c r="D6376" s="89" t="str">
        <f t="shared" si="965"/>
        <v/>
      </c>
      <c r="E6376" s="91" t="str">
        <f t="shared" si="966"/>
        <v/>
      </c>
      <c r="F6376" s="92" t="str">
        <f t="shared" si="967"/>
        <v/>
      </c>
      <c r="G6376" s="212" t="str">
        <f t="shared" si="968"/>
        <v/>
      </c>
      <c r="H6376" s="92">
        <f>IF(OR(ERR=FALSE,AND(F6376="",G6376="")),0,IF($C$12="D",$H$13+SUM($F$14:F6376)-SUM($G$14:G6376),$H$13-SUM($F$14:F6376)+SUM($G$14:G6376)))</f>
        <v>0</v>
      </c>
      <c r="I6376" s="7"/>
    </row>
    <row r="6377" spans="1:9">
      <c r="A6377" s="89">
        <f t="shared" si="962"/>
        <v>6364</v>
      </c>
      <c r="B6377" s="185" t="str">
        <f t="shared" si="963"/>
        <v/>
      </c>
      <c r="C6377" s="90" t="str">
        <f t="shared" si="964"/>
        <v/>
      </c>
      <c r="D6377" s="89" t="str">
        <f t="shared" si="965"/>
        <v/>
      </c>
      <c r="E6377" s="91" t="str">
        <f t="shared" si="966"/>
        <v/>
      </c>
      <c r="F6377" s="92" t="str">
        <f t="shared" si="967"/>
        <v/>
      </c>
      <c r="G6377" s="212" t="str">
        <f t="shared" si="968"/>
        <v/>
      </c>
      <c r="H6377" s="92">
        <f>IF(OR(ERR=FALSE,AND(F6377="",G6377="")),0,IF($C$12="D",$H$13+SUM($F$14:F6377)-SUM($G$14:G6377),$H$13-SUM($F$14:F6377)+SUM($G$14:G6377)))</f>
        <v>0</v>
      </c>
      <c r="I6377" s="7"/>
    </row>
    <row r="6378" spans="1:9">
      <c r="A6378" s="89">
        <f t="shared" si="962"/>
        <v>6365</v>
      </c>
      <c r="B6378" s="185" t="str">
        <f t="shared" si="963"/>
        <v/>
      </c>
      <c r="C6378" s="90" t="str">
        <f t="shared" si="964"/>
        <v/>
      </c>
      <c r="D6378" s="89" t="str">
        <f t="shared" si="965"/>
        <v/>
      </c>
      <c r="E6378" s="91" t="str">
        <f t="shared" si="966"/>
        <v/>
      </c>
      <c r="F6378" s="92" t="str">
        <f t="shared" si="967"/>
        <v/>
      </c>
      <c r="G6378" s="212" t="str">
        <f t="shared" si="968"/>
        <v/>
      </c>
      <c r="H6378" s="92">
        <f>IF(OR(ERR=FALSE,AND(F6378="",G6378="")),0,IF($C$12="D",$H$13+SUM($F$14:F6378)-SUM($G$14:G6378),$H$13-SUM($F$14:F6378)+SUM($G$14:G6378)))</f>
        <v>0</v>
      </c>
      <c r="I6378" s="7"/>
    </row>
    <row r="6379" spans="1:9">
      <c r="A6379" s="89">
        <f t="shared" si="962"/>
        <v>6366</v>
      </c>
      <c r="B6379" s="185" t="str">
        <f t="shared" si="963"/>
        <v/>
      </c>
      <c r="C6379" s="90" t="str">
        <f t="shared" si="964"/>
        <v/>
      </c>
      <c r="D6379" s="89" t="str">
        <f t="shared" si="965"/>
        <v/>
      </c>
      <c r="E6379" s="91" t="str">
        <f t="shared" si="966"/>
        <v/>
      </c>
      <c r="F6379" s="92" t="str">
        <f t="shared" si="967"/>
        <v/>
      </c>
      <c r="G6379" s="212" t="str">
        <f t="shared" si="968"/>
        <v/>
      </c>
      <c r="H6379" s="92">
        <f>IF(OR(ERR=FALSE,AND(F6379="",G6379="")),0,IF($C$12="D",$H$13+SUM($F$14:F6379)-SUM($G$14:G6379),$H$13-SUM($F$14:F6379)+SUM($G$14:G6379)))</f>
        <v>0</v>
      </c>
      <c r="I6379" s="7"/>
    </row>
    <row r="6380" spans="1:9">
      <c r="A6380" s="89">
        <f t="shared" si="962"/>
        <v>6367</v>
      </c>
      <c r="B6380" s="185" t="str">
        <f t="shared" si="963"/>
        <v/>
      </c>
      <c r="C6380" s="90" t="str">
        <f t="shared" si="964"/>
        <v/>
      </c>
      <c r="D6380" s="89" t="str">
        <f t="shared" si="965"/>
        <v/>
      </c>
      <c r="E6380" s="91" t="str">
        <f t="shared" si="966"/>
        <v/>
      </c>
      <c r="F6380" s="92" t="str">
        <f t="shared" si="967"/>
        <v/>
      </c>
      <c r="G6380" s="212" t="str">
        <f t="shared" si="968"/>
        <v/>
      </c>
      <c r="H6380" s="92">
        <f>IF(OR(ERR=FALSE,AND(F6380="",G6380="")),0,IF($C$12="D",$H$13+SUM($F$14:F6380)-SUM($G$14:G6380),$H$13-SUM($F$14:F6380)+SUM($G$14:G6380)))</f>
        <v>0</v>
      </c>
      <c r="I6380" s="7"/>
    </row>
    <row r="6381" spans="1:9">
      <c r="A6381" s="89">
        <f t="shared" si="962"/>
        <v>6368</v>
      </c>
      <c r="B6381" s="185" t="str">
        <f t="shared" ref="B6381:B6396" si="969">IF(ISERROR(VLOOKUP(A6381&amp;H$9,JU_AKUN,6,FALSE)=TRUE),"",VLOOKUP(A6381&amp;H$9,JU_AKUN,6,FALSE))</f>
        <v/>
      </c>
      <c r="C6381" s="90" t="str">
        <f t="shared" ref="C6381:C6396" si="970">IF(ISERROR(VLOOKUP(A6381&amp;H$9,JU_AKUN,7,FALSE)=TRUE),"",VLOOKUP(A6381&amp;H$9,JU_AKUN,7,FALSE))</f>
        <v/>
      </c>
      <c r="D6381" s="89" t="str">
        <f t="shared" ref="D6381:D6396" si="971">IF(ISERROR(VLOOKUP(A6381&amp;H$9,JU_AKUN,8,FALSE)=TRUE),"",VLOOKUP(A6381&amp;H$9,JU_AKUN,8,FALSE))</f>
        <v/>
      </c>
      <c r="E6381" s="91" t="str">
        <f t="shared" ref="E6381:E6396" si="972">IF(ISERROR(VLOOKUP(A6381&amp;H$9,JU_AKUN,9,FALSE)=TRUE),"",VLOOKUP(A6381&amp;H$9,JU_AKUN,9,FALSE))</f>
        <v/>
      </c>
      <c r="F6381" s="92" t="str">
        <f t="shared" ref="F6381:F6396" si="973">IF(ISERROR(VLOOKUP(A6381&amp;H$9,JU_AKUN,14,FALSE)=TRUE),"",VLOOKUP(A6381&amp;H$9,JU_AKUN,14,FALSE))</f>
        <v/>
      </c>
      <c r="G6381" s="212" t="str">
        <f t="shared" ref="G6381:G6396" si="974">IF(ISERROR(VLOOKUP(A6381&amp;H$9,JU_AKUN,15,FALSE)=TRUE),"",VLOOKUP(A6381&amp;H$9,JU_AKUN,15,FALSE))</f>
        <v/>
      </c>
      <c r="H6381" s="92">
        <f>IF(OR(ERR=FALSE,AND(F6381="",G6381="")),0,IF($C$12="D",$H$13+SUM($F$14:F6381)-SUM($G$14:G6381),$H$13-SUM($F$14:F6381)+SUM($G$14:G6381)))</f>
        <v>0</v>
      </c>
      <c r="I6381" s="7"/>
    </row>
    <row r="6382" spans="1:9">
      <c r="A6382" s="89">
        <f t="shared" si="962"/>
        <v>6369</v>
      </c>
      <c r="B6382" s="185" t="str">
        <f t="shared" si="969"/>
        <v/>
      </c>
      <c r="C6382" s="90" t="str">
        <f t="shared" si="970"/>
        <v/>
      </c>
      <c r="D6382" s="89" t="str">
        <f t="shared" si="971"/>
        <v/>
      </c>
      <c r="E6382" s="91" t="str">
        <f t="shared" si="972"/>
        <v/>
      </c>
      <c r="F6382" s="92" t="str">
        <f t="shared" si="973"/>
        <v/>
      </c>
      <c r="G6382" s="212" t="str">
        <f t="shared" si="974"/>
        <v/>
      </c>
      <c r="H6382" s="92">
        <f>IF(OR(ERR=FALSE,AND(F6382="",G6382="")),0,IF($C$12="D",$H$13+SUM($F$14:F6382)-SUM($G$14:G6382),$H$13-SUM($F$14:F6382)+SUM($G$14:G6382)))</f>
        <v>0</v>
      </c>
      <c r="I6382" s="7"/>
    </row>
    <row r="6383" spans="1:9">
      <c r="A6383" s="89">
        <f t="shared" si="962"/>
        <v>6370</v>
      </c>
      <c r="B6383" s="185" t="str">
        <f t="shared" si="969"/>
        <v/>
      </c>
      <c r="C6383" s="90" t="str">
        <f t="shared" si="970"/>
        <v/>
      </c>
      <c r="D6383" s="89" t="str">
        <f t="shared" si="971"/>
        <v/>
      </c>
      <c r="E6383" s="91" t="str">
        <f t="shared" si="972"/>
        <v/>
      </c>
      <c r="F6383" s="92" t="str">
        <f t="shared" si="973"/>
        <v/>
      </c>
      <c r="G6383" s="212" t="str">
        <f t="shared" si="974"/>
        <v/>
      </c>
      <c r="H6383" s="92">
        <f>IF(OR(ERR=FALSE,AND(F6383="",G6383="")),0,IF($C$12="D",$H$13+SUM($F$14:F6383)-SUM($G$14:G6383),$H$13-SUM($F$14:F6383)+SUM($G$14:G6383)))</f>
        <v>0</v>
      </c>
      <c r="I6383" s="7"/>
    </row>
    <row r="6384" spans="1:9">
      <c r="A6384" s="89">
        <f t="shared" si="962"/>
        <v>6371</v>
      </c>
      <c r="B6384" s="185" t="str">
        <f t="shared" si="969"/>
        <v/>
      </c>
      <c r="C6384" s="90" t="str">
        <f t="shared" si="970"/>
        <v/>
      </c>
      <c r="D6384" s="89" t="str">
        <f t="shared" si="971"/>
        <v/>
      </c>
      <c r="E6384" s="91" t="str">
        <f t="shared" si="972"/>
        <v/>
      </c>
      <c r="F6384" s="92" t="str">
        <f t="shared" si="973"/>
        <v/>
      </c>
      <c r="G6384" s="212" t="str">
        <f t="shared" si="974"/>
        <v/>
      </c>
      <c r="H6384" s="92">
        <f>IF(OR(ERR=FALSE,AND(F6384="",G6384="")),0,IF($C$12="D",$H$13+SUM($F$14:F6384)-SUM($G$14:G6384),$H$13-SUM($F$14:F6384)+SUM($G$14:G6384)))</f>
        <v>0</v>
      </c>
      <c r="I6384" s="7"/>
    </row>
    <row r="6385" spans="1:9">
      <c r="A6385" s="89">
        <f t="shared" si="962"/>
        <v>6372</v>
      </c>
      <c r="B6385" s="185" t="str">
        <f t="shared" si="969"/>
        <v/>
      </c>
      <c r="C6385" s="90" t="str">
        <f t="shared" si="970"/>
        <v/>
      </c>
      <c r="D6385" s="89" t="str">
        <f t="shared" si="971"/>
        <v/>
      </c>
      <c r="E6385" s="91" t="str">
        <f t="shared" si="972"/>
        <v/>
      </c>
      <c r="F6385" s="92" t="str">
        <f t="shared" si="973"/>
        <v/>
      </c>
      <c r="G6385" s="212" t="str">
        <f t="shared" si="974"/>
        <v/>
      </c>
      <c r="H6385" s="92">
        <f>IF(OR(ERR=FALSE,AND(F6385="",G6385="")),0,IF($C$12="D",$H$13+SUM($F$14:F6385)-SUM($G$14:G6385),$H$13-SUM($F$14:F6385)+SUM($G$14:G6385)))</f>
        <v>0</v>
      </c>
      <c r="I6385" s="7"/>
    </row>
    <row r="6386" spans="1:9">
      <c r="A6386" s="89">
        <f t="shared" si="962"/>
        <v>6373</v>
      </c>
      <c r="B6386" s="185" t="str">
        <f t="shared" si="969"/>
        <v/>
      </c>
      <c r="C6386" s="90" t="str">
        <f t="shared" si="970"/>
        <v/>
      </c>
      <c r="D6386" s="89" t="str">
        <f t="shared" si="971"/>
        <v/>
      </c>
      <c r="E6386" s="91" t="str">
        <f t="shared" si="972"/>
        <v/>
      </c>
      <c r="F6386" s="92" t="str">
        <f t="shared" si="973"/>
        <v/>
      </c>
      <c r="G6386" s="212" t="str">
        <f t="shared" si="974"/>
        <v/>
      </c>
      <c r="H6386" s="92">
        <f>IF(OR(ERR=FALSE,AND(F6386="",G6386="")),0,IF($C$12="D",$H$13+SUM($F$14:F6386)-SUM($G$14:G6386),$H$13-SUM($F$14:F6386)+SUM($G$14:G6386)))</f>
        <v>0</v>
      </c>
      <c r="I6386" s="7"/>
    </row>
    <row r="6387" spans="1:9">
      <c r="A6387" s="89">
        <f t="shared" si="962"/>
        <v>6374</v>
      </c>
      <c r="B6387" s="185" t="str">
        <f t="shared" si="969"/>
        <v/>
      </c>
      <c r="C6387" s="90" t="str">
        <f t="shared" si="970"/>
        <v/>
      </c>
      <c r="D6387" s="89" t="str">
        <f t="shared" si="971"/>
        <v/>
      </c>
      <c r="E6387" s="91" t="str">
        <f t="shared" si="972"/>
        <v/>
      </c>
      <c r="F6387" s="92" t="str">
        <f t="shared" si="973"/>
        <v/>
      </c>
      <c r="G6387" s="212" t="str">
        <f t="shared" si="974"/>
        <v/>
      </c>
      <c r="H6387" s="92">
        <f>IF(OR(ERR=FALSE,AND(F6387="",G6387="")),0,IF($C$12="D",$H$13+SUM($F$14:F6387)-SUM($G$14:G6387),$H$13-SUM($F$14:F6387)+SUM($G$14:G6387)))</f>
        <v>0</v>
      </c>
      <c r="I6387" s="7"/>
    </row>
    <row r="6388" spans="1:9">
      <c r="A6388" s="89">
        <f t="shared" si="962"/>
        <v>6375</v>
      </c>
      <c r="B6388" s="185" t="str">
        <f t="shared" si="969"/>
        <v/>
      </c>
      <c r="C6388" s="90" t="str">
        <f t="shared" si="970"/>
        <v/>
      </c>
      <c r="D6388" s="89" t="str">
        <f t="shared" si="971"/>
        <v/>
      </c>
      <c r="E6388" s="91" t="str">
        <f t="shared" si="972"/>
        <v/>
      </c>
      <c r="F6388" s="92" t="str">
        <f t="shared" si="973"/>
        <v/>
      </c>
      <c r="G6388" s="212" t="str">
        <f t="shared" si="974"/>
        <v/>
      </c>
      <c r="H6388" s="92">
        <f>IF(OR(ERR=FALSE,AND(F6388="",G6388="")),0,IF($C$12="D",$H$13+SUM($F$14:F6388)-SUM($G$14:G6388),$H$13-SUM($F$14:F6388)+SUM($G$14:G6388)))</f>
        <v>0</v>
      </c>
      <c r="I6388" s="7"/>
    </row>
    <row r="6389" spans="1:9">
      <c r="A6389" s="89">
        <f t="shared" si="962"/>
        <v>6376</v>
      </c>
      <c r="B6389" s="185" t="str">
        <f t="shared" si="969"/>
        <v/>
      </c>
      <c r="C6389" s="90" t="str">
        <f t="shared" si="970"/>
        <v/>
      </c>
      <c r="D6389" s="89" t="str">
        <f t="shared" si="971"/>
        <v/>
      </c>
      <c r="E6389" s="91" t="str">
        <f t="shared" si="972"/>
        <v/>
      </c>
      <c r="F6389" s="92" t="str">
        <f t="shared" si="973"/>
        <v/>
      </c>
      <c r="G6389" s="212" t="str">
        <f t="shared" si="974"/>
        <v/>
      </c>
      <c r="H6389" s="92">
        <f>IF(OR(ERR=FALSE,AND(F6389="",G6389="")),0,IF($C$12="D",$H$13+SUM($F$14:F6389)-SUM($G$14:G6389),$H$13-SUM($F$14:F6389)+SUM($G$14:G6389)))</f>
        <v>0</v>
      </c>
      <c r="I6389" s="7"/>
    </row>
    <row r="6390" spans="1:9">
      <c r="A6390" s="89">
        <f t="shared" si="962"/>
        <v>6377</v>
      </c>
      <c r="B6390" s="185" t="str">
        <f t="shared" si="969"/>
        <v/>
      </c>
      <c r="C6390" s="90" t="str">
        <f t="shared" si="970"/>
        <v/>
      </c>
      <c r="D6390" s="89" t="str">
        <f t="shared" si="971"/>
        <v/>
      </c>
      <c r="E6390" s="91" t="str">
        <f t="shared" si="972"/>
        <v/>
      </c>
      <c r="F6390" s="92" t="str">
        <f t="shared" si="973"/>
        <v/>
      </c>
      <c r="G6390" s="212" t="str">
        <f t="shared" si="974"/>
        <v/>
      </c>
      <c r="H6390" s="92">
        <f>IF(OR(ERR=FALSE,AND(F6390="",G6390="")),0,IF($C$12="D",$H$13+SUM($F$14:F6390)-SUM($G$14:G6390),$H$13-SUM($F$14:F6390)+SUM($G$14:G6390)))</f>
        <v>0</v>
      </c>
      <c r="I6390" s="7"/>
    </row>
    <row r="6391" spans="1:9">
      <c r="A6391" s="89">
        <f t="shared" si="962"/>
        <v>6378</v>
      </c>
      <c r="B6391" s="185" t="str">
        <f t="shared" si="969"/>
        <v/>
      </c>
      <c r="C6391" s="90" t="str">
        <f t="shared" si="970"/>
        <v/>
      </c>
      <c r="D6391" s="89" t="str">
        <f t="shared" si="971"/>
        <v/>
      </c>
      <c r="E6391" s="91" t="str">
        <f t="shared" si="972"/>
        <v/>
      </c>
      <c r="F6391" s="92" t="str">
        <f t="shared" si="973"/>
        <v/>
      </c>
      <c r="G6391" s="212" t="str">
        <f t="shared" si="974"/>
        <v/>
      </c>
      <c r="H6391" s="92">
        <f>IF(OR(ERR=FALSE,AND(F6391="",G6391="")),0,IF($C$12="D",$H$13+SUM($F$14:F6391)-SUM($G$14:G6391),$H$13-SUM($F$14:F6391)+SUM($G$14:G6391)))</f>
        <v>0</v>
      </c>
      <c r="I6391" s="7"/>
    </row>
    <row r="6392" spans="1:9">
      <c r="A6392" s="89">
        <f t="shared" si="962"/>
        <v>6379</v>
      </c>
      <c r="B6392" s="185" t="str">
        <f t="shared" si="969"/>
        <v/>
      </c>
      <c r="C6392" s="90" t="str">
        <f t="shared" si="970"/>
        <v/>
      </c>
      <c r="D6392" s="89" t="str">
        <f t="shared" si="971"/>
        <v/>
      </c>
      <c r="E6392" s="91" t="str">
        <f t="shared" si="972"/>
        <v/>
      </c>
      <c r="F6392" s="92" t="str">
        <f t="shared" si="973"/>
        <v/>
      </c>
      <c r="G6392" s="212" t="str">
        <f t="shared" si="974"/>
        <v/>
      </c>
      <c r="H6392" s="92">
        <f>IF(OR(ERR=FALSE,AND(F6392="",G6392="")),0,IF($C$12="D",$H$13+SUM($F$14:F6392)-SUM($G$14:G6392),$H$13-SUM($F$14:F6392)+SUM($G$14:G6392)))</f>
        <v>0</v>
      </c>
      <c r="I6392" s="7"/>
    </row>
    <row r="6393" spans="1:9">
      <c r="A6393" s="89">
        <f t="shared" si="962"/>
        <v>6380</v>
      </c>
      <c r="B6393" s="185" t="str">
        <f t="shared" si="969"/>
        <v/>
      </c>
      <c r="C6393" s="90" t="str">
        <f t="shared" si="970"/>
        <v/>
      </c>
      <c r="D6393" s="89" t="str">
        <f t="shared" si="971"/>
        <v/>
      </c>
      <c r="E6393" s="91" t="str">
        <f t="shared" si="972"/>
        <v/>
      </c>
      <c r="F6393" s="92" t="str">
        <f t="shared" si="973"/>
        <v/>
      </c>
      <c r="G6393" s="212" t="str">
        <f t="shared" si="974"/>
        <v/>
      </c>
      <c r="H6393" s="92">
        <f>IF(OR(ERR=FALSE,AND(F6393="",G6393="")),0,IF($C$12="D",$H$13+SUM($F$14:F6393)-SUM($G$14:G6393),$H$13-SUM($F$14:F6393)+SUM($G$14:G6393)))</f>
        <v>0</v>
      </c>
      <c r="I6393" s="7"/>
    </row>
    <row r="6394" spans="1:9">
      <c r="A6394" s="89">
        <f t="shared" si="962"/>
        <v>6381</v>
      </c>
      <c r="B6394" s="185" t="str">
        <f t="shared" si="969"/>
        <v/>
      </c>
      <c r="C6394" s="90" t="str">
        <f t="shared" si="970"/>
        <v/>
      </c>
      <c r="D6394" s="89" t="str">
        <f t="shared" si="971"/>
        <v/>
      </c>
      <c r="E6394" s="91" t="str">
        <f t="shared" si="972"/>
        <v/>
      </c>
      <c r="F6394" s="92" t="str">
        <f t="shared" si="973"/>
        <v/>
      </c>
      <c r="G6394" s="212" t="str">
        <f t="shared" si="974"/>
        <v/>
      </c>
      <c r="H6394" s="92">
        <f>IF(OR(ERR=FALSE,AND(F6394="",G6394="")),0,IF($C$12="D",$H$13+SUM($F$14:F6394)-SUM($G$14:G6394),$H$13-SUM($F$14:F6394)+SUM($G$14:G6394)))</f>
        <v>0</v>
      </c>
      <c r="I6394" s="7"/>
    </row>
    <row r="6395" spans="1:9">
      <c r="A6395" s="89">
        <f t="shared" si="962"/>
        <v>6382</v>
      </c>
      <c r="B6395" s="185" t="str">
        <f t="shared" si="969"/>
        <v/>
      </c>
      <c r="C6395" s="90" t="str">
        <f t="shared" si="970"/>
        <v/>
      </c>
      <c r="D6395" s="89" t="str">
        <f t="shared" si="971"/>
        <v/>
      </c>
      <c r="E6395" s="91" t="str">
        <f t="shared" si="972"/>
        <v/>
      </c>
      <c r="F6395" s="92" t="str">
        <f t="shared" si="973"/>
        <v/>
      </c>
      <c r="G6395" s="212" t="str">
        <f t="shared" si="974"/>
        <v/>
      </c>
      <c r="H6395" s="92">
        <f>IF(OR(ERR=FALSE,AND(F6395="",G6395="")),0,IF($C$12="D",$H$13+SUM($F$14:F6395)-SUM($G$14:G6395),$H$13-SUM($F$14:F6395)+SUM($G$14:G6395)))</f>
        <v>0</v>
      </c>
      <c r="I6395" s="7"/>
    </row>
    <row r="6396" spans="1:9">
      <c r="A6396" s="89">
        <f t="shared" si="962"/>
        <v>6383</v>
      </c>
      <c r="B6396" s="185" t="str">
        <f t="shared" si="969"/>
        <v/>
      </c>
      <c r="C6396" s="90" t="str">
        <f t="shared" si="970"/>
        <v/>
      </c>
      <c r="D6396" s="89" t="str">
        <f t="shared" si="971"/>
        <v/>
      </c>
      <c r="E6396" s="91" t="str">
        <f t="shared" si="972"/>
        <v/>
      </c>
      <c r="F6396" s="92" t="str">
        <f t="shared" si="973"/>
        <v/>
      </c>
      <c r="G6396" s="212" t="str">
        <f t="shared" si="974"/>
        <v/>
      </c>
      <c r="H6396" s="92">
        <f>IF(OR(ERR=FALSE,AND(F6396="",G6396="")),0,IF($C$12="D",$H$13+SUM($F$14:F6396)-SUM($G$14:G6396),$H$13-SUM($F$14:F6396)+SUM($G$14:G6396)))</f>
        <v>0</v>
      </c>
      <c r="I6396" s="7"/>
    </row>
    <row r="6397" spans="1:9">
      <c r="A6397" s="89">
        <f t="shared" si="962"/>
        <v>6384</v>
      </c>
      <c r="B6397" s="185" t="str">
        <f t="shared" ref="B6397:B6428" si="975">IF(ISERROR(VLOOKUP(A6397&amp;H$9,JU_AKUN,6,FALSE)=TRUE),"",VLOOKUP(A6397&amp;H$9,JU_AKUN,6,FALSE))</f>
        <v/>
      </c>
      <c r="C6397" s="90" t="str">
        <f t="shared" ref="C6397:C6428" si="976">IF(ISERROR(VLOOKUP(A6397&amp;H$9,JU_AKUN,7,FALSE)=TRUE),"",VLOOKUP(A6397&amp;H$9,JU_AKUN,7,FALSE))</f>
        <v/>
      </c>
      <c r="D6397" s="89" t="str">
        <f t="shared" ref="D6397:D6428" si="977">IF(ISERROR(VLOOKUP(A6397&amp;H$9,JU_AKUN,8,FALSE)=TRUE),"",VLOOKUP(A6397&amp;H$9,JU_AKUN,8,FALSE))</f>
        <v/>
      </c>
      <c r="E6397" s="91" t="str">
        <f t="shared" ref="E6397:E6428" si="978">IF(ISERROR(VLOOKUP(A6397&amp;H$9,JU_AKUN,9,FALSE)=TRUE),"",VLOOKUP(A6397&amp;H$9,JU_AKUN,9,FALSE))</f>
        <v/>
      </c>
      <c r="F6397" s="92" t="str">
        <f t="shared" ref="F6397:F6428" si="979">IF(ISERROR(VLOOKUP(A6397&amp;H$9,JU_AKUN,14,FALSE)=TRUE),"",VLOOKUP(A6397&amp;H$9,JU_AKUN,14,FALSE))</f>
        <v/>
      </c>
      <c r="G6397" s="212" t="str">
        <f t="shared" ref="G6397:G6428" si="980">IF(ISERROR(VLOOKUP(A6397&amp;H$9,JU_AKUN,15,FALSE)=TRUE),"",VLOOKUP(A6397&amp;H$9,JU_AKUN,15,FALSE))</f>
        <v/>
      </c>
      <c r="H6397" s="92">
        <f>IF(OR(ERR=FALSE,AND(F6397="",G6397="")),0,IF($C$12="D",$H$13+SUM($F$14:F6397)-SUM($G$14:G6397),$H$13-SUM($F$14:F6397)+SUM($G$14:G6397)))</f>
        <v>0</v>
      </c>
      <c r="I6397" s="7"/>
    </row>
    <row r="6398" spans="1:9">
      <c r="A6398" s="89">
        <f t="shared" si="962"/>
        <v>6385</v>
      </c>
      <c r="B6398" s="185" t="str">
        <f t="shared" si="975"/>
        <v/>
      </c>
      <c r="C6398" s="90" t="str">
        <f t="shared" si="976"/>
        <v/>
      </c>
      <c r="D6398" s="89" t="str">
        <f t="shared" si="977"/>
        <v/>
      </c>
      <c r="E6398" s="91" t="str">
        <f t="shared" si="978"/>
        <v/>
      </c>
      <c r="F6398" s="92" t="str">
        <f t="shared" si="979"/>
        <v/>
      </c>
      <c r="G6398" s="212" t="str">
        <f t="shared" si="980"/>
        <v/>
      </c>
      <c r="H6398" s="92">
        <f>IF(OR(ERR=FALSE,AND(F6398="",G6398="")),0,IF($C$12="D",$H$13+SUM($F$14:F6398)-SUM($G$14:G6398),$H$13-SUM($F$14:F6398)+SUM($G$14:G6398)))</f>
        <v>0</v>
      </c>
      <c r="I6398" s="7"/>
    </row>
    <row r="6399" spans="1:9">
      <c r="A6399" s="89">
        <f t="shared" si="962"/>
        <v>6386</v>
      </c>
      <c r="B6399" s="185" t="str">
        <f t="shared" si="975"/>
        <v/>
      </c>
      <c r="C6399" s="90" t="str">
        <f t="shared" si="976"/>
        <v/>
      </c>
      <c r="D6399" s="89" t="str">
        <f t="shared" si="977"/>
        <v/>
      </c>
      <c r="E6399" s="91" t="str">
        <f t="shared" si="978"/>
        <v/>
      </c>
      <c r="F6399" s="92" t="str">
        <f t="shared" si="979"/>
        <v/>
      </c>
      <c r="G6399" s="212" t="str">
        <f t="shared" si="980"/>
        <v/>
      </c>
      <c r="H6399" s="92">
        <f>IF(OR(ERR=FALSE,AND(F6399="",G6399="")),0,IF($C$12="D",$H$13+SUM($F$14:F6399)-SUM($G$14:G6399),$H$13-SUM($F$14:F6399)+SUM($G$14:G6399)))</f>
        <v>0</v>
      </c>
      <c r="I6399" s="7"/>
    </row>
    <row r="6400" spans="1:9">
      <c r="A6400" s="89">
        <f t="shared" si="962"/>
        <v>6387</v>
      </c>
      <c r="B6400" s="185" t="str">
        <f t="shared" si="975"/>
        <v/>
      </c>
      <c r="C6400" s="90" t="str">
        <f t="shared" si="976"/>
        <v/>
      </c>
      <c r="D6400" s="89" t="str">
        <f t="shared" si="977"/>
        <v/>
      </c>
      <c r="E6400" s="91" t="str">
        <f t="shared" si="978"/>
        <v/>
      </c>
      <c r="F6400" s="92" t="str">
        <f t="shared" si="979"/>
        <v/>
      </c>
      <c r="G6400" s="212" t="str">
        <f t="shared" si="980"/>
        <v/>
      </c>
      <c r="H6400" s="92">
        <f>IF(OR(ERR=FALSE,AND(F6400="",G6400="")),0,IF($C$12="D",$H$13+SUM($F$14:F6400)-SUM($G$14:G6400),$H$13-SUM($F$14:F6400)+SUM($G$14:G6400)))</f>
        <v>0</v>
      </c>
      <c r="I6400" s="7"/>
    </row>
    <row r="6401" spans="1:9">
      <c r="A6401" s="89">
        <f t="shared" si="962"/>
        <v>6388</v>
      </c>
      <c r="B6401" s="185" t="str">
        <f t="shared" si="975"/>
        <v/>
      </c>
      <c r="C6401" s="90" t="str">
        <f t="shared" si="976"/>
        <v/>
      </c>
      <c r="D6401" s="89" t="str">
        <f t="shared" si="977"/>
        <v/>
      </c>
      <c r="E6401" s="91" t="str">
        <f t="shared" si="978"/>
        <v/>
      </c>
      <c r="F6401" s="92" t="str">
        <f t="shared" si="979"/>
        <v/>
      </c>
      <c r="G6401" s="212" t="str">
        <f t="shared" si="980"/>
        <v/>
      </c>
      <c r="H6401" s="92">
        <f>IF(OR(ERR=FALSE,AND(F6401="",G6401="")),0,IF($C$12="D",$H$13+SUM($F$14:F6401)-SUM($G$14:G6401),$H$13-SUM($F$14:F6401)+SUM($G$14:G6401)))</f>
        <v>0</v>
      </c>
      <c r="I6401" s="7"/>
    </row>
    <row r="6402" spans="1:9">
      <c r="A6402" s="89">
        <f t="shared" ref="A6402:A6466" si="981">A6401+1</f>
        <v>6389</v>
      </c>
      <c r="B6402" s="185" t="str">
        <f t="shared" si="975"/>
        <v/>
      </c>
      <c r="C6402" s="90" t="str">
        <f t="shared" si="976"/>
        <v/>
      </c>
      <c r="D6402" s="89" t="str">
        <f t="shared" si="977"/>
        <v/>
      </c>
      <c r="E6402" s="91" t="str">
        <f t="shared" si="978"/>
        <v/>
      </c>
      <c r="F6402" s="92" t="str">
        <f t="shared" si="979"/>
        <v/>
      </c>
      <c r="G6402" s="212" t="str">
        <f t="shared" si="980"/>
        <v/>
      </c>
      <c r="H6402" s="92">
        <f>IF(OR(ERR=FALSE,AND(F6402="",G6402="")),0,IF($C$12="D",$H$13+SUM($F$14:F6402)-SUM($G$14:G6402),$H$13-SUM($F$14:F6402)+SUM($G$14:G6402)))</f>
        <v>0</v>
      </c>
      <c r="I6402" s="7"/>
    </row>
    <row r="6403" spans="1:9">
      <c r="A6403" s="89">
        <f t="shared" si="981"/>
        <v>6390</v>
      </c>
      <c r="B6403" s="185" t="str">
        <f t="shared" si="975"/>
        <v/>
      </c>
      <c r="C6403" s="90" t="str">
        <f t="shared" si="976"/>
        <v/>
      </c>
      <c r="D6403" s="89" t="str">
        <f t="shared" si="977"/>
        <v/>
      </c>
      <c r="E6403" s="91" t="str">
        <f t="shared" si="978"/>
        <v/>
      </c>
      <c r="F6403" s="92" t="str">
        <f t="shared" si="979"/>
        <v/>
      </c>
      <c r="G6403" s="212" t="str">
        <f t="shared" si="980"/>
        <v/>
      </c>
      <c r="H6403" s="92">
        <f>IF(OR(ERR=FALSE,AND(F6403="",G6403="")),0,IF($C$12="D",$H$13+SUM($F$14:F6403)-SUM($G$14:G6403),$H$13-SUM($F$14:F6403)+SUM($G$14:G6403)))</f>
        <v>0</v>
      </c>
      <c r="I6403" s="7"/>
    </row>
    <row r="6404" spans="1:9">
      <c r="A6404" s="89">
        <f t="shared" si="981"/>
        <v>6391</v>
      </c>
      <c r="B6404" s="185" t="str">
        <f t="shared" si="975"/>
        <v/>
      </c>
      <c r="C6404" s="90" t="str">
        <f t="shared" si="976"/>
        <v/>
      </c>
      <c r="D6404" s="89" t="str">
        <f t="shared" si="977"/>
        <v/>
      </c>
      <c r="E6404" s="91" t="str">
        <f t="shared" si="978"/>
        <v/>
      </c>
      <c r="F6404" s="92" t="str">
        <f t="shared" si="979"/>
        <v/>
      </c>
      <c r="G6404" s="212" t="str">
        <f t="shared" si="980"/>
        <v/>
      </c>
      <c r="H6404" s="92">
        <f>IF(OR(ERR=FALSE,AND(F6404="",G6404="")),0,IF($C$12="D",$H$13+SUM($F$14:F6404)-SUM($G$14:G6404),$H$13-SUM($F$14:F6404)+SUM($G$14:G6404)))</f>
        <v>0</v>
      </c>
      <c r="I6404" s="7"/>
    </row>
    <row r="6405" spans="1:9">
      <c r="A6405" s="89">
        <f t="shared" si="981"/>
        <v>6392</v>
      </c>
      <c r="B6405" s="185" t="str">
        <f t="shared" si="975"/>
        <v/>
      </c>
      <c r="C6405" s="90" t="str">
        <f t="shared" si="976"/>
        <v/>
      </c>
      <c r="D6405" s="89" t="str">
        <f t="shared" si="977"/>
        <v/>
      </c>
      <c r="E6405" s="91" t="str">
        <f t="shared" si="978"/>
        <v/>
      </c>
      <c r="F6405" s="92" t="str">
        <f t="shared" si="979"/>
        <v/>
      </c>
      <c r="G6405" s="212" t="str">
        <f t="shared" si="980"/>
        <v/>
      </c>
      <c r="H6405" s="92">
        <f>IF(OR(ERR=FALSE,AND(F6405="",G6405="")),0,IF($C$12="D",$H$13+SUM($F$14:F6405)-SUM($G$14:G6405),$H$13-SUM($F$14:F6405)+SUM($G$14:G6405)))</f>
        <v>0</v>
      </c>
      <c r="I6405" s="7"/>
    </row>
    <row r="6406" spans="1:9">
      <c r="A6406" s="89">
        <f t="shared" si="981"/>
        <v>6393</v>
      </c>
      <c r="B6406" s="185" t="str">
        <f t="shared" si="975"/>
        <v/>
      </c>
      <c r="C6406" s="90" t="str">
        <f t="shared" si="976"/>
        <v/>
      </c>
      <c r="D6406" s="89" t="str">
        <f t="shared" si="977"/>
        <v/>
      </c>
      <c r="E6406" s="91" t="str">
        <f t="shared" si="978"/>
        <v/>
      </c>
      <c r="F6406" s="92" t="str">
        <f t="shared" si="979"/>
        <v/>
      </c>
      <c r="G6406" s="212" t="str">
        <f t="shared" si="980"/>
        <v/>
      </c>
      <c r="H6406" s="92">
        <f>IF(OR(ERR=FALSE,AND(F6406="",G6406="")),0,IF($C$12="D",$H$13+SUM($F$14:F6406)-SUM($G$14:G6406),$H$13-SUM($F$14:F6406)+SUM($G$14:G6406)))</f>
        <v>0</v>
      </c>
      <c r="I6406" s="7"/>
    </row>
    <row r="6407" spans="1:9">
      <c r="A6407" s="89">
        <f t="shared" si="981"/>
        <v>6394</v>
      </c>
      <c r="B6407" s="185" t="str">
        <f t="shared" si="975"/>
        <v/>
      </c>
      <c r="C6407" s="90" t="str">
        <f t="shared" si="976"/>
        <v/>
      </c>
      <c r="D6407" s="89" t="str">
        <f t="shared" si="977"/>
        <v/>
      </c>
      <c r="E6407" s="91" t="str">
        <f t="shared" si="978"/>
        <v/>
      </c>
      <c r="F6407" s="92" t="str">
        <f t="shared" si="979"/>
        <v/>
      </c>
      <c r="G6407" s="212" t="str">
        <f t="shared" si="980"/>
        <v/>
      </c>
      <c r="H6407" s="92">
        <f>IF(OR(ERR=FALSE,AND(F6407="",G6407="")),0,IF($C$12="D",$H$13+SUM($F$14:F6407)-SUM($G$14:G6407),$H$13-SUM($F$14:F6407)+SUM($G$14:G6407)))</f>
        <v>0</v>
      </c>
      <c r="I6407" s="7"/>
    </row>
    <row r="6408" spans="1:9">
      <c r="A6408" s="89">
        <f t="shared" si="981"/>
        <v>6395</v>
      </c>
      <c r="B6408" s="185" t="str">
        <f t="shared" si="975"/>
        <v/>
      </c>
      <c r="C6408" s="90" t="str">
        <f t="shared" si="976"/>
        <v/>
      </c>
      <c r="D6408" s="89" t="str">
        <f t="shared" si="977"/>
        <v/>
      </c>
      <c r="E6408" s="91" t="str">
        <f t="shared" si="978"/>
        <v/>
      </c>
      <c r="F6408" s="92" t="str">
        <f t="shared" si="979"/>
        <v/>
      </c>
      <c r="G6408" s="212" t="str">
        <f t="shared" si="980"/>
        <v/>
      </c>
      <c r="H6408" s="92">
        <f>IF(OR(ERR=FALSE,AND(F6408="",G6408="")),0,IF($C$12="D",$H$13+SUM($F$14:F6408)-SUM($G$14:G6408),$H$13-SUM($F$14:F6408)+SUM($G$14:G6408)))</f>
        <v>0</v>
      </c>
      <c r="I6408" s="7"/>
    </row>
    <row r="6409" spans="1:9">
      <c r="A6409" s="89">
        <f t="shared" si="981"/>
        <v>6396</v>
      </c>
      <c r="B6409" s="185" t="str">
        <f t="shared" si="975"/>
        <v/>
      </c>
      <c r="C6409" s="90" t="str">
        <f t="shared" si="976"/>
        <v/>
      </c>
      <c r="D6409" s="89" t="str">
        <f t="shared" si="977"/>
        <v/>
      </c>
      <c r="E6409" s="91" t="str">
        <f t="shared" si="978"/>
        <v/>
      </c>
      <c r="F6409" s="92" t="str">
        <f t="shared" si="979"/>
        <v/>
      </c>
      <c r="G6409" s="212" t="str">
        <f t="shared" si="980"/>
        <v/>
      </c>
      <c r="H6409" s="92">
        <f>IF(OR(ERR=FALSE,AND(F6409="",G6409="")),0,IF($C$12="D",$H$13+SUM($F$14:F6409)-SUM($G$14:G6409),$H$13-SUM($F$14:F6409)+SUM($G$14:G6409)))</f>
        <v>0</v>
      </c>
      <c r="I6409" s="7"/>
    </row>
    <row r="6410" spans="1:9">
      <c r="A6410" s="89">
        <f t="shared" si="981"/>
        <v>6397</v>
      </c>
      <c r="B6410" s="185" t="str">
        <f t="shared" si="975"/>
        <v/>
      </c>
      <c r="C6410" s="90" t="str">
        <f t="shared" si="976"/>
        <v/>
      </c>
      <c r="D6410" s="89" t="str">
        <f t="shared" si="977"/>
        <v/>
      </c>
      <c r="E6410" s="91" t="str">
        <f t="shared" si="978"/>
        <v/>
      </c>
      <c r="F6410" s="92" t="str">
        <f t="shared" si="979"/>
        <v/>
      </c>
      <c r="G6410" s="212" t="str">
        <f t="shared" si="980"/>
        <v/>
      </c>
      <c r="H6410" s="92">
        <f>IF(OR(ERR=FALSE,AND(F6410="",G6410="")),0,IF($C$12="D",$H$13+SUM($F$14:F6410)-SUM($G$14:G6410),$H$13-SUM($F$14:F6410)+SUM($G$14:G6410)))</f>
        <v>0</v>
      </c>
      <c r="I6410" s="7"/>
    </row>
    <row r="6411" spans="1:9">
      <c r="A6411" s="89">
        <f t="shared" si="981"/>
        <v>6398</v>
      </c>
      <c r="B6411" s="185" t="str">
        <f t="shared" si="975"/>
        <v/>
      </c>
      <c r="C6411" s="90" t="str">
        <f t="shared" si="976"/>
        <v/>
      </c>
      <c r="D6411" s="89" t="str">
        <f t="shared" si="977"/>
        <v/>
      </c>
      <c r="E6411" s="91" t="str">
        <f t="shared" si="978"/>
        <v/>
      </c>
      <c r="F6411" s="92" t="str">
        <f t="shared" si="979"/>
        <v/>
      </c>
      <c r="G6411" s="212" t="str">
        <f t="shared" si="980"/>
        <v/>
      </c>
      <c r="H6411" s="92">
        <f>IF(OR(ERR=FALSE,AND(F6411="",G6411="")),0,IF($C$12="D",$H$13+SUM($F$14:F6411)-SUM($G$14:G6411),$H$13-SUM($F$14:F6411)+SUM($G$14:G6411)))</f>
        <v>0</v>
      </c>
      <c r="I6411" s="7"/>
    </row>
    <row r="6412" spans="1:9">
      <c r="A6412" s="89">
        <f t="shared" si="981"/>
        <v>6399</v>
      </c>
      <c r="B6412" s="185" t="str">
        <f t="shared" si="975"/>
        <v/>
      </c>
      <c r="C6412" s="90" t="str">
        <f t="shared" si="976"/>
        <v/>
      </c>
      <c r="D6412" s="89" t="str">
        <f t="shared" si="977"/>
        <v/>
      </c>
      <c r="E6412" s="91" t="str">
        <f t="shared" si="978"/>
        <v/>
      </c>
      <c r="F6412" s="92" t="str">
        <f t="shared" si="979"/>
        <v/>
      </c>
      <c r="G6412" s="212" t="str">
        <f t="shared" si="980"/>
        <v/>
      </c>
      <c r="H6412" s="92">
        <f>IF(OR(ERR=FALSE,AND(F6412="",G6412="")),0,IF($C$12="D",$H$13+SUM($F$14:F6412)-SUM($G$14:G6412),$H$13-SUM($F$14:F6412)+SUM($G$14:G6412)))</f>
        <v>0</v>
      </c>
      <c r="I6412" s="7"/>
    </row>
    <row r="6413" spans="1:9">
      <c r="A6413" s="89">
        <f t="shared" si="981"/>
        <v>6400</v>
      </c>
      <c r="B6413" s="185" t="str">
        <f t="shared" si="975"/>
        <v/>
      </c>
      <c r="C6413" s="90" t="str">
        <f t="shared" si="976"/>
        <v/>
      </c>
      <c r="D6413" s="89" t="str">
        <f t="shared" si="977"/>
        <v/>
      </c>
      <c r="E6413" s="91" t="str">
        <f t="shared" si="978"/>
        <v/>
      </c>
      <c r="F6413" s="92" t="str">
        <f t="shared" si="979"/>
        <v/>
      </c>
      <c r="G6413" s="212" t="str">
        <f t="shared" si="980"/>
        <v/>
      </c>
      <c r="H6413" s="92">
        <f>IF(OR(ERR=FALSE,AND(F6413="",G6413="")),0,IF($C$12="D",$H$13+SUM($F$14:F6413)-SUM($G$14:G6413),$H$13-SUM($F$14:F6413)+SUM($G$14:G6413)))</f>
        <v>0</v>
      </c>
      <c r="I6413" s="7"/>
    </row>
    <row r="6414" spans="1:9">
      <c r="A6414" s="89">
        <f t="shared" si="981"/>
        <v>6401</v>
      </c>
      <c r="B6414" s="185" t="str">
        <f t="shared" si="975"/>
        <v/>
      </c>
      <c r="C6414" s="90" t="str">
        <f t="shared" si="976"/>
        <v/>
      </c>
      <c r="D6414" s="89" t="str">
        <f t="shared" si="977"/>
        <v/>
      </c>
      <c r="E6414" s="91" t="str">
        <f t="shared" si="978"/>
        <v/>
      </c>
      <c r="F6414" s="92" t="str">
        <f t="shared" si="979"/>
        <v/>
      </c>
      <c r="G6414" s="212" t="str">
        <f t="shared" si="980"/>
        <v/>
      </c>
      <c r="H6414" s="92">
        <f>IF(OR(ERR=FALSE,AND(F6414="",G6414="")),0,IF($C$12="D",$H$13+SUM($F$14:F6414)-SUM($G$14:G6414),$H$13-SUM($F$14:F6414)+SUM($G$14:G6414)))</f>
        <v>0</v>
      </c>
      <c r="I6414" s="7"/>
    </row>
    <row r="6415" spans="1:9">
      <c r="A6415" s="89">
        <f t="shared" si="981"/>
        <v>6402</v>
      </c>
      <c r="B6415" s="185" t="str">
        <f t="shared" si="975"/>
        <v/>
      </c>
      <c r="C6415" s="90" t="str">
        <f t="shared" si="976"/>
        <v/>
      </c>
      <c r="D6415" s="89" t="str">
        <f t="shared" si="977"/>
        <v/>
      </c>
      <c r="E6415" s="91" t="str">
        <f t="shared" si="978"/>
        <v/>
      </c>
      <c r="F6415" s="92" t="str">
        <f t="shared" si="979"/>
        <v/>
      </c>
      <c r="G6415" s="212" t="str">
        <f t="shared" si="980"/>
        <v/>
      </c>
      <c r="H6415" s="92">
        <f>IF(OR(ERR=FALSE,AND(F6415="",G6415="")),0,IF($C$12="D",$H$13+SUM($F$14:F6415)-SUM($G$14:G6415),$H$13-SUM($F$14:F6415)+SUM($G$14:G6415)))</f>
        <v>0</v>
      </c>
      <c r="I6415" s="7"/>
    </row>
    <row r="6416" spans="1:9">
      <c r="A6416" s="89">
        <f t="shared" si="981"/>
        <v>6403</v>
      </c>
      <c r="B6416" s="185" t="str">
        <f t="shared" si="975"/>
        <v/>
      </c>
      <c r="C6416" s="90" t="str">
        <f t="shared" si="976"/>
        <v/>
      </c>
      <c r="D6416" s="89" t="str">
        <f t="shared" si="977"/>
        <v/>
      </c>
      <c r="E6416" s="91" t="str">
        <f t="shared" si="978"/>
        <v/>
      </c>
      <c r="F6416" s="92" t="str">
        <f t="shared" si="979"/>
        <v/>
      </c>
      <c r="G6416" s="212" t="str">
        <f t="shared" si="980"/>
        <v/>
      </c>
      <c r="H6416" s="92">
        <f>IF(OR(ERR=FALSE,AND(F6416="",G6416="")),0,IF($C$12="D",$H$13+SUM($F$14:F6416)-SUM($G$14:G6416),$H$13-SUM($F$14:F6416)+SUM($G$14:G6416)))</f>
        <v>0</v>
      </c>
      <c r="I6416" s="7"/>
    </row>
    <row r="6417" spans="1:9">
      <c r="A6417" s="89">
        <f t="shared" si="981"/>
        <v>6404</v>
      </c>
      <c r="B6417" s="185" t="str">
        <f t="shared" si="975"/>
        <v/>
      </c>
      <c r="C6417" s="90" t="str">
        <f t="shared" si="976"/>
        <v/>
      </c>
      <c r="D6417" s="89" t="str">
        <f t="shared" si="977"/>
        <v/>
      </c>
      <c r="E6417" s="91" t="str">
        <f t="shared" si="978"/>
        <v/>
      </c>
      <c r="F6417" s="92" t="str">
        <f t="shared" si="979"/>
        <v/>
      </c>
      <c r="G6417" s="212" t="str">
        <f t="shared" si="980"/>
        <v/>
      </c>
      <c r="H6417" s="92">
        <f>IF(OR(ERR=FALSE,AND(F6417="",G6417="")),0,IF($C$12="D",$H$13+SUM($F$14:F6417)-SUM($G$14:G6417),$H$13-SUM($F$14:F6417)+SUM($G$14:G6417)))</f>
        <v>0</v>
      </c>
      <c r="I6417" s="7"/>
    </row>
    <row r="6418" spans="1:9">
      <c r="A6418" s="89">
        <f t="shared" si="981"/>
        <v>6405</v>
      </c>
      <c r="B6418" s="185" t="str">
        <f t="shared" si="975"/>
        <v/>
      </c>
      <c r="C6418" s="90" t="str">
        <f t="shared" si="976"/>
        <v/>
      </c>
      <c r="D6418" s="89" t="str">
        <f t="shared" si="977"/>
        <v/>
      </c>
      <c r="E6418" s="91" t="str">
        <f t="shared" si="978"/>
        <v/>
      </c>
      <c r="F6418" s="92" t="str">
        <f t="shared" si="979"/>
        <v/>
      </c>
      <c r="G6418" s="212" t="str">
        <f t="shared" si="980"/>
        <v/>
      </c>
      <c r="H6418" s="92">
        <f>IF(OR(ERR=FALSE,AND(F6418="",G6418="")),0,IF($C$12="D",$H$13+SUM($F$14:F6418)-SUM($G$14:G6418),$H$13-SUM($F$14:F6418)+SUM($G$14:G6418)))</f>
        <v>0</v>
      </c>
      <c r="I6418" s="7"/>
    </row>
    <row r="6419" spans="1:9">
      <c r="A6419" s="89">
        <f t="shared" si="981"/>
        <v>6406</v>
      </c>
      <c r="B6419" s="185" t="str">
        <f t="shared" si="975"/>
        <v/>
      </c>
      <c r="C6419" s="90" t="str">
        <f t="shared" si="976"/>
        <v/>
      </c>
      <c r="D6419" s="89" t="str">
        <f t="shared" si="977"/>
        <v/>
      </c>
      <c r="E6419" s="91" t="str">
        <f t="shared" si="978"/>
        <v/>
      </c>
      <c r="F6419" s="92" t="str">
        <f t="shared" si="979"/>
        <v/>
      </c>
      <c r="G6419" s="212" t="str">
        <f t="shared" si="980"/>
        <v/>
      </c>
      <c r="H6419" s="92">
        <f>IF(OR(ERR=FALSE,AND(F6419="",G6419="")),0,IF($C$12="D",$H$13+SUM($F$14:F6419)-SUM($G$14:G6419),$H$13-SUM($F$14:F6419)+SUM($G$14:G6419)))</f>
        <v>0</v>
      </c>
      <c r="I6419" s="7"/>
    </row>
    <row r="6420" spans="1:9">
      <c r="A6420" s="89">
        <f t="shared" si="981"/>
        <v>6407</v>
      </c>
      <c r="B6420" s="185" t="str">
        <f t="shared" si="975"/>
        <v/>
      </c>
      <c r="C6420" s="90" t="str">
        <f t="shared" si="976"/>
        <v/>
      </c>
      <c r="D6420" s="89" t="str">
        <f t="shared" si="977"/>
        <v/>
      </c>
      <c r="E6420" s="91" t="str">
        <f t="shared" si="978"/>
        <v/>
      </c>
      <c r="F6420" s="92" t="str">
        <f t="shared" si="979"/>
        <v/>
      </c>
      <c r="G6420" s="212" t="str">
        <f t="shared" si="980"/>
        <v/>
      </c>
      <c r="H6420" s="92">
        <f>IF(OR(ERR=FALSE,AND(F6420="",G6420="")),0,IF($C$12="D",$H$13+SUM($F$14:F6420)-SUM($G$14:G6420),$H$13-SUM($F$14:F6420)+SUM($G$14:G6420)))</f>
        <v>0</v>
      </c>
      <c r="I6420" s="7"/>
    </row>
    <row r="6421" spans="1:9">
      <c r="A6421" s="89">
        <f t="shared" si="981"/>
        <v>6408</v>
      </c>
      <c r="B6421" s="185" t="str">
        <f t="shared" si="975"/>
        <v/>
      </c>
      <c r="C6421" s="90" t="str">
        <f t="shared" si="976"/>
        <v/>
      </c>
      <c r="D6421" s="89" t="str">
        <f t="shared" si="977"/>
        <v/>
      </c>
      <c r="E6421" s="91" t="str">
        <f t="shared" si="978"/>
        <v/>
      </c>
      <c r="F6421" s="92" t="str">
        <f t="shared" si="979"/>
        <v/>
      </c>
      <c r="G6421" s="212" t="str">
        <f t="shared" si="980"/>
        <v/>
      </c>
      <c r="H6421" s="92">
        <f>IF(OR(ERR=FALSE,AND(F6421="",G6421="")),0,IF($C$12="D",$H$13+SUM($F$14:F6421)-SUM($G$14:G6421),$H$13-SUM($F$14:F6421)+SUM($G$14:G6421)))</f>
        <v>0</v>
      </c>
      <c r="I6421" s="7"/>
    </row>
    <row r="6422" spans="1:9">
      <c r="A6422" s="89">
        <f t="shared" si="981"/>
        <v>6409</v>
      </c>
      <c r="B6422" s="185" t="str">
        <f t="shared" si="975"/>
        <v/>
      </c>
      <c r="C6422" s="90" t="str">
        <f t="shared" si="976"/>
        <v/>
      </c>
      <c r="D6422" s="89" t="str">
        <f t="shared" si="977"/>
        <v/>
      </c>
      <c r="E6422" s="91" t="str">
        <f t="shared" si="978"/>
        <v/>
      </c>
      <c r="F6422" s="92" t="str">
        <f t="shared" si="979"/>
        <v/>
      </c>
      <c r="G6422" s="212" t="str">
        <f t="shared" si="980"/>
        <v/>
      </c>
      <c r="H6422" s="92">
        <f>IF(OR(ERR=FALSE,AND(F6422="",G6422="")),0,IF($C$12="D",$H$13+SUM($F$14:F6422)-SUM($G$14:G6422),$H$13-SUM($F$14:F6422)+SUM($G$14:G6422)))</f>
        <v>0</v>
      </c>
      <c r="I6422" s="7"/>
    </row>
    <row r="6423" spans="1:9">
      <c r="A6423" s="89">
        <f t="shared" si="981"/>
        <v>6410</v>
      </c>
      <c r="B6423" s="185" t="str">
        <f t="shared" si="975"/>
        <v/>
      </c>
      <c r="C6423" s="90" t="str">
        <f t="shared" si="976"/>
        <v/>
      </c>
      <c r="D6423" s="89" t="str">
        <f t="shared" si="977"/>
        <v/>
      </c>
      <c r="E6423" s="91" t="str">
        <f t="shared" si="978"/>
        <v/>
      </c>
      <c r="F6423" s="92" t="str">
        <f t="shared" si="979"/>
        <v/>
      </c>
      <c r="G6423" s="212" t="str">
        <f t="shared" si="980"/>
        <v/>
      </c>
      <c r="H6423" s="92">
        <f>IF(OR(ERR=FALSE,AND(F6423="",G6423="")),0,IF($C$12="D",$H$13+SUM($F$14:F6423)-SUM($G$14:G6423),$H$13-SUM($F$14:F6423)+SUM($G$14:G6423)))</f>
        <v>0</v>
      </c>
      <c r="I6423" s="7"/>
    </row>
    <row r="6424" spans="1:9">
      <c r="A6424" s="89">
        <f t="shared" si="981"/>
        <v>6411</v>
      </c>
      <c r="B6424" s="185" t="str">
        <f t="shared" si="975"/>
        <v/>
      </c>
      <c r="C6424" s="90" t="str">
        <f t="shared" si="976"/>
        <v/>
      </c>
      <c r="D6424" s="89" t="str">
        <f t="shared" si="977"/>
        <v/>
      </c>
      <c r="E6424" s="91" t="str">
        <f t="shared" si="978"/>
        <v/>
      </c>
      <c r="F6424" s="92" t="str">
        <f t="shared" si="979"/>
        <v/>
      </c>
      <c r="G6424" s="212" t="str">
        <f t="shared" si="980"/>
        <v/>
      </c>
      <c r="H6424" s="92">
        <f>IF(OR(ERR=FALSE,AND(F6424="",G6424="")),0,IF($C$12="D",$H$13+SUM($F$14:F6424)-SUM($G$14:G6424),$H$13-SUM($F$14:F6424)+SUM($G$14:G6424)))</f>
        <v>0</v>
      </c>
      <c r="I6424" s="7"/>
    </row>
    <row r="6425" spans="1:9">
      <c r="A6425" s="89">
        <f t="shared" si="981"/>
        <v>6412</v>
      </c>
      <c r="B6425" s="185" t="str">
        <f t="shared" si="975"/>
        <v/>
      </c>
      <c r="C6425" s="90" t="str">
        <f t="shared" si="976"/>
        <v/>
      </c>
      <c r="D6425" s="89" t="str">
        <f t="shared" si="977"/>
        <v/>
      </c>
      <c r="E6425" s="91" t="str">
        <f t="shared" si="978"/>
        <v/>
      </c>
      <c r="F6425" s="92" t="str">
        <f t="shared" si="979"/>
        <v/>
      </c>
      <c r="G6425" s="212" t="str">
        <f t="shared" si="980"/>
        <v/>
      </c>
      <c r="H6425" s="92">
        <f>IF(OR(ERR=FALSE,AND(F6425="",G6425="")),0,IF($C$12="D",$H$13+SUM($F$14:F6425)-SUM($G$14:G6425),$H$13-SUM($F$14:F6425)+SUM($G$14:G6425)))</f>
        <v>0</v>
      </c>
      <c r="I6425" s="7"/>
    </row>
    <row r="6426" spans="1:9">
      <c r="A6426" s="89">
        <f t="shared" si="981"/>
        <v>6413</v>
      </c>
      <c r="B6426" s="185" t="str">
        <f t="shared" si="975"/>
        <v/>
      </c>
      <c r="C6426" s="90" t="str">
        <f t="shared" si="976"/>
        <v/>
      </c>
      <c r="D6426" s="89" t="str">
        <f t="shared" si="977"/>
        <v/>
      </c>
      <c r="E6426" s="91" t="str">
        <f t="shared" si="978"/>
        <v/>
      </c>
      <c r="F6426" s="92" t="str">
        <f t="shared" si="979"/>
        <v/>
      </c>
      <c r="G6426" s="212" t="str">
        <f t="shared" si="980"/>
        <v/>
      </c>
      <c r="H6426" s="92">
        <f>IF(OR(ERR=FALSE,AND(F6426="",G6426="")),0,IF($C$12="D",$H$13+SUM($F$14:F6426)-SUM($G$14:G6426),$H$13-SUM($F$14:F6426)+SUM($G$14:G6426)))</f>
        <v>0</v>
      </c>
      <c r="I6426" s="7"/>
    </row>
    <row r="6427" spans="1:9">
      <c r="A6427" s="89">
        <f t="shared" si="981"/>
        <v>6414</v>
      </c>
      <c r="B6427" s="185" t="str">
        <f t="shared" si="975"/>
        <v/>
      </c>
      <c r="C6427" s="90" t="str">
        <f t="shared" si="976"/>
        <v/>
      </c>
      <c r="D6427" s="89" t="str">
        <f t="shared" si="977"/>
        <v/>
      </c>
      <c r="E6427" s="91" t="str">
        <f t="shared" si="978"/>
        <v/>
      </c>
      <c r="F6427" s="92" t="str">
        <f t="shared" si="979"/>
        <v/>
      </c>
      <c r="G6427" s="212" t="str">
        <f t="shared" si="980"/>
        <v/>
      </c>
      <c r="H6427" s="92">
        <f>IF(OR(ERR=FALSE,AND(F6427="",G6427="")),0,IF($C$12="D",$H$13+SUM($F$14:F6427)-SUM($G$14:G6427),$H$13-SUM($F$14:F6427)+SUM($G$14:G6427)))</f>
        <v>0</v>
      </c>
      <c r="I6427" s="7"/>
    </row>
    <row r="6428" spans="1:9">
      <c r="A6428" s="89">
        <f t="shared" si="981"/>
        <v>6415</v>
      </c>
      <c r="B6428" s="185" t="str">
        <f t="shared" si="975"/>
        <v/>
      </c>
      <c r="C6428" s="90" t="str">
        <f t="shared" si="976"/>
        <v/>
      </c>
      <c r="D6428" s="89" t="str">
        <f t="shared" si="977"/>
        <v/>
      </c>
      <c r="E6428" s="91" t="str">
        <f t="shared" si="978"/>
        <v/>
      </c>
      <c r="F6428" s="92" t="str">
        <f t="shared" si="979"/>
        <v/>
      </c>
      <c r="G6428" s="212" t="str">
        <f t="shared" si="980"/>
        <v/>
      </c>
      <c r="H6428" s="92">
        <f>IF(OR(ERR=FALSE,AND(F6428="",G6428="")),0,IF($C$12="D",$H$13+SUM($F$14:F6428)-SUM($G$14:G6428),$H$13-SUM($F$14:F6428)+SUM($G$14:G6428)))</f>
        <v>0</v>
      </c>
      <c r="I6428" s="7"/>
    </row>
    <row r="6429" spans="1:9">
      <c r="A6429" s="89">
        <f t="shared" si="981"/>
        <v>6416</v>
      </c>
      <c r="B6429" s="185" t="str">
        <f t="shared" ref="B6429:B6492" si="982">IF(ISERROR(VLOOKUP(A6429&amp;H$9,JU_AKUN,6,FALSE)=TRUE),"",VLOOKUP(A6429&amp;H$9,JU_AKUN,6,FALSE))</f>
        <v/>
      </c>
      <c r="C6429" s="90" t="str">
        <f t="shared" ref="C6429:C6492" si="983">IF(ISERROR(VLOOKUP(A6429&amp;H$9,JU_AKUN,7,FALSE)=TRUE),"",VLOOKUP(A6429&amp;H$9,JU_AKUN,7,FALSE))</f>
        <v/>
      </c>
      <c r="D6429" s="89" t="str">
        <f t="shared" ref="D6429:D6492" si="984">IF(ISERROR(VLOOKUP(A6429&amp;H$9,JU_AKUN,8,FALSE)=TRUE),"",VLOOKUP(A6429&amp;H$9,JU_AKUN,8,FALSE))</f>
        <v/>
      </c>
      <c r="E6429" s="91" t="str">
        <f t="shared" ref="E6429:E6492" si="985">IF(ISERROR(VLOOKUP(A6429&amp;H$9,JU_AKUN,9,FALSE)=TRUE),"",VLOOKUP(A6429&amp;H$9,JU_AKUN,9,FALSE))</f>
        <v/>
      </c>
      <c r="F6429" s="92" t="str">
        <f t="shared" ref="F6429:F6492" si="986">IF(ISERROR(VLOOKUP(A6429&amp;H$9,JU_AKUN,14,FALSE)=TRUE),"",VLOOKUP(A6429&amp;H$9,JU_AKUN,14,FALSE))</f>
        <v/>
      </c>
      <c r="G6429" s="212" t="str">
        <f t="shared" ref="G6429:G6492" si="987">IF(ISERROR(VLOOKUP(A6429&amp;H$9,JU_AKUN,15,FALSE)=TRUE),"",VLOOKUP(A6429&amp;H$9,JU_AKUN,15,FALSE))</f>
        <v/>
      </c>
      <c r="H6429" s="92">
        <f>IF(OR(ERR=FALSE,AND(F6429="",G6429="")),0,IF($C$12="D",$H$13+SUM($F$14:F6429)-SUM($G$14:G6429),$H$13-SUM($F$14:F6429)+SUM($G$14:G6429)))</f>
        <v>0</v>
      </c>
      <c r="I6429" s="7"/>
    </row>
    <row r="6430" spans="1:9">
      <c r="A6430" s="89">
        <f t="shared" si="981"/>
        <v>6417</v>
      </c>
      <c r="B6430" s="185" t="str">
        <f t="shared" si="982"/>
        <v/>
      </c>
      <c r="C6430" s="90" t="str">
        <f t="shared" si="983"/>
        <v/>
      </c>
      <c r="D6430" s="89" t="str">
        <f t="shared" si="984"/>
        <v/>
      </c>
      <c r="E6430" s="91" t="str">
        <f t="shared" si="985"/>
        <v/>
      </c>
      <c r="F6430" s="92" t="str">
        <f t="shared" si="986"/>
        <v/>
      </c>
      <c r="G6430" s="212" t="str">
        <f t="shared" si="987"/>
        <v/>
      </c>
      <c r="H6430" s="92">
        <f>IF(OR(ERR=FALSE,AND(F6430="",G6430="")),0,IF($C$12="D",$H$13+SUM($F$14:F6430)-SUM($G$14:G6430),$H$13-SUM($F$14:F6430)+SUM($G$14:G6430)))</f>
        <v>0</v>
      </c>
      <c r="I6430" s="7"/>
    </row>
    <row r="6431" spans="1:9">
      <c r="A6431" s="89">
        <f t="shared" si="981"/>
        <v>6418</v>
      </c>
      <c r="B6431" s="185" t="str">
        <f t="shared" si="982"/>
        <v/>
      </c>
      <c r="C6431" s="90" t="str">
        <f t="shared" si="983"/>
        <v/>
      </c>
      <c r="D6431" s="89" t="str">
        <f t="shared" si="984"/>
        <v/>
      </c>
      <c r="E6431" s="91" t="str">
        <f t="shared" si="985"/>
        <v/>
      </c>
      <c r="F6431" s="92" t="str">
        <f t="shared" si="986"/>
        <v/>
      </c>
      <c r="G6431" s="212" t="str">
        <f t="shared" si="987"/>
        <v/>
      </c>
      <c r="H6431" s="92">
        <f>IF(OR(ERR=FALSE,AND(F6431="",G6431="")),0,IF($C$12="D",$H$13+SUM($F$14:F6431)-SUM($G$14:G6431),$H$13-SUM($F$14:F6431)+SUM($G$14:G6431)))</f>
        <v>0</v>
      </c>
      <c r="I6431" s="7"/>
    </row>
    <row r="6432" spans="1:9">
      <c r="A6432" s="89">
        <f t="shared" si="981"/>
        <v>6419</v>
      </c>
      <c r="B6432" s="185" t="str">
        <f t="shared" si="982"/>
        <v/>
      </c>
      <c r="C6432" s="90" t="str">
        <f t="shared" si="983"/>
        <v/>
      </c>
      <c r="D6432" s="89" t="str">
        <f t="shared" si="984"/>
        <v/>
      </c>
      <c r="E6432" s="91" t="str">
        <f t="shared" si="985"/>
        <v/>
      </c>
      <c r="F6432" s="92" t="str">
        <f t="shared" si="986"/>
        <v/>
      </c>
      <c r="G6432" s="212" t="str">
        <f t="shared" si="987"/>
        <v/>
      </c>
      <c r="H6432" s="92">
        <f>IF(OR(ERR=FALSE,AND(F6432="",G6432="")),0,IF($C$12="D",$H$13+SUM($F$14:F6432)-SUM($G$14:G6432),$H$13-SUM($F$14:F6432)+SUM($G$14:G6432)))</f>
        <v>0</v>
      </c>
      <c r="I6432" s="7"/>
    </row>
    <row r="6433" spans="1:9">
      <c r="A6433" s="89">
        <f t="shared" si="981"/>
        <v>6420</v>
      </c>
      <c r="B6433" s="185" t="str">
        <f t="shared" si="982"/>
        <v/>
      </c>
      <c r="C6433" s="90" t="str">
        <f t="shared" si="983"/>
        <v/>
      </c>
      <c r="D6433" s="89" t="str">
        <f t="shared" si="984"/>
        <v/>
      </c>
      <c r="E6433" s="91" t="str">
        <f t="shared" si="985"/>
        <v/>
      </c>
      <c r="F6433" s="92" t="str">
        <f t="shared" si="986"/>
        <v/>
      </c>
      <c r="G6433" s="212" t="str">
        <f t="shared" si="987"/>
        <v/>
      </c>
      <c r="H6433" s="92">
        <f>IF(OR(ERR=FALSE,AND(F6433="",G6433="")),0,IF($C$12="D",$H$13+SUM($F$14:F6433)-SUM($G$14:G6433),$H$13-SUM($F$14:F6433)+SUM($G$14:G6433)))</f>
        <v>0</v>
      </c>
      <c r="I6433" s="7"/>
    </row>
    <row r="6434" spans="1:9">
      <c r="A6434" s="89">
        <f t="shared" si="981"/>
        <v>6421</v>
      </c>
      <c r="B6434" s="185" t="str">
        <f t="shared" si="982"/>
        <v/>
      </c>
      <c r="C6434" s="90" t="str">
        <f t="shared" si="983"/>
        <v/>
      </c>
      <c r="D6434" s="89" t="str">
        <f t="shared" si="984"/>
        <v/>
      </c>
      <c r="E6434" s="91" t="str">
        <f t="shared" si="985"/>
        <v/>
      </c>
      <c r="F6434" s="92" t="str">
        <f t="shared" si="986"/>
        <v/>
      </c>
      <c r="G6434" s="212" t="str">
        <f t="shared" si="987"/>
        <v/>
      </c>
      <c r="H6434" s="92">
        <f>IF(OR(ERR=FALSE,AND(F6434="",G6434="")),0,IF($C$12="D",$H$13+SUM($F$14:F6434)-SUM($G$14:G6434),$H$13-SUM($F$14:F6434)+SUM($G$14:G6434)))</f>
        <v>0</v>
      </c>
      <c r="I6434" s="7"/>
    </row>
    <row r="6435" spans="1:9">
      <c r="A6435" s="89">
        <f t="shared" si="981"/>
        <v>6422</v>
      </c>
      <c r="B6435" s="185" t="str">
        <f t="shared" si="982"/>
        <v/>
      </c>
      <c r="C6435" s="90" t="str">
        <f t="shared" si="983"/>
        <v/>
      </c>
      <c r="D6435" s="89" t="str">
        <f t="shared" si="984"/>
        <v/>
      </c>
      <c r="E6435" s="91" t="str">
        <f t="shared" si="985"/>
        <v/>
      </c>
      <c r="F6435" s="92" t="str">
        <f t="shared" si="986"/>
        <v/>
      </c>
      <c r="G6435" s="212" t="str">
        <f t="shared" si="987"/>
        <v/>
      </c>
      <c r="H6435" s="92">
        <f>IF(OR(ERR=FALSE,AND(F6435="",G6435="")),0,IF($C$12="D",$H$13+SUM($F$14:F6435)-SUM($G$14:G6435),$H$13-SUM($F$14:F6435)+SUM($G$14:G6435)))</f>
        <v>0</v>
      </c>
      <c r="I6435" s="7"/>
    </row>
    <row r="6436" spans="1:9">
      <c r="A6436" s="89">
        <f t="shared" si="981"/>
        <v>6423</v>
      </c>
      <c r="B6436" s="185" t="str">
        <f t="shared" si="982"/>
        <v/>
      </c>
      <c r="C6436" s="90" t="str">
        <f t="shared" si="983"/>
        <v/>
      </c>
      <c r="D6436" s="89" t="str">
        <f t="shared" si="984"/>
        <v/>
      </c>
      <c r="E6436" s="91" t="str">
        <f t="shared" si="985"/>
        <v/>
      </c>
      <c r="F6436" s="92" t="str">
        <f t="shared" si="986"/>
        <v/>
      </c>
      <c r="G6436" s="212" t="str">
        <f t="shared" si="987"/>
        <v/>
      </c>
      <c r="H6436" s="92">
        <f>IF(OR(ERR=FALSE,AND(F6436="",G6436="")),0,IF($C$12="D",$H$13+SUM($F$14:F6436)-SUM($G$14:G6436),$H$13-SUM($F$14:F6436)+SUM($G$14:G6436)))</f>
        <v>0</v>
      </c>
      <c r="I6436" s="7"/>
    </row>
    <row r="6437" spans="1:9">
      <c r="A6437" s="89">
        <f t="shared" si="981"/>
        <v>6424</v>
      </c>
      <c r="B6437" s="185" t="str">
        <f t="shared" si="982"/>
        <v/>
      </c>
      <c r="C6437" s="90" t="str">
        <f t="shared" si="983"/>
        <v/>
      </c>
      <c r="D6437" s="89" t="str">
        <f t="shared" si="984"/>
        <v/>
      </c>
      <c r="E6437" s="91" t="str">
        <f t="shared" si="985"/>
        <v/>
      </c>
      <c r="F6437" s="92" t="str">
        <f t="shared" si="986"/>
        <v/>
      </c>
      <c r="G6437" s="212" t="str">
        <f t="shared" si="987"/>
        <v/>
      </c>
      <c r="H6437" s="92">
        <f>IF(OR(ERR=FALSE,AND(F6437="",G6437="")),0,IF($C$12="D",$H$13+SUM($F$14:F6437)-SUM($G$14:G6437),$H$13-SUM($F$14:F6437)+SUM($G$14:G6437)))</f>
        <v>0</v>
      </c>
      <c r="I6437" s="7"/>
    </row>
    <row r="6438" spans="1:9">
      <c r="A6438" s="89">
        <f t="shared" si="981"/>
        <v>6425</v>
      </c>
      <c r="B6438" s="185" t="str">
        <f t="shared" si="982"/>
        <v/>
      </c>
      <c r="C6438" s="90" t="str">
        <f t="shared" si="983"/>
        <v/>
      </c>
      <c r="D6438" s="89" t="str">
        <f t="shared" si="984"/>
        <v/>
      </c>
      <c r="E6438" s="91" t="str">
        <f t="shared" si="985"/>
        <v/>
      </c>
      <c r="F6438" s="92" t="str">
        <f t="shared" si="986"/>
        <v/>
      </c>
      <c r="G6438" s="212" t="str">
        <f t="shared" si="987"/>
        <v/>
      </c>
      <c r="H6438" s="92">
        <f>IF(OR(ERR=FALSE,AND(F6438="",G6438="")),0,IF($C$12="D",$H$13+SUM($F$14:F6438)-SUM($G$14:G6438),$H$13-SUM($F$14:F6438)+SUM($G$14:G6438)))</f>
        <v>0</v>
      </c>
      <c r="I6438" s="7"/>
    </row>
    <row r="6439" spans="1:9">
      <c r="A6439" s="89">
        <f t="shared" si="981"/>
        <v>6426</v>
      </c>
      <c r="B6439" s="185" t="str">
        <f t="shared" si="982"/>
        <v/>
      </c>
      <c r="C6439" s="90" t="str">
        <f t="shared" si="983"/>
        <v/>
      </c>
      <c r="D6439" s="89" t="str">
        <f t="shared" si="984"/>
        <v/>
      </c>
      <c r="E6439" s="91" t="str">
        <f t="shared" si="985"/>
        <v/>
      </c>
      <c r="F6439" s="92" t="str">
        <f t="shared" si="986"/>
        <v/>
      </c>
      <c r="G6439" s="212" t="str">
        <f t="shared" si="987"/>
        <v/>
      </c>
      <c r="H6439" s="92">
        <f>IF(OR(ERR=FALSE,AND(F6439="",G6439="")),0,IF($C$12="D",$H$13+SUM($F$14:F6439)-SUM($G$14:G6439),$H$13-SUM($F$14:F6439)+SUM($G$14:G6439)))</f>
        <v>0</v>
      </c>
      <c r="I6439" s="7"/>
    </row>
    <row r="6440" spans="1:9">
      <c r="A6440" s="89">
        <f t="shared" si="981"/>
        <v>6427</v>
      </c>
      <c r="B6440" s="185" t="str">
        <f t="shared" si="982"/>
        <v/>
      </c>
      <c r="C6440" s="90" t="str">
        <f t="shared" si="983"/>
        <v/>
      </c>
      <c r="D6440" s="89" t="str">
        <f t="shared" si="984"/>
        <v/>
      </c>
      <c r="E6440" s="91" t="str">
        <f t="shared" si="985"/>
        <v/>
      </c>
      <c r="F6440" s="92" t="str">
        <f t="shared" si="986"/>
        <v/>
      </c>
      <c r="G6440" s="212" t="str">
        <f t="shared" si="987"/>
        <v/>
      </c>
      <c r="H6440" s="92">
        <f>IF(OR(ERR=FALSE,AND(F6440="",G6440="")),0,IF($C$12="D",$H$13+SUM($F$14:F6440)-SUM($G$14:G6440),$H$13-SUM($F$14:F6440)+SUM($G$14:G6440)))</f>
        <v>0</v>
      </c>
      <c r="I6440" s="7"/>
    </row>
    <row r="6441" spans="1:9">
      <c r="A6441" s="89">
        <f t="shared" si="981"/>
        <v>6428</v>
      </c>
      <c r="B6441" s="185" t="str">
        <f t="shared" si="982"/>
        <v/>
      </c>
      <c r="C6441" s="90" t="str">
        <f t="shared" si="983"/>
        <v/>
      </c>
      <c r="D6441" s="89" t="str">
        <f t="shared" si="984"/>
        <v/>
      </c>
      <c r="E6441" s="91" t="str">
        <f t="shared" si="985"/>
        <v/>
      </c>
      <c r="F6441" s="92" t="str">
        <f t="shared" si="986"/>
        <v/>
      </c>
      <c r="G6441" s="212" t="str">
        <f t="shared" si="987"/>
        <v/>
      </c>
      <c r="H6441" s="92">
        <f>IF(OR(ERR=FALSE,AND(F6441="",G6441="")),0,IF($C$12="D",$H$13+SUM($F$14:F6441)-SUM($G$14:G6441),$H$13-SUM($F$14:F6441)+SUM($G$14:G6441)))</f>
        <v>0</v>
      </c>
      <c r="I6441" s="7"/>
    </row>
    <row r="6442" spans="1:9">
      <c r="A6442" s="89">
        <f t="shared" si="981"/>
        <v>6429</v>
      </c>
      <c r="B6442" s="185" t="str">
        <f t="shared" si="982"/>
        <v/>
      </c>
      <c r="C6442" s="90" t="str">
        <f t="shared" si="983"/>
        <v/>
      </c>
      <c r="D6442" s="89" t="str">
        <f t="shared" si="984"/>
        <v/>
      </c>
      <c r="E6442" s="91" t="str">
        <f t="shared" si="985"/>
        <v/>
      </c>
      <c r="F6442" s="92" t="str">
        <f t="shared" si="986"/>
        <v/>
      </c>
      <c r="G6442" s="212" t="str">
        <f t="shared" si="987"/>
        <v/>
      </c>
      <c r="H6442" s="92">
        <f>IF(OR(ERR=FALSE,AND(F6442="",G6442="")),0,IF($C$12="D",$H$13+SUM($F$14:F6442)-SUM($G$14:G6442),$H$13-SUM($F$14:F6442)+SUM($G$14:G6442)))</f>
        <v>0</v>
      </c>
      <c r="I6442" s="7"/>
    </row>
    <row r="6443" spans="1:9">
      <c r="A6443" s="89">
        <f t="shared" si="981"/>
        <v>6430</v>
      </c>
      <c r="B6443" s="185" t="str">
        <f t="shared" si="982"/>
        <v/>
      </c>
      <c r="C6443" s="90" t="str">
        <f t="shared" si="983"/>
        <v/>
      </c>
      <c r="D6443" s="89" t="str">
        <f t="shared" si="984"/>
        <v/>
      </c>
      <c r="E6443" s="91" t="str">
        <f t="shared" si="985"/>
        <v/>
      </c>
      <c r="F6443" s="92" t="str">
        <f t="shared" si="986"/>
        <v/>
      </c>
      <c r="G6443" s="212" t="str">
        <f t="shared" si="987"/>
        <v/>
      </c>
      <c r="H6443" s="92">
        <f>IF(OR(ERR=FALSE,AND(F6443="",G6443="")),0,IF($C$12="D",$H$13+SUM($F$14:F6443)-SUM($G$14:G6443),$H$13-SUM($F$14:F6443)+SUM($G$14:G6443)))</f>
        <v>0</v>
      </c>
      <c r="I6443" s="7"/>
    </row>
    <row r="6444" spans="1:9">
      <c r="A6444" s="89">
        <f t="shared" si="981"/>
        <v>6431</v>
      </c>
      <c r="B6444" s="185" t="str">
        <f t="shared" si="982"/>
        <v/>
      </c>
      <c r="C6444" s="90" t="str">
        <f t="shared" si="983"/>
        <v/>
      </c>
      <c r="D6444" s="89" t="str">
        <f t="shared" si="984"/>
        <v/>
      </c>
      <c r="E6444" s="91" t="str">
        <f t="shared" si="985"/>
        <v/>
      </c>
      <c r="F6444" s="92" t="str">
        <f t="shared" si="986"/>
        <v/>
      </c>
      <c r="G6444" s="212" t="str">
        <f t="shared" si="987"/>
        <v/>
      </c>
      <c r="H6444" s="92">
        <f>IF(OR(ERR=FALSE,AND(F6444="",G6444="")),0,IF($C$12="D",$H$13+SUM($F$14:F6444)-SUM($G$14:G6444),$H$13-SUM($F$14:F6444)+SUM($G$14:G6444)))</f>
        <v>0</v>
      </c>
      <c r="I6444" s="7"/>
    </row>
    <row r="6445" spans="1:9">
      <c r="A6445" s="89">
        <f t="shared" si="981"/>
        <v>6432</v>
      </c>
      <c r="B6445" s="185" t="str">
        <f t="shared" si="982"/>
        <v/>
      </c>
      <c r="C6445" s="90" t="str">
        <f t="shared" si="983"/>
        <v/>
      </c>
      <c r="D6445" s="89" t="str">
        <f t="shared" si="984"/>
        <v/>
      </c>
      <c r="E6445" s="91" t="str">
        <f t="shared" si="985"/>
        <v/>
      </c>
      <c r="F6445" s="92" t="str">
        <f t="shared" si="986"/>
        <v/>
      </c>
      <c r="G6445" s="212" t="str">
        <f t="shared" si="987"/>
        <v/>
      </c>
      <c r="H6445" s="92">
        <f>IF(OR(ERR=FALSE,AND(F6445="",G6445="")),0,IF($C$12="D",$H$13+SUM($F$14:F6445)-SUM($G$14:G6445),$H$13-SUM($F$14:F6445)+SUM($G$14:G6445)))</f>
        <v>0</v>
      </c>
      <c r="I6445" s="7"/>
    </row>
    <row r="6446" spans="1:9">
      <c r="A6446" s="89">
        <f t="shared" si="981"/>
        <v>6433</v>
      </c>
      <c r="B6446" s="185" t="str">
        <f t="shared" si="982"/>
        <v/>
      </c>
      <c r="C6446" s="90" t="str">
        <f t="shared" si="983"/>
        <v/>
      </c>
      <c r="D6446" s="89" t="str">
        <f t="shared" si="984"/>
        <v/>
      </c>
      <c r="E6446" s="91" t="str">
        <f t="shared" si="985"/>
        <v/>
      </c>
      <c r="F6446" s="92" t="str">
        <f t="shared" si="986"/>
        <v/>
      </c>
      <c r="G6446" s="212" t="str">
        <f t="shared" si="987"/>
        <v/>
      </c>
      <c r="H6446" s="92">
        <f>IF(OR(ERR=FALSE,AND(F6446="",G6446="")),0,IF($C$12="D",$H$13+SUM($F$14:F6446)-SUM($G$14:G6446),$H$13-SUM($F$14:F6446)+SUM($G$14:G6446)))</f>
        <v>0</v>
      </c>
      <c r="I6446" s="7"/>
    </row>
    <row r="6447" spans="1:9">
      <c r="A6447" s="89">
        <f t="shared" si="981"/>
        <v>6434</v>
      </c>
      <c r="B6447" s="185" t="str">
        <f t="shared" si="982"/>
        <v/>
      </c>
      <c r="C6447" s="90" t="str">
        <f t="shared" si="983"/>
        <v/>
      </c>
      <c r="D6447" s="89" t="str">
        <f t="shared" si="984"/>
        <v/>
      </c>
      <c r="E6447" s="91" t="str">
        <f t="shared" si="985"/>
        <v/>
      </c>
      <c r="F6447" s="92" t="str">
        <f t="shared" si="986"/>
        <v/>
      </c>
      <c r="G6447" s="212" t="str">
        <f t="shared" si="987"/>
        <v/>
      </c>
      <c r="H6447" s="92">
        <f>IF(OR(ERR=FALSE,AND(F6447="",G6447="")),0,IF($C$12="D",$H$13+SUM($F$14:F6447)-SUM($G$14:G6447),$H$13-SUM($F$14:F6447)+SUM($G$14:G6447)))</f>
        <v>0</v>
      </c>
      <c r="I6447" s="7"/>
    </row>
    <row r="6448" spans="1:9">
      <c r="A6448" s="89">
        <f t="shared" si="981"/>
        <v>6435</v>
      </c>
      <c r="B6448" s="185" t="str">
        <f t="shared" si="982"/>
        <v/>
      </c>
      <c r="C6448" s="90" t="str">
        <f t="shared" si="983"/>
        <v/>
      </c>
      <c r="D6448" s="89" t="str">
        <f t="shared" si="984"/>
        <v/>
      </c>
      <c r="E6448" s="91" t="str">
        <f t="shared" si="985"/>
        <v/>
      </c>
      <c r="F6448" s="92" t="str">
        <f t="shared" si="986"/>
        <v/>
      </c>
      <c r="G6448" s="212" t="str">
        <f t="shared" si="987"/>
        <v/>
      </c>
      <c r="H6448" s="92">
        <f>IF(OR(ERR=FALSE,AND(F6448="",G6448="")),0,IF($C$12="D",$H$13+SUM($F$14:F6448)-SUM($G$14:G6448),$H$13-SUM($F$14:F6448)+SUM($G$14:G6448)))</f>
        <v>0</v>
      </c>
      <c r="I6448" s="7"/>
    </row>
    <row r="6449" spans="1:9">
      <c r="A6449" s="89">
        <f t="shared" si="981"/>
        <v>6436</v>
      </c>
      <c r="B6449" s="185" t="str">
        <f t="shared" si="982"/>
        <v/>
      </c>
      <c r="C6449" s="90" t="str">
        <f t="shared" si="983"/>
        <v/>
      </c>
      <c r="D6449" s="89" t="str">
        <f t="shared" si="984"/>
        <v/>
      </c>
      <c r="E6449" s="91" t="str">
        <f t="shared" si="985"/>
        <v/>
      </c>
      <c r="F6449" s="92" t="str">
        <f t="shared" si="986"/>
        <v/>
      </c>
      <c r="G6449" s="212" t="str">
        <f t="shared" si="987"/>
        <v/>
      </c>
      <c r="H6449" s="92">
        <f>IF(OR(ERR=FALSE,AND(F6449="",G6449="")),0,IF($C$12="D",$H$13+SUM($F$14:F6449)-SUM($G$14:G6449),$H$13-SUM($F$14:F6449)+SUM($G$14:G6449)))</f>
        <v>0</v>
      </c>
      <c r="I6449" s="7"/>
    </row>
    <row r="6450" spans="1:9">
      <c r="A6450" s="89">
        <f t="shared" si="981"/>
        <v>6437</v>
      </c>
      <c r="B6450" s="185" t="str">
        <f t="shared" si="982"/>
        <v/>
      </c>
      <c r="C6450" s="90" t="str">
        <f t="shared" si="983"/>
        <v/>
      </c>
      <c r="D6450" s="89" t="str">
        <f t="shared" si="984"/>
        <v/>
      </c>
      <c r="E6450" s="91" t="str">
        <f t="shared" si="985"/>
        <v/>
      </c>
      <c r="F6450" s="92" t="str">
        <f t="shared" si="986"/>
        <v/>
      </c>
      <c r="G6450" s="212" t="str">
        <f t="shared" si="987"/>
        <v/>
      </c>
      <c r="H6450" s="92">
        <f>IF(OR(ERR=FALSE,AND(F6450="",G6450="")),0,IF($C$12="D",$H$13+SUM($F$14:F6450)-SUM($G$14:G6450),$H$13-SUM($F$14:F6450)+SUM($G$14:G6450)))</f>
        <v>0</v>
      </c>
      <c r="I6450" s="7"/>
    </row>
    <row r="6451" spans="1:9">
      <c r="A6451" s="89">
        <f t="shared" si="981"/>
        <v>6438</v>
      </c>
      <c r="B6451" s="185" t="str">
        <f t="shared" si="982"/>
        <v/>
      </c>
      <c r="C6451" s="90" t="str">
        <f t="shared" si="983"/>
        <v/>
      </c>
      <c r="D6451" s="89" t="str">
        <f t="shared" si="984"/>
        <v/>
      </c>
      <c r="E6451" s="91" t="str">
        <f t="shared" si="985"/>
        <v/>
      </c>
      <c r="F6451" s="92" t="str">
        <f t="shared" si="986"/>
        <v/>
      </c>
      <c r="G6451" s="212" t="str">
        <f t="shared" si="987"/>
        <v/>
      </c>
      <c r="H6451" s="92">
        <f>IF(OR(ERR=FALSE,AND(F6451="",G6451="")),0,IF($C$12="D",$H$13+SUM($F$14:F6451)-SUM($G$14:G6451),$H$13-SUM($F$14:F6451)+SUM($G$14:G6451)))</f>
        <v>0</v>
      </c>
      <c r="I6451" s="7"/>
    </row>
    <row r="6452" spans="1:9">
      <c r="A6452" s="89">
        <f t="shared" si="981"/>
        <v>6439</v>
      </c>
      <c r="B6452" s="185" t="str">
        <f t="shared" si="982"/>
        <v/>
      </c>
      <c r="C6452" s="90" t="str">
        <f t="shared" si="983"/>
        <v/>
      </c>
      <c r="D6452" s="89" t="str">
        <f t="shared" si="984"/>
        <v/>
      </c>
      <c r="E6452" s="91" t="str">
        <f t="shared" si="985"/>
        <v/>
      </c>
      <c r="F6452" s="92" t="str">
        <f t="shared" si="986"/>
        <v/>
      </c>
      <c r="G6452" s="212" t="str">
        <f t="shared" si="987"/>
        <v/>
      </c>
      <c r="H6452" s="92">
        <f>IF(OR(ERR=FALSE,AND(F6452="",G6452="")),0,IF($C$12="D",$H$13+SUM($F$14:F6452)-SUM($G$14:G6452),$H$13-SUM($F$14:F6452)+SUM($G$14:G6452)))</f>
        <v>0</v>
      </c>
      <c r="I6452" s="7"/>
    </row>
    <row r="6453" spans="1:9">
      <c r="A6453" s="89">
        <f t="shared" si="981"/>
        <v>6440</v>
      </c>
      <c r="B6453" s="185" t="str">
        <f t="shared" si="982"/>
        <v/>
      </c>
      <c r="C6453" s="90" t="str">
        <f t="shared" si="983"/>
        <v/>
      </c>
      <c r="D6453" s="89" t="str">
        <f t="shared" si="984"/>
        <v/>
      </c>
      <c r="E6453" s="91" t="str">
        <f t="shared" si="985"/>
        <v/>
      </c>
      <c r="F6453" s="92" t="str">
        <f t="shared" si="986"/>
        <v/>
      </c>
      <c r="G6453" s="212" t="str">
        <f t="shared" si="987"/>
        <v/>
      </c>
      <c r="H6453" s="92">
        <f>IF(OR(ERR=FALSE,AND(F6453="",G6453="")),0,IF($C$12="D",$H$13+SUM($F$14:F6453)-SUM($G$14:G6453),$H$13-SUM($F$14:F6453)+SUM($G$14:G6453)))</f>
        <v>0</v>
      </c>
      <c r="I6453" s="7"/>
    </row>
    <row r="6454" spans="1:9">
      <c r="A6454" s="89">
        <f t="shared" si="981"/>
        <v>6441</v>
      </c>
      <c r="B6454" s="185" t="str">
        <f t="shared" si="982"/>
        <v/>
      </c>
      <c r="C6454" s="90" t="str">
        <f t="shared" si="983"/>
        <v/>
      </c>
      <c r="D6454" s="89" t="str">
        <f t="shared" si="984"/>
        <v/>
      </c>
      <c r="E6454" s="91" t="str">
        <f t="shared" si="985"/>
        <v/>
      </c>
      <c r="F6454" s="92" t="str">
        <f t="shared" si="986"/>
        <v/>
      </c>
      <c r="G6454" s="212" t="str">
        <f t="shared" si="987"/>
        <v/>
      </c>
      <c r="H6454" s="92">
        <f>IF(OR(ERR=FALSE,AND(F6454="",G6454="")),0,IF($C$12="D",$H$13+SUM($F$14:F6454)-SUM($G$14:G6454),$H$13-SUM($F$14:F6454)+SUM($G$14:G6454)))</f>
        <v>0</v>
      </c>
      <c r="I6454" s="7"/>
    </row>
    <row r="6455" spans="1:9">
      <c r="A6455" s="89">
        <f t="shared" si="981"/>
        <v>6442</v>
      </c>
      <c r="B6455" s="185" t="str">
        <f t="shared" si="982"/>
        <v/>
      </c>
      <c r="C6455" s="90" t="str">
        <f t="shared" si="983"/>
        <v/>
      </c>
      <c r="D6455" s="89" t="str">
        <f t="shared" si="984"/>
        <v/>
      </c>
      <c r="E6455" s="91" t="str">
        <f t="shared" si="985"/>
        <v/>
      </c>
      <c r="F6455" s="92" t="str">
        <f t="shared" si="986"/>
        <v/>
      </c>
      <c r="G6455" s="212" t="str">
        <f t="shared" si="987"/>
        <v/>
      </c>
      <c r="H6455" s="92">
        <f>IF(OR(ERR=FALSE,AND(F6455="",G6455="")),0,IF($C$12="D",$H$13+SUM($F$14:F6455)-SUM($G$14:G6455),$H$13-SUM($F$14:F6455)+SUM($G$14:G6455)))</f>
        <v>0</v>
      </c>
      <c r="I6455" s="7"/>
    </row>
    <row r="6456" spans="1:9">
      <c r="A6456" s="89">
        <f t="shared" si="981"/>
        <v>6443</v>
      </c>
      <c r="B6456" s="185" t="str">
        <f t="shared" si="982"/>
        <v/>
      </c>
      <c r="C6456" s="90" t="str">
        <f t="shared" si="983"/>
        <v/>
      </c>
      <c r="D6456" s="89" t="str">
        <f t="shared" si="984"/>
        <v/>
      </c>
      <c r="E6456" s="91" t="str">
        <f t="shared" si="985"/>
        <v/>
      </c>
      <c r="F6456" s="92" t="str">
        <f t="shared" si="986"/>
        <v/>
      </c>
      <c r="G6456" s="212" t="str">
        <f t="shared" si="987"/>
        <v/>
      </c>
      <c r="H6456" s="92">
        <f>IF(OR(ERR=FALSE,AND(F6456="",G6456="")),0,IF($C$12="D",$H$13+SUM($F$14:F6456)-SUM($G$14:G6456),$H$13-SUM($F$14:F6456)+SUM($G$14:G6456)))</f>
        <v>0</v>
      </c>
      <c r="I6456" s="7"/>
    </row>
    <row r="6457" spans="1:9">
      <c r="A6457" s="89">
        <f t="shared" si="981"/>
        <v>6444</v>
      </c>
      <c r="B6457" s="185" t="str">
        <f t="shared" si="982"/>
        <v/>
      </c>
      <c r="C6457" s="90" t="str">
        <f t="shared" si="983"/>
        <v/>
      </c>
      <c r="D6457" s="89" t="str">
        <f t="shared" si="984"/>
        <v/>
      </c>
      <c r="E6457" s="91" t="str">
        <f t="shared" si="985"/>
        <v/>
      </c>
      <c r="F6457" s="92" t="str">
        <f t="shared" si="986"/>
        <v/>
      </c>
      <c r="G6457" s="212" t="str">
        <f t="shared" si="987"/>
        <v/>
      </c>
      <c r="H6457" s="92">
        <f>IF(OR(ERR=FALSE,AND(F6457="",G6457="")),0,IF($C$12="D",$H$13+SUM($F$14:F6457)-SUM($G$14:G6457),$H$13-SUM($F$14:F6457)+SUM($G$14:G6457)))</f>
        <v>0</v>
      </c>
      <c r="I6457" s="7"/>
    </row>
    <row r="6458" spans="1:9">
      <c r="A6458" s="89">
        <f t="shared" si="981"/>
        <v>6445</v>
      </c>
      <c r="B6458" s="185" t="str">
        <f t="shared" si="982"/>
        <v/>
      </c>
      <c r="C6458" s="90" t="str">
        <f t="shared" si="983"/>
        <v/>
      </c>
      <c r="D6458" s="89" t="str">
        <f t="shared" si="984"/>
        <v/>
      </c>
      <c r="E6458" s="91" t="str">
        <f t="shared" si="985"/>
        <v/>
      </c>
      <c r="F6458" s="92" t="str">
        <f t="shared" si="986"/>
        <v/>
      </c>
      <c r="G6458" s="212" t="str">
        <f t="shared" si="987"/>
        <v/>
      </c>
      <c r="H6458" s="92">
        <f>IF(OR(ERR=FALSE,AND(F6458="",G6458="")),0,IF($C$12="D",$H$13+SUM($F$14:F6458)-SUM($G$14:G6458),$H$13-SUM($F$14:F6458)+SUM($G$14:G6458)))</f>
        <v>0</v>
      </c>
      <c r="I6458" s="7"/>
    </row>
    <row r="6459" spans="1:9">
      <c r="A6459" s="89">
        <f t="shared" si="981"/>
        <v>6446</v>
      </c>
      <c r="B6459" s="185" t="str">
        <f t="shared" si="982"/>
        <v/>
      </c>
      <c r="C6459" s="90" t="str">
        <f t="shared" si="983"/>
        <v/>
      </c>
      <c r="D6459" s="89" t="str">
        <f t="shared" si="984"/>
        <v/>
      </c>
      <c r="E6459" s="91" t="str">
        <f t="shared" si="985"/>
        <v/>
      </c>
      <c r="F6459" s="92" t="str">
        <f t="shared" si="986"/>
        <v/>
      </c>
      <c r="G6459" s="212" t="str">
        <f t="shared" si="987"/>
        <v/>
      </c>
      <c r="H6459" s="92">
        <f>IF(OR(ERR=FALSE,AND(F6459="",G6459="")),0,IF($C$12="D",$H$13+SUM($F$14:F6459)-SUM($G$14:G6459),$H$13-SUM($F$14:F6459)+SUM($G$14:G6459)))</f>
        <v>0</v>
      </c>
      <c r="I6459" s="7"/>
    </row>
    <row r="6460" spans="1:9">
      <c r="A6460" s="89">
        <f t="shared" si="981"/>
        <v>6447</v>
      </c>
      <c r="B6460" s="185" t="str">
        <f t="shared" si="982"/>
        <v/>
      </c>
      <c r="C6460" s="90" t="str">
        <f t="shared" si="983"/>
        <v/>
      </c>
      <c r="D6460" s="89" t="str">
        <f t="shared" si="984"/>
        <v/>
      </c>
      <c r="E6460" s="91" t="str">
        <f t="shared" si="985"/>
        <v/>
      </c>
      <c r="F6460" s="92" t="str">
        <f t="shared" si="986"/>
        <v/>
      </c>
      <c r="G6460" s="212" t="str">
        <f t="shared" si="987"/>
        <v/>
      </c>
      <c r="H6460" s="92">
        <f>IF(OR(ERR=FALSE,AND(F6460="",G6460="")),0,IF($C$12="D",$H$13+SUM($F$14:F6460)-SUM($G$14:G6460),$H$13-SUM($F$14:F6460)+SUM($G$14:G6460)))</f>
        <v>0</v>
      </c>
      <c r="I6460" s="7"/>
    </row>
    <row r="6461" spans="1:9">
      <c r="A6461" s="89">
        <f t="shared" si="981"/>
        <v>6448</v>
      </c>
      <c r="B6461" s="185" t="str">
        <f t="shared" si="982"/>
        <v/>
      </c>
      <c r="C6461" s="90" t="str">
        <f t="shared" si="983"/>
        <v/>
      </c>
      <c r="D6461" s="89" t="str">
        <f t="shared" si="984"/>
        <v/>
      </c>
      <c r="E6461" s="91" t="str">
        <f t="shared" si="985"/>
        <v/>
      </c>
      <c r="F6461" s="92" t="str">
        <f t="shared" si="986"/>
        <v/>
      </c>
      <c r="G6461" s="212" t="str">
        <f t="shared" si="987"/>
        <v/>
      </c>
      <c r="H6461" s="92">
        <f>IF(OR(ERR=FALSE,AND(F6461="",G6461="")),0,IF($C$12="D",$H$13+SUM($F$14:F6461)-SUM($G$14:G6461),$H$13-SUM($F$14:F6461)+SUM($G$14:G6461)))</f>
        <v>0</v>
      </c>
      <c r="I6461" s="7"/>
    </row>
    <row r="6462" spans="1:9">
      <c r="A6462" s="89">
        <f t="shared" si="981"/>
        <v>6449</v>
      </c>
      <c r="B6462" s="185" t="str">
        <f t="shared" si="982"/>
        <v/>
      </c>
      <c r="C6462" s="90" t="str">
        <f t="shared" si="983"/>
        <v/>
      </c>
      <c r="D6462" s="89" t="str">
        <f t="shared" si="984"/>
        <v/>
      </c>
      <c r="E6462" s="91" t="str">
        <f t="shared" si="985"/>
        <v/>
      </c>
      <c r="F6462" s="92" t="str">
        <f t="shared" si="986"/>
        <v/>
      </c>
      <c r="G6462" s="212" t="str">
        <f t="shared" si="987"/>
        <v/>
      </c>
      <c r="H6462" s="92">
        <f>IF(OR(ERR=FALSE,AND(F6462="",G6462="")),0,IF($C$12="D",$H$13+SUM($F$14:F6462)-SUM($G$14:G6462),$H$13-SUM($F$14:F6462)+SUM($G$14:G6462)))</f>
        <v>0</v>
      </c>
      <c r="I6462" s="7"/>
    </row>
    <row r="6463" spans="1:9">
      <c r="A6463" s="89">
        <f t="shared" si="981"/>
        <v>6450</v>
      </c>
      <c r="B6463" s="185" t="str">
        <f t="shared" si="982"/>
        <v/>
      </c>
      <c r="C6463" s="90" t="str">
        <f t="shared" si="983"/>
        <v/>
      </c>
      <c r="D6463" s="89" t="str">
        <f t="shared" si="984"/>
        <v/>
      </c>
      <c r="E6463" s="91" t="str">
        <f t="shared" si="985"/>
        <v/>
      </c>
      <c r="F6463" s="92" t="str">
        <f t="shared" si="986"/>
        <v/>
      </c>
      <c r="G6463" s="212" t="str">
        <f t="shared" si="987"/>
        <v/>
      </c>
      <c r="H6463" s="92">
        <f>IF(OR(ERR=FALSE,AND(F6463="",G6463="")),0,IF($C$12="D",$H$13+SUM($F$14:F6463)-SUM($G$14:G6463),$H$13-SUM($F$14:F6463)+SUM($G$14:G6463)))</f>
        <v>0</v>
      </c>
      <c r="I6463" s="7"/>
    </row>
    <row r="6464" spans="1:9">
      <c r="A6464" s="89">
        <f t="shared" si="981"/>
        <v>6451</v>
      </c>
      <c r="B6464" s="185" t="str">
        <f t="shared" si="982"/>
        <v/>
      </c>
      <c r="C6464" s="90" t="str">
        <f t="shared" si="983"/>
        <v/>
      </c>
      <c r="D6464" s="89" t="str">
        <f t="shared" si="984"/>
        <v/>
      </c>
      <c r="E6464" s="91" t="str">
        <f t="shared" si="985"/>
        <v/>
      </c>
      <c r="F6464" s="92" t="str">
        <f t="shared" si="986"/>
        <v/>
      </c>
      <c r="G6464" s="212" t="str">
        <f t="shared" si="987"/>
        <v/>
      </c>
      <c r="H6464" s="92">
        <f>IF(OR(ERR=FALSE,AND(F6464="",G6464="")),0,IF($C$12="D",$H$13+SUM($F$14:F6464)-SUM($G$14:G6464),$H$13-SUM($F$14:F6464)+SUM($G$14:G6464)))</f>
        <v>0</v>
      </c>
      <c r="I6464" s="7"/>
    </row>
    <row r="6465" spans="1:9">
      <c r="A6465" s="89">
        <f t="shared" si="981"/>
        <v>6452</v>
      </c>
      <c r="B6465" s="185" t="str">
        <f t="shared" si="982"/>
        <v/>
      </c>
      <c r="C6465" s="90" t="str">
        <f t="shared" si="983"/>
        <v/>
      </c>
      <c r="D6465" s="89" t="str">
        <f t="shared" si="984"/>
        <v/>
      </c>
      <c r="E6465" s="91" t="str">
        <f t="shared" si="985"/>
        <v/>
      </c>
      <c r="F6465" s="92" t="str">
        <f t="shared" si="986"/>
        <v/>
      </c>
      <c r="G6465" s="212" t="str">
        <f t="shared" si="987"/>
        <v/>
      </c>
      <c r="H6465" s="92">
        <f>IF(OR(ERR=FALSE,AND(F6465="",G6465="")),0,IF($C$12="D",$H$13+SUM($F$14:F6465)-SUM($G$14:G6465),$H$13-SUM($F$14:F6465)+SUM($G$14:G6465)))</f>
        <v>0</v>
      </c>
      <c r="I6465" s="7"/>
    </row>
    <row r="6466" spans="1:9">
      <c r="A6466" s="89">
        <f t="shared" si="981"/>
        <v>6453</v>
      </c>
      <c r="B6466" s="185" t="str">
        <f t="shared" si="982"/>
        <v/>
      </c>
      <c r="C6466" s="90" t="str">
        <f t="shared" si="983"/>
        <v/>
      </c>
      <c r="D6466" s="89" t="str">
        <f t="shared" si="984"/>
        <v/>
      </c>
      <c r="E6466" s="91" t="str">
        <f t="shared" si="985"/>
        <v/>
      </c>
      <c r="F6466" s="92" t="str">
        <f t="shared" si="986"/>
        <v/>
      </c>
      <c r="G6466" s="212" t="str">
        <f t="shared" si="987"/>
        <v/>
      </c>
      <c r="H6466" s="92">
        <f>IF(OR(ERR=FALSE,AND(F6466="",G6466="")),0,IF($C$12="D",$H$13+SUM($F$14:F6466)-SUM($G$14:G6466),$H$13-SUM($F$14:F6466)+SUM($G$14:G6466)))</f>
        <v>0</v>
      </c>
      <c r="I6466" s="7"/>
    </row>
    <row r="6467" spans="1:9">
      <c r="A6467" s="89">
        <f t="shared" ref="A6467:A6530" si="988">A6466+1</f>
        <v>6454</v>
      </c>
      <c r="B6467" s="185" t="str">
        <f t="shared" si="982"/>
        <v/>
      </c>
      <c r="C6467" s="90" t="str">
        <f t="shared" si="983"/>
        <v/>
      </c>
      <c r="D6467" s="89" t="str">
        <f t="shared" si="984"/>
        <v/>
      </c>
      <c r="E6467" s="91" t="str">
        <f t="shared" si="985"/>
        <v/>
      </c>
      <c r="F6467" s="92" t="str">
        <f t="shared" si="986"/>
        <v/>
      </c>
      <c r="G6467" s="212" t="str">
        <f t="shared" si="987"/>
        <v/>
      </c>
      <c r="H6467" s="92">
        <f>IF(OR(ERR=FALSE,AND(F6467="",G6467="")),0,IF($C$12="D",$H$13+SUM($F$14:F6467)-SUM($G$14:G6467),$H$13-SUM($F$14:F6467)+SUM($G$14:G6467)))</f>
        <v>0</v>
      </c>
      <c r="I6467" s="7"/>
    </row>
    <row r="6468" spans="1:9">
      <c r="A6468" s="89">
        <f t="shared" si="988"/>
        <v>6455</v>
      </c>
      <c r="B6468" s="185" t="str">
        <f t="shared" si="982"/>
        <v/>
      </c>
      <c r="C6468" s="90" t="str">
        <f t="shared" si="983"/>
        <v/>
      </c>
      <c r="D6468" s="89" t="str">
        <f t="shared" si="984"/>
        <v/>
      </c>
      <c r="E6468" s="91" t="str">
        <f t="shared" si="985"/>
        <v/>
      </c>
      <c r="F6468" s="92" t="str">
        <f t="shared" si="986"/>
        <v/>
      </c>
      <c r="G6468" s="212" t="str">
        <f t="shared" si="987"/>
        <v/>
      </c>
      <c r="H6468" s="92">
        <f>IF(OR(ERR=FALSE,AND(F6468="",G6468="")),0,IF($C$12="D",$H$13+SUM($F$14:F6468)-SUM($G$14:G6468),$H$13-SUM($F$14:F6468)+SUM($G$14:G6468)))</f>
        <v>0</v>
      </c>
      <c r="I6468" s="7"/>
    </row>
    <row r="6469" spans="1:9">
      <c r="A6469" s="89">
        <f t="shared" si="988"/>
        <v>6456</v>
      </c>
      <c r="B6469" s="185" t="str">
        <f t="shared" si="982"/>
        <v/>
      </c>
      <c r="C6469" s="90" t="str">
        <f t="shared" si="983"/>
        <v/>
      </c>
      <c r="D6469" s="89" t="str">
        <f t="shared" si="984"/>
        <v/>
      </c>
      <c r="E6469" s="91" t="str">
        <f t="shared" si="985"/>
        <v/>
      </c>
      <c r="F6469" s="92" t="str">
        <f t="shared" si="986"/>
        <v/>
      </c>
      <c r="G6469" s="212" t="str">
        <f t="shared" si="987"/>
        <v/>
      </c>
      <c r="H6469" s="92">
        <f>IF(OR(ERR=FALSE,AND(F6469="",G6469="")),0,IF($C$12="D",$H$13+SUM($F$14:F6469)-SUM($G$14:G6469),$H$13-SUM($F$14:F6469)+SUM($G$14:G6469)))</f>
        <v>0</v>
      </c>
      <c r="I6469" s="7"/>
    </row>
    <row r="6470" spans="1:9">
      <c r="A6470" s="89">
        <f t="shared" si="988"/>
        <v>6457</v>
      </c>
      <c r="B6470" s="185" t="str">
        <f t="shared" si="982"/>
        <v/>
      </c>
      <c r="C6470" s="90" t="str">
        <f t="shared" si="983"/>
        <v/>
      </c>
      <c r="D6470" s="89" t="str">
        <f t="shared" si="984"/>
        <v/>
      </c>
      <c r="E6470" s="91" t="str">
        <f t="shared" si="985"/>
        <v/>
      </c>
      <c r="F6470" s="92" t="str">
        <f t="shared" si="986"/>
        <v/>
      </c>
      <c r="G6470" s="212" t="str">
        <f t="shared" si="987"/>
        <v/>
      </c>
      <c r="H6470" s="92">
        <f>IF(OR(ERR=FALSE,AND(F6470="",G6470="")),0,IF($C$12="D",$H$13+SUM($F$14:F6470)-SUM($G$14:G6470),$H$13-SUM($F$14:F6470)+SUM($G$14:G6470)))</f>
        <v>0</v>
      </c>
      <c r="I6470" s="7"/>
    </row>
    <row r="6471" spans="1:9">
      <c r="A6471" s="89">
        <f t="shared" si="988"/>
        <v>6458</v>
      </c>
      <c r="B6471" s="185" t="str">
        <f t="shared" si="982"/>
        <v/>
      </c>
      <c r="C6471" s="90" t="str">
        <f t="shared" si="983"/>
        <v/>
      </c>
      <c r="D6471" s="89" t="str">
        <f t="shared" si="984"/>
        <v/>
      </c>
      <c r="E6471" s="91" t="str">
        <f t="shared" si="985"/>
        <v/>
      </c>
      <c r="F6471" s="92" t="str">
        <f t="shared" si="986"/>
        <v/>
      </c>
      <c r="G6471" s="212" t="str">
        <f t="shared" si="987"/>
        <v/>
      </c>
      <c r="H6471" s="92">
        <f>IF(OR(ERR=FALSE,AND(F6471="",G6471="")),0,IF($C$12="D",$H$13+SUM($F$14:F6471)-SUM($G$14:G6471),$H$13-SUM($F$14:F6471)+SUM($G$14:G6471)))</f>
        <v>0</v>
      </c>
      <c r="I6471" s="7"/>
    </row>
    <row r="6472" spans="1:9">
      <c r="A6472" s="89">
        <f t="shared" si="988"/>
        <v>6459</v>
      </c>
      <c r="B6472" s="185" t="str">
        <f t="shared" si="982"/>
        <v/>
      </c>
      <c r="C6472" s="90" t="str">
        <f t="shared" si="983"/>
        <v/>
      </c>
      <c r="D6472" s="89" t="str">
        <f t="shared" si="984"/>
        <v/>
      </c>
      <c r="E6472" s="91" t="str">
        <f t="shared" si="985"/>
        <v/>
      </c>
      <c r="F6472" s="92" t="str">
        <f t="shared" si="986"/>
        <v/>
      </c>
      <c r="G6472" s="212" t="str">
        <f t="shared" si="987"/>
        <v/>
      </c>
      <c r="H6472" s="92">
        <f>IF(OR(ERR=FALSE,AND(F6472="",G6472="")),0,IF($C$12="D",$H$13+SUM($F$14:F6472)-SUM($G$14:G6472),$H$13-SUM($F$14:F6472)+SUM($G$14:G6472)))</f>
        <v>0</v>
      </c>
      <c r="I6472" s="7"/>
    </row>
    <row r="6473" spans="1:9">
      <c r="A6473" s="89">
        <f t="shared" si="988"/>
        <v>6460</v>
      </c>
      <c r="B6473" s="185" t="str">
        <f t="shared" si="982"/>
        <v/>
      </c>
      <c r="C6473" s="90" t="str">
        <f t="shared" si="983"/>
        <v/>
      </c>
      <c r="D6473" s="89" t="str">
        <f t="shared" si="984"/>
        <v/>
      </c>
      <c r="E6473" s="91" t="str">
        <f t="shared" si="985"/>
        <v/>
      </c>
      <c r="F6473" s="92" t="str">
        <f t="shared" si="986"/>
        <v/>
      </c>
      <c r="G6473" s="212" t="str">
        <f t="shared" si="987"/>
        <v/>
      </c>
      <c r="H6473" s="92">
        <f>IF(OR(ERR=FALSE,AND(F6473="",G6473="")),0,IF($C$12="D",$H$13+SUM($F$14:F6473)-SUM($G$14:G6473),$H$13-SUM($F$14:F6473)+SUM($G$14:G6473)))</f>
        <v>0</v>
      </c>
      <c r="I6473" s="7"/>
    </row>
    <row r="6474" spans="1:9">
      <c r="A6474" s="89">
        <f t="shared" si="988"/>
        <v>6461</v>
      </c>
      <c r="B6474" s="185" t="str">
        <f t="shared" si="982"/>
        <v/>
      </c>
      <c r="C6474" s="90" t="str">
        <f t="shared" si="983"/>
        <v/>
      </c>
      <c r="D6474" s="89" t="str">
        <f t="shared" si="984"/>
        <v/>
      </c>
      <c r="E6474" s="91" t="str">
        <f t="shared" si="985"/>
        <v/>
      </c>
      <c r="F6474" s="92" t="str">
        <f t="shared" si="986"/>
        <v/>
      </c>
      <c r="G6474" s="212" t="str">
        <f t="shared" si="987"/>
        <v/>
      </c>
      <c r="H6474" s="92">
        <f>IF(OR(ERR=FALSE,AND(F6474="",G6474="")),0,IF($C$12="D",$H$13+SUM($F$14:F6474)-SUM($G$14:G6474),$H$13-SUM($F$14:F6474)+SUM($G$14:G6474)))</f>
        <v>0</v>
      </c>
      <c r="I6474" s="7"/>
    </row>
    <row r="6475" spans="1:9">
      <c r="A6475" s="89">
        <f t="shared" si="988"/>
        <v>6462</v>
      </c>
      <c r="B6475" s="185" t="str">
        <f t="shared" si="982"/>
        <v/>
      </c>
      <c r="C6475" s="90" t="str">
        <f t="shared" si="983"/>
        <v/>
      </c>
      <c r="D6475" s="89" t="str">
        <f t="shared" si="984"/>
        <v/>
      </c>
      <c r="E6475" s="91" t="str">
        <f t="shared" si="985"/>
        <v/>
      </c>
      <c r="F6475" s="92" t="str">
        <f t="shared" si="986"/>
        <v/>
      </c>
      <c r="G6475" s="212" t="str">
        <f t="shared" si="987"/>
        <v/>
      </c>
      <c r="H6475" s="92">
        <f>IF(OR(ERR=FALSE,AND(F6475="",G6475="")),0,IF($C$12="D",$H$13+SUM($F$14:F6475)-SUM($G$14:G6475),$H$13-SUM($F$14:F6475)+SUM($G$14:G6475)))</f>
        <v>0</v>
      </c>
      <c r="I6475" s="7"/>
    </row>
    <row r="6476" spans="1:9">
      <c r="A6476" s="89">
        <f t="shared" si="988"/>
        <v>6463</v>
      </c>
      <c r="B6476" s="185" t="str">
        <f t="shared" si="982"/>
        <v/>
      </c>
      <c r="C6476" s="90" t="str">
        <f t="shared" si="983"/>
        <v/>
      </c>
      <c r="D6476" s="89" t="str">
        <f t="shared" si="984"/>
        <v/>
      </c>
      <c r="E6476" s="91" t="str">
        <f t="shared" si="985"/>
        <v/>
      </c>
      <c r="F6476" s="92" t="str">
        <f t="shared" si="986"/>
        <v/>
      </c>
      <c r="G6476" s="212" t="str">
        <f t="shared" si="987"/>
        <v/>
      </c>
      <c r="H6476" s="92">
        <f>IF(OR(ERR=FALSE,AND(F6476="",G6476="")),0,IF($C$12="D",$H$13+SUM($F$14:F6476)-SUM($G$14:G6476),$H$13-SUM($F$14:F6476)+SUM($G$14:G6476)))</f>
        <v>0</v>
      </c>
      <c r="I6476" s="7"/>
    </row>
    <row r="6477" spans="1:9">
      <c r="A6477" s="89">
        <f t="shared" si="988"/>
        <v>6464</v>
      </c>
      <c r="B6477" s="185" t="str">
        <f t="shared" si="982"/>
        <v/>
      </c>
      <c r="C6477" s="90" t="str">
        <f t="shared" si="983"/>
        <v/>
      </c>
      <c r="D6477" s="89" t="str">
        <f t="shared" si="984"/>
        <v/>
      </c>
      <c r="E6477" s="91" t="str">
        <f t="shared" si="985"/>
        <v/>
      </c>
      <c r="F6477" s="92" t="str">
        <f t="shared" si="986"/>
        <v/>
      </c>
      <c r="G6477" s="212" t="str">
        <f t="shared" si="987"/>
        <v/>
      </c>
      <c r="H6477" s="92">
        <f>IF(OR(ERR=FALSE,AND(F6477="",G6477="")),0,IF($C$12="D",$H$13+SUM($F$14:F6477)-SUM($G$14:G6477),$H$13-SUM($F$14:F6477)+SUM($G$14:G6477)))</f>
        <v>0</v>
      </c>
      <c r="I6477" s="7"/>
    </row>
    <row r="6478" spans="1:9">
      <c r="A6478" s="89">
        <f t="shared" si="988"/>
        <v>6465</v>
      </c>
      <c r="B6478" s="185" t="str">
        <f t="shared" si="982"/>
        <v/>
      </c>
      <c r="C6478" s="90" t="str">
        <f t="shared" si="983"/>
        <v/>
      </c>
      <c r="D6478" s="89" t="str">
        <f t="shared" si="984"/>
        <v/>
      </c>
      <c r="E6478" s="91" t="str">
        <f t="shared" si="985"/>
        <v/>
      </c>
      <c r="F6478" s="92" t="str">
        <f t="shared" si="986"/>
        <v/>
      </c>
      <c r="G6478" s="212" t="str">
        <f t="shared" si="987"/>
        <v/>
      </c>
      <c r="H6478" s="92">
        <f>IF(OR(ERR=FALSE,AND(F6478="",G6478="")),0,IF($C$12="D",$H$13+SUM($F$14:F6478)-SUM($G$14:G6478),$H$13-SUM($F$14:F6478)+SUM($G$14:G6478)))</f>
        <v>0</v>
      </c>
      <c r="I6478" s="7"/>
    </row>
    <row r="6479" spans="1:9">
      <c r="A6479" s="89">
        <f t="shared" si="988"/>
        <v>6466</v>
      </c>
      <c r="B6479" s="185" t="str">
        <f t="shared" si="982"/>
        <v/>
      </c>
      <c r="C6479" s="90" t="str">
        <f t="shared" si="983"/>
        <v/>
      </c>
      <c r="D6479" s="89" t="str">
        <f t="shared" si="984"/>
        <v/>
      </c>
      <c r="E6479" s="91" t="str">
        <f t="shared" si="985"/>
        <v/>
      </c>
      <c r="F6479" s="92" t="str">
        <f t="shared" si="986"/>
        <v/>
      </c>
      <c r="G6479" s="212" t="str">
        <f t="shared" si="987"/>
        <v/>
      </c>
      <c r="H6479" s="92">
        <f>IF(OR(ERR=FALSE,AND(F6479="",G6479="")),0,IF($C$12="D",$H$13+SUM($F$14:F6479)-SUM($G$14:G6479),$H$13-SUM($F$14:F6479)+SUM($G$14:G6479)))</f>
        <v>0</v>
      </c>
      <c r="I6479" s="7"/>
    </row>
    <row r="6480" spans="1:9">
      <c r="A6480" s="89">
        <f t="shared" si="988"/>
        <v>6467</v>
      </c>
      <c r="B6480" s="185" t="str">
        <f t="shared" si="982"/>
        <v/>
      </c>
      <c r="C6480" s="90" t="str">
        <f t="shared" si="983"/>
        <v/>
      </c>
      <c r="D6480" s="89" t="str">
        <f t="shared" si="984"/>
        <v/>
      </c>
      <c r="E6480" s="91" t="str">
        <f t="shared" si="985"/>
        <v/>
      </c>
      <c r="F6480" s="92" t="str">
        <f t="shared" si="986"/>
        <v/>
      </c>
      <c r="G6480" s="212" t="str">
        <f t="shared" si="987"/>
        <v/>
      </c>
      <c r="H6480" s="92">
        <f>IF(OR(ERR=FALSE,AND(F6480="",G6480="")),0,IF($C$12="D",$H$13+SUM($F$14:F6480)-SUM($G$14:G6480),$H$13-SUM($F$14:F6480)+SUM($G$14:G6480)))</f>
        <v>0</v>
      </c>
      <c r="I6480" s="7"/>
    </row>
    <row r="6481" spans="1:9">
      <c r="A6481" s="89">
        <f t="shared" si="988"/>
        <v>6468</v>
      </c>
      <c r="B6481" s="185" t="str">
        <f t="shared" si="982"/>
        <v/>
      </c>
      <c r="C6481" s="90" t="str">
        <f t="shared" si="983"/>
        <v/>
      </c>
      <c r="D6481" s="89" t="str">
        <f t="shared" si="984"/>
        <v/>
      </c>
      <c r="E6481" s="91" t="str">
        <f t="shared" si="985"/>
        <v/>
      </c>
      <c r="F6481" s="92" t="str">
        <f t="shared" si="986"/>
        <v/>
      </c>
      <c r="G6481" s="212" t="str">
        <f t="shared" si="987"/>
        <v/>
      </c>
      <c r="H6481" s="92">
        <f>IF(OR(ERR=FALSE,AND(F6481="",G6481="")),0,IF($C$12="D",$H$13+SUM($F$14:F6481)-SUM($G$14:G6481),$H$13-SUM($F$14:F6481)+SUM($G$14:G6481)))</f>
        <v>0</v>
      </c>
      <c r="I6481" s="7"/>
    </row>
    <row r="6482" spans="1:9">
      <c r="A6482" s="89">
        <f t="shared" si="988"/>
        <v>6469</v>
      </c>
      <c r="B6482" s="185" t="str">
        <f t="shared" si="982"/>
        <v/>
      </c>
      <c r="C6482" s="90" t="str">
        <f t="shared" si="983"/>
        <v/>
      </c>
      <c r="D6482" s="89" t="str">
        <f t="shared" si="984"/>
        <v/>
      </c>
      <c r="E6482" s="91" t="str">
        <f t="shared" si="985"/>
        <v/>
      </c>
      <c r="F6482" s="92" t="str">
        <f t="shared" si="986"/>
        <v/>
      </c>
      <c r="G6482" s="212" t="str">
        <f t="shared" si="987"/>
        <v/>
      </c>
      <c r="H6482" s="92">
        <f>IF(OR(ERR=FALSE,AND(F6482="",G6482="")),0,IF($C$12="D",$H$13+SUM($F$14:F6482)-SUM($G$14:G6482),$H$13-SUM($F$14:F6482)+SUM($G$14:G6482)))</f>
        <v>0</v>
      </c>
      <c r="I6482" s="7"/>
    </row>
    <row r="6483" spans="1:9">
      <c r="A6483" s="89">
        <f t="shared" si="988"/>
        <v>6470</v>
      </c>
      <c r="B6483" s="185" t="str">
        <f t="shared" si="982"/>
        <v/>
      </c>
      <c r="C6483" s="90" t="str">
        <f t="shared" si="983"/>
        <v/>
      </c>
      <c r="D6483" s="89" t="str">
        <f t="shared" si="984"/>
        <v/>
      </c>
      <c r="E6483" s="91" t="str">
        <f t="shared" si="985"/>
        <v/>
      </c>
      <c r="F6483" s="92" t="str">
        <f t="shared" si="986"/>
        <v/>
      </c>
      <c r="G6483" s="212" t="str">
        <f t="shared" si="987"/>
        <v/>
      </c>
      <c r="H6483" s="92">
        <f>IF(OR(ERR=FALSE,AND(F6483="",G6483="")),0,IF($C$12="D",$H$13+SUM($F$14:F6483)-SUM($G$14:G6483),$H$13-SUM($F$14:F6483)+SUM($G$14:G6483)))</f>
        <v>0</v>
      </c>
      <c r="I6483" s="7"/>
    </row>
    <row r="6484" spans="1:9">
      <c r="A6484" s="89">
        <f t="shared" si="988"/>
        <v>6471</v>
      </c>
      <c r="B6484" s="185" t="str">
        <f t="shared" si="982"/>
        <v/>
      </c>
      <c r="C6484" s="90" t="str">
        <f t="shared" si="983"/>
        <v/>
      </c>
      <c r="D6484" s="89" t="str">
        <f t="shared" si="984"/>
        <v/>
      </c>
      <c r="E6484" s="91" t="str">
        <f t="shared" si="985"/>
        <v/>
      </c>
      <c r="F6484" s="92" t="str">
        <f t="shared" si="986"/>
        <v/>
      </c>
      <c r="G6484" s="212" t="str">
        <f t="shared" si="987"/>
        <v/>
      </c>
      <c r="H6484" s="92">
        <f>IF(OR(ERR=FALSE,AND(F6484="",G6484="")),0,IF($C$12="D",$H$13+SUM($F$14:F6484)-SUM($G$14:G6484),$H$13-SUM($F$14:F6484)+SUM($G$14:G6484)))</f>
        <v>0</v>
      </c>
      <c r="I6484" s="7"/>
    </row>
    <row r="6485" spans="1:9">
      <c r="A6485" s="89">
        <f t="shared" si="988"/>
        <v>6472</v>
      </c>
      <c r="B6485" s="185" t="str">
        <f t="shared" si="982"/>
        <v/>
      </c>
      <c r="C6485" s="90" t="str">
        <f t="shared" si="983"/>
        <v/>
      </c>
      <c r="D6485" s="89" t="str">
        <f t="shared" si="984"/>
        <v/>
      </c>
      <c r="E6485" s="91" t="str">
        <f t="shared" si="985"/>
        <v/>
      </c>
      <c r="F6485" s="92" t="str">
        <f t="shared" si="986"/>
        <v/>
      </c>
      <c r="G6485" s="212" t="str">
        <f t="shared" si="987"/>
        <v/>
      </c>
      <c r="H6485" s="92">
        <f>IF(OR(ERR=FALSE,AND(F6485="",G6485="")),0,IF($C$12="D",$H$13+SUM($F$14:F6485)-SUM($G$14:G6485),$H$13-SUM($F$14:F6485)+SUM($G$14:G6485)))</f>
        <v>0</v>
      </c>
      <c r="I6485" s="7"/>
    </row>
    <row r="6486" spans="1:9">
      <c r="A6486" s="89">
        <f t="shared" si="988"/>
        <v>6473</v>
      </c>
      <c r="B6486" s="185" t="str">
        <f t="shared" si="982"/>
        <v/>
      </c>
      <c r="C6486" s="90" t="str">
        <f t="shared" si="983"/>
        <v/>
      </c>
      <c r="D6486" s="89" t="str">
        <f t="shared" si="984"/>
        <v/>
      </c>
      <c r="E6486" s="91" t="str">
        <f t="shared" si="985"/>
        <v/>
      </c>
      <c r="F6486" s="92" t="str">
        <f t="shared" si="986"/>
        <v/>
      </c>
      <c r="G6486" s="212" t="str">
        <f t="shared" si="987"/>
        <v/>
      </c>
      <c r="H6486" s="92">
        <f>IF(OR(ERR=FALSE,AND(F6486="",G6486="")),0,IF($C$12="D",$H$13+SUM($F$14:F6486)-SUM($G$14:G6486),$H$13-SUM($F$14:F6486)+SUM($G$14:G6486)))</f>
        <v>0</v>
      </c>
      <c r="I6486" s="7"/>
    </row>
    <row r="6487" spans="1:9">
      <c r="A6487" s="89">
        <f t="shared" si="988"/>
        <v>6474</v>
      </c>
      <c r="B6487" s="185" t="str">
        <f t="shared" si="982"/>
        <v/>
      </c>
      <c r="C6487" s="90" t="str">
        <f t="shared" si="983"/>
        <v/>
      </c>
      <c r="D6487" s="89" t="str">
        <f t="shared" si="984"/>
        <v/>
      </c>
      <c r="E6487" s="91" t="str">
        <f t="shared" si="985"/>
        <v/>
      </c>
      <c r="F6487" s="92" t="str">
        <f t="shared" si="986"/>
        <v/>
      </c>
      <c r="G6487" s="212" t="str">
        <f t="shared" si="987"/>
        <v/>
      </c>
      <c r="H6487" s="92">
        <f>IF(OR(ERR=FALSE,AND(F6487="",G6487="")),0,IF($C$12="D",$H$13+SUM($F$14:F6487)-SUM($G$14:G6487),$H$13-SUM($F$14:F6487)+SUM($G$14:G6487)))</f>
        <v>0</v>
      </c>
      <c r="I6487" s="7"/>
    </row>
    <row r="6488" spans="1:9">
      <c r="A6488" s="89">
        <f t="shared" si="988"/>
        <v>6475</v>
      </c>
      <c r="B6488" s="185" t="str">
        <f t="shared" si="982"/>
        <v/>
      </c>
      <c r="C6488" s="90" t="str">
        <f t="shared" si="983"/>
        <v/>
      </c>
      <c r="D6488" s="89" t="str">
        <f t="shared" si="984"/>
        <v/>
      </c>
      <c r="E6488" s="91" t="str">
        <f t="shared" si="985"/>
        <v/>
      </c>
      <c r="F6488" s="92" t="str">
        <f t="shared" si="986"/>
        <v/>
      </c>
      <c r="G6488" s="212" t="str">
        <f t="shared" si="987"/>
        <v/>
      </c>
      <c r="H6488" s="92">
        <f>IF(OR(ERR=FALSE,AND(F6488="",G6488="")),0,IF($C$12="D",$H$13+SUM($F$14:F6488)-SUM($G$14:G6488),$H$13-SUM($F$14:F6488)+SUM($G$14:G6488)))</f>
        <v>0</v>
      </c>
      <c r="I6488" s="7"/>
    </row>
    <row r="6489" spans="1:9">
      <c r="A6489" s="89">
        <f t="shared" si="988"/>
        <v>6476</v>
      </c>
      <c r="B6489" s="185" t="str">
        <f t="shared" si="982"/>
        <v/>
      </c>
      <c r="C6489" s="90" t="str">
        <f t="shared" si="983"/>
        <v/>
      </c>
      <c r="D6489" s="89" t="str">
        <f t="shared" si="984"/>
        <v/>
      </c>
      <c r="E6489" s="91" t="str">
        <f t="shared" si="985"/>
        <v/>
      </c>
      <c r="F6489" s="92" t="str">
        <f t="shared" si="986"/>
        <v/>
      </c>
      <c r="G6489" s="212" t="str">
        <f t="shared" si="987"/>
        <v/>
      </c>
      <c r="H6489" s="92">
        <f>IF(OR(ERR=FALSE,AND(F6489="",G6489="")),0,IF($C$12="D",$H$13+SUM($F$14:F6489)-SUM($G$14:G6489),$H$13-SUM($F$14:F6489)+SUM($G$14:G6489)))</f>
        <v>0</v>
      </c>
      <c r="I6489" s="7"/>
    </row>
    <row r="6490" spans="1:9">
      <c r="A6490" s="89">
        <f t="shared" si="988"/>
        <v>6477</v>
      </c>
      <c r="B6490" s="185" t="str">
        <f t="shared" si="982"/>
        <v/>
      </c>
      <c r="C6490" s="90" t="str">
        <f t="shared" si="983"/>
        <v/>
      </c>
      <c r="D6490" s="89" t="str">
        <f t="shared" si="984"/>
        <v/>
      </c>
      <c r="E6490" s="91" t="str">
        <f t="shared" si="985"/>
        <v/>
      </c>
      <c r="F6490" s="92" t="str">
        <f t="shared" si="986"/>
        <v/>
      </c>
      <c r="G6490" s="212" t="str">
        <f t="shared" si="987"/>
        <v/>
      </c>
      <c r="H6490" s="92">
        <f>IF(OR(ERR=FALSE,AND(F6490="",G6490="")),0,IF($C$12="D",$H$13+SUM($F$14:F6490)-SUM($G$14:G6490),$H$13-SUM($F$14:F6490)+SUM($G$14:G6490)))</f>
        <v>0</v>
      </c>
      <c r="I6490" s="7"/>
    </row>
    <row r="6491" spans="1:9">
      <c r="A6491" s="89">
        <f t="shared" si="988"/>
        <v>6478</v>
      </c>
      <c r="B6491" s="185" t="str">
        <f t="shared" si="982"/>
        <v/>
      </c>
      <c r="C6491" s="90" t="str">
        <f t="shared" si="983"/>
        <v/>
      </c>
      <c r="D6491" s="89" t="str">
        <f t="shared" si="984"/>
        <v/>
      </c>
      <c r="E6491" s="91" t="str">
        <f t="shared" si="985"/>
        <v/>
      </c>
      <c r="F6491" s="92" t="str">
        <f t="shared" si="986"/>
        <v/>
      </c>
      <c r="G6491" s="212" t="str">
        <f t="shared" si="987"/>
        <v/>
      </c>
      <c r="H6491" s="92">
        <f>IF(OR(ERR=FALSE,AND(F6491="",G6491="")),0,IF($C$12="D",$H$13+SUM($F$14:F6491)-SUM($G$14:G6491),$H$13-SUM($F$14:F6491)+SUM($G$14:G6491)))</f>
        <v>0</v>
      </c>
      <c r="I6491" s="7"/>
    </row>
    <row r="6492" spans="1:9">
      <c r="A6492" s="89">
        <f t="shared" si="988"/>
        <v>6479</v>
      </c>
      <c r="B6492" s="185" t="str">
        <f t="shared" si="982"/>
        <v/>
      </c>
      <c r="C6492" s="90" t="str">
        <f t="shared" si="983"/>
        <v/>
      </c>
      <c r="D6492" s="89" t="str">
        <f t="shared" si="984"/>
        <v/>
      </c>
      <c r="E6492" s="91" t="str">
        <f t="shared" si="985"/>
        <v/>
      </c>
      <c r="F6492" s="92" t="str">
        <f t="shared" si="986"/>
        <v/>
      </c>
      <c r="G6492" s="212" t="str">
        <f t="shared" si="987"/>
        <v/>
      </c>
      <c r="H6492" s="92">
        <f>IF(OR(ERR=FALSE,AND(F6492="",G6492="")),0,IF($C$12="D",$H$13+SUM($F$14:F6492)-SUM($G$14:G6492),$H$13-SUM($F$14:F6492)+SUM($G$14:G6492)))</f>
        <v>0</v>
      </c>
      <c r="I6492" s="7"/>
    </row>
    <row r="6493" spans="1:9">
      <c r="A6493" s="89">
        <f t="shared" si="988"/>
        <v>6480</v>
      </c>
      <c r="B6493" s="185" t="str">
        <f t="shared" ref="B6493:B6556" si="989">IF(ISERROR(VLOOKUP(A6493&amp;H$9,JU_AKUN,6,FALSE)=TRUE),"",VLOOKUP(A6493&amp;H$9,JU_AKUN,6,FALSE))</f>
        <v/>
      </c>
      <c r="C6493" s="90" t="str">
        <f t="shared" ref="C6493:C6556" si="990">IF(ISERROR(VLOOKUP(A6493&amp;H$9,JU_AKUN,7,FALSE)=TRUE),"",VLOOKUP(A6493&amp;H$9,JU_AKUN,7,FALSE))</f>
        <v/>
      </c>
      <c r="D6493" s="89" t="str">
        <f t="shared" ref="D6493:D6556" si="991">IF(ISERROR(VLOOKUP(A6493&amp;H$9,JU_AKUN,8,FALSE)=TRUE),"",VLOOKUP(A6493&amp;H$9,JU_AKUN,8,FALSE))</f>
        <v/>
      </c>
      <c r="E6493" s="91" t="str">
        <f t="shared" ref="E6493:E6556" si="992">IF(ISERROR(VLOOKUP(A6493&amp;H$9,JU_AKUN,9,FALSE)=TRUE),"",VLOOKUP(A6493&amp;H$9,JU_AKUN,9,FALSE))</f>
        <v/>
      </c>
      <c r="F6493" s="92" t="str">
        <f t="shared" ref="F6493:F6556" si="993">IF(ISERROR(VLOOKUP(A6493&amp;H$9,JU_AKUN,14,FALSE)=TRUE),"",VLOOKUP(A6493&amp;H$9,JU_AKUN,14,FALSE))</f>
        <v/>
      </c>
      <c r="G6493" s="212" t="str">
        <f t="shared" ref="G6493:G6556" si="994">IF(ISERROR(VLOOKUP(A6493&amp;H$9,JU_AKUN,15,FALSE)=TRUE),"",VLOOKUP(A6493&amp;H$9,JU_AKUN,15,FALSE))</f>
        <v/>
      </c>
      <c r="H6493" s="92">
        <f>IF(OR(ERR=FALSE,AND(F6493="",G6493="")),0,IF($C$12="D",$H$13+SUM($F$14:F6493)-SUM($G$14:G6493),$H$13-SUM($F$14:F6493)+SUM($G$14:G6493)))</f>
        <v>0</v>
      </c>
      <c r="I6493" s="7"/>
    </row>
    <row r="6494" spans="1:9">
      <c r="A6494" s="89">
        <f t="shared" si="988"/>
        <v>6481</v>
      </c>
      <c r="B6494" s="185" t="str">
        <f t="shared" si="989"/>
        <v/>
      </c>
      <c r="C6494" s="90" t="str">
        <f t="shared" si="990"/>
        <v/>
      </c>
      <c r="D6494" s="89" t="str">
        <f t="shared" si="991"/>
        <v/>
      </c>
      <c r="E6494" s="91" t="str">
        <f t="shared" si="992"/>
        <v/>
      </c>
      <c r="F6494" s="92" t="str">
        <f t="shared" si="993"/>
        <v/>
      </c>
      <c r="G6494" s="212" t="str">
        <f t="shared" si="994"/>
        <v/>
      </c>
      <c r="H6494" s="92">
        <f>IF(OR(ERR=FALSE,AND(F6494="",G6494="")),0,IF($C$12="D",$H$13+SUM($F$14:F6494)-SUM($G$14:G6494),$H$13-SUM($F$14:F6494)+SUM($G$14:G6494)))</f>
        <v>0</v>
      </c>
      <c r="I6494" s="7"/>
    </row>
    <row r="6495" spans="1:9">
      <c r="A6495" s="89">
        <f t="shared" si="988"/>
        <v>6482</v>
      </c>
      <c r="B6495" s="185" t="str">
        <f t="shared" si="989"/>
        <v/>
      </c>
      <c r="C6495" s="90" t="str">
        <f t="shared" si="990"/>
        <v/>
      </c>
      <c r="D6495" s="89" t="str">
        <f t="shared" si="991"/>
        <v/>
      </c>
      <c r="E6495" s="91" t="str">
        <f t="shared" si="992"/>
        <v/>
      </c>
      <c r="F6495" s="92" t="str">
        <f t="shared" si="993"/>
        <v/>
      </c>
      <c r="G6495" s="212" t="str">
        <f t="shared" si="994"/>
        <v/>
      </c>
      <c r="H6495" s="92">
        <f>IF(OR(ERR=FALSE,AND(F6495="",G6495="")),0,IF($C$12="D",$H$13+SUM($F$14:F6495)-SUM($G$14:G6495),$H$13-SUM($F$14:F6495)+SUM($G$14:G6495)))</f>
        <v>0</v>
      </c>
      <c r="I6495" s="7"/>
    </row>
    <row r="6496" spans="1:9">
      <c r="A6496" s="89">
        <f t="shared" si="988"/>
        <v>6483</v>
      </c>
      <c r="B6496" s="185" t="str">
        <f t="shared" si="989"/>
        <v/>
      </c>
      <c r="C6496" s="90" t="str">
        <f t="shared" si="990"/>
        <v/>
      </c>
      <c r="D6496" s="89" t="str">
        <f t="shared" si="991"/>
        <v/>
      </c>
      <c r="E6496" s="91" t="str">
        <f t="shared" si="992"/>
        <v/>
      </c>
      <c r="F6496" s="92" t="str">
        <f t="shared" si="993"/>
        <v/>
      </c>
      <c r="G6496" s="212" t="str">
        <f t="shared" si="994"/>
        <v/>
      </c>
      <c r="H6496" s="92">
        <f>IF(OR(ERR=FALSE,AND(F6496="",G6496="")),0,IF($C$12="D",$H$13+SUM($F$14:F6496)-SUM($G$14:G6496),$H$13-SUM($F$14:F6496)+SUM($G$14:G6496)))</f>
        <v>0</v>
      </c>
      <c r="I6496" s="7"/>
    </row>
    <row r="6497" spans="1:9">
      <c r="A6497" s="89">
        <f t="shared" si="988"/>
        <v>6484</v>
      </c>
      <c r="B6497" s="185" t="str">
        <f t="shared" si="989"/>
        <v/>
      </c>
      <c r="C6497" s="90" t="str">
        <f t="shared" si="990"/>
        <v/>
      </c>
      <c r="D6497" s="89" t="str">
        <f t="shared" si="991"/>
        <v/>
      </c>
      <c r="E6497" s="91" t="str">
        <f t="shared" si="992"/>
        <v/>
      </c>
      <c r="F6497" s="92" t="str">
        <f t="shared" si="993"/>
        <v/>
      </c>
      <c r="G6497" s="212" t="str">
        <f t="shared" si="994"/>
        <v/>
      </c>
      <c r="H6497" s="92">
        <f>IF(OR(ERR=FALSE,AND(F6497="",G6497="")),0,IF($C$12="D",$H$13+SUM($F$14:F6497)-SUM($G$14:G6497),$H$13-SUM($F$14:F6497)+SUM($G$14:G6497)))</f>
        <v>0</v>
      </c>
      <c r="I6497" s="7"/>
    </row>
    <row r="6498" spans="1:9">
      <c r="A6498" s="89">
        <f t="shared" si="988"/>
        <v>6485</v>
      </c>
      <c r="B6498" s="185" t="str">
        <f t="shared" si="989"/>
        <v/>
      </c>
      <c r="C6498" s="90" t="str">
        <f t="shared" si="990"/>
        <v/>
      </c>
      <c r="D6498" s="89" t="str">
        <f t="shared" si="991"/>
        <v/>
      </c>
      <c r="E6498" s="91" t="str">
        <f t="shared" si="992"/>
        <v/>
      </c>
      <c r="F6498" s="92" t="str">
        <f t="shared" si="993"/>
        <v/>
      </c>
      <c r="G6498" s="212" t="str">
        <f t="shared" si="994"/>
        <v/>
      </c>
      <c r="H6498" s="92">
        <f>IF(OR(ERR=FALSE,AND(F6498="",G6498="")),0,IF($C$12="D",$H$13+SUM($F$14:F6498)-SUM($G$14:G6498),$H$13-SUM($F$14:F6498)+SUM($G$14:G6498)))</f>
        <v>0</v>
      </c>
      <c r="I6498" s="7"/>
    </row>
    <row r="6499" spans="1:9">
      <c r="A6499" s="89">
        <f t="shared" si="988"/>
        <v>6486</v>
      </c>
      <c r="B6499" s="185" t="str">
        <f t="shared" si="989"/>
        <v/>
      </c>
      <c r="C6499" s="90" t="str">
        <f t="shared" si="990"/>
        <v/>
      </c>
      <c r="D6499" s="89" t="str">
        <f t="shared" si="991"/>
        <v/>
      </c>
      <c r="E6499" s="91" t="str">
        <f t="shared" si="992"/>
        <v/>
      </c>
      <c r="F6499" s="92" t="str">
        <f t="shared" si="993"/>
        <v/>
      </c>
      <c r="G6499" s="212" t="str">
        <f t="shared" si="994"/>
        <v/>
      </c>
      <c r="H6499" s="92">
        <f>IF(OR(ERR=FALSE,AND(F6499="",G6499="")),0,IF($C$12="D",$H$13+SUM($F$14:F6499)-SUM($G$14:G6499),$H$13-SUM($F$14:F6499)+SUM($G$14:G6499)))</f>
        <v>0</v>
      </c>
      <c r="I6499" s="7"/>
    </row>
    <row r="6500" spans="1:9">
      <c r="A6500" s="89">
        <f t="shared" si="988"/>
        <v>6487</v>
      </c>
      <c r="B6500" s="185" t="str">
        <f t="shared" si="989"/>
        <v/>
      </c>
      <c r="C6500" s="90" t="str">
        <f t="shared" si="990"/>
        <v/>
      </c>
      <c r="D6500" s="89" t="str">
        <f t="shared" si="991"/>
        <v/>
      </c>
      <c r="E6500" s="91" t="str">
        <f t="shared" si="992"/>
        <v/>
      </c>
      <c r="F6500" s="92" t="str">
        <f t="shared" si="993"/>
        <v/>
      </c>
      <c r="G6500" s="212" t="str">
        <f t="shared" si="994"/>
        <v/>
      </c>
      <c r="H6500" s="92">
        <f>IF(OR(ERR=FALSE,AND(F6500="",G6500="")),0,IF($C$12="D",$H$13+SUM($F$14:F6500)-SUM($G$14:G6500),$H$13-SUM($F$14:F6500)+SUM($G$14:G6500)))</f>
        <v>0</v>
      </c>
      <c r="I6500" s="7"/>
    </row>
    <row r="6501" spans="1:9">
      <c r="A6501" s="89">
        <f t="shared" si="988"/>
        <v>6488</v>
      </c>
      <c r="B6501" s="185" t="str">
        <f t="shared" si="989"/>
        <v/>
      </c>
      <c r="C6501" s="90" t="str">
        <f t="shared" si="990"/>
        <v/>
      </c>
      <c r="D6501" s="89" t="str">
        <f t="shared" si="991"/>
        <v/>
      </c>
      <c r="E6501" s="91" t="str">
        <f t="shared" si="992"/>
        <v/>
      </c>
      <c r="F6501" s="92" t="str">
        <f t="shared" si="993"/>
        <v/>
      </c>
      <c r="G6501" s="212" t="str">
        <f t="shared" si="994"/>
        <v/>
      </c>
      <c r="H6501" s="92">
        <f>IF(OR(ERR=FALSE,AND(F6501="",G6501="")),0,IF($C$12="D",$H$13+SUM($F$14:F6501)-SUM($G$14:G6501),$H$13-SUM($F$14:F6501)+SUM($G$14:G6501)))</f>
        <v>0</v>
      </c>
      <c r="I6501" s="7"/>
    </row>
    <row r="6502" spans="1:9">
      <c r="A6502" s="89">
        <f t="shared" si="988"/>
        <v>6489</v>
      </c>
      <c r="B6502" s="185" t="str">
        <f t="shared" si="989"/>
        <v/>
      </c>
      <c r="C6502" s="90" t="str">
        <f t="shared" si="990"/>
        <v/>
      </c>
      <c r="D6502" s="89" t="str">
        <f t="shared" si="991"/>
        <v/>
      </c>
      <c r="E6502" s="91" t="str">
        <f t="shared" si="992"/>
        <v/>
      </c>
      <c r="F6502" s="92" t="str">
        <f t="shared" si="993"/>
        <v/>
      </c>
      <c r="G6502" s="212" t="str">
        <f t="shared" si="994"/>
        <v/>
      </c>
      <c r="H6502" s="92">
        <f>IF(OR(ERR=FALSE,AND(F6502="",G6502="")),0,IF($C$12="D",$H$13+SUM($F$14:F6502)-SUM($G$14:G6502),$H$13-SUM($F$14:F6502)+SUM($G$14:G6502)))</f>
        <v>0</v>
      </c>
      <c r="I6502" s="7"/>
    </row>
    <row r="6503" spans="1:9">
      <c r="A6503" s="89">
        <f t="shared" si="988"/>
        <v>6490</v>
      </c>
      <c r="B6503" s="185" t="str">
        <f t="shared" si="989"/>
        <v/>
      </c>
      <c r="C6503" s="90" t="str">
        <f t="shared" si="990"/>
        <v/>
      </c>
      <c r="D6503" s="89" t="str">
        <f t="shared" si="991"/>
        <v/>
      </c>
      <c r="E6503" s="91" t="str">
        <f t="shared" si="992"/>
        <v/>
      </c>
      <c r="F6503" s="92" t="str">
        <f t="shared" si="993"/>
        <v/>
      </c>
      <c r="G6503" s="212" t="str">
        <f t="shared" si="994"/>
        <v/>
      </c>
      <c r="H6503" s="92">
        <f>IF(OR(ERR=FALSE,AND(F6503="",G6503="")),0,IF($C$12="D",$H$13+SUM($F$14:F6503)-SUM($G$14:G6503),$H$13-SUM($F$14:F6503)+SUM($G$14:G6503)))</f>
        <v>0</v>
      </c>
      <c r="I6503" s="7"/>
    </row>
    <row r="6504" spans="1:9">
      <c r="A6504" s="89">
        <f t="shared" si="988"/>
        <v>6491</v>
      </c>
      <c r="B6504" s="185" t="str">
        <f t="shared" si="989"/>
        <v/>
      </c>
      <c r="C6504" s="90" t="str">
        <f t="shared" si="990"/>
        <v/>
      </c>
      <c r="D6504" s="89" t="str">
        <f t="shared" si="991"/>
        <v/>
      </c>
      <c r="E6504" s="91" t="str">
        <f t="shared" si="992"/>
        <v/>
      </c>
      <c r="F6504" s="92" t="str">
        <f t="shared" si="993"/>
        <v/>
      </c>
      <c r="G6504" s="212" t="str">
        <f t="shared" si="994"/>
        <v/>
      </c>
      <c r="H6504" s="92">
        <f>IF(OR(ERR=FALSE,AND(F6504="",G6504="")),0,IF($C$12="D",$H$13+SUM($F$14:F6504)-SUM($G$14:G6504),$H$13-SUM($F$14:F6504)+SUM($G$14:G6504)))</f>
        <v>0</v>
      </c>
      <c r="I6504" s="7"/>
    </row>
    <row r="6505" spans="1:9">
      <c r="A6505" s="89">
        <f t="shared" si="988"/>
        <v>6492</v>
      </c>
      <c r="B6505" s="185" t="str">
        <f t="shared" si="989"/>
        <v/>
      </c>
      <c r="C6505" s="90" t="str">
        <f t="shared" si="990"/>
        <v/>
      </c>
      <c r="D6505" s="89" t="str">
        <f t="shared" si="991"/>
        <v/>
      </c>
      <c r="E6505" s="91" t="str">
        <f t="shared" si="992"/>
        <v/>
      </c>
      <c r="F6505" s="92" t="str">
        <f t="shared" si="993"/>
        <v/>
      </c>
      <c r="G6505" s="212" t="str">
        <f t="shared" si="994"/>
        <v/>
      </c>
      <c r="H6505" s="92">
        <f>IF(OR(ERR=FALSE,AND(F6505="",G6505="")),0,IF($C$12="D",$H$13+SUM($F$14:F6505)-SUM($G$14:G6505),$H$13-SUM($F$14:F6505)+SUM($G$14:G6505)))</f>
        <v>0</v>
      </c>
      <c r="I6505" s="7"/>
    </row>
    <row r="6506" spans="1:9">
      <c r="A6506" s="89">
        <f t="shared" si="988"/>
        <v>6493</v>
      </c>
      <c r="B6506" s="185" t="str">
        <f t="shared" si="989"/>
        <v/>
      </c>
      <c r="C6506" s="90" t="str">
        <f t="shared" si="990"/>
        <v/>
      </c>
      <c r="D6506" s="89" t="str">
        <f t="shared" si="991"/>
        <v/>
      </c>
      <c r="E6506" s="91" t="str">
        <f t="shared" si="992"/>
        <v/>
      </c>
      <c r="F6506" s="92" t="str">
        <f t="shared" si="993"/>
        <v/>
      </c>
      <c r="G6506" s="212" t="str">
        <f t="shared" si="994"/>
        <v/>
      </c>
      <c r="H6506" s="92">
        <f>IF(OR(ERR=FALSE,AND(F6506="",G6506="")),0,IF($C$12="D",$H$13+SUM($F$14:F6506)-SUM($G$14:G6506),$H$13-SUM($F$14:F6506)+SUM($G$14:G6506)))</f>
        <v>0</v>
      </c>
      <c r="I6506" s="7"/>
    </row>
    <row r="6507" spans="1:9">
      <c r="A6507" s="89">
        <f t="shared" si="988"/>
        <v>6494</v>
      </c>
      <c r="B6507" s="185" t="str">
        <f t="shared" si="989"/>
        <v/>
      </c>
      <c r="C6507" s="90" t="str">
        <f t="shared" si="990"/>
        <v/>
      </c>
      <c r="D6507" s="89" t="str">
        <f t="shared" si="991"/>
        <v/>
      </c>
      <c r="E6507" s="91" t="str">
        <f t="shared" si="992"/>
        <v/>
      </c>
      <c r="F6507" s="92" t="str">
        <f t="shared" si="993"/>
        <v/>
      </c>
      <c r="G6507" s="212" t="str">
        <f t="shared" si="994"/>
        <v/>
      </c>
      <c r="H6507" s="92">
        <f>IF(OR(ERR=FALSE,AND(F6507="",G6507="")),0,IF($C$12="D",$H$13+SUM($F$14:F6507)-SUM($G$14:G6507),$H$13-SUM($F$14:F6507)+SUM($G$14:G6507)))</f>
        <v>0</v>
      </c>
      <c r="I6507" s="7"/>
    </row>
    <row r="6508" spans="1:9">
      <c r="A6508" s="89">
        <f t="shared" si="988"/>
        <v>6495</v>
      </c>
      <c r="B6508" s="185" t="str">
        <f t="shared" si="989"/>
        <v/>
      </c>
      <c r="C6508" s="90" t="str">
        <f t="shared" si="990"/>
        <v/>
      </c>
      <c r="D6508" s="89" t="str">
        <f t="shared" si="991"/>
        <v/>
      </c>
      <c r="E6508" s="91" t="str">
        <f t="shared" si="992"/>
        <v/>
      </c>
      <c r="F6508" s="92" t="str">
        <f t="shared" si="993"/>
        <v/>
      </c>
      <c r="G6508" s="212" t="str">
        <f t="shared" si="994"/>
        <v/>
      </c>
      <c r="H6508" s="92">
        <f>IF(OR(ERR=FALSE,AND(F6508="",G6508="")),0,IF($C$12="D",$H$13+SUM($F$14:F6508)-SUM($G$14:G6508),$H$13-SUM($F$14:F6508)+SUM($G$14:G6508)))</f>
        <v>0</v>
      </c>
      <c r="I6508" s="7"/>
    </row>
    <row r="6509" spans="1:9">
      <c r="A6509" s="89">
        <f t="shared" si="988"/>
        <v>6496</v>
      </c>
      <c r="B6509" s="185" t="str">
        <f t="shared" si="989"/>
        <v/>
      </c>
      <c r="C6509" s="90" t="str">
        <f t="shared" si="990"/>
        <v/>
      </c>
      <c r="D6509" s="89" t="str">
        <f t="shared" si="991"/>
        <v/>
      </c>
      <c r="E6509" s="91" t="str">
        <f t="shared" si="992"/>
        <v/>
      </c>
      <c r="F6509" s="92" t="str">
        <f t="shared" si="993"/>
        <v/>
      </c>
      <c r="G6509" s="212" t="str">
        <f t="shared" si="994"/>
        <v/>
      </c>
      <c r="H6509" s="92">
        <f>IF(OR(ERR=FALSE,AND(F6509="",G6509="")),0,IF($C$12="D",$H$13+SUM($F$14:F6509)-SUM($G$14:G6509),$H$13-SUM($F$14:F6509)+SUM($G$14:G6509)))</f>
        <v>0</v>
      </c>
      <c r="I6509" s="7"/>
    </row>
    <row r="6510" spans="1:9">
      <c r="A6510" s="89">
        <f t="shared" si="988"/>
        <v>6497</v>
      </c>
      <c r="B6510" s="185" t="str">
        <f t="shared" si="989"/>
        <v/>
      </c>
      <c r="C6510" s="90" t="str">
        <f t="shared" si="990"/>
        <v/>
      </c>
      <c r="D6510" s="89" t="str">
        <f t="shared" si="991"/>
        <v/>
      </c>
      <c r="E6510" s="91" t="str">
        <f t="shared" si="992"/>
        <v/>
      </c>
      <c r="F6510" s="92" t="str">
        <f t="shared" si="993"/>
        <v/>
      </c>
      <c r="G6510" s="212" t="str">
        <f t="shared" si="994"/>
        <v/>
      </c>
      <c r="H6510" s="92">
        <f>IF(OR(ERR=FALSE,AND(F6510="",G6510="")),0,IF($C$12="D",$H$13+SUM($F$14:F6510)-SUM($G$14:G6510),$H$13-SUM($F$14:F6510)+SUM($G$14:G6510)))</f>
        <v>0</v>
      </c>
      <c r="I6510" s="7"/>
    </row>
    <row r="6511" spans="1:9">
      <c r="A6511" s="89">
        <f t="shared" si="988"/>
        <v>6498</v>
      </c>
      <c r="B6511" s="185" t="str">
        <f t="shared" si="989"/>
        <v/>
      </c>
      <c r="C6511" s="90" t="str">
        <f t="shared" si="990"/>
        <v/>
      </c>
      <c r="D6511" s="89" t="str">
        <f t="shared" si="991"/>
        <v/>
      </c>
      <c r="E6511" s="91" t="str">
        <f t="shared" si="992"/>
        <v/>
      </c>
      <c r="F6511" s="92" t="str">
        <f t="shared" si="993"/>
        <v/>
      </c>
      <c r="G6511" s="212" t="str">
        <f t="shared" si="994"/>
        <v/>
      </c>
      <c r="H6511" s="92">
        <f>IF(OR(ERR=FALSE,AND(F6511="",G6511="")),0,IF($C$12="D",$H$13+SUM($F$14:F6511)-SUM($G$14:G6511),$H$13-SUM($F$14:F6511)+SUM($G$14:G6511)))</f>
        <v>0</v>
      </c>
      <c r="I6511" s="7"/>
    </row>
    <row r="6512" spans="1:9">
      <c r="A6512" s="89">
        <f t="shared" si="988"/>
        <v>6499</v>
      </c>
      <c r="B6512" s="185" t="str">
        <f t="shared" si="989"/>
        <v/>
      </c>
      <c r="C6512" s="90" t="str">
        <f t="shared" si="990"/>
        <v/>
      </c>
      <c r="D6512" s="89" t="str">
        <f t="shared" si="991"/>
        <v/>
      </c>
      <c r="E6512" s="91" t="str">
        <f t="shared" si="992"/>
        <v/>
      </c>
      <c r="F6512" s="92" t="str">
        <f t="shared" si="993"/>
        <v/>
      </c>
      <c r="G6512" s="212" t="str">
        <f t="shared" si="994"/>
        <v/>
      </c>
      <c r="H6512" s="92">
        <f>IF(OR(ERR=FALSE,AND(F6512="",G6512="")),0,IF($C$12="D",$H$13+SUM($F$14:F6512)-SUM($G$14:G6512),$H$13-SUM($F$14:F6512)+SUM($G$14:G6512)))</f>
        <v>0</v>
      </c>
      <c r="I6512" s="7"/>
    </row>
    <row r="6513" spans="1:9">
      <c r="A6513" s="89">
        <f t="shared" si="988"/>
        <v>6500</v>
      </c>
      <c r="B6513" s="185" t="str">
        <f t="shared" si="989"/>
        <v/>
      </c>
      <c r="C6513" s="90" t="str">
        <f t="shared" si="990"/>
        <v/>
      </c>
      <c r="D6513" s="89" t="str">
        <f t="shared" si="991"/>
        <v/>
      </c>
      <c r="E6513" s="91" t="str">
        <f t="shared" si="992"/>
        <v/>
      </c>
      <c r="F6513" s="92" t="str">
        <f t="shared" si="993"/>
        <v/>
      </c>
      <c r="G6513" s="212" t="str">
        <f t="shared" si="994"/>
        <v/>
      </c>
      <c r="H6513" s="92">
        <f>IF(OR(ERR=FALSE,AND(F6513="",G6513="")),0,IF($C$12="D",$H$13+SUM($F$14:F6513)-SUM($G$14:G6513),$H$13-SUM($F$14:F6513)+SUM($G$14:G6513)))</f>
        <v>0</v>
      </c>
      <c r="I6513" s="7"/>
    </row>
    <row r="6514" spans="1:9">
      <c r="A6514" s="89">
        <f t="shared" si="988"/>
        <v>6501</v>
      </c>
      <c r="B6514" s="185" t="str">
        <f t="shared" si="989"/>
        <v/>
      </c>
      <c r="C6514" s="90" t="str">
        <f t="shared" si="990"/>
        <v/>
      </c>
      <c r="D6514" s="89" t="str">
        <f t="shared" si="991"/>
        <v/>
      </c>
      <c r="E6514" s="91" t="str">
        <f t="shared" si="992"/>
        <v/>
      </c>
      <c r="F6514" s="92" t="str">
        <f t="shared" si="993"/>
        <v/>
      </c>
      <c r="G6514" s="212" t="str">
        <f t="shared" si="994"/>
        <v/>
      </c>
      <c r="H6514" s="92">
        <f>IF(OR(ERR=FALSE,AND(F6514="",G6514="")),0,IF($C$12="D",$H$13+SUM($F$14:F6514)-SUM($G$14:G6514),$H$13-SUM($F$14:F6514)+SUM($G$14:G6514)))</f>
        <v>0</v>
      </c>
      <c r="I6514" s="7"/>
    </row>
    <row r="6515" spans="1:9">
      <c r="A6515" s="89">
        <f t="shared" si="988"/>
        <v>6502</v>
      </c>
      <c r="B6515" s="185" t="str">
        <f t="shared" si="989"/>
        <v/>
      </c>
      <c r="C6515" s="90" t="str">
        <f t="shared" si="990"/>
        <v/>
      </c>
      <c r="D6515" s="89" t="str">
        <f t="shared" si="991"/>
        <v/>
      </c>
      <c r="E6515" s="91" t="str">
        <f t="shared" si="992"/>
        <v/>
      </c>
      <c r="F6515" s="92" t="str">
        <f t="shared" si="993"/>
        <v/>
      </c>
      <c r="G6515" s="212" t="str">
        <f t="shared" si="994"/>
        <v/>
      </c>
      <c r="H6515" s="92">
        <f>IF(OR(ERR=FALSE,AND(F6515="",G6515="")),0,IF($C$12="D",$H$13+SUM($F$14:F6515)-SUM($G$14:G6515),$H$13-SUM($F$14:F6515)+SUM($G$14:G6515)))</f>
        <v>0</v>
      </c>
      <c r="I6515" s="7"/>
    </row>
    <row r="6516" spans="1:9">
      <c r="A6516" s="89">
        <f t="shared" si="988"/>
        <v>6503</v>
      </c>
      <c r="B6516" s="185" t="str">
        <f t="shared" si="989"/>
        <v/>
      </c>
      <c r="C6516" s="90" t="str">
        <f t="shared" si="990"/>
        <v/>
      </c>
      <c r="D6516" s="89" t="str">
        <f t="shared" si="991"/>
        <v/>
      </c>
      <c r="E6516" s="91" t="str">
        <f t="shared" si="992"/>
        <v/>
      </c>
      <c r="F6516" s="92" t="str">
        <f t="shared" si="993"/>
        <v/>
      </c>
      <c r="G6516" s="212" t="str">
        <f t="shared" si="994"/>
        <v/>
      </c>
      <c r="H6516" s="92">
        <f>IF(OR(ERR=FALSE,AND(F6516="",G6516="")),0,IF($C$12="D",$H$13+SUM($F$14:F6516)-SUM($G$14:G6516),$H$13-SUM($F$14:F6516)+SUM($G$14:G6516)))</f>
        <v>0</v>
      </c>
      <c r="I6516" s="7"/>
    </row>
    <row r="6517" spans="1:9">
      <c r="A6517" s="89">
        <f t="shared" si="988"/>
        <v>6504</v>
      </c>
      <c r="B6517" s="185" t="str">
        <f t="shared" si="989"/>
        <v/>
      </c>
      <c r="C6517" s="90" t="str">
        <f t="shared" si="990"/>
        <v/>
      </c>
      <c r="D6517" s="89" t="str">
        <f t="shared" si="991"/>
        <v/>
      </c>
      <c r="E6517" s="91" t="str">
        <f t="shared" si="992"/>
        <v/>
      </c>
      <c r="F6517" s="92" t="str">
        <f t="shared" si="993"/>
        <v/>
      </c>
      <c r="G6517" s="212" t="str">
        <f t="shared" si="994"/>
        <v/>
      </c>
      <c r="H6517" s="92">
        <f>IF(OR(ERR=FALSE,AND(F6517="",G6517="")),0,IF($C$12="D",$H$13+SUM($F$14:F6517)-SUM($G$14:G6517),$H$13-SUM($F$14:F6517)+SUM($G$14:G6517)))</f>
        <v>0</v>
      </c>
      <c r="I6517" s="7"/>
    </row>
    <row r="6518" spans="1:9">
      <c r="A6518" s="89">
        <f t="shared" si="988"/>
        <v>6505</v>
      </c>
      <c r="B6518" s="185" t="str">
        <f t="shared" si="989"/>
        <v/>
      </c>
      <c r="C6518" s="90" t="str">
        <f t="shared" si="990"/>
        <v/>
      </c>
      <c r="D6518" s="89" t="str">
        <f t="shared" si="991"/>
        <v/>
      </c>
      <c r="E6518" s="91" t="str">
        <f t="shared" si="992"/>
        <v/>
      </c>
      <c r="F6518" s="92" t="str">
        <f t="shared" si="993"/>
        <v/>
      </c>
      <c r="G6518" s="212" t="str">
        <f t="shared" si="994"/>
        <v/>
      </c>
      <c r="H6518" s="92">
        <f>IF(OR(ERR=FALSE,AND(F6518="",G6518="")),0,IF($C$12="D",$H$13+SUM($F$14:F6518)-SUM($G$14:G6518),$H$13-SUM($F$14:F6518)+SUM($G$14:G6518)))</f>
        <v>0</v>
      </c>
      <c r="I6518" s="7"/>
    </row>
    <row r="6519" spans="1:9">
      <c r="A6519" s="89">
        <f t="shared" si="988"/>
        <v>6506</v>
      </c>
      <c r="B6519" s="185" t="str">
        <f t="shared" si="989"/>
        <v/>
      </c>
      <c r="C6519" s="90" t="str">
        <f t="shared" si="990"/>
        <v/>
      </c>
      <c r="D6519" s="89" t="str">
        <f t="shared" si="991"/>
        <v/>
      </c>
      <c r="E6519" s="91" t="str">
        <f t="shared" si="992"/>
        <v/>
      </c>
      <c r="F6519" s="92" t="str">
        <f t="shared" si="993"/>
        <v/>
      </c>
      <c r="G6519" s="212" t="str">
        <f t="shared" si="994"/>
        <v/>
      </c>
      <c r="H6519" s="92">
        <f>IF(OR(ERR=FALSE,AND(F6519="",G6519="")),0,IF($C$12="D",$H$13+SUM($F$14:F6519)-SUM($G$14:G6519),$H$13-SUM($F$14:F6519)+SUM($G$14:G6519)))</f>
        <v>0</v>
      </c>
      <c r="I6519" s="7"/>
    </row>
    <row r="6520" spans="1:9">
      <c r="A6520" s="89">
        <f t="shared" si="988"/>
        <v>6507</v>
      </c>
      <c r="B6520" s="185" t="str">
        <f t="shared" si="989"/>
        <v/>
      </c>
      <c r="C6520" s="90" t="str">
        <f t="shared" si="990"/>
        <v/>
      </c>
      <c r="D6520" s="89" t="str">
        <f t="shared" si="991"/>
        <v/>
      </c>
      <c r="E6520" s="91" t="str">
        <f t="shared" si="992"/>
        <v/>
      </c>
      <c r="F6520" s="92" t="str">
        <f t="shared" si="993"/>
        <v/>
      </c>
      <c r="G6520" s="212" t="str">
        <f t="shared" si="994"/>
        <v/>
      </c>
      <c r="H6520" s="92">
        <f>IF(OR(ERR=FALSE,AND(F6520="",G6520="")),0,IF($C$12="D",$H$13+SUM($F$14:F6520)-SUM($G$14:G6520),$H$13-SUM($F$14:F6520)+SUM($G$14:G6520)))</f>
        <v>0</v>
      </c>
      <c r="I6520" s="7"/>
    </row>
    <row r="6521" spans="1:9">
      <c r="A6521" s="89">
        <f t="shared" si="988"/>
        <v>6508</v>
      </c>
      <c r="B6521" s="185" t="str">
        <f t="shared" si="989"/>
        <v/>
      </c>
      <c r="C6521" s="90" t="str">
        <f t="shared" si="990"/>
        <v/>
      </c>
      <c r="D6521" s="89" t="str">
        <f t="shared" si="991"/>
        <v/>
      </c>
      <c r="E6521" s="91" t="str">
        <f t="shared" si="992"/>
        <v/>
      </c>
      <c r="F6521" s="92" t="str">
        <f t="shared" si="993"/>
        <v/>
      </c>
      <c r="G6521" s="212" t="str">
        <f t="shared" si="994"/>
        <v/>
      </c>
      <c r="H6521" s="92">
        <f>IF(OR(ERR=FALSE,AND(F6521="",G6521="")),0,IF($C$12="D",$H$13+SUM($F$14:F6521)-SUM($G$14:G6521),$H$13-SUM($F$14:F6521)+SUM($G$14:G6521)))</f>
        <v>0</v>
      </c>
      <c r="I6521" s="7"/>
    </row>
    <row r="6522" spans="1:9">
      <c r="A6522" s="89">
        <f t="shared" si="988"/>
        <v>6509</v>
      </c>
      <c r="B6522" s="185" t="str">
        <f t="shared" si="989"/>
        <v/>
      </c>
      <c r="C6522" s="90" t="str">
        <f t="shared" si="990"/>
        <v/>
      </c>
      <c r="D6522" s="89" t="str">
        <f t="shared" si="991"/>
        <v/>
      </c>
      <c r="E6522" s="91" t="str">
        <f t="shared" si="992"/>
        <v/>
      </c>
      <c r="F6522" s="92" t="str">
        <f t="shared" si="993"/>
        <v/>
      </c>
      <c r="G6522" s="212" t="str">
        <f t="shared" si="994"/>
        <v/>
      </c>
      <c r="H6522" s="92">
        <f>IF(OR(ERR=FALSE,AND(F6522="",G6522="")),0,IF($C$12="D",$H$13+SUM($F$14:F6522)-SUM($G$14:G6522),$H$13-SUM($F$14:F6522)+SUM($G$14:G6522)))</f>
        <v>0</v>
      </c>
      <c r="I6522" s="7"/>
    </row>
    <row r="6523" spans="1:9">
      <c r="A6523" s="89">
        <f t="shared" si="988"/>
        <v>6510</v>
      </c>
      <c r="B6523" s="185" t="str">
        <f t="shared" si="989"/>
        <v/>
      </c>
      <c r="C6523" s="90" t="str">
        <f t="shared" si="990"/>
        <v/>
      </c>
      <c r="D6523" s="89" t="str">
        <f t="shared" si="991"/>
        <v/>
      </c>
      <c r="E6523" s="91" t="str">
        <f t="shared" si="992"/>
        <v/>
      </c>
      <c r="F6523" s="92" t="str">
        <f t="shared" si="993"/>
        <v/>
      </c>
      <c r="G6523" s="212" t="str">
        <f t="shared" si="994"/>
        <v/>
      </c>
      <c r="H6523" s="92">
        <f>IF(OR(ERR=FALSE,AND(F6523="",G6523="")),0,IF($C$12="D",$H$13+SUM($F$14:F6523)-SUM($G$14:G6523),$H$13-SUM($F$14:F6523)+SUM($G$14:G6523)))</f>
        <v>0</v>
      </c>
      <c r="I6523" s="7"/>
    </row>
    <row r="6524" spans="1:9">
      <c r="A6524" s="89">
        <f t="shared" si="988"/>
        <v>6511</v>
      </c>
      <c r="B6524" s="185" t="str">
        <f t="shared" si="989"/>
        <v/>
      </c>
      <c r="C6524" s="90" t="str">
        <f t="shared" si="990"/>
        <v/>
      </c>
      <c r="D6524" s="89" t="str">
        <f t="shared" si="991"/>
        <v/>
      </c>
      <c r="E6524" s="91" t="str">
        <f t="shared" si="992"/>
        <v/>
      </c>
      <c r="F6524" s="92" t="str">
        <f t="shared" si="993"/>
        <v/>
      </c>
      <c r="G6524" s="212" t="str">
        <f t="shared" si="994"/>
        <v/>
      </c>
      <c r="H6524" s="92">
        <f>IF(OR(ERR=FALSE,AND(F6524="",G6524="")),0,IF($C$12="D",$H$13+SUM($F$14:F6524)-SUM($G$14:G6524),$H$13-SUM($F$14:F6524)+SUM($G$14:G6524)))</f>
        <v>0</v>
      </c>
      <c r="I6524" s="7"/>
    </row>
    <row r="6525" spans="1:9">
      <c r="A6525" s="89">
        <f t="shared" si="988"/>
        <v>6512</v>
      </c>
      <c r="B6525" s="185" t="str">
        <f t="shared" si="989"/>
        <v/>
      </c>
      <c r="C6525" s="90" t="str">
        <f t="shared" si="990"/>
        <v/>
      </c>
      <c r="D6525" s="89" t="str">
        <f t="shared" si="991"/>
        <v/>
      </c>
      <c r="E6525" s="91" t="str">
        <f t="shared" si="992"/>
        <v/>
      </c>
      <c r="F6525" s="92" t="str">
        <f t="shared" si="993"/>
        <v/>
      </c>
      <c r="G6525" s="212" t="str">
        <f t="shared" si="994"/>
        <v/>
      </c>
      <c r="H6525" s="92">
        <f>IF(OR(ERR=FALSE,AND(F6525="",G6525="")),0,IF($C$12="D",$H$13+SUM($F$14:F6525)-SUM($G$14:G6525),$H$13-SUM($F$14:F6525)+SUM($G$14:G6525)))</f>
        <v>0</v>
      </c>
      <c r="I6525" s="7"/>
    </row>
    <row r="6526" spans="1:9">
      <c r="A6526" s="89">
        <f t="shared" si="988"/>
        <v>6513</v>
      </c>
      <c r="B6526" s="185" t="str">
        <f t="shared" si="989"/>
        <v/>
      </c>
      <c r="C6526" s="90" t="str">
        <f t="shared" si="990"/>
        <v/>
      </c>
      <c r="D6526" s="89" t="str">
        <f t="shared" si="991"/>
        <v/>
      </c>
      <c r="E6526" s="91" t="str">
        <f t="shared" si="992"/>
        <v/>
      </c>
      <c r="F6526" s="92" t="str">
        <f t="shared" si="993"/>
        <v/>
      </c>
      <c r="G6526" s="212" t="str">
        <f t="shared" si="994"/>
        <v/>
      </c>
      <c r="H6526" s="92">
        <f>IF(OR(ERR=FALSE,AND(F6526="",G6526="")),0,IF($C$12="D",$H$13+SUM($F$14:F6526)-SUM($G$14:G6526),$H$13-SUM($F$14:F6526)+SUM($G$14:G6526)))</f>
        <v>0</v>
      </c>
      <c r="I6526" s="7"/>
    </row>
    <row r="6527" spans="1:9">
      <c r="A6527" s="89">
        <f t="shared" si="988"/>
        <v>6514</v>
      </c>
      <c r="B6527" s="185" t="str">
        <f t="shared" si="989"/>
        <v/>
      </c>
      <c r="C6527" s="90" t="str">
        <f t="shared" si="990"/>
        <v/>
      </c>
      <c r="D6527" s="89" t="str">
        <f t="shared" si="991"/>
        <v/>
      </c>
      <c r="E6527" s="91" t="str">
        <f t="shared" si="992"/>
        <v/>
      </c>
      <c r="F6527" s="92" t="str">
        <f t="shared" si="993"/>
        <v/>
      </c>
      <c r="G6527" s="212" t="str">
        <f t="shared" si="994"/>
        <v/>
      </c>
      <c r="H6527" s="92">
        <f>IF(OR(ERR=FALSE,AND(F6527="",G6527="")),0,IF($C$12="D",$H$13+SUM($F$14:F6527)-SUM($G$14:G6527),$H$13-SUM($F$14:F6527)+SUM($G$14:G6527)))</f>
        <v>0</v>
      </c>
      <c r="I6527" s="7"/>
    </row>
    <row r="6528" spans="1:9">
      <c r="A6528" s="89">
        <f t="shared" si="988"/>
        <v>6515</v>
      </c>
      <c r="B6528" s="185" t="str">
        <f t="shared" si="989"/>
        <v/>
      </c>
      <c r="C6528" s="90" t="str">
        <f t="shared" si="990"/>
        <v/>
      </c>
      <c r="D6528" s="89" t="str">
        <f t="shared" si="991"/>
        <v/>
      </c>
      <c r="E6528" s="91" t="str">
        <f t="shared" si="992"/>
        <v/>
      </c>
      <c r="F6528" s="92" t="str">
        <f t="shared" si="993"/>
        <v/>
      </c>
      <c r="G6528" s="212" t="str">
        <f t="shared" si="994"/>
        <v/>
      </c>
      <c r="H6528" s="92">
        <f>IF(OR(ERR=FALSE,AND(F6528="",G6528="")),0,IF($C$12="D",$H$13+SUM($F$14:F6528)-SUM($G$14:G6528),$H$13-SUM($F$14:F6528)+SUM($G$14:G6528)))</f>
        <v>0</v>
      </c>
      <c r="I6528" s="7"/>
    </row>
    <row r="6529" spans="1:9">
      <c r="A6529" s="89">
        <f t="shared" si="988"/>
        <v>6516</v>
      </c>
      <c r="B6529" s="185" t="str">
        <f t="shared" si="989"/>
        <v/>
      </c>
      <c r="C6529" s="90" t="str">
        <f t="shared" si="990"/>
        <v/>
      </c>
      <c r="D6529" s="89" t="str">
        <f t="shared" si="991"/>
        <v/>
      </c>
      <c r="E6529" s="91" t="str">
        <f t="shared" si="992"/>
        <v/>
      </c>
      <c r="F6529" s="92" t="str">
        <f t="shared" si="993"/>
        <v/>
      </c>
      <c r="G6529" s="212" t="str">
        <f t="shared" si="994"/>
        <v/>
      </c>
      <c r="H6529" s="92">
        <f>IF(OR(ERR=FALSE,AND(F6529="",G6529="")),0,IF($C$12="D",$H$13+SUM($F$14:F6529)-SUM($G$14:G6529),$H$13-SUM($F$14:F6529)+SUM($G$14:G6529)))</f>
        <v>0</v>
      </c>
      <c r="I6529" s="7"/>
    </row>
    <row r="6530" spans="1:9">
      <c r="A6530" s="89">
        <f t="shared" si="988"/>
        <v>6517</v>
      </c>
      <c r="B6530" s="185" t="str">
        <f t="shared" si="989"/>
        <v/>
      </c>
      <c r="C6530" s="90" t="str">
        <f t="shared" si="990"/>
        <v/>
      </c>
      <c r="D6530" s="89" t="str">
        <f t="shared" si="991"/>
        <v/>
      </c>
      <c r="E6530" s="91" t="str">
        <f t="shared" si="992"/>
        <v/>
      </c>
      <c r="F6530" s="92" t="str">
        <f t="shared" si="993"/>
        <v/>
      </c>
      <c r="G6530" s="212" t="str">
        <f t="shared" si="994"/>
        <v/>
      </c>
      <c r="H6530" s="92">
        <f>IF(OR(ERR=FALSE,AND(F6530="",G6530="")),0,IF($C$12="D",$H$13+SUM($F$14:F6530)-SUM($G$14:G6530),$H$13-SUM($F$14:F6530)+SUM($G$14:G6530)))</f>
        <v>0</v>
      </c>
      <c r="I6530" s="7"/>
    </row>
    <row r="6531" spans="1:9">
      <c r="A6531" s="89">
        <f t="shared" ref="A6531:A6594" si="995">A6530+1</f>
        <v>6518</v>
      </c>
      <c r="B6531" s="185" t="str">
        <f t="shared" si="989"/>
        <v/>
      </c>
      <c r="C6531" s="90" t="str">
        <f t="shared" si="990"/>
        <v/>
      </c>
      <c r="D6531" s="89" t="str">
        <f t="shared" si="991"/>
        <v/>
      </c>
      <c r="E6531" s="91" t="str">
        <f t="shared" si="992"/>
        <v/>
      </c>
      <c r="F6531" s="92" t="str">
        <f t="shared" si="993"/>
        <v/>
      </c>
      <c r="G6531" s="212" t="str">
        <f t="shared" si="994"/>
        <v/>
      </c>
      <c r="H6531" s="92">
        <f>IF(OR(ERR=FALSE,AND(F6531="",G6531="")),0,IF($C$12="D",$H$13+SUM($F$14:F6531)-SUM($G$14:G6531),$H$13-SUM($F$14:F6531)+SUM($G$14:G6531)))</f>
        <v>0</v>
      </c>
      <c r="I6531" s="7"/>
    </row>
    <row r="6532" spans="1:9">
      <c r="A6532" s="89">
        <f t="shared" si="995"/>
        <v>6519</v>
      </c>
      <c r="B6532" s="185" t="str">
        <f t="shared" si="989"/>
        <v/>
      </c>
      <c r="C6532" s="90" t="str">
        <f t="shared" si="990"/>
        <v/>
      </c>
      <c r="D6532" s="89" t="str">
        <f t="shared" si="991"/>
        <v/>
      </c>
      <c r="E6532" s="91" t="str">
        <f t="shared" si="992"/>
        <v/>
      </c>
      <c r="F6532" s="92" t="str">
        <f t="shared" si="993"/>
        <v/>
      </c>
      <c r="G6532" s="212" t="str">
        <f t="shared" si="994"/>
        <v/>
      </c>
      <c r="H6532" s="92">
        <f>IF(OR(ERR=FALSE,AND(F6532="",G6532="")),0,IF($C$12="D",$H$13+SUM($F$14:F6532)-SUM($G$14:G6532),$H$13-SUM($F$14:F6532)+SUM($G$14:G6532)))</f>
        <v>0</v>
      </c>
      <c r="I6532" s="7"/>
    </row>
    <row r="6533" spans="1:9">
      <c r="A6533" s="89">
        <f t="shared" si="995"/>
        <v>6520</v>
      </c>
      <c r="B6533" s="185" t="str">
        <f t="shared" si="989"/>
        <v/>
      </c>
      <c r="C6533" s="90" t="str">
        <f t="shared" si="990"/>
        <v/>
      </c>
      <c r="D6533" s="89" t="str">
        <f t="shared" si="991"/>
        <v/>
      </c>
      <c r="E6533" s="91" t="str">
        <f t="shared" si="992"/>
        <v/>
      </c>
      <c r="F6533" s="92" t="str">
        <f t="shared" si="993"/>
        <v/>
      </c>
      <c r="G6533" s="212" t="str">
        <f t="shared" si="994"/>
        <v/>
      </c>
      <c r="H6533" s="92">
        <f>IF(OR(ERR=FALSE,AND(F6533="",G6533="")),0,IF($C$12="D",$H$13+SUM($F$14:F6533)-SUM($G$14:G6533),$H$13-SUM($F$14:F6533)+SUM($G$14:G6533)))</f>
        <v>0</v>
      </c>
      <c r="I6533" s="7"/>
    </row>
    <row r="6534" spans="1:9">
      <c r="A6534" s="89">
        <f t="shared" si="995"/>
        <v>6521</v>
      </c>
      <c r="B6534" s="185" t="str">
        <f t="shared" si="989"/>
        <v/>
      </c>
      <c r="C6534" s="90" t="str">
        <f t="shared" si="990"/>
        <v/>
      </c>
      <c r="D6534" s="89" t="str">
        <f t="shared" si="991"/>
        <v/>
      </c>
      <c r="E6534" s="91" t="str">
        <f t="shared" si="992"/>
        <v/>
      </c>
      <c r="F6534" s="92" t="str">
        <f t="shared" si="993"/>
        <v/>
      </c>
      <c r="G6534" s="212" t="str">
        <f t="shared" si="994"/>
        <v/>
      </c>
      <c r="H6534" s="92">
        <f>IF(OR(ERR=FALSE,AND(F6534="",G6534="")),0,IF($C$12="D",$H$13+SUM($F$14:F6534)-SUM($G$14:G6534),$H$13-SUM($F$14:F6534)+SUM($G$14:G6534)))</f>
        <v>0</v>
      </c>
      <c r="I6534" s="7"/>
    </row>
    <row r="6535" spans="1:9">
      <c r="A6535" s="89">
        <f t="shared" si="995"/>
        <v>6522</v>
      </c>
      <c r="B6535" s="185" t="str">
        <f t="shared" si="989"/>
        <v/>
      </c>
      <c r="C6535" s="90" t="str">
        <f t="shared" si="990"/>
        <v/>
      </c>
      <c r="D6535" s="89" t="str">
        <f t="shared" si="991"/>
        <v/>
      </c>
      <c r="E6535" s="91" t="str">
        <f t="shared" si="992"/>
        <v/>
      </c>
      <c r="F6535" s="92" t="str">
        <f t="shared" si="993"/>
        <v/>
      </c>
      <c r="G6535" s="212" t="str">
        <f t="shared" si="994"/>
        <v/>
      </c>
      <c r="H6535" s="92">
        <f>IF(OR(ERR=FALSE,AND(F6535="",G6535="")),0,IF($C$12="D",$H$13+SUM($F$14:F6535)-SUM($G$14:G6535),$H$13-SUM($F$14:F6535)+SUM($G$14:G6535)))</f>
        <v>0</v>
      </c>
      <c r="I6535" s="7"/>
    </row>
    <row r="6536" spans="1:9">
      <c r="A6536" s="89">
        <f t="shared" si="995"/>
        <v>6523</v>
      </c>
      <c r="B6536" s="185" t="str">
        <f t="shared" si="989"/>
        <v/>
      </c>
      <c r="C6536" s="90" t="str">
        <f t="shared" si="990"/>
        <v/>
      </c>
      <c r="D6536" s="89" t="str">
        <f t="shared" si="991"/>
        <v/>
      </c>
      <c r="E6536" s="91" t="str">
        <f t="shared" si="992"/>
        <v/>
      </c>
      <c r="F6536" s="92" t="str">
        <f t="shared" si="993"/>
        <v/>
      </c>
      <c r="G6536" s="212" t="str">
        <f t="shared" si="994"/>
        <v/>
      </c>
      <c r="H6536" s="92">
        <f>IF(OR(ERR=FALSE,AND(F6536="",G6536="")),0,IF($C$12="D",$H$13+SUM($F$14:F6536)-SUM($G$14:G6536),$H$13-SUM($F$14:F6536)+SUM($G$14:G6536)))</f>
        <v>0</v>
      </c>
      <c r="I6536" s="7"/>
    </row>
    <row r="6537" spans="1:9">
      <c r="A6537" s="89">
        <f t="shared" si="995"/>
        <v>6524</v>
      </c>
      <c r="B6537" s="185" t="str">
        <f t="shared" si="989"/>
        <v/>
      </c>
      <c r="C6537" s="90" t="str">
        <f t="shared" si="990"/>
        <v/>
      </c>
      <c r="D6537" s="89" t="str">
        <f t="shared" si="991"/>
        <v/>
      </c>
      <c r="E6537" s="91" t="str">
        <f t="shared" si="992"/>
        <v/>
      </c>
      <c r="F6537" s="92" t="str">
        <f t="shared" si="993"/>
        <v/>
      </c>
      <c r="G6537" s="212" t="str">
        <f t="shared" si="994"/>
        <v/>
      </c>
      <c r="H6537" s="92">
        <f>IF(OR(ERR=FALSE,AND(F6537="",G6537="")),0,IF($C$12="D",$H$13+SUM($F$14:F6537)-SUM($G$14:G6537),$H$13-SUM($F$14:F6537)+SUM($G$14:G6537)))</f>
        <v>0</v>
      </c>
      <c r="I6537" s="7"/>
    </row>
    <row r="6538" spans="1:9">
      <c r="A6538" s="89">
        <f t="shared" si="995"/>
        <v>6525</v>
      </c>
      <c r="B6538" s="185" t="str">
        <f t="shared" si="989"/>
        <v/>
      </c>
      <c r="C6538" s="90" t="str">
        <f t="shared" si="990"/>
        <v/>
      </c>
      <c r="D6538" s="89" t="str">
        <f t="shared" si="991"/>
        <v/>
      </c>
      <c r="E6538" s="91" t="str">
        <f t="shared" si="992"/>
        <v/>
      </c>
      <c r="F6538" s="92" t="str">
        <f t="shared" si="993"/>
        <v/>
      </c>
      <c r="G6538" s="212" t="str">
        <f t="shared" si="994"/>
        <v/>
      </c>
      <c r="H6538" s="92">
        <f>IF(OR(ERR=FALSE,AND(F6538="",G6538="")),0,IF($C$12="D",$H$13+SUM($F$14:F6538)-SUM($G$14:G6538),$H$13-SUM($F$14:F6538)+SUM($G$14:G6538)))</f>
        <v>0</v>
      </c>
      <c r="I6538" s="7"/>
    </row>
    <row r="6539" spans="1:9">
      <c r="A6539" s="89">
        <f t="shared" si="995"/>
        <v>6526</v>
      </c>
      <c r="B6539" s="185" t="str">
        <f t="shared" si="989"/>
        <v/>
      </c>
      <c r="C6539" s="90" t="str">
        <f t="shared" si="990"/>
        <v/>
      </c>
      <c r="D6539" s="89" t="str">
        <f t="shared" si="991"/>
        <v/>
      </c>
      <c r="E6539" s="91" t="str">
        <f t="shared" si="992"/>
        <v/>
      </c>
      <c r="F6539" s="92" t="str">
        <f t="shared" si="993"/>
        <v/>
      </c>
      <c r="G6539" s="212" t="str">
        <f t="shared" si="994"/>
        <v/>
      </c>
      <c r="H6539" s="92">
        <f>IF(OR(ERR=FALSE,AND(F6539="",G6539="")),0,IF($C$12="D",$H$13+SUM($F$14:F6539)-SUM($G$14:G6539),$H$13-SUM($F$14:F6539)+SUM($G$14:G6539)))</f>
        <v>0</v>
      </c>
      <c r="I6539" s="7"/>
    </row>
    <row r="6540" spans="1:9">
      <c r="A6540" s="89">
        <f t="shared" si="995"/>
        <v>6527</v>
      </c>
      <c r="B6540" s="185" t="str">
        <f t="shared" si="989"/>
        <v/>
      </c>
      <c r="C6540" s="90" t="str">
        <f t="shared" si="990"/>
        <v/>
      </c>
      <c r="D6540" s="89" t="str">
        <f t="shared" si="991"/>
        <v/>
      </c>
      <c r="E6540" s="91" t="str">
        <f t="shared" si="992"/>
        <v/>
      </c>
      <c r="F6540" s="92" t="str">
        <f t="shared" si="993"/>
        <v/>
      </c>
      <c r="G6540" s="212" t="str">
        <f t="shared" si="994"/>
        <v/>
      </c>
      <c r="H6540" s="92">
        <f>IF(OR(ERR=FALSE,AND(F6540="",G6540="")),0,IF($C$12="D",$H$13+SUM($F$14:F6540)-SUM($G$14:G6540),$H$13-SUM($F$14:F6540)+SUM($G$14:G6540)))</f>
        <v>0</v>
      </c>
      <c r="I6540" s="7"/>
    </row>
    <row r="6541" spans="1:9">
      <c r="A6541" s="89">
        <f t="shared" si="995"/>
        <v>6528</v>
      </c>
      <c r="B6541" s="185" t="str">
        <f t="shared" si="989"/>
        <v/>
      </c>
      <c r="C6541" s="90" t="str">
        <f t="shared" si="990"/>
        <v/>
      </c>
      <c r="D6541" s="89" t="str">
        <f t="shared" si="991"/>
        <v/>
      </c>
      <c r="E6541" s="91" t="str">
        <f t="shared" si="992"/>
        <v/>
      </c>
      <c r="F6541" s="92" t="str">
        <f t="shared" si="993"/>
        <v/>
      </c>
      <c r="G6541" s="212" t="str">
        <f t="shared" si="994"/>
        <v/>
      </c>
      <c r="H6541" s="92">
        <f>IF(OR(ERR=FALSE,AND(F6541="",G6541="")),0,IF($C$12="D",$H$13+SUM($F$14:F6541)-SUM($G$14:G6541),$H$13-SUM($F$14:F6541)+SUM($G$14:G6541)))</f>
        <v>0</v>
      </c>
      <c r="I6541" s="7"/>
    </row>
    <row r="6542" spans="1:9">
      <c r="A6542" s="89">
        <f t="shared" si="995"/>
        <v>6529</v>
      </c>
      <c r="B6542" s="185" t="str">
        <f t="shared" si="989"/>
        <v/>
      </c>
      <c r="C6542" s="90" t="str">
        <f t="shared" si="990"/>
        <v/>
      </c>
      <c r="D6542" s="89" t="str">
        <f t="shared" si="991"/>
        <v/>
      </c>
      <c r="E6542" s="91" t="str">
        <f t="shared" si="992"/>
        <v/>
      </c>
      <c r="F6542" s="92" t="str">
        <f t="shared" si="993"/>
        <v/>
      </c>
      <c r="G6542" s="212" t="str">
        <f t="shared" si="994"/>
        <v/>
      </c>
      <c r="H6542" s="92">
        <f>IF(OR(ERR=FALSE,AND(F6542="",G6542="")),0,IF($C$12="D",$H$13+SUM($F$14:F6542)-SUM($G$14:G6542),$H$13-SUM($F$14:F6542)+SUM($G$14:G6542)))</f>
        <v>0</v>
      </c>
      <c r="I6542" s="7"/>
    </row>
    <row r="6543" spans="1:9">
      <c r="A6543" s="89">
        <f t="shared" si="995"/>
        <v>6530</v>
      </c>
      <c r="B6543" s="185" t="str">
        <f t="shared" si="989"/>
        <v/>
      </c>
      <c r="C6543" s="90" t="str">
        <f t="shared" si="990"/>
        <v/>
      </c>
      <c r="D6543" s="89" t="str">
        <f t="shared" si="991"/>
        <v/>
      </c>
      <c r="E6543" s="91" t="str">
        <f t="shared" si="992"/>
        <v/>
      </c>
      <c r="F6543" s="92" t="str">
        <f t="shared" si="993"/>
        <v/>
      </c>
      <c r="G6543" s="212" t="str">
        <f t="shared" si="994"/>
        <v/>
      </c>
      <c r="H6543" s="92">
        <f>IF(OR(ERR=FALSE,AND(F6543="",G6543="")),0,IF($C$12="D",$H$13+SUM($F$14:F6543)-SUM($G$14:G6543),$H$13-SUM($F$14:F6543)+SUM($G$14:G6543)))</f>
        <v>0</v>
      </c>
      <c r="I6543" s="7"/>
    </row>
    <row r="6544" spans="1:9">
      <c r="A6544" s="89">
        <f t="shared" si="995"/>
        <v>6531</v>
      </c>
      <c r="B6544" s="185" t="str">
        <f t="shared" si="989"/>
        <v/>
      </c>
      <c r="C6544" s="90" t="str">
        <f t="shared" si="990"/>
        <v/>
      </c>
      <c r="D6544" s="89" t="str">
        <f t="shared" si="991"/>
        <v/>
      </c>
      <c r="E6544" s="91" t="str">
        <f t="shared" si="992"/>
        <v/>
      </c>
      <c r="F6544" s="92" t="str">
        <f t="shared" si="993"/>
        <v/>
      </c>
      <c r="G6544" s="212" t="str">
        <f t="shared" si="994"/>
        <v/>
      </c>
      <c r="H6544" s="92">
        <f>IF(OR(ERR=FALSE,AND(F6544="",G6544="")),0,IF($C$12="D",$H$13+SUM($F$14:F6544)-SUM($G$14:G6544),$H$13-SUM($F$14:F6544)+SUM($G$14:G6544)))</f>
        <v>0</v>
      </c>
      <c r="I6544" s="7"/>
    </row>
    <row r="6545" spans="1:9">
      <c r="A6545" s="89">
        <f t="shared" si="995"/>
        <v>6532</v>
      </c>
      <c r="B6545" s="185" t="str">
        <f t="shared" si="989"/>
        <v/>
      </c>
      <c r="C6545" s="90" t="str">
        <f t="shared" si="990"/>
        <v/>
      </c>
      <c r="D6545" s="89" t="str">
        <f t="shared" si="991"/>
        <v/>
      </c>
      <c r="E6545" s="91" t="str">
        <f t="shared" si="992"/>
        <v/>
      </c>
      <c r="F6545" s="92" t="str">
        <f t="shared" si="993"/>
        <v/>
      </c>
      <c r="G6545" s="212" t="str">
        <f t="shared" si="994"/>
        <v/>
      </c>
      <c r="H6545" s="92">
        <f>IF(OR(ERR=FALSE,AND(F6545="",G6545="")),0,IF($C$12="D",$H$13+SUM($F$14:F6545)-SUM($G$14:G6545),$H$13-SUM($F$14:F6545)+SUM($G$14:G6545)))</f>
        <v>0</v>
      </c>
      <c r="I6545" s="7"/>
    </row>
    <row r="6546" spans="1:9">
      <c r="A6546" s="89">
        <f t="shared" si="995"/>
        <v>6533</v>
      </c>
      <c r="B6546" s="185" t="str">
        <f t="shared" si="989"/>
        <v/>
      </c>
      <c r="C6546" s="90" t="str">
        <f t="shared" si="990"/>
        <v/>
      </c>
      <c r="D6546" s="89" t="str">
        <f t="shared" si="991"/>
        <v/>
      </c>
      <c r="E6546" s="91" t="str">
        <f t="shared" si="992"/>
        <v/>
      </c>
      <c r="F6546" s="92" t="str">
        <f t="shared" si="993"/>
        <v/>
      </c>
      <c r="G6546" s="212" t="str">
        <f t="shared" si="994"/>
        <v/>
      </c>
      <c r="H6546" s="92">
        <f>IF(OR(ERR=FALSE,AND(F6546="",G6546="")),0,IF($C$12="D",$H$13+SUM($F$14:F6546)-SUM($G$14:G6546),$H$13-SUM($F$14:F6546)+SUM($G$14:G6546)))</f>
        <v>0</v>
      </c>
      <c r="I6546" s="7"/>
    </row>
    <row r="6547" spans="1:9">
      <c r="A6547" s="89">
        <f t="shared" si="995"/>
        <v>6534</v>
      </c>
      <c r="B6547" s="185" t="str">
        <f t="shared" si="989"/>
        <v/>
      </c>
      <c r="C6547" s="90" t="str">
        <f t="shared" si="990"/>
        <v/>
      </c>
      <c r="D6547" s="89" t="str">
        <f t="shared" si="991"/>
        <v/>
      </c>
      <c r="E6547" s="91" t="str">
        <f t="shared" si="992"/>
        <v/>
      </c>
      <c r="F6547" s="92" t="str">
        <f t="shared" si="993"/>
        <v/>
      </c>
      <c r="G6547" s="212" t="str">
        <f t="shared" si="994"/>
        <v/>
      </c>
      <c r="H6547" s="92">
        <f>IF(OR(ERR=FALSE,AND(F6547="",G6547="")),0,IF($C$12="D",$H$13+SUM($F$14:F6547)-SUM($G$14:G6547),$H$13-SUM($F$14:F6547)+SUM($G$14:G6547)))</f>
        <v>0</v>
      </c>
      <c r="I6547" s="7"/>
    </row>
    <row r="6548" spans="1:9">
      <c r="A6548" s="89">
        <f t="shared" si="995"/>
        <v>6535</v>
      </c>
      <c r="B6548" s="185" t="str">
        <f t="shared" si="989"/>
        <v/>
      </c>
      <c r="C6548" s="90" t="str">
        <f t="shared" si="990"/>
        <v/>
      </c>
      <c r="D6548" s="89" t="str">
        <f t="shared" si="991"/>
        <v/>
      </c>
      <c r="E6548" s="91" t="str">
        <f t="shared" si="992"/>
        <v/>
      </c>
      <c r="F6548" s="92" t="str">
        <f t="shared" si="993"/>
        <v/>
      </c>
      <c r="G6548" s="212" t="str">
        <f t="shared" si="994"/>
        <v/>
      </c>
      <c r="H6548" s="92">
        <f>IF(OR(ERR=FALSE,AND(F6548="",G6548="")),0,IF($C$12="D",$H$13+SUM($F$14:F6548)-SUM($G$14:G6548),$H$13-SUM($F$14:F6548)+SUM($G$14:G6548)))</f>
        <v>0</v>
      </c>
      <c r="I6548" s="7"/>
    </row>
    <row r="6549" spans="1:9">
      <c r="A6549" s="89">
        <f t="shared" si="995"/>
        <v>6536</v>
      </c>
      <c r="B6549" s="185" t="str">
        <f t="shared" si="989"/>
        <v/>
      </c>
      <c r="C6549" s="90" t="str">
        <f t="shared" si="990"/>
        <v/>
      </c>
      <c r="D6549" s="89" t="str">
        <f t="shared" si="991"/>
        <v/>
      </c>
      <c r="E6549" s="91" t="str">
        <f t="shared" si="992"/>
        <v/>
      </c>
      <c r="F6549" s="92" t="str">
        <f t="shared" si="993"/>
        <v/>
      </c>
      <c r="G6549" s="212" t="str">
        <f t="shared" si="994"/>
        <v/>
      </c>
      <c r="H6549" s="92">
        <f>IF(OR(ERR=FALSE,AND(F6549="",G6549="")),0,IF($C$12="D",$H$13+SUM($F$14:F6549)-SUM($G$14:G6549),$H$13-SUM($F$14:F6549)+SUM($G$14:G6549)))</f>
        <v>0</v>
      </c>
      <c r="I6549" s="7"/>
    </row>
    <row r="6550" spans="1:9">
      <c r="A6550" s="89">
        <f t="shared" si="995"/>
        <v>6537</v>
      </c>
      <c r="B6550" s="185" t="str">
        <f t="shared" si="989"/>
        <v/>
      </c>
      <c r="C6550" s="90" t="str">
        <f t="shared" si="990"/>
        <v/>
      </c>
      <c r="D6550" s="89" t="str">
        <f t="shared" si="991"/>
        <v/>
      </c>
      <c r="E6550" s="91" t="str">
        <f t="shared" si="992"/>
        <v/>
      </c>
      <c r="F6550" s="92" t="str">
        <f t="shared" si="993"/>
        <v/>
      </c>
      <c r="G6550" s="212" t="str">
        <f t="shared" si="994"/>
        <v/>
      </c>
      <c r="H6550" s="92">
        <f>IF(OR(ERR=FALSE,AND(F6550="",G6550="")),0,IF($C$12="D",$H$13+SUM($F$14:F6550)-SUM($G$14:G6550),$H$13-SUM($F$14:F6550)+SUM($G$14:G6550)))</f>
        <v>0</v>
      </c>
      <c r="I6550" s="7"/>
    </row>
    <row r="6551" spans="1:9">
      <c r="A6551" s="89">
        <f t="shared" si="995"/>
        <v>6538</v>
      </c>
      <c r="B6551" s="185" t="str">
        <f t="shared" si="989"/>
        <v/>
      </c>
      <c r="C6551" s="90" t="str">
        <f t="shared" si="990"/>
        <v/>
      </c>
      <c r="D6551" s="89" t="str">
        <f t="shared" si="991"/>
        <v/>
      </c>
      <c r="E6551" s="91" t="str">
        <f t="shared" si="992"/>
        <v/>
      </c>
      <c r="F6551" s="92" t="str">
        <f t="shared" si="993"/>
        <v/>
      </c>
      <c r="G6551" s="212" t="str">
        <f t="shared" si="994"/>
        <v/>
      </c>
      <c r="H6551" s="92">
        <f>IF(OR(ERR=FALSE,AND(F6551="",G6551="")),0,IF($C$12="D",$H$13+SUM($F$14:F6551)-SUM($G$14:G6551),$H$13-SUM($F$14:F6551)+SUM($G$14:G6551)))</f>
        <v>0</v>
      </c>
      <c r="I6551" s="7"/>
    </row>
    <row r="6552" spans="1:9">
      <c r="A6552" s="89">
        <f t="shared" si="995"/>
        <v>6539</v>
      </c>
      <c r="B6552" s="185" t="str">
        <f t="shared" si="989"/>
        <v/>
      </c>
      <c r="C6552" s="90" t="str">
        <f t="shared" si="990"/>
        <v/>
      </c>
      <c r="D6552" s="89" t="str">
        <f t="shared" si="991"/>
        <v/>
      </c>
      <c r="E6552" s="91" t="str">
        <f t="shared" si="992"/>
        <v/>
      </c>
      <c r="F6552" s="92" t="str">
        <f t="shared" si="993"/>
        <v/>
      </c>
      <c r="G6552" s="212" t="str">
        <f t="shared" si="994"/>
        <v/>
      </c>
      <c r="H6552" s="92">
        <f>IF(OR(ERR=FALSE,AND(F6552="",G6552="")),0,IF($C$12="D",$H$13+SUM($F$14:F6552)-SUM($G$14:G6552),$H$13-SUM($F$14:F6552)+SUM($G$14:G6552)))</f>
        <v>0</v>
      </c>
      <c r="I6552" s="7"/>
    </row>
    <row r="6553" spans="1:9">
      <c r="A6553" s="89">
        <f t="shared" si="995"/>
        <v>6540</v>
      </c>
      <c r="B6553" s="185" t="str">
        <f t="shared" si="989"/>
        <v/>
      </c>
      <c r="C6553" s="90" t="str">
        <f t="shared" si="990"/>
        <v/>
      </c>
      <c r="D6553" s="89" t="str">
        <f t="shared" si="991"/>
        <v/>
      </c>
      <c r="E6553" s="91" t="str">
        <f t="shared" si="992"/>
        <v/>
      </c>
      <c r="F6553" s="92" t="str">
        <f t="shared" si="993"/>
        <v/>
      </c>
      <c r="G6553" s="212" t="str">
        <f t="shared" si="994"/>
        <v/>
      </c>
      <c r="H6553" s="92">
        <f>IF(OR(ERR=FALSE,AND(F6553="",G6553="")),0,IF($C$12="D",$H$13+SUM($F$14:F6553)-SUM($G$14:G6553),$H$13-SUM($F$14:F6553)+SUM($G$14:G6553)))</f>
        <v>0</v>
      </c>
      <c r="I6553" s="7"/>
    </row>
    <row r="6554" spans="1:9">
      <c r="A6554" s="89">
        <f t="shared" si="995"/>
        <v>6541</v>
      </c>
      <c r="B6554" s="185" t="str">
        <f t="shared" si="989"/>
        <v/>
      </c>
      <c r="C6554" s="90" t="str">
        <f t="shared" si="990"/>
        <v/>
      </c>
      <c r="D6554" s="89" t="str">
        <f t="shared" si="991"/>
        <v/>
      </c>
      <c r="E6554" s="91" t="str">
        <f t="shared" si="992"/>
        <v/>
      </c>
      <c r="F6554" s="92" t="str">
        <f t="shared" si="993"/>
        <v/>
      </c>
      <c r="G6554" s="212" t="str">
        <f t="shared" si="994"/>
        <v/>
      </c>
      <c r="H6554" s="92">
        <f>IF(OR(ERR=FALSE,AND(F6554="",G6554="")),0,IF($C$12="D",$H$13+SUM($F$14:F6554)-SUM($G$14:G6554),$H$13-SUM($F$14:F6554)+SUM($G$14:G6554)))</f>
        <v>0</v>
      </c>
      <c r="I6554" s="7"/>
    </row>
    <row r="6555" spans="1:9">
      <c r="A6555" s="89">
        <f t="shared" si="995"/>
        <v>6542</v>
      </c>
      <c r="B6555" s="185" t="str">
        <f t="shared" si="989"/>
        <v/>
      </c>
      <c r="C6555" s="90" t="str">
        <f t="shared" si="990"/>
        <v/>
      </c>
      <c r="D6555" s="89" t="str">
        <f t="shared" si="991"/>
        <v/>
      </c>
      <c r="E6555" s="91" t="str">
        <f t="shared" si="992"/>
        <v/>
      </c>
      <c r="F6555" s="92" t="str">
        <f t="shared" si="993"/>
        <v/>
      </c>
      <c r="G6555" s="212" t="str">
        <f t="shared" si="994"/>
        <v/>
      </c>
      <c r="H6555" s="92">
        <f>IF(OR(ERR=FALSE,AND(F6555="",G6555="")),0,IF($C$12="D",$H$13+SUM($F$14:F6555)-SUM($G$14:G6555),$H$13-SUM($F$14:F6555)+SUM($G$14:G6555)))</f>
        <v>0</v>
      </c>
      <c r="I6555" s="7"/>
    </row>
    <row r="6556" spans="1:9">
      <c r="A6556" s="89">
        <f t="shared" si="995"/>
        <v>6543</v>
      </c>
      <c r="B6556" s="185" t="str">
        <f t="shared" si="989"/>
        <v/>
      </c>
      <c r="C6556" s="90" t="str">
        <f t="shared" si="990"/>
        <v/>
      </c>
      <c r="D6556" s="89" t="str">
        <f t="shared" si="991"/>
        <v/>
      </c>
      <c r="E6556" s="91" t="str">
        <f t="shared" si="992"/>
        <v/>
      </c>
      <c r="F6556" s="92" t="str">
        <f t="shared" si="993"/>
        <v/>
      </c>
      <c r="G6556" s="212" t="str">
        <f t="shared" si="994"/>
        <v/>
      </c>
      <c r="H6556" s="92">
        <f>IF(OR(ERR=FALSE,AND(F6556="",G6556="")),0,IF($C$12="D",$H$13+SUM($F$14:F6556)-SUM($G$14:G6556),$H$13-SUM($F$14:F6556)+SUM($G$14:G6556)))</f>
        <v>0</v>
      </c>
      <c r="I6556" s="7"/>
    </row>
    <row r="6557" spans="1:9">
      <c r="A6557" s="89">
        <f t="shared" si="995"/>
        <v>6544</v>
      </c>
      <c r="B6557" s="185" t="str">
        <f t="shared" ref="B6557:B6620" si="996">IF(ISERROR(VLOOKUP(A6557&amp;H$9,JU_AKUN,6,FALSE)=TRUE),"",VLOOKUP(A6557&amp;H$9,JU_AKUN,6,FALSE))</f>
        <v/>
      </c>
      <c r="C6557" s="90" t="str">
        <f t="shared" ref="C6557:C6620" si="997">IF(ISERROR(VLOOKUP(A6557&amp;H$9,JU_AKUN,7,FALSE)=TRUE),"",VLOOKUP(A6557&amp;H$9,JU_AKUN,7,FALSE))</f>
        <v/>
      </c>
      <c r="D6557" s="89" t="str">
        <f t="shared" ref="D6557:D6620" si="998">IF(ISERROR(VLOOKUP(A6557&amp;H$9,JU_AKUN,8,FALSE)=TRUE),"",VLOOKUP(A6557&amp;H$9,JU_AKUN,8,FALSE))</f>
        <v/>
      </c>
      <c r="E6557" s="91" t="str">
        <f t="shared" ref="E6557:E6620" si="999">IF(ISERROR(VLOOKUP(A6557&amp;H$9,JU_AKUN,9,FALSE)=TRUE),"",VLOOKUP(A6557&amp;H$9,JU_AKUN,9,FALSE))</f>
        <v/>
      </c>
      <c r="F6557" s="92" t="str">
        <f t="shared" ref="F6557:F6620" si="1000">IF(ISERROR(VLOOKUP(A6557&amp;H$9,JU_AKUN,14,FALSE)=TRUE),"",VLOOKUP(A6557&amp;H$9,JU_AKUN,14,FALSE))</f>
        <v/>
      </c>
      <c r="G6557" s="212" t="str">
        <f t="shared" ref="G6557:G6620" si="1001">IF(ISERROR(VLOOKUP(A6557&amp;H$9,JU_AKUN,15,FALSE)=TRUE),"",VLOOKUP(A6557&amp;H$9,JU_AKUN,15,FALSE))</f>
        <v/>
      </c>
      <c r="H6557" s="92">
        <f>IF(OR(ERR=FALSE,AND(F6557="",G6557="")),0,IF($C$12="D",$H$13+SUM($F$14:F6557)-SUM($G$14:G6557),$H$13-SUM($F$14:F6557)+SUM($G$14:G6557)))</f>
        <v>0</v>
      </c>
      <c r="I6557" s="7"/>
    </row>
    <row r="6558" spans="1:9">
      <c r="A6558" s="89">
        <f t="shared" si="995"/>
        <v>6545</v>
      </c>
      <c r="B6558" s="185" t="str">
        <f t="shared" si="996"/>
        <v/>
      </c>
      <c r="C6558" s="90" t="str">
        <f t="shared" si="997"/>
        <v/>
      </c>
      <c r="D6558" s="89" t="str">
        <f t="shared" si="998"/>
        <v/>
      </c>
      <c r="E6558" s="91" t="str">
        <f t="shared" si="999"/>
        <v/>
      </c>
      <c r="F6558" s="92" t="str">
        <f t="shared" si="1000"/>
        <v/>
      </c>
      <c r="G6558" s="212" t="str">
        <f t="shared" si="1001"/>
        <v/>
      </c>
      <c r="H6558" s="92">
        <f>IF(OR(ERR=FALSE,AND(F6558="",G6558="")),0,IF($C$12="D",$H$13+SUM($F$14:F6558)-SUM($G$14:G6558),$H$13-SUM($F$14:F6558)+SUM($G$14:G6558)))</f>
        <v>0</v>
      </c>
      <c r="I6558" s="7"/>
    </row>
    <row r="6559" spans="1:9">
      <c r="A6559" s="89">
        <f t="shared" si="995"/>
        <v>6546</v>
      </c>
      <c r="B6559" s="185" t="str">
        <f t="shared" si="996"/>
        <v/>
      </c>
      <c r="C6559" s="90" t="str">
        <f t="shared" si="997"/>
        <v/>
      </c>
      <c r="D6559" s="89" t="str">
        <f t="shared" si="998"/>
        <v/>
      </c>
      <c r="E6559" s="91" t="str">
        <f t="shared" si="999"/>
        <v/>
      </c>
      <c r="F6559" s="92" t="str">
        <f t="shared" si="1000"/>
        <v/>
      </c>
      <c r="G6559" s="212" t="str">
        <f t="shared" si="1001"/>
        <v/>
      </c>
      <c r="H6559" s="92">
        <f>IF(OR(ERR=FALSE,AND(F6559="",G6559="")),0,IF($C$12="D",$H$13+SUM($F$14:F6559)-SUM($G$14:G6559),$H$13-SUM($F$14:F6559)+SUM($G$14:G6559)))</f>
        <v>0</v>
      </c>
      <c r="I6559" s="7"/>
    </row>
    <row r="6560" spans="1:9">
      <c r="A6560" s="89">
        <f t="shared" si="995"/>
        <v>6547</v>
      </c>
      <c r="B6560" s="185" t="str">
        <f t="shared" si="996"/>
        <v/>
      </c>
      <c r="C6560" s="90" t="str">
        <f t="shared" si="997"/>
        <v/>
      </c>
      <c r="D6560" s="89" t="str">
        <f t="shared" si="998"/>
        <v/>
      </c>
      <c r="E6560" s="91" t="str">
        <f t="shared" si="999"/>
        <v/>
      </c>
      <c r="F6560" s="92" t="str">
        <f t="shared" si="1000"/>
        <v/>
      </c>
      <c r="G6560" s="212" t="str">
        <f t="shared" si="1001"/>
        <v/>
      </c>
      <c r="H6560" s="92">
        <f>IF(OR(ERR=FALSE,AND(F6560="",G6560="")),0,IF($C$12="D",$H$13+SUM($F$14:F6560)-SUM($G$14:G6560),$H$13-SUM($F$14:F6560)+SUM($G$14:G6560)))</f>
        <v>0</v>
      </c>
      <c r="I6560" s="7"/>
    </row>
    <row r="6561" spans="1:9">
      <c r="A6561" s="89">
        <f t="shared" si="995"/>
        <v>6548</v>
      </c>
      <c r="B6561" s="185" t="str">
        <f t="shared" si="996"/>
        <v/>
      </c>
      <c r="C6561" s="90" t="str">
        <f t="shared" si="997"/>
        <v/>
      </c>
      <c r="D6561" s="89" t="str">
        <f t="shared" si="998"/>
        <v/>
      </c>
      <c r="E6561" s="91" t="str">
        <f t="shared" si="999"/>
        <v/>
      </c>
      <c r="F6561" s="92" t="str">
        <f t="shared" si="1000"/>
        <v/>
      </c>
      <c r="G6561" s="212" t="str">
        <f t="shared" si="1001"/>
        <v/>
      </c>
      <c r="H6561" s="92">
        <f>IF(OR(ERR=FALSE,AND(F6561="",G6561="")),0,IF($C$12="D",$H$13+SUM($F$14:F6561)-SUM($G$14:G6561),$H$13-SUM($F$14:F6561)+SUM($G$14:G6561)))</f>
        <v>0</v>
      </c>
      <c r="I6561" s="7"/>
    </row>
    <row r="6562" spans="1:9">
      <c r="A6562" s="89">
        <f t="shared" si="995"/>
        <v>6549</v>
      </c>
      <c r="B6562" s="185" t="str">
        <f t="shared" si="996"/>
        <v/>
      </c>
      <c r="C6562" s="90" t="str">
        <f t="shared" si="997"/>
        <v/>
      </c>
      <c r="D6562" s="89" t="str">
        <f t="shared" si="998"/>
        <v/>
      </c>
      <c r="E6562" s="91" t="str">
        <f t="shared" si="999"/>
        <v/>
      </c>
      <c r="F6562" s="92" t="str">
        <f t="shared" si="1000"/>
        <v/>
      </c>
      <c r="G6562" s="212" t="str">
        <f t="shared" si="1001"/>
        <v/>
      </c>
      <c r="H6562" s="92">
        <f>IF(OR(ERR=FALSE,AND(F6562="",G6562="")),0,IF($C$12="D",$H$13+SUM($F$14:F6562)-SUM($G$14:G6562),$H$13-SUM($F$14:F6562)+SUM($G$14:G6562)))</f>
        <v>0</v>
      </c>
      <c r="I6562" s="7"/>
    </row>
    <row r="6563" spans="1:9">
      <c r="A6563" s="89">
        <f t="shared" si="995"/>
        <v>6550</v>
      </c>
      <c r="B6563" s="185" t="str">
        <f t="shared" si="996"/>
        <v/>
      </c>
      <c r="C6563" s="90" t="str">
        <f t="shared" si="997"/>
        <v/>
      </c>
      <c r="D6563" s="89" t="str">
        <f t="shared" si="998"/>
        <v/>
      </c>
      <c r="E6563" s="91" t="str">
        <f t="shared" si="999"/>
        <v/>
      </c>
      <c r="F6563" s="92" t="str">
        <f t="shared" si="1000"/>
        <v/>
      </c>
      <c r="G6563" s="212" t="str">
        <f t="shared" si="1001"/>
        <v/>
      </c>
      <c r="H6563" s="92">
        <f>IF(OR(ERR=FALSE,AND(F6563="",G6563="")),0,IF($C$12="D",$H$13+SUM($F$14:F6563)-SUM($G$14:G6563),$H$13-SUM($F$14:F6563)+SUM($G$14:G6563)))</f>
        <v>0</v>
      </c>
      <c r="I6563" s="7"/>
    </row>
    <row r="6564" spans="1:9">
      <c r="A6564" s="89">
        <f t="shared" si="995"/>
        <v>6551</v>
      </c>
      <c r="B6564" s="185" t="str">
        <f t="shared" si="996"/>
        <v/>
      </c>
      <c r="C6564" s="90" t="str">
        <f t="shared" si="997"/>
        <v/>
      </c>
      <c r="D6564" s="89" t="str">
        <f t="shared" si="998"/>
        <v/>
      </c>
      <c r="E6564" s="91" t="str">
        <f t="shared" si="999"/>
        <v/>
      </c>
      <c r="F6564" s="92" t="str">
        <f t="shared" si="1000"/>
        <v/>
      </c>
      <c r="G6564" s="212" t="str">
        <f t="shared" si="1001"/>
        <v/>
      </c>
      <c r="H6564" s="92">
        <f>IF(OR(ERR=FALSE,AND(F6564="",G6564="")),0,IF($C$12="D",$H$13+SUM($F$14:F6564)-SUM($G$14:G6564),$H$13-SUM($F$14:F6564)+SUM($G$14:G6564)))</f>
        <v>0</v>
      </c>
      <c r="I6564" s="7"/>
    </row>
    <row r="6565" spans="1:9">
      <c r="A6565" s="89">
        <f t="shared" si="995"/>
        <v>6552</v>
      </c>
      <c r="B6565" s="185" t="str">
        <f t="shared" si="996"/>
        <v/>
      </c>
      <c r="C6565" s="90" t="str">
        <f t="shared" si="997"/>
        <v/>
      </c>
      <c r="D6565" s="89" t="str">
        <f t="shared" si="998"/>
        <v/>
      </c>
      <c r="E6565" s="91" t="str">
        <f t="shared" si="999"/>
        <v/>
      </c>
      <c r="F6565" s="92" t="str">
        <f t="shared" si="1000"/>
        <v/>
      </c>
      <c r="G6565" s="212" t="str">
        <f t="shared" si="1001"/>
        <v/>
      </c>
      <c r="H6565" s="92">
        <f>IF(OR(ERR=FALSE,AND(F6565="",G6565="")),0,IF($C$12="D",$H$13+SUM($F$14:F6565)-SUM($G$14:G6565),$H$13-SUM($F$14:F6565)+SUM($G$14:G6565)))</f>
        <v>0</v>
      </c>
      <c r="I6565" s="7"/>
    </row>
    <row r="6566" spans="1:9">
      <c r="A6566" s="89">
        <f t="shared" si="995"/>
        <v>6553</v>
      </c>
      <c r="B6566" s="185" t="str">
        <f t="shared" si="996"/>
        <v/>
      </c>
      <c r="C6566" s="90" t="str">
        <f t="shared" si="997"/>
        <v/>
      </c>
      <c r="D6566" s="89" t="str">
        <f t="shared" si="998"/>
        <v/>
      </c>
      <c r="E6566" s="91" t="str">
        <f t="shared" si="999"/>
        <v/>
      </c>
      <c r="F6566" s="92" t="str">
        <f t="shared" si="1000"/>
        <v/>
      </c>
      <c r="G6566" s="212" t="str">
        <f t="shared" si="1001"/>
        <v/>
      </c>
      <c r="H6566" s="92">
        <f>IF(OR(ERR=FALSE,AND(F6566="",G6566="")),0,IF($C$12="D",$H$13+SUM($F$14:F6566)-SUM($G$14:G6566),$H$13-SUM($F$14:F6566)+SUM($G$14:G6566)))</f>
        <v>0</v>
      </c>
      <c r="I6566" s="7"/>
    </row>
    <row r="6567" spans="1:9">
      <c r="A6567" s="89">
        <f t="shared" si="995"/>
        <v>6554</v>
      </c>
      <c r="B6567" s="185" t="str">
        <f t="shared" si="996"/>
        <v/>
      </c>
      <c r="C6567" s="90" t="str">
        <f t="shared" si="997"/>
        <v/>
      </c>
      <c r="D6567" s="89" t="str">
        <f t="shared" si="998"/>
        <v/>
      </c>
      <c r="E6567" s="91" t="str">
        <f t="shared" si="999"/>
        <v/>
      </c>
      <c r="F6567" s="92" t="str">
        <f t="shared" si="1000"/>
        <v/>
      </c>
      <c r="G6567" s="212" t="str">
        <f t="shared" si="1001"/>
        <v/>
      </c>
      <c r="H6567" s="92">
        <f>IF(OR(ERR=FALSE,AND(F6567="",G6567="")),0,IF($C$12="D",$H$13+SUM($F$14:F6567)-SUM($G$14:G6567),$H$13-SUM($F$14:F6567)+SUM($G$14:G6567)))</f>
        <v>0</v>
      </c>
      <c r="I6567" s="7"/>
    </row>
    <row r="6568" spans="1:9">
      <c r="A6568" s="89">
        <f t="shared" si="995"/>
        <v>6555</v>
      </c>
      <c r="B6568" s="185" t="str">
        <f t="shared" si="996"/>
        <v/>
      </c>
      <c r="C6568" s="90" t="str">
        <f t="shared" si="997"/>
        <v/>
      </c>
      <c r="D6568" s="89" t="str">
        <f t="shared" si="998"/>
        <v/>
      </c>
      <c r="E6568" s="91" t="str">
        <f t="shared" si="999"/>
        <v/>
      </c>
      <c r="F6568" s="92" t="str">
        <f t="shared" si="1000"/>
        <v/>
      </c>
      <c r="G6568" s="212" t="str">
        <f t="shared" si="1001"/>
        <v/>
      </c>
      <c r="H6568" s="92">
        <f>IF(OR(ERR=FALSE,AND(F6568="",G6568="")),0,IF($C$12="D",$H$13+SUM($F$14:F6568)-SUM($G$14:G6568),$H$13-SUM($F$14:F6568)+SUM($G$14:G6568)))</f>
        <v>0</v>
      </c>
      <c r="I6568" s="7"/>
    </row>
    <row r="6569" spans="1:9">
      <c r="A6569" s="89">
        <f t="shared" si="995"/>
        <v>6556</v>
      </c>
      <c r="B6569" s="185" t="str">
        <f t="shared" si="996"/>
        <v/>
      </c>
      <c r="C6569" s="90" t="str">
        <f t="shared" si="997"/>
        <v/>
      </c>
      <c r="D6569" s="89" t="str">
        <f t="shared" si="998"/>
        <v/>
      </c>
      <c r="E6569" s="91" t="str">
        <f t="shared" si="999"/>
        <v/>
      </c>
      <c r="F6569" s="92" t="str">
        <f t="shared" si="1000"/>
        <v/>
      </c>
      <c r="G6569" s="212" t="str">
        <f t="shared" si="1001"/>
        <v/>
      </c>
      <c r="H6569" s="92">
        <f>IF(OR(ERR=FALSE,AND(F6569="",G6569="")),0,IF($C$12="D",$H$13+SUM($F$14:F6569)-SUM($G$14:G6569),$H$13-SUM($F$14:F6569)+SUM($G$14:G6569)))</f>
        <v>0</v>
      </c>
      <c r="I6569" s="7"/>
    </row>
    <row r="6570" spans="1:9">
      <c r="A6570" s="89">
        <f t="shared" si="995"/>
        <v>6557</v>
      </c>
      <c r="B6570" s="185" t="str">
        <f t="shared" si="996"/>
        <v/>
      </c>
      <c r="C6570" s="90" t="str">
        <f t="shared" si="997"/>
        <v/>
      </c>
      <c r="D6570" s="89" t="str">
        <f t="shared" si="998"/>
        <v/>
      </c>
      <c r="E6570" s="91" t="str">
        <f t="shared" si="999"/>
        <v/>
      </c>
      <c r="F6570" s="92" t="str">
        <f t="shared" si="1000"/>
        <v/>
      </c>
      <c r="G6570" s="212" t="str">
        <f t="shared" si="1001"/>
        <v/>
      </c>
      <c r="H6570" s="92">
        <f>IF(OR(ERR=FALSE,AND(F6570="",G6570="")),0,IF($C$12="D",$H$13+SUM($F$14:F6570)-SUM($G$14:G6570),$H$13-SUM($F$14:F6570)+SUM($G$14:G6570)))</f>
        <v>0</v>
      </c>
      <c r="I6570" s="7"/>
    </row>
    <row r="6571" spans="1:9">
      <c r="A6571" s="89">
        <f t="shared" si="995"/>
        <v>6558</v>
      </c>
      <c r="B6571" s="185" t="str">
        <f t="shared" si="996"/>
        <v/>
      </c>
      <c r="C6571" s="90" t="str">
        <f t="shared" si="997"/>
        <v/>
      </c>
      <c r="D6571" s="89" t="str">
        <f t="shared" si="998"/>
        <v/>
      </c>
      <c r="E6571" s="91" t="str">
        <f t="shared" si="999"/>
        <v/>
      </c>
      <c r="F6571" s="92" t="str">
        <f t="shared" si="1000"/>
        <v/>
      </c>
      <c r="G6571" s="212" t="str">
        <f t="shared" si="1001"/>
        <v/>
      </c>
      <c r="H6571" s="92">
        <f>IF(OR(ERR=FALSE,AND(F6571="",G6571="")),0,IF($C$12="D",$H$13+SUM($F$14:F6571)-SUM($G$14:G6571),$H$13-SUM($F$14:F6571)+SUM($G$14:G6571)))</f>
        <v>0</v>
      </c>
      <c r="I6571" s="7"/>
    </row>
    <row r="6572" spans="1:9">
      <c r="A6572" s="89">
        <f t="shared" si="995"/>
        <v>6559</v>
      </c>
      <c r="B6572" s="185" t="str">
        <f t="shared" si="996"/>
        <v/>
      </c>
      <c r="C6572" s="90" t="str">
        <f t="shared" si="997"/>
        <v/>
      </c>
      <c r="D6572" s="89" t="str">
        <f t="shared" si="998"/>
        <v/>
      </c>
      <c r="E6572" s="91" t="str">
        <f t="shared" si="999"/>
        <v/>
      </c>
      <c r="F6572" s="92" t="str">
        <f t="shared" si="1000"/>
        <v/>
      </c>
      <c r="G6572" s="212" t="str">
        <f t="shared" si="1001"/>
        <v/>
      </c>
      <c r="H6572" s="92">
        <f>IF(OR(ERR=FALSE,AND(F6572="",G6572="")),0,IF($C$12="D",$H$13+SUM($F$14:F6572)-SUM($G$14:G6572),$H$13-SUM($F$14:F6572)+SUM($G$14:G6572)))</f>
        <v>0</v>
      </c>
      <c r="I6572" s="7"/>
    </row>
    <row r="6573" spans="1:9">
      <c r="A6573" s="89">
        <f t="shared" si="995"/>
        <v>6560</v>
      </c>
      <c r="B6573" s="185" t="str">
        <f t="shared" si="996"/>
        <v/>
      </c>
      <c r="C6573" s="90" t="str">
        <f t="shared" si="997"/>
        <v/>
      </c>
      <c r="D6573" s="89" t="str">
        <f t="shared" si="998"/>
        <v/>
      </c>
      <c r="E6573" s="91" t="str">
        <f t="shared" si="999"/>
        <v/>
      </c>
      <c r="F6573" s="92" t="str">
        <f t="shared" si="1000"/>
        <v/>
      </c>
      <c r="G6573" s="212" t="str">
        <f t="shared" si="1001"/>
        <v/>
      </c>
      <c r="H6573" s="92">
        <f>IF(OR(ERR=FALSE,AND(F6573="",G6573="")),0,IF($C$12="D",$H$13+SUM($F$14:F6573)-SUM($G$14:G6573),$H$13-SUM($F$14:F6573)+SUM($G$14:G6573)))</f>
        <v>0</v>
      </c>
      <c r="I6573" s="7"/>
    </row>
    <row r="6574" spans="1:9">
      <c r="A6574" s="89">
        <f t="shared" si="995"/>
        <v>6561</v>
      </c>
      <c r="B6574" s="185" t="str">
        <f t="shared" si="996"/>
        <v/>
      </c>
      <c r="C6574" s="90" t="str">
        <f t="shared" si="997"/>
        <v/>
      </c>
      <c r="D6574" s="89" t="str">
        <f t="shared" si="998"/>
        <v/>
      </c>
      <c r="E6574" s="91" t="str">
        <f t="shared" si="999"/>
        <v/>
      </c>
      <c r="F6574" s="92" t="str">
        <f t="shared" si="1000"/>
        <v/>
      </c>
      <c r="G6574" s="212" t="str">
        <f t="shared" si="1001"/>
        <v/>
      </c>
      <c r="H6574" s="92">
        <f>IF(OR(ERR=FALSE,AND(F6574="",G6574="")),0,IF($C$12="D",$H$13+SUM($F$14:F6574)-SUM($G$14:G6574),$H$13-SUM($F$14:F6574)+SUM($G$14:G6574)))</f>
        <v>0</v>
      </c>
      <c r="I6574" s="7"/>
    </row>
    <row r="6575" spans="1:9">
      <c r="A6575" s="89">
        <f t="shared" si="995"/>
        <v>6562</v>
      </c>
      <c r="B6575" s="185" t="str">
        <f t="shared" si="996"/>
        <v/>
      </c>
      <c r="C6575" s="90" t="str">
        <f t="shared" si="997"/>
        <v/>
      </c>
      <c r="D6575" s="89" t="str">
        <f t="shared" si="998"/>
        <v/>
      </c>
      <c r="E6575" s="91" t="str">
        <f t="shared" si="999"/>
        <v/>
      </c>
      <c r="F6575" s="92" t="str">
        <f t="shared" si="1000"/>
        <v/>
      </c>
      <c r="G6575" s="212" t="str">
        <f t="shared" si="1001"/>
        <v/>
      </c>
      <c r="H6575" s="92">
        <f>IF(OR(ERR=FALSE,AND(F6575="",G6575="")),0,IF($C$12="D",$H$13+SUM($F$14:F6575)-SUM($G$14:G6575),$H$13-SUM($F$14:F6575)+SUM($G$14:G6575)))</f>
        <v>0</v>
      </c>
      <c r="I6575" s="7"/>
    </row>
    <row r="6576" spans="1:9">
      <c r="A6576" s="89">
        <f t="shared" si="995"/>
        <v>6563</v>
      </c>
      <c r="B6576" s="185" t="str">
        <f t="shared" si="996"/>
        <v/>
      </c>
      <c r="C6576" s="90" t="str">
        <f t="shared" si="997"/>
        <v/>
      </c>
      <c r="D6576" s="89" t="str">
        <f t="shared" si="998"/>
        <v/>
      </c>
      <c r="E6576" s="91" t="str">
        <f t="shared" si="999"/>
        <v/>
      </c>
      <c r="F6576" s="92" t="str">
        <f t="shared" si="1000"/>
        <v/>
      </c>
      <c r="G6576" s="212" t="str">
        <f t="shared" si="1001"/>
        <v/>
      </c>
      <c r="H6576" s="92">
        <f>IF(OR(ERR=FALSE,AND(F6576="",G6576="")),0,IF($C$12="D",$H$13+SUM($F$14:F6576)-SUM($G$14:G6576),$H$13-SUM($F$14:F6576)+SUM($G$14:G6576)))</f>
        <v>0</v>
      </c>
      <c r="I6576" s="7"/>
    </row>
    <row r="6577" spans="1:9">
      <c r="A6577" s="89">
        <f t="shared" si="995"/>
        <v>6564</v>
      </c>
      <c r="B6577" s="185" t="str">
        <f t="shared" si="996"/>
        <v/>
      </c>
      <c r="C6577" s="90" t="str">
        <f t="shared" si="997"/>
        <v/>
      </c>
      <c r="D6577" s="89" t="str">
        <f t="shared" si="998"/>
        <v/>
      </c>
      <c r="E6577" s="91" t="str">
        <f t="shared" si="999"/>
        <v/>
      </c>
      <c r="F6577" s="92" t="str">
        <f t="shared" si="1000"/>
        <v/>
      </c>
      <c r="G6577" s="212" t="str">
        <f t="shared" si="1001"/>
        <v/>
      </c>
      <c r="H6577" s="92">
        <f>IF(OR(ERR=FALSE,AND(F6577="",G6577="")),0,IF($C$12="D",$H$13+SUM($F$14:F6577)-SUM($G$14:G6577),$H$13-SUM($F$14:F6577)+SUM($G$14:G6577)))</f>
        <v>0</v>
      </c>
      <c r="I6577" s="7"/>
    </row>
    <row r="6578" spans="1:9">
      <c r="A6578" s="89">
        <f t="shared" si="995"/>
        <v>6565</v>
      </c>
      <c r="B6578" s="185" t="str">
        <f t="shared" si="996"/>
        <v/>
      </c>
      <c r="C6578" s="90" t="str">
        <f t="shared" si="997"/>
        <v/>
      </c>
      <c r="D6578" s="89" t="str">
        <f t="shared" si="998"/>
        <v/>
      </c>
      <c r="E6578" s="91" t="str">
        <f t="shared" si="999"/>
        <v/>
      </c>
      <c r="F6578" s="92" t="str">
        <f t="shared" si="1000"/>
        <v/>
      </c>
      <c r="G6578" s="212" t="str">
        <f t="shared" si="1001"/>
        <v/>
      </c>
      <c r="H6578" s="92">
        <f>IF(OR(ERR=FALSE,AND(F6578="",G6578="")),0,IF($C$12="D",$H$13+SUM($F$14:F6578)-SUM($G$14:G6578),$H$13-SUM($F$14:F6578)+SUM($G$14:G6578)))</f>
        <v>0</v>
      </c>
      <c r="I6578" s="7"/>
    </row>
    <row r="6579" spans="1:9">
      <c r="A6579" s="89">
        <f t="shared" si="995"/>
        <v>6566</v>
      </c>
      <c r="B6579" s="185" t="str">
        <f t="shared" si="996"/>
        <v/>
      </c>
      <c r="C6579" s="90" t="str">
        <f t="shared" si="997"/>
        <v/>
      </c>
      <c r="D6579" s="89" t="str">
        <f t="shared" si="998"/>
        <v/>
      </c>
      <c r="E6579" s="91" t="str">
        <f t="shared" si="999"/>
        <v/>
      </c>
      <c r="F6579" s="92" t="str">
        <f t="shared" si="1000"/>
        <v/>
      </c>
      <c r="G6579" s="212" t="str">
        <f t="shared" si="1001"/>
        <v/>
      </c>
      <c r="H6579" s="92">
        <f>IF(OR(ERR=FALSE,AND(F6579="",G6579="")),0,IF($C$12="D",$H$13+SUM($F$14:F6579)-SUM($G$14:G6579),$H$13-SUM($F$14:F6579)+SUM($G$14:G6579)))</f>
        <v>0</v>
      </c>
      <c r="I6579" s="7"/>
    </row>
    <row r="6580" spans="1:9">
      <c r="A6580" s="89">
        <f t="shared" si="995"/>
        <v>6567</v>
      </c>
      <c r="B6580" s="185" t="str">
        <f t="shared" si="996"/>
        <v/>
      </c>
      <c r="C6580" s="90" t="str">
        <f t="shared" si="997"/>
        <v/>
      </c>
      <c r="D6580" s="89" t="str">
        <f t="shared" si="998"/>
        <v/>
      </c>
      <c r="E6580" s="91" t="str">
        <f t="shared" si="999"/>
        <v/>
      </c>
      <c r="F6580" s="92" t="str">
        <f t="shared" si="1000"/>
        <v/>
      </c>
      <c r="G6580" s="212" t="str">
        <f t="shared" si="1001"/>
        <v/>
      </c>
      <c r="H6580" s="92">
        <f>IF(OR(ERR=FALSE,AND(F6580="",G6580="")),0,IF($C$12="D",$H$13+SUM($F$14:F6580)-SUM($G$14:G6580),$H$13-SUM($F$14:F6580)+SUM($G$14:G6580)))</f>
        <v>0</v>
      </c>
      <c r="I6580" s="7"/>
    </row>
    <row r="6581" spans="1:9">
      <c r="A6581" s="89">
        <f t="shared" si="995"/>
        <v>6568</v>
      </c>
      <c r="B6581" s="185" t="str">
        <f t="shared" si="996"/>
        <v/>
      </c>
      <c r="C6581" s="90" t="str">
        <f t="shared" si="997"/>
        <v/>
      </c>
      <c r="D6581" s="89" t="str">
        <f t="shared" si="998"/>
        <v/>
      </c>
      <c r="E6581" s="91" t="str">
        <f t="shared" si="999"/>
        <v/>
      </c>
      <c r="F6581" s="92" t="str">
        <f t="shared" si="1000"/>
        <v/>
      </c>
      <c r="G6581" s="212" t="str">
        <f t="shared" si="1001"/>
        <v/>
      </c>
      <c r="H6581" s="92">
        <f>IF(OR(ERR=FALSE,AND(F6581="",G6581="")),0,IF($C$12="D",$H$13+SUM($F$14:F6581)-SUM($G$14:G6581),$H$13-SUM($F$14:F6581)+SUM($G$14:G6581)))</f>
        <v>0</v>
      </c>
      <c r="I6581" s="7"/>
    </row>
    <row r="6582" spans="1:9">
      <c r="A6582" s="89">
        <f t="shared" si="995"/>
        <v>6569</v>
      </c>
      <c r="B6582" s="185" t="str">
        <f t="shared" si="996"/>
        <v/>
      </c>
      <c r="C6582" s="90" t="str">
        <f t="shared" si="997"/>
        <v/>
      </c>
      <c r="D6582" s="89" t="str">
        <f t="shared" si="998"/>
        <v/>
      </c>
      <c r="E6582" s="91" t="str">
        <f t="shared" si="999"/>
        <v/>
      </c>
      <c r="F6582" s="92" t="str">
        <f t="shared" si="1000"/>
        <v/>
      </c>
      <c r="G6582" s="212" t="str">
        <f t="shared" si="1001"/>
        <v/>
      </c>
      <c r="H6582" s="92">
        <f>IF(OR(ERR=FALSE,AND(F6582="",G6582="")),0,IF($C$12="D",$H$13+SUM($F$14:F6582)-SUM($G$14:G6582),$H$13-SUM($F$14:F6582)+SUM($G$14:G6582)))</f>
        <v>0</v>
      </c>
      <c r="I6582" s="7"/>
    </row>
    <row r="6583" spans="1:9">
      <c r="A6583" s="89">
        <f t="shared" si="995"/>
        <v>6570</v>
      </c>
      <c r="B6583" s="185" t="str">
        <f t="shared" si="996"/>
        <v/>
      </c>
      <c r="C6583" s="90" t="str">
        <f t="shared" si="997"/>
        <v/>
      </c>
      <c r="D6583" s="89" t="str">
        <f t="shared" si="998"/>
        <v/>
      </c>
      <c r="E6583" s="91" t="str">
        <f t="shared" si="999"/>
        <v/>
      </c>
      <c r="F6583" s="92" t="str">
        <f t="shared" si="1000"/>
        <v/>
      </c>
      <c r="G6583" s="212" t="str">
        <f t="shared" si="1001"/>
        <v/>
      </c>
      <c r="H6583" s="92">
        <f>IF(OR(ERR=FALSE,AND(F6583="",G6583="")),0,IF($C$12="D",$H$13+SUM($F$14:F6583)-SUM($G$14:G6583),$H$13-SUM($F$14:F6583)+SUM($G$14:G6583)))</f>
        <v>0</v>
      </c>
      <c r="I6583" s="7"/>
    </row>
    <row r="6584" spans="1:9">
      <c r="A6584" s="89">
        <f t="shared" si="995"/>
        <v>6571</v>
      </c>
      <c r="B6584" s="185" t="str">
        <f t="shared" si="996"/>
        <v/>
      </c>
      <c r="C6584" s="90" t="str">
        <f t="shared" si="997"/>
        <v/>
      </c>
      <c r="D6584" s="89" t="str">
        <f t="shared" si="998"/>
        <v/>
      </c>
      <c r="E6584" s="91" t="str">
        <f t="shared" si="999"/>
        <v/>
      </c>
      <c r="F6584" s="92" t="str">
        <f t="shared" si="1000"/>
        <v/>
      </c>
      <c r="G6584" s="212" t="str">
        <f t="shared" si="1001"/>
        <v/>
      </c>
      <c r="H6584" s="92">
        <f>IF(OR(ERR=FALSE,AND(F6584="",G6584="")),0,IF($C$12="D",$H$13+SUM($F$14:F6584)-SUM($G$14:G6584),$H$13-SUM($F$14:F6584)+SUM($G$14:G6584)))</f>
        <v>0</v>
      </c>
      <c r="I6584" s="7"/>
    </row>
    <row r="6585" spans="1:9">
      <c r="A6585" s="89">
        <f t="shared" si="995"/>
        <v>6572</v>
      </c>
      <c r="B6585" s="185" t="str">
        <f t="shared" si="996"/>
        <v/>
      </c>
      <c r="C6585" s="90" t="str">
        <f t="shared" si="997"/>
        <v/>
      </c>
      <c r="D6585" s="89" t="str">
        <f t="shared" si="998"/>
        <v/>
      </c>
      <c r="E6585" s="91" t="str">
        <f t="shared" si="999"/>
        <v/>
      </c>
      <c r="F6585" s="92" t="str">
        <f t="shared" si="1000"/>
        <v/>
      </c>
      <c r="G6585" s="212" t="str">
        <f t="shared" si="1001"/>
        <v/>
      </c>
      <c r="H6585" s="92">
        <f>IF(OR(ERR=FALSE,AND(F6585="",G6585="")),0,IF($C$12="D",$H$13+SUM($F$14:F6585)-SUM($G$14:G6585),$H$13-SUM($F$14:F6585)+SUM($G$14:G6585)))</f>
        <v>0</v>
      </c>
      <c r="I6585" s="7"/>
    </row>
    <row r="6586" spans="1:9">
      <c r="A6586" s="89">
        <f t="shared" si="995"/>
        <v>6573</v>
      </c>
      <c r="B6586" s="185" t="str">
        <f t="shared" si="996"/>
        <v/>
      </c>
      <c r="C6586" s="90" t="str">
        <f t="shared" si="997"/>
        <v/>
      </c>
      <c r="D6586" s="89" t="str">
        <f t="shared" si="998"/>
        <v/>
      </c>
      <c r="E6586" s="91" t="str">
        <f t="shared" si="999"/>
        <v/>
      </c>
      <c r="F6586" s="92" t="str">
        <f t="shared" si="1000"/>
        <v/>
      </c>
      <c r="G6586" s="212" t="str">
        <f t="shared" si="1001"/>
        <v/>
      </c>
      <c r="H6586" s="92">
        <f>IF(OR(ERR=FALSE,AND(F6586="",G6586="")),0,IF($C$12="D",$H$13+SUM($F$14:F6586)-SUM($G$14:G6586),$H$13-SUM($F$14:F6586)+SUM($G$14:G6586)))</f>
        <v>0</v>
      </c>
      <c r="I6586" s="7"/>
    </row>
    <row r="6587" spans="1:9">
      <c r="A6587" s="89">
        <f t="shared" si="995"/>
        <v>6574</v>
      </c>
      <c r="B6587" s="185" t="str">
        <f t="shared" si="996"/>
        <v/>
      </c>
      <c r="C6587" s="90" t="str">
        <f t="shared" si="997"/>
        <v/>
      </c>
      <c r="D6587" s="89" t="str">
        <f t="shared" si="998"/>
        <v/>
      </c>
      <c r="E6587" s="91" t="str">
        <f t="shared" si="999"/>
        <v/>
      </c>
      <c r="F6587" s="92" t="str">
        <f t="shared" si="1000"/>
        <v/>
      </c>
      <c r="G6587" s="212" t="str">
        <f t="shared" si="1001"/>
        <v/>
      </c>
      <c r="H6587" s="92">
        <f>IF(OR(ERR=FALSE,AND(F6587="",G6587="")),0,IF($C$12="D",$H$13+SUM($F$14:F6587)-SUM($G$14:G6587),$H$13-SUM($F$14:F6587)+SUM($G$14:G6587)))</f>
        <v>0</v>
      </c>
      <c r="I6587" s="7"/>
    </row>
    <row r="6588" spans="1:9">
      <c r="A6588" s="89">
        <f t="shared" si="995"/>
        <v>6575</v>
      </c>
      <c r="B6588" s="185" t="str">
        <f t="shared" si="996"/>
        <v/>
      </c>
      <c r="C6588" s="90" t="str">
        <f t="shared" si="997"/>
        <v/>
      </c>
      <c r="D6588" s="89" t="str">
        <f t="shared" si="998"/>
        <v/>
      </c>
      <c r="E6588" s="91" t="str">
        <f t="shared" si="999"/>
        <v/>
      </c>
      <c r="F6588" s="92" t="str">
        <f t="shared" si="1000"/>
        <v/>
      </c>
      <c r="G6588" s="212" t="str">
        <f t="shared" si="1001"/>
        <v/>
      </c>
      <c r="H6588" s="92">
        <f>IF(OR(ERR=FALSE,AND(F6588="",G6588="")),0,IF($C$12="D",$H$13+SUM($F$14:F6588)-SUM($G$14:G6588),$H$13-SUM($F$14:F6588)+SUM($G$14:G6588)))</f>
        <v>0</v>
      </c>
      <c r="I6588" s="7"/>
    </row>
    <row r="6589" spans="1:9">
      <c r="A6589" s="89">
        <f t="shared" si="995"/>
        <v>6576</v>
      </c>
      <c r="B6589" s="185" t="str">
        <f t="shared" si="996"/>
        <v/>
      </c>
      <c r="C6589" s="90" t="str">
        <f t="shared" si="997"/>
        <v/>
      </c>
      <c r="D6589" s="89" t="str">
        <f t="shared" si="998"/>
        <v/>
      </c>
      <c r="E6589" s="91" t="str">
        <f t="shared" si="999"/>
        <v/>
      </c>
      <c r="F6589" s="92" t="str">
        <f t="shared" si="1000"/>
        <v/>
      </c>
      <c r="G6589" s="212" t="str">
        <f t="shared" si="1001"/>
        <v/>
      </c>
      <c r="H6589" s="92">
        <f>IF(OR(ERR=FALSE,AND(F6589="",G6589="")),0,IF($C$12="D",$H$13+SUM($F$14:F6589)-SUM($G$14:G6589),$H$13-SUM($F$14:F6589)+SUM($G$14:G6589)))</f>
        <v>0</v>
      </c>
      <c r="I6589" s="7"/>
    </row>
    <row r="6590" spans="1:9">
      <c r="A6590" s="89">
        <f t="shared" si="995"/>
        <v>6577</v>
      </c>
      <c r="B6590" s="185" t="str">
        <f t="shared" si="996"/>
        <v/>
      </c>
      <c r="C6590" s="90" t="str">
        <f t="shared" si="997"/>
        <v/>
      </c>
      <c r="D6590" s="89" t="str">
        <f t="shared" si="998"/>
        <v/>
      </c>
      <c r="E6590" s="91" t="str">
        <f t="shared" si="999"/>
        <v/>
      </c>
      <c r="F6590" s="92" t="str">
        <f t="shared" si="1000"/>
        <v/>
      </c>
      <c r="G6590" s="212" t="str">
        <f t="shared" si="1001"/>
        <v/>
      </c>
      <c r="H6590" s="92">
        <f>IF(OR(ERR=FALSE,AND(F6590="",G6590="")),0,IF($C$12="D",$H$13+SUM($F$14:F6590)-SUM($G$14:G6590),$H$13-SUM($F$14:F6590)+SUM($G$14:G6590)))</f>
        <v>0</v>
      </c>
      <c r="I6590" s="7"/>
    </row>
    <row r="6591" spans="1:9">
      <c r="A6591" s="89">
        <f t="shared" si="995"/>
        <v>6578</v>
      </c>
      <c r="B6591" s="185" t="str">
        <f t="shared" si="996"/>
        <v/>
      </c>
      <c r="C6591" s="90" t="str">
        <f t="shared" si="997"/>
        <v/>
      </c>
      <c r="D6591" s="89" t="str">
        <f t="shared" si="998"/>
        <v/>
      </c>
      <c r="E6591" s="91" t="str">
        <f t="shared" si="999"/>
        <v/>
      </c>
      <c r="F6591" s="92" t="str">
        <f t="shared" si="1000"/>
        <v/>
      </c>
      <c r="G6591" s="212" t="str">
        <f t="shared" si="1001"/>
        <v/>
      </c>
      <c r="H6591" s="92">
        <f>IF(OR(ERR=FALSE,AND(F6591="",G6591="")),0,IF($C$12="D",$H$13+SUM($F$14:F6591)-SUM($G$14:G6591),$H$13-SUM($F$14:F6591)+SUM($G$14:G6591)))</f>
        <v>0</v>
      </c>
      <c r="I6591" s="7"/>
    </row>
    <row r="6592" spans="1:9">
      <c r="A6592" s="89">
        <f t="shared" si="995"/>
        <v>6579</v>
      </c>
      <c r="B6592" s="185" t="str">
        <f t="shared" si="996"/>
        <v/>
      </c>
      <c r="C6592" s="90" t="str">
        <f t="shared" si="997"/>
        <v/>
      </c>
      <c r="D6592" s="89" t="str">
        <f t="shared" si="998"/>
        <v/>
      </c>
      <c r="E6592" s="91" t="str">
        <f t="shared" si="999"/>
        <v/>
      </c>
      <c r="F6592" s="92" t="str">
        <f t="shared" si="1000"/>
        <v/>
      </c>
      <c r="G6592" s="212" t="str">
        <f t="shared" si="1001"/>
        <v/>
      </c>
      <c r="H6592" s="92">
        <f>IF(OR(ERR=FALSE,AND(F6592="",G6592="")),0,IF($C$12="D",$H$13+SUM($F$14:F6592)-SUM($G$14:G6592),$H$13-SUM($F$14:F6592)+SUM($G$14:G6592)))</f>
        <v>0</v>
      </c>
      <c r="I6592" s="7"/>
    </row>
    <row r="6593" spans="1:9">
      <c r="A6593" s="89">
        <f t="shared" si="995"/>
        <v>6580</v>
      </c>
      <c r="B6593" s="185" t="str">
        <f t="shared" si="996"/>
        <v/>
      </c>
      <c r="C6593" s="90" t="str">
        <f t="shared" si="997"/>
        <v/>
      </c>
      <c r="D6593" s="89" t="str">
        <f t="shared" si="998"/>
        <v/>
      </c>
      <c r="E6593" s="91" t="str">
        <f t="shared" si="999"/>
        <v/>
      </c>
      <c r="F6593" s="92" t="str">
        <f t="shared" si="1000"/>
        <v/>
      </c>
      <c r="G6593" s="212" t="str">
        <f t="shared" si="1001"/>
        <v/>
      </c>
      <c r="H6593" s="92">
        <f>IF(OR(ERR=FALSE,AND(F6593="",G6593="")),0,IF($C$12="D",$H$13+SUM($F$14:F6593)-SUM($G$14:G6593),$H$13-SUM($F$14:F6593)+SUM($G$14:G6593)))</f>
        <v>0</v>
      </c>
      <c r="I6593" s="7"/>
    </row>
    <row r="6594" spans="1:9">
      <c r="A6594" s="89">
        <f t="shared" si="995"/>
        <v>6581</v>
      </c>
      <c r="B6594" s="185" t="str">
        <f t="shared" si="996"/>
        <v/>
      </c>
      <c r="C6594" s="90" t="str">
        <f t="shared" si="997"/>
        <v/>
      </c>
      <c r="D6594" s="89" t="str">
        <f t="shared" si="998"/>
        <v/>
      </c>
      <c r="E6594" s="91" t="str">
        <f t="shared" si="999"/>
        <v/>
      </c>
      <c r="F6594" s="92" t="str">
        <f t="shared" si="1000"/>
        <v/>
      </c>
      <c r="G6594" s="212" t="str">
        <f t="shared" si="1001"/>
        <v/>
      </c>
      <c r="H6594" s="92">
        <f>IF(OR(ERR=FALSE,AND(F6594="",G6594="")),0,IF($C$12="D",$H$13+SUM($F$14:F6594)-SUM($G$14:G6594),$H$13-SUM($F$14:F6594)+SUM($G$14:G6594)))</f>
        <v>0</v>
      </c>
      <c r="I6594" s="7"/>
    </row>
    <row r="6595" spans="1:9">
      <c r="A6595" s="89">
        <f t="shared" ref="A6595:A6658" si="1002">A6594+1</f>
        <v>6582</v>
      </c>
      <c r="B6595" s="185" t="str">
        <f t="shared" si="996"/>
        <v/>
      </c>
      <c r="C6595" s="90" t="str">
        <f t="shared" si="997"/>
        <v/>
      </c>
      <c r="D6595" s="89" t="str">
        <f t="shared" si="998"/>
        <v/>
      </c>
      <c r="E6595" s="91" t="str">
        <f t="shared" si="999"/>
        <v/>
      </c>
      <c r="F6595" s="92" t="str">
        <f t="shared" si="1000"/>
        <v/>
      </c>
      <c r="G6595" s="212" t="str">
        <f t="shared" si="1001"/>
        <v/>
      </c>
      <c r="H6595" s="92">
        <f>IF(OR(ERR=FALSE,AND(F6595="",G6595="")),0,IF($C$12="D",$H$13+SUM($F$14:F6595)-SUM($G$14:G6595),$H$13-SUM($F$14:F6595)+SUM($G$14:G6595)))</f>
        <v>0</v>
      </c>
      <c r="I6595" s="7"/>
    </row>
    <row r="6596" spans="1:9">
      <c r="A6596" s="89">
        <f t="shared" si="1002"/>
        <v>6583</v>
      </c>
      <c r="B6596" s="185" t="str">
        <f t="shared" si="996"/>
        <v/>
      </c>
      <c r="C6596" s="90" t="str">
        <f t="shared" si="997"/>
        <v/>
      </c>
      <c r="D6596" s="89" t="str">
        <f t="shared" si="998"/>
        <v/>
      </c>
      <c r="E6596" s="91" t="str">
        <f t="shared" si="999"/>
        <v/>
      </c>
      <c r="F6596" s="92" t="str">
        <f t="shared" si="1000"/>
        <v/>
      </c>
      <c r="G6596" s="212" t="str">
        <f t="shared" si="1001"/>
        <v/>
      </c>
      <c r="H6596" s="92">
        <f>IF(OR(ERR=FALSE,AND(F6596="",G6596="")),0,IF($C$12="D",$H$13+SUM($F$14:F6596)-SUM($G$14:G6596),$H$13-SUM($F$14:F6596)+SUM($G$14:G6596)))</f>
        <v>0</v>
      </c>
      <c r="I6596" s="7"/>
    </row>
    <row r="6597" spans="1:9">
      <c r="A6597" s="89">
        <f t="shared" si="1002"/>
        <v>6584</v>
      </c>
      <c r="B6597" s="185" t="str">
        <f t="shared" si="996"/>
        <v/>
      </c>
      <c r="C6597" s="90" t="str">
        <f t="shared" si="997"/>
        <v/>
      </c>
      <c r="D6597" s="89" t="str">
        <f t="shared" si="998"/>
        <v/>
      </c>
      <c r="E6597" s="91" t="str">
        <f t="shared" si="999"/>
        <v/>
      </c>
      <c r="F6597" s="92" t="str">
        <f t="shared" si="1000"/>
        <v/>
      </c>
      <c r="G6597" s="212" t="str">
        <f t="shared" si="1001"/>
        <v/>
      </c>
      <c r="H6597" s="92">
        <f>IF(OR(ERR=FALSE,AND(F6597="",G6597="")),0,IF($C$12="D",$H$13+SUM($F$14:F6597)-SUM($G$14:G6597),$H$13-SUM($F$14:F6597)+SUM($G$14:G6597)))</f>
        <v>0</v>
      </c>
      <c r="I6597" s="7"/>
    </row>
    <row r="6598" spans="1:9">
      <c r="A6598" s="89">
        <f t="shared" si="1002"/>
        <v>6585</v>
      </c>
      <c r="B6598" s="185" t="str">
        <f t="shared" si="996"/>
        <v/>
      </c>
      <c r="C6598" s="90" t="str">
        <f t="shared" si="997"/>
        <v/>
      </c>
      <c r="D6598" s="89" t="str">
        <f t="shared" si="998"/>
        <v/>
      </c>
      <c r="E6598" s="91" t="str">
        <f t="shared" si="999"/>
        <v/>
      </c>
      <c r="F6598" s="92" t="str">
        <f t="shared" si="1000"/>
        <v/>
      </c>
      <c r="G6598" s="212" t="str">
        <f t="shared" si="1001"/>
        <v/>
      </c>
      <c r="H6598" s="92">
        <f>IF(OR(ERR=FALSE,AND(F6598="",G6598="")),0,IF($C$12="D",$H$13+SUM($F$14:F6598)-SUM($G$14:G6598),$H$13-SUM($F$14:F6598)+SUM($G$14:G6598)))</f>
        <v>0</v>
      </c>
      <c r="I6598" s="7"/>
    </row>
    <row r="6599" spans="1:9">
      <c r="A6599" s="89">
        <f t="shared" si="1002"/>
        <v>6586</v>
      </c>
      <c r="B6599" s="185" t="str">
        <f t="shared" si="996"/>
        <v/>
      </c>
      <c r="C6599" s="90" t="str">
        <f t="shared" si="997"/>
        <v/>
      </c>
      <c r="D6599" s="89" t="str">
        <f t="shared" si="998"/>
        <v/>
      </c>
      <c r="E6599" s="91" t="str">
        <f t="shared" si="999"/>
        <v/>
      </c>
      <c r="F6599" s="92" t="str">
        <f t="shared" si="1000"/>
        <v/>
      </c>
      <c r="G6599" s="212" t="str">
        <f t="shared" si="1001"/>
        <v/>
      </c>
      <c r="H6599" s="92">
        <f>IF(OR(ERR=FALSE,AND(F6599="",G6599="")),0,IF($C$12="D",$H$13+SUM($F$14:F6599)-SUM($G$14:G6599),$H$13-SUM($F$14:F6599)+SUM($G$14:G6599)))</f>
        <v>0</v>
      </c>
      <c r="I6599" s="7"/>
    </row>
    <row r="6600" spans="1:9">
      <c r="A6600" s="89">
        <f t="shared" si="1002"/>
        <v>6587</v>
      </c>
      <c r="B6600" s="185" t="str">
        <f t="shared" si="996"/>
        <v/>
      </c>
      <c r="C6600" s="90" t="str">
        <f t="shared" si="997"/>
        <v/>
      </c>
      <c r="D6600" s="89" t="str">
        <f t="shared" si="998"/>
        <v/>
      </c>
      <c r="E6600" s="91" t="str">
        <f t="shared" si="999"/>
        <v/>
      </c>
      <c r="F6600" s="92" t="str">
        <f t="shared" si="1000"/>
        <v/>
      </c>
      <c r="G6600" s="212" t="str">
        <f t="shared" si="1001"/>
        <v/>
      </c>
      <c r="H6600" s="92">
        <f>IF(OR(ERR=FALSE,AND(F6600="",G6600="")),0,IF($C$12="D",$H$13+SUM($F$14:F6600)-SUM($G$14:G6600),$H$13-SUM($F$14:F6600)+SUM($G$14:G6600)))</f>
        <v>0</v>
      </c>
      <c r="I6600" s="7"/>
    </row>
    <row r="6601" spans="1:9">
      <c r="A6601" s="89">
        <f t="shared" si="1002"/>
        <v>6588</v>
      </c>
      <c r="B6601" s="185" t="str">
        <f t="shared" si="996"/>
        <v/>
      </c>
      <c r="C6601" s="90" t="str">
        <f t="shared" si="997"/>
        <v/>
      </c>
      <c r="D6601" s="89" t="str">
        <f t="shared" si="998"/>
        <v/>
      </c>
      <c r="E6601" s="91" t="str">
        <f t="shared" si="999"/>
        <v/>
      </c>
      <c r="F6601" s="92" t="str">
        <f t="shared" si="1000"/>
        <v/>
      </c>
      <c r="G6601" s="212" t="str">
        <f t="shared" si="1001"/>
        <v/>
      </c>
      <c r="H6601" s="92">
        <f>IF(OR(ERR=FALSE,AND(F6601="",G6601="")),0,IF($C$12="D",$H$13+SUM($F$14:F6601)-SUM($G$14:G6601),$H$13-SUM($F$14:F6601)+SUM($G$14:G6601)))</f>
        <v>0</v>
      </c>
      <c r="I6601" s="7"/>
    </row>
    <row r="6602" spans="1:9">
      <c r="A6602" s="89">
        <f t="shared" si="1002"/>
        <v>6589</v>
      </c>
      <c r="B6602" s="185" t="str">
        <f t="shared" si="996"/>
        <v/>
      </c>
      <c r="C6602" s="90" t="str">
        <f t="shared" si="997"/>
        <v/>
      </c>
      <c r="D6602" s="89" t="str">
        <f t="shared" si="998"/>
        <v/>
      </c>
      <c r="E6602" s="91" t="str">
        <f t="shared" si="999"/>
        <v/>
      </c>
      <c r="F6602" s="92" t="str">
        <f t="shared" si="1000"/>
        <v/>
      </c>
      <c r="G6602" s="212" t="str">
        <f t="shared" si="1001"/>
        <v/>
      </c>
      <c r="H6602" s="92">
        <f>IF(OR(ERR=FALSE,AND(F6602="",G6602="")),0,IF($C$12="D",$H$13+SUM($F$14:F6602)-SUM($G$14:G6602),$H$13-SUM($F$14:F6602)+SUM($G$14:G6602)))</f>
        <v>0</v>
      </c>
      <c r="I6602" s="7"/>
    </row>
    <row r="6603" spans="1:9">
      <c r="A6603" s="89">
        <f t="shared" si="1002"/>
        <v>6590</v>
      </c>
      <c r="B6603" s="185" t="str">
        <f t="shared" si="996"/>
        <v/>
      </c>
      <c r="C6603" s="90" t="str">
        <f t="shared" si="997"/>
        <v/>
      </c>
      <c r="D6603" s="89" t="str">
        <f t="shared" si="998"/>
        <v/>
      </c>
      <c r="E6603" s="91" t="str">
        <f t="shared" si="999"/>
        <v/>
      </c>
      <c r="F6603" s="92" t="str">
        <f t="shared" si="1000"/>
        <v/>
      </c>
      <c r="G6603" s="212" t="str">
        <f t="shared" si="1001"/>
        <v/>
      </c>
      <c r="H6603" s="92">
        <f>IF(OR(ERR=FALSE,AND(F6603="",G6603="")),0,IF($C$12="D",$H$13+SUM($F$14:F6603)-SUM($G$14:G6603),$H$13-SUM($F$14:F6603)+SUM($G$14:G6603)))</f>
        <v>0</v>
      </c>
      <c r="I6603" s="7"/>
    </row>
    <row r="6604" spans="1:9">
      <c r="A6604" s="89">
        <f t="shared" si="1002"/>
        <v>6591</v>
      </c>
      <c r="B6604" s="185" t="str">
        <f t="shared" si="996"/>
        <v/>
      </c>
      <c r="C6604" s="90" t="str">
        <f t="shared" si="997"/>
        <v/>
      </c>
      <c r="D6604" s="89" t="str">
        <f t="shared" si="998"/>
        <v/>
      </c>
      <c r="E6604" s="91" t="str">
        <f t="shared" si="999"/>
        <v/>
      </c>
      <c r="F6604" s="92" t="str">
        <f t="shared" si="1000"/>
        <v/>
      </c>
      <c r="G6604" s="212" t="str">
        <f t="shared" si="1001"/>
        <v/>
      </c>
      <c r="H6604" s="92">
        <f>IF(OR(ERR=FALSE,AND(F6604="",G6604="")),0,IF($C$12="D",$H$13+SUM($F$14:F6604)-SUM($G$14:G6604),$H$13-SUM($F$14:F6604)+SUM($G$14:G6604)))</f>
        <v>0</v>
      </c>
      <c r="I6604" s="7"/>
    </row>
    <row r="6605" spans="1:9">
      <c r="A6605" s="89">
        <f t="shared" si="1002"/>
        <v>6592</v>
      </c>
      <c r="B6605" s="185" t="str">
        <f t="shared" si="996"/>
        <v/>
      </c>
      <c r="C6605" s="90" t="str">
        <f t="shared" si="997"/>
        <v/>
      </c>
      <c r="D6605" s="89" t="str">
        <f t="shared" si="998"/>
        <v/>
      </c>
      <c r="E6605" s="91" t="str">
        <f t="shared" si="999"/>
        <v/>
      </c>
      <c r="F6605" s="92" t="str">
        <f t="shared" si="1000"/>
        <v/>
      </c>
      <c r="G6605" s="212" t="str">
        <f t="shared" si="1001"/>
        <v/>
      </c>
      <c r="H6605" s="92">
        <f>IF(OR(ERR=FALSE,AND(F6605="",G6605="")),0,IF($C$12="D",$H$13+SUM($F$14:F6605)-SUM($G$14:G6605),$H$13-SUM($F$14:F6605)+SUM($G$14:G6605)))</f>
        <v>0</v>
      </c>
      <c r="I6605" s="7"/>
    </row>
    <row r="6606" spans="1:9">
      <c r="A6606" s="89">
        <f t="shared" si="1002"/>
        <v>6593</v>
      </c>
      <c r="B6606" s="185" t="str">
        <f t="shared" si="996"/>
        <v/>
      </c>
      <c r="C6606" s="90" t="str">
        <f t="shared" si="997"/>
        <v/>
      </c>
      <c r="D6606" s="89" t="str">
        <f t="shared" si="998"/>
        <v/>
      </c>
      <c r="E6606" s="91" t="str">
        <f t="shared" si="999"/>
        <v/>
      </c>
      <c r="F6606" s="92" t="str">
        <f t="shared" si="1000"/>
        <v/>
      </c>
      <c r="G6606" s="212" t="str">
        <f t="shared" si="1001"/>
        <v/>
      </c>
      <c r="H6606" s="92">
        <f>IF(OR(ERR=FALSE,AND(F6606="",G6606="")),0,IF($C$12="D",$H$13+SUM($F$14:F6606)-SUM($G$14:G6606),$H$13-SUM($F$14:F6606)+SUM($G$14:G6606)))</f>
        <v>0</v>
      </c>
      <c r="I6606" s="7"/>
    </row>
    <row r="6607" spans="1:9">
      <c r="A6607" s="89">
        <f t="shared" si="1002"/>
        <v>6594</v>
      </c>
      <c r="B6607" s="185" t="str">
        <f t="shared" si="996"/>
        <v/>
      </c>
      <c r="C6607" s="90" t="str">
        <f t="shared" si="997"/>
        <v/>
      </c>
      <c r="D6607" s="89" t="str">
        <f t="shared" si="998"/>
        <v/>
      </c>
      <c r="E6607" s="91" t="str">
        <f t="shared" si="999"/>
        <v/>
      </c>
      <c r="F6607" s="92" t="str">
        <f t="shared" si="1000"/>
        <v/>
      </c>
      <c r="G6607" s="212" t="str">
        <f t="shared" si="1001"/>
        <v/>
      </c>
      <c r="H6607" s="92">
        <f>IF(OR(ERR=FALSE,AND(F6607="",G6607="")),0,IF($C$12="D",$H$13+SUM($F$14:F6607)-SUM($G$14:G6607),$H$13-SUM($F$14:F6607)+SUM($G$14:G6607)))</f>
        <v>0</v>
      </c>
      <c r="I6607" s="7"/>
    </row>
    <row r="6608" spans="1:9">
      <c r="A6608" s="89">
        <f t="shared" si="1002"/>
        <v>6595</v>
      </c>
      <c r="B6608" s="185" t="str">
        <f t="shared" si="996"/>
        <v/>
      </c>
      <c r="C6608" s="90" t="str">
        <f t="shared" si="997"/>
        <v/>
      </c>
      <c r="D6608" s="89" t="str">
        <f t="shared" si="998"/>
        <v/>
      </c>
      <c r="E6608" s="91" t="str">
        <f t="shared" si="999"/>
        <v/>
      </c>
      <c r="F6608" s="92" t="str">
        <f t="shared" si="1000"/>
        <v/>
      </c>
      <c r="G6608" s="212" t="str">
        <f t="shared" si="1001"/>
        <v/>
      </c>
      <c r="H6608" s="92">
        <f>IF(OR(ERR=FALSE,AND(F6608="",G6608="")),0,IF($C$12="D",$H$13+SUM($F$14:F6608)-SUM($G$14:G6608),$H$13-SUM($F$14:F6608)+SUM($G$14:G6608)))</f>
        <v>0</v>
      </c>
      <c r="I6608" s="7"/>
    </row>
    <row r="6609" spans="1:9">
      <c r="A6609" s="89">
        <f t="shared" si="1002"/>
        <v>6596</v>
      </c>
      <c r="B6609" s="185" t="str">
        <f t="shared" si="996"/>
        <v/>
      </c>
      <c r="C6609" s="90" t="str">
        <f t="shared" si="997"/>
        <v/>
      </c>
      <c r="D6609" s="89" t="str">
        <f t="shared" si="998"/>
        <v/>
      </c>
      <c r="E6609" s="91" t="str">
        <f t="shared" si="999"/>
        <v/>
      </c>
      <c r="F6609" s="92" t="str">
        <f t="shared" si="1000"/>
        <v/>
      </c>
      <c r="G6609" s="212" t="str">
        <f t="shared" si="1001"/>
        <v/>
      </c>
      <c r="H6609" s="92">
        <f>IF(OR(ERR=FALSE,AND(F6609="",G6609="")),0,IF($C$12="D",$H$13+SUM($F$14:F6609)-SUM($G$14:G6609),$H$13-SUM($F$14:F6609)+SUM($G$14:G6609)))</f>
        <v>0</v>
      </c>
      <c r="I6609" s="7"/>
    </row>
    <row r="6610" spans="1:9">
      <c r="A6610" s="89">
        <f t="shared" si="1002"/>
        <v>6597</v>
      </c>
      <c r="B6610" s="185" t="str">
        <f t="shared" si="996"/>
        <v/>
      </c>
      <c r="C6610" s="90" t="str">
        <f t="shared" si="997"/>
        <v/>
      </c>
      <c r="D6610" s="89" t="str">
        <f t="shared" si="998"/>
        <v/>
      </c>
      <c r="E6610" s="91" t="str">
        <f t="shared" si="999"/>
        <v/>
      </c>
      <c r="F6610" s="92" t="str">
        <f t="shared" si="1000"/>
        <v/>
      </c>
      <c r="G6610" s="212" t="str">
        <f t="shared" si="1001"/>
        <v/>
      </c>
      <c r="H6610" s="92">
        <f>IF(OR(ERR=FALSE,AND(F6610="",G6610="")),0,IF($C$12="D",$H$13+SUM($F$14:F6610)-SUM($G$14:G6610),$H$13-SUM($F$14:F6610)+SUM($G$14:G6610)))</f>
        <v>0</v>
      </c>
      <c r="I6610" s="7"/>
    </row>
    <row r="6611" spans="1:9">
      <c r="A6611" s="89">
        <f t="shared" si="1002"/>
        <v>6598</v>
      </c>
      <c r="B6611" s="185" t="str">
        <f t="shared" si="996"/>
        <v/>
      </c>
      <c r="C6611" s="90" t="str">
        <f t="shared" si="997"/>
        <v/>
      </c>
      <c r="D6611" s="89" t="str">
        <f t="shared" si="998"/>
        <v/>
      </c>
      <c r="E6611" s="91" t="str">
        <f t="shared" si="999"/>
        <v/>
      </c>
      <c r="F6611" s="92" t="str">
        <f t="shared" si="1000"/>
        <v/>
      </c>
      <c r="G6611" s="212" t="str">
        <f t="shared" si="1001"/>
        <v/>
      </c>
      <c r="H6611" s="92">
        <f>IF(OR(ERR=FALSE,AND(F6611="",G6611="")),0,IF($C$12="D",$H$13+SUM($F$14:F6611)-SUM($G$14:G6611),$H$13-SUM($F$14:F6611)+SUM($G$14:G6611)))</f>
        <v>0</v>
      </c>
      <c r="I6611" s="7"/>
    </row>
    <row r="6612" spans="1:9">
      <c r="A6612" s="89">
        <f t="shared" si="1002"/>
        <v>6599</v>
      </c>
      <c r="B6612" s="185" t="str">
        <f t="shared" si="996"/>
        <v/>
      </c>
      <c r="C6612" s="90" t="str">
        <f t="shared" si="997"/>
        <v/>
      </c>
      <c r="D6612" s="89" t="str">
        <f t="shared" si="998"/>
        <v/>
      </c>
      <c r="E6612" s="91" t="str">
        <f t="shared" si="999"/>
        <v/>
      </c>
      <c r="F6612" s="92" t="str">
        <f t="shared" si="1000"/>
        <v/>
      </c>
      <c r="G6612" s="212" t="str">
        <f t="shared" si="1001"/>
        <v/>
      </c>
      <c r="H6612" s="92">
        <f>IF(OR(ERR=FALSE,AND(F6612="",G6612="")),0,IF($C$12="D",$H$13+SUM($F$14:F6612)-SUM($G$14:G6612),$H$13-SUM($F$14:F6612)+SUM($G$14:G6612)))</f>
        <v>0</v>
      </c>
      <c r="I6612" s="7"/>
    </row>
    <row r="6613" spans="1:9">
      <c r="A6613" s="89">
        <f t="shared" si="1002"/>
        <v>6600</v>
      </c>
      <c r="B6613" s="185" t="str">
        <f t="shared" si="996"/>
        <v/>
      </c>
      <c r="C6613" s="90" t="str">
        <f t="shared" si="997"/>
        <v/>
      </c>
      <c r="D6613" s="89" t="str">
        <f t="shared" si="998"/>
        <v/>
      </c>
      <c r="E6613" s="91" t="str">
        <f t="shared" si="999"/>
        <v/>
      </c>
      <c r="F6613" s="92" t="str">
        <f t="shared" si="1000"/>
        <v/>
      </c>
      <c r="G6613" s="212" t="str">
        <f t="shared" si="1001"/>
        <v/>
      </c>
      <c r="H6613" s="92">
        <f>IF(OR(ERR=FALSE,AND(F6613="",G6613="")),0,IF($C$12="D",$H$13+SUM($F$14:F6613)-SUM($G$14:G6613),$H$13-SUM($F$14:F6613)+SUM($G$14:G6613)))</f>
        <v>0</v>
      </c>
      <c r="I6613" s="7"/>
    </row>
    <row r="6614" spans="1:9">
      <c r="A6614" s="89">
        <f t="shared" si="1002"/>
        <v>6601</v>
      </c>
      <c r="B6614" s="185" t="str">
        <f t="shared" si="996"/>
        <v/>
      </c>
      <c r="C6614" s="90" t="str">
        <f t="shared" si="997"/>
        <v/>
      </c>
      <c r="D6614" s="89" t="str">
        <f t="shared" si="998"/>
        <v/>
      </c>
      <c r="E6614" s="91" t="str">
        <f t="shared" si="999"/>
        <v/>
      </c>
      <c r="F6614" s="92" t="str">
        <f t="shared" si="1000"/>
        <v/>
      </c>
      <c r="G6614" s="212" t="str">
        <f t="shared" si="1001"/>
        <v/>
      </c>
      <c r="H6614" s="92">
        <f>IF(OR(ERR=FALSE,AND(F6614="",G6614="")),0,IF($C$12="D",$H$13+SUM($F$14:F6614)-SUM($G$14:G6614),$H$13-SUM($F$14:F6614)+SUM($G$14:G6614)))</f>
        <v>0</v>
      </c>
      <c r="I6614" s="7"/>
    </row>
    <row r="6615" spans="1:9">
      <c r="A6615" s="89">
        <f t="shared" si="1002"/>
        <v>6602</v>
      </c>
      <c r="B6615" s="185" t="str">
        <f t="shared" si="996"/>
        <v/>
      </c>
      <c r="C6615" s="90" t="str">
        <f t="shared" si="997"/>
        <v/>
      </c>
      <c r="D6615" s="89" t="str">
        <f t="shared" si="998"/>
        <v/>
      </c>
      <c r="E6615" s="91" t="str">
        <f t="shared" si="999"/>
        <v/>
      </c>
      <c r="F6615" s="92" t="str">
        <f t="shared" si="1000"/>
        <v/>
      </c>
      <c r="G6615" s="212" t="str">
        <f t="shared" si="1001"/>
        <v/>
      </c>
      <c r="H6615" s="92">
        <f>IF(OR(ERR=FALSE,AND(F6615="",G6615="")),0,IF($C$12="D",$H$13+SUM($F$14:F6615)-SUM($G$14:G6615),$H$13-SUM($F$14:F6615)+SUM($G$14:G6615)))</f>
        <v>0</v>
      </c>
      <c r="I6615" s="7"/>
    </row>
    <row r="6616" spans="1:9">
      <c r="A6616" s="89">
        <f t="shared" si="1002"/>
        <v>6603</v>
      </c>
      <c r="B6616" s="185" t="str">
        <f t="shared" si="996"/>
        <v/>
      </c>
      <c r="C6616" s="90" t="str">
        <f t="shared" si="997"/>
        <v/>
      </c>
      <c r="D6616" s="89" t="str">
        <f t="shared" si="998"/>
        <v/>
      </c>
      <c r="E6616" s="91" t="str">
        <f t="shared" si="999"/>
        <v/>
      </c>
      <c r="F6616" s="92" t="str">
        <f t="shared" si="1000"/>
        <v/>
      </c>
      <c r="G6616" s="212" t="str">
        <f t="shared" si="1001"/>
        <v/>
      </c>
      <c r="H6616" s="92">
        <f>IF(OR(ERR=FALSE,AND(F6616="",G6616="")),0,IF($C$12="D",$H$13+SUM($F$14:F6616)-SUM($G$14:G6616),$H$13-SUM($F$14:F6616)+SUM($G$14:G6616)))</f>
        <v>0</v>
      </c>
      <c r="I6616" s="7"/>
    </row>
    <row r="6617" spans="1:9">
      <c r="A6617" s="89">
        <f t="shared" si="1002"/>
        <v>6604</v>
      </c>
      <c r="B6617" s="185" t="str">
        <f t="shared" si="996"/>
        <v/>
      </c>
      <c r="C6617" s="90" t="str">
        <f t="shared" si="997"/>
        <v/>
      </c>
      <c r="D6617" s="89" t="str">
        <f t="shared" si="998"/>
        <v/>
      </c>
      <c r="E6617" s="91" t="str">
        <f t="shared" si="999"/>
        <v/>
      </c>
      <c r="F6617" s="92" t="str">
        <f t="shared" si="1000"/>
        <v/>
      </c>
      <c r="G6617" s="212" t="str">
        <f t="shared" si="1001"/>
        <v/>
      </c>
      <c r="H6617" s="92">
        <f>IF(OR(ERR=FALSE,AND(F6617="",G6617="")),0,IF($C$12="D",$H$13+SUM($F$14:F6617)-SUM($G$14:G6617),$H$13-SUM($F$14:F6617)+SUM($G$14:G6617)))</f>
        <v>0</v>
      </c>
      <c r="I6617" s="7"/>
    </row>
    <row r="6618" spans="1:9">
      <c r="A6618" s="89">
        <f t="shared" si="1002"/>
        <v>6605</v>
      </c>
      <c r="B6618" s="185" t="str">
        <f t="shared" si="996"/>
        <v/>
      </c>
      <c r="C6618" s="90" t="str">
        <f t="shared" si="997"/>
        <v/>
      </c>
      <c r="D6618" s="89" t="str">
        <f t="shared" si="998"/>
        <v/>
      </c>
      <c r="E6618" s="91" t="str">
        <f t="shared" si="999"/>
        <v/>
      </c>
      <c r="F6618" s="92" t="str">
        <f t="shared" si="1000"/>
        <v/>
      </c>
      <c r="G6618" s="212" t="str">
        <f t="shared" si="1001"/>
        <v/>
      </c>
      <c r="H6618" s="92">
        <f>IF(OR(ERR=FALSE,AND(F6618="",G6618="")),0,IF($C$12="D",$H$13+SUM($F$14:F6618)-SUM($G$14:G6618),$H$13-SUM($F$14:F6618)+SUM($G$14:G6618)))</f>
        <v>0</v>
      </c>
      <c r="I6618" s="7"/>
    </row>
    <row r="6619" spans="1:9">
      <c r="A6619" s="89">
        <f t="shared" si="1002"/>
        <v>6606</v>
      </c>
      <c r="B6619" s="185" t="str">
        <f t="shared" si="996"/>
        <v/>
      </c>
      <c r="C6619" s="90" t="str">
        <f t="shared" si="997"/>
        <v/>
      </c>
      <c r="D6619" s="89" t="str">
        <f t="shared" si="998"/>
        <v/>
      </c>
      <c r="E6619" s="91" t="str">
        <f t="shared" si="999"/>
        <v/>
      </c>
      <c r="F6619" s="92" t="str">
        <f t="shared" si="1000"/>
        <v/>
      </c>
      <c r="G6619" s="212" t="str">
        <f t="shared" si="1001"/>
        <v/>
      </c>
      <c r="H6619" s="92">
        <f>IF(OR(ERR=FALSE,AND(F6619="",G6619="")),0,IF($C$12="D",$H$13+SUM($F$14:F6619)-SUM($G$14:G6619),$H$13-SUM($F$14:F6619)+SUM($G$14:G6619)))</f>
        <v>0</v>
      </c>
      <c r="I6619" s="7"/>
    </row>
    <row r="6620" spans="1:9">
      <c r="A6620" s="89">
        <f t="shared" si="1002"/>
        <v>6607</v>
      </c>
      <c r="B6620" s="185" t="str">
        <f t="shared" si="996"/>
        <v/>
      </c>
      <c r="C6620" s="90" t="str">
        <f t="shared" si="997"/>
        <v/>
      </c>
      <c r="D6620" s="89" t="str">
        <f t="shared" si="998"/>
        <v/>
      </c>
      <c r="E6620" s="91" t="str">
        <f t="shared" si="999"/>
        <v/>
      </c>
      <c r="F6620" s="92" t="str">
        <f t="shared" si="1000"/>
        <v/>
      </c>
      <c r="G6620" s="212" t="str">
        <f t="shared" si="1001"/>
        <v/>
      </c>
      <c r="H6620" s="92">
        <f>IF(OR(ERR=FALSE,AND(F6620="",G6620="")),0,IF($C$12="D",$H$13+SUM($F$14:F6620)-SUM($G$14:G6620),$H$13-SUM($F$14:F6620)+SUM($G$14:G6620)))</f>
        <v>0</v>
      </c>
      <c r="I6620" s="7"/>
    </row>
    <row r="6621" spans="1:9">
      <c r="A6621" s="89">
        <f t="shared" si="1002"/>
        <v>6608</v>
      </c>
      <c r="B6621" s="185" t="str">
        <f t="shared" ref="B6621:B6631" si="1003">IF(ISERROR(VLOOKUP(A6621&amp;H$9,JU_AKUN,6,FALSE)=TRUE),"",VLOOKUP(A6621&amp;H$9,JU_AKUN,6,FALSE))</f>
        <v/>
      </c>
      <c r="C6621" s="90" t="str">
        <f t="shared" ref="C6621:C6631" si="1004">IF(ISERROR(VLOOKUP(A6621&amp;H$9,JU_AKUN,7,FALSE)=TRUE),"",VLOOKUP(A6621&amp;H$9,JU_AKUN,7,FALSE))</f>
        <v/>
      </c>
      <c r="D6621" s="89" t="str">
        <f t="shared" ref="D6621:D6631" si="1005">IF(ISERROR(VLOOKUP(A6621&amp;H$9,JU_AKUN,8,FALSE)=TRUE),"",VLOOKUP(A6621&amp;H$9,JU_AKUN,8,FALSE))</f>
        <v/>
      </c>
      <c r="E6621" s="91" t="str">
        <f t="shared" ref="E6621:E6631" si="1006">IF(ISERROR(VLOOKUP(A6621&amp;H$9,JU_AKUN,9,FALSE)=TRUE),"",VLOOKUP(A6621&amp;H$9,JU_AKUN,9,FALSE))</f>
        <v/>
      </c>
      <c r="F6621" s="92" t="str">
        <f t="shared" ref="F6621:F6631" si="1007">IF(ISERROR(VLOOKUP(A6621&amp;H$9,JU_AKUN,14,FALSE)=TRUE),"",VLOOKUP(A6621&amp;H$9,JU_AKUN,14,FALSE))</f>
        <v/>
      </c>
      <c r="G6621" s="212" t="str">
        <f t="shared" ref="G6621:G6631" si="1008">IF(ISERROR(VLOOKUP(A6621&amp;H$9,JU_AKUN,15,FALSE)=TRUE),"",VLOOKUP(A6621&amp;H$9,JU_AKUN,15,FALSE))</f>
        <v/>
      </c>
      <c r="H6621" s="92">
        <f>IF(OR(ERR=FALSE,AND(F6621="",G6621="")),0,IF($C$12="D",$H$13+SUM($F$14:F6621)-SUM($G$14:G6621),$H$13-SUM($F$14:F6621)+SUM($G$14:G6621)))</f>
        <v>0</v>
      </c>
      <c r="I6621" s="7"/>
    </row>
    <row r="6622" spans="1:9">
      <c r="A6622" s="89">
        <f t="shared" si="1002"/>
        <v>6609</v>
      </c>
      <c r="B6622" s="185" t="str">
        <f t="shared" si="1003"/>
        <v/>
      </c>
      <c r="C6622" s="90" t="str">
        <f t="shared" si="1004"/>
        <v/>
      </c>
      <c r="D6622" s="89" t="str">
        <f t="shared" si="1005"/>
        <v/>
      </c>
      <c r="E6622" s="91" t="str">
        <f t="shared" si="1006"/>
        <v/>
      </c>
      <c r="F6622" s="92" t="str">
        <f t="shared" si="1007"/>
        <v/>
      </c>
      <c r="G6622" s="212" t="str">
        <f t="shared" si="1008"/>
        <v/>
      </c>
      <c r="H6622" s="92">
        <f>IF(OR(ERR=FALSE,AND(F6622="",G6622="")),0,IF($C$12="D",$H$13+SUM($F$14:F6622)-SUM($G$14:G6622),$H$13-SUM($F$14:F6622)+SUM($G$14:G6622)))</f>
        <v>0</v>
      </c>
      <c r="I6622" s="7"/>
    </row>
    <row r="6623" spans="1:9">
      <c r="A6623" s="89">
        <f t="shared" si="1002"/>
        <v>6610</v>
      </c>
      <c r="B6623" s="185" t="str">
        <f t="shared" si="1003"/>
        <v/>
      </c>
      <c r="C6623" s="90" t="str">
        <f t="shared" si="1004"/>
        <v/>
      </c>
      <c r="D6623" s="89" t="str">
        <f t="shared" si="1005"/>
        <v/>
      </c>
      <c r="E6623" s="91" t="str">
        <f t="shared" si="1006"/>
        <v/>
      </c>
      <c r="F6623" s="92" t="str">
        <f t="shared" si="1007"/>
        <v/>
      </c>
      <c r="G6623" s="212" t="str">
        <f t="shared" si="1008"/>
        <v/>
      </c>
      <c r="H6623" s="92">
        <f>IF(OR(ERR=FALSE,AND(F6623="",G6623="")),0,IF($C$12="D",$H$13+SUM($F$14:F6623)-SUM($G$14:G6623),$H$13-SUM($F$14:F6623)+SUM($G$14:G6623)))</f>
        <v>0</v>
      </c>
      <c r="I6623" s="7"/>
    </row>
    <row r="6624" spans="1:9">
      <c r="A6624" s="89">
        <f t="shared" si="1002"/>
        <v>6611</v>
      </c>
      <c r="B6624" s="185" t="str">
        <f t="shared" si="1003"/>
        <v/>
      </c>
      <c r="C6624" s="90" t="str">
        <f t="shared" si="1004"/>
        <v/>
      </c>
      <c r="D6624" s="89" t="str">
        <f t="shared" si="1005"/>
        <v/>
      </c>
      <c r="E6624" s="91" t="str">
        <f t="shared" si="1006"/>
        <v/>
      </c>
      <c r="F6624" s="92" t="str">
        <f t="shared" si="1007"/>
        <v/>
      </c>
      <c r="G6624" s="212" t="str">
        <f t="shared" si="1008"/>
        <v/>
      </c>
      <c r="H6624" s="92">
        <f>IF(OR(ERR=FALSE,AND(F6624="",G6624="")),0,IF($C$12="D",$H$13+SUM($F$14:F6624)-SUM($G$14:G6624),$H$13-SUM($F$14:F6624)+SUM($G$14:G6624)))</f>
        <v>0</v>
      </c>
      <c r="I6624" s="7"/>
    </row>
    <row r="6625" spans="1:9">
      <c r="A6625" s="89">
        <f t="shared" si="1002"/>
        <v>6612</v>
      </c>
      <c r="B6625" s="185" t="str">
        <f t="shared" si="1003"/>
        <v/>
      </c>
      <c r="C6625" s="90" t="str">
        <f t="shared" si="1004"/>
        <v/>
      </c>
      <c r="D6625" s="89" t="str">
        <f t="shared" si="1005"/>
        <v/>
      </c>
      <c r="E6625" s="91" t="str">
        <f t="shared" si="1006"/>
        <v/>
      </c>
      <c r="F6625" s="92" t="str">
        <f t="shared" si="1007"/>
        <v/>
      </c>
      <c r="G6625" s="212" t="str">
        <f t="shared" si="1008"/>
        <v/>
      </c>
      <c r="H6625" s="92">
        <f>IF(OR(ERR=FALSE,AND(F6625="",G6625="")),0,IF($C$12="D",$H$13+SUM($F$14:F6625)-SUM($G$14:G6625),$H$13-SUM($F$14:F6625)+SUM($G$14:G6625)))</f>
        <v>0</v>
      </c>
      <c r="I6625" s="7"/>
    </row>
    <row r="6626" spans="1:9">
      <c r="A6626" s="89">
        <f t="shared" si="1002"/>
        <v>6613</v>
      </c>
      <c r="B6626" s="185" t="str">
        <f t="shared" si="1003"/>
        <v/>
      </c>
      <c r="C6626" s="90" t="str">
        <f t="shared" si="1004"/>
        <v/>
      </c>
      <c r="D6626" s="89" t="str">
        <f t="shared" si="1005"/>
        <v/>
      </c>
      <c r="E6626" s="91" t="str">
        <f t="shared" si="1006"/>
        <v/>
      </c>
      <c r="F6626" s="92" t="str">
        <f t="shared" si="1007"/>
        <v/>
      </c>
      <c r="G6626" s="212" t="str">
        <f t="shared" si="1008"/>
        <v/>
      </c>
      <c r="H6626" s="92">
        <f>IF(OR(ERR=FALSE,AND(F6626="",G6626="")),0,IF($C$12="D",$H$13+SUM($F$14:F6626)-SUM($G$14:G6626),$H$13-SUM($F$14:F6626)+SUM($G$14:G6626)))</f>
        <v>0</v>
      </c>
      <c r="I6626" s="7"/>
    </row>
    <row r="6627" spans="1:9">
      <c r="A6627" s="89">
        <f t="shared" si="1002"/>
        <v>6614</v>
      </c>
      <c r="B6627" s="185" t="str">
        <f t="shared" si="1003"/>
        <v/>
      </c>
      <c r="C6627" s="90" t="str">
        <f t="shared" si="1004"/>
        <v/>
      </c>
      <c r="D6627" s="89" t="str">
        <f t="shared" si="1005"/>
        <v/>
      </c>
      <c r="E6627" s="91" t="str">
        <f t="shared" si="1006"/>
        <v/>
      </c>
      <c r="F6627" s="92" t="str">
        <f t="shared" si="1007"/>
        <v/>
      </c>
      <c r="G6627" s="212" t="str">
        <f t="shared" si="1008"/>
        <v/>
      </c>
      <c r="H6627" s="92">
        <f>IF(OR(ERR=FALSE,AND(F6627="",G6627="")),0,IF($C$12="D",$H$13+SUM($F$14:F6627)-SUM($G$14:G6627),$H$13-SUM($F$14:F6627)+SUM($G$14:G6627)))</f>
        <v>0</v>
      </c>
      <c r="I6627" s="7"/>
    </row>
    <row r="6628" spans="1:9">
      <c r="A6628" s="89">
        <f t="shared" si="1002"/>
        <v>6615</v>
      </c>
      <c r="B6628" s="185" t="str">
        <f t="shared" si="1003"/>
        <v/>
      </c>
      <c r="C6628" s="90" t="str">
        <f t="shared" si="1004"/>
        <v/>
      </c>
      <c r="D6628" s="89" t="str">
        <f t="shared" si="1005"/>
        <v/>
      </c>
      <c r="E6628" s="91" t="str">
        <f t="shared" si="1006"/>
        <v/>
      </c>
      <c r="F6628" s="92" t="str">
        <f t="shared" si="1007"/>
        <v/>
      </c>
      <c r="G6628" s="212" t="str">
        <f t="shared" si="1008"/>
        <v/>
      </c>
      <c r="H6628" s="92">
        <f>IF(OR(ERR=FALSE,AND(F6628="",G6628="")),0,IF($C$12="D",$H$13+SUM($F$14:F6628)-SUM($G$14:G6628),$H$13-SUM($F$14:F6628)+SUM($G$14:G6628)))</f>
        <v>0</v>
      </c>
      <c r="I6628" s="7"/>
    </row>
    <row r="6629" spans="1:9">
      <c r="A6629" s="89">
        <f t="shared" si="1002"/>
        <v>6616</v>
      </c>
      <c r="B6629" s="185" t="str">
        <f t="shared" si="1003"/>
        <v/>
      </c>
      <c r="C6629" s="90" t="str">
        <f t="shared" si="1004"/>
        <v/>
      </c>
      <c r="D6629" s="89" t="str">
        <f t="shared" si="1005"/>
        <v/>
      </c>
      <c r="E6629" s="91" t="str">
        <f t="shared" si="1006"/>
        <v/>
      </c>
      <c r="F6629" s="92" t="str">
        <f t="shared" si="1007"/>
        <v/>
      </c>
      <c r="G6629" s="212" t="str">
        <f t="shared" si="1008"/>
        <v/>
      </c>
      <c r="H6629" s="92">
        <f>IF(OR(ERR=FALSE,AND(F6629="",G6629="")),0,IF($C$12="D",$H$13+SUM($F$14:F6629)-SUM($G$14:G6629),$H$13-SUM($F$14:F6629)+SUM($G$14:G6629)))</f>
        <v>0</v>
      </c>
      <c r="I6629" s="7"/>
    </row>
    <row r="6630" spans="1:9">
      <c r="A6630" s="89">
        <f t="shared" si="1002"/>
        <v>6617</v>
      </c>
      <c r="B6630" s="185" t="str">
        <f t="shared" si="1003"/>
        <v/>
      </c>
      <c r="C6630" s="90" t="str">
        <f t="shared" si="1004"/>
        <v/>
      </c>
      <c r="D6630" s="89" t="str">
        <f t="shared" si="1005"/>
        <v/>
      </c>
      <c r="E6630" s="91" t="str">
        <f t="shared" si="1006"/>
        <v/>
      </c>
      <c r="F6630" s="92" t="str">
        <f t="shared" si="1007"/>
        <v/>
      </c>
      <c r="G6630" s="212" t="str">
        <f t="shared" si="1008"/>
        <v/>
      </c>
      <c r="H6630" s="92">
        <f>IF(OR(ERR=FALSE,AND(F6630="",G6630="")),0,IF($C$12="D",$H$13+SUM($F$14:F6630)-SUM($G$14:G6630),$H$13-SUM($F$14:F6630)+SUM($G$14:G6630)))</f>
        <v>0</v>
      </c>
      <c r="I6630" s="7"/>
    </row>
    <row r="6631" spans="1:9">
      <c r="A6631" s="89">
        <f t="shared" si="1002"/>
        <v>6618</v>
      </c>
      <c r="B6631" s="185" t="str">
        <f t="shared" si="1003"/>
        <v/>
      </c>
      <c r="C6631" s="90" t="str">
        <f t="shared" si="1004"/>
        <v/>
      </c>
      <c r="D6631" s="89" t="str">
        <f t="shared" si="1005"/>
        <v/>
      </c>
      <c r="E6631" s="91" t="str">
        <f t="shared" si="1006"/>
        <v/>
      </c>
      <c r="F6631" s="92" t="str">
        <f t="shared" si="1007"/>
        <v/>
      </c>
      <c r="G6631" s="212" t="str">
        <f t="shared" si="1008"/>
        <v/>
      </c>
      <c r="H6631" s="92">
        <f>IF(OR(ERR=FALSE,AND(F6631="",G6631="")),0,IF($C$12="D",$H$13+SUM($F$14:F6631)-SUM($G$14:G6631),$H$13-SUM($F$14:F6631)+SUM($G$14:G6631)))</f>
        <v>0</v>
      </c>
      <c r="I6631" s="7"/>
    </row>
    <row r="6632" spans="1:9">
      <c r="A6632" s="89">
        <f t="shared" si="1002"/>
        <v>6619</v>
      </c>
      <c r="B6632" s="185" t="str">
        <f t="shared" ref="B6632:B6645" si="1009">IF(ISERROR(VLOOKUP(A6632&amp;H$9,JU_AKUN,6,FALSE)=TRUE),"",VLOOKUP(A6632&amp;H$9,JU_AKUN,6,FALSE))</f>
        <v/>
      </c>
      <c r="C6632" s="90" t="str">
        <f t="shared" ref="C6632:C6645" si="1010">IF(ISERROR(VLOOKUP(A6632&amp;H$9,JU_AKUN,7,FALSE)=TRUE),"",VLOOKUP(A6632&amp;H$9,JU_AKUN,7,FALSE))</f>
        <v/>
      </c>
      <c r="D6632" s="89" t="str">
        <f t="shared" ref="D6632:D6645" si="1011">IF(ISERROR(VLOOKUP(A6632&amp;H$9,JU_AKUN,8,FALSE)=TRUE),"",VLOOKUP(A6632&amp;H$9,JU_AKUN,8,FALSE))</f>
        <v/>
      </c>
      <c r="E6632" s="91" t="str">
        <f t="shared" ref="E6632:E6645" si="1012">IF(ISERROR(VLOOKUP(A6632&amp;H$9,JU_AKUN,9,FALSE)=TRUE),"",VLOOKUP(A6632&amp;H$9,JU_AKUN,9,FALSE))</f>
        <v/>
      </c>
      <c r="F6632" s="92" t="str">
        <f t="shared" ref="F6632:F6645" si="1013">IF(ISERROR(VLOOKUP(A6632&amp;H$9,JU_AKUN,14,FALSE)=TRUE),"",VLOOKUP(A6632&amp;H$9,JU_AKUN,14,FALSE))</f>
        <v/>
      </c>
      <c r="G6632" s="212" t="str">
        <f t="shared" ref="G6632:G6645" si="1014">IF(ISERROR(VLOOKUP(A6632&amp;H$9,JU_AKUN,15,FALSE)=TRUE),"",VLOOKUP(A6632&amp;H$9,JU_AKUN,15,FALSE))</f>
        <v/>
      </c>
      <c r="H6632" s="92">
        <f>IF(OR(ERR=FALSE,AND(F6632="",G6632="")),0,IF($C$12="D",$H$13+SUM($F$14:F6632)-SUM($G$14:G6632),$H$13-SUM($F$14:F6632)+SUM($G$14:G6632)))</f>
        <v>0</v>
      </c>
      <c r="I6632" s="7"/>
    </row>
    <row r="6633" spans="1:9">
      <c r="A6633" s="89">
        <f t="shared" si="1002"/>
        <v>6620</v>
      </c>
      <c r="B6633" s="185" t="str">
        <f t="shared" si="1009"/>
        <v/>
      </c>
      <c r="C6633" s="90" t="str">
        <f t="shared" si="1010"/>
        <v/>
      </c>
      <c r="D6633" s="89" t="str">
        <f t="shared" si="1011"/>
        <v/>
      </c>
      <c r="E6633" s="91" t="str">
        <f t="shared" si="1012"/>
        <v/>
      </c>
      <c r="F6633" s="92" t="str">
        <f t="shared" si="1013"/>
        <v/>
      </c>
      <c r="G6633" s="212" t="str">
        <f t="shared" si="1014"/>
        <v/>
      </c>
      <c r="H6633" s="92">
        <f>IF(OR(ERR=FALSE,AND(F6633="",G6633="")),0,IF($C$12="D",$H$13+SUM($F$14:F6633)-SUM($G$14:G6633),$H$13-SUM($F$14:F6633)+SUM($G$14:G6633)))</f>
        <v>0</v>
      </c>
      <c r="I6633" s="7"/>
    </row>
    <row r="6634" spans="1:9">
      <c r="A6634" s="89">
        <f t="shared" si="1002"/>
        <v>6621</v>
      </c>
      <c r="B6634" s="185" t="str">
        <f t="shared" si="1009"/>
        <v/>
      </c>
      <c r="C6634" s="90" t="str">
        <f t="shared" si="1010"/>
        <v/>
      </c>
      <c r="D6634" s="89" t="str">
        <f t="shared" si="1011"/>
        <v/>
      </c>
      <c r="E6634" s="91" t="str">
        <f t="shared" si="1012"/>
        <v/>
      </c>
      <c r="F6634" s="92" t="str">
        <f t="shared" si="1013"/>
        <v/>
      </c>
      <c r="G6634" s="212" t="str">
        <f t="shared" si="1014"/>
        <v/>
      </c>
      <c r="H6634" s="92">
        <f>IF(OR(ERR=FALSE,AND(F6634="",G6634="")),0,IF($C$12="D",$H$13+SUM($F$14:F6634)-SUM($G$14:G6634),$H$13-SUM($F$14:F6634)+SUM($G$14:G6634)))</f>
        <v>0</v>
      </c>
      <c r="I6634" s="7"/>
    </row>
    <row r="6635" spans="1:9">
      <c r="A6635" s="89">
        <f t="shared" si="1002"/>
        <v>6622</v>
      </c>
      <c r="B6635" s="185" t="str">
        <f t="shared" si="1009"/>
        <v/>
      </c>
      <c r="C6635" s="90" t="str">
        <f t="shared" si="1010"/>
        <v/>
      </c>
      <c r="D6635" s="89" t="str">
        <f t="shared" si="1011"/>
        <v/>
      </c>
      <c r="E6635" s="91" t="str">
        <f t="shared" si="1012"/>
        <v/>
      </c>
      <c r="F6635" s="92" t="str">
        <f t="shared" si="1013"/>
        <v/>
      </c>
      <c r="G6635" s="212" t="str">
        <f t="shared" si="1014"/>
        <v/>
      </c>
      <c r="H6635" s="92">
        <f>IF(OR(ERR=FALSE,AND(F6635="",G6635="")),0,IF($C$12="D",$H$13+SUM($F$14:F6635)-SUM($G$14:G6635),$H$13-SUM($F$14:F6635)+SUM($G$14:G6635)))</f>
        <v>0</v>
      </c>
      <c r="I6635" s="7"/>
    </row>
    <row r="6636" spans="1:9">
      <c r="A6636" s="89">
        <f t="shared" si="1002"/>
        <v>6623</v>
      </c>
      <c r="B6636" s="185" t="str">
        <f t="shared" si="1009"/>
        <v/>
      </c>
      <c r="C6636" s="90" t="str">
        <f t="shared" si="1010"/>
        <v/>
      </c>
      <c r="D6636" s="89" t="str">
        <f t="shared" si="1011"/>
        <v/>
      </c>
      <c r="E6636" s="91" t="str">
        <f t="shared" si="1012"/>
        <v/>
      </c>
      <c r="F6636" s="92" t="str">
        <f t="shared" si="1013"/>
        <v/>
      </c>
      <c r="G6636" s="212" t="str">
        <f t="shared" si="1014"/>
        <v/>
      </c>
      <c r="H6636" s="92">
        <f>IF(OR(ERR=FALSE,AND(F6636="",G6636="")),0,IF($C$12="D",$H$13+SUM($F$14:F6636)-SUM($G$14:G6636),$H$13-SUM($F$14:F6636)+SUM($G$14:G6636)))</f>
        <v>0</v>
      </c>
      <c r="I6636" s="7"/>
    </row>
    <row r="6637" spans="1:9">
      <c r="A6637" s="89">
        <f t="shared" si="1002"/>
        <v>6624</v>
      </c>
      <c r="B6637" s="185" t="str">
        <f t="shared" si="1009"/>
        <v/>
      </c>
      <c r="C6637" s="90" t="str">
        <f t="shared" si="1010"/>
        <v/>
      </c>
      <c r="D6637" s="89" t="str">
        <f t="shared" si="1011"/>
        <v/>
      </c>
      <c r="E6637" s="91" t="str">
        <f t="shared" si="1012"/>
        <v/>
      </c>
      <c r="F6637" s="92" t="str">
        <f t="shared" si="1013"/>
        <v/>
      </c>
      <c r="G6637" s="212" t="str">
        <f t="shared" si="1014"/>
        <v/>
      </c>
      <c r="H6637" s="92">
        <f>IF(OR(ERR=FALSE,AND(F6637="",G6637="")),0,IF($C$12="D",$H$13+SUM($F$14:F6637)-SUM($G$14:G6637),$H$13-SUM($F$14:F6637)+SUM($G$14:G6637)))</f>
        <v>0</v>
      </c>
      <c r="I6637" s="7"/>
    </row>
    <row r="6638" spans="1:9">
      <c r="A6638" s="89">
        <f t="shared" si="1002"/>
        <v>6625</v>
      </c>
      <c r="B6638" s="185" t="str">
        <f t="shared" si="1009"/>
        <v/>
      </c>
      <c r="C6638" s="90" t="str">
        <f t="shared" si="1010"/>
        <v/>
      </c>
      <c r="D6638" s="89" t="str">
        <f t="shared" si="1011"/>
        <v/>
      </c>
      <c r="E6638" s="91" t="str">
        <f t="shared" si="1012"/>
        <v/>
      </c>
      <c r="F6638" s="92" t="str">
        <f t="shared" si="1013"/>
        <v/>
      </c>
      <c r="G6638" s="212" t="str">
        <f t="shared" si="1014"/>
        <v/>
      </c>
      <c r="H6638" s="92">
        <f>IF(OR(ERR=FALSE,AND(F6638="",G6638="")),0,IF($C$12="D",$H$13+SUM($F$14:F6638)-SUM($G$14:G6638),$H$13-SUM($F$14:F6638)+SUM($G$14:G6638)))</f>
        <v>0</v>
      </c>
      <c r="I6638" s="7"/>
    </row>
    <row r="6639" spans="1:9">
      <c r="A6639" s="89">
        <f t="shared" si="1002"/>
        <v>6626</v>
      </c>
      <c r="B6639" s="185" t="str">
        <f t="shared" si="1009"/>
        <v/>
      </c>
      <c r="C6639" s="90" t="str">
        <f t="shared" si="1010"/>
        <v/>
      </c>
      <c r="D6639" s="89" t="str">
        <f t="shared" si="1011"/>
        <v/>
      </c>
      <c r="E6639" s="91" t="str">
        <f t="shared" si="1012"/>
        <v/>
      </c>
      <c r="F6639" s="92" t="str">
        <f t="shared" si="1013"/>
        <v/>
      </c>
      <c r="G6639" s="212" t="str">
        <f t="shared" si="1014"/>
        <v/>
      </c>
      <c r="H6639" s="92">
        <f>IF(OR(ERR=FALSE,AND(F6639="",G6639="")),0,IF($C$12="D",$H$13+SUM($F$14:F6639)-SUM($G$14:G6639),$H$13-SUM($F$14:F6639)+SUM($G$14:G6639)))</f>
        <v>0</v>
      </c>
      <c r="I6639" s="7"/>
    </row>
    <row r="6640" spans="1:9">
      <c r="A6640" s="89">
        <f t="shared" si="1002"/>
        <v>6627</v>
      </c>
      <c r="B6640" s="185" t="str">
        <f t="shared" si="1009"/>
        <v/>
      </c>
      <c r="C6640" s="90" t="str">
        <f t="shared" si="1010"/>
        <v/>
      </c>
      <c r="D6640" s="89" t="str">
        <f t="shared" si="1011"/>
        <v/>
      </c>
      <c r="E6640" s="91" t="str">
        <f t="shared" si="1012"/>
        <v/>
      </c>
      <c r="F6640" s="92" t="str">
        <f t="shared" si="1013"/>
        <v/>
      </c>
      <c r="G6640" s="212" t="str">
        <f t="shared" si="1014"/>
        <v/>
      </c>
      <c r="H6640" s="92">
        <f>IF(OR(ERR=FALSE,AND(F6640="",G6640="")),0,IF($C$12="D",$H$13+SUM($F$14:F6640)-SUM($G$14:G6640),$H$13-SUM($F$14:F6640)+SUM($G$14:G6640)))</f>
        <v>0</v>
      </c>
      <c r="I6640" s="7"/>
    </row>
    <row r="6641" spans="1:9">
      <c r="A6641" s="89">
        <f t="shared" si="1002"/>
        <v>6628</v>
      </c>
      <c r="B6641" s="185" t="str">
        <f t="shared" si="1009"/>
        <v/>
      </c>
      <c r="C6641" s="90" t="str">
        <f t="shared" si="1010"/>
        <v/>
      </c>
      <c r="D6641" s="89" t="str">
        <f t="shared" si="1011"/>
        <v/>
      </c>
      <c r="E6641" s="91" t="str">
        <f t="shared" si="1012"/>
        <v/>
      </c>
      <c r="F6641" s="92" t="str">
        <f t="shared" si="1013"/>
        <v/>
      </c>
      <c r="G6641" s="212" t="str">
        <f t="shared" si="1014"/>
        <v/>
      </c>
      <c r="H6641" s="92">
        <f>IF(OR(ERR=FALSE,AND(F6641="",G6641="")),0,IF($C$12="D",$H$13+SUM($F$14:F6641)-SUM($G$14:G6641),$H$13-SUM($F$14:F6641)+SUM($G$14:G6641)))</f>
        <v>0</v>
      </c>
      <c r="I6641" s="7"/>
    </row>
    <row r="6642" spans="1:9">
      <c r="A6642" s="89">
        <f t="shared" si="1002"/>
        <v>6629</v>
      </c>
      <c r="B6642" s="185" t="str">
        <f t="shared" si="1009"/>
        <v/>
      </c>
      <c r="C6642" s="90" t="str">
        <f t="shared" si="1010"/>
        <v/>
      </c>
      <c r="D6642" s="89" t="str">
        <f t="shared" si="1011"/>
        <v/>
      </c>
      <c r="E6642" s="91" t="str">
        <f t="shared" si="1012"/>
        <v/>
      </c>
      <c r="F6642" s="92" t="str">
        <f t="shared" si="1013"/>
        <v/>
      </c>
      <c r="G6642" s="212" t="str">
        <f t="shared" si="1014"/>
        <v/>
      </c>
      <c r="H6642" s="92">
        <f>IF(OR(ERR=FALSE,AND(F6642="",G6642="")),0,IF($C$12="D",$H$13+SUM($F$14:F6642)-SUM($G$14:G6642),$H$13-SUM($F$14:F6642)+SUM($G$14:G6642)))</f>
        <v>0</v>
      </c>
      <c r="I6642" s="7"/>
    </row>
    <row r="6643" spans="1:9">
      <c r="A6643" s="89">
        <f t="shared" si="1002"/>
        <v>6630</v>
      </c>
      <c r="B6643" s="185" t="str">
        <f t="shared" si="1009"/>
        <v/>
      </c>
      <c r="C6643" s="90" t="str">
        <f t="shared" si="1010"/>
        <v/>
      </c>
      <c r="D6643" s="89" t="str">
        <f t="shared" si="1011"/>
        <v/>
      </c>
      <c r="E6643" s="91" t="str">
        <f t="shared" si="1012"/>
        <v/>
      </c>
      <c r="F6643" s="92" t="str">
        <f t="shared" si="1013"/>
        <v/>
      </c>
      <c r="G6643" s="212" t="str">
        <f t="shared" si="1014"/>
        <v/>
      </c>
      <c r="H6643" s="92">
        <f>IF(OR(ERR=FALSE,AND(F6643="",G6643="")),0,IF($C$12="D",$H$13+SUM($F$14:F6643)-SUM($G$14:G6643),$H$13-SUM($F$14:F6643)+SUM($G$14:G6643)))</f>
        <v>0</v>
      </c>
      <c r="I6643" s="7"/>
    </row>
    <row r="6644" spans="1:9">
      <c r="A6644" s="89">
        <f t="shared" si="1002"/>
        <v>6631</v>
      </c>
      <c r="B6644" s="185" t="str">
        <f t="shared" si="1009"/>
        <v/>
      </c>
      <c r="C6644" s="90" t="str">
        <f t="shared" si="1010"/>
        <v/>
      </c>
      <c r="D6644" s="89" t="str">
        <f t="shared" si="1011"/>
        <v/>
      </c>
      <c r="E6644" s="91" t="str">
        <f t="shared" si="1012"/>
        <v/>
      </c>
      <c r="F6644" s="92" t="str">
        <f t="shared" si="1013"/>
        <v/>
      </c>
      <c r="G6644" s="212" t="str">
        <f t="shared" si="1014"/>
        <v/>
      </c>
      <c r="H6644" s="92">
        <f>IF(OR(ERR=FALSE,AND(F6644="",G6644="")),0,IF($C$12="D",$H$13+SUM($F$14:F6644)-SUM($G$14:G6644),$H$13-SUM($F$14:F6644)+SUM($G$14:G6644)))</f>
        <v>0</v>
      </c>
      <c r="I6644" s="7"/>
    </row>
    <row r="6645" spans="1:9">
      <c r="A6645" s="89">
        <f t="shared" si="1002"/>
        <v>6632</v>
      </c>
      <c r="B6645" s="185" t="str">
        <f t="shared" si="1009"/>
        <v/>
      </c>
      <c r="C6645" s="90" t="str">
        <f t="shared" si="1010"/>
        <v/>
      </c>
      <c r="D6645" s="89" t="str">
        <f t="shared" si="1011"/>
        <v/>
      </c>
      <c r="E6645" s="91" t="str">
        <f t="shared" si="1012"/>
        <v/>
      </c>
      <c r="F6645" s="92" t="str">
        <f t="shared" si="1013"/>
        <v/>
      </c>
      <c r="G6645" s="212" t="str">
        <f t="shared" si="1014"/>
        <v/>
      </c>
      <c r="H6645" s="92">
        <f>IF(OR(ERR=FALSE,AND(F6645="",G6645="")),0,IF($C$12="D",$H$13+SUM($F$14:F6645)-SUM($G$14:G6645),$H$13-SUM($F$14:F6645)+SUM($G$14:G6645)))</f>
        <v>0</v>
      </c>
      <c r="I6645" s="7"/>
    </row>
    <row r="6646" spans="1:9">
      <c r="A6646" s="89">
        <f t="shared" si="1002"/>
        <v>6633</v>
      </c>
      <c r="B6646" s="185" t="str">
        <f t="shared" ref="B6646:B6673" si="1015">IF(ISERROR(VLOOKUP(A6646&amp;H$9,JU_AKUN,6,FALSE)=TRUE),"",VLOOKUP(A6646&amp;H$9,JU_AKUN,6,FALSE))</f>
        <v/>
      </c>
      <c r="C6646" s="90" t="str">
        <f t="shared" ref="C6646:C6673" si="1016">IF(ISERROR(VLOOKUP(A6646&amp;H$9,JU_AKUN,7,FALSE)=TRUE),"",VLOOKUP(A6646&amp;H$9,JU_AKUN,7,FALSE))</f>
        <v/>
      </c>
      <c r="D6646" s="89" t="str">
        <f t="shared" ref="D6646:D6673" si="1017">IF(ISERROR(VLOOKUP(A6646&amp;H$9,JU_AKUN,8,FALSE)=TRUE),"",VLOOKUP(A6646&amp;H$9,JU_AKUN,8,FALSE))</f>
        <v/>
      </c>
      <c r="E6646" s="91" t="str">
        <f t="shared" ref="E6646:E6673" si="1018">IF(ISERROR(VLOOKUP(A6646&amp;H$9,JU_AKUN,9,FALSE)=TRUE),"",VLOOKUP(A6646&amp;H$9,JU_AKUN,9,FALSE))</f>
        <v/>
      </c>
      <c r="F6646" s="92" t="str">
        <f t="shared" ref="F6646:F6673" si="1019">IF(ISERROR(VLOOKUP(A6646&amp;H$9,JU_AKUN,14,FALSE)=TRUE),"",VLOOKUP(A6646&amp;H$9,JU_AKUN,14,FALSE))</f>
        <v/>
      </c>
      <c r="G6646" s="212" t="str">
        <f t="shared" ref="G6646:G6673" si="1020">IF(ISERROR(VLOOKUP(A6646&amp;H$9,JU_AKUN,15,FALSE)=TRUE),"",VLOOKUP(A6646&amp;H$9,JU_AKUN,15,FALSE))</f>
        <v/>
      </c>
      <c r="H6646" s="92">
        <f>IF(OR(ERR=FALSE,AND(F6646="",G6646="")),0,IF($C$12="D",$H$13+SUM($F$14:F6646)-SUM($G$14:G6646),$H$13-SUM($F$14:F6646)+SUM($G$14:G6646)))</f>
        <v>0</v>
      </c>
      <c r="I6646" s="7"/>
    </row>
    <row r="6647" spans="1:9">
      <c r="A6647" s="89">
        <f t="shared" si="1002"/>
        <v>6634</v>
      </c>
      <c r="B6647" s="185" t="str">
        <f t="shared" si="1015"/>
        <v/>
      </c>
      <c r="C6647" s="90" t="str">
        <f t="shared" si="1016"/>
        <v/>
      </c>
      <c r="D6647" s="89" t="str">
        <f t="shared" si="1017"/>
        <v/>
      </c>
      <c r="E6647" s="91" t="str">
        <f t="shared" si="1018"/>
        <v/>
      </c>
      <c r="F6647" s="92" t="str">
        <f t="shared" si="1019"/>
        <v/>
      </c>
      <c r="G6647" s="212" t="str">
        <f t="shared" si="1020"/>
        <v/>
      </c>
      <c r="H6647" s="92">
        <f>IF(OR(ERR=FALSE,AND(F6647="",G6647="")),0,IF($C$12="D",$H$13+SUM($F$14:F6647)-SUM($G$14:G6647),$H$13-SUM($F$14:F6647)+SUM($G$14:G6647)))</f>
        <v>0</v>
      </c>
      <c r="I6647" s="7"/>
    </row>
    <row r="6648" spans="1:9">
      <c r="A6648" s="89">
        <f t="shared" si="1002"/>
        <v>6635</v>
      </c>
      <c r="B6648" s="185" t="str">
        <f t="shared" si="1015"/>
        <v/>
      </c>
      <c r="C6648" s="90" t="str">
        <f t="shared" si="1016"/>
        <v/>
      </c>
      <c r="D6648" s="89" t="str">
        <f t="shared" si="1017"/>
        <v/>
      </c>
      <c r="E6648" s="91" t="str">
        <f t="shared" si="1018"/>
        <v/>
      </c>
      <c r="F6648" s="92" t="str">
        <f t="shared" si="1019"/>
        <v/>
      </c>
      <c r="G6648" s="212" t="str">
        <f t="shared" si="1020"/>
        <v/>
      </c>
      <c r="H6648" s="92">
        <f>IF(OR(ERR=FALSE,AND(F6648="",G6648="")),0,IF($C$12="D",$H$13+SUM($F$14:F6648)-SUM($G$14:G6648),$H$13-SUM($F$14:F6648)+SUM($G$14:G6648)))</f>
        <v>0</v>
      </c>
      <c r="I6648" s="7"/>
    </row>
    <row r="6649" spans="1:9">
      <c r="A6649" s="89">
        <f t="shared" si="1002"/>
        <v>6636</v>
      </c>
      <c r="B6649" s="185" t="str">
        <f t="shared" si="1015"/>
        <v/>
      </c>
      <c r="C6649" s="90" t="str">
        <f t="shared" si="1016"/>
        <v/>
      </c>
      <c r="D6649" s="89" t="str">
        <f t="shared" si="1017"/>
        <v/>
      </c>
      <c r="E6649" s="91" t="str">
        <f t="shared" si="1018"/>
        <v/>
      </c>
      <c r="F6649" s="92" t="str">
        <f t="shared" si="1019"/>
        <v/>
      </c>
      <c r="G6649" s="212" t="str">
        <f t="shared" si="1020"/>
        <v/>
      </c>
      <c r="H6649" s="92">
        <f>IF(OR(ERR=FALSE,AND(F6649="",G6649="")),0,IF($C$12="D",$H$13+SUM($F$14:F6649)-SUM($G$14:G6649),$H$13-SUM($F$14:F6649)+SUM($G$14:G6649)))</f>
        <v>0</v>
      </c>
      <c r="I6649" s="7"/>
    </row>
    <row r="6650" spans="1:9">
      <c r="A6650" s="89">
        <f t="shared" si="1002"/>
        <v>6637</v>
      </c>
      <c r="B6650" s="185" t="str">
        <f t="shared" si="1015"/>
        <v/>
      </c>
      <c r="C6650" s="90" t="str">
        <f t="shared" si="1016"/>
        <v/>
      </c>
      <c r="D6650" s="89" t="str">
        <f t="shared" si="1017"/>
        <v/>
      </c>
      <c r="E6650" s="91" t="str">
        <f t="shared" si="1018"/>
        <v/>
      </c>
      <c r="F6650" s="92" t="str">
        <f t="shared" si="1019"/>
        <v/>
      </c>
      <c r="G6650" s="212" t="str">
        <f t="shared" si="1020"/>
        <v/>
      </c>
      <c r="H6650" s="92">
        <f>IF(OR(ERR=FALSE,AND(F6650="",G6650="")),0,IF($C$12="D",$H$13+SUM($F$14:F6650)-SUM($G$14:G6650),$H$13-SUM($F$14:F6650)+SUM($G$14:G6650)))</f>
        <v>0</v>
      </c>
      <c r="I6650" s="7"/>
    </row>
    <row r="6651" spans="1:9">
      <c r="A6651" s="89">
        <f t="shared" si="1002"/>
        <v>6638</v>
      </c>
      <c r="B6651" s="185" t="str">
        <f t="shared" si="1015"/>
        <v/>
      </c>
      <c r="C6651" s="90" t="str">
        <f t="shared" si="1016"/>
        <v/>
      </c>
      <c r="D6651" s="89" t="str">
        <f t="shared" si="1017"/>
        <v/>
      </c>
      <c r="E6651" s="91" t="str">
        <f t="shared" si="1018"/>
        <v/>
      </c>
      <c r="F6651" s="92" t="str">
        <f t="shared" si="1019"/>
        <v/>
      </c>
      <c r="G6651" s="212" t="str">
        <f t="shared" si="1020"/>
        <v/>
      </c>
      <c r="H6651" s="92">
        <f>IF(OR(ERR=FALSE,AND(F6651="",G6651="")),0,IF($C$12="D",$H$13+SUM($F$14:F6651)-SUM($G$14:G6651),$H$13-SUM($F$14:F6651)+SUM($G$14:G6651)))</f>
        <v>0</v>
      </c>
      <c r="I6651" s="7"/>
    </row>
    <row r="6652" spans="1:9">
      <c r="A6652" s="89">
        <f t="shared" si="1002"/>
        <v>6639</v>
      </c>
      <c r="B6652" s="185" t="str">
        <f t="shared" si="1015"/>
        <v/>
      </c>
      <c r="C6652" s="90" t="str">
        <f t="shared" si="1016"/>
        <v/>
      </c>
      <c r="D6652" s="89" t="str">
        <f t="shared" si="1017"/>
        <v/>
      </c>
      <c r="E6652" s="91" t="str">
        <f t="shared" si="1018"/>
        <v/>
      </c>
      <c r="F6652" s="92" t="str">
        <f t="shared" si="1019"/>
        <v/>
      </c>
      <c r="G6652" s="212" t="str">
        <f t="shared" si="1020"/>
        <v/>
      </c>
      <c r="H6652" s="92">
        <f>IF(OR(ERR=FALSE,AND(F6652="",G6652="")),0,IF($C$12="D",$H$13+SUM($F$14:F6652)-SUM($G$14:G6652),$H$13-SUM($F$14:F6652)+SUM($G$14:G6652)))</f>
        <v>0</v>
      </c>
      <c r="I6652" s="7"/>
    </row>
    <row r="6653" spans="1:9">
      <c r="A6653" s="89">
        <f t="shared" si="1002"/>
        <v>6640</v>
      </c>
      <c r="B6653" s="185" t="str">
        <f t="shared" si="1015"/>
        <v/>
      </c>
      <c r="C6653" s="90" t="str">
        <f t="shared" si="1016"/>
        <v/>
      </c>
      <c r="D6653" s="89" t="str">
        <f t="shared" si="1017"/>
        <v/>
      </c>
      <c r="E6653" s="91" t="str">
        <f t="shared" si="1018"/>
        <v/>
      </c>
      <c r="F6653" s="92" t="str">
        <f t="shared" si="1019"/>
        <v/>
      </c>
      <c r="G6653" s="212" t="str">
        <f t="shared" si="1020"/>
        <v/>
      </c>
      <c r="H6653" s="92">
        <f>IF(OR(ERR=FALSE,AND(F6653="",G6653="")),0,IF($C$12="D",$H$13+SUM($F$14:F6653)-SUM($G$14:G6653),$H$13-SUM($F$14:F6653)+SUM($G$14:G6653)))</f>
        <v>0</v>
      </c>
      <c r="I6653" s="7"/>
    </row>
    <row r="6654" spans="1:9">
      <c r="A6654" s="89">
        <f t="shared" si="1002"/>
        <v>6641</v>
      </c>
      <c r="B6654" s="185" t="str">
        <f t="shared" si="1015"/>
        <v/>
      </c>
      <c r="C6654" s="90" t="str">
        <f t="shared" si="1016"/>
        <v/>
      </c>
      <c r="D6654" s="89" t="str">
        <f t="shared" si="1017"/>
        <v/>
      </c>
      <c r="E6654" s="91" t="str">
        <f t="shared" si="1018"/>
        <v/>
      </c>
      <c r="F6654" s="92" t="str">
        <f t="shared" si="1019"/>
        <v/>
      </c>
      <c r="G6654" s="212" t="str">
        <f t="shared" si="1020"/>
        <v/>
      </c>
      <c r="H6654" s="92">
        <f>IF(OR(ERR=FALSE,AND(F6654="",G6654="")),0,IF($C$12="D",$H$13+SUM($F$14:F6654)-SUM($G$14:G6654),$H$13-SUM($F$14:F6654)+SUM($G$14:G6654)))</f>
        <v>0</v>
      </c>
      <c r="I6654" s="7"/>
    </row>
    <row r="6655" spans="1:9">
      <c r="A6655" s="89">
        <f t="shared" si="1002"/>
        <v>6642</v>
      </c>
      <c r="B6655" s="185" t="str">
        <f t="shared" si="1015"/>
        <v/>
      </c>
      <c r="C6655" s="90" t="str">
        <f t="shared" si="1016"/>
        <v/>
      </c>
      <c r="D6655" s="89" t="str">
        <f t="shared" si="1017"/>
        <v/>
      </c>
      <c r="E6655" s="91" t="str">
        <f t="shared" si="1018"/>
        <v/>
      </c>
      <c r="F6655" s="92" t="str">
        <f t="shared" si="1019"/>
        <v/>
      </c>
      <c r="G6655" s="212" t="str">
        <f t="shared" si="1020"/>
        <v/>
      </c>
      <c r="H6655" s="92">
        <f>IF(OR(ERR=FALSE,AND(F6655="",G6655="")),0,IF($C$12="D",$H$13+SUM($F$14:F6655)-SUM($G$14:G6655),$H$13-SUM($F$14:F6655)+SUM($G$14:G6655)))</f>
        <v>0</v>
      </c>
      <c r="I6655" s="7"/>
    </row>
    <row r="6656" spans="1:9">
      <c r="A6656" s="89">
        <f t="shared" si="1002"/>
        <v>6643</v>
      </c>
      <c r="B6656" s="185" t="str">
        <f t="shared" si="1015"/>
        <v/>
      </c>
      <c r="C6656" s="90" t="str">
        <f t="shared" si="1016"/>
        <v/>
      </c>
      <c r="D6656" s="89" t="str">
        <f t="shared" si="1017"/>
        <v/>
      </c>
      <c r="E6656" s="91" t="str">
        <f t="shared" si="1018"/>
        <v/>
      </c>
      <c r="F6656" s="92" t="str">
        <f t="shared" si="1019"/>
        <v/>
      </c>
      <c r="G6656" s="212" t="str">
        <f t="shared" si="1020"/>
        <v/>
      </c>
      <c r="H6656" s="92">
        <f>IF(OR(ERR=FALSE,AND(F6656="",G6656="")),0,IF($C$12="D",$H$13+SUM($F$14:F6656)-SUM($G$14:G6656),$H$13-SUM($F$14:F6656)+SUM($G$14:G6656)))</f>
        <v>0</v>
      </c>
      <c r="I6656" s="7"/>
    </row>
    <row r="6657" spans="1:9">
      <c r="A6657" s="89">
        <f t="shared" si="1002"/>
        <v>6644</v>
      </c>
      <c r="B6657" s="185" t="str">
        <f t="shared" si="1015"/>
        <v/>
      </c>
      <c r="C6657" s="90" t="str">
        <f t="shared" si="1016"/>
        <v/>
      </c>
      <c r="D6657" s="89" t="str">
        <f t="shared" si="1017"/>
        <v/>
      </c>
      <c r="E6657" s="91" t="str">
        <f t="shared" si="1018"/>
        <v/>
      </c>
      <c r="F6657" s="92" t="str">
        <f t="shared" si="1019"/>
        <v/>
      </c>
      <c r="G6657" s="212" t="str">
        <f t="shared" si="1020"/>
        <v/>
      </c>
      <c r="H6657" s="92">
        <f>IF(OR(ERR=FALSE,AND(F6657="",G6657="")),0,IF($C$12="D",$H$13+SUM($F$14:F6657)-SUM($G$14:G6657),$H$13-SUM($F$14:F6657)+SUM($G$14:G6657)))</f>
        <v>0</v>
      </c>
      <c r="I6657" s="7"/>
    </row>
    <row r="6658" spans="1:9">
      <c r="A6658" s="89">
        <f t="shared" si="1002"/>
        <v>6645</v>
      </c>
      <c r="B6658" s="185" t="str">
        <f t="shared" si="1015"/>
        <v/>
      </c>
      <c r="C6658" s="90" t="str">
        <f t="shared" si="1016"/>
        <v/>
      </c>
      <c r="D6658" s="89" t="str">
        <f t="shared" si="1017"/>
        <v/>
      </c>
      <c r="E6658" s="91" t="str">
        <f t="shared" si="1018"/>
        <v/>
      </c>
      <c r="F6658" s="92" t="str">
        <f t="shared" si="1019"/>
        <v/>
      </c>
      <c r="G6658" s="212" t="str">
        <f t="shared" si="1020"/>
        <v/>
      </c>
      <c r="H6658" s="92">
        <f>IF(OR(ERR=FALSE,AND(F6658="",G6658="")),0,IF($C$12="D",$H$13+SUM($F$14:F6658)-SUM($G$14:G6658),$H$13-SUM($F$14:F6658)+SUM($G$14:G6658)))</f>
        <v>0</v>
      </c>
      <c r="I6658" s="7"/>
    </row>
    <row r="6659" spans="1:9">
      <c r="A6659" s="89">
        <f t="shared" ref="A6659:A6722" si="1021">A6658+1</f>
        <v>6646</v>
      </c>
      <c r="B6659" s="185" t="str">
        <f t="shared" si="1015"/>
        <v/>
      </c>
      <c r="C6659" s="90" t="str">
        <f t="shared" si="1016"/>
        <v/>
      </c>
      <c r="D6659" s="89" t="str">
        <f t="shared" si="1017"/>
        <v/>
      </c>
      <c r="E6659" s="91" t="str">
        <f t="shared" si="1018"/>
        <v/>
      </c>
      <c r="F6659" s="92" t="str">
        <f t="shared" si="1019"/>
        <v/>
      </c>
      <c r="G6659" s="212" t="str">
        <f t="shared" si="1020"/>
        <v/>
      </c>
      <c r="H6659" s="92">
        <f>IF(OR(ERR=FALSE,AND(F6659="",G6659="")),0,IF($C$12="D",$H$13+SUM($F$14:F6659)-SUM($G$14:G6659),$H$13-SUM($F$14:F6659)+SUM($G$14:G6659)))</f>
        <v>0</v>
      </c>
      <c r="I6659" s="7"/>
    </row>
    <row r="6660" spans="1:9">
      <c r="A6660" s="89">
        <f t="shared" si="1021"/>
        <v>6647</v>
      </c>
      <c r="B6660" s="185" t="str">
        <f t="shared" si="1015"/>
        <v/>
      </c>
      <c r="C6660" s="90" t="str">
        <f t="shared" si="1016"/>
        <v/>
      </c>
      <c r="D6660" s="89" t="str">
        <f t="shared" si="1017"/>
        <v/>
      </c>
      <c r="E6660" s="91" t="str">
        <f t="shared" si="1018"/>
        <v/>
      </c>
      <c r="F6660" s="92" t="str">
        <f t="shared" si="1019"/>
        <v/>
      </c>
      <c r="G6660" s="212" t="str">
        <f t="shared" si="1020"/>
        <v/>
      </c>
      <c r="H6660" s="92">
        <f>IF(OR(ERR=FALSE,AND(F6660="",G6660="")),0,IF($C$12="D",$H$13+SUM($F$14:F6660)-SUM($G$14:G6660),$H$13-SUM($F$14:F6660)+SUM($G$14:G6660)))</f>
        <v>0</v>
      </c>
      <c r="I6660" s="7"/>
    </row>
    <row r="6661" spans="1:9">
      <c r="A6661" s="89">
        <f t="shared" si="1021"/>
        <v>6648</v>
      </c>
      <c r="B6661" s="185" t="str">
        <f t="shared" si="1015"/>
        <v/>
      </c>
      <c r="C6661" s="90" t="str">
        <f t="shared" si="1016"/>
        <v/>
      </c>
      <c r="D6661" s="89" t="str">
        <f t="shared" si="1017"/>
        <v/>
      </c>
      <c r="E6661" s="91" t="str">
        <f t="shared" si="1018"/>
        <v/>
      </c>
      <c r="F6661" s="92" t="str">
        <f t="shared" si="1019"/>
        <v/>
      </c>
      <c r="G6661" s="212" t="str">
        <f t="shared" si="1020"/>
        <v/>
      </c>
      <c r="H6661" s="92">
        <f>IF(OR(ERR=FALSE,AND(F6661="",G6661="")),0,IF($C$12="D",$H$13+SUM($F$14:F6661)-SUM($G$14:G6661),$H$13-SUM($F$14:F6661)+SUM($G$14:G6661)))</f>
        <v>0</v>
      </c>
      <c r="I6661" s="7"/>
    </row>
    <row r="6662" spans="1:9">
      <c r="A6662" s="89">
        <f t="shared" si="1021"/>
        <v>6649</v>
      </c>
      <c r="B6662" s="185" t="str">
        <f t="shared" si="1015"/>
        <v/>
      </c>
      <c r="C6662" s="90" t="str">
        <f t="shared" si="1016"/>
        <v/>
      </c>
      <c r="D6662" s="89" t="str">
        <f t="shared" si="1017"/>
        <v/>
      </c>
      <c r="E6662" s="91" t="str">
        <f t="shared" si="1018"/>
        <v/>
      </c>
      <c r="F6662" s="92" t="str">
        <f t="shared" si="1019"/>
        <v/>
      </c>
      <c r="G6662" s="212" t="str">
        <f t="shared" si="1020"/>
        <v/>
      </c>
      <c r="H6662" s="92">
        <f>IF(OR(ERR=FALSE,AND(F6662="",G6662="")),0,IF($C$12="D",$H$13+SUM($F$14:F6662)-SUM($G$14:G6662),$H$13-SUM($F$14:F6662)+SUM($G$14:G6662)))</f>
        <v>0</v>
      </c>
      <c r="I6662" s="7"/>
    </row>
    <row r="6663" spans="1:9">
      <c r="A6663" s="89">
        <f t="shared" si="1021"/>
        <v>6650</v>
      </c>
      <c r="B6663" s="185" t="str">
        <f t="shared" si="1015"/>
        <v/>
      </c>
      <c r="C6663" s="90" t="str">
        <f t="shared" si="1016"/>
        <v/>
      </c>
      <c r="D6663" s="89" t="str">
        <f t="shared" si="1017"/>
        <v/>
      </c>
      <c r="E6663" s="91" t="str">
        <f t="shared" si="1018"/>
        <v/>
      </c>
      <c r="F6663" s="92" t="str">
        <f t="shared" si="1019"/>
        <v/>
      </c>
      <c r="G6663" s="212" t="str">
        <f t="shared" si="1020"/>
        <v/>
      </c>
      <c r="H6663" s="92">
        <f>IF(OR(ERR=FALSE,AND(F6663="",G6663="")),0,IF($C$12="D",$H$13+SUM($F$14:F6663)-SUM($G$14:G6663),$H$13-SUM($F$14:F6663)+SUM($G$14:G6663)))</f>
        <v>0</v>
      </c>
      <c r="I6663" s="7"/>
    </row>
    <row r="6664" spans="1:9">
      <c r="A6664" s="89">
        <f t="shared" si="1021"/>
        <v>6651</v>
      </c>
      <c r="B6664" s="185" t="str">
        <f t="shared" si="1015"/>
        <v/>
      </c>
      <c r="C6664" s="90" t="str">
        <f t="shared" si="1016"/>
        <v/>
      </c>
      <c r="D6664" s="89" t="str">
        <f t="shared" si="1017"/>
        <v/>
      </c>
      <c r="E6664" s="91" t="str">
        <f t="shared" si="1018"/>
        <v/>
      </c>
      <c r="F6664" s="92" t="str">
        <f t="shared" si="1019"/>
        <v/>
      </c>
      <c r="G6664" s="212" t="str">
        <f t="shared" si="1020"/>
        <v/>
      </c>
      <c r="H6664" s="92">
        <f>IF(OR(ERR=FALSE,AND(F6664="",G6664="")),0,IF($C$12="D",$H$13+SUM($F$14:F6664)-SUM($G$14:G6664),$H$13-SUM($F$14:F6664)+SUM($G$14:G6664)))</f>
        <v>0</v>
      </c>
      <c r="I6664" s="7"/>
    </row>
    <row r="6665" spans="1:9">
      <c r="A6665" s="89">
        <f t="shared" si="1021"/>
        <v>6652</v>
      </c>
      <c r="B6665" s="185" t="str">
        <f t="shared" si="1015"/>
        <v/>
      </c>
      <c r="C6665" s="90" t="str">
        <f t="shared" si="1016"/>
        <v/>
      </c>
      <c r="D6665" s="89" t="str">
        <f t="shared" si="1017"/>
        <v/>
      </c>
      <c r="E6665" s="91" t="str">
        <f t="shared" si="1018"/>
        <v/>
      </c>
      <c r="F6665" s="92" t="str">
        <f t="shared" si="1019"/>
        <v/>
      </c>
      <c r="G6665" s="212" t="str">
        <f t="shared" si="1020"/>
        <v/>
      </c>
      <c r="H6665" s="92">
        <f>IF(OR(ERR=FALSE,AND(F6665="",G6665="")),0,IF($C$12="D",$H$13+SUM($F$14:F6665)-SUM($G$14:G6665),$H$13-SUM($F$14:F6665)+SUM($G$14:G6665)))</f>
        <v>0</v>
      </c>
      <c r="I6665" s="7"/>
    </row>
    <row r="6666" spans="1:9">
      <c r="A6666" s="89">
        <f t="shared" si="1021"/>
        <v>6653</v>
      </c>
      <c r="B6666" s="185" t="str">
        <f t="shared" si="1015"/>
        <v/>
      </c>
      <c r="C6666" s="90" t="str">
        <f t="shared" si="1016"/>
        <v/>
      </c>
      <c r="D6666" s="89" t="str">
        <f t="shared" si="1017"/>
        <v/>
      </c>
      <c r="E6666" s="91" t="str">
        <f t="shared" si="1018"/>
        <v/>
      </c>
      <c r="F6666" s="92" t="str">
        <f t="shared" si="1019"/>
        <v/>
      </c>
      <c r="G6666" s="212" t="str">
        <f t="shared" si="1020"/>
        <v/>
      </c>
      <c r="H6666" s="92">
        <f>IF(OR(ERR=FALSE,AND(F6666="",G6666="")),0,IF($C$12="D",$H$13+SUM($F$14:F6666)-SUM($G$14:G6666),$H$13-SUM($F$14:F6666)+SUM($G$14:G6666)))</f>
        <v>0</v>
      </c>
      <c r="I6666" s="7"/>
    </row>
    <row r="6667" spans="1:9">
      <c r="A6667" s="89">
        <f t="shared" si="1021"/>
        <v>6654</v>
      </c>
      <c r="B6667" s="185" t="str">
        <f t="shared" si="1015"/>
        <v/>
      </c>
      <c r="C6667" s="90" t="str">
        <f t="shared" si="1016"/>
        <v/>
      </c>
      <c r="D6667" s="89" t="str">
        <f t="shared" si="1017"/>
        <v/>
      </c>
      <c r="E6667" s="91" t="str">
        <f t="shared" si="1018"/>
        <v/>
      </c>
      <c r="F6667" s="92" t="str">
        <f t="shared" si="1019"/>
        <v/>
      </c>
      <c r="G6667" s="212" t="str">
        <f t="shared" si="1020"/>
        <v/>
      </c>
      <c r="H6667" s="92">
        <f>IF(OR(ERR=FALSE,AND(F6667="",G6667="")),0,IF($C$12="D",$H$13+SUM($F$14:F6667)-SUM($G$14:G6667),$H$13-SUM($F$14:F6667)+SUM($G$14:G6667)))</f>
        <v>0</v>
      </c>
      <c r="I6667" s="7"/>
    </row>
    <row r="6668" spans="1:9">
      <c r="A6668" s="89">
        <f t="shared" si="1021"/>
        <v>6655</v>
      </c>
      <c r="B6668" s="185" t="str">
        <f t="shared" si="1015"/>
        <v/>
      </c>
      <c r="C6668" s="90" t="str">
        <f t="shared" si="1016"/>
        <v/>
      </c>
      <c r="D6668" s="89" t="str">
        <f t="shared" si="1017"/>
        <v/>
      </c>
      <c r="E6668" s="91" t="str">
        <f t="shared" si="1018"/>
        <v/>
      </c>
      <c r="F6668" s="92" t="str">
        <f t="shared" si="1019"/>
        <v/>
      </c>
      <c r="G6668" s="212" t="str">
        <f t="shared" si="1020"/>
        <v/>
      </c>
      <c r="H6668" s="92">
        <f>IF(OR(ERR=FALSE,AND(F6668="",G6668="")),0,IF($C$12="D",$H$13+SUM($F$14:F6668)-SUM($G$14:G6668),$H$13-SUM($F$14:F6668)+SUM($G$14:G6668)))</f>
        <v>0</v>
      </c>
      <c r="I6668" s="7"/>
    </row>
    <row r="6669" spans="1:9">
      <c r="A6669" s="89">
        <f t="shared" si="1021"/>
        <v>6656</v>
      </c>
      <c r="B6669" s="185" t="str">
        <f t="shared" si="1015"/>
        <v/>
      </c>
      <c r="C6669" s="90" t="str">
        <f t="shared" si="1016"/>
        <v/>
      </c>
      <c r="D6669" s="89" t="str">
        <f t="shared" si="1017"/>
        <v/>
      </c>
      <c r="E6669" s="91" t="str">
        <f t="shared" si="1018"/>
        <v/>
      </c>
      <c r="F6669" s="92" t="str">
        <f t="shared" si="1019"/>
        <v/>
      </c>
      <c r="G6669" s="212" t="str">
        <f t="shared" si="1020"/>
        <v/>
      </c>
      <c r="H6669" s="92">
        <f>IF(OR(ERR=FALSE,AND(F6669="",G6669="")),0,IF($C$12="D",$H$13+SUM($F$14:F6669)-SUM($G$14:G6669),$H$13-SUM($F$14:F6669)+SUM($G$14:G6669)))</f>
        <v>0</v>
      </c>
      <c r="I6669" s="7"/>
    </row>
    <row r="6670" spans="1:9">
      <c r="A6670" s="89">
        <f t="shared" si="1021"/>
        <v>6657</v>
      </c>
      <c r="B6670" s="185" t="str">
        <f t="shared" si="1015"/>
        <v/>
      </c>
      <c r="C6670" s="90" t="str">
        <f t="shared" si="1016"/>
        <v/>
      </c>
      <c r="D6670" s="89" t="str">
        <f t="shared" si="1017"/>
        <v/>
      </c>
      <c r="E6670" s="91" t="str">
        <f t="shared" si="1018"/>
        <v/>
      </c>
      <c r="F6670" s="92" t="str">
        <f t="shared" si="1019"/>
        <v/>
      </c>
      <c r="G6670" s="212" t="str">
        <f t="shared" si="1020"/>
        <v/>
      </c>
      <c r="H6670" s="92">
        <f>IF(OR(ERR=FALSE,AND(F6670="",G6670="")),0,IF($C$12="D",$H$13+SUM($F$14:F6670)-SUM($G$14:G6670),$H$13-SUM($F$14:F6670)+SUM($G$14:G6670)))</f>
        <v>0</v>
      </c>
      <c r="I6670" s="7"/>
    </row>
    <row r="6671" spans="1:9">
      <c r="A6671" s="89">
        <f t="shared" si="1021"/>
        <v>6658</v>
      </c>
      <c r="B6671" s="185" t="str">
        <f t="shared" si="1015"/>
        <v/>
      </c>
      <c r="C6671" s="90" t="str">
        <f t="shared" si="1016"/>
        <v/>
      </c>
      <c r="D6671" s="89" t="str">
        <f t="shared" si="1017"/>
        <v/>
      </c>
      <c r="E6671" s="91" t="str">
        <f t="shared" si="1018"/>
        <v/>
      </c>
      <c r="F6671" s="92" t="str">
        <f t="shared" si="1019"/>
        <v/>
      </c>
      <c r="G6671" s="212" t="str">
        <f t="shared" si="1020"/>
        <v/>
      </c>
      <c r="H6671" s="92">
        <f>IF(OR(ERR=FALSE,AND(F6671="",G6671="")),0,IF($C$12="D",$H$13+SUM($F$14:F6671)-SUM($G$14:G6671),$H$13-SUM($F$14:F6671)+SUM($G$14:G6671)))</f>
        <v>0</v>
      </c>
      <c r="I6671" s="7"/>
    </row>
    <row r="6672" spans="1:9">
      <c r="A6672" s="89">
        <f t="shared" si="1021"/>
        <v>6659</v>
      </c>
      <c r="B6672" s="185" t="str">
        <f t="shared" si="1015"/>
        <v/>
      </c>
      <c r="C6672" s="90" t="str">
        <f t="shared" si="1016"/>
        <v/>
      </c>
      <c r="D6672" s="89" t="str">
        <f t="shared" si="1017"/>
        <v/>
      </c>
      <c r="E6672" s="91" t="str">
        <f t="shared" si="1018"/>
        <v/>
      </c>
      <c r="F6672" s="92" t="str">
        <f t="shared" si="1019"/>
        <v/>
      </c>
      <c r="G6672" s="212" t="str">
        <f t="shared" si="1020"/>
        <v/>
      </c>
      <c r="H6672" s="92">
        <f>IF(OR(ERR=FALSE,AND(F6672="",G6672="")),0,IF($C$12="D",$H$13+SUM($F$14:F6672)-SUM($G$14:G6672),$H$13-SUM($F$14:F6672)+SUM($G$14:G6672)))</f>
        <v>0</v>
      </c>
      <c r="I6672" s="7"/>
    </row>
    <row r="6673" spans="1:9">
      <c r="A6673" s="89">
        <f t="shared" si="1021"/>
        <v>6660</v>
      </c>
      <c r="B6673" s="185" t="str">
        <f t="shared" si="1015"/>
        <v/>
      </c>
      <c r="C6673" s="90" t="str">
        <f t="shared" si="1016"/>
        <v/>
      </c>
      <c r="D6673" s="89" t="str">
        <f t="shared" si="1017"/>
        <v/>
      </c>
      <c r="E6673" s="91" t="str">
        <f t="shared" si="1018"/>
        <v/>
      </c>
      <c r="F6673" s="92" t="str">
        <f t="shared" si="1019"/>
        <v/>
      </c>
      <c r="G6673" s="212" t="str">
        <f t="shared" si="1020"/>
        <v/>
      </c>
      <c r="H6673" s="92">
        <f>IF(OR(ERR=FALSE,AND(F6673="",G6673="")),0,IF($C$12="D",$H$13+SUM($F$14:F6673)-SUM($G$14:G6673),$H$13-SUM($F$14:F6673)+SUM($G$14:G6673)))</f>
        <v>0</v>
      </c>
      <c r="I6673" s="7"/>
    </row>
    <row r="6674" spans="1:9">
      <c r="A6674" s="89">
        <f t="shared" si="1021"/>
        <v>6661</v>
      </c>
      <c r="B6674" s="185" t="str">
        <f t="shared" ref="B6674:B6729" si="1022">IF(ISERROR(VLOOKUP(A6674&amp;H$9,JU_AKUN,6,FALSE)=TRUE),"",VLOOKUP(A6674&amp;H$9,JU_AKUN,6,FALSE))</f>
        <v/>
      </c>
      <c r="C6674" s="90" t="str">
        <f t="shared" ref="C6674:C6729" si="1023">IF(ISERROR(VLOOKUP(A6674&amp;H$9,JU_AKUN,7,FALSE)=TRUE),"",VLOOKUP(A6674&amp;H$9,JU_AKUN,7,FALSE))</f>
        <v/>
      </c>
      <c r="D6674" s="89" t="str">
        <f t="shared" ref="D6674:D6729" si="1024">IF(ISERROR(VLOOKUP(A6674&amp;H$9,JU_AKUN,8,FALSE)=TRUE),"",VLOOKUP(A6674&amp;H$9,JU_AKUN,8,FALSE))</f>
        <v/>
      </c>
      <c r="E6674" s="91" t="str">
        <f t="shared" ref="E6674:E6729" si="1025">IF(ISERROR(VLOOKUP(A6674&amp;H$9,JU_AKUN,9,FALSE)=TRUE),"",VLOOKUP(A6674&amp;H$9,JU_AKUN,9,FALSE))</f>
        <v/>
      </c>
      <c r="F6674" s="92" t="str">
        <f t="shared" ref="F6674:F6729" si="1026">IF(ISERROR(VLOOKUP(A6674&amp;H$9,JU_AKUN,14,FALSE)=TRUE),"",VLOOKUP(A6674&amp;H$9,JU_AKUN,14,FALSE))</f>
        <v/>
      </c>
      <c r="G6674" s="212" t="str">
        <f t="shared" ref="G6674:G6729" si="1027">IF(ISERROR(VLOOKUP(A6674&amp;H$9,JU_AKUN,15,FALSE)=TRUE),"",VLOOKUP(A6674&amp;H$9,JU_AKUN,15,FALSE))</f>
        <v/>
      </c>
      <c r="H6674" s="92">
        <f>IF(OR(ERR=FALSE,AND(F6674="",G6674="")),0,IF($C$12="D",$H$13+SUM($F$14:F6674)-SUM($G$14:G6674),$H$13-SUM($F$14:F6674)+SUM($G$14:G6674)))</f>
        <v>0</v>
      </c>
      <c r="I6674" s="7"/>
    </row>
    <row r="6675" spans="1:9">
      <c r="A6675" s="89">
        <f t="shared" si="1021"/>
        <v>6662</v>
      </c>
      <c r="B6675" s="185" t="str">
        <f t="shared" si="1022"/>
        <v/>
      </c>
      <c r="C6675" s="90" t="str">
        <f t="shared" si="1023"/>
        <v/>
      </c>
      <c r="D6675" s="89" t="str">
        <f t="shared" si="1024"/>
        <v/>
      </c>
      <c r="E6675" s="91" t="str">
        <f t="shared" si="1025"/>
        <v/>
      </c>
      <c r="F6675" s="92" t="str">
        <f t="shared" si="1026"/>
        <v/>
      </c>
      <c r="G6675" s="212" t="str">
        <f t="shared" si="1027"/>
        <v/>
      </c>
      <c r="H6675" s="92">
        <f>IF(OR(ERR=FALSE,AND(F6675="",G6675="")),0,IF($C$12="D",$H$13+SUM($F$14:F6675)-SUM($G$14:G6675),$H$13-SUM($F$14:F6675)+SUM($G$14:G6675)))</f>
        <v>0</v>
      </c>
      <c r="I6675" s="7"/>
    </row>
    <row r="6676" spans="1:9">
      <c r="A6676" s="89">
        <f t="shared" si="1021"/>
        <v>6663</v>
      </c>
      <c r="B6676" s="185" t="str">
        <f t="shared" si="1022"/>
        <v/>
      </c>
      <c r="C6676" s="90" t="str">
        <f t="shared" si="1023"/>
        <v/>
      </c>
      <c r="D6676" s="89" t="str">
        <f t="shared" si="1024"/>
        <v/>
      </c>
      <c r="E6676" s="91" t="str">
        <f t="shared" si="1025"/>
        <v/>
      </c>
      <c r="F6676" s="92" t="str">
        <f t="shared" si="1026"/>
        <v/>
      </c>
      <c r="G6676" s="212" t="str">
        <f t="shared" si="1027"/>
        <v/>
      </c>
      <c r="H6676" s="92">
        <f>IF(OR(ERR=FALSE,AND(F6676="",G6676="")),0,IF($C$12="D",$H$13+SUM($F$14:F6676)-SUM($G$14:G6676),$H$13-SUM($F$14:F6676)+SUM($G$14:G6676)))</f>
        <v>0</v>
      </c>
      <c r="I6676" s="7"/>
    </row>
    <row r="6677" spans="1:9">
      <c r="A6677" s="89">
        <f t="shared" si="1021"/>
        <v>6664</v>
      </c>
      <c r="B6677" s="185" t="str">
        <f t="shared" si="1022"/>
        <v/>
      </c>
      <c r="C6677" s="90" t="str">
        <f t="shared" si="1023"/>
        <v/>
      </c>
      <c r="D6677" s="89" t="str">
        <f t="shared" si="1024"/>
        <v/>
      </c>
      <c r="E6677" s="91" t="str">
        <f t="shared" si="1025"/>
        <v/>
      </c>
      <c r="F6677" s="92" t="str">
        <f t="shared" si="1026"/>
        <v/>
      </c>
      <c r="G6677" s="212" t="str">
        <f t="shared" si="1027"/>
        <v/>
      </c>
      <c r="H6677" s="92">
        <f>IF(OR(ERR=FALSE,AND(F6677="",G6677="")),0,IF($C$12="D",$H$13+SUM($F$14:F6677)-SUM($G$14:G6677),$H$13-SUM($F$14:F6677)+SUM($G$14:G6677)))</f>
        <v>0</v>
      </c>
      <c r="I6677" s="7"/>
    </row>
    <row r="6678" spans="1:9">
      <c r="A6678" s="89">
        <f t="shared" si="1021"/>
        <v>6665</v>
      </c>
      <c r="B6678" s="185" t="str">
        <f t="shared" si="1022"/>
        <v/>
      </c>
      <c r="C6678" s="90" t="str">
        <f t="shared" si="1023"/>
        <v/>
      </c>
      <c r="D6678" s="89" t="str">
        <f t="shared" si="1024"/>
        <v/>
      </c>
      <c r="E6678" s="91" t="str">
        <f t="shared" si="1025"/>
        <v/>
      </c>
      <c r="F6678" s="92" t="str">
        <f t="shared" si="1026"/>
        <v/>
      </c>
      <c r="G6678" s="212" t="str">
        <f t="shared" si="1027"/>
        <v/>
      </c>
      <c r="H6678" s="92">
        <f>IF(OR(ERR=FALSE,AND(F6678="",G6678="")),0,IF($C$12="D",$H$13+SUM($F$14:F6678)-SUM($G$14:G6678),$H$13-SUM($F$14:F6678)+SUM($G$14:G6678)))</f>
        <v>0</v>
      </c>
      <c r="I6678" s="7"/>
    </row>
    <row r="6679" spans="1:9">
      <c r="A6679" s="89">
        <f t="shared" si="1021"/>
        <v>6666</v>
      </c>
      <c r="B6679" s="185" t="str">
        <f t="shared" si="1022"/>
        <v/>
      </c>
      <c r="C6679" s="90" t="str">
        <f t="shared" si="1023"/>
        <v/>
      </c>
      <c r="D6679" s="89" t="str">
        <f t="shared" si="1024"/>
        <v/>
      </c>
      <c r="E6679" s="91" t="str">
        <f t="shared" si="1025"/>
        <v/>
      </c>
      <c r="F6679" s="92" t="str">
        <f t="shared" si="1026"/>
        <v/>
      </c>
      <c r="G6679" s="212" t="str">
        <f t="shared" si="1027"/>
        <v/>
      </c>
      <c r="H6679" s="92">
        <f>IF(OR(ERR=FALSE,AND(F6679="",G6679="")),0,IF($C$12="D",$H$13+SUM($F$14:F6679)-SUM($G$14:G6679),$H$13-SUM($F$14:F6679)+SUM($G$14:G6679)))</f>
        <v>0</v>
      </c>
      <c r="I6679" s="7"/>
    </row>
    <row r="6680" spans="1:9">
      <c r="A6680" s="89">
        <f t="shared" si="1021"/>
        <v>6667</v>
      </c>
      <c r="B6680" s="185" t="str">
        <f t="shared" si="1022"/>
        <v/>
      </c>
      <c r="C6680" s="90" t="str">
        <f t="shared" si="1023"/>
        <v/>
      </c>
      <c r="D6680" s="89" t="str">
        <f t="shared" si="1024"/>
        <v/>
      </c>
      <c r="E6680" s="91" t="str">
        <f t="shared" si="1025"/>
        <v/>
      </c>
      <c r="F6680" s="92" t="str">
        <f t="shared" si="1026"/>
        <v/>
      </c>
      <c r="G6680" s="212" t="str">
        <f t="shared" si="1027"/>
        <v/>
      </c>
      <c r="H6680" s="92">
        <f>IF(OR(ERR=FALSE,AND(F6680="",G6680="")),0,IF($C$12="D",$H$13+SUM($F$14:F6680)-SUM($G$14:G6680),$H$13-SUM($F$14:F6680)+SUM($G$14:G6680)))</f>
        <v>0</v>
      </c>
      <c r="I6680" s="7"/>
    </row>
    <row r="6681" spans="1:9">
      <c r="A6681" s="89">
        <f t="shared" si="1021"/>
        <v>6668</v>
      </c>
      <c r="B6681" s="185" t="str">
        <f t="shared" si="1022"/>
        <v/>
      </c>
      <c r="C6681" s="90" t="str">
        <f t="shared" si="1023"/>
        <v/>
      </c>
      <c r="D6681" s="89" t="str">
        <f t="shared" si="1024"/>
        <v/>
      </c>
      <c r="E6681" s="91" t="str">
        <f t="shared" si="1025"/>
        <v/>
      </c>
      <c r="F6681" s="92" t="str">
        <f t="shared" si="1026"/>
        <v/>
      </c>
      <c r="G6681" s="212" t="str">
        <f t="shared" si="1027"/>
        <v/>
      </c>
      <c r="H6681" s="92">
        <f>IF(OR(ERR=FALSE,AND(F6681="",G6681="")),0,IF($C$12="D",$H$13+SUM($F$14:F6681)-SUM($G$14:G6681),$H$13-SUM($F$14:F6681)+SUM($G$14:G6681)))</f>
        <v>0</v>
      </c>
      <c r="I6681" s="7"/>
    </row>
    <row r="6682" spans="1:9">
      <c r="A6682" s="89">
        <f t="shared" si="1021"/>
        <v>6669</v>
      </c>
      <c r="B6682" s="185" t="str">
        <f t="shared" si="1022"/>
        <v/>
      </c>
      <c r="C6682" s="90" t="str">
        <f t="shared" si="1023"/>
        <v/>
      </c>
      <c r="D6682" s="89" t="str">
        <f t="shared" si="1024"/>
        <v/>
      </c>
      <c r="E6682" s="91" t="str">
        <f t="shared" si="1025"/>
        <v/>
      </c>
      <c r="F6682" s="92" t="str">
        <f t="shared" si="1026"/>
        <v/>
      </c>
      <c r="G6682" s="212" t="str">
        <f t="shared" si="1027"/>
        <v/>
      </c>
      <c r="H6682" s="92">
        <f>IF(OR(ERR=FALSE,AND(F6682="",G6682="")),0,IF($C$12="D",$H$13+SUM($F$14:F6682)-SUM($G$14:G6682),$H$13-SUM($F$14:F6682)+SUM($G$14:G6682)))</f>
        <v>0</v>
      </c>
      <c r="I6682" s="7"/>
    </row>
    <row r="6683" spans="1:9">
      <c r="A6683" s="89">
        <f t="shared" si="1021"/>
        <v>6670</v>
      </c>
      <c r="B6683" s="185" t="str">
        <f t="shared" si="1022"/>
        <v/>
      </c>
      <c r="C6683" s="90" t="str">
        <f t="shared" si="1023"/>
        <v/>
      </c>
      <c r="D6683" s="89" t="str">
        <f t="shared" si="1024"/>
        <v/>
      </c>
      <c r="E6683" s="91" t="str">
        <f t="shared" si="1025"/>
        <v/>
      </c>
      <c r="F6683" s="92" t="str">
        <f t="shared" si="1026"/>
        <v/>
      </c>
      <c r="G6683" s="212" t="str">
        <f t="shared" si="1027"/>
        <v/>
      </c>
      <c r="H6683" s="92">
        <f>IF(OR(ERR=FALSE,AND(F6683="",G6683="")),0,IF($C$12="D",$H$13+SUM($F$14:F6683)-SUM($G$14:G6683),$H$13-SUM($F$14:F6683)+SUM($G$14:G6683)))</f>
        <v>0</v>
      </c>
      <c r="I6683" s="7"/>
    </row>
    <row r="6684" spans="1:9">
      <c r="A6684" s="89">
        <f t="shared" si="1021"/>
        <v>6671</v>
      </c>
      <c r="B6684" s="185" t="str">
        <f t="shared" si="1022"/>
        <v/>
      </c>
      <c r="C6684" s="90" t="str">
        <f t="shared" si="1023"/>
        <v/>
      </c>
      <c r="D6684" s="89" t="str">
        <f t="shared" si="1024"/>
        <v/>
      </c>
      <c r="E6684" s="91" t="str">
        <f t="shared" si="1025"/>
        <v/>
      </c>
      <c r="F6684" s="92" t="str">
        <f t="shared" si="1026"/>
        <v/>
      </c>
      <c r="G6684" s="212" t="str">
        <f t="shared" si="1027"/>
        <v/>
      </c>
      <c r="H6684" s="92">
        <f>IF(OR(ERR=FALSE,AND(F6684="",G6684="")),0,IF($C$12="D",$H$13+SUM($F$14:F6684)-SUM($G$14:G6684),$H$13-SUM($F$14:F6684)+SUM($G$14:G6684)))</f>
        <v>0</v>
      </c>
      <c r="I6684" s="7"/>
    </row>
    <row r="6685" spans="1:9">
      <c r="A6685" s="89">
        <f t="shared" si="1021"/>
        <v>6672</v>
      </c>
      <c r="B6685" s="185" t="str">
        <f t="shared" si="1022"/>
        <v/>
      </c>
      <c r="C6685" s="90" t="str">
        <f t="shared" si="1023"/>
        <v/>
      </c>
      <c r="D6685" s="89" t="str">
        <f t="shared" si="1024"/>
        <v/>
      </c>
      <c r="E6685" s="91" t="str">
        <f t="shared" si="1025"/>
        <v/>
      </c>
      <c r="F6685" s="92" t="str">
        <f t="shared" si="1026"/>
        <v/>
      </c>
      <c r="G6685" s="212" t="str">
        <f t="shared" si="1027"/>
        <v/>
      </c>
      <c r="H6685" s="92">
        <f>IF(OR(ERR=FALSE,AND(F6685="",G6685="")),0,IF($C$12="D",$H$13+SUM($F$14:F6685)-SUM($G$14:G6685),$H$13-SUM($F$14:F6685)+SUM($G$14:G6685)))</f>
        <v>0</v>
      </c>
      <c r="I6685" s="7"/>
    </row>
    <row r="6686" spans="1:9">
      <c r="A6686" s="89">
        <f t="shared" si="1021"/>
        <v>6673</v>
      </c>
      <c r="B6686" s="185" t="str">
        <f t="shared" si="1022"/>
        <v/>
      </c>
      <c r="C6686" s="90" t="str">
        <f t="shared" si="1023"/>
        <v/>
      </c>
      <c r="D6686" s="89" t="str">
        <f t="shared" si="1024"/>
        <v/>
      </c>
      <c r="E6686" s="91" t="str">
        <f t="shared" si="1025"/>
        <v/>
      </c>
      <c r="F6686" s="92" t="str">
        <f t="shared" si="1026"/>
        <v/>
      </c>
      <c r="G6686" s="212" t="str">
        <f t="shared" si="1027"/>
        <v/>
      </c>
      <c r="H6686" s="92">
        <f>IF(OR(ERR=FALSE,AND(F6686="",G6686="")),0,IF($C$12="D",$H$13+SUM($F$14:F6686)-SUM($G$14:G6686),$H$13-SUM($F$14:F6686)+SUM($G$14:G6686)))</f>
        <v>0</v>
      </c>
      <c r="I6686" s="7"/>
    </row>
    <row r="6687" spans="1:9">
      <c r="A6687" s="89">
        <f t="shared" si="1021"/>
        <v>6674</v>
      </c>
      <c r="B6687" s="185" t="str">
        <f t="shared" si="1022"/>
        <v/>
      </c>
      <c r="C6687" s="90" t="str">
        <f t="shared" si="1023"/>
        <v/>
      </c>
      <c r="D6687" s="89" t="str">
        <f t="shared" si="1024"/>
        <v/>
      </c>
      <c r="E6687" s="91" t="str">
        <f t="shared" si="1025"/>
        <v/>
      </c>
      <c r="F6687" s="92" t="str">
        <f t="shared" si="1026"/>
        <v/>
      </c>
      <c r="G6687" s="212" t="str">
        <f t="shared" si="1027"/>
        <v/>
      </c>
      <c r="H6687" s="92">
        <f>IF(OR(ERR=FALSE,AND(F6687="",G6687="")),0,IF($C$12="D",$H$13+SUM($F$14:F6687)-SUM($G$14:G6687),$H$13-SUM($F$14:F6687)+SUM($G$14:G6687)))</f>
        <v>0</v>
      </c>
      <c r="I6687" s="7"/>
    </row>
    <row r="6688" spans="1:9">
      <c r="A6688" s="89">
        <f t="shared" si="1021"/>
        <v>6675</v>
      </c>
      <c r="B6688" s="185" t="str">
        <f t="shared" si="1022"/>
        <v/>
      </c>
      <c r="C6688" s="90" t="str">
        <f t="shared" si="1023"/>
        <v/>
      </c>
      <c r="D6688" s="89" t="str">
        <f t="shared" si="1024"/>
        <v/>
      </c>
      <c r="E6688" s="91" t="str">
        <f t="shared" si="1025"/>
        <v/>
      </c>
      <c r="F6688" s="92" t="str">
        <f t="shared" si="1026"/>
        <v/>
      </c>
      <c r="G6688" s="212" t="str">
        <f t="shared" si="1027"/>
        <v/>
      </c>
      <c r="H6688" s="92">
        <f>IF(OR(ERR=FALSE,AND(F6688="",G6688="")),0,IF($C$12="D",$H$13+SUM($F$14:F6688)-SUM($G$14:G6688),$H$13-SUM($F$14:F6688)+SUM($G$14:G6688)))</f>
        <v>0</v>
      </c>
      <c r="I6688" s="7"/>
    </row>
    <row r="6689" spans="1:9">
      <c r="A6689" s="89">
        <f t="shared" si="1021"/>
        <v>6676</v>
      </c>
      <c r="B6689" s="185" t="str">
        <f t="shared" si="1022"/>
        <v/>
      </c>
      <c r="C6689" s="90" t="str">
        <f t="shared" si="1023"/>
        <v/>
      </c>
      <c r="D6689" s="89" t="str">
        <f t="shared" si="1024"/>
        <v/>
      </c>
      <c r="E6689" s="91" t="str">
        <f t="shared" si="1025"/>
        <v/>
      </c>
      <c r="F6689" s="92" t="str">
        <f t="shared" si="1026"/>
        <v/>
      </c>
      <c r="G6689" s="212" t="str">
        <f t="shared" si="1027"/>
        <v/>
      </c>
      <c r="H6689" s="92">
        <f>IF(OR(ERR=FALSE,AND(F6689="",G6689="")),0,IF($C$12="D",$H$13+SUM($F$14:F6689)-SUM($G$14:G6689),$H$13-SUM($F$14:F6689)+SUM($G$14:G6689)))</f>
        <v>0</v>
      </c>
      <c r="I6689" s="7"/>
    </row>
    <row r="6690" spans="1:9">
      <c r="A6690" s="89">
        <f t="shared" si="1021"/>
        <v>6677</v>
      </c>
      <c r="B6690" s="185" t="str">
        <f t="shared" si="1022"/>
        <v/>
      </c>
      <c r="C6690" s="90" t="str">
        <f t="shared" si="1023"/>
        <v/>
      </c>
      <c r="D6690" s="89" t="str">
        <f t="shared" si="1024"/>
        <v/>
      </c>
      <c r="E6690" s="91" t="str">
        <f t="shared" si="1025"/>
        <v/>
      </c>
      <c r="F6690" s="92" t="str">
        <f t="shared" si="1026"/>
        <v/>
      </c>
      <c r="G6690" s="212" t="str">
        <f t="shared" si="1027"/>
        <v/>
      </c>
      <c r="H6690" s="92">
        <f>IF(OR(ERR=FALSE,AND(F6690="",G6690="")),0,IF($C$12="D",$H$13+SUM($F$14:F6690)-SUM($G$14:G6690),$H$13-SUM($F$14:F6690)+SUM($G$14:G6690)))</f>
        <v>0</v>
      </c>
      <c r="I6690" s="7"/>
    </row>
    <row r="6691" spans="1:9">
      <c r="A6691" s="89">
        <f t="shared" si="1021"/>
        <v>6678</v>
      </c>
      <c r="B6691" s="185" t="str">
        <f t="shared" si="1022"/>
        <v/>
      </c>
      <c r="C6691" s="90" t="str">
        <f t="shared" si="1023"/>
        <v/>
      </c>
      <c r="D6691" s="89" t="str">
        <f t="shared" si="1024"/>
        <v/>
      </c>
      <c r="E6691" s="91" t="str">
        <f t="shared" si="1025"/>
        <v/>
      </c>
      <c r="F6691" s="92" t="str">
        <f t="shared" si="1026"/>
        <v/>
      </c>
      <c r="G6691" s="212" t="str">
        <f t="shared" si="1027"/>
        <v/>
      </c>
      <c r="H6691" s="92">
        <f>IF(OR(ERR=FALSE,AND(F6691="",G6691="")),0,IF($C$12="D",$H$13+SUM($F$14:F6691)-SUM($G$14:G6691),$H$13-SUM($F$14:F6691)+SUM($G$14:G6691)))</f>
        <v>0</v>
      </c>
      <c r="I6691" s="7"/>
    </row>
    <row r="6692" spans="1:9">
      <c r="A6692" s="89">
        <f t="shared" si="1021"/>
        <v>6679</v>
      </c>
      <c r="B6692" s="185" t="str">
        <f t="shared" si="1022"/>
        <v/>
      </c>
      <c r="C6692" s="90" t="str">
        <f t="shared" si="1023"/>
        <v/>
      </c>
      <c r="D6692" s="89" t="str">
        <f t="shared" si="1024"/>
        <v/>
      </c>
      <c r="E6692" s="91" t="str">
        <f t="shared" si="1025"/>
        <v/>
      </c>
      <c r="F6692" s="92" t="str">
        <f t="shared" si="1026"/>
        <v/>
      </c>
      <c r="G6692" s="212" t="str">
        <f t="shared" si="1027"/>
        <v/>
      </c>
      <c r="H6692" s="92">
        <f>IF(OR(ERR=FALSE,AND(F6692="",G6692="")),0,IF($C$12="D",$H$13+SUM($F$14:F6692)-SUM($G$14:G6692),$H$13-SUM($F$14:F6692)+SUM($G$14:G6692)))</f>
        <v>0</v>
      </c>
      <c r="I6692" s="7"/>
    </row>
    <row r="6693" spans="1:9">
      <c r="A6693" s="89">
        <f t="shared" si="1021"/>
        <v>6680</v>
      </c>
      <c r="B6693" s="185" t="str">
        <f t="shared" si="1022"/>
        <v/>
      </c>
      <c r="C6693" s="90" t="str">
        <f t="shared" si="1023"/>
        <v/>
      </c>
      <c r="D6693" s="89" t="str">
        <f t="shared" si="1024"/>
        <v/>
      </c>
      <c r="E6693" s="91" t="str">
        <f t="shared" si="1025"/>
        <v/>
      </c>
      <c r="F6693" s="92" t="str">
        <f t="shared" si="1026"/>
        <v/>
      </c>
      <c r="G6693" s="212" t="str">
        <f t="shared" si="1027"/>
        <v/>
      </c>
      <c r="H6693" s="92">
        <f>IF(OR(ERR=FALSE,AND(F6693="",G6693="")),0,IF($C$12="D",$H$13+SUM($F$14:F6693)-SUM($G$14:G6693),$H$13-SUM($F$14:F6693)+SUM($G$14:G6693)))</f>
        <v>0</v>
      </c>
      <c r="I6693" s="7"/>
    </row>
    <row r="6694" spans="1:9">
      <c r="A6694" s="89">
        <f t="shared" si="1021"/>
        <v>6681</v>
      </c>
      <c r="B6694" s="185" t="str">
        <f t="shared" si="1022"/>
        <v/>
      </c>
      <c r="C6694" s="90" t="str">
        <f t="shared" si="1023"/>
        <v/>
      </c>
      <c r="D6694" s="89" t="str">
        <f t="shared" si="1024"/>
        <v/>
      </c>
      <c r="E6694" s="91" t="str">
        <f t="shared" si="1025"/>
        <v/>
      </c>
      <c r="F6694" s="92" t="str">
        <f t="shared" si="1026"/>
        <v/>
      </c>
      <c r="G6694" s="212" t="str">
        <f t="shared" si="1027"/>
        <v/>
      </c>
      <c r="H6694" s="92">
        <f>IF(OR(ERR=FALSE,AND(F6694="",G6694="")),0,IF($C$12="D",$H$13+SUM($F$14:F6694)-SUM($G$14:G6694),$H$13-SUM($F$14:F6694)+SUM($G$14:G6694)))</f>
        <v>0</v>
      </c>
      <c r="I6694" s="7"/>
    </row>
    <row r="6695" spans="1:9">
      <c r="A6695" s="89">
        <f t="shared" si="1021"/>
        <v>6682</v>
      </c>
      <c r="B6695" s="185" t="str">
        <f t="shared" si="1022"/>
        <v/>
      </c>
      <c r="C6695" s="90" t="str">
        <f t="shared" si="1023"/>
        <v/>
      </c>
      <c r="D6695" s="89" t="str">
        <f t="shared" si="1024"/>
        <v/>
      </c>
      <c r="E6695" s="91" t="str">
        <f t="shared" si="1025"/>
        <v/>
      </c>
      <c r="F6695" s="92" t="str">
        <f t="shared" si="1026"/>
        <v/>
      </c>
      <c r="G6695" s="212" t="str">
        <f t="shared" si="1027"/>
        <v/>
      </c>
      <c r="H6695" s="92">
        <f>IF(OR(ERR=FALSE,AND(F6695="",G6695="")),0,IF($C$12="D",$H$13+SUM($F$14:F6695)-SUM($G$14:G6695),$H$13-SUM($F$14:F6695)+SUM($G$14:G6695)))</f>
        <v>0</v>
      </c>
      <c r="I6695" s="7"/>
    </row>
    <row r="6696" spans="1:9">
      <c r="A6696" s="89">
        <f t="shared" si="1021"/>
        <v>6683</v>
      </c>
      <c r="B6696" s="185" t="str">
        <f t="shared" si="1022"/>
        <v/>
      </c>
      <c r="C6696" s="90" t="str">
        <f t="shared" si="1023"/>
        <v/>
      </c>
      <c r="D6696" s="89" t="str">
        <f t="shared" si="1024"/>
        <v/>
      </c>
      <c r="E6696" s="91" t="str">
        <f t="shared" si="1025"/>
        <v/>
      </c>
      <c r="F6696" s="92" t="str">
        <f t="shared" si="1026"/>
        <v/>
      </c>
      <c r="G6696" s="212" t="str">
        <f t="shared" si="1027"/>
        <v/>
      </c>
      <c r="H6696" s="92">
        <f>IF(OR(ERR=FALSE,AND(F6696="",G6696="")),0,IF($C$12="D",$H$13+SUM($F$14:F6696)-SUM($G$14:G6696),$H$13-SUM($F$14:F6696)+SUM($G$14:G6696)))</f>
        <v>0</v>
      </c>
      <c r="I6696" s="7"/>
    </row>
    <row r="6697" spans="1:9">
      <c r="A6697" s="89">
        <f t="shared" si="1021"/>
        <v>6684</v>
      </c>
      <c r="B6697" s="185" t="str">
        <f t="shared" si="1022"/>
        <v/>
      </c>
      <c r="C6697" s="90" t="str">
        <f t="shared" si="1023"/>
        <v/>
      </c>
      <c r="D6697" s="89" t="str">
        <f t="shared" si="1024"/>
        <v/>
      </c>
      <c r="E6697" s="91" t="str">
        <f t="shared" si="1025"/>
        <v/>
      </c>
      <c r="F6697" s="92" t="str">
        <f t="shared" si="1026"/>
        <v/>
      </c>
      <c r="G6697" s="212" t="str">
        <f t="shared" si="1027"/>
        <v/>
      </c>
      <c r="H6697" s="92">
        <f>IF(OR(ERR=FALSE,AND(F6697="",G6697="")),0,IF($C$12="D",$H$13+SUM($F$14:F6697)-SUM($G$14:G6697),$H$13-SUM($F$14:F6697)+SUM($G$14:G6697)))</f>
        <v>0</v>
      </c>
      <c r="I6697" s="7"/>
    </row>
    <row r="6698" spans="1:9">
      <c r="A6698" s="89">
        <f t="shared" si="1021"/>
        <v>6685</v>
      </c>
      <c r="B6698" s="185" t="str">
        <f t="shared" si="1022"/>
        <v/>
      </c>
      <c r="C6698" s="90" t="str">
        <f t="shared" si="1023"/>
        <v/>
      </c>
      <c r="D6698" s="89" t="str">
        <f t="shared" si="1024"/>
        <v/>
      </c>
      <c r="E6698" s="91" t="str">
        <f t="shared" si="1025"/>
        <v/>
      </c>
      <c r="F6698" s="92" t="str">
        <f t="shared" si="1026"/>
        <v/>
      </c>
      <c r="G6698" s="212" t="str">
        <f t="shared" si="1027"/>
        <v/>
      </c>
      <c r="H6698" s="92">
        <f>IF(OR(ERR=FALSE,AND(F6698="",G6698="")),0,IF($C$12="D",$H$13+SUM($F$14:F6698)-SUM($G$14:G6698),$H$13-SUM($F$14:F6698)+SUM($G$14:G6698)))</f>
        <v>0</v>
      </c>
      <c r="I6698" s="7"/>
    </row>
    <row r="6699" spans="1:9">
      <c r="A6699" s="89">
        <f t="shared" si="1021"/>
        <v>6686</v>
      </c>
      <c r="B6699" s="185" t="str">
        <f t="shared" si="1022"/>
        <v/>
      </c>
      <c r="C6699" s="90" t="str">
        <f t="shared" si="1023"/>
        <v/>
      </c>
      <c r="D6699" s="89" t="str">
        <f t="shared" si="1024"/>
        <v/>
      </c>
      <c r="E6699" s="91" t="str">
        <f t="shared" si="1025"/>
        <v/>
      </c>
      <c r="F6699" s="92" t="str">
        <f t="shared" si="1026"/>
        <v/>
      </c>
      <c r="G6699" s="212" t="str">
        <f t="shared" si="1027"/>
        <v/>
      </c>
      <c r="H6699" s="92">
        <f>IF(OR(ERR=FALSE,AND(F6699="",G6699="")),0,IF($C$12="D",$H$13+SUM($F$14:F6699)-SUM($G$14:G6699),$H$13-SUM($F$14:F6699)+SUM($G$14:G6699)))</f>
        <v>0</v>
      </c>
      <c r="I6699" s="7"/>
    </row>
    <row r="6700" spans="1:9">
      <c r="A6700" s="89">
        <f t="shared" si="1021"/>
        <v>6687</v>
      </c>
      <c r="B6700" s="185" t="str">
        <f t="shared" si="1022"/>
        <v/>
      </c>
      <c r="C6700" s="90" t="str">
        <f t="shared" si="1023"/>
        <v/>
      </c>
      <c r="D6700" s="89" t="str">
        <f t="shared" si="1024"/>
        <v/>
      </c>
      <c r="E6700" s="91" t="str">
        <f t="shared" si="1025"/>
        <v/>
      </c>
      <c r="F6700" s="92" t="str">
        <f t="shared" si="1026"/>
        <v/>
      </c>
      <c r="G6700" s="212" t="str">
        <f t="shared" si="1027"/>
        <v/>
      </c>
      <c r="H6700" s="92">
        <f>IF(OR(ERR=FALSE,AND(F6700="",G6700="")),0,IF($C$12="D",$H$13+SUM($F$14:F6700)-SUM($G$14:G6700),$H$13-SUM($F$14:F6700)+SUM($G$14:G6700)))</f>
        <v>0</v>
      </c>
      <c r="I6700" s="7"/>
    </row>
    <row r="6701" spans="1:9">
      <c r="A6701" s="89">
        <f t="shared" si="1021"/>
        <v>6688</v>
      </c>
      <c r="B6701" s="185" t="str">
        <f t="shared" si="1022"/>
        <v/>
      </c>
      <c r="C6701" s="90" t="str">
        <f t="shared" si="1023"/>
        <v/>
      </c>
      <c r="D6701" s="89" t="str">
        <f t="shared" si="1024"/>
        <v/>
      </c>
      <c r="E6701" s="91" t="str">
        <f t="shared" si="1025"/>
        <v/>
      </c>
      <c r="F6701" s="92" t="str">
        <f t="shared" si="1026"/>
        <v/>
      </c>
      <c r="G6701" s="212" t="str">
        <f t="shared" si="1027"/>
        <v/>
      </c>
      <c r="H6701" s="92">
        <f>IF(OR(ERR=FALSE,AND(F6701="",G6701="")),0,IF($C$12="D",$H$13+SUM($F$14:F6701)-SUM($G$14:G6701),$H$13-SUM($F$14:F6701)+SUM($G$14:G6701)))</f>
        <v>0</v>
      </c>
      <c r="I6701" s="7"/>
    </row>
    <row r="6702" spans="1:9">
      <c r="A6702" s="89">
        <f t="shared" si="1021"/>
        <v>6689</v>
      </c>
      <c r="B6702" s="185" t="str">
        <f t="shared" si="1022"/>
        <v/>
      </c>
      <c r="C6702" s="90" t="str">
        <f t="shared" si="1023"/>
        <v/>
      </c>
      <c r="D6702" s="89" t="str">
        <f t="shared" si="1024"/>
        <v/>
      </c>
      <c r="E6702" s="91" t="str">
        <f t="shared" si="1025"/>
        <v/>
      </c>
      <c r="F6702" s="92" t="str">
        <f t="shared" si="1026"/>
        <v/>
      </c>
      <c r="G6702" s="212" t="str">
        <f t="shared" si="1027"/>
        <v/>
      </c>
      <c r="H6702" s="92">
        <f>IF(OR(ERR=FALSE,AND(F6702="",G6702="")),0,IF($C$12="D",$H$13+SUM($F$14:F6702)-SUM($G$14:G6702),$H$13-SUM($F$14:F6702)+SUM($G$14:G6702)))</f>
        <v>0</v>
      </c>
      <c r="I6702" s="7"/>
    </row>
    <row r="6703" spans="1:9">
      <c r="A6703" s="89">
        <f t="shared" si="1021"/>
        <v>6690</v>
      </c>
      <c r="B6703" s="185" t="str">
        <f t="shared" si="1022"/>
        <v/>
      </c>
      <c r="C6703" s="90" t="str">
        <f t="shared" si="1023"/>
        <v/>
      </c>
      <c r="D6703" s="89" t="str">
        <f t="shared" si="1024"/>
        <v/>
      </c>
      <c r="E6703" s="91" t="str">
        <f t="shared" si="1025"/>
        <v/>
      </c>
      <c r="F6703" s="92" t="str">
        <f t="shared" si="1026"/>
        <v/>
      </c>
      <c r="G6703" s="212" t="str">
        <f t="shared" si="1027"/>
        <v/>
      </c>
      <c r="H6703" s="92">
        <f>IF(OR(ERR=FALSE,AND(F6703="",G6703="")),0,IF($C$12="D",$H$13+SUM($F$14:F6703)-SUM($G$14:G6703),$H$13-SUM($F$14:F6703)+SUM($G$14:G6703)))</f>
        <v>0</v>
      </c>
      <c r="I6703" s="7"/>
    </row>
    <row r="6704" spans="1:9">
      <c r="A6704" s="89">
        <f t="shared" si="1021"/>
        <v>6691</v>
      </c>
      <c r="B6704" s="185" t="str">
        <f t="shared" si="1022"/>
        <v/>
      </c>
      <c r="C6704" s="90" t="str">
        <f t="shared" si="1023"/>
        <v/>
      </c>
      <c r="D6704" s="89" t="str">
        <f t="shared" si="1024"/>
        <v/>
      </c>
      <c r="E6704" s="91" t="str">
        <f t="shared" si="1025"/>
        <v/>
      </c>
      <c r="F6704" s="92" t="str">
        <f t="shared" si="1026"/>
        <v/>
      </c>
      <c r="G6704" s="212" t="str">
        <f t="shared" si="1027"/>
        <v/>
      </c>
      <c r="H6704" s="92">
        <f>IF(OR(ERR=FALSE,AND(F6704="",G6704="")),0,IF($C$12="D",$H$13+SUM($F$14:F6704)-SUM($G$14:G6704),$H$13-SUM($F$14:F6704)+SUM($G$14:G6704)))</f>
        <v>0</v>
      </c>
      <c r="I6704" s="7"/>
    </row>
    <row r="6705" spans="1:9">
      <c r="A6705" s="89">
        <f t="shared" si="1021"/>
        <v>6692</v>
      </c>
      <c r="B6705" s="185" t="str">
        <f t="shared" si="1022"/>
        <v/>
      </c>
      <c r="C6705" s="90" t="str">
        <f t="shared" si="1023"/>
        <v/>
      </c>
      <c r="D6705" s="89" t="str">
        <f t="shared" si="1024"/>
        <v/>
      </c>
      <c r="E6705" s="91" t="str">
        <f t="shared" si="1025"/>
        <v/>
      </c>
      <c r="F6705" s="92" t="str">
        <f t="shared" si="1026"/>
        <v/>
      </c>
      <c r="G6705" s="212" t="str">
        <f t="shared" si="1027"/>
        <v/>
      </c>
      <c r="H6705" s="92">
        <f>IF(OR(ERR=FALSE,AND(F6705="",G6705="")),0,IF($C$12="D",$H$13+SUM($F$14:F6705)-SUM($G$14:G6705),$H$13-SUM($F$14:F6705)+SUM($G$14:G6705)))</f>
        <v>0</v>
      </c>
      <c r="I6705" s="7"/>
    </row>
    <row r="6706" spans="1:9">
      <c r="A6706" s="89">
        <f t="shared" si="1021"/>
        <v>6693</v>
      </c>
      <c r="B6706" s="185" t="str">
        <f t="shared" si="1022"/>
        <v/>
      </c>
      <c r="C6706" s="90" t="str">
        <f t="shared" si="1023"/>
        <v/>
      </c>
      <c r="D6706" s="89" t="str">
        <f t="shared" si="1024"/>
        <v/>
      </c>
      <c r="E6706" s="91" t="str">
        <f t="shared" si="1025"/>
        <v/>
      </c>
      <c r="F6706" s="92" t="str">
        <f t="shared" si="1026"/>
        <v/>
      </c>
      <c r="G6706" s="212" t="str">
        <f t="shared" si="1027"/>
        <v/>
      </c>
      <c r="H6706" s="92">
        <f>IF(OR(ERR=FALSE,AND(F6706="",G6706="")),0,IF($C$12="D",$H$13+SUM($F$14:F6706)-SUM($G$14:G6706),$H$13-SUM($F$14:F6706)+SUM($G$14:G6706)))</f>
        <v>0</v>
      </c>
      <c r="I6706" s="7"/>
    </row>
    <row r="6707" spans="1:9">
      <c r="A6707" s="89">
        <f t="shared" si="1021"/>
        <v>6694</v>
      </c>
      <c r="B6707" s="185" t="str">
        <f t="shared" si="1022"/>
        <v/>
      </c>
      <c r="C6707" s="90" t="str">
        <f t="shared" si="1023"/>
        <v/>
      </c>
      <c r="D6707" s="89" t="str">
        <f t="shared" si="1024"/>
        <v/>
      </c>
      <c r="E6707" s="91" t="str">
        <f t="shared" si="1025"/>
        <v/>
      </c>
      <c r="F6707" s="92" t="str">
        <f t="shared" si="1026"/>
        <v/>
      </c>
      <c r="G6707" s="212" t="str">
        <f t="shared" si="1027"/>
        <v/>
      </c>
      <c r="H6707" s="92">
        <f>IF(OR(ERR=FALSE,AND(F6707="",G6707="")),0,IF($C$12="D",$H$13+SUM($F$14:F6707)-SUM($G$14:G6707),$H$13-SUM($F$14:F6707)+SUM($G$14:G6707)))</f>
        <v>0</v>
      </c>
      <c r="I6707" s="7"/>
    </row>
    <row r="6708" spans="1:9">
      <c r="A6708" s="89">
        <f t="shared" si="1021"/>
        <v>6695</v>
      </c>
      <c r="B6708" s="185" t="str">
        <f t="shared" si="1022"/>
        <v/>
      </c>
      <c r="C6708" s="90" t="str">
        <f t="shared" si="1023"/>
        <v/>
      </c>
      <c r="D6708" s="89" t="str">
        <f t="shared" si="1024"/>
        <v/>
      </c>
      <c r="E6708" s="91" t="str">
        <f t="shared" si="1025"/>
        <v/>
      </c>
      <c r="F6708" s="92" t="str">
        <f t="shared" si="1026"/>
        <v/>
      </c>
      <c r="G6708" s="212" t="str">
        <f t="shared" si="1027"/>
        <v/>
      </c>
      <c r="H6708" s="92">
        <f>IF(OR(ERR=FALSE,AND(F6708="",G6708="")),0,IF($C$12="D",$H$13+SUM($F$14:F6708)-SUM($G$14:G6708),$H$13-SUM($F$14:F6708)+SUM($G$14:G6708)))</f>
        <v>0</v>
      </c>
      <c r="I6708" s="7"/>
    </row>
    <row r="6709" spans="1:9">
      <c r="A6709" s="89">
        <f t="shared" si="1021"/>
        <v>6696</v>
      </c>
      <c r="B6709" s="185" t="str">
        <f t="shared" si="1022"/>
        <v/>
      </c>
      <c r="C6709" s="90" t="str">
        <f t="shared" si="1023"/>
        <v/>
      </c>
      <c r="D6709" s="89" t="str">
        <f t="shared" si="1024"/>
        <v/>
      </c>
      <c r="E6709" s="91" t="str">
        <f t="shared" si="1025"/>
        <v/>
      </c>
      <c r="F6709" s="92" t="str">
        <f t="shared" si="1026"/>
        <v/>
      </c>
      <c r="G6709" s="212" t="str">
        <f t="shared" si="1027"/>
        <v/>
      </c>
      <c r="H6709" s="92">
        <f>IF(OR(ERR=FALSE,AND(F6709="",G6709="")),0,IF($C$12="D",$H$13+SUM($F$14:F6709)-SUM($G$14:G6709),$H$13-SUM($F$14:F6709)+SUM($G$14:G6709)))</f>
        <v>0</v>
      </c>
      <c r="I6709" s="7"/>
    </row>
    <row r="6710" spans="1:9">
      <c r="A6710" s="89">
        <f t="shared" si="1021"/>
        <v>6697</v>
      </c>
      <c r="B6710" s="185" t="str">
        <f t="shared" si="1022"/>
        <v/>
      </c>
      <c r="C6710" s="90" t="str">
        <f t="shared" si="1023"/>
        <v/>
      </c>
      <c r="D6710" s="89" t="str">
        <f t="shared" si="1024"/>
        <v/>
      </c>
      <c r="E6710" s="91" t="str">
        <f t="shared" si="1025"/>
        <v/>
      </c>
      <c r="F6710" s="92" t="str">
        <f t="shared" si="1026"/>
        <v/>
      </c>
      <c r="G6710" s="212" t="str">
        <f t="shared" si="1027"/>
        <v/>
      </c>
      <c r="H6710" s="92">
        <f>IF(OR(ERR=FALSE,AND(F6710="",G6710="")),0,IF($C$12="D",$H$13+SUM($F$14:F6710)-SUM($G$14:G6710),$H$13-SUM($F$14:F6710)+SUM($G$14:G6710)))</f>
        <v>0</v>
      </c>
      <c r="I6710" s="7"/>
    </row>
    <row r="6711" spans="1:9">
      <c r="A6711" s="89">
        <f t="shared" si="1021"/>
        <v>6698</v>
      </c>
      <c r="B6711" s="185" t="str">
        <f t="shared" si="1022"/>
        <v/>
      </c>
      <c r="C6711" s="90" t="str">
        <f t="shared" si="1023"/>
        <v/>
      </c>
      <c r="D6711" s="89" t="str">
        <f t="shared" si="1024"/>
        <v/>
      </c>
      <c r="E6711" s="91" t="str">
        <f t="shared" si="1025"/>
        <v/>
      </c>
      <c r="F6711" s="92" t="str">
        <f t="shared" si="1026"/>
        <v/>
      </c>
      <c r="G6711" s="212" t="str">
        <f t="shared" si="1027"/>
        <v/>
      </c>
      <c r="H6711" s="92">
        <f>IF(OR(ERR=FALSE,AND(F6711="",G6711="")),0,IF($C$12="D",$H$13+SUM($F$14:F6711)-SUM($G$14:G6711),$H$13-SUM($F$14:F6711)+SUM($G$14:G6711)))</f>
        <v>0</v>
      </c>
      <c r="I6711" s="7"/>
    </row>
    <row r="6712" spans="1:9">
      <c r="A6712" s="89">
        <f t="shared" si="1021"/>
        <v>6699</v>
      </c>
      <c r="B6712" s="185" t="str">
        <f t="shared" si="1022"/>
        <v/>
      </c>
      <c r="C6712" s="90" t="str">
        <f t="shared" si="1023"/>
        <v/>
      </c>
      <c r="D6712" s="89" t="str">
        <f t="shared" si="1024"/>
        <v/>
      </c>
      <c r="E6712" s="91" t="str">
        <f t="shared" si="1025"/>
        <v/>
      </c>
      <c r="F6712" s="92" t="str">
        <f t="shared" si="1026"/>
        <v/>
      </c>
      <c r="G6712" s="212" t="str">
        <f t="shared" si="1027"/>
        <v/>
      </c>
      <c r="H6712" s="92">
        <f>IF(OR(ERR=FALSE,AND(F6712="",G6712="")),0,IF($C$12="D",$H$13+SUM($F$14:F6712)-SUM($G$14:G6712),$H$13-SUM($F$14:F6712)+SUM($G$14:G6712)))</f>
        <v>0</v>
      </c>
      <c r="I6712" s="7"/>
    </row>
    <row r="6713" spans="1:9">
      <c r="A6713" s="89">
        <f t="shared" si="1021"/>
        <v>6700</v>
      </c>
      <c r="B6713" s="185" t="str">
        <f t="shared" si="1022"/>
        <v/>
      </c>
      <c r="C6713" s="90" t="str">
        <f t="shared" si="1023"/>
        <v/>
      </c>
      <c r="D6713" s="89" t="str">
        <f t="shared" si="1024"/>
        <v/>
      </c>
      <c r="E6713" s="91" t="str">
        <f t="shared" si="1025"/>
        <v/>
      </c>
      <c r="F6713" s="92" t="str">
        <f t="shared" si="1026"/>
        <v/>
      </c>
      <c r="G6713" s="212" t="str">
        <f t="shared" si="1027"/>
        <v/>
      </c>
      <c r="H6713" s="92">
        <f>IF(OR(ERR=FALSE,AND(F6713="",G6713="")),0,IF($C$12="D",$H$13+SUM($F$14:F6713)-SUM($G$14:G6713),$H$13-SUM($F$14:F6713)+SUM($G$14:G6713)))</f>
        <v>0</v>
      </c>
      <c r="I6713" s="7"/>
    </row>
    <row r="6714" spans="1:9">
      <c r="A6714" s="89">
        <f t="shared" si="1021"/>
        <v>6701</v>
      </c>
      <c r="B6714" s="185" t="str">
        <f t="shared" si="1022"/>
        <v/>
      </c>
      <c r="C6714" s="90" t="str">
        <f t="shared" si="1023"/>
        <v/>
      </c>
      <c r="D6714" s="89" t="str">
        <f t="shared" si="1024"/>
        <v/>
      </c>
      <c r="E6714" s="91" t="str">
        <f t="shared" si="1025"/>
        <v/>
      </c>
      <c r="F6714" s="92" t="str">
        <f t="shared" si="1026"/>
        <v/>
      </c>
      <c r="G6714" s="212" t="str">
        <f t="shared" si="1027"/>
        <v/>
      </c>
      <c r="H6714" s="92">
        <f>IF(OR(ERR=FALSE,AND(F6714="",G6714="")),0,IF($C$12="D",$H$13+SUM($F$14:F6714)-SUM($G$14:G6714),$H$13-SUM($F$14:F6714)+SUM($G$14:G6714)))</f>
        <v>0</v>
      </c>
      <c r="I6714" s="7"/>
    </row>
    <row r="6715" spans="1:9">
      <c r="A6715" s="89">
        <f t="shared" si="1021"/>
        <v>6702</v>
      </c>
      <c r="B6715" s="185" t="str">
        <f t="shared" si="1022"/>
        <v/>
      </c>
      <c r="C6715" s="90" t="str">
        <f t="shared" si="1023"/>
        <v/>
      </c>
      <c r="D6715" s="89" t="str">
        <f t="shared" si="1024"/>
        <v/>
      </c>
      <c r="E6715" s="91" t="str">
        <f t="shared" si="1025"/>
        <v/>
      </c>
      <c r="F6715" s="92" t="str">
        <f t="shared" si="1026"/>
        <v/>
      </c>
      <c r="G6715" s="212" t="str">
        <f t="shared" si="1027"/>
        <v/>
      </c>
      <c r="H6715" s="92">
        <f>IF(OR(ERR=FALSE,AND(F6715="",G6715="")),0,IF($C$12="D",$H$13+SUM($F$14:F6715)-SUM($G$14:G6715),$H$13-SUM($F$14:F6715)+SUM($G$14:G6715)))</f>
        <v>0</v>
      </c>
      <c r="I6715" s="7"/>
    </row>
    <row r="6716" spans="1:9">
      <c r="A6716" s="89">
        <f t="shared" si="1021"/>
        <v>6703</v>
      </c>
      <c r="B6716" s="185" t="str">
        <f t="shared" si="1022"/>
        <v/>
      </c>
      <c r="C6716" s="90" t="str">
        <f t="shared" si="1023"/>
        <v/>
      </c>
      <c r="D6716" s="89" t="str">
        <f t="shared" si="1024"/>
        <v/>
      </c>
      <c r="E6716" s="91" t="str">
        <f t="shared" si="1025"/>
        <v/>
      </c>
      <c r="F6716" s="92" t="str">
        <f t="shared" si="1026"/>
        <v/>
      </c>
      <c r="G6716" s="212" t="str">
        <f t="shared" si="1027"/>
        <v/>
      </c>
      <c r="H6716" s="92">
        <f>IF(OR(ERR=FALSE,AND(F6716="",G6716="")),0,IF($C$12="D",$H$13+SUM($F$14:F6716)-SUM($G$14:G6716),$H$13-SUM($F$14:F6716)+SUM($G$14:G6716)))</f>
        <v>0</v>
      </c>
      <c r="I6716" s="7"/>
    </row>
    <row r="6717" spans="1:9">
      <c r="A6717" s="89">
        <f t="shared" si="1021"/>
        <v>6704</v>
      </c>
      <c r="B6717" s="185" t="str">
        <f t="shared" si="1022"/>
        <v/>
      </c>
      <c r="C6717" s="90" t="str">
        <f t="shared" si="1023"/>
        <v/>
      </c>
      <c r="D6717" s="89" t="str">
        <f t="shared" si="1024"/>
        <v/>
      </c>
      <c r="E6717" s="91" t="str">
        <f t="shared" si="1025"/>
        <v/>
      </c>
      <c r="F6717" s="92" t="str">
        <f t="shared" si="1026"/>
        <v/>
      </c>
      <c r="G6717" s="212" t="str">
        <f t="shared" si="1027"/>
        <v/>
      </c>
      <c r="H6717" s="92">
        <f>IF(OR(ERR=FALSE,AND(F6717="",G6717="")),0,IF($C$12="D",$H$13+SUM($F$14:F6717)-SUM($G$14:G6717),$H$13-SUM($F$14:F6717)+SUM($G$14:G6717)))</f>
        <v>0</v>
      </c>
      <c r="I6717" s="7"/>
    </row>
    <row r="6718" spans="1:9">
      <c r="A6718" s="89">
        <f t="shared" si="1021"/>
        <v>6705</v>
      </c>
      <c r="B6718" s="185" t="str">
        <f t="shared" si="1022"/>
        <v/>
      </c>
      <c r="C6718" s="90" t="str">
        <f t="shared" si="1023"/>
        <v/>
      </c>
      <c r="D6718" s="89" t="str">
        <f t="shared" si="1024"/>
        <v/>
      </c>
      <c r="E6718" s="91" t="str">
        <f t="shared" si="1025"/>
        <v/>
      </c>
      <c r="F6718" s="92" t="str">
        <f t="shared" si="1026"/>
        <v/>
      </c>
      <c r="G6718" s="212" t="str">
        <f t="shared" si="1027"/>
        <v/>
      </c>
      <c r="H6718" s="92">
        <f>IF(OR(ERR=FALSE,AND(F6718="",G6718="")),0,IF($C$12="D",$H$13+SUM($F$14:F6718)-SUM($G$14:G6718),$H$13-SUM($F$14:F6718)+SUM($G$14:G6718)))</f>
        <v>0</v>
      </c>
      <c r="I6718" s="7"/>
    </row>
    <row r="6719" spans="1:9">
      <c r="A6719" s="89">
        <f t="shared" si="1021"/>
        <v>6706</v>
      </c>
      <c r="B6719" s="185" t="str">
        <f t="shared" si="1022"/>
        <v/>
      </c>
      <c r="C6719" s="90" t="str">
        <f t="shared" si="1023"/>
        <v/>
      </c>
      <c r="D6719" s="89" t="str">
        <f t="shared" si="1024"/>
        <v/>
      </c>
      <c r="E6719" s="91" t="str">
        <f t="shared" si="1025"/>
        <v/>
      </c>
      <c r="F6719" s="92" t="str">
        <f t="shared" si="1026"/>
        <v/>
      </c>
      <c r="G6719" s="212" t="str">
        <f t="shared" si="1027"/>
        <v/>
      </c>
      <c r="H6719" s="92">
        <f>IF(OR(ERR=FALSE,AND(F6719="",G6719="")),0,IF($C$12="D",$H$13+SUM($F$14:F6719)-SUM($G$14:G6719),$H$13-SUM($F$14:F6719)+SUM($G$14:G6719)))</f>
        <v>0</v>
      </c>
      <c r="I6719" s="7"/>
    </row>
    <row r="6720" spans="1:9">
      <c r="A6720" s="89">
        <f t="shared" si="1021"/>
        <v>6707</v>
      </c>
      <c r="B6720" s="185" t="str">
        <f t="shared" si="1022"/>
        <v/>
      </c>
      <c r="C6720" s="90" t="str">
        <f t="shared" si="1023"/>
        <v/>
      </c>
      <c r="D6720" s="89" t="str">
        <f t="shared" si="1024"/>
        <v/>
      </c>
      <c r="E6720" s="91" t="str">
        <f t="shared" si="1025"/>
        <v/>
      </c>
      <c r="F6720" s="92" t="str">
        <f t="shared" si="1026"/>
        <v/>
      </c>
      <c r="G6720" s="212" t="str">
        <f t="shared" si="1027"/>
        <v/>
      </c>
      <c r="H6720" s="92">
        <f>IF(OR(ERR=FALSE,AND(F6720="",G6720="")),0,IF($C$12="D",$H$13+SUM($F$14:F6720)-SUM($G$14:G6720),$H$13-SUM($F$14:F6720)+SUM($G$14:G6720)))</f>
        <v>0</v>
      </c>
      <c r="I6720" s="7"/>
    </row>
    <row r="6721" spans="1:9">
      <c r="A6721" s="89">
        <f t="shared" si="1021"/>
        <v>6708</v>
      </c>
      <c r="B6721" s="185" t="str">
        <f t="shared" si="1022"/>
        <v/>
      </c>
      <c r="C6721" s="90" t="str">
        <f t="shared" si="1023"/>
        <v/>
      </c>
      <c r="D6721" s="89" t="str">
        <f t="shared" si="1024"/>
        <v/>
      </c>
      <c r="E6721" s="91" t="str">
        <f t="shared" si="1025"/>
        <v/>
      </c>
      <c r="F6721" s="92" t="str">
        <f t="shared" si="1026"/>
        <v/>
      </c>
      <c r="G6721" s="212" t="str">
        <f t="shared" si="1027"/>
        <v/>
      </c>
      <c r="H6721" s="92">
        <f>IF(OR(ERR=FALSE,AND(F6721="",G6721="")),0,IF($C$12="D",$H$13+SUM($F$14:F6721)-SUM($G$14:G6721),$H$13-SUM($F$14:F6721)+SUM($G$14:G6721)))</f>
        <v>0</v>
      </c>
      <c r="I6721" s="7"/>
    </row>
    <row r="6722" spans="1:9">
      <c r="A6722" s="89">
        <f t="shared" si="1021"/>
        <v>6709</v>
      </c>
      <c r="B6722" s="185" t="str">
        <f t="shared" si="1022"/>
        <v/>
      </c>
      <c r="C6722" s="90" t="str">
        <f t="shared" si="1023"/>
        <v/>
      </c>
      <c r="D6722" s="89" t="str">
        <f t="shared" si="1024"/>
        <v/>
      </c>
      <c r="E6722" s="91" t="str">
        <f t="shared" si="1025"/>
        <v/>
      </c>
      <c r="F6722" s="92" t="str">
        <f t="shared" si="1026"/>
        <v/>
      </c>
      <c r="G6722" s="212" t="str">
        <f t="shared" si="1027"/>
        <v/>
      </c>
      <c r="H6722" s="92">
        <f>IF(OR(ERR=FALSE,AND(F6722="",G6722="")),0,IF($C$12="D",$H$13+SUM($F$14:F6722)-SUM($G$14:G6722),$H$13-SUM($F$14:F6722)+SUM($G$14:G6722)))</f>
        <v>0</v>
      </c>
      <c r="I6722" s="7"/>
    </row>
    <row r="6723" spans="1:9">
      <c r="A6723" s="89">
        <f t="shared" ref="A6723:A6786" si="1028">A6722+1</f>
        <v>6710</v>
      </c>
      <c r="B6723" s="185" t="str">
        <f t="shared" si="1022"/>
        <v/>
      </c>
      <c r="C6723" s="90" t="str">
        <f t="shared" si="1023"/>
        <v/>
      </c>
      <c r="D6723" s="89" t="str">
        <f t="shared" si="1024"/>
        <v/>
      </c>
      <c r="E6723" s="91" t="str">
        <f t="shared" si="1025"/>
        <v/>
      </c>
      <c r="F6723" s="92" t="str">
        <f t="shared" si="1026"/>
        <v/>
      </c>
      <c r="G6723" s="212" t="str">
        <f t="shared" si="1027"/>
        <v/>
      </c>
      <c r="H6723" s="92">
        <f>IF(OR(ERR=FALSE,AND(F6723="",G6723="")),0,IF($C$12="D",$H$13+SUM($F$14:F6723)-SUM($G$14:G6723),$H$13-SUM($F$14:F6723)+SUM($G$14:G6723)))</f>
        <v>0</v>
      </c>
      <c r="I6723" s="7"/>
    </row>
    <row r="6724" spans="1:9">
      <c r="A6724" s="89">
        <f t="shared" si="1028"/>
        <v>6711</v>
      </c>
      <c r="B6724" s="185" t="str">
        <f t="shared" si="1022"/>
        <v/>
      </c>
      <c r="C6724" s="90" t="str">
        <f t="shared" si="1023"/>
        <v/>
      </c>
      <c r="D6724" s="89" t="str">
        <f t="shared" si="1024"/>
        <v/>
      </c>
      <c r="E6724" s="91" t="str">
        <f t="shared" si="1025"/>
        <v/>
      </c>
      <c r="F6724" s="92" t="str">
        <f t="shared" si="1026"/>
        <v/>
      </c>
      <c r="G6724" s="212" t="str">
        <f t="shared" si="1027"/>
        <v/>
      </c>
      <c r="H6724" s="92">
        <f>IF(OR(ERR=FALSE,AND(F6724="",G6724="")),0,IF($C$12="D",$H$13+SUM($F$14:F6724)-SUM($G$14:G6724),$H$13-SUM($F$14:F6724)+SUM($G$14:G6724)))</f>
        <v>0</v>
      </c>
      <c r="I6724" s="7"/>
    </row>
    <row r="6725" spans="1:9">
      <c r="A6725" s="89">
        <f t="shared" si="1028"/>
        <v>6712</v>
      </c>
      <c r="B6725" s="185" t="str">
        <f t="shared" si="1022"/>
        <v/>
      </c>
      <c r="C6725" s="90" t="str">
        <f t="shared" si="1023"/>
        <v/>
      </c>
      <c r="D6725" s="89" t="str">
        <f t="shared" si="1024"/>
        <v/>
      </c>
      <c r="E6725" s="91" t="str">
        <f t="shared" si="1025"/>
        <v/>
      </c>
      <c r="F6725" s="92" t="str">
        <f t="shared" si="1026"/>
        <v/>
      </c>
      <c r="G6725" s="212" t="str">
        <f t="shared" si="1027"/>
        <v/>
      </c>
      <c r="H6725" s="92">
        <f>IF(OR(ERR=FALSE,AND(F6725="",G6725="")),0,IF($C$12="D",$H$13+SUM($F$14:F6725)-SUM($G$14:G6725),$H$13-SUM($F$14:F6725)+SUM($G$14:G6725)))</f>
        <v>0</v>
      </c>
      <c r="I6725" s="7"/>
    </row>
    <row r="6726" spans="1:9">
      <c r="A6726" s="89">
        <f t="shared" si="1028"/>
        <v>6713</v>
      </c>
      <c r="B6726" s="185" t="str">
        <f t="shared" si="1022"/>
        <v/>
      </c>
      <c r="C6726" s="90" t="str">
        <f t="shared" si="1023"/>
        <v/>
      </c>
      <c r="D6726" s="89" t="str">
        <f t="shared" si="1024"/>
        <v/>
      </c>
      <c r="E6726" s="91" t="str">
        <f t="shared" si="1025"/>
        <v/>
      </c>
      <c r="F6726" s="92" t="str">
        <f t="shared" si="1026"/>
        <v/>
      </c>
      <c r="G6726" s="212" t="str">
        <f t="shared" si="1027"/>
        <v/>
      </c>
      <c r="H6726" s="92">
        <f>IF(OR(ERR=FALSE,AND(F6726="",G6726="")),0,IF($C$12="D",$H$13+SUM($F$14:F6726)-SUM($G$14:G6726),$H$13-SUM($F$14:F6726)+SUM($G$14:G6726)))</f>
        <v>0</v>
      </c>
      <c r="I6726" s="7"/>
    </row>
    <row r="6727" spans="1:9">
      <c r="A6727" s="89">
        <f t="shared" si="1028"/>
        <v>6714</v>
      </c>
      <c r="B6727" s="185" t="str">
        <f t="shared" si="1022"/>
        <v/>
      </c>
      <c r="C6727" s="90" t="str">
        <f t="shared" si="1023"/>
        <v/>
      </c>
      <c r="D6727" s="89" t="str">
        <f t="shared" si="1024"/>
        <v/>
      </c>
      <c r="E6727" s="91" t="str">
        <f t="shared" si="1025"/>
        <v/>
      </c>
      <c r="F6727" s="92" t="str">
        <f t="shared" si="1026"/>
        <v/>
      </c>
      <c r="G6727" s="212" t="str">
        <f t="shared" si="1027"/>
        <v/>
      </c>
      <c r="H6727" s="92">
        <f>IF(OR(ERR=FALSE,AND(F6727="",G6727="")),0,IF($C$12="D",$H$13+SUM($F$14:F6727)-SUM($G$14:G6727),$H$13-SUM($F$14:F6727)+SUM($G$14:G6727)))</f>
        <v>0</v>
      </c>
      <c r="I6727" s="7"/>
    </row>
    <row r="6728" spans="1:9">
      <c r="A6728" s="89">
        <f t="shared" si="1028"/>
        <v>6715</v>
      </c>
      <c r="B6728" s="185" t="str">
        <f t="shared" si="1022"/>
        <v/>
      </c>
      <c r="C6728" s="90" t="str">
        <f t="shared" si="1023"/>
        <v/>
      </c>
      <c r="D6728" s="89" t="str">
        <f t="shared" si="1024"/>
        <v/>
      </c>
      <c r="E6728" s="91" t="str">
        <f t="shared" si="1025"/>
        <v/>
      </c>
      <c r="F6728" s="92" t="str">
        <f t="shared" si="1026"/>
        <v/>
      </c>
      <c r="G6728" s="212" t="str">
        <f t="shared" si="1027"/>
        <v/>
      </c>
      <c r="H6728" s="92">
        <f>IF(OR(ERR=FALSE,AND(F6728="",G6728="")),0,IF($C$12="D",$H$13+SUM($F$14:F6728)-SUM($G$14:G6728),$H$13-SUM($F$14:F6728)+SUM($G$14:G6728)))</f>
        <v>0</v>
      </c>
      <c r="I6728" s="7"/>
    </row>
    <row r="6729" spans="1:9">
      <c r="A6729" s="89">
        <f t="shared" si="1028"/>
        <v>6716</v>
      </c>
      <c r="B6729" s="185" t="str">
        <f t="shared" si="1022"/>
        <v/>
      </c>
      <c r="C6729" s="90" t="str">
        <f t="shared" si="1023"/>
        <v/>
      </c>
      <c r="D6729" s="89" t="str">
        <f t="shared" si="1024"/>
        <v/>
      </c>
      <c r="E6729" s="91" t="str">
        <f t="shared" si="1025"/>
        <v/>
      </c>
      <c r="F6729" s="92" t="str">
        <f t="shared" si="1026"/>
        <v/>
      </c>
      <c r="G6729" s="212" t="str">
        <f t="shared" si="1027"/>
        <v/>
      </c>
      <c r="H6729" s="92">
        <f>IF(OR(ERR=FALSE,AND(F6729="",G6729="")),0,IF($C$12="D",$H$13+SUM($F$14:F6729)-SUM($G$14:G6729),$H$13-SUM($F$14:F6729)+SUM($G$14:G6729)))</f>
        <v>0</v>
      </c>
      <c r="I6729" s="7"/>
    </row>
    <row r="6730" spans="1:9">
      <c r="A6730" s="89">
        <f t="shared" si="1028"/>
        <v>6717</v>
      </c>
      <c r="B6730" s="185" t="str">
        <f t="shared" ref="B6730:B6744" si="1029">IF(ISERROR(VLOOKUP(A6730&amp;H$9,JU_AKUN,6,FALSE)=TRUE),"",VLOOKUP(A6730&amp;H$9,JU_AKUN,6,FALSE))</f>
        <v/>
      </c>
      <c r="C6730" s="90" t="str">
        <f t="shared" ref="C6730:C6744" si="1030">IF(ISERROR(VLOOKUP(A6730&amp;H$9,JU_AKUN,7,FALSE)=TRUE),"",VLOOKUP(A6730&amp;H$9,JU_AKUN,7,FALSE))</f>
        <v/>
      </c>
      <c r="D6730" s="89" t="str">
        <f t="shared" ref="D6730:D6744" si="1031">IF(ISERROR(VLOOKUP(A6730&amp;H$9,JU_AKUN,8,FALSE)=TRUE),"",VLOOKUP(A6730&amp;H$9,JU_AKUN,8,FALSE))</f>
        <v/>
      </c>
      <c r="E6730" s="91" t="str">
        <f t="shared" ref="E6730:E6744" si="1032">IF(ISERROR(VLOOKUP(A6730&amp;H$9,JU_AKUN,9,FALSE)=TRUE),"",VLOOKUP(A6730&amp;H$9,JU_AKUN,9,FALSE))</f>
        <v/>
      </c>
      <c r="F6730" s="92" t="str">
        <f t="shared" ref="F6730:F6744" si="1033">IF(ISERROR(VLOOKUP(A6730&amp;H$9,JU_AKUN,14,FALSE)=TRUE),"",VLOOKUP(A6730&amp;H$9,JU_AKUN,14,FALSE))</f>
        <v/>
      </c>
      <c r="G6730" s="212" t="str">
        <f t="shared" ref="G6730:G6744" si="1034">IF(ISERROR(VLOOKUP(A6730&amp;H$9,JU_AKUN,15,FALSE)=TRUE),"",VLOOKUP(A6730&amp;H$9,JU_AKUN,15,FALSE))</f>
        <v/>
      </c>
      <c r="H6730" s="92">
        <f>IF(OR(ERR=FALSE,AND(F6730="",G6730="")),0,IF($C$12="D",$H$13+SUM($F$14:F6730)-SUM($G$14:G6730),$H$13-SUM($F$14:F6730)+SUM($G$14:G6730)))</f>
        <v>0</v>
      </c>
      <c r="I6730" s="7"/>
    </row>
    <row r="6731" spans="1:9">
      <c r="A6731" s="89">
        <f t="shared" si="1028"/>
        <v>6718</v>
      </c>
      <c r="B6731" s="185" t="str">
        <f t="shared" si="1029"/>
        <v/>
      </c>
      <c r="C6731" s="90" t="str">
        <f t="shared" si="1030"/>
        <v/>
      </c>
      <c r="D6731" s="89" t="str">
        <f t="shared" si="1031"/>
        <v/>
      </c>
      <c r="E6731" s="91" t="str">
        <f t="shared" si="1032"/>
        <v/>
      </c>
      <c r="F6731" s="92" t="str">
        <f t="shared" si="1033"/>
        <v/>
      </c>
      <c r="G6731" s="212" t="str">
        <f t="shared" si="1034"/>
        <v/>
      </c>
      <c r="H6731" s="92">
        <f>IF(OR(ERR=FALSE,AND(F6731="",G6731="")),0,IF($C$12="D",$H$13+SUM($F$14:F6731)-SUM($G$14:G6731),$H$13-SUM($F$14:F6731)+SUM($G$14:G6731)))</f>
        <v>0</v>
      </c>
      <c r="I6731" s="7"/>
    </row>
    <row r="6732" spans="1:9">
      <c r="A6732" s="89">
        <f t="shared" si="1028"/>
        <v>6719</v>
      </c>
      <c r="B6732" s="185" t="str">
        <f t="shared" si="1029"/>
        <v/>
      </c>
      <c r="C6732" s="90" t="str">
        <f t="shared" si="1030"/>
        <v/>
      </c>
      <c r="D6732" s="89" t="str">
        <f t="shared" si="1031"/>
        <v/>
      </c>
      <c r="E6732" s="91" t="str">
        <f t="shared" si="1032"/>
        <v/>
      </c>
      <c r="F6732" s="92" t="str">
        <f t="shared" si="1033"/>
        <v/>
      </c>
      <c r="G6732" s="212" t="str">
        <f t="shared" si="1034"/>
        <v/>
      </c>
      <c r="H6732" s="92">
        <f>IF(OR(ERR=FALSE,AND(F6732="",G6732="")),0,IF($C$12="D",$H$13+SUM($F$14:F6732)-SUM($G$14:G6732),$H$13-SUM($F$14:F6732)+SUM($G$14:G6732)))</f>
        <v>0</v>
      </c>
      <c r="I6732" s="7"/>
    </row>
    <row r="6733" spans="1:9">
      <c r="A6733" s="89">
        <f t="shared" si="1028"/>
        <v>6720</v>
      </c>
      <c r="B6733" s="185" t="str">
        <f t="shared" si="1029"/>
        <v/>
      </c>
      <c r="C6733" s="90" t="str">
        <f t="shared" si="1030"/>
        <v/>
      </c>
      <c r="D6733" s="89" t="str">
        <f t="shared" si="1031"/>
        <v/>
      </c>
      <c r="E6733" s="91" t="str">
        <f t="shared" si="1032"/>
        <v/>
      </c>
      <c r="F6733" s="92" t="str">
        <f t="shared" si="1033"/>
        <v/>
      </c>
      <c r="G6733" s="212" t="str">
        <f t="shared" si="1034"/>
        <v/>
      </c>
      <c r="H6733" s="92">
        <f>IF(OR(ERR=FALSE,AND(F6733="",G6733="")),0,IF($C$12="D",$H$13+SUM($F$14:F6733)-SUM($G$14:G6733),$H$13-SUM($F$14:F6733)+SUM($G$14:G6733)))</f>
        <v>0</v>
      </c>
      <c r="I6733" s="7"/>
    </row>
    <row r="6734" spans="1:9">
      <c r="A6734" s="89">
        <f t="shared" si="1028"/>
        <v>6721</v>
      </c>
      <c r="B6734" s="185" t="str">
        <f t="shared" si="1029"/>
        <v/>
      </c>
      <c r="C6734" s="90" t="str">
        <f t="shared" si="1030"/>
        <v/>
      </c>
      <c r="D6734" s="89" t="str">
        <f t="shared" si="1031"/>
        <v/>
      </c>
      <c r="E6734" s="91" t="str">
        <f t="shared" si="1032"/>
        <v/>
      </c>
      <c r="F6734" s="92" t="str">
        <f t="shared" si="1033"/>
        <v/>
      </c>
      <c r="G6734" s="212" t="str">
        <f t="shared" si="1034"/>
        <v/>
      </c>
      <c r="H6734" s="92">
        <f>IF(OR(ERR=FALSE,AND(F6734="",G6734="")),0,IF($C$12="D",$H$13+SUM($F$14:F6734)-SUM($G$14:G6734),$H$13-SUM($F$14:F6734)+SUM($G$14:G6734)))</f>
        <v>0</v>
      </c>
      <c r="I6734" s="7"/>
    </row>
    <row r="6735" spans="1:9">
      <c r="A6735" s="89">
        <f t="shared" si="1028"/>
        <v>6722</v>
      </c>
      <c r="B6735" s="185" t="str">
        <f t="shared" si="1029"/>
        <v/>
      </c>
      <c r="C6735" s="90" t="str">
        <f t="shared" si="1030"/>
        <v/>
      </c>
      <c r="D6735" s="89" t="str">
        <f t="shared" si="1031"/>
        <v/>
      </c>
      <c r="E6735" s="91" t="str">
        <f t="shared" si="1032"/>
        <v/>
      </c>
      <c r="F6735" s="92" t="str">
        <f t="shared" si="1033"/>
        <v/>
      </c>
      <c r="G6735" s="212" t="str">
        <f t="shared" si="1034"/>
        <v/>
      </c>
      <c r="H6735" s="92">
        <f>IF(OR(ERR=FALSE,AND(F6735="",G6735="")),0,IF($C$12="D",$H$13+SUM($F$14:F6735)-SUM($G$14:G6735),$H$13-SUM($F$14:F6735)+SUM($G$14:G6735)))</f>
        <v>0</v>
      </c>
      <c r="I6735" s="7"/>
    </row>
    <row r="6736" spans="1:9">
      <c r="A6736" s="89">
        <f t="shared" si="1028"/>
        <v>6723</v>
      </c>
      <c r="B6736" s="185" t="str">
        <f t="shared" si="1029"/>
        <v/>
      </c>
      <c r="C6736" s="90" t="str">
        <f t="shared" si="1030"/>
        <v/>
      </c>
      <c r="D6736" s="89" t="str">
        <f t="shared" si="1031"/>
        <v/>
      </c>
      <c r="E6736" s="91" t="str">
        <f t="shared" si="1032"/>
        <v/>
      </c>
      <c r="F6736" s="92" t="str">
        <f t="shared" si="1033"/>
        <v/>
      </c>
      <c r="G6736" s="212" t="str">
        <f t="shared" si="1034"/>
        <v/>
      </c>
      <c r="H6736" s="92">
        <f>IF(OR(ERR=FALSE,AND(F6736="",G6736="")),0,IF($C$12="D",$H$13+SUM($F$14:F6736)-SUM($G$14:G6736),$H$13-SUM($F$14:F6736)+SUM($G$14:G6736)))</f>
        <v>0</v>
      </c>
      <c r="I6736" s="7"/>
    </row>
    <row r="6737" spans="1:9">
      <c r="A6737" s="89">
        <f t="shared" si="1028"/>
        <v>6724</v>
      </c>
      <c r="B6737" s="185" t="str">
        <f t="shared" si="1029"/>
        <v/>
      </c>
      <c r="C6737" s="90" t="str">
        <f t="shared" si="1030"/>
        <v/>
      </c>
      <c r="D6737" s="89" t="str">
        <f t="shared" si="1031"/>
        <v/>
      </c>
      <c r="E6737" s="91" t="str">
        <f t="shared" si="1032"/>
        <v/>
      </c>
      <c r="F6737" s="92" t="str">
        <f t="shared" si="1033"/>
        <v/>
      </c>
      <c r="G6737" s="212" t="str">
        <f t="shared" si="1034"/>
        <v/>
      </c>
      <c r="H6737" s="92">
        <f>IF(OR(ERR=FALSE,AND(F6737="",G6737="")),0,IF($C$12="D",$H$13+SUM($F$14:F6737)-SUM($G$14:G6737),$H$13-SUM($F$14:F6737)+SUM($G$14:G6737)))</f>
        <v>0</v>
      </c>
      <c r="I6737" s="7"/>
    </row>
    <row r="6738" spans="1:9">
      <c r="A6738" s="89">
        <f t="shared" si="1028"/>
        <v>6725</v>
      </c>
      <c r="B6738" s="185" t="str">
        <f t="shared" si="1029"/>
        <v/>
      </c>
      <c r="C6738" s="90" t="str">
        <f t="shared" si="1030"/>
        <v/>
      </c>
      <c r="D6738" s="89" t="str">
        <f t="shared" si="1031"/>
        <v/>
      </c>
      <c r="E6738" s="91" t="str">
        <f t="shared" si="1032"/>
        <v/>
      </c>
      <c r="F6738" s="92" t="str">
        <f t="shared" si="1033"/>
        <v/>
      </c>
      <c r="G6738" s="212" t="str">
        <f t="shared" si="1034"/>
        <v/>
      </c>
      <c r="H6738" s="92">
        <f>IF(OR(ERR=FALSE,AND(F6738="",G6738="")),0,IF($C$12="D",$H$13+SUM($F$14:F6738)-SUM($G$14:G6738),$H$13-SUM($F$14:F6738)+SUM($G$14:G6738)))</f>
        <v>0</v>
      </c>
      <c r="I6738" s="7"/>
    </row>
    <row r="6739" spans="1:9">
      <c r="A6739" s="89">
        <f t="shared" si="1028"/>
        <v>6726</v>
      </c>
      <c r="B6739" s="185" t="str">
        <f t="shared" si="1029"/>
        <v/>
      </c>
      <c r="C6739" s="90" t="str">
        <f t="shared" si="1030"/>
        <v/>
      </c>
      <c r="D6739" s="89" t="str">
        <f t="shared" si="1031"/>
        <v/>
      </c>
      <c r="E6739" s="91" t="str">
        <f t="shared" si="1032"/>
        <v/>
      </c>
      <c r="F6739" s="92" t="str">
        <f t="shared" si="1033"/>
        <v/>
      </c>
      <c r="G6739" s="212" t="str">
        <f t="shared" si="1034"/>
        <v/>
      </c>
      <c r="H6739" s="92">
        <f>IF(OR(ERR=FALSE,AND(F6739="",G6739="")),0,IF($C$12="D",$H$13+SUM($F$14:F6739)-SUM($G$14:G6739),$H$13-SUM($F$14:F6739)+SUM($G$14:G6739)))</f>
        <v>0</v>
      </c>
      <c r="I6739" s="7"/>
    </row>
    <row r="6740" spans="1:9">
      <c r="A6740" s="89">
        <f t="shared" si="1028"/>
        <v>6727</v>
      </c>
      <c r="B6740" s="185" t="str">
        <f t="shared" si="1029"/>
        <v/>
      </c>
      <c r="C6740" s="90" t="str">
        <f t="shared" si="1030"/>
        <v/>
      </c>
      <c r="D6740" s="89" t="str">
        <f t="shared" si="1031"/>
        <v/>
      </c>
      <c r="E6740" s="91" t="str">
        <f t="shared" si="1032"/>
        <v/>
      </c>
      <c r="F6740" s="92" t="str">
        <f t="shared" si="1033"/>
        <v/>
      </c>
      <c r="G6740" s="212" t="str">
        <f t="shared" si="1034"/>
        <v/>
      </c>
      <c r="H6740" s="92">
        <f>IF(OR(ERR=FALSE,AND(F6740="",G6740="")),0,IF($C$12="D",$H$13+SUM($F$14:F6740)-SUM($G$14:G6740),$H$13-SUM($F$14:F6740)+SUM($G$14:G6740)))</f>
        <v>0</v>
      </c>
      <c r="I6740" s="7"/>
    </row>
    <row r="6741" spans="1:9">
      <c r="A6741" s="89">
        <f t="shared" si="1028"/>
        <v>6728</v>
      </c>
      <c r="B6741" s="185" t="str">
        <f t="shared" si="1029"/>
        <v/>
      </c>
      <c r="C6741" s="90" t="str">
        <f t="shared" si="1030"/>
        <v/>
      </c>
      <c r="D6741" s="89" t="str">
        <f t="shared" si="1031"/>
        <v/>
      </c>
      <c r="E6741" s="91" t="str">
        <f t="shared" si="1032"/>
        <v/>
      </c>
      <c r="F6741" s="92" t="str">
        <f t="shared" si="1033"/>
        <v/>
      </c>
      <c r="G6741" s="212" t="str">
        <f t="shared" si="1034"/>
        <v/>
      </c>
      <c r="H6741" s="92">
        <f>IF(OR(ERR=FALSE,AND(F6741="",G6741="")),0,IF($C$12="D",$H$13+SUM($F$14:F6741)-SUM($G$14:G6741),$H$13-SUM($F$14:F6741)+SUM($G$14:G6741)))</f>
        <v>0</v>
      </c>
      <c r="I6741" s="7"/>
    </row>
    <row r="6742" spans="1:9">
      <c r="A6742" s="89">
        <f t="shared" si="1028"/>
        <v>6729</v>
      </c>
      <c r="B6742" s="185" t="str">
        <f t="shared" si="1029"/>
        <v/>
      </c>
      <c r="C6742" s="90" t="str">
        <f t="shared" si="1030"/>
        <v/>
      </c>
      <c r="D6742" s="89" t="str">
        <f t="shared" si="1031"/>
        <v/>
      </c>
      <c r="E6742" s="91" t="str">
        <f t="shared" si="1032"/>
        <v/>
      </c>
      <c r="F6742" s="92" t="str">
        <f t="shared" si="1033"/>
        <v/>
      </c>
      <c r="G6742" s="212" t="str">
        <f t="shared" si="1034"/>
        <v/>
      </c>
      <c r="H6742" s="92">
        <f>IF(OR(ERR=FALSE,AND(F6742="",G6742="")),0,IF($C$12="D",$H$13+SUM($F$14:F6742)-SUM($G$14:G6742),$H$13-SUM($F$14:F6742)+SUM($G$14:G6742)))</f>
        <v>0</v>
      </c>
      <c r="I6742" s="7"/>
    </row>
    <row r="6743" spans="1:9">
      <c r="A6743" s="89">
        <f t="shared" si="1028"/>
        <v>6730</v>
      </c>
      <c r="B6743" s="185" t="str">
        <f t="shared" si="1029"/>
        <v/>
      </c>
      <c r="C6743" s="90" t="str">
        <f t="shared" si="1030"/>
        <v/>
      </c>
      <c r="D6743" s="89" t="str">
        <f t="shared" si="1031"/>
        <v/>
      </c>
      <c r="E6743" s="91" t="str">
        <f t="shared" si="1032"/>
        <v/>
      </c>
      <c r="F6743" s="92" t="str">
        <f t="shared" si="1033"/>
        <v/>
      </c>
      <c r="G6743" s="212" t="str">
        <f t="shared" si="1034"/>
        <v/>
      </c>
      <c r="H6743" s="92">
        <f>IF(OR(ERR=FALSE,AND(F6743="",G6743="")),0,IF($C$12="D",$H$13+SUM($F$14:F6743)-SUM($G$14:G6743),$H$13-SUM($F$14:F6743)+SUM($G$14:G6743)))</f>
        <v>0</v>
      </c>
      <c r="I6743" s="7"/>
    </row>
    <row r="6744" spans="1:9">
      <c r="A6744" s="89">
        <f t="shared" si="1028"/>
        <v>6731</v>
      </c>
      <c r="B6744" s="185" t="str">
        <f t="shared" si="1029"/>
        <v/>
      </c>
      <c r="C6744" s="90" t="str">
        <f t="shared" si="1030"/>
        <v/>
      </c>
      <c r="D6744" s="89" t="str">
        <f t="shared" si="1031"/>
        <v/>
      </c>
      <c r="E6744" s="91" t="str">
        <f t="shared" si="1032"/>
        <v/>
      </c>
      <c r="F6744" s="92" t="str">
        <f t="shared" si="1033"/>
        <v/>
      </c>
      <c r="G6744" s="212" t="str">
        <f t="shared" si="1034"/>
        <v/>
      </c>
      <c r="H6744" s="92">
        <f>IF(OR(ERR=FALSE,AND(F6744="",G6744="")),0,IF($C$12="D",$H$13+SUM($F$14:F6744)-SUM($G$14:G6744),$H$13-SUM($F$14:F6744)+SUM($G$14:G6744)))</f>
        <v>0</v>
      </c>
      <c r="I6744" s="7"/>
    </row>
    <row r="6745" spans="1:9">
      <c r="A6745" s="89">
        <f t="shared" si="1028"/>
        <v>6732</v>
      </c>
      <c r="B6745" s="185" t="str">
        <f t="shared" ref="B6745:B6761" si="1035">IF(ISERROR(VLOOKUP(A6745&amp;H$9,JU_AKUN,6,FALSE)=TRUE),"",VLOOKUP(A6745&amp;H$9,JU_AKUN,6,FALSE))</f>
        <v/>
      </c>
      <c r="C6745" s="90" t="str">
        <f t="shared" ref="C6745:C6761" si="1036">IF(ISERROR(VLOOKUP(A6745&amp;H$9,JU_AKUN,7,FALSE)=TRUE),"",VLOOKUP(A6745&amp;H$9,JU_AKUN,7,FALSE))</f>
        <v/>
      </c>
      <c r="D6745" s="89" t="str">
        <f t="shared" ref="D6745:D6761" si="1037">IF(ISERROR(VLOOKUP(A6745&amp;H$9,JU_AKUN,8,FALSE)=TRUE),"",VLOOKUP(A6745&amp;H$9,JU_AKUN,8,FALSE))</f>
        <v/>
      </c>
      <c r="E6745" s="91" t="str">
        <f t="shared" ref="E6745:E6761" si="1038">IF(ISERROR(VLOOKUP(A6745&amp;H$9,JU_AKUN,9,FALSE)=TRUE),"",VLOOKUP(A6745&amp;H$9,JU_AKUN,9,FALSE))</f>
        <v/>
      </c>
      <c r="F6745" s="92" t="str">
        <f t="shared" ref="F6745:F6761" si="1039">IF(ISERROR(VLOOKUP(A6745&amp;H$9,JU_AKUN,14,FALSE)=TRUE),"",VLOOKUP(A6745&amp;H$9,JU_AKUN,14,FALSE))</f>
        <v/>
      </c>
      <c r="G6745" s="212" t="str">
        <f t="shared" ref="G6745:G6761" si="1040">IF(ISERROR(VLOOKUP(A6745&amp;H$9,JU_AKUN,15,FALSE)=TRUE),"",VLOOKUP(A6745&amp;H$9,JU_AKUN,15,FALSE))</f>
        <v/>
      </c>
      <c r="H6745" s="92">
        <f>IF(OR(ERR=FALSE,AND(F6745="",G6745="")),0,IF($C$12="D",$H$13+SUM($F$14:F6745)-SUM($G$14:G6745),$H$13-SUM($F$14:F6745)+SUM($G$14:G6745)))</f>
        <v>0</v>
      </c>
      <c r="I6745" s="7"/>
    </row>
    <row r="6746" spans="1:9">
      <c r="A6746" s="89">
        <f t="shared" si="1028"/>
        <v>6733</v>
      </c>
      <c r="B6746" s="185" t="str">
        <f t="shared" si="1035"/>
        <v/>
      </c>
      <c r="C6746" s="90" t="str">
        <f t="shared" si="1036"/>
        <v/>
      </c>
      <c r="D6746" s="89" t="str">
        <f t="shared" si="1037"/>
        <v/>
      </c>
      <c r="E6746" s="91" t="str">
        <f t="shared" si="1038"/>
        <v/>
      </c>
      <c r="F6746" s="92" t="str">
        <f t="shared" si="1039"/>
        <v/>
      </c>
      <c r="G6746" s="212" t="str">
        <f t="shared" si="1040"/>
        <v/>
      </c>
      <c r="H6746" s="92">
        <f>IF(OR(ERR=FALSE,AND(F6746="",G6746="")),0,IF($C$12="D",$H$13+SUM($F$14:F6746)-SUM($G$14:G6746),$H$13-SUM($F$14:F6746)+SUM($G$14:G6746)))</f>
        <v>0</v>
      </c>
      <c r="I6746" s="7"/>
    </row>
    <row r="6747" spans="1:9">
      <c r="A6747" s="89">
        <f t="shared" si="1028"/>
        <v>6734</v>
      </c>
      <c r="B6747" s="185" t="str">
        <f t="shared" si="1035"/>
        <v/>
      </c>
      <c r="C6747" s="90" t="str">
        <f t="shared" si="1036"/>
        <v/>
      </c>
      <c r="D6747" s="89" t="str">
        <f t="shared" si="1037"/>
        <v/>
      </c>
      <c r="E6747" s="91" t="str">
        <f t="shared" si="1038"/>
        <v/>
      </c>
      <c r="F6747" s="92" t="str">
        <f t="shared" si="1039"/>
        <v/>
      </c>
      <c r="G6747" s="212" t="str">
        <f t="shared" si="1040"/>
        <v/>
      </c>
      <c r="H6747" s="92">
        <f>IF(OR(ERR=FALSE,AND(F6747="",G6747="")),0,IF($C$12="D",$H$13+SUM($F$14:F6747)-SUM($G$14:G6747),$H$13-SUM($F$14:F6747)+SUM($G$14:G6747)))</f>
        <v>0</v>
      </c>
      <c r="I6747" s="7"/>
    </row>
    <row r="6748" spans="1:9">
      <c r="A6748" s="89">
        <f t="shared" si="1028"/>
        <v>6735</v>
      </c>
      <c r="B6748" s="185" t="str">
        <f t="shared" si="1035"/>
        <v/>
      </c>
      <c r="C6748" s="90" t="str">
        <f t="shared" si="1036"/>
        <v/>
      </c>
      <c r="D6748" s="89" t="str">
        <f t="shared" si="1037"/>
        <v/>
      </c>
      <c r="E6748" s="91" t="str">
        <f t="shared" si="1038"/>
        <v/>
      </c>
      <c r="F6748" s="92" t="str">
        <f t="shared" si="1039"/>
        <v/>
      </c>
      <c r="G6748" s="212" t="str">
        <f t="shared" si="1040"/>
        <v/>
      </c>
      <c r="H6748" s="92">
        <f>IF(OR(ERR=FALSE,AND(F6748="",G6748="")),0,IF($C$12="D",$H$13+SUM($F$14:F6748)-SUM($G$14:G6748),$H$13-SUM($F$14:F6748)+SUM($G$14:G6748)))</f>
        <v>0</v>
      </c>
      <c r="I6748" s="7"/>
    </row>
    <row r="6749" spans="1:9">
      <c r="A6749" s="89">
        <f t="shared" si="1028"/>
        <v>6736</v>
      </c>
      <c r="B6749" s="185" t="str">
        <f t="shared" si="1035"/>
        <v/>
      </c>
      <c r="C6749" s="90" t="str">
        <f t="shared" si="1036"/>
        <v/>
      </c>
      <c r="D6749" s="89" t="str">
        <f t="shared" si="1037"/>
        <v/>
      </c>
      <c r="E6749" s="91" t="str">
        <f t="shared" si="1038"/>
        <v/>
      </c>
      <c r="F6749" s="92" t="str">
        <f t="shared" si="1039"/>
        <v/>
      </c>
      <c r="G6749" s="212" t="str">
        <f t="shared" si="1040"/>
        <v/>
      </c>
      <c r="H6749" s="92">
        <f>IF(OR(ERR=FALSE,AND(F6749="",G6749="")),0,IF($C$12="D",$H$13+SUM($F$14:F6749)-SUM($G$14:G6749),$H$13-SUM($F$14:F6749)+SUM($G$14:G6749)))</f>
        <v>0</v>
      </c>
      <c r="I6749" s="7"/>
    </row>
    <row r="6750" spans="1:9">
      <c r="A6750" s="89">
        <f t="shared" si="1028"/>
        <v>6737</v>
      </c>
      <c r="B6750" s="185" t="str">
        <f t="shared" si="1035"/>
        <v/>
      </c>
      <c r="C6750" s="90" t="str">
        <f t="shared" si="1036"/>
        <v/>
      </c>
      <c r="D6750" s="89" t="str">
        <f t="shared" si="1037"/>
        <v/>
      </c>
      <c r="E6750" s="91" t="str">
        <f t="shared" si="1038"/>
        <v/>
      </c>
      <c r="F6750" s="92" t="str">
        <f t="shared" si="1039"/>
        <v/>
      </c>
      <c r="G6750" s="212" t="str">
        <f t="shared" si="1040"/>
        <v/>
      </c>
      <c r="H6750" s="92">
        <f>IF(OR(ERR=FALSE,AND(F6750="",G6750="")),0,IF($C$12="D",$H$13+SUM($F$14:F6750)-SUM($G$14:G6750),$H$13-SUM($F$14:F6750)+SUM($G$14:G6750)))</f>
        <v>0</v>
      </c>
      <c r="I6750" s="7"/>
    </row>
    <row r="6751" spans="1:9">
      <c r="A6751" s="89">
        <f t="shared" si="1028"/>
        <v>6738</v>
      </c>
      <c r="B6751" s="185" t="str">
        <f t="shared" si="1035"/>
        <v/>
      </c>
      <c r="C6751" s="90" t="str">
        <f t="shared" si="1036"/>
        <v/>
      </c>
      <c r="D6751" s="89" t="str">
        <f t="shared" si="1037"/>
        <v/>
      </c>
      <c r="E6751" s="91" t="str">
        <f t="shared" si="1038"/>
        <v/>
      </c>
      <c r="F6751" s="92" t="str">
        <f t="shared" si="1039"/>
        <v/>
      </c>
      <c r="G6751" s="212" t="str">
        <f t="shared" si="1040"/>
        <v/>
      </c>
      <c r="H6751" s="92">
        <f>IF(OR(ERR=FALSE,AND(F6751="",G6751="")),0,IF($C$12="D",$H$13+SUM($F$14:F6751)-SUM($G$14:G6751),$H$13-SUM($F$14:F6751)+SUM($G$14:G6751)))</f>
        <v>0</v>
      </c>
      <c r="I6751" s="7"/>
    </row>
    <row r="6752" spans="1:9">
      <c r="A6752" s="89">
        <f t="shared" si="1028"/>
        <v>6739</v>
      </c>
      <c r="B6752" s="185" t="str">
        <f t="shared" si="1035"/>
        <v/>
      </c>
      <c r="C6752" s="90" t="str">
        <f t="shared" si="1036"/>
        <v/>
      </c>
      <c r="D6752" s="89" t="str">
        <f t="shared" si="1037"/>
        <v/>
      </c>
      <c r="E6752" s="91" t="str">
        <f t="shared" si="1038"/>
        <v/>
      </c>
      <c r="F6752" s="92" t="str">
        <f t="shared" si="1039"/>
        <v/>
      </c>
      <c r="G6752" s="212" t="str">
        <f t="shared" si="1040"/>
        <v/>
      </c>
      <c r="H6752" s="92">
        <f>IF(OR(ERR=FALSE,AND(F6752="",G6752="")),0,IF($C$12="D",$H$13+SUM($F$14:F6752)-SUM($G$14:G6752),$H$13-SUM($F$14:F6752)+SUM($G$14:G6752)))</f>
        <v>0</v>
      </c>
      <c r="I6752" s="7"/>
    </row>
    <row r="6753" spans="1:9">
      <c r="A6753" s="89">
        <f t="shared" si="1028"/>
        <v>6740</v>
      </c>
      <c r="B6753" s="185" t="str">
        <f t="shared" si="1035"/>
        <v/>
      </c>
      <c r="C6753" s="90" t="str">
        <f t="shared" si="1036"/>
        <v/>
      </c>
      <c r="D6753" s="89" t="str">
        <f t="shared" si="1037"/>
        <v/>
      </c>
      <c r="E6753" s="91" t="str">
        <f t="shared" si="1038"/>
        <v/>
      </c>
      <c r="F6753" s="92" t="str">
        <f t="shared" si="1039"/>
        <v/>
      </c>
      <c r="G6753" s="212" t="str">
        <f t="shared" si="1040"/>
        <v/>
      </c>
      <c r="H6753" s="92">
        <f>IF(OR(ERR=FALSE,AND(F6753="",G6753="")),0,IF($C$12="D",$H$13+SUM($F$14:F6753)-SUM($G$14:G6753),$H$13-SUM($F$14:F6753)+SUM($G$14:G6753)))</f>
        <v>0</v>
      </c>
      <c r="I6753" s="7"/>
    </row>
    <row r="6754" spans="1:9">
      <c r="A6754" s="89">
        <f t="shared" si="1028"/>
        <v>6741</v>
      </c>
      <c r="B6754" s="185" t="str">
        <f t="shared" si="1035"/>
        <v/>
      </c>
      <c r="C6754" s="90" t="str">
        <f t="shared" si="1036"/>
        <v/>
      </c>
      <c r="D6754" s="89" t="str">
        <f t="shared" si="1037"/>
        <v/>
      </c>
      <c r="E6754" s="91" t="str">
        <f t="shared" si="1038"/>
        <v/>
      </c>
      <c r="F6754" s="92" t="str">
        <f t="shared" si="1039"/>
        <v/>
      </c>
      <c r="G6754" s="212" t="str">
        <f t="shared" si="1040"/>
        <v/>
      </c>
      <c r="H6754" s="92">
        <f>IF(OR(ERR=FALSE,AND(F6754="",G6754="")),0,IF($C$12="D",$H$13+SUM($F$14:F6754)-SUM($G$14:G6754),$H$13-SUM($F$14:F6754)+SUM($G$14:G6754)))</f>
        <v>0</v>
      </c>
      <c r="I6754" s="7"/>
    </row>
    <row r="6755" spans="1:9">
      <c r="A6755" s="89">
        <f t="shared" si="1028"/>
        <v>6742</v>
      </c>
      <c r="B6755" s="185" t="str">
        <f t="shared" si="1035"/>
        <v/>
      </c>
      <c r="C6755" s="90" t="str">
        <f t="shared" si="1036"/>
        <v/>
      </c>
      <c r="D6755" s="89" t="str">
        <f t="shared" si="1037"/>
        <v/>
      </c>
      <c r="E6755" s="91" t="str">
        <f t="shared" si="1038"/>
        <v/>
      </c>
      <c r="F6755" s="92" t="str">
        <f t="shared" si="1039"/>
        <v/>
      </c>
      <c r="G6755" s="212" t="str">
        <f t="shared" si="1040"/>
        <v/>
      </c>
      <c r="H6755" s="92">
        <f>IF(OR(ERR=FALSE,AND(F6755="",G6755="")),0,IF($C$12="D",$H$13+SUM($F$14:F6755)-SUM($G$14:G6755),$H$13-SUM($F$14:F6755)+SUM($G$14:G6755)))</f>
        <v>0</v>
      </c>
      <c r="I6755" s="7"/>
    </row>
    <row r="6756" spans="1:9">
      <c r="A6756" s="89">
        <f t="shared" si="1028"/>
        <v>6743</v>
      </c>
      <c r="B6756" s="185" t="str">
        <f t="shared" si="1035"/>
        <v/>
      </c>
      <c r="C6756" s="90" t="str">
        <f t="shared" si="1036"/>
        <v/>
      </c>
      <c r="D6756" s="89" t="str">
        <f t="shared" si="1037"/>
        <v/>
      </c>
      <c r="E6756" s="91" t="str">
        <f t="shared" si="1038"/>
        <v/>
      </c>
      <c r="F6756" s="92" t="str">
        <f t="shared" si="1039"/>
        <v/>
      </c>
      <c r="G6756" s="212" t="str">
        <f t="shared" si="1040"/>
        <v/>
      </c>
      <c r="H6756" s="92">
        <f>IF(OR(ERR=FALSE,AND(F6756="",G6756="")),0,IF($C$12="D",$H$13+SUM($F$14:F6756)-SUM($G$14:G6756),$H$13-SUM($F$14:F6756)+SUM($G$14:G6756)))</f>
        <v>0</v>
      </c>
      <c r="I6756" s="7"/>
    </row>
    <row r="6757" spans="1:9">
      <c r="A6757" s="89">
        <f t="shared" si="1028"/>
        <v>6744</v>
      </c>
      <c r="B6757" s="185" t="str">
        <f t="shared" si="1035"/>
        <v/>
      </c>
      <c r="C6757" s="90" t="str">
        <f t="shared" si="1036"/>
        <v/>
      </c>
      <c r="D6757" s="89" t="str">
        <f t="shared" si="1037"/>
        <v/>
      </c>
      <c r="E6757" s="91" t="str">
        <f t="shared" si="1038"/>
        <v/>
      </c>
      <c r="F6757" s="92" t="str">
        <f t="shared" si="1039"/>
        <v/>
      </c>
      <c r="G6757" s="212" t="str">
        <f t="shared" si="1040"/>
        <v/>
      </c>
      <c r="H6757" s="92">
        <f>IF(OR(ERR=FALSE,AND(F6757="",G6757="")),0,IF($C$12="D",$H$13+SUM($F$14:F6757)-SUM($G$14:G6757),$H$13-SUM($F$14:F6757)+SUM($G$14:G6757)))</f>
        <v>0</v>
      </c>
      <c r="I6757" s="7"/>
    </row>
    <row r="6758" spans="1:9">
      <c r="A6758" s="89">
        <f t="shared" si="1028"/>
        <v>6745</v>
      </c>
      <c r="B6758" s="185" t="str">
        <f t="shared" si="1035"/>
        <v/>
      </c>
      <c r="C6758" s="90" t="str">
        <f t="shared" si="1036"/>
        <v/>
      </c>
      <c r="D6758" s="89" t="str">
        <f t="shared" si="1037"/>
        <v/>
      </c>
      <c r="E6758" s="91" t="str">
        <f t="shared" si="1038"/>
        <v/>
      </c>
      <c r="F6758" s="92" t="str">
        <f t="shared" si="1039"/>
        <v/>
      </c>
      <c r="G6758" s="212" t="str">
        <f t="shared" si="1040"/>
        <v/>
      </c>
      <c r="H6758" s="92">
        <f>IF(OR(ERR=FALSE,AND(F6758="",G6758="")),0,IF($C$12="D",$H$13+SUM($F$14:F6758)-SUM($G$14:G6758),$H$13-SUM($F$14:F6758)+SUM($G$14:G6758)))</f>
        <v>0</v>
      </c>
      <c r="I6758" s="7"/>
    </row>
    <row r="6759" spans="1:9">
      <c r="A6759" s="89">
        <f t="shared" si="1028"/>
        <v>6746</v>
      </c>
      <c r="B6759" s="185" t="str">
        <f t="shared" si="1035"/>
        <v/>
      </c>
      <c r="C6759" s="90" t="str">
        <f t="shared" si="1036"/>
        <v/>
      </c>
      <c r="D6759" s="89" t="str">
        <f t="shared" si="1037"/>
        <v/>
      </c>
      <c r="E6759" s="91" t="str">
        <f t="shared" si="1038"/>
        <v/>
      </c>
      <c r="F6759" s="92" t="str">
        <f t="shared" si="1039"/>
        <v/>
      </c>
      <c r="G6759" s="212" t="str">
        <f t="shared" si="1040"/>
        <v/>
      </c>
      <c r="H6759" s="92">
        <f>IF(OR(ERR=FALSE,AND(F6759="",G6759="")),0,IF($C$12="D",$H$13+SUM($F$14:F6759)-SUM($G$14:G6759),$H$13-SUM($F$14:F6759)+SUM($G$14:G6759)))</f>
        <v>0</v>
      </c>
      <c r="I6759" s="7"/>
    </row>
    <row r="6760" spans="1:9">
      <c r="A6760" s="89">
        <f t="shared" si="1028"/>
        <v>6747</v>
      </c>
      <c r="B6760" s="185" t="str">
        <f t="shared" si="1035"/>
        <v/>
      </c>
      <c r="C6760" s="90" t="str">
        <f t="shared" si="1036"/>
        <v/>
      </c>
      <c r="D6760" s="89" t="str">
        <f t="shared" si="1037"/>
        <v/>
      </c>
      <c r="E6760" s="91" t="str">
        <f t="shared" si="1038"/>
        <v/>
      </c>
      <c r="F6760" s="92" t="str">
        <f t="shared" si="1039"/>
        <v/>
      </c>
      <c r="G6760" s="212" t="str">
        <f t="shared" si="1040"/>
        <v/>
      </c>
      <c r="H6760" s="92">
        <f>IF(OR(ERR=FALSE,AND(F6760="",G6760="")),0,IF($C$12="D",$H$13+SUM($F$14:F6760)-SUM($G$14:G6760),$H$13-SUM($F$14:F6760)+SUM($G$14:G6760)))</f>
        <v>0</v>
      </c>
      <c r="I6760" s="7"/>
    </row>
    <row r="6761" spans="1:9">
      <c r="A6761" s="89">
        <f t="shared" si="1028"/>
        <v>6748</v>
      </c>
      <c r="B6761" s="185" t="str">
        <f t="shared" si="1035"/>
        <v/>
      </c>
      <c r="C6761" s="90" t="str">
        <f t="shared" si="1036"/>
        <v/>
      </c>
      <c r="D6761" s="89" t="str">
        <f t="shared" si="1037"/>
        <v/>
      </c>
      <c r="E6761" s="91" t="str">
        <f t="shared" si="1038"/>
        <v/>
      </c>
      <c r="F6761" s="92" t="str">
        <f t="shared" si="1039"/>
        <v/>
      </c>
      <c r="G6761" s="212" t="str">
        <f t="shared" si="1040"/>
        <v/>
      </c>
      <c r="H6761" s="92">
        <f>IF(OR(ERR=FALSE,AND(F6761="",G6761="")),0,IF($C$12="D",$H$13+SUM($F$14:F6761)-SUM($G$14:G6761),$H$13-SUM($F$14:F6761)+SUM($G$14:G6761)))</f>
        <v>0</v>
      </c>
      <c r="I6761" s="7"/>
    </row>
    <row r="6762" spans="1:9">
      <c r="A6762" s="89">
        <f t="shared" si="1028"/>
        <v>6749</v>
      </c>
      <c r="B6762" s="185" t="str">
        <f t="shared" ref="B6762:B6795" si="1041">IF(ISERROR(VLOOKUP(A6762&amp;H$9,JU_AKUN,6,FALSE)=TRUE),"",VLOOKUP(A6762&amp;H$9,JU_AKUN,6,FALSE))</f>
        <v/>
      </c>
      <c r="C6762" s="90" t="str">
        <f t="shared" ref="C6762:C6795" si="1042">IF(ISERROR(VLOOKUP(A6762&amp;H$9,JU_AKUN,7,FALSE)=TRUE),"",VLOOKUP(A6762&amp;H$9,JU_AKUN,7,FALSE))</f>
        <v/>
      </c>
      <c r="D6762" s="89" t="str">
        <f t="shared" ref="D6762:D6795" si="1043">IF(ISERROR(VLOOKUP(A6762&amp;H$9,JU_AKUN,8,FALSE)=TRUE),"",VLOOKUP(A6762&amp;H$9,JU_AKUN,8,FALSE))</f>
        <v/>
      </c>
      <c r="E6762" s="91" t="str">
        <f t="shared" ref="E6762:E6795" si="1044">IF(ISERROR(VLOOKUP(A6762&amp;H$9,JU_AKUN,9,FALSE)=TRUE),"",VLOOKUP(A6762&amp;H$9,JU_AKUN,9,FALSE))</f>
        <v/>
      </c>
      <c r="F6762" s="92" t="str">
        <f t="shared" ref="F6762:F6795" si="1045">IF(ISERROR(VLOOKUP(A6762&amp;H$9,JU_AKUN,14,FALSE)=TRUE),"",VLOOKUP(A6762&amp;H$9,JU_AKUN,14,FALSE))</f>
        <v/>
      </c>
      <c r="G6762" s="212" t="str">
        <f t="shared" ref="G6762:G6795" si="1046">IF(ISERROR(VLOOKUP(A6762&amp;H$9,JU_AKUN,15,FALSE)=TRUE),"",VLOOKUP(A6762&amp;H$9,JU_AKUN,15,FALSE))</f>
        <v/>
      </c>
      <c r="H6762" s="92">
        <f>IF(OR(ERR=FALSE,AND(F6762="",G6762="")),0,IF($C$12="D",$H$13+SUM($F$14:F6762)-SUM($G$14:G6762),$H$13-SUM($F$14:F6762)+SUM($G$14:G6762)))</f>
        <v>0</v>
      </c>
      <c r="I6762" s="7"/>
    </row>
    <row r="6763" spans="1:9">
      <c r="A6763" s="89">
        <f t="shared" si="1028"/>
        <v>6750</v>
      </c>
      <c r="B6763" s="185" t="str">
        <f t="shared" si="1041"/>
        <v/>
      </c>
      <c r="C6763" s="90" t="str">
        <f t="shared" si="1042"/>
        <v/>
      </c>
      <c r="D6763" s="89" t="str">
        <f t="shared" si="1043"/>
        <v/>
      </c>
      <c r="E6763" s="91" t="str">
        <f t="shared" si="1044"/>
        <v/>
      </c>
      <c r="F6763" s="92" t="str">
        <f t="shared" si="1045"/>
        <v/>
      </c>
      <c r="G6763" s="212" t="str">
        <f t="shared" si="1046"/>
        <v/>
      </c>
      <c r="H6763" s="92">
        <f>IF(OR(ERR=FALSE,AND(F6763="",G6763="")),0,IF($C$12="D",$H$13+SUM($F$14:F6763)-SUM($G$14:G6763),$H$13-SUM($F$14:F6763)+SUM($G$14:G6763)))</f>
        <v>0</v>
      </c>
      <c r="I6763" s="7"/>
    </row>
    <row r="6764" spans="1:9">
      <c r="A6764" s="89">
        <f t="shared" si="1028"/>
        <v>6751</v>
      </c>
      <c r="B6764" s="185" t="str">
        <f t="shared" si="1041"/>
        <v/>
      </c>
      <c r="C6764" s="90" t="str">
        <f t="shared" si="1042"/>
        <v/>
      </c>
      <c r="D6764" s="89" t="str">
        <f t="shared" si="1043"/>
        <v/>
      </c>
      <c r="E6764" s="91" t="str">
        <f t="shared" si="1044"/>
        <v/>
      </c>
      <c r="F6764" s="92" t="str">
        <f t="shared" si="1045"/>
        <v/>
      </c>
      <c r="G6764" s="212" t="str">
        <f t="shared" si="1046"/>
        <v/>
      </c>
      <c r="H6764" s="92">
        <f>IF(OR(ERR=FALSE,AND(F6764="",G6764="")),0,IF($C$12="D",$H$13+SUM($F$14:F6764)-SUM($G$14:G6764),$H$13-SUM($F$14:F6764)+SUM($G$14:G6764)))</f>
        <v>0</v>
      </c>
      <c r="I6764" s="7"/>
    </row>
    <row r="6765" spans="1:9">
      <c r="A6765" s="89">
        <f t="shared" si="1028"/>
        <v>6752</v>
      </c>
      <c r="B6765" s="185" t="str">
        <f t="shared" si="1041"/>
        <v/>
      </c>
      <c r="C6765" s="90" t="str">
        <f t="shared" si="1042"/>
        <v/>
      </c>
      <c r="D6765" s="89" t="str">
        <f t="shared" si="1043"/>
        <v/>
      </c>
      <c r="E6765" s="91" t="str">
        <f t="shared" si="1044"/>
        <v/>
      </c>
      <c r="F6765" s="92" t="str">
        <f t="shared" si="1045"/>
        <v/>
      </c>
      <c r="G6765" s="212" t="str">
        <f t="shared" si="1046"/>
        <v/>
      </c>
      <c r="H6765" s="92">
        <f>IF(OR(ERR=FALSE,AND(F6765="",G6765="")),0,IF($C$12="D",$H$13+SUM($F$14:F6765)-SUM($G$14:G6765),$H$13-SUM($F$14:F6765)+SUM($G$14:G6765)))</f>
        <v>0</v>
      </c>
      <c r="I6765" s="7"/>
    </row>
    <row r="6766" spans="1:9">
      <c r="A6766" s="89">
        <f t="shared" si="1028"/>
        <v>6753</v>
      </c>
      <c r="B6766" s="185" t="str">
        <f t="shared" si="1041"/>
        <v/>
      </c>
      <c r="C6766" s="90" t="str">
        <f t="shared" si="1042"/>
        <v/>
      </c>
      <c r="D6766" s="89" t="str">
        <f t="shared" si="1043"/>
        <v/>
      </c>
      <c r="E6766" s="91" t="str">
        <f t="shared" si="1044"/>
        <v/>
      </c>
      <c r="F6766" s="92" t="str">
        <f t="shared" si="1045"/>
        <v/>
      </c>
      <c r="G6766" s="212" t="str">
        <f t="shared" si="1046"/>
        <v/>
      </c>
      <c r="H6766" s="92">
        <f>IF(OR(ERR=FALSE,AND(F6766="",G6766="")),0,IF($C$12="D",$H$13+SUM($F$14:F6766)-SUM($G$14:G6766),$H$13-SUM($F$14:F6766)+SUM($G$14:G6766)))</f>
        <v>0</v>
      </c>
      <c r="I6766" s="7"/>
    </row>
    <row r="6767" spans="1:9">
      <c r="A6767" s="89">
        <f t="shared" si="1028"/>
        <v>6754</v>
      </c>
      <c r="B6767" s="185" t="str">
        <f t="shared" si="1041"/>
        <v/>
      </c>
      <c r="C6767" s="90" t="str">
        <f t="shared" si="1042"/>
        <v/>
      </c>
      <c r="D6767" s="89" t="str">
        <f t="shared" si="1043"/>
        <v/>
      </c>
      <c r="E6767" s="91" t="str">
        <f t="shared" si="1044"/>
        <v/>
      </c>
      <c r="F6767" s="92" t="str">
        <f t="shared" si="1045"/>
        <v/>
      </c>
      <c r="G6767" s="212" t="str">
        <f t="shared" si="1046"/>
        <v/>
      </c>
      <c r="H6767" s="92">
        <f>IF(OR(ERR=FALSE,AND(F6767="",G6767="")),0,IF($C$12="D",$H$13+SUM($F$14:F6767)-SUM($G$14:G6767),$H$13-SUM($F$14:F6767)+SUM($G$14:G6767)))</f>
        <v>0</v>
      </c>
      <c r="I6767" s="7"/>
    </row>
    <row r="6768" spans="1:9">
      <c r="A6768" s="89">
        <f t="shared" si="1028"/>
        <v>6755</v>
      </c>
      <c r="B6768" s="185" t="str">
        <f t="shared" si="1041"/>
        <v/>
      </c>
      <c r="C6768" s="90" t="str">
        <f t="shared" si="1042"/>
        <v/>
      </c>
      <c r="D6768" s="89" t="str">
        <f t="shared" si="1043"/>
        <v/>
      </c>
      <c r="E6768" s="91" t="str">
        <f t="shared" si="1044"/>
        <v/>
      </c>
      <c r="F6768" s="92" t="str">
        <f t="shared" si="1045"/>
        <v/>
      </c>
      <c r="G6768" s="212" t="str">
        <f t="shared" si="1046"/>
        <v/>
      </c>
      <c r="H6768" s="92">
        <f>IF(OR(ERR=FALSE,AND(F6768="",G6768="")),0,IF($C$12="D",$H$13+SUM($F$14:F6768)-SUM($G$14:G6768),$H$13-SUM($F$14:F6768)+SUM($G$14:G6768)))</f>
        <v>0</v>
      </c>
      <c r="I6768" s="7"/>
    </row>
    <row r="6769" spans="1:9">
      <c r="A6769" s="89">
        <f t="shared" si="1028"/>
        <v>6756</v>
      </c>
      <c r="B6769" s="185" t="str">
        <f t="shared" si="1041"/>
        <v/>
      </c>
      <c r="C6769" s="90" t="str">
        <f t="shared" si="1042"/>
        <v/>
      </c>
      <c r="D6769" s="89" t="str">
        <f t="shared" si="1043"/>
        <v/>
      </c>
      <c r="E6769" s="91" t="str">
        <f t="shared" si="1044"/>
        <v/>
      </c>
      <c r="F6769" s="92" t="str">
        <f t="shared" si="1045"/>
        <v/>
      </c>
      <c r="G6769" s="212" t="str">
        <f t="shared" si="1046"/>
        <v/>
      </c>
      <c r="H6769" s="92">
        <f>IF(OR(ERR=FALSE,AND(F6769="",G6769="")),0,IF($C$12="D",$H$13+SUM($F$14:F6769)-SUM($G$14:G6769),$H$13-SUM($F$14:F6769)+SUM($G$14:G6769)))</f>
        <v>0</v>
      </c>
      <c r="I6769" s="7"/>
    </row>
    <row r="6770" spans="1:9">
      <c r="A6770" s="89">
        <f t="shared" si="1028"/>
        <v>6757</v>
      </c>
      <c r="B6770" s="185" t="str">
        <f t="shared" si="1041"/>
        <v/>
      </c>
      <c r="C6770" s="90" t="str">
        <f t="shared" si="1042"/>
        <v/>
      </c>
      <c r="D6770" s="89" t="str">
        <f t="shared" si="1043"/>
        <v/>
      </c>
      <c r="E6770" s="91" t="str">
        <f t="shared" si="1044"/>
        <v/>
      </c>
      <c r="F6770" s="92" t="str">
        <f t="shared" si="1045"/>
        <v/>
      </c>
      <c r="G6770" s="212" t="str">
        <f t="shared" si="1046"/>
        <v/>
      </c>
      <c r="H6770" s="92">
        <f>IF(OR(ERR=FALSE,AND(F6770="",G6770="")),0,IF($C$12="D",$H$13+SUM($F$14:F6770)-SUM($G$14:G6770),$H$13-SUM($F$14:F6770)+SUM($G$14:G6770)))</f>
        <v>0</v>
      </c>
      <c r="I6770" s="7"/>
    </row>
    <row r="6771" spans="1:9">
      <c r="A6771" s="89">
        <f t="shared" si="1028"/>
        <v>6758</v>
      </c>
      <c r="B6771" s="185" t="str">
        <f t="shared" si="1041"/>
        <v/>
      </c>
      <c r="C6771" s="90" t="str">
        <f t="shared" si="1042"/>
        <v/>
      </c>
      <c r="D6771" s="89" t="str">
        <f t="shared" si="1043"/>
        <v/>
      </c>
      <c r="E6771" s="91" t="str">
        <f t="shared" si="1044"/>
        <v/>
      </c>
      <c r="F6771" s="92" t="str">
        <f t="shared" si="1045"/>
        <v/>
      </c>
      <c r="G6771" s="212" t="str">
        <f t="shared" si="1046"/>
        <v/>
      </c>
      <c r="H6771" s="92">
        <f>IF(OR(ERR=FALSE,AND(F6771="",G6771="")),0,IF($C$12="D",$H$13+SUM($F$14:F6771)-SUM($G$14:G6771),$H$13-SUM($F$14:F6771)+SUM($G$14:G6771)))</f>
        <v>0</v>
      </c>
      <c r="I6771" s="7"/>
    </row>
    <row r="6772" spans="1:9">
      <c r="A6772" s="89">
        <f t="shared" si="1028"/>
        <v>6759</v>
      </c>
      <c r="B6772" s="185" t="str">
        <f t="shared" si="1041"/>
        <v/>
      </c>
      <c r="C6772" s="90" t="str">
        <f t="shared" si="1042"/>
        <v/>
      </c>
      <c r="D6772" s="89" t="str">
        <f t="shared" si="1043"/>
        <v/>
      </c>
      <c r="E6772" s="91" t="str">
        <f t="shared" si="1044"/>
        <v/>
      </c>
      <c r="F6772" s="92" t="str">
        <f t="shared" si="1045"/>
        <v/>
      </c>
      <c r="G6772" s="212" t="str">
        <f t="shared" si="1046"/>
        <v/>
      </c>
      <c r="H6772" s="92">
        <f>IF(OR(ERR=FALSE,AND(F6772="",G6772="")),0,IF($C$12="D",$H$13+SUM($F$14:F6772)-SUM($G$14:G6772),$H$13-SUM($F$14:F6772)+SUM($G$14:G6772)))</f>
        <v>0</v>
      </c>
      <c r="I6772" s="7"/>
    </row>
    <row r="6773" spans="1:9">
      <c r="A6773" s="89">
        <f t="shared" si="1028"/>
        <v>6760</v>
      </c>
      <c r="B6773" s="185" t="str">
        <f t="shared" si="1041"/>
        <v/>
      </c>
      <c r="C6773" s="90" t="str">
        <f t="shared" si="1042"/>
        <v/>
      </c>
      <c r="D6773" s="89" t="str">
        <f t="shared" si="1043"/>
        <v/>
      </c>
      <c r="E6773" s="91" t="str">
        <f t="shared" si="1044"/>
        <v/>
      </c>
      <c r="F6773" s="92" t="str">
        <f t="shared" si="1045"/>
        <v/>
      </c>
      <c r="G6773" s="212" t="str">
        <f t="shared" si="1046"/>
        <v/>
      </c>
      <c r="H6773" s="92">
        <f>IF(OR(ERR=FALSE,AND(F6773="",G6773="")),0,IF($C$12="D",$H$13+SUM($F$14:F6773)-SUM($G$14:G6773),$H$13-SUM($F$14:F6773)+SUM($G$14:G6773)))</f>
        <v>0</v>
      </c>
      <c r="I6773" s="7"/>
    </row>
    <row r="6774" spans="1:9">
      <c r="A6774" s="89">
        <f t="shared" si="1028"/>
        <v>6761</v>
      </c>
      <c r="B6774" s="185" t="str">
        <f t="shared" si="1041"/>
        <v/>
      </c>
      <c r="C6774" s="90" t="str">
        <f t="shared" si="1042"/>
        <v/>
      </c>
      <c r="D6774" s="89" t="str">
        <f t="shared" si="1043"/>
        <v/>
      </c>
      <c r="E6774" s="91" t="str">
        <f t="shared" si="1044"/>
        <v/>
      </c>
      <c r="F6774" s="92" t="str">
        <f t="shared" si="1045"/>
        <v/>
      </c>
      <c r="G6774" s="212" t="str">
        <f t="shared" si="1046"/>
        <v/>
      </c>
      <c r="H6774" s="92">
        <f>IF(OR(ERR=FALSE,AND(F6774="",G6774="")),0,IF($C$12="D",$H$13+SUM($F$14:F6774)-SUM($G$14:G6774),$H$13-SUM($F$14:F6774)+SUM($G$14:G6774)))</f>
        <v>0</v>
      </c>
      <c r="I6774" s="7"/>
    </row>
    <row r="6775" spans="1:9">
      <c r="A6775" s="89">
        <f t="shared" si="1028"/>
        <v>6762</v>
      </c>
      <c r="B6775" s="185" t="str">
        <f t="shared" si="1041"/>
        <v/>
      </c>
      <c r="C6775" s="90" t="str">
        <f t="shared" si="1042"/>
        <v/>
      </c>
      <c r="D6775" s="89" t="str">
        <f t="shared" si="1043"/>
        <v/>
      </c>
      <c r="E6775" s="91" t="str">
        <f t="shared" si="1044"/>
        <v/>
      </c>
      <c r="F6775" s="92" t="str">
        <f t="shared" si="1045"/>
        <v/>
      </c>
      <c r="G6775" s="212" t="str">
        <f t="shared" si="1046"/>
        <v/>
      </c>
      <c r="H6775" s="92">
        <f>IF(OR(ERR=FALSE,AND(F6775="",G6775="")),0,IF($C$12="D",$H$13+SUM($F$14:F6775)-SUM($G$14:G6775),$H$13-SUM($F$14:F6775)+SUM($G$14:G6775)))</f>
        <v>0</v>
      </c>
      <c r="I6775" s="7"/>
    </row>
    <row r="6776" spans="1:9">
      <c r="A6776" s="89">
        <f t="shared" si="1028"/>
        <v>6763</v>
      </c>
      <c r="B6776" s="185" t="str">
        <f t="shared" si="1041"/>
        <v/>
      </c>
      <c r="C6776" s="90" t="str">
        <f t="shared" si="1042"/>
        <v/>
      </c>
      <c r="D6776" s="89" t="str">
        <f t="shared" si="1043"/>
        <v/>
      </c>
      <c r="E6776" s="91" t="str">
        <f t="shared" si="1044"/>
        <v/>
      </c>
      <c r="F6776" s="92" t="str">
        <f t="shared" si="1045"/>
        <v/>
      </c>
      <c r="G6776" s="212" t="str">
        <f t="shared" si="1046"/>
        <v/>
      </c>
      <c r="H6776" s="92">
        <f>IF(OR(ERR=FALSE,AND(F6776="",G6776="")),0,IF($C$12="D",$H$13+SUM($F$14:F6776)-SUM($G$14:G6776),$H$13-SUM($F$14:F6776)+SUM($G$14:G6776)))</f>
        <v>0</v>
      </c>
      <c r="I6776" s="7"/>
    </row>
    <row r="6777" spans="1:9">
      <c r="A6777" s="89">
        <f t="shared" si="1028"/>
        <v>6764</v>
      </c>
      <c r="B6777" s="185" t="str">
        <f t="shared" si="1041"/>
        <v/>
      </c>
      <c r="C6777" s="90" t="str">
        <f t="shared" si="1042"/>
        <v/>
      </c>
      <c r="D6777" s="89" t="str">
        <f t="shared" si="1043"/>
        <v/>
      </c>
      <c r="E6777" s="91" t="str">
        <f t="shared" si="1044"/>
        <v/>
      </c>
      <c r="F6777" s="92" t="str">
        <f t="shared" si="1045"/>
        <v/>
      </c>
      <c r="G6777" s="212" t="str">
        <f t="shared" si="1046"/>
        <v/>
      </c>
      <c r="H6777" s="92">
        <f>IF(OR(ERR=FALSE,AND(F6777="",G6777="")),0,IF($C$12="D",$H$13+SUM($F$14:F6777)-SUM($G$14:G6777),$H$13-SUM($F$14:F6777)+SUM($G$14:G6777)))</f>
        <v>0</v>
      </c>
      <c r="I6777" s="7"/>
    </row>
    <row r="6778" spans="1:9">
      <c r="A6778" s="89">
        <f t="shared" si="1028"/>
        <v>6765</v>
      </c>
      <c r="B6778" s="185" t="str">
        <f t="shared" si="1041"/>
        <v/>
      </c>
      <c r="C6778" s="90" t="str">
        <f t="shared" si="1042"/>
        <v/>
      </c>
      <c r="D6778" s="89" t="str">
        <f t="shared" si="1043"/>
        <v/>
      </c>
      <c r="E6778" s="91" t="str">
        <f t="shared" si="1044"/>
        <v/>
      </c>
      <c r="F6778" s="92" t="str">
        <f t="shared" si="1045"/>
        <v/>
      </c>
      <c r="G6778" s="212" t="str">
        <f t="shared" si="1046"/>
        <v/>
      </c>
      <c r="H6778" s="92">
        <f>IF(OR(ERR=FALSE,AND(F6778="",G6778="")),0,IF($C$12="D",$H$13+SUM($F$14:F6778)-SUM($G$14:G6778),$H$13-SUM($F$14:F6778)+SUM($G$14:G6778)))</f>
        <v>0</v>
      </c>
      <c r="I6778" s="7"/>
    </row>
    <row r="6779" spans="1:9">
      <c r="A6779" s="89">
        <f t="shared" si="1028"/>
        <v>6766</v>
      </c>
      <c r="B6779" s="185" t="str">
        <f t="shared" si="1041"/>
        <v/>
      </c>
      <c r="C6779" s="90" t="str">
        <f t="shared" si="1042"/>
        <v/>
      </c>
      <c r="D6779" s="89" t="str">
        <f t="shared" si="1043"/>
        <v/>
      </c>
      <c r="E6779" s="91" t="str">
        <f t="shared" si="1044"/>
        <v/>
      </c>
      <c r="F6779" s="92" t="str">
        <f t="shared" si="1045"/>
        <v/>
      </c>
      <c r="G6779" s="212" t="str">
        <f t="shared" si="1046"/>
        <v/>
      </c>
      <c r="H6779" s="92">
        <f>IF(OR(ERR=FALSE,AND(F6779="",G6779="")),0,IF($C$12="D",$H$13+SUM($F$14:F6779)-SUM($G$14:G6779),$H$13-SUM($F$14:F6779)+SUM($G$14:G6779)))</f>
        <v>0</v>
      </c>
      <c r="I6779" s="7"/>
    </row>
    <row r="6780" spans="1:9">
      <c r="A6780" s="89">
        <f t="shared" si="1028"/>
        <v>6767</v>
      </c>
      <c r="B6780" s="185" t="str">
        <f t="shared" si="1041"/>
        <v/>
      </c>
      <c r="C6780" s="90" t="str">
        <f t="shared" si="1042"/>
        <v/>
      </c>
      <c r="D6780" s="89" t="str">
        <f t="shared" si="1043"/>
        <v/>
      </c>
      <c r="E6780" s="91" t="str">
        <f t="shared" si="1044"/>
        <v/>
      </c>
      <c r="F6780" s="92" t="str">
        <f t="shared" si="1045"/>
        <v/>
      </c>
      <c r="G6780" s="212" t="str">
        <f t="shared" si="1046"/>
        <v/>
      </c>
      <c r="H6780" s="92">
        <f>IF(OR(ERR=FALSE,AND(F6780="",G6780="")),0,IF($C$12="D",$H$13+SUM($F$14:F6780)-SUM($G$14:G6780),$H$13-SUM($F$14:F6780)+SUM($G$14:G6780)))</f>
        <v>0</v>
      </c>
      <c r="I6780" s="7"/>
    </row>
    <row r="6781" spans="1:9">
      <c r="A6781" s="89">
        <f t="shared" si="1028"/>
        <v>6768</v>
      </c>
      <c r="B6781" s="185" t="str">
        <f t="shared" si="1041"/>
        <v/>
      </c>
      <c r="C6781" s="90" t="str">
        <f t="shared" si="1042"/>
        <v/>
      </c>
      <c r="D6781" s="89" t="str">
        <f t="shared" si="1043"/>
        <v/>
      </c>
      <c r="E6781" s="91" t="str">
        <f t="shared" si="1044"/>
        <v/>
      </c>
      <c r="F6781" s="92" t="str">
        <f t="shared" si="1045"/>
        <v/>
      </c>
      <c r="G6781" s="212" t="str">
        <f t="shared" si="1046"/>
        <v/>
      </c>
      <c r="H6781" s="92">
        <f>IF(OR(ERR=FALSE,AND(F6781="",G6781="")),0,IF($C$12="D",$H$13+SUM($F$14:F6781)-SUM($G$14:G6781),$H$13-SUM($F$14:F6781)+SUM($G$14:G6781)))</f>
        <v>0</v>
      </c>
      <c r="I6781" s="7"/>
    </row>
    <row r="6782" spans="1:9">
      <c r="A6782" s="89">
        <f t="shared" si="1028"/>
        <v>6769</v>
      </c>
      <c r="B6782" s="185" t="str">
        <f t="shared" si="1041"/>
        <v/>
      </c>
      <c r="C6782" s="90" t="str">
        <f t="shared" si="1042"/>
        <v/>
      </c>
      <c r="D6782" s="89" t="str">
        <f t="shared" si="1043"/>
        <v/>
      </c>
      <c r="E6782" s="91" t="str">
        <f t="shared" si="1044"/>
        <v/>
      </c>
      <c r="F6782" s="92" t="str">
        <f t="shared" si="1045"/>
        <v/>
      </c>
      <c r="G6782" s="212" t="str">
        <f t="shared" si="1046"/>
        <v/>
      </c>
      <c r="H6782" s="92">
        <f>IF(OR(ERR=FALSE,AND(F6782="",G6782="")),0,IF($C$12="D",$H$13+SUM($F$14:F6782)-SUM($G$14:G6782),$H$13-SUM($F$14:F6782)+SUM($G$14:G6782)))</f>
        <v>0</v>
      </c>
      <c r="I6782" s="7"/>
    </row>
    <row r="6783" spans="1:9">
      <c r="A6783" s="89">
        <f t="shared" si="1028"/>
        <v>6770</v>
      </c>
      <c r="B6783" s="185" t="str">
        <f t="shared" si="1041"/>
        <v/>
      </c>
      <c r="C6783" s="90" t="str">
        <f t="shared" si="1042"/>
        <v/>
      </c>
      <c r="D6783" s="89" t="str">
        <f t="shared" si="1043"/>
        <v/>
      </c>
      <c r="E6783" s="91" t="str">
        <f t="shared" si="1044"/>
        <v/>
      </c>
      <c r="F6783" s="92" t="str">
        <f t="shared" si="1045"/>
        <v/>
      </c>
      <c r="G6783" s="212" t="str">
        <f t="shared" si="1046"/>
        <v/>
      </c>
      <c r="H6783" s="92">
        <f>IF(OR(ERR=FALSE,AND(F6783="",G6783="")),0,IF($C$12="D",$H$13+SUM($F$14:F6783)-SUM($G$14:G6783),$H$13-SUM($F$14:F6783)+SUM($G$14:G6783)))</f>
        <v>0</v>
      </c>
      <c r="I6783" s="7"/>
    </row>
    <row r="6784" spans="1:9">
      <c r="A6784" s="89">
        <f t="shared" si="1028"/>
        <v>6771</v>
      </c>
      <c r="B6784" s="185" t="str">
        <f t="shared" si="1041"/>
        <v/>
      </c>
      <c r="C6784" s="90" t="str">
        <f t="shared" si="1042"/>
        <v/>
      </c>
      <c r="D6784" s="89" t="str">
        <f t="shared" si="1043"/>
        <v/>
      </c>
      <c r="E6784" s="91" t="str">
        <f t="shared" si="1044"/>
        <v/>
      </c>
      <c r="F6784" s="92" t="str">
        <f t="shared" si="1045"/>
        <v/>
      </c>
      <c r="G6784" s="212" t="str">
        <f t="shared" si="1046"/>
        <v/>
      </c>
      <c r="H6784" s="92">
        <f>IF(OR(ERR=FALSE,AND(F6784="",G6784="")),0,IF($C$12="D",$H$13+SUM($F$14:F6784)-SUM($G$14:G6784),$H$13-SUM($F$14:F6784)+SUM($G$14:G6784)))</f>
        <v>0</v>
      </c>
      <c r="I6784" s="7"/>
    </row>
    <row r="6785" spans="1:9">
      <c r="A6785" s="89">
        <f t="shared" si="1028"/>
        <v>6772</v>
      </c>
      <c r="B6785" s="185" t="str">
        <f t="shared" si="1041"/>
        <v/>
      </c>
      <c r="C6785" s="90" t="str">
        <f t="shared" si="1042"/>
        <v/>
      </c>
      <c r="D6785" s="89" t="str">
        <f t="shared" si="1043"/>
        <v/>
      </c>
      <c r="E6785" s="91" t="str">
        <f t="shared" si="1044"/>
        <v/>
      </c>
      <c r="F6785" s="92" t="str">
        <f t="shared" si="1045"/>
        <v/>
      </c>
      <c r="G6785" s="212" t="str">
        <f t="shared" si="1046"/>
        <v/>
      </c>
      <c r="H6785" s="92">
        <f>IF(OR(ERR=FALSE,AND(F6785="",G6785="")),0,IF($C$12="D",$H$13+SUM($F$14:F6785)-SUM($G$14:G6785),$H$13-SUM($F$14:F6785)+SUM($G$14:G6785)))</f>
        <v>0</v>
      </c>
      <c r="I6785" s="7"/>
    </row>
    <row r="6786" spans="1:9">
      <c r="A6786" s="89">
        <f t="shared" si="1028"/>
        <v>6773</v>
      </c>
      <c r="B6786" s="185" t="str">
        <f t="shared" si="1041"/>
        <v/>
      </c>
      <c r="C6786" s="90" t="str">
        <f t="shared" si="1042"/>
        <v/>
      </c>
      <c r="D6786" s="89" t="str">
        <f t="shared" si="1043"/>
        <v/>
      </c>
      <c r="E6786" s="91" t="str">
        <f t="shared" si="1044"/>
        <v/>
      </c>
      <c r="F6786" s="92" t="str">
        <f t="shared" si="1045"/>
        <v/>
      </c>
      <c r="G6786" s="212" t="str">
        <f t="shared" si="1046"/>
        <v/>
      </c>
      <c r="H6786" s="92">
        <f>IF(OR(ERR=FALSE,AND(F6786="",G6786="")),0,IF($C$12="D",$H$13+SUM($F$14:F6786)-SUM($G$14:G6786),$H$13-SUM($F$14:F6786)+SUM($G$14:G6786)))</f>
        <v>0</v>
      </c>
      <c r="I6786" s="7"/>
    </row>
    <row r="6787" spans="1:9">
      <c r="A6787" s="89">
        <f t="shared" ref="A6787:A6850" si="1047">A6786+1</f>
        <v>6774</v>
      </c>
      <c r="B6787" s="185" t="str">
        <f t="shared" si="1041"/>
        <v/>
      </c>
      <c r="C6787" s="90" t="str">
        <f t="shared" si="1042"/>
        <v/>
      </c>
      <c r="D6787" s="89" t="str">
        <f t="shared" si="1043"/>
        <v/>
      </c>
      <c r="E6787" s="91" t="str">
        <f t="shared" si="1044"/>
        <v/>
      </c>
      <c r="F6787" s="92" t="str">
        <f t="shared" si="1045"/>
        <v/>
      </c>
      <c r="G6787" s="212" t="str">
        <f t="shared" si="1046"/>
        <v/>
      </c>
      <c r="H6787" s="92">
        <f>IF(OR(ERR=FALSE,AND(F6787="",G6787="")),0,IF($C$12="D",$H$13+SUM($F$14:F6787)-SUM($G$14:G6787),$H$13-SUM($F$14:F6787)+SUM($G$14:G6787)))</f>
        <v>0</v>
      </c>
      <c r="I6787" s="7"/>
    </row>
    <row r="6788" spans="1:9">
      <c r="A6788" s="89">
        <f t="shared" si="1047"/>
        <v>6775</v>
      </c>
      <c r="B6788" s="185" t="str">
        <f t="shared" si="1041"/>
        <v/>
      </c>
      <c r="C6788" s="90" t="str">
        <f t="shared" si="1042"/>
        <v/>
      </c>
      <c r="D6788" s="89" t="str">
        <f t="shared" si="1043"/>
        <v/>
      </c>
      <c r="E6788" s="91" t="str">
        <f t="shared" si="1044"/>
        <v/>
      </c>
      <c r="F6788" s="92" t="str">
        <f t="shared" si="1045"/>
        <v/>
      </c>
      <c r="G6788" s="212" t="str">
        <f t="shared" si="1046"/>
        <v/>
      </c>
      <c r="H6788" s="92">
        <f>IF(OR(ERR=FALSE,AND(F6788="",G6788="")),0,IF($C$12="D",$H$13+SUM($F$14:F6788)-SUM($G$14:G6788),$H$13-SUM($F$14:F6788)+SUM($G$14:G6788)))</f>
        <v>0</v>
      </c>
      <c r="I6788" s="7"/>
    </row>
    <row r="6789" spans="1:9">
      <c r="A6789" s="89">
        <f t="shared" si="1047"/>
        <v>6776</v>
      </c>
      <c r="B6789" s="185" t="str">
        <f t="shared" si="1041"/>
        <v/>
      </c>
      <c r="C6789" s="90" t="str">
        <f t="shared" si="1042"/>
        <v/>
      </c>
      <c r="D6789" s="89" t="str">
        <f t="shared" si="1043"/>
        <v/>
      </c>
      <c r="E6789" s="91" t="str">
        <f t="shared" si="1044"/>
        <v/>
      </c>
      <c r="F6789" s="92" t="str">
        <f t="shared" si="1045"/>
        <v/>
      </c>
      <c r="G6789" s="212" t="str">
        <f t="shared" si="1046"/>
        <v/>
      </c>
      <c r="H6789" s="92">
        <f>IF(OR(ERR=FALSE,AND(F6789="",G6789="")),0,IF($C$12="D",$H$13+SUM($F$14:F6789)-SUM($G$14:G6789),$H$13-SUM($F$14:F6789)+SUM($G$14:G6789)))</f>
        <v>0</v>
      </c>
      <c r="I6789" s="7"/>
    </row>
    <row r="6790" spans="1:9">
      <c r="A6790" s="89">
        <f t="shared" si="1047"/>
        <v>6777</v>
      </c>
      <c r="B6790" s="185" t="str">
        <f t="shared" si="1041"/>
        <v/>
      </c>
      <c r="C6790" s="90" t="str">
        <f t="shared" si="1042"/>
        <v/>
      </c>
      <c r="D6790" s="89" t="str">
        <f t="shared" si="1043"/>
        <v/>
      </c>
      <c r="E6790" s="91" t="str">
        <f t="shared" si="1044"/>
        <v/>
      </c>
      <c r="F6790" s="92" t="str">
        <f t="shared" si="1045"/>
        <v/>
      </c>
      <c r="G6790" s="212" t="str">
        <f t="shared" si="1046"/>
        <v/>
      </c>
      <c r="H6790" s="92">
        <f>IF(OR(ERR=FALSE,AND(F6790="",G6790="")),0,IF($C$12="D",$H$13+SUM($F$14:F6790)-SUM($G$14:G6790),$H$13-SUM($F$14:F6790)+SUM($G$14:G6790)))</f>
        <v>0</v>
      </c>
      <c r="I6790" s="7"/>
    </row>
    <row r="6791" spans="1:9">
      <c r="A6791" s="89">
        <f t="shared" si="1047"/>
        <v>6778</v>
      </c>
      <c r="B6791" s="185" t="str">
        <f t="shared" si="1041"/>
        <v/>
      </c>
      <c r="C6791" s="90" t="str">
        <f t="shared" si="1042"/>
        <v/>
      </c>
      <c r="D6791" s="89" t="str">
        <f t="shared" si="1043"/>
        <v/>
      </c>
      <c r="E6791" s="91" t="str">
        <f t="shared" si="1044"/>
        <v/>
      </c>
      <c r="F6791" s="92" t="str">
        <f t="shared" si="1045"/>
        <v/>
      </c>
      <c r="G6791" s="212" t="str">
        <f t="shared" si="1046"/>
        <v/>
      </c>
      <c r="H6791" s="92">
        <f>IF(OR(ERR=FALSE,AND(F6791="",G6791="")),0,IF($C$12="D",$H$13+SUM($F$14:F6791)-SUM($G$14:G6791),$H$13-SUM($F$14:F6791)+SUM($G$14:G6791)))</f>
        <v>0</v>
      </c>
      <c r="I6791" s="7"/>
    </row>
    <row r="6792" spans="1:9">
      <c r="A6792" s="89">
        <f t="shared" si="1047"/>
        <v>6779</v>
      </c>
      <c r="B6792" s="185" t="str">
        <f t="shared" si="1041"/>
        <v/>
      </c>
      <c r="C6792" s="90" t="str">
        <f t="shared" si="1042"/>
        <v/>
      </c>
      <c r="D6792" s="89" t="str">
        <f t="shared" si="1043"/>
        <v/>
      </c>
      <c r="E6792" s="91" t="str">
        <f t="shared" si="1044"/>
        <v/>
      </c>
      <c r="F6792" s="92" t="str">
        <f t="shared" si="1045"/>
        <v/>
      </c>
      <c r="G6792" s="212" t="str">
        <f t="shared" si="1046"/>
        <v/>
      </c>
      <c r="H6792" s="92">
        <f>IF(OR(ERR=FALSE,AND(F6792="",G6792="")),0,IF($C$12="D",$H$13+SUM($F$14:F6792)-SUM($G$14:G6792),$H$13-SUM($F$14:F6792)+SUM($G$14:G6792)))</f>
        <v>0</v>
      </c>
      <c r="I6792" s="7"/>
    </row>
    <row r="6793" spans="1:9">
      <c r="A6793" s="89">
        <f t="shared" si="1047"/>
        <v>6780</v>
      </c>
      <c r="B6793" s="185" t="str">
        <f t="shared" si="1041"/>
        <v/>
      </c>
      <c r="C6793" s="90" t="str">
        <f t="shared" si="1042"/>
        <v/>
      </c>
      <c r="D6793" s="89" t="str">
        <f t="shared" si="1043"/>
        <v/>
      </c>
      <c r="E6793" s="91" t="str">
        <f t="shared" si="1044"/>
        <v/>
      </c>
      <c r="F6793" s="92" t="str">
        <f t="shared" si="1045"/>
        <v/>
      </c>
      <c r="G6793" s="212" t="str">
        <f t="shared" si="1046"/>
        <v/>
      </c>
      <c r="H6793" s="92">
        <f>IF(OR(ERR=FALSE,AND(F6793="",G6793="")),0,IF($C$12="D",$H$13+SUM($F$14:F6793)-SUM($G$14:G6793),$H$13-SUM($F$14:F6793)+SUM($G$14:G6793)))</f>
        <v>0</v>
      </c>
      <c r="I6793" s="7"/>
    </row>
    <row r="6794" spans="1:9">
      <c r="A6794" s="89">
        <f t="shared" si="1047"/>
        <v>6781</v>
      </c>
      <c r="B6794" s="185" t="str">
        <f t="shared" si="1041"/>
        <v/>
      </c>
      <c r="C6794" s="90" t="str">
        <f t="shared" si="1042"/>
        <v/>
      </c>
      <c r="D6794" s="89" t="str">
        <f t="shared" si="1043"/>
        <v/>
      </c>
      <c r="E6794" s="91" t="str">
        <f t="shared" si="1044"/>
        <v/>
      </c>
      <c r="F6794" s="92" t="str">
        <f t="shared" si="1045"/>
        <v/>
      </c>
      <c r="G6794" s="212" t="str">
        <f t="shared" si="1046"/>
        <v/>
      </c>
      <c r="H6794" s="92">
        <f>IF(OR(ERR=FALSE,AND(F6794="",G6794="")),0,IF($C$12="D",$H$13+SUM($F$14:F6794)-SUM($G$14:G6794),$H$13-SUM($F$14:F6794)+SUM($G$14:G6794)))</f>
        <v>0</v>
      </c>
      <c r="I6794" s="7"/>
    </row>
    <row r="6795" spans="1:9">
      <c r="A6795" s="89">
        <f t="shared" si="1047"/>
        <v>6782</v>
      </c>
      <c r="B6795" s="185" t="str">
        <f t="shared" si="1041"/>
        <v/>
      </c>
      <c r="C6795" s="90" t="str">
        <f t="shared" si="1042"/>
        <v/>
      </c>
      <c r="D6795" s="89" t="str">
        <f t="shared" si="1043"/>
        <v/>
      </c>
      <c r="E6795" s="91" t="str">
        <f t="shared" si="1044"/>
        <v/>
      </c>
      <c r="F6795" s="92" t="str">
        <f t="shared" si="1045"/>
        <v/>
      </c>
      <c r="G6795" s="212" t="str">
        <f t="shared" si="1046"/>
        <v/>
      </c>
      <c r="H6795" s="92">
        <f>IF(OR(ERR=FALSE,AND(F6795="",G6795="")),0,IF($C$12="D",$H$13+SUM($F$14:F6795)-SUM($G$14:G6795),$H$13-SUM($F$14:F6795)+SUM($G$14:G6795)))</f>
        <v>0</v>
      </c>
      <c r="I6795" s="7"/>
    </row>
    <row r="6796" spans="1:9">
      <c r="A6796" s="89">
        <f t="shared" si="1047"/>
        <v>6783</v>
      </c>
      <c r="B6796" s="185" t="str">
        <f t="shared" ref="B6796:B6859" si="1048">IF(ISERROR(VLOOKUP(A6796&amp;H$9,JU_AKUN,6,FALSE)=TRUE),"",VLOOKUP(A6796&amp;H$9,JU_AKUN,6,FALSE))</f>
        <v/>
      </c>
      <c r="C6796" s="90" t="str">
        <f t="shared" ref="C6796:C6859" si="1049">IF(ISERROR(VLOOKUP(A6796&amp;H$9,JU_AKUN,7,FALSE)=TRUE),"",VLOOKUP(A6796&amp;H$9,JU_AKUN,7,FALSE))</f>
        <v/>
      </c>
      <c r="D6796" s="89" t="str">
        <f t="shared" ref="D6796:D6859" si="1050">IF(ISERROR(VLOOKUP(A6796&amp;H$9,JU_AKUN,8,FALSE)=TRUE),"",VLOOKUP(A6796&amp;H$9,JU_AKUN,8,FALSE))</f>
        <v/>
      </c>
      <c r="E6796" s="91" t="str">
        <f t="shared" ref="E6796:E6859" si="1051">IF(ISERROR(VLOOKUP(A6796&amp;H$9,JU_AKUN,9,FALSE)=TRUE),"",VLOOKUP(A6796&amp;H$9,JU_AKUN,9,FALSE))</f>
        <v/>
      </c>
      <c r="F6796" s="92" t="str">
        <f t="shared" ref="F6796:F6859" si="1052">IF(ISERROR(VLOOKUP(A6796&amp;H$9,JU_AKUN,14,FALSE)=TRUE),"",VLOOKUP(A6796&amp;H$9,JU_AKUN,14,FALSE))</f>
        <v/>
      </c>
      <c r="G6796" s="212" t="str">
        <f t="shared" ref="G6796:G6859" si="1053">IF(ISERROR(VLOOKUP(A6796&amp;H$9,JU_AKUN,15,FALSE)=TRUE),"",VLOOKUP(A6796&amp;H$9,JU_AKUN,15,FALSE))</f>
        <v/>
      </c>
      <c r="H6796" s="92">
        <f>IF(OR(ERR=FALSE,AND(F6796="",G6796="")),0,IF($C$12="D",$H$13+SUM($F$14:F6796)-SUM($G$14:G6796),$H$13-SUM($F$14:F6796)+SUM($G$14:G6796)))</f>
        <v>0</v>
      </c>
      <c r="I6796" s="7"/>
    </row>
    <row r="6797" spans="1:9">
      <c r="A6797" s="89">
        <f t="shared" si="1047"/>
        <v>6784</v>
      </c>
      <c r="B6797" s="185" t="str">
        <f t="shared" si="1048"/>
        <v/>
      </c>
      <c r="C6797" s="90" t="str">
        <f t="shared" si="1049"/>
        <v/>
      </c>
      <c r="D6797" s="89" t="str">
        <f t="shared" si="1050"/>
        <v/>
      </c>
      <c r="E6797" s="91" t="str">
        <f t="shared" si="1051"/>
        <v/>
      </c>
      <c r="F6797" s="92" t="str">
        <f t="shared" si="1052"/>
        <v/>
      </c>
      <c r="G6797" s="212" t="str">
        <f t="shared" si="1053"/>
        <v/>
      </c>
      <c r="H6797" s="92">
        <f>IF(OR(ERR=FALSE,AND(F6797="",G6797="")),0,IF($C$12="D",$H$13+SUM($F$14:F6797)-SUM($G$14:G6797),$H$13-SUM($F$14:F6797)+SUM($G$14:G6797)))</f>
        <v>0</v>
      </c>
      <c r="I6797" s="7"/>
    </row>
    <row r="6798" spans="1:9">
      <c r="A6798" s="89">
        <f t="shared" si="1047"/>
        <v>6785</v>
      </c>
      <c r="B6798" s="185" t="str">
        <f t="shared" si="1048"/>
        <v/>
      </c>
      <c r="C6798" s="90" t="str">
        <f t="shared" si="1049"/>
        <v/>
      </c>
      <c r="D6798" s="89" t="str">
        <f t="shared" si="1050"/>
        <v/>
      </c>
      <c r="E6798" s="91" t="str">
        <f t="shared" si="1051"/>
        <v/>
      </c>
      <c r="F6798" s="92" t="str">
        <f t="shared" si="1052"/>
        <v/>
      </c>
      <c r="G6798" s="212" t="str">
        <f t="shared" si="1053"/>
        <v/>
      </c>
      <c r="H6798" s="92">
        <f>IF(OR(ERR=FALSE,AND(F6798="",G6798="")),0,IF($C$12="D",$H$13+SUM($F$14:F6798)-SUM($G$14:G6798),$H$13-SUM($F$14:F6798)+SUM($G$14:G6798)))</f>
        <v>0</v>
      </c>
      <c r="I6798" s="7"/>
    </row>
    <row r="6799" spans="1:9">
      <c r="A6799" s="89">
        <f t="shared" si="1047"/>
        <v>6786</v>
      </c>
      <c r="B6799" s="185" t="str">
        <f t="shared" si="1048"/>
        <v/>
      </c>
      <c r="C6799" s="90" t="str">
        <f t="shared" si="1049"/>
        <v/>
      </c>
      <c r="D6799" s="89" t="str">
        <f t="shared" si="1050"/>
        <v/>
      </c>
      <c r="E6799" s="91" t="str">
        <f t="shared" si="1051"/>
        <v/>
      </c>
      <c r="F6799" s="92" t="str">
        <f t="shared" si="1052"/>
        <v/>
      </c>
      <c r="G6799" s="212" t="str">
        <f t="shared" si="1053"/>
        <v/>
      </c>
      <c r="H6799" s="92">
        <f>IF(OR(ERR=FALSE,AND(F6799="",G6799="")),0,IF($C$12="D",$H$13+SUM($F$14:F6799)-SUM($G$14:G6799),$H$13-SUM($F$14:F6799)+SUM($G$14:G6799)))</f>
        <v>0</v>
      </c>
      <c r="I6799" s="7"/>
    </row>
    <row r="6800" spans="1:9">
      <c r="A6800" s="89">
        <f t="shared" si="1047"/>
        <v>6787</v>
      </c>
      <c r="B6800" s="185" t="str">
        <f t="shared" si="1048"/>
        <v/>
      </c>
      <c r="C6800" s="90" t="str">
        <f t="shared" si="1049"/>
        <v/>
      </c>
      <c r="D6800" s="89" t="str">
        <f t="shared" si="1050"/>
        <v/>
      </c>
      <c r="E6800" s="91" t="str">
        <f t="shared" si="1051"/>
        <v/>
      </c>
      <c r="F6800" s="92" t="str">
        <f t="shared" si="1052"/>
        <v/>
      </c>
      <c r="G6800" s="212" t="str">
        <f t="shared" si="1053"/>
        <v/>
      </c>
      <c r="H6800" s="92">
        <f>IF(OR(ERR=FALSE,AND(F6800="",G6800="")),0,IF($C$12="D",$H$13+SUM($F$14:F6800)-SUM($G$14:G6800),$H$13-SUM($F$14:F6800)+SUM($G$14:G6800)))</f>
        <v>0</v>
      </c>
      <c r="I6800" s="7"/>
    </row>
    <row r="6801" spans="1:9">
      <c r="A6801" s="89">
        <f t="shared" si="1047"/>
        <v>6788</v>
      </c>
      <c r="B6801" s="185" t="str">
        <f t="shared" si="1048"/>
        <v/>
      </c>
      <c r="C6801" s="90" t="str">
        <f t="shared" si="1049"/>
        <v/>
      </c>
      <c r="D6801" s="89" t="str">
        <f t="shared" si="1050"/>
        <v/>
      </c>
      <c r="E6801" s="91" t="str">
        <f t="shared" si="1051"/>
        <v/>
      </c>
      <c r="F6801" s="92" t="str">
        <f t="shared" si="1052"/>
        <v/>
      </c>
      <c r="G6801" s="212" t="str">
        <f t="shared" si="1053"/>
        <v/>
      </c>
      <c r="H6801" s="92">
        <f>IF(OR(ERR=FALSE,AND(F6801="",G6801="")),0,IF($C$12="D",$H$13+SUM($F$14:F6801)-SUM($G$14:G6801),$H$13-SUM($F$14:F6801)+SUM($G$14:G6801)))</f>
        <v>0</v>
      </c>
      <c r="I6801" s="7"/>
    </row>
    <row r="6802" spans="1:9">
      <c r="A6802" s="89">
        <f t="shared" si="1047"/>
        <v>6789</v>
      </c>
      <c r="B6802" s="185" t="str">
        <f t="shared" si="1048"/>
        <v/>
      </c>
      <c r="C6802" s="90" t="str">
        <f t="shared" si="1049"/>
        <v/>
      </c>
      <c r="D6802" s="89" t="str">
        <f t="shared" si="1050"/>
        <v/>
      </c>
      <c r="E6802" s="91" t="str">
        <f t="shared" si="1051"/>
        <v/>
      </c>
      <c r="F6802" s="92" t="str">
        <f t="shared" si="1052"/>
        <v/>
      </c>
      <c r="G6802" s="212" t="str">
        <f t="shared" si="1053"/>
        <v/>
      </c>
      <c r="H6802" s="92">
        <f>IF(OR(ERR=FALSE,AND(F6802="",G6802="")),0,IF($C$12="D",$H$13+SUM($F$14:F6802)-SUM($G$14:G6802),$H$13-SUM($F$14:F6802)+SUM($G$14:G6802)))</f>
        <v>0</v>
      </c>
      <c r="I6802" s="7"/>
    </row>
    <row r="6803" spans="1:9">
      <c r="A6803" s="89">
        <f t="shared" si="1047"/>
        <v>6790</v>
      </c>
      <c r="B6803" s="185" t="str">
        <f t="shared" si="1048"/>
        <v/>
      </c>
      <c r="C6803" s="90" t="str">
        <f t="shared" si="1049"/>
        <v/>
      </c>
      <c r="D6803" s="89" t="str">
        <f t="shared" si="1050"/>
        <v/>
      </c>
      <c r="E6803" s="91" t="str">
        <f t="shared" si="1051"/>
        <v/>
      </c>
      <c r="F6803" s="92" t="str">
        <f t="shared" si="1052"/>
        <v/>
      </c>
      <c r="G6803" s="212" t="str">
        <f t="shared" si="1053"/>
        <v/>
      </c>
      <c r="H6803" s="92">
        <f>IF(OR(ERR=FALSE,AND(F6803="",G6803="")),0,IF($C$12="D",$H$13+SUM($F$14:F6803)-SUM($G$14:G6803),$H$13-SUM($F$14:F6803)+SUM($G$14:G6803)))</f>
        <v>0</v>
      </c>
      <c r="I6803" s="7"/>
    </row>
    <row r="6804" spans="1:9">
      <c r="A6804" s="89">
        <f t="shared" si="1047"/>
        <v>6791</v>
      </c>
      <c r="B6804" s="185" t="str">
        <f t="shared" si="1048"/>
        <v/>
      </c>
      <c r="C6804" s="90" t="str">
        <f t="shared" si="1049"/>
        <v/>
      </c>
      <c r="D6804" s="89" t="str">
        <f t="shared" si="1050"/>
        <v/>
      </c>
      <c r="E6804" s="91" t="str">
        <f t="shared" si="1051"/>
        <v/>
      </c>
      <c r="F6804" s="92" t="str">
        <f t="shared" si="1052"/>
        <v/>
      </c>
      <c r="G6804" s="212" t="str">
        <f t="shared" si="1053"/>
        <v/>
      </c>
      <c r="H6804" s="92">
        <f>IF(OR(ERR=FALSE,AND(F6804="",G6804="")),0,IF($C$12="D",$H$13+SUM($F$14:F6804)-SUM($G$14:G6804),$H$13-SUM($F$14:F6804)+SUM($G$14:G6804)))</f>
        <v>0</v>
      </c>
      <c r="I6804" s="7"/>
    </row>
    <row r="6805" spans="1:9">
      <c r="A6805" s="89">
        <f t="shared" si="1047"/>
        <v>6792</v>
      </c>
      <c r="B6805" s="185" t="str">
        <f t="shared" si="1048"/>
        <v/>
      </c>
      <c r="C6805" s="90" t="str">
        <f t="shared" si="1049"/>
        <v/>
      </c>
      <c r="D6805" s="89" t="str">
        <f t="shared" si="1050"/>
        <v/>
      </c>
      <c r="E6805" s="91" t="str">
        <f t="shared" si="1051"/>
        <v/>
      </c>
      <c r="F6805" s="92" t="str">
        <f t="shared" si="1052"/>
        <v/>
      </c>
      <c r="G6805" s="212" t="str">
        <f t="shared" si="1053"/>
        <v/>
      </c>
      <c r="H6805" s="92">
        <f>IF(OR(ERR=FALSE,AND(F6805="",G6805="")),0,IF($C$12="D",$H$13+SUM($F$14:F6805)-SUM($G$14:G6805),$H$13-SUM($F$14:F6805)+SUM($G$14:G6805)))</f>
        <v>0</v>
      </c>
      <c r="I6805" s="7"/>
    </row>
    <row r="6806" spans="1:9">
      <c r="A6806" s="89">
        <f t="shared" si="1047"/>
        <v>6793</v>
      </c>
      <c r="B6806" s="185" t="str">
        <f t="shared" si="1048"/>
        <v/>
      </c>
      <c r="C6806" s="90" t="str">
        <f t="shared" si="1049"/>
        <v/>
      </c>
      <c r="D6806" s="89" t="str">
        <f t="shared" si="1050"/>
        <v/>
      </c>
      <c r="E6806" s="91" t="str">
        <f t="shared" si="1051"/>
        <v/>
      </c>
      <c r="F6806" s="92" t="str">
        <f t="shared" si="1052"/>
        <v/>
      </c>
      <c r="G6806" s="212" t="str">
        <f t="shared" si="1053"/>
        <v/>
      </c>
      <c r="H6806" s="92">
        <f>IF(OR(ERR=FALSE,AND(F6806="",G6806="")),0,IF($C$12="D",$H$13+SUM($F$14:F6806)-SUM($G$14:G6806),$H$13-SUM($F$14:F6806)+SUM($G$14:G6806)))</f>
        <v>0</v>
      </c>
      <c r="I6806" s="7"/>
    </row>
    <row r="6807" spans="1:9">
      <c r="A6807" s="89">
        <f t="shared" si="1047"/>
        <v>6794</v>
      </c>
      <c r="B6807" s="185" t="str">
        <f t="shared" si="1048"/>
        <v/>
      </c>
      <c r="C6807" s="90" t="str">
        <f t="shared" si="1049"/>
        <v/>
      </c>
      <c r="D6807" s="89" t="str">
        <f t="shared" si="1050"/>
        <v/>
      </c>
      <c r="E6807" s="91" t="str">
        <f t="shared" si="1051"/>
        <v/>
      </c>
      <c r="F6807" s="92" t="str">
        <f t="shared" si="1052"/>
        <v/>
      </c>
      <c r="G6807" s="212" t="str">
        <f t="shared" si="1053"/>
        <v/>
      </c>
      <c r="H6807" s="92">
        <f>IF(OR(ERR=FALSE,AND(F6807="",G6807="")),0,IF($C$12="D",$H$13+SUM($F$14:F6807)-SUM($G$14:G6807),$H$13-SUM($F$14:F6807)+SUM($G$14:G6807)))</f>
        <v>0</v>
      </c>
      <c r="I6807" s="7"/>
    </row>
    <row r="6808" spans="1:9">
      <c r="A6808" s="89">
        <f t="shared" si="1047"/>
        <v>6795</v>
      </c>
      <c r="B6808" s="185" t="str">
        <f t="shared" si="1048"/>
        <v/>
      </c>
      <c r="C6808" s="90" t="str">
        <f t="shared" si="1049"/>
        <v/>
      </c>
      <c r="D6808" s="89" t="str">
        <f t="shared" si="1050"/>
        <v/>
      </c>
      <c r="E6808" s="91" t="str">
        <f t="shared" si="1051"/>
        <v/>
      </c>
      <c r="F6808" s="92" t="str">
        <f t="shared" si="1052"/>
        <v/>
      </c>
      <c r="G6808" s="212" t="str">
        <f t="shared" si="1053"/>
        <v/>
      </c>
      <c r="H6808" s="92">
        <f>IF(OR(ERR=FALSE,AND(F6808="",G6808="")),0,IF($C$12="D",$H$13+SUM($F$14:F6808)-SUM($G$14:G6808),$H$13-SUM($F$14:F6808)+SUM($G$14:G6808)))</f>
        <v>0</v>
      </c>
      <c r="I6808" s="7"/>
    </row>
    <row r="6809" spans="1:9">
      <c r="A6809" s="89">
        <f t="shared" si="1047"/>
        <v>6796</v>
      </c>
      <c r="B6809" s="185" t="str">
        <f t="shared" si="1048"/>
        <v/>
      </c>
      <c r="C6809" s="90" t="str">
        <f t="shared" si="1049"/>
        <v/>
      </c>
      <c r="D6809" s="89" t="str">
        <f t="shared" si="1050"/>
        <v/>
      </c>
      <c r="E6809" s="91" t="str">
        <f t="shared" si="1051"/>
        <v/>
      </c>
      <c r="F6809" s="92" t="str">
        <f t="shared" si="1052"/>
        <v/>
      </c>
      <c r="G6809" s="212" t="str">
        <f t="shared" si="1053"/>
        <v/>
      </c>
      <c r="H6809" s="92">
        <f>IF(OR(ERR=FALSE,AND(F6809="",G6809="")),0,IF($C$12="D",$H$13+SUM($F$14:F6809)-SUM($G$14:G6809),$H$13-SUM($F$14:F6809)+SUM($G$14:G6809)))</f>
        <v>0</v>
      </c>
      <c r="I6809" s="7"/>
    </row>
    <row r="6810" spans="1:9">
      <c r="A6810" s="89">
        <f t="shared" si="1047"/>
        <v>6797</v>
      </c>
      <c r="B6810" s="185" t="str">
        <f t="shared" si="1048"/>
        <v/>
      </c>
      <c r="C6810" s="90" t="str">
        <f t="shared" si="1049"/>
        <v/>
      </c>
      <c r="D6810" s="89" t="str">
        <f t="shared" si="1050"/>
        <v/>
      </c>
      <c r="E6810" s="91" t="str">
        <f t="shared" si="1051"/>
        <v/>
      </c>
      <c r="F6810" s="92" t="str">
        <f t="shared" si="1052"/>
        <v/>
      </c>
      <c r="G6810" s="212" t="str">
        <f t="shared" si="1053"/>
        <v/>
      </c>
      <c r="H6810" s="92">
        <f>IF(OR(ERR=FALSE,AND(F6810="",G6810="")),0,IF($C$12="D",$H$13+SUM($F$14:F6810)-SUM($G$14:G6810),$H$13-SUM($F$14:F6810)+SUM($G$14:G6810)))</f>
        <v>0</v>
      </c>
      <c r="I6810" s="7"/>
    </row>
    <row r="6811" spans="1:9">
      <c r="A6811" s="89">
        <f t="shared" si="1047"/>
        <v>6798</v>
      </c>
      <c r="B6811" s="185" t="str">
        <f t="shared" si="1048"/>
        <v/>
      </c>
      <c r="C6811" s="90" t="str">
        <f t="shared" si="1049"/>
        <v/>
      </c>
      <c r="D6811" s="89" t="str">
        <f t="shared" si="1050"/>
        <v/>
      </c>
      <c r="E6811" s="91" t="str">
        <f t="shared" si="1051"/>
        <v/>
      </c>
      <c r="F6811" s="92" t="str">
        <f t="shared" si="1052"/>
        <v/>
      </c>
      <c r="G6811" s="212" t="str">
        <f t="shared" si="1053"/>
        <v/>
      </c>
      <c r="H6811" s="92">
        <f>IF(OR(ERR=FALSE,AND(F6811="",G6811="")),0,IF($C$12="D",$H$13+SUM($F$14:F6811)-SUM($G$14:G6811),$H$13-SUM($F$14:F6811)+SUM($G$14:G6811)))</f>
        <v>0</v>
      </c>
      <c r="I6811" s="7"/>
    </row>
    <row r="6812" spans="1:9">
      <c r="A6812" s="89">
        <f t="shared" si="1047"/>
        <v>6799</v>
      </c>
      <c r="B6812" s="185" t="str">
        <f t="shared" si="1048"/>
        <v/>
      </c>
      <c r="C6812" s="90" t="str">
        <f t="shared" si="1049"/>
        <v/>
      </c>
      <c r="D6812" s="89" t="str">
        <f t="shared" si="1050"/>
        <v/>
      </c>
      <c r="E6812" s="91" t="str">
        <f t="shared" si="1051"/>
        <v/>
      </c>
      <c r="F6812" s="92" t="str">
        <f t="shared" si="1052"/>
        <v/>
      </c>
      <c r="G6812" s="212" t="str">
        <f t="shared" si="1053"/>
        <v/>
      </c>
      <c r="H6812" s="92">
        <f>IF(OR(ERR=FALSE,AND(F6812="",G6812="")),0,IF($C$12="D",$H$13+SUM($F$14:F6812)-SUM($G$14:G6812),$H$13-SUM($F$14:F6812)+SUM($G$14:G6812)))</f>
        <v>0</v>
      </c>
      <c r="I6812" s="7"/>
    </row>
    <row r="6813" spans="1:9">
      <c r="A6813" s="89">
        <f t="shared" si="1047"/>
        <v>6800</v>
      </c>
      <c r="B6813" s="185" t="str">
        <f t="shared" si="1048"/>
        <v/>
      </c>
      <c r="C6813" s="90" t="str">
        <f t="shared" si="1049"/>
        <v/>
      </c>
      <c r="D6813" s="89" t="str">
        <f t="shared" si="1050"/>
        <v/>
      </c>
      <c r="E6813" s="91" t="str">
        <f t="shared" si="1051"/>
        <v/>
      </c>
      <c r="F6813" s="92" t="str">
        <f t="shared" si="1052"/>
        <v/>
      </c>
      <c r="G6813" s="212" t="str">
        <f t="shared" si="1053"/>
        <v/>
      </c>
      <c r="H6813" s="92">
        <f>IF(OR(ERR=FALSE,AND(F6813="",G6813="")),0,IF($C$12="D",$H$13+SUM($F$14:F6813)-SUM($G$14:G6813),$H$13-SUM($F$14:F6813)+SUM($G$14:G6813)))</f>
        <v>0</v>
      </c>
      <c r="I6813" s="7"/>
    </row>
    <row r="6814" spans="1:9">
      <c r="A6814" s="89">
        <f t="shared" si="1047"/>
        <v>6801</v>
      </c>
      <c r="B6814" s="185" t="str">
        <f t="shared" si="1048"/>
        <v/>
      </c>
      <c r="C6814" s="90" t="str">
        <f t="shared" si="1049"/>
        <v/>
      </c>
      <c r="D6814" s="89" t="str">
        <f t="shared" si="1050"/>
        <v/>
      </c>
      <c r="E6814" s="91" t="str">
        <f t="shared" si="1051"/>
        <v/>
      </c>
      <c r="F6814" s="92" t="str">
        <f t="shared" si="1052"/>
        <v/>
      </c>
      <c r="G6814" s="212" t="str">
        <f t="shared" si="1053"/>
        <v/>
      </c>
      <c r="H6814" s="92">
        <f>IF(OR(ERR=FALSE,AND(F6814="",G6814="")),0,IF($C$12="D",$H$13+SUM($F$14:F6814)-SUM($G$14:G6814),$H$13-SUM($F$14:F6814)+SUM($G$14:G6814)))</f>
        <v>0</v>
      </c>
      <c r="I6814" s="7"/>
    </row>
    <row r="6815" spans="1:9">
      <c r="A6815" s="89">
        <f t="shared" si="1047"/>
        <v>6802</v>
      </c>
      <c r="B6815" s="185" t="str">
        <f t="shared" si="1048"/>
        <v/>
      </c>
      <c r="C6815" s="90" t="str">
        <f t="shared" si="1049"/>
        <v/>
      </c>
      <c r="D6815" s="89" t="str">
        <f t="shared" si="1050"/>
        <v/>
      </c>
      <c r="E6815" s="91" t="str">
        <f t="shared" si="1051"/>
        <v/>
      </c>
      <c r="F6815" s="92" t="str">
        <f t="shared" si="1052"/>
        <v/>
      </c>
      <c r="G6815" s="212" t="str">
        <f t="shared" si="1053"/>
        <v/>
      </c>
      <c r="H6815" s="92">
        <f>IF(OR(ERR=FALSE,AND(F6815="",G6815="")),0,IF($C$12="D",$H$13+SUM($F$14:F6815)-SUM($G$14:G6815),$H$13-SUM($F$14:F6815)+SUM($G$14:G6815)))</f>
        <v>0</v>
      </c>
      <c r="I6815" s="7"/>
    </row>
    <row r="6816" spans="1:9">
      <c r="A6816" s="89">
        <f t="shared" si="1047"/>
        <v>6803</v>
      </c>
      <c r="B6816" s="185" t="str">
        <f t="shared" si="1048"/>
        <v/>
      </c>
      <c r="C6816" s="90" t="str">
        <f t="shared" si="1049"/>
        <v/>
      </c>
      <c r="D6816" s="89" t="str">
        <f t="shared" si="1050"/>
        <v/>
      </c>
      <c r="E6816" s="91" t="str">
        <f t="shared" si="1051"/>
        <v/>
      </c>
      <c r="F6816" s="92" t="str">
        <f t="shared" si="1052"/>
        <v/>
      </c>
      <c r="G6816" s="212" t="str">
        <f t="shared" si="1053"/>
        <v/>
      </c>
      <c r="H6816" s="92">
        <f>IF(OR(ERR=FALSE,AND(F6816="",G6816="")),0,IF($C$12="D",$H$13+SUM($F$14:F6816)-SUM($G$14:G6816),$H$13-SUM($F$14:F6816)+SUM($G$14:G6816)))</f>
        <v>0</v>
      </c>
      <c r="I6816" s="7"/>
    </row>
    <row r="6817" spans="1:9">
      <c r="A6817" s="89">
        <f t="shared" si="1047"/>
        <v>6804</v>
      </c>
      <c r="B6817" s="185" t="str">
        <f t="shared" si="1048"/>
        <v/>
      </c>
      <c r="C6817" s="90" t="str">
        <f t="shared" si="1049"/>
        <v/>
      </c>
      <c r="D6817" s="89" t="str">
        <f t="shared" si="1050"/>
        <v/>
      </c>
      <c r="E6817" s="91" t="str">
        <f t="shared" si="1051"/>
        <v/>
      </c>
      <c r="F6817" s="92" t="str">
        <f t="shared" si="1052"/>
        <v/>
      </c>
      <c r="G6817" s="212" t="str">
        <f t="shared" si="1053"/>
        <v/>
      </c>
      <c r="H6817" s="92">
        <f>IF(OR(ERR=FALSE,AND(F6817="",G6817="")),0,IF($C$12="D",$H$13+SUM($F$14:F6817)-SUM($G$14:G6817),$H$13-SUM($F$14:F6817)+SUM($G$14:G6817)))</f>
        <v>0</v>
      </c>
      <c r="I6817" s="7"/>
    </row>
    <row r="6818" spans="1:9">
      <c r="A6818" s="89">
        <f t="shared" si="1047"/>
        <v>6805</v>
      </c>
      <c r="B6818" s="185" t="str">
        <f t="shared" si="1048"/>
        <v/>
      </c>
      <c r="C6818" s="90" t="str">
        <f t="shared" si="1049"/>
        <v/>
      </c>
      <c r="D6818" s="89" t="str">
        <f t="shared" si="1050"/>
        <v/>
      </c>
      <c r="E6818" s="91" t="str">
        <f t="shared" si="1051"/>
        <v/>
      </c>
      <c r="F6818" s="92" t="str">
        <f t="shared" si="1052"/>
        <v/>
      </c>
      <c r="G6818" s="212" t="str">
        <f t="shared" si="1053"/>
        <v/>
      </c>
      <c r="H6818" s="92">
        <f>IF(OR(ERR=FALSE,AND(F6818="",G6818="")),0,IF($C$12="D",$H$13+SUM($F$14:F6818)-SUM($G$14:G6818),$H$13-SUM($F$14:F6818)+SUM($G$14:G6818)))</f>
        <v>0</v>
      </c>
      <c r="I6818" s="7"/>
    </row>
    <row r="6819" spans="1:9">
      <c r="A6819" s="89">
        <f t="shared" si="1047"/>
        <v>6806</v>
      </c>
      <c r="B6819" s="185" t="str">
        <f t="shared" si="1048"/>
        <v/>
      </c>
      <c r="C6819" s="90" t="str">
        <f t="shared" si="1049"/>
        <v/>
      </c>
      <c r="D6819" s="89" t="str">
        <f t="shared" si="1050"/>
        <v/>
      </c>
      <c r="E6819" s="91" t="str">
        <f t="shared" si="1051"/>
        <v/>
      </c>
      <c r="F6819" s="92" t="str">
        <f t="shared" si="1052"/>
        <v/>
      </c>
      <c r="G6819" s="212" t="str">
        <f t="shared" si="1053"/>
        <v/>
      </c>
      <c r="H6819" s="92">
        <f>IF(OR(ERR=FALSE,AND(F6819="",G6819="")),0,IF($C$12="D",$H$13+SUM($F$14:F6819)-SUM($G$14:G6819),$H$13-SUM($F$14:F6819)+SUM($G$14:G6819)))</f>
        <v>0</v>
      </c>
      <c r="I6819" s="7"/>
    </row>
    <row r="6820" spans="1:9">
      <c r="A6820" s="89">
        <f t="shared" si="1047"/>
        <v>6807</v>
      </c>
      <c r="B6820" s="185" t="str">
        <f t="shared" si="1048"/>
        <v/>
      </c>
      <c r="C6820" s="90" t="str">
        <f t="shared" si="1049"/>
        <v/>
      </c>
      <c r="D6820" s="89" t="str">
        <f t="shared" si="1050"/>
        <v/>
      </c>
      <c r="E6820" s="91" t="str">
        <f t="shared" si="1051"/>
        <v/>
      </c>
      <c r="F6820" s="92" t="str">
        <f t="shared" si="1052"/>
        <v/>
      </c>
      <c r="G6820" s="212" t="str">
        <f t="shared" si="1053"/>
        <v/>
      </c>
      <c r="H6820" s="92">
        <f>IF(OR(ERR=FALSE,AND(F6820="",G6820="")),0,IF($C$12="D",$H$13+SUM($F$14:F6820)-SUM($G$14:G6820),$H$13-SUM($F$14:F6820)+SUM($G$14:G6820)))</f>
        <v>0</v>
      </c>
      <c r="I6820" s="7"/>
    </row>
    <row r="6821" spans="1:9">
      <c r="A6821" s="89">
        <f t="shared" si="1047"/>
        <v>6808</v>
      </c>
      <c r="B6821" s="185" t="str">
        <f t="shared" si="1048"/>
        <v/>
      </c>
      <c r="C6821" s="90" t="str">
        <f t="shared" si="1049"/>
        <v/>
      </c>
      <c r="D6821" s="89" t="str">
        <f t="shared" si="1050"/>
        <v/>
      </c>
      <c r="E6821" s="91" t="str">
        <f t="shared" si="1051"/>
        <v/>
      </c>
      <c r="F6821" s="92" t="str">
        <f t="shared" si="1052"/>
        <v/>
      </c>
      <c r="G6821" s="212" t="str">
        <f t="shared" si="1053"/>
        <v/>
      </c>
      <c r="H6821" s="92">
        <f>IF(OR(ERR=FALSE,AND(F6821="",G6821="")),0,IF($C$12="D",$H$13+SUM($F$14:F6821)-SUM($G$14:G6821),$H$13-SUM($F$14:F6821)+SUM($G$14:G6821)))</f>
        <v>0</v>
      </c>
      <c r="I6821" s="7"/>
    </row>
    <row r="6822" spans="1:9">
      <c r="A6822" s="89">
        <f t="shared" si="1047"/>
        <v>6809</v>
      </c>
      <c r="B6822" s="185" t="str">
        <f t="shared" si="1048"/>
        <v/>
      </c>
      <c r="C6822" s="90" t="str">
        <f t="shared" si="1049"/>
        <v/>
      </c>
      <c r="D6822" s="89" t="str">
        <f t="shared" si="1050"/>
        <v/>
      </c>
      <c r="E6822" s="91" t="str">
        <f t="shared" si="1051"/>
        <v/>
      </c>
      <c r="F6822" s="92" t="str">
        <f t="shared" si="1052"/>
        <v/>
      </c>
      <c r="G6822" s="212" t="str">
        <f t="shared" si="1053"/>
        <v/>
      </c>
      <c r="H6822" s="92">
        <f>IF(OR(ERR=FALSE,AND(F6822="",G6822="")),0,IF($C$12="D",$H$13+SUM($F$14:F6822)-SUM($G$14:G6822),$H$13-SUM($F$14:F6822)+SUM($G$14:G6822)))</f>
        <v>0</v>
      </c>
      <c r="I6822" s="7"/>
    </row>
    <row r="6823" spans="1:9">
      <c r="A6823" s="89">
        <f t="shared" si="1047"/>
        <v>6810</v>
      </c>
      <c r="B6823" s="185" t="str">
        <f t="shared" si="1048"/>
        <v/>
      </c>
      <c r="C6823" s="90" t="str">
        <f t="shared" si="1049"/>
        <v/>
      </c>
      <c r="D6823" s="89" t="str">
        <f t="shared" si="1050"/>
        <v/>
      </c>
      <c r="E6823" s="91" t="str">
        <f t="shared" si="1051"/>
        <v/>
      </c>
      <c r="F6823" s="92" t="str">
        <f t="shared" si="1052"/>
        <v/>
      </c>
      <c r="G6823" s="212" t="str">
        <f t="shared" si="1053"/>
        <v/>
      </c>
      <c r="H6823" s="92">
        <f>IF(OR(ERR=FALSE,AND(F6823="",G6823="")),0,IF($C$12="D",$H$13+SUM($F$14:F6823)-SUM($G$14:G6823),$H$13-SUM($F$14:F6823)+SUM($G$14:G6823)))</f>
        <v>0</v>
      </c>
      <c r="I6823" s="7"/>
    </row>
    <row r="6824" spans="1:9">
      <c r="A6824" s="89">
        <f t="shared" si="1047"/>
        <v>6811</v>
      </c>
      <c r="B6824" s="185" t="str">
        <f t="shared" si="1048"/>
        <v/>
      </c>
      <c r="C6824" s="90" t="str">
        <f t="shared" si="1049"/>
        <v/>
      </c>
      <c r="D6824" s="89" t="str">
        <f t="shared" si="1050"/>
        <v/>
      </c>
      <c r="E6824" s="91" t="str">
        <f t="shared" si="1051"/>
        <v/>
      </c>
      <c r="F6824" s="92" t="str">
        <f t="shared" si="1052"/>
        <v/>
      </c>
      <c r="G6824" s="212" t="str">
        <f t="shared" si="1053"/>
        <v/>
      </c>
      <c r="H6824" s="92">
        <f>IF(OR(ERR=FALSE,AND(F6824="",G6824="")),0,IF($C$12="D",$H$13+SUM($F$14:F6824)-SUM($G$14:G6824),$H$13-SUM($F$14:F6824)+SUM($G$14:G6824)))</f>
        <v>0</v>
      </c>
      <c r="I6824" s="7"/>
    </row>
    <row r="6825" spans="1:9">
      <c r="A6825" s="89">
        <f t="shared" si="1047"/>
        <v>6812</v>
      </c>
      <c r="B6825" s="185" t="str">
        <f t="shared" si="1048"/>
        <v/>
      </c>
      <c r="C6825" s="90" t="str">
        <f t="shared" si="1049"/>
        <v/>
      </c>
      <c r="D6825" s="89" t="str">
        <f t="shared" si="1050"/>
        <v/>
      </c>
      <c r="E6825" s="91" t="str">
        <f t="shared" si="1051"/>
        <v/>
      </c>
      <c r="F6825" s="92" t="str">
        <f t="shared" si="1052"/>
        <v/>
      </c>
      <c r="G6825" s="212" t="str">
        <f t="shared" si="1053"/>
        <v/>
      </c>
      <c r="H6825" s="92">
        <f>IF(OR(ERR=FALSE,AND(F6825="",G6825="")),0,IF($C$12="D",$H$13+SUM($F$14:F6825)-SUM($G$14:G6825),$H$13-SUM($F$14:F6825)+SUM($G$14:G6825)))</f>
        <v>0</v>
      </c>
      <c r="I6825" s="7"/>
    </row>
    <row r="6826" spans="1:9">
      <c r="A6826" s="89">
        <f t="shared" si="1047"/>
        <v>6813</v>
      </c>
      <c r="B6826" s="185" t="str">
        <f t="shared" si="1048"/>
        <v/>
      </c>
      <c r="C6826" s="90" t="str">
        <f t="shared" si="1049"/>
        <v/>
      </c>
      <c r="D6826" s="89" t="str">
        <f t="shared" si="1050"/>
        <v/>
      </c>
      <c r="E6826" s="91" t="str">
        <f t="shared" si="1051"/>
        <v/>
      </c>
      <c r="F6826" s="92" t="str">
        <f t="shared" si="1052"/>
        <v/>
      </c>
      <c r="G6826" s="212" t="str">
        <f t="shared" si="1053"/>
        <v/>
      </c>
      <c r="H6826" s="92">
        <f>IF(OR(ERR=FALSE,AND(F6826="",G6826="")),0,IF($C$12="D",$H$13+SUM($F$14:F6826)-SUM($G$14:G6826),$H$13-SUM($F$14:F6826)+SUM($G$14:G6826)))</f>
        <v>0</v>
      </c>
      <c r="I6826" s="7"/>
    </row>
    <row r="6827" spans="1:9">
      <c r="A6827" s="89">
        <f t="shared" si="1047"/>
        <v>6814</v>
      </c>
      <c r="B6827" s="185" t="str">
        <f t="shared" si="1048"/>
        <v/>
      </c>
      <c r="C6827" s="90" t="str">
        <f t="shared" si="1049"/>
        <v/>
      </c>
      <c r="D6827" s="89" t="str">
        <f t="shared" si="1050"/>
        <v/>
      </c>
      <c r="E6827" s="91" t="str">
        <f t="shared" si="1051"/>
        <v/>
      </c>
      <c r="F6827" s="92" t="str">
        <f t="shared" si="1052"/>
        <v/>
      </c>
      <c r="G6827" s="212" t="str">
        <f t="shared" si="1053"/>
        <v/>
      </c>
      <c r="H6827" s="92">
        <f>IF(OR(ERR=FALSE,AND(F6827="",G6827="")),0,IF($C$12="D",$H$13+SUM($F$14:F6827)-SUM($G$14:G6827),$H$13-SUM($F$14:F6827)+SUM($G$14:G6827)))</f>
        <v>0</v>
      </c>
      <c r="I6827" s="7"/>
    </row>
    <row r="6828" spans="1:9">
      <c r="A6828" s="89">
        <f t="shared" si="1047"/>
        <v>6815</v>
      </c>
      <c r="B6828" s="185" t="str">
        <f t="shared" si="1048"/>
        <v/>
      </c>
      <c r="C6828" s="90" t="str">
        <f t="shared" si="1049"/>
        <v/>
      </c>
      <c r="D6828" s="89" t="str">
        <f t="shared" si="1050"/>
        <v/>
      </c>
      <c r="E6828" s="91" t="str">
        <f t="shared" si="1051"/>
        <v/>
      </c>
      <c r="F6828" s="92" t="str">
        <f t="shared" si="1052"/>
        <v/>
      </c>
      <c r="G6828" s="212" t="str">
        <f t="shared" si="1053"/>
        <v/>
      </c>
      <c r="H6828" s="92">
        <f>IF(OR(ERR=FALSE,AND(F6828="",G6828="")),0,IF($C$12="D",$H$13+SUM($F$14:F6828)-SUM($G$14:G6828),$H$13-SUM($F$14:F6828)+SUM($G$14:G6828)))</f>
        <v>0</v>
      </c>
      <c r="I6828" s="7"/>
    </row>
    <row r="6829" spans="1:9">
      <c r="A6829" s="89">
        <f t="shared" si="1047"/>
        <v>6816</v>
      </c>
      <c r="B6829" s="185" t="str">
        <f t="shared" si="1048"/>
        <v/>
      </c>
      <c r="C6829" s="90" t="str">
        <f t="shared" si="1049"/>
        <v/>
      </c>
      <c r="D6829" s="89" t="str">
        <f t="shared" si="1050"/>
        <v/>
      </c>
      <c r="E6829" s="91" t="str">
        <f t="shared" si="1051"/>
        <v/>
      </c>
      <c r="F6829" s="92" t="str">
        <f t="shared" si="1052"/>
        <v/>
      </c>
      <c r="G6829" s="212" t="str">
        <f t="shared" si="1053"/>
        <v/>
      </c>
      <c r="H6829" s="92">
        <f>IF(OR(ERR=FALSE,AND(F6829="",G6829="")),0,IF($C$12="D",$H$13+SUM($F$14:F6829)-SUM($G$14:G6829),$H$13-SUM($F$14:F6829)+SUM($G$14:G6829)))</f>
        <v>0</v>
      </c>
      <c r="I6829" s="7"/>
    </row>
    <row r="6830" spans="1:9">
      <c r="A6830" s="89">
        <f t="shared" si="1047"/>
        <v>6817</v>
      </c>
      <c r="B6830" s="185" t="str">
        <f t="shared" si="1048"/>
        <v/>
      </c>
      <c r="C6830" s="90" t="str">
        <f t="shared" si="1049"/>
        <v/>
      </c>
      <c r="D6830" s="89" t="str">
        <f t="shared" si="1050"/>
        <v/>
      </c>
      <c r="E6830" s="91" t="str">
        <f t="shared" si="1051"/>
        <v/>
      </c>
      <c r="F6830" s="92" t="str">
        <f t="shared" si="1052"/>
        <v/>
      </c>
      <c r="G6830" s="212" t="str">
        <f t="shared" si="1053"/>
        <v/>
      </c>
      <c r="H6830" s="92">
        <f>IF(OR(ERR=FALSE,AND(F6830="",G6830="")),0,IF($C$12="D",$H$13+SUM($F$14:F6830)-SUM($G$14:G6830),$H$13-SUM($F$14:F6830)+SUM($G$14:G6830)))</f>
        <v>0</v>
      </c>
      <c r="I6830" s="7"/>
    </row>
    <row r="6831" spans="1:9">
      <c r="A6831" s="89">
        <f t="shared" si="1047"/>
        <v>6818</v>
      </c>
      <c r="B6831" s="185" t="str">
        <f t="shared" si="1048"/>
        <v/>
      </c>
      <c r="C6831" s="90" t="str">
        <f t="shared" si="1049"/>
        <v/>
      </c>
      <c r="D6831" s="89" t="str">
        <f t="shared" si="1050"/>
        <v/>
      </c>
      <c r="E6831" s="91" t="str">
        <f t="shared" si="1051"/>
        <v/>
      </c>
      <c r="F6831" s="92" t="str">
        <f t="shared" si="1052"/>
        <v/>
      </c>
      <c r="G6831" s="212" t="str">
        <f t="shared" si="1053"/>
        <v/>
      </c>
      <c r="H6831" s="92">
        <f>IF(OR(ERR=FALSE,AND(F6831="",G6831="")),0,IF($C$12="D",$H$13+SUM($F$14:F6831)-SUM($G$14:G6831),$H$13-SUM($F$14:F6831)+SUM($G$14:G6831)))</f>
        <v>0</v>
      </c>
      <c r="I6831" s="7"/>
    </row>
    <row r="6832" spans="1:9">
      <c r="A6832" s="89">
        <f t="shared" si="1047"/>
        <v>6819</v>
      </c>
      <c r="B6832" s="185" t="str">
        <f t="shared" si="1048"/>
        <v/>
      </c>
      <c r="C6832" s="90" t="str">
        <f t="shared" si="1049"/>
        <v/>
      </c>
      <c r="D6832" s="89" t="str">
        <f t="shared" si="1050"/>
        <v/>
      </c>
      <c r="E6832" s="91" t="str">
        <f t="shared" si="1051"/>
        <v/>
      </c>
      <c r="F6832" s="92" t="str">
        <f t="shared" si="1052"/>
        <v/>
      </c>
      <c r="G6832" s="212" t="str">
        <f t="shared" si="1053"/>
        <v/>
      </c>
      <c r="H6832" s="92">
        <f>IF(OR(ERR=FALSE,AND(F6832="",G6832="")),0,IF($C$12="D",$H$13+SUM($F$14:F6832)-SUM($G$14:G6832),$H$13-SUM($F$14:F6832)+SUM($G$14:G6832)))</f>
        <v>0</v>
      </c>
      <c r="I6832" s="7"/>
    </row>
    <row r="6833" spans="1:9">
      <c r="A6833" s="89">
        <f t="shared" si="1047"/>
        <v>6820</v>
      </c>
      <c r="B6833" s="185" t="str">
        <f t="shared" si="1048"/>
        <v/>
      </c>
      <c r="C6833" s="90" t="str">
        <f t="shared" si="1049"/>
        <v/>
      </c>
      <c r="D6833" s="89" t="str">
        <f t="shared" si="1050"/>
        <v/>
      </c>
      <c r="E6833" s="91" t="str">
        <f t="shared" si="1051"/>
        <v/>
      </c>
      <c r="F6833" s="92" t="str">
        <f t="shared" si="1052"/>
        <v/>
      </c>
      <c r="G6833" s="212" t="str">
        <f t="shared" si="1053"/>
        <v/>
      </c>
      <c r="H6833" s="92">
        <f>IF(OR(ERR=FALSE,AND(F6833="",G6833="")),0,IF($C$12="D",$H$13+SUM($F$14:F6833)-SUM($G$14:G6833),$H$13-SUM($F$14:F6833)+SUM($G$14:G6833)))</f>
        <v>0</v>
      </c>
      <c r="I6833" s="7"/>
    </row>
    <row r="6834" spans="1:9">
      <c r="A6834" s="89">
        <f t="shared" si="1047"/>
        <v>6821</v>
      </c>
      <c r="B6834" s="185" t="str">
        <f t="shared" si="1048"/>
        <v/>
      </c>
      <c r="C6834" s="90" t="str">
        <f t="shared" si="1049"/>
        <v/>
      </c>
      <c r="D6834" s="89" t="str">
        <f t="shared" si="1050"/>
        <v/>
      </c>
      <c r="E6834" s="91" t="str">
        <f t="shared" si="1051"/>
        <v/>
      </c>
      <c r="F6834" s="92" t="str">
        <f t="shared" si="1052"/>
        <v/>
      </c>
      <c r="G6834" s="212" t="str">
        <f t="shared" si="1053"/>
        <v/>
      </c>
      <c r="H6834" s="92">
        <f>IF(OR(ERR=FALSE,AND(F6834="",G6834="")),0,IF($C$12="D",$H$13+SUM($F$14:F6834)-SUM($G$14:G6834),$H$13-SUM($F$14:F6834)+SUM($G$14:G6834)))</f>
        <v>0</v>
      </c>
      <c r="I6834" s="7"/>
    </row>
    <row r="6835" spans="1:9">
      <c r="A6835" s="89">
        <f t="shared" si="1047"/>
        <v>6822</v>
      </c>
      <c r="B6835" s="185" t="str">
        <f t="shared" si="1048"/>
        <v/>
      </c>
      <c r="C6835" s="90" t="str">
        <f t="shared" si="1049"/>
        <v/>
      </c>
      <c r="D6835" s="89" t="str">
        <f t="shared" si="1050"/>
        <v/>
      </c>
      <c r="E6835" s="91" t="str">
        <f t="shared" si="1051"/>
        <v/>
      </c>
      <c r="F6835" s="92" t="str">
        <f t="shared" si="1052"/>
        <v/>
      </c>
      <c r="G6835" s="212" t="str">
        <f t="shared" si="1053"/>
        <v/>
      </c>
      <c r="H6835" s="92">
        <f>IF(OR(ERR=FALSE,AND(F6835="",G6835="")),0,IF($C$12="D",$H$13+SUM($F$14:F6835)-SUM($G$14:G6835),$H$13-SUM($F$14:F6835)+SUM($G$14:G6835)))</f>
        <v>0</v>
      </c>
      <c r="I6835" s="7"/>
    </row>
    <row r="6836" spans="1:9">
      <c r="A6836" s="89">
        <f t="shared" si="1047"/>
        <v>6823</v>
      </c>
      <c r="B6836" s="185" t="str">
        <f t="shared" si="1048"/>
        <v/>
      </c>
      <c r="C6836" s="90" t="str">
        <f t="shared" si="1049"/>
        <v/>
      </c>
      <c r="D6836" s="89" t="str">
        <f t="shared" si="1050"/>
        <v/>
      </c>
      <c r="E6836" s="91" t="str">
        <f t="shared" si="1051"/>
        <v/>
      </c>
      <c r="F6836" s="92" t="str">
        <f t="shared" si="1052"/>
        <v/>
      </c>
      <c r="G6836" s="212" t="str">
        <f t="shared" si="1053"/>
        <v/>
      </c>
      <c r="H6836" s="92">
        <f>IF(OR(ERR=FALSE,AND(F6836="",G6836="")),0,IF($C$12="D",$H$13+SUM($F$14:F6836)-SUM($G$14:G6836),$H$13-SUM($F$14:F6836)+SUM($G$14:G6836)))</f>
        <v>0</v>
      </c>
      <c r="I6836" s="7"/>
    </row>
    <row r="6837" spans="1:9">
      <c r="A6837" s="89">
        <f t="shared" si="1047"/>
        <v>6824</v>
      </c>
      <c r="B6837" s="185" t="str">
        <f t="shared" si="1048"/>
        <v/>
      </c>
      <c r="C6837" s="90" t="str">
        <f t="shared" si="1049"/>
        <v/>
      </c>
      <c r="D6837" s="89" t="str">
        <f t="shared" si="1050"/>
        <v/>
      </c>
      <c r="E6837" s="91" t="str">
        <f t="shared" si="1051"/>
        <v/>
      </c>
      <c r="F6837" s="92" t="str">
        <f t="shared" si="1052"/>
        <v/>
      </c>
      <c r="G6837" s="212" t="str">
        <f t="shared" si="1053"/>
        <v/>
      </c>
      <c r="H6837" s="92">
        <f>IF(OR(ERR=FALSE,AND(F6837="",G6837="")),0,IF($C$12="D",$H$13+SUM($F$14:F6837)-SUM($G$14:G6837),$H$13-SUM($F$14:F6837)+SUM($G$14:G6837)))</f>
        <v>0</v>
      </c>
      <c r="I6837" s="7"/>
    </row>
    <row r="6838" spans="1:9">
      <c r="A6838" s="89">
        <f t="shared" si="1047"/>
        <v>6825</v>
      </c>
      <c r="B6838" s="185" t="str">
        <f t="shared" si="1048"/>
        <v/>
      </c>
      <c r="C6838" s="90" t="str">
        <f t="shared" si="1049"/>
        <v/>
      </c>
      <c r="D6838" s="89" t="str">
        <f t="shared" si="1050"/>
        <v/>
      </c>
      <c r="E6838" s="91" t="str">
        <f t="shared" si="1051"/>
        <v/>
      </c>
      <c r="F6838" s="92" t="str">
        <f t="shared" si="1052"/>
        <v/>
      </c>
      <c r="G6838" s="212" t="str">
        <f t="shared" si="1053"/>
        <v/>
      </c>
      <c r="H6838" s="92">
        <f>IF(OR(ERR=FALSE,AND(F6838="",G6838="")),0,IF($C$12="D",$H$13+SUM($F$14:F6838)-SUM($G$14:G6838),$H$13-SUM($F$14:F6838)+SUM($G$14:G6838)))</f>
        <v>0</v>
      </c>
      <c r="I6838" s="7"/>
    </row>
    <row r="6839" spans="1:9">
      <c r="A6839" s="89">
        <f t="shared" si="1047"/>
        <v>6826</v>
      </c>
      <c r="B6839" s="185" t="str">
        <f t="shared" si="1048"/>
        <v/>
      </c>
      <c r="C6839" s="90" t="str">
        <f t="shared" si="1049"/>
        <v/>
      </c>
      <c r="D6839" s="89" t="str">
        <f t="shared" si="1050"/>
        <v/>
      </c>
      <c r="E6839" s="91" t="str">
        <f t="shared" si="1051"/>
        <v/>
      </c>
      <c r="F6839" s="92" t="str">
        <f t="shared" si="1052"/>
        <v/>
      </c>
      <c r="G6839" s="212" t="str">
        <f t="shared" si="1053"/>
        <v/>
      </c>
      <c r="H6839" s="92">
        <f>IF(OR(ERR=FALSE,AND(F6839="",G6839="")),0,IF($C$12="D",$H$13+SUM($F$14:F6839)-SUM($G$14:G6839),$H$13-SUM($F$14:F6839)+SUM($G$14:G6839)))</f>
        <v>0</v>
      </c>
      <c r="I6839" s="7"/>
    </row>
    <row r="6840" spans="1:9">
      <c r="A6840" s="89">
        <f t="shared" si="1047"/>
        <v>6827</v>
      </c>
      <c r="B6840" s="185" t="str">
        <f t="shared" si="1048"/>
        <v/>
      </c>
      <c r="C6840" s="90" t="str">
        <f t="shared" si="1049"/>
        <v/>
      </c>
      <c r="D6840" s="89" t="str">
        <f t="shared" si="1050"/>
        <v/>
      </c>
      <c r="E6840" s="91" t="str">
        <f t="shared" si="1051"/>
        <v/>
      </c>
      <c r="F6840" s="92" t="str">
        <f t="shared" si="1052"/>
        <v/>
      </c>
      <c r="G6840" s="212" t="str">
        <f t="shared" si="1053"/>
        <v/>
      </c>
      <c r="H6840" s="92">
        <f>IF(OR(ERR=FALSE,AND(F6840="",G6840="")),0,IF($C$12="D",$H$13+SUM($F$14:F6840)-SUM($G$14:G6840),$H$13-SUM($F$14:F6840)+SUM($G$14:G6840)))</f>
        <v>0</v>
      </c>
      <c r="I6840" s="7"/>
    </row>
    <row r="6841" spans="1:9">
      <c r="A6841" s="89">
        <f t="shared" si="1047"/>
        <v>6828</v>
      </c>
      <c r="B6841" s="185" t="str">
        <f t="shared" si="1048"/>
        <v/>
      </c>
      <c r="C6841" s="90" t="str">
        <f t="shared" si="1049"/>
        <v/>
      </c>
      <c r="D6841" s="89" t="str">
        <f t="shared" si="1050"/>
        <v/>
      </c>
      <c r="E6841" s="91" t="str">
        <f t="shared" si="1051"/>
        <v/>
      </c>
      <c r="F6841" s="92" t="str">
        <f t="shared" si="1052"/>
        <v/>
      </c>
      <c r="G6841" s="212" t="str">
        <f t="shared" si="1053"/>
        <v/>
      </c>
      <c r="H6841" s="92">
        <f>IF(OR(ERR=FALSE,AND(F6841="",G6841="")),0,IF($C$12="D",$H$13+SUM($F$14:F6841)-SUM($G$14:G6841),$H$13-SUM($F$14:F6841)+SUM($G$14:G6841)))</f>
        <v>0</v>
      </c>
      <c r="I6841" s="7"/>
    </row>
    <row r="6842" spans="1:9">
      <c r="A6842" s="89">
        <f t="shared" si="1047"/>
        <v>6829</v>
      </c>
      <c r="B6842" s="185" t="str">
        <f t="shared" si="1048"/>
        <v/>
      </c>
      <c r="C6842" s="90" t="str">
        <f t="shared" si="1049"/>
        <v/>
      </c>
      <c r="D6842" s="89" t="str">
        <f t="shared" si="1050"/>
        <v/>
      </c>
      <c r="E6842" s="91" t="str">
        <f t="shared" si="1051"/>
        <v/>
      </c>
      <c r="F6842" s="92" t="str">
        <f t="shared" si="1052"/>
        <v/>
      </c>
      <c r="G6842" s="212" t="str">
        <f t="shared" si="1053"/>
        <v/>
      </c>
      <c r="H6842" s="92">
        <f>IF(OR(ERR=FALSE,AND(F6842="",G6842="")),0,IF($C$12="D",$H$13+SUM($F$14:F6842)-SUM($G$14:G6842),$H$13-SUM($F$14:F6842)+SUM($G$14:G6842)))</f>
        <v>0</v>
      </c>
      <c r="I6842" s="7"/>
    </row>
    <row r="6843" spans="1:9">
      <c r="A6843" s="89">
        <f t="shared" si="1047"/>
        <v>6830</v>
      </c>
      <c r="B6843" s="185" t="str">
        <f t="shared" si="1048"/>
        <v/>
      </c>
      <c r="C6843" s="90" t="str">
        <f t="shared" si="1049"/>
        <v/>
      </c>
      <c r="D6843" s="89" t="str">
        <f t="shared" si="1050"/>
        <v/>
      </c>
      <c r="E6843" s="91" t="str">
        <f t="shared" si="1051"/>
        <v/>
      </c>
      <c r="F6843" s="92" t="str">
        <f t="shared" si="1052"/>
        <v/>
      </c>
      <c r="G6843" s="212" t="str">
        <f t="shared" si="1053"/>
        <v/>
      </c>
      <c r="H6843" s="92">
        <f>IF(OR(ERR=FALSE,AND(F6843="",G6843="")),0,IF($C$12="D",$H$13+SUM($F$14:F6843)-SUM($G$14:G6843),$H$13-SUM($F$14:F6843)+SUM($G$14:G6843)))</f>
        <v>0</v>
      </c>
      <c r="I6843" s="7"/>
    </row>
    <row r="6844" spans="1:9">
      <c r="A6844" s="89">
        <f t="shared" si="1047"/>
        <v>6831</v>
      </c>
      <c r="B6844" s="185" t="str">
        <f t="shared" si="1048"/>
        <v/>
      </c>
      <c r="C6844" s="90" t="str">
        <f t="shared" si="1049"/>
        <v/>
      </c>
      <c r="D6844" s="89" t="str">
        <f t="shared" si="1050"/>
        <v/>
      </c>
      <c r="E6844" s="91" t="str">
        <f t="shared" si="1051"/>
        <v/>
      </c>
      <c r="F6844" s="92" t="str">
        <f t="shared" si="1052"/>
        <v/>
      </c>
      <c r="G6844" s="212" t="str">
        <f t="shared" si="1053"/>
        <v/>
      </c>
      <c r="H6844" s="92">
        <f>IF(OR(ERR=FALSE,AND(F6844="",G6844="")),0,IF($C$12="D",$H$13+SUM($F$14:F6844)-SUM($G$14:G6844),$H$13-SUM($F$14:F6844)+SUM($G$14:G6844)))</f>
        <v>0</v>
      </c>
      <c r="I6844" s="7"/>
    </row>
    <row r="6845" spans="1:9">
      <c r="A6845" s="89">
        <f t="shared" si="1047"/>
        <v>6832</v>
      </c>
      <c r="B6845" s="185" t="str">
        <f t="shared" si="1048"/>
        <v/>
      </c>
      <c r="C6845" s="90" t="str">
        <f t="shared" si="1049"/>
        <v/>
      </c>
      <c r="D6845" s="89" t="str">
        <f t="shared" si="1050"/>
        <v/>
      </c>
      <c r="E6845" s="91" t="str">
        <f t="shared" si="1051"/>
        <v/>
      </c>
      <c r="F6845" s="92" t="str">
        <f t="shared" si="1052"/>
        <v/>
      </c>
      <c r="G6845" s="212" t="str">
        <f t="shared" si="1053"/>
        <v/>
      </c>
      <c r="H6845" s="92">
        <f>IF(OR(ERR=FALSE,AND(F6845="",G6845="")),0,IF($C$12="D",$H$13+SUM($F$14:F6845)-SUM($G$14:G6845),$H$13-SUM($F$14:F6845)+SUM($G$14:G6845)))</f>
        <v>0</v>
      </c>
      <c r="I6845" s="7"/>
    </row>
    <row r="6846" spans="1:9">
      <c r="A6846" s="89">
        <f t="shared" si="1047"/>
        <v>6833</v>
      </c>
      <c r="B6846" s="185" t="str">
        <f t="shared" si="1048"/>
        <v/>
      </c>
      <c r="C6846" s="90" t="str">
        <f t="shared" si="1049"/>
        <v/>
      </c>
      <c r="D6846" s="89" t="str">
        <f t="shared" si="1050"/>
        <v/>
      </c>
      <c r="E6846" s="91" t="str">
        <f t="shared" si="1051"/>
        <v/>
      </c>
      <c r="F6846" s="92" t="str">
        <f t="shared" si="1052"/>
        <v/>
      </c>
      <c r="G6846" s="212" t="str">
        <f t="shared" si="1053"/>
        <v/>
      </c>
      <c r="H6846" s="92">
        <f>IF(OR(ERR=FALSE,AND(F6846="",G6846="")),0,IF($C$12="D",$H$13+SUM($F$14:F6846)-SUM($G$14:G6846),$H$13-SUM($F$14:F6846)+SUM($G$14:G6846)))</f>
        <v>0</v>
      </c>
      <c r="I6846" s="7"/>
    </row>
    <row r="6847" spans="1:9">
      <c r="A6847" s="89">
        <f t="shared" si="1047"/>
        <v>6834</v>
      </c>
      <c r="B6847" s="185" t="str">
        <f t="shared" si="1048"/>
        <v/>
      </c>
      <c r="C6847" s="90" t="str">
        <f t="shared" si="1049"/>
        <v/>
      </c>
      <c r="D6847" s="89" t="str">
        <f t="shared" si="1050"/>
        <v/>
      </c>
      <c r="E6847" s="91" t="str">
        <f t="shared" si="1051"/>
        <v/>
      </c>
      <c r="F6847" s="92" t="str">
        <f t="shared" si="1052"/>
        <v/>
      </c>
      <c r="G6847" s="212" t="str">
        <f t="shared" si="1053"/>
        <v/>
      </c>
      <c r="H6847" s="92">
        <f>IF(OR(ERR=FALSE,AND(F6847="",G6847="")),0,IF($C$12="D",$H$13+SUM($F$14:F6847)-SUM($G$14:G6847),$H$13-SUM($F$14:F6847)+SUM($G$14:G6847)))</f>
        <v>0</v>
      </c>
      <c r="I6847" s="7"/>
    </row>
    <row r="6848" spans="1:9">
      <c r="A6848" s="89">
        <f t="shared" si="1047"/>
        <v>6835</v>
      </c>
      <c r="B6848" s="185" t="str">
        <f t="shared" si="1048"/>
        <v/>
      </c>
      <c r="C6848" s="90" t="str">
        <f t="shared" si="1049"/>
        <v/>
      </c>
      <c r="D6848" s="89" t="str">
        <f t="shared" si="1050"/>
        <v/>
      </c>
      <c r="E6848" s="91" t="str">
        <f t="shared" si="1051"/>
        <v/>
      </c>
      <c r="F6848" s="92" t="str">
        <f t="shared" si="1052"/>
        <v/>
      </c>
      <c r="G6848" s="212" t="str">
        <f t="shared" si="1053"/>
        <v/>
      </c>
      <c r="H6848" s="92">
        <f>IF(OR(ERR=FALSE,AND(F6848="",G6848="")),0,IF($C$12="D",$H$13+SUM($F$14:F6848)-SUM($G$14:G6848),$H$13-SUM($F$14:F6848)+SUM($G$14:G6848)))</f>
        <v>0</v>
      </c>
      <c r="I6848" s="7"/>
    </row>
    <row r="6849" spans="1:9">
      <c r="A6849" s="89">
        <f t="shared" si="1047"/>
        <v>6836</v>
      </c>
      <c r="B6849" s="185" t="str">
        <f t="shared" si="1048"/>
        <v/>
      </c>
      <c r="C6849" s="90" t="str">
        <f t="shared" si="1049"/>
        <v/>
      </c>
      <c r="D6849" s="89" t="str">
        <f t="shared" si="1050"/>
        <v/>
      </c>
      <c r="E6849" s="91" t="str">
        <f t="shared" si="1051"/>
        <v/>
      </c>
      <c r="F6849" s="92" t="str">
        <f t="shared" si="1052"/>
        <v/>
      </c>
      <c r="G6849" s="212" t="str">
        <f t="shared" si="1053"/>
        <v/>
      </c>
      <c r="H6849" s="92">
        <f>IF(OR(ERR=FALSE,AND(F6849="",G6849="")),0,IF($C$12="D",$H$13+SUM($F$14:F6849)-SUM($G$14:G6849),$H$13-SUM($F$14:F6849)+SUM($G$14:G6849)))</f>
        <v>0</v>
      </c>
      <c r="I6849" s="7"/>
    </row>
    <row r="6850" spans="1:9">
      <c r="A6850" s="89">
        <f t="shared" si="1047"/>
        <v>6837</v>
      </c>
      <c r="B6850" s="185" t="str">
        <f t="shared" si="1048"/>
        <v/>
      </c>
      <c r="C6850" s="90" t="str">
        <f t="shared" si="1049"/>
        <v/>
      </c>
      <c r="D6850" s="89" t="str">
        <f t="shared" si="1050"/>
        <v/>
      </c>
      <c r="E6850" s="91" t="str">
        <f t="shared" si="1051"/>
        <v/>
      </c>
      <c r="F6850" s="92" t="str">
        <f t="shared" si="1052"/>
        <v/>
      </c>
      <c r="G6850" s="212" t="str">
        <f t="shared" si="1053"/>
        <v/>
      </c>
      <c r="H6850" s="92">
        <f>IF(OR(ERR=FALSE,AND(F6850="",G6850="")),0,IF($C$12="D",$H$13+SUM($F$14:F6850)-SUM($G$14:G6850),$H$13-SUM($F$14:F6850)+SUM($G$14:G6850)))</f>
        <v>0</v>
      </c>
      <c r="I6850" s="7"/>
    </row>
    <row r="6851" spans="1:9">
      <c r="A6851" s="89">
        <f t="shared" ref="A6851:A6943" si="1054">A6850+1</f>
        <v>6838</v>
      </c>
      <c r="B6851" s="185" t="str">
        <f t="shared" si="1048"/>
        <v/>
      </c>
      <c r="C6851" s="90" t="str">
        <f t="shared" si="1049"/>
        <v/>
      </c>
      <c r="D6851" s="89" t="str">
        <f t="shared" si="1050"/>
        <v/>
      </c>
      <c r="E6851" s="91" t="str">
        <f t="shared" si="1051"/>
        <v/>
      </c>
      <c r="F6851" s="92" t="str">
        <f t="shared" si="1052"/>
        <v/>
      </c>
      <c r="G6851" s="212" t="str">
        <f t="shared" si="1053"/>
        <v/>
      </c>
      <c r="H6851" s="92">
        <f>IF(OR(ERR=FALSE,AND(F6851="",G6851="")),0,IF($C$12="D",$H$13+SUM($F$14:F6851)-SUM($G$14:G6851),$H$13-SUM($F$14:F6851)+SUM($G$14:G6851)))</f>
        <v>0</v>
      </c>
      <c r="I6851" s="7"/>
    </row>
    <row r="6852" spans="1:9">
      <c r="A6852" s="89">
        <f t="shared" si="1054"/>
        <v>6839</v>
      </c>
      <c r="B6852" s="185" t="str">
        <f t="shared" si="1048"/>
        <v/>
      </c>
      <c r="C6852" s="90" t="str">
        <f t="shared" si="1049"/>
        <v/>
      </c>
      <c r="D6852" s="89" t="str">
        <f t="shared" si="1050"/>
        <v/>
      </c>
      <c r="E6852" s="91" t="str">
        <f t="shared" si="1051"/>
        <v/>
      </c>
      <c r="F6852" s="92" t="str">
        <f t="shared" si="1052"/>
        <v/>
      </c>
      <c r="G6852" s="212" t="str">
        <f t="shared" si="1053"/>
        <v/>
      </c>
      <c r="H6852" s="92">
        <f>IF(OR(ERR=FALSE,AND(F6852="",G6852="")),0,IF($C$12="D",$H$13+SUM($F$14:F6852)-SUM($G$14:G6852),$H$13-SUM($F$14:F6852)+SUM($G$14:G6852)))</f>
        <v>0</v>
      </c>
      <c r="I6852" s="7"/>
    </row>
    <row r="6853" spans="1:9">
      <c r="A6853" s="89">
        <f t="shared" si="1054"/>
        <v>6840</v>
      </c>
      <c r="B6853" s="185" t="str">
        <f t="shared" si="1048"/>
        <v/>
      </c>
      <c r="C6853" s="90" t="str">
        <f t="shared" si="1049"/>
        <v/>
      </c>
      <c r="D6853" s="89" t="str">
        <f t="shared" si="1050"/>
        <v/>
      </c>
      <c r="E6853" s="91" t="str">
        <f t="shared" si="1051"/>
        <v/>
      </c>
      <c r="F6853" s="92" t="str">
        <f t="shared" si="1052"/>
        <v/>
      </c>
      <c r="G6853" s="212" t="str">
        <f t="shared" si="1053"/>
        <v/>
      </c>
      <c r="H6853" s="92">
        <f>IF(OR(ERR=FALSE,AND(F6853="",G6853="")),0,IF($C$12="D",$H$13+SUM($F$14:F6853)-SUM($G$14:G6853),$H$13-SUM($F$14:F6853)+SUM($G$14:G6853)))</f>
        <v>0</v>
      </c>
      <c r="I6853" s="7"/>
    </row>
    <row r="6854" spans="1:9">
      <c r="A6854" s="89">
        <f t="shared" si="1054"/>
        <v>6841</v>
      </c>
      <c r="B6854" s="185" t="str">
        <f t="shared" si="1048"/>
        <v/>
      </c>
      <c r="C6854" s="90" t="str">
        <f t="shared" si="1049"/>
        <v/>
      </c>
      <c r="D6854" s="89" t="str">
        <f t="shared" si="1050"/>
        <v/>
      </c>
      <c r="E6854" s="91" t="str">
        <f t="shared" si="1051"/>
        <v/>
      </c>
      <c r="F6854" s="92" t="str">
        <f t="shared" si="1052"/>
        <v/>
      </c>
      <c r="G6854" s="212" t="str">
        <f t="shared" si="1053"/>
        <v/>
      </c>
      <c r="H6854" s="92">
        <f>IF(OR(ERR=FALSE,AND(F6854="",G6854="")),0,IF($C$12="D",$H$13+SUM($F$14:F6854)-SUM($G$14:G6854),$H$13-SUM($F$14:F6854)+SUM($G$14:G6854)))</f>
        <v>0</v>
      </c>
      <c r="I6854" s="7"/>
    </row>
    <row r="6855" spans="1:9">
      <c r="A6855" s="89">
        <f t="shared" si="1054"/>
        <v>6842</v>
      </c>
      <c r="B6855" s="185" t="str">
        <f t="shared" si="1048"/>
        <v/>
      </c>
      <c r="C6855" s="90" t="str">
        <f t="shared" si="1049"/>
        <v/>
      </c>
      <c r="D6855" s="89" t="str">
        <f t="shared" si="1050"/>
        <v/>
      </c>
      <c r="E6855" s="91" t="str">
        <f t="shared" si="1051"/>
        <v/>
      </c>
      <c r="F6855" s="92" t="str">
        <f t="shared" si="1052"/>
        <v/>
      </c>
      <c r="G6855" s="212" t="str">
        <f t="shared" si="1053"/>
        <v/>
      </c>
      <c r="H6855" s="92">
        <f>IF(OR(ERR=FALSE,AND(F6855="",G6855="")),0,IF($C$12="D",$H$13+SUM($F$14:F6855)-SUM($G$14:G6855),$H$13-SUM($F$14:F6855)+SUM($G$14:G6855)))</f>
        <v>0</v>
      </c>
      <c r="I6855" s="7"/>
    </row>
    <row r="6856" spans="1:9">
      <c r="A6856" s="89">
        <f t="shared" si="1054"/>
        <v>6843</v>
      </c>
      <c r="B6856" s="185" t="str">
        <f t="shared" si="1048"/>
        <v/>
      </c>
      <c r="C6856" s="90" t="str">
        <f t="shared" si="1049"/>
        <v/>
      </c>
      <c r="D6856" s="89" t="str">
        <f t="shared" si="1050"/>
        <v/>
      </c>
      <c r="E6856" s="91" t="str">
        <f t="shared" si="1051"/>
        <v/>
      </c>
      <c r="F6856" s="92" t="str">
        <f t="shared" si="1052"/>
        <v/>
      </c>
      <c r="G6856" s="212" t="str">
        <f t="shared" si="1053"/>
        <v/>
      </c>
      <c r="H6856" s="92">
        <f>IF(OR(ERR=FALSE,AND(F6856="",G6856="")),0,IF($C$12="D",$H$13+SUM($F$14:F6856)-SUM($G$14:G6856),$H$13-SUM($F$14:F6856)+SUM($G$14:G6856)))</f>
        <v>0</v>
      </c>
      <c r="I6856" s="7"/>
    </row>
    <row r="6857" spans="1:9">
      <c r="A6857" s="89">
        <f t="shared" si="1054"/>
        <v>6844</v>
      </c>
      <c r="B6857" s="185" t="str">
        <f t="shared" si="1048"/>
        <v/>
      </c>
      <c r="C6857" s="90" t="str">
        <f t="shared" si="1049"/>
        <v/>
      </c>
      <c r="D6857" s="89" t="str">
        <f t="shared" si="1050"/>
        <v/>
      </c>
      <c r="E6857" s="91" t="str">
        <f t="shared" si="1051"/>
        <v/>
      </c>
      <c r="F6857" s="92" t="str">
        <f t="shared" si="1052"/>
        <v/>
      </c>
      <c r="G6857" s="212" t="str">
        <f t="shared" si="1053"/>
        <v/>
      </c>
      <c r="H6857" s="92">
        <f>IF(OR(ERR=FALSE,AND(F6857="",G6857="")),0,IF($C$12="D",$H$13+SUM($F$14:F6857)-SUM($G$14:G6857),$H$13-SUM($F$14:F6857)+SUM($G$14:G6857)))</f>
        <v>0</v>
      </c>
      <c r="I6857" s="7"/>
    </row>
    <row r="6858" spans="1:9">
      <c r="A6858" s="89">
        <f t="shared" si="1054"/>
        <v>6845</v>
      </c>
      <c r="B6858" s="185" t="str">
        <f t="shared" si="1048"/>
        <v/>
      </c>
      <c r="C6858" s="90" t="str">
        <f t="shared" si="1049"/>
        <v/>
      </c>
      <c r="D6858" s="89" t="str">
        <f t="shared" si="1050"/>
        <v/>
      </c>
      <c r="E6858" s="91" t="str">
        <f t="shared" si="1051"/>
        <v/>
      </c>
      <c r="F6858" s="92" t="str">
        <f t="shared" si="1052"/>
        <v/>
      </c>
      <c r="G6858" s="212" t="str">
        <f t="shared" si="1053"/>
        <v/>
      </c>
      <c r="H6858" s="92">
        <f>IF(OR(ERR=FALSE,AND(F6858="",G6858="")),0,IF($C$12="D",$H$13+SUM($F$14:F6858)-SUM($G$14:G6858),$H$13-SUM($F$14:F6858)+SUM($G$14:G6858)))</f>
        <v>0</v>
      </c>
      <c r="I6858" s="7"/>
    </row>
    <row r="6859" spans="1:9">
      <c r="A6859" s="89">
        <f t="shared" si="1054"/>
        <v>6846</v>
      </c>
      <c r="B6859" s="185" t="str">
        <f t="shared" si="1048"/>
        <v/>
      </c>
      <c r="C6859" s="90" t="str">
        <f t="shared" si="1049"/>
        <v/>
      </c>
      <c r="D6859" s="89" t="str">
        <f t="shared" si="1050"/>
        <v/>
      </c>
      <c r="E6859" s="91" t="str">
        <f t="shared" si="1051"/>
        <v/>
      </c>
      <c r="F6859" s="92" t="str">
        <f t="shared" si="1052"/>
        <v/>
      </c>
      <c r="G6859" s="212" t="str">
        <f t="shared" si="1053"/>
        <v/>
      </c>
      <c r="H6859" s="92">
        <f>IF(OR(ERR=FALSE,AND(F6859="",G6859="")),0,IF($C$12="D",$H$13+SUM($F$14:F6859)-SUM($G$14:G6859),$H$13-SUM($F$14:F6859)+SUM($G$14:G6859)))</f>
        <v>0</v>
      </c>
      <c r="I6859" s="7"/>
    </row>
    <row r="6860" spans="1:9">
      <c r="A6860" s="89">
        <f t="shared" si="1054"/>
        <v>6847</v>
      </c>
      <c r="B6860" s="185" t="str">
        <f t="shared" ref="B6860:B6866" si="1055">IF(ISERROR(VLOOKUP(A6860&amp;H$9,JU_AKUN,6,FALSE)=TRUE),"",VLOOKUP(A6860&amp;H$9,JU_AKUN,6,FALSE))</f>
        <v/>
      </c>
      <c r="C6860" s="90" t="str">
        <f t="shared" ref="C6860:C6866" si="1056">IF(ISERROR(VLOOKUP(A6860&amp;H$9,JU_AKUN,7,FALSE)=TRUE),"",VLOOKUP(A6860&amp;H$9,JU_AKUN,7,FALSE))</f>
        <v/>
      </c>
      <c r="D6860" s="89" t="str">
        <f t="shared" ref="D6860:D6866" si="1057">IF(ISERROR(VLOOKUP(A6860&amp;H$9,JU_AKUN,8,FALSE)=TRUE),"",VLOOKUP(A6860&amp;H$9,JU_AKUN,8,FALSE))</f>
        <v/>
      </c>
      <c r="E6860" s="91" t="str">
        <f t="shared" ref="E6860:E6866" si="1058">IF(ISERROR(VLOOKUP(A6860&amp;H$9,JU_AKUN,9,FALSE)=TRUE),"",VLOOKUP(A6860&amp;H$9,JU_AKUN,9,FALSE))</f>
        <v/>
      </c>
      <c r="F6860" s="92" t="str">
        <f t="shared" ref="F6860:F6866" si="1059">IF(ISERROR(VLOOKUP(A6860&amp;H$9,JU_AKUN,14,FALSE)=TRUE),"",VLOOKUP(A6860&amp;H$9,JU_AKUN,14,FALSE))</f>
        <v/>
      </c>
      <c r="G6860" s="212" t="str">
        <f t="shared" ref="G6860:G6866" si="1060">IF(ISERROR(VLOOKUP(A6860&amp;H$9,JU_AKUN,15,FALSE)=TRUE),"",VLOOKUP(A6860&amp;H$9,JU_AKUN,15,FALSE))</f>
        <v/>
      </c>
      <c r="H6860" s="92">
        <f>IF(OR(ERR=FALSE,AND(F6860="",G6860="")),0,IF($C$12="D",$H$13+SUM($F$14:F6860)-SUM($G$14:G6860),$H$13-SUM($F$14:F6860)+SUM($G$14:G6860)))</f>
        <v>0</v>
      </c>
      <c r="I6860" s="7"/>
    </row>
    <row r="6861" spans="1:9">
      <c r="A6861" s="89">
        <f t="shared" si="1054"/>
        <v>6848</v>
      </c>
      <c r="B6861" s="185" t="str">
        <f t="shared" si="1055"/>
        <v/>
      </c>
      <c r="C6861" s="90" t="str">
        <f t="shared" si="1056"/>
        <v/>
      </c>
      <c r="D6861" s="89" t="str">
        <f t="shared" si="1057"/>
        <v/>
      </c>
      <c r="E6861" s="91" t="str">
        <f t="shared" si="1058"/>
        <v/>
      </c>
      <c r="F6861" s="92" t="str">
        <f t="shared" si="1059"/>
        <v/>
      </c>
      <c r="G6861" s="212" t="str">
        <f t="shared" si="1060"/>
        <v/>
      </c>
      <c r="H6861" s="92">
        <f>IF(OR(ERR=FALSE,AND(F6861="",G6861="")),0,IF($C$12="D",$H$13+SUM($F$14:F6861)-SUM($G$14:G6861),$H$13-SUM($F$14:F6861)+SUM($G$14:G6861)))</f>
        <v>0</v>
      </c>
      <c r="I6861" s="7"/>
    </row>
    <row r="6862" spans="1:9">
      <c r="A6862" s="89">
        <f t="shared" si="1054"/>
        <v>6849</v>
      </c>
      <c r="B6862" s="185" t="str">
        <f t="shared" si="1055"/>
        <v/>
      </c>
      <c r="C6862" s="90" t="str">
        <f t="shared" si="1056"/>
        <v/>
      </c>
      <c r="D6862" s="89" t="str">
        <f t="shared" si="1057"/>
        <v/>
      </c>
      <c r="E6862" s="91" t="str">
        <f t="shared" si="1058"/>
        <v/>
      </c>
      <c r="F6862" s="92" t="str">
        <f t="shared" si="1059"/>
        <v/>
      </c>
      <c r="G6862" s="212" t="str">
        <f t="shared" si="1060"/>
        <v/>
      </c>
      <c r="H6862" s="92">
        <f>IF(OR(ERR=FALSE,AND(F6862="",G6862="")),0,IF($C$12="D",$H$13+SUM($F$14:F6862)-SUM($G$14:G6862),$H$13-SUM($F$14:F6862)+SUM($G$14:G6862)))</f>
        <v>0</v>
      </c>
      <c r="I6862" s="7"/>
    </row>
    <row r="6863" spans="1:9">
      <c r="A6863" s="89">
        <f t="shared" si="1054"/>
        <v>6850</v>
      </c>
      <c r="B6863" s="185" t="str">
        <f t="shared" si="1055"/>
        <v/>
      </c>
      <c r="C6863" s="90" t="str">
        <f t="shared" si="1056"/>
        <v/>
      </c>
      <c r="D6863" s="89" t="str">
        <f t="shared" si="1057"/>
        <v/>
      </c>
      <c r="E6863" s="91" t="str">
        <f t="shared" si="1058"/>
        <v/>
      </c>
      <c r="F6863" s="92" t="str">
        <f t="shared" si="1059"/>
        <v/>
      </c>
      <c r="G6863" s="212" t="str">
        <f t="shared" si="1060"/>
        <v/>
      </c>
      <c r="H6863" s="92">
        <f>IF(OR(ERR=FALSE,AND(F6863="",G6863="")),0,IF($C$12="D",$H$13+SUM($F$14:F6863)-SUM($G$14:G6863),$H$13-SUM($F$14:F6863)+SUM($G$14:G6863)))</f>
        <v>0</v>
      </c>
      <c r="I6863" s="7"/>
    </row>
    <row r="6864" spans="1:9">
      <c r="A6864" s="89">
        <f t="shared" si="1054"/>
        <v>6851</v>
      </c>
      <c r="B6864" s="185" t="str">
        <f t="shared" si="1055"/>
        <v/>
      </c>
      <c r="C6864" s="90" t="str">
        <f t="shared" si="1056"/>
        <v/>
      </c>
      <c r="D6864" s="89" t="str">
        <f t="shared" si="1057"/>
        <v/>
      </c>
      <c r="E6864" s="91" t="str">
        <f t="shared" si="1058"/>
        <v/>
      </c>
      <c r="F6864" s="92" t="str">
        <f t="shared" si="1059"/>
        <v/>
      </c>
      <c r="G6864" s="212" t="str">
        <f t="shared" si="1060"/>
        <v/>
      </c>
      <c r="H6864" s="92">
        <f>IF(OR(ERR=FALSE,AND(F6864="",G6864="")),0,IF($C$12="D",$H$13+SUM($F$14:F6864)-SUM($G$14:G6864),$H$13-SUM($F$14:F6864)+SUM($G$14:G6864)))</f>
        <v>0</v>
      </c>
      <c r="I6864" s="7"/>
    </row>
    <row r="6865" spans="1:9">
      <c r="A6865" s="89">
        <f t="shared" si="1054"/>
        <v>6852</v>
      </c>
      <c r="B6865" s="185" t="str">
        <f t="shared" si="1055"/>
        <v/>
      </c>
      <c r="C6865" s="90" t="str">
        <f t="shared" si="1056"/>
        <v/>
      </c>
      <c r="D6865" s="89" t="str">
        <f t="shared" si="1057"/>
        <v/>
      </c>
      <c r="E6865" s="91" t="str">
        <f t="shared" si="1058"/>
        <v/>
      </c>
      <c r="F6865" s="92" t="str">
        <f t="shared" si="1059"/>
        <v/>
      </c>
      <c r="G6865" s="212" t="str">
        <f t="shared" si="1060"/>
        <v/>
      </c>
      <c r="H6865" s="92">
        <f>IF(OR(ERR=FALSE,AND(F6865="",G6865="")),0,IF($C$12="D",$H$13+SUM($F$14:F6865)-SUM($G$14:G6865),$H$13-SUM($F$14:F6865)+SUM($G$14:G6865)))</f>
        <v>0</v>
      </c>
      <c r="I6865" s="7"/>
    </row>
    <row r="6866" spans="1:9">
      <c r="A6866" s="89">
        <f t="shared" si="1054"/>
        <v>6853</v>
      </c>
      <c r="B6866" s="185" t="str">
        <f t="shared" si="1055"/>
        <v/>
      </c>
      <c r="C6866" s="90" t="str">
        <f t="shared" si="1056"/>
        <v/>
      </c>
      <c r="D6866" s="89" t="str">
        <f t="shared" si="1057"/>
        <v/>
      </c>
      <c r="E6866" s="91" t="str">
        <f t="shared" si="1058"/>
        <v/>
      </c>
      <c r="F6866" s="92" t="str">
        <f t="shared" si="1059"/>
        <v/>
      </c>
      <c r="G6866" s="212" t="str">
        <f t="shared" si="1060"/>
        <v/>
      </c>
      <c r="H6866" s="92">
        <f>IF(OR(ERR=FALSE,AND(F6866="",G6866="")),0,IF($C$12="D",$H$13+SUM($F$14:F6866)-SUM($G$14:G6866),$H$13-SUM($F$14:F6866)+SUM($G$14:G6866)))</f>
        <v>0</v>
      </c>
      <c r="I6866" s="7"/>
    </row>
    <row r="6867" spans="1:9">
      <c r="A6867" s="89">
        <f t="shared" si="1054"/>
        <v>6854</v>
      </c>
      <c r="B6867" s="185" t="str">
        <f t="shared" ref="B6867:B6929" si="1061">IF(ISERROR(VLOOKUP(A6867&amp;H$9,JU_AKUN,6,FALSE)=TRUE),"",VLOOKUP(A6867&amp;H$9,JU_AKUN,6,FALSE))</f>
        <v/>
      </c>
      <c r="C6867" s="90" t="str">
        <f t="shared" ref="C6867:C6929" si="1062">IF(ISERROR(VLOOKUP(A6867&amp;H$9,JU_AKUN,7,FALSE)=TRUE),"",VLOOKUP(A6867&amp;H$9,JU_AKUN,7,FALSE))</f>
        <v/>
      </c>
      <c r="D6867" s="89" t="str">
        <f t="shared" ref="D6867:D6929" si="1063">IF(ISERROR(VLOOKUP(A6867&amp;H$9,JU_AKUN,8,FALSE)=TRUE),"",VLOOKUP(A6867&amp;H$9,JU_AKUN,8,FALSE))</f>
        <v/>
      </c>
      <c r="E6867" s="91" t="str">
        <f t="shared" ref="E6867:E6929" si="1064">IF(ISERROR(VLOOKUP(A6867&amp;H$9,JU_AKUN,9,FALSE)=TRUE),"",VLOOKUP(A6867&amp;H$9,JU_AKUN,9,FALSE))</f>
        <v/>
      </c>
      <c r="F6867" s="92" t="str">
        <f t="shared" ref="F6867:F6929" si="1065">IF(ISERROR(VLOOKUP(A6867&amp;H$9,JU_AKUN,14,FALSE)=TRUE),"",VLOOKUP(A6867&amp;H$9,JU_AKUN,14,FALSE))</f>
        <v/>
      </c>
      <c r="G6867" s="212" t="str">
        <f t="shared" ref="G6867:G6929" si="1066">IF(ISERROR(VLOOKUP(A6867&amp;H$9,JU_AKUN,15,FALSE)=TRUE),"",VLOOKUP(A6867&amp;H$9,JU_AKUN,15,FALSE))</f>
        <v/>
      </c>
      <c r="H6867" s="92">
        <f>IF(OR(ERR=FALSE,AND(F6867="",G6867="")),0,IF($C$12="D",$H$13+SUM($F$14:F6867)-SUM($G$14:G6867),$H$13-SUM($F$14:F6867)+SUM($G$14:G6867)))</f>
        <v>0</v>
      </c>
      <c r="I6867" s="7"/>
    </row>
    <row r="6868" spans="1:9">
      <c r="A6868" s="89">
        <f t="shared" si="1054"/>
        <v>6855</v>
      </c>
      <c r="B6868" s="185" t="str">
        <f t="shared" si="1061"/>
        <v/>
      </c>
      <c r="C6868" s="90" t="str">
        <f t="shared" si="1062"/>
        <v/>
      </c>
      <c r="D6868" s="89" t="str">
        <f t="shared" si="1063"/>
        <v/>
      </c>
      <c r="E6868" s="91" t="str">
        <f t="shared" si="1064"/>
        <v/>
      </c>
      <c r="F6868" s="92" t="str">
        <f t="shared" si="1065"/>
        <v/>
      </c>
      <c r="G6868" s="212" t="str">
        <f t="shared" si="1066"/>
        <v/>
      </c>
      <c r="H6868" s="92">
        <f>IF(OR(ERR=FALSE,AND(F6868="",G6868="")),0,IF($C$12="D",$H$13+SUM($F$14:F6868)-SUM($G$14:G6868),$H$13-SUM($F$14:F6868)+SUM($G$14:G6868)))</f>
        <v>0</v>
      </c>
      <c r="I6868" s="7"/>
    </row>
    <row r="6869" spans="1:9">
      <c r="A6869" s="89">
        <f t="shared" si="1054"/>
        <v>6856</v>
      </c>
      <c r="B6869" s="185" t="str">
        <f t="shared" si="1061"/>
        <v/>
      </c>
      <c r="C6869" s="90" t="str">
        <f t="shared" si="1062"/>
        <v/>
      </c>
      <c r="D6869" s="89" t="str">
        <f t="shared" si="1063"/>
        <v/>
      </c>
      <c r="E6869" s="91" t="str">
        <f t="shared" si="1064"/>
        <v/>
      </c>
      <c r="F6869" s="92" t="str">
        <f t="shared" si="1065"/>
        <v/>
      </c>
      <c r="G6869" s="212" t="str">
        <f t="shared" si="1066"/>
        <v/>
      </c>
      <c r="H6869" s="92">
        <f>IF(OR(ERR=FALSE,AND(F6869="",G6869="")),0,IF($C$12="D",$H$13+SUM($F$14:F6869)-SUM($G$14:G6869),$H$13-SUM($F$14:F6869)+SUM($G$14:G6869)))</f>
        <v>0</v>
      </c>
      <c r="I6869" s="7"/>
    </row>
    <row r="6870" spans="1:9">
      <c r="A6870" s="89">
        <f t="shared" si="1054"/>
        <v>6857</v>
      </c>
      <c r="B6870" s="185" t="str">
        <f t="shared" si="1061"/>
        <v/>
      </c>
      <c r="C6870" s="90" t="str">
        <f t="shared" si="1062"/>
        <v/>
      </c>
      <c r="D6870" s="89" t="str">
        <f t="shared" si="1063"/>
        <v/>
      </c>
      <c r="E6870" s="91" t="str">
        <f t="shared" si="1064"/>
        <v/>
      </c>
      <c r="F6870" s="92" t="str">
        <f t="shared" si="1065"/>
        <v/>
      </c>
      <c r="G6870" s="212" t="str">
        <f t="shared" si="1066"/>
        <v/>
      </c>
      <c r="H6870" s="92">
        <f>IF(OR(ERR=FALSE,AND(F6870="",G6870="")),0,IF($C$12="D",$H$13+SUM($F$14:F6870)-SUM($G$14:G6870),$H$13-SUM($F$14:F6870)+SUM($G$14:G6870)))</f>
        <v>0</v>
      </c>
      <c r="I6870" s="7"/>
    </row>
    <row r="6871" spans="1:9">
      <c r="A6871" s="89">
        <f t="shared" si="1054"/>
        <v>6858</v>
      </c>
      <c r="B6871" s="185" t="str">
        <f t="shared" si="1061"/>
        <v/>
      </c>
      <c r="C6871" s="90" t="str">
        <f t="shared" si="1062"/>
        <v/>
      </c>
      <c r="D6871" s="89" t="str">
        <f t="shared" si="1063"/>
        <v/>
      </c>
      <c r="E6871" s="91" t="str">
        <f t="shared" si="1064"/>
        <v/>
      </c>
      <c r="F6871" s="92" t="str">
        <f t="shared" si="1065"/>
        <v/>
      </c>
      <c r="G6871" s="212" t="str">
        <f t="shared" si="1066"/>
        <v/>
      </c>
      <c r="H6871" s="92">
        <f>IF(OR(ERR=FALSE,AND(F6871="",G6871="")),0,IF($C$12="D",$H$13+SUM($F$14:F6871)-SUM($G$14:G6871),$H$13-SUM($F$14:F6871)+SUM($G$14:G6871)))</f>
        <v>0</v>
      </c>
      <c r="I6871" s="7"/>
    </row>
    <row r="6872" spans="1:9">
      <c r="A6872" s="89">
        <f t="shared" si="1054"/>
        <v>6859</v>
      </c>
      <c r="B6872" s="185" t="str">
        <f t="shared" si="1061"/>
        <v/>
      </c>
      <c r="C6872" s="90" t="str">
        <f t="shared" si="1062"/>
        <v/>
      </c>
      <c r="D6872" s="89" t="str">
        <f t="shared" si="1063"/>
        <v/>
      </c>
      <c r="E6872" s="91" t="str">
        <f t="shared" si="1064"/>
        <v/>
      </c>
      <c r="F6872" s="92" t="str">
        <f t="shared" si="1065"/>
        <v/>
      </c>
      <c r="G6872" s="212" t="str">
        <f t="shared" si="1066"/>
        <v/>
      </c>
      <c r="H6872" s="92">
        <f>IF(OR(ERR=FALSE,AND(F6872="",G6872="")),0,IF($C$12="D",$H$13+SUM($F$14:F6872)-SUM($G$14:G6872),$H$13-SUM($F$14:F6872)+SUM($G$14:G6872)))</f>
        <v>0</v>
      </c>
      <c r="I6872" s="7"/>
    </row>
    <row r="6873" spans="1:9">
      <c r="A6873" s="89">
        <f t="shared" si="1054"/>
        <v>6860</v>
      </c>
      <c r="B6873" s="185" t="str">
        <f t="shared" si="1061"/>
        <v/>
      </c>
      <c r="C6873" s="90" t="str">
        <f t="shared" si="1062"/>
        <v/>
      </c>
      <c r="D6873" s="89" t="str">
        <f t="shared" si="1063"/>
        <v/>
      </c>
      <c r="E6873" s="91" t="str">
        <f t="shared" si="1064"/>
        <v/>
      </c>
      <c r="F6873" s="92" t="str">
        <f t="shared" si="1065"/>
        <v/>
      </c>
      <c r="G6873" s="212" t="str">
        <f t="shared" si="1066"/>
        <v/>
      </c>
      <c r="H6873" s="92">
        <f>IF(OR(ERR=FALSE,AND(F6873="",G6873="")),0,IF($C$12="D",$H$13+SUM($F$14:F6873)-SUM($G$14:G6873),$H$13-SUM($F$14:F6873)+SUM($G$14:G6873)))</f>
        <v>0</v>
      </c>
      <c r="I6873" s="7"/>
    </row>
    <row r="6874" spans="1:9">
      <c r="A6874" s="89">
        <f t="shared" si="1054"/>
        <v>6861</v>
      </c>
      <c r="B6874" s="185" t="str">
        <f t="shared" si="1061"/>
        <v/>
      </c>
      <c r="C6874" s="90" t="str">
        <f t="shared" si="1062"/>
        <v/>
      </c>
      <c r="D6874" s="89" t="str">
        <f t="shared" si="1063"/>
        <v/>
      </c>
      <c r="E6874" s="91" t="str">
        <f t="shared" si="1064"/>
        <v/>
      </c>
      <c r="F6874" s="92" t="str">
        <f t="shared" si="1065"/>
        <v/>
      </c>
      <c r="G6874" s="212" t="str">
        <f t="shared" si="1066"/>
        <v/>
      </c>
      <c r="H6874" s="92">
        <f>IF(OR(ERR=FALSE,AND(F6874="",G6874="")),0,IF($C$12="D",$H$13+SUM($F$14:F6874)-SUM($G$14:G6874),$H$13-SUM($F$14:F6874)+SUM($G$14:G6874)))</f>
        <v>0</v>
      </c>
      <c r="I6874" s="7"/>
    </row>
    <row r="6875" spans="1:9">
      <c r="A6875" s="89">
        <f t="shared" si="1054"/>
        <v>6862</v>
      </c>
      <c r="B6875" s="185" t="str">
        <f t="shared" si="1061"/>
        <v/>
      </c>
      <c r="C6875" s="90" t="str">
        <f t="shared" si="1062"/>
        <v/>
      </c>
      <c r="D6875" s="89" t="str">
        <f t="shared" si="1063"/>
        <v/>
      </c>
      <c r="E6875" s="91" t="str">
        <f t="shared" si="1064"/>
        <v/>
      </c>
      <c r="F6875" s="92" t="str">
        <f t="shared" si="1065"/>
        <v/>
      </c>
      <c r="G6875" s="212" t="str">
        <f t="shared" si="1066"/>
        <v/>
      </c>
      <c r="H6875" s="92">
        <f>IF(OR(ERR=FALSE,AND(F6875="",G6875="")),0,IF($C$12="D",$H$13+SUM($F$14:F6875)-SUM($G$14:G6875),$H$13-SUM($F$14:F6875)+SUM($G$14:G6875)))</f>
        <v>0</v>
      </c>
      <c r="I6875" s="7"/>
    </row>
    <row r="6876" spans="1:9">
      <c r="A6876" s="89">
        <f t="shared" si="1054"/>
        <v>6863</v>
      </c>
      <c r="B6876" s="185" t="str">
        <f t="shared" si="1061"/>
        <v/>
      </c>
      <c r="C6876" s="90" t="str">
        <f t="shared" si="1062"/>
        <v/>
      </c>
      <c r="D6876" s="89" t="str">
        <f t="shared" si="1063"/>
        <v/>
      </c>
      <c r="E6876" s="91" t="str">
        <f t="shared" si="1064"/>
        <v/>
      </c>
      <c r="F6876" s="92" t="str">
        <f t="shared" si="1065"/>
        <v/>
      </c>
      <c r="G6876" s="212" t="str">
        <f t="shared" si="1066"/>
        <v/>
      </c>
      <c r="H6876" s="92">
        <f>IF(OR(ERR=FALSE,AND(F6876="",G6876="")),0,IF($C$12="D",$H$13+SUM($F$14:F6876)-SUM($G$14:G6876),$H$13-SUM($F$14:F6876)+SUM($G$14:G6876)))</f>
        <v>0</v>
      </c>
      <c r="I6876" s="7"/>
    </row>
    <row r="6877" spans="1:9">
      <c r="A6877" s="89">
        <f t="shared" si="1054"/>
        <v>6864</v>
      </c>
      <c r="B6877" s="185" t="str">
        <f t="shared" si="1061"/>
        <v/>
      </c>
      <c r="C6877" s="90" t="str">
        <f t="shared" si="1062"/>
        <v/>
      </c>
      <c r="D6877" s="89" t="str">
        <f t="shared" si="1063"/>
        <v/>
      </c>
      <c r="E6877" s="91" t="str">
        <f t="shared" si="1064"/>
        <v/>
      </c>
      <c r="F6877" s="92" t="str">
        <f t="shared" si="1065"/>
        <v/>
      </c>
      <c r="G6877" s="212" t="str">
        <f t="shared" si="1066"/>
        <v/>
      </c>
      <c r="H6877" s="92">
        <f>IF(OR(ERR=FALSE,AND(F6877="",G6877="")),0,IF($C$12="D",$H$13+SUM($F$14:F6877)-SUM($G$14:G6877),$H$13-SUM($F$14:F6877)+SUM($G$14:G6877)))</f>
        <v>0</v>
      </c>
      <c r="I6877" s="7"/>
    </row>
    <row r="6878" spans="1:9">
      <c r="A6878" s="89">
        <f t="shared" si="1054"/>
        <v>6865</v>
      </c>
      <c r="B6878" s="185" t="str">
        <f t="shared" si="1061"/>
        <v/>
      </c>
      <c r="C6878" s="90" t="str">
        <f t="shared" si="1062"/>
        <v/>
      </c>
      <c r="D6878" s="89" t="str">
        <f t="shared" si="1063"/>
        <v/>
      </c>
      <c r="E6878" s="91" t="str">
        <f t="shared" si="1064"/>
        <v/>
      </c>
      <c r="F6878" s="92" t="str">
        <f t="shared" si="1065"/>
        <v/>
      </c>
      <c r="G6878" s="212" t="str">
        <f t="shared" si="1066"/>
        <v/>
      </c>
      <c r="H6878" s="92">
        <f>IF(OR(ERR=FALSE,AND(F6878="",G6878="")),0,IF($C$12="D",$H$13+SUM($F$14:F6878)-SUM($G$14:G6878),$H$13-SUM($F$14:F6878)+SUM($G$14:G6878)))</f>
        <v>0</v>
      </c>
      <c r="I6878" s="7"/>
    </row>
    <row r="6879" spans="1:9">
      <c r="A6879" s="89">
        <f t="shared" si="1054"/>
        <v>6866</v>
      </c>
      <c r="B6879" s="185" t="str">
        <f t="shared" si="1061"/>
        <v/>
      </c>
      <c r="C6879" s="90" t="str">
        <f t="shared" si="1062"/>
        <v/>
      </c>
      <c r="D6879" s="89" t="str">
        <f t="shared" si="1063"/>
        <v/>
      </c>
      <c r="E6879" s="91" t="str">
        <f t="shared" si="1064"/>
        <v/>
      </c>
      <c r="F6879" s="92" t="str">
        <f t="shared" si="1065"/>
        <v/>
      </c>
      <c r="G6879" s="212" t="str">
        <f t="shared" si="1066"/>
        <v/>
      </c>
      <c r="H6879" s="92">
        <f>IF(OR(ERR=FALSE,AND(F6879="",G6879="")),0,IF($C$12="D",$H$13+SUM($F$14:F6879)-SUM($G$14:G6879),$H$13-SUM($F$14:F6879)+SUM($G$14:G6879)))</f>
        <v>0</v>
      </c>
      <c r="I6879" s="7"/>
    </row>
    <row r="6880" spans="1:9">
      <c r="A6880" s="89">
        <f t="shared" si="1054"/>
        <v>6867</v>
      </c>
      <c r="B6880" s="185" t="str">
        <f t="shared" si="1061"/>
        <v/>
      </c>
      <c r="C6880" s="90" t="str">
        <f t="shared" si="1062"/>
        <v/>
      </c>
      <c r="D6880" s="89" t="str">
        <f t="shared" si="1063"/>
        <v/>
      </c>
      <c r="E6880" s="91" t="str">
        <f t="shared" si="1064"/>
        <v/>
      </c>
      <c r="F6880" s="92" t="str">
        <f t="shared" si="1065"/>
        <v/>
      </c>
      <c r="G6880" s="212" t="str">
        <f t="shared" si="1066"/>
        <v/>
      </c>
      <c r="H6880" s="92">
        <f>IF(OR(ERR=FALSE,AND(F6880="",G6880="")),0,IF($C$12="D",$H$13+SUM($F$14:F6880)-SUM($G$14:G6880),$H$13-SUM($F$14:F6880)+SUM($G$14:G6880)))</f>
        <v>0</v>
      </c>
      <c r="I6880" s="7"/>
    </row>
    <row r="6881" spans="1:9">
      <c r="A6881" s="89">
        <f t="shared" si="1054"/>
        <v>6868</v>
      </c>
      <c r="B6881" s="185" t="str">
        <f t="shared" si="1061"/>
        <v/>
      </c>
      <c r="C6881" s="90" t="str">
        <f t="shared" si="1062"/>
        <v/>
      </c>
      <c r="D6881" s="89" t="str">
        <f t="shared" si="1063"/>
        <v/>
      </c>
      <c r="E6881" s="91" t="str">
        <f t="shared" si="1064"/>
        <v/>
      </c>
      <c r="F6881" s="92" t="str">
        <f t="shared" si="1065"/>
        <v/>
      </c>
      <c r="G6881" s="212" t="str">
        <f t="shared" si="1066"/>
        <v/>
      </c>
      <c r="H6881" s="92">
        <f>IF(OR(ERR=FALSE,AND(F6881="",G6881="")),0,IF($C$12="D",$H$13+SUM($F$14:F6881)-SUM($G$14:G6881),$H$13-SUM($F$14:F6881)+SUM($G$14:G6881)))</f>
        <v>0</v>
      </c>
      <c r="I6881" s="7"/>
    </row>
    <row r="6882" spans="1:9">
      <c r="A6882" s="89">
        <f t="shared" si="1054"/>
        <v>6869</v>
      </c>
      <c r="B6882" s="185" t="str">
        <f t="shared" si="1061"/>
        <v/>
      </c>
      <c r="C6882" s="90" t="str">
        <f t="shared" si="1062"/>
        <v/>
      </c>
      <c r="D6882" s="89" t="str">
        <f t="shared" si="1063"/>
        <v/>
      </c>
      <c r="E6882" s="91" t="str">
        <f t="shared" si="1064"/>
        <v/>
      </c>
      <c r="F6882" s="92" t="str">
        <f t="shared" si="1065"/>
        <v/>
      </c>
      <c r="G6882" s="212" t="str">
        <f t="shared" si="1066"/>
        <v/>
      </c>
      <c r="H6882" s="92">
        <f>IF(OR(ERR=FALSE,AND(F6882="",G6882="")),0,IF($C$12="D",$H$13+SUM($F$14:F6882)-SUM($G$14:G6882),$H$13-SUM($F$14:F6882)+SUM($G$14:G6882)))</f>
        <v>0</v>
      </c>
      <c r="I6882" s="7"/>
    </row>
    <row r="6883" spans="1:9">
      <c r="A6883" s="89">
        <f t="shared" si="1054"/>
        <v>6870</v>
      </c>
      <c r="B6883" s="185" t="str">
        <f t="shared" si="1061"/>
        <v/>
      </c>
      <c r="C6883" s="90" t="str">
        <f t="shared" si="1062"/>
        <v/>
      </c>
      <c r="D6883" s="89" t="str">
        <f t="shared" si="1063"/>
        <v/>
      </c>
      <c r="E6883" s="91" t="str">
        <f t="shared" si="1064"/>
        <v/>
      </c>
      <c r="F6883" s="92" t="str">
        <f t="shared" si="1065"/>
        <v/>
      </c>
      <c r="G6883" s="212" t="str">
        <f t="shared" si="1066"/>
        <v/>
      </c>
      <c r="H6883" s="92">
        <f>IF(OR(ERR=FALSE,AND(F6883="",G6883="")),0,IF($C$12="D",$H$13+SUM($F$14:F6883)-SUM($G$14:G6883),$H$13-SUM($F$14:F6883)+SUM($G$14:G6883)))</f>
        <v>0</v>
      </c>
      <c r="I6883" s="7"/>
    </row>
    <row r="6884" spans="1:9">
      <c r="A6884" s="89">
        <f t="shared" si="1054"/>
        <v>6871</v>
      </c>
      <c r="B6884" s="185" t="str">
        <f t="shared" si="1061"/>
        <v/>
      </c>
      <c r="C6884" s="90" t="str">
        <f t="shared" si="1062"/>
        <v/>
      </c>
      <c r="D6884" s="89" t="str">
        <f t="shared" si="1063"/>
        <v/>
      </c>
      <c r="E6884" s="91" t="str">
        <f t="shared" si="1064"/>
        <v/>
      </c>
      <c r="F6884" s="92" t="str">
        <f t="shared" si="1065"/>
        <v/>
      </c>
      <c r="G6884" s="212" t="str">
        <f t="shared" si="1066"/>
        <v/>
      </c>
      <c r="H6884" s="92">
        <f>IF(OR(ERR=FALSE,AND(F6884="",G6884="")),0,IF($C$12="D",$H$13+SUM($F$14:F6884)-SUM($G$14:G6884),$H$13-SUM($F$14:F6884)+SUM($G$14:G6884)))</f>
        <v>0</v>
      </c>
      <c r="I6884" s="7"/>
    </row>
    <row r="6885" spans="1:9">
      <c r="A6885" s="89">
        <f t="shared" si="1054"/>
        <v>6872</v>
      </c>
      <c r="B6885" s="185" t="str">
        <f t="shared" si="1061"/>
        <v/>
      </c>
      <c r="C6885" s="90" t="str">
        <f t="shared" si="1062"/>
        <v/>
      </c>
      <c r="D6885" s="89" t="str">
        <f t="shared" si="1063"/>
        <v/>
      </c>
      <c r="E6885" s="91" t="str">
        <f t="shared" si="1064"/>
        <v/>
      </c>
      <c r="F6885" s="92" t="str">
        <f t="shared" si="1065"/>
        <v/>
      </c>
      <c r="G6885" s="212" t="str">
        <f t="shared" si="1066"/>
        <v/>
      </c>
      <c r="H6885" s="92">
        <f>IF(OR(ERR=FALSE,AND(F6885="",G6885="")),0,IF($C$12="D",$H$13+SUM($F$14:F6885)-SUM($G$14:G6885),$H$13-SUM($F$14:F6885)+SUM($G$14:G6885)))</f>
        <v>0</v>
      </c>
      <c r="I6885" s="7"/>
    </row>
    <row r="6886" spans="1:9">
      <c r="A6886" s="89">
        <f t="shared" si="1054"/>
        <v>6873</v>
      </c>
      <c r="B6886" s="185" t="str">
        <f t="shared" si="1061"/>
        <v/>
      </c>
      <c r="C6886" s="90" t="str">
        <f t="shared" si="1062"/>
        <v/>
      </c>
      <c r="D6886" s="89" t="str">
        <f t="shared" si="1063"/>
        <v/>
      </c>
      <c r="E6886" s="91" t="str">
        <f t="shared" si="1064"/>
        <v/>
      </c>
      <c r="F6886" s="92" t="str">
        <f t="shared" si="1065"/>
        <v/>
      </c>
      <c r="G6886" s="212" t="str">
        <f t="shared" si="1066"/>
        <v/>
      </c>
      <c r="H6886" s="92">
        <f>IF(OR(ERR=FALSE,AND(F6886="",G6886="")),0,IF($C$12="D",$H$13+SUM($F$14:F6886)-SUM($G$14:G6886),$H$13-SUM($F$14:F6886)+SUM($G$14:G6886)))</f>
        <v>0</v>
      </c>
      <c r="I6886" s="7"/>
    </row>
    <row r="6887" spans="1:9">
      <c r="A6887" s="89">
        <f t="shared" si="1054"/>
        <v>6874</v>
      </c>
      <c r="B6887" s="185" t="str">
        <f t="shared" si="1061"/>
        <v/>
      </c>
      <c r="C6887" s="90" t="str">
        <f t="shared" si="1062"/>
        <v/>
      </c>
      <c r="D6887" s="89" t="str">
        <f t="shared" si="1063"/>
        <v/>
      </c>
      <c r="E6887" s="91" t="str">
        <f t="shared" si="1064"/>
        <v/>
      </c>
      <c r="F6887" s="92" t="str">
        <f t="shared" si="1065"/>
        <v/>
      </c>
      <c r="G6887" s="212" t="str">
        <f t="shared" si="1066"/>
        <v/>
      </c>
      <c r="H6887" s="92">
        <f>IF(OR(ERR=FALSE,AND(F6887="",G6887="")),0,IF($C$12="D",$H$13+SUM($F$14:F6887)-SUM($G$14:G6887),$H$13-SUM($F$14:F6887)+SUM($G$14:G6887)))</f>
        <v>0</v>
      </c>
      <c r="I6887" s="7"/>
    </row>
    <row r="6888" spans="1:9">
      <c r="A6888" s="89">
        <f t="shared" si="1054"/>
        <v>6875</v>
      </c>
      <c r="B6888" s="185" t="str">
        <f t="shared" si="1061"/>
        <v/>
      </c>
      <c r="C6888" s="90" t="str">
        <f t="shared" si="1062"/>
        <v/>
      </c>
      <c r="D6888" s="89" t="str">
        <f t="shared" si="1063"/>
        <v/>
      </c>
      <c r="E6888" s="91" t="str">
        <f t="shared" si="1064"/>
        <v/>
      </c>
      <c r="F6888" s="92" t="str">
        <f t="shared" si="1065"/>
        <v/>
      </c>
      <c r="G6888" s="212" t="str">
        <f t="shared" si="1066"/>
        <v/>
      </c>
      <c r="H6888" s="92">
        <f>IF(OR(ERR=FALSE,AND(F6888="",G6888="")),0,IF($C$12="D",$H$13+SUM($F$14:F6888)-SUM($G$14:G6888),$H$13-SUM($F$14:F6888)+SUM($G$14:G6888)))</f>
        <v>0</v>
      </c>
      <c r="I6888" s="7"/>
    </row>
    <row r="6889" spans="1:9">
      <c r="A6889" s="89">
        <f t="shared" si="1054"/>
        <v>6876</v>
      </c>
      <c r="B6889" s="185" t="str">
        <f t="shared" si="1061"/>
        <v/>
      </c>
      <c r="C6889" s="90" t="str">
        <f t="shared" si="1062"/>
        <v/>
      </c>
      <c r="D6889" s="89" t="str">
        <f t="shared" si="1063"/>
        <v/>
      </c>
      <c r="E6889" s="91" t="str">
        <f t="shared" si="1064"/>
        <v/>
      </c>
      <c r="F6889" s="92" t="str">
        <f t="shared" si="1065"/>
        <v/>
      </c>
      <c r="G6889" s="212" t="str">
        <f t="shared" si="1066"/>
        <v/>
      </c>
      <c r="H6889" s="92">
        <f>IF(OR(ERR=FALSE,AND(F6889="",G6889="")),0,IF($C$12="D",$H$13+SUM($F$14:F6889)-SUM($G$14:G6889),$H$13-SUM($F$14:F6889)+SUM($G$14:G6889)))</f>
        <v>0</v>
      </c>
      <c r="I6889" s="7"/>
    </row>
    <row r="6890" spans="1:9">
      <c r="A6890" s="89">
        <f t="shared" si="1054"/>
        <v>6877</v>
      </c>
      <c r="B6890" s="185" t="str">
        <f t="shared" si="1061"/>
        <v/>
      </c>
      <c r="C6890" s="90" t="str">
        <f t="shared" si="1062"/>
        <v/>
      </c>
      <c r="D6890" s="89" t="str">
        <f t="shared" si="1063"/>
        <v/>
      </c>
      <c r="E6890" s="91" t="str">
        <f t="shared" si="1064"/>
        <v/>
      </c>
      <c r="F6890" s="92" t="str">
        <f t="shared" si="1065"/>
        <v/>
      </c>
      <c r="G6890" s="212" t="str">
        <f t="shared" si="1066"/>
        <v/>
      </c>
      <c r="H6890" s="92">
        <f>IF(OR(ERR=FALSE,AND(F6890="",G6890="")),0,IF($C$12="D",$H$13+SUM($F$14:F6890)-SUM($G$14:G6890),$H$13-SUM($F$14:F6890)+SUM($G$14:G6890)))</f>
        <v>0</v>
      </c>
      <c r="I6890" s="7"/>
    </row>
    <row r="6891" spans="1:9">
      <c r="A6891" s="89">
        <f t="shared" si="1054"/>
        <v>6878</v>
      </c>
      <c r="B6891" s="185" t="str">
        <f t="shared" si="1061"/>
        <v/>
      </c>
      <c r="C6891" s="90" t="str">
        <f t="shared" si="1062"/>
        <v/>
      </c>
      <c r="D6891" s="89" t="str">
        <f t="shared" si="1063"/>
        <v/>
      </c>
      <c r="E6891" s="91" t="str">
        <f t="shared" si="1064"/>
        <v/>
      </c>
      <c r="F6891" s="92" t="str">
        <f t="shared" si="1065"/>
        <v/>
      </c>
      <c r="G6891" s="212" t="str">
        <f t="shared" si="1066"/>
        <v/>
      </c>
      <c r="H6891" s="92">
        <f>IF(OR(ERR=FALSE,AND(F6891="",G6891="")),0,IF($C$12="D",$H$13+SUM($F$14:F6891)-SUM($G$14:G6891),$H$13-SUM($F$14:F6891)+SUM($G$14:G6891)))</f>
        <v>0</v>
      </c>
      <c r="I6891" s="7"/>
    </row>
    <row r="6892" spans="1:9">
      <c r="A6892" s="89">
        <f t="shared" si="1054"/>
        <v>6879</v>
      </c>
      <c r="B6892" s="185" t="str">
        <f t="shared" si="1061"/>
        <v/>
      </c>
      <c r="C6892" s="90" t="str">
        <f t="shared" si="1062"/>
        <v/>
      </c>
      <c r="D6892" s="89" t="str">
        <f t="shared" si="1063"/>
        <v/>
      </c>
      <c r="E6892" s="91" t="str">
        <f t="shared" si="1064"/>
        <v/>
      </c>
      <c r="F6892" s="92" t="str">
        <f t="shared" si="1065"/>
        <v/>
      </c>
      <c r="G6892" s="212" t="str">
        <f t="shared" si="1066"/>
        <v/>
      </c>
      <c r="H6892" s="92">
        <f>IF(OR(ERR=FALSE,AND(F6892="",G6892="")),0,IF($C$12="D",$H$13+SUM($F$14:F6892)-SUM($G$14:G6892),$H$13-SUM($F$14:F6892)+SUM($G$14:G6892)))</f>
        <v>0</v>
      </c>
      <c r="I6892" s="7"/>
    </row>
    <row r="6893" spans="1:9">
      <c r="A6893" s="89">
        <f t="shared" si="1054"/>
        <v>6880</v>
      </c>
      <c r="B6893" s="185" t="str">
        <f t="shared" si="1061"/>
        <v/>
      </c>
      <c r="C6893" s="90" t="str">
        <f t="shared" si="1062"/>
        <v/>
      </c>
      <c r="D6893" s="89" t="str">
        <f t="shared" si="1063"/>
        <v/>
      </c>
      <c r="E6893" s="91" t="str">
        <f t="shared" si="1064"/>
        <v/>
      </c>
      <c r="F6893" s="92" t="str">
        <f t="shared" si="1065"/>
        <v/>
      </c>
      <c r="G6893" s="212" t="str">
        <f t="shared" si="1066"/>
        <v/>
      </c>
      <c r="H6893" s="92">
        <f>IF(OR(ERR=FALSE,AND(F6893="",G6893="")),0,IF($C$12="D",$H$13+SUM($F$14:F6893)-SUM($G$14:G6893),$H$13-SUM($F$14:F6893)+SUM($G$14:G6893)))</f>
        <v>0</v>
      </c>
      <c r="I6893" s="7"/>
    </row>
    <row r="6894" spans="1:9">
      <c r="A6894" s="89">
        <f t="shared" si="1054"/>
        <v>6881</v>
      </c>
      <c r="B6894" s="185" t="str">
        <f t="shared" si="1061"/>
        <v/>
      </c>
      <c r="C6894" s="90" t="str">
        <f t="shared" si="1062"/>
        <v/>
      </c>
      <c r="D6894" s="89" t="str">
        <f t="shared" si="1063"/>
        <v/>
      </c>
      <c r="E6894" s="91" t="str">
        <f t="shared" si="1064"/>
        <v/>
      </c>
      <c r="F6894" s="92" t="str">
        <f t="shared" si="1065"/>
        <v/>
      </c>
      <c r="G6894" s="212" t="str">
        <f t="shared" si="1066"/>
        <v/>
      </c>
      <c r="H6894" s="92">
        <f>IF(OR(ERR=FALSE,AND(F6894="",G6894="")),0,IF($C$12="D",$H$13+SUM($F$14:F6894)-SUM($G$14:G6894),$H$13-SUM($F$14:F6894)+SUM($G$14:G6894)))</f>
        <v>0</v>
      </c>
      <c r="I6894" s="7"/>
    </row>
    <row r="6895" spans="1:9">
      <c r="A6895" s="89">
        <f t="shared" si="1054"/>
        <v>6882</v>
      </c>
      <c r="B6895" s="185" t="str">
        <f t="shared" si="1061"/>
        <v/>
      </c>
      <c r="C6895" s="90" t="str">
        <f t="shared" si="1062"/>
        <v/>
      </c>
      <c r="D6895" s="89" t="str">
        <f t="shared" si="1063"/>
        <v/>
      </c>
      <c r="E6895" s="91" t="str">
        <f t="shared" si="1064"/>
        <v/>
      </c>
      <c r="F6895" s="92" t="str">
        <f t="shared" si="1065"/>
        <v/>
      </c>
      <c r="G6895" s="212" t="str">
        <f t="shared" si="1066"/>
        <v/>
      </c>
      <c r="H6895" s="92">
        <f>IF(OR(ERR=FALSE,AND(F6895="",G6895="")),0,IF($C$12="D",$H$13+SUM($F$14:F6895)-SUM($G$14:G6895),$H$13-SUM($F$14:F6895)+SUM($G$14:G6895)))</f>
        <v>0</v>
      </c>
      <c r="I6895" s="7"/>
    </row>
    <row r="6896" spans="1:9">
      <c r="A6896" s="89">
        <f t="shared" si="1054"/>
        <v>6883</v>
      </c>
      <c r="B6896" s="185" t="str">
        <f t="shared" si="1061"/>
        <v/>
      </c>
      <c r="C6896" s="90" t="str">
        <f t="shared" si="1062"/>
        <v/>
      </c>
      <c r="D6896" s="89" t="str">
        <f t="shared" si="1063"/>
        <v/>
      </c>
      <c r="E6896" s="91" t="str">
        <f t="shared" si="1064"/>
        <v/>
      </c>
      <c r="F6896" s="92" t="str">
        <f t="shared" si="1065"/>
        <v/>
      </c>
      <c r="G6896" s="212" t="str">
        <f t="shared" si="1066"/>
        <v/>
      </c>
      <c r="H6896" s="92">
        <f>IF(OR(ERR=FALSE,AND(F6896="",G6896="")),0,IF($C$12="D",$H$13+SUM($F$14:F6896)-SUM($G$14:G6896),$H$13-SUM($F$14:F6896)+SUM($G$14:G6896)))</f>
        <v>0</v>
      </c>
      <c r="I6896" s="7"/>
    </row>
    <row r="6897" spans="1:9">
      <c r="A6897" s="89">
        <f t="shared" si="1054"/>
        <v>6884</v>
      </c>
      <c r="B6897" s="185" t="str">
        <f t="shared" si="1061"/>
        <v/>
      </c>
      <c r="C6897" s="90" t="str">
        <f t="shared" si="1062"/>
        <v/>
      </c>
      <c r="D6897" s="89" t="str">
        <f t="shared" si="1063"/>
        <v/>
      </c>
      <c r="E6897" s="91" t="str">
        <f t="shared" si="1064"/>
        <v/>
      </c>
      <c r="F6897" s="92" t="str">
        <f t="shared" si="1065"/>
        <v/>
      </c>
      <c r="G6897" s="212" t="str">
        <f t="shared" si="1066"/>
        <v/>
      </c>
      <c r="H6897" s="92">
        <f>IF(OR(ERR=FALSE,AND(F6897="",G6897="")),0,IF($C$12="D",$H$13+SUM($F$14:F6897)-SUM($G$14:G6897),$H$13-SUM($F$14:F6897)+SUM($G$14:G6897)))</f>
        <v>0</v>
      </c>
      <c r="I6897" s="7"/>
    </row>
    <row r="6898" spans="1:9">
      <c r="A6898" s="89">
        <f t="shared" si="1054"/>
        <v>6885</v>
      </c>
      <c r="B6898" s="185" t="str">
        <f t="shared" si="1061"/>
        <v/>
      </c>
      <c r="C6898" s="90" t="str">
        <f t="shared" si="1062"/>
        <v/>
      </c>
      <c r="D6898" s="89" t="str">
        <f t="shared" si="1063"/>
        <v/>
      </c>
      <c r="E6898" s="91" t="str">
        <f t="shared" si="1064"/>
        <v/>
      </c>
      <c r="F6898" s="92" t="str">
        <f t="shared" si="1065"/>
        <v/>
      </c>
      <c r="G6898" s="212" t="str">
        <f t="shared" si="1066"/>
        <v/>
      </c>
      <c r="H6898" s="92">
        <f>IF(OR(ERR=FALSE,AND(F6898="",G6898="")),0,IF($C$12="D",$H$13+SUM($F$14:F6898)-SUM($G$14:G6898),$H$13-SUM($F$14:F6898)+SUM($G$14:G6898)))</f>
        <v>0</v>
      </c>
      <c r="I6898" s="7"/>
    </row>
    <row r="6899" spans="1:9">
      <c r="A6899" s="89">
        <f t="shared" si="1054"/>
        <v>6886</v>
      </c>
      <c r="B6899" s="185" t="str">
        <f t="shared" si="1061"/>
        <v/>
      </c>
      <c r="C6899" s="90" t="str">
        <f t="shared" si="1062"/>
        <v/>
      </c>
      <c r="D6899" s="89" t="str">
        <f t="shared" si="1063"/>
        <v/>
      </c>
      <c r="E6899" s="91" t="str">
        <f t="shared" si="1064"/>
        <v/>
      </c>
      <c r="F6899" s="92" t="str">
        <f t="shared" si="1065"/>
        <v/>
      </c>
      <c r="G6899" s="212" t="str">
        <f t="shared" si="1066"/>
        <v/>
      </c>
      <c r="H6899" s="92">
        <f>IF(OR(ERR=FALSE,AND(F6899="",G6899="")),0,IF($C$12="D",$H$13+SUM($F$14:F6899)-SUM($G$14:G6899),$H$13-SUM($F$14:F6899)+SUM($G$14:G6899)))</f>
        <v>0</v>
      </c>
      <c r="I6899" s="7"/>
    </row>
    <row r="6900" spans="1:9">
      <c r="A6900" s="89">
        <f t="shared" si="1054"/>
        <v>6887</v>
      </c>
      <c r="B6900" s="185" t="str">
        <f t="shared" si="1061"/>
        <v/>
      </c>
      <c r="C6900" s="90" t="str">
        <f t="shared" si="1062"/>
        <v/>
      </c>
      <c r="D6900" s="89" t="str">
        <f t="shared" si="1063"/>
        <v/>
      </c>
      <c r="E6900" s="91" t="str">
        <f t="shared" si="1064"/>
        <v/>
      </c>
      <c r="F6900" s="92" t="str">
        <f t="shared" si="1065"/>
        <v/>
      </c>
      <c r="G6900" s="212" t="str">
        <f t="shared" si="1066"/>
        <v/>
      </c>
      <c r="H6900" s="92">
        <f>IF(OR(ERR=FALSE,AND(F6900="",G6900="")),0,IF($C$12="D",$H$13+SUM($F$14:F6900)-SUM($G$14:G6900),$H$13-SUM($F$14:F6900)+SUM($G$14:G6900)))</f>
        <v>0</v>
      </c>
      <c r="I6900" s="7"/>
    </row>
    <row r="6901" spans="1:9">
      <c r="A6901" s="89">
        <f t="shared" si="1054"/>
        <v>6888</v>
      </c>
      <c r="B6901" s="185" t="str">
        <f t="shared" si="1061"/>
        <v/>
      </c>
      <c r="C6901" s="90" t="str">
        <f t="shared" si="1062"/>
        <v/>
      </c>
      <c r="D6901" s="89" t="str">
        <f t="shared" si="1063"/>
        <v/>
      </c>
      <c r="E6901" s="91" t="str">
        <f t="shared" si="1064"/>
        <v/>
      </c>
      <c r="F6901" s="92" t="str">
        <f t="shared" si="1065"/>
        <v/>
      </c>
      <c r="G6901" s="212" t="str">
        <f t="shared" si="1066"/>
        <v/>
      </c>
      <c r="H6901" s="92">
        <f>IF(OR(ERR=FALSE,AND(F6901="",G6901="")),0,IF($C$12="D",$H$13+SUM($F$14:F6901)-SUM($G$14:G6901),$H$13-SUM($F$14:F6901)+SUM($G$14:G6901)))</f>
        <v>0</v>
      </c>
      <c r="I6901" s="7"/>
    </row>
    <row r="6902" spans="1:9">
      <c r="A6902" s="89">
        <f t="shared" si="1054"/>
        <v>6889</v>
      </c>
      <c r="B6902" s="185" t="str">
        <f t="shared" si="1061"/>
        <v/>
      </c>
      <c r="C6902" s="90" t="str">
        <f t="shared" si="1062"/>
        <v/>
      </c>
      <c r="D6902" s="89" t="str">
        <f t="shared" si="1063"/>
        <v/>
      </c>
      <c r="E6902" s="91" t="str">
        <f t="shared" si="1064"/>
        <v/>
      </c>
      <c r="F6902" s="92" t="str">
        <f t="shared" si="1065"/>
        <v/>
      </c>
      <c r="G6902" s="212" t="str">
        <f t="shared" si="1066"/>
        <v/>
      </c>
      <c r="H6902" s="92">
        <f>IF(OR(ERR=FALSE,AND(F6902="",G6902="")),0,IF($C$12="D",$H$13+SUM($F$14:F6902)-SUM($G$14:G6902),$H$13-SUM($F$14:F6902)+SUM($G$14:G6902)))</f>
        <v>0</v>
      </c>
      <c r="I6902" s="7"/>
    </row>
    <row r="6903" spans="1:9">
      <c r="A6903" s="89">
        <f t="shared" si="1054"/>
        <v>6890</v>
      </c>
      <c r="B6903" s="185" t="str">
        <f t="shared" si="1061"/>
        <v/>
      </c>
      <c r="C6903" s="90" t="str">
        <f t="shared" si="1062"/>
        <v/>
      </c>
      <c r="D6903" s="89" t="str">
        <f t="shared" si="1063"/>
        <v/>
      </c>
      <c r="E6903" s="91" t="str">
        <f t="shared" si="1064"/>
        <v/>
      </c>
      <c r="F6903" s="92" t="str">
        <f t="shared" si="1065"/>
        <v/>
      </c>
      <c r="G6903" s="212" t="str">
        <f t="shared" si="1066"/>
        <v/>
      </c>
      <c r="H6903" s="92">
        <f>IF(OR(ERR=FALSE,AND(F6903="",G6903="")),0,IF($C$12="D",$H$13+SUM($F$14:F6903)-SUM($G$14:G6903),$H$13-SUM($F$14:F6903)+SUM($G$14:G6903)))</f>
        <v>0</v>
      </c>
      <c r="I6903" s="7"/>
    </row>
    <row r="6904" spans="1:9">
      <c r="A6904" s="89">
        <f t="shared" si="1054"/>
        <v>6891</v>
      </c>
      <c r="B6904" s="185" t="str">
        <f t="shared" si="1061"/>
        <v/>
      </c>
      <c r="C6904" s="90" t="str">
        <f t="shared" si="1062"/>
        <v/>
      </c>
      <c r="D6904" s="89" t="str">
        <f t="shared" si="1063"/>
        <v/>
      </c>
      <c r="E6904" s="91" t="str">
        <f t="shared" si="1064"/>
        <v/>
      </c>
      <c r="F6904" s="92" t="str">
        <f t="shared" si="1065"/>
        <v/>
      </c>
      <c r="G6904" s="212" t="str">
        <f t="shared" si="1066"/>
        <v/>
      </c>
      <c r="H6904" s="92">
        <f>IF(OR(ERR=FALSE,AND(F6904="",G6904="")),0,IF($C$12="D",$H$13+SUM($F$14:F6904)-SUM($G$14:G6904),$H$13-SUM($F$14:F6904)+SUM($G$14:G6904)))</f>
        <v>0</v>
      </c>
      <c r="I6904" s="7"/>
    </row>
    <row r="6905" spans="1:9">
      <c r="A6905" s="89">
        <f t="shared" si="1054"/>
        <v>6892</v>
      </c>
      <c r="B6905" s="185" t="str">
        <f t="shared" si="1061"/>
        <v/>
      </c>
      <c r="C6905" s="90" t="str">
        <f t="shared" si="1062"/>
        <v/>
      </c>
      <c r="D6905" s="89" t="str">
        <f t="shared" si="1063"/>
        <v/>
      </c>
      <c r="E6905" s="91" t="str">
        <f t="shared" si="1064"/>
        <v/>
      </c>
      <c r="F6905" s="92" t="str">
        <f t="shared" si="1065"/>
        <v/>
      </c>
      <c r="G6905" s="212" t="str">
        <f t="shared" si="1066"/>
        <v/>
      </c>
      <c r="H6905" s="92">
        <f>IF(OR(ERR=FALSE,AND(F6905="",G6905="")),0,IF($C$12="D",$H$13+SUM($F$14:F6905)-SUM($G$14:G6905),$H$13-SUM($F$14:F6905)+SUM($G$14:G6905)))</f>
        <v>0</v>
      </c>
      <c r="I6905" s="7"/>
    </row>
    <row r="6906" spans="1:9">
      <c r="A6906" s="89">
        <f t="shared" si="1054"/>
        <v>6893</v>
      </c>
      <c r="B6906" s="185" t="str">
        <f t="shared" si="1061"/>
        <v/>
      </c>
      <c r="C6906" s="90" t="str">
        <f t="shared" si="1062"/>
        <v/>
      </c>
      <c r="D6906" s="89" t="str">
        <f t="shared" si="1063"/>
        <v/>
      </c>
      <c r="E6906" s="91" t="str">
        <f t="shared" si="1064"/>
        <v/>
      </c>
      <c r="F6906" s="92" t="str">
        <f t="shared" si="1065"/>
        <v/>
      </c>
      <c r="G6906" s="212" t="str">
        <f t="shared" si="1066"/>
        <v/>
      </c>
      <c r="H6906" s="92">
        <f>IF(OR(ERR=FALSE,AND(F6906="",G6906="")),0,IF($C$12="D",$H$13+SUM($F$14:F6906)-SUM($G$14:G6906),$H$13-SUM($F$14:F6906)+SUM($G$14:G6906)))</f>
        <v>0</v>
      </c>
      <c r="I6906" s="7"/>
    </row>
    <row r="6907" spans="1:9">
      <c r="A6907" s="89">
        <f t="shared" si="1054"/>
        <v>6894</v>
      </c>
      <c r="B6907" s="185" t="str">
        <f t="shared" si="1061"/>
        <v/>
      </c>
      <c r="C6907" s="90" t="str">
        <f t="shared" si="1062"/>
        <v/>
      </c>
      <c r="D6907" s="89" t="str">
        <f t="shared" si="1063"/>
        <v/>
      </c>
      <c r="E6907" s="91" t="str">
        <f t="shared" si="1064"/>
        <v/>
      </c>
      <c r="F6907" s="92" t="str">
        <f t="shared" si="1065"/>
        <v/>
      </c>
      <c r="G6907" s="212" t="str">
        <f t="shared" si="1066"/>
        <v/>
      </c>
      <c r="H6907" s="92">
        <f>IF(OR(ERR=FALSE,AND(F6907="",G6907="")),0,IF($C$12="D",$H$13+SUM($F$14:F6907)-SUM($G$14:G6907),$H$13-SUM($F$14:F6907)+SUM($G$14:G6907)))</f>
        <v>0</v>
      </c>
      <c r="I6907" s="7"/>
    </row>
    <row r="6908" spans="1:9">
      <c r="A6908" s="89">
        <f t="shared" si="1054"/>
        <v>6895</v>
      </c>
      <c r="B6908" s="185" t="str">
        <f t="shared" si="1061"/>
        <v/>
      </c>
      <c r="C6908" s="90" t="str">
        <f t="shared" si="1062"/>
        <v/>
      </c>
      <c r="D6908" s="89" t="str">
        <f t="shared" si="1063"/>
        <v/>
      </c>
      <c r="E6908" s="91" t="str">
        <f t="shared" si="1064"/>
        <v/>
      </c>
      <c r="F6908" s="92" t="str">
        <f t="shared" si="1065"/>
        <v/>
      </c>
      <c r="G6908" s="212" t="str">
        <f t="shared" si="1066"/>
        <v/>
      </c>
      <c r="H6908" s="92">
        <f>IF(OR(ERR=FALSE,AND(F6908="",G6908="")),0,IF($C$12="D",$H$13+SUM($F$14:F6908)-SUM($G$14:G6908),$H$13-SUM($F$14:F6908)+SUM($G$14:G6908)))</f>
        <v>0</v>
      </c>
      <c r="I6908" s="7"/>
    </row>
    <row r="6909" spans="1:9">
      <c r="A6909" s="89">
        <f t="shared" si="1054"/>
        <v>6896</v>
      </c>
      <c r="B6909" s="185" t="str">
        <f t="shared" si="1061"/>
        <v/>
      </c>
      <c r="C6909" s="90" t="str">
        <f t="shared" si="1062"/>
        <v/>
      </c>
      <c r="D6909" s="89" t="str">
        <f t="shared" si="1063"/>
        <v/>
      </c>
      <c r="E6909" s="91" t="str">
        <f t="shared" si="1064"/>
        <v/>
      </c>
      <c r="F6909" s="92" t="str">
        <f t="shared" si="1065"/>
        <v/>
      </c>
      <c r="G6909" s="212" t="str">
        <f t="shared" si="1066"/>
        <v/>
      </c>
      <c r="H6909" s="92">
        <f>IF(OR(ERR=FALSE,AND(F6909="",G6909="")),0,IF($C$12="D",$H$13+SUM($F$14:F6909)-SUM($G$14:G6909),$H$13-SUM($F$14:F6909)+SUM($G$14:G6909)))</f>
        <v>0</v>
      </c>
      <c r="I6909" s="7"/>
    </row>
    <row r="6910" spans="1:9">
      <c r="A6910" s="89">
        <f t="shared" si="1054"/>
        <v>6897</v>
      </c>
      <c r="B6910" s="185" t="str">
        <f t="shared" si="1061"/>
        <v/>
      </c>
      <c r="C6910" s="90" t="str">
        <f t="shared" si="1062"/>
        <v/>
      </c>
      <c r="D6910" s="89" t="str">
        <f t="shared" si="1063"/>
        <v/>
      </c>
      <c r="E6910" s="91" t="str">
        <f t="shared" si="1064"/>
        <v/>
      </c>
      <c r="F6910" s="92" t="str">
        <f t="shared" si="1065"/>
        <v/>
      </c>
      <c r="G6910" s="212" t="str">
        <f t="shared" si="1066"/>
        <v/>
      </c>
      <c r="H6910" s="92">
        <f>IF(OR(ERR=FALSE,AND(F6910="",G6910="")),0,IF($C$12="D",$H$13+SUM($F$14:F6910)-SUM($G$14:G6910),$H$13-SUM($F$14:F6910)+SUM($G$14:G6910)))</f>
        <v>0</v>
      </c>
      <c r="I6910" s="7"/>
    </row>
    <row r="6911" spans="1:9">
      <c r="A6911" s="89">
        <f t="shared" si="1054"/>
        <v>6898</v>
      </c>
      <c r="B6911" s="185" t="str">
        <f t="shared" si="1061"/>
        <v/>
      </c>
      <c r="C6911" s="90" t="str">
        <f t="shared" si="1062"/>
        <v/>
      </c>
      <c r="D6911" s="89" t="str">
        <f t="shared" si="1063"/>
        <v/>
      </c>
      <c r="E6911" s="91" t="str">
        <f t="shared" si="1064"/>
        <v/>
      </c>
      <c r="F6911" s="92" t="str">
        <f t="shared" si="1065"/>
        <v/>
      </c>
      <c r="G6911" s="212" t="str">
        <f t="shared" si="1066"/>
        <v/>
      </c>
      <c r="H6911" s="92">
        <f>IF(OR(ERR=FALSE,AND(F6911="",G6911="")),0,IF($C$12="D",$H$13+SUM($F$14:F6911)-SUM($G$14:G6911),$H$13-SUM($F$14:F6911)+SUM($G$14:G6911)))</f>
        <v>0</v>
      </c>
      <c r="I6911" s="7"/>
    </row>
    <row r="6912" spans="1:9">
      <c r="A6912" s="89">
        <f t="shared" si="1054"/>
        <v>6899</v>
      </c>
      <c r="B6912" s="185" t="str">
        <f t="shared" si="1061"/>
        <v/>
      </c>
      <c r="C6912" s="90" t="str">
        <f t="shared" si="1062"/>
        <v/>
      </c>
      <c r="D6912" s="89" t="str">
        <f t="shared" si="1063"/>
        <v/>
      </c>
      <c r="E6912" s="91" t="str">
        <f t="shared" si="1064"/>
        <v/>
      </c>
      <c r="F6912" s="92" t="str">
        <f t="shared" si="1065"/>
        <v/>
      </c>
      <c r="G6912" s="212" t="str">
        <f t="shared" si="1066"/>
        <v/>
      </c>
      <c r="H6912" s="92">
        <f>IF(OR(ERR=FALSE,AND(F6912="",G6912="")),0,IF($C$12="D",$H$13+SUM($F$14:F6912)-SUM($G$14:G6912),$H$13-SUM($F$14:F6912)+SUM($G$14:G6912)))</f>
        <v>0</v>
      </c>
      <c r="I6912" s="7"/>
    </row>
    <row r="6913" spans="1:9">
      <c r="A6913" s="89">
        <f t="shared" si="1054"/>
        <v>6900</v>
      </c>
      <c r="B6913" s="185" t="str">
        <f t="shared" si="1061"/>
        <v/>
      </c>
      <c r="C6913" s="90" t="str">
        <f t="shared" si="1062"/>
        <v/>
      </c>
      <c r="D6913" s="89" t="str">
        <f t="shared" si="1063"/>
        <v/>
      </c>
      <c r="E6913" s="91" t="str">
        <f t="shared" si="1064"/>
        <v/>
      </c>
      <c r="F6913" s="92" t="str">
        <f t="shared" si="1065"/>
        <v/>
      </c>
      <c r="G6913" s="212" t="str">
        <f t="shared" si="1066"/>
        <v/>
      </c>
      <c r="H6913" s="92">
        <f>IF(OR(ERR=FALSE,AND(F6913="",G6913="")),0,IF($C$12="D",$H$13+SUM($F$14:F6913)-SUM($G$14:G6913),$H$13-SUM($F$14:F6913)+SUM($G$14:G6913)))</f>
        <v>0</v>
      </c>
      <c r="I6913" s="7"/>
    </row>
    <row r="6914" spans="1:9">
      <c r="A6914" s="89">
        <f t="shared" si="1054"/>
        <v>6901</v>
      </c>
      <c r="B6914" s="185" t="str">
        <f t="shared" si="1061"/>
        <v/>
      </c>
      <c r="C6914" s="90" t="str">
        <f t="shared" si="1062"/>
        <v/>
      </c>
      <c r="D6914" s="89" t="str">
        <f t="shared" si="1063"/>
        <v/>
      </c>
      <c r="E6914" s="91" t="str">
        <f t="shared" si="1064"/>
        <v/>
      </c>
      <c r="F6914" s="92" t="str">
        <f t="shared" si="1065"/>
        <v/>
      </c>
      <c r="G6914" s="212" t="str">
        <f t="shared" si="1066"/>
        <v/>
      </c>
      <c r="H6914" s="92">
        <f>IF(OR(ERR=FALSE,AND(F6914="",G6914="")),0,IF($C$12="D",$H$13+SUM($F$14:F6914)-SUM($G$14:G6914),$H$13-SUM($F$14:F6914)+SUM($G$14:G6914)))</f>
        <v>0</v>
      </c>
      <c r="I6914" s="7"/>
    </row>
    <row r="6915" spans="1:9">
      <c r="A6915" s="89">
        <f t="shared" si="1054"/>
        <v>6902</v>
      </c>
      <c r="B6915" s="185" t="str">
        <f t="shared" si="1061"/>
        <v/>
      </c>
      <c r="C6915" s="90" t="str">
        <f t="shared" si="1062"/>
        <v/>
      </c>
      <c r="D6915" s="89" t="str">
        <f t="shared" si="1063"/>
        <v/>
      </c>
      <c r="E6915" s="91" t="str">
        <f t="shared" si="1064"/>
        <v/>
      </c>
      <c r="F6915" s="92" t="str">
        <f t="shared" si="1065"/>
        <v/>
      </c>
      <c r="G6915" s="212" t="str">
        <f t="shared" si="1066"/>
        <v/>
      </c>
      <c r="H6915" s="92">
        <f>IF(OR(ERR=FALSE,AND(F6915="",G6915="")),0,IF($C$12="D",$H$13+SUM($F$14:F6915)-SUM($G$14:G6915),$H$13-SUM($F$14:F6915)+SUM($G$14:G6915)))</f>
        <v>0</v>
      </c>
      <c r="I6915" s="7"/>
    </row>
    <row r="6916" spans="1:9">
      <c r="A6916" s="89">
        <f t="shared" si="1054"/>
        <v>6903</v>
      </c>
      <c r="B6916" s="185" t="str">
        <f t="shared" si="1061"/>
        <v/>
      </c>
      <c r="C6916" s="90" t="str">
        <f t="shared" si="1062"/>
        <v/>
      </c>
      <c r="D6916" s="89" t="str">
        <f t="shared" si="1063"/>
        <v/>
      </c>
      <c r="E6916" s="91" t="str">
        <f t="shared" si="1064"/>
        <v/>
      </c>
      <c r="F6916" s="92" t="str">
        <f t="shared" si="1065"/>
        <v/>
      </c>
      <c r="G6916" s="212" t="str">
        <f t="shared" si="1066"/>
        <v/>
      </c>
      <c r="H6916" s="92">
        <f>IF(OR(ERR=FALSE,AND(F6916="",G6916="")),0,IF($C$12="D",$H$13+SUM($F$14:F6916)-SUM($G$14:G6916),$H$13-SUM($F$14:F6916)+SUM($G$14:G6916)))</f>
        <v>0</v>
      </c>
      <c r="I6916" s="7"/>
    </row>
    <row r="6917" spans="1:9">
      <c r="A6917" s="89">
        <f t="shared" si="1054"/>
        <v>6904</v>
      </c>
      <c r="B6917" s="185" t="str">
        <f t="shared" si="1061"/>
        <v/>
      </c>
      <c r="C6917" s="90" t="str">
        <f t="shared" si="1062"/>
        <v/>
      </c>
      <c r="D6917" s="89" t="str">
        <f t="shared" si="1063"/>
        <v/>
      </c>
      <c r="E6917" s="91" t="str">
        <f t="shared" si="1064"/>
        <v/>
      </c>
      <c r="F6917" s="92" t="str">
        <f t="shared" si="1065"/>
        <v/>
      </c>
      <c r="G6917" s="212" t="str">
        <f t="shared" si="1066"/>
        <v/>
      </c>
      <c r="H6917" s="92">
        <f>IF(OR(ERR=FALSE,AND(F6917="",G6917="")),0,IF($C$12="D",$H$13+SUM($F$14:F6917)-SUM($G$14:G6917),$H$13-SUM($F$14:F6917)+SUM($G$14:G6917)))</f>
        <v>0</v>
      </c>
      <c r="I6917" s="7"/>
    </row>
    <row r="6918" spans="1:9">
      <c r="A6918" s="89">
        <f t="shared" si="1054"/>
        <v>6905</v>
      </c>
      <c r="B6918" s="185" t="str">
        <f t="shared" si="1061"/>
        <v/>
      </c>
      <c r="C6918" s="90" t="str">
        <f t="shared" si="1062"/>
        <v/>
      </c>
      <c r="D6918" s="89" t="str">
        <f t="shared" si="1063"/>
        <v/>
      </c>
      <c r="E6918" s="91" t="str">
        <f t="shared" si="1064"/>
        <v/>
      </c>
      <c r="F6918" s="92" t="str">
        <f t="shared" si="1065"/>
        <v/>
      </c>
      <c r="G6918" s="212" t="str">
        <f t="shared" si="1066"/>
        <v/>
      </c>
      <c r="H6918" s="92">
        <f>IF(OR(ERR=FALSE,AND(F6918="",G6918="")),0,IF($C$12="D",$H$13+SUM($F$14:F6918)-SUM($G$14:G6918),$H$13-SUM($F$14:F6918)+SUM($G$14:G6918)))</f>
        <v>0</v>
      </c>
      <c r="I6918" s="7"/>
    </row>
    <row r="6919" spans="1:9">
      <c r="A6919" s="89">
        <f t="shared" si="1054"/>
        <v>6906</v>
      </c>
      <c r="B6919" s="185" t="str">
        <f t="shared" si="1061"/>
        <v/>
      </c>
      <c r="C6919" s="90" t="str">
        <f t="shared" si="1062"/>
        <v/>
      </c>
      <c r="D6919" s="89" t="str">
        <f t="shared" si="1063"/>
        <v/>
      </c>
      <c r="E6919" s="91" t="str">
        <f t="shared" si="1064"/>
        <v/>
      </c>
      <c r="F6919" s="92" t="str">
        <f t="shared" si="1065"/>
        <v/>
      </c>
      <c r="G6919" s="212" t="str">
        <f t="shared" si="1066"/>
        <v/>
      </c>
      <c r="H6919" s="92">
        <f>IF(OR(ERR=FALSE,AND(F6919="",G6919="")),0,IF($C$12="D",$H$13+SUM($F$14:F6919)-SUM($G$14:G6919),$H$13-SUM($F$14:F6919)+SUM($G$14:G6919)))</f>
        <v>0</v>
      </c>
      <c r="I6919" s="7"/>
    </row>
    <row r="6920" spans="1:9">
      <c r="A6920" s="89">
        <f t="shared" si="1054"/>
        <v>6907</v>
      </c>
      <c r="B6920" s="185" t="str">
        <f t="shared" si="1061"/>
        <v/>
      </c>
      <c r="C6920" s="90" t="str">
        <f t="shared" si="1062"/>
        <v/>
      </c>
      <c r="D6920" s="89" t="str">
        <f t="shared" si="1063"/>
        <v/>
      </c>
      <c r="E6920" s="91" t="str">
        <f t="shared" si="1064"/>
        <v/>
      </c>
      <c r="F6920" s="92" t="str">
        <f t="shared" si="1065"/>
        <v/>
      </c>
      <c r="G6920" s="212" t="str">
        <f t="shared" si="1066"/>
        <v/>
      </c>
      <c r="H6920" s="92">
        <f>IF(OR(ERR=FALSE,AND(F6920="",G6920="")),0,IF($C$12="D",$H$13+SUM($F$14:F6920)-SUM($G$14:G6920),$H$13-SUM($F$14:F6920)+SUM($G$14:G6920)))</f>
        <v>0</v>
      </c>
      <c r="I6920" s="7"/>
    </row>
    <row r="6921" spans="1:9">
      <c r="A6921" s="89">
        <f t="shared" si="1054"/>
        <v>6908</v>
      </c>
      <c r="B6921" s="185" t="str">
        <f t="shared" si="1061"/>
        <v/>
      </c>
      <c r="C6921" s="90" t="str">
        <f t="shared" si="1062"/>
        <v/>
      </c>
      <c r="D6921" s="89" t="str">
        <f t="shared" si="1063"/>
        <v/>
      </c>
      <c r="E6921" s="91" t="str">
        <f t="shared" si="1064"/>
        <v/>
      </c>
      <c r="F6921" s="92" t="str">
        <f t="shared" si="1065"/>
        <v/>
      </c>
      <c r="G6921" s="212" t="str">
        <f t="shared" si="1066"/>
        <v/>
      </c>
      <c r="H6921" s="92">
        <f>IF(OR(ERR=FALSE,AND(F6921="",G6921="")),0,IF($C$12="D",$H$13+SUM($F$14:F6921)-SUM($G$14:G6921),$H$13-SUM($F$14:F6921)+SUM($G$14:G6921)))</f>
        <v>0</v>
      </c>
      <c r="I6921" s="7"/>
    </row>
    <row r="6922" spans="1:9">
      <c r="A6922" s="89">
        <f t="shared" si="1054"/>
        <v>6909</v>
      </c>
      <c r="B6922" s="185" t="str">
        <f t="shared" si="1061"/>
        <v/>
      </c>
      <c r="C6922" s="90" t="str">
        <f t="shared" si="1062"/>
        <v/>
      </c>
      <c r="D6922" s="89" t="str">
        <f t="shared" si="1063"/>
        <v/>
      </c>
      <c r="E6922" s="91" t="str">
        <f t="shared" si="1064"/>
        <v/>
      </c>
      <c r="F6922" s="92" t="str">
        <f t="shared" si="1065"/>
        <v/>
      </c>
      <c r="G6922" s="212" t="str">
        <f t="shared" si="1066"/>
        <v/>
      </c>
      <c r="H6922" s="92">
        <f>IF(OR(ERR=FALSE,AND(F6922="",G6922="")),0,IF($C$12="D",$H$13+SUM($F$14:F6922)-SUM($G$14:G6922),$H$13-SUM($F$14:F6922)+SUM($G$14:G6922)))</f>
        <v>0</v>
      </c>
      <c r="I6922" s="7"/>
    </row>
    <row r="6923" spans="1:9">
      <c r="A6923" s="89">
        <f t="shared" si="1054"/>
        <v>6910</v>
      </c>
      <c r="B6923" s="185" t="str">
        <f t="shared" si="1061"/>
        <v/>
      </c>
      <c r="C6923" s="90" t="str">
        <f t="shared" si="1062"/>
        <v/>
      </c>
      <c r="D6923" s="89" t="str">
        <f t="shared" si="1063"/>
        <v/>
      </c>
      <c r="E6923" s="91" t="str">
        <f t="shared" si="1064"/>
        <v/>
      </c>
      <c r="F6923" s="92" t="str">
        <f t="shared" si="1065"/>
        <v/>
      </c>
      <c r="G6923" s="212" t="str">
        <f t="shared" si="1066"/>
        <v/>
      </c>
      <c r="H6923" s="92">
        <f>IF(OR(ERR=FALSE,AND(F6923="",G6923="")),0,IF($C$12="D",$H$13+SUM($F$14:F6923)-SUM($G$14:G6923),$H$13-SUM($F$14:F6923)+SUM($G$14:G6923)))</f>
        <v>0</v>
      </c>
      <c r="I6923" s="7"/>
    </row>
    <row r="6924" spans="1:9">
      <c r="A6924" s="89">
        <f t="shared" si="1054"/>
        <v>6911</v>
      </c>
      <c r="B6924" s="185" t="str">
        <f t="shared" si="1061"/>
        <v/>
      </c>
      <c r="C6924" s="90" t="str">
        <f t="shared" si="1062"/>
        <v/>
      </c>
      <c r="D6924" s="89" t="str">
        <f t="shared" si="1063"/>
        <v/>
      </c>
      <c r="E6924" s="91" t="str">
        <f t="shared" si="1064"/>
        <v/>
      </c>
      <c r="F6924" s="92" t="str">
        <f t="shared" si="1065"/>
        <v/>
      </c>
      <c r="G6924" s="212" t="str">
        <f t="shared" si="1066"/>
        <v/>
      </c>
      <c r="H6924" s="92">
        <f>IF(OR(ERR=FALSE,AND(F6924="",G6924="")),0,IF($C$12="D",$H$13+SUM($F$14:F6924)-SUM($G$14:G6924),$H$13-SUM($F$14:F6924)+SUM($G$14:G6924)))</f>
        <v>0</v>
      </c>
      <c r="I6924" s="7"/>
    </row>
    <row r="6925" spans="1:9">
      <c r="A6925" s="89">
        <f t="shared" si="1054"/>
        <v>6912</v>
      </c>
      <c r="B6925" s="185" t="str">
        <f t="shared" si="1061"/>
        <v/>
      </c>
      <c r="C6925" s="90" t="str">
        <f t="shared" si="1062"/>
        <v/>
      </c>
      <c r="D6925" s="89" t="str">
        <f t="shared" si="1063"/>
        <v/>
      </c>
      <c r="E6925" s="91" t="str">
        <f t="shared" si="1064"/>
        <v/>
      </c>
      <c r="F6925" s="92" t="str">
        <f t="shared" si="1065"/>
        <v/>
      </c>
      <c r="G6925" s="212" t="str">
        <f t="shared" si="1066"/>
        <v/>
      </c>
      <c r="H6925" s="92">
        <f>IF(OR(ERR=FALSE,AND(F6925="",G6925="")),0,IF($C$12="D",$H$13+SUM($F$14:F6925)-SUM($G$14:G6925),$H$13-SUM($F$14:F6925)+SUM($G$14:G6925)))</f>
        <v>0</v>
      </c>
      <c r="I6925" s="7"/>
    </row>
    <row r="6926" spans="1:9">
      <c r="A6926" s="89">
        <f t="shared" si="1054"/>
        <v>6913</v>
      </c>
      <c r="B6926" s="185" t="str">
        <f t="shared" si="1061"/>
        <v/>
      </c>
      <c r="C6926" s="90" t="str">
        <f t="shared" si="1062"/>
        <v/>
      </c>
      <c r="D6926" s="89" t="str">
        <f t="shared" si="1063"/>
        <v/>
      </c>
      <c r="E6926" s="91" t="str">
        <f t="shared" si="1064"/>
        <v/>
      </c>
      <c r="F6926" s="92" t="str">
        <f t="shared" si="1065"/>
        <v/>
      </c>
      <c r="G6926" s="212" t="str">
        <f t="shared" si="1066"/>
        <v/>
      </c>
      <c r="H6926" s="92">
        <f>IF(OR(ERR=FALSE,AND(F6926="",G6926="")),0,IF($C$12="D",$H$13+SUM($F$14:F6926)-SUM($G$14:G6926),$H$13-SUM($F$14:F6926)+SUM($G$14:G6926)))</f>
        <v>0</v>
      </c>
      <c r="I6926" s="7"/>
    </row>
    <row r="6927" spans="1:9">
      <c r="A6927" s="89">
        <f t="shared" si="1054"/>
        <v>6914</v>
      </c>
      <c r="B6927" s="185" t="str">
        <f t="shared" si="1061"/>
        <v/>
      </c>
      <c r="C6927" s="90" t="str">
        <f t="shared" si="1062"/>
        <v/>
      </c>
      <c r="D6927" s="89" t="str">
        <f t="shared" si="1063"/>
        <v/>
      </c>
      <c r="E6927" s="91" t="str">
        <f t="shared" si="1064"/>
        <v/>
      </c>
      <c r="F6927" s="92" t="str">
        <f t="shared" si="1065"/>
        <v/>
      </c>
      <c r="G6927" s="212" t="str">
        <f t="shared" si="1066"/>
        <v/>
      </c>
      <c r="H6927" s="92">
        <f>IF(OR(ERR=FALSE,AND(F6927="",G6927="")),0,IF($C$12="D",$H$13+SUM($F$14:F6927)-SUM($G$14:G6927),$H$13-SUM($F$14:F6927)+SUM($G$14:G6927)))</f>
        <v>0</v>
      </c>
      <c r="I6927" s="7"/>
    </row>
    <row r="6928" spans="1:9">
      <c r="A6928" s="89">
        <f t="shared" si="1054"/>
        <v>6915</v>
      </c>
      <c r="B6928" s="185" t="str">
        <f t="shared" si="1061"/>
        <v/>
      </c>
      <c r="C6928" s="90" t="str">
        <f t="shared" si="1062"/>
        <v/>
      </c>
      <c r="D6928" s="89" t="str">
        <f t="shared" si="1063"/>
        <v/>
      </c>
      <c r="E6928" s="91" t="str">
        <f t="shared" si="1064"/>
        <v/>
      </c>
      <c r="F6928" s="92" t="str">
        <f t="shared" si="1065"/>
        <v/>
      </c>
      <c r="G6928" s="212" t="str">
        <f t="shared" si="1066"/>
        <v/>
      </c>
      <c r="H6928" s="92">
        <f>IF(OR(ERR=FALSE,AND(F6928="",G6928="")),0,IF($C$12="D",$H$13+SUM($F$14:F6928)-SUM($G$14:G6928),$H$13-SUM($F$14:F6928)+SUM($G$14:G6928)))</f>
        <v>0</v>
      </c>
      <c r="I6928" s="7"/>
    </row>
    <row r="6929" spans="1:9">
      <c r="A6929" s="89">
        <f t="shared" si="1054"/>
        <v>6916</v>
      </c>
      <c r="B6929" s="185" t="str">
        <f t="shared" si="1061"/>
        <v/>
      </c>
      <c r="C6929" s="90" t="str">
        <f t="shared" si="1062"/>
        <v/>
      </c>
      <c r="D6929" s="89" t="str">
        <f t="shared" si="1063"/>
        <v/>
      </c>
      <c r="E6929" s="91" t="str">
        <f t="shared" si="1064"/>
        <v/>
      </c>
      <c r="F6929" s="92" t="str">
        <f t="shared" si="1065"/>
        <v/>
      </c>
      <c r="G6929" s="212" t="str">
        <f t="shared" si="1066"/>
        <v/>
      </c>
      <c r="H6929" s="92">
        <f>IF(OR(ERR=FALSE,AND(F6929="",G6929="")),0,IF($C$12="D",$H$13+SUM($F$14:F6929)-SUM($G$14:G6929),$H$13-SUM($F$14:F6929)+SUM($G$14:G6929)))</f>
        <v>0</v>
      </c>
      <c r="I6929" s="7"/>
    </row>
    <row r="6930" spans="1:9">
      <c r="A6930" s="89">
        <f t="shared" si="1054"/>
        <v>6917</v>
      </c>
      <c r="B6930" s="185" t="str">
        <f t="shared" ref="B6930:B6935" si="1067">IF(ISERROR(VLOOKUP(A6930&amp;H$9,JU_AKUN,6,FALSE)=TRUE),"",VLOOKUP(A6930&amp;H$9,JU_AKUN,6,FALSE))</f>
        <v/>
      </c>
      <c r="C6930" s="90" t="str">
        <f t="shared" ref="C6930:C6935" si="1068">IF(ISERROR(VLOOKUP(A6930&amp;H$9,JU_AKUN,7,FALSE)=TRUE),"",VLOOKUP(A6930&amp;H$9,JU_AKUN,7,FALSE))</f>
        <v/>
      </c>
      <c r="D6930" s="89" t="str">
        <f t="shared" ref="D6930:D6935" si="1069">IF(ISERROR(VLOOKUP(A6930&amp;H$9,JU_AKUN,8,FALSE)=TRUE),"",VLOOKUP(A6930&amp;H$9,JU_AKUN,8,FALSE))</f>
        <v/>
      </c>
      <c r="E6930" s="91" t="str">
        <f t="shared" ref="E6930:E6935" si="1070">IF(ISERROR(VLOOKUP(A6930&amp;H$9,JU_AKUN,9,FALSE)=TRUE),"",VLOOKUP(A6930&amp;H$9,JU_AKUN,9,FALSE))</f>
        <v/>
      </c>
      <c r="F6930" s="92" t="str">
        <f t="shared" ref="F6930:F6935" si="1071">IF(ISERROR(VLOOKUP(A6930&amp;H$9,JU_AKUN,14,FALSE)=TRUE),"",VLOOKUP(A6930&amp;H$9,JU_AKUN,14,FALSE))</f>
        <v/>
      </c>
      <c r="G6930" s="212" t="str">
        <f t="shared" ref="G6930:G6935" si="1072">IF(ISERROR(VLOOKUP(A6930&amp;H$9,JU_AKUN,15,FALSE)=TRUE),"",VLOOKUP(A6930&amp;H$9,JU_AKUN,15,FALSE))</f>
        <v/>
      </c>
      <c r="H6930" s="92">
        <f>IF(OR(ERR=FALSE,AND(F6930="",G6930="")),0,IF($C$12="D",$H$13+SUM($F$14:F6930)-SUM($G$14:G6930),$H$13-SUM($F$14:F6930)+SUM($G$14:G6930)))</f>
        <v>0</v>
      </c>
      <c r="I6930" s="7"/>
    </row>
    <row r="6931" spans="1:9">
      <c r="A6931" s="89">
        <f t="shared" si="1054"/>
        <v>6918</v>
      </c>
      <c r="B6931" s="185" t="str">
        <f t="shared" si="1067"/>
        <v/>
      </c>
      <c r="C6931" s="90" t="str">
        <f t="shared" si="1068"/>
        <v/>
      </c>
      <c r="D6931" s="89" t="str">
        <f t="shared" si="1069"/>
        <v/>
      </c>
      <c r="E6931" s="91" t="str">
        <f t="shared" si="1070"/>
        <v/>
      </c>
      <c r="F6931" s="92" t="str">
        <f t="shared" si="1071"/>
        <v/>
      </c>
      <c r="G6931" s="212" t="str">
        <f t="shared" si="1072"/>
        <v/>
      </c>
      <c r="H6931" s="92">
        <f>IF(OR(ERR=FALSE,AND(F6931="",G6931="")),0,IF($C$12="D",$H$13+SUM($F$14:F6931)-SUM($G$14:G6931),$H$13-SUM($F$14:F6931)+SUM($G$14:G6931)))</f>
        <v>0</v>
      </c>
      <c r="I6931" s="7"/>
    </row>
    <row r="6932" spans="1:9">
      <c r="A6932" s="89">
        <f t="shared" si="1054"/>
        <v>6919</v>
      </c>
      <c r="B6932" s="185" t="str">
        <f t="shared" si="1067"/>
        <v/>
      </c>
      <c r="C6932" s="90" t="str">
        <f t="shared" si="1068"/>
        <v/>
      </c>
      <c r="D6932" s="89" t="str">
        <f t="shared" si="1069"/>
        <v/>
      </c>
      <c r="E6932" s="91" t="str">
        <f t="shared" si="1070"/>
        <v/>
      </c>
      <c r="F6932" s="92" t="str">
        <f t="shared" si="1071"/>
        <v/>
      </c>
      <c r="G6932" s="212" t="str">
        <f t="shared" si="1072"/>
        <v/>
      </c>
      <c r="H6932" s="92">
        <f>IF(OR(ERR=FALSE,AND(F6932="",G6932="")),0,IF($C$12="D",$H$13+SUM($F$14:F6932)-SUM($G$14:G6932),$H$13-SUM($F$14:F6932)+SUM($G$14:G6932)))</f>
        <v>0</v>
      </c>
      <c r="I6932" s="7"/>
    </row>
    <row r="6933" spans="1:9">
      <c r="A6933" s="89">
        <f t="shared" si="1054"/>
        <v>6920</v>
      </c>
      <c r="B6933" s="185" t="str">
        <f t="shared" si="1067"/>
        <v/>
      </c>
      <c r="C6933" s="90" t="str">
        <f t="shared" si="1068"/>
        <v/>
      </c>
      <c r="D6933" s="89" t="str">
        <f t="shared" si="1069"/>
        <v/>
      </c>
      <c r="E6933" s="91" t="str">
        <f t="shared" si="1070"/>
        <v/>
      </c>
      <c r="F6933" s="92" t="str">
        <f t="shared" si="1071"/>
        <v/>
      </c>
      <c r="G6933" s="212" t="str">
        <f t="shared" si="1072"/>
        <v/>
      </c>
      <c r="H6933" s="92">
        <f>IF(OR(ERR=FALSE,AND(F6933="",G6933="")),0,IF($C$12="D",$H$13+SUM($F$14:F6933)-SUM($G$14:G6933),$H$13-SUM($F$14:F6933)+SUM($G$14:G6933)))</f>
        <v>0</v>
      </c>
      <c r="I6933" s="7"/>
    </row>
    <row r="6934" spans="1:9">
      <c r="A6934" s="89">
        <f t="shared" si="1054"/>
        <v>6921</v>
      </c>
      <c r="B6934" s="185" t="str">
        <f t="shared" si="1067"/>
        <v/>
      </c>
      <c r="C6934" s="90" t="str">
        <f t="shared" si="1068"/>
        <v/>
      </c>
      <c r="D6934" s="89" t="str">
        <f t="shared" si="1069"/>
        <v/>
      </c>
      <c r="E6934" s="91" t="str">
        <f t="shared" si="1070"/>
        <v/>
      </c>
      <c r="F6934" s="92" t="str">
        <f t="shared" si="1071"/>
        <v/>
      </c>
      <c r="G6934" s="212" t="str">
        <f t="shared" si="1072"/>
        <v/>
      </c>
      <c r="H6934" s="92">
        <f>IF(OR(ERR=FALSE,AND(F6934="",G6934="")),0,IF($C$12="D",$H$13+SUM($F$14:F6934)-SUM($G$14:G6934),$H$13-SUM($F$14:F6934)+SUM($G$14:G6934)))</f>
        <v>0</v>
      </c>
      <c r="I6934" s="7"/>
    </row>
    <row r="6935" spans="1:9">
      <c r="A6935" s="89">
        <f t="shared" si="1054"/>
        <v>6922</v>
      </c>
      <c r="B6935" s="185" t="str">
        <f t="shared" si="1067"/>
        <v/>
      </c>
      <c r="C6935" s="90" t="str">
        <f t="shared" si="1068"/>
        <v/>
      </c>
      <c r="D6935" s="89" t="str">
        <f t="shared" si="1069"/>
        <v/>
      </c>
      <c r="E6935" s="91" t="str">
        <f t="shared" si="1070"/>
        <v/>
      </c>
      <c r="F6935" s="92" t="str">
        <f t="shared" si="1071"/>
        <v/>
      </c>
      <c r="G6935" s="212" t="str">
        <f t="shared" si="1072"/>
        <v/>
      </c>
      <c r="H6935" s="92">
        <f>IF(OR(ERR=FALSE,AND(F6935="",G6935="")),0,IF($C$12="D",$H$13+SUM($F$14:F6935)-SUM($G$14:G6935),$H$13-SUM($F$14:F6935)+SUM($G$14:G6935)))</f>
        <v>0</v>
      </c>
      <c r="I6935" s="7"/>
    </row>
    <row r="6936" spans="1:9">
      <c r="A6936" s="89">
        <f t="shared" si="1054"/>
        <v>6923</v>
      </c>
      <c r="B6936" s="185" t="str">
        <f t="shared" ref="B6936:B6941" si="1073">IF(ISERROR(VLOOKUP(A6936&amp;H$9,JU_AKUN,6,FALSE)=TRUE),"",VLOOKUP(A6936&amp;H$9,JU_AKUN,6,FALSE))</f>
        <v/>
      </c>
      <c r="C6936" s="90" t="str">
        <f t="shared" ref="C6936:C6941" si="1074">IF(ISERROR(VLOOKUP(A6936&amp;H$9,JU_AKUN,7,FALSE)=TRUE),"",VLOOKUP(A6936&amp;H$9,JU_AKUN,7,FALSE))</f>
        <v/>
      </c>
      <c r="D6936" s="89" t="str">
        <f t="shared" ref="D6936:D6941" si="1075">IF(ISERROR(VLOOKUP(A6936&amp;H$9,JU_AKUN,8,FALSE)=TRUE),"",VLOOKUP(A6936&amp;H$9,JU_AKUN,8,FALSE))</f>
        <v/>
      </c>
      <c r="E6936" s="91" t="str">
        <f t="shared" ref="E6936:E6941" si="1076">IF(ISERROR(VLOOKUP(A6936&amp;H$9,JU_AKUN,9,FALSE)=TRUE),"",VLOOKUP(A6936&amp;H$9,JU_AKUN,9,FALSE))</f>
        <v/>
      </c>
      <c r="F6936" s="92" t="str">
        <f t="shared" ref="F6936:F6941" si="1077">IF(ISERROR(VLOOKUP(A6936&amp;H$9,JU_AKUN,14,FALSE)=TRUE),"",VLOOKUP(A6936&amp;H$9,JU_AKUN,14,FALSE))</f>
        <v/>
      </c>
      <c r="G6936" s="212" t="str">
        <f t="shared" ref="G6936:G6941" si="1078">IF(ISERROR(VLOOKUP(A6936&amp;H$9,JU_AKUN,15,FALSE)=TRUE),"",VLOOKUP(A6936&amp;H$9,JU_AKUN,15,FALSE))</f>
        <v/>
      </c>
      <c r="H6936" s="92">
        <f>IF(OR(ERR=FALSE,AND(F6936="",G6936="")),0,IF($C$12="D",$H$13+SUM($F$14:F6936)-SUM($G$14:G6936),$H$13-SUM($F$14:F6936)+SUM($G$14:G6936)))</f>
        <v>0</v>
      </c>
      <c r="I6936" s="7"/>
    </row>
    <row r="6937" spans="1:9">
      <c r="A6937" s="89">
        <f t="shared" si="1054"/>
        <v>6924</v>
      </c>
      <c r="B6937" s="185" t="str">
        <f t="shared" si="1073"/>
        <v/>
      </c>
      <c r="C6937" s="90" t="str">
        <f t="shared" si="1074"/>
        <v/>
      </c>
      <c r="D6937" s="89" t="str">
        <f t="shared" si="1075"/>
        <v/>
      </c>
      <c r="E6937" s="91" t="str">
        <f t="shared" si="1076"/>
        <v/>
      </c>
      <c r="F6937" s="92" t="str">
        <f t="shared" si="1077"/>
        <v/>
      </c>
      <c r="G6937" s="212" t="str">
        <f t="shared" si="1078"/>
        <v/>
      </c>
      <c r="H6937" s="92">
        <f>IF(OR(ERR=FALSE,AND(F6937="",G6937="")),0,IF($C$12="D",$H$13+SUM($F$14:F6937)-SUM($G$14:G6937),$H$13-SUM($F$14:F6937)+SUM($G$14:G6937)))</f>
        <v>0</v>
      </c>
      <c r="I6937" s="7"/>
    </row>
    <row r="6938" spans="1:9">
      <c r="A6938" s="89">
        <f t="shared" si="1054"/>
        <v>6925</v>
      </c>
      <c r="B6938" s="185" t="str">
        <f t="shared" si="1073"/>
        <v/>
      </c>
      <c r="C6938" s="90" t="str">
        <f t="shared" si="1074"/>
        <v/>
      </c>
      <c r="D6938" s="89" t="str">
        <f t="shared" si="1075"/>
        <v/>
      </c>
      <c r="E6938" s="91" t="str">
        <f t="shared" si="1076"/>
        <v/>
      </c>
      <c r="F6938" s="92" t="str">
        <f t="shared" si="1077"/>
        <v/>
      </c>
      <c r="G6938" s="212" t="str">
        <f t="shared" si="1078"/>
        <v/>
      </c>
      <c r="H6938" s="92">
        <f>IF(OR(ERR=FALSE,AND(F6938="",G6938="")),0,IF($C$12="D",$H$13+SUM($F$14:F6938)-SUM($G$14:G6938),$H$13-SUM($F$14:F6938)+SUM($G$14:G6938)))</f>
        <v>0</v>
      </c>
      <c r="I6938" s="7"/>
    </row>
    <row r="6939" spans="1:9">
      <c r="A6939" s="89">
        <f t="shared" si="1054"/>
        <v>6926</v>
      </c>
      <c r="B6939" s="185" t="str">
        <f t="shared" si="1073"/>
        <v/>
      </c>
      <c r="C6939" s="90" t="str">
        <f t="shared" si="1074"/>
        <v/>
      </c>
      <c r="D6939" s="89" t="str">
        <f t="shared" si="1075"/>
        <v/>
      </c>
      <c r="E6939" s="91" t="str">
        <f t="shared" si="1076"/>
        <v/>
      </c>
      <c r="F6939" s="92" t="str">
        <f t="shared" si="1077"/>
        <v/>
      </c>
      <c r="G6939" s="212" t="str">
        <f t="shared" si="1078"/>
        <v/>
      </c>
      <c r="H6939" s="92">
        <f>IF(OR(ERR=FALSE,AND(F6939="",G6939="")),0,IF($C$12="D",$H$13+SUM($F$14:F6939)-SUM($G$14:G6939),$H$13-SUM($F$14:F6939)+SUM($G$14:G6939)))</f>
        <v>0</v>
      </c>
      <c r="I6939" s="7"/>
    </row>
    <row r="6940" spans="1:9">
      <c r="A6940" s="89">
        <f t="shared" si="1054"/>
        <v>6927</v>
      </c>
      <c r="B6940" s="185" t="str">
        <f t="shared" si="1073"/>
        <v/>
      </c>
      <c r="C6940" s="90" t="str">
        <f t="shared" si="1074"/>
        <v/>
      </c>
      <c r="D6940" s="89" t="str">
        <f t="shared" si="1075"/>
        <v/>
      </c>
      <c r="E6940" s="91" t="str">
        <f t="shared" si="1076"/>
        <v/>
      </c>
      <c r="F6940" s="92" t="str">
        <f t="shared" si="1077"/>
        <v/>
      </c>
      <c r="G6940" s="212" t="str">
        <f t="shared" si="1078"/>
        <v/>
      </c>
      <c r="H6940" s="92">
        <f>IF(OR(ERR=FALSE,AND(F6940="",G6940="")),0,IF($C$12="D",$H$13+SUM($F$14:F6940)-SUM($G$14:G6940),$H$13-SUM($F$14:F6940)+SUM($G$14:G6940)))</f>
        <v>0</v>
      </c>
      <c r="I6940" s="7"/>
    </row>
    <row r="6941" spans="1:9">
      <c r="A6941" s="89">
        <f t="shared" si="1054"/>
        <v>6928</v>
      </c>
      <c r="B6941" s="185" t="str">
        <f t="shared" si="1073"/>
        <v/>
      </c>
      <c r="C6941" s="90" t="str">
        <f t="shared" si="1074"/>
        <v/>
      </c>
      <c r="D6941" s="89" t="str">
        <f t="shared" si="1075"/>
        <v/>
      </c>
      <c r="E6941" s="91" t="str">
        <f t="shared" si="1076"/>
        <v/>
      </c>
      <c r="F6941" s="92" t="str">
        <f t="shared" si="1077"/>
        <v/>
      </c>
      <c r="G6941" s="212" t="str">
        <f t="shared" si="1078"/>
        <v/>
      </c>
      <c r="H6941" s="92">
        <f>IF(OR(ERR=FALSE,AND(F6941="",G6941="")),0,IF($C$12="D",$H$13+SUM($F$14:F6941)-SUM($G$14:G6941),$H$13-SUM($F$14:F6941)+SUM($G$14:G6941)))</f>
        <v>0</v>
      </c>
      <c r="I6941" s="7"/>
    </row>
    <row r="6942" spans="1:9">
      <c r="A6942" s="89">
        <f t="shared" si="1054"/>
        <v>6929</v>
      </c>
      <c r="B6942" s="185" t="str">
        <f t="shared" ref="B6942:B6995" si="1079">IF(ISERROR(VLOOKUP(A6942&amp;H$9,JU_AKUN,6,FALSE)=TRUE),"",VLOOKUP(A6942&amp;H$9,JU_AKUN,6,FALSE))</f>
        <v/>
      </c>
      <c r="C6942" s="90" t="str">
        <f t="shared" ref="C6942:C6995" si="1080">IF(ISERROR(VLOOKUP(A6942&amp;H$9,JU_AKUN,7,FALSE)=TRUE),"",VLOOKUP(A6942&amp;H$9,JU_AKUN,7,FALSE))</f>
        <v/>
      </c>
      <c r="D6942" s="89" t="str">
        <f t="shared" ref="D6942:D6995" si="1081">IF(ISERROR(VLOOKUP(A6942&amp;H$9,JU_AKUN,8,FALSE)=TRUE),"",VLOOKUP(A6942&amp;H$9,JU_AKUN,8,FALSE))</f>
        <v/>
      </c>
      <c r="E6942" s="91" t="str">
        <f t="shared" ref="E6942:E6995" si="1082">IF(ISERROR(VLOOKUP(A6942&amp;H$9,JU_AKUN,9,FALSE)=TRUE),"",VLOOKUP(A6942&amp;H$9,JU_AKUN,9,FALSE))</f>
        <v/>
      </c>
      <c r="F6942" s="92" t="str">
        <f t="shared" ref="F6942:F6995" si="1083">IF(ISERROR(VLOOKUP(A6942&amp;H$9,JU_AKUN,14,FALSE)=TRUE),"",VLOOKUP(A6942&amp;H$9,JU_AKUN,14,FALSE))</f>
        <v/>
      </c>
      <c r="G6942" s="212" t="str">
        <f t="shared" ref="G6942:G6995" si="1084">IF(ISERROR(VLOOKUP(A6942&amp;H$9,JU_AKUN,15,FALSE)=TRUE),"",VLOOKUP(A6942&amp;H$9,JU_AKUN,15,FALSE))</f>
        <v/>
      </c>
      <c r="H6942" s="92">
        <f>IF(OR(ERR=FALSE,AND(F6942="",G6942="")),0,IF($C$12="D",$H$13+SUM($F$14:F6942)-SUM($G$14:G6942),$H$13-SUM($F$14:F6942)+SUM($G$14:G6942)))</f>
        <v>0</v>
      </c>
      <c r="I6942" s="7"/>
    </row>
    <row r="6943" spans="1:9">
      <c r="A6943" s="89">
        <f t="shared" si="1054"/>
        <v>6930</v>
      </c>
      <c r="B6943" s="185" t="str">
        <f t="shared" si="1079"/>
        <v/>
      </c>
      <c r="C6943" s="90" t="str">
        <f t="shared" si="1080"/>
        <v/>
      </c>
      <c r="D6943" s="89" t="str">
        <f t="shared" si="1081"/>
        <v/>
      </c>
      <c r="E6943" s="91" t="str">
        <f t="shared" si="1082"/>
        <v/>
      </c>
      <c r="F6943" s="92" t="str">
        <f t="shared" si="1083"/>
        <v/>
      </c>
      <c r="G6943" s="212" t="str">
        <f t="shared" si="1084"/>
        <v/>
      </c>
      <c r="H6943" s="92">
        <f>IF(OR(ERR=FALSE,AND(F6943="",G6943="")),0,IF($C$12="D",$H$13+SUM($F$14:F6943)-SUM($G$14:G6943),$H$13-SUM($F$14:F6943)+SUM($G$14:G6943)))</f>
        <v>0</v>
      </c>
      <c r="I6943" s="7"/>
    </row>
    <row r="6944" spans="1:9">
      <c r="A6944" s="89">
        <f t="shared" ref="A6944:A7007" si="1085">A6943+1</f>
        <v>6931</v>
      </c>
      <c r="B6944" s="185" t="str">
        <f t="shared" si="1079"/>
        <v/>
      </c>
      <c r="C6944" s="90" t="str">
        <f t="shared" si="1080"/>
        <v/>
      </c>
      <c r="D6944" s="89" t="str">
        <f t="shared" si="1081"/>
        <v/>
      </c>
      <c r="E6944" s="91" t="str">
        <f t="shared" si="1082"/>
        <v/>
      </c>
      <c r="F6944" s="92" t="str">
        <f t="shared" si="1083"/>
        <v/>
      </c>
      <c r="G6944" s="212" t="str">
        <f t="shared" si="1084"/>
        <v/>
      </c>
      <c r="H6944" s="92">
        <f>IF(OR(ERR=FALSE,AND(F6944="",G6944="")),0,IF($C$12="D",$H$13+SUM($F$14:F6944)-SUM($G$14:G6944),$H$13-SUM($F$14:F6944)+SUM($G$14:G6944)))</f>
        <v>0</v>
      </c>
      <c r="I6944" s="7"/>
    </row>
    <row r="6945" spans="1:9">
      <c r="A6945" s="89">
        <f t="shared" si="1085"/>
        <v>6932</v>
      </c>
      <c r="B6945" s="185" t="str">
        <f t="shared" si="1079"/>
        <v/>
      </c>
      <c r="C6945" s="90" t="str">
        <f t="shared" si="1080"/>
        <v/>
      </c>
      <c r="D6945" s="89" t="str">
        <f t="shared" si="1081"/>
        <v/>
      </c>
      <c r="E6945" s="91" t="str">
        <f t="shared" si="1082"/>
        <v/>
      </c>
      <c r="F6945" s="92" t="str">
        <f t="shared" si="1083"/>
        <v/>
      </c>
      <c r="G6945" s="212" t="str">
        <f t="shared" si="1084"/>
        <v/>
      </c>
      <c r="H6945" s="92">
        <f>IF(OR(ERR=FALSE,AND(F6945="",G6945="")),0,IF($C$12="D",$H$13+SUM($F$14:F6945)-SUM($G$14:G6945),$H$13-SUM($F$14:F6945)+SUM($G$14:G6945)))</f>
        <v>0</v>
      </c>
      <c r="I6945" s="7"/>
    </row>
    <row r="6946" spans="1:9">
      <c r="A6946" s="89">
        <f t="shared" si="1085"/>
        <v>6933</v>
      </c>
      <c r="B6946" s="185" t="str">
        <f t="shared" si="1079"/>
        <v/>
      </c>
      <c r="C6946" s="90" t="str">
        <f t="shared" si="1080"/>
        <v/>
      </c>
      <c r="D6946" s="89" t="str">
        <f t="shared" si="1081"/>
        <v/>
      </c>
      <c r="E6946" s="91" t="str">
        <f t="shared" si="1082"/>
        <v/>
      </c>
      <c r="F6946" s="92" t="str">
        <f t="shared" si="1083"/>
        <v/>
      </c>
      <c r="G6946" s="212" t="str">
        <f t="shared" si="1084"/>
        <v/>
      </c>
      <c r="H6946" s="92">
        <f>IF(OR(ERR=FALSE,AND(F6946="",G6946="")),0,IF($C$12="D",$H$13+SUM($F$14:F6946)-SUM($G$14:G6946),$H$13-SUM($F$14:F6946)+SUM($G$14:G6946)))</f>
        <v>0</v>
      </c>
      <c r="I6946" s="7"/>
    </row>
    <row r="6947" spans="1:9">
      <c r="A6947" s="89">
        <f t="shared" si="1085"/>
        <v>6934</v>
      </c>
      <c r="B6947" s="185" t="str">
        <f t="shared" si="1079"/>
        <v/>
      </c>
      <c r="C6947" s="90" t="str">
        <f t="shared" si="1080"/>
        <v/>
      </c>
      <c r="D6947" s="89" t="str">
        <f t="shared" si="1081"/>
        <v/>
      </c>
      <c r="E6947" s="91" t="str">
        <f t="shared" si="1082"/>
        <v/>
      </c>
      <c r="F6947" s="92" t="str">
        <f t="shared" si="1083"/>
        <v/>
      </c>
      <c r="G6947" s="212" t="str">
        <f t="shared" si="1084"/>
        <v/>
      </c>
      <c r="H6947" s="92">
        <f>IF(OR(ERR=FALSE,AND(F6947="",G6947="")),0,IF($C$12="D",$H$13+SUM($F$14:F6947)-SUM($G$14:G6947),$H$13-SUM($F$14:F6947)+SUM($G$14:G6947)))</f>
        <v>0</v>
      </c>
      <c r="I6947" s="7"/>
    </row>
    <row r="6948" spans="1:9">
      <c r="A6948" s="89">
        <f t="shared" si="1085"/>
        <v>6935</v>
      </c>
      <c r="B6948" s="185" t="str">
        <f t="shared" si="1079"/>
        <v/>
      </c>
      <c r="C6948" s="90" t="str">
        <f t="shared" si="1080"/>
        <v/>
      </c>
      <c r="D6948" s="89" t="str">
        <f t="shared" si="1081"/>
        <v/>
      </c>
      <c r="E6948" s="91" t="str">
        <f t="shared" si="1082"/>
        <v/>
      </c>
      <c r="F6948" s="92" t="str">
        <f t="shared" si="1083"/>
        <v/>
      </c>
      <c r="G6948" s="212" t="str">
        <f t="shared" si="1084"/>
        <v/>
      </c>
      <c r="H6948" s="92">
        <f>IF(OR(ERR=FALSE,AND(F6948="",G6948="")),0,IF($C$12="D",$H$13+SUM($F$14:F6948)-SUM($G$14:G6948),$H$13-SUM($F$14:F6948)+SUM($G$14:G6948)))</f>
        <v>0</v>
      </c>
      <c r="I6948" s="7"/>
    </row>
    <row r="6949" spans="1:9">
      <c r="A6949" s="89">
        <f t="shared" si="1085"/>
        <v>6936</v>
      </c>
      <c r="B6949" s="185" t="str">
        <f t="shared" si="1079"/>
        <v/>
      </c>
      <c r="C6949" s="90" t="str">
        <f t="shared" si="1080"/>
        <v/>
      </c>
      <c r="D6949" s="89" t="str">
        <f t="shared" si="1081"/>
        <v/>
      </c>
      <c r="E6949" s="91" t="str">
        <f t="shared" si="1082"/>
        <v/>
      </c>
      <c r="F6949" s="92" t="str">
        <f t="shared" si="1083"/>
        <v/>
      </c>
      <c r="G6949" s="212" t="str">
        <f t="shared" si="1084"/>
        <v/>
      </c>
      <c r="H6949" s="92">
        <f>IF(OR(ERR=FALSE,AND(F6949="",G6949="")),0,IF($C$12="D",$H$13+SUM($F$14:F6949)-SUM($G$14:G6949),$H$13-SUM($F$14:F6949)+SUM($G$14:G6949)))</f>
        <v>0</v>
      </c>
      <c r="I6949" s="7"/>
    </row>
    <row r="6950" spans="1:9">
      <c r="A6950" s="89">
        <f t="shared" si="1085"/>
        <v>6937</v>
      </c>
      <c r="B6950" s="185" t="str">
        <f t="shared" si="1079"/>
        <v/>
      </c>
      <c r="C6950" s="90" t="str">
        <f t="shared" si="1080"/>
        <v/>
      </c>
      <c r="D6950" s="89" t="str">
        <f t="shared" si="1081"/>
        <v/>
      </c>
      <c r="E6950" s="91" t="str">
        <f t="shared" si="1082"/>
        <v/>
      </c>
      <c r="F6950" s="92" t="str">
        <f t="shared" si="1083"/>
        <v/>
      </c>
      <c r="G6950" s="212" t="str">
        <f t="shared" si="1084"/>
        <v/>
      </c>
      <c r="H6950" s="92">
        <f>IF(OR(ERR=FALSE,AND(F6950="",G6950="")),0,IF($C$12="D",$H$13+SUM($F$14:F6950)-SUM($G$14:G6950),$H$13-SUM($F$14:F6950)+SUM($G$14:G6950)))</f>
        <v>0</v>
      </c>
      <c r="I6950" s="7"/>
    </row>
    <row r="6951" spans="1:9">
      <c r="A6951" s="89">
        <f t="shared" si="1085"/>
        <v>6938</v>
      </c>
      <c r="B6951" s="185" t="str">
        <f t="shared" si="1079"/>
        <v/>
      </c>
      <c r="C6951" s="90" t="str">
        <f t="shared" si="1080"/>
        <v/>
      </c>
      <c r="D6951" s="89" t="str">
        <f t="shared" si="1081"/>
        <v/>
      </c>
      <c r="E6951" s="91" t="str">
        <f t="shared" si="1082"/>
        <v/>
      </c>
      <c r="F6951" s="92" t="str">
        <f t="shared" si="1083"/>
        <v/>
      </c>
      <c r="G6951" s="212" t="str">
        <f t="shared" si="1084"/>
        <v/>
      </c>
      <c r="H6951" s="92">
        <f>IF(OR(ERR=FALSE,AND(F6951="",G6951="")),0,IF($C$12="D",$H$13+SUM($F$14:F6951)-SUM($G$14:G6951),$H$13-SUM($F$14:F6951)+SUM($G$14:G6951)))</f>
        <v>0</v>
      </c>
      <c r="I6951" s="7"/>
    </row>
    <row r="6952" spans="1:9">
      <c r="A6952" s="89">
        <f t="shared" si="1085"/>
        <v>6939</v>
      </c>
      <c r="B6952" s="185" t="str">
        <f t="shared" si="1079"/>
        <v/>
      </c>
      <c r="C6952" s="90" t="str">
        <f t="shared" si="1080"/>
        <v/>
      </c>
      <c r="D6952" s="89" t="str">
        <f t="shared" si="1081"/>
        <v/>
      </c>
      <c r="E6952" s="91" t="str">
        <f t="shared" si="1082"/>
        <v/>
      </c>
      <c r="F6952" s="92" t="str">
        <f t="shared" si="1083"/>
        <v/>
      </c>
      <c r="G6952" s="212" t="str">
        <f t="shared" si="1084"/>
        <v/>
      </c>
      <c r="H6952" s="92">
        <f>IF(OR(ERR=FALSE,AND(F6952="",G6952="")),0,IF($C$12="D",$H$13+SUM($F$14:F6952)-SUM($G$14:G6952),$H$13-SUM($F$14:F6952)+SUM($G$14:G6952)))</f>
        <v>0</v>
      </c>
      <c r="I6952" s="7"/>
    </row>
    <row r="6953" spans="1:9">
      <c r="A6953" s="89">
        <f t="shared" si="1085"/>
        <v>6940</v>
      </c>
      <c r="B6953" s="185" t="str">
        <f t="shared" si="1079"/>
        <v/>
      </c>
      <c r="C6953" s="90" t="str">
        <f t="shared" si="1080"/>
        <v/>
      </c>
      <c r="D6953" s="89" t="str">
        <f t="shared" si="1081"/>
        <v/>
      </c>
      <c r="E6953" s="91" t="str">
        <f t="shared" si="1082"/>
        <v/>
      </c>
      <c r="F6953" s="92" t="str">
        <f t="shared" si="1083"/>
        <v/>
      </c>
      <c r="G6953" s="212" t="str">
        <f t="shared" si="1084"/>
        <v/>
      </c>
      <c r="H6953" s="92">
        <f>IF(OR(ERR=FALSE,AND(F6953="",G6953="")),0,IF($C$12="D",$H$13+SUM($F$14:F6953)-SUM($G$14:G6953),$H$13-SUM($F$14:F6953)+SUM($G$14:G6953)))</f>
        <v>0</v>
      </c>
      <c r="I6953" s="7"/>
    </row>
    <row r="6954" spans="1:9">
      <c r="A6954" s="89">
        <f t="shared" si="1085"/>
        <v>6941</v>
      </c>
      <c r="B6954" s="185" t="str">
        <f t="shared" si="1079"/>
        <v/>
      </c>
      <c r="C6954" s="90" t="str">
        <f t="shared" si="1080"/>
        <v/>
      </c>
      <c r="D6954" s="89" t="str">
        <f t="shared" si="1081"/>
        <v/>
      </c>
      <c r="E6954" s="91" t="str">
        <f t="shared" si="1082"/>
        <v/>
      </c>
      <c r="F6954" s="92" t="str">
        <f t="shared" si="1083"/>
        <v/>
      </c>
      <c r="G6954" s="212" t="str">
        <f t="shared" si="1084"/>
        <v/>
      </c>
      <c r="H6954" s="92">
        <f>IF(OR(ERR=FALSE,AND(F6954="",G6954="")),0,IF($C$12="D",$H$13+SUM($F$14:F6954)-SUM($G$14:G6954),$H$13-SUM($F$14:F6954)+SUM($G$14:G6954)))</f>
        <v>0</v>
      </c>
      <c r="I6954" s="7"/>
    </row>
    <row r="6955" spans="1:9">
      <c r="A6955" s="89">
        <f t="shared" si="1085"/>
        <v>6942</v>
      </c>
      <c r="B6955" s="185" t="str">
        <f t="shared" si="1079"/>
        <v/>
      </c>
      <c r="C6955" s="90" t="str">
        <f t="shared" si="1080"/>
        <v/>
      </c>
      <c r="D6955" s="89" t="str">
        <f t="shared" si="1081"/>
        <v/>
      </c>
      <c r="E6955" s="91" t="str">
        <f t="shared" si="1082"/>
        <v/>
      </c>
      <c r="F6955" s="92" t="str">
        <f t="shared" si="1083"/>
        <v/>
      </c>
      <c r="G6955" s="212" t="str">
        <f t="shared" si="1084"/>
        <v/>
      </c>
      <c r="H6955" s="92">
        <f>IF(OR(ERR=FALSE,AND(F6955="",G6955="")),0,IF($C$12="D",$H$13+SUM($F$14:F6955)-SUM($G$14:G6955),$H$13-SUM($F$14:F6955)+SUM($G$14:G6955)))</f>
        <v>0</v>
      </c>
      <c r="I6955" s="7"/>
    </row>
    <row r="6956" spans="1:9">
      <c r="A6956" s="89">
        <f t="shared" si="1085"/>
        <v>6943</v>
      </c>
      <c r="B6956" s="185" t="str">
        <f t="shared" si="1079"/>
        <v/>
      </c>
      <c r="C6956" s="90" t="str">
        <f t="shared" si="1080"/>
        <v/>
      </c>
      <c r="D6956" s="89" t="str">
        <f t="shared" si="1081"/>
        <v/>
      </c>
      <c r="E6956" s="91" t="str">
        <f t="shared" si="1082"/>
        <v/>
      </c>
      <c r="F6956" s="92" t="str">
        <f t="shared" si="1083"/>
        <v/>
      </c>
      <c r="G6956" s="212" t="str">
        <f t="shared" si="1084"/>
        <v/>
      </c>
      <c r="H6956" s="92">
        <f>IF(OR(ERR=FALSE,AND(F6956="",G6956="")),0,IF($C$12="D",$H$13+SUM($F$14:F6956)-SUM($G$14:G6956),$H$13-SUM($F$14:F6956)+SUM($G$14:G6956)))</f>
        <v>0</v>
      </c>
      <c r="I6956" s="7"/>
    </row>
    <row r="6957" spans="1:9">
      <c r="A6957" s="89">
        <f t="shared" si="1085"/>
        <v>6944</v>
      </c>
      <c r="B6957" s="185" t="str">
        <f t="shared" si="1079"/>
        <v/>
      </c>
      <c r="C6957" s="90" t="str">
        <f t="shared" si="1080"/>
        <v/>
      </c>
      <c r="D6957" s="89" t="str">
        <f t="shared" si="1081"/>
        <v/>
      </c>
      <c r="E6957" s="91" t="str">
        <f t="shared" si="1082"/>
        <v/>
      </c>
      <c r="F6957" s="92" t="str">
        <f t="shared" si="1083"/>
        <v/>
      </c>
      <c r="G6957" s="212" t="str">
        <f t="shared" si="1084"/>
        <v/>
      </c>
      <c r="H6957" s="92">
        <f>IF(OR(ERR=FALSE,AND(F6957="",G6957="")),0,IF($C$12="D",$H$13+SUM($F$14:F6957)-SUM($G$14:G6957),$H$13-SUM($F$14:F6957)+SUM($G$14:G6957)))</f>
        <v>0</v>
      </c>
      <c r="I6957" s="7"/>
    </row>
    <row r="6958" spans="1:9">
      <c r="A6958" s="89">
        <f t="shared" si="1085"/>
        <v>6945</v>
      </c>
      <c r="B6958" s="185" t="str">
        <f t="shared" si="1079"/>
        <v/>
      </c>
      <c r="C6958" s="90" t="str">
        <f t="shared" si="1080"/>
        <v/>
      </c>
      <c r="D6958" s="89" t="str">
        <f t="shared" si="1081"/>
        <v/>
      </c>
      <c r="E6958" s="91" t="str">
        <f t="shared" si="1082"/>
        <v/>
      </c>
      <c r="F6958" s="92" t="str">
        <f t="shared" si="1083"/>
        <v/>
      </c>
      <c r="G6958" s="212" t="str">
        <f t="shared" si="1084"/>
        <v/>
      </c>
      <c r="H6958" s="92">
        <f>IF(OR(ERR=FALSE,AND(F6958="",G6958="")),0,IF($C$12="D",$H$13+SUM($F$14:F6958)-SUM($G$14:G6958),$H$13-SUM($F$14:F6958)+SUM($G$14:G6958)))</f>
        <v>0</v>
      </c>
      <c r="I6958" s="7"/>
    </row>
    <row r="6959" spans="1:9">
      <c r="A6959" s="89">
        <f t="shared" si="1085"/>
        <v>6946</v>
      </c>
      <c r="B6959" s="185" t="str">
        <f t="shared" si="1079"/>
        <v/>
      </c>
      <c r="C6959" s="90" t="str">
        <f t="shared" si="1080"/>
        <v/>
      </c>
      <c r="D6959" s="89" t="str">
        <f t="shared" si="1081"/>
        <v/>
      </c>
      <c r="E6959" s="91" t="str">
        <f t="shared" si="1082"/>
        <v/>
      </c>
      <c r="F6959" s="92" t="str">
        <f t="shared" si="1083"/>
        <v/>
      </c>
      <c r="G6959" s="212" t="str">
        <f t="shared" si="1084"/>
        <v/>
      </c>
      <c r="H6959" s="92">
        <f>IF(OR(ERR=FALSE,AND(F6959="",G6959="")),0,IF($C$12="D",$H$13+SUM($F$14:F6959)-SUM($G$14:G6959),$H$13-SUM($F$14:F6959)+SUM($G$14:G6959)))</f>
        <v>0</v>
      </c>
      <c r="I6959" s="7"/>
    </row>
    <row r="6960" spans="1:9">
      <c r="A6960" s="89">
        <f t="shared" si="1085"/>
        <v>6947</v>
      </c>
      <c r="B6960" s="185" t="str">
        <f t="shared" si="1079"/>
        <v/>
      </c>
      <c r="C6960" s="90" t="str">
        <f t="shared" si="1080"/>
        <v/>
      </c>
      <c r="D6960" s="89" t="str">
        <f t="shared" si="1081"/>
        <v/>
      </c>
      <c r="E6960" s="91" t="str">
        <f t="shared" si="1082"/>
        <v/>
      </c>
      <c r="F6960" s="92" t="str">
        <f t="shared" si="1083"/>
        <v/>
      </c>
      <c r="G6960" s="212" t="str">
        <f t="shared" si="1084"/>
        <v/>
      </c>
      <c r="H6960" s="92">
        <f>IF(OR(ERR=FALSE,AND(F6960="",G6960="")),0,IF($C$12="D",$H$13+SUM($F$14:F6960)-SUM($G$14:G6960),$H$13-SUM($F$14:F6960)+SUM($G$14:G6960)))</f>
        <v>0</v>
      </c>
      <c r="I6960" s="7"/>
    </row>
    <row r="6961" spans="1:9">
      <c r="A6961" s="89">
        <f t="shared" si="1085"/>
        <v>6948</v>
      </c>
      <c r="B6961" s="185" t="str">
        <f t="shared" si="1079"/>
        <v/>
      </c>
      <c r="C6961" s="90" t="str">
        <f t="shared" si="1080"/>
        <v/>
      </c>
      <c r="D6961" s="89" t="str">
        <f t="shared" si="1081"/>
        <v/>
      </c>
      <c r="E6961" s="91" t="str">
        <f t="shared" si="1082"/>
        <v/>
      </c>
      <c r="F6961" s="92" t="str">
        <f t="shared" si="1083"/>
        <v/>
      </c>
      <c r="G6961" s="212" t="str">
        <f t="shared" si="1084"/>
        <v/>
      </c>
      <c r="H6961" s="92">
        <f>IF(OR(ERR=FALSE,AND(F6961="",G6961="")),0,IF($C$12="D",$H$13+SUM($F$14:F6961)-SUM($G$14:G6961),$H$13-SUM($F$14:F6961)+SUM($G$14:G6961)))</f>
        <v>0</v>
      </c>
      <c r="I6961" s="7"/>
    </row>
    <row r="6962" spans="1:9">
      <c r="A6962" s="89">
        <f t="shared" si="1085"/>
        <v>6949</v>
      </c>
      <c r="B6962" s="185" t="str">
        <f t="shared" si="1079"/>
        <v/>
      </c>
      <c r="C6962" s="90" t="str">
        <f t="shared" si="1080"/>
        <v/>
      </c>
      <c r="D6962" s="89" t="str">
        <f t="shared" si="1081"/>
        <v/>
      </c>
      <c r="E6962" s="91" t="str">
        <f t="shared" si="1082"/>
        <v/>
      </c>
      <c r="F6962" s="92" t="str">
        <f t="shared" si="1083"/>
        <v/>
      </c>
      <c r="G6962" s="212" t="str">
        <f t="shared" si="1084"/>
        <v/>
      </c>
      <c r="H6962" s="92">
        <f>IF(OR(ERR=FALSE,AND(F6962="",G6962="")),0,IF($C$12="D",$H$13+SUM($F$14:F6962)-SUM($G$14:G6962),$H$13-SUM($F$14:F6962)+SUM($G$14:G6962)))</f>
        <v>0</v>
      </c>
      <c r="I6962" s="7"/>
    </row>
    <row r="6963" spans="1:9">
      <c r="A6963" s="89">
        <f t="shared" si="1085"/>
        <v>6950</v>
      </c>
      <c r="B6963" s="185" t="str">
        <f t="shared" si="1079"/>
        <v/>
      </c>
      <c r="C6963" s="90" t="str">
        <f t="shared" si="1080"/>
        <v/>
      </c>
      <c r="D6963" s="89" t="str">
        <f t="shared" si="1081"/>
        <v/>
      </c>
      <c r="E6963" s="91" t="str">
        <f t="shared" si="1082"/>
        <v/>
      </c>
      <c r="F6963" s="92" t="str">
        <f t="shared" si="1083"/>
        <v/>
      </c>
      <c r="G6963" s="212" t="str">
        <f t="shared" si="1084"/>
        <v/>
      </c>
      <c r="H6963" s="92">
        <f>IF(OR(ERR=FALSE,AND(F6963="",G6963="")),0,IF($C$12="D",$H$13+SUM($F$14:F6963)-SUM($G$14:G6963),$H$13-SUM($F$14:F6963)+SUM($G$14:G6963)))</f>
        <v>0</v>
      </c>
      <c r="I6963" s="7"/>
    </row>
    <row r="6964" spans="1:9">
      <c r="A6964" s="89">
        <f t="shared" si="1085"/>
        <v>6951</v>
      </c>
      <c r="B6964" s="185" t="str">
        <f t="shared" si="1079"/>
        <v/>
      </c>
      <c r="C6964" s="90" t="str">
        <f t="shared" si="1080"/>
        <v/>
      </c>
      <c r="D6964" s="89" t="str">
        <f t="shared" si="1081"/>
        <v/>
      </c>
      <c r="E6964" s="91" t="str">
        <f t="shared" si="1082"/>
        <v/>
      </c>
      <c r="F6964" s="92" t="str">
        <f t="shared" si="1083"/>
        <v/>
      </c>
      <c r="G6964" s="212" t="str">
        <f t="shared" si="1084"/>
        <v/>
      </c>
      <c r="H6964" s="92">
        <f>IF(OR(ERR=FALSE,AND(F6964="",G6964="")),0,IF($C$12="D",$H$13+SUM($F$14:F6964)-SUM($G$14:G6964),$H$13-SUM($F$14:F6964)+SUM($G$14:G6964)))</f>
        <v>0</v>
      </c>
      <c r="I6964" s="7"/>
    </row>
    <row r="6965" spans="1:9">
      <c r="A6965" s="89">
        <f t="shared" si="1085"/>
        <v>6952</v>
      </c>
      <c r="B6965" s="185" t="str">
        <f t="shared" si="1079"/>
        <v/>
      </c>
      <c r="C6965" s="90" t="str">
        <f t="shared" si="1080"/>
        <v/>
      </c>
      <c r="D6965" s="89" t="str">
        <f t="shared" si="1081"/>
        <v/>
      </c>
      <c r="E6965" s="91" t="str">
        <f t="shared" si="1082"/>
        <v/>
      </c>
      <c r="F6965" s="92" t="str">
        <f t="shared" si="1083"/>
        <v/>
      </c>
      <c r="G6965" s="212" t="str">
        <f t="shared" si="1084"/>
        <v/>
      </c>
      <c r="H6965" s="92">
        <f>IF(OR(ERR=FALSE,AND(F6965="",G6965="")),0,IF($C$12="D",$H$13+SUM($F$14:F6965)-SUM($G$14:G6965),$H$13-SUM($F$14:F6965)+SUM($G$14:G6965)))</f>
        <v>0</v>
      </c>
      <c r="I6965" s="7"/>
    </row>
    <row r="6966" spans="1:9">
      <c r="A6966" s="89">
        <f t="shared" si="1085"/>
        <v>6953</v>
      </c>
      <c r="B6966" s="185" t="str">
        <f t="shared" si="1079"/>
        <v/>
      </c>
      <c r="C6966" s="90" t="str">
        <f t="shared" si="1080"/>
        <v/>
      </c>
      <c r="D6966" s="89" t="str">
        <f t="shared" si="1081"/>
        <v/>
      </c>
      <c r="E6966" s="91" t="str">
        <f t="shared" si="1082"/>
        <v/>
      </c>
      <c r="F6966" s="92" t="str">
        <f t="shared" si="1083"/>
        <v/>
      </c>
      <c r="G6966" s="212" t="str">
        <f t="shared" si="1084"/>
        <v/>
      </c>
      <c r="H6966" s="92">
        <f>IF(OR(ERR=FALSE,AND(F6966="",G6966="")),0,IF($C$12="D",$H$13+SUM($F$14:F6966)-SUM($G$14:G6966),$H$13-SUM($F$14:F6966)+SUM($G$14:G6966)))</f>
        <v>0</v>
      </c>
      <c r="I6966" s="7"/>
    </row>
    <row r="6967" spans="1:9">
      <c r="A6967" s="89">
        <f t="shared" si="1085"/>
        <v>6954</v>
      </c>
      <c r="B6967" s="185" t="str">
        <f t="shared" si="1079"/>
        <v/>
      </c>
      <c r="C6967" s="90" t="str">
        <f t="shared" si="1080"/>
        <v/>
      </c>
      <c r="D6967" s="89" t="str">
        <f t="shared" si="1081"/>
        <v/>
      </c>
      <c r="E6967" s="91" t="str">
        <f t="shared" si="1082"/>
        <v/>
      </c>
      <c r="F6967" s="92" t="str">
        <f t="shared" si="1083"/>
        <v/>
      </c>
      <c r="G6967" s="212" t="str">
        <f t="shared" si="1084"/>
        <v/>
      </c>
      <c r="H6967" s="92">
        <f>IF(OR(ERR=FALSE,AND(F6967="",G6967="")),0,IF($C$12="D",$H$13+SUM($F$14:F6967)-SUM($G$14:G6967),$H$13-SUM($F$14:F6967)+SUM($G$14:G6967)))</f>
        <v>0</v>
      </c>
      <c r="I6967" s="7"/>
    </row>
    <row r="6968" spans="1:9">
      <c r="A6968" s="89">
        <f t="shared" si="1085"/>
        <v>6955</v>
      </c>
      <c r="B6968" s="185" t="str">
        <f t="shared" si="1079"/>
        <v/>
      </c>
      <c r="C6968" s="90" t="str">
        <f t="shared" si="1080"/>
        <v/>
      </c>
      <c r="D6968" s="89" t="str">
        <f t="shared" si="1081"/>
        <v/>
      </c>
      <c r="E6968" s="91" t="str">
        <f t="shared" si="1082"/>
        <v/>
      </c>
      <c r="F6968" s="92" t="str">
        <f t="shared" si="1083"/>
        <v/>
      </c>
      <c r="G6968" s="212" t="str">
        <f t="shared" si="1084"/>
        <v/>
      </c>
      <c r="H6968" s="92">
        <f>IF(OR(ERR=FALSE,AND(F6968="",G6968="")),0,IF($C$12="D",$H$13+SUM($F$14:F6968)-SUM($G$14:G6968),$H$13-SUM($F$14:F6968)+SUM($G$14:G6968)))</f>
        <v>0</v>
      </c>
      <c r="I6968" s="7"/>
    </row>
    <row r="6969" spans="1:9">
      <c r="A6969" s="89">
        <f t="shared" si="1085"/>
        <v>6956</v>
      </c>
      <c r="B6969" s="185" t="str">
        <f t="shared" si="1079"/>
        <v/>
      </c>
      <c r="C6969" s="90" t="str">
        <f t="shared" si="1080"/>
        <v/>
      </c>
      <c r="D6969" s="89" t="str">
        <f t="shared" si="1081"/>
        <v/>
      </c>
      <c r="E6969" s="91" t="str">
        <f t="shared" si="1082"/>
        <v/>
      </c>
      <c r="F6969" s="92" t="str">
        <f t="shared" si="1083"/>
        <v/>
      </c>
      <c r="G6969" s="212" t="str">
        <f t="shared" si="1084"/>
        <v/>
      </c>
      <c r="H6969" s="92">
        <f>IF(OR(ERR=FALSE,AND(F6969="",G6969="")),0,IF($C$12="D",$H$13+SUM($F$14:F6969)-SUM($G$14:G6969),$H$13-SUM($F$14:F6969)+SUM($G$14:G6969)))</f>
        <v>0</v>
      </c>
      <c r="I6969" s="7"/>
    </row>
    <row r="6970" spans="1:9">
      <c r="A6970" s="89">
        <f t="shared" si="1085"/>
        <v>6957</v>
      </c>
      <c r="B6970" s="185" t="str">
        <f t="shared" si="1079"/>
        <v/>
      </c>
      <c r="C6970" s="90" t="str">
        <f t="shared" si="1080"/>
        <v/>
      </c>
      <c r="D6970" s="89" t="str">
        <f t="shared" si="1081"/>
        <v/>
      </c>
      <c r="E6970" s="91" t="str">
        <f t="shared" si="1082"/>
        <v/>
      </c>
      <c r="F6970" s="92" t="str">
        <f t="shared" si="1083"/>
        <v/>
      </c>
      <c r="G6970" s="212" t="str">
        <f t="shared" si="1084"/>
        <v/>
      </c>
      <c r="H6970" s="92">
        <f>IF(OR(ERR=FALSE,AND(F6970="",G6970="")),0,IF($C$12="D",$H$13+SUM($F$14:F6970)-SUM($G$14:G6970),$H$13-SUM($F$14:F6970)+SUM($G$14:G6970)))</f>
        <v>0</v>
      </c>
      <c r="I6970" s="7"/>
    </row>
    <row r="6971" spans="1:9">
      <c r="A6971" s="89">
        <f t="shared" si="1085"/>
        <v>6958</v>
      </c>
      <c r="B6971" s="185" t="str">
        <f t="shared" si="1079"/>
        <v/>
      </c>
      <c r="C6971" s="90" t="str">
        <f t="shared" si="1080"/>
        <v/>
      </c>
      <c r="D6971" s="89" t="str">
        <f t="shared" si="1081"/>
        <v/>
      </c>
      <c r="E6971" s="91" t="str">
        <f t="shared" si="1082"/>
        <v/>
      </c>
      <c r="F6971" s="92" t="str">
        <f t="shared" si="1083"/>
        <v/>
      </c>
      <c r="G6971" s="212" t="str">
        <f t="shared" si="1084"/>
        <v/>
      </c>
      <c r="H6971" s="92">
        <f>IF(OR(ERR=FALSE,AND(F6971="",G6971="")),0,IF($C$12="D",$H$13+SUM($F$14:F6971)-SUM($G$14:G6971),$H$13-SUM($F$14:F6971)+SUM($G$14:G6971)))</f>
        <v>0</v>
      </c>
      <c r="I6971" s="7"/>
    </row>
    <row r="6972" spans="1:9">
      <c r="A6972" s="89">
        <f t="shared" si="1085"/>
        <v>6959</v>
      </c>
      <c r="B6972" s="185" t="str">
        <f t="shared" si="1079"/>
        <v/>
      </c>
      <c r="C6972" s="90" t="str">
        <f t="shared" si="1080"/>
        <v/>
      </c>
      <c r="D6972" s="89" t="str">
        <f t="shared" si="1081"/>
        <v/>
      </c>
      <c r="E6972" s="91" t="str">
        <f t="shared" si="1082"/>
        <v/>
      </c>
      <c r="F6972" s="92" t="str">
        <f t="shared" si="1083"/>
        <v/>
      </c>
      <c r="G6972" s="212" t="str">
        <f t="shared" si="1084"/>
        <v/>
      </c>
      <c r="H6972" s="92">
        <f>IF(OR(ERR=FALSE,AND(F6972="",G6972="")),0,IF($C$12="D",$H$13+SUM($F$14:F6972)-SUM($G$14:G6972),$H$13-SUM($F$14:F6972)+SUM($G$14:G6972)))</f>
        <v>0</v>
      </c>
      <c r="I6972" s="7"/>
    </row>
    <row r="6973" spans="1:9">
      <c r="A6973" s="89">
        <f t="shared" si="1085"/>
        <v>6960</v>
      </c>
      <c r="B6973" s="185" t="str">
        <f t="shared" si="1079"/>
        <v/>
      </c>
      <c r="C6973" s="90" t="str">
        <f t="shared" si="1080"/>
        <v/>
      </c>
      <c r="D6973" s="89" t="str">
        <f t="shared" si="1081"/>
        <v/>
      </c>
      <c r="E6973" s="91" t="str">
        <f t="shared" si="1082"/>
        <v/>
      </c>
      <c r="F6973" s="92" t="str">
        <f t="shared" si="1083"/>
        <v/>
      </c>
      <c r="G6973" s="212" t="str">
        <f t="shared" si="1084"/>
        <v/>
      </c>
      <c r="H6973" s="92">
        <f>IF(OR(ERR=FALSE,AND(F6973="",G6973="")),0,IF($C$12="D",$H$13+SUM($F$14:F6973)-SUM($G$14:G6973),$H$13-SUM($F$14:F6973)+SUM($G$14:G6973)))</f>
        <v>0</v>
      </c>
      <c r="I6973" s="7"/>
    </row>
    <row r="6974" spans="1:9">
      <c r="A6974" s="89">
        <f t="shared" si="1085"/>
        <v>6961</v>
      </c>
      <c r="B6974" s="185" t="str">
        <f t="shared" si="1079"/>
        <v/>
      </c>
      <c r="C6974" s="90" t="str">
        <f t="shared" si="1080"/>
        <v/>
      </c>
      <c r="D6974" s="89" t="str">
        <f t="shared" si="1081"/>
        <v/>
      </c>
      <c r="E6974" s="91" t="str">
        <f t="shared" si="1082"/>
        <v/>
      </c>
      <c r="F6974" s="92" t="str">
        <f t="shared" si="1083"/>
        <v/>
      </c>
      <c r="G6974" s="212" t="str">
        <f t="shared" si="1084"/>
        <v/>
      </c>
      <c r="H6974" s="92">
        <f>IF(OR(ERR=FALSE,AND(F6974="",G6974="")),0,IF($C$12="D",$H$13+SUM($F$14:F6974)-SUM($G$14:G6974),$H$13-SUM($F$14:F6974)+SUM($G$14:G6974)))</f>
        <v>0</v>
      </c>
      <c r="I6974" s="7"/>
    </row>
    <row r="6975" spans="1:9">
      <c r="A6975" s="89">
        <f t="shared" si="1085"/>
        <v>6962</v>
      </c>
      <c r="B6975" s="185" t="str">
        <f t="shared" si="1079"/>
        <v/>
      </c>
      <c r="C6975" s="90" t="str">
        <f t="shared" si="1080"/>
        <v/>
      </c>
      <c r="D6975" s="89" t="str">
        <f t="shared" si="1081"/>
        <v/>
      </c>
      <c r="E6975" s="91" t="str">
        <f t="shared" si="1082"/>
        <v/>
      </c>
      <c r="F6975" s="92" t="str">
        <f t="shared" si="1083"/>
        <v/>
      </c>
      <c r="G6975" s="212" t="str">
        <f t="shared" si="1084"/>
        <v/>
      </c>
      <c r="H6975" s="92">
        <f>IF(OR(ERR=FALSE,AND(F6975="",G6975="")),0,IF($C$12="D",$H$13+SUM($F$14:F6975)-SUM($G$14:G6975),$H$13-SUM($F$14:F6975)+SUM($G$14:G6975)))</f>
        <v>0</v>
      </c>
      <c r="I6975" s="7"/>
    </row>
    <row r="6976" spans="1:9">
      <c r="A6976" s="89">
        <f t="shared" si="1085"/>
        <v>6963</v>
      </c>
      <c r="B6976" s="185" t="str">
        <f t="shared" si="1079"/>
        <v/>
      </c>
      <c r="C6976" s="90" t="str">
        <f t="shared" si="1080"/>
        <v/>
      </c>
      <c r="D6976" s="89" t="str">
        <f t="shared" si="1081"/>
        <v/>
      </c>
      <c r="E6976" s="91" t="str">
        <f t="shared" si="1082"/>
        <v/>
      </c>
      <c r="F6976" s="92" t="str">
        <f t="shared" si="1083"/>
        <v/>
      </c>
      <c r="G6976" s="212" t="str">
        <f t="shared" si="1084"/>
        <v/>
      </c>
      <c r="H6976" s="92">
        <f>IF(OR(ERR=FALSE,AND(F6976="",G6976="")),0,IF($C$12="D",$H$13+SUM($F$14:F6976)-SUM($G$14:G6976),$H$13-SUM($F$14:F6976)+SUM($G$14:G6976)))</f>
        <v>0</v>
      </c>
      <c r="I6976" s="7"/>
    </row>
    <row r="6977" spans="1:9">
      <c r="A6977" s="89">
        <f t="shared" si="1085"/>
        <v>6964</v>
      </c>
      <c r="B6977" s="185" t="str">
        <f t="shared" si="1079"/>
        <v/>
      </c>
      <c r="C6977" s="90" t="str">
        <f t="shared" si="1080"/>
        <v/>
      </c>
      <c r="D6977" s="89" t="str">
        <f t="shared" si="1081"/>
        <v/>
      </c>
      <c r="E6977" s="91" t="str">
        <f t="shared" si="1082"/>
        <v/>
      </c>
      <c r="F6977" s="92" t="str">
        <f t="shared" si="1083"/>
        <v/>
      </c>
      <c r="G6977" s="212" t="str">
        <f t="shared" si="1084"/>
        <v/>
      </c>
      <c r="H6977" s="92">
        <f>IF(OR(ERR=FALSE,AND(F6977="",G6977="")),0,IF($C$12="D",$H$13+SUM($F$14:F6977)-SUM($G$14:G6977),$H$13-SUM($F$14:F6977)+SUM($G$14:G6977)))</f>
        <v>0</v>
      </c>
      <c r="I6977" s="7"/>
    </row>
    <row r="6978" spans="1:9">
      <c r="A6978" s="89">
        <f t="shared" si="1085"/>
        <v>6965</v>
      </c>
      <c r="B6978" s="185" t="str">
        <f t="shared" si="1079"/>
        <v/>
      </c>
      <c r="C6978" s="90" t="str">
        <f t="shared" si="1080"/>
        <v/>
      </c>
      <c r="D6978" s="89" t="str">
        <f t="shared" si="1081"/>
        <v/>
      </c>
      <c r="E6978" s="91" t="str">
        <f t="shared" si="1082"/>
        <v/>
      </c>
      <c r="F6978" s="92" t="str">
        <f t="shared" si="1083"/>
        <v/>
      </c>
      <c r="G6978" s="212" t="str">
        <f t="shared" si="1084"/>
        <v/>
      </c>
      <c r="H6978" s="92">
        <f>IF(OR(ERR=FALSE,AND(F6978="",G6978="")),0,IF($C$12="D",$H$13+SUM($F$14:F6978)-SUM($G$14:G6978),$H$13-SUM($F$14:F6978)+SUM($G$14:G6978)))</f>
        <v>0</v>
      </c>
      <c r="I6978" s="7"/>
    </row>
    <row r="6979" spans="1:9">
      <c r="A6979" s="89">
        <f t="shared" si="1085"/>
        <v>6966</v>
      </c>
      <c r="B6979" s="185" t="str">
        <f t="shared" si="1079"/>
        <v/>
      </c>
      <c r="C6979" s="90" t="str">
        <f t="shared" si="1080"/>
        <v/>
      </c>
      <c r="D6979" s="89" t="str">
        <f t="shared" si="1081"/>
        <v/>
      </c>
      <c r="E6979" s="91" t="str">
        <f t="shared" si="1082"/>
        <v/>
      </c>
      <c r="F6979" s="92" t="str">
        <f t="shared" si="1083"/>
        <v/>
      </c>
      <c r="G6979" s="212" t="str">
        <f t="shared" si="1084"/>
        <v/>
      </c>
      <c r="H6979" s="92">
        <f>IF(OR(ERR=FALSE,AND(F6979="",G6979="")),0,IF($C$12="D",$H$13+SUM($F$14:F6979)-SUM($G$14:G6979),$H$13-SUM($F$14:F6979)+SUM($G$14:G6979)))</f>
        <v>0</v>
      </c>
      <c r="I6979" s="7"/>
    </row>
    <row r="6980" spans="1:9">
      <c r="A6980" s="89">
        <f t="shared" si="1085"/>
        <v>6967</v>
      </c>
      <c r="B6980" s="185" t="str">
        <f t="shared" si="1079"/>
        <v/>
      </c>
      <c r="C6980" s="90" t="str">
        <f t="shared" si="1080"/>
        <v/>
      </c>
      <c r="D6980" s="89" t="str">
        <f t="shared" si="1081"/>
        <v/>
      </c>
      <c r="E6980" s="91" t="str">
        <f t="shared" si="1082"/>
        <v/>
      </c>
      <c r="F6980" s="92" t="str">
        <f t="shared" si="1083"/>
        <v/>
      </c>
      <c r="G6980" s="212" t="str">
        <f t="shared" si="1084"/>
        <v/>
      </c>
      <c r="H6980" s="92">
        <f>IF(OR(ERR=FALSE,AND(F6980="",G6980="")),0,IF($C$12="D",$H$13+SUM($F$14:F6980)-SUM($G$14:G6980),$H$13-SUM($F$14:F6980)+SUM($G$14:G6980)))</f>
        <v>0</v>
      </c>
      <c r="I6980" s="7"/>
    </row>
    <row r="6981" spans="1:9">
      <c r="A6981" s="89">
        <f t="shared" si="1085"/>
        <v>6968</v>
      </c>
      <c r="B6981" s="185" t="str">
        <f t="shared" si="1079"/>
        <v/>
      </c>
      <c r="C6981" s="90" t="str">
        <f t="shared" si="1080"/>
        <v/>
      </c>
      <c r="D6981" s="89" t="str">
        <f t="shared" si="1081"/>
        <v/>
      </c>
      <c r="E6981" s="91" t="str">
        <f t="shared" si="1082"/>
        <v/>
      </c>
      <c r="F6981" s="92" t="str">
        <f t="shared" si="1083"/>
        <v/>
      </c>
      <c r="G6981" s="212" t="str">
        <f t="shared" si="1084"/>
        <v/>
      </c>
      <c r="H6981" s="92">
        <f>IF(OR(ERR=FALSE,AND(F6981="",G6981="")),0,IF($C$12="D",$H$13+SUM($F$14:F6981)-SUM($G$14:G6981),$H$13-SUM($F$14:F6981)+SUM($G$14:G6981)))</f>
        <v>0</v>
      </c>
      <c r="I6981" s="7"/>
    </row>
    <row r="6982" spans="1:9">
      <c r="A6982" s="89">
        <f t="shared" si="1085"/>
        <v>6969</v>
      </c>
      <c r="B6982" s="185" t="str">
        <f t="shared" si="1079"/>
        <v/>
      </c>
      <c r="C6982" s="90" t="str">
        <f t="shared" si="1080"/>
        <v/>
      </c>
      <c r="D6982" s="89" t="str">
        <f t="shared" si="1081"/>
        <v/>
      </c>
      <c r="E6982" s="91" t="str">
        <f t="shared" si="1082"/>
        <v/>
      </c>
      <c r="F6982" s="92" t="str">
        <f t="shared" si="1083"/>
        <v/>
      </c>
      <c r="G6982" s="212" t="str">
        <f t="shared" si="1084"/>
        <v/>
      </c>
      <c r="H6982" s="92">
        <f>IF(OR(ERR=FALSE,AND(F6982="",G6982="")),0,IF($C$12="D",$H$13+SUM($F$14:F6982)-SUM($G$14:G6982),$H$13-SUM($F$14:F6982)+SUM($G$14:G6982)))</f>
        <v>0</v>
      </c>
      <c r="I6982" s="7"/>
    </row>
    <row r="6983" spans="1:9">
      <c r="A6983" s="89">
        <f t="shared" si="1085"/>
        <v>6970</v>
      </c>
      <c r="B6983" s="185" t="str">
        <f t="shared" si="1079"/>
        <v/>
      </c>
      <c r="C6983" s="90" t="str">
        <f t="shared" si="1080"/>
        <v/>
      </c>
      <c r="D6983" s="89" t="str">
        <f t="shared" si="1081"/>
        <v/>
      </c>
      <c r="E6983" s="91" t="str">
        <f t="shared" si="1082"/>
        <v/>
      </c>
      <c r="F6983" s="92" t="str">
        <f t="shared" si="1083"/>
        <v/>
      </c>
      <c r="G6983" s="212" t="str">
        <f t="shared" si="1084"/>
        <v/>
      </c>
      <c r="H6983" s="92">
        <f>IF(OR(ERR=FALSE,AND(F6983="",G6983="")),0,IF($C$12="D",$H$13+SUM($F$14:F6983)-SUM($G$14:G6983),$H$13-SUM($F$14:F6983)+SUM($G$14:G6983)))</f>
        <v>0</v>
      </c>
      <c r="I6983" s="7"/>
    </row>
    <row r="6984" spans="1:9">
      <c r="A6984" s="89">
        <f t="shared" si="1085"/>
        <v>6971</v>
      </c>
      <c r="B6984" s="185" t="str">
        <f t="shared" si="1079"/>
        <v/>
      </c>
      <c r="C6984" s="90" t="str">
        <f t="shared" si="1080"/>
        <v/>
      </c>
      <c r="D6984" s="89" t="str">
        <f t="shared" si="1081"/>
        <v/>
      </c>
      <c r="E6984" s="91" t="str">
        <f t="shared" si="1082"/>
        <v/>
      </c>
      <c r="F6984" s="92" t="str">
        <f t="shared" si="1083"/>
        <v/>
      </c>
      <c r="G6984" s="212" t="str">
        <f t="shared" si="1084"/>
        <v/>
      </c>
      <c r="H6984" s="92">
        <f>IF(OR(ERR=FALSE,AND(F6984="",G6984="")),0,IF($C$12="D",$H$13+SUM($F$14:F6984)-SUM($G$14:G6984),$H$13-SUM($F$14:F6984)+SUM($G$14:G6984)))</f>
        <v>0</v>
      </c>
      <c r="I6984" s="7"/>
    </row>
    <row r="6985" spans="1:9">
      <c r="A6985" s="89">
        <f t="shared" si="1085"/>
        <v>6972</v>
      </c>
      <c r="B6985" s="185" t="str">
        <f t="shared" si="1079"/>
        <v/>
      </c>
      <c r="C6985" s="90" t="str">
        <f t="shared" si="1080"/>
        <v/>
      </c>
      <c r="D6985" s="89" t="str">
        <f t="shared" si="1081"/>
        <v/>
      </c>
      <c r="E6985" s="91" t="str">
        <f t="shared" si="1082"/>
        <v/>
      </c>
      <c r="F6985" s="92" t="str">
        <f t="shared" si="1083"/>
        <v/>
      </c>
      <c r="G6985" s="212" t="str">
        <f t="shared" si="1084"/>
        <v/>
      </c>
      <c r="H6985" s="92">
        <f>IF(OR(ERR=FALSE,AND(F6985="",G6985="")),0,IF($C$12="D",$H$13+SUM($F$14:F6985)-SUM($G$14:G6985),$H$13-SUM($F$14:F6985)+SUM($G$14:G6985)))</f>
        <v>0</v>
      </c>
      <c r="I6985" s="7"/>
    </row>
    <row r="6986" spans="1:9">
      <c r="A6986" s="89">
        <f t="shared" si="1085"/>
        <v>6973</v>
      </c>
      <c r="B6986" s="185" t="str">
        <f t="shared" si="1079"/>
        <v/>
      </c>
      <c r="C6986" s="90" t="str">
        <f t="shared" si="1080"/>
        <v/>
      </c>
      <c r="D6986" s="89" t="str">
        <f t="shared" si="1081"/>
        <v/>
      </c>
      <c r="E6986" s="91" t="str">
        <f t="shared" si="1082"/>
        <v/>
      </c>
      <c r="F6986" s="92" t="str">
        <f t="shared" si="1083"/>
        <v/>
      </c>
      <c r="G6986" s="212" t="str">
        <f t="shared" si="1084"/>
        <v/>
      </c>
      <c r="H6986" s="92">
        <f>IF(OR(ERR=FALSE,AND(F6986="",G6986="")),0,IF($C$12="D",$H$13+SUM($F$14:F6986)-SUM($G$14:G6986),$H$13-SUM($F$14:F6986)+SUM($G$14:G6986)))</f>
        <v>0</v>
      </c>
      <c r="I6986" s="7"/>
    </row>
    <row r="6987" spans="1:9">
      <c r="A6987" s="89">
        <f t="shared" si="1085"/>
        <v>6974</v>
      </c>
      <c r="B6987" s="185" t="str">
        <f t="shared" si="1079"/>
        <v/>
      </c>
      <c r="C6987" s="90" t="str">
        <f t="shared" si="1080"/>
        <v/>
      </c>
      <c r="D6987" s="89" t="str">
        <f t="shared" si="1081"/>
        <v/>
      </c>
      <c r="E6987" s="91" t="str">
        <f t="shared" si="1082"/>
        <v/>
      </c>
      <c r="F6987" s="92" t="str">
        <f t="shared" si="1083"/>
        <v/>
      </c>
      <c r="G6987" s="212" t="str">
        <f t="shared" si="1084"/>
        <v/>
      </c>
      <c r="H6987" s="92">
        <f>IF(OR(ERR=FALSE,AND(F6987="",G6987="")),0,IF($C$12="D",$H$13+SUM($F$14:F6987)-SUM($G$14:G6987),$H$13-SUM($F$14:F6987)+SUM($G$14:G6987)))</f>
        <v>0</v>
      </c>
      <c r="I6987" s="7"/>
    </row>
    <row r="6988" spans="1:9">
      <c r="A6988" s="89">
        <f t="shared" si="1085"/>
        <v>6975</v>
      </c>
      <c r="B6988" s="185" t="str">
        <f t="shared" si="1079"/>
        <v/>
      </c>
      <c r="C6988" s="90" t="str">
        <f t="shared" si="1080"/>
        <v/>
      </c>
      <c r="D6988" s="89" t="str">
        <f t="shared" si="1081"/>
        <v/>
      </c>
      <c r="E6988" s="91" t="str">
        <f t="shared" si="1082"/>
        <v/>
      </c>
      <c r="F6988" s="92" t="str">
        <f t="shared" si="1083"/>
        <v/>
      </c>
      <c r="G6988" s="212" t="str">
        <f t="shared" si="1084"/>
        <v/>
      </c>
      <c r="H6988" s="92">
        <f>IF(OR(ERR=FALSE,AND(F6988="",G6988="")),0,IF($C$12="D",$H$13+SUM($F$14:F6988)-SUM($G$14:G6988),$H$13-SUM($F$14:F6988)+SUM($G$14:G6988)))</f>
        <v>0</v>
      </c>
      <c r="I6988" s="7"/>
    </row>
    <row r="6989" spans="1:9">
      <c r="A6989" s="89">
        <f t="shared" si="1085"/>
        <v>6976</v>
      </c>
      <c r="B6989" s="185" t="str">
        <f t="shared" si="1079"/>
        <v/>
      </c>
      <c r="C6989" s="90" t="str">
        <f t="shared" si="1080"/>
        <v/>
      </c>
      <c r="D6989" s="89" t="str">
        <f t="shared" si="1081"/>
        <v/>
      </c>
      <c r="E6989" s="91" t="str">
        <f t="shared" si="1082"/>
        <v/>
      </c>
      <c r="F6989" s="92" t="str">
        <f t="shared" si="1083"/>
        <v/>
      </c>
      <c r="G6989" s="212" t="str">
        <f t="shared" si="1084"/>
        <v/>
      </c>
      <c r="H6989" s="92">
        <f>IF(OR(ERR=FALSE,AND(F6989="",G6989="")),0,IF($C$12="D",$H$13+SUM($F$14:F6989)-SUM($G$14:G6989),$H$13-SUM($F$14:F6989)+SUM($G$14:G6989)))</f>
        <v>0</v>
      </c>
      <c r="I6989" s="7"/>
    </row>
    <row r="6990" spans="1:9">
      <c r="A6990" s="89">
        <f t="shared" si="1085"/>
        <v>6977</v>
      </c>
      <c r="B6990" s="185" t="str">
        <f t="shared" si="1079"/>
        <v/>
      </c>
      <c r="C6990" s="90" t="str">
        <f t="shared" si="1080"/>
        <v/>
      </c>
      <c r="D6990" s="89" t="str">
        <f t="shared" si="1081"/>
        <v/>
      </c>
      <c r="E6990" s="91" t="str">
        <f t="shared" si="1082"/>
        <v/>
      </c>
      <c r="F6990" s="92" t="str">
        <f t="shared" si="1083"/>
        <v/>
      </c>
      <c r="G6990" s="212" t="str">
        <f t="shared" si="1084"/>
        <v/>
      </c>
      <c r="H6990" s="92">
        <f>IF(OR(ERR=FALSE,AND(F6990="",G6990="")),0,IF($C$12="D",$H$13+SUM($F$14:F6990)-SUM($G$14:G6990),$H$13-SUM($F$14:F6990)+SUM($G$14:G6990)))</f>
        <v>0</v>
      </c>
      <c r="I6990" s="7"/>
    </row>
    <row r="6991" spans="1:9">
      <c r="A6991" s="89">
        <f t="shared" si="1085"/>
        <v>6978</v>
      </c>
      <c r="B6991" s="185" t="str">
        <f t="shared" si="1079"/>
        <v/>
      </c>
      <c r="C6991" s="90" t="str">
        <f t="shared" si="1080"/>
        <v/>
      </c>
      <c r="D6991" s="89" t="str">
        <f t="shared" si="1081"/>
        <v/>
      </c>
      <c r="E6991" s="91" t="str">
        <f t="shared" si="1082"/>
        <v/>
      </c>
      <c r="F6991" s="92" t="str">
        <f t="shared" si="1083"/>
        <v/>
      </c>
      <c r="G6991" s="212" t="str">
        <f t="shared" si="1084"/>
        <v/>
      </c>
      <c r="H6991" s="92">
        <f>IF(OR(ERR=FALSE,AND(F6991="",G6991="")),0,IF($C$12="D",$H$13+SUM($F$14:F6991)-SUM($G$14:G6991),$H$13-SUM($F$14:F6991)+SUM($G$14:G6991)))</f>
        <v>0</v>
      </c>
      <c r="I6991" s="7"/>
    </row>
    <row r="6992" spans="1:9">
      <c r="A6992" s="89">
        <f t="shared" si="1085"/>
        <v>6979</v>
      </c>
      <c r="B6992" s="185" t="str">
        <f t="shared" si="1079"/>
        <v/>
      </c>
      <c r="C6992" s="90" t="str">
        <f t="shared" si="1080"/>
        <v/>
      </c>
      <c r="D6992" s="89" t="str">
        <f t="shared" si="1081"/>
        <v/>
      </c>
      <c r="E6992" s="91" t="str">
        <f t="shared" si="1082"/>
        <v/>
      </c>
      <c r="F6992" s="92" t="str">
        <f t="shared" si="1083"/>
        <v/>
      </c>
      <c r="G6992" s="212" t="str">
        <f t="shared" si="1084"/>
        <v/>
      </c>
      <c r="H6992" s="92">
        <f>IF(OR(ERR=FALSE,AND(F6992="",G6992="")),0,IF($C$12="D",$H$13+SUM($F$14:F6992)-SUM($G$14:G6992),$H$13-SUM($F$14:F6992)+SUM($G$14:G6992)))</f>
        <v>0</v>
      </c>
      <c r="I6992" s="7"/>
    </row>
    <row r="6993" spans="1:9">
      <c r="A6993" s="89">
        <f t="shared" si="1085"/>
        <v>6980</v>
      </c>
      <c r="B6993" s="185" t="str">
        <f t="shared" si="1079"/>
        <v/>
      </c>
      <c r="C6993" s="90" t="str">
        <f t="shared" si="1080"/>
        <v/>
      </c>
      <c r="D6993" s="89" t="str">
        <f t="shared" si="1081"/>
        <v/>
      </c>
      <c r="E6993" s="91" t="str">
        <f t="shared" si="1082"/>
        <v/>
      </c>
      <c r="F6993" s="92" t="str">
        <f t="shared" si="1083"/>
        <v/>
      </c>
      <c r="G6993" s="212" t="str">
        <f t="shared" si="1084"/>
        <v/>
      </c>
      <c r="H6993" s="92">
        <f>IF(OR(ERR=FALSE,AND(F6993="",G6993="")),0,IF($C$12="D",$H$13+SUM($F$14:F6993)-SUM($G$14:G6993),$H$13-SUM($F$14:F6993)+SUM($G$14:G6993)))</f>
        <v>0</v>
      </c>
      <c r="I6993" s="7"/>
    </row>
    <row r="6994" spans="1:9">
      <c r="A6994" s="89">
        <f t="shared" si="1085"/>
        <v>6981</v>
      </c>
      <c r="B6994" s="185" t="str">
        <f t="shared" si="1079"/>
        <v/>
      </c>
      <c r="C6994" s="90" t="str">
        <f t="shared" si="1080"/>
        <v/>
      </c>
      <c r="D6994" s="89" t="str">
        <f t="shared" si="1081"/>
        <v/>
      </c>
      <c r="E6994" s="91" t="str">
        <f t="shared" si="1082"/>
        <v/>
      </c>
      <c r="F6994" s="92" t="str">
        <f t="shared" si="1083"/>
        <v/>
      </c>
      <c r="G6994" s="212" t="str">
        <f t="shared" si="1084"/>
        <v/>
      </c>
      <c r="H6994" s="92">
        <f>IF(OR(ERR=FALSE,AND(F6994="",G6994="")),0,IF($C$12="D",$H$13+SUM($F$14:F6994)-SUM($G$14:G6994),$H$13-SUM($F$14:F6994)+SUM($G$14:G6994)))</f>
        <v>0</v>
      </c>
      <c r="I6994" s="7"/>
    </row>
    <row r="6995" spans="1:9">
      <c r="A6995" s="89">
        <f t="shared" si="1085"/>
        <v>6982</v>
      </c>
      <c r="B6995" s="185" t="str">
        <f t="shared" si="1079"/>
        <v/>
      </c>
      <c r="C6995" s="90" t="str">
        <f t="shared" si="1080"/>
        <v/>
      </c>
      <c r="D6995" s="89" t="str">
        <f t="shared" si="1081"/>
        <v/>
      </c>
      <c r="E6995" s="91" t="str">
        <f t="shared" si="1082"/>
        <v/>
      </c>
      <c r="F6995" s="92" t="str">
        <f t="shared" si="1083"/>
        <v/>
      </c>
      <c r="G6995" s="212" t="str">
        <f t="shared" si="1084"/>
        <v/>
      </c>
      <c r="H6995" s="92">
        <f>IF(OR(ERR=FALSE,AND(F6995="",G6995="")),0,IF($C$12="D",$H$13+SUM($F$14:F6995)-SUM($G$14:G6995),$H$13-SUM($F$14:F6995)+SUM($G$14:G6995)))</f>
        <v>0</v>
      </c>
      <c r="I6995" s="7"/>
    </row>
    <row r="6996" spans="1:9">
      <c r="A6996" s="89">
        <f t="shared" si="1085"/>
        <v>6983</v>
      </c>
      <c r="B6996" s="185" t="str">
        <f t="shared" ref="B6996:B7059" si="1086">IF(ISERROR(VLOOKUP(A6996&amp;H$9,JU_AKUN,6,FALSE)=TRUE),"",VLOOKUP(A6996&amp;H$9,JU_AKUN,6,FALSE))</f>
        <v/>
      </c>
      <c r="C6996" s="90" t="str">
        <f t="shared" ref="C6996:C7059" si="1087">IF(ISERROR(VLOOKUP(A6996&amp;H$9,JU_AKUN,7,FALSE)=TRUE),"",VLOOKUP(A6996&amp;H$9,JU_AKUN,7,FALSE))</f>
        <v/>
      </c>
      <c r="D6996" s="89" t="str">
        <f t="shared" ref="D6996:D7059" si="1088">IF(ISERROR(VLOOKUP(A6996&amp;H$9,JU_AKUN,8,FALSE)=TRUE),"",VLOOKUP(A6996&amp;H$9,JU_AKUN,8,FALSE))</f>
        <v/>
      </c>
      <c r="E6996" s="91" t="str">
        <f t="shared" ref="E6996:E7059" si="1089">IF(ISERROR(VLOOKUP(A6996&amp;H$9,JU_AKUN,9,FALSE)=TRUE),"",VLOOKUP(A6996&amp;H$9,JU_AKUN,9,FALSE))</f>
        <v/>
      </c>
      <c r="F6996" s="92" t="str">
        <f t="shared" ref="F6996:F7059" si="1090">IF(ISERROR(VLOOKUP(A6996&amp;H$9,JU_AKUN,14,FALSE)=TRUE),"",VLOOKUP(A6996&amp;H$9,JU_AKUN,14,FALSE))</f>
        <v/>
      </c>
      <c r="G6996" s="212" t="str">
        <f t="shared" ref="G6996:G7059" si="1091">IF(ISERROR(VLOOKUP(A6996&amp;H$9,JU_AKUN,15,FALSE)=TRUE),"",VLOOKUP(A6996&amp;H$9,JU_AKUN,15,FALSE))</f>
        <v/>
      </c>
      <c r="H6996" s="92">
        <f>IF(OR(ERR=FALSE,AND(F6996="",G6996="")),0,IF($C$12="D",$H$13+SUM($F$14:F6996)-SUM($G$14:G6996),$H$13-SUM($F$14:F6996)+SUM($G$14:G6996)))</f>
        <v>0</v>
      </c>
      <c r="I6996" s="7"/>
    </row>
    <row r="6997" spans="1:9">
      <c r="A6997" s="89">
        <f t="shared" si="1085"/>
        <v>6984</v>
      </c>
      <c r="B6997" s="185" t="str">
        <f t="shared" si="1086"/>
        <v/>
      </c>
      <c r="C6997" s="90" t="str">
        <f t="shared" si="1087"/>
        <v/>
      </c>
      <c r="D6997" s="89" t="str">
        <f t="shared" si="1088"/>
        <v/>
      </c>
      <c r="E6997" s="91" t="str">
        <f t="shared" si="1089"/>
        <v/>
      </c>
      <c r="F6997" s="92" t="str">
        <f t="shared" si="1090"/>
        <v/>
      </c>
      <c r="G6997" s="212" t="str">
        <f t="shared" si="1091"/>
        <v/>
      </c>
      <c r="H6997" s="92">
        <f>IF(OR(ERR=FALSE,AND(F6997="",G6997="")),0,IF($C$12="D",$H$13+SUM($F$14:F6997)-SUM($G$14:G6997),$H$13-SUM($F$14:F6997)+SUM($G$14:G6997)))</f>
        <v>0</v>
      </c>
      <c r="I6997" s="7"/>
    </row>
    <row r="6998" spans="1:9">
      <c r="A6998" s="89">
        <f t="shared" si="1085"/>
        <v>6985</v>
      </c>
      <c r="B6998" s="185" t="str">
        <f t="shared" si="1086"/>
        <v/>
      </c>
      <c r="C6998" s="90" t="str">
        <f t="shared" si="1087"/>
        <v/>
      </c>
      <c r="D6998" s="89" t="str">
        <f t="shared" si="1088"/>
        <v/>
      </c>
      <c r="E6998" s="91" t="str">
        <f t="shared" si="1089"/>
        <v/>
      </c>
      <c r="F6998" s="92" t="str">
        <f t="shared" si="1090"/>
        <v/>
      </c>
      <c r="G6998" s="212" t="str">
        <f t="shared" si="1091"/>
        <v/>
      </c>
      <c r="H6998" s="92">
        <f>IF(OR(ERR=FALSE,AND(F6998="",G6998="")),0,IF($C$12="D",$H$13+SUM($F$14:F6998)-SUM($G$14:G6998),$H$13-SUM($F$14:F6998)+SUM($G$14:G6998)))</f>
        <v>0</v>
      </c>
      <c r="I6998" s="7"/>
    </row>
    <row r="6999" spans="1:9">
      <c r="A6999" s="89">
        <f t="shared" si="1085"/>
        <v>6986</v>
      </c>
      <c r="B6999" s="185" t="str">
        <f t="shared" si="1086"/>
        <v/>
      </c>
      <c r="C6999" s="90" t="str">
        <f t="shared" si="1087"/>
        <v/>
      </c>
      <c r="D6999" s="89" t="str">
        <f t="shared" si="1088"/>
        <v/>
      </c>
      <c r="E6999" s="91" t="str">
        <f t="shared" si="1089"/>
        <v/>
      </c>
      <c r="F6999" s="92" t="str">
        <f t="shared" si="1090"/>
        <v/>
      </c>
      <c r="G6999" s="212" t="str">
        <f t="shared" si="1091"/>
        <v/>
      </c>
      <c r="H6999" s="92">
        <f>IF(OR(ERR=FALSE,AND(F6999="",G6999="")),0,IF($C$12="D",$H$13+SUM($F$14:F6999)-SUM($G$14:G6999),$H$13-SUM($F$14:F6999)+SUM($G$14:G6999)))</f>
        <v>0</v>
      </c>
      <c r="I6999" s="7"/>
    </row>
    <row r="7000" spans="1:9">
      <c r="A7000" s="89">
        <f t="shared" si="1085"/>
        <v>6987</v>
      </c>
      <c r="B7000" s="185" t="str">
        <f t="shared" si="1086"/>
        <v/>
      </c>
      <c r="C7000" s="90" t="str">
        <f t="shared" si="1087"/>
        <v/>
      </c>
      <c r="D7000" s="89" t="str">
        <f t="shared" si="1088"/>
        <v/>
      </c>
      <c r="E7000" s="91" t="str">
        <f t="shared" si="1089"/>
        <v/>
      </c>
      <c r="F7000" s="92" t="str">
        <f t="shared" si="1090"/>
        <v/>
      </c>
      <c r="G7000" s="212" t="str">
        <f t="shared" si="1091"/>
        <v/>
      </c>
      <c r="H7000" s="92">
        <f>IF(OR(ERR=FALSE,AND(F7000="",G7000="")),0,IF($C$12="D",$H$13+SUM($F$14:F7000)-SUM($G$14:G7000),$H$13-SUM($F$14:F7000)+SUM($G$14:G7000)))</f>
        <v>0</v>
      </c>
      <c r="I7000" s="7"/>
    </row>
    <row r="7001" spans="1:9">
      <c r="A7001" s="89">
        <f t="shared" si="1085"/>
        <v>6988</v>
      </c>
      <c r="B7001" s="185" t="str">
        <f t="shared" si="1086"/>
        <v/>
      </c>
      <c r="C7001" s="90" t="str">
        <f t="shared" si="1087"/>
        <v/>
      </c>
      <c r="D7001" s="89" t="str">
        <f t="shared" si="1088"/>
        <v/>
      </c>
      <c r="E7001" s="91" t="str">
        <f t="shared" si="1089"/>
        <v/>
      </c>
      <c r="F7001" s="92" t="str">
        <f t="shared" si="1090"/>
        <v/>
      </c>
      <c r="G7001" s="212" t="str">
        <f t="shared" si="1091"/>
        <v/>
      </c>
      <c r="H7001" s="92">
        <f>IF(OR(ERR=FALSE,AND(F7001="",G7001="")),0,IF($C$12="D",$H$13+SUM($F$14:F7001)-SUM($G$14:G7001),$H$13-SUM($F$14:F7001)+SUM($G$14:G7001)))</f>
        <v>0</v>
      </c>
      <c r="I7001" s="7"/>
    </row>
    <row r="7002" spans="1:9">
      <c r="A7002" s="89">
        <f t="shared" si="1085"/>
        <v>6989</v>
      </c>
      <c r="B7002" s="185" t="str">
        <f t="shared" si="1086"/>
        <v/>
      </c>
      <c r="C7002" s="90" t="str">
        <f t="shared" si="1087"/>
        <v/>
      </c>
      <c r="D7002" s="89" t="str">
        <f t="shared" si="1088"/>
        <v/>
      </c>
      <c r="E7002" s="91" t="str">
        <f t="shared" si="1089"/>
        <v/>
      </c>
      <c r="F7002" s="92" t="str">
        <f t="shared" si="1090"/>
        <v/>
      </c>
      <c r="G7002" s="212" t="str">
        <f t="shared" si="1091"/>
        <v/>
      </c>
      <c r="H7002" s="92">
        <f>IF(OR(ERR=FALSE,AND(F7002="",G7002="")),0,IF($C$12="D",$H$13+SUM($F$14:F7002)-SUM($G$14:G7002),$H$13-SUM($F$14:F7002)+SUM($G$14:G7002)))</f>
        <v>0</v>
      </c>
      <c r="I7002" s="7"/>
    </row>
    <row r="7003" spans="1:9">
      <c r="A7003" s="89">
        <f t="shared" si="1085"/>
        <v>6990</v>
      </c>
      <c r="B7003" s="185" t="str">
        <f t="shared" si="1086"/>
        <v/>
      </c>
      <c r="C7003" s="90" t="str">
        <f t="shared" si="1087"/>
        <v/>
      </c>
      <c r="D7003" s="89" t="str">
        <f t="shared" si="1088"/>
        <v/>
      </c>
      <c r="E7003" s="91" t="str">
        <f t="shared" si="1089"/>
        <v/>
      </c>
      <c r="F7003" s="92" t="str">
        <f t="shared" si="1090"/>
        <v/>
      </c>
      <c r="G7003" s="212" t="str">
        <f t="shared" si="1091"/>
        <v/>
      </c>
      <c r="H7003" s="92">
        <f>IF(OR(ERR=FALSE,AND(F7003="",G7003="")),0,IF($C$12="D",$H$13+SUM($F$14:F7003)-SUM($G$14:G7003),$H$13-SUM($F$14:F7003)+SUM($G$14:G7003)))</f>
        <v>0</v>
      </c>
      <c r="I7003" s="7"/>
    </row>
    <row r="7004" spans="1:9">
      <c r="A7004" s="89">
        <f t="shared" si="1085"/>
        <v>6991</v>
      </c>
      <c r="B7004" s="185" t="str">
        <f t="shared" si="1086"/>
        <v/>
      </c>
      <c r="C7004" s="90" t="str">
        <f t="shared" si="1087"/>
        <v/>
      </c>
      <c r="D7004" s="89" t="str">
        <f t="shared" si="1088"/>
        <v/>
      </c>
      <c r="E7004" s="91" t="str">
        <f t="shared" si="1089"/>
        <v/>
      </c>
      <c r="F7004" s="92" t="str">
        <f t="shared" si="1090"/>
        <v/>
      </c>
      <c r="G7004" s="212" t="str">
        <f t="shared" si="1091"/>
        <v/>
      </c>
      <c r="H7004" s="92">
        <f>IF(OR(ERR=FALSE,AND(F7004="",G7004="")),0,IF($C$12="D",$H$13+SUM($F$14:F7004)-SUM($G$14:G7004),$H$13-SUM($F$14:F7004)+SUM($G$14:G7004)))</f>
        <v>0</v>
      </c>
      <c r="I7004" s="7"/>
    </row>
    <row r="7005" spans="1:9">
      <c r="A7005" s="89">
        <f t="shared" si="1085"/>
        <v>6992</v>
      </c>
      <c r="B7005" s="185" t="str">
        <f t="shared" si="1086"/>
        <v/>
      </c>
      <c r="C7005" s="90" t="str">
        <f t="shared" si="1087"/>
        <v/>
      </c>
      <c r="D7005" s="89" t="str">
        <f t="shared" si="1088"/>
        <v/>
      </c>
      <c r="E7005" s="91" t="str">
        <f t="shared" si="1089"/>
        <v/>
      </c>
      <c r="F7005" s="92" t="str">
        <f t="shared" si="1090"/>
        <v/>
      </c>
      <c r="G7005" s="212" t="str">
        <f t="shared" si="1091"/>
        <v/>
      </c>
      <c r="H7005" s="92">
        <f>IF(OR(ERR=FALSE,AND(F7005="",G7005="")),0,IF($C$12="D",$H$13+SUM($F$14:F7005)-SUM($G$14:G7005),$H$13-SUM($F$14:F7005)+SUM($G$14:G7005)))</f>
        <v>0</v>
      </c>
      <c r="I7005" s="7"/>
    </row>
    <row r="7006" spans="1:9">
      <c r="A7006" s="89">
        <f t="shared" si="1085"/>
        <v>6993</v>
      </c>
      <c r="B7006" s="185" t="str">
        <f t="shared" si="1086"/>
        <v/>
      </c>
      <c r="C7006" s="90" t="str">
        <f t="shared" si="1087"/>
        <v/>
      </c>
      <c r="D7006" s="89" t="str">
        <f t="shared" si="1088"/>
        <v/>
      </c>
      <c r="E7006" s="91" t="str">
        <f t="shared" si="1089"/>
        <v/>
      </c>
      <c r="F7006" s="92" t="str">
        <f t="shared" si="1090"/>
        <v/>
      </c>
      <c r="G7006" s="212" t="str">
        <f t="shared" si="1091"/>
        <v/>
      </c>
      <c r="H7006" s="92">
        <f>IF(OR(ERR=FALSE,AND(F7006="",G7006="")),0,IF($C$12="D",$H$13+SUM($F$14:F7006)-SUM($G$14:G7006),$H$13-SUM($F$14:F7006)+SUM($G$14:G7006)))</f>
        <v>0</v>
      </c>
      <c r="I7006" s="7"/>
    </row>
    <row r="7007" spans="1:9">
      <c r="A7007" s="89">
        <f t="shared" si="1085"/>
        <v>6994</v>
      </c>
      <c r="B7007" s="185" t="str">
        <f t="shared" si="1086"/>
        <v/>
      </c>
      <c r="C7007" s="90" t="str">
        <f t="shared" si="1087"/>
        <v/>
      </c>
      <c r="D7007" s="89" t="str">
        <f t="shared" si="1088"/>
        <v/>
      </c>
      <c r="E7007" s="91" t="str">
        <f t="shared" si="1089"/>
        <v/>
      </c>
      <c r="F7007" s="92" t="str">
        <f t="shared" si="1090"/>
        <v/>
      </c>
      <c r="G7007" s="212" t="str">
        <f t="shared" si="1091"/>
        <v/>
      </c>
      <c r="H7007" s="92">
        <f>IF(OR(ERR=FALSE,AND(F7007="",G7007="")),0,IF($C$12="D",$H$13+SUM($F$14:F7007)-SUM($G$14:G7007),$H$13-SUM($F$14:F7007)+SUM($G$14:G7007)))</f>
        <v>0</v>
      </c>
      <c r="I7007" s="7"/>
    </row>
    <row r="7008" spans="1:9">
      <c r="A7008" s="89">
        <f t="shared" ref="A7008:A7071" si="1092">A7007+1</f>
        <v>6995</v>
      </c>
      <c r="B7008" s="185" t="str">
        <f t="shared" si="1086"/>
        <v/>
      </c>
      <c r="C7008" s="90" t="str">
        <f t="shared" si="1087"/>
        <v/>
      </c>
      <c r="D7008" s="89" t="str">
        <f t="shared" si="1088"/>
        <v/>
      </c>
      <c r="E7008" s="91" t="str">
        <f t="shared" si="1089"/>
        <v/>
      </c>
      <c r="F7008" s="92" t="str">
        <f t="shared" si="1090"/>
        <v/>
      </c>
      <c r="G7008" s="212" t="str">
        <f t="shared" si="1091"/>
        <v/>
      </c>
      <c r="H7008" s="92">
        <f>IF(OR(ERR=FALSE,AND(F7008="",G7008="")),0,IF($C$12="D",$H$13+SUM($F$14:F7008)-SUM($G$14:G7008),$H$13-SUM($F$14:F7008)+SUM($G$14:G7008)))</f>
        <v>0</v>
      </c>
      <c r="I7008" s="7"/>
    </row>
    <row r="7009" spans="1:9">
      <c r="A7009" s="89">
        <f t="shared" si="1092"/>
        <v>6996</v>
      </c>
      <c r="B7009" s="185" t="str">
        <f t="shared" si="1086"/>
        <v/>
      </c>
      <c r="C7009" s="90" t="str">
        <f t="shared" si="1087"/>
        <v/>
      </c>
      <c r="D7009" s="89" t="str">
        <f t="shared" si="1088"/>
        <v/>
      </c>
      <c r="E7009" s="91" t="str">
        <f t="shared" si="1089"/>
        <v/>
      </c>
      <c r="F7009" s="92" t="str">
        <f t="shared" si="1090"/>
        <v/>
      </c>
      <c r="G7009" s="212" t="str">
        <f t="shared" si="1091"/>
        <v/>
      </c>
      <c r="H7009" s="92">
        <f>IF(OR(ERR=FALSE,AND(F7009="",G7009="")),0,IF($C$12="D",$H$13+SUM($F$14:F7009)-SUM($G$14:G7009),$H$13-SUM($F$14:F7009)+SUM($G$14:G7009)))</f>
        <v>0</v>
      </c>
      <c r="I7009" s="7"/>
    </row>
    <row r="7010" spans="1:9">
      <c r="A7010" s="89">
        <f t="shared" si="1092"/>
        <v>6997</v>
      </c>
      <c r="B7010" s="185" t="str">
        <f t="shared" si="1086"/>
        <v/>
      </c>
      <c r="C7010" s="90" t="str">
        <f t="shared" si="1087"/>
        <v/>
      </c>
      <c r="D7010" s="89" t="str">
        <f t="shared" si="1088"/>
        <v/>
      </c>
      <c r="E7010" s="91" t="str">
        <f t="shared" si="1089"/>
        <v/>
      </c>
      <c r="F7010" s="92" t="str">
        <f t="shared" si="1090"/>
        <v/>
      </c>
      <c r="G7010" s="212" t="str">
        <f t="shared" si="1091"/>
        <v/>
      </c>
      <c r="H7010" s="92">
        <f>IF(OR(ERR=FALSE,AND(F7010="",G7010="")),0,IF($C$12="D",$H$13+SUM($F$14:F7010)-SUM($G$14:G7010),$H$13-SUM($F$14:F7010)+SUM($G$14:G7010)))</f>
        <v>0</v>
      </c>
      <c r="I7010" s="7"/>
    </row>
    <row r="7011" spans="1:9">
      <c r="A7011" s="89">
        <f t="shared" si="1092"/>
        <v>6998</v>
      </c>
      <c r="B7011" s="185" t="str">
        <f t="shared" si="1086"/>
        <v/>
      </c>
      <c r="C7011" s="90" t="str">
        <f t="shared" si="1087"/>
        <v/>
      </c>
      <c r="D7011" s="89" t="str">
        <f t="shared" si="1088"/>
        <v/>
      </c>
      <c r="E7011" s="91" t="str">
        <f t="shared" si="1089"/>
        <v/>
      </c>
      <c r="F7011" s="92" t="str">
        <f t="shared" si="1090"/>
        <v/>
      </c>
      <c r="G7011" s="212" t="str">
        <f t="shared" si="1091"/>
        <v/>
      </c>
      <c r="H7011" s="92">
        <f>IF(OR(ERR=FALSE,AND(F7011="",G7011="")),0,IF($C$12="D",$H$13+SUM($F$14:F7011)-SUM($G$14:G7011),$H$13-SUM($F$14:F7011)+SUM($G$14:G7011)))</f>
        <v>0</v>
      </c>
      <c r="I7011" s="7"/>
    </row>
    <row r="7012" spans="1:9">
      <c r="A7012" s="89">
        <f t="shared" si="1092"/>
        <v>6999</v>
      </c>
      <c r="B7012" s="185" t="str">
        <f t="shared" si="1086"/>
        <v/>
      </c>
      <c r="C7012" s="90" t="str">
        <f t="shared" si="1087"/>
        <v/>
      </c>
      <c r="D7012" s="89" t="str">
        <f t="shared" si="1088"/>
        <v/>
      </c>
      <c r="E7012" s="91" t="str">
        <f t="shared" si="1089"/>
        <v/>
      </c>
      <c r="F7012" s="92" t="str">
        <f t="shared" si="1090"/>
        <v/>
      </c>
      <c r="G7012" s="212" t="str">
        <f t="shared" si="1091"/>
        <v/>
      </c>
      <c r="H7012" s="92">
        <f>IF(OR(ERR=FALSE,AND(F7012="",G7012="")),0,IF($C$12="D",$H$13+SUM($F$14:F7012)-SUM($G$14:G7012),$H$13-SUM($F$14:F7012)+SUM($G$14:G7012)))</f>
        <v>0</v>
      </c>
      <c r="I7012" s="7"/>
    </row>
    <row r="7013" spans="1:9">
      <c r="A7013" s="89">
        <f t="shared" si="1092"/>
        <v>7000</v>
      </c>
      <c r="B7013" s="185" t="str">
        <f t="shared" si="1086"/>
        <v/>
      </c>
      <c r="C7013" s="90" t="str">
        <f t="shared" si="1087"/>
        <v/>
      </c>
      <c r="D7013" s="89" t="str">
        <f t="shared" si="1088"/>
        <v/>
      </c>
      <c r="E7013" s="91" t="str">
        <f t="shared" si="1089"/>
        <v/>
      </c>
      <c r="F7013" s="92" t="str">
        <f t="shared" si="1090"/>
        <v/>
      </c>
      <c r="G7013" s="212" t="str">
        <f t="shared" si="1091"/>
        <v/>
      </c>
      <c r="H7013" s="92">
        <f>IF(OR(ERR=FALSE,AND(F7013="",G7013="")),0,IF($C$12="D",$H$13+SUM($F$14:F7013)-SUM($G$14:G7013),$H$13-SUM($F$14:F7013)+SUM($G$14:G7013)))</f>
        <v>0</v>
      </c>
      <c r="I7013" s="7"/>
    </row>
    <row r="7014" spans="1:9">
      <c r="A7014" s="89">
        <f t="shared" si="1092"/>
        <v>7001</v>
      </c>
      <c r="B7014" s="185" t="str">
        <f t="shared" si="1086"/>
        <v/>
      </c>
      <c r="C7014" s="90" t="str">
        <f t="shared" si="1087"/>
        <v/>
      </c>
      <c r="D7014" s="89" t="str">
        <f t="shared" si="1088"/>
        <v/>
      </c>
      <c r="E7014" s="91" t="str">
        <f t="shared" si="1089"/>
        <v/>
      </c>
      <c r="F7014" s="92" t="str">
        <f t="shared" si="1090"/>
        <v/>
      </c>
      <c r="G7014" s="212" t="str">
        <f t="shared" si="1091"/>
        <v/>
      </c>
      <c r="H7014" s="92">
        <f>IF(OR(ERR=FALSE,AND(F7014="",G7014="")),0,IF($C$12="D",$H$13+SUM($F$14:F7014)-SUM($G$14:G7014),$H$13-SUM($F$14:F7014)+SUM($G$14:G7014)))</f>
        <v>0</v>
      </c>
      <c r="I7014" s="7"/>
    </row>
    <row r="7015" spans="1:9">
      <c r="A7015" s="89">
        <f t="shared" si="1092"/>
        <v>7002</v>
      </c>
      <c r="B7015" s="185" t="str">
        <f t="shared" si="1086"/>
        <v/>
      </c>
      <c r="C7015" s="90" t="str">
        <f t="shared" si="1087"/>
        <v/>
      </c>
      <c r="D7015" s="89" t="str">
        <f t="shared" si="1088"/>
        <v/>
      </c>
      <c r="E7015" s="91" t="str">
        <f t="shared" si="1089"/>
        <v/>
      </c>
      <c r="F7015" s="92" t="str">
        <f t="shared" si="1090"/>
        <v/>
      </c>
      <c r="G7015" s="212" t="str">
        <f t="shared" si="1091"/>
        <v/>
      </c>
      <c r="H7015" s="92">
        <f>IF(OR(ERR=FALSE,AND(F7015="",G7015="")),0,IF($C$12="D",$H$13+SUM($F$14:F7015)-SUM($G$14:G7015),$H$13-SUM($F$14:F7015)+SUM($G$14:G7015)))</f>
        <v>0</v>
      </c>
      <c r="I7015" s="7"/>
    </row>
    <row r="7016" spans="1:9">
      <c r="A7016" s="89">
        <f t="shared" si="1092"/>
        <v>7003</v>
      </c>
      <c r="B7016" s="185" t="str">
        <f t="shared" si="1086"/>
        <v/>
      </c>
      <c r="C7016" s="90" t="str">
        <f t="shared" si="1087"/>
        <v/>
      </c>
      <c r="D7016" s="89" t="str">
        <f t="shared" si="1088"/>
        <v/>
      </c>
      <c r="E7016" s="91" t="str">
        <f t="shared" si="1089"/>
        <v/>
      </c>
      <c r="F7016" s="92" t="str">
        <f t="shared" si="1090"/>
        <v/>
      </c>
      <c r="G7016" s="212" t="str">
        <f t="shared" si="1091"/>
        <v/>
      </c>
      <c r="H7016" s="92">
        <f>IF(OR(ERR=FALSE,AND(F7016="",G7016="")),0,IF($C$12="D",$H$13+SUM($F$14:F7016)-SUM($G$14:G7016),$H$13-SUM($F$14:F7016)+SUM($G$14:G7016)))</f>
        <v>0</v>
      </c>
      <c r="I7016" s="7"/>
    </row>
    <row r="7017" spans="1:9">
      <c r="A7017" s="89">
        <f t="shared" si="1092"/>
        <v>7004</v>
      </c>
      <c r="B7017" s="185" t="str">
        <f t="shared" si="1086"/>
        <v/>
      </c>
      <c r="C7017" s="90" t="str">
        <f t="shared" si="1087"/>
        <v/>
      </c>
      <c r="D7017" s="89" t="str">
        <f t="shared" si="1088"/>
        <v/>
      </c>
      <c r="E7017" s="91" t="str">
        <f t="shared" si="1089"/>
        <v/>
      </c>
      <c r="F7017" s="92" t="str">
        <f t="shared" si="1090"/>
        <v/>
      </c>
      <c r="G7017" s="212" t="str">
        <f t="shared" si="1091"/>
        <v/>
      </c>
      <c r="H7017" s="92">
        <f>IF(OR(ERR=FALSE,AND(F7017="",G7017="")),0,IF($C$12="D",$H$13+SUM($F$14:F7017)-SUM($G$14:G7017),$H$13-SUM($F$14:F7017)+SUM($G$14:G7017)))</f>
        <v>0</v>
      </c>
      <c r="I7017" s="7"/>
    </row>
    <row r="7018" spans="1:9">
      <c r="A7018" s="89">
        <f t="shared" si="1092"/>
        <v>7005</v>
      </c>
      <c r="B7018" s="185" t="str">
        <f t="shared" si="1086"/>
        <v/>
      </c>
      <c r="C7018" s="90" t="str">
        <f t="shared" si="1087"/>
        <v/>
      </c>
      <c r="D7018" s="89" t="str">
        <f t="shared" si="1088"/>
        <v/>
      </c>
      <c r="E7018" s="91" t="str">
        <f t="shared" si="1089"/>
        <v/>
      </c>
      <c r="F7018" s="92" t="str">
        <f t="shared" si="1090"/>
        <v/>
      </c>
      <c r="G7018" s="212" t="str">
        <f t="shared" si="1091"/>
        <v/>
      </c>
      <c r="H7018" s="92">
        <f>IF(OR(ERR=FALSE,AND(F7018="",G7018="")),0,IF($C$12="D",$H$13+SUM($F$14:F7018)-SUM($G$14:G7018),$H$13-SUM($F$14:F7018)+SUM($G$14:G7018)))</f>
        <v>0</v>
      </c>
      <c r="I7018" s="7"/>
    </row>
    <row r="7019" spans="1:9">
      <c r="A7019" s="89">
        <f t="shared" si="1092"/>
        <v>7006</v>
      </c>
      <c r="B7019" s="185" t="str">
        <f t="shared" si="1086"/>
        <v/>
      </c>
      <c r="C7019" s="90" t="str">
        <f t="shared" si="1087"/>
        <v/>
      </c>
      <c r="D7019" s="89" t="str">
        <f t="shared" si="1088"/>
        <v/>
      </c>
      <c r="E7019" s="91" t="str">
        <f t="shared" si="1089"/>
        <v/>
      </c>
      <c r="F7019" s="92" t="str">
        <f t="shared" si="1090"/>
        <v/>
      </c>
      <c r="G7019" s="212" t="str">
        <f t="shared" si="1091"/>
        <v/>
      </c>
      <c r="H7019" s="92">
        <f>IF(OR(ERR=FALSE,AND(F7019="",G7019="")),0,IF($C$12="D",$H$13+SUM($F$14:F7019)-SUM($G$14:G7019),$H$13-SUM($F$14:F7019)+SUM($G$14:G7019)))</f>
        <v>0</v>
      </c>
      <c r="I7019" s="7"/>
    </row>
    <row r="7020" spans="1:9">
      <c r="A7020" s="89">
        <f t="shared" si="1092"/>
        <v>7007</v>
      </c>
      <c r="B7020" s="185" t="str">
        <f t="shared" si="1086"/>
        <v/>
      </c>
      <c r="C7020" s="90" t="str">
        <f t="shared" si="1087"/>
        <v/>
      </c>
      <c r="D7020" s="89" t="str">
        <f t="shared" si="1088"/>
        <v/>
      </c>
      <c r="E7020" s="91" t="str">
        <f t="shared" si="1089"/>
        <v/>
      </c>
      <c r="F7020" s="92" t="str">
        <f t="shared" si="1090"/>
        <v/>
      </c>
      <c r="G7020" s="212" t="str">
        <f t="shared" si="1091"/>
        <v/>
      </c>
      <c r="H7020" s="92">
        <f>IF(OR(ERR=FALSE,AND(F7020="",G7020="")),0,IF($C$12="D",$H$13+SUM($F$14:F7020)-SUM($G$14:G7020),$H$13-SUM($F$14:F7020)+SUM($G$14:G7020)))</f>
        <v>0</v>
      </c>
      <c r="I7020" s="7"/>
    </row>
    <row r="7021" spans="1:9">
      <c r="A7021" s="89">
        <f t="shared" si="1092"/>
        <v>7008</v>
      </c>
      <c r="B7021" s="185" t="str">
        <f t="shared" si="1086"/>
        <v/>
      </c>
      <c r="C7021" s="90" t="str">
        <f t="shared" si="1087"/>
        <v/>
      </c>
      <c r="D7021" s="89" t="str">
        <f t="shared" si="1088"/>
        <v/>
      </c>
      <c r="E7021" s="91" t="str">
        <f t="shared" si="1089"/>
        <v/>
      </c>
      <c r="F7021" s="92" t="str">
        <f t="shared" si="1090"/>
        <v/>
      </c>
      <c r="G7021" s="212" t="str">
        <f t="shared" si="1091"/>
        <v/>
      </c>
      <c r="H7021" s="92">
        <f>IF(OR(ERR=FALSE,AND(F7021="",G7021="")),0,IF($C$12="D",$H$13+SUM($F$14:F7021)-SUM($G$14:G7021),$H$13-SUM($F$14:F7021)+SUM($G$14:G7021)))</f>
        <v>0</v>
      </c>
      <c r="I7021" s="7"/>
    </row>
    <row r="7022" spans="1:9">
      <c r="A7022" s="89">
        <f t="shared" si="1092"/>
        <v>7009</v>
      </c>
      <c r="B7022" s="185" t="str">
        <f t="shared" si="1086"/>
        <v/>
      </c>
      <c r="C7022" s="90" t="str">
        <f t="shared" si="1087"/>
        <v/>
      </c>
      <c r="D7022" s="89" t="str">
        <f t="shared" si="1088"/>
        <v/>
      </c>
      <c r="E7022" s="91" t="str">
        <f t="shared" si="1089"/>
        <v/>
      </c>
      <c r="F7022" s="92" t="str">
        <f t="shared" si="1090"/>
        <v/>
      </c>
      <c r="G7022" s="212" t="str">
        <f t="shared" si="1091"/>
        <v/>
      </c>
      <c r="H7022" s="92">
        <f>IF(OR(ERR=FALSE,AND(F7022="",G7022="")),0,IF($C$12="D",$H$13+SUM($F$14:F7022)-SUM($G$14:G7022),$H$13-SUM($F$14:F7022)+SUM($G$14:G7022)))</f>
        <v>0</v>
      </c>
      <c r="I7022" s="7"/>
    </row>
    <row r="7023" spans="1:9">
      <c r="A7023" s="89">
        <f t="shared" si="1092"/>
        <v>7010</v>
      </c>
      <c r="B7023" s="185" t="str">
        <f t="shared" si="1086"/>
        <v/>
      </c>
      <c r="C7023" s="90" t="str">
        <f t="shared" si="1087"/>
        <v/>
      </c>
      <c r="D7023" s="89" t="str">
        <f t="shared" si="1088"/>
        <v/>
      </c>
      <c r="E7023" s="91" t="str">
        <f t="shared" si="1089"/>
        <v/>
      </c>
      <c r="F7023" s="92" t="str">
        <f t="shared" si="1090"/>
        <v/>
      </c>
      <c r="G7023" s="212" t="str">
        <f t="shared" si="1091"/>
        <v/>
      </c>
      <c r="H7023" s="92">
        <f>IF(OR(ERR=FALSE,AND(F7023="",G7023="")),0,IF($C$12="D",$H$13+SUM($F$14:F7023)-SUM($G$14:G7023),$H$13-SUM($F$14:F7023)+SUM($G$14:G7023)))</f>
        <v>0</v>
      </c>
      <c r="I7023" s="7"/>
    </row>
    <row r="7024" spans="1:9">
      <c r="A7024" s="89">
        <f t="shared" si="1092"/>
        <v>7011</v>
      </c>
      <c r="B7024" s="185" t="str">
        <f t="shared" si="1086"/>
        <v/>
      </c>
      <c r="C7024" s="90" t="str">
        <f t="shared" si="1087"/>
        <v/>
      </c>
      <c r="D7024" s="89" t="str">
        <f t="shared" si="1088"/>
        <v/>
      </c>
      <c r="E7024" s="91" t="str">
        <f t="shared" si="1089"/>
        <v/>
      </c>
      <c r="F7024" s="92" t="str">
        <f t="shared" si="1090"/>
        <v/>
      </c>
      <c r="G7024" s="212" t="str">
        <f t="shared" si="1091"/>
        <v/>
      </c>
      <c r="H7024" s="92">
        <f>IF(OR(ERR=FALSE,AND(F7024="",G7024="")),0,IF($C$12="D",$H$13+SUM($F$14:F7024)-SUM($G$14:G7024),$H$13-SUM($F$14:F7024)+SUM($G$14:G7024)))</f>
        <v>0</v>
      </c>
      <c r="I7024" s="7"/>
    </row>
    <row r="7025" spans="1:9">
      <c r="A7025" s="89">
        <f t="shared" si="1092"/>
        <v>7012</v>
      </c>
      <c r="B7025" s="185" t="str">
        <f t="shared" si="1086"/>
        <v/>
      </c>
      <c r="C7025" s="90" t="str">
        <f t="shared" si="1087"/>
        <v/>
      </c>
      <c r="D7025" s="89" t="str">
        <f t="shared" si="1088"/>
        <v/>
      </c>
      <c r="E7025" s="91" t="str">
        <f t="shared" si="1089"/>
        <v/>
      </c>
      <c r="F7025" s="92" t="str">
        <f t="shared" si="1090"/>
        <v/>
      </c>
      <c r="G7025" s="212" t="str">
        <f t="shared" si="1091"/>
        <v/>
      </c>
      <c r="H7025" s="92">
        <f>IF(OR(ERR=FALSE,AND(F7025="",G7025="")),0,IF($C$12="D",$H$13+SUM($F$14:F7025)-SUM($G$14:G7025),$H$13-SUM($F$14:F7025)+SUM($G$14:G7025)))</f>
        <v>0</v>
      </c>
      <c r="I7025" s="7"/>
    </row>
    <row r="7026" spans="1:9">
      <c r="A7026" s="89">
        <f t="shared" si="1092"/>
        <v>7013</v>
      </c>
      <c r="B7026" s="185" t="str">
        <f t="shared" si="1086"/>
        <v/>
      </c>
      <c r="C7026" s="90" t="str">
        <f t="shared" si="1087"/>
        <v/>
      </c>
      <c r="D7026" s="89" t="str">
        <f t="shared" si="1088"/>
        <v/>
      </c>
      <c r="E7026" s="91" t="str">
        <f t="shared" si="1089"/>
        <v/>
      </c>
      <c r="F7026" s="92" t="str">
        <f t="shared" si="1090"/>
        <v/>
      </c>
      <c r="G7026" s="212" t="str">
        <f t="shared" si="1091"/>
        <v/>
      </c>
      <c r="H7026" s="92">
        <f>IF(OR(ERR=FALSE,AND(F7026="",G7026="")),0,IF($C$12="D",$H$13+SUM($F$14:F7026)-SUM($G$14:G7026),$H$13-SUM($F$14:F7026)+SUM($G$14:G7026)))</f>
        <v>0</v>
      </c>
      <c r="I7026" s="7"/>
    </row>
    <row r="7027" spans="1:9">
      <c r="A7027" s="89">
        <f t="shared" si="1092"/>
        <v>7014</v>
      </c>
      <c r="B7027" s="185" t="str">
        <f t="shared" si="1086"/>
        <v/>
      </c>
      <c r="C7027" s="90" t="str">
        <f t="shared" si="1087"/>
        <v/>
      </c>
      <c r="D7027" s="89" t="str">
        <f t="shared" si="1088"/>
        <v/>
      </c>
      <c r="E7027" s="91" t="str">
        <f t="shared" si="1089"/>
        <v/>
      </c>
      <c r="F7027" s="92" t="str">
        <f t="shared" si="1090"/>
        <v/>
      </c>
      <c r="G7027" s="212" t="str">
        <f t="shared" si="1091"/>
        <v/>
      </c>
      <c r="H7027" s="92">
        <f>IF(OR(ERR=FALSE,AND(F7027="",G7027="")),0,IF($C$12="D",$H$13+SUM($F$14:F7027)-SUM($G$14:G7027),$H$13-SUM($F$14:F7027)+SUM($G$14:G7027)))</f>
        <v>0</v>
      </c>
      <c r="I7027" s="7"/>
    </row>
    <row r="7028" spans="1:9">
      <c r="A7028" s="89">
        <f t="shared" si="1092"/>
        <v>7015</v>
      </c>
      <c r="B7028" s="185" t="str">
        <f t="shared" si="1086"/>
        <v/>
      </c>
      <c r="C7028" s="90" t="str">
        <f t="shared" si="1087"/>
        <v/>
      </c>
      <c r="D7028" s="89" t="str">
        <f t="shared" si="1088"/>
        <v/>
      </c>
      <c r="E7028" s="91" t="str">
        <f t="shared" si="1089"/>
        <v/>
      </c>
      <c r="F7028" s="92" t="str">
        <f t="shared" si="1090"/>
        <v/>
      </c>
      <c r="G7028" s="212" t="str">
        <f t="shared" si="1091"/>
        <v/>
      </c>
      <c r="H7028" s="92">
        <f>IF(OR(ERR=FALSE,AND(F7028="",G7028="")),0,IF($C$12="D",$H$13+SUM($F$14:F7028)-SUM($G$14:G7028),$H$13-SUM($F$14:F7028)+SUM($G$14:G7028)))</f>
        <v>0</v>
      </c>
      <c r="I7028" s="7"/>
    </row>
    <row r="7029" spans="1:9">
      <c r="A7029" s="89">
        <f t="shared" si="1092"/>
        <v>7016</v>
      </c>
      <c r="B7029" s="185" t="str">
        <f t="shared" si="1086"/>
        <v/>
      </c>
      <c r="C7029" s="90" t="str">
        <f t="shared" si="1087"/>
        <v/>
      </c>
      <c r="D7029" s="89" t="str">
        <f t="shared" si="1088"/>
        <v/>
      </c>
      <c r="E7029" s="91" t="str">
        <f t="shared" si="1089"/>
        <v/>
      </c>
      <c r="F7029" s="92" t="str">
        <f t="shared" si="1090"/>
        <v/>
      </c>
      <c r="G7029" s="212" t="str">
        <f t="shared" si="1091"/>
        <v/>
      </c>
      <c r="H7029" s="92">
        <f>IF(OR(ERR=FALSE,AND(F7029="",G7029="")),0,IF($C$12="D",$H$13+SUM($F$14:F7029)-SUM($G$14:G7029),$H$13-SUM($F$14:F7029)+SUM($G$14:G7029)))</f>
        <v>0</v>
      </c>
      <c r="I7029" s="7"/>
    </row>
    <row r="7030" spans="1:9">
      <c r="A7030" s="89">
        <f t="shared" si="1092"/>
        <v>7017</v>
      </c>
      <c r="B7030" s="185" t="str">
        <f t="shared" si="1086"/>
        <v/>
      </c>
      <c r="C7030" s="90" t="str">
        <f t="shared" si="1087"/>
        <v/>
      </c>
      <c r="D7030" s="89" t="str">
        <f t="shared" si="1088"/>
        <v/>
      </c>
      <c r="E7030" s="91" t="str">
        <f t="shared" si="1089"/>
        <v/>
      </c>
      <c r="F7030" s="92" t="str">
        <f t="shared" si="1090"/>
        <v/>
      </c>
      <c r="G7030" s="212" t="str">
        <f t="shared" si="1091"/>
        <v/>
      </c>
      <c r="H7030" s="92">
        <f>IF(OR(ERR=FALSE,AND(F7030="",G7030="")),0,IF($C$12="D",$H$13+SUM($F$14:F7030)-SUM($G$14:G7030),$H$13-SUM($F$14:F7030)+SUM($G$14:G7030)))</f>
        <v>0</v>
      </c>
      <c r="I7030" s="7"/>
    </row>
    <row r="7031" spans="1:9">
      <c r="A7031" s="89">
        <f t="shared" si="1092"/>
        <v>7018</v>
      </c>
      <c r="B7031" s="185" t="str">
        <f t="shared" si="1086"/>
        <v/>
      </c>
      <c r="C7031" s="90" t="str">
        <f t="shared" si="1087"/>
        <v/>
      </c>
      <c r="D7031" s="89" t="str">
        <f t="shared" si="1088"/>
        <v/>
      </c>
      <c r="E7031" s="91" t="str">
        <f t="shared" si="1089"/>
        <v/>
      </c>
      <c r="F7031" s="92" t="str">
        <f t="shared" si="1090"/>
        <v/>
      </c>
      <c r="G7031" s="212" t="str">
        <f t="shared" si="1091"/>
        <v/>
      </c>
      <c r="H7031" s="92">
        <f>IF(OR(ERR=FALSE,AND(F7031="",G7031="")),0,IF($C$12="D",$H$13+SUM($F$14:F7031)-SUM($G$14:G7031),$H$13-SUM($F$14:F7031)+SUM($G$14:G7031)))</f>
        <v>0</v>
      </c>
      <c r="I7031" s="7"/>
    </row>
    <row r="7032" spans="1:9">
      <c r="A7032" s="89">
        <f t="shared" si="1092"/>
        <v>7019</v>
      </c>
      <c r="B7032" s="185" t="str">
        <f t="shared" si="1086"/>
        <v/>
      </c>
      <c r="C7032" s="90" t="str">
        <f t="shared" si="1087"/>
        <v/>
      </c>
      <c r="D7032" s="89" t="str">
        <f t="shared" si="1088"/>
        <v/>
      </c>
      <c r="E7032" s="91" t="str">
        <f t="shared" si="1089"/>
        <v/>
      </c>
      <c r="F7032" s="92" t="str">
        <f t="shared" si="1090"/>
        <v/>
      </c>
      <c r="G7032" s="212" t="str">
        <f t="shared" si="1091"/>
        <v/>
      </c>
      <c r="H7032" s="92">
        <f>IF(OR(ERR=FALSE,AND(F7032="",G7032="")),0,IF($C$12="D",$H$13+SUM($F$14:F7032)-SUM($G$14:G7032),$H$13-SUM($F$14:F7032)+SUM($G$14:G7032)))</f>
        <v>0</v>
      </c>
      <c r="I7032" s="7"/>
    </row>
    <row r="7033" spans="1:9">
      <c r="A7033" s="89">
        <f t="shared" si="1092"/>
        <v>7020</v>
      </c>
      <c r="B7033" s="185" t="str">
        <f t="shared" si="1086"/>
        <v/>
      </c>
      <c r="C7033" s="90" t="str">
        <f t="shared" si="1087"/>
        <v/>
      </c>
      <c r="D7033" s="89" t="str">
        <f t="shared" si="1088"/>
        <v/>
      </c>
      <c r="E7033" s="91" t="str">
        <f t="shared" si="1089"/>
        <v/>
      </c>
      <c r="F7033" s="92" t="str">
        <f t="shared" si="1090"/>
        <v/>
      </c>
      <c r="G7033" s="212" t="str">
        <f t="shared" si="1091"/>
        <v/>
      </c>
      <c r="H7033" s="92">
        <f>IF(OR(ERR=FALSE,AND(F7033="",G7033="")),0,IF($C$12="D",$H$13+SUM($F$14:F7033)-SUM($G$14:G7033),$H$13-SUM($F$14:F7033)+SUM($G$14:G7033)))</f>
        <v>0</v>
      </c>
      <c r="I7033" s="7"/>
    </row>
    <row r="7034" spans="1:9">
      <c r="A7034" s="89">
        <f t="shared" si="1092"/>
        <v>7021</v>
      </c>
      <c r="B7034" s="185" t="str">
        <f t="shared" si="1086"/>
        <v/>
      </c>
      <c r="C7034" s="90" t="str">
        <f t="shared" si="1087"/>
        <v/>
      </c>
      <c r="D7034" s="89" t="str">
        <f t="shared" si="1088"/>
        <v/>
      </c>
      <c r="E7034" s="91" t="str">
        <f t="shared" si="1089"/>
        <v/>
      </c>
      <c r="F7034" s="92" t="str">
        <f t="shared" si="1090"/>
        <v/>
      </c>
      <c r="G7034" s="212" t="str">
        <f t="shared" si="1091"/>
        <v/>
      </c>
      <c r="H7034" s="92">
        <f>IF(OR(ERR=FALSE,AND(F7034="",G7034="")),0,IF($C$12="D",$H$13+SUM($F$14:F7034)-SUM($G$14:G7034),$H$13-SUM($F$14:F7034)+SUM($G$14:G7034)))</f>
        <v>0</v>
      </c>
      <c r="I7034" s="7"/>
    </row>
    <row r="7035" spans="1:9">
      <c r="A7035" s="89">
        <f t="shared" si="1092"/>
        <v>7022</v>
      </c>
      <c r="B7035" s="185" t="str">
        <f t="shared" si="1086"/>
        <v/>
      </c>
      <c r="C7035" s="90" t="str">
        <f t="shared" si="1087"/>
        <v/>
      </c>
      <c r="D7035" s="89" t="str">
        <f t="shared" si="1088"/>
        <v/>
      </c>
      <c r="E7035" s="91" t="str">
        <f t="shared" si="1089"/>
        <v/>
      </c>
      <c r="F7035" s="92" t="str">
        <f t="shared" si="1090"/>
        <v/>
      </c>
      <c r="G7035" s="212" t="str">
        <f t="shared" si="1091"/>
        <v/>
      </c>
      <c r="H7035" s="92">
        <f>IF(OR(ERR=FALSE,AND(F7035="",G7035="")),0,IF($C$12="D",$H$13+SUM($F$14:F7035)-SUM($G$14:G7035),$H$13-SUM($F$14:F7035)+SUM($G$14:G7035)))</f>
        <v>0</v>
      </c>
      <c r="I7035" s="7"/>
    </row>
    <row r="7036" spans="1:9">
      <c r="A7036" s="89">
        <f t="shared" si="1092"/>
        <v>7023</v>
      </c>
      <c r="B7036" s="185" t="str">
        <f t="shared" si="1086"/>
        <v/>
      </c>
      <c r="C7036" s="90" t="str">
        <f t="shared" si="1087"/>
        <v/>
      </c>
      <c r="D7036" s="89" t="str">
        <f t="shared" si="1088"/>
        <v/>
      </c>
      <c r="E7036" s="91" t="str">
        <f t="shared" si="1089"/>
        <v/>
      </c>
      <c r="F7036" s="92" t="str">
        <f t="shared" si="1090"/>
        <v/>
      </c>
      <c r="G7036" s="212" t="str">
        <f t="shared" si="1091"/>
        <v/>
      </c>
      <c r="H7036" s="92">
        <f>IF(OR(ERR=FALSE,AND(F7036="",G7036="")),0,IF($C$12="D",$H$13+SUM($F$14:F7036)-SUM($G$14:G7036),$H$13-SUM($F$14:F7036)+SUM($G$14:G7036)))</f>
        <v>0</v>
      </c>
      <c r="I7036" s="7"/>
    </row>
    <row r="7037" spans="1:9">
      <c r="A7037" s="89">
        <f t="shared" si="1092"/>
        <v>7024</v>
      </c>
      <c r="B7037" s="185" t="str">
        <f t="shared" si="1086"/>
        <v/>
      </c>
      <c r="C7037" s="90" t="str">
        <f t="shared" si="1087"/>
        <v/>
      </c>
      <c r="D7037" s="89" t="str">
        <f t="shared" si="1088"/>
        <v/>
      </c>
      <c r="E7037" s="91" t="str">
        <f t="shared" si="1089"/>
        <v/>
      </c>
      <c r="F7037" s="92" t="str">
        <f t="shared" si="1090"/>
        <v/>
      </c>
      <c r="G7037" s="212" t="str">
        <f t="shared" si="1091"/>
        <v/>
      </c>
      <c r="H7037" s="92">
        <f>IF(OR(ERR=FALSE,AND(F7037="",G7037="")),0,IF($C$12="D",$H$13+SUM($F$14:F7037)-SUM($G$14:G7037),$H$13-SUM($F$14:F7037)+SUM($G$14:G7037)))</f>
        <v>0</v>
      </c>
      <c r="I7037" s="7"/>
    </row>
    <row r="7038" spans="1:9">
      <c r="A7038" s="89">
        <f t="shared" si="1092"/>
        <v>7025</v>
      </c>
      <c r="B7038" s="185" t="str">
        <f t="shared" si="1086"/>
        <v/>
      </c>
      <c r="C7038" s="90" t="str">
        <f t="shared" si="1087"/>
        <v/>
      </c>
      <c r="D7038" s="89" t="str">
        <f t="shared" si="1088"/>
        <v/>
      </c>
      <c r="E7038" s="91" t="str">
        <f t="shared" si="1089"/>
        <v/>
      </c>
      <c r="F7038" s="92" t="str">
        <f t="shared" si="1090"/>
        <v/>
      </c>
      <c r="G7038" s="212" t="str">
        <f t="shared" si="1091"/>
        <v/>
      </c>
      <c r="H7038" s="92">
        <f>IF(OR(ERR=FALSE,AND(F7038="",G7038="")),0,IF($C$12="D",$H$13+SUM($F$14:F7038)-SUM($G$14:G7038),$H$13-SUM($F$14:F7038)+SUM($G$14:G7038)))</f>
        <v>0</v>
      </c>
      <c r="I7038" s="7"/>
    </row>
    <row r="7039" spans="1:9">
      <c r="A7039" s="89">
        <f t="shared" si="1092"/>
        <v>7026</v>
      </c>
      <c r="B7039" s="185" t="str">
        <f t="shared" si="1086"/>
        <v/>
      </c>
      <c r="C7039" s="90" t="str">
        <f t="shared" si="1087"/>
        <v/>
      </c>
      <c r="D7039" s="89" t="str">
        <f t="shared" si="1088"/>
        <v/>
      </c>
      <c r="E7039" s="91" t="str">
        <f t="shared" si="1089"/>
        <v/>
      </c>
      <c r="F7039" s="92" t="str">
        <f t="shared" si="1090"/>
        <v/>
      </c>
      <c r="G7039" s="212" t="str">
        <f t="shared" si="1091"/>
        <v/>
      </c>
      <c r="H7039" s="92">
        <f>IF(OR(ERR=FALSE,AND(F7039="",G7039="")),0,IF($C$12="D",$H$13+SUM($F$14:F7039)-SUM($G$14:G7039),$H$13-SUM($F$14:F7039)+SUM($G$14:G7039)))</f>
        <v>0</v>
      </c>
      <c r="I7039" s="7"/>
    </row>
    <row r="7040" spans="1:9">
      <c r="A7040" s="89">
        <f t="shared" si="1092"/>
        <v>7027</v>
      </c>
      <c r="B7040" s="185" t="str">
        <f t="shared" si="1086"/>
        <v/>
      </c>
      <c r="C7040" s="90" t="str">
        <f t="shared" si="1087"/>
        <v/>
      </c>
      <c r="D7040" s="89" t="str">
        <f t="shared" si="1088"/>
        <v/>
      </c>
      <c r="E7040" s="91" t="str">
        <f t="shared" si="1089"/>
        <v/>
      </c>
      <c r="F7040" s="92" t="str">
        <f t="shared" si="1090"/>
        <v/>
      </c>
      <c r="G7040" s="212" t="str">
        <f t="shared" si="1091"/>
        <v/>
      </c>
      <c r="H7040" s="92">
        <f>IF(OR(ERR=FALSE,AND(F7040="",G7040="")),0,IF($C$12="D",$H$13+SUM($F$14:F7040)-SUM($G$14:G7040),$H$13-SUM($F$14:F7040)+SUM($G$14:G7040)))</f>
        <v>0</v>
      </c>
      <c r="I7040" s="7"/>
    </row>
    <row r="7041" spans="1:9">
      <c r="A7041" s="89">
        <f t="shared" si="1092"/>
        <v>7028</v>
      </c>
      <c r="B7041" s="185" t="str">
        <f t="shared" si="1086"/>
        <v/>
      </c>
      <c r="C7041" s="90" t="str">
        <f t="shared" si="1087"/>
        <v/>
      </c>
      <c r="D7041" s="89" t="str">
        <f t="shared" si="1088"/>
        <v/>
      </c>
      <c r="E7041" s="91" t="str">
        <f t="shared" si="1089"/>
        <v/>
      </c>
      <c r="F7041" s="92" t="str">
        <f t="shared" si="1090"/>
        <v/>
      </c>
      <c r="G7041" s="212" t="str">
        <f t="shared" si="1091"/>
        <v/>
      </c>
      <c r="H7041" s="92">
        <f>IF(OR(ERR=FALSE,AND(F7041="",G7041="")),0,IF($C$12="D",$H$13+SUM($F$14:F7041)-SUM($G$14:G7041),$H$13-SUM($F$14:F7041)+SUM($G$14:G7041)))</f>
        <v>0</v>
      </c>
      <c r="I7041" s="7"/>
    </row>
    <row r="7042" spans="1:9">
      <c r="A7042" s="89">
        <f t="shared" si="1092"/>
        <v>7029</v>
      </c>
      <c r="B7042" s="185" t="str">
        <f t="shared" si="1086"/>
        <v/>
      </c>
      <c r="C7042" s="90" t="str">
        <f t="shared" si="1087"/>
        <v/>
      </c>
      <c r="D7042" s="89" t="str">
        <f t="shared" si="1088"/>
        <v/>
      </c>
      <c r="E7042" s="91" t="str">
        <f t="shared" si="1089"/>
        <v/>
      </c>
      <c r="F7042" s="92" t="str">
        <f t="shared" si="1090"/>
        <v/>
      </c>
      <c r="G7042" s="212" t="str">
        <f t="shared" si="1091"/>
        <v/>
      </c>
      <c r="H7042" s="92">
        <f>IF(OR(ERR=FALSE,AND(F7042="",G7042="")),0,IF($C$12="D",$H$13+SUM($F$14:F7042)-SUM($G$14:G7042),$H$13-SUM($F$14:F7042)+SUM($G$14:G7042)))</f>
        <v>0</v>
      </c>
      <c r="I7042" s="7"/>
    </row>
    <row r="7043" spans="1:9">
      <c r="A7043" s="89">
        <f t="shared" si="1092"/>
        <v>7030</v>
      </c>
      <c r="B7043" s="185" t="str">
        <f t="shared" si="1086"/>
        <v/>
      </c>
      <c r="C7043" s="90" t="str">
        <f t="shared" si="1087"/>
        <v/>
      </c>
      <c r="D7043" s="89" t="str">
        <f t="shared" si="1088"/>
        <v/>
      </c>
      <c r="E7043" s="91" t="str">
        <f t="shared" si="1089"/>
        <v/>
      </c>
      <c r="F7043" s="92" t="str">
        <f t="shared" si="1090"/>
        <v/>
      </c>
      <c r="G7043" s="212" t="str">
        <f t="shared" si="1091"/>
        <v/>
      </c>
      <c r="H7043" s="92">
        <f>IF(OR(ERR=FALSE,AND(F7043="",G7043="")),0,IF($C$12="D",$H$13+SUM($F$14:F7043)-SUM($G$14:G7043),$H$13-SUM($F$14:F7043)+SUM($G$14:G7043)))</f>
        <v>0</v>
      </c>
      <c r="I7043" s="7"/>
    </row>
    <row r="7044" spans="1:9">
      <c r="A7044" s="89">
        <f t="shared" si="1092"/>
        <v>7031</v>
      </c>
      <c r="B7044" s="185" t="str">
        <f t="shared" si="1086"/>
        <v/>
      </c>
      <c r="C7044" s="90" t="str">
        <f t="shared" si="1087"/>
        <v/>
      </c>
      <c r="D7044" s="89" t="str">
        <f t="shared" si="1088"/>
        <v/>
      </c>
      <c r="E7044" s="91" t="str">
        <f t="shared" si="1089"/>
        <v/>
      </c>
      <c r="F7044" s="92" t="str">
        <f t="shared" si="1090"/>
        <v/>
      </c>
      <c r="G7044" s="212" t="str">
        <f t="shared" si="1091"/>
        <v/>
      </c>
      <c r="H7044" s="92">
        <f>IF(OR(ERR=FALSE,AND(F7044="",G7044="")),0,IF($C$12="D",$H$13+SUM($F$14:F7044)-SUM($G$14:G7044),$H$13-SUM($F$14:F7044)+SUM($G$14:G7044)))</f>
        <v>0</v>
      </c>
      <c r="I7044" s="7"/>
    </row>
    <row r="7045" spans="1:9">
      <c r="A7045" s="89">
        <f t="shared" si="1092"/>
        <v>7032</v>
      </c>
      <c r="B7045" s="185" t="str">
        <f t="shared" si="1086"/>
        <v/>
      </c>
      <c r="C7045" s="90" t="str">
        <f t="shared" si="1087"/>
        <v/>
      </c>
      <c r="D7045" s="89" t="str">
        <f t="shared" si="1088"/>
        <v/>
      </c>
      <c r="E7045" s="91" t="str">
        <f t="shared" si="1089"/>
        <v/>
      </c>
      <c r="F7045" s="92" t="str">
        <f t="shared" si="1090"/>
        <v/>
      </c>
      <c r="G7045" s="212" t="str">
        <f t="shared" si="1091"/>
        <v/>
      </c>
      <c r="H7045" s="92">
        <f>IF(OR(ERR=FALSE,AND(F7045="",G7045="")),0,IF($C$12="D",$H$13+SUM($F$14:F7045)-SUM($G$14:G7045),$H$13-SUM($F$14:F7045)+SUM($G$14:G7045)))</f>
        <v>0</v>
      </c>
      <c r="I7045" s="7"/>
    </row>
    <row r="7046" spans="1:9">
      <c r="A7046" s="89">
        <f t="shared" si="1092"/>
        <v>7033</v>
      </c>
      <c r="B7046" s="185" t="str">
        <f t="shared" si="1086"/>
        <v/>
      </c>
      <c r="C7046" s="90" t="str">
        <f t="shared" si="1087"/>
        <v/>
      </c>
      <c r="D7046" s="89" t="str">
        <f t="shared" si="1088"/>
        <v/>
      </c>
      <c r="E7046" s="91" t="str">
        <f t="shared" si="1089"/>
        <v/>
      </c>
      <c r="F7046" s="92" t="str">
        <f t="shared" si="1090"/>
        <v/>
      </c>
      <c r="G7046" s="212" t="str">
        <f t="shared" si="1091"/>
        <v/>
      </c>
      <c r="H7046" s="92">
        <f>IF(OR(ERR=FALSE,AND(F7046="",G7046="")),0,IF($C$12="D",$H$13+SUM($F$14:F7046)-SUM($G$14:G7046),$H$13-SUM($F$14:F7046)+SUM($G$14:G7046)))</f>
        <v>0</v>
      </c>
      <c r="I7046" s="7"/>
    </row>
    <row r="7047" spans="1:9">
      <c r="A7047" s="89">
        <f t="shared" si="1092"/>
        <v>7034</v>
      </c>
      <c r="B7047" s="185" t="str">
        <f t="shared" si="1086"/>
        <v/>
      </c>
      <c r="C7047" s="90" t="str">
        <f t="shared" si="1087"/>
        <v/>
      </c>
      <c r="D7047" s="89" t="str">
        <f t="shared" si="1088"/>
        <v/>
      </c>
      <c r="E7047" s="91" t="str">
        <f t="shared" si="1089"/>
        <v/>
      </c>
      <c r="F7047" s="92" t="str">
        <f t="shared" si="1090"/>
        <v/>
      </c>
      <c r="G7047" s="212" t="str">
        <f t="shared" si="1091"/>
        <v/>
      </c>
      <c r="H7047" s="92">
        <f>IF(OR(ERR=FALSE,AND(F7047="",G7047="")),0,IF($C$12="D",$H$13+SUM($F$14:F7047)-SUM($G$14:G7047),$H$13-SUM($F$14:F7047)+SUM($G$14:G7047)))</f>
        <v>0</v>
      </c>
      <c r="I7047" s="7"/>
    </row>
    <row r="7048" spans="1:9">
      <c r="A7048" s="89">
        <f t="shared" si="1092"/>
        <v>7035</v>
      </c>
      <c r="B7048" s="185" t="str">
        <f t="shared" si="1086"/>
        <v/>
      </c>
      <c r="C7048" s="90" t="str">
        <f t="shared" si="1087"/>
        <v/>
      </c>
      <c r="D7048" s="89" t="str">
        <f t="shared" si="1088"/>
        <v/>
      </c>
      <c r="E7048" s="91" t="str">
        <f t="shared" si="1089"/>
        <v/>
      </c>
      <c r="F7048" s="92" t="str">
        <f t="shared" si="1090"/>
        <v/>
      </c>
      <c r="G7048" s="212" t="str">
        <f t="shared" si="1091"/>
        <v/>
      </c>
      <c r="H7048" s="92">
        <f>IF(OR(ERR=FALSE,AND(F7048="",G7048="")),0,IF($C$12="D",$H$13+SUM($F$14:F7048)-SUM($G$14:G7048),$H$13-SUM($F$14:F7048)+SUM($G$14:G7048)))</f>
        <v>0</v>
      </c>
      <c r="I7048" s="7"/>
    </row>
    <row r="7049" spans="1:9">
      <c r="A7049" s="89">
        <f t="shared" si="1092"/>
        <v>7036</v>
      </c>
      <c r="B7049" s="185" t="str">
        <f t="shared" si="1086"/>
        <v/>
      </c>
      <c r="C7049" s="90" t="str">
        <f t="shared" si="1087"/>
        <v/>
      </c>
      <c r="D7049" s="89" t="str">
        <f t="shared" si="1088"/>
        <v/>
      </c>
      <c r="E7049" s="91" t="str">
        <f t="shared" si="1089"/>
        <v/>
      </c>
      <c r="F7049" s="92" t="str">
        <f t="shared" si="1090"/>
        <v/>
      </c>
      <c r="G7049" s="212" t="str">
        <f t="shared" si="1091"/>
        <v/>
      </c>
      <c r="H7049" s="92">
        <f>IF(OR(ERR=FALSE,AND(F7049="",G7049="")),0,IF($C$12="D",$H$13+SUM($F$14:F7049)-SUM($G$14:G7049),$H$13-SUM($F$14:F7049)+SUM($G$14:G7049)))</f>
        <v>0</v>
      </c>
      <c r="I7049" s="7"/>
    </row>
    <row r="7050" spans="1:9">
      <c r="A7050" s="89">
        <f t="shared" si="1092"/>
        <v>7037</v>
      </c>
      <c r="B7050" s="185" t="str">
        <f t="shared" si="1086"/>
        <v/>
      </c>
      <c r="C7050" s="90" t="str">
        <f t="shared" si="1087"/>
        <v/>
      </c>
      <c r="D7050" s="89" t="str">
        <f t="shared" si="1088"/>
        <v/>
      </c>
      <c r="E7050" s="91" t="str">
        <f t="shared" si="1089"/>
        <v/>
      </c>
      <c r="F7050" s="92" t="str">
        <f t="shared" si="1090"/>
        <v/>
      </c>
      <c r="G7050" s="212" t="str">
        <f t="shared" si="1091"/>
        <v/>
      </c>
      <c r="H7050" s="92">
        <f>IF(OR(ERR=FALSE,AND(F7050="",G7050="")),0,IF($C$12="D",$H$13+SUM($F$14:F7050)-SUM($G$14:G7050),$H$13-SUM($F$14:F7050)+SUM($G$14:G7050)))</f>
        <v>0</v>
      </c>
      <c r="I7050" s="7"/>
    </row>
    <row r="7051" spans="1:9">
      <c r="A7051" s="89">
        <f t="shared" si="1092"/>
        <v>7038</v>
      </c>
      <c r="B7051" s="185" t="str">
        <f t="shared" si="1086"/>
        <v/>
      </c>
      <c r="C7051" s="90" t="str">
        <f t="shared" si="1087"/>
        <v/>
      </c>
      <c r="D7051" s="89" t="str">
        <f t="shared" si="1088"/>
        <v/>
      </c>
      <c r="E7051" s="91" t="str">
        <f t="shared" si="1089"/>
        <v/>
      </c>
      <c r="F7051" s="92" t="str">
        <f t="shared" si="1090"/>
        <v/>
      </c>
      <c r="G7051" s="212" t="str">
        <f t="shared" si="1091"/>
        <v/>
      </c>
      <c r="H7051" s="92">
        <f>IF(OR(ERR=FALSE,AND(F7051="",G7051="")),0,IF($C$12="D",$H$13+SUM($F$14:F7051)-SUM($G$14:G7051),$H$13-SUM($F$14:F7051)+SUM($G$14:G7051)))</f>
        <v>0</v>
      </c>
      <c r="I7051" s="7"/>
    </row>
    <row r="7052" spans="1:9">
      <c r="A7052" s="89">
        <f t="shared" si="1092"/>
        <v>7039</v>
      </c>
      <c r="B7052" s="185" t="str">
        <f t="shared" si="1086"/>
        <v/>
      </c>
      <c r="C7052" s="90" t="str">
        <f t="shared" si="1087"/>
        <v/>
      </c>
      <c r="D7052" s="89" t="str">
        <f t="shared" si="1088"/>
        <v/>
      </c>
      <c r="E7052" s="91" t="str">
        <f t="shared" si="1089"/>
        <v/>
      </c>
      <c r="F7052" s="92" t="str">
        <f t="shared" si="1090"/>
        <v/>
      </c>
      <c r="G7052" s="212" t="str">
        <f t="shared" si="1091"/>
        <v/>
      </c>
      <c r="H7052" s="92">
        <f>IF(OR(ERR=FALSE,AND(F7052="",G7052="")),0,IF($C$12="D",$H$13+SUM($F$14:F7052)-SUM($G$14:G7052),$H$13-SUM($F$14:F7052)+SUM($G$14:G7052)))</f>
        <v>0</v>
      </c>
      <c r="I7052" s="7"/>
    </row>
    <row r="7053" spans="1:9">
      <c r="A7053" s="89">
        <f t="shared" si="1092"/>
        <v>7040</v>
      </c>
      <c r="B7053" s="185" t="str">
        <f t="shared" si="1086"/>
        <v/>
      </c>
      <c r="C7053" s="90" t="str">
        <f t="shared" si="1087"/>
        <v/>
      </c>
      <c r="D7053" s="89" t="str">
        <f t="shared" si="1088"/>
        <v/>
      </c>
      <c r="E7053" s="91" t="str">
        <f t="shared" si="1089"/>
        <v/>
      </c>
      <c r="F7053" s="92" t="str">
        <f t="shared" si="1090"/>
        <v/>
      </c>
      <c r="G7053" s="212" t="str">
        <f t="shared" si="1091"/>
        <v/>
      </c>
      <c r="H7053" s="92">
        <f>IF(OR(ERR=FALSE,AND(F7053="",G7053="")),0,IF($C$12="D",$H$13+SUM($F$14:F7053)-SUM($G$14:G7053),$H$13-SUM($F$14:F7053)+SUM($G$14:G7053)))</f>
        <v>0</v>
      </c>
      <c r="I7053" s="7"/>
    </row>
    <row r="7054" spans="1:9">
      <c r="A7054" s="89">
        <f t="shared" si="1092"/>
        <v>7041</v>
      </c>
      <c r="B7054" s="185" t="str">
        <f t="shared" si="1086"/>
        <v/>
      </c>
      <c r="C7054" s="90" t="str">
        <f t="shared" si="1087"/>
        <v/>
      </c>
      <c r="D7054" s="89" t="str">
        <f t="shared" si="1088"/>
        <v/>
      </c>
      <c r="E7054" s="91" t="str">
        <f t="shared" si="1089"/>
        <v/>
      </c>
      <c r="F7054" s="92" t="str">
        <f t="shared" si="1090"/>
        <v/>
      </c>
      <c r="G7054" s="212" t="str">
        <f t="shared" si="1091"/>
        <v/>
      </c>
      <c r="H7054" s="92">
        <f>IF(OR(ERR=FALSE,AND(F7054="",G7054="")),0,IF($C$12="D",$H$13+SUM($F$14:F7054)-SUM($G$14:G7054),$H$13-SUM($F$14:F7054)+SUM($G$14:G7054)))</f>
        <v>0</v>
      </c>
      <c r="I7054" s="7"/>
    </row>
    <row r="7055" spans="1:9">
      <c r="A7055" s="89">
        <f t="shared" si="1092"/>
        <v>7042</v>
      </c>
      <c r="B7055" s="185" t="str">
        <f t="shared" si="1086"/>
        <v/>
      </c>
      <c r="C7055" s="90" t="str">
        <f t="shared" si="1087"/>
        <v/>
      </c>
      <c r="D7055" s="89" t="str">
        <f t="shared" si="1088"/>
        <v/>
      </c>
      <c r="E7055" s="91" t="str">
        <f t="shared" si="1089"/>
        <v/>
      </c>
      <c r="F7055" s="92" t="str">
        <f t="shared" si="1090"/>
        <v/>
      </c>
      <c r="G7055" s="212" t="str">
        <f t="shared" si="1091"/>
        <v/>
      </c>
      <c r="H7055" s="92">
        <f>IF(OR(ERR=FALSE,AND(F7055="",G7055="")),0,IF($C$12="D",$H$13+SUM($F$14:F7055)-SUM($G$14:G7055),$H$13-SUM($F$14:F7055)+SUM($G$14:G7055)))</f>
        <v>0</v>
      </c>
      <c r="I7055" s="7"/>
    </row>
    <row r="7056" spans="1:9">
      <c r="A7056" s="89">
        <f t="shared" si="1092"/>
        <v>7043</v>
      </c>
      <c r="B7056" s="185" t="str">
        <f t="shared" si="1086"/>
        <v/>
      </c>
      <c r="C7056" s="90" t="str">
        <f t="shared" si="1087"/>
        <v/>
      </c>
      <c r="D7056" s="89" t="str">
        <f t="shared" si="1088"/>
        <v/>
      </c>
      <c r="E7056" s="91" t="str">
        <f t="shared" si="1089"/>
        <v/>
      </c>
      <c r="F7056" s="92" t="str">
        <f t="shared" si="1090"/>
        <v/>
      </c>
      <c r="G7056" s="212" t="str">
        <f t="shared" si="1091"/>
        <v/>
      </c>
      <c r="H7056" s="92">
        <f>IF(OR(ERR=FALSE,AND(F7056="",G7056="")),0,IF($C$12="D",$H$13+SUM($F$14:F7056)-SUM($G$14:G7056),$H$13-SUM($F$14:F7056)+SUM($G$14:G7056)))</f>
        <v>0</v>
      </c>
      <c r="I7056" s="7"/>
    </row>
    <row r="7057" spans="1:9">
      <c r="A7057" s="89">
        <f t="shared" si="1092"/>
        <v>7044</v>
      </c>
      <c r="B7057" s="185" t="str">
        <f t="shared" si="1086"/>
        <v/>
      </c>
      <c r="C7057" s="90" t="str">
        <f t="shared" si="1087"/>
        <v/>
      </c>
      <c r="D7057" s="89" t="str">
        <f t="shared" si="1088"/>
        <v/>
      </c>
      <c r="E7057" s="91" t="str">
        <f t="shared" si="1089"/>
        <v/>
      </c>
      <c r="F7057" s="92" t="str">
        <f t="shared" si="1090"/>
        <v/>
      </c>
      <c r="G7057" s="212" t="str">
        <f t="shared" si="1091"/>
        <v/>
      </c>
      <c r="H7057" s="92">
        <f>IF(OR(ERR=FALSE,AND(F7057="",G7057="")),0,IF($C$12="D",$H$13+SUM($F$14:F7057)-SUM($G$14:G7057),$H$13-SUM($F$14:F7057)+SUM($G$14:G7057)))</f>
        <v>0</v>
      </c>
      <c r="I7057" s="7"/>
    </row>
    <row r="7058" spans="1:9">
      <c r="A7058" s="89">
        <f t="shared" si="1092"/>
        <v>7045</v>
      </c>
      <c r="B7058" s="185" t="str">
        <f t="shared" si="1086"/>
        <v/>
      </c>
      <c r="C7058" s="90" t="str">
        <f t="shared" si="1087"/>
        <v/>
      </c>
      <c r="D7058" s="89" t="str">
        <f t="shared" si="1088"/>
        <v/>
      </c>
      <c r="E7058" s="91" t="str">
        <f t="shared" si="1089"/>
        <v/>
      </c>
      <c r="F7058" s="92" t="str">
        <f t="shared" si="1090"/>
        <v/>
      </c>
      <c r="G7058" s="212" t="str">
        <f t="shared" si="1091"/>
        <v/>
      </c>
      <c r="H7058" s="92">
        <f>IF(OR(ERR=FALSE,AND(F7058="",G7058="")),0,IF($C$12="D",$H$13+SUM($F$14:F7058)-SUM($G$14:G7058),$H$13-SUM($F$14:F7058)+SUM($G$14:G7058)))</f>
        <v>0</v>
      </c>
      <c r="I7058" s="7"/>
    </row>
    <row r="7059" spans="1:9">
      <c r="A7059" s="89">
        <f t="shared" si="1092"/>
        <v>7046</v>
      </c>
      <c r="B7059" s="185" t="str">
        <f t="shared" si="1086"/>
        <v/>
      </c>
      <c r="C7059" s="90" t="str">
        <f t="shared" si="1087"/>
        <v/>
      </c>
      <c r="D7059" s="89" t="str">
        <f t="shared" si="1088"/>
        <v/>
      </c>
      <c r="E7059" s="91" t="str">
        <f t="shared" si="1089"/>
        <v/>
      </c>
      <c r="F7059" s="92" t="str">
        <f t="shared" si="1090"/>
        <v/>
      </c>
      <c r="G7059" s="212" t="str">
        <f t="shared" si="1091"/>
        <v/>
      </c>
      <c r="H7059" s="92">
        <f>IF(OR(ERR=FALSE,AND(F7059="",G7059="")),0,IF($C$12="D",$H$13+SUM($F$14:F7059)-SUM($G$14:G7059),$H$13-SUM($F$14:F7059)+SUM($G$14:G7059)))</f>
        <v>0</v>
      </c>
      <c r="I7059" s="7"/>
    </row>
    <row r="7060" spans="1:9">
      <c r="A7060" s="89">
        <f t="shared" si="1092"/>
        <v>7047</v>
      </c>
      <c r="B7060" s="185" t="str">
        <f t="shared" ref="B7060:B7123" si="1093">IF(ISERROR(VLOOKUP(A7060&amp;H$9,JU_AKUN,6,FALSE)=TRUE),"",VLOOKUP(A7060&amp;H$9,JU_AKUN,6,FALSE))</f>
        <v/>
      </c>
      <c r="C7060" s="90" t="str">
        <f t="shared" ref="C7060:C7123" si="1094">IF(ISERROR(VLOOKUP(A7060&amp;H$9,JU_AKUN,7,FALSE)=TRUE),"",VLOOKUP(A7060&amp;H$9,JU_AKUN,7,FALSE))</f>
        <v/>
      </c>
      <c r="D7060" s="89" t="str">
        <f t="shared" ref="D7060:D7123" si="1095">IF(ISERROR(VLOOKUP(A7060&amp;H$9,JU_AKUN,8,FALSE)=TRUE),"",VLOOKUP(A7060&amp;H$9,JU_AKUN,8,FALSE))</f>
        <v/>
      </c>
      <c r="E7060" s="91" t="str">
        <f t="shared" ref="E7060:E7123" si="1096">IF(ISERROR(VLOOKUP(A7060&amp;H$9,JU_AKUN,9,FALSE)=TRUE),"",VLOOKUP(A7060&amp;H$9,JU_AKUN,9,FALSE))</f>
        <v/>
      </c>
      <c r="F7060" s="92" t="str">
        <f t="shared" ref="F7060:F7123" si="1097">IF(ISERROR(VLOOKUP(A7060&amp;H$9,JU_AKUN,14,FALSE)=TRUE),"",VLOOKUP(A7060&amp;H$9,JU_AKUN,14,FALSE))</f>
        <v/>
      </c>
      <c r="G7060" s="212" t="str">
        <f t="shared" ref="G7060:G7123" si="1098">IF(ISERROR(VLOOKUP(A7060&amp;H$9,JU_AKUN,15,FALSE)=TRUE),"",VLOOKUP(A7060&amp;H$9,JU_AKUN,15,FALSE))</f>
        <v/>
      </c>
      <c r="H7060" s="92">
        <f>IF(OR(ERR=FALSE,AND(F7060="",G7060="")),0,IF($C$12="D",$H$13+SUM($F$14:F7060)-SUM($G$14:G7060),$H$13-SUM($F$14:F7060)+SUM($G$14:G7060)))</f>
        <v>0</v>
      </c>
      <c r="I7060" s="7"/>
    </row>
    <row r="7061" spans="1:9">
      <c r="A7061" s="89">
        <f t="shared" si="1092"/>
        <v>7048</v>
      </c>
      <c r="B7061" s="185" t="str">
        <f t="shared" si="1093"/>
        <v/>
      </c>
      <c r="C7061" s="90" t="str">
        <f t="shared" si="1094"/>
        <v/>
      </c>
      <c r="D7061" s="89" t="str">
        <f t="shared" si="1095"/>
        <v/>
      </c>
      <c r="E7061" s="91" t="str">
        <f t="shared" si="1096"/>
        <v/>
      </c>
      <c r="F7061" s="92" t="str">
        <f t="shared" si="1097"/>
        <v/>
      </c>
      <c r="G7061" s="212" t="str">
        <f t="shared" si="1098"/>
        <v/>
      </c>
      <c r="H7061" s="92">
        <f>IF(OR(ERR=FALSE,AND(F7061="",G7061="")),0,IF($C$12="D",$H$13+SUM($F$14:F7061)-SUM($G$14:G7061),$H$13-SUM($F$14:F7061)+SUM($G$14:G7061)))</f>
        <v>0</v>
      </c>
      <c r="I7061" s="7"/>
    </row>
    <row r="7062" spans="1:9">
      <c r="A7062" s="89">
        <f t="shared" si="1092"/>
        <v>7049</v>
      </c>
      <c r="B7062" s="185" t="str">
        <f t="shared" si="1093"/>
        <v/>
      </c>
      <c r="C7062" s="90" t="str">
        <f t="shared" si="1094"/>
        <v/>
      </c>
      <c r="D7062" s="89" t="str">
        <f t="shared" si="1095"/>
        <v/>
      </c>
      <c r="E7062" s="91" t="str">
        <f t="shared" si="1096"/>
        <v/>
      </c>
      <c r="F7062" s="92" t="str">
        <f t="shared" si="1097"/>
        <v/>
      </c>
      <c r="G7062" s="212" t="str">
        <f t="shared" si="1098"/>
        <v/>
      </c>
      <c r="H7062" s="92">
        <f>IF(OR(ERR=FALSE,AND(F7062="",G7062="")),0,IF($C$12="D",$H$13+SUM($F$14:F7062)-SUM($G$14:G7062),$H$13-SUM($F$14:F7062)+SUM($G$14:G7062)))</f>
        <v>0</v>
      </c>
      <c r="I7062" s="7"/>
    </row>
    <row r="7063" spans="1:9">
      <c r="A7063" s="89">
        <f t="shared" si="1092"/>
        <v>7050</v>
      </c>
      <c r="B7063" s="185" t="str">
        <f t="shared" si="1093"/>
        <v/>
      </c>
      <c r="C7063" s="90" t="str">
        <f t="shared" si="1094"/>
        <v/>
      </c>
      <c r="D7063" s="89" t="str">
        <f t="shared" si="1095"/>
        <v/>
      </c>
      <c r="E7063" s="91" t="str">
        <f t="shared" si="1096"/>
        <v/>
      </c>
      <c r="F7063" s="92" t="str">
        <f t="shared" si="1097"/>
        <v/>
      </c>
      <c r="G7063" s="212" t="str">
        <f t="shared" si="1098"/>
        <v/>
      </c>
      <c r="H7063" s="92">
        <f>IF(OR(ERR=FALSE,AND(F7063="",G7063="")),0,IF($C$12="D",$H$13+SUM($F$14:F7063)-SUM($G$14:G7063),$H$13-SUM($F$14:F7063)+SUM($G$14:G7063)))</f>
        <v>0</v>
      </c>
      <c r="I7063" s="7"/>
    </row>
    <row r="7064" spans="1:9">
      <c r="A7064" s="89">
        <f t="shared" si="1092"/>
        <v>7051</v>
      </c>
      <c r="B7064" s="185" t="str">
        <f t="shared" si="1093"/>
        <v/>
      </c>
      <c r="C7064" s="90" t="str">
        <f t="shared" si="1094"/>
        <v/>
      </c>
      <c r="D7064" s="89" t="str">
        <f t="shared" si="1095"/>
        <v/>
      </c>
      <c r="E7064" s="91" t="str">
        <f t="shared" si="1096"/>
        <v/>
      </c>
      <c r="F7064" s="92" t="str">
        <f t="shared" si="1097"/>
        <v/>
      </c>
      <c r="G7064" s="212" t="str">
        <f t="shared" si="1098"/>
        <v/>
      </c>
      <c r="H7064" s="92">
        <f>IF(OR(ERR=FALSE,AND(F7064="",G7064="")),0,IF($C$12="D",$H$13+SUM($F$14:F7064)-SUM($G$14:G7064),$H$13-SUM($F$14:F7064)+SUM($G$14:G7064)))</f>
        <v>0</v>
      </c>
      <c r="I7064" s="7"/>
    </row>
    <row r="7065" spans="1:9">
      <c r="A7065" s="89">
        <f t="shared" si="1092"/>
        <v>7052</v>
      </c>
      <c r="B7065" s="185" t="str">
        <f t="shared" si="1093"/>
        <v/>
      </c>
      <c r="C7065" s="90" t="str">
        <f t="shared" si="1094"/>
        <v/>
      </c>
      <c r="D7065" s="89" t="str">
        <f t="shared" si="1095"/>
        <v/>
      </c>
      <c r="E7065" s="91" t="str">
        <f t="shared" si="1096"/>
        <v/>
      </c>
      <c r="F7065" s="92" t="str">
        <f t="shared" si="1097"/>
        <v/>
      </c>
      <c r="G7065" s="212" t="str">
        <f t="shared" si="1098"/>
        <v/>
      </c>
      <c r="H7065" s="92">
        <f>IF(OR(ERR=FALSE,AND(F7065="",G7065="")),0,IF($C$12="D",$H$13+SUM($F$14:F7065)-SUM($G$14:G7065),$H$13-SUM($F$14:F7065)+SUM($G$14:G7065)))</f>
        <v>0</v>
      </c>
      <c r="I7065" s="7"/>
    </row>
    <row r="7066" spans="1:9">
      <c r="A7066" s="89">
        <f t="shared" si="1092"/>
        <v>7053</v>
      </c>
      <c r="B7066" s="185" t="str">
        <f t="shared" si="1093"/>
        <v/>
      </c>
      <c r="C7066" s="90" t="str">
        <f t="shared" si="1094"/>
        <v/>
      </c>
      <c r="D7066" s="89" t="str">
        <f t="shared" si="1095"/>
        <v/>
      </c>
      <c r="E7066" s="91" t="str">
        <f t="shared" si="1096"/>
        <v/>
      </c>
      <c r="F7066" s="92" t="str">
        <f t="shared" si="1097"/>
        <v/>
      </c>
      <c r="G7066" s="212" t="str">
        <f t="shared" si="1098"/>
        <v/>
      </c>
      <c r="H7066" s="92">
        <f>IF(OR(ERR=FALSE,AND(F7066="",G7066="")),0,IF($C$12="D",$H$13+SUM($F$14:F7066)-SUM($G$14:G7066),$H$13-SUM($F$14:F7066)+SUM($G$14:G7066)))</f>
        <v>0</v>
      </c>
      <c r="I7066" s="7"/>
    </row>
    <row r="7067" spans="1:9">
      <c r="A7067" s="89">
        <f t="shared" si="1092"/>
        <v>7054</v>
      </c>
      <c r="B7067" s="185" t="str">
        <f t="shared" si="1093"/>
        <v/>
      </c>
      <c r="C7067" s="90" t="str">
        <f t="shared" si="1094"/>
        <v/>
      </c>
      <c r="D7067" s="89" t="str">
        <f t="shared" si="1095"/>
        <v/>
      </c>
      <c r="E7067" s="91" t="str">
        <f t="shared" si="1096"/>
        <v/>
      </c>
      <c r="F7067" s="92" t="str">
        <f t="shared" si="1097"/>
        <v/>
      </c>
      <c r="G7067" s="212" t="str">
        <f t="shared" si="1098"/>
        <v/>
      </c>
      <c r="H7067" s="92">
        <f>IF(OR(ERR=FALSE,AND(F7067="",G7067="")),0,IF($C$12="D",$H$13+SUM($F$14:F7067)-SUM($G$14:G7067),$H$13-SUM($F$14:F7067)+SUM($G$14:G7067)))</f>
        <v>0</v>
      </c>
      <c r="I7067" s="7"/>
    </row>
    <row r="7068" spans="1:9">
      <c r="A7068" s="89">
        <f t="shared" si="1092"/>
        <v>7055</v>
      </c>
      <c r="B7068" s="185" t="str">
        <f t="shared" si="1093"/>
        <v/>
      </c>
      <c r="C7068" s="90" t="str">
        <f t="shared" si="1094"/>
        <v/>
      </c>
      <c r="D7068" s="89" t="str">
        <f t="shared" si="1095"/>
        <v/>
      </c>
      <c r="E7068" s="91" t="str">
        <f t="shared" si="1096"/>
        <v/>
      </c>
      <c r="F7068" s="92" t="str">
        <f t="shared" si="1097"/>
        <v/>
      </c>
      <c r="G7068" s="212" t="str">
        <f t="shared" si="1098"/>
        <v/>
      </c>
      <c r="H7068" s="92">
        <f>IF(OR(ERR=FALSE,AND(F7068="",G7068="")),0,IF($C$12="D",$H$13+SUM($F$14:F7068)-SUM($G$14:G7068),$H$13-SUM($F$14:F7068)+SUM($G$14:G7068)))</f>
        <v>0</v>
      </c>
      <c r="I7068" s="7"/>
    </row>
    <row r="7069" spans="1:9">
      <c r="A7069" s="89">
        <f t="shared" si="1092"/>
        <v>7056</v>
      </c>
      <c r="B7069" s="185" t="str">
        <f t="shared" si="1093"/>
        <v/>
      </c>
      <c r="C7069" s="90" t="str">
        <f t="shared" si="1094"/>
        <v/>
      </c>
      <c r="D7069" s="89" t="str">
        <f t="shared" si="1095"/>
        <v/>
      </c>
      <c r="E7069" s="91" t="str">
        <f t="shared" si="1096"/>
        <v/>
      </c>
      <c r="F7069" s="92" t="str">
        <f t="shared" si="1097"/>
        <v/>
      </c>
      <c r="G7069" s="212" t="str">
        <f t="shared" si="1098"/>
        <v/>
      </c>
      <c r="H7069" s="92">
        <f>IF(OR(ERR=FALSE,AND(F7069="",G7069="")),0,IF($C$12="D",$H$13+SUM($F$14:F7069)-SUM($G$14:G7069),$H$13-SUM($F$14:F7069)+SUM($G$14:G7069)))</f>
        <v>0</v>
      </c>
      <c r="I7069" s="7"/>
    </row>
    <row r="7070" spans="1:9">
      <c r="A7070" s="89">
        <f t="shared" si="1092"/>
        <v>7057</v>
      </c>
      <c r="B7070" s="185" t="str">
        <f t="shared" si="1093"/>
        <v/>
      </c>
      <c r="C7070" s="90" t="str">
        <f t="shared" si="1094"/>
        <v/>
      </c>
      <c r="D7070" s="89" t="str">
        <f t="shared" si="1095"/>
        <v/>
      </c>
      <c r="E7070" s="91" t="str">
        <f t="shared" si="1096"/>
        <v/>
      </c>
      <c r="F7070" s="92" t="str">
        <f t="shared" si="1097"/>
        <v/>
      </c>
      <c r="G7070" s="212" t="str">
        <f t="shared" si="1098"/>
        <v/>
      </c>
      <c r="H7070" s="92">
        <f>IF(OR(ERR=FALSE,AND(F7070="",G7070="")),0,IF($C$12="D",$H$13+SUM($F$14:F7070)-SUM($G$14:G7070),$H$13-SUM($F$14:F7070)+SUM($G$14:G7070)))</f>
        <v>0</v>
      </c>
      <c r="I7070" s="7"/>
    </row>
    <row r="7071" spans="1:9">
      <c r="A7071" s="89">
        <f t="shared" si="1092"/>
        <v>7058</v>
      </c>
      <c r="B7071" s="185" t="str">
        <f t="shared" si="1093"/>
        <v/>
      </c>
      <c r="C7071" s="90" t="str">
        <f t="shared" si="1094"/>
        <v/>
      </c>
      <c r="D7071" s="89" t="str">
        <f t="shared" si="1095"/>
        <v/>
      </c>
      <c r="E7071" s="91" t="str">
        <f t="shared" si="1096"/>
        <v/>
      </c>
      <c r="F7071" s="92" t="str">
        <f t="shared" si="1097"/>
        <v/>
      </c>
      <c r="G7071" s="212" t="str">
        <f t="shared" si="1098"/>
        <v/>
      </c>
      <c r="H7071" s="92">
        <f>IF(OR(ERR=FALSE,AND(F7071="",G7071="")),0,IF($C$12="D",$H$13+SUM($F$14:F7071)-SUM($G$14:G7071),$H$13-SUM($F$14:F7071)+SUM($G$14:G7071)))</f>
        <v>0</v>
      </c>
      <c r="I7071" s="7"/>
    </row>
    <row r="7072" spans="1:9">
      <c r="A7072" s="89">
        <f t="shared" ref="A7072:A7135" si="1099">A7071+1</f>
        <v>7059</v>
      </c>
      <c r="B7072" s="185" t="str">
        <f t="shared" si="1093"/>
        <v/>
      </c>
      <c r="C7072" s="90" t="str">
        <f t="shared" si="1094"/>
        <v/>
      </c>
      <c r="D7072" s="89" t="str">
        <f t="shared" si="1095"/>
        <v/>
      </c>
      <c r="E7072" s="91" t="str">
        <f t="shared" si="1096"/>
        <v/>
      </c>
      <c r="F7072" s="92" t="str">
        <f t="shared" si="1097"/>
        <v/>
      </c>
      <c r="G7072" s="212" t="str">
        <f t="shared" si="1098"/>
        <v/>
      </c>
      <c r="H7072" s="92">
        <f>IF(OR(ERR=FALSE,AND(F7072="",G7072="")),0,IF($C$12="D",$H$13+SUM($F$14:F7072)-SUM($G$14:G7072),$H$13-SUM($F$14:F7072)+SUM($G$14:G7072)))</f>
        <v>0</v>
      </c>
      <c r="I7072" s="7"/>
    </row>
    <row r="7073" spans="1:9">
      <c r="A7073" s="89">
        <f t="shared" si="1099"/>
        <v>7060</v>
      </c>
      <c r="B7073" s="185" t="str">
        <f t="shared" si="1093"/>
        <v/>
      </c>
      <c r="C7073" s="90" t="str">
        <f t="shared" si="1094"/>
        <v/>
      </c>
      <c r="D7073" s="89" t="str">
        <f t="shared" si="1095"/>
        <v/>
      </c>
      <c r="E7073" s="91" t="str">
        <f t="shared" si="1096"/>
        <v/>
      </c>
      <c r="F7073" s="92" t="str">
        <f t="shared" si="1097"/>
        <v/>
      </c>
      <c r="G7073" s="212" t="str">
        <f t="shared" si="1098"/>
        <v/>
      </c>
      <c r="H7073" s="92">
        <f>IF(OR(ERR=FALSE,AND(F7073="",G7073="")),0,IF($C$12="D",$H$13+SUM($F$14:F7073)-SUM($G$14:G7073),$H$13-SUM($F$14:F7073)+SUM($G$14:G7073)))</f>
        <v>0</v>
      </c>
      <c r="I7073" s="7"/>
    </row>
    <row r="7074" spans="1:9">
      <c r="A7074" s="89">
        <f t="shared" si="1099"/>
        <v>7061</v>
      </c>
      <c r="B7074" s="185" t="str">
        <f t="shared" si="1093"/>
        <v/>
      </c>
      <c r="C7074" s="90" t="str">
        <f t="shared" si="1094"/>
        <v/>
      </c>
      <c r="D7074" s="89" t="str">
        <f t="shared" si="1095"/>
        <v/>
      </c>
      <c r="E7074" s="91" t="str">
        <f t="shared" si="1096"/>
        <v/>
      </c>
      <c r="F7074" s="92" t="str">
        <f t="shared" si="1097"/>
        <v/>
      </c>
      <c r="G7074" s="212" t="str">
        <f t="shared" si="1098"/>
        <v/>
      </c>
      <c r="H7074" s="92">
        <f>IF(OR(ERR=FALSE,AND(F7074="",G7074="")),0,IF($C$12="D",$H$13+SUM($F$14:F7074)-SUM($G$14:G7074),$H$13-SUM($F$14:F7074)+SUM($G$14:G7074)))</f>
        <v>0</v>
      </c>
      <c r="I7074" s="7"/>
    </row>
    <row r="7075" spans="1:9">
      <c r="A7075" s="89">
        <f t="shared" si="1099"/>
        <v>7062</v>
      </c>
      <c r="B7075" s="185" t="str">
        <f t="shared" si="1093"/>
        <v/>
      </c>
      <c r="C7075" s="90" t="str">
        <f t="shared" si="1094"/>
        <v/>
      </c>
      <c r="D7075" s="89" t="str">
        <f t="shared" si="1095"/>
        <v/>
      </c>
      <c r="E7075" s="91" t="str">
        <f t="shared" si="1096"/>
        <v/>
      </c>
      <c r="F7075" s="92" t="str">
        <f t="shared" si="1097"/>
        <v/>
      </c>
      <c r="G7075" s="212" t="str">
        <f t="shared" si="1098"/>
        <v/>
      </c>
      <c r="H7075" s="92">
        <f>IF(OR(ERR=FALSE,AND(F7075="",G7075="")),0,IF($C$12="D",$H$13+SUM($F$14:F7075)-SUM($G$14:G7075),$H$13-SUM($F$14:F7075)+SUM($G$14:G7075)))</f>
        <v>0</v>
      </c>
      <c r="I7075" s="7"/>
    </row>
    <row r="7076" spans="1:9">
      <c r="A7076" s="89">
        <f t="shared" si="1099"/>
        <v>7063</v>
      </c>
      <c r="B7076" s="185" t="str">
        <f t="shared" si="1093"/>
        <v/>
      </c>
      <c r="C7076" s="90" t="str">
        <f t="shared" si="1094"/>
        <v/>
      </c>
      <c r="D7076" s="89" t="str">
        <f t="shared" si="1095"/>
        <v/>
      </c>
      <c r="E7076" s="91" t="str">
        <f t="shared" si="1096"/>
        <v/>
      </c>
      <c r="F7076" s="92" t="str">
        <f t="shared" si="1097"/>
        <v/>
      </c>
      <c r="G7076" s="212" t="str">
        <f t="shared" si="1098"/>
        <v/>
      </c>
      <c r="H7076" s="92">
        <f>IF(OR(ERR=FALSE,AND(F7076="",G7076="")),0,IF($C$12="D",$H$13+SUM($F$14:F7076)-SUM($G$14:G7076),$H$13-SUM($F$14:F7076)+SUM($G$14:G7076)))</f>
        <v>0</v>
      </c>
      <c r="I7076" s="7"/>
    </row>
    <row r="7077" spans="1:9">
      <c r="A7077" s="89">
        <f t="shared" si="1099"/>
        <v>7064</v>
      </c>
      <c r="B7077" s="185" t="str">
        <f t="shared" si="1093"/>
        <v/>
      </c>
      <c r="C7077" s="90" t="str">
        <f t="shared" si="1094"/>
        <v/>
      </c>
      <c r="D7077" s="89" t="str">
        <f t="shared" si="1095"/>
        <v/>
      </c>
      <c r="E7077" s="91" t="str">
        <f t="shared" si="1096"/>
        <v/>
      </c>
      <c r="F7077" s="92" t="str">
        <f t="shared" si="1097"/>
        <v/>
      </c>
      <c r="G7077" s="212" t="str">
        <f t="shared" si="1098"/>
        <v/>
      </c>
      <c r="H7077" s="92">
        <f>IF(OR(ERR=FALSE,AND(F7077="",G7077="")),0,IF($C$12="D",$H$13+SUM($F$14:F7077)-SUM($G$14:G7077),$H$13-SUM($F$14:F7077)+SUM($G$14:G7077)))</f>
        <v>0</v>
      </c>
      <c r="I7077" s="7"/>
    </row>
    <row r="7078" spans="1:9">
      <c r="A7078" s="89">
        <f t="shared" si="1099"/>
        <v>7065</v>
      </c>
      <c r="B7078" s="185" t="str">
        <f t="shared" si="1093"/>
        <v/>
      </c>
      <c r="C7078" s="90" t="str">
        <f t="shared" si="1094"/>
        <v/>
      </c>
      <c r="D7078" s="89" t="str">
        <f t="shared" si="1095"/>
        <v/>
      </c>
      <c r="E7078" s="91" t="str">
        <f t="shared" si="1096"/>
        <v/>
      </c>
      <c r="F7078" s="92" t="str">
        <f t="shared" si="1097"/>
        <v/>
      </c>
      <c r="G7078" s="212" t="str">
        <f t="shared" si="1098"/>
        <v/>
      </c>
      <c r="H7078" s="92">
        <f>IF(OR(ERR=FALSE,AND(F7078="",G7078="")),0,IF($C$12="D",$H$13+SUM($F$14:F7078)-SUM($G$14:G7078),$H$13-SUM($F$14:F7078)+SUM($G$14:G7078)))</f>
        <v>0</v>
      </c>
      <c r="I7078" s="7"/>
    </row>
    <row r="7079" spans="1:9">
      <c r="A7079" s="89">
        <f t="shared" si="1099"/>
        <v>7066</v>
      </c>
      <c r="B7079" s="185" t="str">
        <f t="shared" si="1093"/>
        <v/>
      </c>
      <c r="C7079" s="90" t="str">
        <f t="shared" si="1094"/>
        <v/>
      </c>
      <c r="D7079" s="89" t="str">
        <f t="shared" si="1095"/>
        <v/>
      </c>
      <c r="E7079" s="91" t="str">
        <f t="shared" si="1096"/>
        <v/>
      </c>
      <c r="F7079" s="92" t="str">
        <f t="shared" si="1097"/>
        <v/>
      </c>
      <c r="G7079" s="212" t="str">
        <f t="shared" si="1098"/>
        <v/>
      </c>
      <c r="H7079" s="92">
        <f>IF(OR(ERR=FALSE,AND(F7079="",G7079="")),0,IF($C$12="D",$H$13+SUM($F$14:F7079)-SUM($G$14:G7079),$H$13-SUM($F$14:F7079)+SUM($G$14:G7079)))</f>
        <v>0</v>
      </c>
      <c r="I7079" s="7"/>
    </row>
    <row r="7080" spans="1:9">
      <c r="A7080" s="89">
        <f t="shared" si="1099"/>
        <v>7067</v>
      </c>
      <c r="B7080" s="185" t="str">
        <f t="shared" si="1093"/>
        <v/>
      </c>
      <c r="C7080" s="90" t="str">
        <f t="shared" si="1094"/>
        <v/>
      </c>
      <c r="D7080" s="89" t="str">
        <f t="shared" si="1095"/>
        <v/>
      </c>
      <c r="E7080" s="91" t="str">
        <f t="shared" si="1096"/>
        <v/>
      </c>
      <c r="F7080" s="92" t="str">
        <f t="shared" si="1097"/>
        <v/>
      </c>
      <c r="G7080" s="212" t="str">
        <f t="shared" si="1098"/>
        <v/>
      </c>
      <c r="H7080" s="92">
        <f>IF(OR(ERR=FALSE,AND(F7080="",G7080="")),0,IF($C$12="D",$H$13+SUM($F$14:F7080)-SUM($G$14:G7080),$H$13-SUM($F$14:F7080)+SUM($G$14:G7080)))</f>
        <v>0</v>
      </c>
      <c r="I7080" s="7"/>
    </row>
    <row r="7081" spans="1:9">
      <c r="A7081" s="89">
        <f t="shared" si="1099"/>
        <v>7068</v>
      </c>
      <c r="B7081" s="185" t="str">
        <f t="shared" si="1093"/>
        <v/>
      </c>
      <c r="C7081" s="90" t="str">
        <f t="shared" si="1094"/>
        <v/>
      </c>
      <c r="D7081" s="89" t="str">
        <f t="shared" si="1095"/>
        <v/>
      </c>
      <c r="E7081" s="91" t="str">
        <f t="shared" si="1096"/>
        <v/>
      </c>
      <c r="F7081" s="92" t="str">
        <f t="shared" si="1097"/>
        <v/>
      </c>
      <c r="G7081" s="212" t="str">
        <f t="shared" si="1098"/>
        <v/>
      </c>
      <c r="H7081" s="92">
        <f>IF(OR(ERR=FALSE,AND(F7081="",G7081="")),0,IF($C$12="D",$H$13+SUM($F$14:F7081)-SUM($G$14:G7081),$H$13-SUM($F$14:F7081)+SUM($G$14:G7081)))</f>
        <v>0</v>
      </c>
      <c r="I7081" s="7"/>
    </row>
    <row r="7082" spans="1:9">
      <c r="A7082" s="89">
        <f t="shared" si="1099"/>
        <v>7069</v>
      </c>
      <c r="B7082" s="185" t="str">
        <f t="shared" si="1093"/>
        <v/>
      </c>
      <c r="C7082" s="90" t="str">
        <f t="shared" si="1094"/>
        <v/>
      </c>
      <c r="D7082" s="89" t="str">
        <f t="shared" si="1095"/>
        <v/>
      </c>
      <c r="E7082" s="91" t="str">
        <f t="shared" si="1096"/>
        <v/>
      </c>
      <c r="F7082" s="92" t="str">
        <f t="shared" si="1097"/>
        <v/>
      </c>
      <c r="G7082" s="212" t="str">
        <f t="shared" si="1098"/>
        <v/>
      </c>
      <c r="H7082" s="92">
        <f>IF(OR(ERR=FALSE,AND(F7082="",G7082="")),0,IF($C$12="D",$H$13+SUM($F$14:F7082)-SUM($G$14:G7082),$H$13-SUM($F$14:F7082)+SUM($G$14:G7082)))</f>
        <v>0</v>
      </c>
      <c r="I7082" s="7"/>
    </row>
    <row r="7083" spans="1:9">
      <c r="A7083" s="89">
        <f t="shared" si="1099"/>
        <v>7070</v>
      </c>
      <c r="B7083" s="185" t="str">
        <f t="shared" si="1093"/>
        <v/>
      </c>
      <c r="C7083" s="90" t="str">
        <f t="shared" si="1094"/>
        <v/>
      </c>
      <c r="D7083" s="89" t="str">
        <f t="shared" si="1095"/>
        <v/>
      </c>
      <c r="E7083" s="91" t="str">
        <f t="shared" si="1096"/>
        <v/>
      </c>
      <c r="F7083" s="92" t="str">
        <f t="shared" si="1097"/>
        <v/>
      </c>
      <c r="G7083" s="212" t="str">
        <f t="shared" si="1098"/>
        <v/>
      </c>
      <c r="H7083" s="92">
        <f>IF(OR(ERR=FALSE,AND(F7083="",G7083="")),0,IF($C$12="D",$H$13+SUM($F$14:F7083)-SUM($G$14:G7083),$H$13-SUM($F$14:F7083)+SUM($G$14:G7083)))</f>
        <v>0</v>
      </c>
      <c r="I7083" s="7"/>
    </row>
    <row r="7084" spans="1:9">
      <c r="A7084" s="89">
        <f t="shared" si="1099"/>
        <v>7071</v>
      </c>
      <c r="B7084" s="185" t="str">
        <f t="shared" si="1093"/>
        <v/>
      </c>
      <c r="C7084" s="90" t="str">
        <f t="shared" si="1094"/>
        <v/>
      </c>
      <c r="D7084" s="89" t="str">
        <f t="shared" si="1095"/>
        <v/>
      </c>
      <c r="E7084" s="91" t="str">
        <f t="shared" si="1096"/>
        <v/>
      </c>
      <c r="F7084" s="92" t="str">
        <f t="shared" si="1097"/>
        <v/>
      </c>
      <c r="G7084" s="212" t="str">
        <f t="shared" si="1098"/>
        <v/>
      </c>
      <c r="H7084" s="92">
        <f>IF(OR(ERR=FALSE,AND(F7084="",G7084="")),0,IF($C$12="D",$H$13+SUM($F$14:F7084)-SUM($G$14:G7084),$H$13-SUM($F$14:F7084)+SUM($G$14:G7084)))</f>
        <v>0</v>
      </c>
      <c r="I7084" s="7"/>
    </row>
    <row r="7085" spans="1:9">
      <c r="A7085" s="89">
        <f t="shared" si="1099"/>
        <v>7072</v>
      </c>
      <c r="B7085" s="185" t="str">
        <f t="shared" si="1093"/>
        <v/>
      </c>
      <c r="C7085" s="90" t="str">
        <f t="shared" si="1094"/>
        <v/>
      </c>
      <c r="D7085" s="89" t="str">
        <f t="shared" si="1095"/>
        <v/>
      </c>
      <c r="E7085" s="91" t="str">
        <f t="shared" si="1096"/>
        <v/>
      </c>
      <c r="F7085" s="92" t="str">
        <f t="shared" si="1097"/>
        <v/>
      </c>
      <c r="G7085" s="212" t="str">
        <f t="shared" si="1098"/>
        <v/>
      </c>
      <c r="H7085" s="92">
        <f>IF(OR(ERR=FALSE,AND(F7085="",G7085="")),0,IF($C$12="D",$H$13+SUM($F$14:F7085)-SUM($G$14:G7085),$H$13-SUM($F$14:F7085)+SUM($G$14:G7085)))</f>
        <v>0</v>
      </c>
      <c r="I7085" s="7"/>
    </row>
    <row r="7086" spans="1:9">
      <c r="A7086" s="89">
        <f t="shared" si="1099"/>
        <v>7073</v>
      </c>
      <c r="B7086" s="185" t="str">
        <f t="shared" si="1093"/>
        <v/>
      </c>
      <c r="C7086" s="90" t="str">
        <f t="shared" si="1094"/>
        <v/>
      </c>
      <c r="D7086" s="89" t="str">
        <f t="shared" si="1095"/>
        <v/>
      </c>
      <c r="E7086" s="91" t="str">
        <f t="shared" si="1096"/>
        <v/>
      </c>
      <c r="F7086" s="92" t="str">
        <f t="shared" si="1097"/>
        <v/>
      </c>
      <c r="G7086" s="212" t="str">
        <f t="shared" si="1098"/>
        <v/>
      </c>
      <c r="H7086" s="92">
        <f>IF(OR(ERR=FALSE,AND(F7086="",G7086="")),0,IF($C$12="D",$H$13+SUM($F$14:F7086)-SUM($G$14:G7086),$H$13-SUM($F$14:F7086)+SUM($G$14:G7086)))</f>
        <v>0</v>
      </c>
      <c r="I7086" s="7"/>
    </row>
    <row r="7087" spans="1:9">
      <c r="A7087" s="89">
        <f t="shared" si="1099"/>
        <v>7074</v>
      </c>
      <c r="B7087" s="185" t="str">
        <f t="shared" si="1093"/>
        <v/>
      </c>
      <c r="C7087" s="90" t="str">
        <f t="shared" si="1094"/>
        <v/>
      </c>
      <c r="D7087" s="89" t="str">
        <f t="shared" si="1095"/>
        <v/>
      </c>
      <c r="E7087" s="91" t="str">
        <f t="shared" si="1096"/>
        <v/>
      </c>
      <c r="F7087" s="92" t="str">
        <f t="shared" si="1097"/>
        <v/>
      </c>
      <c r="G7087" s="212" t="str">
        <f t="shared" si="1098"/>
        <v/>
      </c>
      <c r="H7087" s="92">
        <f>IF(OR(ERR=FALSE,AND(F7087="",G7087="")),0,IF($C$12="D",$H$13+SUM($F$14:F7087)-SUM($G$14:G7087),$H$13-SUM($F$14:F7087)+SUM($G$14:G7087)))</f>
        <v>0</v>
      </c>
      <c r="I7087" s="7"/>
    </row>
    <row r="7088" spans="1:9">
      <c r="A7088" s="89">
        <f t="shared" si="1099"/>
        <v>7075</v>
      </c>
      <c r="B7088" s="185" t="str">
        <f t="shared" si="1093"/>
        <v/>
      </c>
      <c r="C7088" s="90" t="str">
        <f t="shared" si="1094"/>
        <v/>
      </c>
      <c r="D7088" s="89" t="str">
        <f t="shared" si="1095"/>
        <v/>
      </c>
      <c r="E7088" s="91" t="str">
        <f t="shared" si="1096"/>
        <v/>
      </c>
      <c r="F7088" s="92" t="str">
        <f t="shared" si="1097"/>
        <v/>
      </c>
      <c r="G7088" s="212" t="str">
        <f t="shared" si="1098"/>
        <v/>
      </c>
      <c r="H7088" s="92">
        <f>IF(OR(ERR=FALSE,AND(F7088="",G7088="")),0,IF($C$12="D",$H$13+SUM($F$14:F7088)-SUM($G$14:G7088),$H$13-SUM($F$14:F7088)+SUM($G$14:G7088)))</f>
        <v>0</v>
      </c>
      <c r="I7088" s="7"/>
    </row>
    <row r="7089" spans="1:9">
      <c r="A7089" s="89">
        <f t="shared" si="1099"/>
        <v>7076</v>
      </c>
      <c r="B7089" s="185" t="str">
        <f t="shared" si="1093"/>
        <v/>
      </c>
      <c r="C7089" s="90" t="str">
        <f t="shared" si="1094"/>
        <v/>
      </c>
      <c r="D7089" s="89" t="str">
        <f t="shared" si="1095"/>
        <v/>
      </c>
      <c r="E7089" s="91" t="str">
        <f t="shared" si="1096"/>
        <v/>
      </c>
      <c r="F7089" s="92" t="str">
        <f t="shared" si="1097"/>
        <v/>
      </c>
      <c r="G7089" s="212" t="str">
        <f t="shared" si="1098"/>
        <v/>
      </c>
      <c r="H7089" s="92">
        <f>IF(OR(ERR=FALSE,AND(F7089="",G7089="")),0,IF($C$12="D",$H$13+SUM($F$14:F7089)-SUM($G$14:G7089),$H$13-SUM($F$14:F7089)+SUM($G$14:G7089)))</f>
        <v>0</v>
      </c>
      <c r="I7089" s="7"/>
    </row>
    <row r="7090" spans="1:9">
      <c r="A7090" s="89">
        <f t="shared" si="1099"/>
        <v>7077</v>
      </c>
      <c r="B7090" s="185" t="str">
        <f t="shared" si="1093"/>
        <v/>
      </c>
      <c r="C7090" s="90" t="str">
        <f t="shared" si="1094"/>
        <v/>
      </c>
      <c r="D7090" s="89" t="str">
        <f t="shared" si="1095"/>
        <v/>
      </c>
      <c r="E7090" s="91" t="str">
        <f t="shared" si="1096"/>
        <v/>
      </c>
      <c r="F7090" s="92" t="str">
        <f t="shared" si="1097"/>
        <v/>
      </c>
      <c r="G7090" s="212" t="str">
        <f t="shared" si="1098"/>
        <v/>
      </c>
      <c r="H7090" s="92">
        <f>IF(OR(ERR=FALSE,AND(F7090="",G7090="")),0,IF($C$12="D",$H$13+SUM($F$14:F7090)-SUM($G$14:G7090),$H$13-SUM($F$14:F7090)+SUM($G$14:G7090)))</f>
        <v>0</v>
      </c>
      <c r="I7090" s="7"/>
    </row>
    <row r="7091" spans="1:9">
      <c r="A7091" s="89">
        <f t="shared" si="1099"/>
        <v>7078</v>
      </c>
      <c r="B7091" s="185" t="str">
        <f t="shared" si="1093"/>
        <v/>
      </c>
      <c r="C7091" s="90" t="str">
        <f t="shared" si="1094"/>
        <v/>
      </c>
      <c r="D7091" s="89" t="str">
        <f t="shared" si="1095"/>
        <v/>
      </c>
      <c r="E7091" s="91" t="str">
        <f t="shared" si="1096"/>
        <v/>
      </c>
      <c r="F7091" s="92" t="str">
        <f t="shared" si="1097"/>
        <v/>
      </c>
      <c r="G7091" s="212" t="str">
        <f t="shared" si="1098"/>
        <v/>
      </c>
      <c r="H7091" s="92">
        <f>IF(OR(ERR=FALSE,AND(F7091="",G7091="")),0,IF($C$12="D",$H$13+SUM($F$14:F7091)-SUM($G$14:G7091),$H$13-SUM($F$14:F7091)+SUM($G$14:G7091)))</f>
        <v>0</v>
      </c>
      <c r="I7091" s="7"/>
    </row>
    <row r="7092" spans="1:9">
      <c r="A7092" s="89">
        <f t="shared" si="1099"/>
        <v>7079</v>
      </c>
      <c r="B7092" s="185" t="str">
        <f t="shared" si="1093"/>
        <v/>
      </c>
      <c r="C7092" s="90" t="str">
        <f t="shared" si="1094"/>
        <v/>
      </c>
      <c r="D7092" s="89" t="str">
        <f t="shared" si="1095"/>
        <v/>
      </c>
      <c r="E7092" s="91" t="str">
        <f t="shared" si="1096"/>
        <v/>
      </c>
      <c r="F7092" s="92" t="str">
        <f t="shared" si="1097"/>
        <v/>
      </c>
      <c r="G7092" s="212" t="str">
        <f t="shared" si="1098"/>
        <v/>
      </c>
      <c r="H7092" s="92">
        <f>IF(OR(ERR=FALSE,AND(F7092="",G7092="")),0,IF($C$12="D",$H$13+SUM($F$14:F7092)-SUM($G$14:G7092),$H$13-SUM($F$14:F7092)+SUM($G$14:G7092)))</f>
        <v>0</v>
      </c>
      <c r="I7092" s="7"/>
    </row>
    <row r="7093" spans="1:9">
      <c r="A7093" s="89">
        <f t="shared" si="1099"/>
        <v>7080</v>
      </c>
      <c r="B7093" s="185" t="str">
        <f t="shared" si="1093"/>
        <v/>
      </c>
      <c r="C7093" s="90" t="str">
        <f t="shared" si="1094"/>
        <v/>
      </c>
      <c r="D7093" s="89" t="str">
        <f t="shared" si="1095"/>
        <v/>
      </c>
      <c r="E7093" s="91" t="str">
        <f t="shared" si="1096"/>
        <v/>
      </c>
      <c r="F7093" s="92" t="str">
        <f t="shared" si="1097"/>
        <v/>
      </c>
      <c r="G7093" s="212" t="str">
        <f t="shared" si="1098"/>
        <v/>
      </c>
      <c r="H7093" s="92">
        <f>IF(OR(ERR=FALSE,AND(F7093="",G7093="")),0,IF($C$12="D",$H$13+SUM($F$14:F7093)-SUM($G$14:G7093),$H$13-SUM($F$14:F7093)+SUM($G$14:G7093)))</f>
        <v>0</v>
      </c>
      <c r="I7093" s="7"/>
    </row>
    <row r="7094" spans="1:9">
      <c r="A7094" s="89">
        <f t="shared" si="1099"/>
        <v>7081</v>
      </c>
      <c r="B7094" s="185" t="str">
        <f t="shared" si="1093"/>
        <v/>
      </c>
      <c r="C7094" s="90" t="str">
        <f t="shared" si="1094"/>
        <v/>
      </c>
      <c r="D7094" s="89" t="str">
        <f t="shared" si="1095"/>
        <v/>
      </c>
      <c r="E7094" s="91" t="str">
        <f t="shared" si="1096"/>
        <v/>
      </c>
      <c r="F7094" s="92" t="str">
        <f t="shared" si="1097"/>
        <v/>
      </c>
      <c r="G7094" s="212" t="str">
        <f t="shared" si="1098"/>
        <v/>
      </c>
      <c r="H7094" s="92">
        <f>IF(OR(ERR=FALSE,AND(F7094="",G7094="")),0,IF($C$12="D",$H$13+SUM($F$14:F7094)-SUM($G$14:G7094),$H$13-SUM($F$14:F7094)+SUM($G$14:G7094)))</f>
        <v>0</v>
      </c>
      <c r="I7094" s="7"/>
    </row>
    <row r="7095" spans="1:9">
      <c r="A7095" s="89">
        <f t="shared" si="1099"/>
        <v>7082</v>
      </c>
      <c r="B7095" s="185" t="str">
        <f t="shared" si="1093"/>
        <v/>
      </c>
      <c r="C7095" s="90" t="str">
        <f t="shared" si="1094"/>
        <v/>
      </c>
      <c r="D7095" s="89" t="str">
        <f t="shared" si="1095"/>
        <v/>
      </c>
      <c r="E7095" s="91" t="str">
        <f t="shared" si="1096"/>
        <v/>
      </c>
      <c r="F7095" s="92" t="str">
        <f t="shared" si="1097"/>
        <v/>
      </c>
      <c r="G7095" s="212" t="str">
        <f t="shared" si="1098"/>
        <v/>
      </c>
      <c r="H7095" s="92">
        <f>IF(OR(ERR=FALSE,AND(F7095="",G7095="")),0,IF($C$12="D",$H$13+SUM($F$14:F7095)-SUM($G$14:G7095),$H$13-SUM($F$14:F7095)+SUM($G$14:G7095)))</f>
        <v>0</v>
      </c>
      <c r="I7095" s="7"/>
    </row>
    <row r="7096" spans="1:9">
      <c r="A7096" s="89">
        <f t="shared" si="1099"/>
        <v>7083</v>
      </c>
      <c r="B7096" s="185" t="str">
        <f t="shared" si="1093"/>
        <v/>
      </c>
      <c r="C7096" s="90" t="str">
        <f t="shared" si="1094"/>
        <v/>
      </c>
      <c r="D7096" s="89" t="str">
        <f t="shared" si="1095"/>
        <v/>
      </c>
      <c r="E7096" s="91" t="str">
        <f t="shared" si="1096"/>
        <v/>
      </c>
      <c r="F7096" s="92" t="str">
        <f t="shared" si="1097"/>
        <v/>
      </c>
      <c r="G7096" s="212" t="str">
        <f t="shared" si="1098"/>
        <v/>
      </c>
      <c r="H7096" s="92">
        <f>IF(OR(ERR=FALSE,AND(F7096="",G7096="")),0,IF($C$12="D",$H$13+SUM($F$14:F7096)-SUM($G$14:G7096),$H$13-SUM($F$14:F7096)+SUM($G$14:G7096)))</f>
        <v>0</v>
      </c>
      <c r="I7096" s="7"/>
    </row>
    <row r="7097" spans="1:9">
      <c r="A7097" s="89">
        <f t="shared" si="1099"/>
        <v>7084</v>
      </c>
      <c r="B7097" s="185" t="str">
        <f t="shared" si="1093"/>
        <v/>
      </c>
      <c r="C7097" s="90" t="str">
        <f t="shared" si="1094"/>
        <v/>
      </c>
      <c r="D7097" s="89" t="str">
        <f t="shared" si="1095"/>
        <v/>
      </c>
      <c r="E7097" s="91" t="str">
        <f t="shared" si="1096"/>
        <v/>
      </c>
      <c r="F7097" s="92" t="str">
        <f t="shared" si="1097"/>
        <v/>
      </c>
      <c r="G7097" s="212" t="str">
        <f t="shared" si="1098"/>
        <v/>
      </c>
      <c r="H7097" s="92">
        <f>IF(OR(ERR=FALSE,AND(F7097="",G7097="")),0,IF($C$12="D",$H$13+SUM($F$14:F7097)-SUM($G$14:G7097),$H$13-SUM($F$14:F7097)+SUM($G$14:G7097)))</f>
        <v>0</v>
      </c>
      <c r="I7097" s="7"/>
    </row>
    <row r="7098" spans="1:9">
      <c r="A7098" s="89">
        <f t="shared" si="1099"/>
        <v>7085</v>
      </c>
      <c r="B7098" s="185" t="str">
        <f t="shared" si="1093"/>
        <v/>
      </c>
      <c r="C7098" s="90" t="str">
        <f t="shared" si="1094"/>
        <v/>
      </c>
      <c r="D7098" s="89" t="str">
        <f t="shared" si="1095"/>
        <v/>
      </c>
      <c r="E7098" s="91" t="str">
        <f t="shared" si="1096"/>
        <v/>
      </c>
      <c r="F7098" s="92" t="str">
        <f t="shared" si="1097"/>
        <v/>
      </c>
      <c r="G7098" s="212" t="str">
        <f t="shared" si="1098"/>
        <v/>
      </c>
      <c r="H7098" s="92">
        <f>IF(OR(ERR=FALSE,AND(F7098="",G7098="")),0,IF($C$12="D",$H$13+SUM($F$14:F7098)-SUM($G$14:G7098),$H$13-SUM($F$14:F7098)+SUM($G$14:G7098)))</f>
        <v>0</v>
      </c>
      <c r="I7098" s="7"/>
    </row>
    <row r="7099" spans="1:9">
      <c r="A7099" s="89">
        <f t="shared" si="1099"/>
        <v>7086</v>
      </c>
      <c r="B7099" s="185" t="str">
        <f t="shared" si="1093"/>
        <v/>
      </c>
      <c r="C7099" s="90" t="str">
        <f t="shared" si="1094"/>
        <v/>
      </c>
      <c r="D7099" s="89" t="str">
        <f t="shared" si="1095"/>
        <v/>
      </c>
      <c r="E7099" s="91" t="str">
        <f t="shared" si="1096"/>
        <v/>
      </c>
      <c r="F7099" s="92" t="str">
        <f t="shared" si="1097"/>
        <v/>
      </c>
      <c r="G7099" s="212" t="str">
        <f t="shared" si="1098"/>
        <v/>
      </c>
      <c r="H7099" s="92">
        <f>IF(OR(ERR=FALSE,AND(F7099="",G7099="")),0,IF($C$12="D",$H$13+SUM($F$14:F7099)-SUM($G$14:G7099),$H$13-SUM($F$14:F7099)+SUM($G$14:G7099)))</f>
        <v>0</v>
      </c>
      <c r="I7099" s="7"/>
    </row>
    <row r="7100" spans="1:9">
      <c r="A7100" s="89">
        <f t="shared" si="1099"/>
        <v>7087</v>
      </c>
      <c r="B7100" s="185" t="str">
        <f t="shared" si="1093"/>
        <v/>
      </c>
      <c r="C7100" s="90" t="str">
        <f t="shared" si="1094"/>
        <v/>
      </c>
      <c r="D7100" s="89" t="str">
        <f t="shared" si="1095"/>
        <v/>
      </c>
      <c r="E7100" s="91" t="str">
        <f t="shared" si="1096"/>
        <v/>
      </c>
      <c r="F7100" s="92" t="str">
        <f t="shared" si="1097"/>
        <v/>
      </c>
      <c r="G7100" s="212" t="str">
        <f t="shared" si="1098"/>
        <v/>
      </c>
      <c r="H7100" s="92">
        <f>IF(OR(ERR=FALSE,AND(F7100="",G7100="")),0,IF($C$12="D",$H$13+SUM($F$14:F7100)-SUM($G$14:G7100),$H$13-SUM($F$14:F7100)+SUM($G$14:G7100)))</f>
        <v>0</v>
      </c>
      <c r="I7100" s="7"/>
    </row>
    <row r="7101" spans="1:9">
      <c r="A7101" s="89">
        <f t="shared" si="1099"/>
        <v>7088</v>
      </c>
      <c r="B7101" s="185" t="str">
        <f t="shared" si="1093"/>
        <v/>
      </c>
      <c r="C7101" s="90" t="str">
        <f t="shared" si="1094"/>
        <v/>
      </c>
      <c r="D7101" s="89" t="str">
        <f t="shared" si="1095"/>
        <v/>
      </c>
      <c r="E7101" s="91" t="str">
        <f t="shared" si="1096"/>
        <v/>
      </c>
      <c r="F7101" s="92" t="str">
        <f t="shared" si="1097"/>
        <v/>
      </c>
      <c r="G7101" s="212" t="str">
        <f t="shared" si="1098"/>
        <v/>
      </c>
      <c r="H7101" s="92">
        <f>IF(OR(ERR=FALSE,AND(F7101="",G7101="")),0,IF($C$12="D",$H$13+SUM($F$14:F7101)-SUM($G$14:G7101),$H$13-SUM($F$14:F7101)+SUM($G$14:G7101)))</f>
        <v>0</v>
      </c>
      <c r="I7101" s="7"/>
    </row>
    <row r="7102" spans="1:9">
      <c r="A7102" s="89">
        <f t="shared" si="1099"/>
        <v>7089</v>
      </c>
      <c r="B7102" s="185" t="str">
        <f t="shared" si="1093"/>
        <v/>
      </c>
      <c r="C7102" s="90" t="str">
        <f t="shared" si="1094"/>
        <v/>
      </c>
      <c r="D7102" s="89" t="str">
        <f t="shared" si="1095"/>
        <v/>
      </c>
      <c r="E7102" s="91" t="str">
        <f t="shared" si="1096"/>
        <v/>
      </c>
      <c r="F7102" s="92" t="str">
        <f t="shared" si="1097"/>
        <v/>
      </c>
      <c r="G7102" s="212" t="str">
        <f t="shared" si="1098"/>
        <v/>
      </c>
      <c r="H7102" s="92">
        <f>IF(OR(ERR=FALSE,AND(F7102="",G7102="")),0,IF($C$12="D",$H$13+SUM($F$14:F7102)-SUM($G$14:G7102),$H$13-SUM($F$14:F7102)+SUM($G$14:G7102)))</f>
        <v>0</v>
      </c>
      <c r="I7102" s="7"/>
    </row>
    <row r="7103" spans="1:9">
      <c r="A7103" s="89">
        <f t="shared" si="1099"/>
        <v>7090</v>
      </c>
      <c r="B7103" s="185" t="str">
        <f t="shared" si="1093"/>
        <v/>
      </c>
      <c r="C7103" s="90" t="str">
        <f t="shared" si="1094"/>
        <v/>
      </c>
      <c r="D7103" s="89" t="str">
        <f t="shared" si="1095"/>
        <v/>
      </c>
      <c r="E7103" s="91" t="str">
        <f t="shared" si="1096"/>
        <v/>
      </c>
      <c r="F7103" s="92" t="str">
        <f t="shared" si="1097"/>
        <v/>
      </c>
      <c r="G7103" s="212" t="str">
        <f t="shared" si="1098"/>
        <v/>
      </c>
      <c r="H7103" s="92">
        <f>IF(OR(ERR=FALSE,AND(F7103="",G7103="")),0,IF($C$12="D",$H$13+SUM($F$14:F7103)-SUM($G$14:G7103),$H$13-SUM($F$14:F7103)+SUM($G$14:G7103)))</f>
        <v>0</v>
      </c>
      <c r="I7103" s="7"/>
    </row>
    <row r="7104" spans="1:9">
      <c r="A7104" s="89">
        <f t="shared" si="1099"/>
        <v>7091</v>
      </c>
      <c r="B7104" s="185" t="str">
        <f t="shared" si="1093"/>
        <v/>
      </c>
      <c r="C7104" s="90" t="str">
        <f t="shared" si="1094"/>
        <v/>
      </c>
      <c r="D7104" s="89" t="str">
        <f t="shared" si="1095"/>
        <v/>
      </c>
      <c r="E7104" s="91" t="str">
        <f t="shared" si="1096"/>
        <v/>
      </c>
      <c r="F7104" s="92" t="str">
        <f t="shared" si="1097"/>
        <v/>
      </c>
      <c r="G7104" s="212" t="str">
        <f t="shared" si="1098"/>
        <v/>
      </c>
      <c r="H7104" s="92">
        <f>IF(OR(ERR=FALSE,AND(F7104="",G7104="")),0,IF($C$12="D",$H$13+SUM($F$14:F7104)-SUM($G$14:G7104),$H$13-SUM($F$14:F7104)+SUM($G$14:G7104)))</f>
        <v>0</v>
      </c>
      <c r="I7104" s="7"/>
    </row>
    <row r="7105" spans="1:9">
      <c r="A7105" s="89">
        <f t="shared" si="1099"/>
        <v>7092</v>
      </c>
      <c r="B7105" s="185" t="str">
        <f t="shared" si="1093"/>
        <v/>
      </c>
      <c r="C7105" s="90" t="str">
        <f t="shared" si="1094"/>
        <v/>
      </c>
      <c r="D7105" s="89" t="str">
        <f t="shared" si="1095"/>
        <v/>
      </c>
      <c r="E7105" s="91" t="str">
        <f t="shared" si="1096"/>
        <v/>
      </c>
      <c r="F7105" s="92" t="str">
        <f t="shared" si="1097"/>
        <v/>
      </c>
      <c r="G7105" s="212" t="str">
        <f t="shared" si="1098"/>
        <v/>
      </c>
      <c r="H7105" s="92">
        <f>IF(OR(ERR=FALSE,AND(F7105="",G7105="")),0,IF($C$12="D",$H$13+SUM($F$14:F7105)-SUM($G$14:G7105),$H$13-SUM($F$14:F7105)+SUM($G$14:G7105)))</f>
        <v>0</v>
      </c>
      <c r="I7105" s="7"/>
    </row>
    <row r="7106" spans="1:9">
      <c r="A7106" s="89">
        <f t="shared" si="1099"/>
        <v>7093</v>
      </c>
      <c r="B7106" s="185" t="str">
        <f t="shared" si="1093"/>
        <v/>
      </c>
      <c r="C7106" s="90" t="str">
        <f t="shared" si="1094"/>
        <v/>
      </c>
      <c r="D7106" s="89" t="str">
        <f t="shared" si="1095"/>
        <v/>
      </c>
      <c r="E7106" s="91" t="str">
        <f t="shared" si="1096"/>
        <v/>
      </c>
      <c r="F7106" s="92" t="str">
        <f t="shared" si="1097"/>
        <v/>
      </c>
      <c r="G7106" s="212" t="str">
        <f t="shared" si="1098"/>
        <v/>
      </c>
      <c r="H7106" s="92">
        <f>IF(OR(ERR=FALSE,AND(F7106="",G7106="")),0,IF($C$12="D",$H$13+SUM($F$14:F7106)-SUM($G$14:G7106),$H$13-SUM($F$14:F7106)+SUM($G$14:G7106)))</f>
        <v>0</v>
      </c>
      <c r="I7106" s="7"/>
    </row>
    <row r="7107" spans="1:9">
      <c r="A7107" s="89">
        <f t="shared" si="1099"/>
        <v>7094</v>
      </c>
      <c r="B7107" s="185" t="str">
        <f t="shared" si="1093"/>
        <v/>
      </c>
      <c r="C7107" s="90" t="str">
        <f t="shared" si="1094"/>
        <v/>
      </c>
      <c r="D7107" s="89" t="str">
        <f t="shared" si="1095"/>
        <v/>
      </c>
      <c r="E7107" s="91" t="str">
        <f t="shared" si="1096"/>
        <v/>
      </c>
      <c r="F7107" s="92" t="str">
        <f t="shared" si="1097"/>
        <v/>
      </c>
      <c r="G7107" s="212" t="str">
        <f t="shared" si="1098"/>
        <v/>
      </c>
      <c r="H7107" s="92">
        <f>IF(OR(ERR=FALSE,AND(F7107="",G7107="")),0,IF($C$12="D",$H$13+SUM($F$14:F7107)-SUM($G$14:G7107),$H$13-SUM($F$14:F7107)+SUM($G$14:G7107)))</f>
        <v>0</v>
      </c>
      <c r="I7107" s="7"/>
    </row>
    <row r="7108" spans="1:9">
      <c r="A7108" s="89">
        <f t="shared" si="1099"/>
        <v>7095</v>
      </c>
      <c r="B7108" s="185" t="str">
        <f t="shared" si="1093"/>
        <v/>
      </c>
      <c r="C7108" s="90" t="str">
        <f t="shared" si="1094"/>
        <v/>
      </c>
      <c r="D7108" s="89" t="str">
        <f t="shared" si="1095"/>
        <v/>
      </c>
      <c r="E7108" s="91" t="str">
        <f t="shared" si="1096"/>
        <v/>
      </c>
      <c r="F7108" s="92" t="str">
        <f t="shared" si="1097"/>
        <v/>
      </c>
      <c r="G7108" s="212" t="str">
        <f t="shared" si="1098"/>
        <v/>
      </c>
      <c r="H7108" s="92">
        <f>IF(OR(ERR=FALSE,AND(F7108="",G7108="")),0,IF($C$12="D",$H$13+SUM($F$14:F7108)-SUM($G$14:G7108),$H$13-SUM($F$14:F7108)+SUM($G$14:G7108)))</f>
        <v>0</v>
      </c>
      <c r="I7108" s="7"/>
    </row>
    <row r="7109" spans="1:9">
      <c r="A7109" s="89">
        <f t="shared" si="1099"/>
        <v>7096</v>
      </c>
      <c r="B7109" s="185" t="str">
        <f t="shared" si="1093"/>
        <v/>
      </c>
      <c r="C7109" s="90" t="str">
        <f t="shared" si="1094"/>
        <v/>
      </c>
      <c r="D7109" s="89" t="str">
        <f t="shared" si="1095"/>
        <v/>
      </c>
      <c r="E7109" s="91" t="str">
        <f t="shared" si="1096"/>
        <v/>
      </c>
      <c r="F7109" s="92" t="str">
        <f t="shared" si="1097"/>
        <v/>
      </c>
      <c r="G7109" s="212" t="str">
        <f t="shared" si="1098"/>
        <v/>
      </c>
      <c r="H7109" s="92">
        <f>IF(OR(ERR=FALSE,AND(F7109="",G7109="")),0,IF($C$12="D",$H$13+SUM($F$14:F7109)-SUM($G$14:G7109),$H$13-SUM($F$14:F7109)+SUM($G$14:G7109)))</f>
        <v>0</v>
      </c>
      <c r="I7109" s="7"/>
    </row>
    <row r="7110" spans="1:9">
      <c r="A7110" s="89">
        <f t="shared" si="1099"/>
        <v>7097</v>
      </c>
      <c r="B7110" s="185" t="str">
        <f t="shared" si="1093"/>
        <v/>
      </c>
      <c r="C7110" s="90" t="str">
        <f t="shared" si="1094"/>
        <v/>
      </c>
      <c r="D7110" s="89" t="str">
        <f t="shared" si="1095"/>
        <v/>
      </c>
      <c r="E7110" s="91" t="str">
        <f t="shared" si="1096"/>
        <v/>
      </c>
      <c r="F7110" s="92" t="str">
        <f t="shared" si="1097"/>
        <v/>
      </c>
      <c r="G7110" s="212" t="str">
        <f t="shared" si="1098"/>
        <v/>
      </c>
      <c r="H7110" s="92">
        <f>IF(OR(ERR=FALSE,AND(F7110="",G7110="")),0,IF($C$12="D",$H$13+SUM($F$14:F7110)-SUM($G$14:G7110),$H$13-SUM($F$14:F7110)+SUM($G$14:G7110)))</f>
        <v>0</v>
      </c>
      <c r="I7110" s="7"/>
    </row>
    <row r="7111" spans="1:9">
      <c r="A7111" s="89">
        <f t="shared" si="1099"/>
        <v>7098</v>
      </c>
      <c r="B7111" s="185" t="str">
        <f t="shared" si="1093"/>
        <v/>
      </c>
      <c r="C7111" s="90" t="str">
        <f t="shared" si="1094"/>
        <v/>
      </c>
      <c r="D7111" s="89" t="str">
        <f t="shared" si="1095"/>
        <v/>
      </c>
      <c r="E7111" s="91" t="str">
        <f t="shared" si="1096"/>
        <v/>
      </c>
      <c r="F7111" s="92" t="str">
        <f t="shared" si="1097"/>
        <v/>
      </c>
      <c r="G7111" s="212" t="str">
        <f t="shared" si="1098"/>
        <v/>
      </c>
      <c r="H7111" s="92">
        <f>IF(OR(ERR=FALSE,AND(F7111="",G7111="")),0,IF($C$12="D",$H$13+SUM($F$14:F7111)-SUM($G$14:G7111),$H$13-SUM($F$14:F7111)+SUM($G$14:G7111)))</f>
        <v>0</v>
      </c>
      <c r="I7111" s="7"/>
    </row>
    <row r="7112" spans="1:9">
      <c r="A7112" s="89">
        <f t="shared" si="1099"/>
        <v>7099</v>
      </c>
      <c r="B7112" s="185" t="str">
        <f t="shared" si="1093"/>
        <v/>
      </c>
      <c r="C7112" s="90" t="str">
        <f t="shared" si="1094"/>
        <v/>
      </c>
      <c r="D7112" s="89" t="str">
        <f t="shared" si="1095"/>
        <v/>
      </c>
      <c r="E7112" s="91" t="str">
        <f t="shared" si="1096"/>
        <v/>
      </c>
      <c r="F7112" s="92" t="str">
        <f t="shared" si="1097"/>
        <v/>
      </c>
      <c r="G7112" s="212" t="str">
        <f t="shared" si="1098"/>
        <v/>
      </c>
      <c r="H7112" s="92">
        <f>IF(OR(ERR=FALSE,AND(F7112="",G7112="")),0,IF($C$12="D",$H$13+SUM($F$14:F7112)-SUM($G$14:G7112),$H$13-SUM($F$14:F7112)+SUM($G$14:G7112)))</f>
        <v>0</v>
      </c>
      <c r="I7112" s="7"/>
    </row>
    <row r="7113" spans="1:9">
      <c r="A7113" s="89">
        <f t="shared" si="1099"/>
        <v>7100</v>
      </c>
      <c r="B7113" s="185" t="str">
        <f t="shared" si="1093"/>
        <v/>
      </c>
      <c r="C7113" s="90" t="str">
        <f t="shared" si="1094"/>
        <v/>
      </c>
      <c r="D7113" s="89" t="str">
        <f t="shared" si="1095"/>
        <v/>
      </c>
      <c r="E7113" s="91" t="str">
        <f t="shared" si="1096"/>
        <v/>
      </c>
      <c r="F7113" s="92" t="str">
        <f t="shared" si="1097"/>
        <v/>
      </c>
      <c r="G7113" s="212" t="str">
        <f t="shared" si="1098"/>
        <v/>
      </c>
      <c r="H7113" s="92">
        <f>IF(OR(ERR=FALSE,AND(F7113="",G7113="")),0,IF($C$12="D",$H$13+SUM($F$14:F7113)-SUM($G$14:G7113),$H$13-SUM($F$14:F7113)+SUM($G$14:G7113)))</f>
        <v>0</v>
      </c>
      <c r="I7113" s="7"/>
    </row>
    <row r="7114" spans="1:9">
      <c r="A7114" s="89">
        <f t="shared" si="1099"/>
        <v>7101</v>
      </c>
      <c r="B7114" s="185" t="str">
        <f t="shared" si="1093"/>
        <v/>
      </c>
      <c r="C7114" s="90" t="str">
        <f t="shared" si="1094"/>
        <v/>
      </c>
      <c r="D7114" s="89" t="str">
        <f t="shared" si="1095"/>
        <v/>
      </c>
      <c r="E7114" s="91" t="str">
        <f t="shared" si="1096"/>
        <v/>
      </c>
      <c r="F7114" s="92" t="str">
        <f t="shared" si="1097"/>
        <v/>
      </c>
      <c r="G7114" s="212" t="str">
        <f t="shared" si="1098"/>
        <v/>
      </c>
      <c r="H7114" s="92">
        <f>IF(OR(ERR=FALSE,AND(F7114="",G7114="")),0,IF($C$12="D",$H$13+SUM($F$14:F7114)-SUM($G$14:G7114),$H$13-SUM($F$14:F7114)+SUM($G$14:G7114)))</f>
        <v>0</v>
      </c>
      <c r="I7114" s="7"/>
    </row>
    <row r="7115" spans="1:9">
      <c r="A7115" s="89">
        <f t="shared" si="1099"/>
        <v>7102</v>
      </c>
      <c r="B7115" s="185" t="str">
        <f t="shared" si="1093"/>
        <v/>
      </c>
      <c r="C7115" s="90" t="str">
        <f t="shared" si="1094"/>
        <v/>
      </c>
      <c r="D7115" s="89" t="str">
        <f t="shared" si="1095"/>
        <v/>
      </c>
      <c r="E7115" s="91" t="str">
        <f t="shared" si="1096"/>
        <v/>
      </c>
      <c r="F7115" s="92" t="str">
        <f t="shared" si="1097"/>
        <v/>
      </c>
      <c r="G7115" s="212" t="str">
        <f t="shared" si="1098"/>
        <v/>
      </c>
      <c r="H7115" s="92">
        <f>IF(OR(ERR=FALSE,AND(F7115="",G7115="")),0,IF($C$12="D",$H$13+SUM($F$14:F7115)-SUM($G$14:G7115),$H$13-SUM($F$14:F7115)+SUM($G$14:G7115)))</f>
        <v>0</v>
      </c>
      <c r="I7115" s="7"/>
    </row>
    <row r="7116" spans="1:9">
      <c r="A7116" s="89">
        <f t="shared" si="1099"/>
        <v>7103</v>
      </c>
      <c r="B7116" s="185" t="str">
        <f t="shared" si="1093"/>
        <v/>
      </c>
      <c r="C7116" s="90" t="str">
        <f t="shared" si="1094"/>
        <v/>
      </c>
      <c r="D7116" s="89" t="str">
        <f t="shared" si="1095"/>
        <v/>
      </c>
      <c r="E7116" s="91" t="str">
        <f t="shared" si="1096"/>
        <v/>
      </c>
      <c r="F7116" s="92" t="str">
        <f t="shared" si="1097"/>
        <v/>
      </c>
      <c r="G7116" s="212" t="str">
        <f t="shared" si="1098"/>
        <v/>
      </c>
      <c r="H7116" s="92">
        <f>IF(OR(ERR=FALSE,AND(F7116="",G7116="")),0,IF($C$12="D",$H$13+SUM($F$14:F7116)-SUM($G$14:G7116),$H$13-SUM($F$14:F7116)+SUM($G$14:G7116)))</f>
        <v>0</v>
      </c>
      <c r="I7116" s="7"/>
    </row>
    <row r="7117" spans="1:9">
      <c r="A7117" s="89">
        <f t="shared" si="1099"/>
        <v>7104</v>
      </c>
      <c r="B7117" s="185" t="str">
        <f t="shared" si="1093"/>
        <v/>
      </c>
      <c r="C7117" s="90" t="str">
        <f t="shared" si="1094"/>
        <v/>
      </c>
      <c r="D7117" s="89" t="str">
        <f t="shared" si="1095"/>
        <v/>
      </c>
      <c r="E7117" s="91" t="str">
        <f t="shared" si="1096"/>
        <v/>
      </c>
      <c r="F7117" s="92" t="str">
        <f t="shared" si="1097"/>
        <v/>
      </c>
      <c r="G7117" s="212" t="str">
        <f t="shared" si="1098"/>
        <v/>
      </c>
      <c r="H7117" s="92">
        <f>IF(OR(ERR=FALSE,AND(F7117="",G7117="")),0,IF($C$12="D",$H$13+SUM($F$14:F7117)-SUM($G$14:G7117),$H$13-SUM($F$14:F7117)+SUM($G$14:G7117)))</f>
        <v>0</v>
      </c>
      <c r="I7117" s="7"/>
    </row>
    <row r="7118" spans="1:9">
      <c r="A7118" s="89">
        <f t="shared" si="1099"/>
        <v>7105</v>
      </c>
      <c r="B7118" s="185" t="str">
        <f t="shared" si="1093"/>
        <v/>
      </c>
      <c r="C7118" s="90" t="str">
        <f t="shared" si="1094"/>
        <v/>
      </c>
      <c r="D7118" s="89" t="str">
        <f t="shared" si="1095"/>
        <v/>
      </c>
      <c r="E7118" s="91" t="str">
        <f t="shared" si="1096"/>
        <v/>
      </c>
      <c r="F7118" s="92" t="str">
        <f t="shared" si="1097"/>
        <v/>
      </c>
      <c r="G7118" s="212" t="str">
        <f t="shared" si="1098"/>
        <v/>
      </c>
      <c r="H7118" s="92">
        <f>IF(OR(ERR=FALSE,AND(F7118="",G7118="")),0,IF($C$12="D",$H$13+SUM($F$14:F7118)-SUM($G$14:G7118),$H$13-SUM($F$14:F7118)+SUM($G$14:G7118)))</f>
        <v>0</v>
      </c>
      <c r="I7118" s="7"/>
    </row>
    <row r="7119" spans="1:9">
      <c r="A7119" s="89">
        <f t="shared" si="1099"/>
        <v>7106</v>
      </c>
      <c r="B7119" s="185" t="str">
        <f t="shared" si="1093"/>
        <v/>
      </c>
      <c r="C7119" s="90" t="str">
        <f t="shared" si="1094"/>
        <v/>
      </c>
      <c r="D7119" s="89" t="str">
        <f t="shared" si="1095"/>
        <v/>
      </c>
      <c r="E7119" s="91" t="str">
        <f t="shared" si="1096"/>
        <v/>
      </c>
      <c r="F7119" s="92" t="str">
        <f t="shared" si="1097"/>
        <v/>
      </c>
      <c r="G7119" s="212" t="str">
        <f t="shared" si="1098"/>
        <v/>
      </c>
      <c r="H7119" s="92">
        <f>IF(OR(ERR=FALSE,AND(F7119="",G7119="")),0,IF($C$12="D",$H$13+SUM($F$14:F7119)-SUM($G$14:G7119),$H$13-SUM($F$14:F7119)+SUM($G$14:G7119)))</f>
        <v>0</v>
      </c>
      <c r="I7119" s="7"/>
    </row>
    <row r="7120" spans="1:9">
      <c r="A7120" s="89">
        <f t="shared" si="1099"/>
        <v>7107</v>
      </c>
      <c r="B7120" s="185" t="str">
        <f t="shared" si="1093"/>
        <v/>
      </c>
      <c r="C7120" s="90" t="str">
        <f t="shared" si="1094"/>
        <v/>
      </c>
      <c r="D7120" s="89" t="str">
        <f t="shared" si="1095"/>
        <v/>
      </c>
      <c r="E7120" s="91" t="str">
        <f t="shared" si="1096"/>
        <v/>
      </c>
      <c r="F7120" s="92" t="str">
        <f t="shared" si="1097"/>
        <v/>
      </c>
      <c r="G7120" s="212" t="str">
        <f t="shared" si="1098"/>
        <v/>
      </c>
      <c r="H7120" s="92">
        <f>IF(OR(ERR=FALSE,AND(F7120="",G7120="")),0,IF($C$12="D",$H$13+SUM($F$14:F7120)-SUM($G$14:G7120),$H$13-SUM($F$14:F7120)+SUM($G$14:G7120)))</f>
        <v>0</v>
      </c>
      <c r="I7120" s="7"/>
    </row>
    <row r="7121" spans="1:9">
      <c r="A7121" s="89">
        <f t="shared" si="1099"/>
        <v>7108</v>
      </c>
      <c r="B7121" s="185" t="str">
        <f t="shared" si="1093"/>
        <v/>
      </c>
      <c r="C7121" s="90" t="str">
        <f t="shared" si="1094"/>
        <v/>
      </c>
      <c r="D7121" s="89" t="str">
        <f t="shared" si="1095"/>
        <v/>
      </c>
      <c r="E7121" s="91" t="str">
        <f t="shared" si="1096"/>
        <v/>
      </c>
      <c r="F7121" s="92" t="str">
        <f t="shared" si="1097"/>
        <v/>
      </c>
      <c r="G7121" s="212" t="str">
        <f t="shared" si="1098"/>
        <v/>
      </c>
      <c r="H7121" s="92">
        <f>IF(OR(ERR=FALSE,AND(F7121="",G7121="")),0,IF($C$12="D",$H$13+SUM($F$14:F7121)-SUM($G$14:G7121),$H$13-SUM($F$14:F7121)+SUM($G$14:G7121)))</f>
        <v>0</v>
      </c>
      <c r="I7121" s="7"/>
    </row>
    <row r="7122" spans="1:9">
      <c r="A7122" s="89">
        <f t="shared" si="1099"/>
        <v>7109</v>
      </c>
      <c r="B7122" s="185" t="str">
        <f t="shared" si="1093"/>
        <v/>
      </c>
      <c r="C7122" s="90" t="str">
        <f t="shared" si="1094"/>
        <v/>
      </c>
      <c r="D7122" s="89" t="str">
        <f t="shared" si="1095"/>
        <v/>
      </c>
      <c r="E7122" s="91" t="str">
        <f t="shared" si="1096"/>
        <v/>
      </c>
      <c r="F7122" s="92" t="str">
        <f t="shared" si="1097"/>
        <v/>
      </c>
      <c r="G7122" s="212" t="str">
        <f t="shared" si="1098"/>
        <v/>
      </c>
      <c r="H7122" s="92">
        <f>IF(OR(ERR=FALSE,AND(F7122="",G7122="")),0,IF($C$12="D",$H$13+SUM($F$14:F7122)-SUM($G$14:G7122),$H$13-SUM($F$14:F7122)+SUM($G$14:G7122)))</f>
        <v>0</v>
      </c>
      <c r="I7122" s="7"/>
    </row>
    <row r="7123" spans="1:9">
      <c r="A7123" s="89">
        <f t="shared" si="1099"/>
        <v>7110</v>
      </c>
      <c r="B7123" s="185" t="str">
        <f t="shared" si="1093"/>
        <v/>
      </c>
      <c r="C7123" s="90" t="str">
        <f t="shared" si="1094"/>
        <v/>
      </c>
      <c r="D7123" s="89" t="str">
        <f t="shared" si="1095"/>
        <v/>
      </c>
      <c r="E7123" s="91" t="str">
        <f t="shared" si="1096"/>
        <v/>
      </c>
      <c r="F7123" s="92" t="str">
        <f t="shared" si="1097"/>
        <v/>
      </c>
      <c r="G7123" s="212" t="str">
        <f t="shared" si="1098"/>
        <v/>
      </c>
      <c r="H7123" s="92">
        <f>IF(OR(ERR=FALSE,AND(F7123="",G7123="")),0,IF($C$12="D",$H$13+SUM($F$14:F7123)-SUM($G$14:G7123),$H$13-SUM($F$14:F7123)+SUM($G$14:G7123)))</f>
        <v>0</v>
      </c>
      <c r="I7123" s="7"/>
    </row>
    <row r="7124" spans="1:9">
      <c r="A7124" s="89">
        <f t="shared" si="1099"/>
        <v>7111</v>
      </c>
      <c r="B7124" s="185" t="str">
        <f t="shared" ref="B7124:B7187" si="1100">IF(ISERROR(VLOOKUP(A7124&amp;H$9,JU_AKUN,6,FALSE)=TRUE),"",VLOOKUP(A7124&amp;H$9,JU_AKUN,6,FALSE))</f>
        <v/>
      </c>
      <c r="C7124" s="90" t="str">
        <f t="shared" ref="C7124:C7187" si="1101">IF(ISERROR(VLOOKUP(A7124&amp;H$9,JU_AKUN,7,FALSE)=TRUE),"",VLOOKUP(A7124&amp;H$9,JU_AKUN,7,FALSE))</f>
        <v/>
      </c>
      <c r="D7124" s="89" t="str">
        <f t="shared" ref="D7124:D7187" si="1102">IF(ISERROR(VLOOKUP(A7124&amp;H$9,JU_AKUN,8,FALSE)=TRUE),"",VLOOKUP(A7124&amp;H$9,JU_AKUN,8,FALSE))</f>
        <v/>
      </c>
      <c r="E7124" s="91" t="str">
        <f t="shared" ref="E7124:E7187" si="1103">IF(ISERROR(VLOOKUP(A7124&amp;H$9,JU_AKUN,9,FALSE)=TRUE),"",VLOOKUP(A7124&amp;H$9,JU_AKUN,9,FALSE))</f>
        <v/>
      </c>
      <c r="F7124" s="92" t="str">
        <f t="shared" ref="F7124:F7187" si="1104">IF(ISERROR(VLOOKUP(A7124&amp;H$9,JU_AKUN,14,FALSE)=TRUE),"",VLOOKUP(A7124&amp;H$9,JU_AKUN,14,FALSE))</f>
        <v/>
      </c>
      <c r="G7124" s="212" t="str">
        <f t="shared" ref="G7124:G7187" si="1105">IF(ISERROR(VLOOKUP(A7124&amp;H$9,JU_AKUN,15,FALSE)=TRUE),"",VLOOKUP(A7124&amp;H$9,JU_AKUN,15,FALSE))</f>
        <v/>
      </c>
      <c r="H7124" s="92">
        <f>IF(OR(ERR=FALSE,AND(F7124="",G7124="")),0,IF($C$12="D",$H$13+SUM($F$14:F7124)-SUM($G$14:G7124),$H$13-SUM($F$14:F7124)+SUM($G$14:G7124)))</f>
        <v>0</v>
      </c>
      <c r="I7124" s="7"/>
    </row>
    <row r="7125" spans="1:9">
      <c r="A7125" s="89">
        <f t="shared" si="1099"/>
        <v>7112</v>
      </c>
      <c r="B7125" s="185" t="str">
        <f t="shared" si="1100"/>
        <v/>
      </c>
      <c r="C7125" s="90" t="str">
        <f t="shared" si="1101"/>
        <v/>
      </c>
      <c r="D7125" s="89" t="str">
        <f t="shared" si="1102"/>
        <v/>
      </c>
      <c r="E7125" s="91" t="str">
        <f t="shared" si="1103"/>
        <v/>
      </c>
      <c r="F7125" s="92" t="str">
        <f t="shared" si="1104"/>
        <v/>
      </c>
      <c r="G7125" s="212" t="str">
        <f t="shared" si="1105"/>
        <v/>
      </c>
      <c r="H7125" s="92">
        <f>IF(OR(ERR=FALSE,AND(F7125="",G7125="")),0,IF($C$12="D",$H$13+SUM($F$14:F7125)-SUM($G$14:G7125),$H$13-SUM($F$14:F7125)+SUM($G$14:G7125)))</f>
        <v>0</v>
      </c>
      <c r="I7125" s="7"/>
    </row>
    <row r="7126" spans="1:9">
      <c r="A7126" s="89">
        <f t="shared" si="1099"/>
        <v>7113</v>
      </c>
      <c r="B7126" s="185" t="str">
        <f t="shared" si="1100"/>
        <v/>
      </c>
      <c r="C7126" s="90" t="str">
        <f t="shared" si="1101"/>
        <v/>
      </c>
      <c r="D7126" s="89" t="str">
        <f t="shared" si="1102"/>
        <v/>
      </c>
      <c r="E7126" s="91" t="str">
        <f t="shared" si="1103"/>
        <v/>
      </c>
      <c r="F7126" s="92" t="str">
        <f t="shared" si="1104"/>
        <v/>
      </c>
      <c r="G7126" s="212" t="str">
        <f t="shared" si="1105"/>
        <v/>
      </c>
      <c r="H7126" s="92">
        <f>IF(OR(ERR=FALSE,AND(F7126="",G7126="")),0,IF($C$12="D",$H$13+SUM($F$14:F7126)-SUM($G$14:G7126),$H$13-SUM($F$14:F7126)+SUM($G$14:G7126)))</f>
        <v>0</v>
      </c>
      <c r="I7126" s="7"/>
    </row>
    <row r="7127" spans="1:9">
      <c r="A7127" s="89">
        <f t="shared" si="1099"/>
        <v>7114</v>
      </c>
      <c r="B7127" s="185" t="str">
        <f t="shared" si="1100"/>
        <v/>
      </c>
      <c r="C7127" s="90" t="str">
        <f t="shared" si="1101"/>
        <v/>
      </c>
      <c r="D7127" s="89" t="str">
        <f t="shared" si="1102"/>
        <v/>
      </c>
      <c r="E7127" s="91" t="str">
        <f t="shared" si="1103"/>
        <v/>
      </c>
      <c r="F7127" s="92" t="str">
        <f t="shared" si="1104"/>
        <v/>
      </c>
      <c r="G7127" s="212" t="str">
        <f t="shared" si="1105"/>
        <v/>
      </c>
      <c r="H7127" s="92">
        <f>IF(OR(ERR=FALSE,AND(F7127="",G7127="")),0,IF($C$12="D",$H$13+SUM($F$14:F7127)-SUM($G$14:G7127),$H$13-SUM($F$14:F7127)+SUM($G$14:G7127)))</f>
        <v>0</v>
      </c>
      <c r="I7127" s="7"/>
    </row>
    <row r="7128" spans="1:9">
      <c r="A7128" s="89">
        <f t="shared" si="1099"/>
        <v>7115</v>
      </c>
      <c r="B7128" s="185" t="str">
        <f t="shared" si="1100"/>
        <v/>
      </c>
      <c r="C7128" s="90" t="str">
        <f t="shared" si="1101"/>
        <v/>
      </c>
      <c r="D7128" s="89" t="str">
        <f t="shared" si="1102"/>
        <v/>
      </c>
      <c r="E7128" s="91" t="str">
        <f t="shared" si="1103"/>
        <v/>
      </c>
      <c r="F7128" s="92" t="str">
        <f t="shared" si="1104"/>
        <v/>
      </c>
      <c r="G7128" s="212" t="str">
        <f t="shared" si="1105"/>
        <v/>
      </c>
      <c r="H7128" s="92">
        <f>IF(OR(ERR=FALSE,AND(F7128="",G7128="")),0,IF($C$12="D",$H$13+SUM($F$14:F7128)-SUM($G$14:G7128),$H$13-SUM($F$14:F7128)+SUM($G$14:G7128)))</f>
        <v>0</v>
      </c>
      <c r="I7128" s="7"/>
    </row>
    <row r="7129" spans="1:9">
      <c r="A7129" s="89">
        <f t="shared" si="1099"/>
        <v>7116</v>
      </c>
      <c r="B7129" s="185" t="str">
        <f t="shared" si="1100"/>
        <v/>
      </c>
      <c r="C7129" s="90" t="str">
        <f t="shared" si="1101"/>
        <v/>
      </c>
      <c r="D7129" s="89" t="str">
        <f t="shared" si="1102"/>
        <v/>
      </c>
      <c r="E7129" s="91" t="str">
        <f t="shared" si="1103"/>
        <v/>
      </c>
      <c r="F7129" s="92" t="str">
        <f t="shared" si="1104"/>
        <v/>
      </c>
      <c r="G7129" s="212" t="str">
        <f t="shared" si="1105"/>
        <v/>
      </c>
      <c r="H7129" s="92">
        <f>IF(OR(ERR=FALSE,AND(F7129="",G7129="")),0,IF($C$12="D",$H$13+SUM($F$14:F7129)-SUM($G$14:G7129),$H$13-SUM($F$14:F7129)+SUM($G$14:G7129)))</f>
        <v>0</v>
      </c>
      <c r="I7129" s="7"/>
    </row>
    <row r="7130" spans="1:9">
      <c r="A7130" s="89">
        <f t="shared" si="1099"/>
        <v>7117</v>
      </c>
      <c r="B7130" s="185" t="str">
        <f t="shared" si="1100"/>
        <v/>
      </c>
      <c r="C7130" s="90" t="str">
        <f t="shared" si="1101"/>
        <v/>
      </c>
      <c r="D7130" s="89" t="str">
        <f t="shared" si="1102"/>
        <v/>
      </c>
      <c r="E7130" s="91" t="str">
        <f t="shared" si="1103"/>
        <v/>
      </c>
      <c r="F7130" s="92" t="str">
        <f t="shared" si="1104"/>
        <v/>
      </c>
      <c r="G7130" s="212" t="str">
        <f t="shared" si="1105"/>
        <v/>
      </c>
      <c r="H7130" s="92">
        <f>IF(OR(ERR=FALSE,AND(F7130="",G7130="")),0,IF($C$12="D",$H$13+SUM($F$14:F7130)-SUM($G$14:G7130),$H$13-SUM($F$14:F7130)+SUM($G$14:G7130)))</f>
        <v>0</v>
      </c>
      <c r="I7130" s="7"/>
    </row>
    <row r="7131" spans="1:9">
      <c r="A7131" s="89">
        <f t="shared" si="1099"/>
        <v>7118</v>
      </c>
      <c r="B7131" s="185" t="str">
        <f t="shared" si="1100"/>
        <v/>
      </c>
      <c r="C7131" s="90" t="str">
        <f t="shared" si="1101"/>
        <v/>
      </c>
      <c r="D7131" s="89" t="str">
        <f t="shared" si="1102"/>
        <v/>
      </c>
      <c r="E7131" s="91" t="str">
        <f t="shared" si="1103"/>
        <v/>
      </c>
      <c r="F7131" s="92" t="str">
        <f t="shared" si="1104"/>
        <v/>
      </c>
      <c r="G7131" s="212" t="str">
        <f t="shared" si="1105"/>
        <v/>
      </c>
      <c r="H7131" s="92">
        <f>IF(OR(ERR=FALSE,AND(F7131="",G7131="")),0,IF($C$12="D",$H$13+SUM($F$14:F7131)-SUM($G$14:G7131),$H$13-SUM($F$14:F7131)+SUM($G$14:G7131)))</f>
        <v>0</v>
      </c>
      <c r="I7131" s="7"/>
    </row>
    <row r="7132" spans="1:9">
      <c r="A7132" s="89">
        <f t="shared" si="1099"/>
        <v>7119</v>
      </c>
      <c r="B7132" s="185" t="str">
        <f t="shared" si="1100"/>
        <v/>
      </c>
      <c r="C7132" s="90" t="str">
        <f t="shared" si="1101"/>
        <v/>
      </c>
      <c r="D7132" s="89" t="str">
        <f t="shared" si="1102"/>
        <v/>
      </c>
      <c r="E7132" s="91" t="str">
        <f t="shared" si="1103"/>
        <v/>
      </c>
      <c r="F7132" s="92" t="str">
        <f t="shared" si="1104"/>
        <v/>
      </c>
      <c r="G7132" s="212" t="str">
        <f t="shared" si="1105"/>
        <v/>
      </c>
      <c r="H7132" s="92">
        <f>IF(OR(ERR=FALSE,AND(F7132="",G7132="")),0,IF($C$12="D",$H$13+SUM($F$14:F7132)-SUM($G$14:G7132),$H$13-SUM($F$14:F7132)+SUM($G$14:G7132)))</f>
        <v>0</v>
      </c>
      <c r="I7132" s="7"/>
    </row>
    <row r="7133" spans="1:9">
      <c r="A7133" s="89">
        <f t="shared" si="1099"/>
        <v>7120</v>
      </c>
      <c r="B7133" s="185" t="str">
        <f t="shared" si="1100"/>
        <v/>
      </c>
      <c r="C7133" s="90" t="str">
        <f t="shared" si="1101"/>
        <v/>
      </c>
      <c r="D7133" s="89" t="str">
        <f t="shared" si="1102"/>
        <v/>
      </c>
      <c r="E7133" s="91" t="str">
        <f t="shared" si="1103"/>
        <v/>
      </c>
      <c r="F7133" s="92" t="str">
        <f t="shared" si="1104"/>
        <v/>
      </c>
      <c r="G7133" s="212" t="str">
        <f t="shared" si="1105"/>
        <v/>
      </c>
      <c r="H7133" s="92">
        <f>IF(OR(ERR=FALSE,AND(F7133="",G7133="")),0,IF($C$12="D",$H$13+SUM($F$14:F7133)-SUM($G$14:G7133),$H$13-SUM($F$14:F7133)+SUM($G$14:G7133)))</f>
        <v>0</v>
      </c>
      <c r="I7133" s="7"/>
    </row>
    <row r="7134" spans="1:9">
      <c r="A7134" s="89">
        <f t="shared" si="1099"/>
        <v>7121</v>
      </c>
      <c r="B7134" s="185" t="str">
        <f t="shared" si="1100"/>
        <v/>
      </c>
      <c r="C7134" s="90" t="str">
        <f t="shared" si="1101"/>
        <v/>
      </c>
      <c r="D7134" s="89" t="str">
        <f t="shared" si="1102"/>
        <v/>
      </c>
      <c r="E7134" s="91" t="str">
        <f t="shared" si="1103"/>
        <v/>
      </c>
      <c r="F7134" s="92" t="str">
        <f t="shared" si="1104"/>
        <v/>
      </c>
      <c r="G7134" s="212" t="str">
        <f t="shared" si="1105"/>
        <v/>
      </c>
      <c r="H7134" s="92">
        <f>IF(OR(ERR=FALSE,AND(F7134="",G7134="")),0,IF($C$12="D",$H$13+SUM($F$14:F7134)-SUM($G$14:G7134),$H$13-SUM($F$14:F7134)+SUM($G$14:G7134)))</f>
        <v>0</v>
      </c>
      <c r="I7134" s="7"/>
    </row>
    <row r="7135" spans="1:9">
      <c r="A7135" s="89">
        <f t="shared" si="1099"/>
        <v>7122</v>
      </c>
      <c r="B7135" s="185" t="str">
        <f t="shared" si="1100"/>
        <v/>
      </c>
      <c r="C7135" s="90" t="str">
        <f t="shared" si="1101"/>
        <v/>
      </c>
      <c r="D7135" s="89" t="str">
        <f t="shared" si="1102"/>
        <v/>
      </c>
      <c r="E7135" s="91" t="str">
        <f t="shared" si="1103"/>
        <v/>
      </c>
      <c r="F7135" s="92" t="str">
        <f t="shared" si="1104"/>
        <v/>
      </c>
      <c r="G7135" s="212" t="str">
        <f t="shared" si="1105"/>
        <v/>
      </c>
      <c r="H7135" s="92">
        <f>IF(OR(ERR=FALSE,AND(F7135="",G7135="")),0,IF($C$12="D",$H$13+SUM($F$14:F7135)-SUM($G$14:G7135),$H$13-SUM($F$14:F7135)+SUM($G$14:G7135)))</f>
        <v>0</v>
      </c>
      <c r="I7135" s="7"/>
    </row>
    <row r="7136" spans="1:9">
      <c r="A7136" s="89">
        <f t="shared" ref="A7136:A7199" si="1106">A7135+1</f>
        <v>7123</v>
      </c>
      <c r="B7136" s="185" t="str">
        <f t="shared" si="1100"/>
        <v/>
      </c>
      <c r="C7136" s="90" t="str">
        <f t="shared" si="1101"/>
        <v/>
      </c>
      <c r="D7136" s="89" t="str">
        <f t="shared" si="1102"/>
        <v/>
      </c>
      <c r="E7136" s="91" t="str">
        <f t="shared" si="1103"/>
        <v/>
      </c>
      <c r="F7136" s="92" t="str">
        <f t="shared" si="1104"/>
        <v/>
      </c>
      <c r="G7136" s="212" t="str">
        <f t="shared" si="1105"/>
        <v/>
      </c>
      <c r="H7136" s="92">
        <f>IF(OR(ERR=FALSE,AND(F7136="",G7136="")),0,IF($C$12="D",$H$13+SUM($F$14:F7136)-SUM($G$14:G7136),$H$13-SUM($F$14:F7136)+SUM($G$14:G7136)))</f>
        <v>0</v>
      </c>
      <c r="I7136" s="7"/>
    </row>
    <row r="7137" spans="1:9">
      <c r="A7137" s="89">
        <f t="shared" si="1106"/>
        <v>7124</v>
      </c>
      <c r="B7137" s="185" t="str">
        <f t="shared" si="1100"/>
        <v/>
      </c>
      <c r="C7137" s="90" t="str">
        <f t="shared" si="1101"/>
        <v/>
      </c>
      <c r="D7137" s="89" t="str">
        <f t="shared" si="1102"/>
        <v/>
      </c>
      <c r="E7137" s="91" t="str">
        <f t="shared" si="1103"/>
        <v/>
      </c>
      <c r="F7137" s="92" t="str">
        <f t="shared" si="1104"/>
        <v/>
      </c>
      <c r="G7137" s="212" t="str">
        <f t="shared" si="1105"/>
        <v/>
      </c>
      <c r="H7137" s="92">
        <f>IF(OR(ERR=FALSE,AND(F7137="",G7137="")),0,IF($C$12="D",$H$13+SUM($F$14:F7137)-SUM($G$14:G7137),$H$13-SUM($F$14:F7137)+SUM($G$14:G7137)))</f>
        <v>0</v>
      </c>
      <c r="I7137" s="7"/>
    </row>
    <row r="7138" spans="1:9">
      <c r="A7138" s="89">
        <f t="shared" si="1106"/>
        <v>7125</v>
      </c>
      <c r="B7138" s="185" t="str">
        <f t="shared" si="1100"/>
        <v/>
      </c>
      <c r="C7138" s="90" t="str">
        <f t="shared" si="1101"/>
        <v/>
      </c>
      <c r="D7138" s="89" t="str">
        <f t="shared" si="1102"/>
        <v/>
      </c>
      <c r="E7138" s="91" t="str">
        <f t="shared" si="1103"/>
        <v/>
      </c>
      <c r="F7138" s="92" t="str">
        <f t="shared" si="1104"/>
        <v/>
      </c>
      <c r="G7138" s="212" t="str">
        <f t="shared" si="1105"/>
        <v/>
      </c>
      <c r="H7138" s="92">
        <f>IF(OR(ERR=FALSE,AND(F7138="",G7138="")),0,IF($C$12="D",$H$13+SUM($F$14:F7138)-SUM($G$14:G7138),$H$13-SUM($F$14:F7138)+SUM($G$14:G7138)))</f>
        <v>0</v>
      </c>
      <c r="I7138" s="7"/>
    </row>
    <row r="7139" spans="1:9">
      <c r="A7139" s="89">
        <f t="shared" si="1106"/>
        <v>7126</v>
      </c>
      <c r="B7139" s="185" t="str">
        <f t="shared" si="1100"/>
        <v/>
      </c>
      <c r="C7139" s="90" t="str">
        <f t="shared" si="1101"/>
        <v/>
      </c>
      <c r="D7139" s="89" t="str">
        <f t="shared" si="1102"/>
        <v/>
      </c>
      <c r="E7139" s="91" t="str">
        <f t="shared" si="1103"/>
        <v/>
      </c>
      <c r="F7139" s="92" t="str">
        <f t="shared" si="1104"/>
        <v/>
      </c>
      <c r="G7139" s="212" t="str">
        <f t="shared" si="1105"/>
        <v/>
      </c>
      <c r="H7139" s="92">
        <f>IF(OR(ERR=FALSE,AND(F7139="",G7139="")),0,IF($C$12="D",$H$13+SUM($F$14:F7139)-SUM($G$14:G7139),$H$13-SUM($F$14:F7139)+SUM($G$14:G7139)))</f>
        <v>0</v>
      </c>
      <c r="I7139" s="7"/>
    </row>
    <row r="7140" spans="1:9">
      <c r="A7140" s="89">
        <f t="shared" si="1106"/>
        <v>7127</v>
      </c>
      <c r="B7140" s="185" t="str">
        <f t="shared" si="1100"/>
        <v/>
      </c>
      <c r="C7140" s="90" t="str">
        <f t="shared" si="1101"/>
        <v/>
      </c>
      <c r="D7140" s="89" t="str">
        <f t="shared" si="1102"/>
        <v/>
      </c>
      <c r="E7140" s="91" t="str">
        <f t="shared" si="1103"/>
        <v/>
      </c>
      <c r="F7140" s="92" t="str">
        <f t="shared" si="1104"/>
        <v/>
      </c>
      <c r="G7140" s="212" t="str">
        <f t="shared" si="1105"/>
        <v/>
      </c>
      <c r="H7140" s="92">
        <f>IF(OR(ERR=FALSE,AND(F7140="",G7140="")),0,IF($C$12="D",$H$13+SUM($F$14:F7140)-SUM($G$14:G7140),$H$13-SUM($F$14:F7140)+SUM($G$14:G7140)))</f>
        <v>0</v>
      </c>
      <c r="I7140" s="7"/>
    </row>
    <row r="7141" spans="1:9">
      <c r="A7141" s="89">
        <f t="shared" si="1106"/>
        <v>7128</v>
      </c>
      <c r="B7141" s="185" t="str">
        <f t="shared" si="1100"/>
        <v/>
      </c>
      <c r="C7141" s="90" t="str">
        <f t="shared" si="1101"/>
        <v/>
      </c>
      <c r="D7141" s="89" t="str">
        <f t="shared" si="1102"/>
        <v/>
      </c>
      <c r="E7141" s="91" t="str">
        <f t="shared" si="1103"/>
        <v/>
      </c>
      <c r="F7141" s="92" t="str">
        <f t="shared" si="1104"/>
        <v/>
      </c>
      <c r="G7141" s="212" t="str">
        <f t="shared" si="1105"/>
        <v/>
      </c>
      <c r="H7141" s="92">
        <f>IF(OR(ERR=FALSE,AND(F7141="",G7141="")),0,IF($C$12="D",$H$13+SUM($F$14:F7141)-SUM($G$14:G7141),$H$13-SUM($F$14:F7141)+SUM($G$14:G7141)))</f>
        <v>0</v>
      </c>
      <c r="I7141" s="7"/>
    </row>
    <row r="7142" spans="1:9">
      <c r="A7142" s="89">
        <f t="shared" si="1106"/>
        <v>7129</v>
      </c>
      <c r="B7142" s="185" t="str">
        <f t="shared" si="1100"/>
        <v/>
      </c>
      <c r="C7142" s="90" t="str">
        <f t="shared" si="1101"/>
        <v/>
      </c>
      <c r="D7142" s="89" t="str">
        <f t="shared" si="1102"/>
        <v/>
      </c>
      <c r="E7142" s="91" t="str">
        <f t="shared" si="1103"/>
        <v/>
      </c>
      <c r="F7142" s="92" t="str">
        <f t="shared" si="1104"/>
        <v/>
      </c>
      <c r="G7142" s="212" t="str">
        <f t="shared" si="1105"/>
        <v/>
      </c>
      <c r="H7142" s="92">
        <f>IF(OR(ERR=FALSE,AND(F7142="",G7142="")),0,IF($C$12="D",$H$13+SUM($F$14:F7142)-SUM($G$14:G7142),$H$13-SUM($F$14:F7142)+SUM($G$14:G7142)))</f>
        <v>0</v>
      </c>
      <c r="I7142" s="7"/>
    </row>
    <row r="7143" spans="1:9">
      <c r="A7143" s="89">
        <f t="shared" si="1106"/>
        <v>7130</v>
      </c>
      <c r="B7143" s="185" t="str">
        <f t="shared" si="1100"/>
        <v/>
      </c>
      <c r="C7143" s="90" t="str">
        <f t="shared" si="1101"/>
        <v/>
      </c>
      <c r="D7143" s="89" t="str">
        <f t="shared" si="1102"/>
        <v/>
      </c>
      <c r="E7143" s="91" t="str">
        <f t="shared" si="1103"/>
        <v/>
      </c>
      <c r="F7143" s="92" t="str">
        <f t="shared" si="1104"/>
        <v/>
      </c>
      <c r="G7143" s="212" t="str">
        <f t="shared" si="1105"/>
        <v/>
      </c>
      <c r="H7143" s="92">
        <f>IF(OR(ERR=FALSE,AND(F7143="",G7143="")),0,IF($C$12="D",$H$13+SUM($F$14:F7143)-SUM($G$14:G7143),$H$13-SUM($F$14:F7143)+SUM($G$14:G7143)))</f>
        <v>0</v>
      </c>
      <c r="I7143" s="7"/>
    </row>
    <row r="7144" spans="1:9">
      <c r="A7144" s="89">
        <f t="shared" si="1106"/>
        <v>7131</v>
      </c>
      <c r="B7144" s="185" t="str">
        <f t="shared" si="1100"/>
        <v/>
      </c>
      <c r="C7144" s="90" t="str">
        <f t="shared" si="1101"/>
        <v/>
      </c>
      <c r="D7144" s="89" t="str">
        <f t="shared" si="1102"/>
        <v/>
      </c>
      <c r="E7144" s="91" t="str">
        <f t="shared" si="1103"/>
        <v/>
      </c>
      <c r="F7144" s="92" t="str">
        <f t="shared" si="1104"/>
        <v/>
      </c>
      <c r="G7144" s="212" t="str">
        <f t="shared" si="1105"/>
        <v/>
      </c>
      <c r="H7144" s="92">
        <f>IF(OR(ERR=FALSE,AND(F7144="",G7144="")),0,IF($C$12="D",$H$13+SUM($F$14:F7144)-SUM($G$14:G7144),$H$13-SUM($F$14:F7144)+SUM($G$14:G7144)))</f>
        <v>0</v>
      </c>
      <c r="I7144" s="7"/>
    </row>
    <row r="7145" spans="1:9">
      <c r="A7145" s="89">
        <f t="shared" si="1106"/>
        <v>7132</v>
      </c>
      <c r="B7145" s="185" t="str">
        <f t="shared" si="1100"/>
        <v/>
      </c>
      <c r="C7145" s="90" t="str">
        <f t="shared" si="1101"/>
        <v/>
      </c>
      <c r="D7145" s="89" t="str">
        <f t="shared" si="1102"/>
        <v/>
      </c>
      <c r="E7145" s="91" t="str">
        <f t="shared" si="1103"/>
        <v/>
      </c>
      <c r="F7145" s="92" t="str">
        <f t="shared" si="1104"/>
        <v/>
      </c>
      <c r="G7145" s="212" t="str">
        <f t="shared" si="1105"/>
        <v/>
      </c>
      <c r="H7145" s="92">
        <f>IF(OR(ERR=FALSE,AND(F7145="",G7145="")),0,IF($C$12="D",$H$13+SUM($F$14:F7145)-SUM($G$14:G7145),$H$13-SUM($F$14:F7145)+SUM($G$14:G7145)))</f>
        <v>0</v>
      </c>
      <c r="I7145" s="7"/>
    </row>
    <row r="7146" spans="1:9">
      <c r="A7146" s="89">
        <f t="shared" si="1106"/>
        <v>7133</v>
      </c>
      <c r="B7146" s="185" t="str">
        <f t="shared" si="1100"/>
        <v/>
      </c>
      <c r="C7146" s="90" t="str">
        <f t="shared" si="1101"/>
        <v/>
      </c>
      <c r="D7146" s="89" t="str">
        <f t="shared" si="1102"/>
        <v/>
      </c>
      <c r="E7146" s="91" t="str">
        <f t="shared" si="1103"/>
        <v/>
      </c>
      <c r="F7146" s="92" t="str">
        <f t="shared" si="1104"/>
        <v/>
      </c>
      <c r="G7146" s="212" t="str">
        <f t="shared" si="1105"/>
        <v/>
      </c>
      <c r="H7146" s="92">
        <f>IF(OR(ERR=FALSE,AND(F7146="",G7146="")),0,IF($C$12="D",$H$13+SUM($F$14:F7146)-SUM($G$14:G7146),$H$13-SUM($F$14:F7146)+SUM($G$14:G7146)))</f>
        <v>0</v>
      </c>
      <c r="I7146" s="7"/>
    </row>
    <row r="7147" spans="1:9">
      <c r="A7147" s="89">
        <f t="shared" si="1106"/>
        <v>7134</v>
      </c>
      <c r="B7147" s="185" t="str">
        <f t="shared" si="1100"/>
        <v/>
      </c>
      <c r="C7147" s="90" t="str">
        <f t="shared" si="1101"/>
        <v/>
      </c>
      <c r="D7147" s="89" t="str">
        <f t="shared" si="1102"/>
        <v/>
      </c>
      <c r="E7147" s="91" t="str">
        <f t="shared" si="1103"/>
        <v/>
      </c>
      <c r="F7147" s="92" t="str">
        <f t="shared" si="1104"/>
        <v/>
      </c>
      <c r="G7147" s="212" t="str">
        <f t="shared" si="1105"/>
        <v/>
      </c>
      <c r="H7147" s="92">
        <f>IF(OR(ERR=FALSE,AND(F7147="",G7147="")),0,IF($C$12="D",$H$13+SUM($F$14:F7147)-SUM($G$14:G7147),$H$13-SUM($F$14:F7147)+SUM($G$14:G7147)))</f>
        <v>0</v>
      </c>
      <c r="I7147" s="7"/>
    </row>
    <row r="7148" spans="1:9">
      <c r="A7148" s="89">
        <f t="shared" si="1106"/>
        <v>7135</v>
      </c>
      <c r="B7148" s="185" t="str">
        <f t="shared" si="1100"/>
        <v/>
      </c>
      <c r="C7148" s="90" t="str">
        <f t="shared" si="1101"/>
        <v/>
      </c>
      <c r="D7148" s="89" t="str">
        <f t="shared" si="1102"/>
        <v/>
      </c>
      <c r="E7148" s="91" t="str">
        <f t="shared" si="1103"/>
        <v/>
      </c>
      <c r="F7148" s="92" t="str">
        <f t="shared" si="1104"/>
        <v/>
      </c>
      <c r="G7148" s="212" t="str">
        <f t="shared" si="1105"/>
        <v/>
      </c>
      <c r="H7148" s="92">
        <f>IF(OR(ERR=FALSE,AND(F7148="",G7148="")),0,IF($C$12="D",$H$13+SUM($F$14:F7148)-SUM($G$14:G7148),$H$13-SUM($F$14:F7148)+SUM($G$14:G7148)))</f>
        <v>0</v>
      </c>
      <c r="I7148" s="7"/>
    </row>
    <row r="7149" spans="1:9">
      <c r="A7149" s="89">
        <f t="shared" si="1106"/>
        <v>7136</v>
      </c>
      <c r="B7149" s="185" t="str">
        <f t="shared" si="1100"/>
        <v/>
      </c>
      <c r="C7149" s="90" t="str">
        <f t="shared" si="1101"/>
        <v/>
      </c>
      <c r="D7149" s="89" t="str">
        <f t="shared" si="1102"/>
        <v/>
      </c>
      <c r="E7149" s="91" t="str">
        <f t="shared" si="1103"/>
        <v/>
      </c>
      <c r="F7149" s="92" t="str">
        <f t="shared" si="1104"/>
        <v/>
      </c>
      <c r="G7149" s="212" t="str">
        <f t="shared" si="1105"/>
        <v/>
      </c>
      <c r="H7149" s="92">
        <f>IF(OR(ERR=FALSE,AND(F7149="",G7149="")),0,IF($C$12="D",$H$13+SUM($F$14:F7149)-SUM($G$14:G7149),$H$13-SUM($F$14:F7149)+SUM($G$14:G7149)))</f>
        <v>0</v>
      </c>
      <c r="I7149" s="7"/>
    </row>
    <row r="7150" spans="1:9">
      <c r="A7150" s="89">
        <f t="shared" si="1106"/>
        <v>7137</v>
      </c>
      <c r="B7150" s="185" t="str">
        <f t="shared" si="1100"/>
        <v/>
      </c>
      <c r="C7150" s="90" t="str">
        <f t="shared" si="1101"/>
        <v/>
      </c>
      <c r="D7150" s="89" t="str">
        <f t="shared" si="1102"/>
        <v/>
      </c>
      <c r="E7150" s="91" t="str">
        <f t="shared" si="1103"/>
        <v/>
      </c>
      <c r="F7150" s="92" t="str">
        <f t="shared" si="1104"/>
        <v/>
      </c>
      <c r="G7150" s="212" t="str">
        <f t="shared" si="1105"/>
        <v/>
      </c>
      <c r="H7150" s="92">
        <f>IF(OR(ERR=FALSE,AND(F7150="",G7150="")),0,IF($C$12="D",$H$13+SUM($F$14:F7150)-SUM($G$14:G7150),$H$13-SUM($F$14:F7150)+SUM($G$14:G7150)))</f>
        <v>0</v>
      </c>
      <c r="I7150" s="7"/>
    </row>
    <row r="7151" spans="1:9">
      <c r="A7151" s="89">
        <f t="shared" si="1106"/>
        <v>7138</v>
      </c>
      <c r="B7151" s="185" t="str">
        <f t="shared" si="1100"/>
        <v/>
      </c>
      <c r="C7151" s="90" t="str">
        <f t="shared" si="1101"/>
        <v/>
      </c>
      <c r="D7151" s="89" t="str">
        <f t="shared" si="1102"/>
        <v/>
      </c>
      <c r="E7151" s="91" t="str">
        <f t="shared" si="1103"/>
        <v/>
      </c>
      <c r="F7151" s="92" t="str">
        <f t="shared" si="1104"/>
        <v/>
      </c>
      <c r="G7151" s="212" t="str">
        <f t="shared" si="1105"/>
        <v/>
      </c>
      <c r="H7151" s="92">
        <f>IF(OR(ERR=FALSE,AND(F7151="",G7151="")),0,IF($C$12="D",$H$13+SUM($F$14:F7151)-SUM($G$14:G7151),$H$13-SUM($F$14:F7151)+SUM($G$14:G7151)))</f>
        <v>0</v>
      </c>
      <c r="I7151" s="7"/>
    </row>
    <row r="7152" spans="1:9">
      <c r="A7152" s="89">
        <f t="shared" si="1106"/>
        <v>7139</v>
      </c>
      <c r="B7152" s="185" t="str">
        <f t="shared" si="1100"/>
        <v/>
      </c>
      <c r="C7152" s="90" t="str">
        <f t="shared" si="1101"/>
        <v/>
      </c>
      <c r="D7152" s="89" t="str">
        <f t="shared" si="1102"/>
        <v/>
      </c>
      <c r="E7152" s="91" t="str">
        <f t="shared" si="1103"/>
        <v/>
      </c>
      <c r="F7152" s="92" t="str">
        <f t="shared" si="1104"/>
        <v/>
      </c>
      <c r="G7152" s="212" t="str">
        <f t="shared" si="1105"/>
        <v/>
      </c>
      <c r="H7152" s="92">
        <f>IF(OR(ERR=FALSE,AND(F7152="",G7152="")),0,IF($C$12="D",$H$13+SUM($F$14:F7152)-SUM($G$14:G7152),$H$13-SUM($F$14:F7152)+SUM($G$14:G7152)))</f>
        <v>0</v>
      </c>
      <c r="I7152" s="7"/>
    </row>
    <row r="7153" spans="1:9">
      <c r="A7153" s="89">
        <f t="shared" si="1106"/>
        <v>7140</v>
      </c>
      <c r="B7153" s="185" t="str">
        <f t="shared" si="1100"/>
        <v/>
      </c>
      <c r="C7153" s="90" t="str">
        <f t="shared" si="1101"/>
        <v/>
      </c>
      <c r="D7153" s="89" t="str">
        <f t="shared" si="1102"/>
        <v/>
      </c>
      <c r="E7153" s="91" t="str">
        <f t="shared" si="1103"/>
        <v/>
      </c>
      <c r="F7153" s="92" t="str">
        <f t="shared" si="1104"/>
        <v/>
      </c>
      <c r="G7153" s="212" t="str">
        <f t="shared" si="1105"/>
        <v/>
      </c>
      <c r="H7153" s="92">
        <f>IF(OR(ERR=FALSE,AND(F7153="",G7153="")),0,IF($C$12="D",$H$13+SUM($F$14:F7153)-SUM($G$14:G7153),$H$13-SUM($F$14:F7153)+SUM($G$14:G7153)))</f>
        <v>0</v>
      </c>
      <c r="I7153" s="7"/>
    </row>
    <row r="7154" spans="1:9">
      <c r="A7154" s="89">
        <f t="shared" si="1106"/>
        <v>7141</v>
      </c>
      <c r="B7154" s="185" t="str">
        <f t="shared" si="1100"/>
        <v/>
      </c>
      <c r="C7154" s="90" t="str">
        <f t="shared" si="1101"/>
        <v/>
      </c>
      <c r="D7154" s="89" t="str">
        <f t="shared" si="1102"/>
        <v/>
      </c>
      <c r="E7154" s="91" t="str">
        <f t="shared" si="1103"/>
        <v/>
      </c>
      <c r="F7154" s="92" t="str">
        <f t="shared" si="1104"/>
        <v/>
      </c>
      <c r="G7154" s="212" t="str">
        <f t="shared" si="1105"/>
        <v/>
      </c>
      <c r="H7154" s="92">
        <f>IF(OR(ERR=FALSE,AND(F7154="",G7154="")),0,IF($C$12="D",$H$13+SUM($F$14:F7154)-SUM($G$14:G7154),$H$13-SUM($F$14:F7154)+SUM($G$14:G7154)))</f>
        <v>0</v>
      </c>
      <c r="I7154" s="7"/>
    </row>
    <row r="7155" spans="1:9">
      <c r="A7155" s="89">
        <f t="shared" si="1106"/>
        <v>7142</v>
      </c>
      <c r="B7155" s="185" t="str">
        <f t="shared" si="1100"/>
        <v/>
      </c>
      <c r="C7155" s="90" t="str">
        <f t="shared" si="1101"/>
        <v/>
      </c>
      <c r="D7155" s="89" t="str">
        <f t="shared" si="1102"/>
        <v/>
      </c>
      <c r="E7155" s="91" t="str">
        <f t="shared" si="1103"/>
        <v/>
      </c>
      <c r="F7155" s="92" t="str">
        <f t="shared" si="1104"/>
        <v/>
      </c>
      <c r="G7155" s="212" t="str">
        <f t="shared" si="1105"/>
        <v/>
      </c>
      <c r="H7155" s="92">
        <f>IF(OR(ERR=FALSE,AND(F7155="",G7155="")),0,IF($C$12="D",$H$13+SUM($F$14:F7155)-SUM($G$14:G7155),$H$13-SUM($F$14:F7155)+SUM($G$14:G7155)))</f>
        <v>0</v>
      </c>
      <c r="I7155" s="7"/>
    </row>
    <row r="7156" spans="1:9">
      <c r="A7156" s="89">
        <f t="shared" si="1106"/>
        <v>7143</v>
      </c>
      <c r="B7156" s="185" t="str">
        <f t="shared" si="1100"/>
        <v/>
      </c>
      <c r="C7156" s="90" t="str">
        <f t="shared" si="1101"/>
        <v/>
      </c>
      <c r="D7156" s="89" t="str">
        <f t="shared" si="1102"/>
        <v/>
      </c>
      <c r="E7156" s="91" t="str">
        <f t="shared" si="1103"/>
        <v/>
      </c>
      <c r="F7156" s="92" t="str">
        <f t="shared" si="1104"/>
        <v/>
      </c>
      <c r="G7156" s="212" t="str">
        <f t="shared" si="1105"/>
        <v/>
      </c>
      <c r="H7156" s="92">
        <f>IF(OR(ERR=FALSE,AND(F7156="",G7156="")),0,IF($C$12="D",$H$13+SUM($F$14:F7156)-SUM($G$14:G7156),$H$13-SUM($F$14:F7156)+SUM($G$14:G7156)))</f>
        <v>0</v>
      </c>
      <c r="I7156" s="7"/>
    </row>
    <row r="7157" spans="1:9">
      <c r="A7157" s="89">
        <f t="shared" si="1106"/>
        <v>7144</v>
      </c>
      <c r="B7157" s="185" t="str">
        <f t="shared" si="1100"/>
        <v/>
      </c>
      <c r="C7157" s="90" t="str">
        <f t="shared" si="1101"/>
        <v/>
      </c>
      <c r="D7157" s="89" t="str">
        <f t="shared" si="1102"/>
        <v/>
      </c>
      <c r="E7157" s="91" t="str">
        <f t="shared" si="1103"/>
        <v/>
      </c>
      <c r="F7157" s="92" t="str">
        <f t="shared" si="1104"/>
        <v/>
      </c>
      <c r="G7157" s="212" t="str">
        <f t="shared" si="1105"/>
        <v/>
      </c>
      <c r="H7157" s="92">
        <f>IF(OR(ERR=FALSE,AND(F7157="",G7157="")),0,IF($C$12="D",$H$13+SUM($F$14:F7157)-SUM($G$14:G7157),$H$13-SUM($F$14:F7157)+SUM($G$14:G7157)))</f>
        <v>0</v>
      </c>
      <c r="I7157" s="7"/>
    </row>
    <row r="7158" spans="1:9">
      <c r="A7158" s="89">
        <f t="shared" si="1106"/>
        <v>7145</v>
      </c>
      <c r="B7158" s="185" t="str">
        <f t="shared" si="1100"/>
        <v/>
      </c>
      <c r="C7158" s="90" t="str">
        <f t="shared" si="1101"/>
        <v/>
      </c>
      <c r="D7158" s="89" t="str">
        <f t="shared" si="1102"/>
        <v/>
      </c>
      <c r="E7158" s="91" t="str">
        <f t="shared" si="1103"/>
        <v/>
      </c>
      <c r="F7158" s="92" t="str">
        <f t="shared" si="1104"/>
        <v/>
      </c>
      <c r="G7158" s="212" t="str">
        <f t="shared" si="1105"/>
        <v/>
      </c>
      <c r="H7158" s="92">
        <f>IF(OR(ERR=FALSE,AND(F7158="",G7158="")),0,IF($C$12="D",$H$13+SUM($F$14:F7158)-SUM($G$14:G7158),$H$13-SUM($F$14:F7158)+SUM($G$14:G7158)))</f>
        <v>0</v>
      </c>
      <c r="I7158" s="7"/>
    </row>
    <row r="7159" spans="1:9">
      <c r="A7159" s="89">
        <f t="shared" si="1106"/>
        <v>7146</v>
      </c>
      <c r="B7159" s="185" t="str">
        <f t="shared" si="1100"/>
        <v/>
      </c>
      <c r="C7159" s="90" t="str">
        <f t="shared" si="1101"/>
        <v/>
      </c>
      <c r="D7159" s="89" t="str">
        <f t="shared" si="1102"/>
        <v/>
      </c>
      <c r="E7159" s="91" t="str">
        <f t="shared" si="1103"/>
        <v/>
      </c>
      <c r="F7159" s="92" t="str">
        <f t="shared" si="1104"/>
        <v/>
      </c>
      <c r="G7159" s="212" t="str">
        <f t="shared" si="1105"/>
        <v/>
      </c>
      <c r="H7159" s="92">
        <f>IF(OR(ERR=FALSE,AND(F7159="",G7159="")),0,IF($C$12="D",$H$13+SUM($F$14:F7159)-SUM($G$14:G7159),$H$13-SUM($F$14:F7159)+SUM($G$14:G7159)))</f>
        <v>0</v>
      </c>
      <c r="I7159" s="7"/>
    </row>
    <row r="7160" spans="1:9">
      <c r="A7160" s="89">
        <f t="shared" si="1106"/>
        <v>7147</v>
      </c>
      <c r="B7160" s="185" t="str">
        <f t="shared" si="1100"/>
        <v/>
      </c>
      <c r="C7160" s="90" t="str">
        <f t="shared" si="1101"/>
        <v/>
      </c>
      <c r="D7160" s="89" t="str">
        <f t="shared" si="1102"/>
        <v/>
      </c>
      <c r="E7160" s="91" t="str">
        <f t="shared" si="1103"/>
        <v/>
      </c>
      <c r="F7160" s="92" t="str">
        <f t="shared" si="1104"/>
        <v/>
      </c>
      <c r="G7160" s="212" t="str">
        <f t="shared" si="1105"/>
        <v/>
      </c>
      <c r="H7160" s="92">
        <f>IF(OR(ERR=FALSE,AND(F7160="",G7160="")),0,IF($C$12="D",$H$13+SUM($F$14:F7160)-SUM($G$14:G7160),$H$13-SUM($F$14:F7160)+SUM($G$14:G7160)))</f>
        <v>0</v>
      </c>
      <c r="I7160" s="7"/>
    </row>
    <row r="7161" spans="1:9">
      <c r="A7161" s="89">
        <f t="shared" si="1106"/>
        <v>7148</v>
      </c>
      <c r="B7161" s="185" t="str">
        <f t="shared" si="1100"/>
        <v/>
      </c>
      <c r="C7161" s="90" t="str">
        <f t="shared" si="1101"/>
        <v/>
      </c>
      <c r="D7161" s="89" t="str">
        <f t="shared" si="1102"/>
        <v/>
      </c>
      <c r="E7161" s="91" t="str">
        <f t="shared" si="1103"/>
        <v/>
      </c>
      <c r="F7161" s="92" t="str">
        <f t="shared" si="1104"/>
        <v/>
      </c>
      <c r="G7161" s="212" t="str">
        <f t="shared" si="1105"/>
        <v/>
      </c>
      <c r="H7161" s="92">
        <f>IF(OR(ERR=FALSE,AND(F7161="",G7161="")),0,IF($C$12="D",$H$13+SUM($F$14:F7161)-SUM($G$14:G7161),$H$13-SUM($F$14:F7161)+SUM($G$14:G7161)))</f>
        <v>0</v>
      </c>
      <c r="I7161" s="7"/>
    </row>
    <row r="7162" spans="1:9">
      <c r="A7162" s="89">
        <f t="shared" si="1106"/>
        <v>7149</v>
      </c>
      <c r="B7162" s="185" t="str">
        <f t="shared" si="1100"/>
        <v/>
      </c>
      <c r="C7162" s="90" t="str">
        <f t="shared" si="1101"/>
        <v/>
      </c>
      <c r="D7162" s="89" t="str">
        <f t="shared" si="1102"/>
        <v/>
      </c>
      <c r="E7162" s="91" t="str">
        <f t="shared" si="1103"/>
        <v/>
      </c>
      <c r="F7162" s="92" t="str">
        <f t="shared" si="1104"/>
        <v/>
      </c>
      <c r="G7162" s="212" t="str">
        <f t="shared" si="1105"/>
        <v/>
      </c>
      <c r="H7162" s="92">
        <f>IF(OR(ERR=FALSE,AND(F7162="",G7162="")),0,IF($C$12="D",$H$13+SUM($F$14:F7162)-SUM($G$14:G7162),$H$13-SUM($F$14:F7162)+SUM($G$14:G7162)))</f>
        <v>0</v>
      </c>
      <c r="I7162" s="7"/>
    </row>
    <row r="7163" spans="1:9">
      <c r="A7163" s="89">
        <f t="shared" si="1106"/>
        <v>7150</v>
      </c>
      <c r="B7163" s="185" t="str">
        <f t="shared" si="1100"/>
        <v/>
      </c>
      <c r="C7163" s="90" t="str">
        <f t="shared" si="1101"/>
        <v/>
      </c>
      <c r="D7163" s="89" t="str">
        <f t="shared" si="1102"/>
        <v/>
      </c>
      <c r="E7163" s="91" t="str">
        <f t="shared" si="1103"/>
        <v/>
      </c>
      <c r="F7163" s="92" t="str">
        <f t="shared" si="1104"/>
        <v/>
      </c>
      <c r="G7163" s="212" t="str">
        <f t="shared" si="1105"/>
        <v/>
      </c>
      <c r="H7163" s="92">
        <f>IF(OR(ERR=FALSE,AND(F7163="",G7163="")),0,IF($C$12="D",$H$13+SUM($F$14:F7163)-SUM($G$14:G7163),$H$13-SUM($F$14:F7163)+SUM($G$14:G7163)))</f>
        <v>0</v>
      </c>
      <c r="I7163" s="7"/>
    </row>
    <row r="7164" spans="1:9">
      <c r="A7164" s="89">
        <f t="shared" si="1106"/>
        <v>7151</v>
      </c>
      <c r="B7164" s="185" t="str">
        <f t="shared" si="1100"/>
        <v/>
      </c>
      <c r="C7164" s="90" t="str">
        <f t="shared" si="1101"/>
        <v/>
      </c>
      <c r="D7164" s="89" t="str">
        <f t="shared" si="1102"/>
        <v/>
      </c>
      <c r="E7164" s="91" t="str">
        <f t="shared" si="1103"/>
        <v/>
      </c>
      <c r="F7164" s="92" t="str">
        <f t="shared" si="1104"/>
        <v/>
      </c>
      <c r="G7164" s="212" t="str">
        <f t="shared" si="1105"/>
        <v/>
      </c>
      <c r="H7164" s="92">
        <f>IF(OR(ERR=FALSE,AND(F7164="",G7164="")),0,IF($C$12="D",$H$13+SUM($F$14:F7164)-SUM($G$14:G7164),$H$13-SUM($F$14:F7164)+SUM($G$14:G7164)))</f>
        <v>0</v>
      </c>
      <c r="I7164" s="7"/>
    </row>
    <row r="7165" spans="1:9">
      <c r="A7165" s="89">
        <f t="shared" si="1106"/>
        <v>7152</v>
      </c>
      <c r="B7165" s="185" t="str">
        <f t="shared" si="1100"/>
        <v/>
      </c>
      <c r="C7165" s="90" t="str">
        <f t="shared" si="1101"/>
        <v/>
      </c>
      <c r="D7165" s="89" t="str">
        <f t="shared" si="1102"/>
        <v/>
      </c>
      <c r="E7165" s="91" t="str">
        <f t="shared" si="1103"/>
        <v/>
      </c>
      <c r="F7165" s="92" t="str">
        <f t="shared" si="1104"/>
        <v/>
      </c>
      <c r="G7165" s="212" t="str">
        <f t="shared" si="1105"/>
        <v/>
      </c>
      <c r="H7165" s="92">
        <f>IF(OR(ERR=FALSE,AND(F7165="",G7165="")),0,IF($C$12="D",$H$13+SUM($F$14:F7165)-SUM($G$14:G7165),$H$13-SUM($F$14:F7165)+SUM($G$14:G7165)))</f>
        <v>0</v>
      </c>
      <c r="I7165" s="7"/>
    </row>
    <row r="7166" spans="1:9">
      <c r="A7166" s="89">
        <f t="shared" si="1106"/>
        <v>7153</v>
      </c>
      <c r="B7166" s="185" t="str">
        <f t="shared" si="1100"/>
        <v/>
      </c>
      <c r="C7166" s="90" t="str">
        <f t="shared" si="1101"/>
        <v/>
      </c>
      <c r="D7166" s="89" t="str">
        <f t="shared" si="1102"/>
        <v/>
      </c>
      <c r="E7166" s="91" t="str">
        <f t="shared" si="1103"/>
        <v/>
      </c>
      <c r="F7166" s="92" t="str">
        <f t="shared" si="1104"/>
        <v/>
      </c>
      <c r="G7166" s="212" t="str">
        <f t="shared" si="1105"/>
        <v/>
      </c>
      <c r="H7166" s="92">
        <f>IF(OR(ERR=FALSE,AND(F7166="",G7166="")),0,IF($C$12="D",$H$13+SUM($F$14:F7166)-SUM($G$14:G7166),$H$13-SUM($F$14:F7166)+SUM($G$14:G7166)))</f>
        <v>0</v>
      </c>
      <c r="I7166" s="7"/>
    </row>
    <row r="7167" spans="1:9">
      <c r="A7167" s="89">
        <f t="shared" si="1106"/>
        <v>7154</v>
      </c>
      <c r="B7167" s="185" t="str">
        <f t="shared" si="1100"/>
        <v/>
      </c>
      <c r="C7167" s="90" t="str">
        <f t="shared" si="1101"/>
        <v/>
      </c>
      <c r="D7167" s="89" t="str">
        <f t="shared" si="1102"/>
        <v/>
      </c>
      <c r="E7167" s="91" t="str">
        <f t="shared" si="1103"/>
        <v/>
      </c>
      <c r="F7167" s="92" t="str">
        <f t="shared" si="1104"/>
        <v/>
      </c>
      <c r="G7167" s="212" t="str">
        <f t="shared" si="1105"/>
        <v/>
      </c>
      <c r="H7167" s="92">
        <f>IF(OR(ERR=FALSE,AND(F7167="",G7167="")),0,IF($C$12="D",$H$13+SUM($F$14:F7167)-SUM($G$14:G7167),$H$13-SUM($F$14:F7167)+SUM($G$14:G7167)))</f>
        <v>0</v>
      </c>
      <c r="I7167" s="7"/>
    </row>
    <row r="7168" spans="1:9">
      <c r="A7168" s="89">
        <f t="shared" si="1106"/>
        <v>7155</v>
      </c>
      <c r="B7168" s="185" t="str">
        <f t="shared" si="1100"/>
        <v/>
      </c>
      <c r="C7168" s="90" t="str">
        <f t="shared" si="1101"/>
        <v/>
      </c>
      <c r="D7168" s="89" t="str">
        <f t="shared" si="1102"/>
        <v/>
      </c>
      <c r="E7168" s="91" t="str">
        <f t="shared" si="1103"/>
        <v/>
      </c>
      <c r="F7168" s="92" t="str">
        <f t="shared" si="1104"/>
        <v/>
      </c>
      <c r="G7168" s="212" t="str">
        <f t="shared" si="1105"/>
        <v/>
      </c>
      <c r="H7168" s="92">
        <f>IF(OR(ERR=FALSE,AND(F7168="",G7168="")),0,IF($C$12="D",$H$13+SUM($F$14:F7168)-SUM($G$14:G7168),$H$13-SUM($F$14:F7168)+SUM($G$14:G7168)))</f>
        <v>0</v>
      </c>
      <c r="I7168" s="7"/>
    </row>
    <row r="7169" spans="1:9">
      <c r="A7169" s="89">
        <f t="shared" si="1106"/>
        <v>7156</v>
      </c>
      <c r="B7169" s="185" t="str">
        <f t="shared" si="1100"/>
        <v/>
      </c>
      <c r="C7169" s="90" t="str">
        <f t="shared" si="1101"/>
        <v/>
      </c>
      <c r="D7169" s="89" t="str">
        <f t="shared" si="1102"/>
        <v/>
      </c>
      <c r="E7169" s="91" t="str">
        <f t="shared" si="1103"/>
        <v/>
      </c>
      <c r="F7169" s="92" t="str">
        <f t="shared" si="1104"/>
        <v/>
      </c>
      <c r="G7169" s="212" t="str">
        <f t="shared" si="1105"/>
        <v/>
      </c>
      <c r="H7169" s="92">
        <f>IF(OR(ERR=FALSE,AND(F7169="",G7169="")),0,IF($C$12="D",$H$13+SUM($F$14:F7169)-SUM($G$14:G7169),$H$13-SUM($F$14:F7169)+SUM($G$14:G7169)))</f>
        <v>0</v>
      </c>
      <c r="I7169" s="7"/>
    </row>
    <row r="7170" spans="1:9">
      <c r="A7170" s="89">
        <f t="shared" si="1106"/>
        <v>7157</v>
      </c>
      <c r="B7170" s="185" t="str">
        <f t="shared" si="1100"/>
        <v/>
      </c>
      <c r="C7170" s="90" t="str">
        <f t="shared" si="1101"/>
        <v/>
      </c>
      <c r="D7170" s="89" t="str">
        <f t="shared" si="1102"/>
        <v/>
      </c>
      <c r="E7170" s="91" t="str">
        <f t="shared" si="1103"/>
        <v/>
      </c>
      <c r="F7170" s="92" t="str">
        <f t="shared" si="1104"/>
        <v/>
      </c>
      <c r="G7170" s="212" t="str">
        <f t="shared" si="1105"/>
        <v/>
      </c>
      <c r="H7170" s="92">
        <f>IF(OR(ERR=FALSE,AND(F7170="",G7170="")),0,IF($C$12="D",$H$13+SUM($F$14:F7170)-SUM($G$14:G7170),$H$13-SUM($F$14:F7170)+SUM($G$14:G7170)))</f>
        <v>0</v>
      </c>
      <c r="I7170" s="7"/>
    </row>
    <row r="7171" spans="1:9">
      <c r="A7171" s="89">
        <f t="shared" si="1106"/>
        <v>7158</v>
      </c>
      <c r="B7171" s="185" t="str">
        <f t="shared" si="1100"/>
        <v/>
      </c>
      <c r="C7171" s="90" t="str">
        <f t="shared" si="1101"/>
        <v/>
      </c>
      <c r="D7171" s="89" t="str">
        <f t="shared" si="1102"/>
        <v/>
      </c>
      <c r="E7171" s="91" t="str">
        <f t="shared" si="1103"/>
        <v/>
      </c>
      <c r="F7171" s="92" t="str">
        <f t="shared" si="1104"/>
        <v/>
      </c>
      <c r="G7171" s="212" t="str">
        <f t="shared" si="1105"/>
        <v/>
      </c>
      <c r="H7171" s="92">
        <f>IF(OR(ERR=FALSE,AND(F7171="",G7171="")),0,IF($C$12="D",$H$13+SUM($F$14:F7171)-SUM($G$14:G7171),$H$13-SUM($F$14:F7171)+SUM($G$14:G7171)))</f>
        <v>0</v>
      </c>
      <c r="I7171" s="7"/>
    </row>
    <row r="7172" spans="1:9">
      <c r="A7172" s="89">
        <f t="shared" si="1106"/>
        <v>7159</v>
      </c>
      <c r="B7172" s="185" t="str">
        <f t="shared" si="1100"/>
        <v/>
      </c>
      <c r="C7172" s="90" t="str">
        <f t="shared" si="1101"/>
        <v/>
      </c>
      <c r="D7172" s="89" t="str">
        <f t="shared" si="1102"/>
        <v/>
      </c>
      <c r="E7172" s="91" t="str">
        <f t="shared" si="1103"/>
        <v/>
      </c>
      <c r="F7172" s="92" t="str">
        <f t="shared" si="1104"/>
        <v/>
      </c>
      <c r="G7172" s="212" t="str">
        <f t="shared" si="1105"/>
        <v/>
      </c>
      <c r="H7172" s="92">
        <f>IF(OR(ERR=FALSE,AND(F7172="",G7172="")),0,IF($C$12="D",$H$13+SUM($F$14:F7172)-SUM($G$14:G7172),$H$13-SUM($F$14:F7172)+SUM($G$14:G7172)))</f>
        <v>0</v>
      </c>
      <c r="I7172" s="7"/>
    </row>
    <row r="7173" spans="1:9">
      <c r="A7173" s="89">
        <f t="shared" si="1106"/>
        <v>7160</v>
      </c>
      <c r="B7173" s="185" t="str">
        <f t="shared" si="1100"/>
        <v/>
      </c>
      <c r="C7173" s="90" t="str">
        <f t="shared" si="1101"/>
        <v/>
      </c>
      <c r="D7173" s="89" t="str">
        <f t="shared" si="1102"/>
        <v/>
      </c>
      <c r="E7173" s="91" t="str">
        <f t="shared" si="1103"/>
        <v/>
      </c>
      <c r="F7173" s="92" t="str">
        <f t="shared" si="1104"/>
        <v/>
      </c>
      <c r="G7173" s="212" t="str">
        <f t="shared" si="1105"/>
        <v/>
      </c>
      <c r="H7173" s="92">
        <f>IF(OR(ERR=FALSE,AND(F7173="",G7173="")),0,IF($C$12="D",$H$13+SUM($F$14:F7173)-SUM($G$14:G7173),$H$13-SUM($F$14:F7173)+SUM($G$14:G7173)))</f>
        <v>0</v>
      </c>
      <c r="I7173" s="7"/>
    </row>
    <row r="7174" spans="1:9">
      <c r="A7174" s="89">
        <f t="shared" si="1106"/>
        <v>7161</v>
      </c>
      <c r="B7174" s="185" t="str">
        <f t="shared" si="1100"/>
        <v/>
      </c>
      <c r="C7174" s="90" t="str">
        <f t="shared" si="1101"/>
        <v/>
      </c>
      <c r="D7174" s="89" t="str">
        <f t="shared" si="1102"/>
        <v/>
      </c>
      <c r="E7174" s="91" t="str">
        <f t="shared" si="1103"/>
        <v/>
      </c>
      <c r="F7174" s="92" t="str">
        <f t="shared" si="1104"/>
        <v/>
      </c>
      <c r="G7174" s="212" t="str">
        <f t="shared" si="1105"/>
        <v/>
      </c>
      <c r="H7174" s="92">
        <f>IF(OR(ERR=FALSE,AND(F7174="",G7174="")),0,IF($C$12="D",$H$13+SUM($F$14:F7174)-SUM($G$14:G7174),$H$13-SUM($F$14:F7174)+SUM($G$14:G7174)))</f>
        <v>0</v>
      </c>
      <c r="I7174" s="7"/>
    </row>
    <row r="7175" spans="1:9">
      <c r="A7175" s="89">
        <f t="shared" si="1106"/>
        <v>7162</v>
      </c>
      <c r="B7175" s="185" t="str">
        <f t="shared" si="1100"/>
        <v/>
      </c>
      <c r="C7175" s="90" t="str">
        <f t="shared" si="1101"/>
        <v/>
      </c>
      <c r="D7175" s="89" t="str">
        <f t="shared" si="1102"/>
        <v/>
      </c>
      <c r="E7175" s="91" t="str">
        <f t="shared" si="1103"/>
        <v/>
      </c>
      <c r="F7175" s="92" t="str">
        <f t="shared" si="1104"/>
        <v/>
      </c>
      <c r="G7175" s="212" t="str">
        <f t="shared" si="1105"/>
        <v/>
      </c>
      <c r="H7175" s="92">
        <f>IF(OR(ERR=FALSE,AND(F7175="",G7175="")),0,IF($C$12="D",$H$13+SUM($F$14:F7175)-SUM($G$14:G7175),$H$13-SUM($F$14:F7175)+SUM($G$14:G7175)))</f>
        <v>0</v>
      </c>
      <c r="I7175" s="7"/>
    </row>
    <row r="7176" spans="1:9">
      <c r="A7176" s="89">
        <f t="shared" si="1106"/>
        <v>7163</v>
      </c>
      <c r="B7176" s="185" t="str">
        <f t="shared" si="1100"/>
        <v/>
      </c>
      <c r="C7176" s="90" t="str">
        <f t="shared" si="1101"/>
        <v/>
      </c>
      <c r="D7176" s="89" t="str">
        <f t="shared" si="1102"/>
        <v/>
      </c>
      <c r="E7176" s="91" t="str">
        <f t="shared" si="1103"/>
        <v/>
      </c>
      <c r="F7176" s="92" t="str">
        <f t="shared" si="1104"/>
        <v/>
      </c>
      <c r="G7176" s="212" t="str">
        <f t="shared" si="1105"/>
        <v/>
      </c>
      <c r="H7176" s="92">
        <f>IF(OR(ERR=FALSE,AND(F7176="",G7176="")),0,IF($C$12="D",$H$13+SUM($F$14:F7176)-SUM($G$14:G7176),$H$13-SUM($F$14:F7176)+SUM($G$14:G7176)))</f>
        <v>0</v>
      </c>
      <c r="I7176" s="7"/>
    </row>
    <row r="7177" spans="1:9">
      <c r="A7177" s="89">
        <f t="shared" si="1106"/>
        <v>7164</v>
      </c>
      <c r="B7177" s="185" t="str">
        <f t="shared" si="1100"/>
        <v/>
      </c>
      <c r="C7177" s="90" t="str">
        <f t="shared" si="1101"/>
        <v/>
      </c>
      <c r="D7177" s="89" t="str">
        <f t="shared" si="1102"/>
        <v/>
      </c>
      <c r="E7177" s="91" t="str">
        <f t="shared" si="1103"/>
        <v/>
      </c>
      <c r="F7177" s="92" t="str">
        <f t="shared" si="1104"/>
        <v/>
      </c>
      <c r="G7177" s="212" t="str">
        <f t="shared" si="1105"/>
        <v/>
      </c>
      <c r="H7177" s="92">
        <f>IF(OR(ERR=FALSE,AND(F7177="",G7177="")),0,IF($C$12="D",$H$13+SUM($F$14:F7177)-SUM($G$14:G7177),$H$13-SUM($F$14:F7177)+SUM($G$14:G7177)))</f>
        <v>0</v>
      </c>
      <c r="I7177" s="7"/>
    </row>
    <row r="7178" spans="1:9">
      <c r="A7178" s="89">
        <f t="shared" si="1106"/>
        <v>7165</v>
      </c>
      <c r="B7178" s="185" t="str">
        <f t="shared" si="1100"/>
        <v/>
      </c>
      <c r="C7178" s="90" t="str">
        <f t="shared" si="1101"/>
        <v/>
      </c>
      <c r="D7178" s="89" t="str">
        <f t="shared" si="1102"/>
        <v/>
      </c>
      <c r="E7178" s="91" t="str">
        <f t="shared" si="1103"/>
        <v/>
      </c>
      <c r="F7178" s="92" t="str">
        <f t="shared" si="1104"/>
        <v/>
      </c>
      <c r="G7178" s="212" t="str">
        <f t="shared" si="1105"/>
        <v/>
      </c>
      <c r="H7178" s="92">
        <f>IF(OR(ERR=FALSE,AND(F7178="",G7178="")),0,IF($C$12="D",$H$13+SUM($F$14:F7178)-SUM($G$14:G7178),$H$13-SUM($F$14:F7178)+SUM($G$14:G7178)))</f>
        <v>0</v>
      </c>
      <c r="I7178" s="7"/>
    </row>
    <row r="7179" spans="1:9">
      <c r="A7179" s="89">
        <f t="shared" si="1106"/>
        <v>7166</v>
      </c>
      <c r="B7179" s="185" t="str">
        <f t="shared" si="1100"/>
        <v/>
      </c>
      <c r="C7179" s="90" t="str">
        <f t="shared" si="1101"/>
        <v/>
      </c>
      <c r="D7179" s="89" t="str">
        <f t="shared" si="1102"/>
        <v/>
      </c>
      <c r="E7179" s="91" t="str">
        <f t="shared" si="1103"/>
        <v/>
      </c>
      <c r="F7179" s="92" t="str">
        <f t="shared" si="1104"/>
        <v/>
      </c>
      <c r="G7179" s="212" t="str">
        <f t="shared" si="1105"/>
        <v/>
      </c>
      <c r="H7179" s="92">
        <f>IF(OR(ERR=FALSE,AND(F7179="",G7179="")),0,IF($C$12="D",$H$13+SUM($F$14:F7179)-SUM($G$14:G7179),$H$13-SUM($F$14:F7179)+SUM($G$14:G7179)))</f>
        <v>0</v>
      </c>
      <c r="I7179" s="7"/>
    </row>
    <row r="7180" spans="1:9">
      <c r="A7180" s="89">
        <f t="shared" si="1106"/>
        <v>7167</v>
      </c>
      <c r="B7180" s="185" t="str">
        <f t="shared" si="1100"/>
        <v/>
      </c>
      <c r="C7180" s="90" t="str">
        <f t="shared" si="1101"/>
        <v/>
      </c>
      <c r="D7180" s="89" t="str">
        <f t="shared" si="1102"/>
        <v/>
      </c>
      <c r="E7180" s="91" t="str">
        <f t="shared" si="1103"/>
        <v/>
      </c>
      <c r="F7180" s="92" t="str">
        <f t="shared" si="1104"/>
        <v/>
      </c>
      <c r="G7180" s="212" t="str">
        <f t="shared" si="1105"/>
        <v/>
      </c>
      <c r="H7180" s="92">
        <f>IF(OR(ERR=FALSE,AND(F7180="",G7180="")),0,IF($C$12="D",$H$13+SUM($F$14:F7180)-SUM($G$14:G7180),$H$13-SUM($F$14:F7180)+SUM($G$14:G7180)))</f>
        <v>0</v>
      </c>
      <c r="I7180" s="7"/>
    </row>
    <row r="7181" spans="1:9">
      <c r="A7181" s="89">
        <f t="shared" si="1106"/>
        <v>7168</v>
      </c>
      <c r="B7181" s="185" t="str">
        <f t="shared" si="1100"/>
        <v/>
      </c>
      <c r="C7181" s="90" t="str">
        <f t="shared" si="1101"/>
        <v/>
      </c>
      <c r="D7181" s="89" t="str">
        <f t="shared" si="1102"/>
        <v/>
      </c>
      <c r="E7181" s="91" t="str">
        <f t="shared" si="1103"/>
        <v/>
      </c>
      <c r="F7181" s="92" t="str">
        <f t="shared" si="1104"/>
        <v/>
      </c>
      <c r="G7181" s="212" t="str">
        <f t="shared" si="1105"/>
        <v/>
      </c>
      <c r="H7181" s="92">
        <f>IF(OR(ERR=FALSE,AND(F7181="",G7181="")),0,IF($C$12="D",$H$13+SUM($F$14:F7181)-SUM($G$14:G7181),$H$13-SUM($F$14:F7181)+SUM($G$14:G7181)))</f>
        <v>0</v>
      </c>
      <c r="I7181" s="7"/>
    </row>
    <row r="7182" spans="1:9">
      <c r="A7182" s="89">
        <f t="shared" si="1106"/>
        <v>7169</v>
      </c>
      <c r="B7182" s="185" t="str">
        <f t="shared" si="1100"/>
        <v/>
      </c>
      <c r="C7182" s="90" t="str">
        <f t="shared" si="1101"/>
        <v/>
      </c>
      <c r="D7182" s="89" t="str">
        <f t="shared" si="1102"/>
        <v/>
      </c>
      <c r="E7182" s="91" t="str">
        <f t="shared" si="1103"/>
        <v/>
      </c>
      <c r="F7182" s="92" t="str">
        <f t="shared" si="1104"/>
        <v/>
      </c>
      <c r="G7182" s="212" t="str">
        <f t="shared" si="1105"/>
        <v/>
      </c>
      <c r="H7182" s="92">
        <f>IF(OR(ERR=FALSE,AND(F7182="",G7182="")),0,IF($C$12="D",$H$13+SUM($F$14:F7182)-SUM($G$14:G7182),$H$13-SUM($F$14:F7182)+SUM($G$14:G7182)))</f>
        <v>0</v>
      </c>
      <c r="I7182" s="7"/>
    </row>
    <row r="7183" spans="1:9">
      <c r="A7183" s="89">
        <f t="shared" si="1106"/>
        <v>7170</v>
      </c>
      <c r="B7183" s="185" t="str">
        <f t="shared" si="1100"/>
        <v/>
      </c>
      <c r="C7183" s="90" t="str">
        <f t="shared" si="1101"/>
        <v/>
      </c>
      <c r="D7183" s="89" t="str">
        <f t="shared" si="1102"/>
        <v/>
      </c>
      <c r="E7183" s="91" t="str">
        <f t="shared" si="1103"/>
        <v/>
      </c>
      <c r="F7183" s="92" t="str">
        <f t="shared" si="1104"/>
        <v/>
      </c>
      <c r="G7183" s="212" t="str">
        <f t="shared" si="1105"/>
        <v/>
      </c>
      <c r="H7183" s="92">
        <f>IF(OR(ERR=FALSE,AND(F7183="",G7183="")),0,IF($C$12="D",$H$13+SUM($F$14:F7183)-SUM($G$14:G7183),$H$13-SUM($F$14:F7183)+SUM($G$14:G7183)))</f>
        <v>0</v>
      </c>
      <c r="I7183" s="7"/>
    </row>
    <row r="7184" spans="1:9">
      <c r="A7184" s="89">
        <f t="shared" si="1106"/>
        <v>7171</v>
      </c>
      <c r="B7184" s="185" t="str">
        <f t="shared" si="1100"/>
        <v/>
      </c>
      <c r="C7184" s="90" t="str">
        <f t="shared" si="1101"/>
        <v/>
      </c>
      <c r="D7184" s="89" t="str">
        <f t="shared" si="1102"/>
        <v/>
      </c>
      <c r="E7184" s="91" t="str">
        <f t="shared" si="1103"/>
        <v/>
      </c>
      <c r="F7184" s="92" t="str">
        <f t="shared" si="1104"/>
        <v/>
      </c>
      <c r="G7184" s="212" t="str">
        <f t="shared" si="1105"/>
        <v/>
      </c>
      <c r="H7184" s="92">
        <f>IF(OR(ERR=FALSE,AND(F7184="",G7184="")),0,IF($C$12="D",$H$13+SUM($F$14:F7184)-SUM($G$14:G7184),$H$13-SUM($F$14:F7184)+SUM($G$14:G7184)))</f>
        <v>0</v>
      </c>
      <c r="I7184" s="7"/>
    </row>
    <row r="7185" spans="1:9">
      <c r="A7185" s="89">
        <f t="shared" si="1106"/>
        <v>7172</v>
      </c>
      <c r="B7185" s="185" t="str">
        <f t="shared" si="1100"/>
        <v/>
      </c>
      <c r="C7185" s="90" t="str">
        <f t="shared" si="1101"/>
        <v/>
      </c>
      <c r="D7185" s="89" t="str">
        <f t="shared" si="1102"/>
        <v/>
      </c>
      <c r="E7185" s="91" t="str">
        <f t="shared" si="1103"/>
        <v/>
      </c>
      <c r="F7185" s="92" t="str">
        <f t="shared" si="1104"/>
        <v/>
      </c>
      <c r="G7185" s="212" t="str">
        <f t="shared" si="1105"/>
        <v/>
      </c>
      <c r="H7185" s="92">
        <f>IF(OR(ERR=FALSE,AND(F7185="",G7185="")),0,IF($C$12="D",$H$13+SUM($F$14:F7185)-SUM($G$14:G7185),$H$13-SUM($F$14:F7185)+SUM($G$14:G7185)))</f>
        <v>0</v>
      </c>
      <c r="I7185" s="7"/>
    </row>
    <row r="7186" spans="1:9">
      <c r="A7186" s="89">
        <f t="shared" si="1106"/>
        <v>7173</v>
      </c>
      <c r="B7186" s="185" t="str">
        <f t="shared" si="1100"/>
        <v/>
      </c>
      <c r="C7186" s="90" t="str">
        <f t="shared" si="1101"/>
        <v/>
      </c>
      <c r="D7186" s="89" t="str">
        <f t="shared" si="1102"/>
        <v/>
      </c>
      <c r="E7186" s="91" t="str">
        <f t="shared" si="1103"/>
        <v/>
      </c>
      <c r="F7186" s="92" t="str">
        <f t="shared" si="1104"/>
        <v/>
      </c>
      <c r="G7186" s="212" t="str">
        <f t="shared" si="1105"/>
        <v/>
      </c>
      <c r="H7186" s="92">
        <f>IF(OR(ERR=FALSE,AND(F7186="",G7186="")),0,IF($C$12="D",$H$13+SUM($F$14:F7186)-SUM($G$14:G7186),$H$13-SUM($F$14:F7186)+SUM($G$14:G7186)))</f>
        <v>0</v>
      </c>
      <c r="I7186" s="7"/>
    </row>
    <row r="7187" spans="1:9">
      <c r="A7187" s="89">
        <f t="shared" si="1106"/>
        <v>7174</v>
      </c>
      <c r="B7187" s="185" t="str">
        <f t="shared" si="1100"/>
        <v/>
      </c>
      <c r="C7187" s="90" t="str">
        <f t="shared" si="1101"/>
        <v/>
      </c>
      <c r="D7187" s="89" t="str">
        <f t="shared" si="1102"/>
        <v/>
      </c>
      <c r="E7187" s="91" t="str">
        <f t="shared" si="1103"/>
        <v/>
      </c>
      <c r="F7187" s="92" t="str">
        <f t="shared" si="1104"/>
        <v/>
      </c>
      <c r="G7187" s="212" t="str">
        <f t="shared" si="1105"/>
        <v/>
      </c>
      <c r="H7187" s="92">
        <f>IF(OR(ERR=FALSE,AND(F7187="",G7187="")),0,IF($C$12="D",$H$13+SUM($F$14:F7187)-SUM($G$14:G7187),$H$13-SUM($F$14:F7187)+SUM($G$14:G7187)))</f>
        <v>0</v>
      </c>
      <c r="I7187" s="7"/>
    </row>
    <row r="7188" spans="1:9">
      <c r="A7188" s="89">
        <f t="shared" si="1106"/>
        <v>7175</v>
      </c>
      <c r="B7188" s="185" t="str">
        <f t="shared" ref="B7188:B7251" si="1107">IF(ISERROR(VLOOKUP(A7188&amp;H$9,JU_AKUN,6,FALSE)=TRUE),"",VLOOKUP(A7188&amp;H$9,JU_AKUN,6,FALSE))</f>
        <v/>
      </c>
      <c r="C7188" s="90" t="str">
        <f t="shared" ref="C7188:C7251" si="1108">IF(ISERROR(VLOOKUP(A7188&amp;H$9,JU_AKUN,7,FALSE)=TRUE),"",VLOOKUP(A7188&amp;H$9,JU_AKUN,7,FALSE))</f>
        <v/>
      </c>
      <c r="D7188" s="89" t="str">
        <f t="shared" ref="D7188:D7251" si="1109">IF(ISERROR(VLOOKUP(A7188&amp;H$9,JU_AKUN,8,FALSE)=TRUE),"",VLOOKUP(A7188&amp;H$9,JU_AKUN,8,FALSE))</f>
        <v/>
      </c>
      <c r="E7188" s="91" t="str">
        <f t="shared" ref="E7188:E7251" si="1110">IF(ISERROR(VLOOKUP(A7188&amp;H$9,JU_AKUN,9,FALSE)=TRUE),"",VLOOKUP(A7188&amp;H$9,JU_AKUN,9,FALSE))</f>
        <v/>
      </c>
      <c r="F7188" s="92" t="str">
        <f t="shared" ref="F7188:F7251" si="1111">IF(ISERROR(VLOOKUP(A7188&amp;H$9,JU_AKUN,14,FALSE)=TRUE),"",VLOOKUP(A7188&amp;H$9,JU_AKUN,14,FALSE))</f>
        <v/>
      </c>
      <c r="G7188" s="212" t="str">
        <f t="shared" ref="G7188:G7251" si="1112">IF(ISERROR(VLOOKUP(A7188&amp;H$9,JU_AKUN,15,FALSE)=TRUE),"",VLOOKUP(A7188&amp;H$9,JU_AKUN,15,FALSE))</f>
        <v/>
      </c>
      <c r="H7188" s="92">
        <f>IF(OR(ERR=FALSE,AND(F7188="",G7188="")),0,IF($C$12="D",$H$13+SUM($F$14:F7188)-SUM($G$14:G7188),$H$13-SUM($F$14:F7188)+SUM($G$14:G7188)))</f>
        <v>0</v>
      </c>
      <c r="I7188" s="7"/>
    </row>
    <row r="7189" spans="1:9">
      <c r="A7189" s="89">
        <f t="shared" si="1106"/>
        <v>7176</v>
      </c>
      <c r="B7189" s="185" t="str">
        <f t="shared" si="1107"/>
        <v/>
      </c>
      <c r="C7189" s="90" t="str">
        <f t="shared" si="1108"/>
        <v/>
      </c>
      <c r="D7189" s="89" t="str">
        <f t="shared" si="1109"/>
        <v/>
      </c>
      <c r="E7189" s="91" t="str">
        <f t="shared" si="1110"/>
        <v/>
      </c>
      <c r="F7189" s="92" t="str">
        <f t="shared" si="1111"/>
        <v/>
      </c>
      <c r="G7189" s="212" t="str">
        <f t="shared" si="1112"/>
        <v/>
      </c>
      <c r="H7189" s="92">
        <f>IF(OR(ERR=FALSE,AND(F7189="",G7189="")),0,IF($C$12="D",$H$13+SUM($F$14:F7189)-SUM($G$14:G7189),$H$13-SUM($F$14:F7189)+SUM($G$14:G7189)))</f>
        <v>0</v>
      </c>
      <c r="I7189" s="7"/>
    </row>
    <row r="7190" spans="1:9">
      <c r="A7190" s="89">
        <f t="shared" si="1106"/>
        <v>7177</v>
      </c>
      <c r="B7190" s="185" t="str">
        <f t="shared" si="1107"/>
        <v/>
      </c>
      <c r="C7190" s="90" t="str">
        <f t="shared" si="1108"/>
        <v/>
      </c>
      <c r="D7190" s="89" t="str">
        <f t="shared" si="1109"/>
        <v/>
      </c>
      <c r="E7190" s="91" t="str">
        <f t="shared" si="1110"/>
        <v/>
      </c>
      <c r="F7190" s="92" t="str">
        <f t="shared" si="1111"/>
        <v/>
      </c>
      <c r="G7190" s="212" t="str">
        <f t="shared" si="1112"/>
        <v/>
      </c>
      <c r="H7190" s="92">
        <f>IF(OR(ERR=FALSE,AND(F7190="",G7190="")),0,IF($C$12="D",$H$13+SUM($F$14:F7190)-SUM($G$14:G7190),$H$13-SUM($F$14:F7190)+SUM($G$14:G7190)))</f>
        <v>0</v>
      </c>
      <c r="I7190" s="7"/>
    </row>
    <row r="7191" spans="1:9">
      <c r="A7191" s="89">
        <f t="shared" si="1106"/>
        <v>7178</v>
      </c>
      <c r="B7191" s="185" t="str">
        <f t="shared" si="1107"/>
        <v/>
      </c>
      <c r="C7191" s="90" t="str">
        <f t="shared" si="1108"/>
        <v/>
      </c>
      <c r="D7191" s="89" t="str">
        <f t="shared" si="1109"/>
        <v/>
      </c>
      <c r="E7191" s="91" t="str">
        <f t="shared" si="1110"/>
        <v/>
      </c>
      <c r="F7191" s="92" t="str">
        <f t="shared" si="1111"/>
        <v/>
      </c>
      <c r="G7191" s="212" t="str">
        <f t="shared" si="1112"/>
        <v/>
      </c>
      <c r="H7191" s="92">
        <f>IF(OR(ERR=FALSE,AND(F7191="",G7191="")),0,IF($C$12="D",$H$13+SUM($F$14:F7191)-SUM($G$14:G7191),$H$13-SUM($F$14:F7191)+SUM($G$14:G7191)))</f>
        <v>0</v>
      </c>
      <c r="I7191" s="7"/>
    </row>
    <row r="7192" spans="1:9">
      <c r="A7192" s="89">
        <f t="shared" si="1106"/>
        <v>7179</v>
      </c>
      <c r="B7192" s="185" t="str">
        <f t="shared" si="1107"/>
        <v/>
      </c>
      <c r="C7192" s="90" t="str">
        <f t="shared" si="1108"/>
        <v/>
      </c>
      <c r="D7192" s="89" t="str">
        <f t="shared" si="1109"/>
        <v/>
      </c>
      <c r="E7192" s="91" t="str">
        <f t="shared" si="1110"/>
        <v/>
      </c>
      <c r="F7192" s="92" t="str">
        <f t="shared" si="1111"/>
        <v/>
      </c>
      <c r="G7192" s="212" t="str">
        <f t="shared" si="1112"/>
        <v/>
      </c>
      <c r="H7192" s="92">
        <f>IF(OR(ERR=FALSE,AND(F7192="",G7192="")),0,IF($C$12="D",$H$13+SUM($F$14:F7192)-SUM($G$14:G7192),$H$13-SUM($F$14:F7192)+SUM($G$14:G7192)))</f>
        <v>0</v>
      </c>
      <c r="I7192" s="7"/>
    </row>
    <row r="7193" spans="1:9">
      <c r="A7193" s="89">
        <f t="shared" si="1106"/>
        <v>7180</v>
      </c>
      <c r="B7193" s="185" t="str">
        <f t="shared" si="1107"/>
        <v/>
      </c>
      <c r="C7193" s="90" t="str">
        <f t="shared" si="1108"/>
        <v/>
      </c>
      <c r="D7193" s="89" t="str">
        <f t="shared" si="1109"/>
        <v/>
      </c>
      <c r="E7193" s="91" t="str">
        <f t="shared" si="1110"/>
        <v/>
      </c>
      <c r="F7193" s="92" t="str">
        <f t="shared" si="1111"/>
        <v/>
      </c>
      <c r="G7193" s="212" t="str">
        <f t="shared" si="1112"/>
        <v/>
      </c>
      <c r="H7193" s="92">
        <f>IF(OR(ERR=FALSE,AND(F7193="",G7193="")),0,IF($C$12="D",$H$13+SUM($F$14:F7193)-SUM($G$14:G7193),$H$13-SUM($F$14:F7193)+SUM($G$14:G7193)))</f>
        <v>0</v>
      </c>
      <c r="I7193" s="7"/>
    </row>
    <row r="7194" spans="1:9">
      <c r="A7194" s="89">
        <f t="shared" si="1106"/>
        <v>7181</v>
      </c>
      <c r="B7194" s="185" t="str">
        <f t="shared" si="1107"/>
        <v/>
      </c>
      <c r="C7194" s="90" t="str">
        <f t="shared" si="1108"/>
        <v/>
      </c>
      <c r="D7194" s="89" t="str">
        <f t="shared" si="1109"/>
        <v/>
      </c>
      <c r="E7194" s="91" t="str">
        <f t="shared" si="1110"/>
        <v/>
      </c>
      <c r="F7194" s="92" t="str">
        <f t="shared" si="1111"/>
        <v/>
      </c>
      <c r="G7194" s="212" t="str">
        <f t="shared" si="1112"/>
        <v/>
      </c>
      <c r="H7194" s="92">
        <f>IF(OR(ERR=FALSE,AND(F7194="",G7194="")),0,IF($C$12="D",$H$13+SUM($F$14:F7194)-SUM($G$14:G7194),$H$13-SUM($F$14:F7194)+SUM($G$14:G7194)))</f>
        <v>0</v>
      </c>
      <c r="I7194" s="7"/>
    </row>
    <row r="7195" spans="1:9">
      <c r="A7195" s="89">
        <f t="shared" si="1106"/>
        <v>7182</v>
      </c>
      <c r="B7195" s="185" t="str">
        <f t="shared" si="1107"/>
        <v/>
      </c>
      <c r="C7195" s="90" t="str">
        <f t="shared" si="1108"/>
        <v/>
      </c>
      <c r="D7195" s="89" t="str">
        <f t="shared" si="1109"/>
        <v/>
      </c>
      <c r="E7195" s="91" t="str">
        <f t="shared" si="1110"/>
        <v/>
      </c>
      <c r="F7195" s="92" t="str">
        <f t="shared" si="1111"/>
        <v/>
      </c>
      <c r="G7195" s="212" t="str">
        <f t="shared" si="1112"/>
        <v/>
      </c>
      <c r="H7195" s="92">
        <f>IF(OR(ERR=FALSE,AND(F7195="",G7195="")),0,IF($C$12="D",$H$13+SUM($F$14:F7195)-SUM($G$14:G7195),$H$13-SUM($F$14:F7195)+SUM($G$14:G7195)))</f>
        <v>0</v>
      </c>
      <c r="I7195" s="7"/>
    </row>
    <row r="7196" spans="1:9">
      <c r="A7196" s="89">
        <f t="shared" si="1106"/>
        <v>7183</v>
      </c>
      <c r="B7196" s="185" t="str">
        <f t="shared" si="1107"/>
        <v/>
      </c>
      <c r="C7196" s="90" t="str">
        <f t="shared" si="1108"/>
        <v/>
      </c>
      <c r="D7196" s="89" t="str">
        <f t="shared" si="1109"/>
        <v/>
      </c>
      <c r="E7196" s="91" t="str">
        <f t="shared" si="1110"/>
        <v/>
      </c>
      <c r="F7196" s="92" t="str">
        <f t="shared" si="1111"/>
        <v/>
      </c>
      <c r="G7196" s="212" t="str">
        <f t="shared" si="1112"/>
        <v/>
      </c>
      <c r="H7196" s="92">
        <f>IF(OR(ERR=FALSE,AND(F7196="",G7196="")),0,IF($C$12="D",$H$13+SUM($F$14:F7196)-SUM($G$14:G7196),$H$13-SUM($F$14:F7196)+SUM($G$14:G7196)))</f>
        <v>0</v>
      </c>
      <c r="I7196" s="7"/>
    </row>
    <row r="7197" spans="1:9">
      <c r="A7197" s="89">
        <f t="shared" si="1106"/>
        <v>7184</v>
      </c>
      <c r="B7197" s="185" t="str">
        <f t="shared" si="1107"/>
        <v/>
      </c>
      <c r="C7197" s="90" t="str">
        <f t="shared" si="1108"/>
        <v/>
      </c>
      <c r="D7197" s="89" t="str">
        <f t="shared" si="1109"/>
        <v/>
      </c>
      <c r="E7197" s="91" t="str">
        <f t="shared" si="1110"/>
        <v/>
      </c>
      <c r="F7197" s="92" t="str">
        <f t="shared" si="1111"/>
        <v/>
      </c>
      <c r="G7197" s="212" t="str">
        <f t="shared" si="1112"/>
        <v/>
      </c>
      <c r="H7197" s="92">
        <f>IF(OR(ERR=FALSE,AND(F7197="",G7197="")),0,IF($C$12="D",$H$13+SUM($F$14:F7197)-SUM($G$14:G7197),$H$13-SUM($F$14:F7197)+SUM($G$14:G7197)))</f>
        <v>0</v>
      </c>
      <c r="I7197" s="7"/>
    </row>
    <row r="7198" spans="1:9">
      <c r="A7198" s="89">
        <f t="shared" si="1106"/>
        <v>7185</v>
      </c>
      <c r="B7198" s="185" t="str">
        <f t="shared" si="1107"/>
        <v/>
      </c>
      <c r="C7198" s="90" t="str">
        <f t="shared" si="1108"/>
        <v/>
      </c>
      <c r="D7198" s="89" t="str">
        <f t="shared" si="1109"/>
        <v/>
      </c>
      <c r="E7198" s="91" t="str">
        <f t="shared" si="1110"/>
        <v/>
      </c>
      <c r="F7198" s="92" t="str">
        <f t="shared" si="1111"/>
        <v/>
      </c>
      <c r="G7198" s="212" t="str">
        <f t="shared" si="1112"/>
        <v/>
      </c>
      <c r="H7198" s="92">
        <f>IF(OR(ERR=FALSE,AND(F7198="",G7198="")),0,IF($C$12="D",$H$13+SUM($F$14:F7198)-SUM($G$14:G7198),$H$13-SUM($F$14:F7198)+SUM($G$14:G7198)))</f>
        <v>0</v>
      </c>
      <c r="I7198" s="7"/>
    </row>
    <row r="7199" spans="1:9">
      <c r="A7199" s="89">
        <f t="shared" si="1106"/>
        <v>7186</v>
      </c>
      <c r="B7199" s="185" t="str">
        <f t="shared" si="1107"/>
        <v/>
      </c>
      <c r="C7199" s="90" t="str">
        <f t="shared" si="1108"/>
        <v/>
      </c>
      <c r="D7199" s="89" t="str">
        <f t="shared" si="1109"/>
        <v/>
      </c>
      <c r="E7199" s="91" t="str">
        <f t="shared" si="1110"/>
        <v/>
      </c>
      <c r="F7199" s="92" t="str">
        <f t="shared" si="1111"/>
        <v/>
      </c>
      <c r="G7199" s="212" t="str">
        <f t="shared" si="1112"/>
        <v/>
      </c>
      <c r="H7199" s="92">
        <f>IF(OR(ERR=FALSE,AND(F7199="",G7199="")),0,IF($C$12="D",$H$13+SUM($F$14:F7199)-SUM($G$14:G7199),$H$13-SUM($F$14:F7199)+SUM($G$14:G7199)))</f>
        <v>0</v>
      </c>
      <c r="I7199" s="7"/>
    </row>
    <row r="7200" spans="1:9">
      <c r="A7200" s="89">
        <f t="shared" ref="A7200:A7263" si="1113">A7199+1</f>
        <v>7187</v>
      </c>
      <c r="B7200" s="185" t="str">
        <f t="shared" si="1107"/>
        <v/>
      </c>
      <c r="C7200" s="90" t="str">
        <f t="shared" si="1108"/>
        <v/>
      </c>
      <c r="D7200" s="89" t="str">
        <f t="shared" si="1109"/>
        <v/>
      </c>
      <c r="E7200" s="91" t="str">
        <f t="shared" si="1110"/>
        <v/>
      </c>
      <c r="F7200" s="92" t="str">
        <f t="shared" si="1111"/>
        <v/>
      </c>
      <c r="G7200" s="212" t="str">
        <f t="shared" si="1112"/>
        <v/>
      </c>
      <c r="H7200" s="92">
        <f>IF(OR(ERR=FALSE,AND(F7200="",G7200="")),0,IF($C$12="D",$H$13+SUM($F$14:F7200)-SUM($G$14:G7200),$H$13-SUM($F$14:F7200)+SUM($G$14:G7200)))</f>
        <v>0</v>
      </c>
      <c r="I7200" s="7"/>
    </row>
    <row r="7201" spans="1:9">
      <c r="A7201" s="89">
        <f t="shared" si="1113"/>
        <v>7188</v>
      </c>
      <c r="B7201" s="185" t="str">
        <f t="shared" si="1107"/>
        <v/>
      </c>
      <c r="C7201" s="90" t="str">
        <f t="shared" si="1108"/>
        <v/>
      </c>
      <c r="D7201" s="89" t="str">
        <f t="shared" si="1109"/>
        <v/>
      </c>
      <c r="E7201" s="91" t="str">
        <f t="shared" si="1110"/>
        <v/>
      </c>
      <c r="F7201" s="92" t="str">
        <f t="shared" si="1111"/>
        <v/>
      </c>
      <c r="G7201" s="212" t="str">
        <f t="shared" si="1112"/>
        <v/>
      </c>
      <c r="H7201" s="92">
        <f>IF(OR(ERR=FALSE,AND(F7201="",G7201="")),0,IF($C$12="D",$H$13+SUM($F$14:F7201)-SUM($G$14:G7201),$H$13-SUM($F$14:F7201)+SUM($G$14:G7201)))</f>
        <v>0</v>
      </c>
      <c r="I7201" s="7"/>
    </row>
    <row r="7202" spans="1:9">
      <c r="A7202" s="89">
        <f t="shared" si="1113"/>
        <v>7189</v>
      </c>
      <c r="B7202" s="185" t="str">
        <f t="shared" si="1107"/>
        <v/>
      </c>
      <c r="C7202" s="90" t="str">
        <f t="shared" si="1108"/>
        <v/>
      </c>
      <c r="D7202" s="89" t="str">
        <f t="shared" si="1109"/>
        <v/>
      </c>
      <c r="E7202" s="91" t="str">
        <f t="shared" si="1110"/>
        <v/>
      </c>
      <c r="F7202" s="92" t="str">
        <f t="shared" si="1111"/>
        <v/>
      </c>
      <c r="G7202" s="212" t="str">
        <f t="shared" si="1112"/>
        <v/>
      </c>
      <c r="H7202" s="92">
        <f>IF(OR(ERR=FALSE,AND(F7202="",G7202="")),0,IF($C$12="D",$H$13+SUM($F$14:F7202)-SUM($G$14:G7202),$H$13-SUM($F$14:F7202)+SUM($G$14:G7202)))</f>
        <v>0</v>
      </c>
      <c r="I7202" s="7"/>
    </row>
    <row r="7203" spans="1:9">
      <c r="A7203" s="89">
        <f t="shared" si="1113"/>
        <v>7190</v>
      </c>
      <c r="B7203" s="185" t="str">
        <f t="shared" si="1107"/>
        <v/>
      </c>
      <c r="C7203" s="90" t="str">
        <f t="shared" si="1108"/>
        <v/>
      </c>
      <c r="D7203" s="89" t="str">
        <f t="shared" si="1109"/>
        <v/>
      </c>
      <c r="E7203" s="91" t="str">
        <f t="shared" si="1110"/>
        <v/>
      </c>
      <c r="F7203" s="92" t="str">
        <f t="shared" si="1111"/>
        <v/>
      </c>
      <c r="G7203" s="212" t="str">
        <f t="shared" si="1112"/>
        <v/>
      </c>
      <c r="H7203" s="92">
        <f>IF(OR(ERR=FALSE,AND(F7203="",G7203="")),0,IF($C$12="D",$H$13+SUM($F$14:F7203)-SUM($G$14:G7203),$H$13-SUM($F$14:F7203)+SUM($G$14:G7203)))</f>
        <v>0</v>
      </c>
      <c r="I7203" s="7"/>
    </row>
    <row r="7204" spans="1:9">
      <c r="A7204" s="89">
        <f t="shared" si="1113"/>
        <v>7191</v>
      </c>
      <c r="B7204" s="185" t="str">
        <f t="shared" si="1107"/>
        <v/>
      </c>
      <c r="C7204" s="90" t="str">
        <f t="shared" si="1108"/>
        <v/>
      </c>
      <c r="D7204" s="89" t="str">
        <f t="shared" si="1109"/>
        <v/>
      </c>
      <c r="E7204" s="91" t="str">
        <f t="shared" si="1110"/>
        <v/>
      </c>
      <c r="F7204" s="92" t="str">
        <f t="shared" si="1111"/>
        <v/>
      </c>
      <c r="G7204" s="212" t="str">
        <f t="shared" si="1112"/>
        <v/>
      </c>
      <c r="H7204" s="92">
        <f>IF(OR(ERR=FALSE,AND(F7204="",G7204="")),0,IF($C$12="D",$H$13+SUM($F$14:F7204)-SUM($G$14:G7204),$H$13-SUM($F$14:F7204)+SUM($G$14:G7204)))</f>
        <v>0</v>
      </c>
      <c r="I7204" s="7"/>
    </row>
    <row r="7205" spans="1:9">
      <c r="A7205" s="89">
        <f t="shared" si="1113"/>
        <v>7192</v>
      </c>
      <c r="B7205" s="185" t="str">
        <f t="shared" si="1107"/>
        <v/>
      </c>
      <c r="C7205" s="90" t="str">
        <f t="shared" si="1108"/>
        <v/>
      </c>
      <c r="D7205" s="89" t="str">
        <f t="shared" si="1109"/>
        <v/>
      </c>
      <c r="E7205" s="91" t="str">
        <f t="shared" si="1110"/>
        <v/>
      </c>
      <c r="F7205" s="92" t="str">
        <f t="shared" si="1111"/>
        <v/>
      </c>
      <c r="G7205" s="212" t="str">
        <f t="shared" si="1112"/>
        <v/>
      </c>
      <c r="H7205" s="92">
        <f>IF(OR(ERR=FALSE,AND(F7205="",G7205="")),0,IF($C$12="D",$H$13+SUM($F$14:F7205)-SUM($G$14:G7205),$H$13-SUM($F$14:F7205)+SUM($G$14:G7205)))</f>
        <v>0</v>
      </c>
      <c r="I7205" s="7"/>
    </row>
    <row r="7206" spans="1:9">
      <c r="A7206" s="89">
        <f t="shared" si="1113"/>
        <v>7193</v>
      </c>
      <c r="B7206" s="185" t="str">
        <f t="shared" si="1107"/>
        <v/>
      </c>
      <c r="C7206" s="90" t="str">
        <f t="shared" si="1108"/>
        <v/>
      </c>
      <c r="D7206" s="89" t="str">
        <f t="shared" si="1109"/>
        <v/>
      </c>
      <c r="E7206" s="91" t="str">
        <f t="shared" si="1110"/>
        <v/>
      </c>
      <c r="F7206" s="92" t="str">
        <f t="shared" si="1111"/>
        <v/>
      </c>
      <c r="G7206" s="212" t="str">
        <f t="shared" si="1112"/>
        <v/>
      </c>
      <c r="H7206" s="92">
        <f>IF(OR(ERR=FALSE,AND(F7206="",G7206="")),0,IF($C$12="D",$H$13+SUM($F$14:F7206)-SUM($G$14:G7206),$H$13-SUM($F$14:F7206)+SUM($G$14:G7206)))</f>
        <v>0</v>
      </c>
      <c r="I7206" s="7"/>
    </row>
    <row r="7207" spans="1:9">
      <c r="A7207" s="89">
        <f t="shared" si="1113"/>
        <v>7194</v>
      </c>
      <c r="B7207" s="185" t="str">
        <f t="shared" si="1107"/>
        <v/>
      </c>
      <c r="C7207" s="90" t="str">
        <f t="shared" si="1108"/>
        <v/>
      </c>
      <c r="D7207" s="89" t="str">
        <f t="shared" si="1109"/>
        <v/>
      </c>
      <c r="E7207" s="91" t="str">
        <f t="shared" si="1110"/>
        <v/>
      </c>
      <c r="F7207" s="92" t="str">
        <f t="shared" si="1111"/>
        <v/>
      </c>
      <c r="G7207" s="212" t="str">
        <f t="shared" si="1112"/>
        <v/>
      </c>
      <c r="H7207" s="92">
        <f>IF(OR(ERR=FALSE,AND(F7207="",G7207="")),0,IF($C$12="D",$H$13+SUM($F$14:F7207)-SUM($G$14:G7207),$H$13-SUM($F$14:F7207)+SUM($G$14:G7207)))</f>
        <v>0</v>
      </c>
      <c r="I7207" s="7"/>
    </row>
    <row r="7208" spans="1:9">
      <c r="A7208" s="89">
        <f t="shared" si="1113"/>
        <v>7195</v>
      </c>
      <c r="B7208" s="185" t="str">
        <f t="shared" si="1107"/>
        <v/>
      </c>
      <c r="C7208" s="90" t="str">
        <f t="shared" si="1108"/>
        <v/>
      </c>
      <c r="D7208" s="89" t="str">
        <f t="shared" si="1109"/>
        <v/>
      </c>
      <c r="E7208" s="91" t="str">
        <f t="shared" si="1110"/>
        <v/>
      </c>
      <c r="F7208" s="92" t="str">
        <f t="shared" si="1111"/>
        <v/>
      </c>
      <c r="G7208" s="212" t="str">
        <f t="shared" si="1112"/>
        <v/>
      </c>
      <c r="H7208" s="92">
        <f>IF(OR(ERR=FALSE,AND(F7208="",G7208="")),0,IF($C$12="D",$H$13+SUM($F$14:F7208)-SUM($G$14:G7208),$H$13-SUM($F$14:F7208)+SUM($G$14:G7208)))</f>
        <v>0</v>
      </c>
      <c r="I7208" s="7"/>
    </row>
    <row r="7209" spans="1:9">
      <c r="A7209" s="89">
        <f t="shared" si="1113"/>
        <v>7196</v>
      </c>
      <c r="B7209" s="185" t="str">
        <f t="shared" si="1107"/>
        <v/>
      </c>
      <c r="C7209" s="90" t="str">
        <f t="shared" si="1108"/>
        <v/>
      </c>
      <c r="D7209" s="89" t="str">
        <f t="shared" si="1109"/>
        <v/>
      </c>
      <c r="E7209" s="91" t="str">
        <f t="shared" si="1110"/>
        <v/>
      </c>
      <c r="F7209" s="92" t="str">
        <f t="shared" si="1111"/>
        <v/>
      </c>
      <c r="G7209" s="212" t="str">
        <f t="shared" si="1112"/>
        <v/>
      </c>
      <c r="H7209" s="92">
        <f>IF(OR(ERR=FALSE,AND(F7209="",G7209="")),0,IF($C$12="D",$H$13+SUM($F$14:F7209)-SUM($G$14:G7209),$H$13-SUM($F$14:F7209)+SUM($G$14:G7209)))</f>
        <v>0</v>
      </c>
      <c r="I7209" s="7"/>
    </row>
    <row r="7210" spans="1:9">
      <c r="A7210" s="89">
        <f t="shared" si="1113"/>
        <v>7197</v>
      </c>
      <c r="B7210" s="185" t="str">
        <f t="shared" si="1107"/>
        <v/>
      </c>
      <c r="C7210" s="90" t="str">
        <f t="shared" si="1108"/>
        <v/>
      </c>
      <c r="D7210" s="89" t="str">
        <f t="shared" si="1109"/>
        <v/>
      </c>
      <c r="E7210" s="91" t="str">
        <f t="shared" si="1110"/>
        <v/>
      </c>
      <c r="F7210" s="92" t="str">
        <f t="shared" si="1111"/>
        <v/>
      </c>
      <c r="G7210" s="212" t="str">
        <f t="shared" si="1112"/>
        <v/>
      </c>
      <c r="H7210" s="92">
        <f>IF(OR(ERR=FALSE,AND(F7210="",G7210="")),0,IF($C$12="D",$H$13+SUM($F$14:F7210)-SUM($G$14:G7210),$H$13-SUM($F$14:F7210)+SUM($G$14:G7210)))</f>
        <v>0</v>
      </c>
      <c r="I7210" s="7"/>
    </row>
    <row r="7211" spans="1:9">
      <c r="A7211" s="89">
        <f t="shared" si="1113"/>
        <v>7198</v>
      </c>
      <c r="B7211" s="185" t="str">
        <f t="shared" si="1107"/>
        <v/>
      </c>
      <c r="C7211" s="90" t="str">
        <f t="shared" si="1108"/>
        <v/>
      </c>
      <c r="D7211" s="89" t="str">
        <f t="shared" si="1109"/>
        <v/>
      </c>
      <c r="E7211" s="91" t="str">
        <f t="shared" si="1110"/>
        <v/>
      </c>
      <c r="F7211" s="92" t="str">
        <f t="shared" si="1111"/>
        <v/>
      </c>
      <c r="G7211" s="212" t="str">
        <f t="shared" si="1112"/>
        <v/>
      </c>
      <c r="H7211" s="92">
        <f>IF(OR(ERR=FALSE,AND(F7211="",G7211="")),0,IF($C$12="D",$H$13+SUM($F$14:F7211)-SUM($G$14:G7211),$H$13-SUM($F$14:F7211)+SUM($G$14:G7211)))</f>
        <v>0</v>
      </c>
      <c r="I7211" s="7"/>
    </row>
    <row r="7212" spans="1:9">
      <c r="A7212" s="89">
        <f t="shared" si="1113"/>
        <v>7199</v>
      </c>
      <c r="B7212" s="185" t="str">
        <f t="shared" si="1107"/>
        <v/>
      </c>
      <c r="C7212" s="90" t="str">
        <f t="shared" si="1108"/>
        <v/>
      </c>
      <c r="D7212" s="89" t="str">
        <f t="shared" si="1109"/>
        <v/>
      </c>
      <c r="E7212" s="91" t="str">
        <f t="shared" si="1110"/>
        <v/>
      </c>
      <c r="F7212" s="92" t="str">
        <f t="shared" si="1111"/>
        <v/>
      </c>
      <c r="G7212" s="212" t="str">
        <f t="shared" si="1112"/>
        <v/>
      </c>
      <c r="H7212" s="92">
        <f>IF(OR(ERR=FALSE,AND(F7212="",G7212="")),0,IF($C$12="D",$H$13+SUM($F$14:F7212)-SUM($G$14:G7212),$H$13-SUM($F$14:F7212)+SUM($G$14:G7212)))</f>
        <v>0</v>
      </c>
      <c r="I7212" s="7"/>
    </row>
    <row r="7213" spans="1:9">
      <c r="A7213" s="89">
        <f t="shared" si="1113"/>
        <v>7200</v>
      </c>
      <c r="B7213" s="185" t="str">
        <f t="shared" si="1107"/>
        <v/>
      </c>
      <c r="C7213" s="90" t="str">
        <f t="shared" si="1108"/>
        <v/>
      </c>
      <c r="D7213" s="89" t="str">
        <f t="shared" si="1109"/>
        <v/>
      </c>
      <c r="E7213" s="91" t="str">
        <f t="shared" si="1110"/>
        <v/>
      </c>
      <c r="F7213" s="92" t="str">
        <f t="shared" si="1111"/>
        <v/>
      </c>
      <c r="G7213" s="212" t="str">
        <f t="shared" si="1112"/>
        <v/>
      </c>
      <c r="H7213" s="92">
        <f>IF(OR(ERR=FALSE,AND(F7213="",G7213="")),0,IF($C$12="D",$H$13+SUM($F$14:F7213)-SUM($G$14:G7213),$H$13-SUM($F$14:F7213)+SUM($G$14:G7213)))</f>
        <v>0</v>
      </c>
      <c r="I7213" s="7"/>
    </row>
    <row r="7214" spans="1:9">
      <c r="A7214" s="89">
        <f t="shared" si="1113"/>
        <v>7201</v>
      </c>
      <c r="B7214" s="185" t="str">
        <f t="shared" si="1107"/>
        <v/>
      </c>
      <c r="C7214" s="90" t="str">
        <f t="shared" si="1108"/>
        <v/>
      </c>
      <c r="D7214" s="89" t="str">
        <f t="shared" si="1109"/>
        <v/>
      </c>
      <c r="E7214" s="91" t="str">
        <f t="shared" si="1110"/>
        <v/>
      </c>
      <c r="F7214" s="92" t="str">
        <f t="shared" si="1111"/>
        <v/>
      </c>
      <c r="G7214" s="212" t="str">
        <f t="shared" si="1112"/>
        <v/>
      </c>
      <c r="H7214" s="92">
        <f>IF(OR(ERR=FALSE,AND(F7214="",G7214="")),0,IF($C$12="D",$H$13+SUM($F$14:F7214)-SUM($G$14:G7214),$H$13-SUM($F$14:F7214)+SUM($G$14:G7214)))</f>
        <v>0</v>
      </c>
      <c r="I7214" s="7"/>
    </row>
    <row r="7215" spans="1:9">
      <c r="A7215" s="89">
        <f t="shared" si="1113"/>
        <v>7202</v>
      </c>
      <c r="B7215" s="185" t="str">
        <f t="shared" si="1107"/>
        <v/>
      </c>
      <c r="C7215" s="90" t="str">
        <f t="shared" si="1108"/>
        <v/>
      </c>
      <c r="D7215" s="89" t="str">
        <f t="shared" si="1109"/>
        <v/>
      </c>
      <c r="E7215" s="91" t="str">
        <f t="shared" si="1110"/>
        <v/>
      </c>
      <c r="F7215" s="92" t="str">
        <f t="shared" si="1111"/>
        <v/>
      </c>
      <c r="G7215" s="212" t="str">
        <f t="shared" si="1112"/>
        <v/>
      </c>
      <c r="H7215" s="92">
        <f>IF(OR(ERR=FALSE,AND(F7215="",G7215="")),0,IF($C$12="D",$H$13+SUM($F$14:F7215)-SUM($G$14:G7215),$H$13-SUM($F$14:F7215)+SUM($G$14:G7215)))</f>
        <v>0</v>
      </c>
      <c r="I7215" s="7"/>
    </row>
    <row r="7216" spans="1:9">
      <c r="A7216" s="89">
        <f t="shared" si="1113"/>
        <v>7203</v>
      </c>
      <c r="B7216" s="185" t="str">
        <f t="shared" si="1107"/>
        <v/>
      </c>
      <c r="C7216" s="90" t="str">
        <f t="shared" si="1108"/>
        <v/>
      </c>
      <c r="D7216" s="89" t="str">
        <f t="shared" si="1109"/>
        <v/>
      </c>
      <c r="E7216" s="91" t="str">
        <f t="shared" si="1110"/>
        <v/>
      </c>
      <c r="F7216" s="92" t="str">
        <f t="shared" si="1111"/>
        <v/>
      </c>
      <c r="G7216" s="212" t="str">
        <f t="shared" si="1112"/>
        <v/>
      </c>
      <c r="H7216" s="92">
        <f>IF(OR(ERR=FALSE,AND(F7216="",G7216="")),0,IF($C$12="D",$H$13+SUM($F$14:F7216)-SUM($G$14:G7216),$H$13-SUM($F$14:F7216)+SUM($G$14:G7216)))</f>
        <v>0</v>
      </c>
      <c r="I7216" s="7"/>
    </row>
    <row r="7217" spans="1:9">
      <c r="A7217" s="89">
        <f t="shared" si="1113"/>
        <v>7204</v>
      </c>
      <c r="B7217" s="185" t="str">
        <f t="shared" si="1107"/>
        <v/>
      </c>
      <c r="C7217" s="90" t="str">
        <f t="shared" si="1108"/>
        <v/>
      </c>
      <c r="D7217" s="89" t="str">
        <f t="shared" si="1109"/>
        <v/>
      </c>
      <c r="E7217" s="91" t="str">
        <f t="shared" si="1110"/>
        <v/>
      </c>
      <c r="F7217" s="92" t="str">
        <f t="shared" si="1111"/>
        <v/>
      </c>
      <c r="G7217" s="212" t="str">
        <f t="shared" si="1112"/>
        <v/>
      </c>
      <c r="H7217" s="92">
        <f>IF(OR(ERR=FALSE,AND(F7217="",G7217="")),0,IF($C$12="D",$H$13+SUM($F$14:F7217)-SUM($G$14:G7217),$H$13-SUM($F$14:F7217)+SUM($G$14:G7217)))</f>
        <v>0</v>
      </c>
      <c r="I7217" s="7"/>
    </row>
    <row r="7218" spans="1:9">
      <c r="A7218" s="89">
        <f t="shared" si="1113"/>
        <v>7205</v>
      </c>
      <c r="B7218" s="185" t="str">
        <f t="shared" si="1107"/>
        <v/>
      </c>
      <c r="C7218" s="90" t="str">
        <f t="shared" si="1108"/>
        <v/>
      </c>
      <c r="D7218" s="89" t="str">
        <f t="shared" si="1109"/>
        <v/>
      </c>
      <c r="E7218" s="91" t="str">
        <f t="shared" si="1110"/>
        <v/>
      </c>
      <c r="F7218" s="92" t="str">
        <f t="shared" si="1111"/>
        <v/>
      </c>
      <c r="G7218" s="212" t="str">
        <f t="shared" si="1112"/>
        <v/>
      </c>
      <c r="H7218" s="92">
        <f>IF(OR(ERR=FALSE,AND(F7218="",G7218="")),0,IF($C$12="D",$H$13+SUM($F$14:F7218)-SUM($G$14:G7218),$H$13-SUM($F$14:F7218)+SUM($G$14:G7218)))</f>
        <v>0</v>
      </c>
      <c r="I7218" s="7"/>
    </row>
    <row r="7219" spans="1:9">
      <c r="A7219" s="89">
        <f t="shared" si="1113"/>
        <v>7206</v>
      </c>
      <c r="B7219" s="185" t="str">
        <f t="shared" si="1107"/>
        <v/>
      </c>
      <c r="C7219" s="90" t="str">
        <f t="shared" si="1108"/>
        <v/>
      </c>
      <c r="D7219" s="89" t="str">
        <f t="shared" si="1109"/>
        <v/>
      </c>
      <c r="E7219" s="91" t="str">
        <f t="shared" si="1110"/>
        <v/>
      </c>
      <c r="F7219" s="92" t="str">
        <f t="shared" si="1111"/>
        <v/>
      </c>
      <c r="G7219" s="212" t="str">
        <f t="shared" si="1112"/>
        <v/>
      </c>
      <c r="H7219" s="92">
        <f>IF(OR(ERR=FALSE,AND(F7219="",G7219="")),0,IF($C$12="D",$H$13+SUM($F$14:F7219)-SUM($G$14:G7219),$H$13-SUM($F$14:F7219)+SUM($G$14:G7219)))</f>
        <v>0</v>
      </c>
      <c r="I7219" s="7"/>
    </row>
    <row r="7220" spans="1:9">
      <c r="A7220" s="89">
        <f t="shared" si="1113"/>
        <v>7207</v>
      </c>
      <c r="B7220" s="185" t="str">
        <f t="shared" si="1107"/>
        <v/>
      </c>
      <c r="C7220" s="90" t="str">
        <f t="shared" si="1108"/>
        <v/>
      </c>
      <c r="D7220" s="89" t="str">
        <f t="shared" si="1109"/>
        <v/>
      </c>
      <c r="E7220" s="91" t="str">
        <f t="shared" si="1110"/>
        <v/>
      </c>
      <c r="F7220" s="92" t="str">
        <f t="shared" si="1111"/>
        <v/>
      </c>
      <c r="G7220" s="212" t="str">
        <f t="shared" si="1112"/>
        <v/>
      </c>
      <c r="H7220" s="92">
        <f>IF(OR(ERR=FALSE,AND(F7220="",G7220="")),0,IF($C$12="D",$H$13+SUM($F$14:F7220)-SUM($G$14:G7220),$H$13-SUM($F$14:F7220)+SUM($G$14:G7220)))</f>
        <v>0</v>
      </c>
      <c r="I7220" s="7"/>
    </row>
    <row r="7221" spans="1:9">
      <c r="A7221" s="89">
        <f t="shared" si="1113"/>
        <v>7208</v>
      </c>
      <c r="B7221" s="185" t="str">
        <f t="shared" si="1107"/>
        <v/>
      </c>
      <c r="C7221" s="90" t="str">
        <f t="shared" si="1108"/>
        <v/>
      </c>
      <c r="D7221" s="89" t="str">
        <f t="shared" si="1109"/>
        <v/>
      </c>
      <c r="E7221" s="91" t="str">
        <f t="shared" si="1110"/>
        <v/>
      </c>
      <c r="F7221" s="92" t="str">
        <f t="shared" si="1111"/>
        <v/>
      </c>
      <c r="G7221" s="212" t="str">
        <f t="shared" si="1112"/>
        <v/>
      </c>
      <c r="H7221" s="92">
        <f>IF(OR(ERR=FALSE,AND(F7221="",G7221="")),0,IF($C$12="D",$H$13+SUM($F$14:F7221)-SUM($G$14:G7221),$H$13-SUM($F$14:F7221)+SUM($G$14:G7221)))</f>
        <v>0</v>
      </c>
      <c r="I7221" s="7"/>
    </row>
    <row r="7222" spans="1:9">
      <c r="A7222" s="89">
        <f t="shared" si="1113"/>
        <v>7209</v>
      </c>
      <c r="B7222" s="185" t="str">
        <f t="shared" si="1107"/>
        <v/>
      </c>
      <c r="C7222" s="90" t="str">
        <f t="shared" si="1108"/>
        <v/>
      </c>
      <c r="D7222" s="89" t="str">
        <f t="shared" si="1109"/>
        <v/>
      </c>
      <c r="E7222" s="91" t="str">
        <f t="shared" si="1110"/>
        <v/>
      </c>
      <c r="F7222" s="92" t="str">
        <f t="shared" si="1111"/>
        <v/>
      </c>
      <c r="G7222" s="212" t="str">
        <f t="shared" si="1112"/>
        <v/>
      </c>
      <c r="H7222" s="92">
        <f>IF(OR(ERR=FALSE,AND(F7222="",G7222="")),0,IF($C$12="D",$H$13+SUM($F$14:F7222)-SUM($G$14:G7222),$H$13-SUM($F$14:F7222)+SUM($G$14:G7222)))</f>
        <v>0</v>
      </c>
      <c r="I7222" s="7"/>
    </row>
    <row r="7223" spans="1:9">
      <c r="A7223" s="89">
        <f t="shared" si="1113"/>
        <v>7210</v>
      </c>
      <c r="B7223" s="185" t="str">
        <f t="shared" si="1107"/>
        <v/>
      </c>
      <c r="C7223" s="90" t="str">
        <f t="shared" si="1108"/>
        <v/>
      </c>
      <c r="D7223" s="89" t="str">
        <f t="shared" si="1109"/>
        <v/>
      </c>
      <c r="E7223" s="91" t="str">
        <f t="shared" si="1110"/>
        <v/>
      </c>
      <c r="F7223" s="92" t="str">
        <f t="shared" si="1111"/>
        <v/>
      </c>
      <c r="G7223" s="212" t="str">
        <f t="shared" si="1112"/>
        <v/>
      </c>
      <c r="H7223" s="92">
        <f>IF(OR(ERR=FALSE,AND(F7223="",G7223="")),0,IF($C$12="D",$H$13+SUM($F$14:F7223)-SUM($G$14:G7223),$H$13-SUM($F$14:F7223)+SUM($G$14:G7223)))</f>
        <v>0</v>
      </c>
      <c r="I7223" s="7"/>
    </row>
    <row r="7224" spans="1:9">
      <c r="A7224" s="89">
        <f t="shared" si="1113"/>
        <v>7211</v>
      </c>
      <c r="B7224" s="185" t="str">
        <f t="shared" si="1107"/>
        <v/>
      </c>
      <c r="C7224" s="90" t="str">
        <f t="shared" si="1108"/>
        <v/>
      </c>
      <c r="D7224" s="89" t="str">
        <f t="shared" si="1109"/>
        <v/>
      </c>
      <c r="E7224" s="91" t="str">
        <f t="shared" si="1110"/>
        <v/>
      </c>
      <c r="F7224" s="92" t="str">
        <f t="shared" si="1111"/>
        <v/>
      </c>
      <c r="G7224" s="212" t="str">
        <f t="shared" si="1112"/>
        <v/>
      </c>
      <c r="H7224" s="92">
        <f>IF(OR(ERR=FALSE,AND(F7224="",G7224="")),0,IF($C$12="D",$H$13+SUM($F$14:F7224)-SUM($G$14:G7224),$H$13-SUM($F$14:F7224)+SUM($G$14:G7224)))</f>
        <v>0</v>
      </c>
      <c r="I7224" s="7"/>
    </row>
    <row r="7225" spans="1:9">
      <c r="A7225" s="89">
        <f t="shared" si="1113"/>
        <v>7212</v>
      </c>
      <c r="B7225" s="185" t="str">
        <f t="shared" si="1107"/>
        <v/>
      </c>
      <c r="C7225" s="90" t="str">
        <f t="shared" si="1108"/>
        <v/>
      </c>
      <c r="D7225" s="89" t="str">
        <f t="shared" si="1109"/>
        <v/>
      </c>
      <c r="E7225" s="91" t="str">
        <f t="shared" si="1110"/>
        <v/>
      </c>
      <c r="F7225" s="92" t="str">
        <f t="shared" si="1111"/>
        <v/>
      </c>
      <c r="G7225" s="212" t="str">
        <f t="shared" si="1112"/>
        <v/>
      </c>
      <c r="H7225" s="92">
        <f>IF(OR(ERR=FALSE,AND(F7225="",G7225="")),0,IF($C$12="D",$H$13+SUM($F$14:F7225)-SUM($G$14:G7225),$H$13-SUM($F$14:F7225)+SUM($G$14:G7225)))</f>
        <v>0</v>
      </c>
      <c r="I7225" s="7"/>
    </row>
    <row r="7226" spans="1:9">
      <c r="A7226" s="89">
        <f t="shared" si="1113"/>
        <v>7213</v>
      </c>
      <c r="B7226" s="185" t="str">
        <f t="shared" si="1107"/>
        <v/>
      </c>
      <c r="C7226" s="90" t="str">
        <f t="shared" si="1108"/>
        <v/>
      </c>
      <c r="D7226" s="89" t="str">
        <f t="shared" si="1109"/>
        <v/>
      </c>
      <c r="E7226" s="91" t="str">
        <f t="shared" si="1110"/>
        <v/>
      </c>
      <c r="F7226" s="92" t="str">
        <f t="shared" si="1111"/>
        <v/>
      </c>
      <c r="G7226" s="212" t="str">
        <f t="shared" si="1112"/>
        <v/>
      </c>
      <c r="H7226" s="92">
        <f>IF(OR(ERR=FALSE,AND(F7226="",G7226="")),0,IF($C$12="D",$H$13+SUM($F$14:F7226)-SUM($G$14:G7226),$H$13-SUM($F$14:F7226)+SUM($G$14:G7226)))</f>
        <v>0</v>
      </c>
      <c r="I7226" s="7"/>
    </row>
    <row r="7227" spans="1:9">
      <c r="A7227" s="89">
        <f t="shared" si="1113"/>
        <v>7214</v>
      </c>
      <c r="B7227" s="185" t="str">
        <f t="shared" si="1107"/>
        <v/>
      </c>
      <c r="C7227" s="90" t="str">
        <f t="shared" si="1108"/>
        <v/>
      </c>
      <c r="D7227" s="89" t="str">
        <f t="shared" si="1109"/>
        <v/>
      </c>
      <c r="E7227" s="91" t="str">
        <f t="shared" si="1110"/>
        <v/>
      </c>
      <c r="F7227" s="92" t="str">
        <f t="shared" si="1111"/>
        <v/>
      </c>
      <c r="G7227" s="212" t="str">
        <f t="shared" si="1112"/>
        <v/>
      </c>
      <c r="H7227" s="92">
        <f>IF(OR(ERR=FALSE,AND(F7227="",G7227="")),0,IF($C$12="D",$H$13+SUM($F$14:F7227)-SUM($G$14:G7227),$H$13-SUM($F$14:F7227)+SUM($G$14:G7227)))</f>
        <v>0</v>
      </c>
      <c r="I7227" s="7"/>
    </row>
    <row r="7228" spans="1:9">
      <c r="A7228" s="89">
        <f t="shared" si="1113"/>
        <v>7215</v>
      </c>
      <c r="B7228" s="185" t="str">
        <f t="shared" si="1107"/>
        <v/>
      </c>
      <c r="C7228" s="90" t="str">
        <f t="shared" si="1108"/>
        <v/>
      </c>
      <c r="D7228" s="89" t="str">
        <f t="shared" si="1109"/>
        <v/>
      </c>
      <c r="E7228" s="91" t="str">
        <f t="shared" si="1110"/>
        <v/>
      </c>
      <c r="F7228" s="92" t="str">
        <f t="shared" si="1111"/>
        <v/>
      </c>
      <c r="G7228" s="212" t="str">
        <f t="shared" si="1112"/>
        <v/>
      </c>
      <c r="H7228" s="92">
        <f>IF(OR(ERR=FALSE,AND(F7228="",G7228="")),0,IF($C$12="D",$H$13+SUM($F$14:F7228)-SUM($G$14:G7228),$H$13-SUM($F$14:F7228)+SUM($G$14:G7228)))</f>
        <v>0</v>
      </c>
      <c r="I7228" s="7"/>
    </row>
    <row r="7229" spans="1:9">
      <c r="A7229" s="89">
        <f t="shared" si="1113"/>
        <v>7216</v>
      </c>
      <c r="B7229" s="185" t="str">
        <f t="shared" si="1107"/>
        <v/>
      </c>
      <c r="C7229" s="90" t="str">
        <f t="shared" si="1108"/>
        <v/>
      </c>
      <c r="D7229" s="89" t="str">
        <f t="shared" si="1109"/>
        <v/>
      </c>
      <c r="E7229" s="91" t="str">
        <f t="shared" si="1110"/>
        <v/>
      </c>
      <c r="F7229" s="92" t="str">
        <f t="shared" si="1111"/>
        <v/>
      </c>
      <c r="G7229" s="212" t="str">
        <f t="shared" si="1112"/>
        <v/>
      </c>
      <c r="H7229" s="92">
        <f>IF(OR(ERR=FALSE,AND(F7229="",G7229="")),0,IF($C$12="D",$H$13+SUM($F$14:F7229)-SUM($G$14:G7229),$H$13-SUM($F$14:F7229)+SUM($G$14:G7229)))</f>
        <v>0</v>
      </c>
      <c r="I7229" s="7"/>
    </row>
    <row r="7230" spans="1:9">
      <c r="A7230" s="89">
        <f t="shared" si="1113"/>
        <v>7217</v>
      </c>
      <c r="B7230" s="185" t="str">
        <f t="shared" si="1107"/>
        <v/>
      </c>
      <c r="C7230" s="90" t="str">
        <f t="shared" si="1108"/>
        <v/>
      </c>
      <c r="D7230" s="89" t="str">
        <f t="shared" si="1109"/>
        <v/>
      </c>
      <c r="E7230" s="91" t="str">
        <f t="shared" si="1110"/>
        <v/>
      </c>
      <c r="F7230" s="92" t="str">
        <f t="shared" si="1111"/>
        <v/>
      </c>
      <c r="G7230" s="212" t="str">
        <f t="shared" si="1112"/>
        <v/>
      </c>
      <c r="H7230" s="92">
        <f>IF(OR(ERR=FALSE,AND(F7230="",G7230="")),0,IF($C$12="D",$H$13+SUM($F$14:F7230)-SUM($G$14:G7230),$H$13-SUM($F$14:F7230)+SUM($G$14:G7230)))</f>
        <v>0</v>
      </c>
      <c r="I7230" s="7"/>
    </row>
    <row r="7231" spans="1:9">
      <c r="A7231" s="89">
        <f t="shared" si="1113"/>
        <v>7218</v>
      </c>
      <c r="B7231" s="185" t="str">
        <f t="shared" si="1107"/>
        <v/>
      </c>
      <c r="C7231" s="90" t="str">
        <f t="shared" si="1108"/>
        <v/>
      </c>
      <c r="D7231" s="89" t="str">
        <f t="shared" si="1109"/>
        <v/>
      </c>
      <c r="E7231" s="91" t="str">
        <f t="shared" si="1110"/>
        <v/>
      </c>
      <c r="F7231" s="92" t="str">
        <f t="shared" si="1111"/>
        <v/>
      </c>
      <c r="G7231" s="212" t="str">
        <f t="shared" si="1112"/>
        <v/>
      </c>
      <c r="H7231" s="92">
        <f>IF(OR(ERR=FALSE,AND(F7231="",G7231="")),0,IF($C$12="D",$H$13+SUM($F$14:F7231)-SUM($G$14:G7231),$H$13-SUM($F$14:F7231)+SUM($G$14:G7231)))</f>
        <v>0</v>
      </c>
      <c r="I7231" s="7"/>
    </row>
    <row r="7232" spans="1:9">
      <c r="A7232" s="89">
        <f t="shared" si="1113"/>
        <v>7219</v>
      </c>
      <c r="B7232" s="185" t="str">
        <f t="shared" si="1107"/>
        <v/>
      </c>
      <c r="C7232" s="90" t="str">
        <f t="shared" si="1108"/>
        <v/>
      </c>
      <c r="D7232" s="89" t="str">
        <f t="shared" si="1109"/>
        <v/>
      </c>
      <c r="E7232" s="91" t="str">
        <f t="shared" si="1110"/>
        <v/>
      </c>
      <c r="F7232" s="92" t="str">
        <f t="shared" si="1111"/>
        <v/>
      </c>
      <c r="G7232" s="212" t="str">
        <f t="shared" si="1112"/>
        <v/>
      </c>
      <c r="H7232" s="92">
        <f>IF(OR(ERR=FALSE,AND(F7232="",G7232="")),0,IF($C$12="D",$H$13+SUM($F$14:F7232)-SUM($G$14:G7232),$H$13-SUM($F$14:F7232)+SUM($G$14:G7232)))</f>
        <v>0</v>
      </c>
      <c r="I7232" s="7"/>
    </row>
    <row r="7233" spans="1:9">
      <c r="A7233" s="89">
        <f t="shared" si="1113"/>
        <v>7220</v>
      </c>
      <c r="B7233" s="185" t="str">
        <f t="shared" si="1107"/>
        <v/>
      </c>
      <c r="C7233" s="90" t="str">
        <f t="shared" si="1108"/>
        <v/>
      </c>
      <c r="D7233" s="89" t="str">
        <f t="shared" si="1109"/>
        <v/>
      </c>
      <c r="E7233" s="91" t="str">
        <f t="shared" si="1110"/>
        <v/>
      </c>
      <c r="F7233" s="92" t="str">
        <f t="shared" si="1111"/>
        <v/>
      </c>
      <c r="G7233" s="212" t="str">
        <f t="shared" si="1112"/>
        <v/>
      </c>
      <c r="H7233" s="92">
        <f>IF(OR(ERR=FALSE,AND(F7233="",G7233="")),0,IF($C$12="D",$H$13+SUM($F$14:F7233)-SUM($G$14:G7233),$H$13-SUM($F$14:F7233)+SUM($G$14:G7233)))</f>
        <v>0</v>
      </c>
      <c r="I7233" s="7"/>
    </row>
    <row r="7234" spans="1:9">
      <c r="A7234" s="89">
        <f t="shared" si="1113"/>
        <v>7221</v>
      </c>
      <c r="B7234" s="185" t="str">
        <f t="shared" si="1107"/>
        <v/>
      </c>
      <c r="C7234" s="90" t="str">
        <f t="shared" si="1108"/>
        <v/>
      </c>
      <c r="D7234" s="89" t="str">
        <f t="shared" si="1109"/>
        <v/>
      </c>
      <c r="E7234" s="91" t="str">
        <f t="shared" si="1110"/>
        <v/>
      </c>
      <c r="F7234" s="92" t="str">
        <f t="shared" si="1111"/>
        <v/>
      </c>
      <c r="G7234" s="212" t="str">
        <f t="shared" si="1112"/>
        <v/>
      </c>
      <c r="H7234" s="92">
        <f>IF(OR(ERR=FALSE,AND(F7234="",G7234="")),0,IF($C$12="D",$H$13+SUM($F$14:F7234)-SUM($G$14:G7234),$H$13-SUM($F$14:F7234)+SUM($G$14:G7234)))</f>
        <v>0</v>
      </c>
      <c r="I7234" s="7"/>
    </row>
    <row r="7235" spans="1:9">
      <c r="A7235" s="89">
        <f t="shared" si="1113"/>
        <v>7222</v>
      </c>
      <c r="B7235" s="185" t="str">
        <f t="shared" si="1107"/>
        <v/>
      </c>
      <c r="C7235" s="90" t="str">
        <f t="shared" si="1108"/>
        <v/>
      </c>
      <c r="D7235" s="89" t="str">
        <f t="shared" si="1109"/>
        <v/>
      </c>
      <c r="E7235" s="91" t="str">
        <f t="shared" si="1110"/>
        <v/>
      </c>
      <c r="F7235" s="92" t="str">
        <f t="shared" si="1111"/>
        <v/>
      </c>
      <c r="G7235" s="212" t="str">
        <f t="shared" si="1112"/>
        <v/>
      </c>
      <c r="H7235" s="92">
        <f>IF(OR(ERR=FALSE,AND(F7235="",G7235="")),0,IF($C$12="D",$H$13+SUM($F$14:F7235)-SUM($G$14:G7235),$H$13-SUM($F$14:F7235)+SUM($G$14:G7235)))</f>
        <v>0</v>
      </c>
      <c r="I7235" s="7"/>
    </row>
    <row r="7236" spans="1:9">
      <c r="A7236" s="89">
        <f t="shared" si="1113"/>
        <v>7223</v>
      </c>
      <c r="B7236" s="185" t="str">
        <f t="shared" si="1107"/>
        <v/>
      </c>
      <c r="C7236" s="90" t="str">
        <f t="shared" si="1108"/>
        <v/>
      </c>
      <c r="D7236" s="89" t="str">
        <f t="shared" si="1109"/>
        <v/>
      </c>
      <c r="E7236" s="91" t="str">
        <f t="shared" si="1110"/>
        <v/>
      </c>
      <c r="F7236" s="92" t="str">
        <f t="shared" si="1111"/>
        <v/>
      </c>
      <c r="G7236" s="212" t="str">
        <f t="shared" si="1112"/>
        <v/>
      </c>
      <c r="H7236" s="92">
        <f>IF(OR(ERR=FALSE,AND(F7236="",G7236="")),0,IF($C$12="D",$H$13+SUM($F$14:F7236)-SUM($G$14:G7236),$H$13-SUM($F$14:F7236)+SUM($G$14:G7236)))</f>
        <v>0</v>
      </c>
      <c r="I7236" s="7"/>
    </row>
    <row r="7237" spans="1:9">
      <c r="A7237" s="89">
        <f t="shared" si="1113"/>
        <v>7224</v>
      </c>
      <c r="B7237" s="185" t="str">
        <f t="shared" si="1107"/>
        <v/>
      </c>
      <c r="C7237" s="90" t="str">
        <f t="shared" si="1108"/>
        <v/>
      </c>
      <c r="D7237" s="89" t="str">
        <f t="shared" si="1109"/>
        <v/>
      </c>
      <c r="E7237" s="91" t="str">
        <f t="shared" si="1110"/>
        <v/>
      </c>
      <c r="F7237" s="92" t="str">
        <f t="shared" si="1111"/>
        <v/>
      </c>
      <c r="G7237" s="212" t="str">
        <f t="shared" si="1112"/>
        <v/>
      </c>
      <c r="H7237" s="92">
        <f>IF(OR(ERR=FALSE,AND(F7237="",G7237="")),0,IF($C$12="D",$H$13+SUM($F$14:F7237)-SUM($G$14:G7237),$H$13-SUM($F$14:F7237)+SUM($G$14:G7237)))</f>
        <v>0</v>
      </c>
      <c r="I7237" s="7"/>
    </row>
    <row r="7238" spans="1:9">
      <c r="A7238" s="89">
        <f t="shared" si="1113"/>
        <v>7225</v>
      </c>
      <c r="B7238" s="185" t="str">
        <f t="shared" si="1107"/>
        <v/>
      </c>
      <c r="C7238" s="90" t="str">
        <f t="shared" si="1108"/>
        <v/>
      </c>
      <c r="D7238" s="89" t="str">
        <f t="shared" si="1109"/>
        <v/>
      </c>
      <c r="E7238" s="91" t="str">
        <f t="shared" si="1110"/>
        <v/>
      </c>
      <c r="F7238" s="92" t="str">
        <f t="shared" si="1111"/>
        <v/>
      </c>
      <c r="G7238" s="212" t="str">
        <f t="shared" si="1112"/>
        <v/>
      </c>
      <c r="H7238" s="92">
        <f>IF(OR(ERR=FALSE,AND(F7238="",G7238="")),0,IF($C$12="D",$H$13+SUM($F$14:F7238)-SUM($G$14:G7238),$H$13-SUM($F$14:F7238)+SUM($G$14:G7238)))</f>
        <v>0</v>
      </c>
      <c r="I7238" s="7"/>
    </row>
    <row r="7239" spans="1:9">
      <c r="A7239" s="89">
        <f t="shared" si="1113"/>
        <v>7226</v>
      </c>
      <c r="B7239" s="185" t="str">
        <f t="shared" si="1107"/>
        <v/>
      </c>
      <c r="C7239" s="90" t="str">
        <f t="shared" si="1108"/>
        <v/>
      </c>
      <c r="D7239" s="89" t="str">
        <f t="shared" si="1109"/>
        <v/>
      </c>
      <c r="E7239" s="91" t="str">
        <f t="shared" si="1110"/>
        <v/>
      </c>
      <c r="F7239" s="92" t="str">
        <f t="shared" si="1111"/>
        <v/>
      </c>
      <c r="G7239" s="212" t="str">
        <f t="shared" si="1112"/>
        <v/>
      </c>
      <c r="H7239" s="92">
        <f>IF(OR(ERR=FALSE,AND(F7239="",G7239="")),0,IF($C$12="D",$H$13+SUM($F$14:F7239)-SUM($G$14:G7239),$H$13-SUM($F$14:F7239)+SUM($G$14:G7239)))</f>
        <v>0</v>
      </c>
      <c r="I7239" s="7"/>
    </row>
    <row r="7240" spans="1:9">
      <c r="A7240" s="89">
        <f t="shared" si="1113"/>
        <v>7227</v>
      </c>
      <c r="B7240" s="185" t="str">
        <f t="shared" si="1107"/>
        <v/>
      </c>
      <c r="C7240" s="90" t="str">
        <f t="shared" si="1108"/>
        <v/>
      </c>
      <c r="D7240" s="89" t="str">
        <f t="shared" si="1109"/>
        <v/>
      </c>
      <c r="E7240" s="91" t="str">
        <f t="shared" si="1110"/>
        <v/>
      </c>
      <c r="F7240" s="92" t="str">
        <f t="shared" si="1111"/>
        <v/>
      </c>
      <c r="G7240" s="212" t="str">
        <f t="shared" si="1112"/>
        <v/>
      </c>
      <c r="H7240" s="92">
        <f>IF(OR(ERR=FALSE,AND(F7240="",G7240="")),0,IF($C$12="D",$H$13+SUM($F$14:F7240)-SUM($G$14:G7240),$H$13-SUM($F$14:F7240)+SUM($G$14:G7240)))</f>
        <v>0</v>
      </c>
      <c r="I7240" s="7"/>
    </row>
    <row r="7241" spans="1:9">
      <c r="A7241" s="89">
        <f t="shared" si="1113"/>
        <v>7228</v>
      </c>
      <c r="B7241" s="185" t="str">
        <f t="shared" si="1107"/>
        <v/>
      </c>
      <c r="C7241" s="90" t="str">
        <f t="shared" si="1108"/>
        <v/>
      </c>
      <c r="D7241" s="89" t="str">
        <f t="shared" si="1109"/>
        <v/>
      </c>
      <c r="E7241" s="91" t="str">
        <f t="shared" si="1110"/>
        <v/>
      </c>
      <c r="F7241" s="92" t="str">
        <f t="shared" si="1111"/>
        <v/>
      </c>
      <c r="G7241" s="212" t="str">
        <f t="shared" si="1112"/>
        <v/>
      </c>
      <c r="H7241" s="92">
        <f>IF(OR(ERR=FALSE,AND(F7241="",G7241="")),0,IF($C$12="D",$H$13+SUM($F$14:F7241)-SUM($G$14:G7241),$H$13-SUM($F$14:F7241)+SUM($G$14:G7241)))</f>
        <v>0</v>
      </c>
      <c r="I7241" s="7"/>
    </row>
    <row r="7242" spans="1:9">
      <c r="A7242" s="89">
        <f t="shared" si="1113"/>
        <v>7229</v>
      </c>
      <c r="B7242" s="185" t="str">
        <f t="shared" si="1107"/>
        <v/>
      </c>
      <c r="C7242" s="90" t="str">
        <f t="shared" si="1108"/>
        <v/>
      </c>
      <c r="D7242" s="89" t="str">
        <f t="shared" si="1109"/>
        <v/>
      </c>
      <c r="E7242" s="91" t="str">
        <f t="shared" si="1110"/>
        <v/>
      </c>
      <c r="F7242" s="92" t="str">
        <f t="shared" si="1111"/>
        <v/>
      </c>
      <c r="G7242" s="212" t="str">
        <f t="shared" si="1112"/>
        <v/>
      </c>
      <c r="H7242" s="92">
        <f>IF(OR(ERR=FALSE,AND(F7242="",G7242="")),0,IF($C$12="D",$H$13+SUM($F$14:F7242)-SUM($G$14:G7242),$H$13-SUM($F$14:F7242)+SUM($G$14:G7242)))</f>
        <v>0</v>
      </c>
      <c r="I7242" s="7"/>
    </row>
    <row r="7243" spans="1:9">
      <c r="A7243" s="89">
        <f t="shared" si="1113"/>
        <v>7230</v>
      </c>
      <c r="B7243" s="185" t="str">
        <f t="shared" si="1107"/>
        <v/>
      </c>
      <c r="C7243" s="90" t="str">
        <f t="shared" si="1108"/>
        <v/>
      </c>
      <c r="D7243" s="89" t="str">
        <f t="shared" si="1109"/>
        <v/>
      </c>
      <c r="E7243" s="91" t="str">
        <f t="shared" si="1110"/>
        <v/>
      </c>
      <c r="F7243" s="92" t="str">
        <f t="shared" si="1111"/>
        <v/>
      </c>
      <c r="G7243" s="212" t="str">
        <f t="shared" si="1112"/>
        <v/>
      </c>
      <c r="H7243" s="92">
        <f>IF(OR(ERR=FALSE,AND(F7243="",G7243="")),0,IF($C$12="D",$H$13+SUM($F$14:F7243)-SUM($G$14:G7243),$H$13-SUM($F$14:F7243)+SUM($G$14:G7243)))</f>
        <v>0</v>
      </c>
      <c r="I7243" s="7"/>
    </row>
    <row r="7244" spans="1:9">
      <c r="A7244" s="89">
        <f t="shared" si="1113"/>
        <v>7231</v>
      </c>
      <c r="B7244" s="185" t="str">
        <f t="shared" si="1107"/>
        <v/>
      </c>
      <c r="C7244" s="90" t="str">
        <f t="shared" si="1108"/>
        <v/>
      </c>
      <c r="D7244" s="89" t="str">
        <f t="shared" si="1109"/>
        <v/>
      </c>
      <c r="E7244" s="91" t="str">
        <f t="shared" si="1110"/>
        <v/>
      </c>
      <c r="F7244" s="92" t="str">
        <f t="shared" si="1111"/>
        <v/>
      </c>
      <c r="G7244" s="212" t="str">
        <f t="shared" si="1112"/>
        <v/>
      </c>
      <c r="H7244" s="92">
        <f>IF(OR(ERR=FALSE,AND(F7244="",G7244="")),0,IF($C$12="D",$H$13+SUM($F$14:F7244)-SUM($G$14:G7244),$H$13-SUM($F$14:F7244)+SUM($G$14:G7244)))</f>
        <v>0</v>
      </c>
      <c r="I7244" s="7"/>
    </row>
    <row r="7245" spans="1:9">
      <c r="A7245" s="89">
        <f t="shared" si="1113"/>
        <v>7232</v>
      </c>
      <c r="B7245" s="185" t="str">
        <f t="shared" si="1107"/>
        <v/>
      </c>
      <c r="C7245" s="90" t="str">
        <f t="shared" si="1108"/>
        <v/>
      </c>
      <c r="D7245" s="89" t="str">
        <f t="shared" si="1109"/>
        <v/>
      </c>
      <c r="E7245" s="91" t="str">
        <f t="shared" si="1110"/>
        <v/>
      </c>
      <c r="F7245" s="92" t="str">
        <f t="shared" si="1111"/>
        <v/>
      </c>
      <c r="G7245" s="212" t="str">
        <f t="shared" si="1112"/>
        <v/>
      </c>
      <c r="H7245" s="92">
        <f>IF(OR(ERR=FALSE,AND(F7245="",G7245="")),0,IF($C$12="D",$H$13+SUM($F$14:F7245)-SUM($G$14:G7245),$H$13-SUM($F$14:F7245)+SUM($G$14:G7245)))</f>
        <v>0</v>
      </c>
      <c r="I7245" s="7"/>
    </row>
    <row r="7246" spans="1:9">
      <c r="A7246" s="89">
        <f t="shared" si="1113"/>
        <v>7233</v>
      </c>
      <c r="B7246" s="185" t="str">
        <f t="shared" si="1107"/>
        <v/>
      </c>
      <c r="C7246" s="90" t="str">
        <f t="shared" si="1108"/>
        <v/>
      </c>
      <c r="D7246" s="89" t="str">
        <f t="shared" si="1109"/>
        <v/>
      </c>
      <c r="E7246" s="91" t="str">
        <f t="shared" si="1110"/>
        <v/>
      </c>
      <c r="F7246" s="92" t="str">
        <f t="shared" si="1111"/>
        <v/>
      </c>
      <c r="G7246" s="212" t="str">
        <f t="shared" si="1112"/>
        <v/>
      </c>
      <c r="H7246" s="92">
        <f>IF(OR(ERR=FALSE,AND(F7246="",G7246="")),0,IF($C$12="D",$H$13+SUM($F$14:F7246)-SUM($G$14:G7246),$H$13-SUM($F$14:F7246)+SUM($G$14:G7246)))</f>
        <v>0</v>
      </c>
      <c r="I7246" s="7"/>
    </row>
    <row r="7247" spans="1:9">
      <c r="A7247" s="89">
        <f t="shared" si="1113"/>
        <v>7234</v>
      </c>
      <c r="B7247" s="185" t="str">
        <f t="shared" si="1107"/>
        <v/>
      </c>
      <c r="C7247" s="90" t="str">
        <f t="shared" si="1108"/>
        <v/>
      </c>
      <c r="D7247" s="89" t="str">
        <f t="shared" si="1109"/>
        <v/>
      </c>
      <c r="E7247" s="91" t="str">
        <f t="shared" si="1110"/>
        <v/>
      </c>
      <c r="F7247" s="92" t="str">
        <f t="shared" si="1111"/>
        <v/>
      </c>
      <c r="G7247" s="212" t="str">
        <f t="shared" si="1112"/>
        <v/>
      </c>
      <c r="H7247" s="92">
        <f>IF(OR(ERR=FALSE,AND(F7247="",G7247="")),0,IF($C$12="D",$H$13+SUM($F$14:F7247)-SUM($G$14:G7247),$H$13-SUM($F$14:F7247)+SUM($G$14:G7247)))</f>
        <v>0</v>
      </c>
      <c r="I7247" s="7"/>
    </row>
    <row r="7248" spans="1:9">
      <c r="A7248" s="89">
        <f t="shared" si="1113"/>
        <v>7235</v>
      </c>
      <c r="B7248" s="185" t="str">
        <f t="shared" si="1107"/>
        <v/>
      </c>
      <c r="C7248" s="90" t="str">
        <f t="shared" si="1108"/>
        <v/>
      </c>
      <c r="D7248" s="89" t="str">
        <f t="shared" si="1109"/>
        <v/>
      </c>
      <c r="E7248" s="91" t="str">
        <f t="shared" si="1110"/>
        <v/>
      </c>
      <c r="F7248" s="92" t="str">
        <f t="shared" si="1111"/>
        <v/>
      </c>
      <c r="G7248" s="212" t="str">
        <f t="shared" si="1112"/>
        <v/>
      </c>
      <c r="H7248" s="92">
        <f>IF(OR(ERR=FALSE,AND(F7248="",G7248="")),0,IF($C$12="D",$H$13+SUM($F$14:F7248)-SUM($G$14:G7248),$H$13-SUM($F$14:F7248)+SUM($G$14:G7248)))</f>
        <v>0</v>
      </c>
      <c r="I7248" s="7"/>
    </row>
    <row r="7249" spans="1:9">
      <c r="A7249" s="89">
        <f t="shared" si="1113"/>
        <v>7236</v>
      </c>
      <c r="B7249" s="185" t="str">
        <f t="shared" si="1107"/>
        <v/>
      </c>
      <c r="C7249" s="90" t="str">
        <f t="shared" si="1108"/>
        <v/>
      </c>
      <c r="D7249" s="89" t="str">
        <f t="shared" si="1109"/>
        <v/>
      </c>
      <c r="E7249" s="91" t="str">
        <f t="shared" si="1110"/>
        <v/>
      </c>
      <c r="F7249" s="92" t="str">
        <f t="shared" si="1111"/>
        <v/>
      </c>
      <c r="G7249" s="212" t="str">
        <f t="shared" si="1112"/>
        <v/>
      </c>
      <c r="H7249" s="92">
        <f>IF(OR(ERR=FALSE,AND(F7249="",G7249="")),0,IF($C$12="D",$H$13+SUM($F$14:F7249)-SUM($G$14:G7249),$H$13-SUM($F$14:F7249)+SUM($G$14:G7249)))</f>
        <v>0</v>
      </c>
      <c r="I7249" s="7"/>
    </row>
    <row r="7250" spans="1:9">
      <c r="A7250" s="89">
        <f t="shared" si="1113"/>
        <v>7237</v>
      </c>
      <c r="B7250" s="185" t="str">
        <f t="shared" si="1107"/>
        <v/>
      </c>
      <c r="C7250" s="90" t="str">
        <f t="shared" si="1108"/>
        <v/>
      </c>
      <c r="D7250" s="89" t="str">
        <f t="shared" si="1109"/>
        <v/>
      </c>
      <c r="E7250" s="91" t="str">
        <f t="shared" si="1110"/>
        <v/>
      </c>
      <c r="F7250" s="92" t="str">
        <f t="shared" si="1111"/>
        <v/>
      </c>
      <c r="G7250" s="212" t="str">
        <f t="shared" si="1112"/>
        <v/>
      </c>
      <c r="H7250" s="92">
        <f>IF(OR(ERR=FALSE,AND(F7250="",G7250="")),0,IF($C$12="D",$H$13+SUM($F$14:F7250)-SUM($G$14:G7250),$H$13-SUM($F$14:F7250)+SUM($G$14:G7250)))</f>
        <v>0</v>
      </c>
      <c r="I7250" s="7"/>
    </row>
    <row r="7251" spans="1:9">
      <c r="A7251" s="89">
        <f t="shared" si="1113"/>
        <v>7238</v>
      </c>
      <c r="B7251" s="185" t="str">
        <f t="shared" si="1107"/>
        <v/>
      </c>
      <c r="C7251" s="90" t="str">
        <f t="shared" si="1108"/>
        <v/>
      </c>
      <c r="D7251" s="89" t="str">
        <f t="shared" si="1109"/>
        <v/>
      </c>
      <c r="E7251" s="91" t="str">
        <f t="shared" si="1110"/>
        <v/>
      </c>
      <c r="F7251" s="92" t="str">
        <f t="shared" si="1111"/>
        <v/>
      </c>
      <c r="G7251" s="212" t="str">
        <f t="shared" si="1112"/>
        <v/>
      </c>
      <c r="H7251" s="92">
        <f>IF(OR(ERR=FALSE,AND(F7251="",G7251="")),0,IF($C$12="D",$H$13+SUM($F$14:F7251)-SUM($G$14:G7251),$H$13-SUM($F$14:F7251)+SUM($G$14:G7251)))</f>
        <v>0</v>
      </c>
      <c r="I7251" s="7"/>
    </row>
    <row r="7252" spans="1:9">
      <c r="A7252" s="89">
        <f t="shared" si="1113"/>
        <v>7239</v>
      </c>
      <c r="B7252" s="185" t="str">
        <f t="shared" ref="B7252:B7315" si="1114">IF(ISERROR(VLOOKUP(A7252&amp;H$9,JU_AKUN,6,FALSE)=TRUE),"",VLOOKUP(A7252&amp;H$9,JU_AKUN,6,FALSE))</f>
        <v/>
      </c>
      <c r="C7252" s="90" t="str">
        <f t="shared" ref="C7252:C7315" si="1115">IF(ISERROR(VLOOKUP(A7252&amp;H$9,JU_AKUN,7,FALSE)=TRUE),"",VLOOKUP(A7252&amp;H$9,JU_AKUN,7,FALSE))</f>
        <v/>
      </c>
      <c r="D7252" s="89" t="str">
        <f t="shared" ref="D7252:D7315" si="1116">IF(ISERROR(VLOOKUP(A7252&amp;H$9,JU_AKUN,8,FALSE)=TRUE),"",VLOOKUP(A7252&amp;H$9,JU_AKUN,8,FALSE))</f>
        <v/>
      </c>
      <c r="E7252" s="91" t="str">
        <f t="shared" ref="E7252:E7315" si="1117">IF(ISERROR(VLOOKUP(A7252&amp;H$9,JU_AKUN,9,FALSE)=TRUE),"",VLOOKUP(A7252&amp;H$9,JU_AKUN,9,FALSE))</f>
        <v/>
      </c>
      <c r="F7252" s="92" t="str">
        <f t="shared" ref="F7252:F7315" si="1118">IF(ISERROR(VLOOKUP(A7252&amp;H$9,JU_AKUN,14,FALSE)=TRUE),"",VLOOKUP(A7252&amp;H$9,JU_AKUN,14,FALSE))</f>
        <v/>
      </c>
      <c r="G7252" s="212" t="str">
        <f t="shared" ref="G7252:G7315" si="1119">IF(ISERROR(VLOOKUP(A7252&amp;H$9,JU_AKUN,15,FALSE)=TRUE),"",VLOOKUP(A7252&amp;H$9,JU_AKUN,15,FALSE))</f>
        <v/>
      </c>
      <c r="H7252" s="92">
        <f>IF(OR(ERR=FALSE,AND(F7252="",G7252="")),0,IF($C$12="D",$H$13+SUM($F$14:F7252)-SUM($G$14:G7252),$H$13-SUM($F$14:F7252)+SUM($G$14:G7252)))</f>
        <v>0</v>
      </c>
      <c r="I7252" s="7"/>
    </row>
    <row r="7253" spans="1:9">
      <c r="A7253" s="89">
        <f t="shared" si="1113"/>
        <v>7240</v>
      </c>
      <c r="B7253" s="185" t="str">
        <f t="shared" si="1114"/>
        <v/>
      </c>
      <c r="C7253" s="90" t="str">
        <f t="shared" si="1115"/>
        <v/>
      </c>
      <c r="D7253" s="89" t="str">
        <f t="shared" si="1116"/>
        <v/>
      </c>
      <c r="E7253" s="91" t="str">
        <f t="shared" si="1117"/>
        <v/>
      </c>
      <c r="F7253" s="92" t="str">
        <f t="shared" si="1118"/>
        <v/>
      </c>
      <c r="G7253" s="212" t="str">
        <f t="shared" si="1119"/>
        <v/>
      </c>
      <c r="H7253" s="92">
        <f>IF(OR(ERR=FALSE,AND(F7253="",G7253="")),0,IF($C$12="D",$H$13+SUM($F$14:F7253)-SUM($G$14:G7253),$H$13-SUM($F$14:F7253)+SUM($G$14:G7253)))</f>
        <v>0</v>
      </c>
      <c r="I7253" s="7"/>
    </row>
    <row r="7254" spans="1:9">
      <c r="A7254" s="89">
        <f t="shared" si="1113"/>
        <v>7241</v>
      </c>
      <c r="B7254" s="185" t="str">
        <f t="shared" si="1114"/>
        <v/>
      </c>
      <c r="C7254" s="90" t="str">
        <f t="shared" si="1115"/>
        <v/>
      </c>
      <c r="D7254" s="89" t="str">
        <f t="shared" si="1116"/>
        <v/>
      </c>
      <c r="E7254" s="91" t="str">
        <f t="shared" si="1117"/>
        <v/>
      </c>
      <c r="F7254" s="92" t="str">
        <f t="shared" si="1118"/>
        <v/>
      </c>
      <c r="G7254" s="212" t="str">
        <f t="shared" si="1119"/>
        <v/>
      </c>
      <c r="H7254" s="92">
        <f>IF(OR(ERR=FALSE,AND(F7254="",G7254="")),0,IF($C$12="D",$H$13+SUM($F$14:F7254)-SUM($G$14:G7254),$H$13-SUM($F$14:F7254)+SUM($G$14:G7254)))</f>
        <v>0</v>
      </c>
      <c r="I7254" s="7"/>
    </row>
    <row r="7255" spans="1:9">
      <c r="A7255" s="89">
        <f t="shared" si="1113"/>
        <v>7242</v>
      </c>
      <c r="B7255" s="185" t="str">
        <f t="shared" si="1114"/>
        <v/>
      </c>
      <c r="C7255" s="90" t="str">
        <f t="shared" si="1115"/>
        <v/>
      </c>
      <c r="D7255" s="89" t="str">
        <f t="shared" si="1116"/>
        <v/>
      </c>
      <c r="E7255" s="91" t="str">
        <f t="shared" si="1117"/>
        <v/>
      </c>
      <c r="F7255" s="92" t="str">
        <f t="shared" si="1118"/>
        <v/>
      </c>
      <c r="G7255" s="212" t="str">
        <f t="shared" si="1119"/>
        <v/>
      </c>
      <c r="H7255" s="92">
        <f>IF(OR(ERR=FALSE,AND(F7255="",G7255="")),0,IF($C$12="D",$H$13+SUM($F$14:F7255)-SUM($G$14:G7255),$H$13-SUM($F$14:F7255)+SUM($G$14:G7255)))</f>
        <v>0</v>
      </c>
      <c r="I7255" s="7"/>
    </row>
    <row r="7256" spans="1:9">
      <c r="A7256" s="89">
        <f t="shared" si="1113"/>
        <v>7243</v>
      </c>
      <c r="B7256" s="185" t="str">
        <f t="shared" si="1114"/>
        <v/>
      </c>
      <c r="C7256" s="90" t="str">
        <f t="shared" si="1115"/>
        <v/>
      </c>
      <c r="D7256" s="89" t="str">
        <f t="shared" si="1116"/>
        <v/>
      </c>
      <c r="E7256" s="91" t="str">
        <f t="shared" si="1117"/>
        <v/>
      </c>
      <c r="F7256" s="92" t="str">
        <f t="shared" si="1118"/>
        <v/>
      </c>
      <c r="G7256" s="212" t="str">
        <f t="shared" si="1119"/>
        <v/>
      </c>
      <c r="H7256" s="92">
        <f>IF(OR(ERR=FALSE,AND(F7256="",G7256="")),0,IF($C$12="D",$H$13+SUM($F$14:F7256)-SUM($G$14:G7256),$H$13-SUM($F$14:F7256)+SUM($G$14:G7256)))</f>
        <v>0</v>
      </c>
      <c r="I7256" s="7"/>
    </row>
    <row r="7257" spans="1:9">
      <c r="A7257" s="89">
        <f t="shared" si="1113"/>
        <v>7244</v>
      </c>
      <c r="B7257" s="185" t="str">
        <f t="shared" si="1114"/>
        <v/>
      </c>
      <c r="C7257" s="90" t="str">
        <f t="shared" si="1115"/>
        <v/>
      </c>
      <c r="D7257" s="89" t="str">
        <f t="shared" si="1116"/>
        <v/>
      </c>
      <c r="E7257" s="91" t="str">
        <f t="shared" si="1117"/>
        <v/>
      </c>
      <c r="F7257" s="92" t="str">
        <f t="shared" si="1118"/>
        <v/>
      </c>
      <c r="G7257" s="212" t="str">
        <f t="shared" si="1119"/>
        <v/>
      </c>
      <c r="H7257" s="92">
        <f>IF(OR(ERR=FALSE,AND(F7257="",G7257="")),0,IF($C$12="D",$H$13+SUM($F$14:F7257)-SUM($G$14:G7257),$H$13-SUM($F$14:F7257)+SUM($G$14:G7257)))</f>
        <v>0</v>
      </c>
      <c r="I7257" s="7"/>
    </row>
    <row r="7258" spans="1:9">
      <c r="A7258" s="89">
        <f t="shared" si="1113"/>
        <v>7245</v>
      </c>
      <c r="B7258" s="185" t="str">
        <f t="shared" si="1114"/>
        <v/>
      </c>
      <c r="C7258" s="90" t="str">
        <f t="shared" si="1115"/>
        <v/>
      </c>
      <c r="D7258" s="89" t="str">
        <f t="shared" si="1116"/>
        <v/>
      </c>
      <c r="E7258" s="91" t="str">
        <f t="shared" si="1117"/>
        <v/>
      </c>
      <c r="F7258" s="92" t="str">
        <f t="shared" si="1118"/>
        <v/>
      </c>
      <c r="G7258" s="212" t="str">
        <f t="shared" si="1119"/>
        <v/>
      </c>
      <c r="H7258" s="92">
        <f>IF(OR(ERR=FALSE,AND(F7258="",G7258="")),0,IF($C$12="D",$H$13+SUM($F$14:F7258)-SUM($G$14:G7258),$H$13-SUM($F$14:F7258)+SUM($G$14:G7258)))</f>
        <v>0</v>
      </c>
      <c r="I7258" s="7"/>
    </row>
    <row r="7259" spans="1:9">
      <c r="A7259" s="89">
        <f t="shared" si="1113"/>
        <v>7246</v>
      </c>
      <c r="B7259" s="185" t="str">
        <f t="shared" si="1114"/>
        <v/>
      </c>
      <c r="C7259" s="90" t="str">
        <f t="shared" si="1115"/>
        <v/>
      </c>
      <c r="D7259" s="89" t="str">
        <f t="shared" si="1116"/>
        <v/>
      </c>
      <c r="E7259" s="91" t="str">
        <f t="shared" si="1117"/>
        <v/>
      </c>
      <c r="F7259" s="92" t="str">
        <f t="shared" si="1118"/>
        <v/>
      </c>
      <c r="G7259" s="212" t="str">
        <f t="shared" si="1119"/>
        <v/>
      </c>
      <c r="H7259" s="92">
        <f>IF(OR(ERR=FALSE,AND(F7259="",G7259="")),0,IF($C$12="D",$H$13+SUM($F$14:F7259)-SUM($G$14:G7259),$H$13-SUM($F$14:F7259)+SUM($G$14:G7259)))</f>
        <v>0</v>
      </c>
      <c r="I7259" s="7"/>
    </row>
    <row r="7260" spans="1:9">
      <c r="A7260" s="89">
        <f t="shared" si="1113"/>
        <v>7247</v>
      </c>
      <c r="B7260" s="185" t="str">
        <f t="shared" si="1114"/>
        <v/>
      </c>
      <c r="C7260" s="90" t="str">
        <f t="shared" si="1115"/>
        <v/>
      </c>
      <c r="D7260" s="89" t="str">
        <f t="shared" si="1116"/>
        <v/>
      </c>
      <c r="E7260" s="91" t="str">
        <f t="shared" si="1117"/>
        <v/>
      </c>
      <c r="F7260" s="92" t="str">
        <f t="shared" si="1118"/>
        <v/>
      </c>
      <c r="G7260" s="212" t="str">
        <f t="shared" si="1119"/>
        <v/>
      </c>
      <c r="H7260" s="92">
        <f>IF(OR(ERR=FALSE,AND(F7260="",G7260="")),0,IF($C$12="D",$H$13+SUM($F$14:F7260)-SUM($G$14:G7260),$H$13-SUM($F$14:F7260)+SUM($G$14:G7260)))</f>
        <v>0</v>
      </c>
      <c r="I7260" s="7"/>
    </row>
    <row r="7261" spans="1:9">
      <c r="A7261" s="89">
        <f t="shared" si="1113"/>
        <v>7248</v>
      </c>
      <c r="B7261" s="185" t="str">
        <f t="shared" si="1114"/>
        <v/>
      </c>
      <c r="C7261" s="90" t="str">
        <f t="shared" si="1115"/>
        <v/>
      </c>
      <c r="D7261" s="89" t="str">
        <f t="shared" si="1116"/>
        <v/>
      </c>
      <c r="E7261" s="91" t="str">
        <f t="shared" si="1117"/>
        <v/>
      </c>
      <c r="F7261" s="92" t="str">
        <f t="shared" si="1118"/>
        <v/>
      </c>
      <c r="G7261" s="212" t="str">
        <f t="shared" si="1119"/>
        <v/>
      </c>
      <c r="H7261" s="92">
        <f>IF(OR(ERR=FALSE,AND(F7261="",G7261="")),0,IF($C$12="D",$H$13+SUM($F$14:F7261)-SUM($G$14:G7261),$H$13-SUM($F$14:F7261)+SUM($G$14:G7261)))</f>
        <v>0</v>
      </c>
      <c r="I7261" s="7"/>
    </row>
    <row r="7262" spans="1:9">
      <c r="A7262" s="89">
        <f t="shared" si="1113"/>
        <v>7249</v>
      </c>
      <c r="B7262" s="185" t="str">
        <f t="shared" si="1114"/>
        <v/>
      </c>
      <c r="C7262" s="90" t="str">
        <f t="shared" si="1115"/>
        <v/>
      </c>
      <c r="D7262" s="89" t="str">
        <f t="shared" si="1116"/>
        <v/>
      </c>
      <c r="E7262" s="91" t="str">
        <f t="shared" si="1117"/>
        <v/>
      </c>
      <c r="F7262" s="92" t="str">
        <f t="shared" si="1118"/>
        <v/>
      </c>
      <c r="G7262" s="212" t="str">
        <f t="shared" si="1119"/>
        <v/>
      </c>
      <c r="H7262" s="92">
        <f>IF(OR(ERR=FALSE,AND(F7262="",G7262="")),0,IF($C$12="D",$H$13+SUM($F$14:F7262)-SUM($G$14:G7262),$H$13-SUM($F$14:F7262)+SUM($G$14:G7262)))</f>
        <v>0</v>
      </c>
      <c r="I7262" s="7"/>
    </row>
    <row r="7263" spans="1:9">
      <c r="A7263" s="89">
        <f t="shared" si="1113"/>
        <v>7250</v>
      </c>
      <c r="B7263" s="185" t="str">
        <f t="shared" si="1114"/>
        <v/>
      </c>
      <c r="C7263" s="90" t="str">
        <f t="shared" si="1115"/>
        <v/>
      </c>
      <c r="D7263" s="89" t="str">
        <f t="shared" si="1116"/>
        <v/>
      </c>
      <c r="E7263" s="91" t="str">
        <f t="shared" si="1117"/>
        <v/>
      </c>
      <c r="F7263" s="92" t="str">
        <f t="shared" si="1118"/>
        <v/>
      </c>
      <c r="G7263" s="212" t="str">
        <f t="shared" si="1119"/>
        <v/>
      </c>
      <c r="H7263" s="92">
        <f>IF(OR(ERR=FALSE,AND(F7263="",G7263="")),0,IF($C$12="D",$H$13+SUM($F$14:F7263)-SUM($G$14:G7263),$H$13-SUM($F$14:F7263)+SUM($G$14:G7263)))</f>
        <v>0</v>
      </c>
      <c r="I7263" s="7"/>
    </row>
    <row r="7264" spans="1:9">
      <c r="A7264" s="89">
        <f t="shared" ref="A7264:A7327" si="1120">A7263+1</f>
        <v>7251</v>
      </c>
      <c r="B7264" s="185" t="str">
        <f t="shared" si="1114"/>
        <v/>
      </c>
      <c r="C7264" s="90" t="str">
        <f t="shared" si="1115"/>
        <v/>
      </c>
      <c r="D7264" s="89" t="str">
        <f t="shared" si="1116"/>
        <v/>
      </c>
      <c r="E7264" s="91" t="str">
        <f t="shared" si="1117"/>
        <v/>
      </c>
      <c r="F7264" s="92" t="str">
        <f t="shared" si="1118"/>
        <v/>
      </c>
      <c r="G7264" s="212" t="str">
        <f t="shared" si="1119"/>
        <v/>
      </c>
      <c r="H7264" s="92">
        <f>IF(OR(ERR=FALSE,AND(F7264="",G7264="")),0,IF($C$12="D",$H$13+SUM($F$14:F7264)-SUM($G$14:G7264),$H$13-SUM($F$14:F7264)+SUM($G$14:G7264)))</f>
        <v>0</v>
      </c>
      <c r="I7264" s="7"/>
    </row>
    <row r="7265" spans="1:9">
      <c r="A7265" s="89">
        <f t="shared" si="1120"/>
        <v>7252</v>
      </c>
      <c r="B7265" s="185" t="str">
        <f t="shared" si="1114"/>
        <v/>
      </c>
      <c r="C7265" s="90" t="str">
        <f t="shared" si="1115"/>
        <v/>
      </c>
      <c r="D7265" s="89" t="str">
        <f t="shared" si="1116"/>
        <v/>
      </c>
      <c r="E7265" s="91" t="str">
        <f t="shared" si="1117"/>
        <v/>
      </c>
      <c r="F7265" s="92" t="str">
        <f t="shared" si="1118"/>
        <v/>
      </c>
      <c r="G7265" s="212" t="str">
        <f t="shared" si="1119"/>
        <v/>
      </c>
      <c r="H7265" s="92">
        <f>IF(OR(ERR=FALSE,AND(F7265="",G7265="")),0,IF($C$12="D",$H$13+SUM($F$14:F7265)-SUM($G$14:G7265),$H$13-SUM($F$14:F7265)+SUM($G$14:G7265)))</f>
        <v>0</v>
      </c>
      <c r="I7265" s="7"/>
    </row>
    <row r="7266" spans="1:9">
      <c r="A7266" s="89">
        <f t="shared" si="1120"/>
        <v>7253</v>
      </c>
      <c r="B7266" s="185" t="str">
        <f t="shared" si="1114"/>
        <v/>
      </c>
      <c r="C7266" s="90" t="str">
        <f t="shared" si="1115"/>
        <v/>
      </c>
      <c r="D7266" s="89" t="str">
        <f t="shared" si="1116"/>
        <v/>
      </c>
      <c r="E7266" s="91" t="str">
        <f t="shared" si="1117"/>
        <v/>
      </c>
      <c r="F7266" s="92" t="str">
        <f t="shared" si="1118"/>
        <v/>
      </c>
      <c r="G7266" s="212" t="str">
        <f t="shared" si="1119"/>
        <v/>
      </c>
      <c r="H7266" s="92">
        <f>IF(OR(ERR=FALSE,AND(F7266="",G7266="")),0,IF($C$12="D",$H$13+SUM($F$14:F7266)-SUM($G$14:G7266),$H$13-SUM($F$14:F7266)+SUM($G$14:G7266)))</f>
        <v>0</v>
      </c>
      <c r="I7266" s="7"/>
    </row>
    <row r="7267" spans="1:9">
      <c r="A7267" s="89">
        <f t="shared" si="1120"/>
        <v>7254</v>
      </c>
      <c r="B7267" s="185" t="str">
        <f t="shared" si="1114"/>
        <v/>
      </c>
      <c r="C7267" s="90" t="str">
        <f t="shared" si="1115"/>
        <v/>
      </c>
      <c r="D7267" s="89" t="str">
        <f t="shared" si="1116"/>
        <v/>
      </c>
      <c r="E7267" s="91" t="str">
        <f t="shared" si="1117"/>
        <v/>
      </c>
      <c r="F7267" s="92" t="str">
        <f t="shared" si="1118"/>
        <v/>
      </c>
      <c r="G7267" s="212" t="str">
        <f t="shared" si="1119"/>
        <v/>
      </c>
      <c r="H7267" s="92">
        <f>IF(OR(ERR=FALSE,AND(F7267="",G7267="")),0,IF($C$12="D",$H$13+SUM($F$14:F7267)-SUM($G$14:G7267),$H$13-SUM($F$14:F7267)+SUM($G$14:G7267)))</f>
        <v>0</v>
      </c>
      <c r="I7267" s="7"/>
    </row>
    <row r="7268" spans="1:9">
      <c r="A7268" s="89">
        <f t="shared" si="1120"/>
        <v>7255</v>
      </c>
      <c r="B7268" s="185" t="str">
        <f t="shared" si="1114"/>
        <v/>
      </c>
      <c r="C7268" s="90" t="str">
        <f t="shared" si="1115"/>
        <v/>
      </c>
      <c r="D7268" s="89" t="str">
        <f t="shared" si="1116"/>
        <v/>
      </c>
      <c r="E7268" s="91" t="str">
        <f t="shared" si="1117"/>
        <v/>
      </c>
      <c r="F7268" s="92" t="str">
        <f t="shared" si="1118"/>
        <v/>
      </c>
      <c r="G7268" s="212" t="str">
        <f t="shared" si="1119"/>
        <v/>
      </c>
      <c r="H7268" s="92">
        <f>IF(OR(ERR=FALSE,AND(F7268="",G7268="")),0,IF($C$12="D",$H$13+SUM($F$14:F7268)-SUM($G$14:G7268),$H$13-SUM($F$14:F7268)+SUM($G$14:G7268)))</f>
        <v>0</v>
      </c>
      <c r="I7268" s="7"/>
    </row>
    <row r="7269" spans="1:9">
      <c r="A7269" s="89">
        <f t="shared" si="1120"/>
        <v>7256</v>
      </c>
      <c r="B7269" s="185" t="str">
        <f t="shared" si="1114"/>
        <v/>
      </c>
      <c r="C7269" s="90" t="str">
        <f t="shared" si="1115"/>
        <v/>
      </c>
      <c r="D7269" s="89" t="str">
        <f t="shared" si="1116"/>
        <v/>
      </c>
      <c r="E7269" s="91" t="str">
        <f t="shared" si="1117"/>
        <v/>
      </c>
      <c r="F7269" s="92" t="str">
        <f t="shared" si="1118"/>
        <v/>
      </c>
      <c r="G7269" s="212" t="str">
        <f t="shared" si="1119"/>
        <v/>
      </c>
      <c r="H7269" s="92">
        <f>IF(OR(ERR=FALSE,AND(F7269="",G7269="")),0,IF($C$12="D",$H$13+SUM($F$14:F7269)-SUM($G$14:G7269),$H$13-SUM($F$14:F7269)+SUM($G$14:G7269)))</f>
        <v>0</v>
      </c>
      <c r="I7269" s="7"/>
    </row>
    <row r="7270" spans="1:9">
      <c r="A7270" s="89">
        <f t="shared" si="1120"/>
        <v>7257</v>
      </c>
      <c r="B7270" s="185" t="str">
        <f t="shared" si="1114"/>
        <v/>
      </c>
      <c r="C7270" s="90" t="str">
        <f t="shared" si="1115"/>
        <v/>
      </c>
      <c r="D7270" s="89" t="str">
        <f t="shared" si="1116"/>
        <v/>
      </c>
      <c r="E7270" s="91" t="str">
        <f t="shared" si="1117"/>
        <v/>
      </c>
      <c r="F7270" s="92" t="str">
        <f t="shared" si="1118"/>
        <v/>
      </c>
      <c r="G7270" s="212" t="str">
        <f t="shared" si="1119"/>
        <v/>
      </c>
      <c r="H7270" s="92">
        <f>IF(OR(ERR=FALSE,AND(F7270="",G7270="")),0,IF($C$12="D",$H$13+SUM($F$14:F7270)-SUM($G$14:G7270),$H$13-SUM($F$14:F7270)+SUM($G$14:G7270)))</f>
        <v>0</v>
      </c>
      <c r="I7270" s="7"/>
    </row>
    <row r="7271" spans="1:9">
      <c r="A7271" s="89">
        <f t="shared" si="1120"/>
        <v>7258</v>
      </c>
      <c r="B7271" s="185" t="str">
        <f t="shared" si="1114"/>
        <v/>
      </c>
      <c r="C7271" s="90" t="str">
        <f t="shared" si="1115"/>
        <v/>
      </c>
      <c r="D7271" s="89" t="str">
        <f t="shared" si="1116"/>
        <v/>
      </c>
      <c r="E7271" s="91" t="str">
        <f t="shared" si="1117"/>
        <v/>
      </c>
      <c r="F7271" s="92" t="str">
        <f t="shared" si="1118"/>
        <v/>
      </c>
      <c r="G7271" s="212" t="str">
        <f t="shared" si="1119"/>
        <v/>
      </c>
      <c r="H7271" s="92">
        <f>IF(OR(ERR=FALSE,AND(F7271="",G7271="")),0,IF($C$12="D",$H$13+SUM($F$14:F7271)-SUM($G$14:G7271),$H$13-SUM($F$14:F7271)+SUM($G$14:G7271)))</f>
        <v>0</v>
      </c>
      <c r="I7271" s="7"/>
    </row>
    <row r="7272" spans="1:9">
      <c r="A7272" s="89">
        <f t="shared" si="1120"/>
        <v>7259</v>
      </c>
      <c r="B7272" s="185" t="str">
        <f t="shared" si="1114"/>
        <v/>
      </c>
      <c r="C7272" s="90" t="str">
        <f t="shared" si="1115"/>
        <v/>
      </c>
      <c r="D7272" s="89" t="str">
        <f t="shared" si="1116"/>
        <v/>
      </c>
      <c r="E7272" s="91" t="str">
        <f t="shared" si="1117"/>
        <v/>
      </c>
      <c r="F7272" s="92" t="str">
        <f t="shared" si="1118"/>
        <v/>
      </c>
      <c r="G7272" s="212" t="str">
        <f t="shared" si="1119"/>
        <v/>
      </c>
      <c r="H7272" s="92">
        <f>IF(OR(ERR=FALSE,AND(F7272="",G7272="")),0,IF($C$12="D",$H$13+SUM($F$14:F7272)-SUM($G$14:G7272),$H$13-SUM($F$14:F7272)+SUM($G$14:G7272)))</f>
        <v>0</v>
      </c>
      <c r="I7272" s="7"/>
    </row>
    <row r="7273" spans="1:9">
      <c r="A7273" s="89">
        <f t="shared" si="1120"/>
        <v>7260</v>
      </c>
      <c r="B7273" s="185" t="str">
        <f t="shared" si="1114"/>
        <v/>
      </c>
      <c r="C7273" s="90" t="str">
        <f t="shared" si="1115"/>
        <v/>
      </c>
      <c r="D7273" s="89" t="str">
        <f t="shared" si="1116"/>
        <v/>
      </c>
      <c r="E7273" s="91" t="str">
        <f t="shared" si="1117"/>
        <v/>
      </c>
      <c r="F7273" s="92" t="str">
        <f t="shared" si="1118"/>
        <v/>
      </c>
      <c r="G7273" s="212" t="str">
        <f t="shared" si="1119"/>
        <v/>
      </c>
      <c r="H7273" s="92">
        <f>IF(OR(ERR=FALSE,AND(F7273="",G7273="")),0,IF($C$12="D",$H$13+SUM($F$14:F7273)-SUM($G$14:G7273),$H$13-SUM($F$14:F7273)+SUM($G$14:G7273)))</f>
        <v>0</v>
      </c>
      <c r="I7273" s="7"/>
    </row>
    <row r="7274" spans="1:9">
      <c r="A7274" s="89">
        <f t="shared" si="1120"/>
        <v>7261</v>
      </c>
      <c r="B7274" s="185" t="str">
        <f t="shared" si="1114"/>
        <v/>
      </c>
      <c r="C7274" s="90" t="str">
        <f t="shared" si="1115"/>
        <v/>
      </c>
      <c r="D7274" s="89" t="str">
        <f t="shared" si="1116"/>
        <v/>
      </c>
      <c r="E7274" s="91" t="str">
        <f t="shared" si="1117"/>
        <v/>
      </c>
      <c r="F7274" s="92" t="str">
        <f t="shared" si="1118"/>
        <v/>
      </c>
      <c r="G7274" s="212" t="str">
        <f t="shared" si="1119"/>
        <v/>
      </c>
      <c r="H7274" s="92">
        <f>IF(OR(ERR=FALSE,AND(F7274="",G7274="")),0,IF($C$12="D",$H$13+SUM($F$14:F7274)-SUM($G$14:G7274),$H$13-SUM($F$14:F7274)+SUM($G$14:G7274)))</f>
        <v>0</v>
      </c>
      <c r="I7274" s="7"/>
    </row>
    <row r="7275" spans="1:9">
      <c r="A7275" s="89">
        <f t="shared" si="1120"/>
        <v>7262</v>
      </c>
      <c r="B7275" s="185" t="str">
        <f t="shared" si="1114"/>
        <v/>
      </c>
      <c r="C7275" s="90" t="str">
        <f t="shared" si="1115"/>
        <v/>
      </c>
      <c r="D7275" s="89" t="str">
        <f t="shared" si="1116"/>
        <v/>
      </c>
      <c r="E7275" s="91" t="str">
        <f t="shared" si="1117"/>
        <v/>
      </c>
      <c r="F7275" s="92" t="str">
        <f t="shared" si="1118"/>
        <v/>
      </c>
      <c r="G7275" s="212" t="str">
        <f t="shared" si="1119"/>
        <v/>
      </c>
      <c r="H7275" s="92">
        <f>IF(OR(ERR=FALSE,AND(F7275="",G7275="")),0,IF($C$12="D",$H$13+SUM($F$14:F7275)-SUM($G$14:G7275),$H$13-SUM($F$14:F7275)+SUM($G$14:G7275)))</f>
        <v>0</v>
      </c>
      <c r="I7275" s="7"/>
    </row>
    <row r="7276" spans="1:9">
      <c r="A7276" s="89">
        <f t="shared" si="1120"/>
        <v>7263</v>
      </c>
      <c r="B7276" s="185" t="str">
        <f t="shared" si="1114"/>
        <v/>
      </c>
      <c r="C7276" s="90" t="str">
        <f t="shared" si="1115"/>
        <v/>
      </c>
      <c r="D7276" s="89" t="str">
        <f t="shared" si="1116"/>
        <v/>
      </c>
      <c r="E7276" s="91" t="str">
        <f t="shared" si="1117"/>
        <v/>
      </c>
      <c r="F7276" s="92" t="str">
        <f t="shared" si="1118"/>
        <v/>
      </c>
      <c r="G7276" s="212" t="str">
        <f t="shared" si="1119"/>
        <v/>
      </c>
      <c r="H7276" s="92">
        <f>IF(OR(ERR=FALSE,AND(F7276="",G7276="")),0,IF($C$12="D",$H$13+SUM($F$14:F7276)-SUM($G$14:G7276),$H$13-SUM($F$14:F7276)+SUM($G$14:G7276)))</f>
        <v>0</v>
      </c>
      <c r="I7276" s="7"/>
    </row>
    <row r="7277" spans="1:9">
      <c r="A7277" s="89">
        <f t="shared" si="1120"/>
        <v>7264</v>
      </c>
      <c r="B7277" s="185" t="str">
        <f t="shared" si="1114"/>
        <v/>
      </c>
      <c r="C7277" s="90" t="str">
        <f t="shared" si="1115"/>
        <v/>
      </c>
      <c r="D7277" s="89" t="str">
        <f t="shared" si="1116"/>
        <v/>
      </c>
      <c r="E7277" s="91" t="str">
        <f t="shared" si="1117"/>
        <v/>
      </c>
      <c r="F7277" s="92" t="str">
        <f t="shared" si="1118"/>
        <v/>
      </c>
      <c r="G7277" s="212" t="str">
        <f t="shared" si="1119"/>
        <v/>
      </c>
      <c r="H7277" s="92">
        <f>IF(OR(ERR=FALSE,AND(F7277="",G7277="")),0,IF($C$12="D",$H$13+SUM($F$14:F7277)-SUM($G$14:G7277),$H$13-SUM($F$14:F7277)+SUM($G$14:G7277)))</f>
        <v>0</v>
      </c>
      <c r="I7277" s="7"/>
    </row>
    <row r="7278" spans="1:9">
      <c r="A7278" s="89">
        <f t="shared" si="1120"/>
        <v>7265</v>
      </c>
      <c r="B7278" s="185" t="str">
        <f t="shared" si="1114"/>
        <v/>
      </c>
      <c r="C7278" s="90" t="str">
        <f t="shared" si="1115"/>
        <v/>
      </c>
      <c r="D7278" s="89" t="str">
        <f t="shared" si="1116"/>
        <v/>
      </c>
      <c r="E7278" s="91" t="str">
        <f t="shared" si="1117"/>
        <v/>
      </c>
      <c r="F7278" s="92" t="str">
        <f t="shared" si="1118"/>
        <v/>
      </c>
      <c r="G7278" s="212" t="str">
        <f t="shared" si="1119"/>
        <v/>
      </c>
      <c r="H7278" s="92">
        <f>IF(OR(ERR=FALSE,AND(F7278="",G7278="")),0,IF($C$12="D",$H$13+SUM($F$14:F7278)-SUM($G$14:G7278),$H$13-SUM($F$14:F7278)+SUM($G$14:G7278)))</f>
        <v>0</v>
      </c>
      <c r="I7278" s="7"/>
    </row>
    <row r="7279" spans="1:9">
      <c r="A7279" s="89">
        <f t="shared" si="1120"/>
        <v>7266</v>
      </c>
      <c r="B7279" s="185" t="str">
        <f t="shared" si="1114"/>
        <v/>
      </c>
      <c r="C7279" s="90" t="str">
        <f t="shared" si="1115"/>
        <v/>
      </c>
      <c r="D7279" s="89" t="str">
        <f t="shared" si="1116"/>
        <v/>
      </c>
      <c r="E7279" s="91" t="str">
        <f t="shared" si="1117"/>
        <v/>
      </c>
      <c r="F7279" s="92" t="str">
        <f t="shared" si="1118"/>
        <v/>
      </c>
      <c r="G7279" s="212" t="str">
        <f t="shared" si="1119"/>
        <v/>
      </c>
      <c r="H7279" s="92">
        <f>IF(OR(ERR=FALSE,AND(F7279="",G7279="")),0,IF($C$12="D",$H$13+SUM($F$14:F7279)-SUM($G$14:G7279),$H$13-SUM($F$14:F7279)+SUM($G$14:G7279)))</f>
        <v>0</v>
      </c>
      <c r="I7279" s="7"/>
    </row>
    <row r="7280" spans="1:9">
      <c r="A7280" s="89">
        <f t="shared" si="1120"/>
        <v>7267</v>
      </c>
      <c r="B7280" s="185" t="str">
        <f t="shared" si="1114"/>
        <v/>
      </c>
      <c r="C7280" s="90" t="str">
        <f t="shared" si="1115"/>
        <v/>
      </c>
      <c r="D7280" s="89" t="str">
        <f t="shared" si="1116"/>
        <v/>
      </c>
      <c r="E7280" s="91" t="str">
        <f t="shared" si="1117"/>
        <v/>
      </c>
      <c r="F7280" s="92" t="str">
        <f t="shared" si="1118"/>
        <v/>
      </c>
      <c r="G7280" s="212" t="str">
        <f t="shared" si="1119"/>
        <v/>
      </c>
      <c r="H7280" s="92">
        <f>IF(OR(ERR=FALSE,AND(F7280="",G7280="")),0,IF($C$12="D",$H$13+SUM($F$14:F7280)-SUM($G$14:G7280),$H$13-SUM($F$14:F7280)+SUM($G$14:G7280)))</f>
        <v>0</v>
      </c>
      <c r="I7280" s="7"/>
    </row>
    <row r="7281" spans="1:9">
      <c r="A7281" s="89">
        <f t="shared" si="1120"/>
        <v>7268</v>
      </c>
      <c r="B7281" s="185" t="str">
        <f t="shared" si="1114"/>
        <v/>
      </c>
      <c r="C7281" s="90" t="str">
        <f t="shared" si="1115"/>
        <v/>
      </c>
      <c r="D7281" s="89" t="str">
        <f t="shared" si="1116"/>
        <v/>
      </c>
      <c r="E7281" s="91" t="str">
        <f t="shared" si="1117"/>
        <v/>
      </c>
      <c r="F7281" s="92" t="str">
        <f t="shared" si="1118"/>
        <v/>
      </c>
      <c r="G7281" s="212" t="str">
        <f t="shared" si="1119"/>
        <v/>
      </c>
      <c r="H7281" s="92">
        <f>IF(OR(ERR=FALSE,AND(F7281="",G7281="")),0,IF($C$12="D",$H$13+SUM($F$14:F7281)-SUM($G$14:G7281),$H$13-SUM($F$14:F7281)+SUM($G$14:G7281)))</f>
        <v>0</v>
      </c>
      <c r="I7281" s="7"/>
    </row>
    <row r="7282" spans="1:9">
      <c r="A7282" s="89">
        <f t="shared" si="1120"/>
        <v>7269</v>
      </c>
      <c r="B7282" s="185" t="str">
        <f t="shared" si="1114"/>
        <v/>
      </c>
      <c r="C7282" s="90" t="str">
        <f t="shared" si="1115"/>
        <v/>
      </c>
      <c r="D7282" s="89" t="str">
        <f t="shared" si="1116"/>
        <v/>
      </c>
      <c r="E7282" s="91" t="str">
        <f t="shared" si="1117"/>
        <v/>
      </c>
      <c r="F7282" s="92" t="str">
        <f t="shared" si="1118"/>
        <v/>
      </c>
      <c r="G7282" s="212" t="str">
        <f t="shared" si="1119"/>
        <v/>
      </c>
      <c r="H7282" s="92">
        <f>IF(OR(ERR=FALSE,AND(F7282="",G7282="")),0,IF($C$12="D",$H$13+SUM($F$14:F7282)-SUM($G$14:G7282),$H$13-SUM($F$14:F7282)+SUM($G$14:G7282)))</f>
        <v>0</v>
      </c>
      <c r="I7282" s="7"/>
    </row>
    <row r="7283" spans="1:9">
      <c r="A7283" s="89">
        <f t="shared" si="1120"/>
        <v>7270</v>
      </c>
      <c r="B7283" s="185" t="str">
        <f t="shared" si="1114"/>
        <v/>
      </c>
      <c r="C7283" s="90" t="str">
        <f t="shared" si="1115"/>
        <v/>
      </c>
      <c r="D7283" s="89" t="str">
        <f t="shared" si="1116"/>
        <v/>
      </c>
      <c r="E7283" s="91" t="str">
        <f t="shared" si="1117"/>
        <v/>
      </c>
      <c r="F7283" s="92" t="str">
        <f t="shared" si="1118"/>
        <v/>
      </c>
      <c r="G7283" s="212" t="str">
        <f t="shared" si="1119"/>
        <v/>
      </c>
      <c r="H7283" s="92">
        <f>IF(OR(ERR=FALSE,AND(F7283="",G7283="")),0,IF($C$12="D",$H$13+SUM($F$14:F7283)-SUM($G$14:G7283),$H$13-SUM($F$14:F7283)+SUM($G$14:G7283)))</f>
        <v>0</v>
      </c>
      <c r="I7283" s="7"/>
    </row>
    <row r="7284" spans="1:9">
      <c r="A7284" s="89">
        <f t="shared" si="1120"/>
        <v>7271</v>
      </c>
      <c r="B7284" s="185" t="str">
        <f t="shared" si="1114"/>
        <v/>
      </c>
      <c r="C7284" s="90" t="str">
        <f t="shared" si="1115"/>
        <v/>
      </c>
      <c r="D7284" s="89" t="str">
        <f t="shared" si="1116"/>
        <v/>
      </c>
      <c r="E7284" s="91" t="str">
        <f t="shared" si="1117"/>
        <v/>
      </c>
      <c r="F7284" s="92" t="str">
        <f t="shared" si="1118"/>
        <v/>
      </c>
      <c r="G7284" s="212" t="str">
        <f t="shared" si="1119"/>
        <v/>
      </c>
      <c r="H7284" s="92">
        <f>IF(OR(ERR=FALSE,AND(F7284="",G7284="")),0,IF($C$12="D",$H$13+SUM($F$14:F7284)-SUM($G$14:G7284),$H$13-SUM($F$14:F7284)+SUM($G$14:G7284)))</f>
        <v>0</v>
      </c>
      <c r="I7284" s="7"/>
    </row>
    <row r="7285" spans="1:9">
      <c r="A7285" s="89">
        <f t="shared" si="1120"/>
        <v>7272</v>
      </c>
      <c r="B7285" s="185" t="str">
        <f t="shared" si="1114"/>
        <v/>
      </c>
      <c r="C7285" s="90" t="str">
        <f t="shared" si="1115"/>
        <v/>
      </c>
      <c r="D7285" s="89" t="str">
        <f t="shared" si="1116"/>
        <v/>
      </c>
      <c r="E7285" s="91" t="str">
        <f t="shared" si="1117"/>
        <v/>
      </c>
      <c r="F7285" s="92" t="str">
        <f t="shared" si="1118"/>
        <v/>
      </c>
      <c r="G7285" s="212" t="str">
        <f t="shared" si="1119"/>
        <v/>
      </c>
      <c r="H7285" s="92">
        <f>IF(OR(ERR=FALSE,AND(F7285="",G7285="")),0,IF($C$12="D",$H$13+SUM($F$14:F7285)-SUM($G$14:G7285),$H$13-SUM($F$14:F7285)+SUM($G$14:G7285)))</f>
        <v>0</v>
      </c>
      <c r="I7285" s="7"/>
    </row>
    <row r="7286" spans="1:9">
      <c r="A7286" s="89">
        <f t="shared" si="1120"/>
        <v>7273</v>
      </c>
      <c r="B7286" s="185" t="str">
        <f t="shared" si="1114"/>
        <v/>
      </c>
      <c r="C7286" s="90" t="str">
        <f t="shared" si="1115"/>
        <v/>
      </c>
      <c r="D7286" s="89" t="str">
        <f t="shared" si="1116"/>
        <v/>
      </c>
      <c r="E7286" s="91" t="str">
        <f t="shared" si="1117"/>
        <v/>
      </c>
      <c r="F7286" s="92" t="str">
        <f t="shared" si="1118"/>
        <v/>
      </c>
      <c r="G7286" s="212" t="str">
        <f t="shared" si="1119"/>
        <v/>
      </c>
      <c r="H7286" s="92">
        <f>IF(OR(ERR=FALSE,AND(F7286="",G7286="")),0,IF($C$12="D",$H$13+SUM($F$14:F7286)-SUM($G$14:G7286),$H$13-SUM($F$14:F7286)+SUM($G$14:G7286)))</f>
        <v>0</v>
      </c>
      <c r="I7286" s="7"/>
    </row>
    <row r="7287" spans="1:9">
      <c r="A7287" s="89">
        <f t="shared" si="1120"/>
        <v>7274</v>
      </c>
      <c r="B7287" s="185" t="str">
        <f t="shared" si="1114"/>
        <v/>
      </c>
      <c r="C7287" s="90" t="str">
        <f t="shared" si="1115"/>
        <v/>
      </c>
      <c r="D7287" s="89" t="str">
        <f t="shared" si="1116"/>
        <v/>
      </c>
      <c r="E7287" s="91" t="str">
        <f t="shared" si="1117"/>
        <v/>
      </c>
      <c r="F7287" s="92" t="str">
        <f t="shared" si="1118"/>
        <v/>
      </c>
      <c r="G7287" s="212" t="str">
        <f t="shared" si="1119"/>
        <v/>
      </c>
      <c r="H7287" s="92">
        <f>IF(OR(ERR=FALSE,AND(F7287="",G7287="")),0,IF($C$12="D",$H$13+SUM($F$14:F7287)-SUM($G$14:G7287),$H$13-SUM($F$14:F7287)+SUM($G$14:G7287)))</f>
        <v>0</v>
      </c>
      <c r="I7287" s="7"/>
    </row>
    <row r="7288" spans="1:9">
      <c r="A7288" s="89">
        <f t="shared" si="1120"/>
        <v>7275</v>
      </c>
      <c r="B7288" s="185" t="str">
        <f t="shared" si="1114"/>
        <v/>
      </c>
      <c r="C7288" s="90" t="str">
        <f t="shared" si="1115"/>
        <v/>
      </c>
      <c r="D7288" s="89" t="str">
        <f t="shared" si="1116"/>
        <v/>
      </c>
      <c r="E7288" s="91" t="str">
        <f t="shared" si="1117"/>
        <v/>
      </c>
      <c r="F7288" s="92" t="str">
        <f t="shared" si="1118"/>
        <v/>
      </c>
      <c r="G7288" s="212" t="str">
        <f t="shared" si="1119"/>
        <v/>
      </c>
      <c r="H7288" s="92">
        <f>IF(OR(ERR=FALSE,AND(F7288="",G7288="")),0,IF($C$12="D",$H$13+SUM($F$14:F7288)-SUM($G$14:G7288),$H$13-SUM($F$14:F7288)+SUM($G$14:G7288)))</f>
        <v>0</v>
      </c>
      <c r="I7288" s="7"/>
    </row>
    <row r="7289" spans="1:9">
      <c r="A7289" s="89">
        <f t="shared" si="1120"/>
        <v>7276</v>
      </c>
      <c r="B7289" s="185" t="str">
        <f t="shared" si="1114"/>
        <v/>
      </c>
      <c r="C7289" s="90" t="str">
        <f t="shared" si="1115"/>
        <v/>
      </c>
      <c r="D7289" s="89" t="str">
        <f t="shared" si="1116"/>
        <v/>
      </c>
      <c r="E7289" s="91" t="str">
        <f t="shared" si="1117"/>
        <v/>
      </c>
      <c r="F7289" s="92" t="str">
        <f t="shared" si="1118"/>
        <v/>
      </c>
      <c r="G7289" s="212" t="str">
        <f t="shared" si="1119"/>
        <v/>
      </c>
      <c r="H7289" s="92">
        <f>IF(OR(ERR=FALSE,AND(F7289="",G7289="")),0,IF($C$12="D",$H$13+SUM($F$14:F7289)-SUM($G$14:G7289),$H$13-SUM($F$14:F7289)+SUM($G$14:G7289)))</f>
        <v>0</v>
      </c>
      <c r="I7289" s="7"/>
    </row>
    <row r="7290" spans="1:9">
      <c r="A7290" s="89">
        <f t="shared" si="1120"/>
        <v>7277</v>
      </c>
      <c r="B7290" s="185" t="str">
        <f t="shared" si="1114"/>
        <v/>
      </c>
      <c r="C7290" s="90" t="str">
        <f t="shared" si="1115"/>
        <v/>
      </c>
      <c r="D7290" s="89" t="str">
        <f t="shared" si="1116"/>
        <v/>
      </c>
      <c r="E7290" s="91" t="str">
        <f t="shared" si="1117"/>
        <v/>
      </c>
      <c r="F7290" s="92" t="str">
        <f t="shared" si="1118"/>
        <v/>
      </c>
      <c r="G7290" s="212" t="str">
        <f t="shared" si="1119"/>
        <v/>
      </c>
      <c r="H7290" s="92">
        <f>IF(OR(ERR=FALSE,AND(F7290="",G7290="")),0,IF($C$12="D",$H$13+SUM($F$14:F7290)-SUM($G$14:G7290),$H$13-SUM($F$14:F7290)+SUM($G$14:G7290)))</f>
        <v>0</v>
      </c>
      <c r="I7290" s="7"/>
    </row>
    <row r="7291" spans="1:9">
      <c r="A7291" s="89">
        <f t="shared" si="1120"/>
        <v>7278</v>
      </c>
      <c r="B7291" s="185" t="str">
        <f t="shared" si="1114"/>
        <v/>
      </c>
      <c r="C7291" s="90" t="str">
        <f t="shared" si="1115"/>
        <v/>
      </c>
      <c r="D7291" s="89" t="str">
        <f t="shared" si="1116"/>
        <v/>
      </c>
      <c r="E7291" s="91" t="str">
        <f t="shared" si="1117"/>
        <v/>
      </c>
      <c r="F7291" s="92" t="str">
        <f t="shared" si="1118"/>
        <v/>
      </c>
      <c r="G7291" s="212" t="str">
        <f t="shared" si="1119"/>
        <v/>
      </c>
      <c r="H7291" s="92">
        <f>IF(OR(ERR=FALSE,AND(F7291="",G7291="")),0,IF($C$12="D",$H$13+SUM($F$14:F7291)-SUM($G$14:G7291),$H$13-SUM($F$14:F7291)+SUM($G$14:G7291)))</f>
        <v>0</v>
      </c>
      <c r="I7291" s="7"/>
    </row>
    <row r="7292" spans="1:9">
      <c r="A7292" s="89">
        <f t="shared" si="1120"/>
        <v>7279</v>
      </c>
      <c r="B7292" s="185" t="str">
        <f t="shared" si="1114"/>
        <v/>
      </c>
      <c r="C7292" s="90" t="str">
        <f t="shared" si="1115"/>
        <v/>
      </c>
      <c r="D7292" s="89" t="str">
        <f t="shared" si="1116"/>
        <v/>
      </c>
      <c r="E7292" s="91" t="str">
        <f t="shared" si="1117"/>
        <v/>
      </c>
      <c r="F7292" s="92" t="str">
        <f t="shared" si="1118"/>
        <v/>
      </c>
      <c r="G7292" s="212" t="str">
        <f t="shared" si="1119"/>
        <v/>
      </c>
      <c r="H7292" s="92">
        <f>IF(OR(ERR=FALSE,AND(F7292="",G7292="")),0,IF($C$12="D",$H$13+SUM($F$14:F7292)-SUM($G$14:G7292),$H$13-SUM($F$14:F7292)+SUM($G$14:G7292)))</f>
        <v>0</v>
      </c>
      <c r="I7292" s="7"/>
    </row>
    <row r="7293" spans="1:9">
      <c r="A7293" s="89">
        <f t="shared" si="1120"/>
        <v>7280</v>
      </c>
      <c r="B7293" s="185" t="str">
        <f t="shared" si="1114"/>
        <v/>
      </c>
      <c r="C7293" s="90" t="str">
        <f t="shared" si="1115"/>
        <v/>
      </c>
      <c r="D7293" s="89" t="str">
        <f t="shared" si="1116"/>
        <v/>
      </c>
      <c r="E7293" s="91" t="str">
        <f t="shared" si="1117"/>
        <v/>
      </c>
      <c r="F7293" s="92" t="str">
        <f t="shared" si="1118"/>
        <v/>
      </c>
      <c r="G7293" s="212" t="str">
        <f t="shared" si="1119"/>
        <v/>
      </c>
      <c r="H7293" s="92">
        <f>IF(OR(ERR=FALSE,AND(F7293="",G7293="")),0,IF($C$12="D",$H$13+SUM($F$14:F7293)-SUM($G$14:G7293),$H$13-SUM($F$14:F7293)+SUM($G$14:G7293)))</f>
        <v>0</v>
      </c>
      <c r="I7293" s="7"/>
    </row>
    <row r="7294" spans="1:9">
      <c r="A7294" s="89">
        <f t="shared" si="1120"/>
        <v>7281</v>
      </c>
      <c r="B7294" s="185" t="str">
        <f t="shared" si="1114"/>
        <v/>
      </c>
      <c r="C7294" s="90" t="str">
        <f t="shared" si="1115"/>
        <v/>
      </c>
      <c r="D7294" s="89" t="str">
        <f t="shared" si="1116"/>
        <v/>
      </c>
      <c r="E7294" s="91" t="str">
        <f t="shared" si="1117"/>
        <v/>
      </c>
      <c r="F7294" s="92" t="str">
        <f t="shared" si="1118"/>
        <v/>
      </c>
      <c r="G7294" s="212" t="str">
        <f t="shared" si="1119"/>
        <v/>
      </c>
      <c r="H7294" s="92">
        <f>IF(OR(ERR=FALSE,AND(F7294="",G7294="")),0,IF($C$12="D",$H$13+SUM($F$14:F7294)-SUM($G$14:G7294),$H$13-SUM($F$14:F7294)+SUM($G$14:G7294)))</f>
        <v>0</v>
      </c>
      <c r="I7294" s="7"/>
    </row>
    <row r="7295" spans="1:9">
      <c r="A7295" s="89">
        <f t="shared" si="1120"/>
        <v>7282</v>
      </c>
      <c r="B7295" s="185" t="str">
        <f t="shared" si="1114"/>
        <v/>
      </c>
      <c r="C7295" s="90" t="str">
        <f t="shared" si="1115"/>
        <v/>
      </c>
      <c r="D7295" s="89" t="str">
        <f t="shared" si="1116"/>
        <v/>
      </c>
      <c r="E7295" s="91" t="str">
        <f t="shared" si="1117"/>
        <v/>
      </c>
      <c r="F7295" s="92" t="str">
        <f t="shared" si="1118"/>
        <v/>
      </c>
      <c r="G7295" s="212" t="str">
        <f t="shared" si="1119"/>
        <v/>
      </c>
      <c r="H7295" s="92">
        <f>IF(OR(ERR=FALSE,AND(F7295="",G7295="")),0,IF($C$12="D",$H$13+SUM($F$14:F7295)-SUM($G$14:G7295),$H$13-SUM($F$14:F7295)+SUM($G$14:G7295)))</f>
        <v>0</v>
      </c>
      <c r="I7295" s="7"/>
    </row>
    <row r="7296" spans="1:9">
      <c r="A7296" s="89">
        <f t="shared" si="1120"/>
        <v>7283</v>
      </c>
      <c r="B7296" s="185" t="str">
        <f t="shared" si="1114"/>
        <v/>
      </c>
      <c r="C7296" s="90" t="str">
        <f t="shared" si="1115"/>
        <v/>
      </c>
      <c r="D7296" s="89" t="str">
        <f t="shared" si="1116"/>
        <v/>
      </c>
      <c r="E7296" s="91" t="str">
        <f t="shared" si="1117"/>
        <v/>
      </c>
      <c r="F7296" s="92" t="str">
        <f t="shared" si="1118"/>
        <v/>
      </c>
      <c r="G7296" s="212" t="str">
        <f t="shared" si="1119"/>
        <v/>
      </c>
      <c r="H7296" s="92">
        <f>IF(OR(ERR=FALSE,AND(F7296="",G7296="")),0,IF($C$12="D",$H$13+SUM($F$14:F7296)-SUM($G$14:G7296),$H$13-SUM($F$14:F7296)+SUM($G$14:G7296)))</f>
        <v>0</v>
      </c>
      <c r="I7296" s="7"/>
    </row>
    <row r="7297" spans="1:9">
      <c r="A7297" s="89">
        <f t="shared" si="1120"/>
        <v>7284</v>
      </c>
      <c r="B7297" s="185" t="str">
        <f t="shared" si="1114"/>
        <v/>
      </c>
      <c r="C7297" s="90" t="str">
        <f t="shared" si="1115"/>
        <v/>
      </c>
      <c r="D7297" s="89" t="str">
        <f t="shared" si="1116"/>
        <v/>
      </c>
      <c r="E7297" s="91" t="str">
        <f t="shared" si="1117"/>
        <v/>
      </c>
      <c r="F7297" s="92" t="str">
        <f t="shared" si="1118"/>
        <v/>
      </c>
      <c r="G7297" s="212" t="str">
        <f t="shared" si="1119"/>
        <v/>
      </c>
      <c r="H7297" s="92">
        <f>IF(OR(ERR=FALSE,AND(F7297="",G7297="")),0,IF($C$12="D",$H$13+SUM($F$14:F7297)-SUM($G$14:G7297),$H$13-SUM($F$14:F7297)+SUM($G$14:G7297)))</f>
        <v>0</v>
      </c>
      <c r="I7297" s="7"/>
    </row>
    <row r="7298" spans="1:9">
      <c r="A7298" s="89">
        <f t="shared" si="1120"/>
        <v>7285</v>
      </c>
      <c r="B7298" s="185" t="str">
        <f t="shared" si="1114"/>
        <v/>
      </c>
      <c r="C7298" s="90" t="str">
        <f t="shared" si="1115"/>
        <v/>
      </c>
      <c r="D7298" s="89" t="str">
        <f t="shared" si="1116"/>
        <v/>
      </c>
      <c r="E7298" s="91" t="str">
        <f t="shared" si="1117"/>
        <v/>
      </c>
      <c r="F7298" s="92" t="str">
        <f t="shared" si="1118"/>
        <v/>
      </c>
      <c r="G7298" s="212" t="str">
        <f t="shared" si="1119"/>
        <v/>
      </c>
      <c r="H7298" s="92">
        <f>IF(OR(ERR=FALSE,AND(F7298="",G7298="")),0,IF($C$12="D",$H$13+SUM($F$14:F7298)-SUM($G$14:G7298),$H$13-SUM($F$14:F7298)+SUM($G$14:G7298)))</f>
        <v>0</v>
      </c>
      <c r="I7298" s="7"/>
    </row>
    <row r="7299" spans="1:9">
      <c r="A7299" s="89">
        <f t="shared" si="1120"/>
        <v>7286</v>
      </c>
      <c r="B7299" s="185" t="str">
        <f t="shared" si="1114"/>
        <v/>
      </c>
      <c r="C7299" s="90" t="str">
        <f t="shared" si="1115"/>
        <v/>
      </c>
      <c r="D7299" s="89" t="str">
        <f t="shared" si="1116"/>
        <v/>
      </c>
      <c r="E7299" s="91" t="str">
        <f t="shared" si="1117"/>
        <v/>
      </c>
      <c r="F7299" s="92" t="str">
        <f t="shared" si="1118"/>
        <v/>
      </c>
      <c r="G7299" s="212" t="str">
        <f t="shared" si="1119"/>
        <v/>
      </c>
      <c r="H7299" s="92">
        <f>IF(OR(ERR=FALSE,AND(F7299="",G7299="")),0,IF($C$12="D",$H$13+SUM($F$14:F7299)-SUM($G$14:G7299),$H$13-SUM($F$14:F7299)+SUM($G$14:G7299)))</f>
        <v>0</v>
      </c>
      <c r="I7299" s="7"/>
    </row>
    <row r="7300" spans="1:9">
      <c r="A7300" s="89">
        <f t="shared" si="1120"/>
        <v>7287</v>
      </c>
      <c r="B7300" s="185" t="str">
        <f t="shared" si="1114"/>
        <v/>
      </c>
      <c r="C7300" s="90" t="str">
        <f t="shared" si="1115"/>
        <v/>
      </c>
      <c r="D7300" s="89" t="str">
        <f t="shared" si="1116"/>
        <v/>
      </c>
      <c r="E7300" s="91" t="str">
        <f t="shared" si="1117"/>
        <v/>
      </c>
      <c r="F7300" s="92" t="str">
        <f t="shared" si="1118"/>
        <v/>
      </c>
      <c r="G7300" s="212" t="str">
        <f t="shared" si="1119"/>
        <v/>
      </c>
      <c r="H7300" s="92">
        <f>IF(OR(ERR=FALSE,AND(F7300="",G7300="")),0,IF($C$12="D",$H$13+SUM($F$14:F7300)-SUM($G$14:G7300),$H$13-SUM($F$14:F7300)+SUM($G$14:G7300)))</f>
        <v>0</v>
      </c>
      <c r="I7300" s="7"/>
    </row>
    <row r="7301" spans="1:9">
      <c r="A7301" s="89">
        <f t="shared" si="1120"/>
        <v>7288</v>
      </c>
      <c r="B7301" s="185" t="str">
        <f t="shared" si="1114"/>
        <v/>
      </c>
      <c r="C7301" s="90" t="str">
        <f t="shared" si="1115"/>
        <v/>
      </c>
      <c r="D7301" s="89" t="str">
        <f t="shared" si="1116"/>
        <v/>
      </c>
      <c r="E7301" s="91" t="str">
        <f t="shared" si="1117"/>
        <v/>
      </c>
      <c r="F7301" s="92" t="str">
        <f t="shared" si="1118"/>
        <v/>
      </c>
      <c r="G7301" s="212" t="str">
        <f t="shared" si="1119"/>
        <v/>
      </c>
      <c r="H7301" s="92">
        <f>IF(OR(ERR=FALSE,AND(F7301="",G7301="")),0,IF($C$12="D",$H$13+SUM($F$14:F7301)-SUM($G$14:G7301),$H$13-SUM($F$14:F7301)+SUM($G$14:G7301)))</f>
        <v>0</v>
      </c>
      <c r="I7301" s="7"/>
    </row>
    <row r="7302" spans="1:9">
      <c r="A7302" s="89">
        <f t="shared" si="1120"/>
        <v>7289</v>
      </c>
      <c r="B7302" s="185" t="str">
        <f t="shared" si="1114"/>
        <v/>
      </c>
      <c r="C7302" s="90" t="str">
        <f t="shared" si="1115"/>
        <v/>
      </c>
      <c r="D7302" s="89" t="str">
        <f t="shared" si="1116"/>
        <v/>
      </c>
      <c r="E7302" s="91" t="str">
        <f t="shared" si="1117"/>
        <v/>
      </c>
      <c r="F7302" s="92" t="str">
        <f t="shared" si="1118"/>
        <v/>
      </c>
      <c r="G7302" s="212" t="str">
        <f t="shared" si="1119"/>
        <v/>
      </c>
      <c r="H7302" s="92">
        <f>IF(OR(ERR=FALSE,AND(F7302="",G7302="")),0,IF($C$12="D",$H$13+SUM($F$14:F7302)-SUM($G$14:G7302),$H$13-SUM($F$14:F7302)+SUM($G$14:G7302)))</f>
        <v>0</v>
      </c>
      <c r="I7302" s="7"/>
    </row>
    <row r="7303" spans="1:9">
      <c r="A7303" s="89">
        <f t="shared" si="1120"/>
        <v>7290</v>
      </c>
      <c r="B7303" s="185" t="str">
        <f t="shared" si="1114"/>
        <v/>
      </c>
      <c r="C7303" s="90" t="str">
        <f t="shared" si="1115"/>
        <v/>
      </c>
      <c r="D7303" s="89" t="str">
        <f t="shared" si="1116"/>
        <v/>
      </c>
      <c r="E7303" s="91" t="str">
        <f t="shared" si="1117"/>
        <v/>
      </c>
      <c r="F7303" s="92" t="str">
        <f t="shared" si="1118"/>
        <v/>
      </c>
      <c r="G7303" s="212" t="str">
        <f t="shared" si="1119"/>
        <v/>
      </c>
      <c r="H7303" s="92">
        <f>IF(OR(ERR=FALSE,AND(F7303="",G7303="")),0,IF($C$12="D",$H$13+SUM($F$14:F7303)-SUM($G$14:G7303),$H$13-SUM($F$14:F7303)+SUM($G$14:G7303)))</f>
        <v>0</v>
      </c>
      <c r="I7303" s="7"/>
    </row>
    <row r="7304" spans="1:9">
      <c r="A7304" s="89">
        <f t="shared" si="1120"/>
        <v>7291</v>
      </c>
      <c r="B7304" s="185" t="str">
        <f t="shared" si="1114"/>
        <v/>
      </c>
      <c r="C7304" s="90" t="str">
        <f t="shared" si="1115"/>
        <v/>
      </c>
      <c r="D7304" s="89" t="str">
        <f t="shared" si="1116"/>
        <v/>
      </c>
      <c r="E7304" s="91" t="str">
        <f t="shared" si="1117"/>
        <v/>
      </c>
      <c r="F7304" s="92" t="str">
        <f t="shared" si="1118"/>
        <v/>
      </c>
      <c r="G7304" s="212" t="str">
        <f t="shared" si="1119"/>
        <v/>
      </c>
      <c r="H7304" s="92">
        <f>IF(OR(ERR=FALSE,AND(F7304="",G7304="")),0,IF($C$12="D",$H$13+SUM($F$14:F7304)-SUM($G$14:G7304),$H$13-SUM($F$14:F7304)+SUM($G$14:G7304)))</f>
        <v>0</v>
      </c>
      <c r="I7304" s="7"/>
    </row>
    <row r="7305" spans="1:9">
      <c r="A7305" s="89">
        <f t="shared" si="1120"/>
        <v>7292</v>
      </c>
      <c r="B7305" s="185" t="str">
        <f t="shared" si="1114"/>
        <v/>
      </c>
      <c r="C7305" s="90" t="str">
        <f t="shared" si="1115"/>
        <v/>
      </c>
      <c r="D7305" s="89" t="str">
        <f t="shared" si="1116"/>
        <v/>
      </c>
      <c r="E7305" s="91" t="str">
        <f t="shared" si="1117"/>
        <v/>
      </c>
      <c r="F7305" s="92" t="str">
        <f t="shared" si="1118"/>
        <v/>
      </c>
      <c r="G7305" s="212" t="str">
        <f t="shared" si="1119"/>
        <v/>
      </c>
      <c r="H7305" s="92">
        <f>IF(OR(ERR=FALSE,AND(F7305="",G7305="")),0,IF($C$12="D",$H$13+SUM($F$14:F7305)-SUM($G$14:G7305),$H$13-SUM($F$14:F7305)+SUM($G$14:G7305)))</f>
        <v>0</v>
      </c>
      <c r="I7305" s="7"/>
    </row>
    <row r="7306" spans="1:9">
      <c r="A7306" s="89">
        <f t="shared" si="1120"/>
        <v>7293</v>
      </c>
      <c r="B7306" s="185" t="str">
        <f t="shared" si="1114"/>
        <v/>
      </c>
      <c r="C7306" s="90" t="str">
        <f t="shared" si="1115"/>
        <v/>
      </c>
      <c r="D7306" s="89" t="str">
        <f t="shared" si="1116"/>
        <v/>
      </c>
      <c r="E7306" s="91" t="str">
        <f t="shared" si="1117"/>
        <v/>
      </c>
      <c r="F7306" s="92" t="str">
        <f t="shared" si="1118"/>
        <v/>
      </c>
      <c r="G7306" s="212" t="str">
        <f t="shared" si="1119"/>
        <v/>
      </c>
      <c r="H7306" s="92">
        <f>IF(OR(ERR=FALSE,AND(F7306="",G7306="")),0,IF($C$12="D",$H$13+SUM($F$14:F7306)-SUM($G$14:G7306),$H$13-SUM($F$14:F7306)+SUM($G$14:G7306)))</f>
        <v>0</v>
      </c>
      <c r="I7306" s="7"/>
    </row>
    <row r="7307" spans="1:9">
      <c r="A7307" s="89">
        <f t="shared" si="1120"/>
        <v>7294</v>
      </c>
      <c r="B7307" s="185" t="str">
        <f t="shared" si="1114"/>
        <v/>
      </c>
      <c r="C7307" s="90" t="str">
        <f t="shared" si="1115"/>
        <v/>
      </c>
      <c r="D7307" s="89" t="str">
        <f t="shared" si="1116"/>
        <v/>
      </c>
      <c r="E7307" s="91" t="str">
        <f t="shared" si="1117"/>
        <v/>
      </c>
      <c r="F7307" s="92" t="str">
        <f t="shared" si="1118"/>
        <v/>
      </c>
      <c r="G7307" s="212" t="str">
        <f t="shared" si="1119"/>
        <v/>
      </c>
      <c r="H7307" s="92">
        <f>IF(OR(ERR=FALSE,AND(F7307="",G7307="")),0,IF($C$12="D",$H$13+SUM($F$14:F7307)-SUM($G$14:G7307),$H$13-SUM($F$14:F7307)+SUM($G$14:G7307)))</f>
        <v>0</v>
      </c>
      <c r="I7307" s="7"/>
    </row>
    <row r="7308" spans="1:9">
      <c r="A7308" s="89">
        <f t="shared" si="1120"/>
        <v>7295</v>
      </c>
      <c r="B7308" s="185" t="str">
        <f t="shared" si="1114"/>
        <v/>
      </c>
      <c r="C7308" s="90" t="str">
        <f t="shared" si="1115"/>
        <v/>
      </c>
      <c r="D7308" s="89" t="str">
        <f t="shared" si="1116"/>
        <v/>
      </c>
      <c r="E7308" s="91" t="str">
        <f t="shared" si="1117"/>
        <v/>
      </c>
      <c r="F7308" s="92" t="str">
        <f t="shared" si="1118"/>
        <v/>
      </c>
      <c r="G7308" s="212" t="str">
        <f t="shared" si="1119"/>
        <v/>
      </c>
      <c r="H7308" s="92">
        <f>IF(OR(ERR=FALSE,AND(F7308="",G7308="")),0,IF($C$12="D",$H$13+SUM($F$14:F7308)-SUM($G$14:G7308),$H$13-SUM($F$14:F7308)+SUM($G$14:G7308)))</f>
        <v>0</v>
      </c>
      <c r="I7308" s="7"/>
    </row>
    <row r="7309" spans="1:9">
      <c r="A7309" s="89">
        <f t="shared" si="1120"/>
        <v>7296</v>
      </c>
      <c r="B7309" s="185" t="str">
        <f t="shared" si="1114"/>
        <v/>
      </c>
      <c r="C7309" s="90" t="str">
        <f t="shared" si="1115"/>
        <v/>
      </c>
      <c r="D7309" s="89" t="str">
        <f t="shared" si="1116"/>
        <v/>
      </c>
      <c r="E7309" s="91" t="str">
        <f t="shared" si="1117"/>
        <v/>
      </c>
      <c r="F7309" s="92" t="str">
        <f t="shared" si="1118"/>
        <v/>
      </c>
      <c r="G7309" s="212" t="str">
        <f t="shared" si="1119"/>
        <v/>
      </c>
      <c r="H7309" s="92">
        <f>IF(OR(ERR=FALSE,AND(F7309="",G7309="")),0,IF($C$12="D",$H$13+SUM($F$14:F7309)-SUM($G$14:G7309),$H$13-SUM($F$14:F7309)+SUM($G$14:G7309)))</f>
        <v>0</v>
      </c>
      <c r="I7309" s="7"/>
    </row>
    <row r="7310" spans="1:9">
      <c r="A7310" s="89">
        <f t="shared" si="1120"/>
        <v>7297</v>
      </c>
      <c r="B7310" s="185" t="str">
        <f t="shared" si="1114"/>
        <v/>
      </c>
      <c r="C7310" s="90" t="str">
        <f t="shared" si="1115"/>
        <v/>
      </c>
      <c r="D7310" s="89" t="str">
        <f t="shared" si="1116"/>
        <v/>
      </c>
      <c r="E7310" s="91" t="str">
        <f t="shared" si="1117"/>
        <v/>
      </c>
      <c r="F7310" s="92" t="str">
        <f t="shared" si="1118"/>
        <v/>
      </c>
      <c r="G7310" s="212" t="str">
        <f t="shared" si="1119"/>
        <v/>
      </c>
      <c r="H7310" s="92">
        <f>IF(OR(ERR=FALSE,AND(F7310="",G7310="")),0,IF($C$12="D",$H$13+SUM($F$14:F7310)-SUM($G$14:G7310),$H$13-SUM($F$14:F7310)+SUM($G$14:G7310)))</f>
        <v>0</v>
      </c>
      <c r="I7310" s="7"/>
    </row>
    <row r="7311" spans="1:9">
      <c r="A7311" s="89">
        <f t="shared" si="1120"/>
        <v>7298</v>
      </c>
      <c r="B7311" s="185" t="str">
        <f t="shared" si="1114"/>
        <v/>
      </c>
      <c r="C7311" s="90" t="str">
        <f t="shared" si="1115"/>
        <v/>
      </c>
      <c r="D7311" s="89" t="str">
        <f t="shared" si="1116"/>
        <v/>
      </c>
      <c r="E7311" s="91" t="str">
        <f t="shared" si="1117"/>
        <v/>
      </c>
      <c r="F7311" s="92" t="str">
        <f t="shared" si="1118"/>
        <v/>
      </c>
      <c r="G7311" s="212" t="str">
        <f t="shared" si="1119"/>
        <v/>
      </c>
      <c r="H7311" s="92">
        <f>IF(OR(ERR=FALSE,AND(F7311="",G7311="")),0,IF($C$12="D",$H$13+SUM($F$14:F7311)-SUM($G$14:G7311),$H$13-SUM($F$14:F7311)+SUM($G$14:G7311)))</f>
        <v>0</v>
      </c>
      <c r="I7311" s="7"/>
    </row>
    <row r="7312" spans="1:9">
      <c r="A7312" s="89">
        <f t="shared" si="1120"/>
        <v>7299</v>
      </c>
      <c r="B7312" s="185" t="str">
        <f t="shared" si="1114"/>
        <v/>
      </c>
      <c r="C7312" s="90" t="str">
        <f t="shared" si="1115"/>
        <v/>
      </c>
      <c r="D7312" s="89" t="str">
        <f t="shared" si="1116"/>
        <v/>
      </c>
      <c r="E7312" s="91" t="str">
        <f t="shared" si="1117"/>
        <v/>
      </c>
      <c r="F7312" s="92" t="str">
        <f t="shared" si="1118"/>
        <v/>
      </c>
      <c r="G7312" s="212" t="str">
        <f t="shared" si="1119"/>
        <v/>
      </c>
      <c r="H7312" s="92">
        <f>IF(OR(ERR=FALSE,AND(F7312="",G7312="")),0,IF($C$12="D",$H$13+SUM($F$14:F7312)-SUM($G$14:G7312),$H$13-SUM($F$14:F7312)+SUM($G$14:G7312)))</f>
        <v>0</v>
      </c>
      <c r="I7312" s="7"/>
    </row>
    <row r="7313" spans="1:9">
      <c r="A7313" s="89">
        <f t="shared" si="1120"/>
        <v>7300</v>
      </c>
      <c r="B7313" s="185" t="str">
        <f t="shared" si="1114"/>
        <v/>
      </c>
      <c r="C7313" s="90" t="str">
        <f t="shared" si="1115"/>
        <v/>
      </c>
      <c r="D7313" s="89" t="str">
        <f t="shared" si="1116"/>
        <v/>
      </c>
      <c r="E7313" s="91" t="str">
        <f t="shared" si="1117"/>
        <v/>
      </c>
      <c r="F7313" s="92" t="str">
        <f t="shared" si="1118"/>
        <v/>
      </c>
      <c r="G7313" s="212" t="str">
        <f t="shared" si="1119"/>
        <v/>
      </c>
      <c r="H7313" s="92">
        <f>IF(OR(ERR=FALSE,AND(F7313="",G7313="")),0,IF($C$12="D",$H$13+SUM($F$14:F7313)-SUM($G$14:G7313),$H$13-SUM($F$14:F7313)+SUM($G$14:G7313)))</f>
        <v>0</v>
      </c>
      <c r="I7313" s="7"/>
    </row>
    <row r="7314" spans="1:9">
      <c r="A7314" s="89">
        <f t="shared" si="1120"/>
        <v>7301</v>
      </c>
      <c r="B7314" s="185" t="str">
        <f t="shared" si="1114"/>
        <v/>
      </c>
      <c r="C7314" s="90" t="str">
        <f t="shared" si="1115"/>
        <v/>
      </c>
      <c r="D7314" s="89" t="str">
        <f t="shared" si="1116"/>
        <v/>
      </c>
      <c r="E7314" s="91" t="str">
        <f t="shared" si="1117"/>
        <v/>
      </c>
      <c r="F7314" s="92" t="str">
        <f t="shared" si="1118"/>
        <v/>
      </c>
      <c r="G7314" s="212" t="str">
        <f t="shared" si="1119"/>
        <v/>
      </c>
      <c r="H7314" s="92">
        <f>IF(OR(ERR=FALSE,AND(F7314="",G7314="")),0,IF($C$12="D",$H$13+SUM($F$14:F7314)-SUM($G$14:G7314),$H$13-SUM($F$14:F7314)+SUM($G$14:G7314)))</f>
        <v>0</v>
      </c>
      <c r="I7314" s="7"/>
    </row>
    <row r="7315" spans="1:9">
      <c r="A7315" s="89">
        <f t="shared" si="1120"/>
        <v>7302</v>
      </c>
      <c r="B7315" s="185" t="str">
        <f t="shared" si="1114"/>
        <v/>
      </c>
      <c r="C7315" s="90" t="str">
        <f t="shared" si="1115"/>
        <v/>
      </c>
      <c r="D7315" s="89" t="str">
        <f t="shared" si="1116"/>
        <v/>
      </c>
      <c r="E7315" s="91" t="str">
        <f t="shared" si="1117"/>
        <v/>
      </c>
      <c r="F7315" s="92" t="str">
        <f t="shared" si="1118"/>
        <v/>
      </c>
      <c r="G7315" s="212" t="str">
        <f t="shared" si="1119"/>
        <v/>
      </c>
      <c r="H7315" s="92">
        <f>IF(OR(ERR=FALSE,AND(F7315="",G7315="")),0,IF($C$12="D",$H$13+SUM($F$14:F7315)-SUM($G$14:G7315),$H$13-SUM($F$14:F7315)+SUM($G$14:G7315)))</f>
        <v>0</v>
      </c>
      <c r="I7315" s="7"/>
    </row>
    <row r="7316" spans="1:9">
      <c r="A7316" s="89">
        <f t="shared" si="1120"/>
        <v>7303</v>
      </c>
      <c r="B7316" s="185" t="str">
        <f t="shared" ref="B7316:B7321" si="1121">IF(ISERROR(VLOOKUP(A7316&amp;H$9,JU_AKUN,6,FALSE)=TRUE),"",VLOOKUP(A7316&amp;H$9,JU_AKUN,6,FALSE))</f>
        <v/>
      </c>
      <c r="C7316" s="90" t="str">
        <f t="shared" ref="C7316:C7321" si="1122">IF(ISERROR(VLOOKUP(A7316&amp;H$9,JU_AKUN,7,FALSE)=TRUE),"",VLOOKUP(A7316&amp;H$9,JU_AKUN,7,FALSE))</f>
        <v/>
      </c>
      <c r="D7316" s="89" t="str">
        <f t="shared" ref="D7316:D7321" si="1123">IF(ISERROR(VLOOKUP(A7316&amp;H$9,JU_AKUN,8,FALSE)=TRUE),"",VLOOKUP(A7316&amp;H$9,JU_AKUN,8,FALSE))</f>
        <v/>
      </c>
      <c r="E7316" s="91" t="str">
        <f t="shared" ref="E7316:E7321" si="1124">IF(ISERROR(VLOOKUP(A7316&amp;H$9,JU_AKUN,9,FALSE)=TRUE),"",VLOOKUP(A7316&amp;H$9,JU_AKUN,9,FALSE))</f>
        <v/>
      </c>
      <c r="F7316" s="92" t="str">
        <f t="shared" ref="F7316:F7321" si="1125">IF(ISERROR(VLOOKUP(A7316&amp;H$9,JU_AKUN,14,FALSE)=TRUE),"",VLOOKUP(A7316&amp;H$9,JU_AKUN,14,FALSE))</f>
        <v/>
      </c>
      <c r="G7316" s="212" t="str">
        <f t="shared" ref="G7316:G7321" si="1126">IF(ISERROR(VLOOKUP(A7316&amp;H$9,JU_AKUN,15,FALSE)=TRUE),"",VLOOKUP(A7316&amp;H$9,JU_AKUN,15,FALSE))</f>
        <v/>
      </c>
      <c r="H7316" s="92">
        <f>IF(OR(ERR=FALSE,AND(F7316="",G7316="")),0,IF($C$12="D",$H$13+SUM($F$14:F7316)-SUM($G$14:G7316),$H$13-SUM($F$14:F7316)+SUM($G$14:G7316)))</f>
        <v>0</v>
      </c>
      <c r="I7316" s="7"/>
    </row>
    <row r="7317" spans="1:9">
      <c r="A7317" s="89">
        <f t="shared" si="1120"/>
        <v>7304</v>
      </c>
      <c r="B7317" s="185" t="str">
        <f t="shared" si="1121"/>
        <v/>
      </c>
      <c r="C7317" s="90" t="str">
        <f t="shared" si="1122"/>
        <v/>
      </c>
      <c r="D7317" s="89" t="str">
        <f t="shared" si="1123"/>
        <v/>
      </c>
      <c r="E7317" s="91" t="str">
        <f t="shared" si="1124"/>
        <v/>
      </c>
      <c r="F7317" s="92" t="str">
        <f t="shared" si="1125"/>
        <v/>
      </c>
      <c r="G7317" s="212" t="str">
        <f t="shared" si="1126"/>
        <v/>
      </c>
      <c r="H7317" s="92">
        <f>IF(OR(ERR=FALSE,AND(F7317="",G7317="")),0,IF($C$12="D",$H$13+SUM($F$14:F7317)-SUM($G$14:G7317),$H$13-SUM($F$14:F7317)+SUM($G$14:G7317)))</f>
        <v>0</v>
      </c>
      <c r="I7317" s="7"/>
    </row>
    <row r="7318" spans="1:9">
      <c r="A7318" s="89">
        <f t="shared" si="1120"/>
        <v>7305</v>
      </c>
      <c r="B7318" s="185" t="str">
        <f t="shared" si="1121"/>
        <v/>
      </c>
      <c r="C7318" s="90" t="str">
        <f t="shared" si="1122"/>
        <v/>
      </c>
      <c r="D7318" s="89" t="str">
        <f t="shared" si="1123"/>
        <v/>
      </c>
      <c r="E7318" s="91" t="str">
        <f t="shared" si="1124"/>
        <v/>
      </c>
      <c r="F7318" s="92" t="str">
        <f t="shared" si="1125"/>
        <v/>
      </c>
      <c r="G7318" s="212" t="str">
        <f t="shared" si="1126"/>
        <v/>
      </c>
      <c r="H7318" s="92">
        <f>IF(OR(ERR=FALSE,AND(F7318="",G7318="")),0,IF($C$12="D",$H$13+SUM($F$14:F7318)-SUM($G$14:G7318),$H$13-SUM($F$14:F7318)+SUM($G$14:G7318)))</f>
        <v>0</v>
      </c>
      <c r="I7318" s="7"/>
    </row>
    <row r="7319" spans="1:9">
      <c r="A7319" s="89">
        <f t="shared" si="1120"/>
        <v>7306</v>
      </c>
      <c r="B7319" s="185" t="str">
        <f t="shared" si="1121"/>
        <v/>
      </c>
      <c r="C7319" s="90" t="str">
        <f t="shared" si="1122"/>
        <v/>
      </c>
      <c r="D7319" s="89" t="str">
        <f t="shared" si="1123"/>
        <v/>
      </c>
      <c r="E7319" s="91" t="str">
        <f t="shared" si="1124"/>
        <v/>
      </c>
      <c r="F7319" s="92" t="str">
        <f t="shared" si="1125"/>
        <v/>
      </c>
      <c r="G7319" s="212" t="str">
        <f t="shared" si="1126"/>
        <v/>
      </c>
      <c r="H7319" s="92">
        <f>IF(OR(ERR=FALSE,AND(F7319="",G7319="")),0,IF($C$12="D",$H$13+SUM($F$14:F7319)-SUM($G$14:G7319),$H$13-SUM($F$14:F7319)+SUM($G$14:G7319)))</f>
        <v>0</v>
      </c>
      <c r="I7319" s="7"/>
    </row>
    <row r="7320" spans="1:9">
      <c r="A7320" s="89">
        <f t="shared" si="1120"/>
        <v>7307</v>
      </c>
      <c r="B7320" s="185" t="str">
        <f t="shared" si="1121"/>
        <v/>
      </c>
      <c r="C7320" s="90" t="str">
        <f t="shared" si="1122"/>
        <v/>
      </c>
      <c r="D7320" s="89" t="str">
        <f t="shared" si="1123"/>
        <v/>
      </c>
      <c r="E7320" s="91" t="str">
        <f t="shared" si="1124"/>
        <v/>
      </c>
      <c r="F7320" s="92" t="str">
        <f t="shared" si="1125"/>
        <v/>
      </c>
      <c r="G7320" s="212" t="str">
        <f t="shared" si="1126"/>
        <v/>
      </c>
      <c r="H7320" s="92">
        <f>IF(OR(ERR=FALSE,AND(F7320="",G7320="")),0,IF($C$12="D",$H$13+SUM($F$14:F7320)-SUM($G$14:G7320),$H$13-SUM($F$14:F7320)+SUM($G$14:G7320)))</f>
        <v>0</v>
      </c>
      <c r="I7320" s="7"/>
    </row>
    <row r="7321" spans="1:9">
      <c r="A7321" s="89">
        <f t="shared" si="1120"/>
        <v>7308</v>
      </c>
      <c r="B7321" s="185" t="str">
        <f t="shared" si="1121"/>
        <v/>
      </c>
      <c r="C7321" s="90" t="str">
        <f t="shared" si="1122"/>
        <v/>
      </c>
      <c r="D7321" s="89" t="str">
        <f t="shared" si="1123"/>
        <v/>
      </c>
      <c r="E7321" s="91" t="str">
        <f t="shared" si="1124"/>
        <v/>
      </c>
      <c r="F7321" s="92" t="str">
        <f t="shared" si="1125"/>
        <v/>
      </c>
      <c r="G7321" s="212" t="str">
        <f t="shared" si="1126"/>
        <v/>
      </c>
      <c r="H7321" s="92">
        <f>IF(OR(ERR=FALSE,AND(F7321="",G7321="")),0,IF($C$12="D",$H$13+SUM($F$14:F7321)-SUM($G$14:G7321),$H$13-SUM($F$14:F7321)+SUM($G$14:G7321)))</f>
        <v>0</v>
      </c>
      <c r="I7321" s="7"/>
    </row>
    <row r="7322" spans="1:9">
      <c r="A7322" s="89">
        <f t="shared" si="1120"/>
        <v>7309</v>
      </c>
      <c r="B7322" s="185" t="str">
        <f t="shared" ref="B7322:B7385" si="1127">IF(ISERROR(VLOOKUP(A7322&amp;H$9,JU_AKUN,6,FALSE)=TRUE),"",VLOOKUP(A7322&amp;H$9,JU_AKUN,6,FALSE))</f>
        <v/>
      </c>
      <c r="C7322" s="90" t="str">
        <f t="shared" ref="C7322:C7385" si="1128">IF(ISERROR(VLOOKUP(A7322&amp;H$9,JU_AKUN,7,FALSE)=TRUE),"",VLOOKUP(A7322&amp;H$9,JU_AKUN,7,FALSE))</f>
        <v/>
      </c>
      <c r="D7322" s="89" t="str">
        <f t="shared" ref="D7322:D7385" si="1129">IF(ISERROR(VLOOKUP(A7322&amp;H$9,JU_AKUN,8,FALSE)=TRUE),"",VLOOKUP(A7322&amp;H$9,JU_AKUN,8,FALSE))</f>
        <v/>
      </c>
      <c r="E7322" s="91" t="str">
        <f t="shared" ref="E7322:E7385" si="1130">IF(ISERROR(VLOOKUP(A7322&amp;H$9,JU_AKUN,9,FALSE)=TRUE),"",VLOOKUP(A7322&amp;H$9,JU_AKUN,9,FALSE))</f>
        <v/>
      </c>
      <c r="F7322" s="92" t="str">
        <f t="shared" ref="F7322:F7385" si="1131">IF(ISERROR(VLOOKUP(A7322&amp;H$9,JU_AKUN,14,FALSE)=TRUE),"",VLOOKUP(A7322&amp;H$9,JU_AKUN,14,FALSE))</f>
        <v/>
      </c>
      <c r="G7322" s="212" t="str">
        <f t="shared" ref="G7322:G7385" si="1132">IF(ISERROR(VLOOKUP(A7322&amp;H$9,JU_AKUN,15,FALSE)=TRUE),"",VLOOKUP(A7322&amp;H$9,JU_AKUN,15,FALSE))</f>
        <v/>
      </c>
      <c r="H7322" s="92">
        <f>IF(OR(ERR=FALSE,AND(F7322="",G7322="")),0,IF($C$12="D",$H$13+SUM($F$14:F7322)-SUM($G$14:G7322),$H$13-SUM($F$14:F7322)+SUM($G$14:G7322)))</f>
        <v>0</v>
      </c>
      <c r="I7322" s="7"/>
    </row>
    <row r="7323" spans="1:9">
      <c r="A7323" s="89">
        <f t="shared" si="1120"/>
        <v>7310</v>
      </c>
      <c r="B7323" s="185" t="str">
        <f t="shared" si="1127"/>
        <v/>
      </c>
      <c r="C7323" s="90" t="str">
        <f t="shared" si="1128"/>
        <v/>
      </c>
      <c r="D7323" s="89" t="str">
        <f t="shared" si="1129"/>
        <v/>
      </c>
      <c r="E7323" s="91" t="str">
        <f t="shared" si="1130"/>
        <v/>
      </c>
      <c r="F7323" s="92" t="str">
        <f t="shared" si="1131"/>
        <v/>
      </c>
      <c r="G7323" s="212" t="str">
        <f t="shared" si="1132"/>
        <v/>
      </c>
      <c r="H7323" s="92">
        <f>IF(OR(ERR=FALSE,AND(F7323="",G7323="")),0,IF($C$12="D",$H$13+SUM($F$14:F7323)-SUM($G$14:G7323),$H$13-SUM($F$14:F7323)+SUM($G$14:G7323)))</f>
        <v>0</v>
      </c>
      <c r="I7323" s="7"/>
    </row>
    <row r="7324" spans="1:9">
      <c r="A7324" s="89">
        <f t="shared" si="1120"/>
        <v>7311</v>
      </c>
      <c r="B7324" s="185" t="str">
        <f t="shared" si="1127"/>
        <v/>
      </c>
      <c r="C7324" s="90" t="str">
        <f t="shared" si="1128"/>
        <v/>
      </c>
      <c r="D7324" s="89" t="str">
        <f t="shared" si="1129"/>
        <v/>
      </c>
      <c r="E7324" s="91" t="str">
        <f t="shared" si="1130"/>
        <v/>
      </c>
      <c r="F7324" s="92" t="str">
        <f t="shared" si="1131"/>
        <v/>
      </c>
      <c r="G7324" s="212" t="str">
        <f t="shared" si="1132"/>
        <v/>
      </c>
      <c r="H7324" s="92">
        <f>IF(OR(ERR=FALSE,AND(F7324="",G7324="")),0,IF($C$12="D",$H$13+SUM($F$14:F7324)-SUM($G$14:G7324),$H$13-SUM($F$14:F7324)+SUM($G$14:G7324)))</f>
        <v>0</v>
      </c>
      <c r="I7324" s="7"/>
    </row>
    <row r="7325" spans="1:9">
      <c r="A7325" s="89">
        <f t="shared" si="1120"/>
        <v>7312</v>
      </c>
      <c r="B7325" s="185" t="str">
        <f t="shared" si="1127"/>
        <v/>
      </c>
      <c r="C7325" s="90" t="str">
        <f t="shared" si="1128"/>
        <v/>
      </c>
      <c r="D7325" s="89" t="str">
        <f t="shared" si="1129"/>
        <v/>
      </c>
      <c r="E7325" s="91" t="str">
        <f t="shared" si="1130"/>
        <v/>
      </c>
      <c r="F7325" s="92" t="str">
        <f t="shared" si="1131"/>
        <v/>
      </c>
      <c r="G7325" s="212" t="str">
        <f t="shared" si="1132"/>
        <v/>
      </c>
      <c r="H7325" s="92">
        <f>IF(OR(ERR=FALSE,AND(F7325="",G7325="")),0,IF($C$12="D",$H$13+SUM($F$14:F7325)-SUM($G$14:G7325),$H$13-SUM($F$14:F7325)+SUM($G$14:G7325)))</f>
        <v>0</v>
      </c>
      <c r="I7325" s="7"/>
    </row>
    <row r="7326" spans="1:9">
      <c r="A7326" s="89">
        <f t="shared" si="1120"/>
        <v>7313</v>
      </c>
      <c r="B7326" s="185" t="str">
        <f t="shared" si="1127"/>
        <v/>
      </c>
      <c r="C7326" s="90" t="str">
        <f t="shared" si="1128"/>
        <v/>
      </c>
      <c r="D7326" s="89" t="str">
        <f t="shared" si="1129"/>
        <v/>
      </c>
      <c r="E7326" s="91" t="str">
        <f t="shared" si="1130"/>
        <v/>
      </c>
      <c r="F7326" s="92" t="str">
        <f t="shared" si="1131"/>
        <v/>
      </c>
      <c r="G7326" s="212" t="str">
        <f t="shared" si="1132"/>
        <v/>
      </c>
      <c r="H7326" s="92">
        <f>IF(OR(ERR=FALSE,AND(F7326="",G7326="")),0,IF($C$12="D",$H$13+SUM($F$14:F7326)-SUM($G$14:G7326),$H$13-SUM($F$14:F7326)+SUM($G$14:G7326)))</f>
        <v>0</v>
      </c>
      <c r="I7326" s="7"/>
    </row>
    <row r="7327" spans="1:9">
      <c r="A7327" s="89">
        <f t="shared" si="1120"/>
        <v>7314</v>
      </c>
      <c r="B7327" s="185" t="str">
        <f t="shared" si="1127"/>
        <v/>
      </c>
      <c r="C7327" s="90" t="str">
        <f t="shared" si="1128"/>
        <v/>
      </c>
      <c r="D7327" s="89" t="str">
        <f t="shared" si="1129"/>
        <v/>
      </c>
      <c r="E7327" s="91" t="str">
        <f t="shared" si="1130"/>
        <v/>
      </c>
      <c r="F7327" s="92" t="str">
        <f t="shared" si="1131"/>
        <v/>
      </c>
      <c r="G7327" s="212" t="str">
        <f t="shared" si="1132"/>
        <v/>
      </c>
      <c r="H7327" s="92">
        <f>IF(OR(ERR=FALSE,AND(F7327="",G7327="")),0,IF($C$12="D",$H$13+SUM($F$14:F7327)-SUM($G$14:G7327),$H$13-SUM($F$14:F7327)+SUM($G$14:G7327)))</f>
        <v>0</v>
      </c>
      <c r="I7327" s="7"/>
    </row>
    <row r="7328" spans="1:9">
      <c r="A7328" s="89">
        <f t="shared" ref="A7328:A7391" si="1133">A7327+1</f>
        <v>7315</v>
      </c>
      <c r="B7328" s="185" t="str">
        <f t="shared" si="1127"/>
        <v/>
      </c>
      <c r="C7328" s="90" t="str">
        <f t="shared" si="1128"/>
        <v/>
      </c>
      <c r="D7328" s="89" t="str">
        <f t="shared" si="1129"/>
        <v/>
      </c>
      <c r="E7328" s="91" t="str">
        <f t="shared" si="1130"/>
        <v/>
      </c>
      <c r="F7328" s="92" t="str">
        <f t="shared" si="1131"/>
        <v/>
      </c>
      <c r="G7328" s="212" t="str">
        <f t="shared" si="1132"/>
        <v/>
      </c>
      <c r="H7328" s="92">
        <f>IF(OR(ERR=FALSE,AND(F7328="",G7328="")),0,IF($C$12="D",$H$13+SUM($F$14:F7328)-SUM($G$14:G7328),$H$13-SUM($F$14:F7328)+SUM($G$14:G7328)))</f>
        <v>0</v>
      </c>
      <c r="I7328" s="7"/>
    </row>
    <row r="7329" spans="1:9">
      <c r="A7329" s="89">
        <f t="shared" si="1133"/>
        <v>7316</v>
      </c>
      <c r="B7329" s="185" t="str">
        <f t="shared" si="1127"/>
        <v/>
      </c>
      <c r="C7329" s="90" t="str">
        <f t="shared" si="1128"/>
        <v/>
      </c>
      <c r="D7329" s="89" t="str">
        <f t="shared" si="1129"/>
        <v/>
      </c>
      <c r="E7329" s="91" t="str">
        <f t="shared" si="1130"/>
        <v/>
      </c>
      <c r="F7329" s="92" t="str">
        <f t="shared" si="1131"/>
        <v/>
      </c>
      <c r="G7329" s="212" t="str">
        <f t="shared" si="1132"/>
        <v/>
      </c>
      <c r="H7329" s="92">
        <f>IF(OR(ERR=FALSE,AND(F7329="",G7329="")),0,IF($C$12="D",$H$13+SUM($F$14:F7329)-SUM($G$14:G7329),$H$13-SUM($F$14:F7329)+SUM($G$14:G7329)))</f>
        <v>0</v>
      </c>
      <c r="I7329" s="7"/>
    </row>
    <row r="7330" spans="1:9">
      <c r="A7330" s="89">
        <f t="shared" si="1133"/>
        <v>7317</v>
      </c>
      <c r="B7330" s="185" t="str">
        <f t="shared" si="1127"/>
        <v/>
      </c>
      <c r="C7330" s="90" t="str">
        <f t="shared" si="1128"/>
        <v/>
      </c>
      <c r="D7330" s="89" t="str">
        <f t="shared" si="1129"/>
        <v/>
      </c>
      <c r="E7330" s="91" t="str">
        <f t="shared" si="1130"/>
        <v/>
      </c>
      <c r="F7330" s="92" t="str">
        <f t="shared" si="1131"/>
        <v/>
      </c>
      <c r="G7330" s="212" t="str">
        <f t="shared" si="1132"/>
        <v/>
      </c>
      <c r="H7330" s="92">
        <f>IF(OR(ERR=FALSE,AND(F7330="",G7330="")),0,IF($C$12="D",$H$13+SUM($F$14:F7330)-SUM($G$14:G7330),$H$13-SUM($F$14:F7330)+SUM($G$14:G7330)))</f>
        <v>0</v>
      </c>
      <c r="I7330" s="7"/>
    </row>
    <row r="7331" spans="1:9">
      <c r="A7331" s="89">
        <f t="shared" si="1133"/>
        <v>7318</v>
      </c>
      <c r="B7331" s="185" t="str">
        <f t="shared" si="1127"/>
        <v/>
      </c>
      <c r="C7331" s="90" t="str">
        <f t="shared" si="1128"/>
        <v/>
      </c>
      <c r="D7331" s="89" t="str">
        <f t="shared" si="1129"/>
        <v/>
      </c>
      <c r="E7331" s="91" t="str">
        <f t="shared" si="1130"/>
        <v/>
      </c>
      <c r="F7331" s="92" t="str">
        <f t="shared" si="1131"/>
        <v/>
      </c>
      <c r="G7331" s="212" t="str">
        <f t="shared" si="1132"/>
        <v/>
      </c>
      <c r="H7331" s="92">
        <f>IF(OR(ERR=FALSE,AND(F7331="",G7331="")),0,IF($C$12="D",$H$13+SUM($F$14:F7331)-SUM($G$14:G7331),$H$13-SUM($F$14:F7331)+SUM($G$14:G7331)))</f>
        <v>0</v>
      </c>
      <c r="I7331" s="7"/>
    </row>
    <row r="7332" spans="1:9">
      <c r="A7332" s="89">
        <f t="shared" si="1133"/>
        <v>7319</v>
      </c>
      <c r="B7332" s="185" t="str">
        <f t="shared" si="1127"/>
        <v/>
      </c>
      <c r="C7332" s="90" t="str">
        <f t="shared" si="1128"/>
        <v/>
      </c>
      <c r="D7332" s="89" t="str">
        <f t="shared" si="1129"/>
        <v/>
      </c>
      <c r="E7332" s="91" t="str">
        <f t="shared" si="1130"/>
        <v/>
      </c>
      <c r="F7332" s="92" t="str">
        <f t="shared" si="1131"/>
        <v/>
      </c>
      <c r="G7332" s="212" t="str">
        <f t="shared" si="1132"/>
        <v/>
      </c>
      <c r="H7332" s="92">
        <f>IF(OR(ERR=FALSE,AND(F7332="",G7332="")),0,IF($C$12="D",$H$13+SUM($F$14:F7332)-SUM($G$14:G7332),$H$13-SUM($F$14:F7332)+SUM($G$14:G7332)))</f>
        <v>0</v>
      </c>
      <c r="I7332" s="7"/>
    </row>
    <row r="7333" spans="1:9">
      <c r="A7333" s="89">
        <f t="shared" si="1133"/>
        <v>7320</v>
      </c>
      <c r="B7333" s="185" t="str">
        <f t="shared" si="1127"/>
        <v/>
      </c>
      <c r="C7333" s="90" t="str">
        <f t="shared" si="1128"/>
        <v/>
      </c>
      <c r="D7333" s="89" t="str">
        <f t="shared" si="1129"/>
        <v/>
      </c>
      <c r="E7333" s="91" t="str">
        <f t="shared" si="1130"/>
        <v/>
      </c>
      <c r="F7333" s="92" t="str">
        <f t="shared" si="1131"/>
        <v/>
      </c>
      <c r="G7333" s="212" t="str">
        <f t="shared" si="1132"/>
        <v/>
      </c>
      <c r="H7333" s="92">
        <f>IF(OR(ERR=FALSE,AND(F7333="",G7333="")),0,IF($C$12="D",$H$13+SUM($F$14:F7333)-SUM($G$14:G7333),$H$13-SUM($F$14:F7333)+SUM($G$14:G7333)))</f>
        <v>0</v>
      </c>
      <c r="I7333" s="7"/>
    </row>
    <row r="7334" spans="1:9">
      <c r="A7334" s="89">
        <f t="shared" si="1133"/>
        <v>7321</v>
      </c>
      <c r="B7334" s="185" t="str">
        <f t="shared" si="1127"/>
        <v/>
      </c>
      <c r="C7334" s="90" t="str">
        <f t="shared" si="1128"/>
        <v/>
      </c>
      <c r="D7334" s="89" t="str">
        <f t="shared" si="1129"/>
        <v/>
      </c>
      <c r="E7334" s="91" t="str">
        <f t="shared" si="1130"/>
        <v/>
      </c>
      <c r="F7334" s="92" t="str">
        <f t="shared" si="1131"/>
        <v/>
      </c>
      <c r="G7334" s="212" t="str">
        <f t="shared" si="1132"/>
        <v/>
      </c>
      <c r="H7334" s="92">
        <f>IF(OR(ERR=FALSE,AND(F7334="",G7334="")),0,IF($C$12="D",$H$13+SUM($F$14:F7334)-SUM($G$14:G7334),$H$13-SUM($F$14:F7334)+SUM($G$14:G7334)))</f>
        <v>0</v>
      </c>
      <c r="I7334" s="7"/>
    </row>
    <row r="7335" spans="1:9">
      <c r="A7335" s="89">
        <f t="shared" si="1133"/>
        <v>7322</v>
      </c>
      <c r="B7335" s="185" t="str">
        <f t="shared" si="1127"/>
        <v/>
      </c>
      <c r="C7335" s="90" t="str">
        <f t="shared" si="1128"/>
        <v/>
      </c>
      <c r="D7335" s="89" t="str">
        <f t="shared" si="1129"/>
        <v/>
      </c>
      <c r="E7335" s="91" t="str">
        <f t="shared" si="1130"/>
        <v/>
      </c>
      <c r="F7335" s="92" t="str">
        <f t="shared" si="1131"/>
        <v/>
      </c>
      <c r="G7335" s="212" t="str">
        <f t="shared" si="1132"/>
        <v/>
      </c>
      <c r="H7335" s="92">
        <f>IF(OR(ERR=FALSE,AND(F7335="",G7335="")),0,IF($C$12="D",$H$13+SUM($F$14:F7335)-SUM($G$14:G7335),$H$13-SUM($F$14:F7335)+SUM($G$14:G7335)))</f>
        <v>0</v>
      </c>
      <c r="I7335" s="7"/>
    </row>
    <row r="7336" spans="1:9">
      <c r="A7336" s="89">
        <f t="shared" si="1133"/>
        <v>7323</v>
      </c>
      <c r="B7336" s="185" t="str">
        <f t="shared" si="1127"/>
        <v/>
      </c>
      <c r="C7336" s="90" t="str">
        <f t="shared" si="1128"/>
        <v/>
      </c>
      <c r="D7336" s="89" t="str">
        <f t="shared" si="1129"/>
        <v/>
      </c>
      <c r="E7336" s="91" t="str">
        <f t="shared" si="1130"/>
        <v/>
      </c>
      <c r="F7336" s="92" t="str">
        <f t="shared" si="1131"/>
        <v/>
      </c>
      <c r="G7336" s="212" t="str">
        <f t="shared" si="1132"/>
        <v/>
      </c>
      <c r="H7336" s="92">
        <f>IF(OR(ERR=FALSE,AND(F7336="",G7336="")),0,IF($C$12="D",$H$13+SUM($F$14:F7336)-SUM($G$14:G7336),$H$13-SUM($F$14:F7336)+SUM($G$14:G7336)))</f>
        <v>0</v>
      </c>
      <c r="I7336" s="7"/>
    </row>
    <row r="7337" spans="1:9">
      <c r="A7337" s="89">
        <f t="shared" si="1133"/>
        <v>7324</v>
      </c>
      <c r="B7337" s="185" t="str">
        <f t="shared" si="1127"/>
        <v/>
      </c>
      <c r="C7337" s="90" t="str">
        <f t="shared" si="1128"/>
        <v/>
      </c>
      <c r="D7337" s="89" t="str">
        <f t="shared" si="1129"/>
        <v/>
      </c>
      <c r="E7337" s="91" t="str">
        <f t="shared" si="1130"/>
        <v/>
      </c>
      <c r="F7337" s="92" t="str">
        <f t="shared" si="1131"/>
        <v/>
      </c>
      <c r="G7337" s="212" t="str">
        <f t="shared" si="1132"/>
        <v/>
      </c>
      <c r="H7337" s="92">
        <f>IF(OR(ERR=FALSE,AND(F7337="",G7337="")),0,IF($C$12="D",$H$13+SUM($F$14:F7337)-SUM($G$14:G7337),$H$13-SUM($F$14:F7337)+SUM($G$14:G7337)))</f>
        <v>0</v>
      </c>
      <c r="I7337" s="7"/>
    </row>
    <row r="7338" spans="1:9">
      <c r="A7338" s="89">
        <f t="shared" si="1133"/>
        <v>7325</v>
      </c>
      <c r="B7338" s="185" t="str">
        <f t="shared" si="1127"/>
        <v/>
      </c>
      <c r="C7338" s="90" t="str">
        <f t="shared" si="1128"/>
        <v/>
      </c>
      <c r="D7338" s="89" t="str">
        <f t="shared" si="1129"/>
        <v/>
      </c>
      <c r="E7338" s="91" t="str">
        <f t="shared" si="1130"/>
        <v/>
      </c>
      <c r="F7338" s="92" t="str">
        <f t="shared" si="1131"/>
        <v/>
      </c>
      <c r="G7338" s="212" t="str">
        <f t="shared" si="1132"/>
        <v/>
      </c>
      <c r="H7338" s="92">
        <f>IF(OR(ERR=FALSE,AND(F7338="",G7338="")),0,IF($C$12="D",$H$13+SUM($F$14:F7338)-SUM($G$14:G7338),$H$13-SUM($F$14:F7338)+SUM($G$14:G7338)))</f>
        <v>0</v>
      </c>
      <c r="I7338" s="7"/>
    </row>
    <row r="7339" spans="1:9">
      <c r="A7339" s="89">
        <f t="shared" si="1133"/>
        <v>7326</v>
      </c>
      <c r="B7339" s="185" t="str">
        <f t="shared" si="1127"/>
        <v/>
      </c>
      <c r="C7339" s="90" t="str">
        <f t="shared" si="1128"/>
        <v/>
      </c>
      <c r="D7339" s="89" t="str">
        <f t="shared" si="1129"/>
        <v/>
      </c>
      <c r="E7339" s="91" t="str">
        <f t="shared" si="1130"/>
        <v/>
      </c>
      <c r="F7339" s="92" t="str">
        <f t="shared" si="1131"/>
        <v/>
      </c>
      <c r="G7339" s="212" t="str">
        <f t="shared" si="1132"/>
        <v/>
      </c>
      <c r="H7339" s="92">
        <f>IF(OR(ERR=FALSE,AND(F7339="",G7339="")),0,IF($C$12="D",$H$13+SUM($F$14:F7339)-SUM($G$14:G7339),$H$13-SUM($F$14:F7339)+SUM($G$14:G7339)))</f>
        <v>0</v>
      </c>
      <c r="I7339" s="7"/>
    </row>
    <row r="7340" spans="1:9">
      <c r="A7340" s="89">
        <f t="shared" si="1133"/>
        <v>7327</v>
      </c>
      <c r="B7340" s="185" t="str">
        <f t="shared" si="1127"/>
        <v/>
      </c>
      <c r="C7340" s="90" t="str">
        <f t="shared" si="1128"/>
        <v/>
      </c>
      <c r="D7340" s="89" t="str">
        <f t="shared" si="1129"/>
        <v/>
      </c>
      <c r="E7340" s="91" t="str">
        <f t="shared" si="1130"/>
        <v/>
      </c>
      <c r="F7340" s="92" t="str">
        <f t="shared" si="1131"/>
        <v/>
      </c>
      <c r="G7340" s="212" t="str">
        <f t="shared" si="1132"/>
        <v/>
      </c>
      <c r="H7340" s="92">
        <f>IF(OR(ERR=FALSE,AND(F7340="",G7340="")),0,IF($C$12="D",$H$13+SUM($F$14:F7340)-SUM($G$14:G7340),$H$13-SUM($F$14:F7340)+SUM($G$14:G7340)))</f>
        <v>0</v>
      </c>
      <c r="I7340" s="7"/>
    </row>
    <row r="7341" spans="1:9">
      <c r="A7341" s="89">
        <f t="shared" si="1133"/>
        <v>7328</v>
      </c>
      <c r="B7341" s="185" t="str">
        <f t="shared" si="1127"/>
        <v/>
      </c>
      <c r="C7341" s="90" t="str">
        <f t="shared" si="1128"/>
        <v/>
      </c>
      <c r="D7341" s="89" t="str">
        <f t="shared" si="1129"/>
        <v/>
      </c>
      <c r="E7341" s="91" t="str">
        <f t="shared" si="1130"/>
        <v/>
      </c>
      <c r="F7341" s="92" t="str">
        <f t="shared" si="1131"/>
        <v/>
      </c>
      <c r="G7341" s="212" t="str">
        <f t="shared" si="1132"/>
        <v/>
      </c>
      <c r="H7341" s="92">
        <f>IF(OR(ERR=FALSE,AND(F7341="",G7341="")),0,IF($C$12="D",$H$13+SUM($F$14:F7341)-SUM($G$14:G7341),$H$13-SUM($F$14:F7341)+SUM($G$14:G7341)))</f>
        <v>0</v>
      </c>
      <c r="I7341" s="7"/>
    </row>
    <row r="7342" spans="1:9">
      <c r="A7342" s="89">
        <f t="shared" si="1133"/>
        <v>7329</v>
      </c>
      <c r="B7342" s="185" t="str">
        <f t="shared" si="1127"/>
        <v/>
      </c>
      <c r="C7342" s="90" t="str">
        <f t="shared" si="1128"/>
        <v/>
      </c>
      <c r="D7342" s="89" t="str">
        <f t="shared" si="1129"/>
        <v/>
      </c>
      <c r="E7342" s="91" t="str">
        <f t="shared" si="1130"/>
        <v/>
      </c>
      <c r="F7342" s="92" t="str">
        <f t="shared" si="1131"/>
        <v/>
      </c>
      <c r="G7342" s="212" t="str">
        <f t="shared" si="1132"/>
        <v/>
      </c>
      <c r="H7342" s="92">
        <f>IF(OR(ERR=FALSE,AND(F7342="",G7342="")),0,IF($C$12="D",$H$13+SUM($F$14:F7342)-SUM($G$14:G7342),$H$13-SUM($F$14:F7342)+SUM($G$14:G7342)))</f>
        <v>0</v>
      </c>
      <c r="I7342" s="7"/>
    </row>
    <row r="7343" spans="1:9">
      <c r="A7343" s="89">
        <f t="shared" si="1133"/>
        <v>7330</v>
      </c>
      <c r="B7343" s="185" t="str">
        <f t="shared" si="1127"/>
        <v/>
      </c>
      <c r="C7343" s="90" t="str">
        <f t="shared" si="1128"/>
        <v/>
      </c>
      <c r="D7343" s="89" t="str">
        <f t="shared" si="1129"/>
        <v/>
      </c>
      <c r="E7343" s="91" t="str">
        <f t="shared" si="1130"/>
        <v/>
      </c>
      <c r="F7343" s="92" t="str">
        <f t="shared" si="1131"/>
        <v/>
      </c>
      <c r="G7343" s="212" t="str">
        <f t="shared" si="1132"/>
        <v/>
      </c>
      <c r="H7343" s="92">
        <f>IF(OR(ERR=FALSE,AND(F7343="",G7343="")),0,IF($C$12="D",$H$13+SUM($F$14:F7343)-SUM($G$14:G7343),$H$13-SUM($F$14:F7343)+SUM($G$14:G7343)))</f>
        <v>0</v>
      </c>
      <c r="I7343" s="7"/>
    </row>
    <row r="7344" spans="1:9">
      <c r="A7344" s="89">
        <f t="shared" si="1133"/>
        <v>7331</v>
      </c>
      <c r="B7344" s="185" t="str">
        <f t="shared" si="1127"/>
        <v/>
      </c>
      <c r="C7344" s="90" t="str">
        <f t="shared" si="1128"/>
        <v/>
      </c>
      <c r="D7344" s="89" t="str">
        <f t="shared" si="1129"/>
        <v/>
      </c>
      <c r="E7344" s="91" t="str">
        <f t="shared" si="1130"/>
        <v/>
      </c>
      <c r="F7344" s="92" t="str">
        <f t="shared" si="1131"/>
        <v/>
      </c>
      <c r="G7344" s="212" t="str">
        <f t="shared" si="1132"/>
        <v/>
      </c>
      <c r="H7344" s="92">
        <f>IF(OR(ERR=FALSE,AND(F7344="",G7344="")),0,IF($C$12="D",$H$13+SUM($F$14:F7344)-SUM($G$14:G7344),$H$13-SUM($F$14:F7344)+SUM($G$14:G7344)))</f>
        <v>0</v>
      </c>
      <c r="I7344" s="7"/>
    </row>
    <row r="7345" spans="1:9">
      <c r="A7345" s="89">
        <f t="shared" si="1133"/>
        <v>7332</v>
      </c>
      <c r="B7345" s="185" t="str">
        <f t="shared" si="1127"/>
        <v/>
      </c>
      <c r="C7345" s="90" t="str">
        <f t="shared" si="1128"/>
        <v/>
      </c>
      <c r="D7345" s="89" t="str">
        <f t="shared" si="1129"/>
        <v/>
      </c>
      <c r="E7345" s="91" t="str">
        <f t="shared" si="1130"/>
        <v/>
      </c>
      <c r="F7345" s="92" t="str">
        <f t="shared" si="1131"/>
        <v/>
      </c>
      <c r="G7345" s="212" t="str">
        <f t="shared" si="1132"/>
        <v/>
      </c>
      <c r="H7345" s="92">
        <f>IF(OR(ERR=FALSE,AND(F7345="",G7345="")),0,IF($C$12="D",$H$13+SUM($F$14:F7345)-SUM($G$14:G7345),$H$13-SUM($F$14:F7345)+SUM($G$14:G7345)))</f>
        <v>0</v>
      </c>
      <c r="I7345" s="7"/>
    </row>
    <row r="7346" spans="1:9">
      <c r="A7346" s="89">
        <f t="shared" si="1133"/>
        <v>7333</v>
      </c>
      <c r="B7346" s="185" t="str">
        <f t="shared" si="1127"/>
        <v/>
      </c>
      <c r="C7346" s="90" t="str">
        <f t="shared" si="1128"/>
        <v/>
      </c>
      <c r="D7346" s="89" t="str">
        <f t="shared" si="1129"/>
        <v/>
      </c>
      <c r="E7346" s="91" t="str">
        <f t="shared" si="1130"/>
        <v/>
      </c>
      <c r="F7346" s="92" t="str">
        <f t="shared" si="1131"/>
        <v/>
      </c>
      <c r="G7346" s="212" t="str">
        <f t="shared" si="1132"/>
        <v/>
      </c>
      <c r="H7346" s="92">
        <f>IF(OR(ERR=FALSE,AND(F7346="",G7346="")),0,IF($C$12="D",$H$13+SUM($F$14:F7346)-SUM($G$14:G7346),$H$13-SUM($F$14:F7346)+SUM($G$14:G7346)))</f>
        <v>0</v>
      </c>
      <c r="I7346" s="7"/>
    </row>
    <row r="7347" spans="1:9">
      <c r="A7347" s="89">
        <f t="shared" si="1133"/>
        <v>7334</v>
      </c>
      <c r="B7347" s="185" t="str">
        <f t="shared" si="1127"/>
        <v/>
      </c>
      <c r="C7347" s="90" t="str">
        <f t="shared" si="1128"/>
        <v/>
      </c>
      <c r="D7347" s="89" t="str">
        <f t="shared" si="1129"/>
        <v/>
      </c>
      <c r="E7347" s="91" t="str">
        <f t="shared" si="1130"/>
        <v/>
      </c>
      <c r="F7347" s="92" t="str">
        <f t="shared" si="1131"/>
        <v/>
      </c>
      <c r="G7347" s="212" t="str">
        <f t="shared" si="1132"/>
        <v/>
      </c>
      <c r="H7347" s="92">
        <f>IF(OR(ERR=FALSE,AND(F7347="",G7347="")),0,IF($C$12="D",$H$13+SUM($F$14:F7347)-SUM($G$14:G7347),$H$13-SUM($F$14:F7347)+SUM($G$14:G7347)))</f>
        <v>0</v>
      </c>
      <c r="I7347" s="7"/>
    </row>
    <row r="7348" spans="1:9">
      <c r="A7348" s="89">
        <f t="shared" si="1133"/>
        <v>7335</v>
      </c>
      <c r="B7348" s="185" t="str">
        <f t="shared" si="1127"/>
        <v/>
      </c>
      <c r="C7348" s="90" t="str">
        <f t="shared" si="1128"/>
        <v/>
      </c>
      <c r="D7348" s="89" t="str">
        <f t="shared" si="1129"/>
        <v/>
      </c>
      <c r="E7348" s="91" t="str">
        <f t="shared" si="1130"/>
        <v/>
      </c>
      <c r="F7348" s="92" t="str">
        <f t="shared" si="1131"/>
        <v/>
      </c>
      <c r="G7348" s="212" t="str">
        <f t="shared" si="1132"/>
        <v/>
      </c>
      <c r="H7348" s="92">
        <f>IF(OR(ERR=FALSE,AND(F7348="",G7348="")),0,IF($C$12="D",$H$13+SUM($F$14:F7348)-SUM($G$14:G7348),$H$13-SUM($F$14:F7348)+SUM($G$14:G7348)))</f>
        <v>0</v>
      </c>
      <c r="I7348" s="7"/>
    </row>
    <row r="7349" spans="1:9">
      <c r="A7349" s="89">
        <f t="shared" si="1133"/>
        <v>7336</v>
      </c>
      <c r="B7349" s="185" t="str">
        <f t="shared" si="1127"/>
        <v/>
      </c>
      <c r="C7349" s="90" t="str">
        <f t="shared" si="1128"/>
        <v/>
      </c>
      <c r="D7349" s="89" t="str">
        <f t="shared" si="1129"/>
        <v/>
      </c>
      <c r="E7349" s="91" t="str">
        <f t="shared" si="1130"/>
        <v/>
      </c>
      <c r="F7349" s="92" t="str">
        <f t="shared" si="1131"/>
        <v/>
      </c>
      <c r="G7349" s="212" t="str">
        <f t="shared" si="1132"/>
        <v/>
      </c>
      <c r="H7349" s="92">
        <f>IF(OR(ERR=FALSE,AND(F7349="",G7349="")),0,IF($C$12="D",$H$13+SUM($F$14:F7349)-SUM($G$14:G7349),$H$13-SUM($F$14:F7349)+SUM($G$14:G7349)))</f>
        <v>0</v>
      </c>
      <c r="I7349" s="7"/>
    </row>
    <row r="7350" spans="1:9">
      <c r="A7350" s="89">
        <f t="shared" si="1133"/>
        <v>7337</v>
      </c>
      <c r="B7350" s="185" t="str">
        <f t="shared" si="1127"/>
        <v/>
      </c>
      <c r="C7350" s="90" t="str">
        <f t="shared" si="1128"/>
        <v/>
      </c>
      <c r="D7350" s="89" t="str">
        <f t="shared" si="1129"/>
        <v/>
      </c>
      <c r="E7350" s="91" t="str">
        <f t="shared" si="1130"/>
        <v/>
      </c>
      <c r="F7350" s="92" t="str">
        <f t="shared" si="1131"/>
        <v/>
      </c>
      <c r="G7350" s="212" t="str">
        <f t="shared" si="1132"/>
        <v/>
      </c>
      <c r="H7350" s="92">
        <f>IF(OR(ERR=FALSE,AND(F7350="",G7350="")),0,IF($C$12="D",$H$13+SUM($F$14:F7350)-SUM($G$14:G7350),$H$13-SUM($F$14:F7350)+SUM($G$14:G7350)))</f>
        <v>0</v>
      </c>
      <c r="I7350" s="7"/>
    </row>
    <row r="7351" spans="1:9">
      <c r="A7351" s="89">
        <f t="shared" si="1133"/>
        <v>7338</v>
      </c>
      <c r="B7351" s="185" t="str">
        <f t="shared" si="1127"/>
        <v/>
      </c>
      <c r="C7351" s="90" t="str">
        <f t="shared" si="1128"/>
        <v/>
      </c>
      <c r="D7351" s="89" t="str">
        <f t="shared" si="1129"/>
        <v/>
      </c>
      <c r="E7351" s="91" t="str">
        <f t="shared" si="1130"/>
        <v/>
      </c>
      <c r="F7351" s="92" t="str">
        <f t="shared" si="1131"/>
        <v/>
      </c>
      <c r="G7351" s="212" t="str">
        <f t="shared" si="1132"/>
        <v/>
      </c>
      <c r="H7351" s="92">
        <f>IF(OR(ERR=FALSE,AND(F7351="",G7351="")),0,IF($C$12="D",$H$13+SUM($F$14:F7351)-SUM($G$14:G7351),$H$13-SUM($F$14:F7351)+SUM($G$14:G7351)))</f>
        <v>0</v>
      </c>
      <c r="I7351" s="7"/>
    </row>
    <row r="7352" spans="1:9">
      <c r="A7352" s="89">
        <f t="shared" si="1133"/>
        <v>7339</v>
      </c>
      <c r="B7352" s="185" t="str">
        <f t="shared" si="1127"/>
        <v/>
      </c>
      <c r="C7352" s="90" t="str">
        <f t="shared" si="1128"/>
        <v/>
      </c>
      <c r="D7352" s="89" t="str">
        <f t="shared" si="1129"/>
        <v/>
      </c>
      <c r="E7352" s="91" t="str">
        <f t="shared" si="1130"/>
        <v/>
      </c>
      <c r="F7352" s="92" t="str">
        <f t="shared" si="1131"/>
        <v/>
      </c>
      <c r="G7352" s="212" t="str">
        <f t="shared" si="1132"/>
        <v/>
      </c>
      <c r="H7352" s="92">
        <f>IF(OR(ERR=FALSE,AND(F7352="",G7352="")),0,IF($C$12="D",$H$13+SUM($F$14:F7352)-SUM($G$14:G7352),$H$13-SUM($F$14:F7352)+SUM($G$14:G7352)))</f>
        <v>0</v>
      </c>
      <c r="I7352" s="7"/>
    </row>
    <row r="7353" spans="1:9">
      <c r="A7353" s="89">
        <f t="shared" si="1133"/>
        <v>7340</v>
      </c>
      <c r="B7353" s="185" t="str">
        <f t="shared" si="1127"/>
        <v/>
      </c>
      <c r="C7353" s="90" t="str">
        <f t="shared" si="1128"/>
        <v/>
      </c>
      <c r="D7353" s="89" t="str">
        <f t="shared" si="1129"/>
        <v/>
      </c>
      <c r="E7353" s="91" t="str">
        <f t="shared" si="1130"/>
        <v/>
      </c>
      <c r="F7353" s="92" t="str">
        <f t="shared" si="1131"/>
        <v/>
      </c>
      <c r="G7353" s="212" t="str">
        <f t="shared" si="1132"/>
        <v/>
      </c>
      <c r="H7353" s="92">
        <f>IF(OR(ERR=FALSE,AND(F7353="",G7353="")),0,IF($C$12="D",$H$13+SUM($F$14:F7353)-SUM($G$14:G7353),$H$13-SUM($F$14:F7353)+SUM($G$14:G7353)))</f>
        <v>0</v>
      </c>
      <c r="I7353" s="7"/>
    </row>
    <row r="7354" spans="1:9">
      <c r="A7354" s="89">
        <f t="shared" si="1133"/>
        <v>7341</v>
      </c>
      <c r="B7354" s="185" t="str">
        <f t="shared" si="1127"/>
        <v/>
      </c>
      <c r="C7354" s="90" t="str">
        <f t="shared" si="1128"/>
        <v/>
      </c>
      <c r="D7354" s="89" t="str">
        <f t="shared" si="1129"/>
        <v/>
      </c>
      <c r="E7354" s="91" t="str">
        <f t="shared" si="1130"/>
        <v/>
      </c>
      <c r="F7354" s="92" t="str">
        <f t="shared" si="1131"/>
        <v/>
      </c>
      <c r="G7354" s="212" t="str">
        <f t="shared" si="1132"/>
        <v/>
      </c>
      <c r="H7354" s="92">
        <f>IF(OR(ERR=FALSE,AND(F7354="",G7354="")),0,IF($C$12="D",$H$13+SUM($F$14:F7354)-SUM($G$14:G7354),$H$13-SUM($F$14:F7354)+SUM($G$14:G7354)))</f>
        <v>0</v>
      </c>
      <c r="I7354" s="7"/>
    </row>
    <row r="7355" spans="1:9">
      <c r="A7355" s="89">
        <f t="shared" si="1133"/>
        <v>7342</v>
      </c>
      <c r="B7355" s="185" t="str">
        <f t="shared" si="1127"/>
        <v/>
      </c>
      <c r="C7355" s="90" t="str">
        <f t="shared" si="1128"/>
        <v/>
      </c>
      <c r="D7355" s="89" t="str">
        <f t="shared" si="1129"/>
        <v/>
      </c>
      <c r="E7355" s="91" t="str">
        <f t="shared" si="1130"/>
        <v/>
      </c>
      <c r="F7355" s="92" t="str">
        <f t="shared" si="1131"/>
        <v/>
      </c>
      <c r="G7355" s="212" t="str">
        <f t="shared" si="1132"/>
        <v/>
      </c>
      <c r="H7355" s="92">
        <f>IF(OR(ERR=FALSE,AND(F7355="",G7355="")),0,IF($C$12="D",$H$13+SUM($F$14:F7355)-SUM($G$14:G7355),$H$13-SUM($F$14:F7355)+SUM($G$14:G7355)))</f>
        <v>0</v>
      </c>
      <c r="I7355" s="7"/>
    </row>
    <row r="7356" spans="1:9">
      <c r="A7356" s="89">
        <f t="shared" si="1133"/>
        <v>7343</v>
      </c>
      <c r="B7356" s="185" t="str">
        <f t="shared" si="1127"/>
        <v/>
      </c>
      <c r="C7356" s="90" t="str">
        <f t="shared" si="1128"/>
        <v/>
      </c>
      <c r="D7356" s="89" t="str">
        <f t="shared" si="1129"/>
        <v/>
      </c>
      <c r="E7356" s="91" t="str">
        <f t="shared" si="1130"/>
        <v/>
      </c>
      <c r="F7356" s="92" t="str">
        <f t="shared" si="1131"/>
        <v/>
      </c>
      <c r="G7356" s="212" t="str">
        <f t="shared" si="1132"/>
        <v/>
      </c>
      <c r="H7356" s="92">
        <f>IF(OR(ERR=FALSE,AND(F7356="",G7356="")),0,IF($C$12="D",$H$13+SUM($F$14:F7356)-SUM($G$14:G7356),$H$13-SUM($F$14:F7356)+SUM($G$14:G7356)))</f>
        <v>0</v>
      </c>
      <c r="I7356" s="7"/>
    </row>
    <row r="7357" spans="1:9">
      <c r="A7357" s="89">
        <f t="shared" si="1133"/>
        <v>7344</v>
      </c>
      <c r="B7357" s="185" t="str">
        <f t="shared" si="1127"/>
        <v/>
      </c>
      <c r="C7357" s="90" t="str">
        <f t="shared" si="1128"/>
        <v/>
      </c>
      <c r="D7357" s="89" t="str">
        <f t="shared" si="1129"/>
        <v/>
      </c>
      <c r="E7357" s="91" t="str">
        <f t="shared" si="1130"/>
        <v/>
      </c>
      <c r="F7357" s="92" t="str">
        <f t="shared" si="1131"/>
        <v/>
      </c>
      <c r="G7357" s="212" t="str">
        <f t="shared" si="1132"/>
        <v/>
      </c>
      <c r="H7357" s="92">
        <f>IF(OR(ERR=FALSE,AND(F7357="",G7357="")),0,IF($C$12="D",$H$13+SUM($F$14:F7357)-SUM($G$14:G7357),$H$13-SUM($F$14:F7357)+SUM($G$14:G7357)))</f>
        <v>0</v>
      </c>
      <c r="I7357" s="7"/>
    </row>
    <row r="7358" spans="1:9">
      <c r="A7358" s="89">
        <f t="shared" si="1133"/>
        <v>7345</v>
      </c>
      <c r="B7358" s="185" t="str">
        <f t="shared" si="1127"/>
        <v/>
      </c>
      <c r="C7358" s="90" t="str">
        <f t="shared" si="1128"/>
        <v/>
      </c>
      <c r="D7358" s="89" t="str">
        <f t="shared" si="1129"/>
        <v/>
      </c>
      <c r="E7358" s="91" t="str">
        <f t="shared" si="1130"/>
        <v/>
      </c>
      <c r="F7358" s="92" t="str">
        <f t="shared" si="1131"/>
        <v/>
      </c>
      <c r="G7358" s="212" t="str">
        <f t="shared" si="1132"/>
        <v/>
      </c>
      <c r="H7358" s="92">
        <f>IF(OR(ERR=FALSE,AND(F7358="",G7358="")),0,IF($C$12="D",$H$13+SUM($F$14:F7358)-SUM($G$14:G7358),$H$13-SUM($F$14:F7358)+SUM($G$14:G7358)))</f>
        <v>0</v>
      </c>
      <c r="I7358" s="7"/>
    </row>
    <row r="7359" spans="1:9">
      <c r="A7359" s="89">
        <f t="shared" si="1133"/>
        <v>7346</v>
      </c>
      <c r="B7359" s="185" t="str">
        <f t="shared" si="1127"/>
        <v/>
      </c>
      <c r="C7359" s="90" t="str">
        <f t="shared" si="1128"/>
        <v/>
      </c>
      <c r="D7359" s="89" t="str">
        <f t="shared" si="1129"/>
        <v/>
      </c>
      <c r="E7359" s="91" t="str">
        <f t="shared" si="1130"/>
        <v/>
      </c>
      <c r="F7359" s="92" t="str">
        <f t="shared" si="1131"/>
        <v/>
      </c>
      <c r="G7359" s="212" t="str">
        <f t="shared" si="1132"/>
        <v/>
      </c>
      <c r="H7359" s="92">
        <f>IF(OR(ERR=FALSE,AND(F7359="",G7359="")),0,IF($C$12="D",$H$13+SUM($F$14:F7359)-SUM($G$14:G7359),$H$13-SUM($F$14:F7359)+SUM($G$14:G7359)))</f>
        <v>0</v>
      </c>
      <c r="I7359" s="7"/>
    </row>
    <row r="7360" spans="1:9">
      <c r="A7360" s="89">
        <f t="shared" si="1133"/>
        <v>7347</v>
      </c>
      <c r="B7360" s="185" t="str">
        <f t="shared" si="1127"/>
        <v/>
      </c>
      <c r="C7360" s="90" t="str">
        <f t="shared" si="1128"/>
        <v/>
      </c>
      <c r="D7360" s="89" t="str">
        <f t="shared" si="1129"/>
        <v/>
      </c>
      <c r="E7360" s="91" t="str">
        <f t="shared" si="1130"/>
        <v/>
      </c>
      <c r="F7360" s="92" t="str">
        <f t="shared" si="1131"/>
        <v/>
      </c>
      <c r="G7360" s="212" t="str">
        <f t="shared" si="1132"/>
        <v/>
      </c>
      <c r="H7360" s="92">
        <f>IF(OR(ERR=FALSE,AND(F7360="",G7360="")),0,IF($C$12="D",$H$13+SUM($F$14:F7360)-SUM($G$14:G7360),$H$13-SUM($F$14:F7360)+SUM($G$14:G7360)))</f>
        <v>0</v>
      </c>
      <c r="I7360" s="7"/>
    </row>
    <row r="7361" spans="1:9">
      <c r="A7361" s="89">
        <f t="shared" si="1133"/>
        <v>7348</v>
      </c>
      <c r="B7361" s="185" t="str">
        <f t="shared" si="1127"/>
        <v/>
      </c>
      <c r="C7361" s="90" t="str">
        <f t="shared" si="1128"/>
        <v/>
      </c>
      <c r="D7361" s="89" t="str">
        <f t="shared" si="1129"/>
        <v/>
      </c>
      <c r="E7361" s="91" t="str">
        <f t="shared" si="1130"/>
        <v/>
      </c>
      <c r="F7361" s="92" t="str">
        <f t="shared" si="1131"/>
        <v/>
      </c>
      <c r="G7361" s="212" t="str">
        <f t="shared" si="1132"/>
        <v/>
      </c>
      <c r="H7361" s="92">
        <f>IF(OR(ERR=FALSE,AND(F7361="",G7361="")),0,IF($C$12="D",$H$13+SUM($F$14:F7361)-SUM($G$14:G7361),$H$13-SUM($F$14:F7361)+SUM($G$14:G7361)))</f>
        <v>0</v>
      </c>
      <c r="I7361" s="7"/>
    </row>
    <row r="7362" spans="1:9">
      <c r="A7362" s="89">
        <f t="shared" si="1133"/>
        <v>7349</v>
      </c>
      <c r="B7362" s="185" t="str">
        <f t="shared" si="1127"/>
        <v/>
      </c>
      <c r="C7362" s="90" t="str">
        <f t="shared" si="1128"/>
        <v/>
      </c>
      <c r="D7362" s="89" t="str">
        <f t="shared" si="1129"/>
        <v/>
      </c>
      <c r="E7362" s="91" t="str">
        <f t="shared" si="1130"/>
        <v/>
      </c>
      <c r="F7362" s="92" t="str">
        <f t="shared" si="1131"/>
        <v/>
      </c>
      <c r="G7362" s="212" t="str">
        <f t="shared" si="1132"/>
        <v/>
      </c>
      <c r="H7362" s="92">
        <f>IF(OR(ERR=FALSE,AND(F7362="",G7362="")),0,IF($C$12="D",$H$13+SUM($F$14:F7362)-SUM($G$14:G7362),$H$13-SUM($F$14:F7362)+SUM($G$14:G7362)))</f>
        <v>0</v>
      </c>
      <c r="I7362" s="7"/>
    </row>
    <row r="7363" spans="1:9">
      <c r="A7363" s="89">
        <f t="shared" si="1133"/>
        <v>7350</v>
      </c>
      <c r="B7363" s="185" t="str">
        <f t="shared" si="1127"/>
        <v/>
      </c>
      <c r="C7363" s="90" t="str">
        <f t="shared" si="1128"/>
        <v/>
      </c>
      <c r="D7363" s="89" t="str">
        <f t="shared" si="1129"/>
        <v/>
      </c>
      <c r="E7363" s="91" t="str">
        <f t="shared" si="1130"/>
        <v/>
      </c>
      <c r="F7363" s="92" t="str">
        <f t="shared" si="1131"/>
        <v/>
      </c>
      <c r="G7363" s="212" t="str">
        <f t="shared" si="1132"/>
        <v/>
      </c>
      <c r="H7363" s="92">
        <f>IF(OR(ERR=FALSE,AND(F7363="",G7363="")),0,IF($C$12="D",$H$13+SUM($F$14:F7363)-SUM($G$14:G7363),$H$13-SUM($F$14:F7363)+SUM($G$14:G7363)))</f>
        <v>0</v>
      </c>
      <c r="I7363" s="7"/>
    </row>
    <row r="7364" spans="1:9">
      <c r="A7364" s="89">
        <f t="shared" si="1133"/>
        <v>7351</v>
      </c>
      <c r="B7364" s="185" t="str">
        <f t="shared" si="1127"/>
        <v/>
      </c>
      <c r="C7364" s="90" t="str">
        <f t="shared" si="1128"/>
        <v/>
      </c>
      <c r="D7364" s="89" t="str">
        <f t="shared" si="1129"/>
        <v/>
      </c>
      <c r="E7364" s="91" t="str">
        <f t="shared" si="1130"/>
        <v/>
      </c>
      <c r="F7364" s="92" t="str">
        <f t="shared" si="1131"/>
        <v/>
      </c>
      <c r="G7364" s="212" t="str">
        <f t="shared" si="1132"/>
        <v/>
      </c>
      <c r="H7364" s="92">
        <f>IF(OR(ERR=FALSE,AND(F7364="",G7364="")),0,IF($C$12="D",$H$13+SUM($F$14:F7364)-SUM($G$14:G7364),$H$13-SUM($F$14:F7364)+SUM($G$14:G7364)))</f>
        <v>0</v>
      </c>
      <c r="I7364" s="7"/>
    </row>
    <row r="7365" spans="1:9">
      <c r="A7365" s="89">
        <f t="shared" si="1133"/>
        <v>7352</v>
      </c>
      <c r="B7365" s="185" t="str">
        <f t="shared" si="1127"/>
        <v/>
      </c>
      <c r="C7365" s="90" t="str">
        <f t="shared" si="1128"/>
        <v/>
      </c>
      <c r="D7365" s="89" t="str">
        <f t="shared" si="1129"/>
        <v/>
      </c>
      <c r="E7365" s="91" t="str">
        <f t="shared" si="1130"/>
        <v/>
      </c>
      <c r="F7365" s="92" t="str">
        <f t="shared" si="1131"/>
        <v/>
      </c>
      <c r="G7365" s="212" t="str">
        <f t="shared" si="1132"/>
        <v/>
      </c>
      <c r="H7365" s="92">
        <f>IF(OR(ERR=FALSE,AND(F7365="",G7365="")),0,IF($C$12="D",$H$13+SUM($F$14:F7365)-SUM($G$14:G7365),$H$13-SUM($F$14:F7365)+SUM($G$14:G7365)))</f>
        <v>0</v>
      </c>
      <c r="I7365" s="7"/>
    </row>
    <row r="7366" spans="1:9">
      <c r="A7366" s="89">
        <f t="shared" si="1133"/>
        <v>7353</v>
      </c>
      <c r="B7366" s="185" t="str">
        <f t="shared" si="1127"/>
        <v/>
      </c>
      <c r="C7366" s="90" t="str">
        <f t="shared" si="1128"/>
        <v/>
      </c>
      <c r="D7366" s="89" t="str">
        <f t="shared" si="1129"/>
        <v/>
      </c>
      <c r="E7366" s="91" t="str">
        <f t="shared" si="1130"/>
        <v/>
      </c>
      <c r="F7366" s="92" t="str">
        <f t="shared" si="1131"/>
        <v/>
      </c>
      <c r="G7366" s="212" t="str">
        <f t="shared" si="1132"/>
        <v/>
      </c>
      <c r="H7366" s="92">
        <f>IF(OR(ERR=FALSE,AND(F7366="",G7366="")),0,IF($C$12="D",$H$13+SUM($F$14:F7366)-SUM($G$14:G7366),$H$13-SUM($F$14:F7366)+SUM($G$14:G7366)))</f>
        <v>0</v>
      </c>
      <c r="I7366" s="7"/>
    </row>
    <row r="7367" spans="1:9">
      <c r="A7367" s="89">
        <f t="shared" si="1133"/>
        <v>7354</v>
      </c>
      <c r="B7367" s="185" t="str">
        <f t="shared" si="1127"/>
        <v/>
      </c>
      <c r="C7367" s="90" t="str">
        <f t="shared" si="1128"/>
        <v/>
      </c>
      <c r="D7367" s="89" t="str">
        <f t="shared" si="1129"/>
        <v/>
      </c>
      <c r="E7367" s="91" t="str">
        <f t="shared" si="1130"/>
        <v/>
      </c>
      <c r="F7367" s="92" t="str">
        <f t="shared" si="1131"/>
        <v/>
      </c>
      <c r="G7367" s="212" t="str">
        <f t="shared" si="1132"/>
        <v/>
      </c>
      <c r="H7367" s="92">
        <f>IF(OR(ERR=FALSE,AND(F7367="",G7367="")),0,IF($C$12="D",$H$13+SUM($F$14:F7367)-SUM($G$14:G7367),$H$13-SUM($F$14:F7367)+SUM($G$14:G7367)))</f>
        <v>0</v>
      </c>
      <c r="I7367" s="7"/>
    </row>
    <row r="7368" spans="1:9">
      <c r="A7368" s="89">
        <f t="shared" si="1133"/>
        <v>7355</v>
      </c>
      <c r="B7368" s="185" t="str">
        <f t="shared" si="1127"/>
        <v/>
      </c>
      <c r="C7368" s="90" t="str">
        <f t="shared" si="1128"/>
        <v/>
      </c>
      <c r="D7368" s="89" t="str">
        <f t="shared" si="1129"/>
        <v/>
      </c>
      <c r="E7368" s="91" t="str">
        <f t="shared" si="1130"/>
        <v/>
      </c>
      <c r="F7368" s="92" t="str">
        <f t="shared" si="1131"/>
        <v/>
      </c>
      <c r="G7368" s="212" t="str">
        <f t="shared" si="1132"/>
        <v/>
      </c>
      <c r="H7368" s="92">
        <f>IF(OR(ERR=FALSE,AND(F7368="",G7368="")),0,IF($C$12="D",$H$13+SUM($F$14:F7368)-SUM($G$14:G7368),$H$13-SUM($F$14:F7368)+SUM($G$14:G7368)))</f>
        <v>0</v>
      </c>
      <c r="I7368" s="7"/>
    </row>
    <row r="7369" spans="1:9">
      <c r="A7369" s="89">
        <f t="shared" si="1133"/>
        <v>7356</v>
      </c>
      <c r="B7369" s="185" t="str">
        <f t="shared" si="1127"/>
        <v/>
      </c>
      <c r="C7369" s="90" t="str">
        <f t="shared" si="1128"/>
        <v/>
      </c>
      <c r="D7369" s="89" t="str">
        <f t="shared" si="1129"/>
        <v/>
      </c>
      <c r="E7369" s="91" t="str">
        <f t="shared" si="1130"/>
        <v/>
      </c>
      <c r="F7369" s="92" t="str">
        <f t="shared" si="1131"/>
        <v/>
      </c>
      <c r="G7369" s="212" t="str">
        <f t="shared" si="1132"/>
        <v/>
      </c>
      <c r="H7369" s="92">
        <f>IF(OR(ERR=FALSE,AND(F7369="",G7369="")),0,IF($C$12="D",$H$13+SUM($F$14:F7369)-SUM($G$14:G7369),$H$13-SUM($F$14:F7369)+SUM($G$14:G7369)))</f>
        <v>0</v>
      </c>
      <c r="I7369" s="7"/>
    </row>
    <row r="7370" spans="1:9">
      <c r="A7370" s="89">
        <f t="shared" si="1133"/>
        <v>7357</v>
      </c>
      <c r="B7370" s="185" t="str">
        <f t="shared" si="1127"/>
        <v/>
      </c>
      <c r="C7370" s="90" t="str">
        <f t="shared" si="1128"/>
        <v/>
      </c>
      <c r="D7370" s="89" t="str">
        <f t="shared" si="1129"/>
        <v/>
      </c>
      <c r="E7370" s="91" t="str">
        <f t="shared" si="1130"/>
        <v/>
      </c>
      <c r="F7370" s="92" t="str">
        <f t="shared" si="1131"/>
        <v/>
      </c>
      <c r="G7370" s="212" t="str">
        <f t="shared" si="1132"/>
        <v/>
      </c>
      <c r="H7370" s="92">
        <f>IF(OR(ERR=FALSE,AND(F7370="",G7370="")),0,IF($C$12="D",$H$13+SUM($F$14:F7370)-SUM($G$14:G7370),$H$13-SUM($F$14:F7370)+SUM($G$14:G7370)))</f>
        <v>0</v>
      </c>
      <c r="I7370" s="7"/>
    </row>
    <row r="7371" spans="1:9">
      <c r="A7371" s="89">
        <f t="shared" si="1133"/>
        <v>7358</v>
      </c>
      <c r="B7371" s="185" t="str">
        <f t="shared" si="1127"/>
        <v/>
      </c>
      <c r="C7371" s="90" t="str">
        <f t="shared" si="1128"/>
        <v/>
      </c>
      <c r="D7371" s="89" t="str">
        <f t="shared" si="1129"/>
        <v/>
      </c>
      <c r="E7371" s="91" t="str">
        <f t="shared" si="1130"/>
        <v/>
      </c>
      <c r="F7371" s="92" t="str">
        <f t="shared" si="1131"/>
        <v/>
      </c>
      <c r="G7371" s="212" t="str">
        <f t="shared" si="1132"/>
        <v/>
      </c>
      <c r="H7371" s="92">
        <f>IF(OR(ERR=FALSE,AND(F7371="",G7371="")),0,IF($C$12="D",$H$13+SUM($F$14:F7371)-SUM($G$14:G7371),$H$13-SUM($F$14:F7371)+SUM($G$14:G7371)))</f>
        <v>0</v>
      </c>
      <c r="I7371" s="7"/>
    </row>
    <row r="7372" spans="1:9">
      <c r="A7372" s="89">
        <f t="shared" si="1133"/>
        <v>7359</v>
      </c>
      <c r="B7372" s="185" t="str">
        <f t="shared" si="1127"/>
        <v/>
      </c>
      <c r="C7372" s="90" t="str">
        <f t="shared" si="1128"/>
        <v/>
      </c>
      <c r="D7372" s="89" t="str">
        <f t="shared" si="1129"/>
        <v/>
      </c>
      <c r="E7372" s="91" t="str">
        <f t="shared" si="1130"/>
        <v/>
      </c>
      <c r="F7372" s="92" t="str">
        <f t="shared" si="1131"/>
        <v/>
      </c>
      <c r="G7372" s="212" t="str">
        <f t="shared" si="1132"/>
        <v/>
      </c>
      <c r="H7372" s="92">
        <f>IF(OR(ERR=FALSE,AND(F7372="",G7372="")),0,IF($C$12="D",$H$13+SUM($F$14:F7372)-SUM($G$14:G7372),$H$13-SUM($F$14:F7372)+SUM($G$14:G7372)))</f>
        <v>0</v>
      </c>
      <c r="I7372" s="7"/>
    </row>
    <row r="7373" spans="1:9">
      <c r="A7373" s="89">
        <f t="shared" si="1133"/>
        <v>7360</v>
      </c>
      <c r="B7373" s="185" t="str">
        <f t="shared" si="1127"/>
        <v/>
      </c>
      <c r="C7373" s="90" t="str">
        <f t="shared" si="1128"/>
        <v/>
      </c>
      <c r="D7373" s="89" t="str">
        <f t="shared" si="1129"/>
        <v/>
      </c>
      <c r="E7373" s="91" t="str">
        <f t="shared" si="1130"/>
        <v/>
      </c>
      <c r="F7373" s="92" t="str">
        <f t="shared" si="1131"/>
        <v/>
      </c>
      <c r="G7373" s="212" t="str">
        <f t="shared" si="1132"/>
        <v/>
      </c>
      <c r="H7373" s="92">
        <f>IF(OR(ERR=FALSE,AND(F7373="",G7373="")),0,IF($C$12="D",$H$13+SUM($F$14:F7373)-SUM($G$14:G7373),$H$13-SUM($F$14:F7373)+SUM($G$14:G7373)))</f>
        <v>0</v>
      </c>
      <c r="I7373" s="7"/>
    </row>
    <row r="7374" spans="1:9">
      <c r="A7374" s="89">
        <f t="shared" si="1133"/>
        <v>7361</v>
      </c>
      <c r="B7374" s="185" t="str">
        <f t="shared" si="1127"/>
        <v/>
      </c>
      <c r="C7374" s="90" t="str">
        <f t="shared" si="1128"/>
        <v/>
      </c>
      <c r="D7374" s="89" t="str">
        <f t="shared" si="1129"/>
        <v/>
      </c>
      <c r="E7374" s="91" t="str">
        <f t="shared" si="1130"/>
        <v/>
      </c>
      <c r="F7374" s="92" t="str">
        <f t="shared" si="1131"/>
        <v/>
      </c>
      <c r="G7374" s="212" t="str">
        <f t="shared" si="1132"/>
        <v/>
      </c>
      <c r="H7374" s="92">
        <f>IF(OR(ERR=FALSE,AND(F7374="",G7374="")),0,IF($C$12="D",$H$13+SUM($F$14:F7374)-SUM($G$14:G7374),$H$13-SUM($F$14:F7374)+SUM($G$14:G7374)))</f>
        <v>0</v>
      </c>
      <c r="I7374" s="7"/>
    </row>
    <row r="7375" spans="1:9">
      <c r="A7375" s="89">
        <f t="shared" si="1133"/>
        <v>7362</v>
      </c>
      <c r="B7375" s="185" t="str">
        <f t="shared" si="1127"/>
        <v/>
      </c>
      <c r="C7375" s="90" t="str">
        <f t="shared" si="1128"/>
        <v/>
      </c>
      <c r="D7375" s="89" t="str">
        <f t="shared" si="1129"/>
        <v/>
      </c>
      <c r="E7375" s="91" t="str">
        <f t="shared" si="1130"/>
        <v/>
      </c>
      <c r="F7375" s="92" t="str">
        <f t="shared" si="1131"/>
        <v/>
      </c>
      <c r="G7375" s="212" t="str">
        <f t="shared" si="1132"/>
        <v/>
      </c>
      <c r="H7375" s="92">
        <f>IF(OR(ERR=FALSE,AND(F7375="",G7375="")),0,IF($C$12="D",$H$13+SUM($F$14:F7375)-SUM($G$14:G7375),$H$13-SUM($F$14:F7375)+SUM($G$14:G7375)))</f>
        <v>0</v>
      </c>
      <c r="I7375" s="7"/>
    </row>
    <row r="7376" spans="1:9">
      <c r="A7376" s="89">
        <f t="shared" si="1133"/>
        <v>7363</v>
      </c>
      <c r="B7376" s="185" t="str">
        <f t="shared" si="1127"/>
        <v/>
      </c>
      <c r="C7376" s="90" t="str">
        <f t="shared" si="1128"/>
        <v/>
      </c>
      <c r="D7376" s="89" t="str">
        <f t="shared" si="1129"/>
        <v/>
      </c>
      <c r="E7376" s="91" t="str">
        <f t="shared" si="1130"/>
        <v/>
      </c>
      <c r="F7376" s="92" t="str">
        <f t="shared" si="1131"/>
        <v/>
      </c>
      <c r="G7376" s="212" t="str">
        <f t="shared" si="1132"/>
        <v/>
      </c>
      <c r="H7376" s="92">
        <f>IF(OR(ERR=FALSE,AND(F7376="",G7376="")),0,IF($C$12="D",$H$13+SUM($F$14:F7376)-SUM($G$14:G7376),$H$13-SUM($F$14:F7376)+SUM($G$14:G7376)))</f>
        <v>0</v>
      </c>
      <c r="I7376" s="7"/>
    </row>
    <row r="7377" spans="1:9">
      <c r="A7377" s="89">
        <f t="shared" si="1133"/>
        <v>7364</v>
      </c>
      <c r="B7377" s="185" t="str">
        <f t="shared" si="1127"/>
        <v/>
      </c>
      <c r="C7377" s="90" t="str">
        <f t="shared" si="1128"/>
        <v/>
      </c>
      <c r="D7377" s="89" t="str">
        <f t="shared" si="1129"/>
        <v/>
      </c>
      <c r="E7377" s="91" t="str">
        <f t="shared" si="1130"/>
        <v/>
      </c>
      <c r="F7377" s="92" t="str">
        <f t="shared" si="1131"/>
        <v/>
      </c>
      <c r="G7377" s="212" t="str">
        <f t="shared" si="1132"/>
        <v/>
      </c>
      <c r="H7377" s="92">
        <f>IF(OR(ERR=FALSE,AND(F7377="",G7377="")),0,IF($C$12="D",$H$13+SUM($F$14:F7377)-SUM($G$14:G7377),$H$13-SUM($F$14:F7377)+SUM($G$14:G7377)))</f>
        <v>0</v>
      </c>
      <c r="I7377" s="7"/>
    </row>
    <row r="7378" spans="1:9">
      <c r="A7378" s="89">
        <f t="shared" si="1133"/>
        <v>7365</v>
      </c>
      <c r="B7378" s="185" t="str">
        <f t="shared" si="1127"/>
        <v/>
      </c>
      <c r="C7378" s="90" t="str">
        <f t="shared" si="1128"/>
        <v/>
      </c>
      <c r="D7378" s="89" t="str">
        <f t="shared" si="1129"/>
        <v/>
      </c>
      <c r="E7378" s="91" t="str">
        <f t="shared" si="1130"/>
        <v/>
      </c>
      <c r="F7378" s="92" t="str">
        <f t="shared" si="1131"/>
        <v/>
      </c>
      <c r="G7378" s="212" t="str">
        <f t="shared" si="1132"/>
        <v/>
      </c>
      <c r="H7378" s="92">
        <f>IF(OR(ERR=FALSE,AND(F7378="",G7378="")),0,IF($C$12="D",$H$13+SUM($F$14:F7378)-SUM($G$14:G7378),$H$13-SUM($F$14:F7378)+SUM($G$14:G7378)))</f>
        <v>0</v>
      </c>
      <c r="I7378" s="7"/>
    </row>
    <row r="7379" spans="1:9">
      <c r="A7379" s="89">
        <f t="shared" si="1133"/>
        <v>7366</v>
      </c>
      <c r="B7379" s="185" t="str">
        <f t="shared" si="1127"/>
        <v/>
      </c>
      <c r="C7379" s="90" t="str">
        <f t="shared" si="1128"/>
        <v/>
      </c>
      <c r="D7379" s="89" t="str">
        <f t="shared" si="1129"/>
        <v/>
      </c>
      <c r="E7379" s="91" t="str">
        <f t="shared" si="1130"/>
        <v/>
      </c>
      <c r="F7379" s="92" t="str">
        <f t="shared" si="1131"/>
        <v/>
      </c>
      <c r="G7379" s="212" t="str">
        <f t="shared" si="1132"/>
        <v/>
      </c>
      <c r="H7379" s="92">
        <f>IF(OR(ERR=FALSE,AND(F7379="",G7379="")),0,IF($C$12="D",$H$13+SUM($F$14:F7379)-SUM($G$14:G7379),$H$13-SUM($F$14:F7379)+SUM($G$14:G7379)))</f>
        <v>0</v>
      </c>
      <c r="I7379" s="7"/>
    </row>
    <row r="7380" spans="1:9">
      <c r="A7380" s="89">
        <f t="shared" si="1133"/>
        <v>7367</v>
      </c>
      <c r="B7380" s="185" t="str">
        <f t="shared" si="1127"/>
        <v/>
      </c>
      <c r="C7380" s="90" t="str">
        <f t="shared" si="1128"/>
        <v/>
      </c>
      <c r="D7380" s="89" t="str">
        <f t="shared" si="1129"/>
        <v/>
      </c>
      <c r="E7380" s="91" t="str">
        <f t="shared" si="1130"/>
        <v/>
      </c>
      <c r="F7380" s="92" t="str">
        <f t="shared" si="1131"/>
        <v/>
      </c>
      <c r="G7380" s="212" t="str">
        <f t="shared" si="1132"/>
        <v/>
      </c>
      <c r="H7380" s="92">
        <f>IF(OR(ERR=FALSE,AND(F7380="",G7380="")),0,IF($C$12="D",$H$13+SUM($F$14:F7380)-SUM($G$14:G7380),$H$13-SUM($F$14:F7380)+SUM($G$14:G7380)))</f>
        <v>0</v>
      </c>
      <c r="I7380" s="7"/>
    </row>
    <row r="7381" spans="1:9">
      <c r="A7381" s="89">
        <f t="shared" si="1133"/>
        <v>7368</v>
      </c>
      <c r="B7381" s="185" t="str">
        <f t="shared" si="1127"/>
        <v/>
      </c>
      <c r="C7381" s="90" t="str">
        <f t="shared" si="1128"/>
        <v/>
      </c>
      <c r="D7381" s="89" t="str">
        <f t="shared" si="1129"/>
        <v/>
      </c>
      <c r="E7381" s="91" t="str">
        <f t="shared" si="1130"/>
        <v/>
      </c>
      <c r="F7381" s="92" t="str">
        <f t="shared" si="1131"/>
        <v/>
      </c>
      <c r="G7381" s="212" t="str">
        <f t="shared" si="1132"/>
        <v/>
      </c>
      <c r="H7381" s="92">
        <f>IF(OR(ERR=FALSE,AND(F7381="",G7381="")),0,IF($C$12="D",$H$13+SUM($F$14:F7381)-SUM($G$14:G7381),$H$13-SUM($F$14:F7381)+SUM($G$14:G7381)))</f>
        <v>0</v>
      </c>
      <c r="I7381" s="7"/>
    </row>
    <row r="7382" spans="1:9">
      <c r="A7382" s="89">
        <f t="shared" si="1133"/>
        <v>7369</v>
      </c>
      <c r="B7382" s="185" t="str">
        <f t="shared" si="1127"/>
        <v/>
      </c>
      <c r="C7382" s="90" t="str">
        <f t="shared" si="1128"/>
        <v/>
      </c>
      <c r="D7382" s="89" t="str">
        <f t="shared" si="1129"/>
        <v/>
      </c>
      <c r="E7382" s="91" t="str">
        <f t="shared" si="1130"/>
        <v/>
      </c>
      <c r="F7382" s="92" t="str">
        <f t="shared" si="1131"/>
        <v/>
      </c>
      <c r="G7382" s="212" t="str">
        <f t="shared" si="1132"/>
        <v/>
      </c>
      <c r="H7382" s="92">
        <f>IF(OR(ERR=FALSE,AND(F7382="",G7382="")),0,IF($C$12="D",$H$13+SUM($F$14:F7382)-SUM($G$14:G7382),$H$13-SUM($F$14:F7382)+SUM($G$14:G7382)))</f>
        <v>0</v>
      </c>
      <c r="I7382" s="7"/>
    </row>
    <row r="7383" spans="1:9">
      <c r="A7383" s="89">
        <f t="shared" si="1133"/>
        <v>7370</v>
      </c>
      <c r="B7383" s="185" t="str">
        <f t="shared" si="1127"/>
        <v/>
      </c>
      <c r="C7383" s="90" t="str">
        <f t="shared" si="1128"/>
        <v/>
      </c>
      <c r="D7383" s="89" t="str">
        <f t="shared" si="1129"/>
        <v/>
      </c>
      <c r="E7383" s="91" t="str">
        <f t="shared" si="1130"/>
        <v/>
      </c>
      <c r="F7383" s="92" t="str">
        <f t="shared" si="1131"/>
        <v/>
      </c>
      <c r="G7383" s="212" t="str">
        <f t="shared" si="1132"/>
        <v/>
      </c>
      <c r="H7383" s="92">
        <f>IF(OR(ERR=FALSE,AND(F7383="",G7383="")),0,IF($C$12="D",$H$13+SUM($F$14:F7383)-SUM($G$14:G7383),$H$13-SUM($F$14:F7383)+SUM($G$14:G7383)))</f>
        <v>0</v>
      </c>
      <c r="I7383" s="7"/>
    </row>
    <row r="7384" spans="1:9">
      <c r="A7384" s="89">
        <f t="shared" si="1133"/>
        <v>7371</v>
      </c>
      <c r="B7384" s="185" t="str">
        <f t="shared" si="1127"/>
        <v/>
      </c>
      <c r="C7384" s="90" t="str">
        <f t="shared" si="1128"/>
        <v/>
      </c>
      <c r="D7384" s="89" t="str">
        <f t="shared" si="1129"/>
        <v/>
      </c>
      <c r="E7384" s="91" t="str">
        <f t="shared" si="1130"/>
        <v/>
      </c>
      <c r="F7384" s="92" t="str">
        <f t="shared" si="1131"/>
        <v/>
      </c>
      <c r="G7384" s="212" t="str">
        <f t="shared" si="1132"/>
        <v/>
      </c>
      <c r="H7384" s="92">
        <f>IF(OR(ERR=FALSE,AND(F7384="",G7384="")),0,IF($C$12="D",$H$13+SUM($F$14:F7384)-SUM($G$14:G7384),$H$13-SUM($F$14:F7384)+SUM($G$14:G7384)))</f>
        <v>0</v>
      </c>
      <c r="I7384" s="7"/>
    </row>
    <row r="7385" spans="1:9">
      <c r="A7385" s="89">
        <f t="shared" si="1133"/>
        <v>7372</v>
      </c>
      <c r="B7385" s="185" t="str">
        <f t="shared" si="1127"/>
        <v/>
      </c>
      <c r="C7385" s="90" t="str">
        <f t="shared" si="1128"/>
        <v/>
      </c>
      <c r="D7385" s="89" t="str">
        <f t="shared" si="1129"/>
        <v/>
      </c>
      <c r="E7385" s="91" t="str">
        <f t="shared" si="1130"/>
        <v/>
      </c>
      <c r="F7385" s="92" t="str">
        <f t="shared" si="1131"/>
        <v/>
      </c>
      <c r="G7385" s="212" t="str">
        <f t="shared" si="1132"/>
        <v/>
      </c>
      <c r="H7385" s="92">
        <f>IF(OR(ERR=FALSE,AND(F7385="",G7385="")),0,IF($C$12="D",$H$13+SUM($F$14:F7385)-SUM($G$14:G7385),$H$13-SUM($F$14:F7385)+SUM($G$14:G7385)))</f>
        <v>0</v>
      </c>
      <c r="I7385" s="7"/>
    </row>
    <row r="7386" spans="1:9">
      <c r="A7386" s="89">
        <f t="shared" si="1133"/>
        <v>7373</v>
      </c>
      <c r="B7386" s="185" t="str">
        <f t="shared" ref="B7386:B7437" si="1134">IF(ISERROR(VLOOKUP(A7386&amp;H$9,JU_AKUN,6,FALSE)=TRUE),"",VLOOKUP(A7386&amp;H$9,JU_AKUN,6,FALSE))</f>
        <v/>
      </c>
      <c r="C7386" s="90" t="str">
        <f t="shared" ref="C7386:C7437" si="1135">IF(ISERROR(VLOOKUP(A7386&amp;H$9,JU_AKUN,7,FALSE)=TRUE),"",VLOOKUP(A7386&amp;H$9,JU_AKUN,7,FALSE))</f>
        <v/>
      </c>
      <c r="D7386" s="89" t="str">
        <f t="shared" ref="D7386:D7437" si="1136">IF(ISERROR(VLOOKUP(A7386&amp;H$9,JU_AKUN,8,FALSE)=TRUE),"",VLOOKUP(A7386&amp;H$9,JU_AKUN,8,FALSE))</f>
        <v/>
      </c>
      <c r="E7386" s="91" t="str">
        <f t="shared" ref="E7386:E7437" si="1137">IF(ISERROR(VLOOKUP(A7386&amp;H$9,JU_AKUN,9,FALSE)=TRUE),"",VLOOKUP(A7386&amp;H$9,JU_AKUN,9,FALSE))</f>
        <v/>
      </c>
      <c r="F7386" s="92" t="str">
        <f t="shared" ref="F7386:F7437" si="1138">IF(ISERROR(VLOOKUP(A7386&amp;H$9,JU_AKUN,14,FALSE)=TRUE),"",VLOOKUP(A7386&amp;H$9,JU_AKUN,14,FALSE))</f>
        <v/>
      </c>
      <c r="G7386" s="212" t="str">
        <f t="shared" ref="G7386:G7437" si="1139">IF(ISERROR(VLOOKUP(A7386&amp;H$9,JU_AKUN,15,FALSE)=TRUE),"",VLOOKUP(A7386&amp;H$9,JU_AKUN,15,FALSE))</f>
        <v/>
      </c>
      <c r="H7386" s="92">
        <f>IF(OR(ERR=FALSE,AND(F7386="",G7386="")),0,IF($C$12="D",$H$13+SUM($F$14:F7386)-SUM($G$14:G7386),$H$13-SUM($F$14:F7386)+SUM($G$14:G7386)))</f>
        <v>0</v>
      </c>
      <c r="I7386" s="7"/>
    </row>
    <row r="7387" spans="1:9">
      <c r="A7387" s="89">
        <f t="shared" si="1133"/>
        <v>7374</v>
      </c>
      <c r="B7387" s="185" t="str">
        <f t="shared" si="1134"/>
        <v/>
      </c>
      <c r="C7387" s="90" t="str">
        <f t="shared" si="1135"/>
        <v/>
      </c>
      <c r="D7387" s="89" t="str">
        <f t="shared" si="1136"/>
        <v/>
      </c>
      <c r="E7387" s="91" t="str">
        <f t="shared" si="1137"/>
        <v/>
      </c>
      <c r="F7387" s="92" t="str">
        <f t="shared" si="1138"/>
        <v/>
      </c>
      <c r="G7387" s="212" t="str">
        <f t="shared" si="1139"/>
        <v/>
      </c>
      <c r="H7387" s="92">
        <f>IF(OR(ERR=FALSE,AND(F7387="",G7387="")),0,IF($C$12="D",$H$13+SUM($F$14:F7387)-SUM($G$14:G7387),$H$13-SUM($F$14:F7387)+SUM($G$14:G7387)))</f>
        <v>0</v>
      </c>
      <c r="I7387" s="7"/>
    </row>
    <row r="7388" spans="1:9">
      <c r="A7388" s="89">
        <f t="shared" si="1133"/>
        <v>7375</v>
      </c>
      <c r="B7388" s="185" t="str">
        <f t="shared" si="1134"/>
        <v/>
      </c>
      <c r="C7388" s="90" t="str">
        <f t="shared" si="1135"/>
        <v/>
      </c>
      <c r="D7388" s="89" t="str">
        <f t="shared" si="1136"/>
        <v/>
      </c>
      <c r="E7388" s="91" t="str">
        <f t="shared" si="1137"/>
        <v/>
      </c>
      <c r="F7388" s="92" t="str">
        <f t="shared" si="1138"/>
        <v/>
      </c>
      <c r="G7388" s="212" t="str">
        <f t="shared" si="1139"/>
        <v/>
      </c>
      <c r="H7388" s="92">
        <f>IF(OR(ERR=FALSE,AND(F7388="",G7388="")),0,IF($C$12="D",$H$13+SUM($F$14:F7388)-SUM($G$14:G7388),$H$13-SUM($F$14:F7388)+SUM($G$14:G7388)))</f>
        <v>0</v>
      </c>
      <c r="I7388" s="7"/>
    </row>
    <row r="7389" spans="1:9">
      <c r="A7389" s="89">
        <f t="shared" si="1133"/>
        <v>7376</v>
      </c>
      <c r="B7389" s="185" t="str">
        <f t="shared" si="1134"/>
        <v/>
      </c>
      <c r="C7389" s="90" t="str">
        <f t="shared" si="1135"/>
        <v/>
      </c>
      <c r="D7389" s="89" t="str">
        <f t="shared" si="1136"/>
        <v/>
      </c>
      <c r="E7389" s="91" t="str">
        <f t="shared" si="1137"/>
        <v/>
      </c>
      <c r="F7389" s="92" t="str">
        <f t="shared" si="1138"/>
        <v/>
      </c>
      <c r="G7389" s="212" t="str">
        <f t="shared" si="1139"/>
        <v/>
      </c>
      <c r="H7389" s="92">
        <f>IF(OR(ERR=FALSE,AND(F7389="",G7389="")),0,IF($C$12="D",$H$13+SUM($F$14:F7389)-SUM($G$14:G7389),$H$13-SUM($F$14:F7389)+SUM($G$14:G7389)))</f>
        <v>0</v>
      </c>
      <c r="I7389" s="7"/>
    </row>
    <row r="7390" spans="1:9">
      <c r="A7390" s="89">
        <f t="shared" si="1133"/>
        <v>7377</v>
      </c>
      <c r="B7390" s="185" t="str">
        <f t="shared" si="1134"/>
        <v/>
      </c>
      <c r="C7390" s="90" t="str">
        <f t="shared" si="1135"/>
        <v/>
      </c>
      <c r="D7390" s="89" t="str">
        <f t="shared" si="1136"/>
        <v/>
      </c>
      <c r="E7390" s="91" t="str">
        <f t="shared" si="1137"/>
        <v/>
      </c>
      <c r="F7390" s="92" t="str">
        <f t="shared" si="1138"/>
        <v/>
      </c>
      <c r="G7390" s="212" t="str">
        <f t="shared" si="1139"/>
        <v/>
      </c>
      <c r="H7390" s="92">
        <f>IF(OR(ERR=FALSE,AND(F7390="",G7390="")),0,IF($C$12="D",$H$13+SUM($F$14:F7390)-SUM($G$14:G7390),$H$13-SUM($F$14:F7390)+SUM($G$14:G7390)))</f>
        <v>0</v>
      </c>
      <c r="I7390" s="7"/>
    </row>
    <row r="7391" spans="1:9">
      <c r="A7391" s="89">
        <f t="shared" si="1133"/>
        <v>7378</v>
      </c>
      <c r="B7391" s="185" t="str">
        <f t="shared" si="1134"/>
        <v/>
      </c>
      <c r="C7391" s="90" t="str">
        <f t="shared" si="1135"/>
        <v/>
      </c>
      <c r="D7391" s="89" t="str">
        <f t="shared" si="1136"/>
        <v/>
      </c>
      <c r="E7391" s="91" t="str">
        <f t="shared" si="1137"/>
        <v/>
      </c>
      <c r="F7391" s="92" t="str">
        <f t="shared" si="1138"/>
        <v/>
      </c>
      <c r="G7391" s="212" t="str">
        <f t="shared" si="1139"/>
        <v/>
      </c>
      <c r="H7391" s="92">
        <f>IF(OR(ERR=FALSE,AND(F7391="",G7391="")),0,IF($C$12="D",$H$13+SUM($F$14:F7391)-SUM($G$14:G7391),$H$13-SUM($F$14:F7391)+SUM($G$14:G7391)))</f>
        <v>0</v>
      </c>
      <c r="I7391" s="7"/>
    </row>
    <row r="7392" spans="1:9">
      <c r="A7392" s="89">
        <f t="shared" ref="A7392:A7455" si="1140">A7391+1</f>
        <v>7379</v>
      </c>
      <c r="B7392" s="185" t="str">
        <f t="shared" si="1134"/>
        <v/>
      </c>
      <c r="C7392" s="90" t="str">
        <f t="shared" si="1135"/>
        <v/>
      </c>
      <c r="D7392" s="89" t="str">
        <f t="shared" si="1136"/>
        <v/>
      </c>
      <c r="E7392" s="91" t="str">
        <f t="shared" si="1137"/>
        <v/>
      </c>
      <c r="F7392" s="92" t="str">
        <f t="shared" si="1138"/>
        <v/>
      </c>
      <c r="G7392" s="212" t="str">
        <f t="shared" si="1139"/>
        <v/>
      </c>
      <c r="H7392" s="92">
        <f>IF(OR(ERR=FALSE,AND(F7392="",G7392="")),0,IF($C$12="D",$H$13+SUM($F$14:F7392)-SUM($G$14:G7392),$H$13-SUM($F$14:F7392)+SUM($G$14:G7392)))</f>
        <v>0</v>
      </c>
      <c r="I7392" s="7"/>
    </row>
    <row r="7393" spans="1:9">
      <c r="A7393" s="89">
        <f t="shared" si="1140"/>
        <v>7380</v>
      </c>
      <c r="B7393" s="185" t="str">
        <f t="shared" si="1134"/>
        <v/>
      </c>
      <c r="C7393" s="90" t="str">
        <f t="shared" si="1135"/>
        <v/>
      </c>
      <c r="D7393" s="89" t="str">
        <f t="shared" si="1136"/>
        <v/>
      </c>
      <c r="E7393" s="91" t="str">
        <f t="shared" si="1137"/>
        <v/>
      </c>
      <c r="F7393" s="92" t="str">
        <f t="shared" si="1138"/>
        <v/>
      </c>
      <c r="G7393" s="212" t="str">
        <f t="shared" si="1139"/>
        <v/>
      </c>
      <c r="H7393" s="92">
        <f>IF(OR(ERR=FALSE,AND(F7393="",G7393="")),0,IF($C$12="D",$H$13+SUM($F$14:F7393)-SUM($G$14:G7393),$H$13-SUM($F$14:F7393)+SUM($G$14:G7393)))</f>
        <v>0</v>
      </c>
      <c r="I7393" s="7"/>
    </row>
    <row r="7394" spans="1:9">
      <c r="A7394" s="89">
        <f t="shared" si="1140"/>
        <v>7381</v>
      </c>
      <c r="B7394" s="185" t="str">
        <f t="shared" si="1134"/>
        <v/>
      </c>
      <c r="C7394" s="90" t="str">
        <f t="shared" si="1135"/>
        <v/>
      </c>
      <c r="D7394" s="89" t="str">
        <f t="shared" si="1136"/>
        <v/>
      </c>
      <c r="E7394" s="91" t="str">
        <f t="shared" si="1137"/>
        <v/>
      </c>
      <c r="F7394" s="92" t="str">
        <f t="shared" si="1138"/>
        <v/>
      </c>
      <c r="G7394" s="212" t="str">
        <f t="shared" si="1139"/>
        <v/>
      </c>
      <c r="H7394" s="92">
        <f>IF(OR(ERR=FALSE,AND(F7394="",G7394="")),0,IF($C$12="D",$H$13+SUM($F$14:F7394)-SUM($G$14:G7394),$H$13-SUM($F$14:F7394)+SUM($G$14:G7394)))</f>
        <v>0</v>
      </c>
      <c r="I7394" s="7"/>
    </row>
    <row r="7395" spans="1:9">
      <c r="A7395" s="89">
        <f t="shared" si="1140"/>
        <v>7382</v>
      </c>
      <c r="B7395" s="185" t="str">
        <f t="shared" si="1134"/>
        <v/>
      </c>
      <c r="C7395" s="90" t="str">
        <f t="shared" si="1135"/>
        <v/>
      </c>
      <c r="D7395" s="89" t="str">
        <f t="shared" si="1136"/>
        <v/>
      </c>
      <c r="E7395" s="91" t="str">
        <f t="shared" si="1137"/>
        <v/>
      </c>
      <c r="F7395" s="92" t="str">
        <f t="shared" si="1138"/>
        <v/>
      </c>
      <c r="G7395" s="212" t="str">
        <f t="shared" si="1139"/>
        <v/>
      </c>
      <c r="H7395" s="92">
        <f>IF(OR(ERR=FALSE,AND(F7395="",G7395="")),0,IF($C$12="D",$H$13+SUM($F$14:F7395)-SUM($G$14:G7395),$H$13-SUM($F$14:F7395)+SUM($G$14:G7395)))</f>
        <v>0</v>
      </c>
      <c r="I7395" s="7"/>
    </row>
    <row r="7396" spans="1:9">
      <c r="A7396" s="89">
        <f t="shared" si="1140"/>
        <v>7383</v>
      </c>
      <c r="B7396" s="185" t="str">
        <f t="shared" si="1134"/>
        <v/>
      </c>
      <c r="C7396" s="90" t="str">
        <f t="shared" si="1135"/>
        <v/>
      </c>
      <c r="D7396" s="89" t="str">
        <f t="shared" si="1136"/>
        <v/>
      </c>
      <c r="E7396" s="91" t="str">
        <f t="shared" si="1137"/>
        <v/>
      </c>
      <c r="F7396" s="92" t="str">
        <f t="shared" si="1138"/>
        <v/>
      </c>
      <c r="G7396" s="212" t="str">
        <f t="shared" si="1139"/>
        <v/>
      </c>
      <c r="H7396" s="92">
        <f>IF(OR(ERR=FALSE,AND(F7396="",G7396="")),0,IF($C$12="D",$H$13+SUM($F$14:F7396)-SUM($G$14:G7396),$H$13-SUM($F$14:F7396)+SUM($G$14:G7396)))</f>
        <v>0</v>
      </c>
      <c r="I7396" s="7"/>
    </row>
    <row r="7397" spans="1:9">
      <c r="A7397" s="89">
        <f t="shared" si="1140"/>
        <v>7384</v>
      </c>
      <c r="B7397" s="185" t="str">
        <f t="shared" si="1134"/>
        <v/>
      </c>
      <c r="C7397" s="90" t="str">
        <f t="shared" si="1135"/>
        <v/>
      </c>
      <c r="D7397" s="89" t="str">
        <f t="shared" si="1136"/>
        <v/>
      </c>
      <c r="E7397" s="91" t="str">
        <f t="shared" si="1137"/>
        <v/>
      </c>
      <c r="F7397" s="92" t="str">
        <f t="shared" si="1138"/>
        <v/>
      </c>
      <c r="G7397" s="212" t="str">
        <f t="shared" si="1139"/>
        <v/>
      </c>
      <c r="H7397" s="92">
        <f>IF(OR(ERR=FALSE,AND(F7397="",G7397="")),0,IF($C$12="D",$H$13+SUM($F$14:F7397)-SUM($G$14:G7397),$H$13-SUM($F$14:F7397)+SUM($G$14:G7397)))</f>
        <v>0</v>
      </c>
      <c r="I7397" s="7"/>
    </row>
    <row r="7398" spans="1:9">
      <c r="A7398" s="89">
        <f t="shared" si="1140"/>
        <v>7385</v>
      </c>
      <c r="B7398" s="185" t="str">
        <f t="shared" si="1134"/>
        <v/>
      </c>
      <c r="C7398" s="90" t="str">
        <f t="shared" si="1135"/>
        <v/>
      </c>
      <c r="D7398" s="89" t="str">
        <f t="shared" si="1136"/>
        <v/>
      </c>
      <c r="E7398" s="91" t="str">
        <f t="shared" si="1137"/>
        <v/>
      </c>
      <c r="F7398" s="92" t="str">
        <f t="shared" si="1138"/>
        <v/>
      </c>
      <c r="G7398" s="212" t="str">
        <f t="shared" si="1139"/>
        <v/>
      </c>
      <c r="H7398" s="92">
        <f>IF(OR(ERR=FALSE,AND(F7398="",G7398="")),0,IF($C$12="D",$H$13+SUM($F$14:F7398)-SUM($G$14:G7398),$H$13-SUM($F$14:F7398)+SUM($G$14:G7398)))</f>
        <v>0</v>
      </c>
      <c r="I7398" s="7"/>
    </row>
    <row r="7399" spans="1:9">
      <c r="A7399" s="89">
        <f t="shared" si="1140"/>
        <v>7386</v>
      </c>
      <c r="B7399" s="185" t="str">
        <f t="shared" si="1134"/>
        <v/>
      </c>
      <c r="C7399" s="90" t="str">
        <f t="shared" si="1135"/>
        <v/>
      </c>
      <c r="D7399" s="89" t="str">
        <f t="shared" si="1136"/>
        <v/>
      </c>
      <c r="E7399" s="91" t="str">
        <f t="shared" si="1137"/>
        <v/>
      </c>
      <c r="F7399" s="92" t="str">
        <f t="shared" si="1138"/>
        <v/>
      </c>
      <c r="G7399" s="212" t="str">
        <f t="shared" si="1139"/>
        <v/>
      </c>
      <c r="H7399" s="92">
        <f>IF(OR(ERR=FALSE,AND(F7399="",G7399="")),0,IF($C$12="D",$H$13+SUM($F$14:F7399)-SUM($G$14:G7399),$H$13-SUM($F$14:F7399)+SUM($G$14:G7399)))</f>
        <v>0</v>
      </c>
      <c r="I7399" s="7"/>
    </row>
    <row r="7400" spans="1:9">
      <c r="A7400" s="89">
        <f t="shared" si="1140"/>
        <v>7387</v>
      </c>
      <c r="B7400" s="185" t="str">
        <f t="shared" si="1134"/>
        <v/>
      </c>
      <c r="C7400" s="90" t="str">
        <f t="shared" si="1135"/>
        <v/>
      </c>
      <c r="D7400" s="89" t="str">
        <f t="shared" si="1136"/>
        <v/>
      </c>
      <c r="E7400" s="91" t="str">
        <f t="shared" si="1137"/>
        <v/>
      </c>
      <c r="F7400" s="92" t="str">
        <f t="shared" si="1138"/>
        <v/>
      </c>
      <c r="G7400" s="212" t="str">
        <f t="shared" si="1139"/>
        <v/>
      </c>
      <c r="H7400" s="92">
        <f>IF(OR(ERR=FALSE,AND(F7400="",G7400="")),0,IF($C$12="D",$H$13+SUM($F$14:F7400)-SUM($G$14:G7400),$H$13-SUM($F$14:F7400)+SUM($G$14:G7400)))</f>
        <v>0</v>
      </c>
      <c r="I7400" s="7"/>
    </row>
    <row r="7401" spans="1:9">
      <c r="A7401" s="89">
        <f t="shared" si="1140"/>
        <v>7388</v>
      </c>
      <c r="B7401" s="185" t="str">
        <f t="shared" si="1134"/>
        <v/>
      </c>
      <c r="C7401" s="90" t="str">
        <f t="shared" si="1135"/>
        <v/>
      </c>
      <c r="D7401" s="89" t="str">
        <f t="shared" si="1136"/>
        <v/>
      </c>
      <c r="E7401" s="91" t="str">
        <f t="shared" si="1137"/>
        <v/>
      </c>
      <c r="F7401" s="92" t="str">
        <f t="shared" si="1138"/>
        <v/>
      </c>
      <c r="G7401" s="212" t="str">
        <f t="shared" si="1139"/>
        <v/>
      </c>
      <c r="H7401" s="92">
        <f>IF(OR(ERR=FALSE,AND(F7401="",G7401="")),0,IF($C$12="D",$H$13+SUM($F$14:F7401)-SUM($G$14:G7401),$H$13-SUM($F$14:F7401)+SUM($G$14:G7401)))</f>
        <v>0</v>
      </c>
      <c r="I7401" s="7"/>
    </row>
    <row r="7402" spans="1:9">
      <c r="A7402" s="89">
        <f t="shared" si="1140"/>
        <v>7389</v>
      </c>
      <c r="B7402" s="185" t="str">
        <f t="shared" si="1134"/>
        <v/>
      </c>
      <c r="C7402" s="90" t="str">
        <f t="shared" si="1135"/>
        <v/>
      </c>
      <c r="D7402" s="89" t="str">
        <f t="shared" si="1136"/>
        <v/>
      </c>
      <c r="E7402" s="91" t="str">
        <f t="shared" si="1137"/>
        <v/>
      </c>
      <c r="F7402" s="92" t="str">
        <f t="shared" si="1138"/>
        <v/>
      </c>
      <c r="G7402" s="212" t="str">
        <f t="shared" si="1139"/>
        <v/>
      </c>
      <c r="H7402" s="92">
        <f>IF(OR(ERR=FALSE,AND(F7402="",G7402="")),0,IF($C$12="D",$H$13+SUM($F$14:F7402)-SUM($G$14:G7402),$H$13-SUM($F$14:F7402)+SUM($G$14:G7402)))</f>
        <v>0</v>
      </c>
      <c r="I7402" s="7"/>
    </row>
    <row r="7403" spans="1:9">
      <c r="A7403" s="89">
        <f t="shared" si="1140"/>
        <v>7390</v>
      </c>
      <c r="B7403" s="185" t="str">
        <f t="shared" si="1134"/>
        <v/>
      </c>
      <c r="C7403" s="90" t="str">
        <f t="shared" si="1135"/>
        <v/>
      </c>
      <c r="D7403" s="89" t="str">
        <f t="shared" si="1136"/>
        <v/>
      </c>
      <c r="E7403" s="91" t="str">
        <f t="shared" si="1137"/>
        <v/>
      </c>
      <c r="F7403" s="92" t="str">
        <f t="shared" si="1138"/>
        <v/>
      </c>
      <c r="G7403" s="212" t="str">
        <f t="shared" si="1139"/>
        <v/>
      </c>
      <c r="H7403" s="92">
        <f>IF(OR(ERR=FALSE,AND(F7403="",G7403="")),0,IF($C$12="D",$H$13+SUM($F$14:F7403)-SUM($G$14:G7403),$H$13-SUM($F$14:F7403)+SUM($G$14:G7403)))</f>
        <v>0</v>
      </c>
      <c r="I7403" s="7"/>
    </row>
    <row r="7404" spans="1:9">
      <c r="A7404" s="89">
        <f t="shared" si="1140"/>
        <v>7391</v>
      </c>
      <c r="B7404" s="185" t="str">
        <f t="shared" si="1134"/>
        <v/>
      </c>
      <c r="C7404" s="90" t="str">
        <f t="shared" si="1135"/>
        <v/>
      </c>
      <c r="D7404" s="89" t="str">
        <f t="shared" si="1136"/>
        <v/>
      </c>
      <c r="E7404" s="91" t="str">
        <f t="shared" si="1137"/>
        <v/>
      </c>
      <c r="F7404" s="92" t="str">
        <f t="shared" si="1138"/>
        <v/>
      </c>
      <c r="G7404" s="212" t="str">
        <f t="shared" si="1139"/>
        <v/>
      </c>
      <c r="H7404" s="92">
        <f>IF(OR(ERR=FALSE,AND(F7404="",G7404="")),0,IF($C$12="D",$H$13+SUM($F$14:F7404)-SUM($G$14:G7404),$H$13-SUM($F$14:F7404)+SUM($G$14:G7404)))</f>
        <v>0</v>
      </c>
      <c r="I7404" s="7"/>
    </row>
    <row r="7405" spans="1:9">
      <c r="A7405" s="89">
        <f t="shared" si="1140"/>
        <v>7392</v>
      </c>
      <c r="B7405" s="185" t="str">
        <f t="shared" si="1134"/>
        <v/>
      </c>
      <c r="C7405" s="90" t="str">
        <f t="shared" si="1135"/>
        <v/>
      </c>
      <c r="D7405" s="89" t="str">
        <f t="shared" si="1136"/>
        <v/>
      </c>
      <c r="E7405" s="91" t="str">
        <f t="shared" si="1137"/>
        <v/>
      </c>
      <c r="F7405" s="92" t="str">
        <f t="shared" si="1138"/>
        <v/>
      </c>
      <c r="G7405" s="212" t="str">
        <f t="shared" si="1139"/>
        <v/>
      </c>
      <c r="H7405" s="92">
        <f>IF(OR(ERR=FALSE,AND(F7405="",G7405="")),0,IF($C$12="D",$H$13+SUM($F$14:F7405)-SUM($G$14:G7405),$H$13-SUM($F$14:F7405)+SUM($G$14:G7405)))</f>
        <v>0</v>
      </c>
      <c r="I7405" s="7"/>
    </row>
    <row r="7406" spans="1:9">
      <c r="A7406" s="89">
        <f t="shared" si="1140"/>
        <v>7393</v>
      </c>
      <c r="B7406" s="185" t="str">
        <f t="shared" si="1134"/>
        <v/>
      </c>
      <c r="C7406" s="90" t="str">
        <f t="shared" si="1135"/>
        <v/>
      </c>
      <c r="D7406" s="89" t="str">
        <f t="shared" si="1136"/>
        <v/>
      </c>
      <c r="E7406" s="91" t="str">
        <f t="shared" si="1137"/>
        <v/>
      </c>
      <c r="F7406" s="92" t="str">
        <f t="shared" si="1138"/>
        <v/>
      </c>
      <c r="G7406" s="212" t="str">
        <f t="shared" si="1139"/>
        <v/>
      </c>
      <c r="H7406" s="92">
        <f>IF(OR(ERR=FALSE,AND(F7406="",G7406="")),0,IF($C$12="D",$H$13+SUM($F$14:F7406)-SUM($G$14:G7406),$H$13-SUM($F$14:F7406)+SUM($G$14:G7406)))</f>
        <v>0</v>
      </c>
      <c r="I7406" s="7"/>
    </row>
    <row r="7407" spans="1:9">
      <c r="A7407" s="89">
        <f t="shared" si="1140"/>
        <v>7394</v>
      </c>
      <c r="B7407" s="185" t="str">
        <f t="shared" si="1134"/>
        <v/>
      </c>
      <c r="C7407" s="90" t="str">
        <f t="shared" si="1135"/>
        <v/>
      </c>
      <c r="D7407" s="89" t="str">
        <f t="shared" si="1136"/>
        <v/>
      </c>
      <c r="E7407" s="91" t="str">
        <f t="shared" si="1137"/>
        <v/>
      </c>
      <c r="F7407" s="92" t="str">
        <f t="shared" si="1138"/>
        <v/>
      </c>
      <c r="G7407" s="212" t="str">
        <f t="shared" si="1139"/>
        <v/>
      </c>
      <c r="H7407" s="92">
        <f>IF(OR(ERR=FALSE,AND(F7407="",G7407="")),0,IF($C$12="D",$H$13+SUM($F$14:F7407)-SUM($G$14:G7407),$H$13-SUM($F$14:F7407)+SUM($G$14:G7407)))</f>
        <v>0</v>
      </c>
      <c r="I7407" s="7"/>
    </row>
    <row r="7408" spans="1:9">
      <c r="A7408" s="89">
        <f t="shared" si="1140"/>
        <v>7395</v>
      </c>
      <c r="B7408" s="185" t="str">
        <f t="shared" si="1134"/>
        <v/>
      </c>
      <c r="C7408" s="90" t="str">
        <f t="shared" si="1135"/>
        <v/>
      </c>
      <c r="D7408" s="89" t="str">
        <f t="shared" si="1136"/>
        <v/>
      </c>
      <c r="E7408" s="91" t="str">
        <f t="shared" si="1137"/>
        <v/>
      </c>
      <c r="F7408" s="92" t="str">
        <f t="shared" si="1138"/>
        <v/>
      </c>
      <c r="G7408" s="212" t="str">
        <f t="shared" si="1139"/>
        <v/>
      </c>
      <c r="H7408" s="92">
        <f>IF(OR(ERR=FALSE,AND(F7408="",G7408="")),0,IF($C$12="D",$H$13+SUM($F$14:F7408)-SUM($G$14:G7408),$H$13-SUM($F$14:F7408)+SUM($G$14:G7408)))</f>
        <v>0</v>
      </c>
      <c r="I7408" s="7"/>
    </row>
    <row r="7409" spans="1:9">
      <c r="A7409" s="89">
        <f t="shared" si="1140"/>
        <v>7396</v>
      </c>
      <c r="B7409" s="185" t="str">
        <f t="shared" si="1134"/>
        <v/>
      </c>
      <c r="C7409" s="90" t="str">
        <f t="shared" si="1135"/>
        <v/>
      </c>
      <c r="D7409" s="89" t="str">
        <f t="shared" si="1136"/>
        <v/>
      </c>
      <c r="E7409" s="91" t="str">
        <f t="shared" si="1137"/>
        <v/>
      </c>
      <c r="F7409" s="92" t="str">
        <f t="shared" si="1138"/>
        <v/>
      </c>
      <c r="G7409" s="212" t="str">
        <f t="shared" si="1139"/>
        <v/>
      </c>
      <c r="H7409" s="92">
        <f>IF(OR(ERR=FALSE,AND(F7409="",G7409="")),0,IF($C$12="D",$H$13+SUM($F$14:F7409)-SUM($G$14:G7409),$H$13-SUM($F$14:F7409)+SUM($G$14:G7409)))</f>
        <v>0</v>
      </c>
      <c r="I7409" s="7"/>
    </row>
    <row r="7410" spans="1:9">
      <c r="A7410" s="89">
        <f t="shared" si="1140"/>
        <v>7397</v>
      </c>
      <c r="B7410" s="185" t="str">
        <f t="shared" si="1134"/>
        <v/>
      </c>
      <c r="C7410" s="90" t="str">
        <f t="shared" si="1135"/>
        <v/>
      </c>
      <c r="D7410" s="89" t="str">
        <f t="shared" si="1136"/>
        <v/>
      </c>
      <c r="E7410" s="91" t="str">
        <f t="shared" si="1137"/>
        <v/>
      </c>
      <c r="F7410" s="92" t="str">
        <f t="shared" si="1138"/>
        <v/>
      </c>
      <c r="G7410" s="212" t="str">
        <f t="shared" si="1139"/>
        <v/>
      </c>
      <c r="H7410" s="92">
        <f>IF(OR(ERR=FALSE,AND(F7410="",G7410="")),0,IF($C$12="D",$H$13+SUM($F$14:F7410)-SUM($G$14:G7410),$H$13-SUM($F$14:F7410)+SUM($G$14:G7410)))</f>
        <v>0</v>
      </c>
      <c r="I7410" s="7"/>
    </row>
    <row r="7411" spans="1:9">
      <c r="A7411" s="89">
        <f t="shared" si="1140"/>
        <v>7398</v>
      </c>
      <c r="B7411" s="185" t="str">
        <f t="shared" si="1134"/>
        <v/>
      </c>
      <c r="C7411" s="90" t="str">
        <f t="shared" si="1135"/>
        <v/>
      </c>
      <c r="D7411" s="89" t="str">
        <f t="shared" si="1136"/>
        <v/>
      </c>
      <c r="E7411" s="91" t="str">
        <f t="shared" si="1137"/>
        <v/>
      </c>
      <c r="F7411" s="92" t="str">
        <f t="shared" si="1138"/>
        <v/>
      </c>
      <c r="G7411" s="212" t="str">
        <f t="shared" si="1139"/>
        <v/>
      </c>
      <c r="H7411" s="92">
        <f>IF(OR(ERR=FALSE,AND(F7411="",G7411="")),0,IF($C$12="D",$H$13+SUM($F$14:F7411)-SUM($G$14:G7411),$H$13-SUM($F$14:F7411)+SUM($G$14:G7411)))</f>
        <v>0</v>
      </c>
      <c r="I7411" s="7"/>
    </row>
    <row r="7412" spans="1:9">
      <c r="A7412" s="89">
        <f t="shared" si="1140"/>
        <v>7399</v>
      </c>
      <c r="B7412" s="185" t="str">
        <f t="shared" si="1134"/>
        <v/>
      </c>
      <c r="C7412" s="90" t="str">
        <f t="shared" si="1135"/>
        <v/>
      </c>
      <c r="D7412" s="89" t="str">
        <f t="shared" si="1136"/>
        <v/>
      </c>
      <c r="E7412" s="91" t="str">
        <f t="shared" si="1137"/>
        <v/>
      </c>
      <c r="F7412" s="92" t="str">
        <f t="shared" si="1138"/>
        <v/>
      </c>
      <c r="G7412" s="212" t="str">
        <f t="shared" si="1139"/>
        <v/>
      </c>
      <c r="H7412" s="92">
        <f>IF(OR(ERR=FALSE,AND(F7412="",G7412="")),0,IF($C$12="D",$H$13+SUM($F$14:F7412)-SUM($G$14:G7412),$H$13-SUM($F$14:F7412)+SUM($G$14:G7412)))</f>
        <v>0</v>
      </c>
      <c r="I7412" s="7"/>
    </row>
    <row r="7413" spans="1:9">
      <c r="A7413" s="89">
        <f t="shared" si="1140"/>
        <v>7400</v>
      </c>
      <c r="B7413" s="185" t="str">
        <f t="shared" si="1134"/>
        <v/>
      </c>
      <c r="C7413" s="90" t="str">
        <f t="shared" si="1135"/>
        <v/>
      </c>
      <c r="D7413" s="89" t="str">
        <f t="shared" si="1136"/>
        <v/>
      </c>
      <c r="E7413" s="91" t="str">
        <f t="shared" si="1137"/>
        <v/>
      </c>
      <c r="F7413" s="92" t="str">
        <f t="shared" si="1138"/>
        <v/>
      </c>
      <c r="G7413" s="212" t="str">
        <f t="shared" si="1139"/>
        <v/>
      </c>
      <c r="H7413" s="92">
        <f>IF(OR(ERR=FALSE,AND(F7413="",G7413="")),0,IF($C$12="D",$H$13+SUM($F$14:F7413)-SUM($G$14:G7413),$H$13-SUM($F$14:F7413)+SUM($G$14:G7413)))</f>
        <v>0</v>
      </c>
      <c r="I7413" s="7"/>
    </row>
    <row r="7414" spans="1:9">
      <c r="A7414" s="89">
        <f t="shared" si="1140"/>
        <v>7401</v>
      </c>
      <c r="B7414" s="185" t="str">
        <f t="shared" si="1134"/>
        <v/>
      </c>
      <c r="C7414" s="90" t="str">
        <f t="shared" si="1135"/>
        <v/>
      </c>
      <c r="D7414" s="89" t="str">
        <f t="shared" si="1136"/>
        <v/>
      </c>
      <c r="E7414" s="91" t="str">
        <f t="shared" si="1137"/>
        <v/>
      </c>
      <c r="F7414" s="92" t="str">
        <f t="shared" si="1138"/>
        <v/>
      </c>
      <c r="G7414" s="212" t="str">
        <f t="shared" si="1139"/>
        <v/>
      </c>
      <c r="H7414" s="92">
        <f>IF(OR(ERR=FALSE,AND(F7414="",G7414="")),0,IF($C$12="D",$H$13+SUM($F$14:F7414)-SUM($G$14:G7414),$H$13-SUM($F$14:F7414)+SUM($G$14:G7414)))</f>
        <v>0</v>
      </c>
      <c r="I7414" s="7"/>
    </row>
    <row r="7415" spans="1:9">
      <c r="A7415" s="89">
        <f t="shared" si="1140"/>
        <v>7402</v>
      </c>
      <c r="B7415" s="185" t="str">
        <f t="shared" si="1134"/>
        <v/>
      </c>
      <c r="C7415" s="90" t="str">
        <f t="shared" si="1135"/>
        <v/>
      </c>
      <c r="D7415" s="89" t="str">
        <f t="shared" si="1136"/>
        <v/>
      </c>
      <c r="E7415" s="91" t="str">
        <f t="shared" si="1137"/>
        <v/>
      </c>
      <c r="F7415" s="92" t="str">
        <f t="shared" si="1138"/>
        <v/>
      </c>
      <c r="G7415" s="212" t="str">
        <f t="shared" si="1139"/>
        <v/>
      </c>
      <c r="H7415" s="92">
        <f>IF(OR(ERR=FALSE,AND(F7415="",G7415="")),0,IF($C$12="D",$H$13+SUM($F$14:F7415)-SUM($G$14:G7415),$H$13-SUM($F$14:F7415)+SUM($G$14:G7415)))</f>
        <v>0</v>
      </c>
      <c r="I7415" s="7"/>
    </row>
    <row r="7416" spans="1:9">
      <c r="A7416" s="89">
        <f t="shared" si="1140"/>
        <v>7403</v>
      </c>
      <c r="B7416" s="185" t="str">
        <f t="shared" si="1134"/>
        <v/>
      </c>
      <c r="C7416" s="90" t="str">
        <f t="shared" si="1135"/>
        <v/>
      </c>
      <c r="D7416" s="89" t="str">
        <f t="shared" si="1136"/>
        <v/>
      </c>
      <c r="E7416" s="91" t="str">
        <f t="shared" si="1137"/>
        <v/>
      </c>
      <c r="F7416" s="92" t="str">
        <f t="shared" si="1138"/>
        <v/>
      </c>
      <c r="G7416" s="212" t="str">
        <f t="shared" si="1139"/>
        <v/>
      </c>
      <c r="H7416" s="92">
        <f>IF(OR(ERR=FALSE,AND(F7416="",G7416="")),0,IF($C$12="D",$H$13+SUM($F$14:F7416)-SUM($G$14:G7416),$H$13-SUM($F$14:F7416)+SUM($G$14:G7416)))</f>
        <v>0</v>
      </c>
      <c r="I7416" s="7"/>
    </row>
    <row r="7417" spans="1:9">
      <c r="A7417" s="89">
        <f t="shared" si="1140"/>
        <v>7404</v>
      </c>
      <c r="B7417" s="185" t="str">
        <f t="shared" si="1134"/>
        <v/>
      </c>
      <c r="C7417" s="90" t="str">
        <f t="shared" si="1135"/>
        <v/>
      </c>
      <c r="D7417" s="89" t="str">
        <f t="shared" si="1136"/>
        <v/>
      </c>
      <c r="E7417" s="91" t="str">
        <f t="shared" si="1137"/>
        <v/>
      </c>
      <c r="F7417" s="92" t="str">
        <f t="shared" si="1138"/>
        <v/>
      </c>
      <c r="G7417" s="212" t="str">
        <f t="shared" si="1139"/>
        <v/>
      </c>
      <c r="H7417" s="92">
        <f>IF(OR(ERR=FALSE,AND(F7417="",G7417="")),0,IF($C$12="D",$H$13+SUM($F$14:F7417)-SUM($G$14:G7417),$H$13-SUM($F$14:F7417)+SUM($G$14:G7417)))</f>
        <v>0</v>
      </c>
      <c r="I7417" s="7"/>
    </row>
    <row r="7418" spans="1:9">
      <c r="A7418" s="89">
        <f t="shared" si="1140"/>
        <v>7405</v>
      </c>
      <c r="B7418" s="185" t="str">
        <f t="shared" si="1134"/>
        <v/>
      </c>
      <c r="C7418" s="90" t="str">
        <f t="shared" si="1135"/>
        <v/>
      </c>
      <c r="D7418" s="89" t="str">
        <f t="shared" si="1136"/>
        <v/>
      </c>
      <c r="E7418" s="91" t="str">
        <f t="shared" si="1137"/>
        <v/>
      </c>
      <c r="F7418" s="92" t="str">
        <f t="shared" si="1138"/>
        <v/>
      </c>
      <c r="G7418" s="212" t="str">
        <f t="shared" si="1139"/>
        <v/>
      </c>
      <c r="H7418" s="92">
        <f>IF(OR(ERR=FALSE,AND(F7418="",G7418="")),0,IF($C$12="D",$H$13+SUM($F$14:F7418)-SUM($G$14:G7418),$H$13-SUM($F$14:F7418)+SUM($G$14:G7418)))</f>
        <v>0</v>
      </c>
      <c r="I7418" s="7"/>
    </row>
    <row r="7419" spans="1:9">
      <c r="A7419" s="89">
        <f t="shared" si="1140"/>
        <v>7406</v>
      </c>
      <c r="B7419" s="185" t="str">
        <f t="shared" si="1134"/>
        <v/>
      </c>
      <c r="C7419" s="90" t="str">
        <f t="shared" si="1135"/>
        <v/>
      </c>
      <c r="D7419" s="89" t="str">
        <f t="shared" si="1136"/>
        <v/>
      </c>
      <c r="E7419" s="91" t="str">
        <f t="shared" si="1137"/>
        <v/>
      </c>
      <c r="F7419" s="92" t="str">
        <f t="shared" si="1138"/>
        <v/>
      </c>
      <c r="G7419" s="212" t="str">
        <f t="shared" si="1139"/>
        <v/>
      </c>
      <c r="H7419" s="92">
        <f>IF(OR(ERR=FALSE,AND(F7419="",G7419="")),0,IF($C$12="D",$H$13+SUM($F$14:F7419)-SUM($G$14:G7419),$H$13-SUM($F$14:F7419)+SUM($G$14:G7419)))</f>
        <v>0</v>
      </c>
      <c r="I7419" s="7"/>
    </row>
    <row r="7420" spans="1:9">
      <c r="A7420" s="89">
        <f t="shared" si="1140"/>
        <v>7407</v>
      </c>
      <c r="B7420" s="185" t="str">
        <f t="shared" si="1134"/>
        <v/>
      </c>
      <c r="C7420" s="90" t="str">
        <f t="shared" si="1135"/>
        <v/>
      </c>
      <c r="D7420" s="89" t="str">
        <f t="shared" si="1136"/>
        <v/>
      </c>
      <c r="E7420" s="91" t="str">
        <f t="shared" si="1137"/>
        <v/>
      </c>
      <c r="F7420" s="92" t="str">
        <f t="shared" si="1138"/>
        <v/>
      </c>
      <c r="G7420" s="212" t="str">
        <f t="shared" si="1139"/>
        <v/>
      </c>
      <c r="H7420" s="92">
        <f>IF(OR(ERR=FALSE,AND(F7420="",G7420="")),0,IF($C$12="D",$H$13+SUM($F$14:F7420)-SUM($G$14:G7420),$H$13-SUM($F$14:F7420)+SUM($G$14:G7420)))</f>
        <v>0</v>
      </c>
      <c r="I7420" s="7"/>
    </row>
    <row r="7421" spans="1:9">
      <c r="A7421" s="89">
        <f t="shared" si="1140"/>
        <v>7408</v>
      </c>
      <c r="B7421" s="185" t="str">
        <f t="shared" si="1134"/>
        <v/>
      </c>
      <c r="C7421" s="90" t="str">
        <f t="shared" si="1135"/>
        <v/>
      </c>
      <c r="D7421" s="89" t="str">
        <f t="shared" si="1136"/>
        <v/>
      </c>
      <c r="E7421" s="91" t="str">
        <f t="shared" si="1137"/>
        <v/>
      </c>
      <c r="F7421" s="92" t="str">
        <f t="shared" si="1138"/>
        <v/>
      </c>
      <c r="G7421" s="212" t="str">
        <f t="shared" si="1139"/>
        <v/>
      </c>
      <c r="H7421" s="92">
        <f>IF(OR(ERR=FALSE,AND(F7421="",G7421="")),0,IF($C$12="D",$H$13+SUM($F$14:F7421)-SUM($G$14:G7421),$H$13-SUM($F$14:F7421)+SUM($G$14:G7421)))</f>
        <v>0</v>
      </c>
      <c r="I7421" s="7"/>
    </row>
    <row r="7422" spans="1:9">
      <c r="A7422" s="89">
        <f t="shared" si="1140"/>
        <v>7409</v>
      </c>
      <c r="B7422" s="185" t="str">
        <f t="shared" si="1134"/>
        <v/>
      </c>
      <c r="C7422" s="90" t="str">
        <f t="shared" si="1135"/>
        <v/>
      </c>
      <c r="D7422" s="89" t="str">
        <f t="shared" si="1136"/>
        <v/>
      </c>
      <c r="E7422" s="91" t="str">
        <f t="shared" si="1137"/>
        <v/>
      </c>
      <c r="F7422" s="92" t="str">
        <f t="shared" si="1138"/>
        <v/>
      </c>
      <c r="G7422" s="212" t="str">
        <f t="shared" si="1139"/>
        <v/>
      </c>
      <c r="H7422" s="92">
        <f>IF(OR(ERR=FALSE,AND(F7422="",G7422="")),0,IF($C$12="D",$H$13+SUM($F$14:F7422)-SUM($G$14:G7422),$H$13-SUM($F$14:F7422)+SUM($G$14:G7422)))</f>
        <v>0</v>
      </c>
      <c r="I7422" s="7"/>
    </row>
    <row r="7423" spans="1:9">
      <c r="A7423" s="89">
        <f t="shared" si="1140"/>
        <v>7410</v>
      </c>
      <c r="B7423" s="185" t="str">
        <f t="shared" si="1134"/>
        <v/>
      </c>
      <c r="C7423" s="90" t="str">
        <f t="shared" si="1135"/>
        <v/>
      </c>
      <c r="D7423" s="89" t="str">
        <f t="shared" si="1136"/>
        <v/>
      </c>
      <c r="E7423" s="91" t="str">
        <f t="shared" si="1137"/>
        <v/>
      </c>
      <c r="F7423" s="92" t="str">
        <f t="shared" si="1138"/>
        <v/>
      </c>
      <c r="G7423" s="212" t="str">
        <f t="shared" si="1139"/>
        <v/>
      </c>
      <c r="H7423" s="92">
        <f>IF(OR(ERR=FALSE,AND(F7423="",G7423="")),0,IF($C$12="D",$H$13+SUM($F$14:F7423)-SUM($G$14:G7423),$H$13-SUM($F$14:F7423)+SUM($G$14:G7423)))</f>
        <v>0</v>
      </c>
      <c r="I7423" s="7"/>
    </row>
    <row r="7424" spans="1:9">
      <c r="A7424" s="89">
        <f t="shared" si="1140"/>
        <v>7411</v>
      </c>
      <c r="B7424" s="185" t="str">
        <f t="shared" si="1134"/>
        <v/>
      </c>
      <c r="C7424" s="90" t="str">
        <f t="shared" si="1135"/>
        <v/>
      </c>
      <c r="D7424" s="89" t="str">
        <f t="shared" si="1136"/>
        <v/>
      </c>
      <c r="E7424" s="91" t="str">
        <f t="shared" si="1137"/>
        <v/>
      </c>
      <c r="F7424" s="92" t="str">
        <f t="shared" si="1138"/>
        <v/>
      </c>
      <c r="G7424" s="212" t="str">
        <f t="shared" si="1139"/>
        <v/>
      </c>
      <c r="H7424" s="92">
        <f>IF(OR(ERR=FALSE,AND(F7424="",G7424="")),0,IF($C$12="D",$H$13+SUM($F$14:F7424)-SUM($G$14:G7424),$H$13-SUM($F$14:F7424)+SUM($G$14:G7424)))</f>
        <v>0</v>
      </c>
      <c r="I7424" s="7"/>
    </row>
    <row r="7425" spans="1:9">
      <c r="A7425" s="89">
        <f t="shared" si="1140"/>
        <v>7412</v>
      </c>
      <c r="B7425" s="185" t="str">
        <f t="shared" si="1134"/>
        <v/>
      </c>
      <c r="C7425" s="90" t="str">
        <f t="shared" si="1135"/>
        <v/>
      </c>
      <c r="D7425" s="89" t="str">
        <f t="shared" si="1136"/>
        <v/>
      </c>
      <c r="E7425" s="91" t="str">
        <f t="shared" si="1137"/>
        <v/>
      </c>
      <c r="F7425" s="92" t="str">
        <f t="shared" si="1138"/>
        <v/>
      </c>
      <c r="G7425" s="212" t="str">
        <f t="shared" si="1139"/>
        <v/>
      </c>
      <c r="H7425" s="92">
        <f>IF(OR(ERR=FALSE,AND(F7425="",G7425="")),0,IF($C$12="D",$H$13+SUM($F$14:F7425)-SUM($G$14:G7425),$H$13-SUM($F$14:F7425)+SUM($G$14:G7425)))</f>
        <v>0</v>
      </c>
      <c r="I7425" s="7"/>
    </row>
    <row r="7426" spans="1:9">
      <c r="A7426" s="89">
        <f t="shared" si="1140"/>
        <v>7413</v>
      </c>
      <c r="B7426" s="185" t="str">
        <f t="shared" si="1134"/>
        <v/>
      </c>
      <c r="C7426" s="90" t="str">
        <f t="shared" si="1135"/>
        <v/>
      </c>
      <c r="D7426" s="89" t="str">
        <f t="shared" si="1136"/>
        <v/>
      </c>
      <c r="E7426" s="91" t="str">
        <f t="shared" si="1137"/>
        <v/>
      </c>
      <c r="F7426" s="92" t="str">
        <f t="shared" si="1138"/>
        <v/>
      </c>
      <c r="G7426" s="212" t="str">
        <f t="shared" si="1139"/>
        <v/>
      </c>
      <c r="H7426" s="92">
        <f>IF(OR(ERR=FALSE,AND(F7426="",G7426="")),0,IF($C$12="D",$H$13+SUM($F$14:F7426)-SUM($G$14:G7426),$H$13-SUM($F$14:F7426)+SUM($G$14:G7426)))</f>
        <v>0</v>
      </c>
      <c r="I7426" s="7"/>
    </row>
    <row r="7427" spans="1:9">
      <c r="A7427" s="89">
        <f t="shared" si="1140"/>
        <v>7414</v>
      </c>
      <c r="B7427" s="185" t="str">
        <f t="shared" si="1134"/>
        <v/>
      </c>
      <c r="C7427" s="90" t="str">
        <f t="shared" si="1135"/>
        <v/>
      </c>
      <c r="D7427" s="89" t="str">
        <f t="shared" si="1136"/>
        <v/>
      </c>
      <c r="E7427" s="91" t="str">
        <f t="shared" si="1137"/>
        <v/>
      </c>
      <c r="F7427" s="92" t="str">
        <f t="shared" si="1138"/>
        <v/>
      </c>
      <c r="G7427" s="212" t="str">
        <f t="shared" si="1139"/>
        <v/>
      </c>
      <c r="H7427" s="92">
        <f>IF(OR(ERR=FALSE,AND(F7427="",G7427="")),0,IF($C$12="D",$H$13+SUM($F$14:F7427)-SUM($G$14:G7427),$H$13-SUM($F$14:F7427)+SUM($G$14:G7427)))</f>
        <v>0</v>
      </c>
      <c r="I7427" s="7"/>
    </row>
    <row r="7428" spans="1:9">
      <c r="A7428" s="89">
        <f t="shared" si="1140"/>
        <v>7415</v>
      </c>
      <c r="B7428" s="185" t="str">
        <f t="shared" si="1134"/>
        <v/>
      </c>
      <c r="C7428" s="90" t="str">
        <f t="shared" si="1135"/>
        <v/>
      </c>
      <c r="D7428" s="89" t="str">
        <f t="shared" si="1136"/>
        <v/>
      </c>
      <c r="E7428" s="91" t="str">
        <f t="shared" si="1137"/>
        <v/>
      </c>
      <c r="F7428" s="92" t="str">
        <f t="shared" si="1138"/>
        <v/>
      </c>
      <c r="G7428" s="212" t="str">
        <f t="shared" si="1139"/>
        <v/>
      </c>
      <c r="H7428" s="92">
        <f>IF(OR(ERR=FALSE,AND(F7428="",G7428="")),0,IF($C$12="D",$H$13+SUM($F$14:F7428)-SUM($G$14:G7428),$H$13-SUM($F$14:F7428)+SUM($G$14:G7428)))</f>
        <v>0</v>
      </c>
      <c r="I7428" s="7"/>
    </row>
    <row r="7429" spans="1:9">
      <c r="A7429" s="89">
        <f t="shared" si="1140"/>
        <v>7416</v>
      </c>
      <c r="B7429" s="185" t="str">
        <f t="shared" si="1134"/>
        <v/>
      </c>
      <c r="C7429" s="90" t="str">
        <f t="shared" si="1135"/>
        <v/>
      </c>
      <c r="D7429" s="89" t="str">
        <f t="shared" si="1136"/>
        <v/>
      </c>
      <c r="E7429" s="91" t="str">
        <f t="shared" si="1137"/>
        <v/>
      </c>
      <c r="F7429" s="92" t="str">
        <f t="shared" si="1138"/>
        <v/>
      </c>
      <c r="G7429" s="212" t="str">
        <f t="shared" si="1139"/>
        <v/>
      </c>
      <c r="H7429" s="92">
        <f>IF(OR(ERR=FALSE,AND(F7429="",G7429="")),0,IF($C$12="D",$H$13+SUM($F$14:F7429)-SUM($G$14:G7429),$H$13-SUM($F$14:F7429)+SUM($G$14:G7429)))</f>
        <v>0</v>
      </c>
      <c r="I7429" s="7"/>
    </row>
    <row r="7430" spans="1:9">
      <c r="A7430" s="89">
        <f t="shared" si="1140"/>
        <v>7417</v>
      </c>
      <c r="B7430" s="185" t="str">
        <f t="shared" si="1134"/>
        <v/>
      </c>
      <c r="C7430" s="90" t="str">
        <f t="shared" si="1135"/>
        <v/>
      </c>
      <c r="D7430" s="89" t="str">
        <f t="shared" si="1136"/>
        <v/>
      </c>
      <c r="E7430" s="91" t="str">
        <f t="shared" si="1137"/>
        <v/>
      </c>
      <c r="F7430" s="92" t="str">
        <f t="shared" si="1138"/>
        <v/>
      </c>
      <c r="G7430" s="212" t="str">
        <f t="shared" si="1139"/>
        <v/>
      </c>
      <c r="H7430" s="92">
        <f>IF(OR(ERR=FALSE,AND(F7430="",G7430="")),0,IF($C$12="D",$H$13+SUM($F$14:F7430)-SUM($G$14:G7430),$H$13-SUM($F$14:F7430)+SUM($G$14:G7430)))</f>
        <v>0</v>
      </c>
      <c r="I7430" s="7"/>
    </row>
    <row r="7431" spans="1:9">
      <c r="A7431" s="89">
        <f t="shared" si="1140"/>
        <v>7418</v>
      </c>
      <c r="B7431" s="185" t="str">
        <f t="shared" si="1134"/>
        <v/>
      </c>
      <c r="C7431" s="90" t="str">
        <f t="shared" si="1135"/>
        <v/>
      </c>
      <c r="D7431" s="89" t="str">
        <f t="shared" si="1136"/>
        <v/>
      </c>
      <c r="E7431" s="91" t="str">
        <f t="shared" si="1137"/>
        <v/>
      </c>
      <c r="F7431" s="92" t="str">
        <f t="shared" si="1138"/>
        <v/>
      </c>
      <c r="G7431" s="212" t="str">
        <f t="shared" si="1139"/>
        <v/>
      </c>
      <c r="H7431" s="92">
        <f>IF(OR(ERR=FALSE,AND(F7431="",G7431="")),0,IF($C$12="D",$H$13+SUM($F$14:F7431)-SUM($G$14:G7431),$H$13-SUM($F$14:F7431)+SUM($G$14:G7431)))</f>
        <v>0</v>
      </c>
      <c r="I7431" s="7"/>
    </row>
    <row r="7432" spans="1:9">
      <c r="A7432" s="89">
        <f t="shared" si="1140"/>
        <v>7419</v>
      </c>
      <c r="B7432" s="185" t="str">
        <f t="shared" si="1134"/>
        <v/>
      </c>
      <c r="C7432" s="90" t="str">
        <f t="shared" si="1135"/>
        <v/>
      </c>
      <c r="D7432" s="89" t="str">
        <f t="shared" si="1136"/>
        <v/>
      </c>
      <c r="E7432" s="91" t="str">
        <f t="shared" si="1137"/>
        <v/>
      </c>
      <c r="F7432" s="92" t="str">
        <f t="shared" si="1138"/>
        <v/>
      </c>
      <c r="G7432" s="212" t="str">
        <f t="shared" si="1139"/>
        <v/>
      </c>
      <c r="H7432" s="92">
        <f>IF(OR(ERR=FALSE,AND(F7432="",G7432="")),0,IF($C$12="D",$H$13+SUM($F$14:F7432)-SUM($G$14:G7432),$H$13-SUM($F$14:F7432)+SUM($G$14:G7432)))</f>
        <v>0</v>
      </c>
      <c r="I7432" s="7"/>
    </row>
    <row r="7433" spans="1:9">
      <c r="A7433" s="89">
        <f t="shared" si="1140"/>
        <v>7420</v>
      </c>
      <c r="B7433" s="185" t="str">
        <f t="shared" si="1134"/>
        <v/>
      </c>
      <c r="C7433" s="90" t="str">
        <f t="shared" si="1135"/>
        <v/>
      </c>
      <c r="D7433" s="89" t="str">
        <f t="shared" si="1136"/>
        <v/>
      </c>
      <c r="E7433" s="91" t="str">
        <f t="shared" si="1137"/>
        <v/>
      </c>
      <c r="F7433" s="92" t="str">
        <f t="shared" si="1138"/>
        <v/>
      </c>
      <c r="G7433" s="212" t="str">
        <f t="shared" si="1139"/>
        <v/>
      </c>
      <c r="H7433" s="92">
        <f>IF(OR(ERR=FALSE,AND(F7433="",G7433="")),0,IF($C$12="D",$H$13+SUM($F$14:F7433)-SUM($G$14:G7433),$H$13-SUM($F$14:F7433)+SUM($G$14:G7433)))</f>
        <v>0</v>
      </c>
      <c r="I7433" s="7"/>
    </row>
    <row r="7434" spans="1:9">
      <c r="A7434" s="89">
        <f t="shared" si="1140"/>
        <v>7421</v>
      </c>
      <c r="B7434" s="185" t="str">
        <f t="shared" si="1134"/>
        <v/>
      </c>
      <c r="C7434" s="90" t="str">
        <f t="shared" si="1135"/>
        <v/>
      </c>
      <c r="D7434" s="89" t="str">
        <f t="shared" si="1136"/>
        <v/>
      </c>
      <c r="E7434" s="91" t="str">
        <f t="shared" si="1137"/>
        <v/>
      </c>
      <c r="F7434" s="92" t="str">
        <f t="shared" si="1138"/>
        <v/>
      </c>
      <c r="G7434" s="212" t="str">
        <f t="shared" si="1139"/>
        <v/>
      </c>
      <c r="H7434" s="92">
        <f>IF(OR(ERR=FALSE,AND(F7434="",G7434="")),0,IF($C$12="D",$H$13+SUM($F$14:F7434)-SUM($G$14:G7434),$H$13-SUM($F$14:F7434)+SUM($G$14:G7434)))</f>
        <v>0</v>
      </c>
      <c r="I7434" s="7"/>
    </row>
    <row r="7435" spans="1:9">
      <c r="A7435" s="89">
        <f t="shared" si="1140"/>
        <v>7422</v>
      </c>
      <c r="B7435" s="185" t="str">
        <f t="shared" si="1134"/>
        <v/>
      </c>
      <c r="C7435" s="90" t="str">
        <f t="shared" si="1135"/>
        <v/>
      </c>
      <c r="D7435" s="89" t="str">
        <f t="shared" si="1136"/>
        <v/>
      </c>
      <c r="E7435" s="91" t="str">
        <f t="shared" si="1137"/>
        <v/>
      </c>
      <c r="F7435" s="92" t="str">
        <f t="shared" si="1138"/>
        <v/>
      </c>
      <c r="G7435" s="212" t="str">
        <f t="shared" si="1139"/>
        <v/>
      </c>
      <c r="H7435" s="92">
        <f>IF(OR(ERR=FALSE,AND(F7435="",G7435="")),0,IF($C$12="D",$H$13+SUM($F$14:F7435)-SUM($G$14:G7435),$H$13-SUM($F$14:F7435)+SUM($G$14:G7435)))</f>
        <v>0</v>
      </c>
      <c r="I7435" s="7"/>
    </row>
    <row r="7436" spans="1:9">
      <c r="A7436" s="89">
        <f t="shared" si="1140"/>
        <v>7423</v>
      </c>
      <c r="B7436" s="185" t="str">
        <f t="shared" si="1134"/>
        <v/>
      </c>
      <c r="C7436" s="90" t="str">
        <f t="shared" si="1135"/>
        <v/>
      </c>
      <c r="D7436" s="89" t="str">
        <f t="shared" si="1136"/>
        <v/>
      </c>
      <c r="E7436" s="91" t="str">
        <f t="shared" si="1137"/>
        <v/>
      </c>
      <c r="F7436" s="92" t="str">
        <f t="shared" si="1138"/>
        <v/>
      </c>
      <c r="G7436" s="212" t="str">
        <f t="shared" si="1139"/>
        <v/>
      </c>
      <c r="H7436" s="92">
        <f>IF(OR(ERR=FALSE,AND(F7436="",G7436="")),0,IF($C$12="D",$H$13+SUM($F$14:F7436)-SUM($G$14:G7436),$H$13-SUM($F$14:F7436)+SUM($G$14:G7436)))</f>
        <v>0</v>
      </c>
      <c r="I7436" s="7"/>
    </row>
    <row r="7437" spans="1:9">
      <c r="A7437" s="89">
        <f t="shared" si="1140"/>
        <v>7424</v>
      </c>
      <c r="B7437" s="185" t="str">
        <f t="shared" si="1134"/>
        <v/>
      </c>
      <c r="C7437" s="90" t="str">
        <f t="shared" si="1135"/>
        <v/>
      </c>
      <c r="D7437" s="89" t="str">
        <f t="shared" si="1136"/>
        <v/>
      </c>
      <c r="E7437" s="91" t="str">
        <f t="shared" si="1137"/>
        <v/>
      </c>
      <c r="F7437" s="92" t="str">
        <f t="shared" si="1138"/>
        <v/>
      </c>
      <c r="G7437" s="212" t="str">
        <f t="shared" si="1139"/>
        <v/>
      </c>
      <c r="H7437" s="92">
        <f>IF(OR(ERR=FALSE,AND(F7437="",G7437="")),0,IF($C$12="D",$H$13+SUM($F$14:F7437)-SUM($G$14:G7437),$H$13-SUM($F$14:F7437)+SUM($G$14:G7437)))</f>
        <v>0</v>
      </c>
      <c r="I7437" s="7"/>
    </row>
    <row r="7438" spans="1:9">
      <c r="A7438" s="89">
        <f t="shared" si="1140"/>
        <v>7425</v>
      </c>
      <c r="B7438" s="185" t="str">
        <f>IF(ISERROR(VLOOKUP(A7438&amp;H$9,JU_AKUN,6,FALSE)=TRUE),"",VLOOKUP(A7438&amp;H$9,JU_AKUN,6,FALSE))</f>
        <v/>
      </c>
      <c r="C7438" s="90" t="str">
        <f>IF(ISERROR(VLOOKUP(A7438&amp;H$9,JU_AKUN,7,FALSE)=TRUE),"",VLOOKUP(A7438&amp;H$9,JU_AKUN,7,FALSE))</f>
        <v/>
      </c>
      <c r="D7438" s="89" t="str">
        <f>IF(ISERROR(VLOOKUP(A7438&amp;H$9,JU_AKUN,8,FALSE)=TRUE),"",VLOOKUP(A7438&amp;H$9,JU_AKUN,8,FALSE))</f>
        <v/>
      </c>
      <c r="E7438" s="91" t="str">
        <f>IF(ISERROR(VLOOKUP(A7438&amp;H$9,JU_AKUN,9,FALSE)=TRUE),"",VLOOKUP(A7438&amp;H$9,JU_AKUN,9,FALSE))</f>
        <v/>
      </c>
      <c r="F7438" s="92" t="str">
        <f>IF(ISERROR(VLOOKUP(A7438&amp;H$9,JU_AKUN,14,FALSE)=TRUE),"",VLOOKUP(A7438&amp;H$9,JU_AKUN,14,FALSE))</f>
        <v/>
      </c>
      <c r="G7438" s="212" t="str">
        <f>IF(ISERROR(VLOOKUP(A7438&amp;H$9,JU_AKUN,15,FALSE)=TRUE),"",VLOOKUP(A7438&amp;H$9,JU_AKUN,15,FALSE))</f>
        <v/>
      </c>
      <c r="H7438" s="92">
        <f>IF(OR(ERR=FALSE,AND(F7438="",G7438="")),0,IF($C$12="D",$H$13+SUM($F$14:F7438)-SUM($G$14:G7438),$H$13-SUM($F$14:F7438)+SUM($G$14:G7438)))</f>
        <v>0</v>
      </c>
      <c r="I7438" s="7"/>
    </row>
    <row r="7439" spans="1:9">
      <c r="A7439" s="89">
        <f t="shared" si="1140"/>
        <v>7426</v>
      </c>
      <c r="B7439" s="185" t="str">
        <f>IF(ISERROR(VLOOKUP(A7439&amp;H$9,JU_AKUN,6,FALSE)=TRUE),"",VLOOKUP(A7439&amp;H$9,JU_AKUN,6,FALSE))</f>
        <v/>
      </c>
      <c r="C7439" s="90" t="str">
        <f>IF(ISERROR(VLOOKUP(A7439&amp;H$9,JU_AKUN,7,FALSE)=TRUE),"",VLOOKUP(A7439&amp;H$9,JU_AKUN,7,FALSE))</f>
        <v/>
      </c>
      <c r="D7439" s="89" t="str">
        <f>IF(ISERROR(VLOOKUP(A7439&amp;H$9,JU_AKUN,8,FALSE)=TRUE),"",VLOOKUP(A7439&amp;H$9,JU_AKUN,8,FALSE))</f>
        <v/>
      </c>
      <c r="E7439" s="91" t="str">
        <f>IF(ISERROR(VLOOKUP(A7439&amp;H$9,JU_AKUN,9,FALSE)=TRUE),"",VLOOKUP(A7439&amp;H$9,JU_AKUN,9,FALSE))</f>
        <v/>
      </c>
      <c r="F7439" s="92" t="str">
        <f>IF(ISERROR(VLOOKUP(A7439&amp;H$9,JU_AKUN,14,FALSE)=TRUE),"",VLOOKUP(A7439&amp;H$9,JU_AKUN,14,FALSE))</f>
        <v/>
      </c>
      <c r="G7439" s="212" t="str">
        <f>IF(ISERROR(VLOOKUP(A7439&amp;H$9,JU_AKUN,15,FALSE)=TRUE),"",VLOOKUP(A7439&amp;H$9,JU_AKUN,15,FALSE))</f>
        <v/>
      </c>
      <c r="H7439" s="92">
        <f>IF(OR(ERR=FALSE,AND(F7439="",G7439="")),0,IF($C$12="D",$H$13+SUM($F$14:F7439)-SUM($G$14:G7439),$H$13-SUM($F$14:F7439)+SUM($G$14:G7439)))</f>
        <v>0</v>
      </c>
      <c r="I7439" s="7"/>
    </row>
    <row r="7440" spans="1:9">
      <c r="A7440" s="89">
        <f t="shared" si="1140"/>
        <v>7427</v>
      </c>
      <c r="B7440" s="185" t="str">
        <f>IF(ISERROR(VLOOKUP(A7440&amp;H$9,JU_AKUN,6,FALSE)=TRUE),"",VLOOKUP(A7440&amp;H$9,JU_AKUN,6,FALSE))</f>
        <v/>
      </c>
      <c r="C7440" s="90" t="str">
        <f>IF(ISERROR(VLOOKUP(A7440&amp;H$9,JU_AKUN,7,FALSE)=TRUE),"",VLOOKUP(A7440&amp;H$9,JU_AKUN,7,FALSE))</f>
        <v/>
      </c>
      <c r="D7440" s="89" t="str">
        <f>IF(ISERROR(VLOOKUP(A7440&amp;H$9,JU_AKUN,8,FALSE)=TRUE),"",VLOOKUP(A7440&amp;H$9,JU_AKUN,8,FALSE))</f>
        <v/>
      </c>
      <c r="E7440" s="91" t="str">
        <f>IF(ISERROR(VLOOKUP(A7440&amp;H$9,JU_AKUN,9,FALSE)=TRUE),"",VLOOKUP(A7440&amp;H$9,JU_AKUN,9,FALSE))</f>
        <v/>
      </c>
      <c r="F7440" s="92" t="str">
        <f>IF(ISERROR(VLOOKUP(A7440&amp;H$9,JU_AKUN,14,FALSE)=TRUE),"",VLOOKUP(A7440&amp;H$9,JU_AKUN,14,FALSE))</f>
        <v/>
      </c>
      <c r="G7440" s="212" t="str">
        <f>IF(ISERROR(VLOOKUP(A7440&amp;H$9,JU_AKUN,15,FALSE)=TRUE),"",VLOOKUP(A7440&amp;H$9,JU_AKUN,15,FALSE))</f>
        <v/>
      </c>
      <c r="H7440" s="92">
        <f>IF(OR(ERR=FALSE,AND(F7440="",G7440="")),0,IF($C$12="D",$H$13+SUM($F$14:F7440)-SUM($G$14:G7440),$H$13-SUM($F$14:F7440)+SUM($G$14:G7440)))</f>
        <v>0</v>
      </c>
      <c r="I7440" s="7"/>
    </row>
    <row r="7441" spans="1:9">
      <c r="A7441" s="89">
        <f t="shared" si="1140"/>
        <v>7428</v>
      </c>
      <c r="B7441" s="185" t="str">
        <f>IF(ISERROR(VLOOKUP(A7441&amp;H$9,JU_AKUN,6,FALSE)=TRUE),"",VLOOKUP(A7441&amp;H$9,JU_AKUN,6,FALSE))</f>
        <v/>
      </c>
      <c r="C7441" s="90" t="str">
        <f>IF(ISERROR(VLOOKUP(A7441&amp;H$9,JU_AKUN,7,FALSE)=TRUE),"",VLOOKUP(A7441&amp;H$9,JU_AKUN,7,FALSE))</f>
        <v/>
      </c>
      <c r="D7441" s="89" t="str">
        <f>IF(ISERROR(VLOOKUP(A7441&amp;H$9,JU_AKUN,8,FALSE)=TRUE),"",VLOOKUP(A7441&amp;H$9,JU_AKUN,8,FALSE))</f>
        <v/>
      </c>
      <c r="E7441" s="91" t="str">
        <f>IF(ISERROR(VLOOKUP(A7441&amp;H$9,JU_AKUN,9,FALSE)=TRUE),"",VLOOKUP(A7441&amp;H$9,JU_AKUN,9,FALSE))</f>
        <v/>
      </c>
      <c r="F7441" s="92" t="str">
        <f>IF(ISERROR(VLOOKUP(A7441&amp;H$9,JU_AKUN,14,FALSE)=TRUE),"",VLOOKUP(A7441&amp;H$9,JU_AKUN,14,FALSE))</f>
        <v/>
      </c>
      <c r="G7441" s="212" t="str">
        <f>IF(ISERROR(VLOOKUP(A7441&amp;H$9,JU_AKUN,15,FALSE)=TRUE),"",VLOOKUP(A7441&amp;H$9,JU_AKUN,15,FALSE))</f>
        <v/>
      </c>
      <c r="H7441" s="92">
        <f>IF(OR(ERR=FALSE,AND(F7441="",G7441="")),0,IF($C$12="D",$H$13+SUM($F$14:F7441)-SUM($G$14:G7441),$H$13-SUM($F$14:F7441)+SUM($G$14:G7441)))</f>
        <v>0</v>
      </c>
      <c r="I7441" s="7"/>
    </row>
    <row r="7442" spans="1:9">
      <c r="A7442" s="89">
        <f t="shared" si="1140"/>
        <v>7429</v>
      </c>
      <c r="B7442" s="185" t="str">
        <f t="shared" ref="B7442:B7505" si="1141">IF(ISERROR(VLOOKUP(A7442&amp;H$9,JU_AKUN,6,FALSE)=TRUE),"",VLOOKUP(A7442&amp;H$9,JU_AKUN,6,FALSE))</f>
        <v/>
      </c>
      <c r="C7442" s="90" t="str">
        <f t="shared" ref="C7442:C7505" si="1142">IF(ISERROR(VLOOKUP(A7442&amp;H$9,JU_AKUN,7,FALSE)=TRUE),"",VLOOKUP(A7442&amp;H$9,JU_AKUN,7,FALSE))</f>
        <v/>
      </c>
      <c r="D7442" s="89" t="str">
        <f t="shared" ref="D7442:D7505" si="1143">IF(ISERROR(VLOOKUP(A7442&amp;H$9,JU_AKUN,8,FALSE)=TRUE),"",VLOOKUP(A7442&amp;H$9,JU_AKUN,8,FALSE))</f>
        <v/>
      </c>
      <c r="E7442" s="91" t="str">
        <f t="shared" ref="E7442:E7505" si="1144">IF(ISERROR(VLOOKUP(A7442&amp;H$9,JU_AKUN,9,FALSE)=TRUE),"",VLOOKUP(A7442&amp;H$9,JU_AKUN,9,FALSE))</f>
        <v/>
      </c>
      <c r="F7442" s="92" t="str">
        <f t="shared" ref="F7442:F7505" si="1145">IF(ISERROR(VLOOKUP(A7442&amp;H$9,JU_AKUN,14,FALSE)=TRUE),"",VLOOKUP(A7442&amp;H$9,JU_AKUN,14,FALSE))</f>
        <v/>
      </c>
      <c r="G7442" s="212" t="str">
        <f t="shared" ref="G7442:G7505" si="1146">IF(ISERROR(VLOOKUP(A7442&amp;H$9,JU_AKUN,15,FALSE)=TRUE),"",VLOOKUP(A7442&amp;H$9,JU_AKUN,15,FALSE))</f>
        <v/>
      </c>
      <c r="H7442" s="92">
        <f>IF(OR(ERR=FALSE,AND(F7442="",G7442="")),0,IF($C$12="D",$H$13+SUM($F$14:F7442)-SUM($G$14:G7442),$H$13-SUM($F$14:F7442)+SUM($G$14:G7442)))</f>
        <v>0</v>
      </c>
      <c r="I7442" s="7"/>
    </row>
    <row r="7443" spans="1:9">
      <c r="A7443" s="89">
        <f t="shared" si="1140"/>
        <v>7430</v>
      </c>
      <c r="B7443" s="185" t="str">
        <f t="shared" si="1141"/>
        <v/>
      </c>
      <c r="C7443" s="90" t="str">
        <f t="shared" si="1142"/>
        <v/>
      </c>
      <c r="D7443" s="89" t="str">
        <f t="shared" si="1143"/>
        <v/>
      </c>
      <c r="E7443" s="91" t="str">
        <f t="shared" si="1144"/>
        <v/>
      </c>
      <c r="F7443" s="92" t="str">
        <f t="shared" si="1145"/>
        <v/>
      </c>
      <c r="G7443" s="212" t="str">
        <f t="shared" si="1146"/>
        <v/>
      </c>
      <c r="H7443" s="92">
        <f>IF(OR(ERR=FALSE,AND(F7443="",G7443="")),0,IF($C$12="D",$H$13+SUM($F$14:F7443)-SUM($G$14:G7443),$H$13-SUM($F$14:F7443)+SUM($G$14:G7443)))</f>
        <v>0</v>
      </c>
      <c r="I7443" s="7"/>
    </row>
    <row r="7444" spans="1:9">
      <c r="A7444" s="89">
        <f t="shared" si="1140"/>
        <v>7431</v>
      </c>
      <c r="B7444" s="185" t="str">
        <f t="shared" si="1141"/>
        <v/>
      </c>
      <c r="C7444" s="90" t="str">
        <f t="shared" si="1142"/>
        <v/>
      </c>
      <c r="D7444" s="89" t="str">
        <f t="shared" si="1143"/>
        <v/>
      </c>
      <c r="E7444" s="91" t="str">
        <f t="shared" si="1144"/>
        <v/>
      </c>
      <c r="F7444" s="92" t="str">
        <f t="shared" si="1145"/>
        <v/>
      </c>
      <c r="G7444" s="212" t="str">
        <f t="shared" si="1146"/>
        <v/>
      </c>
      <c r="H7444" s="92">
        <f>IF(OR(ERR=FALSE,AND(F7444="",G7444="")),0,IF($C$12="D",$H$13+SUM($F$14:F7444)-SUM($G$14:G7444),$H$13-SUM($F$14:F7444)+SUM($G$14:G7444)))</f>
        <v>0</v>
      </c>
      <c r="I7444" s="7"/>
    </row>
    <row r="7445" spans="1:9">
      <c r="A7445" s="89">
        <f t="shared" si="1140"/>
        <v>7432</v>
      </c>
      <c r="B7445" s="185" t="str">
        <f t="shared" si="1141"/>
        <v/>
      </c>
      <c r="C7445" s="90" t="str">
        <f t="shared" si="1142"/>
        <v/>
      </c>
      <c r="D7445" s="89" t="str">
        <f t="shared" si="1143"/>
        <v/>
      </c>
      <c r="E7445" s="91" t="str">
        <f t="shared" si="1144"/>
        <v/>
      </c>
      <c r="F7445" s="92" t="str">
        <f t="shared" si="1145"/>
        <v/>
      </c>
      <c r="G7445" s="212" t="str">
        <f t="shared" si="1146"/>
        <v/>
      </c>
      <c r="H7445" s="92">
        <f>IF(OR(ERR=FALSE,AND(F7445="",G7445="")),0,IF($C$12="D",$H$13+SUM($F$14:F7445)-SUM($G$14:G7445),$H$13-SUM($F$14:F7445)+SUM($G$14:G7445)))</f>
        <v>0</v>
      </c>
      <c r="I7445" s="7"/>
    </row>
    <row r="7446" spans="1:9">
      <c r="A7446" s="89">
        <f t="shared" si="1140"/>
        <v>7433</v>
      </c>
      <c r="B7446" s="185" t="str">
        <f t="shared" si="1141"/>
        <v/>
      </c>
      <c r="C7446" s="90" t="str">
        <f t="shared" si="1142"/>
        <v/>
      </c>
      <c r="D7446" s="89" t="str">
        <f t="shared" si="1143"/>
        <v/>
      </c>
      <c r="E7446" s="91" t="str">
        <f t="shared" si="1144"/>
        <v/>
      </c>
      <c r="F7446" s="92" t="str">
        <f t="shared" si="1145"/>
        <v/>
      </c>
      <c r="G7446" s="212" t="str">
        <f t="shared" si="1146"/>
        <v/>
      </c>
      <c r="H7446" s="92">
        <f>IF(OR(ERR=FALSE,AND(F7446="",G7446="")),0,IF($C$12="D",$H$13+SUM($F$14:F7446)-SUM($G$14:G7446),$H$13-SUM($F$14:F7446)+SUM($G$14:G7446)))</f>
        <v>0</v>
      </c>
      <c r="I7446" s="7"/>
    </row>
    <row r="7447" spans="1:9">
      <c r="A7447" s="89">
        <f t="shared" si="1140"/>
        <v>7434</v>
      </c>
      <c r="B7447" s="185" t="str">
        <f t="shared" si="1141"/>
        <v/>
      </c>
      <c r="C7447" s="90" t="str">
        <f t="shared" si="1142"/>
        <v/>
      </c>
      <c r="D7447" s="89" t="str">
        <f t="shared" si="1143"/>
        <v/>
      </c>
      <c r="E7447" s="91" t="str">
        <f t="shared" si="1144"/>
        <v/>
      </c>
      <c r="F7447" s="92" t="str">
        <f t="shared" si="1145"/>
        <v/>
      </c>
      <c r="G7447" s="212" t="str">
        <f t="shared" si="1146"/>
        <v/>
      </c>
      <c r="H7447" s="92">
        <f>IF(OR(ERR=FALSE,AND(F7447="",G7447="")),0,IF($C$12="D",$H$13+SUM($F$14:F7447)-SUM($G$14:G7447),$H$13-SUM($F$14:F7447)+SUM($G$14:G7447)))</f>
        <v>0</v>
      </c>
      <c r="I7447" s="7"/>
    </row>
    <row r="7448" spans="1:9">
      <c r="A7448" s="89">
        <f t="shared" si="1140"/>
        <v>7435</v>
      </c>
      <c r="B7448" s="185" t="str">
        <f t="shared" si="1141"/>
        <v/>
      </c>
      <c r="C7448" s="90" t="str">
        <f t="shared" si="1142"/>
        <v/>
      </c>
      <c r="D7448" s="89" t="str">
        <f t="shared" si="1143"/>
        <v/>
      </c>
      <c r="E7448" s="91" t="str">
        <f t="shared" si="1144"/>
        <v/>
      </c>
      <c r="F7448" s="92" t="str">
        <f t="shared" si="1145"/>
        <v/>
      </c>
      <c r="G7448" s="212" t="str">
        <f t="shared" si="1146"/>
        <v/>
      </c>
      <c r="H7448" s="92">
        <f>IF(OR(ERR=FALSE,AND(F7448="",G7448="")),0,IF($C$12="D",$H$13+SUM($F$14:F7448)-SUM($G$14:G7448),$H$13-SUM($F$14:F7448)+SUM($G$14:G7448)))</f>
        <v>0</v>
      </c>
      <c r="I7448" s="7"/>
    </row>
    <row r="7449" spans="1:9">
      <c r="A7449" s="89">
        <f t="shared" si="1140"/>
        <v>7436</v>
      </c>
      <c r="B7449" s="185" t="str">
        <f t="shared" si="1141"/>
        <v/>
      </c>
      <c r="C7449" s="90" t="str">
        <f t="shared" si="1142"/>
        <v/>
      </c>
      <c r="D7449" s="89" t="str">
        <f t="shared" si="1143"/>
        <v/>
      </c>
      <c r="E7449" s="91" t="str">
        <f t="shared" si="1144"/>
        <v/>
      </c>
      <c r="F7449" s="92" t="str">
        <f t="shared" si="1145"/>
        <v/>
      </c>
      <c r="G7449" s="212" t="str">
        <f t="shared" si="1146"/>
        <v/>
      </c>
      <c r="H7449" s="92">
        <f>IF(OR(ERR=FALSE,AND(F7449="",G7449="")),0,IF($C$12="D",$H$13+SUM($F$14:F7449)-SUM($G$14:G7449),$H$13-SUM($F$14:F7449)+SUM($G$14:G7449)))</f>
        <v>0</v>
      </c>
      <c r="I7449" s="7"/>
    </row>
    <row r="7450" spans="1:9">
      <c r="A7450" s="89">
        <f t="shared" si="1140"/>
        <v>7437</v>
      </c>
      <c r="B7450" s="185" t="str">
        <f t="shared" si="1141"/>
        <v/>
      </c>
      <c r="C7450" s="90" t="str">
        <f t="shared" si="1142"/>
        <v/>
      </c>
      <c r="D7450" s="89" t="str">
        <f t="shared" si="1143"/>
        <v/>
      </c>
      <c r="E7450" s="91" t="str">
        <f t="shared" si="1144"/>
        <v/>
      </c>
      <c r="F7450" s="92" t="str">
        <f t="shared" si="1145"/>
        <v/>
      </c>
      <c r="G7450" s="212" t="str">
        <f t="shared" si="1146"/>
        <v/>
      </c>
      <c r="H7450" s="92">
        <f>IF(OR(ERR=FALSE,AND(F7450="",G7450="")),0,IF($C$12="D",$H$13+SUM($F$14:F7450)-SUM($G$14:G7450),$H$13-SUM($F$14:F7450)+SUM($G$14:G7450)))</f>
        <v>0</v>
      </c>
      <c r="I7450" s="7"/>
    </row>
    <row r="7451" spans="1:9">
      <c r="A7451" s="89">
        <f t="shared" si="1140"/>
        <v>7438</v>
      </c>
      <c r="B7451" s="185" t="str">
        <f t="shared" si="1141"/>
        <v/>
      </c>
      <c r="C7451" s="90" t="str">
        <f t="shared" si="1142"/>
        <v/>
      </c>
      <c r="D7451" s="89" t="str">
        <f t="shared" si="1143"/>
        <v/>
      </c>
      <c r="E7451" s="91" t="str">
        <f t="shared" si="1144"/>
        <v/>
      </c>
      <c r="F7451" s="92" t="str">
        <f t="shared" si="1145"/>
        <v/>
      </c>
      <c r="G7451" s="212" t="str">
        <f t="shared" si="1146"/>
        <v/>
      </c>
      <c r="H7451" s="92">
        <f>IF(OR(ERR=FALSE,AND(F7451="",G7451="")),0,IF($C$12="D",$H$13+SUM($F$14:F7451)-SUM($G$14:G7451),$H$13-SUM($F$14:F7451)+SUM($G$14:G7451)))</f>
        <v>0</v>
      </c>
      <c r="I7451" s="7"/>
    </row>
    <row r="7452" spans="1:9">
      <c r="A7452" s="89">
        <f t="shared" si="1140"/>
        <v>7439</v>
      </c>
      <c r="B7452" s="185" t="str">
        <f t="shared" si="1141"/>
        <v/>
      </c>
      <c r="C7452" s="90" t="str">
        <f t="shared" si="1142"/>
        <v/>
      </c>
      <c r="D7452" s="89" t="str">
        <f t="shared" si="1143"/>
        <v/>
      </c>
      <c r="E7452" s="91" t="str">
        <f t="shared" si="1144"/>
        <v/>
      </c>
      <c r="F7452" s="92" t="str">
        <f t="shared" si="1145"/>
        <v/>
      </c>
      <c r="G7452" s="212" t="str">
        <f t="shared" si="1146"/>
        <v/>
      </c>
      <c r="H7452" s="92">
        <f>IF(OR(ERR=FALSE,AND(F7452="",G7452="")),0,IF($C$12="D",$H$13+SUM($F$14:F7452)-SUM($G$14:G7452),$H$13-SUM($F$14:F7452)+SUM($G$14:G7452)))</f>
        <v>0</v>
      </c>
      <c r="I7452" s="7"/>
    </row>
    <row r="7453" spans="1:9">
      <c r="A7453" s="89">
        <f t="shared" si="1140"/>
        <v>7440</v>
      </c>
      <c r="B7453" s="185" t="str">
        <f t="shared" si="1141"/>
        <v/>
      </c>
      <c r="C7453" s="90" t="str">
        <f t="shared" si="1142"/>
        <v/>
      </c>
      <c r="D7453" s="89" t="str">
        <f t="shared" si="1143"/>
        <v/>
      </c>
      <c r="E7453" s="91" t="str">
        <f t="shared" si="1144"/>
        <v/>
      </c>
      <c r="F7453" s="92" t="str">
        <f t="shared" si="1145"/>
        <v/>
      </c>
      <c r="G7453" s="212" t="str">
        <f t="shared" si="1146"/>
        <v/>
      </c>
      <c r="H7453" s="92">
        <f>IF(OR(ERR=FALSE,AND(F7453="",G7453="")),0,IF($C$12="D",$H$13+SUM($F$14:F7453)-SUM($G$14:G7453),$H$13-SUM($F$14:F7453)+SUM($G$14:G7453)))</f>
        <v>0</v>
      </c>
      <c r="I7453" s="7"/>
    </row>
    <row r="7454" spans="1:9">
      <c r="A7454" s="89">
        <f t="shared" si="1140"/>
        <v>7441</v>
      </c>
      <c r="B7454" s="185" t="str">
        <f t="shared" si="1141"/>
        <v/>
      </c>
      <c r="C7454" s="90" t="str">
        <f t="shared" si="1142"/>
        <v/>
      </c>
      <c r="D7454" s="89" t="str">
        <f t="shared" si="1143"/>
        <v/>
      </c>
      <c r="E7454" s="91" t="str">
        <f t="shared" si="1144"/>
        <v/>
      </c>
      <c r="F7454" s="92" t="str">
        <f t="shared" si="1145"/>
        <v/>
      </c>
      <c r="G7454" s="212" t="str">
        <f t="shared" si="1146"/>
        <v/>
      </c>
      <c r="H7454" s="92">
        <f>IF(OR(ERR=FALSE,AND(F7454="",G7454="")),0,IF($C$12="D",$H$13+SUM($F$14:F7454)-SUM($G$14:G7454),$H$13-SUM($F$14:F7454)+SUM($G$14:G7454)))</f>
        <v>0</v>
      </c>
      <c r="I7454" s="7"/>
    </row>
    <row r="7455" spans="1:9">
      <c r="A7455" s="89">
        <f t="shared" si="1140"/>
        <v>7442</v>
      </c>
      <c r="B7455" s="185" t="str">
        <f t="shared" si="1141"/>
        <v/>
      </c>
      <c r="C7455" s="90" t="str">
        <f t="shared" si="1142"/>
        <v/>
      </c>
      <c r="D7455" s="89" t="str">
        <f t="shared" si="1143"/>
        <v/>
      </c>
      <c r="E7455" s="91" t="str">
        <f t="shared" si="1144"/>
        <v/>
      </c>
      <c r="F7455" s="92" t="str">
        <f t="shared" si="1145"/>
        <v/>
      </c>
      <c r="G7455" s="212" t="str">
        <f t="shared" si="1146"/>
        <v/>
      </c>
      <c r="H7455" s="92">
        <f>IF(OR(ERR=FALSE,AND(F7455="",G7455="")),0,IF($C$12="D",$H$13+SUM($F$14:F7455)-SUM($G$14:G7455),$H$13-SUM($F$14:F7455)+SUM($G$14:G7455)))</f>
        <v>0</v>
      </c>
      <c r="I7455" s="7"/>
    </row>
    <row r="7456" spans="1:9">
      <c r="A7456" s="89">
        <f t="shared" ref="A7456:A7519" si="1147">A7455+1</f>
        <v>7443</v>
      </c>
      <c r="B7456" s="185" t="str">
        <f t="shared" si="1141"/>
        <v/>
      </c>
      <c r="C7456" s="90" t="str">
        <f t="shared" si="1142"/>
        <v/>
      </c>
      <c r="D7456" s="89" t="str">
        <f t="shared" si="1143"/>
        <v/>
      </c>
      <c r="E7456" s="91" t="str">
        <f t="shared" si="1144"/>
        <v/>
      </c>
      <c r="F7456" s="92" t="str">
        <f t="shared" si="1145"/>
        <v/>
      </c>
      <c r="G7456" s="212" t="str">
        <f t="shared" si="1146"/>
        <v/>
      </c>
      <c r="H7456" s="92">
        <f>IF(OR(ERR=FALSE,AND(F7456="",G7456="")),0,IF($C$12="D",$H$13+SUM($F$14:F7456)-SUM($G$14:G7456),$H$13-SUM($F$14:F7456)+SUM($G$14:G7456)))</f>
        <v>0</v>
      </c>
      <c r="I7456" s="7"/>
    </row>
    <row r="7457" spans="1:9">
      <c r="A7457" s="89">
        <f t="shared" si="1147"/>
        <v>7444</v>
      </c>
      <c r="B7457" s="185" t="str">
        <f t="shared" si="1141"/>
        <v/>
      </c>
      <c r="C7457" s="90" t="str">
        <f t="shared" si="1142"/>
        <v/>
      </c>
      <c r="D7457" s="89" t="str">
        <f t="shared" si="1143"/>
        <v/>
      </c>
      <c r="E7457" s="91" t="str">
        <f t="shared" si="1144"/>
        <v/>
      </c>
      <c r="F7457" s="92" t="str">
        <f t="shared" si="1145"/>
        <v/>
      </c>
      <c r="G7457" s="212" t="str">
        <f t="shared" si="1146"/>
        <v/>
      </c>
      <c r="H7457" s="92">
        <f>IF(OR(ERR=FALSE,AND(F7457="",G7457="")),0,IF($C$12="D",$H$13+SUM($F$14:F7457)-SUM($G$14:G7457),$H$13-SUM($F$14:F7457)+SUM($G$14:G7457)))</f>
        <v>0</v>
      </c>
      <c r="I7457" s="7"/>
    </row>
    <row r="7458" spans="1:9">
      <c r="A7458" s="89">
        <f t="shared" si="1147"/>
        <v>7445</v>
      </c>
      <c r="B7458" s="185" t="str">
        <f t="shared" si="1141"/>
        <v/>
      </c>
      <c r="C7458" s="90" t="str">
        <f t="shared" si="1142"/>
        <v/>
      </c>
      <c r="D7458" s="89" t="str">
        <f t="shared" si="1143"/>
        <v/>
      </c>
      <c r="E7458" s="91" t="str">
        <f t="shared" si="1144"/>
        <v/>
      </c>
      <c r="F7458" s="92" t="str">
        <f t="shared" si="1145"/>
        <v/>
      </c>
      <c r="G7458" s="212" t="str">
        <f t="shared" si="1146"/>
        <v/>
      </c>
      <c r="H7458" s="92">
        <f>IF(OR(ERR=FALSE,AND(F7458="",G7458="")),0,IF($C$12="D",$H$13+SUM($F$14:F7458)-SUM($G$14:G7458),$H$13-SUM($F$14:F7458)+SUM($G$14:G7458)))</f>
        <v>0</v>
      </c>
      <c r="I7458" s="7"/>
    </row>
    <row r="7459" spans="1:9">
      <c r="A7459" s="89">
        <f t="shared" si="1147"/>
        <v>7446</v>
      </c>
      <c r="B7459" s="185" t="str">
        <f t="shared" si="1141"/>
        <v/>
      </c>
      <c r="C7459" s="90" t="str">
        <f t="shared" si="1142"/>
        <v/>
      </c>
      <c r="D7459" s="89" t="str">
        <f t="shared" si="1143"/>
        <v/>
      </c>
      <c r="E7459" s="91" t="str">
        <f t="shared" si="1144"/>
        <v/>
      </c>
      <c r="F7459" s="92" t="str">
        <f t="shared" si="1145"/>
        <v/>
      </c>
      <c r="G7459" s="212" t="str">
        <f t="shared" si="1146"/>
        <v/>
      </c>
      <c r="H7459" s="92">
        <f>IF(OR(ERR=FALSE,AND(F7459="",G7459="")),0,IF($C$12="D",$H$13+SUM($F$14:F7459)-SUM($G$14:G7459),$H$13-SUM($F$14:F7459)+SUM($G$14:G7459)))</f>
        <v>0</v>
      </c>
      <c r="I7459" s="7"/>
    </row>
    <row r="7460" spans="1:9">
      <c r="A7460" s="89">
        <f t="shared" si="1147"/>
        <v>7447</v>
      </c>
      <c r="B7460" s="185" t="str">
        <f t="shared" si="1141"/>
        <v/>
      </c>
      <c r="C7460" s="90" t="str">
        <f t="shared" si="1142"/>
        <v/>
      </c>
      <c r="D7460" s="89" t="str">
        <f t="shared" si="1143"/>
        <v/>
      </c>
      <c r="E7460" s="91" t="str">
        <f t="shared" si="1144"/>
        <v/>
      </c>
      <c r="F7460" s="92" t="str">
        <f t="shared" si="1145"/>
        <v/>
      </c>
      <c r="G7460" s="212" t="str">
        <f t="shared" si="1146"/>
        <v/>
      </c>
      <c r="H7460" s="92">
        <f>IF(OR(ERR=FALSE,AND(F7460="",G7460="")),0,IF($C$12="D",$H$13+SUM($F$14:F7460)-SUM($G$14:G7460),$H$13-SUM($F$14:F7460)+SUM($G$14:G7460)))</f>
        <v>0</v>
      </c>
      <c r="I7460" s="7"/>
    </row>
    <row r="7461" spans="1:9">
      <c r="A7461" s="89">
        <f t="shared" si="1147"/>
        <v>7448</v>
      </c>
      <c r="B7461" s="185" t="str">
        <f t="shared" si="1141"/>
        <v/>
      </c>
      <c r="C7461" s="90" t="str">
        <f t="shared" si="1142"/>
        <v/>
      </c>
      <c r="D7461" s="89" t="str">
        <f t="shared" si="1143"/>
        <v/>
      </c>
      <c r="E7461" s="91" t="str">
        <f t="shared" si="1144"/>
        <v/>
      </c>
      <c r="F7461" s="92" t="str">
        <f t="shared" si="1145"/>
        <v/>
      </c>
      <c r="G7461" s="212" t="str">
        <f t="shared" si="1146"/>
        <v/>
      </c>
      <c r="H7461" s="92">
        <f>IF(OR(ERR=FALSE,AND(F7461="",G7461="")),0,IF($C$12="D",$H$13+SUM($F$14:F7461)-SUM($G$14:G7461),$H$13-SUM($F$14:F7461)+SUM($G$14:G7461)))</f>
        <v>0</v>
      </c>
      <c r="I7461" s="7"/>
    </row>
    <row r="7462" spans="1:9">
      <c r="A7462" s="89">
        <f t="shared" si="1147"/>
        <v>7449</v>
      </c>
      <c r="B7462" s="185" t="str">
        <f t="shared" si="1141"/>
        <v/>
      </c>
      <c r="C7462" s="90" t="str">
        <f t="shared" si="1142"/>
        <v/>
      </c>
      <c r="D7462" s="89" t="str">
        <f t="shared" si="1143"/>
        <v/>
      </c>
      <c r="E7462" s="91" t="str">
        <f t="shared" si="1144"/>
        <v/>
      </c>
      <c r="F7462" s="92" t="str">
        <f t="shared" si="1145"/>
        <v/>
      </c>
      <c r="G7462" s="212" t="str">
        <f t="shared" si="1146"/>
        <v/>
      </c>
      <c r="H7462" s="92">
        <f>IF(OR(ERR=FALSE,AND(F7462="",G7462="")),0,IF($C$12="D",$H$13+SUM($F$14:F7462)-SUM($G$14:G7462),$H$13-SUM($F$14:F7462)+SUM($G$14:G7462)))</f>
        <v>0</v>
      </c>
      <c r="I7462" s="7"/>
    </row>
    <row r="7463" spans="1:9">
      <c r="A7463" s="89">
        <f t="shared" si="1147"/>
        <v>7450</v>
      </c>
      <c r="B7463" s="185" t="str">
        <f t="shared" si="1141"/>
        <v/>
      </c>
      <c r="C7463" s="90" t="str">
        <f t="shared" si="1142"/>
        <v/>
      </c>
      <c r="D7463" s="89" t="str">
        <f t="shared" si="1143"/>
        <v/>
      </c>
      <c r="E7463" s="91" t="str">
        <f t="shared" si="1144"/>
        <v/>
      </c>
      <c r="F7463" s="92" t="str">
        <f t="shared" si="1145"/>
        <v/>
      </c>
      <c r="G7463" s="212" t="str">
        <f t="shared" si="1146"/>
        <v/>
      </c>
      <c r="H7463" s="92">
        <f>IF(OR(ERR=FALSE,AND(F7463="",G7463="")),0,IF($C$12="D",$H$13+SUM($F$14:F7463)-SUM($G$14:G7463),$H$13-SUM($F$14:F7463)+SUM($G$14:G7463)))</f>
        <v>0</v>
      </c>
      <c r="I7463" s="7"/>
    </row>
    <row r="7464" spans="1:9">
      <c r="A7464" s="89">
        <f t="shared" si="1147"/>
        <v>7451</v>
      </c>
      <c r="B7464" s="185" t="str">
        <f t="shared" si="1141"/>
        <v/>
      </c>
      <c r="C7464" s="90" t="str">
        <f t="shared" si="1142"/>
        <v/>
      </c>
      <c r="D7464" s="89" t="str">
        <f t="shared" si="1143"/>
        <v/>
      </c>
      <c r="E7464" s="91" t="str">
        <f t="shared" si="1144"/>
        <v/>
      </c>
      <c r="F7464" s="92" t="str">
        <f t="shared" si="1145"/>
        <v/>
      </c>
      <c r="G7464" s="212" t="str">
        <f t="shared" si="1146"/>
        <v/>
      </c>
      <c r="H7464" s="92">
        <f>IF(OR(ERR=FALSE,AND(F7464="",G7464="")),0,IF($C$12="D",$H$13+SUM($F$14:F7464)-SUM($G$14:G7464),$H$13-SUM($F$14:F7464)+SUM($G$14:G7464)))</f>
        <v>0</v>
      </c>
      <c r="I7464" s="7"/>
    </row>
    <row r="7465" spans="1:9">
      <c r="A7465" s="89">
        <f t="shared" si="1147"/>
        <v>7452</v>
      </c>
      <c r="B7465" s="185" t="str">
        <f t="shared" si="1141"/>
        <v/>
      </c>
      <c r="C7465" s="90" t="str">
        <f t="shared" si="1142"/>
        <v/>
      </c>
      <c r="D7465" s="89" t="str">
        <f t="shared" si="1143"/>
        <v/>
      </c>
      <c r="E7465" s="91" t="str">
        <f t="shared" si="1144"/>
        <v/>
      </c>
      <c r="F7465" s="92" t="str">
        <f t="shared" si="1145"/>
        <v/>
      </c>
      <c r="G7465" s="212" t="str">
        <f t="shared" si="1146"/>
        <v/>
      </c>
      <c r="H7465" s="92">
        <f>IF(OR(ERR=FALSE,AND(F7465="",G7465="")),0,IF($C$12="D",$H$13+SUM($F$14:F7465)-SUM($G$14:G7465),$H$13-SUM($F$14:F7465)+SUM($G$14:G7465)))</f>
        <v>0</v>
      </c>
      <c r="I7465" s="7"/>
    </row>
    <row r="7466" spans="1:9">
      <c r="A7466" s="89">
        <f t="shared" si="1147"/>
        <v>7453</v>
      </c>
      <c r="B7466" s="185" t="str">
        <f t="shared" si="1141"/>
        <v/>
      </c>
      <c r="C7466" s="90" t="str">
        <f t="shared" si="1142"/>
        <v/>
      </c>
      <c r="D7466" s="89" t="str">
        <f t="shared" si="1143"/>
        <v/>
      </c>
      <c r="E7466" s="91" t="str">
        <f t="shared" si="1144"/>
        <v/>
      </c>
      <c r="F7466" s="92" t="str">
        <f t="shared" si="1145"/>
        <v/>
      </c>
      <c r="G7466" s="212" t="str">
        <f t="shared" si="1146"/>
        <v/>
      </c>
      <c r="H7466" s="92">
        <f>IF(OR(ERR=FALSE,AND(F7466="",G7466="")),0,IF($C$12="D",$H$13+SUM($F$14:F7466)-SUM($G$14:G7466),$H$13-SUM($F$14:F7466)+SUM($G$14:G7466)))</f>
        <v>0</v>
      </c>
      <c r="I7466" s="7"/>
    </row>
    <row r="7467" spans="1:9">
      <c r="A7467" s="89">
        <f t="shared" si="1147"/>
        <v>7454</v>
      </c>
      <c r="B7467" s="185" t="str">
        <f t="shared" si="1141"/>
        <v/>
      </c>
      <c r="C7467" s="90" t="str">
        <f t="shared" si="1142"/>
        <v/>
      </c>
      <c r="D7467" s="89" t="str">
        <f t="shared" si="1143"/>
        <v/>
      </c>
      <c r="E7467" s="91" t="str">
        <f t="shared" si="1144"/>
        <v/>
      </c>
      <c r="F7467" s="92" t="str">
        <f t="shared" si="1145"/>
        <v/>
      </c>
      <c r="G7467" s="212" t="str">
        <f t="shared" si="1146"/>
        <v/>
      </c>
      <c r="H7467" s="92">
        <f>IF(OR(ERR=FALSE,AND(F7467="",G7467="")),0,IF($C$12="D",$H$13+SUM($F$14:F7467)-SUM($G$14:G7467),$H$13-SUM($F$14:F7467)+SUM($G$14:G7467)))</f>
        <v>0</v>
      </c>
      <c r="I7467" s="7"/>
    </row>
    <row r="7468" spans="1:9">
      <c r="A7468" s="89">
        <f t="shared" si="1147"/>
        <v>7455</v>
      </c>
      <c r="B7468" s="185" t="str">
        <f t="shared" si="1141"/>
        <v/>
      </c>
      <c r="C7468" s="90" t="str">
        <f t="shared" si="1142"/>
        <v/>
      </c>
      <c r="D7468" s="89" t="str">
        <f t="shared" si="1143"/>
        <v/>
      </c>
      <c r="E7468" s="91" t="str">
        <f t="shared" si="1144"/>
        <v/>
      </c>
      <c r="F7468" s="92" t="str">
        <f t="shared" si="1145"/>
        <v/>
      </c>
      <c r="G7468" s="212" t="str">
        <f t="shared" si="1146"/>
        <v/>
      </c>
      <c r="H7468" s="92">
        <f>IF(OR(ERR=FALSE,AND(F7468="",G7468="")),0,IF($C$12="D",$H$13+SUM($F$14:F7468)-SUM($G$14:G7468),$H$13-SUM($F$14:F7468)+SUM($G$14:G7468)))</f>
        <v>0</v>
      </c>
      <c r="I7468" s="7"/>
    </row>
    <row r="7469" spans="1:9">
      <c r="A7469" s="89">
        <f t="shared" si="1147"/>
        <v>7456</v>
      </c>
      <c r="B7469" s="185" t="str">
        <f t="shared" si="1141"/>
        <v/>
      </c>
      <c r="C7469" s="90" t="str">
        <f t="shared" si="1142"/>
        <v/>
      </c>
      <c r="D7469" s="89" t="str">
        <f t="shared" si="1143"/>
        <v/>
      </c>
      <c r="E7469" s="91" t="str">
        <f t="shared" si="1144"/>
        <v/>
      </c>
      <c r="F7469" s="92" t="str">
        <f t="shared" si="1145"/>
        <v/>
      </c>
      <c r="G7469" s="212" t="str">
        <f t="shared" si="1146"/>
        <v/>
      </c>
      <c r="H7469" s="92">
        <f>IF(OR(ERR=FALSE,AND(F7469="",G7469="")),0,IF($C$12="D",$H$13+SUM($F$14:F7469)-SUM($G$14:G7469),$H$13-SUM($F$14:F7469)+SUM($G$14:G7469)))</f>
        <v>0</v>
      </c>
      <c r="I7469" s="7"/>
    </row>
    <row r="7470" spans="1:9">
      <c r="A7470" s="89">
        <f t="shared" si="1147"/>
        <v>7457</v>
      </c>
      <c r="B7470" s="185" t="str">
        <f t="shared" si="1141"/>
        <v/>
      </c>
      <c r="C7470" s="90" t="str">
        <f t="shared" si="1142"/>
        <v/>
      </c>
      <c r="D7470" s="89" t="str">
        <f t="shared" si="1143"/>
        <v/>
      </c>
      <c r="E7470" s="91" t="str">
        <f t="shared" si="1144"/>
        <v/>
      </c>
      <c r="F7470" s="92" t="str">
        <f t="shared" si="1145"/>
        <v/>
      </c>
      <c r="G7470" s="212" t="str">
        <f t="shared" si="1146"/>
        <v/>
      </c>
      <c r="H7470" s="92">
        <f>IF(OR(ERR=FALSE,AND(F7470="",G7470="")),0,IF($C$12="D",$H$13+SUM($F$14:F7470)-SUM($G$14:G7470),$H$13-SUM($F$14:F7470)+SUM($G$14:G7470)))</f>
        <v>0</v>
      </c>
      <c r="I7470" s="7"/>
    </row>
    <row r="7471" spans="1:9">
      <c r="A7471" s="89">
        <f t="shared" si="1147"/>
        <v>7458</v>
      </c>
      <c r="B7471" s="185" t="str">
        <f t="shared" si="1141"/>
        <v/>
      </c>
      <c r="C7471" s="90" t="str">
        <f t="shared" si="1142"/>
        <v/>
      </c>
      <c r="D7471" s="89" t="str">
        <f t="shared" si="1143"/>
        <v/>
      </c>
      <c r="E7471" s="91" t="str">
        <f t="shared" si="1144"/>
        <v/>
      </c>
      <c r="F7471" s="92" t="str">
        <f t="shared" si="1145"/>
        <v/>
      </c>
      <c r="G7471" s="212" t="str">
        <f t="shared" si="1146"/>
        <v/>
      </c>
      <c r="H7471" s="92">
        <f>IF(OR(ERR=FALSE,AND(F7471="",G7471="")),0,IF($C$12="D",$H$13+SUM($F$14:F7471)-SUM($G$14:G7471),$H$13-SUM($F$14:F7471)+SUM($G$14:G7471)))</f>
        <v>0</v>
      </c>
      <c r="I7471" s="7"/>
    </row>
    <row r="7472" spans="1:9">
      <c r="A7472" s="89">
        <f t="shared" si="1147"/>
        <v>7459</v>
      </c>
      <c r="B7472" s="185" t="str">
        <f t="shared" si="1141"/>
        <v/>
      </c>
      <c r="C7472" s="90" t="str">
        <f t="shared" si="1142"/>
        <v/>
      </c>
      <c r="D7472" s="89" t="str">
        <f t="shared" si="1143"/>
        <v/>
      </c>
      <c r="E7472" s="91" t="str">
        <f t="shared" si="1144"/>
        <v/>
      </c>
      <c r="F7472" s="92" t="str">
        <f t="shared" si="1145"/>
        <v/>
      </c>
      <c r="G7472" s="212" t="str">
        <f t="shared" si="1146"/>
        <v/>
      </c>
      <c r="H7472" s="92">
        <f>IF(OR(ERR=FALSE,AND(F7472="",G7472="")),0,IF($C$12="D",$H$13+SUM($F$14:F7472)-SUM($G$14:G7472),$H$13-SUM($F$14:F7472)+SUM($G$14:G7472)))</f>
        <v>0</v>
      </c>
      <c r="I7472" s="7"/>
    </row>
    <row r="7473" spans="1:9">
      <c r="A7473" s="89">
        <f t="shared" si="1147"/>
        <v>7460</v>
      </c>
      <c r="B7473" s="185" t="str">
        <f t="shared" si="1141"/>
        <v/>
      </c>
      <c r="C7473" s="90" t="str">
        <f t="shared" si="1142"/>
        <v/>
      </c>
      <c r="D7473" s="89" t="str">
        <f t="shared" si="1143"/>
        <v/>
      </c>
      <c r="E7473" s="91" t="str">
        <f t="shared" si="1144"/>
        <v/>
      </c>
      <c r="F7473" s="92" t="str">
        <f t="shared" si="1145"/>
        <v/>
      </c>
      <c r="G7473" s="212" t="str">
        <f t="shared" si="1146"/>
        <v/>
      </c>
      <c r="H7473" s="92">
        <f>IF(OR(ERR=FALSE,AND(F7473="",G7473="")),0,IF($C$12="D",$H$13+SUM($F$14:F7473)-SUM($G$14:G7473),$H$13-SUM($F$14:F7473)+SUM($G$14:G7473)))</f>
        <v>0</v>
      </c>
      <c r="I7473" s="7"/>
    </row>
    <row r="7474" spans="1:9">
      <c r="A7474" s="89">
        <f t="shared" si="1147"/>
        <v>7461</v>
      </c>
      <c r="B7474" s="185" t="str">
        <f t="shared" si="1141"/>
        <v/>
      </c>
      <c r="C7474" s="90" t="str">
        <f t="shared" si="1142"/>
        <v/>
      </c>
      <c r="D7474" s="89" t="str">
        <f t="shared" si="1143"/>
        <v/>
      </c>
      <c r="E7474" s="91" t="str">
        <f t="shared" si="1144"/>
        <v/>
      </c>
      <c r="F7474" s="92" t="str">
        <f t="shared" si="1145"/>
        <v/>
      </c>
      <c r="G7474" s="212" t="str">
        <f t="shared" si="1146"/>
        <v/>
      </c>
      <c r="H7474" s="92">
        <f>IF(OR(ERR=FALSE,AND(F7474="",G7474="")),0,IF($C$12="D",$H$13+SUM($F$14:F7474)-SUM($G$14:G7474),$H$13-SUM($F$14:F7474)+SUM($G$14:G7474)))</f>
        <v>0</v>
      </c>
      <c r="I7474" s="7"/>
    </row>
    <row r="7475" spans="1:9">
      <c r="A7475" s="89">
        <f t="shared" si="1147"/>
        <v>7462</v>
      </c>
      <c r="B7475" s="185" t="str">
        <f t="shared" si="1141"/>
        <v/>
      </c>
      <c r="C7475" s="90" t="str">
        <f t="shared" si="1142"/>
        <v/>
      </c>
      <c r="D7475" s="89" t="str">
        <f t="shared" si="1143"/>
        <v/>
      </c>
      <c r="E7475" s="91" t="str">
        <f t="shared" si="1144"/>
        <v/>
      </c>
      <c r="F7475" s="92" t="str">
        <f t="shared" si="1145"/>
        <v/>
      </c>
      <c r="G7475" s="212" t="str">
        <f t="shared" si="1146"/>
        <v/>
      </c>
      <c r="H7475" s="92">
        <f>IF(OR(ERR=FALSE,AND(F7475="",G7475="")),0,IF($C$12="D",$H$13+SUM($F$14:F7475)-SUM($G$14:G7475),$H$13-SUM($F$14:F7475)+SUM($G$14:G7475)))</f>
        <v>0</v>
      </c>
      <c r="I7475" s="7"/>
    </row>
    <row r="7476" spans="1:9">
      <c r="A7476" s="89">
        <f t="shared" si="1147"/>
        <v>7463</v>
      </c>
      <c r="B7476" s="185" t="str">
        <f t="shared" si="1141"/>
        <v/>
      </c>
      <c r="C7476" s="90" t="str">
        <f t="shared" si="1142"/>
        <v/>
      </c>
      <c r="D7476" s="89" t="str">
        <f t="shared" si="1143"/>
        <v/>
      </c>
      <c r="E7476" s="91" t="str">
        <f t="shared" si="1144"/>
        <v/>
      </c>
      <c r="F7476" s="92" t="str">
        <f t="shared" si="1145"/>
        <v/>
      </c>
      <c r="G7476" s="212" t="str">
        <f t="shared" si="1146"/>
        <v/>
      </c>
      <c r="H7476" s="92">
        <f>IF(OR(ERR=FALSE,AND(F7476="",G7476="")),0,IF($C$12="D",$H$13+SUM($F$14:F7476)-SUM($G$14:G7476),$H$13-SUM($F$14:F7476)+SUM($G$14:G7476)))</f>
        <v>0</v>
      </c>
      <c r="I7476" s="7"/>
    </row>
    <row r="7477" spans="1:9">
      <c r="A7477" s="89">
        <f t="shared" si="1147"/>
        <v>7464</v>
      </c>
      <c r="B7477" s="185" t="str">
        <f t="shared" si="1141"/>
        <v/>
      </c>
      <c r="C7477" s="90" t="str">
        <f t="shared" si="1142"/>
        <v/>
      </c>
      <c r="D7477" s="89" t="str">
        <f t="shared" si="1143"/>
        <v/>
      </c>
      <c r="E7477" s="91" t="str">
        <f t="shared" si="1144"/>
        <v/>
      </c>
      <c r="F7477" s="92" t="str">
        <f t="shared" si="1145"/>
        <v/>
      </c>
      <c r="G7477" s="212" t="str">
        <f t="shared" si="1146"/>
        <v/>
      </c>
      <c r="H7477" s="92">
        <f>IF(OR(ERR=FALSE,AND(F7477="",G7477="")),0,IF($C$12="D",$H$13+SUM($F$14:F7477)-SUM($G$14:G7477),$H$13-SUM($F$14:F7477)+SUM($G$14:G7477)))</f>
        <v>0</v>
      </c>
      <c r="I7477" s="7"/>
    </row>
    <row r="7478" spans="1:9">
      <c r="A7478" s="89">
        <f t="shared" si="1147"/>
        <v>7465</v>
      </c>
      <c r="B7478" s="185" t="str">
        <f t="shared" si="1141"/>
        <v/>
      </c>
      <c r="C7478" s="90" t="str">
        <f t="shared" si="1142"/>
        <v/>
      </c>
      <c r="D7478" s="89" t="str">
        <f t="shared" si="1143"/>
        <v/>
      </c>
      <c r="E7478" s="91" t="str">
        <f t="shared" si="1144"/>
        <v/>
      </c>
      <c r="F7478" s="92" t="str">
        <f t="shared" si="1145"/>
        <v/>
      </c>
      <c r="G7478" s="212" t="str">
        <f t="shared" si="1146"/>
        <v/>
      </c>
      <c r="H7478" s="92">
        <f>IF(OR(ERR=FALSE,AND(F7478="",G7478="")),0,IF($C$12="D",$H$13+SUM($F$14:F7478)-SUM($G$14:G7478),$H$13-SUM($F$14:F7478)+SUM($G$14:G7478)))</f>
        <v>0</v>
      </c>
      <c r="I7478" s="7"/>
    </row>
    <row r="7479" spans="1:9">
      <c r="A7479" s="89">
        <f t="shared" si="1147"/>
        <v>7466</v>
      </c>
      <c r="B7479" s="185" t="str">
        <f t="shared" si="1141"/>
        <v/>
      </c>
      <c r="C7479" s="90" t="str">
        <f t="shared" si="1142"/>
        <v/>
      </c>
      <c r="D7479" s="89" t="str">
        <f t="shared" si="1143"/>
        <v/>
      </c>
      <c r="E7479" s="91" t="str">
        <f t="shared" si="1144"/>
        <v/>
      </c>
      <c r="F7479" s="92" t="str">
        <f t="shared" si="1145"/>
        <v/>
      </c>
      <c r="G7479" s="212" t="str">
        <f t="shared" si="1146"/>
        <v/>
      </c>
      <c r="H7479" s="92">
        <f>IF(OR(ERR=FALSE,AND(F7479="",G7479="")),0,IF($C$12="D",$H$13+SUM($F$14:F7479)-SUM($G$14:G7479),$H$13-SUM($F$14:F7479)+SUM($G$14:G7479)))</f>
        <v>0</v>
      </c>
      <c r="I7479" s="7"/>
    </row>
    <row r="7480" spans="1:9">
      <c r="A7480" s="89">
        <f t="shared" si="1147"/>
        <v>7467</v>
      </c>
      <c r="B7480" s="185" t="str">
        <f t="shared" si="1141"/>
        <v/>
      </c>
      <c r="C7480" s="90" t="str">
        <f t="shared" si="1142"/>
        <v/>
      </c>
      <c r="D7480" s="89" t="str">
        <f t="shared" si="1143"/>
        <v/>
      </c>
      <c r="E7480" s="91" t="str">
        <f t="shared" si="1144"/>
        <v/>
      </c>
      <c r="F7480" s="92" t="str">
        <f t="shared" si="1145"/>
        <v/>
      </c>
      <c r="G7480" s="212" t="str">
        <f t="shared" si="1146"/>
        <v/>
      </c>
      <c r="H7480" s="92">
        <f>IF(OR(ERR=FALSE,AND(F7480="",G7480="")),0,IF($C$12="D",$H$13+SUM($F$14:F7480)-SUM($G$14:G7480),$H$13-SUM($F$14:F7480)+SUM($G$14:G7480)))</f>
        <v>0</v>
      </c>
      <c r="I7480" s="7"/>
    </row>
    <row r="7481" spans="1:9">
      <c r="A7481" s="89">
        <f t="shared" si="1147"/>
        <v>7468</v>
      </c>
      <c r="B7481" s="185" t="str">
        <f t="shared" si="1141"/>
        <v/>
      </c>
      <c r="C7481" s="90" t="str">
        <f t="shared" si="1142"/>
        <v/>
      </c>
      <c r="D7481" s="89" t="str">
        <f t="shared" si="1143"/>
        <v/>
      </c>
      <c r="E7481" s="91" t="str">
        <f t="shared" si="1144"/>
        <v/>
      </c>
      <c r="F7481" s="92" t="str">
        <f t="shared" si="1145"/>
        <v/>
      </c>
      <c r="G7481" s="212" t="str">
        <f t="shared" si="1146"/>
        <v/>
      </c>
      <c r="H7481" s="92">
        <f>IF(OR(ERR=FALSE,AND(F7481="",G7481="")),0,IF($C$12="D",$H$13+SUM($F$14:F7481)-SUM($G$14:G7481),$H$13-SUM($F$14:F7481)+SUM($G$14:G7481)))</f>
        <v>0</v>
      </c>
      <c r="I7481" s="7"/>
    </row>
    <row r="7482" spans="1:9">
      <c r="A7482" s="89">
        <f t="shared" si="1147"/>
        <v>7469</v>
      </c>
      <c r="B7482" s="185" t="str">
        <f t="shared" si="1141"/>
        <v/>
      </c>
      <c r="C7482" s="90" t="str">
        <f t="shared" si="1142"/>
        <v/>
      </c>
      <c r="D7482" s="89" t="str">
        <f t="shared" si="1143"/>
        <v/>
      </c>
      <c r="E7482" s="91" t="str">
        <f t="shared" si="1144"/>
        <v/>
      </c>
      <c r="F7482" s="92" t="str">
        <f t="shared" si="1145"/>
        <v/>
      </c>
      <c r="G7482" s="212" t="str">
        <f t="shared" si="1146"/>
        <v/>
      </c>
      <c r="H7482" s="92">
        <f>IF(OR(ERR=FALSE,AND(F7482="",G7482="")),0,IF($C$12="D",$H$13+SUM($F$14:F7482)-SUM($G$14:G7482),$H$13-SUM($F$14:F7482)+SUM($G$14:G7482)))</f>
        <v>0</v>
      </c>
      <c r="I7482" s="7"/>
    </row>
    <row r="7483" spans="1:9">
      <c r="A7483" s="89">
        <f t="shared" si="1147"/>
        <v>7470</v>
      </c>
      <c r="B7483" s="185" t="str">
        <f t="shared" si="1141"/>
        <v/>
      </c>
      <c r="C7483" s="90" t="str">
        <f t="shared" si="1142"/>
        <v/>
      </c>
      <c r="D7483" s="89" t="str">
        <f t="shared" si="1143"/>
        <v/>
      </c>
      <c r="E7483" s="91" t="str">
        <f t="shared" si="1144"/>
        <v/>
      </c>
      <c r="F7483" s="92" t="str">
        <f t="shared" si="1145"/>
        <v/>
      </c>
      <c r="G7483" s="212" t="str">
        <f t="shared" si="1146"/>
        <v/>
      </c>
      <c r="H7483" s="92">
        <f>IF(OR(ERR=FALSE,AND(F7483="",G7483="")),0,IF($C$12="D",$H$13+SUM($F$14:F7483)-SUM($G$14:G7483),$H$13-SUM($F$14:F7483)+SUM($G$14:G7483)))</f>
        <v>0</v>
      </c>
      <c r="I7483" s="7"/>
    </row>
    <row r="7484" spans="1:9">
      <c r="A7484" s="89">
        <f t="shared" si="1147"/>
        <v>7471</v>
      </c>
      <c r="B7484" s="185" t="str">
        <f t="shared" si="1141"/>
        <v/>
      </c>
      <c r="C7484" s="90" t="str">
        <f t="shared" si="1142"/>
        <v/>
      </c>
      <c r="D7484" s="89" t="str">
        <f t="shared" si="1143"/>
        <v/>
      </c>
      <c r="E7484" s="91" t="str">
        <f t="shared" si="1144"/>
        <v/>
      </c>
      <c r="F7484" s="92" t="str">
        <f t="shared" si="1145"/>
        <v/>
      </c>
      <c r="G7484" s="212" t="str">
        <f t="shared" si="1146"/>
        <v/>
      </c>
      <c r="H7484" s="92">
        <f>IF(OR(ERR=FALSE,AND(F7484="",G7484="")),0,IF($C$12="D",$H$13+SUM($F$14:F7484)-SUM($G$14:G7484),$H$13-SUM($F$14:F7484)+SUM($G$14:G7484)))</f>
        <v>0</v>
      </c>
      <c r="I7484" s="7"/>
    </row>
    <row r="7485" spans="1:9">
      <c r="A7485" s="89">
        <f t="shared" si="1147"/>
        <v>7472</v>
      </c>
      <c r="B7485" s="185" t="str">
        <f t="shared" si="1141"/>
        <v/>
      </c>
      <c r="C7485" s="90" t="str">
        <f t="shared" si="1142"/>
        <v/>
      </c>
      <c r="D7485" s="89" t="str">
        <f t="shared" si="1143"/>
        <v/>
      </c>
      <c r="E7485" s="91" t="str">
        <f t="shared" si="1144"/>
        <v/>
      </c>
      <c r="F7485" s="92" t="str">
        <f t="shared" si="1145"/>
        <v/>
      </c>
      <c r="G7485" s="212" t="str">
        <f t="shared" si="1146"/>
        <v/>
      </c>
      <c r="H7485" s="92">
        <f>IF(OR(ERR=FALSE,AND(F7485="",G7485="")),0,IF($C$12="D",$H$13+SUM($F$14:F7485)-SUM($G$14:G7485),$H$13-SUM($F$14:F7485)+SUM($G$14:G7485)))</f>
        <v>0</v>
      </c>
      <c r="I7485" s="7"/>
    </row>
    <row r="7486" spans="1:9">
      <c r="A7486" s="89">
        <f t="shared" si="1147"/>
        <v>7473</v>
      </c>
      <c r="B7486" s="185" t="str">
        <f t="shared" si="1141"/>
        <v/>
      </c>
      <c r="C7486" s="90" t="str">
        <f t="shared" si="1142"/>
        <v/>
      </c>
      <c r="D7486" s="89" t="str">
        <f t="shared" si="1143"/>
        <v/>
      </c>
      <c r="E7486" s="91" t="str">
        <f t="shared" si="1144"/>
        <v/>
      </c>
      <c r="F7486" s="92" t="str">
        <f t="shared" si="1145"/>
        <v/>
      </c>
      <c r="G7486" s="212" t="str">
        <f t="shared" si="1146"/>
        <v/>
      </c>
      <c r="H7486" s="92">
        <f>IF(OR(ERR=FALSE,AND(F7486="",G7486="")),0,IF($C$12="D",$H$13+SUM($F$14:F7486)-SUM($G$14:G7486),$H$13-SUM($F$14:F7486)+SUM($G$14:G7486)))</f>
        <v>0</v>
      </c>
      <c r="I7486" s="7"/>
    </row>
    <row r="7487" spans="1:9">
      <c r="A7487" s="89">
        <f t="shared" si="1147"/>
        <v>7474</v>
      </c>
      <c r="B7487" s="185" t="str">
        <f t="shared" si="1141"/>
        <v/>
      </c>
      <c r="C7487" s="90" t="str">
        <f t="shared" si="1142"/>
        <v/>
      </c>
      <c r="D7487" s="89" t="str">
        <f t="shared" si="1143"/>
        <v/>
      </c>
      <c r="E7487" s="91" t="str">
        <f t="shared" si="1144"/>
        <v/>
      </c>
      <c r="F7487" s="92" t="str">
        <f t="shared" si="1145"/>
        <v/>
      </c>
      <c r="G7487" s="212" t="str">
        <f t="shared" si="1146"/>
        <v/>
      </c>
      <c r="H7487" s="92">
        <f>IF(OR(ERR=FALSE,AND(F7487="",G7487="")),0,IF($C$12="D",$H$13+SUM($F$14:F7487)-SUM($G$14:G7487),$H$13-SUM($F$14:F7487)+SUM($G$14:G7487)))</f>
        <v>0</v>
      </c>
      <c r="I7487" s="7"/>
    </row>
    <row r="7488" spans="1:9">
      <c r="A7488" s="89">
        <f t="shared" si="1147"/>
        <v>7475</v>
      </c>
      <c r="B7488" s="185" t="str">
        <f t="shared" si="1141"/>
        <v/>
      </c>
      <c r="C7488" s="90" t="str">
        <f t="shared" si="1142"/>
        <v/>
      </c>
      <c r="D7488" s="89" t="str">
        <f t="shared" si="1143"/>
        <v/>
      </c>
      <c r="E7488" s="91" t="str">
        <f t="shared" si="1144"/>
        <v/>
      </c>
      <c r="F7488" s="92" t="str">
        <f t="shared" si="1145"/>
        <v/>
      </c>
      <c r="G7488" s="212" t="str">
        <f t="shared" si="1146"/>
        <v/>
      </c>
      <c r="H7488" s="92">
        <f>IF(OR(ERR=FALSE,AND(F7488="",G7488="")),0,IF($C$12="D",$H$13+SUM($F$14:F7488)-SUM($G$14:G7488),$H$13-SUM($F$14:F7488)+SUM($G$14:G7488)))</f>
        <v>0</v>
      </c>
      <c r="I7488" s="7"/>
    </row>
    <row r="7489" spans="1:9">
      <c r="A7489" s="89">
        <f t="shared" si="1147"/>
        <v>7476</v>
      </c>
      <c r="B7489" s="185" t="str">
        <f t="shared" si="1141"/>
        <v/>
      </c>
      <c r="C7489" s="90" t="str">
        <f t="shared" si="1142"/>
        <v/>
      </c>
      <c r="D7489" s="89" t="str">
        <f t="shared" si="1143"/>
        <v/>
      </c>
      <c r="E7489" s="91" t="str">
        <f t="shared" si="1144"/>
        <v/>
      </c>
      <c r="F7489" s="92" t="str">
        <f t="shared" si="1145"/>
        <v/>
      </c>
      <c r="G7489" s="212" t="str">
        <f t="shared" si="1146"/>
        <v/>
      </c>
      <c r="H7489" s="92">
        <f>IF(OR(ERR=FALSE,AND(F7489="",G7489="")),0,IF($C$12="D",$H$13+SUM($F$14:F7489)-SUM($G$14:G7489),$H$13-SUM($F$14:F7489)+SUM($G$14:G7489)))</f>
        <v>0</v>
      </c>
      <c r="I7489" s="7"/>
    </row>
    <row r="7490" spans="1:9">
      <c r="A7490" s="89">
        <f t="shared" si="1147"/>
        <v>7477</v>
      </c>
      <c r="B7490" s="185" t="str">
        <f t="shared" si="1141"/>
        <v/>
      </c>
      <c r="C7490" s="90" t="str">
        <f t="shared" si="1142"/>
        <v/>
      </c>
      <c r="D7490" s="89" t="str">
        <f t="shared" si="1143"/>
        <v/>
      </c>
      <c r="E7490" s="91" t="str">
        <f t="shared" si="1144"/>
        <v/>
      </c>
      <c r="F7490" s="92" t="str">
        <f t="shared" si="1145"/>
        <v/>
      </c>
      <c r="G7490" s="212" t="str">
        <f t="shared" si="1146"/>
        <v/>
      </c>
      <c r="H7490" s="92">
        <f>IF(OR(ERR=FALSE,AND(F7490="",G7490="")),0,IF($C$12="D",$H$13+SUM($F$14:F7490)-SUM($G$14:G7490),$H$13-SUM($F$14:F7490)+SUM($G$14:G7490)))</f>
        <v>0</v>
      </c>
      <c r="I7490" s="7"/>
    </row>
    <row r="7491" spans="1:9">
      <c r="A7491" s="89">
        <f t="shared" si="1147"/>
        <v>7478</v>
      </c>
      <c r="B7491" s="185" t="str">
        <f t="shared" si="1141"/>
        <v/>
      </c>
      <c r="C7491" s="90" t="str">
        <f t="shared" si="1142"/>
        <v/>
      </c>
      <c r="D7491" s="89" t="str">
        <f t="shared" si="1143"/>
        <v/>
      </c>
      <c r="E7491" s="91" t="str">
        <f t="shared" si="1144"/>
        <v/>
      </c>
      <c r="F7491" s="92" t="str">
        <f t="shared" si="1145"/>
        <v/>
      </c>
      <c r="G7491" s="212" t="str">
        <f t="shared" si="1146"/>
        <v/>
      </c>
      <c r="H7491" s="92">
        <f>IF(OR(ERR=FALSE,AND(F7491="",G7491="")),0,IF($C$12="D",$H$13+SUM($F$14:F7491)-SUM($G$14:G7491),$H$13-SUM($F$14:F7491)+SUM($G$14:G7491)))</f>
        <v>0</v>
      </c>
      <c r="I7491" s="7"/>
    </row>
    <row r="7492" spans="1:9">
      <c r="A7492" s="89">
        <f t="shared" si="1147"/>
        <v>7479</v>
      </c>
      <c r="B7492" s="185" t="str">
        <f t="shared" si="1141"/>
        <v/>
      </c>
      <c r="C7492" s="90" t="str">
        <f t="shared" si="1142"/>
        <v/>
      </c>
      <c r="D7492" s="89" t="str">
        <f t="shared" si="1143"/>
        <v/>
      </c>
      <c r="E7492" s="91" t="str">
        <f t="shared" si="1144"/>
        <v/>
      </c>
      <c r="F7492" s="92" t="str">
        <f t="shared" si="1145"/>
        <v/>
      </c>
      <c r="G7492" s="212" t="str">
        <f t="shared" si="1146"/>
        <v/>
      </c>
      <c r="H7492" s="92">
        <f>IF(OR(ERR=FALSE,AND(F7492="",G7492="")),0,IF($C$12="D",$H$13+SUM($F$14:F7492)-SUM($G$14:G7492),$H$13-SUM($F$14:F7492)+SUM($G$14:G7492)))</f>
        <v>0</v>
      </c>
      <c r="I7492" s="7"/>
    </row>
    <row r="7493" spans="1:9">
      <c r="A7493" s="89">
        <f t="shared" si="1147"/>
        <v>7480</v>
      </c>
      <c r="B7493" s="185" t="str">
        <f t="shared" si="1141"/>
        <v/>
      </c>
      <c r="C7493" s="90" t="str">
        <f t="shared" si="1142"/>
        <v/>
      </c>
      <c r="D7493" s="89" t="str">
        <f t="shared" si="1143"/>
        <v/>
      </c>
      <c r="E7493" s="91" t="str">
        <f t="shared" si="1144"/>
        <v/>
      </c>
      <c r="F7493" s="92" t="str">
        <f t="shared" si="1145"/>
        <v/>
      </c>
      <c r="G7493" s="212" t="str">
        <f t="shared" si="1146"/>
        <v/>
      </c>
      <c r="H7493" s="92">
        <f>IF(OR(ERR=FALSE,AND(F7493="",G7493="")),0,IF($C$12="D",$H$13+SUM($F$14:F7493)-SUM($G$14:G7493),$H$13-SUM($F$14:F7493)+SUM($G$14:G7493)))</f>
        <v>0</v>
      </c>
      <c r="I7493" s="7"/>
    </row>
    <row r="7494" spans="1:9">
      <c r="A7494" s="89">
        <f t="shared" si="1147"/>
        <v>7481</v>
      </c>
      <c r="B7494" s="185" t="str">
        <f t="shared" si="1141"/>
        <v/>
      </c>
      <c r="C7494" s="90" t="str">
        <f t="shared" si="1142"/>
        <v/>
      </c>
      <c r="D7494" s="89" t="str">
        <f t="shared" si="1143"/>
        <v/>
      </c>
      <c r="E7494" s="91" t="str">
        <f t="shared" si="1144"/>
        <v/>
      </c>
      <c r="F7494" s="92" t="str">
        <f t="shared" si="1145"/>
        <v/>
      </c>
      <c r="G7494" s="212" t="str">
        <f t="shared" si="1146"/>
        <v/>
      </c>
      <c r="H7494" s="92">
        <f>IF(OR(ERR=FALSE,AND(F7494="",G7494="")),0,IF($C$12="D",$H$13+SUM($F$14:F7494)-SUM($G$14:G7494),$H$13-SUM($F$14:F7494)+SUM($G$14:G7494)))</f>
        <v>0</v>
      </c>
      <c r="I7494" s="7"/>
    </row>
    <row r="7495" spans="1:9">
      <c r="A7495" s="89">
        <f t="shared" si="1147"/>
        <v>7482</v>
      </c>
      <c r="B7495" s="185" t="str">
        <f t="shared" si="1141"/>
        <v/>
      </c>
      <c r="C7495" s="90" t="str">
        <f t="shared" si="1142"/>
        <v/>
      </c>
      <c r="D7495" s="89" t="str">
        <f t="shared" si="1143"/>
        <v/>
      </c>
      <c r="E7495" s="91" t="str">
        <f t="shared" si="1144"/>
        <v/>
      </c>
      <c r="F7495" s="92" t="str">
        <f t="shared" si="1145"/>
        <v/>
      </c>
      <c r="G7495" s="212" t="str">
        <f t="shared" si="1146"/>
        <v/>
      </c>
      <c r="H7495" s="92">
        <f>IF(OR(ERR=FALSE,AND(F7495="",G7495="")),0,IF($C$12="D",$H$13+SUM($F$14:F7495)-SUM($G$14:G7495),$H$13-SUM($F$14:F7495)+SUM($G$14:G7495)))</f>
        <v>0</v>
      </c>
      <c r="I7495" s="7"/>
    </row>
    <row r="7496" spans="1:9">
      <c r="A7496" s="89">
        <f t="shared" si="1147"/>
        <v>7483</v>
      </c>
      <c r="B7496" s="185" t="str">
        <f t="shared" si="1141"/>
        <v/>
      </c>
      <c r="C7496" s="90" t="str">
        <f t="shared" si="1142"/>
        <v/>
      </c>
      <c r="D7496" s="89" t="str">
        <f t="shared" si="1143"/>
        <v/>
      </c>
      <c r="E7496" s="91" t="str">
        <f t="shared" si="1144"/>
        <v/>
      </c>
      <c r="F7496" s="92" t="str">
        <f t="shared" si="1145"/>
        <v/>
      </c>
      <c r="G7496" s="212" t="str">
        <f t="shared" si="1146"/>
        <v/>
      </c>
      <c r="H7496" s="92">
        <f>IF(OR(ERR=FALSE,AND(F7496="",G7496="")),0,IF($C$12="D",$H$13+SUM($F$14:F7496)-SUM($G$14:G7496),$H$13-SUM($F$14:F7496)+SUM($G$14:G7496)))</f>
        <v>0</v>
      </c>
      <c r="I7496" s="7"/>
    </row>
    <row r="7497" spans="1:9">
      <c r="A7497" s="89">
        <f t="shared" si="1147"/>
        <v>7484</v>
      </c>
      <c r="B7497" s="185" t="str">
        <f t="shared" si="1141"/>
        <v/>
      </c>
      <c r="C7497" s="90" t="str">
        <f t="shared" si="1142"/>
        <v/>
      </c>
      <c r="D7497" s="89" t="str">
        <f t="shared" si="1143"/>
        <v/>
      </c>
      <c r="E7497" s="91" t="str">
        <f t="shared" si="1144"/>
        <v/>
      </c>
      <c r="F7497" s="92" t="str">
        <f t="shared" si="1145"/>
        <v/>
      </c>
      <c r="G7497" s="212" t="str">
        <f t="shared" si="1146"/>
        <v/>
      </c>
      <c r="H7497" s="92">
        <f>IF(OR(ERR=FALSE,AND(F7497="",G7497="")),0,IF($C$12="D",$H$13+SUM($F$14:F7497)-SUM($G$14:G7497),$H$13-SUM($F$14:F7497)+SUM($G$14:G7497)))</f>
        <v>0</v>
      </c>
      <c r="I7497" s="7"/>
    </row>
    <row r="7498" spans="1:9">
      <c r="A7498" s="89">
        <f t="shared" si="1147"/>
        <v>7485</v>
      </c>
      <c r="B7498" s="185" t="str">
        <f t="shared" si="1141"/>
        <v/>
      </c>
      <c r="C7498" s="90" t="str">
        <f t="shared" si="1142"/>
        <v/>
      </c>
      <c r="D7498" s="89" t="str">
        <f t="shared" si="1143"/>
        <v/>
      </c>
      <c r="E7498" s="91" t="str">
        <f t="shared" si="1144"/>
        <v/>
      </c>
      <c r="F7498" s="92" t="str">
        <f t="shared" si="1145"/>
        <v/>
      </c>
      <c r="G7498" s="212" t="str">
        <f t="shared" si="1146"/>
        <v/>
      </c>
      <c r="H7498" s="92">
        <f>IF(OR(ERR=FALSE,AND(F7498="",G7498="")),0,IF($C$12="D",$H$13+SUM($F$14:F7498)-SUM($G$14:G7498),$H$13-SUM($F$14:F7498)+SUM($G$14:G7498)))</f>
        <v>0</v>
      </c>
      <c r="I7498" s="7"/>
    </row>
    <row r="7499" spans="1:9">
      <c r="A7499" s="89">
        <f t="shared" si="1147"/>
        <v>7486</v>
      </c>
      <c r="B7499" s="185" t="str">
        <f t="shared" si="1141"/>
        <v/>
      </c>
      <c r="C7499" s="90" t="str">
        <f t="shared" si="1142"/>
        <v/>
      </c>
      <c r="D7499" s="89" t="str">
        <f t="shared" si="1143"/>
        <v/>
      </c>
      <c r="E7499" s="91" t="str">
        <f t="shared" si="1144"/>
        <v/>
      </c>
      <c r="F7499" s="92" t="str">
        <f t="shared" si="1145"/>
        <v/>
      </c>
      <c r="G7499" s="212" t="str">
        <f t="shared" si="1146"/>
        <v/>
      </c>
      <c r="H7499" s="92">
        <f>IF(OR(ERR=FALSE,AND(F7499="",G7499="")),0,IF($C$12="D",$H$13+SUM($F$14:F7499)-SUM($G$14:G7499),$H$13-SUM($F$14:F7499)+SUM($G$14:G7499)))</f>
        <v>0</v>
      </c>
      <c r="I7499" s="7"/>
    </row>
    <row r="7500" spans="1:9">
      <c r="A7500" s="89">
        <f t="shared" si="1147"/>
        <v>7487</v>
      </c>
      <c r="B7500" s="185" t="str">
        <f t="shared" si="1141"/>
        <v/>
      </c>
      <c r="C7500" s="90" t="str">
        <f t="shared" si="1142"/>
        <v/>
      </c>
      <c r="D7500" s="89" t="str">
        <f t="shared" si="1143"/>
        <v/>
      </c>
      <c r="E7500" s="91" t="str">
        <f t="shared" si="1144"/>
        <v/>
      </c>
      <c r="F7500" s="92" t="str">
        <f t="shared" si="1145"/>
        <v/>
      </c>
      <c r="G7500" s="212" t="str">
        <f t="shared" si="1146"/>
        <v/>
      </c>
      <c r="H7500" s="92">
        <f>IF(OR(ERR=FALSE,AND(F7500="",G7500="")),0,IF($C$12="D",$H$13+SUM($F$14:F7500)-SUM($G$14:G7500),$H$13-SUM($F$14:F7500)+SUM($G$14:G7500)))</f>
        <v>0</v>
      </c>
      <c r="I7500" s="7"/>
    </row>
    <row r="7501" spans="1:9">
      <c r="A7501" s="89">
        <f t="shared" si="1147"/>
        <v>7488</v>
      </c>
      <c r="B7501" s="185" t="str">
        <f t="shared" si="1141"/>
        <v/>
      </c>
      <c r="C7501" s="90" t="str">
        <f t="shared" si="1142"/>
        <v/>
      </c>
      <c r="D7501" s="89" t="str">
        <f t="shared" si="1143"/>
        <v/>
      </c>
      <c r="E7501" s="91" t="str">
        <f t="shared" si="1144"/>
        <v/>
      </c>
      <c r="F7501" s="92" t="str">
        <f t="shared" si="1145"/>
        <v/>
      </c>
      <c r="G7501" s="212" t="str">
        <f t="shared" si="1146"/>
        <v/>
      </c>
      <c r="H7501" s="92">
        <f>IF(OR(ERR=FALSE,AND(F7501="",G7501="")),0,IF($C$12="D",$H$13+SUM($F$14:F7501)-SUM($G$14:G7501),$H$13-SUM($F$14:F7501)+SUM($G$14:G7501)))</f>
        <v>0</v>
      </c>
      <c r="I7501" s="7"/>
    </row>
    <row r="7502" spans="1:9">
      <c r="A7502" s="89">
        <f t="shared" si="1147"/>
        <v>7489</v>
      </c>
      <c r="B7502" s="185" t="str">
        <f t="shared" si="1141"/>
        <v/>
      </c>
      <c r="C7502" s="90" t="str">
        <f t="shared" si="1142"/>
        <v/>
      </c>
      <c r="D7502" s="89" t="str">
        <f t="shared" si="1143"/>
        <v/>
      </c>
      <c r="E7502" s="91" t="str">
        <f t="shared" si="1144"/>
        <v/>
      </c>
      <c r="F7502" s="92" t="str">
        <f t="shared" si="1145"/>
        <v/>
      </c>
      <c r="G7502" s="212" t="str">
        <f t="shared" si="1146"/>
        <v/>
      </c>
      <c r="H7502" s="92">
        <f>IF(OR(ERR=FALSE,AND(F7502="",G7502="")),0,IF($C$12="D",$H$13+SUM($F$14:F7502)-SUM($G$14:G7502),$H$13-SUM($F$14:F7502)+SUM($G$14:G7502)))</f>
        <v>0</v>
      </c>
      <c r="I7502" s="7"/>
    </row>
    <row r="7503" spans="1:9">
      <c r="A7503" s="89">
        <f t="shared" si="1147"/>
        <v>7490</v>
      </c>
      <c r="B7503" s="185" t="str">
        <f t="shared" si="1141"/>
        <v/>
      </c>
      <c r="C7503" s="90" t="str">
        <f t="shared" si="1142"/>
        <v/>
      </c>
      <c r="D7503" s="89" t="str">
        <f t="shared" si="1143"/>
        <v/>
      </c>
      <c r="E7503" s="91" t="str">
        <f t="shared" si="1144"/>
        <v/>
      </c>
      <c r="F7503" s="92" t="str">
        <f t="shared" si="1145"/>
        <v/>
      </c>
      <c r="G7503" s="212" t="str">
        <f t="shared" si="1146"/>
        <v/>
      </c>
      <c r="H7503" s="92">
        <f>IF(OR(ERR=FALSE,AND(F7503="",G7503="")),0,IF($C$12="D",$H$13+SUM($F$14:F7503)-SUM($G$14:G7503),$H$13-SUM($F$14:F7503)+SUM($G$14:G7503)))</f>
        <v>0</v>
      </c>
      <c r="I7503" s="7"/>
    </row>
    <row r="7504" spans="1:9">
      <c r="A7504" s="89">
        <f t="shared" si="1147"/>
        <v>7491</v>
      </c>
      <c r="B7504" s="185" t="str">
        <f t="shared" si="1141"/>
        <v/>
      </c>
      <c r="C7504" s="90" t="str">
        <f t="shared" si="1142"/>
        <v/>
      </c>
      <c r="D7504" s="89" t="str">
        <f t="shared" si="1143"/>
        <v/>
      </c>
      <c r="E7504" s="91" t="str">
        <f t="shared" si="1144"/>
        <v/>
      </c>
      <c r="F7504" s="92" t="str">
        <f t="shared" si="1145"/>
        <v/>
      </c>
      <c r="G7504" s="212" t="str">
        <f t="shared" si="1146"/>
        <v/>
      </c>
      <c r="H7504" s="92">
        <f>IF(OR(ERR=FALSE,AND(F7504="",G7504="")),0,IF($C$12="D",$H$13+SUM($F$14:F7504)-SUM($G$14:G7504),$H$13-SUM($F$14:F7504)+SUM($G$14:G7504)))</f>
        <v>0</v>
      </c>
      <c r="I7504" s="7"/>
    </row>
    <row r="7505" spans="1:9">
      <c r="A7505" s="89">
        <f t="shared" si="1147"/>
        <v>7492</v>
      </c>
      <c r="B7505" s="185" t="str">
        <f t="shared" si="1141"/>
        <v/>
      </c>
      <c r="C7505" s="90" t="str">
        <f t="shared" si="1142"/>
        <v/>
      </c>
      <c r="D7505" s="89" t="str">
        <f t="shared" si="1143"/>
        <v/>
      </c>
      <c r="E7505" s="91" t="str">
        <f t="shared" si="1144"/>
        <v/>
      </c>
      <c r="F7505" s="92" t="str">
        <f t="shared" si="1145"/>
        <v/>
      </c>
      <c r="G7505" s="212" t="str">
        <f t="shared" si="1146"/>
        <v/>
      </c>
      <c r="H7505" s="92">
        <f>IF(OR(ERR=FALSE,AND(F7505="",G7505="")),0,IF($C$12="D",$H$13+SUM($F$14:F7505)-SUM($G$14:G7505),$H$13-SUM($F$14:F7505)+SUM($G$14:G7505)))</f>
        <v>0</v>
      </c>
      <c r="I7505" s="7"/>
    </row>
    <row r="7506" spans="1:9">
      <c r="A7506" s="89">
        <f t="shared" si="1147"/>
        <v>7493</v>
      </c>
      <c r="B7506" s="185" t="str">
        <f t="shared" ref="B7506:B7569" si="1148">IF(ISERROR(VLOOKUP(A7506&amp;H$9,JU_AKUN,6,FALSE)=TRUE),"",VLOOKUP(A7506&amp;H$9,JU_AKUN,6,FALSE))</f>
        <v/>
      </c>
      <c r="C7506" s="90" t="str">
        <f t="shared" ref="C7506:C7569" si="1149">IF(ISERROR(VLOOKUP(A7506&amp;H$9,JU_AKUN,7,FALSE)=TRUE),"",VLOOKUP(A7506&amp;H$9,JU_AKUN,7,FALSE))</f>
        <v/>
      </c>
      <c r="D7506" s="89" t="str">
        <f t="shared" ref="D7506:D7569" si="1150">IF(ISERROR(VLOOKUP(A7506&amp;H$9,JU_AKUN,8,FALSE)=TRUE),"",VLOOKUP(A7506&amp;H$9,JU_AKUN,8,FALSE))</f>
        <v/>
      </c>
      <c r="E7506" s="91" t="str">
        <f t="shared" ref="E7506:E7569" si="1151">IF(ISERROR(VLOOKUP(A7506&amp;H$9,JU_AKUN,9,FALSE)=TRUE),"",VLOOKUP(A7506&amp;H$9,JU_AKUN,9,FALSE))</f>
        <v/>
      </c>
      <c r="F7506" s="92" t="str">
        <f t="shared" ref="F7506:F7569" si="1152">IF(ISERROR(VLOOKUP(A7506&amp;H$9,JU_AKUN,14,FALSE)=TRUE),"",VLOOKUP(A7506&amp;H$9,JU_AKUN,14,FALSE))</f>
        <v/>
      </c>
      <c r="G7506" s="212" t="str">
        <f t="shared" ref="G7506:G7569" si="1153">IF(ISERROR(VLOOKUP(A7506&amp;H$9,JU_AKUN,15,FALSE)=TRUE),"",VLOOKUP(A7506&amp;H$9,JU_AKUN,15,FALSE))</f>
        <v/>
      </c>
      <c r="H7506" s="92">
        <f>IF(OR(ERR=FALSE,AND(F7506="",G7506="")),0,IF($C$12="D",$H$13+SUM($F$14:F7506)-SUM($G$14:G7506),$H$13-SUM($F$14:F7506)+SUM($G$14:G7506)))</f>
        <v>0</v>
      </c>
      <c r="I7506" s="7"/>
    </row>
    <row r="7507" spans="1:9">
      <c r="A7507" s="89">
        <f t="shared" si="1147"/>
        <v>7494</v>
      </c>
      <c r="B7507" s="185" t="str">
        <f t="shared" si="1148"/>
        <v/>
      </c>
      <c r="C7507" s="90" t="str">
        <f t="shared" si="1149"/>
        <v/>
      </c>
      <c r="D7507" s="89" t="str">
        <f t="shared" si="1150"/>
        <v/>
      </c>
      <c r="E7507" s="91" t="str">
        <f t="shared" si="1151"/>
        <v/>
      </c>
      <c r="F7507" s="92" t="str">
        <f t="shared" si="1152"/>
        <v/>
      </c>
      <c r="G7507" s="212" t="str">
        <f t="shared" si="1153"/>
        <v/>
      </c>
      <c r="H7507" s="92">
        <f>IF(OR(ERR=FALSE,AND(F7507="",G7507="")),0,IF($C$12="D",$H$13+SUM($F$14:F7507)-SUM($G$14:G7507),$H$13-SUM($F$14:F7507)+SUM($G$14:G7507)))</f>
        <v>0</v>
      </c>
      <c r="I7507" s="7"/>
    </row>
    <row r="7508" spans="1:9">
      <c r="A7508" s="89">
        <f t="shared" si="1147"/>
        <v>7495</v>
      </c>
      <c r="B7508" s="185" t="str">
        <f t="shared" si="1148"/>
        <v/>
      </c>
      <c r="C7508" s="90" t="str">
        <f t="shared" si="1149"/>
        <v/>
      </c>
      <c r="D7508" s="89" t="str">
        <f t="shared" si="1150"/>
        <v/>
      </c>
      <c r="E7508" s="91" t="str">
        <f t="shared" si="1151"/>
        <v/>
      </c>
      <c r="F7508" s="92" t="str">
        <f t="shared" si="1152"/>
        <v/>
      </c>
      <c r="G7508" s="212" t="str">
        <f t="shared" si="1153"/>
        <v/>
      </c>
      <c r="H7508" s="92">
        <f>IF(OR(ERR=FALSE,AND(F7508="",G7508="")),0,IF($C$12="D",$H$13+SUM($F$14:F7508)-SUM($G$14:G7508),$H$13-SUM($F$14:F7508)+SUM($G$14:G7508)))</f>
        <v>0</v>
      </c>
      <c r="I7508" s="7"/>
    </row>
    <row r="7509" spans="1:9">
      <c r="A7509" s="89">
        <f t="shared" si="1147"/>
        <v>7496</v>
      </c>
      <c r="B7509" s="185" t="str">
        <f t="shared" si="1148"/>
        <v/>
      </c>
      <c r="C7509" s="90" t="str">
        <f t="shared" si="1149"/>
        <v/>
      </c>
      <c r="D7509" s="89" t="str">
        <f t="shared" si="1150"/>
        <v/>
      </c>
      <c r="E7509" s="91" t="str">
        <f t="shared" si="1151"/>
        <v/>
      </c>
      <c r="F7509" s="92" t="str">
        <f t="shared" si="1152"/>
        <v/>
      </c>
      <c r="G7509" s="212" t="str">
        <f t="shared" si="1153"/>
        <v/>
      </c>
      <c r="H7509" s="92">
        <f>IF(OR(ERR=FALSE,AND(F7509="",G7509="")),0,IF($C$12="D",$H$13+SUM($F$14:F7509)-SUM($G$14:G7509),$H$13-SUM($F$14:F7509)+SUM($G$14:G7509)))</f>
        <v>0</v>
      </c>
      <c r="I7509" s="7"/>
    </row>
    <row r="7510" spans="1:9">
      <c r="A7510" s="89">
        <f t="shared" si="1147"/>
        <v>7497</v>
      </c>
      <c r="B7510" s="185" t="str">
        <f t="shared" si="1148"/>
        <v/>
      </c>
      <c r="C7510" s="90" t="str">
        <f t="shared" si="1149"/>
        <v/>
      </c>
      <c r="D7510" s="89" t="str">
        <f t="shared" si="1150"/>
        <v/>
      </c>
      <c r="E7510" s="91" t="str">
        <f t="shared" si="1151"/>
        <v/>
      </c>
      <c r="F7510" s="92" t="str">
        <f t="shared" si="1152"/>
        <v/>
      </c>
      <c r="G7510" s="212" t="str">
        <f t="shared" si="1153"/>
        <v/>
      </c>
      <c r="H7510" s="92">
        <f>IF(OR(ERR=FALSE,AND(F7510="",G7510="")),0,IF($C$12="D",$H$13+SUM($F$14:F7510)-SUM($G$14:G7510),$H$13-SUM($F$14:F7510)+SUM($G$14:G7510)))</f>
        <v>0</v>
      </c>
      <c r="I7510" s="7"/>
    </row>
    <row r="7511" spans="1:9">
      <c r="A7511" s="89">
        <f t="shared" si="1147"/>
        <v>7498</v>
      </c>
      <c r="B7511" s="185" t="str">
        <f t="shared" si="1148"/>
        <v/>
      </c>
      <c r="C7511" s="90" t="str">
        <f t="shared" si="1149"/>
        <v/>
      </c>
      <c r="D7511" s="89" t="str">
        <f t="shared" si="1150"/>
        <v/>
      </c>
      <c r="E7511" s="91" t="str">
        <f t="shared" si="1151"/>
        <v/>
      </c>
      <c r="F7511" s="92" t="str">
        <f t="shared" si="1152"/>
        <v/>
      </c>
      <c r="G7511" s="212" t="str">
        <f t="shared" si="1153"/>
        <v/>
      </c>
      <c r="H7511" s="92">
        <f>IF(OR(ERR=FALSE,AND(F7511="",G7511="")),0,IF($C$12="D",$H$13+SUM($F$14:F7511)-SUM($G$14:G7511),$H$13-SUM($F$14:F7511)+SUM($G$14:G7511)))</f>
        <v>0</v>
      </c>
      <c r="I7511" s="7"/>
    </row>
    <row r="7512" spans="1:9">
      <c r="A7512" s="89">
        <f t="shared" si="1147"/>
        <v>7499</v>
      </c>
      <c r="B7512" s="185" t="str">
        <f t="shared" si="1148"/>
        <v/>
      </c>
      <c r="C7512" s="90" t="str">
        <f t="shared" si="1149"/>
        <v/>
      </c>
      <c r="D7512" s="89" t="str">
        <f t="shared" si="1150"/>
        <v/>
      </c>
      <c r="E7512" s="91" t="str">
        <f t="shared" si="1151"/>
        <v/>
      </c>
      <c r="F7512" s="92" t="str">
        <f t="shared" si="1152"/>
        <v/>
      </c>
      <c r="G7512" s="212" t="str">
        <f t="shared" si="1153"/>
        <v/>
      </c>
      <c r="H7512" s="92">
        <f>IF(OR(ERR=FALSE,AND(F7512="",G7512="")),0,IF($C$12="D",$H$13+SUM($F$14:F7512)-SUM($G$14:G7512),$H$13-SUM($F$14:F7512)+SUM($G$14:G7512)))</f>
        <v>0</v>
      </c>
      <c r="I7512" s="7"/>
    </row>
    <row r="7513" spans="1:9">
      <c r="A7513" s="89">
        <f t="shared" si="1147"/>
        <v>7500</v>
      </c>
      <c r="B7513" s="185" t="str">
        <f t="shared" si="1148"/>
        <v/>
      </c>
      <c r="C7513" s="90" t="str">
        <f t="shared" si="1149"/>
        <v/>
      </c>
      <c r="D7513" s="89" t="str">
        <f t="shared" si="1150"/>
        <v/>
      </c>
      <c r="E7513" s="91" t="str">
        <f t="shared" si="1151"/>
        <v/>
      </c>
      <c r="F7513" s="92" t="str">
        <f t="shared" si="1152"/>
        <v/>
      </c>
      <c r="G7513" s="212" t="str">
        <f t="shared" si="1153"/>
        <v/>
      </c>
      <c r="H7513" s="92">
        <f>IF(OR(ERR=FALSE,AND(F7513="",G7513="")),0,IF($C$12="D",$H$13+SUM($F$14:F7513)-SUM($G$14:G7513),$H$13-SUM($F$14:F7513)+SUM($G$14:G7513)))</f>
        <v>0</v>
      </c>
      <c r="I7513" s="7"/>
    </row>
    <row r="7514" spans="1:9">
      <c r="A7514" s="89">
        <f t="shared" si="1147"/>
        <v>7501</v>
      </c>
      <c r="B7514" s="185" t="str">
        <f t="shared" si="1148"/>
        <v/>
      </c>
      <c r="C7514" s="90" t="str">
        <f t="shared" si="1149"/>
        <v/>
      </c>
      <c r="D7514" s="89" t="str">
        <f t="shared" si="1150"/>
        <v/>
      </c>
      <c r="E7514" s="91" t="str">
        <f t="shared" si="1151"/>
        <v/>
      </c>
      <c r="F7514" s="92" t="str">
        <f t="shared" si="1152"/>
        <v/>
      </c>
      <c r="G7514" s="212" t="str">
        <f t="shared" si="1153"/>
        <v/>
      </c>
      <c r="H7514" s="92">
        <f>IF(OR(ERR=FALSE,AND(F7514="",G7514="")),0,IF($C$12="D",$H$13+SUM($F$14:F7514)-SUM($G$14:G7514),$H$13-SUM($F$14:F7514)+SUM($G$14:G7514)))</f>
        <v>0</v>
      </c>
      <c r="I7514" s="7"/>
    </row>
    <row r="7515" spans="1:9">
      <c r="A7515" s="89">
        <f t="shared" si="1147"/>
        <v>7502</v>
      </c>
      <c r="B7515" s="185" t="str">
        <f t="shared" si="1148"/>
        <v/>
      </c>
      <c r="C7515" s="90" t="str">
        <f t="shared" si="1149"/>
        <v/>
      </c>
      <c r="D7515" s="89" t="str">
        <f t="shared" si="1150"/>
        <v/>
      </c>
      <c r="E7515" s="91" t="str">
        <f t="shared" si="1151"/>
        <v/>
      </c>
      <c r="F7515" s="92" t="str">
        <f t="shared" si="1152"/>
        <v/>
      </c>
      <c r="G7515" s="212" t="str">
        <f t="shared" si="1153"/>
        <v/>
      </c>
      <c r="H7515" s="92">
        <f>IF(OR(ERR=FALSE,AND(F7515="",G7515="")),0,IF($C$12="D",$H$13+SUM($F$14:F7515)-SUM($G$14:G7515),$H$13-SUM($F$14:F7515)+SUM($G$14:G7515)))</f>
        <v>0</v>
      </c>
      <c r="I7515" s="7"/>
    </row>
    <row r="7516" spans="1:9">
      <c r="A7516" s="89">
        <f t="shared" si="1147"/>
        <v>7503</v>
      </c>
      <c r="B7516" s="185" t="str">
        <f t="shared" si="1148"/>
        <v/>
      </c>
      <c r="C7516" s="90" t="str">
        <f t="shared" si="1149"/>
        <v/>
      </c>
      <c r="D7516" s="89" t="str">
        <f t="shared" si="1150"/>
        <v/>
      </c>
      <c r="E7516" s="91" t="str">
        <f t="shared" si="1151"/>
        <v/>
      </c>
      <c r="F7516" s="92" t="str">
        <f t="shared" si="1152"/>
        <v/>
      </c>
      <c r="G7516" s="212" t="str">
        <f t="shared" si="1153"/>
        <v/>
      </c>
      <c r="H7516" s="92">
        <f>IF(OR(ERR=FALSE,AND(F7516="",G7516="")),0,IF($C$12="D",$H$13+SUM($F$14:F7516)-SUM($G$14:G7516),$H$13-SUM($F$14:F7516)+SUM($G$14:G7516)))</f>
        <v>0</v>
      </c>
      <c r="I7516" s="7"/>
    </row>
    <row r="7517" spans="1:9">
      <c r="A7517" s="89">
        <f t="shared" si="1147"/>
        <v>7504</v>
      </c>
      <c r="B7517" s="185" t="str">
        <f t="shared" si="1148"/>
        <v/>
      </c>
      <c r="C7517" s="90" t="str">
        <f t="shared" si="1149"/>
        <v/>
      </c>
      <c r="D7517" s="89" t="str">
        <f t="shared" si="1150"/>
        <v/>
      </c>
      <c r="E7517" s="91" t="str">
        <f t="shared" si="1151"/>
        <v/>
      </c>
      <c r="F7517" s="92" t="str">
        <f t="shared" si="1152"/>
        <v/>
      </c>
      <c r="G7517" s="212" t="str">
        <f t="shared" si="1153"/>
        <v/>
      </c>
      <c r="H7517" s="92">
        <f>IF(OR(ERR=FALSE,AND(F7517="",G7517="")),0,IF($C$12="D",$H$13+SUM($F$14:F7517)-SUM($G$14:G7517),$H$13-SUM($F$14:F7517)+SUM($G$14:G7517)))</f>
        <v>0</v>
      </c>
      <c r="I7517" s="7"/>
    </row>
    <row r="7518" spans="1:9">
      <c r="A7518" s="89">
        <f t="shared" si="1147"/>
        <v>7505</v>
      </c>
      <c r="B7518" s="185" t="str">
        <f t="shared" si="1148"/>
        <v/>
      </c>
      <c r="C7518" s="90" t="str">
        <f t="shared" si="1149"/>
        <v/>
      </c>
      <c r="D7518" s="89" t="str">
        <f t="shared" si="1150"/>
        <v/>
      </c>
      <c r="E7518" s="91" t="str">
        <f t="shared" si="1151"/>
        <v/>
      </c>
      <c r="F7518" s="92" t="str">
        <f t="shared" si="1152"/>
        <v/>
      </c>
      <c r="G7518" s="212" t="str">
        <f t="shared" si="1153"/>
        <v/>
      </c>
      <c r="H7518" s="92">
        <f>IF(OR(ERR=FALSE,AND(F7518="",G7518="")),0,IF($C$12="D",$H$13+SUM($F$14:F7518)-SUM($G$14:G7518),$H$13-SUM($F$14:F7518)+SUM($G$14:G7518)))</f>
        <v>0</v>
      </c>
      <c r="I7518" s="7"/>
    </row>
    <row r="7519" spans="1:9">
      <c r="A7519" s="89">
        <f t="shared" si="1147"/>
        <v>7506</v>
      </c>
      <c r="B7519" s="185" t="str">
        <f t="shared" si="1148"/>
        <v/>
      </c>
      <c r="C7519" s="90" t="str">
        <f t="shared" si="1149"/>
        <v/>
      </c>
      <c r="D7519" s="89" t="str">
        <f t="shared" si="1150"/>
        <v/>
      </c>
      <c r="E7519" s="91" t="str">
        <f t="shared" si="1151"/>
        <v/>
      </c>
      <c r="F7519" s="92" t="str">
        <f t="shared" si="1152"/>
        <v/>
      </c>
      <c r="G7519" s="212" t="str">
        <f t="shared" si="1153"/>
        <v/>
      </c>
      <c r="H7519" s="92">
        <f>IF(OR(ERR=FALSE,AND(F7519="",G7519="")),0,IF($C$12="D",$H$13+SUM($F$14:F7519)-SUM($G$14:G7519),$H$13-SUM($F$14:F7519)+SUM($G$14:G7519)))</f>
        <v>0</v>
      </c>
      <c r="I7519" s="7"/>
    </row>
    <row r="7520" spans="1:9">
      <c r="A7520" s="89">
        <f t="shared" ref="A7520:A7583" si="1154">A7519+1</f>
        <v>7507</v>
      </c>
      <c r="B7520" s="185" t="str">
        <f t="shared" si="1148"/>
        <v/>
      </c>
      <c r="C7520" s="90" t="str">
        <f t="shared" si="1149"/>
        <v/>
      </c>
      <c r="D7520" s="89" t="str">
        <f t="shared" si="1150"/>
        <v/>
      </c>
      <c r="E7520" s="91" t="str">
        <f t="shared" si="1151"/>
        <v/>
      </c>
      <c r="F7520" s="92" t="str">
        <f t="shared" si="1152"/>
        <v/>
      </c>
      <c r="G7520" s="212" t="str">
        <f t="shared" si="1153"/>
        <v/>
      </c>
      <c r="H7520" s="92">
        <f>IF(OR(ERR=FALSE,AND(F7520="",G7520="")),0,IF($C$12="D",$H$13+SUM($F$14:F7520)-SUM($G$14:G7520),$H$13-SUM($F$14:F7520)+SUM($G$14:G7520)))</f>
        <v>0</v>
      </c>
      <c r="I7520" s="7"/>
    </row>
    <row r="7521" spans="1:9">
      <c r="A7521" s="89">
        <f t="shared" si="1154"/>
        <v>7508</v>
      </c>
      <c r="B7521" s="185" t="str">
        <f t="shared" si="1148"/>
        <v/>
      </c>
      <c r="C7521" s="90" t="str">
        <f t="shared" si="1149"/>
        <v/>
      </c>
      <c r="D7521" s="89" t="str">
        <f t="shared" si="1150"/>
        <v/>
      </c>
      <c r="E7521" s="91" t="str">
        <f t="shared" si="1151"/>
        <v/>
      </c>
      <c r="F7521" s="92" t="str">
        <f t="shared" si="1152"/>
        <v/>
      </c>
      <c r="G7521" s="212" t="str">
        <f t="shared" si="1153"/>
        <v/>
      </c>
      <c r="H7521" s="92">
        <f>IF(OR(ERR=FALSE,AND(F7521="",G7521="")),0,IF($C$12="D",$H$13+SUM($F$14:F7521)-SUM($G$14:G7521),$H$13-SUM($F$14:F7521)+SUM($G$14:G7521)))</f>
        <v>0</v>
      </c>
      <c r="I7521" s="7"/>
    </row>
    <row r="7522" spans="1:9">
      <c r="A7522" s="89">
        <f t="shared" si="1154"/>
        <v>7509</v>
      </c>
      <c r="B7522" s="185" t="str">
        <f t="shared" si="1148"/>
        <v/>
      </c>
      <c r="C7522" s="90" t="str">
        <f t="shared" si="1149"/>
        <v/>
      </c>
      <c r="D7522" s="89" t="str">
        <f t="shared" si="1150"/>
        <v/>
      </c>
      <c r="E7522" s="91" t="str">
        <f t="shared" si="1151"/>
        <v/>
      </c>
      <c r="F7522" s="92" t="str">
        <f t="shared" si="1152"/>
        <v/>
      </c>
      <c r="G7522" s="212" t="str">
        <f t="shared" si="1153"/>
        <v/>
      </c>
      <c r="H7522" s="92">
        <f>IF(OR(ERR=FALSE,AND(F7522="",G7522="")),0,IF($C$12="D",$H$13+SUM($F$14:F7522)-SUM($G$14:G7522),$H$13-SUM($F$14:F7522)+SUM($G$14:G7522)))</f>
        <v>0</v>
      </c>
      <c r="I7522" s="7"/>
    </row>
    <row r="7523" spans="1:9">
      <c r="A7523" s="89">
        <f t="shared" si="1154"/>
        <v>7510</v>
      </c>
      <c r="B7523" s="185" t="str">
        <f t="shared" si="1148"/>
        <v/>
      </c>
      <c r="C7523" s="90" t="str">
        <f t="shared" si="1149"/>
        <v/>
      </c>
      <c r="D7523" s="89" t="str">
        <f t="shared" si="1150"/>
        <v/>
      </c>
      <c r="E7523" s="91" t="str">
        <f t="shared" si="1151"/>
        <v/>
      </c>
      <c r="F7523" s="92" t="str">
        <f t="shared" si="1152"/>
        <v/>
      </c>
      <c r="G7523" s="212" t="str">
        <f t="shared" si="1153"/>
        <v/>
      </c>
      <c r="H7523" s="92">
        <f>IF(OR(ERR=FALSE,AND(F7523="",G7523="")),0,IF($C$12="D",$H$13+SUM($F$14:F7523)-SUM($G$14:G7523),$H$13-SUM($F$14:F7523)+SUM($G$14:G7523)))</f>
        <v>0</v>
      </c>
      <c r="I7523" s="7"/>
    </row>
    <row r="7524" spans="1:9">
      <c r="A7524" s="89">
        <f t="shared" si="1154"/>
        <v>7511</v>
      </c>
      <c r="B7524" s="185" t="str">
        <f t="shared" si="1148"/>
        <v/>
      </c>
      <c r="C7524" s="90" t="str">
        <f t="shared" si="1149"/>
        <v/>
      </c>
      <c r="D7524" s="89" t="str">
        <f t="shared" si="1150"/>
        <v/>
      </c>
      <c r="E7524" s="91" t="str">
        <f t="shared" si="1151"/>
        <v/>
      </c>
      <c r="F7524" s="92" t="str">
        <f t="shared" si="1152"/>
        <v/>
      </c>
      <c r="G7524" s="212" t="str">
        <f t="shared" si="1153"/>
        <v/>
      </c>
      <c r="H7524" s="92">
        <f>IF(OR(ERR=FALSE,AND(F7524="",G7524="")),0,IF($C$12="D",$H$13+SUM($F$14:F7524)-SUM($G$14:G7524),$H$13-SUM($F$14:F7524)+SUM($G$14:G7524)))</f>
        <v>0</v>
      </c>
      <c r="I7524" s="7"/>
    </row>
    <row r="7525" spans="1:9">
      <c r="A7525" s="89">
        <f t="shared" si="1154"/>
        <v>7512</v>
      </c>
      <c r="B7525" s="185" t="str">
        <f t="shared" si="1148"/>
        <v/>
      </c>
      <c r="C7525" s="90" t="str">
        <f t="shared" si="1149"/>
        <v/>
      </c>
      <c r="D7525" s="89" t="str">
        <f t="shared" si="1150"/>
        <v/>
      </c>
      <c r="E7525" s="91" t="str">
        <f t="shared" si="1151"/>
        <v/>
      </c>
      <c r="F7525" s="92" t="str">
        <f t="shared" si="1152"/>
        <v/>
      </c>
      <c r="G7525" s="212" t="str">
        <f t="shared" si="1153"/>
        <v/>
      </c>
      <c r="H7525" s="92">
        <f>IF(OR(ERR=FALSE,AND(F7525="",G7525="")),0,IF($C$12="D",$H$13+SUM($F$14:F7525)-SUM($G$14:G7525),$H$13-SUM($F$14:F7525)+SUM($G$14:G7525)))</f>
        <v>0</v>
      </c>
      <c r="I7525" s="7"/>
    </row>
    <row r="7526" spans="1:9">
      <c r="A7526" s="89">
        <f t="shared" si="1154"/>
        <v>7513</v>
      </c>
      <c r="B7526" s="185" t="str">
        <f t="shared" si="1148"/>
        <v/>
      </c>
      <c r="C7526" s="90" t="str">
        <f t="shared" si="1149"/>
        <v/>
      </c>
      <c r="D7526" s="89" t="str">
        <f t="shared" si="1150"/>
        <v/>
      </c>
      <c r="E7526" s="91" t="str">
        <f t="shared" si="1151"/>
        <v/>
      </c>
      <c r="F7526" s="92" t="str">
        <f t="shared" si="1152"/>
        <v/>
      </c>
      <c r="G7526" s="212" t="str">
        <f t="shared" si="1153"/>
        <v/>
      </c>
      <c r="H7526" s="92">
        <f>IF(OR(ERR=FALSE,AND(F7526="",G7526="")),0,IF($C$12="D",$H$13+SUM($F$14:F7526)-SUM($G$14:G7526),$H$13-SUM($F$14:F7526)+SUM($G$14:G7526)))</f>
        <v>0</v>
      </c>
      <c r="I7526" s="7"/>
    </row>
    <row r="7527" spans="1:9">
      <c r="A7527" s="89">
        <f t="shared" si="1154"/>
        <v>7514</v>
      </c>
      <c r="B7527" s="185" t="str">
        <f t="shared" si="1148"/>
        <v/>
      </c>
      <c r="C7527" s="90" t="str">
        <f t="shared" si="1149"/>
        <v/>
      </c>
      <c r="D7527" s="89" t="str">
        <f t="shared" si="1150"/>
        <v/>
      </c>
      <c r="E7527" s="91" t="str">
        <f t="shared" si="1151"/>
        <v/>
      </c>
      <c r="F7527" s="92" t="str">
        <f t="shared" si="1152"/>
        <v/>
      </c>
      <c r="G7527" s="212" t="str">
        <f t="shared" si="1153"/>
        <v/>
      </c>
      <c r="H7527" s="92">
        <f>IF(OR(ERR=FALSE,AND(F7527="",G7527="")),0,IF($C$12="D",$H$13+SUM($F$14:F7527)-SUM($G$14:G7527),$H$13-SUM($F$14:F7527)+SUM($G$14:G7527)))</f>
        <v>0</v>
      </c>
      <c r="I7527" s="7"/>
    </row>
    <row r="7528" spans="1:9">
      <c r="A7528" s="89">
        <f t="shared" si="1154"/>
        <v>7515</v>
      </c>
      <c r="B7528" s="185" t="str">
        <f t="shared" si="1148"/>
        <v/>
      </c>
      <c r="C7528" s="90" t="str">
        <f t="shared" si="1149"/>
        <v/>
      </c>
      <c r="D7528" s="89" t="str">
        <f t="shared" si="1150"/>
        <v/>
      </c>
      <c r="E7528" s="91" t="str">
        <f t="shared" si="1151"/>
        <v/>
      </c>
      <c r="F7528" s="92" t="str">
        <f t="shared" si="1152"/>
        <v/>
      </c>
      <c r="G7528" s="212" t="str">
        <f t="shared" si="1153"/>
        <v/>
      </c>
      <c r="H7528" s="92">
        <f>IF(OR(ERR=FALSE,AND(F7528="",G7528="")),0,IF($C$12="D",$H$13+SUM($F$14:F7528)-SUM($G$14:G7528),$H$13-SUM($F$14:F7528)+SUM($G$14:G7528)))</f>
        <v>0</v>
      </c>
      <c r="I7528" s="7"/>
    </row>
    <row r="7529" spans="1:9">
      <c r="A7529" s="89">
        <f t="shared" si="1154"/>
        <v>7516</v>
      </c>
      <c r="B7529" s="185" t="str">
        <f t="shared" si="1148"/>
        <v/>
      </c>
      <c r="C7529" s="90" t="str">
        <f t="shared" si="1149"/>
        <v/>
      </c>
      <c r="D7529" s="89" t="str">
        <f t="shared" si="1150"/>
        <v/>
      </c>
      <c r="E7529" s="91" t="str">
        <f t="shared" si="1151"/>
        <v/>
      </c>
      <c r="F7529" s="92" t="str">
        <f t="shared" si="1152"/>
        <v/>
      </c>
      <c r="G7529" s="212" t="str">
        <f t="shared" si="1153"/>
        <v/>
      </c>
      <c r="H7529" s="92">
        <f>IF(OR(ERR=FALSE,AND(F7529="",G7529="")),0,IF($C$12="D",$H$13+SUM($F$14:F7529)-SUM($G$14:G7529),$H$13-SUM($F$14:F7529)+SUM($G$14:G7529)))</f>
        <v>0</v>
      </c>
      <c r="I7529" s="7"/>
    </row>
    <row r="7530" spans="1:9">
      <c r="A7530" s="89">
        <f t="shared" si="1154"/>
        <v>7517</v>
      </c>
      <c r="B7530" s="185" t="str">
        <f t="shared" si="1148"/>
        <v/>
      </c>
      <c r="C7530" s="90" t="str">
        <f t="shared" si="1149"/>
        <v/>
      </c>
      <c r="D7530" s="89" t="str">
        <f t="shared" si="1150"/>
        <v/>
      </c>
      <c r="E7530" s="91" t="str">
        <f t="shared" si="1151"/>
        <v/>
      </c>
      <c r="F7530" s="92" t="str">
        <f t="shared" si="1152"/>
        <v/>
      </c>
      <c r="G7530" s="212" t="str">
        <f t="shared" si="1153"/>
        <v/>
      </c>
      <c r="H7530" s="92">
        <f>IF(OR(ERR=FALSE,AND(F7530="",G7530="")),0,IF($C$12="D",$H$13+SUM($F$14:F7530)-SUM($G$14:G7530),$H$13-SUM($F$14:F7530)+SUM($G$14:G7530)))</f>
        <v>0</v>
      </c>
      <c r="I7530" s="7"/>
    </row>
    <row r="7531" spans="1:9">
      <c r="A7531" s="89">
        <f t="shared" si="1154"/>
        <v>7518</v>
      </c>
      <c r="B7531" s="185" t="str">
        <f t="shared" si="1148"/>
        <v/>
      </c>
      <c r="C7531" s="90" t="str">
        <f t="shared" si="1149"/>
        <v/>
      </c>
      <c r="D7531" s="89" t="str">
        <f t="shared" si="1150"/>
        <v/>
      </c>
      <c r="E7531" s="91" t="str">
        <f t="shared" si="1151"/>
        <v/>
      </c>
      <c r="F7531" s="92" t="str">
        <f t="shared" si="1152"/>
        <v/>
      </c>
      <c r="G7531" s="212" t="str">
        <f t="shared" si="1153"/>
        <v/>
      </c>
      <c r="H7531" s="92">
        <f>IF(OR(ERR=FALSE,AND(F7531="",G7531="")),0,IF($C$12="D",$H$13+SUM($F$14:F7531)-SUM($G$14:G7531),$H$13-SUM($F$14:F7531)+SUM($G$14:G7531)))</f>
        <v>0</v>
      </c>
      <c r="I7531" s="7"/>
    </row>
    <row r="7532" spans="1:9">
      <c r="A7532" s="89">
        <f t="shared" si="1154"/>
        <v>7519</v>
      </c>
      <c r="B7532" s="185" t="str">
        <f t="shared" si="1148"/>
        <v/>
      </c>
      <c r="C7532" s="90" t="str">
        <f t="shared" si="1149"/>
        <v/>
      </c>
      <c r="D7532" s="89" t="str">
        <f t="shared" si="1150"/>
        <v/>
      </c>
      <c r="E7532" s="91" t="str">
        <f t="shared" si="1151"/>
        <v/>
      </c>
      <c r="F7532" s="92" t="str">
        <f t="shared" si="1152"/>
        <v/>
      </c>
      <c r="G7532" s="212" t="str">
        <f t="shared" si="1153"/>
        <v/>
      </c>
      <c r="H7532" s="92">
        <f>IF(OR(ERR=FALSE,AND(F7532="",G7532="")),0,IF($C$12="D",$H$13+SUM($F$14:F7532)-SUM($G$14:G7532),$H$13-SUM($F$14:F7532)+SUM($G$14:G7532)))</f>
        <v>0</v>
      </c>
      <c r="I7532" s="7"/>
    </row>
    <row r="7533" spans="1:9">
      <c r="A7533" s="89">
        <f t="shared" si="1154"/>
        <v>7520</v>
      </c>
      <c r="B7533" s="185" t="str">
        <f t="shared" si="1148"/>
        <v/>
      </c>
      <c r="C7533" s="90" t="str">
        <f t="shared" si="1149"/>
        <v/>
      </c>
      <c r="D7533" s="89" t="str">
        <f t="shared" si="1150"/>
        <v/>
      </c>
      <c r="E7533" s="91" t="str">
        <f t="shared" si="1151"/>
        <v/>
      </c>
      <c r="F7533" s="92" t="str">
        <f t="shared" si="1152"/>
        <v/>
      </c>
      <c r="G7533" s="212" t="str">
        <f t="shared" si="1153"/>
        <v/>
      </c>
      <c r="H7533" s="92">
        <f>IF(OR(ERR=FALSE,AND(F7533="",G7533="")),0,IF($C$12="D",$H$13+SUM($F$14:F7533)-SUM($G$14:G7533),$H$13-SUM($F$14:F7533)+SUM($G$14:G7533)))</f>
        <v>0</v>
      </c>
      <c r="I7533" s="7"/>
    </row>
    <row r="7534" spans="1:9">
      <c r="A7534" s="89">
        <f t="shared" si="1154"/>
        <v>7521</v>
      </c>
      <c r="B7534" s="185" t="str">
        <f t="shared" si="1148"/>
        <v/>
      </c>
      <c r="C7534" s="90" t="str">
        <f t="shared" si="1149"/>
        <v/>
      </c>
      <c r="D7534" s="89" t="str">
        <f t="shared" si="1150"/>
        <v/>
      </c>
      <c r="E7534" s="91" t="str">
        <f t="shared" si="1151"/>
        <v/>
      </c>
      <c r="F7534" s="92" t="str">
        <f t="shared" si="1152"/>
        <v/>
      </c>
      <c r="G7534" s="212" t="str">
        <f t="shared" si="1153"/>
        <v/>
      </c>
      <c r="H7534" s="92">
        <f>IF(OR(ERR=FALSE,AND(F7534="",G7534="")),0,IF($C$12="D",$H$13+SUM($F$14:F7534)-SUM($G$14:G7534),$H$13-SUM($F$14:F7534)+SUM($G$14:G7534)))</f>
        <v>0</v>
      </c>
      <c r="I7534" s="7"/>
    </row>
    <row r="7535" spans="1:9">
      <c r="A7535" s="89">
        <f t="shared" si="1154"/>
        <v>7522</v>
      </c>
      <c r="B7535" s="185" t="str">
        <f t="shared" si="1148"/>
        <v/>
      </c>
      <c r="C7535" s="90" t="str">
        <f t="shared" si="1149"/>
        <v/>
      </c>
      <c r="D7535" s="89" t="str">
        <f t="shared" si="1150"/>
        <v/>
      </c>
      <c r="E7535" s="91" t="str">
        <f t="shared" si="1151"/>
        <v/>
      </c>
      <c r="F7535" s="92" t="str">
        <f t="shared" si="1152"/>
        <v/>
      </c>
      <c r="G7535" s="212" t="str">
        <f t="shared" si="1153"/>
        <v/>
      </c>
      <c r="H7535" s="92">
        <f>IF(OR(ERR=FALSE,AND(F7535="",G7535="")),0,IF($C$12="D",$H$13+SUM($F$14:F7535)-SUM($G$14:G7535),$H$13-SUM($F$14:F7535)+SUM($G$14:G7535)))</f>
        <v>0</v>
      </c>
      <c r="I7535" s="7"/>
    </row>
    <row r="7536" spans="1:9">
      <c r="A7536" s="89">
        <f t="shared" si="1154"/>
        <v>7523</v>
      </c>
      <c r="B7536" s="185" t="str">
        <f t="shared" si="1148"/>
        <v/>
      </c>
      <c r="C7536" s="90" t="str">
        <f t="shared" si="1149"/>
        <v/>
      </c>
      <c r="D7536" s="89" t="str">
        <f t="shared" si="1150"/>
        <v/>
      </c>
      <c r="E7536" s="91" t="str">
        <f t="shared" si="1151"/>
        <v/>
      </c>
      <c r="F7536" s="92" t="str">
        <f t="shared" si="1152"/>
        <v/>
      </c>
      <c r="G7536" s="212" t="str">
        <f t="shared" si="1153"/>
        <v/>
      </c>
      <c r="H7536" s="92">
        <f>IF(OR(ERR=FALSE,AND(F7536="",G7536="")),0,IF($C$12="D",$H$13+SUM($F$14:F7536)-SUM($G$14:G7536),$H$13-SUM($F$14:F7536)+SUM($G$14:G7536)))</f>
        <v>0</v>
      </c>
      <c r="I7536" s="7"/>
    </row>
    <row r="7537" spans="1:9">
      <c r="A7537" s="89">
        <f t="shared" si="1154"/>
        <v>7524</v>
      </c>
      <c r="B7537" s="185" t="str">
        <f t="shared" si="1148"/>
        <v/>
      </c>
      <c r="C7537" s="90" t="str">
        <f t="shared" si="1149"/>
        <v/>
      </c>
      <c r="D7537" s="89" t="str">
        <f t="shared" si="1150"/>
        <v/>
      </c>
      <c r="E7537" s="91" t="str">
        <f t="shared" si="1151"/>
        <v/>
      </c>
      <c r="F7537" s="92" t="str">
        <f t="shared" si="1152"/>
        <v/>
      </c>
      <c r="G7537" s="212" t="str">
        <f t="shared" si="1153"/>
        <v/>
      </c>
      <c r="H7537" s="92">
        <f>IF(OR(ERR=FALSE,AND(F7537="",G7537="")),0,IF($C$12="D",$H$13+SUM($F$14:F7537)-SUM($G$14:G7537),$H$13-SUM($F$14:F7537)+SUM($G$14:G7537)))</f>
        <v>0</v>
      </c>
      <c r="I7537" s="7"/>
    </row>
    <row r="7538" spans="1:9">
      <c r="A7538" s="89">
        <f t="shared" si="1154"/>
        <v>7525</v>
      </c>
      <c r="B7538" s="185" t="str">
        <f t="shared" si="1148"/>
        <v/>
      </c>
      <c r="C7538" s="90" t="str">
        <f t="shared" si="1149"/>
        <v/>
      </c>
      <c r="D7538" s="89" t="str">
        <f t="shared" si="1150"/>
        <v/>
      </c>
      <c r="E7538" s="91" t="str">
        <f t="shared" si="1151"/>
        <v/>
      </c>
      <c r="F7538" s="92" t="str">
        <f t="shared" si="1152"/>
        <v/>
      </c>
      <c r="G7538" s="212" t="str">
        <f t="shared" si="1153"/>
        <v/>
      </c>
      <c r="H7538" s="92">
        <f>IF(OR(ERR=FALSE,AND(F7538="",G7538="")),0,IF($C$12="D",$H$13+SUM($F$14:F7538)-SUM($G$14:G7538),$H$13-SUM($F$14:F7538)+SUM($G$14:G7538)))</f>
        <v>0</v>
      </c>
      <c r="I7538" s="7"/>
    </row>
    <row r="7539" spans="1:9">
      <c r="A7539" s="89">
        <f t="shared" si="1154"/>
        <v>7526</v>
      </c>
      <c r="B7539" s="185" t="str">
        <f t="shared" si="1148"/>
        <v/>
      </c>
      <c r="C7539" s="90" t="str">
        <f t="shared" si="1149"/>
        <v/>
      </c>
      <c r="D7539" s="89" t="str">
        <f t="shared" si="1150"/>
        <v/>
      </c>
      <c r="E7539" s="91" t="str">
        <f t="shared" si="1151"/>
        <v/>
      </c>
      <c r="F7539" s="92" t="str">
        <f t="shared" si="1152"/>
        <v/>
      </c>
      <c r="G7539" s="212" t="str">
        <f t="shared" si="1153"/>
        <v/>
      </c>
      <c r="H7539" s="92">
        <f>IF(OR(ERR=FALSE,AND(F7539="",G7539="")),0,IF($C$12="D",$H$13+SUM($F$14:F7539)-SUM($G$14:G7539),$H$13-SUM($F$14:F7539)+SUM($G$14:G7539)))</f>
        <v>0</v>
      </c>
      <c r="I7539" s="7"/>
    </row>
    <row r="7540" spans="1:9">
      <c r="A7540" s="89">
        <f t="shared" si="1154"/>
        <v>7527</v>
      </c>
      <c r="B7540" s="185" t="str">
        <f t="shared" si="1148"/>
        <v/>
      </c>
      <c r="C7540" s="90" t="str">
        <f t="shared" si="1149"/>
        <v/>
      </c>
      <c r="D7540" s="89" t="str">
        <f t="shared" si="1150"/>
        <v/>
      </c>
      <c r="E7540" s="91" t="str">
        <f t="shared" si="1151"/>
        <v/>
      </c>
      <c r="F7540" s="92" t="str">
        <f t="shared" si="1152"/>
        <v/>
      </c>
      <c r="G7540" s="212" t="str">
        <f t="shared" si="1153"/>
        <v/>
      </c>
      <c r="H7540" s="92">
        <f>IF(OR(ERR=FALSE,AND(F7540="",G7540="")),0,IF($C$12="D",$H$13+SUM($F$14:F7540)-SUM($G$14:G7540),$H$13-SUM($F$14:F7540)+SUM($G$14:G7540)))</f>
        <v>0</v>
      </c>
      <c r="I7540" s="7"/>
    </row>
    <row r="7541" spans="1:9">
      <c r="A7541" s="89">
        <f t="shared" si="1154"/>
        <v>7528</v>
      </c>
      <c r="B7541" s="185" t="str">
        <f t="shared" si="1148"/>
        <v/>
      </c>
      <c r="C7541" s="90" t="str">
        <f t="shared" si="1149"/>
        <v/>
      </c>
      <c r="D7541" s="89" t="str">
        <f t="shared" si="1150"/>
        <v/>
      </c>
      <c r="E7541" s="91" t="str">
        <f t="shared" si="1151"/>
        <v/>
      </c>
      <c r="F7541" s="92" t="str">
        <f t="shared" si="1152"/>
        <v/>
      </c>
      <c r="G7541" s="212" t="str">
        <f t="shared" si="1153"/>
        <v/>
      </c>
      <c r="H7541" s="92">
        <f>IF(OR(ERR=FALSE,AND(F7541="",G7541="")),0,IF($C$12="D",$H$13+SUM($F$14:F7541)-SUM($G$14:G7541),$H$13-SUM($F$14:F7541)+SUM($G$14:G7541)))</f>
        <v>0</v>
      </c>
      <c r="I7541" s="7"/>
    </row>
    <row r="7542" spans="1:9">
      <c r="A7542" s="89">
        <f t="shared" si="1154"/>
        <v>7529</v>
      </c>
      <c r="B7542" s="185" t="str">
        <f t="shared" si="1148"/>
        <v/>
      </c>
      <c r="C7542" s="90" t="str">
        <f t="shared" si="1149"/>
        <v/>
      </c>
      <c r="D7542" s="89" t="str">
        <f t="shared" si="1150"/>
        <v/>
      </c>
      <c r="E7542" s="91" t="str">
        <f t="shared" si="1151"/>
        <v/>
      </c>
      <c r="F7542" s="92" t="str">
        <f t="shared" si="1152"/>
        <v/>
      </c>
      <c r="G7542" s="212" t="str">
        <f t="shared" si="1153"/>
        <v/>
      </c>
      <c r="H7542" s="92">
        <f>IF(OR(ERR=FALSE,AND(F7542="",G7542="")),0,IF($C$12="D",$H$13+SUM($F$14:F7542)-SUM($G$14:G7542),$H$13-SUM($F$14:F7542)+SUM($G$14:G7542)))</f>
        <v>0</v>
      </c>
      <c r="I7542" s="7"/>
    </row>
    <row r="7543" spans="1:9">
      <c r="A7543" s="89">
        <f t="shared" si="1154"/>
        <v>7530</v>
      </c>
      <c r="B7543" s="185" t="str">
        <f t="shared" si="1148"/>
        <v/>
      </c>
      <c r="C7543" s="90" t="str">
        <f t="shared" si="1149"/>
        <v/>
      </c>
      <c r="D7543" s="89" t="str">
        <f t="shared" si="1150"/>
        <v/>
      </c>
      <c r="E7543" s="91" t="str">
        <f t="shared" si="1151"/>
        <v/>
      </c>
      <c r="F7543" s="92" t="str">
        <f t="shared" si="1152"/>
        <v/>
      </c>
      <c r="G7543" s="212" t="str">
        <f t="shared" si="1153"/>
        <v/>
      </c>
      <c r="H7543" s="92">
        <f>IF(OR(ERR=FALSE,AND(F7543="",G7543="")),0,IF($C$12="D",$H$13+SUM($F$14:F7543)-SUM($G$14:G7543),$H$13-SUM($F$14:F7543)+SUM($G$14:G7543)))</f>
        <v>0</v>
      </c>
      <c r="I7543" s="7"/>
    </row>
    <row r="7544" spans="1:9">
      <c r="A7544" s="89">
        <f t="shared" si="1154"/>
        <v>7531</v>
      </c>
      <c r="B7544" s="185" t="str">
        <f t="shared" si="1148"/>
        <v/>
      </c>
      <c r="C7544" s="90" t="str">
        <f t="shared" si="1149"/>
        <v/>
      </c>
      <c r="D7544" s="89" t="str">
        <f t="shared" si="1150"/>
        <v/>
      </c>
      <c r="E7544" s="91" t="str">
        <f t="shared" si="1151"/>
        <v/>
      </c>
      <c r="F7544" s="92" t="str">
        <f t="shared" si="1152"/>
        <v/>
      </c>
      <c r="G7544" s="212" t="str">
        <f t="shared" si="1153"/>
        <v/>
      </c>
      <c r="H7544" s="92">
        <f>IF(OR(ERR=FALSE,AND(F7544="",G7544="")),0,IF($C$12="D",$H$13+SUM($F$14:F7544)-SUM($G$14:G7544),$H$13-SUM($F$14:F7544)+SUM($G$14:G7544)))</f>
        <v>0</v>
      </c>
      <c r="I7544" s="7"/>
    </row>
    <row r="7545" spans="1:9">
      <c r="A7545" s="89">
        <f t="shared" si="1154"/>
        <v>7532</v>
      </c>
      <c r="B7545" s="185" t="str">
        <f t="shared" si="1148"/>
        <v/>
      </c>
      <c r="C7545" s="90" t="str">
        <f t="shared" si="1149"/>
        <v/>
      </c>
      <c r="D7545" s="89" t="str">
        <f t="shared" si="1150"/>
        <v/>
      </c>
      <c r="E7545" s="91" t="str">
        <f t="shared" si="1151"/>
        <v/>
      </c>
      <c r="F7545" s="92" t="str">
        <f t="shared" si="1152"/>
        <v/>
      </c>
      <c r="G7545" s="212" t="str">
        <f t="shared" si="1153"/>
        <v/>
      </c>
      <c r="H7545" s="92">
        <f>IF(OR(ERR=FALSE,AND(F7545="",G7545="")),0,IF($C$12="D",$H$13+SUM($F$14:F7545)-SUM($G$14:G7545),$H$13-SUM($F$14:F7545)+SUM($G$14:G7545)))</f>
        <v>0</v>
      </c>
      <c r="I7545" s="7"/>
    </row>
    <row r="7546" spans="1:9">
      <c r="A7546" s="89">
        <f t="shared" si="1154"/>
        <v>7533</v>
      </c>
      <c r="B7546" s="185" t="str">
        <f t="shared" si="1148"/>
        <v/>
      </c>
      <c r="C7546" s="90" t="str">
        <f t="shared" si="1149"/>
        <v/>
      </c>
      <c r="D7546" s="89" t="str">
        <f t="shared" si="1150"/>
        <v/>
      </c>
      <c r="E7546" s="91" t="str">
        <f t="shared" si="1151"/>
        <v/>
      </c>
      <c r="F7546" s="92" t="str">
        <f t="shared" si="1152"/>
        <v/>
      </c>
      <c r="G7546" s="212" t="str">
        <f t="shared" si="1153"/>
        <v/>
      </c>
      <c r="H7546" s="92">
        <f>IF(OR(ERR=FALSE,AND(F7546="",G7546="")),0,IF($C$12="D",$H$13+SUM($F$14:F7546)-SUM($G$14:G7546),$H$13-SUM($F$14:F7546)+SUM($G$14:G7546)))</f>
        <v>0</v>
      </c>
      <c r="I7546" s="7"/>
    </row>
    <row r="7547" spans="1:9">
      <c r="A7547" s="89">
        <f t="shared" si="1154"/>
        <v>7534</v>
      </c>
      <c r="B7547" s="185" t="str">
        <f t="shared" si="1148"/>
        <v/>
      </c>
      <c r="C7547" s="90" t="str">
        <f t="shared" si="1149"/>
        <v/>
      </c>
      <c r="D7547" s="89" t="str">
        <f t="shared" si="1150"/>
        <v/>
      </c>
      <c r="E7547" s="91" t="str">
        <f t="shared" si="1151"/>
        <v/>
      </c>
      <c r="F7547" s="92" t="str">
        <f t="shared" si="1152"/>
        <v/>
      </c>
      <c r="G7547" s="212" t="str">
        <f t="shared" si="1153"/>
        <v/>
      </c>
      <c r="H7547" s="92">
        <f>IF(OR(ERR=FALSE,AND(F7547="",G7547="")),0,IF($C$12="D",$H$13+SUM($F$14:F7547)-SUM($G$14:G7547),$H$13-SUM($F$14:F7547)+SUM($G$14:G7547)))</f>
        <v>0</v>
      </c>
      <c r="I7547" s="7"/>
    </row>
    <row r="7548" spans="1:9">
      <c r="A7548" s="89">
        <f t="shared" si="1154"/>
        <v>7535</v>
      </c>
      <c r="B7548" s="185" t="str">
        <f t="shared" si="1148"/>
        <v/>
      </c>
      <c r="C7548" s="90" t="str">
        <f t="shared" si="1149"/>
        <v/>
      </c>
      <c r="D7548" s="89" t="str">
        <f t="shared" si="1150"/>
        <v/>
      </c>
      <c r="E7548" s="91" t="str">
        <f t="shared" si="1151"/>
        <v/>
      </c>
      <c r="F7548" s="92" t="str">
        <f t="shared" si="1152"/>
        <v/>
      </c>
      <c r="G7548" s="212" t="str">
        <f t="shared" si="1153"/>
        <v/>
      </c>
      <c r="H7548" s="92">
        <f>IF(OR(ERR=FALSE,AND(F7548="",G7548="")),0,IF($C$12="D",$H$13+SUM($F$14:F7548)-SUM($G$14:G7548),$H$13-SUM($F$14:F7548)+SUM($G$14:G7548)))</f>
        <v>0</v>
      </c>
      <c r="I7548" s="7"/>
    </row>
    <row r="7549" spans="1:9">
      <c r="A7549" s="89">
        <f t="shared" si="1154"/>
        <v>7536</v>
      </c>
      <c r="B7549" s="185" t="str">
        <f t="shared" si="1148"/>
        <v/>
      </c>
      <c r="C7549" s="90" t="str">
        <f t="shared" si="1149"/>
        <v/>
      </c>
      <c r="D7549" s="89" t="str">
        <f t="shared" si="1150"/>
        <v/>
      </c>
      <c r="E7549" s="91" t="str">
        <f t="shared" si="1151"/>
        <v/>
      </c>
      <c r="F7549" s="92" t="str">
        <f t="shared" si="1152"/>
        <v/>
      </c>
      <c r="G7549" s="212" t="str">
        <f t="shared" si="1153"/>
        <v/>
      </c>
      <c r="H7549" s="92">
        <f>IF(OR(ERR=FALSE,AND(F7549="",G7549="")),0,IF($C$12="D",$H$13+SUM($F$14:F7549)-SUM($G$14:G7549),$H$13-SUM($F$14:F7549)+SUM($G$14:G7549)))</f>
        <v>0</v>
      </c>
      <c r="I7549" s="7"/>
    </row>
    <row r="7550" spans="1:9">
      <c r="A7550" s="89">
        <f t="shared" si="1154"/>
        <v>7537</v>
      </c>
      <c r="B7550" s="185" t="str">
        <f t="shared" si="1148"/>
        <v/>
      </c>
      <c r="C7550" s="90" t="str">
        <f t="shared" si="1149"/>
        <v/>
      </c>
      <c r="D7550" s="89" t="str">
        <f t="shared" si="1150"/>
        <v/>
      </c>
      <c r="E7550" s="91" t="str">
        <f t="shared" si="1151"/>
        <v/>
      </c>
      <c r="F7550" s="92" t="str">
        <f t="shared" si="1152"/>
        <v/>
      </c>
      <c r="G7550" s="212" t="str">
        <f t="shared" si="1153"/>
        <v/>
      </c>
      <c r="H7550" s="92">
        <f>IF(OR(ERR=FALSE,AND(F7550="",G7550="")),0,IF($C$12="D",$H$13+SUM($F$14:F7550)-SUM($G$14:G7550),$H$13-SUM($F$14:F7550)+SUM($G$14:G7550)))</f>
        <v>0</v>
      </c>
      <c r="I7550" s="7"/>
    </row>
    <row r="7551" spans="1:9">
      <c r="A7551" s="89">
        <f t="shared" si="1154"/>
        <v>7538</v>
      </c>
      <c r="B7551" s="185" t="str">
        <f t="shared" si="1148"/>
        <v/>
      </c>
      <c r="C7551" s="90" t="str">
        <f t="shared" si="1149"/>
        <v/>
      </c>
      <c r="D7551" s="89" t="str">
        <f t="shared" si="1150"/>
        <v/>
      </c>
      <c r="E7551" s="91" t="str">
        <f t="shared" si="1151"/>
        <v/>
      </c>
      <c r="F7551" s="92" t="str">
        <f t="shared" si="1152"/>
        <v/>
      </c>
      <c r="G7551" s="212" t="str">
        <f t="shared" si="1153"/>
        <v/>
      </c>
      <c r="H7551" s="92">
        <f>IF(OR(ERR=FALSE,AND(F7551="",G7551="")),0,IF($C$12="D",$H$13+SUM($F$14:F7551)-SUM($G$14:G7551),$H$13-SUM($F$14:F7551)+SUM($G$14:G7551)))</f>
        <v>0</v>
      </c>
      <c r="I7551" s="7"/>
    </row>
    <row r="7552" spans="1:9">
      <c r="A7552" s="89">
        <f t="shared" si="1154"/>
        <v>7539</v>
      </c>
      <c r="B7552" s="185" t="str">
        <f t="shared" si="1148"/>
        <v/>
      </c>
      <c r="C7552" s="90" t="str">
        <f t="shared" si="1149"/>
        <v/>
      </c>
      <c r="D7552" s="89" t="str">
        <f t="shared" si="1150"/>
        <v/>
      </c>
      <c r="E7552" s="91" t="str">
        <f t="shared" si="1151"/>
        <v/>
      </c>
      <c r="F7552" s="92" t="str">
        <f t="shared" si="1152"/>
        <v/>
      </c>
      <c r="G7552" s="212" t="str">
        <f t="shared" si="1153"/>
        <v/>
      </c>
      <c r="H7552" s="92">
        <f>IF(OR(ERR=FALSE,AND(F7552="",G7552="")),0,IF($C$12="D",$H$13+SUM($F$14:F7552)-SUM($G$14:G7552),$H$13-SUM($F$14:F7552)+SUM($G$14:G7552)))</f>
        <v>0</v>
      </c>
      <c r="I7552" s="7"/>
    </row>
    <row r="7553" spans="1:9">
      <c r="A7553" s="89">
        <f t="shared" si="1154"/>
        <v>7540</v>
      </c>
      <c r="B7553" s="185" t="str">
        <f t="shared" si="1148"/>
        <v/>
      </c>
      <c r="C7553" s="90" t="str">
        <f t="shared" si="1149"/>
        <v/>
      </c>
      <c r="D7553" s="89" t="str">
        <f t="shared" si="1150"/>
        <v/>
      </c>
      <c r="E7553" s="91" t="str">
        <f t="shared" si="1151"/>
        <v/>
      </c>
      <c r="F7553" s="92" t="str">
        <f t="shared" si="1152"/>
        <v/>
      </c>
      <c r="G7553" s="212" t="str">
        <f t="shared" si="1153"/>
        <v/>
      </c>
      <c r="H7553" s="92">
        <f>IF(OR(ERR=FALSE,AND(F7553="",G7553="")),0,IF($C$12="D",$H$13+SUM($F$14:F7553)-SUM($G$14:G7553),$H$13-SUM($F$14:F7553)+SUM($G$14:G7553)))</f>
        <v>0</v>
      </c>
      <c r="I7553" s="7"/>
    </row>
    <row r="7554" spans="1:9">
      <c r="A7554" s="89">
        <f t="shared" si="1154"/>
        <v>7541</v>
      </c>
      <c r="B7554" s="185" t="str">
        <f t="shared" si="1148"/>
        <v/>
      </c>
      <c r="C7554" s="90" t="str">
        <f t="shared" si="1149"/>
        <v/>
      </c>
      <c r="D7554" s="89" t="str">
        <f t="shared" si="1150"/>
        <v/>
      </c>
      <c r="E7554" s="91" t="str">
        <f t="shared" si="1151"/>
        <v/>
      </c>
      <c r="F7554" s="92" t="str">
        <f t="shared" si="1152"/>
        <v/>
      </c>
      <c r="G7554" s="212" t="str">
        <f t="shared" si="1153"/>
        <v/>
      </c>
      <c r="H7554" s="92">
        <f>IF(OR(ERR=FALSE,AND(F7554="",G7554="")),0,IF($C$12="D",$H$13+SUM($F$14:F7554)-SUM($G$14:G7554),$H$13-SUM($F$14:F7554)+SUM($G$14:G7554)))</f>
        <v>0</v>
      </c>
      <c r="I7554" s="7"/>
    </row>
    <row r="7555" spans="1:9">
      <c r="A7555" s="89">
        <f t="shared" si="1154"/>
        <v>7542</v>
      </c>
      <c r="B7555" s="185" t="str">
        <f t="shared" si="1148"/>
        <v/>
      </c>
      <c r="C7555" s="90" t="str">
        <f t="shared" si="1149"/>
        <v/>
      </c>
      <c r="D7555" s="89" t="str">
        <f t="shared" si="1150"/>
        <v/>
      </c>
      <c r="E7555" s="91" t="str">
        <f t="shared" si="1151"/>
        <v/>
      </c>
      <c r="F7555" s="92" t="str">
        <f t="shared" si="1152"/>
        <v/>
      </c>
      <c r="G7555" s="212" t="str">
        <f t="shared" si="1153"/>
        <v/>
      </c>
      <c r="H7555" s="92">
        <f>IF(OR(ERR=FALSE,AND(F7555="",G7555="")),0,IF($C$12="D",$H$13+SUM($F$14:F7555)-SUM($G$14:G7555),$H$13-SUM($F$14:F7555)+SUM($G$14:G7555)))</f>
        <v>0</v>
      </c>
      <c r="I7555" s="7"/>
    </row>
    <row r="7556" spans="1:9">
      <c r="A7556" s="89">
        <f t="shared" si="1154"/>
        <v>7543</v>
      </c>
      <c r="B7556" s="185" t="str">
        <f t="shared" si="1148"/>
        <v/>
      </c>
      <c r="C7556" s="90" t="str">
        <f t="shared" si="1149"/>
        <v/>
      </c>
      <c r="D7556" s="89" t="str">
        <f t="shared" si="1150"/>
        <v/>
      </c>
      <c r="E7556" s="91" t="str">
        <f t="shared" si="1151"/>
        <v/>
      </c>
      <c r="F7556" s="92" t="str">
        <f t="shared" si="1152"/>
        <v/>
      </c>
      <c r="G7556" s="212" t="str">
        <f t="shared" si="1153"/>
        <v/>
      </c>
      <c r="H7556" s="92">
        <f>IF(OR(ERR=FALSE,AND(F7556="",G7556="")),0,IF($C$12="D",$H$13+SUM($F$14:F7556)-SUM($G$14:G7556),$H$13-SUM($F$14:F7556)+SUM($G$14:G7556)))</f>
        <v>0</v>
      </c>
      <c r="I7556" s="7"/>
    </row>
    <row r="7557" spans="1:9">
      <c r="A7557" s="89">
        <f t="shared" si="1154"/>
        <v>7544</v>
      </c>
      <c r="B7557" s="185" t="str">
        <f t="shared" si="1148"/>
        <v/>
      </c>
      <c r="C7557" s="90" t="str">
        <f t="shared" si="1149"/>
        <v/>
      </c>
      <c r="D7557" s="89" t="str">
        <f t="shared" si="1150"/>
        <v/>
      </c>
      <c r="E7557" s="91" t="str">
        <f t="shared" si="1151"/>
        <v/>
      </c>
      <c r="F7557" s="92" t="str">
        <f t="shared" si="1152"/>
        <v/>
      </c>
      <c r="G7557" s="212" t="str">
        <f t="shared" si="1153"/>
        <v/>
      </c>
      <c r="H7557" s="92">
        <f>IF(OR(ERR=FALSE,AND(F7557="",G7557="")),0,IF($C$12="D",$H$13+SUM($F$14:F7557)-SUM($G$14:G7557),$H$13-SUM($F$14:F7557)+SUM($G$14:G7557)))</f>
        <v>0</v>
      </c>
      <c r="I7557" s="7"/>
    </row>
    <row r="7558" spans="1:9">
      <c r="A7558" s="89">
        <f t="shared" si="1154"/>
        <v>7545</v>
      </c>
      <c r="B7558" s="185" t="str">
        <f t="shared" si="1148"/>
        <v/>
      </c>
      <c r="C7558" s="90" t="str">
        <f t="shared" si="1149"/>
        <v/>
      </c>
      <c r="D7558" s="89" t="str">
        <f t="shared" si="1150"/>
        <v/>
      </c>
      <c r="E7558" s="91" t="str">
        <f t="shared" si="1151"/>
        <v/>
      </c>
      <c r="F7558" s="92" t="str">
        <f t="shared" si="1152"/>
        <v/>
      </c>
      <c r="G7558" s="212" t="str">
        <f t="shared" si="1153"/>
        <v/>
      </c>
      <c r="H7558" s="92">
        <f>IF(OR(ERR=FALSE,AND(F7558="",G7558="")),0,IF($C$12="D",$H$13+SUM($F$14:F7558)-SUM($G$14:G7558),$H$13-SUM($F$14:F7558)+SUM($G$14:G7558)))</f>
        <v>0</v>
      </c>
      <c r="I7558" s="7"/>
    </row>
    <row r="7559" spans="1:9">
      <c r="A7559" s="89">
        <f t="shared" si="1154"/>
        <v>7546</v>
      </c>
      <c r="B7559" s="185" t="str">
        <f t="shared" si="1148"/>
        <v/>
      </c>
      <c r="C7559" s="90" t="str">
        <f t="shared" si="1149"/>
        <v/>
      </c>
      <c r="D7559" s="89" t="str">
        <f t="shared" si="1150"/>
        <v/>
      </c>
      <c r="E7559" s="91" t="str">
        <f t="shared" si="1151"/>
        <v/>
      </c>
      <c r="F7559" s="92" t="str">
        <f t="shared" si="1152"/>
        <v/>
      </c>
      <c r="G7559" s="212" t="str">
        <f t="shared" si="1153"/>
        <v/>
      </c>
      <c r="H7559" s="92">
        <f>IF(OR(ERR=FALSE,AND(F7559="",G7559="")),0,IF($C$12="D",$H$13+SUM($F$14:F7559)-SUM($G$14:G7559),$H$13-SUM($F$14:F7559)+SUM($G$14:G7559)))</f>
        <v>0</v>
      </c>
      <c r="I7559" s="7"/>
    </row>
    <row r="7560" spans="1:9">
      <c r="A7560" s="89">
        <f t="shared" si="1154"/>
        <v>7547</v>
      </c>
      <c r="B7560" s="185" t="str">
        <f t="shared" si="1148"/>
        <v/>
      </c>
      <c r="C7560" s="90" t="str">
        <f t="shared" si="1149"/>
        <v/>
      </c>
      <c r="D7560" s="89" t="str">
        <f t="shared" si="1150"/>
        <v/>
      </c>
      <c r="E7560" s="91" t="str">
        <f t="shared" si="1151"/>
        <v/>
      </c>
      <c r="F7560" s="92" t="str">
        <f t="shared" si="1152"/>
        <v/>
      </c>
      <c r="G7560" s="212" t="str">
        <f t="shared" si="1153"/>
        <v/>
      </c>
      <c r="H7560" s="92">
        <f>IF(OR(ERR=FALSE,AND(F7560="",G7560="")),0,IF($C$12="D",$H$13+SUM($F$14:F7560)-SUM($G$14:G7560),$H$13-SUM($F$14:F7560)+SUM($G$14:G7560)))</f>
        <v>0</v>
      </c>
      <c r="I7560" s="7"/>
    </row>
    <row r="7561" spans="1:9">
      <c r="A7561" s="89">
        <f t="shared" si="1154"/>
        <v>7548</v>
      </c>
      <c r="B7561" s="185" t="str">
        <f t="shared" si="1148"/>
        <v/>
      </c>
      <c r="C7561" s="90" t="str">
        <f t="shared" si="1149"/>
        <v/>
      </c>
      <c r="D7561" s="89" t="str">
        <f t="shared" si="1150"/>
        <v/>
      </c>
      <c r="E7561" s="91" t="str">
        <f t="shared" si="1151"/>
        <v/>
      </c>
      <c r="F7561" s="92" t="str">
        <f t="shared" si="1152"/>
        <v/>
      </c>
      <c r="G7561" s="212" t="str">
        <f t="shared" si="1153"/>
        <v/>
      </c>
      <c r="H7561" s="92">
        <f>IF(OR(ERR=FALSE,AND(F7561="",G7561="")),0,IF($C$12="D",$H$13+SUM($F$14:F7561)-SUM($G$14:G7561),$H$13-SUM($F$14:F7561)+SUM($G$14:G7561)))</f>
        <v>0</v>
      </c>
      <c r="I7561" s="7"/>
    </row>
    <row r="7562" spans="1:9">
      <c r="A7562" s="89">
        <f t="shared" si="1154"/>
        <v>7549</v>
      </c>
      <c r="B7562" s="185" t="str">
        <f t="shared" si="1148"/>
        <v/>
      </c>
      <c r="C7562" s="90" t="str">
        <f t="shared" si="1149"/>
        <v/>
      </c>
      <c r="D7562" s="89" t="str">
        <f t="shared" si="1150"/>
        <v/>
      </c>
      <c r="E7562" s="91" t="str">
        <f t="shared" si="1151"/>
        <v/>
      </c>
      <c r="F7562" s="92" t="str">
        <f t="shared" si="1152"/>
        <v/>
      </c>
      <c r="G7562" s="212" t="str">
        <f t="shared" si="1153"/>
        <v/>
      </c>
      <c r="H7562" s="92">
        <f>IF(OR(ERR=FALSE,AND(F7562="",G7562="")),0,IF($C$12="D",$H$13+SUM($F$14:F7562)-SUM($G$14:G7562),$H$13-SUM($F$14:F7562)+SUM($G$14:G7562)))</f>
        <v>0</v>
      </c>
      <c r="I7562" s="7"/>
    </row>
    <row r="7563" spans="1:9">
      <c r="A7563" s="89">
        <f t="shared" si="1154"/>
        <v>7550</v>
      </c>
      <c r="B7563" s="185" t="str">
        <f t="shared" si="1148"/>
        <v/>
      </c>
      <c r="C7563" s="90" t="str">
        <f t="shared" si="1149"/>
        <v/>
      </c>
      <c r="D7563" s="89" t="str">
        <f t="shared" si="1150"/>
        <v/>
      </c>
      <c r="E7563" s="91" t="str">
        <f t="shared" si="1151"/>
        <v/>
      </c>
      <c r="F7563" s="92" t="str">
        <f t="shared" si="1152"/>
        <v/>
      </c>
      <c r="G7563" s="212" t="str">
        <f t="shared" si="1153"/>
        <v/>
      </c>
      <c r="H7563" s="92">
        <f>IF(OR(ERR=FALSE,AND(F7563="",G7563="")),0,IF($C$12="D",$H$13+SUM($F$14:F7563)-SUM($G$14:G7563),$H$13-SUM($F$14:F7563)+SUM($G$14:G7563)))</f>
        <v>0</v>
      </c>
      <c r="I7563" s="7"/>
    </row>
    <row r="7564" spans="1:9">
      <c r="A7564" s="89">
        <f t="shared" si="1154"/>
        <v>7551</v>
      </c>
      <c r="B7564" s="185" t="str">
        <f t="shared" si="1148"/>
        <v/>
      </c>
      <c r="C7564" s="90" t="str">
        <f t="shared" si="1149"/>
        <v/>
      </c>
      <c r="D7564" s="89" t="str">
        <f t="shared" si="1150"/>
        <v/>
      </c>
      <c r="E7564" s="91" t="str">
        <f t="shared" si="1151"/>
        <v/>
      </c>
      <c r="F7564" s="92" t="str">
        <f t="shared" si="1152"/>
        <v/>
      </c>
      <c r="G7564" s="212" t="str">
        <f t="shared" si="1153"/>
        <v/>
      </c>
      <c r="H7564" s="92">
        <f>IF(OR(ERR=FALSE,AND(F7564="",G7564="")),0,IF($C$12="D",$H$13+SUM($F$14:F7564)-SUM($G$14:G7564),$H$13-SUM($F$14:F7564)+SUM($G$14:G7564)))</f>
        <v>0</v>
      </c>
      <c r="I7564" s="7"/>
    </row>
    <row r="7565" spans="1:9">
      <c r="A7565" s="89">
        <f t="shared" si="1154"/>
        <v>7552</v>
      </c>
      <c r="B7565" s="185" t="str">
        <f t="shared" si="1148"/>
        <v/>
      </c>
      <c r="C7565" s="90" t="str">
        <f t="shared" si="1149"/>
        <v/>
      </c>
      <c r="D7565" s="89" t="str">
        <f t="shared" si="1150"/>
        <v/>
      </c>
      <c r="E7565" s="91" t="str">
        <f t="shared" si="1151"/>
        <v/>
      </c>
      <c r="F7565" s="92" t="str">
        <f t="shared" si="1152"/>
        <v/>
      </c>
      <c r="G7565" s="212" t="str">
        <f t="shared" si="1153"/>
        <v/>
      </c>
      <c r="H7565" s="92">
        <f>IF(OR(ERR=FALSE,AND(F7565="",G7565="")),0,IF($C$12="D",$H$13+SUM($F$14:F7565)-SUM($G$14:G7565),$H$13-SUM($F$14:F7565)+SUM($G$14:G7565)))</f>
        <v>0</v>
      </c>
      <c r="I7565" s="7"/>
    </row>
    <row r="7566" spans="1:9">
      <c r="A7566" s="89">
        <f t="shared" si="1154"/>
        <v>7553</v>
      </c>
      <c r="B7566" s="185" t="str">
        <f t="shared" si="1148"/>
        <v/>
      </c>
      <c r="C7566" s="90" t="str">
        <f t="shared" si="1149"/>
        <v/>
      </c>
      <c r="D7566" s="89" t="str">
        <f t="shared" si="1150"/>
        <v/>
      </c>
      <c r="E7566" s="91" t="str">
        <f t="shared" si="1151"/>
        <v/>
      </c>
      <c r="F7566" s="92" t="str">
        <f t="shared" si="1152"/>
        <v/>
      </c>
      <c r="G7566" s="212" t="str">
        <f t="shared" si="1153"/>
        <v/>
      </c>
      <c r="H7566" s="92">
        <f>IF(OR(ERR=FALSE,AND(F7566="",G7566="")),0,IF($C$12="D",$H$13+SUM($F$14:F7566)-SUM($G$14:G7566),$H$13-SUM($F$14:F7566)+SUM($G$14:G7566)))</f>
        <v>0</v>
      </c>
      <c r="I7566" s="7"/>
    </row>
    <row r="7567" spans="1:9">
      <c r="A7567" s="89">
        <f t="shared" si="1154"/>
        <v>7554</v>
      </c>
      <c r="B7567" s="185" t="str">
        <f t="shared" si="1148"/>
        <v/>
      </c>
      <c r="C7567" s="90" t="str">
        <f t="shared" si="1149"/>
        <v/>
      </c>
      <c r="D7567" s="89" t="str">
        <f t="shared" si="1150"/>
        <v/>
      </c>
      <c r="E7567" s="91" t="str">
        <f t="shared" si="1151"/>
        <v/>
      </c>
      <c r="F7567" s="92" t="str">
        <f t="shared" si="1152"/>
        <v/>
      </c>
      <c r="G7567" s="212" t="str">
        <f t="shared" si="1153"/>
        <v/>
      </c>
      <c r="H7567" s="92">
        <f>IF(OR(ERR=FALSE,AND(F7567="",G7567="")),0,IF($C$12="D",$H$13+SUM($F$14:F7567)-SUM($G$14:G7567),$H$13-SUM($F$14:F7567)+SUM($G$14:G7567)))</f>
        <v>0</v>
      </c>
      <c r="I7567" s="7"/>
    </row>
    <row r="7568" spans="1:9">
      <c r="A7568" s="89">
        <f t="shared" si="1154"/>
        <v>7555</v>
      </c>
      <c r="B7568" s="185" t="str">
        <f t="shared" si="1148"/>
        <v/>
      </c>
      <c r="C7568" s="90" t="str">
        <f t="shared" si="1149"/>
        <v/>
      </c>
      <c r="D7568" s="89" t="str">
        <f t="shared" si="1150"/>
        <v/>
      </c>
      <c r="E7568" s="91" t="str">
        <f t="shared" si="1151"/>
        <v/>
      </c>
      <c r="F7568" s="92" t="str">
        <f t="shared" si="1152"/>
        <v/>
      </c>
      <c r="G7568" s="212" t="str">
        <f t="shared" si="1153"/>
        <v/>
      </c>
      <c r="H7568" s="92">
        <f>IF(OR(ERR=FALSE,AND(F7568="",G7568="")),0,IF($C$12="D",$H$13+SUM($F$14:F7568)-SUM($G$14:G7568),$H$13-SUM($F$14:F7568)+SUM($G$14:G7568)))</f>
        <v>0</v>
      </c>
      <c r="I7568" s="7"/>
    </row>
    <row r="7569" spans="1:9">
      <c r="A7569" s="89">
        <f t="shared" si="1154"/>
        <v>7556</v>
      </c>
      <c r="B7569" s="185" t="str">
        <f t="shared" si="1148"/>
        <v/>
      </c>
      <c r="C7569" s="90" t="str">
        <f t="shared" si="1149"/>
        <v/>
      </c>
      <c r="D7569" s="89" t="str">
        <f t="shared" si="1150"/>
        <v/>
      </c>
      <c r="E7569" s="91" t="str">
        <f t="shared" si="1151"/>
        <v/>
      </c>
      <c r="F7569" s="92" t="str">
        <f t="shared" si="1152"/>
        <v/>
      </c>
      <c r="G7569" s="212" t="str">
        <f t="shared" si="1153"/>
        <v/>
      </c>
      <c r="H7569" s="92">
        <f>IF(OR(ERR=FALSE,AND(F7569="",G7569="")),0,IF($C$12="D",$H$13+SUM($F$14:F7569)-SUM($G$14:G7569),$H$13-SUM($F$14:F7569)+SUM($G$14:G7569)))</f>
        <v>0</v>
      </c>
      <c r="I7569" s="7"/>
    </row>
    <row r="7570" spans="1:9">
      <c r="A7570" s="89">
        <f t="shared" si="1154"/>
        <v>7557</v>
      </c>
      <c r="B7570" s="185" t="str">
        <f t="shared" ref="B7570:B7633" si="1155">IF(ISERROR(VLOOKUP(A7570&amp;H$9,JU_AKUN,6,FALSE)=TRUE),"",VLOOKUP(A7570&amp;H$9,JU_AKUN,6,FALSE))</f>
        <v/>
      </c>
      <c r="C7570" s="90" t="str">
        <f t="shared" ref="C7570:C7633" si="1156">IF(ISERROR(VLOOKUP(A7570&amp;H$9,JU_AKUN,7,FALSE)=TRUE),"",VLOOKUP(A7570&amp;H$9,JU_AKUN,7,FALSE))</f>
        <v/>
      </c>
      <c r="D7570" s="89" t="str">
        <f t="shared" ref="D7570:D7633" si="1157">IF(ISERROR(VLOOKUP(A7570&amp;H$9,JU_AKUN,8,FALSE)=TRUE),"",VLOOKUP(A7570&amp;H$9,JU_AKUN,8,FALSE))</f>
        <v/>
      </c>
      <c r="E7570" s="91" t="str">
        <f t="shared" ref="E7570:E7633" si="1158">IF(ISERROR(VLOOKUP(A7570&amp;H$9,JU_AKUN,9,FALSE)=TRUE),"",VLOOKUP(A7570&amp;H$9,JU_AKUN,9,FALSE))</f>
        <v/>
      </c>
      <c r="F7570" s="92" t="str">
        <f t="shared" ref="F7570:F7633" si="1159">IF(ISERROR(VLOOKUP(A7570&amp;H$9,JU_AKUN,14,FALSE)=TRUE),"",VLOOKUP(A7570&amp;H$9,JU_AKUN,14,FALSE))</f>
        <v/>
      </c>
      <c r="G7570" s="212" t="str">
        <f t="shared" ref="G7570:G7633" si="1160">IF(ISERROR(VLOOKUP(A7570&amp;H$9,JU_AKUN,15,FALSE)=TRUE),"",VLOOKUP(A7570&amp;H$9,JU_AKUN,15,FALSE))</f>
        <v/>
      </c>
      <c r="H7570" s="92">
        <f>IF(OR(ERR=FALSE,AND(F7570="",G7570="")),0,IF($C$12="D",$H$13+SUM($F$14:F7570)-SUM($G$14:G7570),$H$13-SUM($F$14:F7570)+SUM($G$14:G7570)))</f>
        <v>0</v>
      </c>
      <c r="I7570" s="7"/>
    </row>
    <row r="7571" spans="1:9">
      <c r="A7571" s="89">
        <f t="shared" si="1154"/>
        <v>7558</v>
      </c>
      <c r="B7571" s="185" t="str">
        <f t="shared" si="1155"/>
        <v/>
      </c>
      <c r="C7571" s="90" t="str">
        <f t="shared" si="1156"/>
        <v/>
      </c>
      <c r="D7571" s="89" t="str">
        <f t="shared" si="1157"/>
        <v/>
      </c>
      <c r="E7571" s="91" t="str">
        <f t="shared" si="1158"/>
        <v/>
      </c>
      <c r="F7571" s="92" t="str">
        <f t="shared" si="1159"/>
        <v/>
      </c>
      <c r="G7571" s="212" t="str">
        <f t="shared" si="1160"/>
        <v/>
      </c>
      <c r="H7571" s="92">
        <f>IF(OR(ERR=FALSE,AND(F7571="",G7571="")),0,IF($C$12="D",$H$13+SUM($F$14:F7571)-SUM($G$14:G7571),$H$13-SUM($F$14:F7571)+SUM($G$14:G7571)))</f>
        <v>0</v>
      </c>
      <c r="I7571" s="7"/>
    </row>
    <row r="7572" spans="1:9">
      <c r="A7572" s="89">
        <f t="shared" si="1154"/>
        <v>7559</v>
      </c>
      <c r="B7572" s="185" t="str">
        <f t="shared" si="1155"/>
        <v/>
      </c>
      <c r="C7572" s="90" t="str">
        <f t="shared" si="1156"/>
        <v/>
      </c>
      <c r="D7572" s="89" t="str">
        <f t="shared" si="1157"/>
        <v/>
      </c>
      <c r="E7572" s="91" t="str">
        <f t="shared" si="1158"/>
        <v/>
      </c>
      <c r="F7572" s="92" t="str">
        <f t="shared" si="1159"/>
        <v/>
      </c>
      <c r="G7572" s="212" t="str">
        <f t="shared" si="1160"/>
        <v/>
      </c>
      <c r="H7572" s="92">
        <f>IF(OR(ERR=FALSE,AND(F7572="",G7572="")),0,IF($C$12="D",$H$13+SUM($F$14:F7572)-SUM($G$14:G7572),$H$13-SUM($F$14:F7572)+SUM($G$14:G7572)))</f>
        <v>0</v>
      </c>
      <c r="I7572" s="7"/>
    </row>
    <row r="7573" spans="1:9">
      <c r="A7573" s="89">
        <f t="shared" si="1154"/>
        <v>7560</v>
      </c>
      <c r="B7573" s="185" t="str">
        <f t="shared" si="1155"/>
        <v/>
      </c>
      <c r="C7573" s="90" t="str">
        <f t="shared" si="1156"/>
        <v/>
      </c>
      <c r="D7573" s="89" t="str">
        <f t="shared" si="1157"/>
        <v/>
      </c>
      <c r="E7573" s="91" t="str">
        <f t="shared" si="1158"/>
        <v/>
      </c>
      <c r="F7573" s="92" t="str">
        <f t="shared" si="1159"/>
        <v/>
      </c>
      <c r="G7573" s="212" t="str">
        <f t="shared" si="1160"/>
        <v/>
      </c>
      <c r="H7573" s="92">
        <f>IF(OR(ERR=FALSE,AND(F7573="",G7573="")),0,IF($C$12="D",$H$13+SUM($F$14:F7573)-SUM($G$14:G7573),$H$13-SUM($F$14:F7573)+SUM($G$14:G7573)))</f>
        <v>0</v>
      </c>
      <c r="I7573" s="7"/>
    </row>
    <row r="7574" spans="1:9">
      <c r="A7574" s="89">
        <f t="shared" si="1154"/>
        <v>7561</v>
      </c>
      <c r="B7574" s="185" t="str">
        <f t="shared" si="1155"/>
        <v/>
      </c>
      <c r="C7574" s="90" t="str">
        <f t="shared" si="1156"/>
        <v/>
      </c>
      <c r="D7574" s="89" t="str">
        <f t="shared" si="1157"/>
        <v/>
      </c>
      <c r="E7574" s="91" t="str">
        <f t="shared" si="1158"/>
        <v/>
      </c>
      <c r="F7574" s="92" t="str">
        <f t="shared" si="1159"/>
        <v/>
      </c>
      <c r="G7574" s="212" t="str">
        <f t="shared" si="1160"/>
        <v/>
      </c>
      <c r="H7574" s="92">
        <f>IF(OR(ERR=FALSE,AND(F7574="",G7574="")),0,IF($C$12="D",$H$13+SUM($F$14:F7574)-SUM($G$14:G7574),$H$13-SUM($F$14:F7574)+SUM($G$14:G7574)))</f>
        <v>0</v>
      </c>
      <c r="I7574" s="7"/>
    </row>
    <row r="7575" spans="1:9">
      <c r="A7575" s="89">
        <f t="shared" si="1154"/>
        <v>7562</v>
      </c>
      <c r="B7575" s="185" t="str">
        <f t="shared" si="1155"/>
        <v/>
      </c>
      <c r="C7575" s="90" t="str">
        <f t="shared" si="1156"/>
        <v/>
      </c>
      <c r="D7575" s="89" t="str">
        <f t="shared" si="1157"/>
        <v/>
      </c>
      <c r="E7575" s="91" t="str">
        <f t="shared" si="1158"/>
        <v/>
      </c>
      <c r="F7575" s="92" t="str">
        <f t="shared" si="1159"/>
        <v/>
      </c>
      <c r="G7575" s="212" t="str">
        <f t="shared" si="1160"/>
        <v/>
      </c>
      <c r="H7575" s="92">
        <f>IF(OR(ERR=FALSE,AND(F7575="",G7575="")),0,IF($C$12="D",$H$13+SUM($F$14:F7575)-SUM($G$14:G7575),$H$13-SUM($F$14:F7575)+SUM($G$14:G7575)))</f>
        <v>0</v>
      </c>
      <c r="I7575" s="7"/>
    </row>
    <row r="7576" spans="1:9">
      <c r="A7576" s="89">
        <f t="shared" si="1154"/>
        <v>7563</v>
      </c>
      <c r="B7576" s="185" t="str">
        <f t="shared" si="1155"/>
        <v/>
      </c>
      <c r="C7576" s="90" t="str">
        <f t="shared" si="1156"/>
        <v/>
      </c>
      <c r="D7576" s="89" t="str">
        <f t="shared" si="1157"/>
        <v/>
      </c>
      <c r="E7576" s="91" t="str">
        <f t="shared" si="1158"/>
        <v/>
      </c>
      <c r="F7576" s="92" t="str">
        <f t="shared" si="1159"/>
        <v/>
      </c>
      <c r="G7576" s="212" t="str">
        <f t="shared" si="1160"/>
        <v/>
      </c>
      <c r="H7576" s="92">
        <f>IF(OR(ERR=FALSE,AND(F7576="",G7576="")),0,IF($C$12="D",$H$13+SUM($F$14:F7576)-SUM($G$14:G7576),$H$13-SUM($F$14:F7576)+SUM($G$14:G7576)))</f>
        <v>0</v>
      </c>
      <c r="I7576" s="7"/>
    </row>
    <row r="7577" spans="1:9">
      <c r="A7577" s="89">
        <f t="shared" si="1154"/>
        <v>7564</v>
      </c>
      <c r="B7577" s="185" t="str">
        <f t="shared" si="1155"/>
        <v/>
      </c>
      <c r="C7577" s="90" t="str">
        <f t="shared" si="1156"/>
        <v/>
      </c>
      <c r="D7577" s="89" t="str">
        <f t="shared" si="1157"/>
        <v/>
      </c>
      <c r="E7577" s="91" t="str">
        <f t="shared" si="1158"/>
        <v/>
      </c>
      <c r="F7577" s="92" t="str">
        <f t="shared" si="1159"/>
        <v/>
      </c>
      <c r="G7577" s="212" t="str">
        <f t="shared" si="1160"/>
        <v/>
      </c>
      <c r="H7577" s="92">
        <f>IF(OR(ERR=FALSE,AND(F7577="",G7577="")),0,IF($C$12="D",$H$13+SUM($F$14:F7577)-SUM($G$14:G7577),$H$13-SUM($F$14:F7577)+SUM($G$14:G7577)))</f>
        <v>0</v>
      </c>
      <c r="I7577" s="7"/>
    </row>
    <row r="7578" spans="1:9">
      <c r="A7578" s="89">
        <f t="shared" si="1154"/>
        <v>7565</v>
      </c>
      <c r="B7578" s="185" t="str">
        <f t="shared" si="1155"/>
        <v/>
      </c>
      <c r="C7578" s="90" t="str">
        <f t="shared" si="1156"/>
        <v/>
      </c>
      <c r="D7578" s="89" t="str">
        <f t="shared" si="1157"/>
        <v/>
      </c>
      <c r="E7578" s="91" t="str">
        <f t="shared" si="1158"/>
        <v/>
      </c>
      <c r="F7578" s="92" t="str">
        <f t="shared" si="1159"/>
        <v/>
      </c>
      <c r="G7578" s="212" t="str">
        <f t="shared" si="1160"/>
        <v/>
      </c>
      <c r="H7578" s="92">
        <f>IF(OR(ERR=FALSE,AND(F7578="",G7578="")),0,IF($C$12="D",$H$13+SUM($F$14:F7578)-SUM($G$14:G7578),$H$13-SUM($F$14:F7578)+SUM($G$14:G7578)))</f>
        <v>0</v>
      </c>
      <c r="I7578" s="7"/>
    </row>
    <row r="7579" spans="1:9">
      <c r="A7579" s="89">
        <f t="shared" si="1154"/>
        <v>7566</v>
      </c>
      <c r="B7579" s="185" t="str">
        <f t="shared" si="1155"/>
        <v/>
      </c>
      <c r="C7579" s="90" t="str">
        <f t="shared" si="1156"/>
        <v/>
      </c>
      <c r="D7579" s="89" t="str">
        <f t="shared" si="1157"/>
        <v/>
      </c>
      <c r="E7579" s="91" t="str">
        <f t="shared" si="1158"/>
        <v/>
      </c>
      <c r="F7579" s="92" t="str">
        <f t="shared" si="1159"/>
        <v/>
      </c>
      <c r="G7579" s="212" t="str">
        <f t="shared" si="1160"/>
        <v/>
      </c>
      <c r="H7579" s="92">
        <f>IF(OR(ERR=FALSE,AND(F7579="",G7579="")),0,IF($C$12="D",$H$13+SUM($F$14:F7579)-SUM($G$14:G7579),$H$13-SUM($F$14:F7579)+SUM($G$14:G7579)))</f>
        <v>0</v>
      </c>
      <c r="I7579" s="7"/>
    </row>
    <row r="7580" spans="1:9">
      <c r="A7580" s="89">
        <f t="shared" si="1154"/>
        <v>7567</v>
      </c>
      <c r="B7580" s="185" t="str">
        <f t="shared" si="1155"/>
        <v/>
      </c>
      <c r="C7580" s="90" t="str">
        <f t="shared" si="1156"/>
        <v/>
      </c>
      <c r="D7580" s="89" t="str">
        <f t="shared" si="1157"/>
        <v/>
      </c>
      <c r="E7580" s="91" t="str">
        <f t="shared" si="1158"/>
        <v/>
      </c>
      <c r="F7580" s="92" t="str">
        <f t="shared" si="1159"/>
        <v/>
      </c>
      <c r="G7580" s="212" t="str">
        <f t="shared" si="1160"/>
        <v/>
      </c>
      <c r="H7580" s="92">
        <f>IF(OR(ERR=FALSE,AND(F7580="",G7580="")),0,IF($C$12="D",$H$13+SUM($F$14:F7580)-SUM($G$14:G7580),$H$13-SUM($F$14:F7580)+SUM($G$14:G7580)))</f>
        <v>0</v>
      </c>
      <c r="I7580" s="7"/>
    </row>
    <row r="7581" spans="1:9">
      <c r="A7581" s="89">
        <f t="shared" si="1154"/>
        <v>7568</v>
      </c>
      <c r="B7581" s="185" t="str">
        <f t="shared" si="1155"/>
        <v/>
      </c>
      <c r="C7581" s="90" t="str">
        <f t="shared" si="1156"/>
        <v/>
      </c>
      <c r="D7581" s="89" t="str">
        <f t="shared" si="1157"/>
        <v/>
      </c>
      <c r="E7581" s="91" t="str">
        <f t="shared" si="1158"/>
        <v/>
      </c>
      <c r="F7581" s="92" t="str">
        <f t="shared" si="1159"/>
        <v/>
      </c>
      <c r="G7581" s="212" t="str">
        <f t="shared" si="1160"/>
        <v/>
      </c>
      <c r="H7581" s="92">
        <f>IF(OR(ERR=FALSE,AND(F7581="",G7581="")),0,IF($C$12="D",$H$13+SUM($F$14:F7581)-SUM($G$14:G7581),$H$13-SUM($F$14:F7581)+SUM($G$14:G7581)))</f>
        <v>0</v>
      </c>
      <c r="I7581" s="7"/>
    </row>
    <row r="7582" spans="1:9">
      <c r="A7582" s="89">
        <f t="shared" si="1154"/>
        <v>7569</v>
      </c>
      <c r="B7582" s="185" t="str">
        <f t="shared" si="1155"/>
        <v/>
      </c>
      <c r="C7582" s="90" t="str">
        <f t="shared" si="1156"/>
        <v/>
      </c>
      <c r="D7582" s="89" t="str">
        <f t="shared" si="1157"/>
        <v/>
      </c>
      <c r="E7582" s="91" t="str">
        <f t="shared" si="1158"/>
        <v/>
      </c>
      <c r="F7582" s="92" t="str">
        <f t="shared" si="1159"/>
        <v/>
      </c>
      <c r="G7582" s="212" t="str">
        <f t="shared" si="1160"/>
        <v/>
      </c>
      <c r="H7582" s="92">
        <f>IF(OR(ERR=FALSE,AND(F7582="",G7582="")),0,IF($C$12="D",$H$13+SUM($F$14:F7582)-SUM($G$14:G7582),$H$13-SUM($F$14:F7582)+SUM($G$14:G7582)))</f>
        <v>0</v>
      </c>
      <c r="I7582" s="7"/>
    </row>
    <row r="7583" spans="1:9">
      <c r="A7583" s="89">
        <f t="shared" si="1154"/>
        <v>7570</v>
      </c>
      <c r="B7583" s="185" t="str">
        <f t="shared" si="1155"/>
        <v/>
      </c>
      <c r="C7583" s="90" t="str">
        <f t="shared" si="1156"/>
        <v/>
      </c>
      <c r="D7583" s="89" t="str">
        <f t="shared" si="1157"/>
        <v/>
      </c>
      <c r="E7583" s="91" t="str">
        <f t="shared" si="1158"/>
        <v/>
      </c>
      <c r="F7583" s="92" t="str">
        <f t="shared" si="1159"/>
        <v/>
      </c>
      <c r="G7583" s="212" t="str">
        <f t="shared" si="1160"/>
        <v/>
      </c>
      <c r="H7583" s="92">
        <f>IF(OR(ERR=FALSE,AND(F7583="",G7583="")),0,IF($C$12="D",$H$13+SUM($F$14:F7583)-SUM($G$14:G7583),$H$13-SUM($F$14:F7583)+SUM($G$14:G7583)))</f>
        <v>0</v>
      </c>
      <c r="I7583" s="7"/>
    </row>
    <row r="7584" spans="1:9">
      <c r="A7584" s="89">
        <f t="shared" ref="A7584:A7647" si="1161">A7583+1</f>
        <v>7571</v>
      </c>
      <c r="B7584" s="185" t="str">
        <f t="shared" si="1155"/>
        <v/>
      </c>
      <c r="C7584" s="90" t="str">
        <f t="shared" si="1156"/>
        <v/>
      </c>
      <c r="D7584" s="89" t="str">
        <f t="shared" si="1157"/>
        <v/>
      </c>
      <c r="E7584" s="91" t="str">
        <f t="shared" si="1158"/>
        <v/>
      </c>
      <c r="F7584" s="92" t="str">
        <f t="shared" si="1159"/>
        <v/>
      </c>
      <c r="G7584" s="212" t="str">
        <f t="shared" si="1160"/>
        <v/>
      </c>
      <c r="H7584" s="92">
        <f>IF(OR(ERR=FALSE,AND(F7584="",G7584="")),0,IF($C$12="D",$H$13+SUM($F$14:F7584)-SUM($G$14:G7584),$H$13-SUM($F$14:F7584)+SUM($G$14:G7584)))</f>
        <v>0</v>
      </c>
      <c r="I7584" s="7"/>
    </row>
    <row r="7585" spans="1:9">
      <c r="A7585" s="89">
        <f t="shared" si="1161"/>
        <v>7572</v>
      </c>
      <c r="B7585" s="185" t="str">
        <f t="shared" si="1155"/>
        <v/>
      </c>
      <c r="C7585" s="90" t="str">
        <f t="shared" si="1156"/>
        <v/>
      </c>
      <c r="D7585" s="89" t="str">
        <f t="shared" si="1157"/>
        <v/>
      </c>
      <c r="E7585" s="91" t="str">
        <f t="shared" si="1158"/>
        <v/>
      </c>
      <c r="F7585" s="92" t="str">
        <f t="shared" si="1159"/>
        <v/>
      </c>
      <c r="G7585" s="212" t="str">
        <f t="shared" si="1160"/>
        <v/>
      </c>
      <c r="H7585" s="92">
        <f>IF(OR(ERR=FALSE,AND(F7585="",G7585="")),0,IF($C$12="D",$H$13+SUM($F$14:F7585)-SUM($G$14:G7585),$H$13-SUM($F$14:F7585)+SUM($G$14:G7585)))</f>
        <v>0</v>
      </c>
      <c r="I7585" s="7"/>
    </row>
    <row r="7586" spans="1:9">
      <c r="A7586" s="89">
        <f t="shared" si="1161"/>
        <v>7573</v>
      </c>
      <c r="B7586" s="185" t="str">
        <f t="shared" si="1155"/>
        <v/>
      </c>
      <c r="C7586" s="90" t="str">
        <f t="shared" si="1156"/>
        <v/>
      </c>
      <c r="D7586" s="89" t="str">
        <f t="shared" si="1157"/>
        <v/>
      </c>
      <c r="E7586" s="91" t="str">
        <f t="shared" si="1158"/>
        <v/>
      </c>
      <c r="F7586" s="92" t="str">
        <f t="shared" si="1159"/>
        <v/>
      </c>
      <c r="G7586" s="212" t="str">
        <f t="shared" si="1160"/>
        <v/>
      </c>
      <c r="H7586" s="92">
        <f>IF(OR(ERR=FALSE,AND(F7586="",G7586="")),0,IF($C$12="D",$H$13+SUM($F$14:F7586)-SUM($G$14:G7586),$H$13-SUM($F$14:F7586)+SUM($G$14:G7586)))</f>
        <v>0</v>
      </c>
      <c r="I7586" s="7"/>
    </row>
    <row r="7587" spans="1:9">
      <c r="A7587" s="89">
        <f t="shared" si="1161"/>
        <v>7574</v>
      </c>
      <c r="B7587" s="185" t="str">
        <f t="shared" si="1155"/>
        <v/>
      </c>
      <c r="C7587" s="90" t="str">
        <f t="shared" si="1156"/>
        <v/>
      </c>
      <c r="D7587" s="89" t="str">
        <f t="shared" si="1157"/>
        <v/>
      </c>
      <c r="E7587" s="91" t="str">
        <f t="shared" si="1158"/>
        <v/>
      </c>
      <c r="F7587" s="92" t="str">
        <f t="shared" si="1159"/>
        <v/>
      </c>
      <c r="G7587" s="212" t="str">
        <f t="shared" si="1160"/>
        <v/>
      </c>
      <c r="H7587" s="92">
        <f>IF(OR(ERR=FALSE,AND(F7587="",G7587="")),0,IF($C$12="D",$H$13+SUM($F$14:F7587)-SUM($G$14:G7587),$H$13-SUM($F$14:F7587)+SUM($G$14:G7587)))</f>
        <v>0</v>
      </c>
      <c r="I7587" s="7"/>
    </row>
    <row r="7588" spans="1:9">
      <c r="A7588" s="89">
        <f t="shared" si="1161"/>
        <v>7575</v>
      </c>
      <c r="B7588" s="185" t="str">
        <f t="shared" si="1155"/>
        <v/>
      </c>
      <c r="C7588" s="90" t="str">
        <f t="shared" si="1156"/>
        <v/>
      </c>
      <c r="D7588" s="89" t="str">
        <f t="shared" si="1157"/>
        <v/>
      </c>
      <c r="E7588" s="91" t="str">
        <f t="shared" si="1158"/>
        <v/>
      </c>
      <c r="F7588" s="92" t="str">
        <f t="shared" si="1159"/>
        <v/>
      </c>
      <c r="G7588" s="212" t="str">
        <f t="shared" si="1160"/>
        <v/>
      </c>
      <c r="H7588" s="92">
        <f>IF(OR(ERR=FALSE,AND(F7588="",G7588="")),0,IF($C$12="D",$H$13+SUM($F$14:F7588)-SUM($G$14:G7588),$H$13-SUM($F$14:F7588)+SUM($G$14:G7588)))</f>
        <v>0</v>
      </c>
      <c r="I7588" s="7"/>
    </row>
    <row r="7589" spans="1:9">
      <c r="A7589" s="89">
        <f t="shared" si="1161"/>
        <v>7576</v>
      </c>
      <c r="B7589" s="185" t="str">
        <f t="shared" si="1155"/>
        <v/>
      </c>
      <c r="C7589" s="90" t="str">
        <f t="shared" si="1156"/>
        <v/>
      </c>
      <c r="D7589" s="89" t="str">
        <f t="shared" si="1157"/>
        <v/>
      </c>
      <c r="E7589" s="91" t="str">
        <f t="shared" si="1158"/>
        <v/>
      </c>
      <c r="F7589" s="92" t="str">
        <f t="shared" si="1159"/>
        <v/>
      </c>
      <c r="G7589" s="212" t="str">
        <f t="shared" si="1160"/>
        <v/>
      </c>
      <c r="H7589" s="92">
        <f>IF(OR(ERR=FALSE,AND(F7589="",G7589="")),0,IF($C$12="D",$H$13+SUM($F$14:F7589)-SUM($G$14:G7589),$H$13-SUM($F$14:F7589)+SUM($G$14:G7589)))</f>
        <v>0</v>
      </c>
      <c r="I7589" s="7"/>
    </row>
    <row r="7590" spans="1:9">
      <c r="A7590" s="89">
        <f t="shared" si="1161"/>
        <v>7577</v>
      </c>
      <c r="B7590" s="185" t="str">
        <f t="shared" si="1155"/>
        <v/>
      </c>
      <c r="C7590" s="90" t="str">
        <f t="shared" si="1156"/>
        <v/>
      </c>
      <c r="D7590" s="89" t="str">
        <f t="shared" si="1157"/>
        <v/>
      </c>
      <c r="E7590" s="91" t="str">
        <f t="shared" si="1158"/>
        <v/>
      </c>
      <c r="F7590" s="92" t="str">
        <f t="shared" si="1159"/>
        <v/>
      </c>
      <c r="G7590" s="212" t="str">
        <f t="shared" si="1160"/>
        <v/>
      </c>
      <c r="H7590" s="92">
        <f>IF(OR(ERR=FALSE,AND(F7590="",G7590="")),0,IF($C$12="D",$H$13+SUM($F$14:F7590)-SUM($G$14:G7590),$H$13-SUM($F$14:F7590)+SUM($G$14:G7590)))</f>
        <v>0</v>
      </c>
      <c r="I7590" s="7"/>
    </row>
    <row r="7591" spans="1:9">
      <c r="A7591" s="89">
        <f t="shared" si="1161"/>
        <v>7578</v>
      </c>
      <c r="B7591" s="185" t="str">
        <f t="shared" si="1155"/>
        <v/>
      </c>
      <c r="C7591" s="90" t="str">
        <f t="shared" si="1156"/>
        <v/>
      </c>
      <c r="D7591" s="89" t="str">
        <f t="shared" si="1157"/>
        <v/>
      </c>
      <c r="E7591" s="91" t="str">
        <f t="shared" si="1158"/>
        <v/>
      </c>
      <c r="F7591" s="92" t="str">
        <f t="shared" si="1159"/>
        <v/>
      </c>
      <c r="G7591" s="212" t="str">
        <f t="shared" si="1160"/>
        <v/>
      </c>
      <c r="H7591" s="92">
        <f>IF(OR(ERR=FALSE,AND(F7591="",G7591="")),0,IF($C$12="D",$H$13+SUM($F$14:F7591)-SUM($G$14:G7591),$H$13-SUM($F$14:F7591)+SUM($G$14:G7591)))</f>
        <v>0</v>
      </c>
      <c r="I7591" s="7"/>
    </row>
    <row r="7592" spans="1:9">
      <c r="A7592" s="89">
        <f t="shared" si="1161"/>
        <v>7579</v>
      </c>
      <c r="B7592" s="185" t="str">
        <f t="shared" si="1155"/>
        <v/>
      </c>
      <c r="C7592" s="90" t="str">
        <f t="shared" si="1156"/>
        <v/>
      </c>
      <c r="D7592" s="89" t="str">
        <f t="shared" si="1157"/>
        <v/>
      </c>
      <c r="E7592" s="91" t="str">
        <f t="shared" si="1158"/>
        <v/>
      </c>
      <c r="F7592" s="92" t="str">
        <f t="shared" si="1159"/>
        <v/>
      </c>
      <c r="G7592" s="212" t="str">
        <f t="shared" si="1160"/>
        <v/>
      </c>
      <c r="H7592" s="92">
        <f>IF(OR(ERR=FALSE,AND(F7592="",G7592="")),0,IF($C$12="D",$H$13+SUM($F$14:F7592)-SUM($G$14:G7592),$H$13-SUM($F$14:F7592)+SUM($G$14:G7592)))</f>
        <v>0</v>
      </c>
      <c r="I7592" s="7"/>
    </row>
    <row r="7593" spans="1:9">
      <c r="A7593" s="89">
        <f t="shared" si="1161"/>
        <v>7580</v>
      </c>
      <c r="B7593" s="185" t="str">
        <f t="shared" si="1155"/>
        <v/>
      </c>
      <c r="C7593" s="90" t="str">
        <f t="shared" si="1156"/>
        <v/>
      </c>
      <c r="D7593" s="89" t="str">
        <f t="shared" si="1157"/>
        <v/>
      </c>
      <c r="E7593" s="91" t="str">
        <f t="shared" si="1158"/>
        <v/>
      </c>
      <c r="F7593" s="92" t="str">
        <f t="shared" si="1159"/>
        <v/>
      </c>
      <c r="G7593" s="212" t="str">
        <f t="shared" si="1160"/>
        <v/>
      </c>
      <c r="H7593" s="92">
        <f>IF(OR(ERR=FALSE,AND(F7593="",G7593="")),0,IF($C$12="D",$H$13+SUM($F$14:F7593)-SUM($G$14:G7593),$H$13-SUM($F$14:F7593)+SUM($G$14:G7593)))</f>
        <v>0</v>
      </c>
      <c r="I7593" s="7"/>
    </row>
    <row r="7594" spans="1:9">
      <c r="A7594" s="89">
        <f t="shared" si="1161"/>
        <v>7581</v>
      </c>
      <c r="B7594" s="185" t="str">
        <f t="shared" si="1155"/>
        <v/>
      </c>
      <c r="C7594" s="90" t="str">
        <f t="shared" si="1156"/>
        <v/>
      </c>
      <c r="D7594" s="89" t="str">
        <f t="shared" si="1157"/>
        <v/>
      </c>
      <c r="E7594" s="91" t="str">
        <f t="shared" si="1158"/>
        <v/>
      </c>
      <c r="F7594" s="92" t="str">
        <f t="shared" si="1159"/>
        <v/>
      </c>
      <c r="G7594" s="212" t="str">
        <f t="shared" si="1160"/>
        <v/>
      </c>
      <c r="H7594" s="92">
        <f>IF(OR(ERR=FALSE,AND(F7594="",G7594="")),0,IF($C$12="D",$H$13+SUM($F$14:F7594)-SUM($G$14:G7594),$H$13-SUM($F$14:F7594)+SUM($G$14:G7594)))</f>
        <v>0</v>
      </c>
      <c r="I7594" s="7"/>
    </row>
    <row r="7595" spans="1:9">
      <c r="A7595" s="89">
        <f t="shared" si="1161"/>
        <v>7582</v>
      </c>
      <c r="B7595" s="185" t="str">
        <f t="shared" si="1155"/>
        <v/>
      </c>
      <c r="C7595" s="90" t="str">
        <f t="shared" si="1156"/>
        <v/>
      </c>
      <c r="D7595" s="89" t="str">
        <f t="shared" si="1157"/>
        <v/>
      </c>
      <c r="E7595" s="91" t="str">
        <f t="shared" si="1158"/>
        <v/>
      </c>
      <c r="F7595" s="92" t="str">
        <f t="shared" si="1159"/>
        <v/>
      </c>
      <c r="G7595" s="212" t="str">
        <f t="shared" si="1160"/>
        <v/>
      </c>
      <c r="H7595" s="92">
        <f>IF(OR(ERR=FALSE,AND(F7595="",G7595="")),0,IF($C$12="D",$H$13+SUM($F$14:F7595)-SUM($G$14:G7595),$H$13-SUM($F$14:F7595)+SUM($G$14:G7595)))</f>
        <v>0</v>
      </c>
      <c r="I7595" s="7"/>
    </row>
    <row r="7596" spans="1:9">
      <c r="A7596" s="89">
        <f t="shared" si="1161"/>
        <v>7583</v>
      </c>
      <c r="B7596" s="185" t="str">
        <f t="shared" si="1155"/>
        <v/>
      </c>
      <c r="C7596" s="90" t="str">
        <f t="shared" si="1156"/>
        <v/>
      </c>
      <c r="D7596" s="89" t="str">
        <f t="shared" si="1157"/>
        <v/>
      </c>
      <c r="E7596" s="91" t="str">
        <f t="shared" si="1158"/>
        <v/>
      </c>
      <c r="F7596" s="92" t="str">
        <f t="shared" si="1159"/>
        <v/>
      </c>
      <c r="G7596" s="212" t="str">
        <f t="shared" si="1160"/>
        <v/>
      </c>
      <c r="H7596" s="92">
        <f>IF(OR(ERR=FALSE,AND(F7596="",G7596="")),0,IF($C$12="D",$H$13+SUM($F$14:F7596)-SUM($G$14:G7596),$H$13-SUM($F$14:F7596)+SUM($G$14:G7596)))</f>
        <v>0</v>
      </c>
      <c r="I7596" s="7"/>
    </row>
    <row r="7597" spans="1:9">
      <c r="A7597" s="89">
        <f t="shared" si="1161"/>
        <v>7584</v>
      </c>
      <c r="B7597" s="185" t="str">
        <f t="shared" si="1155"/>
        <v/>
      </c>
      <c r="C7597" s="90" t="str">
        <f t="shared" si="1156"/>
        <v/>
      </c>
      <c r="D7597" s="89" t="str">
        <f t="shared" si="1157"/>
        <v/>
      </c>
      <c r="E7597" s="91" t="str">
        <f t="shared" si="1158"/>
        <v/>
      </c>
      <c r="F7597" s="92" t="str">
        <f t="shared" si="1159"/>
        <v/>
      </c>
      <c r="G7597" s="212" t="str">
        <f t="shared" si="1160"/>
        <v/>
      </c>
      <c r="H7597" s="92">
        <f>IF(OR(ERR=FALSE,AND(F7597="",G7597="")),0,IF($C$12="D",$H$13+SUM($F$14:F7597)-SUM($G$14:G7597),$H$13-SUM($F$14:F7597)+SUM($G$14:G7597)))</f>
        <v>0</v>
      </c>
      <c r="I7597" s="7"/>
    </row>
    <row r="7598" spans="1:9">
      <c r="A7598" s="89">
        <f t="shared" si="1161"/>
        <v>7585</v>
      </c>
      <c r="B7598" s="185" t="str">
        <f t="shared" si="1155"/>
        <v/>
      </c>
      <c r="C7598" s="90" t="str">
        <f t="shared" si="1156"/>
        <v/>
      </c>
      <c r="D7598" s="89" t="str">
        <f t="shared" si="1157"/>
        <v/>
      </c>
      <c r="E7598" s="91" t="str">
        <f t="shared" si="1158"/>
        <v/>
      </c>
      <c r="F7598" s="92" t="str">
        <f t="shared" si="1159"/>
        <v/>
      </c>
      <c r="G7598" s="212" t="str">
        <f t="shared" si="1160"/>
        <v/>
      </c>
      <c r="H7598" s="92">
        <f>IF(OR(ERR=FALSE,AND(F7598="",G7598="")),0,IF($C$12="D",$H$13+SUM($F$14:F7598)-SUM($G$14:G7598),$H$13-SUM($F$14:F7598)+SUM($G$14:G7598)))</f>
        <v>0</v>
      </c>
      <c r="I7598" s="7"/>
    </row>
    <row r="7599" spans="1:9">
      <c r="A7599" s="89">
        <f t="shared" si="1161"/>
        <v>7586</v>
      </c>
      <c r="B7599" s="185" t="str">
        <f t="shared" si="1155"/>
        <v/>
      </c>
      <c r="C7599" s="90" t="str">
        <f t="shared" si="1156"/>
        <v/>
      </c>
      <c r="D7599" s="89" t="str">
        <f t="shared" si="1157"/>
        <v/>
      </c>
      <c r="E7599" s="91" t="str">
        <f t="shared" si="1158"/>
        <v/>
      </c>
      <c r="F7599" s="92" t="str">
        <f t="shared" si="1159"/>
        <v/>
      </c>
      <c r="G7599" s="212" t="str">
        <f t="shared" si="1160"/>
        <v/>
      </c>
      <c r="H7599" s="92">
        <f>IF(OR(ERR=FALSE,AND(F7599="",G7599="")),0,IF($C$12="D",$H$13+SUM($F$14:F7599)-SUM($G$14:G7599),$H$13-SUM($F$14:F7599)+SUM($G$14:G7599)))</f>
        <v>0</v>
      </c>
      <c r="I7599" s="7"/>
    </row>
    <row r="7600" spans="1:9">
      <c r="A7600" s="89">
        <f t="shared" si="1161"/>
        <v>7587</v>
      </c>
      <c r="B7600" s="185" t="str">
        <f t="shared" si="1155"/>
        <v/>
      </c>
      <c r="C7600" s="90" t="str">
        <f t="shared" si="1156"/>
        <v/>
      </c>
      <c r="D7600" s="89" t="str">
        <f t="shared" si="1157"/>
        <v/>
      </c>
      <c r="E7600" s="91" t="str">
        <f t="shared" si="1158"/>
        <v/>
      </c>
      <c r="F7600" s="92" t="str">
        <f t="shared" si="1159"/>
        <v/>
      </c>
      <c r="G7600" s="212" t="str">
        <f t="shared" si="1160"/>
        <v/>
      </c>
      <c r="H7600" s="92">
        <f>IF(OR(ERR=FALSE,AND(F7600="",G7600="")),0,IF($C$12="D",$H$13+SUM($F$14:F7600)-SUM($G$14:G7600),$H$13-SUM($F$14:F7600)+SUM($G$14:G7600)))</f>
        <v>0</v>
      </c>
      <c r="I7600" s="7"/>
    </row>
    <row r="7601" spans="1:9">
      <c r="A7601" s="89">
        <f t="shared" si="1161"/>
        <v>7588</v>
      </c>
      <c r="B7601" s="185" t="str">
        <f t="shared" si="1155"/>
        <v/>
      </c>
      <c r="C7601" s="90" t="str">
        <f t="shared" si="1156"/>
        <v/>
      </c>
      <c r="D7601" s="89" t="str">
        <f t="shared" si="1157"/>
        <v/>
      </c>
      <c r="E7601" s="91" t="str">
        <f t="shared" si="1158"/>
        <v/>
      </c>
      <c r="F7601" s="92" t="str">
        <f t="shared" si="1159"/>
        <v/>
      </c>
      <c r="G7601" s="212" t="str">
        <f t="shared" si="1160"/>
        <v/>
      </c>
      <c r="H7601" s="92">
        <f>IF(OR(ERR=FALSE,AND(F7601="",G7601="")),0,IF($C$12="D",$H$13+SUM($F$14:F7601)-SUM($G$14:G7601),$H$13-SUM($F$14:F7601)+SUM($G$14:G7601)))</f>
        <v>0</v>
      </c>
      <c r="I7601" s="7"/>
    </row>
    <row r="7602" spans="1:9">
      <c r="A7602" s="89">
        <f t="shared" si="1161"/>
        <v>7589</v>
      </c>
      <c r="B7602" s="185" t="str">
        <f t="shared" si="1155"/>
        <v/>
      </c>
      <c r="C7602" s="90" t="str">
        <f t="shared" si="1156"/>
        <v/>
      </c>
      <c r="D7602" s="89" t="str">
        <f t="shared" si="1157"/>
        <v/>
      </c>
      <c r="E7602" s="91" t="str">
        <f t="shared" si="1158"/>
        <v/>
      </c>
      <c r="F7602" s="92" t="str">
        <f t="shared" si="1159"/>
        <v/>
      </c>
      <c r="G7602" s="212" t="str">
        <f t="shared" si="1160"/>
        <v/>
      </c>
      <c r="H7602" s="92">
        <f>IF(OR(ERR=FALSE,AND(F7602="",G7602="")),0,IF($C$12="D",$H$13+SUM($F$14:F7602)-SUM($G$14:G7602),$H$13-SUM($F$14:F7602)+SUM($G$14:G7602)))</f>
        <v>0</v>
      </c>
      <c r="I7602" s="7"/>
    </row>
    <row r="7603" spans="1:9">
      <c r="A7603" s="89">
        <f t="shared" si="1161"/>
        <v>7590</v>
      </c>
      <c r="B7603" s="185" t="str">
        <f t="shared" si="1155"/>
        <v/>
      </c>
      <c r="C7603" s="90" t="str">
        <f t="shared" si="1156"/>
        <v/>
      </c>
      <c r="D7603" s="89" t="str">
        <f t="shared" si="1157"/>
        <v/>
      </c>
      <c r="E7603" s="91" t="str">
        <f t="shared" si="1158"/>
        <v/>
      </c>
      <c r="F7603" s="92" t="str">
        <f t="shared" si="1159"/>
        <v/>
      </c>
      <c r="G7603" s="212" t="str">
        <f t="shared" si="1160"/>
        <v/>
      </c>
      <c r="H7603" s="92">
        <f>IF(OR(ERR=FALSE,AND(F7603="",G7603="")),0,IF($C$12="D",$H$13+SUM($F$14:F7603)-SUM($G$14:G7603),$H$13-SUM($F$14:F7603)+SUM($G$14:G7603)))</f>
        <v>0</v>
      </c>
      <c r="I7603" s="7"/>
    </row>
    <row r="7604" spans="1:9">
      <c r="A7604" s="89">
        <f t="shared" si="1161"/>
        <v>7591</v>
      </c>
      <c r="B7604" s="185" t="str">
        <f t="shared" si="1155"/>
        <v/>
      </c>
      <c r="C7604" s="90" t="str">
        <f t="shared" si="1156"/>
        <v/>
      </c>
      <c r="D7604" s="89" t="str">
        <f t="shared" si="1157"/>
        <v/>
      </c>
      <c r="E7604" s="91" t="str">
        <f t="shared" si="1158"/>
        <v/>
      </c>
      <c r="F7604" s="92" t="str">
        <f t="shared" si="1159"/>
        <v/>
      </c>
      <c r="G7604" s="212" t="str">
        <f t="shared" si="1160"/>
        <v/>
      </c>
      <c r="H7604" s="92">
        <f>IF(OR(ERR=FALSE,AND(F7604="",G7604="")),0,IF($C$12="D",$H$13+SUM($F$14:F7604)-SUM($G$14:G7604),$H$13-SUM($F$14:F7604)+SUM($G$14:G7604)))</f>
        <v>0</v>
      </c>
      <c r="I7604" s="7"/>
    </row>
    <row r="7605" spans="1:9">
      <c r="A7605" s="89">
        <f t="shared" si="1161"/>
        <v>7592</v>
      </c>
      <c r="B7605" s="185" t="str">
        <f t="shared" si="1155"/>
        <v/>
      </c>
      <c r="C7605" s="90" t="str">
        <f t="shared" si="1156"/>
        <v/>
      </c>
      <c r="D7605" s="89" t="str">
        <f t="shared" si="1157"/>
        <v/>
      </c>
      <c r="E7605" s="91" t="str">
        <f t="shared" si="1158"/>
        <v/>
      </c>
      <c r="F7605" s="92" t="str">
        <f t="shared" si="1159"/>
        <v/>
      </c>
      <c r="G7605" s="212" t="str">
        <f t="shared" si="1160"/>
        <v/>
      </c>
      <c r="H7605" s="92">
        <f>IF(OR(ERR=FALSE,AND(F7605="",G7605="")),0,IF($C$12="D",$H$13+SUM($F$14:F7605)-SUM($G$14:G7605),$H$13-SUM($F$14:F7605)+SUM($G$14:G7605)))</f>
        <v>0</v>
      </c>
      <c r="I7605" s="7"/>
    </row>
    <row r="7606" spans="1:9">
      <c r="A7606" s="89">
        <f t="shared" si="1161"/>
        <v>7593</v>
      </c>
      <c r="B7606" s="185" t="str">
        <f t="shared" si="1155"/>
        <v/>
      </c>
      <c r="C7606" s="90" t="str">
        <f t="shared" si="1156"/>
        <v/>
      </c>
      <c r="D7606" s="89" t="str">
        <f t="shared" si="1157"/>
        <v/>
      </c>
      <c r="E7606" s="91" t="str">
        <f t="shared" si="1158"/>
        <v/>
      </c>
      <c r="F7606" s="92" t="str">
        <f t="shared" si="1159"/>
        <v/>
      </c>
      <c r="G7606" s="212" t="str">
        <f t="shared" si="1160"/>
        <v/>
      </c>
      <c r="H7606" s="92">
        <f>IF(OR(ERR=FALSE,AND(F7606="",G7606="")),0,IF($C$12="D",$H$13+SUM($F$14:F7606)-SUM($G$14:G7606),$H$13-SUM($F$14:F7606)+SUM($G$14:G7606)))</f>
        <v>0</v>
      </c>
      <c r="I7606" s="7"/>
    </row>
    <row r="7607" spans="1:9">
      <c r="A7607" s="89">
        <f t="shared" si="1161"/>
        <v>7594</v>
      </c>
      <c r="B7607" s="185" t="str">
        <f t="shared" si="1155"/>
        <v/>
      </c>
      <c r="C7607" s="90" t="str">
        <f t="shared" si="1156"/>
        <v/>
      </c>
      <c r="D7607" s="89" t="str">
        <f t="shared" si="1157"/>
        <v/>
      </c>
      <c r="E7607" s="91" t="str">
        <f t="shared" si="1158"/>
        <v/>
      </c>
      <c r="F7607" s="92" t="str">
        <f t="shared" si="1159"/>
        <v/>
      </c>
      <c r="G7607" s="212" t="str">
        <f t="shared" si="1160"/>
        <v/>
      </c>
      <c r="H7607" s="92">
        <f>IF(OR(ERR=FALSE,AND(F7607="",G7607="")),0,IF($C$12="D",$H$13+SUM($F$14:F7607)-SUM($G$14:G7607),$H$13-SUM($F$14:F7607)+SUM($G$14:G7607)))</f>
        <v>0</v>
      </c>
      <c r="I7607" s="7"/>
    </row>
    <row r="7608" spans="1:9">
      <c r="A7608" s="89">
        <f t="shared" si="1161"/>
        <v>7595</v>
      </c>
      <c r="B7608" s="185" t="str">
        <f t="shared" si="1155"/>
        <v/>
      </c>
      <c r="C7608" s="90" t="str">
        <f t="shared" si="1156"/>
        <v/>
      </c>
      <c r="D7608" s="89" t="str">
        <f t="shared" si="1157"/>
        <v/>
      </c>
      <c r="E7608" s="91" t="str">
        <f t="shared" si="1158"/>
        <v/>
      </c>
      <c r="F7608" s="92" t="str">
        <f t="shared" si="1159"/>
        <v/>
      </c>
      <c r="G7608" s="212" t="str">
        <f t="shared" si="1160"/>
        <v/>
      </c>
      <c r="H7608" s="92">
        <f>IF(OR(ERR=FALSE,AND(F7608="",G7608="")),0,IF($C$12="D",$H$13+SUM($F$14:F7608)-SUM($G$14:G7608),$H$13-SUM($F$14:F7608)+SUM($G$14:G7608)))</f>
        <v>0</v>
      </c>
      <c r="I7608" s="7"/>
    </row>
    <row r="7609" spans="1:9">
      <c r="A7609" s="89">
        <f t="shared" si="1161"/>
        <v>7596</v>
      </c>
      <c r="B7609" s="185" t="str">
        <f t="shared" si="1155"/>
        <v/>
      </c>
      <c r="C7609" s="90" t="str">
        <f t="shared" si="1156"/>
        <v/>
      </c>
      <c r="D7609" s="89" t="str">
        <f t="shared" si="1157"/>
        <v/>
      </c>
      <c r="E7609" s="91" t="str">
        <f t="shared" si="1158"/>
        <v/>
      </c>
      <c r="F7609" s="92" t="str">
        <f t="shared" si="1159"/>
        <v/>
      </c>
      <c r="G7609" s="212" t="str">
        <f t="shared" si="1160"/>
        <v/>
      </c>
      <c r="H7609" s="92">
        <f>IF(OR(ERR=FALSE,AND(F7609="",G7609="")),0,IF($C$12="D",$H$13+SUM($F$14:F7609)-SUM($G$14:G7609),$H$13-SUM($F$14:F7609)+SUM($G$14:G7609)))</f>
        <v>0</v>
      </c>
      <c r="I7609" s="7"/>
    </row>
    <row r="7610" spans="1:9">
      <c r="A7610" s="89">
        <f t="shared" si="1161"/>
        <v>7597</v>
      </c>
      <c r="B7610" s="185" t="str">
        <f t="shared" si="1155"/>
        <v/>
      </c>
      <c r="C7610" s="90" t="str">
        <f t="shared" si="1156"/>
        <v/>
      </c>
      <c r="D7610" s="89" t="str">
        <f t="shared" si="1157"/>
        <v/>
      </c>
      <c r="E7610" s="91" t="str">
        <f t="shared" si="1158"/>
        <v/>
      </c>
      <c r="F7610" s="92" t="str">
        <f t="shared" si="1159"/>
        <v/>
      </c>
      <c r="G7610" s="212" t="str">
        <f t="shared" si="1160"/>
        <v/>
      </c>
      <c r="H7610" s="92">
        <f>IF(OR(ERR=FALSE,AND(F7610="",G7610="")),0,IF($C$12="D",$H$13+SUM($F$14:F7610)-SUM($G$14:G7610),$H$13-SUM($F$14:F7610)+SUM($G$14:G7610)))</f>
        <v>0</v>
      </c>
      <c r="I7610" s="7"/>
    </row>
    <row r="7611" spans="1:9">
      <c r="A7611" s="89">
        <f t="shared" si="1161"/>
        <v>7598</v>
      </c>
      <c r="B7611" s="185" t="str">
        <f t="shared" si="1155"/>
        <v/>
      </c>
      <c r="C7611" s="90" t="str">
        <f t="shared" si="1156"/>
        <v/>
      </c>
      <c r="D7611" s="89" t="str">
        <f t="shared" si="1157"/>
        <v/>
      </c>
      <c r="E7611" s="91" t="str">
        <f t="shared" si="1158"/>
        <v/>
      </c>
      <c r="F7611" s="92" t="str">
        <f t="shared" si="1159"/>
        <v/>
      </c>
      <c r="G7611" s="212" t="str">
        <f t="shared" si="1160"/>
        <v/>
      </c>
      <c r="H7611" s="92">
        <f>IF(OR(ERR=FALSE,AND(F7611="",G7611="")),0,IF($C$12="D",$H$13+SUM($F$14:F7611)-SUM($G$14:G7611),$H$13-SUM($F$14:F7611)+SUM($G$14:G7611)))</f>
        <v>0</v>
      </c>
      <c r="I7611" s="7"/>
    </row>
    <row r="7612" spans="1:9">
      <c r="A7612" s="89">
        <f t="shared" si="1161"/>
        <v>7599</v>
      </c>
      <c r="B7612" s="185" t="str">
        <f t="shared" si="1155"/>
        <v/>
      </c>
      <c r="C7612" s="90" t="str">
        <f t="shared" si="1156"/>
        <v/>
      </c>
      <c r="D7612" s="89" t="str">
        <f t="shared" si="1157"/>
        <v/>
      </c>
      <c r="E7612" s="91" t="str">
        <f t="shared" si="1158"/>
        <v/>
      </c>
      <c r="F7612" s="92" t="str">
        <f t="shared" si="1159"/>
        <v/>
      </c>
      <c r="G7612" s="212" t="str">
        <f t="shared" si="1160"/>
        <v/>
      </c>
      <c r="H7612" s="92">
        <f>IF(OR(ERR=FALSE,AND(F7612="",G7612="")),0,IF($C$12="D",$H$13+SUM($F$14:F7612)-SUM($G$14:G7612),$H$13-SUM($F$14:F7612)+SUM($G$14:G7612)))</f>
        <v>0</v>
      </c>
      <c r="I7612" s="7"/>
    </row>
    <row r="7613" spans="1:9">
      <c r="A7613" s="89">
        <f t="shared" si="1161"/>
        <v>7600</v>
      </c>
      <c r="B7613" s="185" t="str">
        <f t="shared" si="1155"/>
        <v/>
      </c>
      <c r="C7613" s="90" t="str">
        <f t="shared" si="1156"/>
        <v/>
      </c>
      <c r="D7613" s="89" t="str">
        <f t="shared" si="1157"/>
        <v/>
      </c>
      <c r="E7613" s="91" t="str">
        <f t="shared" si="1158"/>
        <v/>
      </c>
      <c r="F7613" s="92" t="str">
        <f t="shared" si="1159"/>
        <v/>
      </c>
      <c r="G7613" s="212" t="str">
        <f t="shared" si="1160"/>
        <v/>
      </c>
      <c r="H7613" s="92">
        <f>IF(OR(ERR=FALSE,AND(F7613="",G7613="")),0,IF($C$12="D",$H$13+SUM($F$14:F7613)-SUM($G$14:G7613),$H$13-SUM($F$14:F7613)+SUM($G$14:G7613)))</f>
        <v>0</v>
      </c>
      <c r="I7613" s="7"/>
    </row>
    <row r="7614" spans="1:9">
      <c r="A7614" s="89">
        <f t="shared" si="1161"/>
        <v>7601</v>
      </c>
      <c r="B7614" s="185" t="str">
        <f t="shared" si="1155"/>
        <v/>
      </c>
      <c r="C7614" s="90" t="str">
        <f t="shared" si="1156"/>
        <v/>
      </c>
      <c r="D7614" s="89" t="str">
        <f t="shared" si="1157"/>
        <v/>
      </c>
      <c r="E7614" s="91" t="str">
        <f t="shared" si="1158"/>
        <v/>
      </c>
      <c r="F7614" s="92" t="str">
        <f t="shared" si="1159"/>
        <v/>
      </c>
      <c r="G7614" s="212" t="str">
        <f t="shared" si="1160"/>
        <v/>
      </c>
      <c r="H7614" s="92">
        <f>IF(OR(ERR=FALSE,AND(F7614="",G7614="")),0,IF($C$12="D",$H$13+SUM($F$14:F7614)-SUM($G$14:G7614),$H$13-SUM($F$14:F7614)+SUM($G$14:G7614)))</f>
        <v>0</v>
      </c>
      <c r="I7614" s="7"/>
    </row>
    <row r="7615" spans="1:9">
      <c r="A7615" s="89">
        <f t="shared" si="1161"/>
        <v>7602</v>
      </c>
      <c r="B7615" s="185" t="str">
        <f t="shared" si="1155"/>
        <v/>
      </c>
      <c r="C7615" s="90" t="str">
        <f t="shared" si="1156"/>
        <v/>
      </c>
      <c r="D7615" s="89" t="str">
        <f t="shared" si="1157"/>
        <v/>
      </c>
      <c r="E7615" s="91" t="str">
        <f t="shared" si="1158"/>
        <v/>
      </c>
      <c r="F7615" s="92" t="str">
        <f t="shared" si="1159"/>
        <v/>
      </c>
      <c r="G7615" s="212" t="str">
        <f t="shared" si="1160"/>
        <v/>
      </c>
      <c r="H7615" s="92">
        <f>IF(OR(ERR=FALSE,AND(F7615="",G7615="")),0,IF($C$12="D",$H$13+SUM($F$14:F7615)-SUM($G$14:G7615),$H$13-SUM($F$14:F7615)+SUM($G$14:G7615)))</f>
        <v>0</v>
      </c>
      <c r="I7615" s="7"/>
    </row>
    <row r="7616" spans="1:9">
      <c r="A7616" s="89">
        <f t="shared" si="1161"/>
        <v>7603</v>
      </c>
      <c r="B7616" s="185" t="str">
        <f t="shared" si="1155"/>
        <v/>
      </c>
      <c r="C7616" s="90" t="str">
        <f t="shared" si="1156"/>
        <v/>
      </c>
      <c r="D7616" s="89" t="str">
        <f t="shared" si="1157"/>
        <v/>
      </c>
      <c r="E7616" s="91" t="str">
        <f t="shared" si="1158"/>
        <v/>
      </c>
      <c r="F7616" s="92" t="str">
        <f t="shared" si="1159"/>
        <v/>
      </c>
      <c r="G7616" s="212" t="str">
        <f t="shared" si="1160"/>
        <v/>
      </c>
      <c r="H7616" s="92">
        <f>IF(OR(ERR=FALSE,AND(F7616="",G7616="")),0,IF($C$12="D",$H$13+SUM($F$14:F7616)-SUM($G$14:G7616),$H$13-SUM($F$14:F7616)+SUM($G$14:G7616)))</f>
        <v>0</v>
      </c>
      <c r="I7616" s="7"/>
    </row>
    <row r="7617" spans="1:9">
      <c r="A7617" s="89">
        <f t="shared" si="1161"/>
        <v>7604</v>
      </c>
      <c r="B7617" s="185" t="str">
        <f t="shared" si="1155"/>
        <v/>
      </c>
      <c r="C7617" s="90" t="str">
        <f t="shared" si="1156"/>
        <v/>
      </c>
      <c r="D7617" s="89" t="str">
        <f t="shared" si="1157"/>
        <v/>
      </c>
      <c r="E7617" s="91" t="str">
        <f t="shared" si="1158"/>
        <v/>
      </c>
      <c r="F7617" s="92" t="str">
        <f t="shared" si="1159"/>
        <v/>
      </c>
      <c r="G7617" s="212" t="str">
        <f t="shared" si="1160"/>
        <v/>
      </c>
      <c r="H7617" s="92">
        <f>IF(OR(ERR=FALSE,AND(F7617="",G7617="")),0,IF($C$12="D",$H$13+SUM($F$14:F7617)-SUM($G$14:G7617),$H$13-SUM($F$14:F7617)+SUM($G$14:G7617)))</f>
        <v>0</v>
      </c>
      <c r="I7617" s="7"/>
    </row>
    <row r="7618" spans="1:9">
      <c r="A7618" s="89">
        <f t="shared" si="1161"/>
        <v>7605</v>
      </c>
      <c r="B7618" s="185" t="str">
        <f t="shared" si="1155"/>
        <v/>
      </c>
      <c r="C7618" s="90" t="str">
        <f t="shared" si="1156"/>
        <v/>
      </c>
      <c r="D7618" s="89" t="str">
        <f t="shared" si="1157"/>
        <v/>
      </c>
      <c r="E7618" s="91" t="str">
        <f t="shared" si="1158"/>
        <v/>
      </c>
      <c r="F7618" s="92" t="str">
        <f t="shared" si="1159"/>
        <v/>
      </c>
      <c r="G7618" s="212" t="str">
        <f t="shared" si="1160"/>
        <v/>
      </c>
      <c r="H7618" s="92">
        <f>IF(OR(ERR=FALSE,AND(F7618="",G7618="")),0,IF($C$12="D",$H$13+SUM($F$14:F7618)-SUM($G$14:G7618),$H$13-SUM($F$14:F7618)+SUM($G$14:G7618)))</f>
        <v>0</v>
      </c>
      <c r="I7618" s="7"/>
    </row>
    <row r="7619" spans="1:9">
      <c r="A7619" s="89">
        <f t="shared" si="1161"/>
        <v>7606</v>
      </c>
      <c r="B7619" s="185" t="str">
        <f t="shared" si="1155"/>
        <v/>
      </c>
      <c r="C7619" s="90" t="str">
        <f t="shared" si="1156"/>
        <v/>
      </c>
      <c r="D7619" s="89" t="str">
        <f t="shared" si="1157"/>
        <v/>
      </c>
      <c r="E7619" s="91" t="str">
        <f t="shared" si="1158"/>
        <v/>
      </c>
      <c r="F7619" s="92" t="str">
        <f t="shared" si="1159"/>
        <v/>
      </c>
      <c r="G7619" s="212" t="str">
        <f t="shared" si="1160"/>
        <v/>
      </c>
      <c r="H7619" s="92">
        <f>IF(OR(ERR=FALSE,AND(F7619="",G7619="")),0,IF($C$12="D",$H$13+SUM($F$14:F7619)-SUM($G$14:G7619),$H$13-SUM($F$14:F7619)+SUM($G$14:G7619)))</f>
        <v>0</v>
      </c>
      <c r="I7619" s="7"/>
    </row>
    <row r="7620" spans="1:9">
      <c r="A7620" s="89">
        <f t="shared" si="1161"/>
        <v>7607</v>
      </c>
      <c r="B7620" s="185" t="str">
        <f t="shared" si="1155"/>
        <v/>
      </c>
      <c r="C7620" s="90" t="str">
        <f t="shared" si="1156"/>
        <v/>
      </c>
      <c r="D7620" s="89" t="str">
        <f t="shared" si="1157"/>
        <v/>
      </c>
      <c r="E7620" s="91" t="str">
        <f t="shared" si="1158"/>
        <v/>
      </c>
      <c r="F7620" s="92" t="str">
        <f t="shared" si="1159"/>
        <v/>
      </c>
      <c r="G7620" s="212" t="str">
        <f t="shared" si="1160"/>
        <v/>
      </c>
      <c r="H7620" s="92">
        <f>IF(OR(ERR=FALSE,AND(F7620="",G7620="")),0,IF($C$12="D",$H$13+SUM($F$14:F7620)-SUM($G$14:G7620),$H$13-SUM($F$14:F7620)+SUM($G$14:G7620)))</f>
        <v>0</v>
      </c>
      <c r="I7620" s="7"/>
    </row>
    <row r="7621" spans="1:9">
      <c r="A7621" s="89">
        <f t="shared" si="1161"/>
        <v>7608</v>
      </c>
      <c r="B7621" s="185" t="str">
        <f t="shared" si="1155"/>
        <v/>
      </c>
      <c r="C7621" s="90" t="str">
        <f t="shared" si="1156"/>
        <v/>
      </c>
      <c r="D7621" s="89" t="str">
        <f t="shared" si="1157"/>
        <v/>
      </c>
      <c r="E7621" s="91" t="str">
        <f t="shared" si="1158"/>
        <v/>
      </c>
      <c r="F7621" s="92" t="str">
        <f t="shared" si="1159"/>
        <v/>
      </c>
      <c r="G7621" s="212" t="str">
        <f t="shared" si="1160"/>
        <v/>
      </c>
      <c r="H7621" s="92">
        <f>IF(OR(ERR=FALSE,AND(F7621="",G7621="")),0,IF($C$12="D",$H$13+SUM($F$14:F7621)-SUM($G$14:G7621),$H$13-SUM($F$14:F7621)+SUM($G$14:G7621)))</f>
        <v>0</v>
      </c>
      <c r="I7621" s="7"/>
    </row>
    <row r="7622" spans="1:9">
      <c r="A7622" s="89">
        <f t="shared" si="1161"/>
        <v>7609</v>
      </c>
      <c r="B7622" s="185" t="str">
        <f t="shared" si="1155"/>
        <v/>
      </c>
      <c r="C7622" s="90" t="str">
        <f t="shared" si="1156"/>
        <v/>
      </c>
      <c r="D7622" s="89" t="str">
        <f t="shared" si="1157"/>
        <v/>
      </c>
      <c r="E7622" s="91" t="str">
        <f t="shared" si="1158"/>
        <v/>
      </c>
      <c r="F7622" s="92" t="str">
        <f t="shared" si="1159"/>
        <v/>
      </c>
      <c r="G7622" s="212" t="str">
        <f t="shared" si="1160"/>
        <v/>
      </c>
      <c r="H7622" s="92">
        <f>IF(OR(ERR=FALSE,AND(F7622="",G7622="")),0,IF($C$12="D",$H$13+SUM($F$14:F7622)-SUM($G$14:G7622),$H$13-SUM($F$14:F7622)+SUM($G$14:G7622)))</f>
        <v>0</v>
      </c>
      <c r="I7622" s="7"/>
    </row>
    <row r="7623" spans="1:9">
      <c r="A7623" s="89">
        <f t="shared" si="1161"/>
        <v>7610</v>
      </c>
      <c r="B7623" s="185" t="str">
        <f t="shared" si="1155"/>
        <v/>
      </c>
      <c r="C7623" s="90" t="str">
        <f t="shared" si="1156"/>
        <v/>
      </c>
      <c r="D7623" s="89" t="str">
        <f t="shared" si="1157"/>
        <v/>
      </c>
      <c r="E7623" s="91" t="str">
        <f t="shared" si="1158"/>
        <v/>
      </c>
      <c r="F7623" s="92" t="str">
        <f t="shared" si="1159"/>
        <v/>
      </c>
      <c r="G7623" s="212" t="str">
        <f t="shared" si="1160"/>
        <v/>
      </c>
      <c r="H7623" s="92">
        <f>IF(OR(ERR=FALSE,AND(F7623="",G7623="")),0,IF($C$12="D",$H$13+SUM($F$14:F7623)-SUM($G$14:G7623),$H$13-SUM($F$14:F7623)+SUM($G$14:G7623)))</f>
        <v>0</v>
      </c>
      <c r="I7623" s="7"/>
    </row>
    <row r="7624" spans="1:9">
      <c r="A7624" s="89">
        <f t="shared" si="1161"/>
        <v>7611</v>
      </c>
      <c r="B7624" s="185" t="str">
        <f t="shared" si="1155"/>
        <v/>
      </c>
      <c r="C7624" s="90" t="str">
        <f t="shared" si="1156"/>
        <v/>
      </c>
      <c r="D7624" s="89" t="str">
        <f t="shared" si="1157"/>
        <v/>
      </c>
      <c r="E7624" s="91" t="str">
        <f t="shared" si="1158"/>
        <v/>
      </c>
      <c r="F7624" s="92" t="str">
        <f t="shared" si="1159"/>
        <v/>
      </c>
      <c r="G7624" s="212" t="str">
        <f t="shared" si="1160"/>
        <v/>
      </c>
      <c r="H7624" s="92">
        <f>IF(OR(ERR=FALSE,AND(F7624="",G7624="")),0,IF($C$12="D",$H$13+SUM($F$14:F7624)-SUM($G$14:G7624),$H$13-SUM($F$14:F7624)+SUM($G$14:G7624)))</f>
        <v>0</v>
      </c>
      <c r="I7624" s="7"/>
    </row>
    <row r="7625" spans="1:9">
      <c r="A7625" s="89">
        <f t="shared" si="1161"/>
        <v>7612</v>
      </c>
      <c r="B7625" s="185" t="str">
        <f t="shared" si="1155"/>
        <v/>
      </c>
      <c r="C7625" s="90" t="str">
        <f t="shared" si="1156"/>
        <v/>
      </c>
      <c r="D7625" s="89" t="str">
        <f t="shared" si="1157"/>
        <v/>
      </c>
      <c r="E7625" s="91" t="str">
        <f t="shared" si="1158"/>
        <v/>
      </c>
      <c r="F7625" s="92" t="str">
        <f t="shared" si="1159"/>
        <v/>
      </c>
      <c r="G7625" s="212" t="str">
        <f t="shared" si="1160"/>
        <v/>
      </c>
      <c r="H7625" s="92">
        <f>IF(OR(ERR=FALSE,AND(F7625="",G7625="")),0,IF($C$12="D",$H$13+SUM($F$14:F7625)-SUM($G$14:G7625),$H$13-SUM($F$14:F7625)+SUM($G$14:G7625)))</f>
        <v>0</v>
      </c>
      <c r="I7625" s="7"/>
    </row>
    <row r="7626" spans="1:9">
      <c r="A7626" s="89">
        <f t="shared" si="1161"/>
        <v>7613</v>
      </c>
      <c r="B7626" s="185" t="str">
        <f t="shared" si="1155"/>
        <v/>
      </c>
      <c r="C7626" s="90" t="str">
        <f t="shared" si="1156"/>
        <v/>
      </c>
      <c r="D7626" s="89" t="str">
        <f t="shared" si="1157"/>
        <v/>
      </c>
      <c r="E7626" s="91" t="str">
        <f t="shared" si="1158"/>
        <v/>
      </c>
      <c r="F7626" s="92" t="str">
        <f t="shared" si="1159"/>
        <v/>
      </c>
      <c r="G7626" s="212" t="str">
        <f t="shared" si="1160"/>
        <v/>
      </c>
      <c r="H7626" s="92">
        <f>IF(OR(ERR=FALSE,AND(F7626="",G7626="")),0,IF($C$12="D",$H$13+SUM($F$14:F7626)-SUM($G$14:G7626),$H$13-SUM($F$14:F7626)+SUM($G$14:G7626)))</f>
        <v>0</v>
      </c>
      <c r="I7626" s="7"/>
    </row>
    <row r="7627" spans="1:9">
      <c r="A7627" s="89">
        <f t="shared" si="1161"/>
        <v>7614</v>
      </c>
      <c r="B7627" s="185" t="str">
        <f t="shared" si="1155"/>
        <v/>
      </c>
      <c r="C7627" s="90" t="str">
        <f t="shared" si="1156"/>
        <v/>
      </c>
      <c r="D7627" s="89" t="str">
        <f t="shared" si="1157"/>
        <v/>
      </c>
      <c r="E7627" s="91" t="str">
        <f t="shared" si="1158"/>
        <v/>
      </c>
      <c r="F7627" s="92" t="str">
        <f t="shared" si="1159"/>
        <v/>
      </c>
      <c r="G7627" s="212" t="str">
        <f t="shared" si="1160"/>
        <v/>
      </c>
      <c r="H7627" s="92">
        <f>IF(OR(ERR=FALSE,AND(F7627="",G7627="")),0,IF($C$12="D",$H$13+SUM($F$14:F7627)-SUM($G$14:G7627),$H$13-SUM($F$14:F7627)+SUM($G$14:G7627)))</f>
        <v>0</v>
      </c>
      <c r="I7627" s="7"/>
    </row>
    <row r="7628" spans="1:9">
      <c r="A7628" s="89">
        <f t="shared" si="1161"/>
        <v>7615</v>
      </c>
      <c r="B7628" s="185" t="str">
        <f t="shared" si="1155"/>
        <v/>
      </c>
      <c r="C7628" s="90" t="str">
        <f t="shared" si="1156"/>
        <v/>
      </c>
      <c r="D7628" s="89" t="str">
        <f t="shared" si="1157"/>
        <v/>
      </c>
      <c r="E7628" s="91" t="str">
        <f t="shared" si="1158"/>
        <v/>
      </c>
      <c r="F7628" s="92" t="str">
        <f t="shared" si="1159"/>
        <v/>
      </c>
      <c r="G7628" s="212" t="str">
        <f t="shared" si="1160"/>
        <v/>
      </c>
      <c r="H7628" s="92">
        <f>IF(OR(ERR=FALSE,AND(F7628="",G7628="")),0,IF($C$12="D",$H$13+SUM($F$14:F7628)-SUM($G$14:G7628),$H$13-SUM($F$14:F7628)+SUM($G$14:G7628)))</f>
        <v>0</v>
      </c>
      <c r="I7628" s="7"/>
    </row>
    <row r="7629" spans="1:9">
      <c r="A7629" s="89">
        <f t="shared" si="1161"/>
        <v>7616</v>
      </c>
      <c r="B7629" s="185" t="str">
        <f t="shared" si="1155"/>
        <v/>
      </c>
      <c r="C7629" s="90" t="str">
        <f t="shared" si="1156"/>
        <v/>
      </c>
      <c r="D7629" s="89" t="str">
        <f t="shared" si="1157"/>
        <v/>
      </c>
      <c r="E7629" s="91" t="str">
        <f t="shared" si="1158"/>
        <v/>
      </c>
      <c r="F7629" s="92" t="str">
        <f t="shared" si="1159"/>
        <v/>
      </c>
      <c r="G7629" s="212" t="str">
        <f t="shared" si="1160"/>
        <v/>
      </c>
      <c r="H7629" s="92">
        <f>IF(OR(ERR=FALSE,AND(F7629="",G7629="")),0,IF($C$12="D",$H$13+SUM($F$14:F7629)-SUM($G$14:G7629),$H$13-SUM($F$14:F7629)+SUM($G$14:G7629)))</f>
        <v>0</v>
      </c>
      <c r="I7629" s="7"/>
    </row>
    <row r="7630" spans="1:9">
      <c r="A7630" s="89">
        <f t="shared" si="1161"/>
        <v>7617</v>
      </c>
      <c r="B7630" s="185" t="str">
        <f t="shared" si="1155"/>
        <v/>
      </c>
      <c r="C7630" s="90" t="str">
        <f t="shared" si="1156"/>
        <v/>
      </c>
      <c r="D7630" s="89" t="str">
        <f t="shared" si="1157"/>
        <v/>
      </c>
      <c r="E7630" s="91" t="str">
        <f t="shared" si="1158"/>
        <v/>
      </c>
      <c r="F7630" s="92" t="str">
        <f t="shared" si="1159"/>
        <v/>
      </c>
      <c r="G7630" s="212" t="str">
        <f t="shared" si="1160"/>
        <v/>
      </c>
      <c r="H7630" s="92">
        <f>IF(OR(ERR=FALSE,AND(F7630="",G7630="")),0,IF($C$12="D",$H$13+SUM($F$14:F7630)-SUM($G$14:G7630),$H$13-SUM($F$14:F7630)+SUM($G$14:G7630)))</f>
        <v>0</v>
      </c>
      <c r="I7630" s="7"/>
    </row>
    <row r="7631" spans="1:9">
      <c r="A7631" s="89">
        <f t="shared" si="1161"/>
        <v>7618</v>
      </c>
      <c r="B7631" s="185" t="str">
        <f t="shared" si="1155"/>
        <v/>
      </c>
      <c r="C7631" s="90" t="str">
        <f t="shared" si="1156"/>
        <v/>
      </c>
      <c r="D7631" s="89" t="str">
        <f t="shared" si="1157"/>
        <v/>
      </c>
      <c r="E7631" s="91" t="str">
        <f t="shared" si="1158"/>
        <v/>
      </c>
      <c r="F7631" s="92" t="str">
        <f t="shared" si="1159"/>
        <v/>
      </c>
      <c r="G7631" s="212" t="str">
        <f t="shared" si="1160"/>
        <v/>
      </c>
      <c r="H7631" s="92">
        <f>IF(OR(ERR=FALSE,AND(F7631="",G7631="")),0,IF($C$12="D",$H$13+SUM($F$14:F7631)-SUM($G$14:G7631),$H$13-SUM($F$14:F7631)+SUM($G$14:G7631)))</f>
        <v>0</v>
      </c>
      <c r="I7631" s="7"/>
    </row>
    <row r="7632" spans="1:9">
      <c r="A7632" s="89">
        <f t="shared" si="1161"/>
        <v>7619</v>
      </c>
      <c r="B7632" s="185" t="str">
        <f t="shared" si="1155"/>
        <v/>
      </c>
      <c r="C7632" s="90" t="str">
        <f t="shared" si="1156"/>
        <v/>
      </c>
      <c r="D7632" s="89" t="str">
        <f t="shared" si="1157"/>
        <v/>
      </c>
      <c r="E7632" s="91" t="str">
        <f t="shared" si="1158"/>
        <v/>
      </c>
      <c r="F7632" s="92" t="str">
        <f t="shared" si="1159"/>
        <v/>
      </c>
      <c r="G7632" s="212" t="str">
        <f t="shared" si="1160"/>
        <v/>
      </c>
      <c r="H7632" s="92">
        <f>IF(OR(ERR=FALSE,AND(F7632="",G7632="")),0,IF($C$12="D",$H$13+SUM($F$14:F7632)-SUM($G$14:G7632),$H$13-SUM($F$14:F7632)+SUM($G$14:G7632)))</f>
        <v>0</v>
      </c>
      <c r="I7632" s="7"/>
    </row>
    <row r="7633" spans="1:9">
      <c r="A7633" s="89">
        <f t="shared" si="1161"/>
        <v>7620</v>
      </c>
      <c r="B7633" s="185" t="str">
        <f t="shared" si="1155"/>
        <v/>
      </c>
      <c r="C7633" s="90" t="str">
        <f t="shared" si="1156"/>
        <v/>
      </c>
      <c r="D7633" s="89" t="str">
        <f t="shared" si="1157"/>
        <v/>
      </c>
      <c r="E7633" s="91" t="str">
        <f t="shared" si="1158"/>
        <v/>
      </c>
      <c r="F7633" s="92" t="str">
        <f t="shared" si="1159"/>
        <v/>
      </c>
      <c r="G7633" s="212" t="str">
        <f t="shared" si="1160"/>
        <v/>
      </c>
      <c r="H7633" s="92">
        <f>IF(OR(ERR=FALSE,AND(F7633="",G7633="")),0,IF($C$12="D",$H$13+SUM($F$14:F7633)-SUM($G$14:G7633),$H$13-SUM($F$14:F7633)+SUM($G$14:G7633)))</f>
        <v>0</v>
      </c>
      <c r="I7633" s="7"/>
    </row>
    <row r="7634" spans="1:9">
      <c r="A7634" s="89">
        <f t="shared" si="1161"/>
        <v>7621</v>
      </c>
      <c r="B7634" s="185" t="str">
        <f t="shared" ref="B7634:B7651" si="1162">IF(ISERROR(VLOOKUP(A7634&amp;H$9,JU_AKUN,6,FALSE)=TRUE),"",VLOOKUP(A7634&amp;H$9,JU_AKUN,6,FALSE))</f>
        <v/>
      </c>
      <c r="C7634" s="90" t="str">
        <f t="shared" ref="C7634:C7651" si="1163">IF(ISERROR(VLOOKUP(A7634&amp;H$9,JU_AKUN,7,FALSE)=TRUE),"",VLOOKUP(A7634&amp;H$9,JU_AKUN,7,FALSE))</f>
        <v/>
      </c>
      <c r="D7634" s="89" t="str">
        <f t="shared" ref="D7634:D7651" si="1164">IF(ISERROR(VLOOKUP(A7634&amp;H$9,JU_AKUN,8,FALSE)=TRUE),"",VLOOKUP(A7634&amp;H$9,JU_AKUN,8,FALSE))</f>
        <v/>
      </c>
      <c r="E7634" s="91" t="str">
        <f t="shared" ref="E7634:E7651" si="1165">IF(ISERROR(VLOOKUP(A7634&amp;H$9,JU_AKUN,9,FALSE)=TRUE),"",VLOOKUP(A7634&amp;H$9,JU_AKUN,9,FALSE))</f>
        <v/>
      </c>
      <c r="F7634" s="92" t="str">
        <f t="shared" ref="F7634:F7651" si="1166">IF(ISERROR(VLOOKUP(A7634&amp;H$9,JU_AKUN,14,FALSE)=TRUE),"",VLOOKUP(A7634&amp;H$9,JU_AKUN,14,FALSE))</f>
        <v/>
      </c>
      <c r="G7634" s="212" t="str">
        <f t="shared" ref="G7634:G7651" si="1167">IF(ISERROR(VLOOKUP(A7634&amp;H$9,JU_AKUN,15,FALSE)=TRUE),"",VLOOKUP(A7634&amp;H$9,JU_AKUN,15,FALSE))</f>
        <v/>
      </c>
      <c r="H7634" s="92">
        <f>IF(OR(ERR=FALSE,AND(F7634="",G7634="")),0,IF($C$12="D",$H$13+SUM($F$14:F7634)-SUM($G$14:G7634),$H$13-SUM($F$14:F7634)+SUM($G$14:G7634)))</f>
        <v>0</v>
      </c>
      <c r="I7634" s="7"/>
    </row>
    <row r="7635" spans="1:9">
      <c r="A7635" s="89">
        <f t="shared" si="1161"/>
        <v>7622</v>
      </c>
      <c r="B7635" s="185" t="str">
        <f t="shared" si="1162"/>
        <v/>
      </c>
      <c r="C7635" s="90" t="str">
        <f t="shared" si="1163"/>
        <v/>
      </c>
      <c r="D7635" s="89" t="str">
        <f t="shared" si="1164"/>
        <v/>
      </c>
      <c r="E7635" s="91" t="str">
        <f t="shared" si="1165"/>
        <v/>
      </c>
      <c r="F7635" s="92" t="str">
        <f t="shared" si="1166"/>
        <v/>
      </c>
      <c r="G7635" s="212" t="str">
        <f t="shared" si="1167"/>
        <v/>
      </c>
      <c r="H7635" s="92">
        <f>IF(OR(ERR=FALSE,AND(F7635="",G7635="")),0,IF($C$12="D",$H$13+SUM($F$14:F7635)-SUM($G$14:G7635),$H$13-SUM($F$14:F7635)+SUM($G$14:G7635)))</f>
        <v>0</v>
      </c>
      <c r="I7635" s="7"/>
    </row>
    <row r="7636" spans="1:9">
      <c r="A7636" s="89">
        <f t="shared" si="1161"/>
        <v>7623</v>
      </c>
      <c r="B7636" s="185" t="str">
        <f t="shared" si="1162"/>
        <v/>
      </c>
      <c r="C7636" s="90" t="str">
        <f t="shared" si="1163"/>
        <v/>
      </c>
      <c r="D7636" s="89" t="str">
        <f t="shared" si="1164"/>
        <v/>
      </c>
      <c r="E7636" s="91" t="str">
        <f t="shared" si="1165"/>
        <v/>
      </c>
      <c r="F7636" s="92" t="str">
        <f t="shared" si="1166"/>
        <v/>
      </c>
      <c r="G7636" s="212" t="str">
        <f t="shared" si="1167"/>
        <v/>
      </c>
      <c r="H7636" s="92">
        <f>IF(OR(ERR=FALSE,AND(F7636="",G7636="")),0,IF($C$12="D",$H$13+SUM($F$14:F7636)-SUM($G$14:G7636),$H$13-SUM($F$14:F7636)+SUM($G$14:G7636)))</f>
        <v>0</v>
      </c>
      <c r="I7636" s="7"/>
    </row>
    <row r="7637" spans="1:9">
      <c r="A7637" s="89">
        <f t="shared" si="1161"/>
        <v>7624</v>
      </c>
      <c r="B7637" s="185" t="str">
        <f t="shared" si="1162"/>
        <v/>
      </c>
      <c r="C7637" s="90" t="str">
        <f t="shared" si="1163"/>
        <v/>
      </c>
      <c r="D7637" s="89" t="str">
        <f t="shared" si="1164"/>
        <v/>
      </c>
      <c r="E7637" s="91" t="str">
        <f t="shared" si="1165"/>
        <v/>
      </c>
      <c r="F7637" s="92" t="str">
        <f t="shared" si="1166"/>
        <v/>
      </c>
      <c r="G7637" s="212" t="str">
        <f t="shared" si="1167"/>
        <v/>
      </c>
      <c r="H7637" s="92">
        <f>IF(OR(ERR=FALSE,AND(F7637="",G7637="")),0,IF($C$12="D",$H$13+SUM($F$14:F7637)-SUM($G$14:G7637),$H$13-SUM($F$14:F7637)+SUM($G$14:G7637)))</f>
        <v>0</v>
      </c>
      <c r="I7637" s="7"/>
    </row>
    <row r="7638" spans="1:9">
      <c r="A7638" s="89">
        <f t="shared" si="1161"/>
        <v>7625</v>
      </c>
      <c r="B7638" s="185" t="str">
        <f t="shared" si="1162"/>
        <v/>
      </c>
      <c r="C7638" s="90" t="str">
        <f t="shared" si="1163"/>
        <v/>
      </c>
      <c r="D7638" s="89" t="str">
        <f t="shared" si="1164"/>
        <v/>
      </c>
      <c r="E7638" s="91" t="str">
        <f t="shared" si="1165"/>
        <v/>
      </c>
      <c r="F7638" s="92" t="str">
        <f t="shared" si="1166"/>
        <v/>
      </c>
      <c r="G7638" s="212" t="str">
        <f t="shared" si="1167"/>
        <v/>
      </c>
      <c r="H7638" s="92">
        <f>IF(OR(ERR=FALSE,AND(F7638="",G7638="")),0,IF($C$12="D",$H$13+SUM($F$14:F7638)-SUM($G$14:G7638),$H$13-SUM($F$14:F7638)+SUM($G$14:G7638)))</f>
        <v>0</v>
      </c>
      <c r="I7638" s="7"/>
    </row>
    <row r="7639" spans="1:9">
      <c r="A7639" s="89">
        <f t="shared" si="1161"/>
        <v>7626</v>
      </c>
      <c r="B7639" s="185" t="str">
        <f t="shared" si="1162"/>
        <v/>
      </c>
      <c r="C7639" s="90" t="str">
        <f t="shared" si="1163"/>
        <v/>
      </c>
      <c r="D7639" s="89" t="str">
        <f t="shared" si="1164"/>
        <v/>
      </c>
      <c r="E7639" s="91" t="str">
        <f t="shared" si="1165"/>
        <v/>
      </c>
      <c r="F7639" s="92" t="str">
        <f t="shared" si="1166"/>
        <v/>
      </c>
      <c r="G7639" s="212" t="str">
        <f t="shared" si="1167"/>
        <v/>
      </c>
      <c r="H7639" s="92">
        <f>IF(OR(ERR=FALSE,AND(F7639="",G7639="")),0,IF($C$12="D",$H$13+SUM($F$14:F7639)-SUM($G$14:G7639),$H$13-SUM($F$14:F7639)+SUM($G$14:G7639)))</f>
        <v>0</v>
      </c>
      <c r="I7639" s="7"/>
    </row>
    <row r="7640" spans="1:9">
      <c r="A7640" s="89">
        <f t="shared" si="1161"/>
        <v>7627</v>
      </c>
      <c r="B7640" s="185" t="str">
        <f t="shared" si="1162"/>
        <v/>
      </c>
      <c r="C7640" s="90" t="str">
        <f t="shared" si="1163"/>
        <v/>
      </c>
      <c r="D7640" s="89" t="str">
        <f t="shared" si="1164"/>
        <v/>
      </c>
      <c r="E7640" s="91" t="str">
        <f t="shared" si="1165"/>
        <v/>
      </c>
      <c r="F7640" s="92" t="str">
        <f t="shared" si="1166"/>
        <v/>
      </c>
      <c r="G7640" s="212" t="str">
        <f t="shared" si="1167"/>
        <v/>
      </c>
      <c r="H7640" s="92">
        <f>IF(OR(ERR=FALSE,AND(F7640="",G7640="")),0,IF($C$12="D",$H$13+SUM($F$14:F7640)-SUM($G$14:G7640),$H$13-SUM($F$14:F7640)+SUM($G$14:G7640)))</f>
        <v>0</v>
      </c>
      <c r="I7640" s="7"/>
    </row>
    <row r="7641" spans="1:9">
      <c r="A7641" s="89">
        <f t="shared" si="1161"/>
        <v>7628</v>
      </c>
      <c r="B7641" s="185" t="str">
        <f t="shared" si="1162"/>
        <v/>
      </c>
      <c r="C7641" s="90" t="str">
        <f t="shared" si="1163"/>
        <v/>
      </c>
      <c r="D7641" s="89" t="str">
        <f t="shared" si="1164"/>
        <v/>
      </c>
      <c r="E7641" s="91" t="str">
        <f t="shared" si="1165"/>
        <v/>
      </c>
      <c r="F7641" s="92" t="str">
        <f t="shared" si="1166"/>
        <v/>
      </c>
      <c r="G7641" s="212" t="str">
        <f t="shared" si="1167"/>
        <v/>
      </c>
      <c r="H7641" s="92">
        <f>IF(OR(ERR=FALSE,AND(F7641="",G7641="")),0,IF($C$12="D",$H$13+SUM($F$14:F7641)-SUM($G$14:G7641),$H$13-SUM($F$14:F7641)+SUM($G$14:G7641)))</f>
        <v>0</v>
      </c>
      <c r="I7641" s="7"/>
    </row>
    <row r="7642" spans="1:9">
      <c r="A7642" s="89">
        <f t="shared" si="1161"/>
        <v>7629</v>
      </c>
      <c r="B7642" s="185" t="str">
        <f t="shared" si="1162"/>
        <v/>
      </c>
      <c r="C7642" s="90" t="str">
        <f t="shared" si="1163"/>
        <v/>
      </c>
      <c r="D7642" s="89" t="str">
        <f t="shared" si="1164"/>
        <v/>
      </c>
      <c r="E7642" s="91" t="str">
        <f t="shared" si="1165"/>
        <v/>
      </c>
      <c r="F7642" s="92" t="str">
        <f t="shared" si="1166"/>
        <v/>
      </c>
      <c r="G7642" s="212" t="str">
        <f t="shared" si="1167"/>
        <v/>
      </c>
      <c r="H7642" s="92">
        <f>IF(OR(ERR=FALSE,AND(F7642="",G7642="")),0,IF($C$12="D",$H$13+SUM($F$14:F7642)-SUM($G$14:G7642),$H$13-SUM($F$14:F7642)+SUM($G$14:G7642)))</f>
        <v>0</v>
      </c>
      <c r="I7642" s="7"/>
    </row>
    <row r="7643" spans="1:9">
      <c r="A7643" s="89">
        <f t="shared" si="1161"/>
        <v>7630</v>
      </c>
      <c r="B7643" s="185" t="str">
        <f t="shared" si="1162"/>
        <v/>
      </c>
      <c r="C7643" s="90" t="str">
        <f t="shared" si="1163"/>
        <v/>
      </c>
      <c r="D7643" s="89" t="str">
        <f t="shared" si="1164"/>
        <v/>
      </c>
      <c r="E7643" s="91" t="str">
        <f t="shared" si="1165"/>
        <v/>
      </c>
      <c r="F7643" s="92" t="str">
        <f t="shared" si="1166"/>
        <v/>
      </c>
      <c r="G7643" s="212" t="str">
        <f t="shared" si="1167"/>
        <v/>
      </c>
      <c r="H7643" s="92">
        <f>IF(OR(ERR=FALSE,AND(F7643="",G7643="")),0,IF($C$12="D",$H$13+SUM($F$14:F7643)-SUM($G$14:G7643),$H$13-SUM($F$14:F7643)+SUM($G$14:G7643)))</f>
        <v>0</v>
      </c>
      <c r="I7643" s="7"/>
    </row>
    <row r="7644" spans="1:9">
      <c r="A7644" s="89">
        <f t="shared" si="1161"/>
        <v>7631</v>
      </c>
      <c r="B7644" s="185" t="str">
        <f t="shared" si="1162"/>
        <v/>
      </c>
      <c r="C7644" s="90" t="str">
        <f t="shared" si="1163"/>
        <v/>
      </c>
      <c r="D7644" s="89" t="str">
        <f t="shared" si="1164"/>
        <v/>
      </c>
      <c r="E7644" s="91" t="str">
        <f t="shared" si="1165"/>
        <v/>
      </c>
      <c r="F7644" s="92" t="str">
        <f t="shared" si="1166"/>
        <v/>
      </c>
      <c r="G7644" s="212" t="str">
        <f t="shared" si="1167"/>
        <v/>
      </c>
      <c r="H7644" s="92">
        <f>IF(OR(ERR=FALSE,AND(F7644="",G7644="")),0,IF($C$12="D",$H$13+SUM($F$14:F7644)-SUM($G$14:G7644),$H$13-SUM($F$14:F7644)+SUM($G$14:G7644)))</f>
        <v>0</v>
      </c>
      <c r="I7644" s="7"/>
    </row>
    <row r="7645" spans="1:9">
      <c r="A7645" s="89">
        <f t="shared" si="1161"/>
        <v>7632</v>
      </c>
      <c r="B7645" s="185" t="str">
        <f t="shared" si="1162"/>
        <v/>
      </c>
      <c r="C7645" s="90" t="str">
        <f t="shared" si="1163"/>
        <v/>
      </c>
      <c r="D7645" s="89" t="str">
        <f t="shared" si="1164"/>
        <v/>
      </c>
      <c r="E7645" s="91" t="str">
        <f t="shared" si="1165"/>
        <v/>
      </c>
      <c r="F7645" s="92" t="str">
        <f t="shared" si="1166"/>
        <v/>
      </c>
      <c r="G7645" s="212" t="str">
        <f t="shared" si="1167"/>
        <v/>
      </c>
      <c r="H7645" s="92">
        <f>IF(OR(ERR=FALSE,AND(F7645="",G7645="")),0,IF($C$12="D",$H$13+SUM($F$14:F7645)-SUM($G$14:G7645),$H$13-SUM($F$14:F7645)+SUM($G$14:G7645)))</f>
        <v>0</v>
      </c>
      <c r="I7645" s="7"/>
    </row>
    <row r="7646" spans="1:9">
      <c r="A7646" s="89">
        <f t="shared" si="1161"/>
        <v>7633</v>
      </c>
      <c r="B7646" s="185" t="str">
        <f t="shared" si="1162"/>
        <v/>
      </c>
      <c r="C7646" s="90" t="str">
        <f t="shared" si="1163"/>
        <v/>
      </c>
      <c r="D7646" s="89" t="str">
        <f t="shared" si="1164"/>
        <v/>
      </c>
      <c r="E7646" s="91" t="str">
        <f t="shared" si="1165"/>
        <v/>
      </c>
      <c r="F7646" s="92" t="str">
        <f t="shared" si="1166"/>
        <v/>
      </c>
      <c r="G7646" s="212" t="str">
        <f t="shared" si="1167"/>
        <v/>
      </c>
      <c r="H7646" s="92">
        <f>IF(OR(ERR=FALSE,AND(F7646="",G7646="")),0,IF($C$12="D",$H$13+SUM($F$14:F7646)-SUM($G$14:G7646),$H$13-SUM($F$14:F7646)+SUM($G$14:G7646)))</f>
        <v>0</v>
      </c>
      <c r="I7646" s="7"/>
    </row>
    <row r="7647" spans="1:9">
      <c r="A7647" s="89">
        <f t="shared" si="1161"/>
        <v>7634</v>
      </c>
      <c r="B7647" s="185" t="str">
        <f t="shared" si="1162"/>
        <v/>
      </c>
      <c r="C7647" s="90" t="str">
        <f t="shared" si="1163"/>
        <v/>
      </c>
      <c r="D7647" s="89" t="str">
        <f t="shared" si="1164"/>
        <v/>
      </c>
      <c r="E7647" s="91" t="str">
        <f t="shared" si="1165"/>
        <v/>
      </c>
      <c r="F7647" s="92" t="str">
        <f t="shared" si="1166"/>
        <v/>
      </c>
      <c r="G7647" s="212" t="str">
        <f t="shared" si="1167"/>
        <v/>
      </c>
      <c r="H7647" s="92">
        <f>IF(OR(ERR=FALSE,AND(F7647="",G7647="")),0,IF($C$12="D",$H$13+SUM($F$14:F7647)-SUM($G$14:G7647),$H$13-SUM($F$14:F7647)+SUM($G$14:G7647)))</f>
        <v>0</v>
      </c>
      <c r="I7647" s="7"/>
    </row>
    <row r="7648" spans="1:9">
      <c r="A7648" s="89">
        <f t="shared" ref="A7648:A7713" si="1168">A7647+1</f>
        <v>7635</v>
      </c>
      <c r="B7648" s="185" t="str">
        <f t="shared" si="1162"/>
        <v/>
      </c>
      <c r="C7648" s="90" t="str">
        <f t="shared" si="1163"/>
        <v/>
      </c>
      <c r="D7648" s="89" t="str">
        <f t="shared" si="1164"/>
        <v/>
      </c>
      <c r="E7648" s="91" t="str">
        <f t="shared" si="1165"/>
        <v/>
      </c>
      <c r="F7648" s="92" t="str">
        <f t="shared" si="1166"/>
        <v/>
      </c>
      <c r="G7648" s="212" t="str">
        <f t="shared" si="1167"/>
        <v/>
      </c>
      <c r="H7648" s="92">
        <f>IF(OR(ERR=FALSE,AND(F7648="",G7648="")),0,IF($C$12="D",$H$13+SUM($F$14:F7648)-SUM($G$14:G7648),$H$13-SUM($F$14:F7648)+SUM($G$14:G7648)))</f>
        <v>0</v>
      </c>
      <c r="I7648" s="7"/>
    </row>
    <row r="7649" spans="1:9">
      <c r="A7649" s="89">
        <f t="shared" si="1168"/>
        <v>7636</v>
      </c>
      <c r="B7649" s="185" t="str">
        <f t="shared" si="1162"/>
        <v/>
      </c>
      <c r="C7649" s="90" t="str">
        <f t="shared" si="1163"/>
        <v/>
      </c>
      <c r="D7649" s="89" t="str">
        <f t="shared" si="1164"/>
        <v/>
      </c>
      <c r="E7649" s="91" t="str">
        <f t="shared" si="1165"/>
        <v/>
      </c>
      <c r="F7649" s="92" t="str">
        <f t="shared" si="1166"/>
        <v/>
      </c>
      <c r="G7649" s="212" t="str">
        <f t="shared" si="1167"/>
        <v/>
      </c>
      <c r="H7649" s="92">
        <f>IF(OR(ERR=FALSE,AND(F7649="",G7649="")),0,IF($C$12="D",$H$13+SUM($F$14:F7649)-SUM($G$14:G7649),$H$13-SUM($F$14:F7649)+SUM($G$14:G7649)))</f>
        <v>0</v>
      </c>
      <c r="I7649" s="7"/>
    </row>
    <row r="7650" spans="1:9">
      <c r="A7650" s="89">
        <f t="shared" si="1168"/>
        <v>7637</v>
      </c>
      <c r="B7650" s="185" t="str">
        <f t="shared" si="1162"/>
        <v/>
      </c>
      <c r="C7650" s="90" t="str">
        <f t="shared" si="1163"/>
        <v/>
      </c>
      <c r="D7650" s="89" t="str">
        <f t="shared" si="1164"/>
        <v/>
      </c>
      <c r="E7650" s="91" t="str">
        <f t="shared" si="1165"/>
        <v/>
      </c>
      <c r="F7650" s="92" t="str">
        <f t="shared" si="1166"/>
        <v/>
      </c>
      <c r="G7650" s="212" t="str">
        <f t="shared" si="1167"/>
        <v/>
      </c>
      <c r="H7650" s="92">
        <f>IF(OR(ERR=FALSE,AND(F7650="",G7650="")),0,IF($C$12="D",$H$13+SUM($F$14:F7650)-SUM($G$14:G7650),$H$13-SUM($F$14:F7650)+SUM($G$14:G7650)))</f>
        <v>0</v>
      </c>
      <c r="I7650" s="7"/>
    </row>
    <row r="7651" spans="1:9">
      <c r="A7651" s="89">
        <f t="shared" si="1168"/>
        <v>7638</v>
      </c>
      <c r="B7651" s="185" t="str">
        <f t="shared" si="1162"/>
        <v/>
      </c>
      <c r="C7651" s="90" t="str">
        <f t="shared" si="1163"/>
        <v/>
      </c>
      <c r="D7651" s="89" t="str">
        <f t="shared" si="1164"/>
        <v/>
      </c>
      <c r="E7651" s="91" t="str">
        <f t="shared" si="1165"/>
        <v/>
      </c>
      <c r="F7651" s="92" t="str">
        <f t="shared" si="1166"/>
        <v/>
      </c>
      <c r="G7651" s="212" t="str">
        <f t="shared" si="1167"/>
        <v/>
      </c>
      <c r="H7651" s="92">
        <f>IF(OR(ERR=FALSE,AND(F7651="",G7651="")),0,IF($C$12="D",$H$13+SUM($F$14:F7651)-SUM($G$14:G7651),$H$13-SUM($F$14:F7651)+SUM($G$14:G7651)))</f>
        <v>0</v>
      </c>
      <c r="I7651" s="7"/>
    </row>
    <row r="7652" spans="1:9">
      <c r="A7652" s="89">
        <f t="shared" si="1168"/>
        <v>7639</v>
      </c>
      <c r="B7652" s="185" t="str">
        <f t="shared" ref="B7652:B7715" si="1169">IF(ISERROR(VLOOKUP(A7652&amp;H$9,JU_AKUN,6,FALSE)=TRUE),"",VLOOKUP(A7652&amp;H$9,JU_AKUN,6,FALSE))</f>
        <v/>
      </c>
      <c r="C7652" s="90" t="str">
        <f t="shared" ref="C7652:C7715" si="1170">IF(ISERROR(VLOOKUP(A7652&amp;H$9,JU_AKUN,7,FALSE)=TRUE),"",VLOOKUP(A7652&amp;H$9,JU_AKUN,7,FALSE))</f>
        <v/>
      </c>
      <c r="D7652" s="89" t="str">
        <f t="shared" ref="D7652:D7715" si="1171">IF(ISERROR(VLOOKUP(A7652&amp;H$9,JU_AKUN,8,FALSE)=TRUE),"",VLOOKUP(A7652&amp;H$9,JU_AKUN,8,FALSE))</f>
        <v/>
      </c>
      <c r="E7652" s="91" t="str">
        <f t="shared" ref="E7652:E7715" si="1172">IF(ISERROR(VLOOKUP(A7652&amp;H$9,JU_AKUN,9,FALSE)=TRUE),"",VLOOKUP(A7652&amp;H$9,JU_AKUN,9,FALSE))</f>
        <v/>
      </c>
      <c r="F7652" s="92" t="str">
        <f t="shared" ref="F7652:F7715" si="1173">IF(ISERROR(VLOOKUP(A7652&amp;H$9,JU_AKUN,14,FALSE)=TRUE),"",VLOOKUP(A7652&amp;H$9,JU_AKUN,14,FALSE))</f>
        <v/>
      </c>
      <c r="G7652" s="212" t="str">
        <f t="shared" ref="G7652:G7715" si="1174">IF(ISERROR(VLOOKUP(A7652&amp;H$9,JU_AKUN,15,FALSE)=TRUE),"",VLOOKUP(A7652&amp;H$9,JU_AKUN,15,FALSE))</f>
        <v/>
      </c>
      <c r="H7652" s="92">
        <f>IF(OR(ERR=FALSE,AND(F7652="",G7652="")),0,IF($C$12="D",$H$13+SUM($F$14:F7652)-SUM($G$14:G7652),$H$13-SUM($F$14:F7652)+SUM($G$14:G7652)))</f>
        <v>0</v>
      </c>
      <c r="I7652" s="7"/>
    </row>
    <row r="7653" spans="1:9">
      <c r="A7653" s="89">
        <f t="shared" si="1168"/>
        <v>7640</v>
      </c>
      <c r="B7653" s="185" t="str">
        <f t="shared" si="1169"/>
        <v/>
      </c>
      <c r="C7653" s="90" t="str">
        <f t="shared" si="1170"/>
        <v/>
      </c>
      <c r="D7653" s="89" t="str">
        <f t="shared" si="1171"/>
        <v/>
      </c>
      <c r="E7653" s="91" t="str">
        <f t="shared" si="1172"/>
        <v/>
      </c>
      <c r="F7653" s="92" t="str">
        <f t="shared" si="1173"/>
        <v/>
      </c>
      <c r="G7653" s="212" t="str">
        <f t="shared" si="1174"/>
        <v/>
      </c>
      <c r="H7653" s="92">
        <f>IF(OR(ERR=FALSE,AND(F7653="",G7653="")),0,IF($C$12="D",$H$13+SUM($F$14:F7653)-SUM($G$14:G7653),$H$13-SUM($F$14:F7653)+SUM($G$14:G7653)))</f>
        <v>0</v>
      </c>
      <c r="I7653" s="7"/>
    </row>
    <row r="7654" spans="1:9">
      <c r="A7654" s="89">
        <f t="shared" si="1168"/>
        <v>7641</v>
      </c>
      <c r="B7654" s="185" t="str">
        <f t="shared" si="1169"/>
        <v/>
      </c>
      <c r="C7654" s="90" t="str">
        <f t="shared" si="1170"/>
        <v/>
      </c>
      <c r="D7654" s="89" t="str">
        <f t="shared" si="1171"/>
        <v/>
      </c>
      <c r="E7654" s="91" t="str">
        <f t="shared" si="1172"/>
        <v/>
      </c>
      <c r="F7654" s="92" t="str">
        <f t="shared" si="1173"/>
        <v/>
      </c>
      <c r="G7654" s="212" t="str">
        <f t="shared" si="1174"/>
        <v/>
      </c>
      <c r="H7654" s="92">
        <f>IF(OR(ERR=FALSE,AND(F7654="",G7654="")),0,IF($C$12="D",$H$13+SUM($F$14:F7654)-SUM($G$14:G7654),$H$13-SUM($F$14:F7654)+SUM($G$14:G7654)))</f>
        <v>0</v>
      </c>
      <c r="I7654" s="7"/>
    </row>
    <row r="7655" spans="1:9">
      <c r="A7655" s="89">
        <f t="shared" si="1168"/>
        <v>7642</v>
      </c>
      <c r="B7655" s="185" t="str">
        <f t="shared" si="1169"/>
        <v/>
      </c>
      <c r="C7655" s="90" t="str">
        <f t="shared" si="1170"/>
        <v/>
      </c>
      <c r="D7655" s="89" t="str">
        <f t="shared" si="1171"/>
        <v/>
      </c>
      <c r="E7655" s="91" t="str">
        <f t="shared" si="1172"/>
        <v/>
      </c>
      <c r="F7655" s="92" t="str">
        <f t="shared" si="1173"/>
        <v/>
      </c>
      <c r="G7655" s="212" t="str">
        <f t="shared" si="1174"/>
        <v/>
      </c>
      <c r="H7655" s="92">
        <f>IF(OR(ERR=FALSE,AND(F7655="",G7655="")),0,IF($C$12="D",$H$13+SUM($F$14:F7655)-SUM($G$14:G7655),$H$13-SUM($F$14:F7655)+SUM($G$14:G7655)))</f>
        <v>0</v>
      </c>
      <c r="I7655" s="7"/>
    </row>
    <row r="7656" spans="1:9">
      <c r="A7656" s="89">
        <f t="shared" si="1168"/>
        <v>7643</v>
      </c>
      <c r="B7656" s="185" t="str">
        <f t="shared" si="1169"/>
        <v/>
      </c>
      <c r="C7656" s="90" t="str">
        <f t="shared" si="1170"/>
        <v/>
      </c>
      <c r="D7656" s="89" t="str">
        <f t="shared" si="1171"/>
        <v/>
      </c>
      <c r="E7656" s="91" t="str">
        <f t="shared" si="1172"/>
        <v/>
      </c>
      <c r="F7656" s="92" t="str">
        <f t="shared" si="1173"/>
        <v/>
      </c>
      <c r="G7656" s="212" t="str">
        <f t="shared" si="1174"/>
        <v/>
      </c>
      <c r="H7656" s="92">
        <f>IF(OR(ERR=FALSE,AND(F7656="",G7656="")),0,IF($C$12="D",$H$13+SUM($F$14:F7656)-SUM($G$14:G7656),$H$13-SUM($F$14:F7656)+SUM($G$14:G7656)))</f>
        <v>0</v>
      </c>
      <c r="I7656" s="7"/>
    </row>
    <row r="7657" spans="1:9">
      <c r="A7657" s="89">
        <f t="shared" si="1168"/>
        <v>7644</v>
      </c>
      <c r="B7657" s="185" t="str">
        <f t="shared" si="1169"/>
        <v/>
      </c>
      <c r="C7657" s="90" t="str">
        <f t="shared" si="1170"/>
        <v/>
      </c>
      <c r="D7657" s="89" t="str">
        <f t="shared" si="1171"/>
        <v/>
      </c>
      <c r="E7657" s="91" t="str">
        <f t="shared" si="1172"/>
        <v/>
      </c>
      <c r="F7657" s="92" t="str">
        <f t="shared" si="1173"/>
        <v/>
      </c>
      <c r="G7657" s="212" t="str">
        <f t="shared" si="1174"/>
        <v/>
      </c>
      <c r="H7657" s="92">
        <f>IF(OR(ERR=FALSE,AND(F7657="",G7657="")),0,IF($C$12="D",$H$13+SUM($F$14:F7657)-SUM($G$14:G7657),$H$13-SUM($F$14:F7657)+SUM($G$14:G7657)))</f>
        <v>0</v>
      </c>
      <c r="I7657" s="7"/>
    </row>
    <row r="7658" spans="1:9">
      <c r="A7658" s="89">
        <f t="shared" si="1168"/>
        <v>7645</v>
      </c>
      <c r="B7658" s="185" t="str">
        <f t="shared" si="1169"/>
        <v/>
      </c>
      <c r="C7658" s="90" t="str">
        <f t="shared" si="1170"/>
        <v/>
      </c>
      <c r="D7658" s="89" t="str">
        <f t="shared" si="1171"/>
        <v/>
      </c>
      <c r="E7658" s="91" t="str">
        <f t="shared" si="1172"/>
        <v/>
      </c>
      <c r="F7658" s="92" t="str">
        <f t="shared" si="1173"/>
        <v/>
      </c>
      <c r="G7658" s="212" t="str">
        <f t="shared" si="1174"/>
        <v/>
      </c>
      <c r="H7658" s="92">
        <f>IF(OR(ERR=FALSE,AND(F7658="",G7658="")),0,IF($C$12="D",$H$13+SUM($F$14:F7658)-SUM($G$14:G7658),$H$13-SUM($F$14:F7658)+SUM($G$14:G7658)))</f>
        <v>0</v>
      </c>
      <c r="I7658" s="7"/>
    </row>
    <row r="7659" spans="1:9">
      <c r="A7659" s="89">
        <f t="shared" si="1168"/>
        <v>7646</v>
      </c>
      <c r="B7659" s="185" t="str">
        <f t="shared" si="1169"/>
        <v/>
      </c>
      <c r="C7659" s="90" t="str">
        <f t="shared" si="1170"/>
        <v/>
      </c>
      <c r="D7659" s="89" t="str">
        <f t="shared" si="1171"/>
        <v/>
      </c>
      <c r="E7659" s="91" t="str">
        <f t="shared" si="1172"/>
        <v/>
      </c>
      <c r="F7659" s="92" t="str">
        <f t="shared" si="1173"/>
        <v/>
      </c>
      <c r="G7659" s="212" t="str">
        <f t="shared" si="1174"/>
        <v/>
      </c>
      <c r="H7659" s="92">
        <f>IF(OR(ERR=FALSE,AND(F7659="",G7659="")),0,IF($C$12="D",$H$13+SUM($F$14:F7659)-SUM($G$14:G7659),$H$13-SUM($F$14:F7659)+SUM($G$14:G7659)))</f>
        <v>0</v>
      </c>
      <c r="I7659" s="7"/>
    </row>
    <row r="7660" spans="1:9">
      <c r="A7660" s="89">
        <f t="shared" si="1168"/>
        <v>7647</v>
      </c>
      <c r="B7660" s="185" t="str">
        <f t="shared" si="1169"/>
        <v/>
      </c>
      <c r="C7660" s="90" t="str">
        <f t="shared" si="1170"/>
        <v/>
      </c>
      <c r="D7660" s="89" t="str">
        <f t="shared" si="1171"/>
        <v/>
      </c>
      <c r="E7660" s="91" t="str">
        <f t="shared" si="1172"/>
        <v/>
      </c>
      <c r="F7660" s="92" t="str">
        <f t="shared" si="1173"/>
        <v/>
      </c>
      <c r="G7660" s="212" t="str">
        <f t="shared" si="1174"/>
        <v/>
      </c>
      <c r="H7660" s="92">
        <f>IF(OR(ERR=FALSE,AND(F7660="",G7660="")),0,IF($C$12="D",$H$13+SUM($F$14:F7660)-SUM($G$14:G7660),$H$13-SUM($F$14:F7660)+SUM($G$14:G7660)))</f>
        <v>0</v>
      </c>
      <c r="I7660" s="7"/>
    </row>
    <row r="7661" spans="1:9">
      <c r="A7661" s="89">
        <f t="shared" si="1168"/>
        <v>7648</v>
      </c>
      <c r="B7661" s="185" t="str">
        <f t="shared" si="1169"/>
        <v/>
      </c>
      <c r="C7661" s="90" t="str">
        <f t="shared" si="1170"/>
        <v/>
      </c>
      <c r="D7661" s="89" t="str">
        <f t="shared" si="1171"/>
        <v/>
      </c>
      <c r="E7661" s="91" t="str">
        <f t="shared" si="1172"/>
        <v/>
      </c>
      <c r="F7661" s="92" t="str">
        <f t="shared" si="1173"/>
        <v/>
      </c>
      <c r="G7661" s="212" t="str">
        <f t="shared" si="1174"/>
        <v/>
      </c>
      <c r="H7661" s="92">
        <f>IF(OR(ERR=FALSE,AND(F7661="",G7661="")),0,IF($C$12="D",$H$13+SUM($F$14:F7661)-SUM($G$14:G7661),$H$13-SUM($F$14:F7661)+SUM($G$14:G7661)))</f>
        <v>0</v>
      </c>
      <c r="I7661" s="7"/>
    </row>
    <row r="7662" spans="1:9">
      <c r="A7662" s="89">
        <f t="shared" si="1168"/>
        <v>7649</v>
      </c>
      <c r="B7662" s="185" t="str">
        <f t="shared" si="1169"/>
        <v/>
      </c>
      <c r="C7662" s="90" t="str">
        <f t="shared" si="1170"/>
        <v/>
      </c>
      <c r="D7662" s="89" t="str">
        <f t="shared" si="1171"/>
        <v/>
      </c>
      <c r="E7662" s="91" t="str">
        <f t="shared" si="1172"/>
        <v/>
      </c>
      <c r="F7662" s="92" t="str">
        <f t="shared" si="1173"/>
        <v/>
      </c>
      <c r="G7662" s="212" t="str">
        <f t="shared" si="1174"/>
        <v/>
      </c>
      <c r="H7662" s="92">
        <f>IF(OR(ERR=FALSE,AND(F7662="",G7662="")),0,IF($C$12="D",$H$13+SUM($F$14:F7662)-SUM($G$14:G7662),$H$13-SUM($F$14:F7662)+SUM($G$14:G7662)))</f>
        <v>0</v>
      </c>
      <c r="I7662" s="7"/>
    </row>
    <row r="7663" spans="1:9">
      <c r="A7663" s="89">
        <f t="shared" si="1168"/>
        <v>7650</v>
      </c>
      <c r="B7663" s="185" t="str">
        <f t="shared" si="1169"/>
        <v/>
      </c>
      <c r="C7663" s="90" t="str">
        <f t="shared" si="1170"/>
        <v/>
      </c>
      <c r="D7663" s="89" t="str">
        <f t="shared" si="1171"/>
        <v/>
      </c>
      <c r="E7663" s="91" t="str">
        <f t="shared" si="1172"/>
        <v/>
      </c>
      <c r="F7663" s="92" t="str">
        <f t="shared" si="1173"/>
        <v/>
      </c>
      <c r="G7663" s="212" t="str">
        <f t="shared" si="1174"/>
        <v/>
      </c>
      <c r="H7663" s="92">
        <f>IF(OR(ERR=FALSE,AND(F7663="",G7663="")),0,IF($C$12="D",$H$13+SUM($F$14:F7663)-SUM($G$14:G7663),$H$13-SUM($F$14:F7663)+SUM($G$14:G7663)))</f>
        <v>0</v>
      </c>
      <c r="I7663" s="7"/>
    </row>
    <row r="7664" spans="1:9">
      <c r="A7664" s="89">
        <f t="shared" si="1168"/>
        <v>7651</v>
      </c>
      <c r="B7664" s="185" t="str">
        <f t="shared" si="1169"/>
        <v/>
      </c>
      <c r="C7664" s="90" t="str">
        <f t="shared" si="1170"/>
        <v/>
      </c>
      <c r="D7664" s="89" t="str">
        <f t="shared" si="1171"/>
        <v/>
      </c>
      <c r="E7664" s="91" t="str">
        <f t="shared" si="1172"/>
        <v/>
      </c>
      <c r="F7664" s="92" t="str">
        <f t="shared" si="1173"/>
        <v/>
      </c>
      <c r="G7664" s="212" t="str">
        <f t="shared" si="1174"/>
        <v/>
      </c>
      <c r="H7664" s="92">
        <f>IF(OR(ERR=FALSE,AND(F7664="",G7664="")),0,IF($C$12="D",$H$13+SUM($F$14:F7664)-SUM($G$14:G7664),$H$13-SUM($F$14:F7664)+SUM($G$14:G7664)))</f>
        <v>0</v>
      </c>
      <c r="I7664" s="7"/>
    </row>
    <row r="7665" spans="1:9">
      <c r="A7665" s="89">
        <f t="shared" si="1168"/>
        <v>7652</v>
      </c>
      <c r="B7665" s="185" t="str">
        <f t="shared" si="1169"/>
        <v/>
      </c>
      <c r="C7665" s="90" t="str">
        <f t="shared" si="1170"/>
        <v/>
      </c>
      <c r="D7665" s="89" t="str">
        <f t="shared" si="1171"/>
        <v/>
      </c>
      <c r="E7665" s="91" t="str">
        <f t="shared" si="1172"/>
        <v/>
      </c>
      <c r="F7665" s="92" t="str">
        <f t="shared" si="1173"/>
        <v/>
      </c>
      <c r="G7665" s="212" t="str">
        <f t="shared" si="1174"/>
        <v/>
      </c>
      <c r="H7665" s="92">
        <f>IF(OR(ERR=FALSE,AND(F7665="",G7665="")),0,IF($C$12="D",$H$13+SUM($F$14:F7665)-SUM($G$14:G7665),$H$13-SUM($F$14:F7665)+SUM($G$14:G7665)))</f>
        <v>0</v>
      </c>
      <c r="I7665" s="7"/>
    </row>
    <row r="7666" spans="1:9">
      <c r="A7666" s="89">
        <f t="shared" si="1168"/>
        <v>7653</v>
      </c>
      <c r="B7666" s="185" t="str">
        <f t="shared" si="1169"/>
        <v/>
      </c>
      <c r="C7666" s="90" t="str">
        <f t="shared" si="1170"/>
        <v/>
      </c>
      <c r="D7666" s="89" t="str">
        <f t="shared" si="1171"/>
        <v/>
      </c>
      <c r="E7666" s="91" t="str">
        <f t="shared" si="1172"/>
        <v/>
      </c>
      <c r="F7666" s="92" t="str">
        <f t="shared" si="1173"/>
        <v/>
      </c>
      <c r="G7666" s="212" t="str">
        <f t="shared" si="1174"/>
        <v/>
      </c>
      <c r="H7666" s="92">
        <f>IF(OR(ERR=FALSE,AND(F7666="",G7666="")),0,IF($C$12="D",$H$13+SUM($F$14:F7666)-SUM($G$14:G7666),$H$13-SUM($F$14:F7666)+SUM($G$14:G7666)))</f>
        <v>0</v>
      </c>
      <c r="I7666" s="7"/>
    </row>
    <row r="7667" spans="1:9">
      <c r="A7667" s="89">
        <f t="shared" si="1168"/>
        <v>7654</v>
      </c>
      <c r="B7667" s="185" t="str">
        <f t="shared" si="1169"/>
        <v/>
      </c>
      <c r="C7667" s="90" t="str">
        <f t="shared" si="1170"/>
        <v/>
      </c>
      <c r="D7667" s="89" t="str">
        <f t="shared" si="1171"/>
        <v/>
      </c>
      <c r="E7667" s="91" t="str">
        <f t="shared" si="1172"/>
        <v/>
      </c>
      <c r="F7667" s="92" t="str">
        <f t="shared" si="1173"/>
        <v/>
      </c>
      <c r="G7667" s="212" t="str">
        <f t="shared" si="1174"/>
        <v/>
      </c>
      <c r="H7667" s="92">
        <f>IF(OR(ERR=FALSE,AND(F7667="",G7667="")),0,IF($C$12="D",$H$13+SUM($F$14:F7667)-SUM($G$14:G7667),$H$13-SUM($F$14:F7667)+SUM($G$14:G7667)))</f>
        <v>0</v>
      </c>
      <c r="I7667" s="7"/>
    </row>
    <row r="7668" spans="1:9">
      <c r="A7668" s="89">
        <f t="shared" si="1168"/>
        <v>7655</v>
      </c>
      <c r="B7668" s="185" t="str">
        <f t="shared" si="1169"/>
        <v/>
      </c>
      <c r="C7668" s="90" t="str">
        <f t="shared" si="1170"/>
        <v/>
      </c>
      <c r="D7668" s="89" t="str">
        <f t="shared" si="1171"/>
        <v/>
      </c>
      <c r="E7668" s="91" t="str">
        <f t="shared" si="1172"/>
        <v/>
      </c>
      <c r="F7668" s="92" t="str">
        <f t="shared" si="1173"/>
        <v/>
      </c>
      <c r="G7668" s="212" t="str">
        <f t="shared" si="1174"/>
        <v/>
      </c>
      <c r="H7668" s="92">
        <f>IF(OR(ERR=FALSE,AND(F7668="",G7668="")),0,IF($C$12="D",$H$13+SUM($F$14:F7668)-SUM($G$14:G7668),$H$13-SUM($F$14:F7668)+SUM($G$14:G7668)))</f>
        <v>0</v>
      </c>
      <c r="I7668" s="7"/>
    </row>
    <row r="7669" spans="1:9">
      <c r="A7669" s="89">
        <f t="shared" si="1168"/>
        <v>7656</v>
      </c>
      <c r="B7669" s="185" t="str">
        <f t="shared" si="1169"/>
        <v/>
      </c>
      <c r="C7669" s="90" t="str">
        <f t="shared" si="1170"/>
        <v/>
      </c>
      <c r="D7669" s="89" t="str">
        <f t="shared" si="1171"/>
        <v/>
      </c>
      <c r="E7669" s="91" t="str">
        <f t="shared" si="1172"/>
        <v/>
      </c>
      <c r="F7669" s="92" t="str">
        <f t="shared" si="1173"/>
        <v/>
      </c>
      <c r="G7669" s="212" t="str">
        <f t="shared" si="1174"/>
        <v/>
      </c>
      <c r="H7669" s="92">
        <f>IF(OR(ERR=FALSE,AND(F7669="",G7669="")),0,IF($C$12="D",$H$13+SUM($F$14:F7669)-SUM($G$14:G7669),$H$13-SUM($F$14:F7669)+SUM($G$14:G7669)))</f>
        <v>0</v>
      </c>
      <c r="I7669" s="7"/>
    </row>
    <row r="7670" spans="1:9">
      <c r="A7670" s="89">
        <f t="shared" si="1168"/>
        <v>7657</v>
      </c>
      <c r="B7670" s="185" t="str">
        <f t="shared" si="1169"/>
        <v/>
      </c>
      <c r="C7670" s="90" t="str">
        <f t="shared" si="1170"/>
        <v/>
      </c>
      <c r="D7670" s="89" t="str">
        <f t="shared" si="1171"/>
        <v/>
      </c>
      <c r="E7670" s="91" t="str">
        <f t="shared" si="1172"/>
        <v/>
      </c>
      <c r="F7670" s="92" t="str">
        <f t="shared" si="1173"/>
        <v/>
      </c>
      <c r="G7670" s="212" t="str">
        <f t="shared" si="1174"/>
        <v/>
      </c>
      <c r="H7670" s="92">
        <f>IF(OR(ERR=FALSE,AND(F7670="",G7670="")),0,IF($C$12="D",$H$13+SUM($F$14:F7670)-SUM($G$14:G7670),$H$13-SUM($F$14:F7670)+SUM($G$14:G7670)))</f>
        <v>0</v>
      </c>
      <c r="I7670" s="7"/>
    </row>
    <row r="7671" spans="1:9">
      <c r="A7671" s="89">
        <f t="shared" si="1168"/>
        <v>7658</v>
      </c>
      <c r="B7671" s="185" t="str">
        <f t="shared" si="1169"/>
        <v/>
      </c>
      <c r="C7671" s="90" t="str">
        <f t="shared" si="1170"/>
        <v/>
      </c>
      <c r="D7671" s="89" t="str">
        <f t="shared" si="1171"/>
        <v/>
      </c>
      <c r="E7671" s="91" t="str">
        <f t="shared" si="1172"/>
        <v/>
      </c>
      <c r="F7671" s="92" t="str">
        <f t="shared" si="1173"/>
        <v/>
      </c>
      <c r="G7671" s="212" t="str">
        <f t="shared" si="1174"/>
        <v/>
      </c>
      <c r="H7671" s="92">
        <f>IF(OR(ERR=FALSE,AND(F7671="",G7671="")),0,IF($C$12="D",$H$13+SUM($F$14:F7671)-SUM($G$14:G7671),$H$13-SUM($F$14:F7671)+SUM($G$14:G7671)))</f>
        <v>0</v>
      </c>
      <c r="I7671" s="7"/>
    </row>
    <row r="7672" spans="1:9">
      <c r="A7672" s="89">
        <f t="shared" si="1168"/>
        <v>7659</v>
      </c>
      <c r="B7672" s="185" t="str">
        <f t="shared" si="1169"/>
        <v/>
      </c>
      <c r="C7672" s="90" t="str">
        <f t="shared" si="1170"/>
        <v/>
      </c>
      <c r="D7672" s="89" t="str">
        <f t="shared" si="1171"/>
        <v/>
      </c>
      <c r="E7672" s="91" t="str">
        <f t="shared" si="1172"/>
        <v/>
      </c>
      <c r="F7672" s="92" t="str">
        <f t="shared" si="1173"/>
        <v/>
      </c>
      <c r="G7672" s="212" t="str">
        <f t="shared" si="1174"/>
        <v/>
      </c>
      <c r="H7672" s="92">
        <f>IF(OR(ERR=FALSE,AND(F7672="",G7672="")),0,IF($C$12="D",$H$13+SUM($F$14:F7672)-SUM($G$14:G7672),$H$13-SUM($F$14:F7672)+SUM($G$14:G7672)))</f>
        <v>0</v>
      </c>
      <c r="I7672" s="7"/>
    </row>
    <row r="7673" spans="1:9">
      <c r="A7673" s="89">
        <f t="shared" si="1168"/>
        <v>7660</v>
      </c>
      <c r="B7673" s="185" t="str">
        <f t="shared" si="1169"/>
        <v/>
      </c>
      <c r="C7673" s="90" t="str">
        <f t="shared" si="1170"/>
        <v/>
      </c>
      <c r="D7673" s="89" t="str">
        <f t="shared" si="1171"/>
        <v/>
      </c>
      <c r="E7673" s="91" t="str">
        <f t="shared" si="1172"/>
        <v/>
      </c>
      <c r="F7673" s="92" t="str">
        <f t="shared" si="1173"/>
        <v/>
      </c>
      <c r="G7673" s="212" t="str">
        <f t="shared" si="1174"/>
        <v/>
      </c>
      <c r="H7673" s="92">
        <f>IF(OR(ERR=FALSE,AND(F7673="",G7673="")),0,IF($C$12="D",$H$13+SUM($F$14:F7673)-SUM($G$14:G7673),$H$13-SUM($F$14:F7673)+SUM($G$14:G7673)))</f>
        <v>0</v>
      </c>
      <c r="I7673" s="7"/>
    </row>
    <row r="7674" spans="1:9">
      <c r="A7674" s="89">
        <f t="shared" si="1168"/>
        <v>7661</v>
      </c>
      <c r="B7674" s="185" t="str">
        <f t="shared" si="1169"/>
        <v/>
      </c>
      <c r="C7674" s="90" t="str">
        <f t="shared" si="1170"/>
        <v/>
      </c>
      <c r="D7674" s="89" t="str">
        <f t="shared" si="1171"/>
        <v/>
      </c>
      <c r="E7674" s="91" t="str">
        <f t="shared" si="1172"/>
        <v/>
      </c>
      <c r="F7674" s="92" t="str">
        <f t="shared" si="1173"/>
        <v/>
      </c>
      <c r="G7674" s="212" t="str">
        <f t="shared" si="1174"/>
        <v/>
      </c>
      <c r="H7674" s="92">
        <f>IF(OR(ERR=FALSE,AND(F7674="",G7674="")),0,IF($C$12="D",$H$13+SUM($F$14:F7674)-SUM($G$14:G7674),$H$13-SUM($F$14:F7674)+SUM($G$14:G7674)))</f>
        <v>0</v>
      </c>
      <c r="I7674" s="7"/>
    </row>
    <row r="7675" spans="1:9">
      <c r="A7675" s="89">
        <f t="shared" si="1168"/>
        <v>7662</v>
      </c>
      <c r="B7675" s="185" t="str">
        <f t="shared" si="1169"/>
        <v/>
      </c>
      <c r="C7675" s="90" t="str">
        <f t="shared" si="1170"/>
        <v/>
      </c>
      <c r="D7675" s="89" t="str">
        <f t="shared" si="1171"/>
        <v/>
      </c>
      <c r="E7675" s="91" t="str">
        <f t="shared" si="1172"/>
        <v/>
      </c>
      <c r="F7675" s="92" t="str">
        <f t="shared" si="1173"/>
        <v/>
      </c>
      <c r="G7675" s="212" t="str">
        <f t="shared" si="1174"/>
        <v/>
      </c>
      <c r="H7675" s="92">
        <f>IF(OR(ERR=FALSE,AND(F7675="",G7675="")),0,IF($C$12="D",$H$13+SUM($F$14:F7675)-SUM($G$14:G7675),$H$13-SUM($F$14:F7675)+SUM($G$14:G7675)))</f>
        <v>0</v>
      </c>
      <c r="I7675" s="7"/>
    </row>
    <row r="7676" spans="1:9">
      <c r="A7676" s="89">
        <f t="shared" si="1168"/>
        <v>7663</v>
      </c>
      <c r="B7676" s="185" t="str">
        <f t="shared" si="1169"/>
        <v/>
      </c>
      <c r="C7676" s="90" t="str">
        <f t="shared" si="1170"/>
        <v/>
      </c>
      <c r="D7676" s="89" t="str">
        <f t="shared" si="1171"/>
        <v/>
      </c>
      <c r="E7676" s="91" t="str">
        <f t="shared" si="1172"/>
        <v/>
      </c>
      <c r="F7676" s="92" t="str">
        <f t="shared" si="1173"/>
        <v/>
      </c>
      <c r="G7676" s="212" t="str">
        <f t="shared" si="1174"/>
        <v/>
      </c>
      <c r="H7676" s="92">
        <f>IF(OR(ERR=FALSE,AND(F7676="",G7676="")),0,IF($C$12="D",$H$13+SUM($F$14:F7676)-SUM($G$14:G7676),$H$13-SUM($F$14:F7676)+SUM($G$14:G7676)))</f>
        <v>0</v>
      </c>
      <c r="I7676" s="7"/>
    </row>
    <row r="7677" spans="1:9">
      <c r="A7677" s="89">
        <f t="shared" si="1168"/>
        <v>7664</v>
      </c>
      <c r="B7677" s="185" t="str">
        <f t="shared" si="1169"/>
        <v/>
      </c>
      <c r="C7677" s="90" t="str">
        <f t="shared" si="1170"/>
        <v/>
      </c>
      <c r="D7677" s="89" t="str">
        <f t="shared" si="1171"/>
        <v/>
      </c>
      <c r="E7677" s="91" t="str">
        <f t="shared" si="1172"/>
        <v/>
      </c>
      <c r="F7677" s="92" t="str">
        <f t="shared" si="1173"/>
        <v/>
      </c>
      <c r="G7677" s="212" t="str">
        <f t="shared" si="1174"/>
        <v/>
      </c>
      <c r="H7677" s="92">
        <f>IF(OR(ERR=FALSE,AND(F7677="",G7677="")),0,IF($C$12="D",$H$13+SUM($F$14:F7677)-SUM($G$14:G7677),$H$13-SUM($F$14:F7677)+SUM($G$14:G7677)))</f>
        <v>0</v>
      </c>
      <c r="I7677" s="7"/>
    </row>
    <row r="7678" spans="1:9">
      <c r="A7678" s="89">
        <f t="shared" si="1168"/>
        <v>7665</v>
      </c>
      <c r="B7678" s="185" t="str">
        <f t="shared" si="1169"/>
        <v/>
      </c>
      <c r="C7678" s="90" t="str">
        <f t="shared" si="1170"/>
        <v/>
      </c>
      <c r="D7678" s="89" t="str">
        <f t="shared" si="1171"/>
        <v/>
      </c>
      <c r="E7678" s="91" t="str">
        <f t="shared" si="1172"/>
        <v/>
      </c>
      <c r="F7678" s="92" t="str">
        <f t="shared" si="1173"/>
        <v/>
      </c>
      <c r="G7678" s="212" t="str">
        <f t="shared" si="1174"/>
        <v/>
      </c>
      <c r="H7678" s="92">
        <f>IF(OR(ERR=FALSE,AND(F7678="",G7678="")),0,IF($C$12="D",$H$13+SUM($F$14:F7678)-SUM($G$14:G7678),$H$13-SUM($F$14:F7678)+SUM($G$14:G7678)))</f>
        <v>0</v>
      </c>
      <c r="I7678" s="7"/>
    </row>
    <row r="7679" spans="1:9">
      <c r="A7679" s="89">
        <f t="shared" si="1168"/>
        <v>7666</v>
      </c>
      <c r="B7679" s="185" t="str">
        <f t="shared" si="1169"/>
        <v/>
      </c>
      <c r="C7679" s="90" t="str">
        <f t="shared" si="1170"/>
        <v/>
      </c>
      <c r="D7679" s="89" t="str">
        <f t="shared" si="1171"/>
        <v/>
      </c>
      <c r="E7679" s="91" t="str">
        <f t="shared" si="1172"/>
        <v/>
      </c>
      <c r="F7679" s="92" t="str">
        <f t="shared" si="1173"/>
        <v/>
      </c>
      <c r="G7679" s="212" t="str">
        <f t="shared" si="1174"/>
        <v/>
      </c>
      <c r="H7679" s="92">
        <f>IF(OR(ERR=FALSE,AND(F7679="",G7679="")),0,IF($C$12="D",$H$13+SUM($F$14:F7679)-SUM($G$14:G7679),$H$13-SUM($F$14:F7679)+SUM($G$14:G7679)))</f>
        <v>0</v>
      </c>
      <c r="I7679" s="7"/>
    </row>
    <row r="7680" spans="1:9">
      <c r="A7680" s="89">
        <f t="shared" si="1168"/>
        <v>7667</v>
      </c>
      <c r="B7680" s="185" t="str">
        <f t="shared" si="1169"/>
        <v/>
      </c>
      <c r="C7680" s="90" t="str">
        <f t="shared" si="1170"/>
        <v/>
      </c>
      <c r="D7680" s="89" t="str">
        <f t="shared" si="1171"/>
        <v/>
      </c>
      <c r="E7680" s="91" t="str">
        <f t="shared" si="1172"/>
        <v/>
      </c>
      <c r="F7680" s="92" t="str">
        <f t="shared" si="1173"/>
        <v/>
      </c>
      <c r="G7680" s="212" t="str">
        <f t="shared" si="1174"/>
        <v/>
      </c>
      <c r="H7680" s="92">
        <f>IF(OR(ERR=FALSE,AND(F7680="",G7680="")),0,IF($C$12="D",$H$13+SUM($F$14:F7680)-SUM($G$14:G7680),$H$13-SUM($F$14:F7680)+SUM($G$14:G7680)))</f>
        <v>0</v>
      </c>
      <c r="I7680" s="7"/>
    </row>
    <row r="7681" spans="1:9">
      <c r="A7681" s="89">
        <f t="shared" si="1168"/>
        <v>7668</v>
      </c>
      <c r="B7681" s="185" t="str">
        <f t="shared" si="1169"/>
        <v/>
      </c>
      <c r="C7681" s="90" t="str">
        <f t="shared" si="1170"/>
        <v/>
      </c>
      <c r="D7681" s="89" t="str">
        <f t="shared" si="1171"/>
        <v/>
      </c>
      <c r="E7681" s="91" t="str">
        <f t="shared" si="1172"/>
        <v/>
      </c>
      <c r="F7681" s="92" t="str">
        <f t="shared" si="1173"/>
        <v/>
      </c>
      <c r="G7681" s="212" t="str">
        <f t="shared" si="1174"/>
        <v/>
      </c>
      <c r="H7681" s="92">
        <f>IF(OR(ERR=FALSE,AND(F7681="",G7681="")),0,IF($C$12="D",$H$13+SUM($F$14:F7681)-SUM($G$14:G7681),$H$13-SUM($F$14:F7681)+SUM($G$14:G7681)))</f>
        <v>0</v>
      </c>
      <c r="I7681" s="7"/>
    </row>
    <row r="7682" spans="1:9">
      <c r="A7682" s="89">
        <f t="shared" si="1168"/>
        <v>7669</v>
      </c>
      <c r="B7682" s="185" t="str">
        <f t="shared" si="1169"/>
        <v/>
      </c>
      <c r="C7682" s="90" t="str">
        <f t="shared" si="1170"/>
        <v/>
      </c>
      <c r="D7682" s="89" t="str">
        <f t="shared" si="1171"/>
        <v/>
      </c>
      <c r="E7682" s="91" t="str">
        <f t="shared" si="1172"/>
        <v/>
      </c>
      <c r="F7682" s="92" t="str">
        <f t="shared" si="1173"/>
        <v/>
      </c>
      <c r="G7682" s="212" t="str">
        <f t="shared" si="1174"/>
        <v/>
      </c>
      <c r="H7682" s="92">
        <f>IF(OR(ERR=FALSE,AND(F7682="",G7682="")),0,IF($C$12="D",$H$13+SUM($F$14:F7682)-SUM($G$14:G7682),$H$13-SUM($F$14:F7682)+SUM($G$14:G7682)))</f>
        <v>0</v>
      </c>
      <c r="I7682" s="7"/>
    </row>
    <row r="7683" spans="1:9">
      <c r="A7683" s="89">
        <f t="shared" si="1168"/>
        <v>7670</v>
      </c>
      <c r="B7683" s="185" t="str">
        <f t="shared" si="1169"/>
        <v/>
      </c>
      <c r="C7683" s="90" t="str">
        <f t="shared" si="1170"/>
        <v/>
      </c>
      <c r="D7683" s="89" t="str">
        <f t="shared" si="1171"/>
        <v/>
      </c>
      <c r="E7683" s="91" t="str">
        <f t="shared" si="1172"/>
        <v/>
      </c>
      <c r="F7683" s="92" t="str">
        <f t="shared" si="1173"/>
        <v/>
      </c>
      <c r="G7683" s="212" t="str">
        <f t="shared" si="1174"/>
        <v/>
      </c>
      <c r="H7683" s="92">
        <f>IF(OR(ERR=FALSE,AND(F7683="",G7683="")),0,IF($C$12="D",$H$13+SUM($F$14:F7683)-SUM($G$14:G7683),$H$13-SUM($F$14:F7683)+SUM($G$14:G7683)))</f>
        <v>0</v>
      </c>
      <c r="I7683" s="7"/>
    </row>
    <row r="7684" spans="1:9">
      <c r="A7684" s="89">
        <f t="shared" si="1168"/>
        <v>7671</v>
      </c>
      <c r="B7684" s="185" t="str">
        <f t="shared" si="1169"/>
        <v/>
      </c>
      <c r="C7684" s="90" t="str">
        <f t="shared" si="1170"/>
        <v/>
      </c>
      <c r="D7684" s="89" t="str">
        <f t="shared" si="1171"/>
        <v/>
      </c>
      <c r="E7684" s="91" t="str">
        <f t="shared" si="1172"/>
        <v/>
      </c>
      <c r="F7684" s="92" t="str">
        <f t="shared" si="1173"/>
        <v/>
      </c>
      <c r="G7684" s="212" t="str">
        <f t="shared" si="1174"/>
        <v/>
      </c>
      <c r="H7684" s="92">
        <f>IF(OR(ERR=FALSE,AND(F7684="",G7684="")),0,IF($C$12="D",$H$13+SUM($F$14:F7684)-SUM($G$14:G7684),$H$13-SUM($F$14:F7684)+SUM($G$14:G7684)))</f>
        <v>0</v>
      </c>
      <c r="I7684" s="7"/>
    </row>
    <row r="7685" spans="1:9">
      <c r="A7685" s="89">
        <f t="shared" si="1168"/>
        <v>7672</v>
      </c>
      <c r="B7685" s="185" t="str">
        <f t="shared" si="1169"/>
        <v/>
      </c>
      <c r="C7685" s="90" t="str">
        <f t="shared" si="1170"/>
        <v/>
      </c>
      <c r="D7685" s="89" t="str">
        <f t="shared" si="1171"/>
        <v/>
      </c>
      <c r="E7685" s="91" t="str">
        <f t="shared" si="1172"/>
        <v/>
      </c>
      <c r="F7685" s="92" t="str">
        <f t="shared" si="1173"/>
        <v/>
      </c>
      <c r="G7685" s="212" t="str">
        <f t="shared" si="1174"/>
        <v/>
      </c>
      <c r="H7685" s="92">
        <f>IF(OR(ERR=FALSE,AND(F7685="",G7685="")),0,IF($C$12="D",$H$13+SUM($F$14:F7685)-SUM($G$14:G7685),$H$13-SUM($F$14:F7685)+SUM($G$14:G7685)))</f>
        <v>0</v>
      </c>
      <c r="I7685" s="7"/>
    </row>
    <row r="7686" spans="1:9">
      <c r="A7686" s="89">
        <f t="shared" si="1168"/>
        <v>7673</v>
      </c>
      <c r="B7686" s="185" t="str">
        <f t="shared" si="1169"/>
        <v/>
      </c>
      <c r="C7686" s="90" t="str">
        <f t="shared" si="1170"/>
        <v/>
      </c>
      <c r="D7686" s="89" t="str">
        <f t="shared" si="1171"/>
        <v/>
      </c>
      <c r="E7686" s="91" t="str">
        <f t="shared" si="1172"/>
        <v/>
      </c>
      <c r="F7686" s="92" t="str">
        <f t="shared" si="1173"/>
        <v/>
      </c>
      <c r="G7686" s="212" t="str">
        <f t="shared" si="1174"/>
        <v/>
      </c>
      <c r="H7686" s="92">
        <f>IF(OR(ERR=FALSE,AND(F7686="",G7686="")),0,IF($C$12="D",$H$13+SUM($F$14:F7686)-SUM($G$14:G7686),$H$13-SUM($F$14:F7686)+SUM($G$14:G7686)))</f>
        <v>0</v>
      </c>
      <c r="I7686" s="7"/>
    </row>
    <row r="7687" spans="1:9">
      <c r="A7687" s="89">
        <f t="shared" si="1168"/>
        <v>7674</v>
      </c>
      <c r="B7687" s="185" t="str">
        <f t="shared" si="1169"/>
        <v/>
      </c>
      <c r="C7687" s="90" t="str">
        <f t="shared" si="1170"/>
        <v/>
      </c>
      <c r="D7687" s="89" t="str">
        <f t="shared" si="1171"/>
        <v/>
      </c>
      <c r="E7687" s="91" t="str">
        <f t="shared" si="1172"/>
        <v/>
      </c>
      <c r="F7687" s="92" t="str">
        <f t="shared" si="1173"/>
        <v/>
      </c>
      <c r="G7687" s="212" t="str">
        <f t="shared" si="1174"/>
        <v/>
      </c>
      <c r="H7687" s="92">
        <f>IF(OR(ERR=FALSE,AND(F7687="",G7687="")),0,IF($C$12="D",$H$13+SUM($F$14:F7687)-SUM($G$14:G7687),$H$13-SUM($F$14:F7687)+SUM($G$14:G7687)))</f>
        <v>0</v>
      </c>
      <c r="I7687" s="7"/>
    </row>
    <row r="7688" spans="1:9">
      <c r="A7688" s="89">
        <f t="shared" si="1168"/>
        <v>7675</v>
      </c>
      <c r="B7688" s="185" t="str">
        <f t="shared" si="1169"/>
        <v/>
      </c>
      <c r="C7688" s="90" t="str">
        <f t="shared" si="1170"/>
        <v/>
      </c>
      <c r="D7688" s="89" t="str">
        <f t="shared" si="1171"/>
        <v/>
      </c>
      <c r="E7688" s="91" t="str">
        <f t="shared" si="1172"/>
        <v/>
      </c>
      <c r="F7688" s="92" t="str">
        <f t="shared" si="1173"/>
        <v/>
      </c>
      <c r="G7688" s="212" t="str">
        <f t="shared" si="1174"/>
        <v/>
      </c>
      <c r="H7688" s="92">
        <f>IF(OR(ERR=FALSE,AND(F7688="",G7688="")),0,IF($C$12="D",$H$13+SUM($F$14:F7688)-SUM($G$14:G7688),$H$13-SUM($F$14:F7688)+SUM($G$14:G7688)))</f>
        <v>0</v>
      </c>
      <c r="I7688" s="7"/>
    </row>
    <row r="7689" spans="1:9">
      <c r="A7689" s="89">
        <f t="shared" si="1168"/>
        <v>7676</v>
      </c>
      <c r="B7689" s="185" t="str">
        <f t="shared" si="1169"/>
        <v/>
      </c>
      <c r="C7689" s="90" t="str">
        <f t="shared" si="1170"/>
        <v/>
      </c>
      <c r="D7689" s="89" t="str">
        <f t="shared" si="1171"/>
        <v/>
      </c>
      <c r="E7689" s="91" t="str">
        <f t="shared" si="1172"/>
        <v/>
      </c>
      <c r="F7689" s="92" t="str">
        <f t="shared" si="1173"/>
        <v/>
      </c>
      <c r="G7689" s="212" t="str">
        <f t="shared" si="1174"/>
        <v/>
      </c>
      <c r="H7689" s="92">
        <f>IF(OR(ERR=FALSE,AND(F7689="",G7689="")),0,IF($C$12="D",$H$13+SUM($F$14:F7689)-SUM($G$14:G7689),$H$13-SUM($F$14:F7689)+SUM($G$14:G7689)))</f>
        <v>0</v>
      </c>
      <c r="I7689" s="7"/>
    </row>
    <row r="7690" spans="1:9">
      <c r="A7690" s="89">
        <f t="shared" si="1168"/>
        <v>7677</v>
      </c>
      <c r="B7690" s="185" t="str">
        <f t="shared" si="1169"/>
        <v/>
      </c>
      <c r="C7690" s="90" t="str">
        <f t="shared" si="1170"/>
        <v/>
      </c>
      <c r="D7690" s="89" t="str">
        <f t="shared" si="1171"/>
        <v/>
      </c>
      <c r="E7690" s="91" t="str">
        <f t="shared" si="1172"/>
        <v/>
      </c>
      <c r="F7690" s="92" t="str">
        <f t="shared" si="1173"/>
        <v/>
      </c>
      <c r="G7690" s="212" t="str">
        <f t="shared" si="1174"/>
        <v/>
      </c>
      <c r="H7690" s="92">
        <f>IF(OR(ERR=FALSE,AND(F7690="",G7690="")),0,IF($C$12="D",$H$13+SUM($F$14:F7690)-SUM($G$14:G7690),$H$13-SUM($F$14:F7690)+SUM($G$14:G7690)))</f>
        <v>0</v>
      </c>
      <c r="I7690" s="7"/>
    </row>
    <row r="7691" spans="1:9">
      <c r="A7691" s="89">
        <f t="shared" si="1168"/>
        <v>7678</v>
      </c>
      <c r="B7691" s="185" t="str">
        <f t="shared" si="1169"/>
        <v/>
      </c>
      <c r="C7691" s="90" t="str">
        <f t="shared" si="1170"/>
        <v/>
      </c>
      <c r="D7691" s="89" t="str">
        <f t="shared" si="1171"/>
        <v/>
      </c>
      <c r="E7691" s="91" t="str">
        <f t="shared" si="1172"/>
        <v/>
      </c>
      <c r="F7691" s="92" t="str">
        <f t="shared" si="1173"/>
        <v/>
      </c>
      <c r="G7691" s="212" t="str">
        <f t="shared" si="1174"/>
        <v/>
      </c>
      <c r="H7691" s="92">
        <f>IF(OR(ERR=FALSE,AND(F7691="",G7691="")),0,IF($C$12="D",$H$13+SUM($F$14:F7691)-SUM($G$14:G7691),$H$13-SUM($F$14:F7691)+SUM($G$14:G7691)))</f>
        <v>0</v>
      </c>
      <c r="I7691" s="7"/>
    </row>
    <row r="7692" spans="1:9">
      <c r="A7692" s="89">
        <f t="shared" si="1168"/>
        <v>7679</v>
      </c>
      <c r="B7692" s="185" t="str">
        <f t="shared" si="1169"/>
        <v/>
      </c>
      <c r="C7692" s="90" t="str">
        <f t="shared" si="1170"/>
        <v/>
      </c>
      <c r="D7692" s="89" t="str">
        <f t="shared" si="1171"/>
        <v/>
      </c>
      <c r="E7692" s="91" t="str">
        <f t="shared" si="1172"/>
        <v/>
      </c>
      <c r="F7692" s="92" t="str">
        <f t="shared" si="1173"/>
        <v/>
      </c>
      <c r="G7692" s="212" t="str">
        <f t="shared" si="1174"/>
        <v/>
      </c>
      <c r="H7692" s="92">
        <f>IF(OR(ERR=FALSE,AND(F7692="",G7692="")),0,IF($C$12="D",$H$13+SUM($F$14:F7692)-SUM($G$14:G7692),$H$13-SUM($F$14:F7692)+SUM($G$14:G7692)))</f>
        <v>0</v>
      </c>
      <c r="I7692" s="7"/>
    </row>
    <row r="7693" spans="1:9">
      <c r="A7693" s="89">
        <f t="shared" si="1168"/>
        <v>7680</v>
      </c>
      <c r="B7693" s="185" t="str">
        <f t="shared" si="1169"/>
        <v/>
      </c>
      <c r="C7693" s="90" t="str">
        <f t="shared" si="1170"/>
        <v/>
      </c>
      <c r="D7693" s="89" t="str">
        <f t="shared" si="1171"/>
        <v/>
      </c>
      <c r="E7693" s="91" t="str">
        <f t="shared" si="1172"/>
        <v/>
      </c>
      <c r="F7693" s="92" t="str">
        <f t="shared" si="1173"/>
        <v/>
      </c>
      <c r="G7693" s="212" t="str">
        <f t="shared" si="1174"/>
        <v/>
      </c>
      <c r="H7693" s="92">
        <f>IF(OR(ERR=FALSE,AND(F7693="",G7693="")),0,IF($C$12="D",$H$13+SUM($F$14:F7693)-SUM($G$14:G7693),$H$13-SUM($F$14:F7693)+SUM($G$14:G7693)))</f>
        <v>0</v>
      </c>
      <c r="I7693" s="7"/>
    </row>
    <row r="7694" spans="1:9">
      <c r="A7694" s="89">
        <f t="shared" si="1168"/>
        <v>7681</v>
      </c>
      <c r="B7694" s="185" t="str">
        <f t="shared" si="1169"/>
        <v/>
      </c>
      <c r="C7694" s="90" t="str">
        <f t="shared" si="1170"/>
        <v/>
      </c>
      <c r="D7694" s="89" t="str">
        <f t="shared" si="1171"/>
        <v/>
      </c>
      <c r="E7694" s="91" t="str">
        <f t="shared" si="1172"/>
        <v/>
      </c>
      <c r="F7694" s="92" t="str">
        <f t="shared" si="1173"/>
        <v/>
      </c>
      <c r="G7694" s="212" t="str">
        <f t="shared" si="1174"/>
        <v/>
      </c>
      <c r="H7694" s="92">
        <f>IF(OR(ERR=FALSE,AND(F7694="",G7694="")),0,IF($C$12="D",$H$13+SUM($F$14:F7694)-SUM($G$14:G7694),$H$13-SUM($F$14:F7694)+SUM($G$14:G7694)))</f>
        <v>0</v>
      </c>
      <c r="I7694" s="7"/>
    </row>
    <row r="7695" spans="1:9">
      <c r="A7695" s="89">
        <f t="shared" si="1168"/>
        <v>7682</v>
      </c>
      <c r="B7695" s="185" t="str">
        <f t="shared" si="1169"/>
        <v/>
      </c>
      <c r="C7695" s="90" t="str">
        <f t="shared" si="1170"/>
        <v/>
      </c>
      <c r="D7695" s="89" t="str">
        <f t="shared" si="1171"/>
        <v/>
      </c>
      <c r="E7695" s="91" t="str">
        <f t="shared" si="1172"/>
        <v/>
      </c>
      <c r="F7695" s="92" t="str">
        <f t="shared" si="1173"/>
        <v/>
      </c>
      <c r="G7695" s="212" t="str">
        <f t="shared" si="1174"/>
        <v/>
      </c>
      <c r="H7695" s="92">
        <f>IF(OR(ERR=FALSE,AND(F7695="",G7695="")),0,IF($C$12="D",$H$13+SUM($F$14:F7695)-SUM($G$14:G7695),$H$13-SUM($F$14:F7695)+SUM($G$14:G7695)))</f>
        <v>0</v>
      </c>
      <c r="I7695" s="7"/>
    </row>
    <row r="7696" spans="1:9">
      <c r="A7696" s="89">
        <f t="shared" si="1168"/>
        <v>7683</v>
      </c>
      <c r="B7696" s="185" t="str">
        <f t="shared" si="1169"/>
        <v/>
      </c>
      <c r="C7696" s="90" t="str">
        <f t="shared" si="1170"/>
        <v/>
      </c>
      <c r="D7696" s="89" t="str">
        <f t="shared" si="1171"/>
        <v/>
      </c>
      <c r="E7696" s="91" t="str">
        <f t="shared" si="1172"/>
        <v/>
      </c>
      <c r="F7696" s="92" t="str">
        <f t="shared" si="1173"/>
        <v/>
      </c>
      <c r="G7696" s="212" t="str">
        <f t="shared" si="1174"/>
        <v/>
      </c>
      <c r="H7696" s="92">
        <f>IF(OR(ERR=FALSE,AND(F7696="",G7696="")),0,IF($C$12="D",$H$13+SUM($F$14:F7696)-SUM($G$14:G7696),$H$13-SUM($F$14:F7696)+SUM($G$14:G7696)))</f>
        <v>0</v>
      </c>
      <c r="I7696" s="7"/>
    </row>
    <row r="7697" spans="1:9">
      <c r="A7697" s="89">
        <f t="shared" si="1168"/>
        <v>7684</v>
      </c>
      <c r="B7697" s="185" t="str">
        <f t="shared" si="1169"/>
        <v/>
      </c>
      <c r="C7697" s="90" t="str">
        <f t="shared" si="1170"/>
        <v/>
      </c>
      <c r="D7697" s="89" t="str">
        <f t="shared" si="1171"/>
        <v/>
      </c>
      <c r="E7697" s="91" t="str">
        <f t="shared" si="1172"/>
        <v/>
      </c>
      <c r="F7697" s="92" t="str">
        <f t="shared" si="1173"/>
        <v/>
      </c>
      <c r="G7697" s="212" t="str">
        <f t="shared" si="1174"/>
        <v/>
      </c>
      <c r="H7697" s="92">
        <f>IF(OR(ERR=FALSE,AND(F7697="",G7697="")),0,IF($C$12="D",$H$13+SUM($F$14:F7697)-SUM($G$14:G7697),$H$13-SUM($F$14:F7697)+SUM($G$14:G7697)))</f>
        <v>0</v>
      </c>
      <c r="I7697" s="7"/>
    </row>
    <row r="7698" spans="1:9">
      <c r="A7698" s="89">
        <f t="shared" si="1168"/>
        <v>7685</v>
      </c>
      <c r="B7698" s="185" t="str">
        <f t="shared" si="1169"/>
        <v/>
      </c>
      <c r="C7698" s="90" t="str">
        <f t="shared" si="1170"/>
        <v/>
      </c>
      <c r="D7698" s="89" t="str">
        <f t="shared" si="1171"/>
        <v/>
      </c>
      <c r="E7698" s="91" t="str">
        <f t="shared" si="1172"/>
        <v/>
      </c>
      <c r="F7698" s="92" t="str">
        <f t="shared" si="1173"/>
        <v/>
      </c>
      <c r="G7698" s="212" t="str">
        <f t="shared" si="1174"/>
        <v/>
      </c>
      <c r="H7698" s="92">
        <f>IF(OR(ERR=FALSE,AND(F7698="",G7698="")),0,IF($C$12="D",$H$13+SUM($F$14:F7698)-SUM($G$14:G7698),$H$13-SUM($F$14:F7698)+SUM($G$14:G7698)))</f>
        <v>0</v>
      </c>
      <c r="I7698" s="7"/>
    </row>
    <row r="7699" spans="1:9">
      <c r="A7699" s="89">
        <f t="shared" si="1168"/>
        <v>7686</v>
      </c>
      <c r="B7699" s="185" t="str">
        <f t="shared" si="1169"/>
        <v/>
      </c>
      <c r="C7699" s="90" t="str">
        <f t="shared" si="1170"/>
        <v/>
      </c>
      <c r="D7699" s="89" t="str">
        <f t="shared" si="1171"/>
        <v/>
      </c>
      <c r="E7699" s="91" t="str">
        <f t="shared" si="1172"/>
        <v/>
      </c>
      <c r="F7699" s="92" t="str">
        <f t="shared" si="1173"/>
        <v/>
      </c>
      <c r="G7699" s="212" t="str">
        <f t="shared" si="1174"/>
        <v/>
      </c>
      <c r="H7699" s="92">
        <f>IF(OR(ERR=FALSE,AND(F7699="",G7699="")),0,IF($C$12="D",$H$13+SUM($F$14:F7699)-SUM($G$14:G7699),$H$13-SUM($F$14:F7699)+SUM($G$14:G7699)))</f>
        <v>0</v>
      </c>
      <c r="I7699" s="7"/>
    </row>
    <row r="7700" spans="1:9">
      <c r="A7700" s="89">
        <f t="shared" si="1168"/>
        <v>7687</v>
      </c>
      <c r="B7700" s="185" t="str">
        <f t="shared" si="1169"/>
        <v/>
      </c>
      <c r="C7700" s="90" t="str">
        <f t="shared" si="1170"/>
        <v/>
      </c>
      <c r="D7700" s="89" t="str">
        <f t="shared" si="1171"/>
        <v/>
      </c>
      <c r="E7700" s="91" t="str">
        <f t="shared" si="1172"/>
        <v/>
      </c>
      <c r="F7700" s="92" t="str">
        <f t="shared" si="1173"/>
        <v/>
      </c>
      <c r="G7700" s="212" t="str">
        <f t="shared" si="1174"/>
        <v/>
      </c>
      <c r="H7700" s="92">
        <f>IF(OR(ERR=FALSE,AND(F7700="",G7700="")),0,IF($C$12="D",$H$13+SUM($F$14:F7700)-SUM($G$14:G7700),$H$13-SUM($F$14:F7700)+SUM($G$14:G7700)))</f>
        <v>0</v>
      </c>
      <c r="I7700" s="7"/>
    </row>
    <row r="7701" spans="1:9">
      <c r="A7701" s="89">
        <f t="shared" si="1168"/>
        <v>7688</v>
      </c>
      <c r="B7701" s="185" t="str">
        <f t="shared" si="1169"/>
        <v/>
      </c>
      <c r="C7701" s="90" t="str">
        <f t="shared" si="1170"/>
        <v/>
      </c>
      <c r="D7701" s="89" t="str">
        <f t="shared" si="1171"/>
        <v/>
      </c>
      <c r="E7701" s="91" t="str">
        <f t="shared" si="1172"/>
        <v/>
      </c>
      <c r="F7701" s="92" t="str">
        <f t="shared" si="1173"/>
        <v/>
      </c>
      <c r="G7701" s="212" t="str">
        <f t="shared" si="1174"/>
        <v/>
      </c>
      <c r="H7701" s="92">
        <f>IF(OR(ERR=FALSE,AND(F7701="",G7701="")),0,IF($C$12="D",$H$13+SUM($F$14:F7701)-SUM($G$14:G7701),$H$13-SUM($F$14:F7701)+SUM($G$14:G7701)))</f>
        <v>0</v>
      </c>
      <c r="I7701" s="7"/>
    </row>
    <row r="7702" spans="1:9">
      <c r="A7702" s="89">
        <f t="shared" si="1168"/>
        <v>7689</v>
      </c>
      <c r="B7702" s="185" t="str">
        <f t="shared" si="1169"/>
        <v/>
      </c>
      <c r="C7702" s="90" t="str">
        <f t="shared" si="1170"/>
        <v/>
      </c>
      <c r="D7702" s="89" t="str">
        <f t="shared" si="1171"/>
        <v/>
      </c>
      <c r="E7702" s="91" t="str">
        <f t="shared" si="1172"/>
        <v/>
      </c>
      <c r="F7702" s="92" t="str">
        <f t="shared" si="1173"/>
        <v/>
      </c>
      <c r="G7702" s="212" t="str">
        <f t="shared" si="1174"/>
        <v/>
      </c>
      <c r="H7702" s="92">
        <f>IF(OR(ERR=FALSE,AND(F7702="",G7702="")),0,IF($C$12="D",$H$13+SUM($F$14:F7702)-SUM($G$14:G7702),$H$13-SUM($F$14:F7702)+SUM($G$14:G7702)))</f>
        <v>0</v>
      </c>
      <c r="I7702" s="7"/>
    </row>
    <row r="7703" spans="1:9">
      <c r="A7703" s="89">
        <f t="shared" si="1168"/>
        <v>7690</v>
      </c>
      <c r="B7703" s="185" t="str">
        <f t="shared" si="1169"/>
        <v/>
      </c>
      <c r="C7703" s="90" t="str">
        <f t="shared" si="1170"/>
        <v/>
      </c>
      <c r="D7703" s="89" t="str">
        <f t="shared" si="1171"/>
        <v/>
      </c>
      <c r="E7703" s="91" t="str">
        <f t="shared" si="1172"/>
        <v/>
      </c>
      <c r="F7703" s="92" t="str">
        <f t="shared" si="1173"/>
        <v/>
      </c>
      <c r="G7703" s="212" t="str">
        <f t="shared" si="1174"/>
        <v/>
      </c>
      <c r="H7703" s="92">
        <f>IF(OR(ERR=FALSE,AND(F7703="",G7703="")),0,IF($C$12="D",$H$13+SUM($F$14:F7703)-SUM($G$14:G7703),$H$13-SUM($F$14:F7703)+SUM($G$14:G7703)))</f>
        <v>0</v>
      </c>
      <c r="I7703" s="7"/>
    </row>
    <row r="7704" spans="1:9">
      <c r="A7704" s="89">
        <f t="shared" si="1168"/>
        <v>7691</v>
      </c>
      <c r="B7704" s="185" t="str">
        <f t="shared" si="1169"/>
        <v/>
      </c>
      <c r="C7704" s="90" t="str">
        <f t="shared" si="1170"/>
        <v/>
      </c>
      <c r="D7704" s="89" t="str">
        <f t="shared" si="1171"/>
        <v/>
      </c>
      <c r="E7704" s="91" t="str">
        <f t="shared" si="1172"/>
        <v/>
      </c>
      <c r="F7704" s="92" t="str">
        <f t="shared" si="1173"/>
        <v/>
      </c>
      <c r="G7704" s="212" t="str">
        <f t="shared" si="1174"/>
        <v/>
      </c>
      <c r="H7704" s="92">
        <f>IF(OR(ERR=FALSE,AND(F7704="",G7704="")),0,IF($C$12="D",$H$13+SUM($F$14:F7704)-SUM($G$14:G7704),$H$13-SUM($F$14:F7704)+SUM($G$14:G7704)))</f>
        <v>0</v>
      </c>
      <c r="I7704" s="7"/>
    </row>
    <row r="7705" spans="1:9">
      <c r="A7705" s="89">
        <f t="shared" si="1168"/>
        <v>7692</v>
      </c>
      <c r="B7705" s="185" t="str">
        <f t="shared" si="1169"/>
        <v/>
      </c>
      <c r="C7705" s="90" t="str">
        <f t="shared" si="1170"/>
        <v/>
      </c>
      <c r="D7705" s="89" t="str">
        <f t="shared" si="1171"/>
        <v/>
      </c>
      <c r="E7705" s="91" t="str">
        <f t="shared" si="1172"/>
        <v/>
      </c>
      <c r="F7705" s="92" t="str">
        <f t="shared" si="1173"/>
        <v/>
      </c>
      <c r="G7705" s="212" t="str">
        <f t="shared" si="1174"/>
        <v/>
      </c>
      <c r="H7705" s="92">
        <f>IF(OR(ERR=FALSE,AND(F7705="",G7705="")),0,IF($C$12="D",$H$13+SUM($F$14:F7705)-SUM($G$14:G7705),$H$13-SUM($F$14:F7705)+SUM($G$14:G7705)))</f>
        <v>0</v>
      </c>
      <c r="I7705" s="7"/>
    </row>
    <row r="7706" spans="1:9">
      <c r="A7706" s="89">
        <f t="shared" si="1168"/>
        <v>7693</v>
      </c>
      <c r="B7706" s="185" t="str">
        <f t="shared" si="1169"/>
        <v/>
      </c>
      <c r="C7706" s="90" t="str">
        <f t="shared" si="1170"/>
        <v/>
      </c>
      <c r="D7706" s="89" t="str">
        <f t="shared" si="1171"/>
        <v/>
      </c>
      <c r="E7706" s="91" t="str">
        <f t="shared" si="1172"/>
        <v/>
      </c>
      <c r="F7706" s="92" t="str">
        <f t="shared" si="1173"/>
        <v/>
      </c>
      <c r="G7706" s="212" t="str">
        <f t="shared" si="1174"/>
        <v/>
      </c>
      <c r="H7706" s="92">
        <f>IF(OR(ERR=FALSE,AND(F7706="",G7706="")),0,IF($C$12="D",$H$13+SUM($F$14:F7706)-SUM($G$14:G7706),$H$13-SUM($F$14:F7706)+SUM($G$14:G7706)))</f>
        <v>0</v>
      </c>
      <c r="I7706" s="7"/>
    </row>
    <row r="7707" spans="1:9">
      <c r="A7707" s="89">
        <f t="shared" si="1168"/>
        <v>7694</v>
      </c>
      <c r="B7707" s="185" t="str">
        <f t="shared" si="1169"/>
        <v/>
      </c>
      <c r="C7707" s="90" t="str">
        <f t="shared" si="1170"/>
        <v/>
      </c>
      <c r="D7707" s="89" t="str">
        <f t="shared" si="1171"/>
        <v/>
      </c>
      <c r="E7707" s="91" t="str">
        <f t="shared" si="1172"/>
        <v/>
      </c>
      <c r="F7707" s="92" t="str">
        <f t="shared" si="1173"/>
        <v/>
      </c>
      <c r="G7707" s="212" t="str">
        <f t="shared" si="1174"/>
        <v/>
      </c>
      <c r="H7707" s="92">
        <f>IF(OR(ERR=FALSE,AND(F7707="",G7707="")),0,IF($C$12="D",$H$13+SUM($F$14:F7707)-SUM($G$14:G7707),$H$13-SUM($F$14:F7707)+SUM($G$14:G7707)))</f>
        <v>0</v>
      </c>
      <c r="I7707" s="7"/>
    </row>
    <row r="7708" spans="1:9">
      <c r="A7708" s="89">
        <f t="shared" si="1168"/>
        <v>7695</v>
      </c>
      <c r="B7708" s="185" t="str">
        <f t="shared" si="1169"/>
        <v/>
      </c>
      <c r="C7708" s="90" t="str">
        <f t="shared" si="1170"/>
        <v/>
      </c>
      <c r="D7708" s="89" t="str">
        <f t="shared" si="1171"/>
        <v/>
      </c>
      <c r="E7708" s="91" t="str">
        <f t="shared" si="1172"/>
        <v/>
      </c>
      <c r="F7708" s="92" t="str">
        <f t="shared" si="1173"/>
        <v/>
      </c>
      <c r="G7708" s="212" t="str">
        <f t="shared" si="1174"/>
        <v/>
      </c>
      <c r="H7708" s="92">
        <f>IF(OR(ERR=FALSE,AND(F7708="",G7708="")),0,IF($C$12="D",$H$13+SUM($F$14:F7708)-SUM($G$14:G7708),$H$13-SUM($F$14:F7708)+SUM($G$14:G7708)))</f>
        <v>0</v>
      </c>
      <c r="I7708" s="7"/>
    </row>
    <row r="7709" spans="1:9">
      <c r="A7709" s="89">
        <f t="shared" si="1168"/>
        <v>7696</v>
      </c>
      <c r="B7709" s="185" t="str">
        <f t="shared" si="1169"/>
        <v/>
      </c>
      <c r="C7709" s="90" t="str">
        <f t="shared" si="1170"/>
        <v/>
      </c>
      <c r="D7709" s="89" t="str">
        <f t="shared" si="1171"/>
        <v/>
      </c>
      <c r="E7709" s="91" t="str">
        <f t="shared" si="1172"/>
        <v/>
      </c>
      <c r="F7709" s="92" t="str">
        <f t="shared" si="1173"/>
        <v/>
      </c>
      <c r="G7709" s="212" t="str">
        <f t="shared" si="1174"/>
        <v/>
      </c>
      <c r="H7709" s="92">
        <f>IF(OR(ERR=FALSE,AND(F7709="",G7709="")),0,IF($C$12="D",$H$13+SUM($F$14:F7709)-SUM($G$14:G7709),$H$13-SUM($F$14:F7709)+SUM($G$14:G7709)))</f>
        <v>0</v>
      </c>
      <c r="I7709" s="7"/>
    </row>
    <row r="7710" spans="1:9">
      <c r="A7710" s="89">
        <f t="shared" si="1168"/>
        <v>7697</v>
      </c>
      <c r="B7710" s="185" t="str">
        <f t="shared" si="1169"/>
        <v/>
      </c>
      <c r="C7710" s="90" t="str">
        <f t="shared" si="1170"/>
        <v/>
      </c>
      <c r="D7710" s="89" t="str">
        <f t="shared" si="1171"/>
        <v/>
      </c>
      <c r="E7710" s="91" t="str">
        <f t="shared" si="1172"/>
        <v/>
      </c>
      <c r="F7710" s="92" t="str">
        <f t="shared" si="1173"/>
        <v/>
      </c>
      <c r="G7710" s="212" t="str">
        <f t="shared" si="1174"/>
        <v/>
      </c>
      <c r="H7710" s="92">
        <f>IF(OR(ERR=FALSE,AND(F7710="",G7710="")),0,IF($C$12="D",$H$13+SUM($F$14:F7710)-SUM($G$14:G7710),$H$13-SUM($F$14:F7710)+SUM($G$14:G7710)))</f>
        <v>0</v>
      </c>
      <c r="I7710" s="7"/>
    </row>
    <row r="7711" spans="1:9">
      <c r="A7711" s="89">
        <f t="shared" si="1168"/>
        <v>7698</v>
      </c>
      <c r="B7711" s="185" t="str">
        <f t="shared" si="1169"/>
        <v/>
      </c>
      <c r="C7711" s="90" t="str">
        <f t="shared" si="1170"/>
        <v/>
      </c>
      <c r="D7711" s="89" t="str">
        <f t="shared" si="1171"/>
        <v/>
      </c>
      <c r="E7711" s="91" t="str">
        <f t="shared" si="1172"/>
        <v/>
      </c>
      <c r="F7711" s="92" t="str">
        <f t="shared" si="1173"/>
        <v/>
      </c>
      <c r="G7711" s="212" t="str">
        <f t="shared" si="1174"/>
        <v/>
      </c>
      <c r="H7711" s="92">
        <f>IF(OR(ERR=FALSE,AND(F7711="",G7711="")),0,IF($C$12="D",$H$13+SUM($F$14:F7711)-SUM($G$14:G7711),$H$13-SUM($F$14:F7711)+SUM($G$14:G7711)))</f>
        <v>0</v>
      </c>
      <c r="I7711" s="7"/>
    </row>
    <row r="7712" spans="1:9">
      <c r="A7712" s="89">
        <f>A7711+1</f>
        <v>7699</v>
      </c>
      <c r="B7712" s="185" t="str">
        <f t="shared" si="1169"/>
        <v/>
      </c>
      <c r="C7712" s="90" t="str">
        <f t="shared" si="1170"/>
        <v/>
      </c>
      <c r="D7712" s="89" t="str">
        <f t="shared" si="1171"/>
        <v/>
      </c>
      <c r="E7712" s="91" t="str">
        <f t="shared" si="1172"/>
        <v/>
      </c>
      <c r="F7712" s="92" t="str">
        <f t="shared" si="1173"/>
        <v/>
      </c>
      <c r="G7712" s="212" t="str">
        <f t="shared" si="1174"/>
        <v/>
      </c>
      <c r="H7712" s="92">
        <f>IF(OR(ERR=FALSE,AND(F7712="",G7712="")),0,IF($C$12="D",$H$13+SUM($F$14:F7712)-SUM($G$14:G7712),$H$13-SUM($F$14:F7712)+SUM($G$14:G7712)))</f>
        <v>0</v>
      </c>
      <c r="I7712" s="7"/>
    </row>
    <row r="7713" spans="1:9">
      <c r="A7713" s="89">
        <f t="shared" si="1168"/>
        <v>7700</v>
      </c>
      <c r="B7713" s="185" t="str">
        <f t="shared" si="1169"/>
        <v/>
      </c>
      <c r="C7713" s="90" t="str">
        <f t="shared" si="1170"/>
        <v/>
      </c>
      <c r="D7713" s="89" t="str">
        <f t="shared" si="1171"/>
        <v/>
      </c>
      <c r="E7713" s="91" t="str">
        <f t="shared" si="1172"/>
        <v/>
      </c>
      <c r="F7713" s="92" t="str">
        <f t="shared" si="1173"/>
        <v/>
      </c>
      <c r="G7713" s="212" t="str">
        <f t="shared" si="1174"/>
        <v/>
      </c>
      <c r="H7713" s="92">
        <f>IF(OR(ERR=FALSE,AND(F7713="",G7713="")),0,IF($C$12="D",$H$13+SUM($F$14:F7713)-SUM($G$14:G7713),$H$13-SUM($F$14:F7713)+SUM($G$14:G7713)))</f>
        <v>0</v>
      </c>
      <c r="I7713" s="7"/>
    </row>
    <row r="7714" spans="1:9">
      <c r="A7714" s="89">
        <f t="shared" ref="A7714:A7777" si="1175">A7713+1</f>
        <v>7701</v>
      </c>
      <c r="B7714" s="185" t="str">
        <f t="shared" si="1169"/>
        <v/>
      </c>
      <c r="C7714" s="90" t="str">
        <f t="shared" si="1170"/>
        <v/>
      </c>
      <c r="D7714" s="89" t="str">
        <f t="shared" si="1171"/>
        <v/>
      </c>
      <c r="E7714" s="91" t="str">
        <f t="shared" si="1172"/>
        <v/>
      </c>
      <c r="F7714" s="92" t="str">
        <f t="shared" si="1173"/>
        <v/>
      </c>
      <c r="G7714" s="212" t="str">
        <f t="shared" si="1174"/>
        <v/>
      </c>
      <c r="H7714" s="92">
        <f>IF(OR(ERR=FALSE,AND(F7714="",G7714="")),0,IF($C$12="D",$H$13+SUM($F$14:F7714)-SUM($G$14:G7714),$H$13-SUM($F$14:F7714)+SUM($G$14:G7714)))</f>
        <v>0</v>
      </c>
      <c r="I7714" s="7"/>
    </row>
    <row r="7715" spans="1:9">
      <c r="A7715" s="89">
        <f t="shared" si="1175"/>
        <v>7702</v>
      </c>
      <c r="B7715" s="185" t="str">
        <f t="shared" si="1169"/>
        <v/>
      </c>
      <c r="C7715" s="90" t="str">
        <f t="shared" si="1170"/>
        <v/>
      </c>
      <c r="D7715" s="89" t="str">
        <f t="shared" si="1171"/>
        <v/>
      </c>
      <c r="E7715" s="91" t="str">
        <f t="shared" si="1172"/>
        <v/>
      </c>
      <c r="F7715" s="92" t="str">
        <f t="shared" si="1173"/>
        <v/>
      </c>
      <c r="G7715" s="212" t="str">
        <f t="shared" si="1174"/>
        <v/>
      </c>
      <c r="H7715" s="92">
        <f>IF(OR(ERR=FALSE,AND(F7715="",G7715="")),0,IF($C$12="D",$H$13+SUM($F$14:F7715)-SUM($G$14:G7715),$H$13-SUM($F$14:F7715)+SUM($G$14:G7715)))</f>
        <v>0</v>
      </c>
      <c r="I7715" s="7"/>
    </row>
    <row r="7716" spans="1:9">
      <c r="A7716" s="89">
        <f t="shared" si="1175"/>
        <v>7703</v>
      </c>
      <c r="B7716" s="185" t="str">
        <f t="shared" ref="B7716:B7779" si="1176">IF(ISERROR(VLOOKUP(A7716&amp;H$9,JU_AKUN,6,FALSE)=TRUE),"",VLOOKUP(A7716&amp;H$9,JU_AKUN,6,FALSE))</f>
        <v/>
      </c>
      <c r="C7716" s="90" t="str">
        <f t="shared" ref="C7716:C7779" si="1177">IF(ISERROR(VLOOKUP(A7716&amp;H$9,JU_AKUN,7,FALSE)=TRUE),"",VLOOKUP(A7716&amp;H$9,JU_AKUN,7,FALSE))</f>
        <v/>
      </c>
      <c r="D7716" s="89" t="str">
        <f t="shared" ref="D7716:D7779" si="1178">IF(ISERROR(VLOOKUP(A7716&amp;H$9,JU_AKUN,8,FALSE)=TRUE),"",VLOOKUP(A7716&amp;H$9,JU_AKUN,8,FALSE))</f>
        <v/>
      </c>
      <c r="E7716" s="91" t="str">
        <f t="shared" ref="E7716:E7779" si="1179">IF(ISERROR(VLOOKUP(A7716&amp;H$9,JU_AKUN,9,FALSE)=TRUE),"",VLOOKUP(A7716&amp;H$9,JU_AKUN,9,FALSE))</f>
        <v/>
      </c>
      <c r="F7716" s="92" t="str">
        <f t="shared" ref="F7716:F7779" si="1180">IF(ISERROR(VLOOKUP(A7716&amp;H$9,JU_AKUN,14,FALSE)=TRUE),"",VLOOKUP(A7716&amp;H$9,JU_AKUN,14,FALSE))</f>
        <v/>
      </c>
      <c r="G7716" s="212" t="str">
        <f t="shared" ref="G7716:G7779" si="1181">IF(ISERROR(VLOOKUP(A7716&amp;H$9,JU_AKUN,15,FALSE)=TRUE),"",VLOOKUP(A7716&amp;H$9,JU_AKUN,15,FALSE))</f>
        <v/>
      </c>
      <c r="H7716" s="92">
        <f>IF(OR(ERR=FALSE,AND(F7716="",G7716="")),0,IF($C$12="D",$H$13+SUM($F$14:F7716)-SUM($G$14:G7716),$H$13-SUM($F$14:F7716)+SUM($G$14:G7716)))</f>
        <v>0</v>
      </c>
      <c r="I7716" s="7"/>
    </row>
    <row r="7717" spans="1:9">
      <c r="A7717" s="89">
        <f t="shared" si="1175"/>
        <v>7704</v>
      </c>
      <c r="B7717" s="185" t="str">
        <f t="shared" si="1176"/>
        <v/>
      </c>
      <c r="C7717" s="90" t="str">
        <f t="shared" si="1177"/>
        <v/>
      </c>
      <c r="D7717" s="89" t="str">
        <f t="shared" si="1178"/>
        <v/>
      </c>
      <c r="E7717" s="91" t="str">
        <f t="shared" si="1179"/>
        <v/>
      </c>
      <c r="F7717" s="92" t="str">
        <f t="shared" si="1180"/>
        <v/>
      </c>
      <c r="G7717" s="212" t="str">
        <f t="shared" si="1181"/>
        <v/>
      </c>
      <c r="H7717" s="92">
        <f>IF(OR(ERR=FALSE,AND(F7717="",G7717="")),0,IF($C$12="D",$H$13+SUM($F$14:F7717)-SUM($G$14:G7717),$H$13-SUM($F$14:F7717)+SUM($G$14:G7717)))</f>
        <v>0</v>
      </c>
      <c r="I7717" s="7"/>
    </row>
    <row r="7718" spans="1:9">
      <c r="A7718" s="89">
        <f t="shared" si="1175"/>
        <v>7705</v>
      </c>
      <c r="B7718" s="185" t="str">
        <f t="shared" si="1176"/>
        <v/>
      </c>
      <c r="C7718" s="90" t="str">
        <f t="shared" si="1177"/>
        <v/>
      </c>
      <c r="D7718" s="89" t="str">
        <f t="shared" si="1178"/>
        <v/>
      </c>
      <c r="E7718" s="91" t="str">
        <f t="shared" si="1179"/>
        <v/>
      </c>
      <c r="F7718" s="92" t="str">
        <f t="shared" si="1180"/>
        <v/>
      </c>
      <c r="G7718" s="212" t="str">
        <f t="shared" si="1181"/>
        <v/>
      </c>
      <c r="H7718" s="92">
        <f>IF(OR(ERR=FALSE,AND(F7718="",G7718="")),0,IF($C$12="D",$H$13+SUM($F$14:F7718)-SUM($G$14:G7718),$H$13-SUM($F$14:F7718)+SUM($G$14:G7718)))</f>
        <v>0</v>
      </c>
      <c r="I7718" s="7"/>
    </row>
    <row r="7719" spans="1:9">
      <c r="A7719" s="89">
        <f t="shared" si="1175"/>
        <v>7706</v>
      </c>
      <c r="B7719" s="185" t="str">
        <f t="shared" si="1176"/>
        <v/>
      </c>
      <c r="C7719" s="90" t="str">
        <f t="shared" si="1177"/>
        <v/>
      </c>
      <c r="D7719" s="89" t="str">
        <f t="shared" si="1178"/>
        <v/>
      </c>
      <c r="E7719" s="91" t="str">
        <f t="shared" si="1179"/>
        <v/>
      </c>
      <c r="F7719" s="92" t="str">
        <f t="shared" si="1180"/>
        <v/>
      </c>
      <c r="G7719" s="212" t="str">
        <f t="shared" si="1181"/>
        <v/>
      </c>
      <c r="H7719" s="92">
        <f>IF(OR(ERR=FALSE,AND(F7719="",G7719="")),0,IF($C$12="D",$H$13+SUM($F$14:F7719)-SUM($G$14:G7719),$H$13-SUM($F$14:F7719)+SUM($G$14:G7719)))</f>
        <v>0</v>
      </c>
      <c r="I7719" s="7"/>
    </row>
    <row r="7720" spans="1:9">
      <c r="A7720" s="89">
        <f t="shared" si="1175"/>
        <v>7707</v>
      </c>
      <c r="B7720" s="185" t="str">
        <f t="shared" si="1176"/>
        <v/>
      </c>
      <c r="C7720" s="90" t="str">
        <f t="shared" si="1177"/>
        <v/>
      </c>
      <c r="D7720" s="89" t="str">
        <f t="shared" si="1178"/>
        <v/>
      </c>
      <c r="E7720" s="91" t="str">
        <f t="shared" si="1179"/>
        <v/>
      </c>
      <c r="F7720" s="92" t="str">
        <f t="shared" si="1180"/>
        <v/>
      </c>
      <c r="G7720" s="212" t="str">
        <f t="shared" si="1181"/>
        <v/>
      </c>
      <c r="H7720" s="92">
        <f>IF(OR(ERR=FALSE,AND(F7720="",G7720="")),0,IF($C$12="D",$H$13+SUM($F$14:F7720)-SUM($G$14:G7720),$H$13-SUM($F$14:F7720)+SUM($G$14:G7720)))</f>
        <v>0</v>
      </c>
      <c r="I7720" s="7"/>
    </row>
    <row r="7721" spans="1:9">
      <c r="A7721" s="89">
        <f t="shared" si="1175"/>
        <v>7708</v>
      </c>
      <c r="B7721" s="185" t="str">
        <f t="shared" si="1176"/>
        <v/>
      </c>
      <c r="C7721" s="90" t="str">
        <f t="shared" si="1177"/>
        <v/>
      </c>
      <c r="D7721" s="89" t="str">
        <f t="shared" si="1178"/>
        <v/>
      </c>
      <c r="E7721" s="91" t="str">
        <f t="shared" si="1179"/>
        <v/>
      </c>
      <c r="F7721" s="92" t="str">
        <f t="shared" si="1180"/>
        <v/>
      </c>
      <c r="G7721" s="212" t="str">
        <f t="shared" si="1181"/>
        <v/>
      </c>
      <c r="H7721" s="92">
        <f>IF(OR(ERR=FALSE,AND(F7721="",G7721="")),0,IF($C$12="D",$H$13+SUM($F$14:F7721)-SUM($G$14:G7721),$H$13-SUM($F$14:F7721)+SUM($G$14:G7721)))</f>
        <v>0</v>
      </c>
      <c r="I7721" s="7"/>
    </row>
    <row r="7722" spans="1:9">
      <c r="A7722" s="89">
        <f t="shared" si="1175"/>
        <v>7709</v>
      </c>
      <c r="B7722" s="185" t="str">
        <f t="shared" si="1176"/>
        <v/>
      </c>
      <c r="C7722" s="90" t="str">
        <f t="shared" si="1177"/>
        <v/>
      </c>
      <c r="D7722" s="89" t="str">
        <f t="shared" si="1178"/>
        <v/>
      </c>
      <c r="E7722" s="91" t="str">
        <f t="shared" si="1179"/>
        <v/>
      </c>
      <c r="F7722" s="92" t="str">
        <f t="shared" si="1180"/>
        <v/>
      </c>
      <c r="G7722" s="212" t="str">
        <f t="shared" si="1181"/>
        <v/>
      </c>
      <c r="H7722" s="92">
        <f>IF(OR(ERR=FALSE,AND(F7722="",G7722="")),0,IF($C$12="D",$H$13+SUM($F$14:F7722)-SUM($G$14:G7722),$H$13-SUM($F$14:F7722)+SUM($G$14:G7722)))</f>
        <v>0</v>
      </c>
      <c r="I7722" s="7"/>
    </row>
    <row r="7723" spans="1:9">
      <c r="A7723" s="89">
        <f t="shared" si="1175"/>
        <v>7710</v>
      </c>
      <c r="B7723" s="185" t="str">
        <f t="shared" si="1176"/>
        <v/>
      </c>
      <c r="C7723" s="90" t="str">
        <f t="shared" si="1177"/>
        <v/>
      </c>
      <c r="D7723" s="89" t="str">
        <f t="shared" si="1178"/>
        <v/>
      </c>
      <c r="E7723" s="91" t="str">
        <f t="shared" si="1179"/>
        <v/>
      </c>
      <c r="F7723" s="92" t="str">
        <f t="shared" si="1180"/>
        <v/>
      </c>
      <c r="G7723" s="212" t="str">
        <f t="shared" si="1181"/>
        <v/>
      </c>
      <c r="H7723" s="92">
        <f>IF(OR(ERR=FALSE,AND(F7723="",G7723="")),0,IF($C$12="D",$H$13+SUM($F$14:F7723)-SUM($G$14:G7723),$H$13-SUM($F$14:F7723)+SUM($G$14:G7723)))</f>
        <v>0</v>
      </c>
      <c r="I7723" s="7"/>
    </row>
    <row r="7724" spans="1:9">
      <c r="A7724" s="89">
        <f t="shared" si="1175"/>
        <v>7711</v>
      </c>
      <c r="B7724" s="185" t="str">
        <f t="shared" si="1176"/>
        <v/>
      </c>
      <c r="C7724" s="90" t="str">
        <f t="shared" si="1177"/>
        <v/>
      </c>
      <c r="D7724" s="89" t="str">
        <f t="shared" si="1178"/>
        <v/>
      </c>
      <c r="E7724" s="91" t="str">
        <f t="shared" si="1179"/>
        <v/>
      </c>
      <c r="F7724" s="92" t="str">
        <f t="shared" si="1180"/>
        <v/>
      </c>
      <c r="G7724" s="212" t="str">
        <f t="shared" si="1181"/>
        <v/>
      </c>
      <c r="H7724" s="92">
        <f>IF(OR(ERR=FALSE,AND(F7724="",G7724="")),0,IF($C$12="D",$H$13+SUM($F$14:F7724)-SUM($G$14:G7724),$H$13-SUM($F$14:F7724)+SUM($G$14:G7724)))</f>
        <v>0</v>
      </c>
      <c r="I7724" s="7"/>
    </row>
    <row r="7725" spans="1:9">
      <c r="A7725" s="89">
        <f t="shared" si="1175"/>
        <v>7712</v>
      </c>
      <c r="B7725" s="185" t="str">
        <f t="shared" si="1176"/>
        <v/>
      </c>
      <c r="C7725" s="90" t="str">
        <f t="shared" si="1177"/>
        <v/>
      </c>
      <c r="D7725" s="89" t="str">
        <f t="shared" si="1178"/>
        <v/>
      </c>
      <c r="E7725" s="91" t="str">
        <f t="shared" si="1179"/>
        <v/>
      </c>
      <c r="F7725" s="92" t="str">
        <f t="shared" si="1180"/>
        <v/>
      </c>
      <c r="G7725" s="212" t="str">
        <f t="shared" si="1181"/>
        <v/>
      </c>
      <c r="H7725" s="92">
        <f>IF(OR(ERR=FALSE,AND(F7725="",G7725="")),0,IF($C$12="D",$H$13+SUM($F$14:F7725)-SUM($G$14:G7725),$H$13-SUM($F$14:F7725)+SUM($G$14:G7725)))</f>
        <v>0</v>
      </c>
      <c r="I7725" s="7"/>
    </row>
    <row r="7726" spans="1:9">
      <c r="A7726" s="89">
        <f t="shared" si="1175"/>
        <v>7713</v>
      </c>
      <c r="B7726" s="185" t="str">
        <f t="shared" si="1176"/>
        <v/>
      </c>
      <c r="C7726" s="90" t="str">
        <f t="shared" si="1177"/>
        <v/>
      </c>
      <c r="D7726" s="89" t="str">
        <f t="shared" si="1178"/>
        <v/>
      </c>
      <c r="E7726" s="91" t="str">
        <f t="shared" si="1179"/>
        <v/>
      </c>
      <c r="F7726" s="92" t="str">
        <f t="shared" si="1180"/>
        <v/>
      </c>
      <c r="G7726" s="212" t="str">
        <f t="shared" si="1181"/>
        <v/>
      </c>
      <c r="H7726" s="92">
        <f>IF(OR(ERR=FALSE,AND(F7726="",G7726="")),0,IF($C$12="D",$H$13+SUM($F$14:F7726)-SUM($G$14:G7726),$H$13-SUM($F$14:F7726)+SUM($G$14:G7726)))</f>
        <v>0</v>
      </c>
      <c r="I7726" s="7"/>
    </row>
    <row r="7727" spans="1:9">
      <c r="A7727" s="89">
        <f t="shared" si="1175"/>
        <v>7714</v>
      </c>
      <c r="B7727" s="185" t="str">
        <f t="shared" si="1176"/>
        <v/>
      </c>
      <c r="C7727" s="90" t="str">
        <f t="shared" si="1177"/>
        <v/>
      </c>
      <c r="D7727" s="89" t="str">
        <f t="shared" si="1178"/>
        <v/>
      </c>
      <c r="E7727" s="91" t="str">
        <f t="shared" si="1179"/>
        <v/>
      </c>
      <c r="F7727" s="92" t="str">
        <f t="shared" si="1180"/>
        <v/>
      </c>
      <c r="G7727" s="212" t="str">
        <f t="shared" si="1181"/>
        <v/>
      </c>
      <c r="H7727" s="92">
        <f>IF(OR(ERR=FALSE,AND(F7727="",G7727="")),0,IF($C$12="D",$H$13+SUM($F$14:F7727)-SUM($G$14:G7727),$H$13-SUM($F$14:F7727)+SUM($G$14:G7727)))</f>
        <v>0</v>
      </c>
      <c r="I7727" s="7"/>
    </row>
    <row r="7728" spans="1:9">
      <c r="A7728" s="89">
        <f t="shared" si="1175"/>
        <v>7715</v>
      </c>
      <c r="B7728" s="185" t="str">
        <f t="shared" si="1176"/>
        <v/>
      </c>
      <c r="C7728" s="90" t="str">
        <f t="shared" si="1177"/>
        <v/>
      </c>
      <c r="D7728" s="89" t="str">
        <f t="shared" si="1178"/>
        <v/>
      </c>
      <c r="E7728" s="91" t="str">
        <f t="shared" si="1179"/>
        <v/>
      </c>
      <c r="F7728" s="92" t="str">
        <f t="shared" si="1180"/>
        <v/>
      </c>
      <c r="G7728" s="212" t="str">
        <f t="shared" si="1181"/>
        <v/>
      </c>
      <c r="H7728" s="92">
        <f>IF(OR(ERR=FALSE,AND(F7728="",G7728="")),0,IF($C$12="D",$H$13+SUM($F$14:F7728)-SUM($G$14:G7728),$H$13-SUM($F$14:F7728)+SUM($G$14:G7728)))</f>
        <v>0</v>
      </c>
      <c r="I7728" s="7"/>
    </row>
    <row r="7729" spans="1:9">
      <c r="A7729" s="89">
        <f t="shared" si="1175"/>
        <v>7716</v>
      </c>
      <c r="B7729" s="185" t="str">
        <f t="shared" si="1176"/>
        <v/>
      </c>
      <c r="C7729" s="90" t="str">
        <f t="shared" si="1177"/>
        <v/>
      </c>
      <c r="D7729" s="89" t="str">
        <f t="shared" si="1178"/>
        <v/>
      </c>
      <c r="E7729" s="91" t="str">
        <f t="shared" si="1179"/>
        <v/>
      </c>
      <c r="F7729" s="92" t="str">
        <f t="shared" si="1180"/>
        <v/>
      </c>
      <c r="G7729" s="212" t="str">
        <f t="shared" si="1181"/>
        <v/>
      </c>
      <c r="H7729" s="92">
        <f>IF(OR(ERR=FALSE,AND(F7729="",G7729="")),0,IF($C$12="D",$H$13+SUM($F$14:F7729)-SUM($G$14:G7729),$H$13-SUM($F$14:F7729)+SUM($G$14:G7729)))</f>
        <v>0</v>
      </c>
      <c r="I7729" s="7"/>
    </row>
    <row r="7730" spans="1:9">
      <c r="A7730" s="89">
        <f t="shared" si="1175"/>
        <v>7717</v>
      </c>
      <c r="B7730" s="185" t="str">
        <f t="shared" si="1176"/>
        <v/>
      </c>
      <c r="C7730" s="90" t="str">
        <f t="shared" si="1177"/>
        <v/>
      </c>
      <c r="D7730" s="89" t="str">
        <f t="shared" si="1178"/>
        <v/>
      </c>
      <c r="E7730" s="91" t="str">
        <f t="shared" si="1179"/>
        <v/>
      </c>
      <c r="F7730" s="92" t="str">
        <f t="shared" si="1180"/>
        <v/>
      </c>
      <c r="G7730" s="212" t="str">
        <f t="shared" si="1181"/>
        <v/>
      </c>
      <c r="H7730" s="92">
        <f>IF(OR(ERR=FALSE,AND(F7730="",G7730="")),0,IF($C$12="D",$H$13+SUM($F$14:F7730)-SUM($G$14:G7730),$H$13-SUM($F$14:F7730)+SUM($G$14:G7730)))</f>
        <v>0</v>
      </c>
      <c r="I7730" s="7"/>
    </row>
    <row r="7731" spans="1:9">
      <c r="A7731" s="89">
        <f t="shared" si="1175"/>
        <v>7718</v>
      </c>
      <c r="B7731" s="185" t="str">
        <f t="shared" si="1176"/>
        <v/>
      </c>
      <c r="C7731" s="90" t="str">
        <f t="shared" si="1177"/>
        <v/>
      </c>
      <c r="D7731" s="89" t="str">
        <f t="shared" si="1178"/>
        <v/>
      </c>
      <c r="E7731" s="91" t="str">
        <f t="shared" si="1179"/>
        <v/>
      </c>
      <c r="F7731" s="92" t="str">
        <f t="shared" si="1180"/>
        <v/>
      </c>
      <c r="G7731" s="212" t="str">
        <f t="shared" si="1181"/>
        <v/>
      </c>
      <c r="H7731" s="92">
        <f>IF(OR(ERR=FALSE,AND(F7731="",G7731="")),0,IF($C$12="D",$H$13+SUM($F$14:F7731)-SUM($G$14:G7731),$H$13-SUM($F$14:F7731)+SUM($G$14:G7731)))</f>
        <v>0</v>
      </c>
      <c r="I7731" s="7"/>
    </row>
    <row r="7732" spans="1:9">
      <c r="A7732" s="89">
        <f t="shared" si="1175"/>
        <v>7719</v>
      </c>
      <c r="B7732" s="185" t="str">
        <f t="shared" si="1176"/>
        <v/>
      </c>
      <c r="C7732" s="90" t="str">
        <f t="shared" si="1177"/>
        <v/>
      </c>
      <c r="D7732" s="89" t="str">
        <f t="shared" si="1178"/>
        <v/>
      </c>
      <c r="E7732" s="91" t="str">
        <f t="shared" si="1179"/>
        <v/>
      </c>
      <c r="F7732" s="92" t="str">
        <f t="shared" si="1180"/>
        <v/>
      </c>
      <c r="G7732" s="212" t="str">
        <f t="shared" si="1181"/>
        <v/>
      </c>
      <c r="H7732" s="92">
        <f>IF(OR(ERR=FALSE,AND(F7732="",G7732="")),0,IF($C$12="D",$H$13+SUM($F$14:F7732)-SUM($G$14:G7732),$H$13-SUM($F$14:F7732)+SUM($G$14:G7732)))</f>
        <v>0</v>
      </c>
      <c r="I7732" s="7"/>
    </row>
    <row r="7733" spans="1:9">
      <c r="A7733" s="89">
        <f t="shared" si="1175"/>
        <v>7720</v>
      </c>
      <c r="B7733" s="185" t="str">
        <f t="shared" si="1176"/>
        <v/>
      </c>
      <c r="C7733" s="90" t="str">
        <f t="shared" si="1177"/>
        <v/>
      </c>
      <c r="D7733" s="89" t="str">
        <f t="shared" si="1178"/>
        <v/>
      </c>
      <c r="E7733" s="91" t="str">
        <f t="shared" si="1179"/>
        <v/>
      </c>
      <c r="F7733" s="92" t="str">
        <f t="shared" si="1180"/>
        <v/>
      </c>
      <c r="G7733" s="212" t="str">
        <f t="shared" si="1181"/>
        <v/>
      </c>
      <c r="H7733" s="92">
        <f>IF(OR(ERR=FALSE,AND(F7733="",G7733="")),0,IF($C$12="D",$H$13+SUM($F$14:F7733)-SUM($G$14:G7733),$H$13-SUM($F$14:F7733)+SUM($G$14:G7733)))</f>
        <v>0</v>
      </c>
      <c r="I7733" s="7"/>
    </row>
    <row r="7734" spans="1:9">
      <c r="A7734" s="89">
        <f t="shared" si="1175"/>
        <v>7721</v>
      </c>
      <c r="B7734" s="185" t="str">
        <f t="shared" si="1176"/>
        <v/>
      </c>
      <c r="C7734" s="90" t="str">
        <f t="shared" si="1177"/>
        <v/>
      </c>
      <c r="D7734" s="89" t="str">
        <f t="shared" si="1178"/>
        <v/>
      </c>
      <c r="E7734" s="91" t="str">
        <f t="shared" si="1179"/>
        <v/>
      </c>
      <c r="F7734" s="92" t="str">
        <f t="shared" si="1180"/>
        <v/>
      </c>
      <c r="G7734" s="212" t="str">
        <f t="shared" si="1181"/>
        <v/>
      </c>
      <c r="H7734" s="92">
        <f>IF(OR(ERR=FALSE,AND(F7734="",G7734="")),0,IF($C$12="D",$H$13+SUM($F$14:F7734)-SUM($G$14:G7734),$H$13-SUM($F$14:F7734)+SUM($G$14:G7734)))</f>
        <v>0</v>
      </c>
      <c r="I7734" s="7"/>
    </row>
    <row r="7735" spans="1:9">
      <c r="A7735" s="89">
        <f t="shared" si="1175"/>
        <v>7722</v>
      </c>
      <c r="B7735" s="185" t="str">
        <f t="shared" si="1176"/>
        <v/>
      </c>
      <c r="C7735" s="90" t="str">
        <f t="shared" si="1177"/>
        <v/>
      </c>
      <c r="D7735" s="89" t="str">
        <f t="shared" si="1178"/>
        <v/>
      </c>
      <c r="E7735" s="91" t="str">
        <f t="shared" si="1179"/>
        <v/>
      </c>
      <c r="F7735" s="92" t="str">
        <f t="shared" si="1180"/>
        <v/>
      </c>
      <c r="G7735" s="212" t="str">
        <f t="shared" si="1181"/>
        <v/>
      </c>
      <c r="H7735" s="92">
        <f>IF(OR(ERR=FALSE,AND(F7735="",G7735="")),0,IF($C$12="D",$H$13+SUM($F$14:F7735)-SUM($G$14:G7735),$H$13-SUM($F$14:F7735)+SUM($G$14:G7735)))</f>
        <v>0</v>
      </c>
      <c r="I7735" s="7"/>
    </row>
    <row r="7736" spans="1:9">
      <c r="A7736" s="89">
        <f t="shared" si="1175"/>
        <v>7723</v>
      </c>
      <c r="B7736" s="185" t="str">
        <f t="shared" si="1176"/>
        <v/>
      </c>
      <c r="C7736" s="90" t="str">
        <f t="shared" si="1177"/>
        <v/>
      </c>
      <c r="D7736" s="89" t="str">
        <f t="shared" si="1178"/>
        <v/>
      </c>
      <c r="E7736" s="91" t="str">
        <f t="shared" si="1179"/>
        <v/>
      </c>
      <c r="F7736" s="92" t="str">
        <f t="shared" si="1180"/>
        <v/>
      </c>
      <c r="G7736" s="212" t="str">
        <f t="shared" si="1181"/>
        <v/>
      </c>
      <c r="H7736" s="92">
        <f>IF(OR(ERR=FALSE,AND(F7736="",G7736="")),0,IF($C$12="D",$H$13+SUM($F$14:F7736)-SUM($G$14:G7736),$H$13-SUM($F$14:F7736)+SUM($G$14:G7736)))</f>
        <v>0</v>
      </c>
      <c r="I7736" s="7"/>
    </row>
    <row r="7737" spans="1:9">
      <c r="A7737" s="89">
        <f t="shared" si="1175"/>
        <v>7724</v>
      </c>
      <c r="B7737" s="185" t="str">
        <f t="shared" si="1176"/>
        <v/>
      </c>
      <c r="C7737" s="90" t="str">
        <f t="shared" si="1177"/>
        <v/>
      </c>
      <c r="D7737" s="89" t="str">
        <f t="shared" si="1178"/>
        <v/>
      </c>
      <c r="E7737" s="91" t="str">
        <f t="shared" si="1179"/>
        <v/>
      </c>
      <c r="F7737" s="92" t="str">
        <f t="shared" si="1180"/>
        <v/>
      </c>
      <c r="G7737" s="212" t="str">
        <f t="shared" si="1181"/>
        <v/>
      </c>
      <c r="H7737" s="92">
        <f>IF(OR(ERR=FALSE,AND(F7737="",G7737="")),0,IF($C$12="D",$H$13+SUM($F$14:F7737)-SUM($G$14:G7737),$H$13-SUM($F$14:F7737)+SUM($G$14:G7737)))</f>
        <v>0</v>
      </c>
      <c r="I7737" s="7"/>
    </row>
    <row r="7738" spans="1:9">
      <c r="A7738" s="89">
        <f t="shared" si="1175"/>
        <v>7725</v>
      </c>
      <c r="B7738" s="185" t="str">
        <f t="shared" si="1176"/>
        <v/>
      </c>
      <c r="C7738" s="90" t="str">
        <f t="shared" si="1177"/>
        <v/>
      </c>
      <c r="D7738" s="89" t="str">
        <f t="shared" si="1178"/>
        <v/>
      </c>
      <c r="E7738" s="91" t="str">
        <f t="shared" si="1179"/>
        <v/>
      </c>
      <c r="F7738" s="92" t="str">
        <f t="shared" si="1180"/>
        <v/>
      </c>
      <c r="G7738" s="212" t="str">
        <f t="shared" si="1181"/>
        <v/>
      </c>
      <c r="H7738" s="92">
        <f>IF(OR(ERR=FALSE,AND(F7738="",G7738="")),0,IF($C$12="D",$H$13+SUM($F$14:F7738)-SUM($G$14:G7738),$H$13-SUM($F$14:F7738)+SUM($G$14:G7738)))</f>
        <v>0</v>
      </c>
      <c r="I7738" s="7"/>
    </row>
    <row r="7739" spans="1:9">
      <c r="A7739" s="89">
        <f t="shared" si="1175"/>
        <v>7726</v>
      </c>
      <c r="B7739" s="185" t="str">
        <f t="shared" si="1176"/>
        <v/>
      </c>
      <c r="C7739" s="90" t="str">
        <f t="shared" si="1177"/>
        <v/>
      </c>
      <c r="D7739" s="89" t="str">
        <f t="shared" si="1178"/>
        <v/>
      </c>
      <c r="E7739" s="91" t="str">
        <f t="shared" si="1179"/>
        <v/>
      </c>
      <c r="F7739" s="92" t="str">
        <f t="shared" si="1180"/>
        <v/>
      </c>
      <c r="G7739" s="212" t="str">
        <f t="shared" si="1181"/>
        <v/>
      </c>
      <c r="H7739" s="92">
        <f>IF(OR(ERR=FALSE,AND(F7739="",G7739="")),0,IF($C$12="D",$H$13+SUM($F$14:F7739)-SUM($G$14:G7739),$H$13-SUM($F$14:F7739)+SUM($G$14:G7739)))</f>
        <v>0</v>
      </c>
      <c r="I7739" s="7"/>
    </row>
    <row r="7740" spans="1:9">
      <c r="A7740" s="89">
        <f t="shared" si="1175"/>
        <v>7727</v>
      </c>
      <c r="B7740" s="185" t="str">
        <f t="shared" si="1176"/>
        <v/>
      </c>
      <c r="C7740" s="90" t="str">
        <f t="shared" si="1177"/>
        <v/>
      </c>
      <c r="D7740" s="89" t="str">
        <f t="shared" si="1178"/>
        <v/>
      </c>
      <c r="E7740" s="91" t="str">
        <f t="shared" si="1179"/>
        <v/>
      </c>
      <c r="F7740" s="92" t="str">
        <f t="shared" si="1180"/>
        <v/>
      </c>
      <c r="G7740" s="212" t="str">
        <f t="shared" si="1181"/>
        <v/>
      </c>
      <c r="H7740" s="92">
        <f>IF(OR(ERR=FALSE,AND(F7740="",G7740="")),0,IF($C$12="D",$H$13+SUM($F$14:F7740)-SUM($G$14:G7740),$H$13-SUM($F$14:F7740)+SUM($G$14:G7740)))</f>
        <v>0</v>
      </c>
      <c r="I7740" s="7"/>
    </row>
    <row r="7741" spans="1:9">
      <c r="A7741" s="89">
        <f t="shared" si="1175"/>
        <v>7728</v>
      </c>
      <c r="B7741" s="185" t="str">
        <f t="shared" si="1176"/>
        <v/>
      </c>
      <c r="C7741" s="90" t="str">
        <f t="shared" si="1177"/>
        <v/>
      </c>
      <c r="D7741" s="89" t="str">
        <f t="shared" si="1178"/>
        <v/>
      </c>
      <c r="E7741" s="91" t="str">
        <f t="shared" si="1179"/>
        <v/>
      </c>
      <c r="F7741" s="92" t="str">
        <f t="shared" si="1180"/>
        <v/>
      </c>
      <c r="G7741" s="212" t="str">
        <f t="shared" si="1181"/>
        <v/>
      </c>
      <c r="H7741" s="92">
        <f>IF(OR(ERR=FALSE,AND(F7741="",G7741="")),0,IF($C$12="D",$H$13+SUM($F$14:F7741)-SUM($G$14:G7741),$H$13-SUM($F$14:F7741)+SUM($G$14:G7741)))</f>
        <v>0</v>
      </c>
      <c r="I7741" s="7"/>
    </row>
    <row r="7742" spans="1:9">
      <c r="A7742" s="89">
        <f t="shared" si="1175"/>
        <v>7729</v>
      </c>
      <c r="B7742" s="185" t="str">
        <f t="shared" si="1176"/>
        <v/>
      </c>
      <c r="C7742" s="90" t="str">
        <f t="shared" si="1177"/>
        <v/>
      </c>
      <c r="D7742" s="89" t="str">
        <f t="shared" si="1178"/>
        <v/>
      </c>
      <c r="E7742" s="91" t="str">
        <f t="shared" si="1179"/>
        <v/>
      </c>
      <c r="F7742" s="92" t="str">
        <f t="shared" si="1180"/>
        <v/>
      </c>
      <c r="G7742" s="212" t="str">
        <f t="shared" si="1181"/>
        <v/>
      </c>
      <c r="H7742" s="92">
        <f>IF(OR(ERR=FALSE,AND(F7742="",G7742="")),0,IF($C$12="D",$H$13+SUM($F$14:F7742)-SUM($G$14:G7742),$H$13-SUM($F$14:F7742)+SUM($G$14:G7742)))</f>
        <v>0</v>
      </c>
      <c r="I7742" s="7"/>
    </row>
    <row r="7743" spans="1:9">
      <c r="A7743" s="89">
        <f t="shared" si="1175"/>
        <v>7730</v>
      </c>
      <c r="B7743" s="185" t="str">
        <f t="shared" si="1176"/>
        <v/>
      </c>
      <c r="C7743" s="90" t="str">
        <f t="shared" si="1177"/>
        <v/>
      </c>
      <c r="D7743" s="89" t="str">
        <f t="shared" si="1178"/>
        <v/>
      </c>
      <c r="E7743" s="91" t="str">
        <f t="shared" si="1179"/>
        <v/>
      </c>
      <c r="F7743" s="92" t="str">
        <f t="shared" si="1180"/>
        <v/>
      </c>
      <c r="G7743" s="212" t="str">
        <f t="shared" si="1181"/>
        <v/>
      </c>
      <c r="H7743" s="92">
        <f>IF(OR(ERR=FALSE,AND(F7743="",G7743="")),0,IF($C$12="D",$H$13+SUM($F$14:F7743)-SUM($G$14:G7743),$H$13-SUM($F$14:F7743)+SUM($G$14:G7743)))</f>
        <v>0</v>
      </c>
      <c r="I7743" s="7"/>
    </row>
    <row r="7744" spans="1:9">
      <c r="A7744" s="89">
        <f t="shared" si="1175"/>
        <v>7731</v>
      </c>
      <c r="B7744" s="185" t="str">
        <f t="shared" si="1176"/>
        <v/>
      </c>
      <c r="C7744" s="90" t="str">
        <f t="shared" si="1177"/>
        <v/>
      </c>
      <c r="D7744" s="89" t="str">
        <f t="shared" si="1178"/>
        <v/>
      </c>
      <c r="E7744" s="91" t="str">
        <f t="shared" si="1179"/>
        <v/>
      </c>
      <c r="F7744" s="92" t="str">
        <f t="shared" si="1180"/>
        <v/>
      </c>
      <c r="G7744" s="212" t="str">
        <f t="shared" si="1181"/>
        <v/>
      </c>
      <c r="H7744" s="92">
        <f>IF(OR(ERR=FALSE,AND(F7744="",G7744="")),0,IF($C$12="D",$H$13+SUM($F$14:F7744)-SUM($G$14:G7744),$H$13-SUM($F$14:F7744)+SUM($G$14:G7744)))</f>
        <v>0</v>
      </c>
      <c r="I7744" s="7"/>
    </row>
    <row r="7745" spans="1:9">
      <c r="A7745" s="89">
        <f t="shared" si="1175"/>
        <v>7732</v>
      </c>
      <c r="B7745" s="185" t="str">
        <f t="shared" si="1176"/>
        <v/>
      </c>
      <c r="C7745" s="90" t="str">
        <f t="shared" si="1177"/>
        <v/>
      </c>
      <c r="D7745" s="89" t="str">
        <f t="shared" si="1178"/>
        <v/>
      </c>
      <c r="E7745" s="91" t="str">
        <f t="shared" si="1179"/>
        <v/>
      </c>
      <c r="F7745" s="92" t="str">
        <f t="shared" si="1180"/>
        <v/>
      </c>
      <c r="G7745" s="212" t="str">
        <f t="shared" si="1181"/>
        <v/>
      </c>
      <c r="H7745" s="92">
        <f>IF(OR(ERR=FALSE,AND(F7745="",G7745="")),0,IF($C$12="D",$H$13+SUM($F$14:F7745)-SUM($G$14:G7745),$H$13-SUM($F$14:F7745)+SUM($G$14:G7745)))</f>
        <v>0</v>
      </c>
      <c r="I7745" s="7"/>
    </row>
    <row r="7746" spans="1:9">
      <c r="A7746" s="89">
        <f t="shared" si="1175"/>
        <v>7733</v>
      </c>
      <c r="B7746" s="185" t="str">
        <f t="shared" si="1176"/>
        <v/>
      </c>
      <c r="C7746" s="90" t="str">
        <f t="shared" si="1177"/>
        <v/>
      </c>
      <c r="D7746" s="89" t="str">
        <f t="shared" si="1178"/>
        <v/>
      </c>
      <c r="E7746" s="91" t="str">
        <f t="shared" si="1179"/>
        <v/>
      </c>
      <c r="F7746" s="92" t="str">
        <f t="shared" si="1180"/>
        <v/>
      </c>
      <c r="G7746" s="212" t="str">
        <f t="shared" si="1181"/>
        <v/>
      </c>
      <c r="H7746" s="92">
        <f>IF(OR(ERR=FALSE,AND(F7746="",G7746="")),0,IF($C$12="D",$H$13+SUM($F$14:F7746)-SUM($G$14:G7746),$H$13-SUM($F$14:F7746)+SUM($G$14:G7746)))</f>
        <v>0</v>
      </c>
      <c r="I7746" s="7"/>
    </row>
    <row r="7747" spans="1:9">
      <c r="A7747" s="89">
        <f t="shared" si="1175"/>
        <v>7734</v>
      </c>
      <c r="B7747" s="185" t="str">
        <f t="shared" si="1176"/>
        <v/>
      </c>
      <c r="C7747" s="90" t="str">
        <f t="shared" si="1177"/>
        <v/>
      </c>
      <c r="D7747" s="89" t="str">
        <f t="shared" si="1178"/>
        <v/>
      </c>
      <c r="E7747" s="91" t="str">
        <f t="shared" si="1179"/>
        <v/>
      </c>
      <c r="F7747" s="92" t="str">
        <f t="shared" si="1180"/>
        <v/>
      </c>
      <c r="G7747" s="212" t="str">
        <f t="shared" si="1181"/>
        <v/>
      </c>
      <c r="H7747" s="92">
        <f>IF(OR(ERR=FALSE,AND(F7747="",G7747="")),0,IF($C$12="D",$H$13+SUM($F$14:F7747)-SUM($G$14:G7747),$H$13-SUM($F$14:F7747)+SUM($G$14:G7747)))</f>
        <v>0</v>
      </c>
      <c r="I7747" s="7"/>
    </row>
    <row r="7748" spans="1:9">
      <c r="A7748" s="89">
        <f t="shared" si="1175"/>
        <v>7735</v>
      </c>
      <c r="B7748" s="185" t="str">
        <f t="shared" si="1176"/>
        <v/>
      </c>
      <c r="C7748" s="90" t="str">
        <f t="shared" si="1177"/>
        <v/>
      </c>
      <c r="D7748" s="89" t="str">
        <f t="shared" si="1178"/>
        <v/>
      </c>
      <c r="E7748" s="91" t="str">
        <f t="shared" si="1179"/>
        <v/>
      </c>
      <c r="F7748" s="92" t="str">
        <f t="shared" si="1180"/>
        <v/>
      </c>
      <c r="G7748" s="212" t="str">
        <f t="shared" si="1181"/>
        <v/>
      </c>
      <c r="H7748" s="92">
        <f>IF(OR(ERR=FALSE,AND(F7748="",G7748="")),0,IF($C$12="D",$H$13+SUM($F$14:F7748)-SUM($G$14:G7748),$H$13-SUM($F$14:F7748)+SUM($G$14:G7748)))</f>
        <v>0</v>
      </c>
      <c r="I7748" s="7"/>
    </row>
    <row r="7749" spans="1:9">
      <c r="A7749" s="89">
        <f t="shared" si="1175"/>
        <v>7736</v>
      </c>
      <c r="B7749" s="185" t="str">
        <f t="shared" si="1176"/>
        <v/>
      </c>
      <c r="C7749" s="90" t="str">
        <f t="shared" si="1177"/>
        <v/>
      </c>
      <c r="D7749" s="89" t="str">
        <f t="shared" si="1178"/>
        <v/>
      </c>
      <c r="E7749" s="91" t="str">
        <f t="shared" si="1179"/>
        <v/>
      </c>
      <c r="F7749" s="92" t="str">
        <f t="shared" si="1180"/>
        <v/>
      </c>
      <c r="G7749" s="212" t="str">
        <f t="shared" si="1181"/>
        <v/>
      </c>
      <c r="H7749" s="92">
        <f>IF(OR(ERR=FALSE,AND(F7749="",G7749="")),0,IF($C$12="D",$H$13+SUM($F$14:F7749)-SUM($G$14:G7749),$H$13-SUM($F$14:F7749)+SUM($G$14:G7749)))</f>
        <v>0</v>
      </c>
      <c r="I7749" s="7"/>
    </row>
    <row r="7750" spans="1:9">
      <c r="A7750" s="89">
        <f t="shared" si="1175"/>
        <v>7737</v>
      </c>
      <c r="B7750" s="185" t="str">
        <f t="shared" si="1176"/>
        <v/>
      </c>
      <c r="C7750" s="90" t="str">
        <f t="shared" si="1177"/>
        <v/>
      </c>
      <c r="D7750" s="89" t="str">
        <f t="shared" si="1178"/>
        <v/>
      </c>
      <c r="E7750" s="91" t="str">
        <f t="shared" si="1179"/>
        <v/>
      </c>
      <c r="F7750" s="92" t="str">
        <f t="shared" si="1180"/>
        <v/>
      </c>
      <c r="G7750" s="212" t="str">
        <f t="shared" si="1181"/>
        <v/>
      </c>
      <c r="H7750" s="92">
        <f>IF(OR(ERR=FALSE,AND(F7750="",G7750="")),0,IF($C$12="D",$H$13+SUM($F$14:F7750)-SUM($G$14:G7750),$H$13-SUM($F$14:F7750)+SUM($G$14:G7750)))</f>
        <v>0</v>
      </c>
      <c r="I7750" s="7"/>
    </row>
    <row r="7751" spans="1:9">
      <c r="A7751" s="89">
        <f t="shared" si="1175"/>
        <v>7738</v>
      </c>
      <c r="B7751" s="185" t="str">
        <f t="shared" si="1176"/>
        <v/>
      </c>
      <c r="C7751" s="90" t="str">
        <f t="shared" si="1177"/>
        <v/>
      </c>
      <c r="D7751" s="89" t="str">
        <f t="shared" si="1178"/>
        <v/>
      </c>
      <c r="E7751" s="91" t="str">
        <f t="shared" si="1179"/>
        <v/>
      </c>
      <c r="F7751" s="92" t="str">
        <f t="shared" si="1180"/>
        <v/>
      </c>
      <c r="G7751" s="212" t="str">
        <f t="shared" si="1181"/>
        <v/>
      </c>
      <c r="H7751" s="92">
        <f>IF(OR(ERR=FALSE,AND(F7751="",G7751="")),0,IF($C$12="D",$H$13+SUM($F$14:F7751)-SUM($G$14:G7751),$H$13-SUM($F$14:F7751)+SUM($G$14:G7751)))</f>
        <v>0</v>
      </c>
      <c r="I7751" s="7"/>
    </row>
    <row r="7752" spans="1:9">
      <c r="A7752" s="89">
        <f t="shared" si="1175"/>
        <v>7739</v>
      </c>
      <c r="B7752" s="185" t="str">
        <f t="shared" si="1176"/>
        <v/>
      </c>
      <c r="C7752" s="90" t="str">
        <f t="shared" si="1177"/>
        <v/>
      </c>
      <c r="D7752" s="89" t="str">
        <f t="shared" si="1178"/>
        <v/>
      </c>
      <c r="E7752" s="91" t="str">
        <f t="shared" si="1179"/>
        <v/>
      </c>
      <c r="F7752" s="92" t="str">
        <f t="shared" si="1180"/>
        <v/>
      </c>
      <c r="G7752" s="212" t="str">
        <f t="shared" si="1181"/>
        <v/>
      </c>
      <c r="H7752" s="92">
        <f>IF(OR(ERR=FALSE,AND(F7752="",G7752="")),0,IF($C$12="D",$H$13+SUM($F$14:F7752)-SUM($G$14:G7752),$H$13-SUM($F$14:F7752)+SUM($G$14:G7752)))</f>
        <v>0</v>
      </c>
      <c r="I7752" s="7"/>
    </row>
    <row r="7753" spans="1:9">
      <c r="A7753" s="89">
        <f t="shared" si="1175"/>
        <v>7740</v>
      </c>
      <c r="B7753" s="185" t="str">
        <f t="shared" si="1176"/>
        <v/>
      </c>
      <c r="C7753" s="90" t="str">
        <f t="shared" si="1177"/>
        <v/>
      </c>
      <c r="D7753" s="89" t="str">
        <f t="shared" si="1178"/>
        <v/>
      </c>
      <c r="E7753" s="91" t="str">
        <f t="shared" si="1179"/>
        <v/>
      </c>
      <c r="F7753" s="92" t="str">
        <f t="shared" si="1180"/>
        <v/>
      </c>
      <c r="G7753" s="212" t="str">
        <f t="shared" si="1181"/>
        <v/>
      </c>
      <c r="H7753" s="92">
        <f>IF(OR(ERR=FALSE,AND(F7753="",G7753="")),0,IF($C$12="D",$H$13+SUM($F$14:F7753)-SUM($G$14:G7753),$H$13-SUM($F$14:F7753)+SUM($G$14:G7753)))</f>
        <v>0</v>
      </c>
      <c r="I7753" s="7"/>
    </row>
    <row r="7754" spans="1:9">
      <c r="A7754" s="89">
        <f t="shared" si="1175"/>
        <v>7741</v>
      </c>
      <c r="B7754" s="185" t="str">
        <f t="shared" si="1176"/>
        <v/>
      </c>
      <c r="C7754" s="90" t="str">
        <f t="shared" si="1177"/>
        <v/>
      </c>
      <c r="D7754" s="89" t="str">
        <f t="shared" si="1178"/>
        <v/>
      </c>
      <c r="E7754" s="91" t="str">
        <f t="shared" si="1179"/>
        <v/>
      </c>
      <c r="F7754" s="92" t="str">
        <f t="shared" si="1180"/>
        <v/>
      </c>
      <c r="G7754" s="212" t="str">
        <f t="shared" si="1181"/>
        <v/>
      </c>
      <c r="H7754" s="92">
        <f>IF(OR(ERR=FALSE,AND(F7754="",G7754="")),0,IF($C$12="D",$H$13+SUM($F$14:F7754)-SUM($G$14:G7754),$H$13-SUM($F$14:F7754)+SUM($G$14:G7754)))</f>
        <v>0</v>
      </c>
      <c r="I7754" s="7"/>
    </row>
    <row r="7755" spans="1:9">
      <c r="A7755" s="89">
        <f t="shared" si="1175"/>
        <v>7742</v>
      </c>
      <c r="B7755" s="185" t="str">
        <f t="shared" si="1176"/>
        <v/>
      </c>
      <c r="C7755" s="90" t="str">
        <f t="shared" si="1177"/>
        <v/>
      </c>
      <c r="D7755" s="89" t="str">
        <f t="shared" si="1178"/>
        <v/>
      </c>
      <c r="E7755" s="91" t="str">
        <f t="shared" si="1179"/>
        <v/>
      </c>
      <c r="F7755" s="92" t="str">
        <f t="shared" si="1180"/>
        <v/>
      </c>
      <c r="G7755" s="212" t="str">
        <f t="shared" si="1181"/>
        <v/>
      </c>
      <c r="H7755" s="92">
        <f>IF(OR(ERR=FALSE,AND(F7755="",G7755="")),0,IF($C$12="D",$H$13+SUM($F$14:F7755)-SUM($G$14:G7755),$H$13-SUM($F$14:F7755)+SUM($G$14:G7755)))</f>
        <v>0</v>
      </c>
      <c r="I7755" s="7"/>
    </row>
    <row r="7756" spans="1:9">
      <c r="A7756" s="89">
        <f t="shared" si="1175"/>
        <v>7743</v>
      </c>
      <c r="B7756" s="185" t="str">
        <f t="shared" si="1176"/>
        <v/>
      </c>
      <c r="C7756" s="90" t="str">
        <f t="shared" si="1177"/>
        <v/>
      </c>
      <c r="D7756" s="89" t="str">
        <f t="shared" si="1178"/>
        <v/>
      </c>
      <c r="E7756" s="91" t="str">
        <f t="shared" si="1179"/>
        <v/>
      </c>
      <c r="F7756" s="92" t="str">
        <f t="shared" si="1180"/>
        <v/>
      </c>
      <c r="G7756" s="212" t="str">
        <f t="shared" si="1181"/>
        <v/>
      </c>
      <c r="H7756" s="92">
        <f>IF(OR(ERR=FALSE,AND(F7756="",G7756="")),0,IF($C$12="D",$H$13+SUM($F$14:F7756)-SUM($G$14:G7756),$H$13-SUM($F$14:F7756)+SUM($G$14:G7756)))</f>
        <v>0</v>
      </c>
      <c r="I7756" s="7"/>
    </row>
    <row r="7757" spans="1:9">
      <c r="A7757" s="89">
        <f t="shared" si="1175"/>
        <v>7744</v>
      </c>
      <c r="B7757" s="185" t="str">
        <f t="shared" si="1176"/>
        <v/>
      </c>
      <c r="C7757" s="90" t="str">
        <f t="shared" si="1177"/>
        <v/>
      </c>
      <c r="D7757" s="89" t="str">
        <f t="shared" si="1178"/>
        <v/>
      </c>
      <c r="E7757" s="91" t="str">
        <f t="shared" si="1179"/>
        <v/>
      </c>
      <c r="F7757" s="92" t="str">
        <f t="shared" si="1180"/>
        <v/>
      </c>
      <c r="G7757" s="212" t="str">
        <f t="shared" si="1181"/>
        <v/>
      </c>
      <c r="H7757" s="92">
        <f>IF(OR(ERR=FALSE,AND(F7757="",G7757="")),0,IF($C$12="D",$H$13+SUM($F$14:F7757)-SUM($G$14:G7757),$H$13-SUM($F$14:F7757)+SUM($G$14:G7757)))</f>
        <v>0</v>
      </c>
      <c r="I7757" s="7"/>
    </row>
    <row r="7758" spans="1:9">
      <c r="A7758" s="89">
        <f t="shared" si="1175"/>
        <v>7745</v>
      </c>
      <c r="B7758" s="185" t="str">
        <f t="shared" si="1176"/>
        <v/>
      </c>
      <c r="C7758" s="90" t="str">
        <f t="shared" si="1177"/>
        <v/>
      </c>
      <c r="D7758" s="89" t="str">
        <f t="shared" si="1178"/>
        <v/>
      </c>
      <c r="E7758" s="91" t="str">
        <f t="shared" si="1179"/>
        <v/>
      </c>
      <c r="F7758" s="92" t="str">
        <f t="shared" si="1180"/>
        <v/>
      </c>
      <c r="G7758" s="212" t="str">
        <f t="shared" si="1181"/>
        <v/>
      </c>
      <c r="H7758" s="92">
        <f>IF(OR(ERR=FALSE,AND(F7758="",G7758="")),0,IF($C$12="D",$H$13+SUM($F$14:F7758)-SUM($G$14:G7758),$H$13-SUM($F$14:F7758)+SUM($G$14:G7758)))</f>
        <v>0</v>
      </c>
      <c r="I7758" s="7"/>
    </row>
    <row r="7759" spans="1:9">
      <c r="A7759" s="89">
        <f t="shared" si="1175"/>
        <v>7746</v>
      </c>
      <c r="B7759" s="185" t="str">
        <f t="shared" si="1176"/>
        <v/>
      </c>
      <c r="C7759" s="90" t="str">
        <f t="shared" si="1177"/>
        <v/>
      </c>
      <c r="D7759" s="89" t="str">
        <f t="shared" si="1178"/>
        <v/>
      </c>
      <c r="E7759" s="91" t="str">
        <f t="shared" si="1179"/>
        <v/>
      </c>
      <c r="F7759" s="92" t="str">
        <f t="shared" si="1180"/>
        <v/>
      </c>
      <c r="G7759" s="212" t="str">
        <f t="shared" si="1181"/>
        <v/>
      </c>
      <c r="H7759" s="92">
        <f>IF(OR(ERR=FALSE,AND(F7759="",G7759="")),0,IF($C$12="D",$H$13+SUM($F$14:F7759)-SUM($G$14:G7759),$H$13-SUM($F$14:F7759)+SUM($G$14:G7759)))</f>
        <v>0</v>
      </c>
      <c r="I7759" s="7"/>
    </row>
    <row r="7760" spans="1:9">
      <c r="A7760" s="89">
        <f t="shared" si="1175"/>
        <v>7747</v>
      </c>
      <c r="B7760" s="185" t="str">
        <f t="shared" si="1176"/>
        <v/>
      </c>
      <c r="C7760" s="90" t="str">
        <f t="shared" si="1177"/>
        <v/>
      </c>
      <c r="D7760" s="89" t="str">
        <f t="shared" si="1178"/>
        <v/>
      </c>
      <c r="E7760" s="91" t="str">
        <f t="shared" si="1179"/>
        <v/>
      </c>
      <c r="F7760" s="92" t="str">
        <f t="shared" si="1180"/>
        <v/>
      </c>
      <c r="G7760" s="212" t="str">
        <f t="shared" si="1181"/>
        <v/>
      </c>
      <c r="H7760" s="92">
        <f>IF(OR(ERR=FALSE,AND(F7760="",G7760="")),0,IF($C$12="D",$H$13+SUM($F$14:F7760)-SUM($G$14:G7760),$H$13-SUM($F$14:F7760)+SUM($G$14:G7760)))</f>
        <v>0</v>
      </c>
      <c r="I7760" s="7"/>
    </row>
    <row r="7761" spans="1:9">
      <c r="A7761" s="89">
        <f t="shared" si="1175"/>
        <v>7748</v>
      </c>
      <c r="B7761" s="185" t="str">
        <f t="shared" si="1176"/>
        <v/>
      </c>
      <c r="C7761" s="90" t="str">
        <f t="shared" si="1177"/>
        <v/>
      </c>
      <c r="D7761" s="89" t="str">
        <f t="shared" si="1178"/>
        <v/>
      </c>
      <c r="E7761" s="91" t="str">
        <f t="shared" si="1179"/>
        <v/>
      </c>
      <c r="F7761" s="92" t="str">
        <f t="shared" si="1180"/>
        <v/>
      </c>
      <c r="G7761" s="212" t="str">
        <f t="shared" si="1181"/>
        <v/>
      </c>
      <c r="H7761" s="92">
        <f>IF(OR(ERR=FALSE,AND(F7761="",G7761="")),0,IF($C$12="D",$H$13+SUM($F$14:F7761)-SUM($G$14:G7761),$H$13-SUM($F$14:F7761)+SUM($G$14:G7761)))</f>
        <v>0</v>
      </c>
      <c r="I7761" s="7"/>
    </row>
    <row r="7762" spans="1:9">
      <c r="A7762" s="89">
        <f t="shared" si="1175"/>
        <v>7749</v>
      </c>
      <c r="B7762" s="185" t="str">
        <f t="shared" si="1176"/>
        <v/>
      </c>
      <c r="C7762" s="90" t="str">
        <f t="shared" si="1177"/>
        <v/>
      </c>
      <c r="D7762" s="89" t="str">
        <f t="shared" si="1178"/>
        <v/>
      </c>
      <c r="E7762" s="91" t="str">
        <f t="shared" si="1179"/>
        <v/>
      </c>
      <c r="F7762" s="92" t="str">
        <f t="shared" si="1180"/>
        <v/>
      </c>
      <c r="G7762" s="212" t="str">
        <f t="shared" si="1181"/>
        <v/>
      </c>
      <c r="H7762" s="92">
        <f>IF(OR(ERR=FALSE,AND(F7762="",G7762="")),0,IF($C$12="D",$H$13+SUM($F$14:F7762)-SUM($G$14:G7762),$H$13-SUM($F$14:F7762)+SUM($G$14:G7762)))</f>
        <v>0</v>
      </c>
      <c r="I7762" s="7"/>
    </row>
    <row r="7763" spans="1:9">
      <c r="A7763" s="89">
        <f t="shared" si="1175"/>
        <v>7750</v>
      </c>
      <c r="B7763" s="185" t="str">
        <f t="shared" si="1176"/>
        <v/>
      </c>
      <c r="C7763" s="90" t="str">
        <f t="shared" si="1177"/>
        <v/>
      </c>
      <c r="D7763" s="89" t="str">
        <f t="shared" si="1178"/>
        <v/>
      </c>
      <c r="E7763" s="91" t="str">
        <f t="shared" si="1179"/>
        <v/>
      </c>
      <c r="F7763" s="92" t="str">
        <f t="shared" si="1180"/>
        <v/>
      </c>
      <c r="G7763" s="212" t="str">
        <f t="shared" si="1181"/>
        <v/>
      </c>
      <c r="H7763" s="92">
        <f>IF(OR(ERR=FALSE,AND(F7763="",G7763="")),0,IF($C$12="D",$H$13+SUM($F$14:F7763)-SUM($G$14:G7763),$H$13-SUM($F$14:F7763)+SUM($G$14:G7763)))</f>
        <v>0</v>
      </c>
      <c r="I7763" s="7"/>
    </row>
    <row r="7764" spans="1:9">
      <c r="A7764" s="89">
        <f t="shared" si="1175"/>
        <v>7751</v>
      </c>
      <c r="B7764" s="185" t="str">
        <f t="shared" si="1176"/>
        <v/>
      </c>
      <c r="C7764" s="90" t="str">
        <f t="shared" si="1177"/>
        <v/>
      </c>
      <c r="D7764" s="89" t="str">
        <f t="shared" si="1178"/>
        <v/>
      </c>
      <c r="E7764" s="91" t="str">
        <f t="shared" si="1179"/>
        <v/>
      </c>
      <c r="F7764" s="92" t="str">
        <f t="shared" si="1180"/>
        <v/>
      </c>
      <c r="G7764" s="212" t="str">
        <f t="shared" si="1181"/>
        <v/>
      </c>
      <c r="H7764" s="92">
        <f>IF(OR(ERR=FALSE,AND(F7764="",G7764="")),0,IF($C$12="D",$H$13+SUM($F$14:F7764)-SUM($G$14:G7764),$H$13-SUM($F$14:F7764)+SUM($G$14:G7764)))</f>
        <v>0</v>
      </c>
      <c r="I7764" s="7"/>
    </row>
    <row r="7765" spans="1:9">
      <c r="A7765" s="89">
        <f t="shared" si="1175"/>
        <v>7752</v>
      </c>
      <c r="B7765" s="185" t="str">
        <f t="shared" si="1176"/>
        <v/>
      </c>
      <c r="C7765" s="90" t="str">
        <f t="shared" si="1177"/>
        <v/>
      </c>
      <c r="D7765" s="89" t="str">
        <f t="shared" si="1178"/>
        <v/>
      </c>
      <c r="E7765" s="91" t="str">
        <f t="shared" si="1179"/>
        <v/>
      </c>
      <c r="F7765" s="92" t="str">
        <f t="shared" si="1180"/>
        <v/>
      </c>
      <c r="G7765" s="212" t="str">
        <f t="shared" si="1181"/>
        <v/>
      </c>
      <c r="H7765" s="92">
        <f>IF(OR(ERR=FALSE,AND(F7765="",G7765="")),0,IF($C$12="D",$H$13+SUM($F$14:F7765)-SUM($G$14:G7765),$H$13-SUM($F$14:F7765)+SUM($G$14:G7765)))</f>
        <v>0</v>
      </c>
      <c r="I7765" s="7"/>
    </row>
    <row r="7766" spans="1:9">
      <c r="A7766" s="89">
        <f t="shared" si="1175"/>
        <v>7753</v>
      </c>
      <c r="B7766" s="185" t="str">
        <f t="shared" si="1176"/>
        <v/>
      </c>
      <c r="C7766" s="90" t="str">
        <f t="shared" si="1177"/>
        <v/>
      </c>
      <c r="D7766" s="89" t="str">
        <f t="shared" si="1178"/>
        <v/>
      </c>
      <c r="E7766" s="91" t="str">
        <f t="shared" si="1179"/>
        <v/>
      </c>
      <c r="F7766" s="92" t="str">
        <f t="shared" si="1180"/>
        <v/>
      </c>
      <c r="G7766" s="212" t="str">
        <f t="shared" si="1181"/>
        <v/>
      </c>
      <c r="H7766" s="92">
        <f>IF(OR(ERR=FALSE,AND(F7766="",G7766="")),0,IF($C$12="D",$H$13+SUM($F$14:F7766)-SUM($G$14:G7766),$H$13-SUM($F$14:F7766)+SUM($G$14:G7766)))</f>
        <v>0</v>
      </c>
      <c r="I7766" s="7"/>
    </row>
    <row r="7767" spans="1:9">
      <c r="A7767" s="89">
        <f t="shared" si="1175"/>
        <v>7754</v>
      </c>
      <c r="B7767" s="185" t="str">
        <f t="shared" si="1176"/>
        <v/>
      </c>
      <c r="C7767" s="90" t="str">
        <f t="shared" si="1177"/>
        <v/>
      </c>
      <c r="D7767" s="89" t="str">
        <f t="shared" si="1178"/>
        <v/>
      </c>
      <c r="E7767" s="91" t="str">
        <f t="shared" si="1179"/>
        <v/>
      </c>
      <c r="F7767" s="92" t="str">
        <f t="shared" si="1180"/>
        <v/>
      </c>
      <c r="G7767" s="212" t="str">
        <f t="shared" si="1181"/>
        <v/>
      </c>
      <c r="H7767" s="92">
        <f>IF(OR(ERR=FALSE,AND(F7767="",G7767="")),0,IF($C$12="D",$H$13+SUM($F$14:F7767)-SUM($G$14:G7767),$H$13-SUM($F$14:F7767)+SUM($G$14:G7767)))</f>
        <v>0</v>
      </c>
      <c r="I7767" s="7"/>
    </row>
    <row r="7768" spans="1:9">
      <c r="A7768" s="89">
        <f t="shared" si="1175"/>
        <v>7755</v>
      </c>
      <c r="B7768" s="185" t="str">
        <f t="shared" si="1176"/>
        <v/>
      </c>
      <c r="C7768" s="90" t="str">
        <f t="shared" si="1177"/>
        <v/>
      </c>
      <c r="D7768" s="89" t="str">
        <f t="shared" si="1178"/>
        <v/>
      </c>
      <c r="E7768" s="91" t="str">
        <f t="shared" si="1179"/>
        <v/>
      </c>
      <c r="F7768" s="92" t="str">
        <f t="shared" si="1180"/>
        <v/>
      </c>
      <c r="G7768" s="212" t="str">
        <f t="shared" si="1181"/>
        <v/>
      </c>
      <c r="H7768" s="92">
        <f>IF(OR(ERR=FALSE,AND(F7768="",G7768="")),0,IF($C$12="D",$H$13+SUM($F$14:F7768)-SUM($G$14:G7768),$H$13-SUM($F$14:F7768)+SUM($G$14:G7768)))</f>
        <v>0</v>
      </c>
      <c r="I7768" s="7"/>
    </row>
    <row r="7769" spans="1:9">
      <c r="A7769" s="89">
        <f t="shared" si="1175"/>
        <v>7756</v>
      </c>
      <c r="B7769" s="185" t="str">
        <f t="shared" si="1176"/>
        <v/>
      </c>
      <c r="C7769" s="90" t="str">
        <f t="shared" si="1177"/>
        <v/>
      </c>
      <c r="D7769" s="89" t="str">
        <f t="shared" si="1178"/>
        <v/>
      </c>
      <c r="E7769" s="91" t="str">
        <f t="shared" si="1179"/>
        <v/>
      </c>
      <c r="F7769" s="92" t="str">
        <f t="shared" si="1180"/>
        <v/>
      </c>
      <c r="G7769" s="212" t="str">
        <f t="shared" si="1181"/>
        <v/>
      </c>
      <c r="H7769" s="92">
        <f>IF(OR(ERR=FALSE,AND(F7769="",G7769="")),0,IF($C$12="D",$H$13+SUM($F$14:F7769)-SUM($G$14:G7769),$H$13-SUM($F$14:F7769)+SUM($G$14:G7769)))</f>
        <v>0</v>
      </c>
      <c r="I7769" s="7"/>
    </row>
    <row r="7770" spans="1:9">
      <c r="A7770" s="89">
        <f t="shared" si="1175"/>
        <v>7757</v>
      </c>
      <c r="B7770" s="185" t="str">
        <f t="shared" si="1176"/>
        <v/>
      </c>
      <c r="C7770" s="90" t="str">
        <f t="shared" si="1177"/>
        <v/>
      </c>
      <c r="D7770" s="89" t="str">
        <f t="shared" si="1178"/>
        <v/>
      </c>
      <c r="E7770" s="91" t="str">
        <f t="shared" si="1179"/>
        <v/>
      </c>
      <c r="F7770" s="92" t="str">
        <f t="shared" si="1180"/>
        <v/>
      </c>
      <c r="G7770" s="212" t="str">
        <f t="shared" si="1181"/>
        <v/>
      </c>
      <c r="H7770" s="92">
        <f>IF(OR(ERR=FALSE,AND(F7770="",G7770="")),0,IF($C$12="D",$H$13+SUM($F$14:F7770)-SUM($G$14:G7770),$H$13-SUM($F$14:F7770)+SUM($G$14:G7770)))</f>
        <v>0</v>
      </c>
      <c r="I7770" s="7"/>
    </row>
    <row r="7771" spans="1:9">
      <c r="A7771" s="89">
        <f t="shared" si="1175"/>
        <v>7758</v>
      </c>
      <c r="B7771" s="185" t="str">
        <f t="shared" si="1176"/>
        <v/>
      </c>
      <c r="C7771" s="90" t="str">
        <f t="shared" si="1177"/>
        <v/>
      </c>
      <c r="D7771" s="89" t="str">
        <f t="shared" si="1178"/>
        <v/>
      </c>
      <c r="E7771" s="91" t="str">
        <f t="shared" si="1179"/>
        <v/>
      </c>
      <c r="F7771" s="92" t="str">
        <f t="shared" si="1180"/>
        <v/>
      </c>
      <c r="G7771" s="212" t="str">
        <f t="shared" si="1181"/>
        <v/>
      </c>
      <c r="H7771" s="92">
        <f>IF(OR(ERR=FALSE,AND(F7771="",G7771="")),0,IF($C$12="D",$H$13+SUM($F$14:F7771)-SUM($G$14:G7771),$H$13-SUM($F$14:F7771)+SUM($G$14:G7771)))</f>
        <v>0</v>
      </c>
      <c r="I7771" s="7"/>
    </row>
    <row r="7772" spans="1:9">
      <c r="A7772" s="89">
        <f t="shared" si="1175"/>
        <v>7759</v>
      </c>
      <c r="B7772" s="185" t="str">
        <f t="shared" si="1176"/>
        <v/>
      </c>
      <c r="C7772" s="90" t="str">
        <f t="shared" si="1177"/>
        <v/>
      </c>
      <c r="D7772" s="89" t="str">
        <f t="shared" si="1178"/>
        <v/>
      </c>
      <c r="E7772" s="91" t="str">
        <f t="shared" si="1179"/>
        <v/>
      </c>
      <c r="F7772" s="92" t="str">
        <f t="shared" si="1180"/>
        <v/>
      </c>
      <c r="G7772" s="212" t="str">
        <f t="shared" si="1181"/>
        <v/>
      </c>
      <c r="H7772" s="92">
        <f>IF(OR(ERR=FALSE,AND(F7772="",G7772="")),0,IF($C$12="D",$H$13+SUM($F$14:F7772)-SUM($G$14:G7772),$H$13-SUM($F$14:F7772)+SUM($G$14:G7772)))</f>
        <v>0</v>
      </c>
      <c r="I7772" s="7"/>
    </row>
    <row r="7773" spans="1:9">
      <c r="A7773" s="89">
        <f t="shared" si="1175"/>
        <v>7760</v>
      </c>
      <c r="B7773" s="185" t="str">
        <f t="shared" si="1176"/>
        <v/>
      </c>
      <c r="C7773" s="90" t="str">
        <f t="shared" si="1177"/>
        <v/>
      </c>
      <c r="D7773" s="89" t="str">
        <f t="shared" si="1178"/>
        <v/>
      </c>
      <c r="E7773" s="91" t="str">
        <f t="shared" si="1179"/>
        <v/>
      </c>
      <c r="F7773" s="92" t="str">
        <f t="shared" si="1180"/>
        <v/>
      </c>
      <c r="G7773" s="212" t="str">
        <f t="shared" si="1181"/>
        <v/>
      </c>
      <c r="H7773" s="92">
        <f>IF(OR(ERR=FALSE,AND(F7773="",G7773="")),0,IF($C$12="D",$H$13+SUM($F$14:F7773)-SUM($G$14:G7773),$H$13-SUM($F$14:F7773)+SUM($G$14:G7773)))</f>
        <v>0</v>
      </c>
      <c r="I7773" s="7"/>
    </row>
    <row r="7774" spans="1:9">
      <c r="A7774" s="89">
        <f t="shared" si="1175"/>
        <v>7761</v>
      </c>
      <c r="B7774" s="185" t="str">
        <f t="shared" si="1176"/>
        <v/>
      </c>
      <c r="C7774" s="90" t="str">
        <f t="shared" si="1177"/>
        <v/>
      </c>
      <c r="D7774" s="89" t="str">
        <f t="shared" si="1178"/>
        <v/>
      </c>
      <c r="E7774" s="91" t="str">
        <f t="shared" si="1179"/>
        <v/>
      </c>
      <c r="F7774" s="92" t="str">
        <f t="shared" si="1180"/>
        <v/>
      </c>
      <c r="G7774" s="212" t="str">
        <f t="shared" si="1181"/>
        <v/>
      </c>
      <c r="H7774" s="92">
        <f>IF(OR(ERR=FALSE,AND(F7774="",G7774="")),0,IF($C$12="D",$H$13+SUM($F$14:F7774)-SUM($G$14:G7774),$H$13-SUM($F$14:F7774)+SUM($G$14:G7774)))</f>
        <v>0</v>
      </c>
      <c r="I7774" s="7"/>
    </row>
    <row r="7775" spans="1:9">
      <c r="A7775" s="89">
        <f t="shared" si="1175"/>
        <v>7762</v>
      </c>
      <c r="B7775" s="185" t="str">
        <f t="shared" si="1176"/>
        <v/>
      </c>
      <c r="C7775" s="90" t="str">
        <f t="shared" si="1177"/>
        <v/>
      </c>
      <c r="D7775" s="89" t="str">
        <f t="shared" si="1178"/>
        <v/>
      </c>
      <c r="E7775" s="91" t="str">
        <f t="shared" si="1179"/>
        <v/>
      </c>
      <c r="F7775" s="92" t="str">
        <f t="shared" si="1180"/>
        <v/>
      </c>
      <c r="G7775" s="212" t="str">
        <f t="shared" si="1181"/>
        <v/>
      </c>
      <c r="H7775" s="92">
        <f>IF(OR(ERR=FALSE,AND(F7775="",G7775="")),0,IF($C$12="D",$H$13+SUM($F$14:F7775)-SUM($G$14:G7775),$H$13-SUM($F$14:F7775)+SUM($G$14:G7775)))</f>
        <v>0</v>
      </c>
      <c r="I7775" s="7"/>
    </row>
    <row r="7776" spans="1:9">
      <c r="A7776" s="89">
        <f t="shared" si="1175"/>
        <v>7763</v>
      </c>
      <c r="B7776" s="185" t="str">
        <f t="shared" si="1176"/>
        <v/>
      </c>
      <c r="C7776" s="90" t="str">
        <f t="shared" si="1177"/>
        <v/>
      </c>
      <c r="D7776" s="89" t="str">
        <f t="shared" si="1178"/>
        <v/>
      </c>
      <c r="E7776" s="91" t="str">
        <f t="shared" si="1179"/>
        <v/>
      </c>
      <c r="F7776" s="92" t="str">
        <f t="shared" si="1180"/>
        <v/>
      </c>
      <c r="G7776" s="212" t="str">
        <f t="shared" si="1181"/>
        <v/>
      </c>
      <c r="H7776" s="92">
        <f>IF(OR(ERR=FALSE,AND(F7776="",G7776="")),0,IF($C$12="D",$H$13+SUM($F$14:F7776)-SUM($G$14:G7776),$H$13-SUM($F$14:F7776)+SUM($G$14:G7776)))</f>
        <v>0</v>
      </c>
      <c r="I7776" s="7"/>
    </row>
    <row r="7777" spans="1:9">
      <c r="A7777" s="89">
        <f t="shared" si="1175"/>
        <v>7764</v>
      </c>
      <c r="B7777" s="185" t="str">
        <f t="shared" si="1176"/>
        <v/>
      </c>
      <c r="C7777" s="90" t="str">
        <f t="shared" si="1177"/>
        <v/>
      </c>
      <c r="D7777" s="89" t="str">
        <f t="shared" si="1178"/>
        <v/>
      </c>
      <c r="E7777" s="91" t="str">
        <f t="shared" si="1179"/>
        <v/>
      </c>
      <c r="F7777" s="92" t="str">
        <f t="shared" si="1180"/>
        <v/>
      </c>
      <c r="G7777" s="212" t="str">
        <f t="shared" si="1181"/>
        <v/>
      </c>
      <c r="H7777" s="92">
        <f>IF(OR(ERR=FALSE,AND(F7777="",G7777="")),0,IF($C$12="D",$H$13+SUM($F$14:F7777)-SUM($G$14:G7777),$H$13-SUM($F$14:F7777)+SUM($G$14:G7777)))</f>
        <v>0</v>
      </c>
      <c r="I7777" s="7"/>
    </row>
    <row r="7778" spans="1:9">
      <c r="A7778" s="89">
        <f t="shared" ref="A7778:A7841" si="1182">A7777+1</f>
        <v>7765</v>
      </c>
      <c r="B7778" s="185" t="str">
        <f t="shared" si="1176"/>
        <v/>
      </c>
      <c r="C7778" s="90" t="str">
        <f t="shared" si="1177"/>
        <v/>
      </c>
      <c r="D7778" s="89" t="str">
        <f t="shared" si="1178"/>
        <v/>
      </c>
      <c r="E7778" s="91" t="str">
        <f t="shared" si="1179"/>
        <v/>
      </c>
      <c r="F7778" s="92" t="str">
        <f t="shared" si="1180"/>
        <v/>
      </c>
      <c r="G7778" s="212" t="str">
        <f t="shared" si="1181"/>
        <v/>
      </c>
      <c r="H7778" s="92">
        <f>IF(OR(ERR=FALSE,AND(F7778="",G7778="")),0,IF($C$12="D",$H$13+SUM($F$14:F7778)-SUM($G$14:G7778),$H$13-SUM($F$14:F7778)+SUM($G$14:G7778)))</f>
        <v>0</v>
      </c>
      <c r="I7778" s="7"/>
    </row>
    <row r="7779" spans="1:9">
      <c r="A7779" s="89">
        <f t="shared" si="1182"/>
        <v>7766</v>
      </c>
      <c r="B7779" s="185" t="str">
        <f t="shared" si="1176"/>
        <v/>
      </c>
      <c r="C7779" s="90" t="str">
        <f t="shared" si="1177"/>
        <v/>
      </c>
      <c r="D7779" s="89" t="str">
        <f t="shared" si="1178"/>
        <v/>
      </c>
      <c r="E7779" s="91" t="str">
        <f t="shared" si="1179"/>
        <v/>
      </c>
      <c r="F7779" s="92" t="str">
        <f t="shared" si="1180"/>
        <v/>
      </c>
      <c r="G7779" s="212" t="str">
        <f t="shared" si="1181"/>
        <v/>
      </c>
      <c r="H7779" s="92">
        <f>IF(OR(ERR=FALSE,AND(F7779="",G7779="")),0,IF($C$12="D",$H$13+SUM($F$14:F7779)-SUM($G$14:G7779),$H$13-SUM($F$14:F7779)+SUM($G$14:G7779)))</f>
        <v>0</v>
      </c>
      <c r="I7779" s="7"/>
    </row>
    <row r="7780" spans="1:9">
      <c r="A7780" s="89">
        <f t="shared" si="1182"/>
        <v>7767</v>
      </c>
      <c r="B7780" s="185" t="str">
        <f t="shared" ref="B7780:B7807" si="1183">IF(ISERROR(VLOOKUP(A7780&amp;H$9,JU_AKUN,6,FALSE)=TRUE),"",VLOOKUP(A7780&amp;H$9,JU_AKUN,6,FALSE))</f>
        <v/>
      </c>
      <c r="C7780" s="90" t="str">
        <f t="shared" ref="C7780:C7807" si="1184">IF(ISERROR(VLOOKUP(A7780&amp;H$9,JU_AKUN,7,FALSE)=TRUE),"",VLOOKUP(A7780&amp;H$9,JU_AKUN,7,FALSE))</f>
        <v/>
      </c>
      <c r="D7780" s="89" t="str">
        <f t="shared" ref="D7780:D7807" si="1185">IF(ISERROR(VLOOKUP(A7780&amp;H$9,JU_AKUN,8,FALSE)=TRUE),"",VLOOKUP(A7780&amp;H$9,JU_AKUN,8,FALSE))</f>
        <v/>
      </c>
      <c r="E7780" s="91" t="str">
        <f t="shared" ref="E7780:E7807" si="1186">IF(ISERROR(VLOOKUP(A7780&amp;H$9,JU_AKUN,9,FALSE)=TRUE),"",VLOOKUP(A7780&amp;H$9,JU_AKUN,9,FALSE))</f>
        <v/>
      </c>
      <c r="F7780" s="92" t="str">
        <f t="shared" ref="F7780:F7807" si="1187">IF(ISERROR(VLOOKUP(A7780&amp;H$9,JU_AKUN,14,FALSE)=TRUE),"",VLOOKUP(A7780&amp;H$9,JU_AKUN,14,FALSE))</f>
        <v/>
      </c>
      <c r="G7780" s="212" t="str">
        <f t="shared" ref="G7780:G7807" si="1188">IF(ISERROR(VLOOKUP(A7780&amp;H$9,JU_AKUN,15,FALSE)=TRUE),"",VLOOKUP(A7780&amp;H$9,JU_AKUN,15,FALSE))</f>
        <v/>
      </c>
      <c r="H7780" s="92">
        <f>IF(OR(ERR=FALSE,AND(F7780="",G7780="")),0,IF($C$12="D",$H$13+SUM($F$14:F7780)-SUM($G$14:G7780),$H$13-SUM($F$14:F7780)+SUM($G$14:G7780)))</f>
        <v>0</v>
      </c>
      <c r="I7780" s="7"/>
    </row>
    <row r="7781" spans="1:9">
      <c r="A7781" s="89">
        <f t="shared" si="1182"/>
        <v>7768</v>
      </c>
      <c r="B7781" s="185" t="str">
        <f t="shared" si="1183"/>
        <v/>
      </c>
      <c r="C7781" s="90" t="str">
        <f t="shared" si="1184"/>
        <v/>
      </c>
      <c r="D7781" s="89" t="str">
        <f t="shared" si="1185"/>
        <v/>
      </c>
      <c r="E7781" s="91" t="str">
        <f t="shared" si="1186"/>
        <v/>
      </c>
      <c r="F7781" s="92" t="str">
        <f t="shared" si="1187"/>
        <v/>
      </c>
      <c r="G7781" s="212" t="str">
        <f t="shared" si="1188"/>
        <v/>
      </c>
      <c r="H7781" s="92">
        <f>IF(OR(ERR=FALSE,AND(F7781="",G7781="")),0,IF($C$12="D",$H$13+SUM($F$14:F7781)-SUM($G$14:G7781),$H$13-SUM($F$14:F7781)+SUM($G$14:G7781)))</f>
        <v>0</v>
      </c>
      <c r="I7781" s="7"/>
    </row>
    <row r="7782" spans="1:9">
      <c r="A7782" s="89">
        <f t="shared" si="1182"/>
        <v>7769</v>
      </c>
      <c r="B7782" s="185" t="str">
        <f t="shared" si="1183"/>
        <v/>
      </c>
      <c r="C7782" s="90" t="str">
        <f t="shared" si="1184"/>
        <v/>
      </c>
      <c r="D7782" s="89" t="str">
        <f t="shared" si="1185"/>
        <v/>
      </c>
      <c r="E7782" s="91" t="str">
        <f t="shared" si="1186"/>
        <v/>
      </c>
      <c r="F7782" s="92" t="str">
        <f t="shared" si="1187"/>
        <v/>
      </c>
      <c r="G7782" s="212" t="str">
        <f t="shared" si="1188"/>
        <v/>
      </c>
      <c r="H7782" s="92">
        <f>IF(OR(ERR=FALSE,AND(F7782="",G7782="")),0,IF($C$12="D",$H$13+SUM($F$14:F7782)-SUM($G$14:G7782),$H$13-SUM($F$14:F7782)+SUM($G$14:G7782)))</f>
        <v>0</v>
      </c>
      <c r="I7782" s="7"/>
    </row>
    <row r="7783" spans="1:9">
      <c r="A7783" s="89">
        <f t="shared" si="1182"/>
        <v>7770</v>
      </c>
      <c r="B7783" s="185" t="str">
        <f t="shared" si="1183"/>
        <v/>
      </c>
      <c r="C7783" s="90" t="str">
        <f t="shared" si="1184"/>
        <v/>
      </c>
      <c r="D7783" s="89" t="str">
        <f t="shared" si="1185"/>
        <v/>
      </c>
      <c r="E7783" s="91" t="str">
        <f t="shared" si="1186"/>
        <v/>
      </c>
      <c r="F7783" s="92" t="str">
        <f t="shared" si="1187"/>
        <v/>
      </c>
      <c r="G7783" s="212" t="str">
        <f t="shared" si="1188"/>
        <v/>
      </c>
      <c r="H7783" s="92">
        <f>IF(OR(ERR=FALSE,AND(F7783="",G7783="")),0,IF($C$12="D",$H$13+SUM($F$14:F7783)-SUM($G$14:G7783),$H$13-SUM($F$14:F7783)+SUM($G$14:G7783)))</f>
        <v>0</v>
      </c>
      <c r="I7783" s="7"/>
    </row>
    <row r="7784" spans="1:9">
      <c r="A7784" s="89">
        <f t="shared" si="1182"/>
        <v>7771</v>
      </c>
      <c r="B7784" s="185" t="str">
        <f t="shared" si="1183"/>
        <v/>
      </c>
      <c r="C7784" s="90" t="str">
        <f t="shared" si="1184"/>
        <v/>
      </c>
      <c r="D7784" s="89" t="str">
        <f t="shared" si="1185"/>
        <v/>
      </c>
      <c r="E7784" s="91" t="str">
        <f t="shared" si="1186"/>
        <v/>
      </c>
      <c r="F7784" s="92" t="str">
        <f t="shared" si="1187"/>
        <v/>
      </c>
      <c r="G7784" s="212" t="str">
        <f t="shared" si="1188"/>
        <v/>
      </c>
      <c r="H7784" s="92">
        <f>IF(OR(ERR=FALSE,AND(F7784="",G7784="")),0,IF($C$12="D",$H$13+SUM($F$14:F7784)-SUM($G$14:G7784),$H$13-SUM($F$14:F7784)+SUM($G$14:G7784)))</f>
        <v>0</v>
      </c>
      <c r="I7784" s="7"/>
    </row>
    <row r="7785" spans="1:9">
      <c r="A7785" s="89">
        <f t="shared" si="1182"/>
        <v>7772</v>
      </c>
      <c r="B7785" s="185" t="str">
        <f t="shared" si="1183"/>
        <v/>
      </c>
      <c r="C7785" s="90" t="str">
        <f t="shared" si="1184"/>
        <v/>
      </c>
      <c r="D7785" s="89" t="str">
        <f t="shared" si="1185"/>
        <v/>
      </c>
      <c r="E7785" s="91" t="str">
        <f t="shared" si="1186"/>
        <v/>
      </c>
      <c r="F7785" s="92" t="str">
        <f t="shared" si="1187"/>
        <v/>
      </c>
      <c r="G7785" s="212" t="str">
        <f t="shared" si="1188"/>
        <v/>
      </c>
      <c r="H7785" s="92">
        <f>IF(OR(ERR=FALSE,AND(F7785="",G7785="")),0,IF($C$12="D",$H$13+SUM($F$14:F7785)-SUM($G$14:G7785),$H$13-SUM($F$14:F7785)+SUM($G$14:G7785)))</f>
        <v>0</v>
      </c>
      <c r="I7785" s="7"/>
    </row>
    <row r="7786" spans="1:9">
      <c r="A7786" s="89">
        <f t="shared" si="1182"/>
        <v>7773</v>
      </c>
      <c r="B7786" s="185" t="str">
        <f t="shared" si="1183"/>
        <v/>
      </c>
      <c r="C7786" s="90" t="str">
        <f t="shared" si="1184"/>
        <v/>
      </c>
      <c r="D7786" s="89" t="str">
        <f t="shared" si="1185"/>
        <v/>
      </c>
      <c r="E7786" s="91" t="str">
        <f t="shared" si="1186"/>
        <v/>
      </c>
      <c r="F7786" s="92" t="str">
        <f t="shared" si="1187"/>
        <v/>
      </c>
      <c r="G7786" s="212" t="str">
        <f t="shared" si="1188"/>
        <v/>
      </c>
      <c r="H7786" s="92">
        <f>IF(OR(ERR=FALSE,AND(F7786="",G7786="")),0,IF($C$12="D",$H$13+SUM($F$14:F7786)-SUM($G$14:G7786),$H$13-SUM($F$14:F7786)+SUM($G$14:G7786)))</f>
        <v>0</v>
      </c>
      <c r="I7786" s="7"/>
    </row>
    <row r="7787" spans="1:9">
      <c r="A7787" s="89">
        <f t="shared" si="1182"/>
        <v>7774</v>
      </c>
      <c r="B7787" s="185" t="str">
        <f t="shared" si="1183"/>
        <v/>
      </c>
      <c r="C7787" s="90" t="str">
        <f t="shared" si="1184"/>
        <v/>
      </c>
      <c r="D7787" s="89" t="str">
        <f t="shared" si="1185"/>
        <v/>
      </c>
      <c r="E7787" s="91" t="str">
        <f t="shared" si="1186"/>
        <v/>
      </c>
      <c r="F7787" s="92" t="str">
        <f t="shared" si="1187"/>
        <v/>
      </c>
      <c r="G7787" s="212" t="str">
        <f t="shared" si="1188"/>
        <v/>
      </c>
      <c r="H7787" s="92">
        <f>IF(OR(ERR=FALSE,AND(F7787="",G7787="")),0,IF($C$12="D",$H$13+SUM($F$14:F7787)-SUM($G$14:G7787),$H$13-SUM($F$14:F7787)+SUM($G$14:G7787)))</f>
        <v>0</v>
      </c>
      <c r="I7787" s="7"/>
    </row>
    <row r="7788" spans="1:9">
      <c r="A7788" s="89">
        <f t="shared" si="1182"/>
        <v>7775</v>
      </c>
      <c r="B7788" s="185" t="str">
        <f t="shared" si="1183"/>
        <v/>
      </c>
      <c r="C7788" s="90" t="str">
        <f t="shared" si="1184"/>
        <v/>
      </c>
      <c r="D7788" s="89" t="str">
        <f t="shared" si="1185"/>
        <v/>
      </c>
      <c r="E7788" s="91" t="str">
        <f t="shared" si="1186"/>
        <v/>
      </c>
      <c r="F7788" s="92" t="str">
        <f t="shared" si="1187"/>
        <v/>
      </c>
      <c r="G7788" s="212" t="str">
        <f t="shared" si="1188"/>
        <v/>
      </c>
      <c r="H7788" s="92">
        <f>IF(OR(ERR=FALSE,AND(F7788="",G7788="")),0,IF($C$12="D",$H$13+SUM($F$14:F7788)-SUM($G$14:G7788),$H$13-SUM($F$14:F7788)+SUM($G$14:G7788)))</f>
        <v>0</v>
      </c>
      <c r="I7788" s="7"/>
    </row>
    <row r="7789" spans="1:9">
      <c r="A7789" s="89">
        <f t="shared" si="1182"/>
        <v>7776</v>
      </c>
      <c r="B7789" s="185" t="str">
        <f t="shared" si="1183"/>
        <v/>
      </c>
      <c r="C7789" s="90" t="str">
        <f t="shared" si="1184"/>
        <v/>
      </c>
      <c r="D7789" s="89" t="str">
        <f t="shared" si="1185"/>
        <v/>
      </c>
      <c r="E7789" s="91" t="str">
        <f t="shared" si="1186"/>
        <v/>
      </c>
      <c r="F7789" s="92" t="str">
        <f t="shared" si="1187"/>
        <v/>
      </c>
      <c r="G7789" s="212" t="str">
        <f t="shared" si="1188"/>
        <v/>
      </c>
      <c r="H7789" s="92">
        <f>IF(OR(ERR=FALSE,AND(F7789="",G7789="")),0,IF($C$12="D",$H$13+SUM($F$14:F7789)-SUM($G$14:G7789),$H$13-SUM($F$14:F7789)+SUM($G$14:G7789)))</f>
        <v>0</v>
      </c>
      <c r="I7789" s="7"/>
    </row>
    <row r="7790" spans="1:9">
      <c r="A7790" s="89">
        <f t="shared" si="1182"/>
        <v>7777</v>
      </c>
      <c r="B7790" s="185" t="str">
        <f t="shared" si="1183"/>
        <v/>
      </c>
      <c r="C7790" s="90" t="str">
        <f t="shared" si="1184"/>
        <v/>
      </c>
      <c r="D7790" s="89" t="str">
        <f t="shared" si="1185"/>
        <v/>
      </c>
      <c r="E7790" s="91" t="str">
        <f t="shared" si="1186"/>
        <v/>
      </c>
      <c r="F7790" s="92" t="str">
        <f t="shared" si="1187"/>
        <v/>
      </c>
      <c r="G7790" s="212" t="str">
        <f t="shared" si="1188"/>
        <v/>
      </c>
      <c r="H7790" s="92">
        <f>IF(OR(ERR=FALSE,AND(F7790="",G7790="")),0,IF($C$12="D",$H$13+SUM($F$14:F7790)-SUM($G$14:G7790),$H$13-SUM($F$14:F7790)+SUM($G$14:G7790)))</f>
        <v>0</v>
      </c>
      <c r="I7790" s="7"/>
    </row>
    <row r="7791" spans="1:9">
      <c r="A7791" s="89">
        <f t="shared" si="1182"/>
        <v>7778</v>
      </c>
      <c r="B7791" s="185" t="str">
        <f t="shared" si="1183"/>
        <v/>
      </c>
      <c r="C7791" s="90" t="str">
        <f t="shared" si="1184"/>
        <v/>
      </c>
      <c r="D7791" s="89" t="str">
        <f t="shared" si="1185"/>
        <v/>
      </c>
      <c r="E7791" s="91" t="str">
        <f t="shared" si="1186"/>
        <v/>
      </c>
      <c r="F7791" s="92" t="str">
        <f t="shared" si="1187"/>
        <v/>
      </c>
      <c r="G7791" s="212" t="str">
        <f t="shared" si="1188"/>
        <v/>
      </c>
      <c r="H7791" s="92">
        <f>IF(OR(ERR=FALSE,AND(F7791="",G7791="")),0,IF($C$12="D",$H$13+SUM($F$14:F7791)-SUM($G$14:G7791),$H$13-SUM($F$14:F7791)+SUM($G$14:G7791)))</f>
        <v>0</v>
      </c>
      <c r="I7791" s="7"/>
    </row>
    <row r="7792" spans="1:9">
      <c r="A7792" s="89">
        <f t="shared" si="1182"/>
        <v>7779</v>
      </c>
      <c r="B7792" s="185" t="str">
        <f t="shared" si="1183"/>
        <v/>
      </c>
      <c r="C7792" s="90" t="str">
        <f t="shared" si="1184"/>
        <v/>
      </c>
      <c r="D7792" s="89" t="str">
        <f t="shared" si="1185"/>
        <v/>
      </c>
      <c r="E7792" s="91" t="str">
        <f t="shared" si="1186"/>
        <v/>
      </c>
      <c r="F7792" s="92" t="str">
        <f t="shared" si="1187"/>
        <v/>
      </c>
      <c r="G7792" s="212" t="str">
        <f t="shared" si="1188"/>
        <v/>
      </c>
      <c r="H7792" s="92">
        <f>IF(OR(ERR=FALSE,AND(F7792="",G7792="")),0,IF($C$12="D",$H$13+SUM($F$14:F7792)-SUM($G$14:G7792),$H$13-SUM($F$14:F7792)+SUM($G$14:G7792)))</f>
        <v>0</v>
      </c>
      <c r="I7792" s="7"/>
    </row>
    <row r="7793" spans="1:9">
      <c r="A7793" s="89">
        <f t="shared" si="1182"/>
        <v>7780</v>
      </c>
      <c r="B7793" s="185" t="str">
        <f t="shared" si="1183"/>
        <v/>
      </c>
      <c r="C7793" s="90" t="str">
        <f t="shared" si="1184"/>
        <v/>
      </c>
      <c r="D7793" s="89" t="str">
        <f t="shared" si="1185"/>
        <v/>
      </c>
      <c r="E7793" s="91" t="str">
        <f t="shared" si="1186"/>
        <v/>
      </c>
      <c r="F7793" s="92" t="str">
        <f t="shared" si="1187"/>
        <v/>
      </c>
      <c r="G7793" s="212" t="str">
        <f t="shared" si="1188"/>
        <v/>
      </c>
      <c r="H7793" s="92">
        <f>IF(OR(ERR=FALSE,AND(F7793="",G7793="")),0,IF($C$12="D",$H$13+SUM($F$14:F7793)-SUM($G$14:G7793),$H$13-SUM($F$14:F7793)+SUM($G$14:G7793)))</f>
        <v>0</v>
      </c>
      <c r="I7793" s="7"/>
    </row>
    <row r="7794" spans="1:9">
      <c r="A7794" s="89">
        <f t="shared" si="1182"/>
        <v>7781</v>
      </c>
      <c r="B7794" s="185" t="str">
        <f t="shared" si="1183"/>
        <v/>
      </c>
      <c r="C7794" s="90" t="str">
        <f t="shared" si="1184"/>
        <v/>
      </c>
      <c r="D7794" s="89" t="str">
        <f t="shared" si="1185"/>
        <v/>
      </c>
      <c r="E7794" s="91" t="str">
        <f t="shared" si="1186"/>
        <v/>
      </c>
      <c r="F7794" s="92" t="str">
        <f t="shared" si="1187"/>
        <v/>
      </c>
      <c r="G7794" s="212" t="str">
        <f t="shared" si="1188"/>
        <v/>
      </c>
      <c r="H7794" s="92">
        <f>IF(OR(ERR=FALSE,AND(F7794="",G7794="")),0,IF($C$12="D",$H$13+SUM($F$14:F7794)-SUM($G$14:G7794),$H$13-SUM($F$14:F7794)+SUM($G$14:G7794)))</f>
        <v>0</v>
      </c>
      <c r="I7794" s="7"/>
    </row>
    <row r="7795" spans="1:9">
      <c r="A7795" s="89">
        <f t="shared" si="1182"/>
        <v>7782</v>
      </c>
      <c r="B7795" s="185" t="str">
        <f t="shared" si="1183"/>
        <v/>
      </c>
      <c r="C7795" s="90" t="str">
        <f t="shared" si="1184"/>
        <v/>
      </c>
      <c r="D7795" s="89" t="str">
        <f t="shared" si="1185"/>
        <v/>
      </c>
      <c r="E7795" s="91" t="str">
        <f t="shared" si="1186"/>
        <v/>
      </c>
      <c r="F7795" s="92" t="str">
        <f t="shared" si="1187"/>
        <v/>
      </c>
      <c r="G7795" s="212" t="str">
        <f t="shared" si="1188"/>
        <v/>
      </c>
      <c r="H7795" s="92">
        <f>IF(OR(ERR=FALSE,AND(F7795="",G7795="")),0,IF($C$12="D",$H$13+SUM($F$14:F7795)-SUM($G$14:G7795),$H$13-SUM($F$14:F7795)+SUM($G$14:G7795)))</f>
        <v>0</v>
      </c>
      <c r="I7795" s="7"/>
    </row>
    <row r="7796" spans="1:9">
      <c r="A7796" s="89">
        <f t="shared" si="1182"/>
        <v>7783</v>
      </c>
      <c r="B7796" s="185" t="str">
        <f t="shared" si="1183"/>
        <v/>
      </c>
      <c r="C7796" s="90" t="str">
        <f t="shared" si="1184"/>
        <v/>
      </c>
      <c r="D7796" s="89" t="str">
        <f t="shared" si="1185"/>
        <v/>
      </c>
      <c r="E7796" s="91" t="str">
        <f t="shared" si="1186"/>
        <v/>
      </c>
      <c r="F7796" s="92" t="str">
        <f t="shared" si="1187"/>
        <v/>
      </c>
      <c r="G7796" s="212" t="str">
        <f t="shared" si="1188"/>
        <v/>
      </c>
      <c r="H7796" s="92">
        <f>IF(OR(ERR=FALSE,AND(F7796="",G7796="")),0,IF($C$12="D",$H$13+SUM($F$14:F7796)-SUM($G$14:G7796),$H$13-SUM($F$14:F7796)+SUM($G$14:G7796)))</f>
        <v>0</v>
      </c>
      <c r="I7796" s="7"/>
    </row>
    <row r="7797" spans="1:9">
      <c r="A7797" s="89">
        <f t="shared" si="1182"/>
        <v>7784</v>
      </c>
      <c r="B7797" s="185" t="str">
        <f t="shared" si="1183"/>
        <v/>
      </c>
      <c r="C7797" s="90" t="str">
        <f t="shared" si="1184"/>
        <v/>
      </c>
      <c r="D7797" s="89" t="str">
        <f t="shared" si="1185"/>
        <v/>
      </c>
      <c r="E7797" s="91" t="str">
        <f t="shared" si="1186"/>
        <v/>
      </c>
      <c r="F7797" s="92" t="str">
        <f t="shared" si="1187"/>
        <v/>
      </c>
      <c r="G7797" s="212" t="str">
        <f t="shared" si="1188"/>
        <v/>
      </c>
      <c r="H7797" s="92">
        <f>IF(OR(ERR=FALSE,AND(F7797="",G7797="")),0,IF($C$12="D",$H$13+SUM($F$14:F7797)-SUM($G$14:G7797),$H$13-SUM($F$14:F7797)+SUM($G$14:G7797)))</f>
        <v>0</v>
      </c>
      <c r="I7797" s="7"/>
    </row>
    <row r="7798" spans="1:9">
      <c r="A7798" s="89">
        <f t="shared" si="1182"/>
        <v>7785</v>
      </c>
      <c r="B7798" s="185" t="str">
        <f t="shared" si="1183"/>
        <v/>
      </c>
      <c r="C7798" s="90" t="str">
        <f t="shared" si="1184"/>
        <v/>
      </c>
      <c r="D7798" s="89" t="str">
        <f t="shared" si="1185"/>
        <v/>
      </c>
      <c r="E7798" s="91" t="str">
        <f t="shared" si="1186"/>
        <v/>
      </c>
      <c r="F7798" s="92" t="str">
        <f t="shared" si="1187"/>
        <v/>
      </c>
      <c r="G7798" s="212" t="str">
        <f t="shared" si="1188"/>
        <v/>
      </c>
      <c r="H7798" s="92">
        <f>IF(OR(ERR=FALSE,AND(F7798="",G7798="")),0,IF($C$12="D",$H$13+SUM($F$14:F7798)-SUM($G$14:G7798),$H$13-SUM($F$14:F7798)+SUM($G$14:G7798)))</f>
        <v>0</v>
      </c>
      <c r="I7798" s="7"/>
    </row>
    <row r="7799" spans="1:9">
      <c r="A7799" s="89">
        <f t="shared" si="1182"/>
        <v>7786</v>
      </c>
      <c r="B7799" s="185" t="str">
        <f t="shared" si="1183"/>
        <v/>
      </c>
      <c r="C7799" s="90" t="str">
        <f t="shared" si="1184"/>
        <v/>
      </c>
      <c r="D7799" s="89" t="str">
        <f t="shared" si="1185"/>
        <v/>
      </c>
      <c r="E7799" s="91" t="str">
        <f t="shared" si="1186"/>
        <v/>
      </c>
      <c r="F7799" s="92" t="str">
        <f t="shared" si="1187"/>
        <v/>
      </c>
      <c r="G7799" s="212" t="str">
        <f t="shared" si="1188"/>
        <v/>
      </c>
      <c r="H7799" s="92">
        <f>IF(OR(ERR=FALSE,AND(F7799="",G7799="")),0,IF($C$12="D",$H$13+SUM($F$14:F7799)-SUM($G$14:G7799),$H$13-SUM($F$14:F7799)+SUM($G$14:G7799)))</f>
        <v>0</v>
      </c>
      <c r="I7799" s="7"/>
    </row>
    <row r="7800" spans="1:9">
      <c r="A7800" s="89">
        <f t="shared" si="1182"/>
        <v>7787</v>
      </c>
      <c r="B7800" s="185" t="str">
        <f t="shared" si="1183"/>
        <v/>
      </c>
      <c r="C7800" s="90" t="str">
        <f t="shared" si="1184"/>
        <v/>
      </c>
      <c r="D7800" s="89" t="str">
        <f t="shared" si="1185"/>
        <v/>
      </c>
      <c r="E7800" s="91" t="str">
        <f t="shared" si="1186"/>
        <v/>
      </c>
      <c r="F7800" s="92" t="str">
        <f t="shared" si="1187"/>
        <v/>
      </c>
      <c r="G7800" s="212" t="str">
        <f t="shared" si="1188"/>
        <v/>
      </c>
      <c r="H7800" s="92">
        <f>IF(OR(ERR=FALSE,AND(F7800="",G7800="")),0,IF($C$12="D",$H$13+SUM($F$14:F7800)-SUM($G$14:G7800),$H$13-SUM($F$14:F7800)+SUM($G$14:G7800)))</f>
        <v>0</v>
      </c>
      <c r="I7800" s="7"/>
    </row>
    <row r="7801" spans="1:9">
      <c r="A7801" s="89">
        <f t="shared" si="1182"/>
        <v>7788</v>
      </c>
      <c r="B7801" s="185" t="str">
        <f t="shared" si="1183"/>
        <v/>
      </c>
      <c r="C7801" s="90" t="str">
        <f t="shared" si="1184"/>
        <v/>
      </c>
      <c r="D7801" s="89" t="str">
        <f t="shared" si="1185"/>
        <v/>
      </c>
      <c r="E7801" s="91" t="str">
        <f t="shared" si="1186"/>
        <v/>
      </c>
      <c r="F7801" s="92" t="str">
        <f t="shared" si="1187"/>
        <v/>
      </c>
      <c r="G7801" s="212" t="str">
        <f t="shared" si="1188"/>
        <v/>
      </c>
      <c r="H7801" s="92">
        <f>IF(OR(ERR=FALSE,AND(F7801="",G7801="")),0,IF($C$12="D",$H$13+SUM($F$14:F7801)-SUM($G$14:G7801),$H$13-SUM($F$14:F7801)+SUM($G$14:G7801)))</f>
        <v>0</v>
      </c>
      <c r="I7801" s="7"/>
    </row>
    <row r="7802" spans="1:9">
      <c r="A7802" s="89">
        <f t="shared" si="1182"/>
        <v>7789</v>
      </c>
      <c r="B7802" s="185" t="str">
        <f t="shared" si="1183"/>
        <v/>
      </c>
      <c r="C7802" s="90" t="str">
        <f t="shared" si="1184"/>
        <v/>
      </c>
      <c r="D7802" s="89" t="str">
        <f t="shared" si="1185"/>
        <v/>
      </c>
      <c r="E7802" s="91" t="str">
        <f t="shared" si="1186"/>
        <v/>
      </c>
      <c r="F7802" s="92" t="str">
        <f t="shared" si="1187"/>
        <v/>
      </c>
      <c r="G7802" s="212" t="str">
        <f t="shared" si="1188"/>
        <v/>
      </c>
      <c r="H7802" s="92">
        <f>IF(OR(ERR=FALSE,AND(F7802="",G7802="")),0,IF($C$12="D",$H$13+SUM($F$14:F7802)-SUM($G$14:G7802),$H$13-SUM($F$14:F7802)+SUM($G$14:G7802)))</f>
        <v>0</v>
      </c>
      <c r="I7802" s="7"/>
    </row>
    <row r="7803" spans="1:9">
      <c r="A7803" s="89">
        <f t="shared" si="1182"/>
        <v>7790</v>
      </c>
      <c r="B7803" s="185" t="str">
        <f t="shared" si="1183"/>
        <v/>
      </c>
      <c r="C7803" s="90" t="str">
        <f t="shared" si="1184"/>
        <v/>
      </c>
      <c r="D7803" s="89" t="str">
        <f t="shared" si="1185"/>
        <v/>
      </c>
      <c r="E7803" s="91" t="str">
        <f t="shared" si="1186"/>
        <v/>
      </c>
      <c r="F7803" s="92" t="str">
        <f t="shared" si="1187"/>
        <v/>
      </c>
      <c r="G7803" s="212" t="str">
        <f t="shared" si="1188"/>
        <v/>
      </c>
      <c r="H7803" s="92">
        <f>IF(OR(ERR=FALSE,AND(F7803="",G7803="")),0,IF($C$12="D",$H$13+SUM($F$14:F7803)-SUM($G$14:G7803),$H$13-SUM($F$14:F7803)+SUM($G$14:G7803)))</f>
        <v>0</v>
      </c>
      <c r="I7803" s="7"/>
    </row>
    <row r="7804" spans="1:9">
      <c r="A7804" s="89">
        <f t="shared" si="1182"/>
        <v>7791</v>
      </c>
      <c r="B7804" s="185" t="str">
        <f t="shared" si="1183"/>
        <v/>
      </c>
      <c r="C7804" s="90" t="str">
        <f t="shared" si="1184"/>
        <v/>
      </c>
      <c r="D7804" s="89" t="str">
        <f t="shared" si="1185"/>
        <v/>
      </c>
      <c r="E7804" s="91" t="str">
        <f t="shared" si="1186"/>
        <v/>
      </c>
      <c r="F7804" s="92" t="str">
        <f t="shared" si="1187"/>
        <v/>
      </c>
      <c r="G7804" s="212" t="str">
        <f t="shared" si="1188"/>
        <v/>
      </c>
      <c r="H7804" s="92">
        <f>IF(OR(ERR=FALSE,AND(F7804="",G7804="")),0,IF($C$12="D",$H$13+SUM($F$14:F7804)-SUM($G$14:G7804),$H$13-SUM($F$14:F7804)+SUM($G$14:G7804)))</f>
        <v>0</v>
      </c>
      <c r="I7804" s="7"/>
    </row>
    <row r="7805" spans="1:9">
      <c r="A7805" s="89">
        <f t="shared" si="1182"/>
        <v>7792</v>
      </c>
      <c r="B7805" s="185" t="str">
        <f t="shared" si="1183"/>
        <v/>
      </c>
      <c r="C7805" s="90" t="str">
        <f t="shared" si="1184"/>
        <v/>
      </c>
      <c r="D7805" s="89" t="str">
        <f t="shared" si="1185"/>
        <v/>
      </c>
      <c r="E7805" s="91" t="str">
        <f t="shared" si="1186"/>
        <v/>
      </c>
      <c r="F7805" s="92" t="str">
        <f t="shared" si="1187"/>
        <v/>
      </c>
      <c r="G7805" s="212" t="str">
        <f t="shared" si="1188"/>
        <v/>
      </c>
      <c r="H7805" s="92">
        <f>IF(OR(ERR=FALSE,AND(F7805="",G7805="")),0,IF($C$12="D",$H$13+SUM($F$14:F7805)-SUM($G$14:G7805),$H$13-SUM($F$14:F7805)+SUM($G$14:G7805)))</f>
        <v>0</v>
      </c>
      <c r="I7805" s="7"/>
    </row>
    <row r="7806" spans="1:9">
      <c r="A7806" s="89">
        <f t="shared" si="1182"/>
        <v>7793</v>
      </c>
      <c r="B7806" s="185" t="str">
        <f t="shared" si="1183"/>
        <v/>
      </c>
      <c r="C7806" s="90" t="str">
        <f t="shared" si="1184"/>
        <v/>
      </c>
      <c r="D7806" s="89" t="str">
        <f t="shared" si="1185"/>
        <v/>
      </c>
      <c r="E7806" s="91" t="str">
        <f t="shared" si="1186"/>
        <v/>
      </c>
      <c r="F7806" s="92" t="str">
        <f t="shared" si="1187"/>
        <v/>
      </c>
      <c r="G7806" s="212" t="str">
        <f t="shared" si="1188"/>
        <v/>
      </c>
      <c r="H7806" s="92">
        <f>IF(OR(ERR=FALSE,AND(F7806="",G7806="")),0,IF($C$12="D",$H$13+SUM($F$14:F7806)-SUM($G$14:G7806),$H$13-SUM($F$14:F7806)+SUM($G$14:G7806)))</f>
        <v>0</v>
      </c>
      <c r="I7806" s="7"/>
    </row>
    <row r="7807" spans="1:9">
      <c r="A7807" s="89">
        <f t="shared" si="1182"/>
        <v>7794</v>
      </c>
      <c r="B7807" s="185" t="str">
        <f t="shared" si="1183"/>
        <v/>
      </c>
      <c r="C7807" s="90" t="str">
        <f t="shared" si="1184"/>
        <v/>
      </c>
      <c r="D7807" s="89" t="str">
        <f t="shared" si="1185"/>
        <v/>
      </c>
      <c r="E7807" s="91" t="str">
        <f t="shared" si="1186"/>
        <v/>
      </c>
      <c r="F7807" s="92" t="str">
        <f t="shared" si="1187"/>
        <v/>
      </c>
      <c r="G7807" s="212" t="str">
        <f t="shared" si="1188"/>
        <v/>
      </c>
      <c r="H7807" s="92">
        <f>IF(OR(ERR=FALSE,AND(F7807="",G7807="")),0,IF($C$12="D",$H$13+SUM($F$14:F7807)-SUM($G$14:G7807),$H$13-SUM($F$14:F7807)+SUM($G$14:G7807)))</f>
        <v>0</v>
      </c>
      <c r="I7807" s="7"/>
    </row>
    <row r="7808" spans="1:9">
      <c r="A7808" s="89">
        <f t="shared" si="1182"/>
        <v>7795</v>
      </c>
      <c r="B7808" s="185" t="str">
        <f t="shared" ref="B7808:B7863" si="1189">IF(ISERROR(VLOOKUP(A7808&amp;H$9,JU_AKUN,6,FALSE)=TRUE),"",VLOOKUP(A7808&amp;H$9,JU_AKUN,6,FALSE))</f>
        <v/>
      </c>
      <c r="C7808" s="90" t="str">
        <f t="shared" ref="C7808:C7863" si="1190">IF(ISERROR(VLOOKUP(A7808&amp;H$9,JU_AKUN,7,FALSE)=TRUE),"",VLOOKUP(A7808&amp;H$9,JU_AKUN,7,FALSE))</f>
        <v/>
      </c>
      <c r="D7808" s="89" t="str">
        <f t="shared" ref="D7808:D7863" si="1191">IF(ISERROR(VLOOKUP(A7808&amp;H$9,JU_AKUN,8,FALSE)=TRUE),"",VLOOKUP(A7808&amp;H$9,JU_AKUN,8,FALSE))</f>
        <v/>
      </c>
      <c r="E7808" s="91" t="str">
        <f t="shared" ref="E7808:E7863" si="1192">IF(ISERROR(VLOOKUP(A7808&amp;H$9,JU_AKUN,9,FALSE)=TRUE),"",VLOOKUP(A7808&amp;H$9,JU_AKUN,9,FALSE))</f>
        <v/>
      </c>
      <c r="F7808" s="92" t="str">
        <f t="shared" ref="F7808:F7863" si="1193">IF(ISERROR(VLOOKUP(A7808&amp;H$9,JU_AKUN,14,FALSE)=TRUE),"",VLOOKUP(A7808&amp;H$9,JU_AKUN,14,FALSE))</f>
        <v/>
      </c>
      <c r="G7808" s="212" t="str">
        <f t="shared" ref="G7808:G7863" si="1194">IF(ISERROR(VLOOKUP(A7808&amp;H$9,JU_AKUN,15,FALSE)=TRUE),"",VLOOKUP(A7808&amp;H$9,JU_AKUN,15,FALSE))</f>
        <v/>
      </c>
      <c r="H7808" s="92">
        <f>IF(OR(ERR=FALSE,AND(F7808="",G7808="")),0,IF($C$12="D",$H$13+SUM($F$14:F7808)-SUM($G$14:G7808),$H$13-SUM($F$14:F7808)+SUM($G$14:G7808)))</f>
        <v>0</v>
      </c>
      <c r="I7808" s="7"/>
    </row>
    <row r="7809" spans="1:9">
      <c r="A7809" s="89">
        <f t="shared" si="1182"/>
        <v>7796</v>
      </c>
      <c r="B7809" s="185" t="str">
        <f t="shared" si="1189"/>
        <v/>
      </c>
      <c r="C7809" s="90" t="str">
        <f t="shared" si="1190"/>
        <v/>
      </c>
      <c r="D7809" s="89" t="str">
        <f t="shared" si="1191"/>
        <v/>
      </c>
      <c r="E7809" s="91" t="str">
        <f t="shared" si="1192"/>
        <v/>
      </c>
      <c r="F7809" s="92" t="str">
        <f t="shared" si="1193"/>
        <v/>
      </c>
      <c r="G7809" s="212" t="str">
        <f t="shared" si="1194"/>
        <v/>
      </c>
      <c r="H7809" s="92">
        <f>IF(OR(ERR=FALSE,AND(F7809="",G7809="")),0,IF($C$12="D",$H$13+SUM($F$14:F7809)-SUM($G$14:G7809),$H$13-SUM($F$14:F7809)+SUM($G$14:G7809)))</f>
        <v>0</v>
      </c>
      <c r="I7809" s="7"/>
    </row>
    <row r="7810" spans="1:9">
      <c r="A7810" s="89">
        <f t="shared" si="1182"/>
        <v>7797</v>
      </c>
      <c r="B7810" s="185" t="str">
        <f t="shared" si="1189"/>
        <v/>
      </c>
      <c r="C7810" s="90" t="str">
        <f t="shared" si="1190"/>
        <v/>
      </c>
      <c r="D7810" s="89" t="str">
        <f t="shared" si="1191"/>
        <v/>
      </c>
      <c r="E7810" s="91" t="str">
        <f t="shared" si="1192"/>
        <v/>
      </c>
      <c r="F7810" s="92" t="str">
        <f t="shared" si="1193"/>
        <v/>
      </c>
      <c r="G7810" s="212" t="str">
        <f t="shared" si="1194"/>
        <v/>
      </c>
      <c r="H7810" s="92">
        <f>IF(OR(ERR=FALSE,AND(F7810="",G7810="")),0,IF($C$12="D",$H$13+SUM($F$14:F7810)-SUM($G$14:G7810),$H$13-SUM($F$14:F7810)+SUM($G$14:G7810)))</f>
        <v>0</v>
      </c>
      <c r="I7810" s="7"/>
    </row>
    <row r="7811" spans="1:9">
      <c r="A7811" s="89">
        <f t="shared" si="1182"/>
        <v>7798</v>
      </c>
      <c r="B7811" s="185" t="str">
        <f t="shared" si="1189"/>
        <v/>
      </c>
      <c r="C7811" s="90" t="str">
        <f t="shared" si="1190"/>
        <v/>
      </c>
      <c r="D7811" s="89" t="str">
        <f t="shared" si="1191"/>
        <v/>
      </c>
      <c r="E7811" s="91" t="str">
        <f t="shared" si="1192"/>
        <v/>
      </c>
      <c r="F7811" s="92" t="str">
        <f t="shared" si="1193"/>
        <v/>
      </c>
      <c r="G7811" s="212" t="str">
        <f t="shared" si="1194"/>
        <v/>
      </c>
      <c r="H7811" s="92">
        <f>IF(OR(ERR=FALSE,AND(F7811="",G7811="")),0,IF($C$12="D",$H$13+SUM($F$14:F7811)-SUM($G$14:G7811),$H$13-SUM($F$14:F7811)+SUM($G$14:G7811)))</f>
        <v>0</v>
      </c>
      <c r="I7811" s="7"/>
    </row>
    <row r="7812" spans="1:9">
      <c r="A7812" s="89">
        <f t="shared" si="1182"/>
        <v>7799</v>
      </c>
      <c r="B7812" s="185" t="str">
        <f t="shared" si="1189"/>
        <v/>
      </c>
      <c r="C7812" s="90" t="str">
        <f t="shared" si="1190"/>
        <v/>
      </c>
      <c r="D7812" s="89" t="str">
        <f t="shared" si="1191"/>
        <v/>
      </c>
      <c r="E7812" s="91" t="str">
        <f t="shared" si="1192"/>
        <v/>
      </c>
      <c r="F7812" s="92" t="str">
        <f t="shared" si="1193"/>
        <v/>
      </c>
      <c r="G7812" s="212" t="str">
        <f t="shared" si="1194"/>
        <v/>
      </c>
      <c r="H7812" s="92">
        <f>IF(OR(ERR=FALSE,AND(F7812="",G7812="")),0,IF($C$12="D",$H$13+SUM($F$14:F7812)-SUM($G$14:G7812),$H$13-SUM($F$14:F7812)+SUM($G$14:G7812)))</f>
        <v>0</v>
      </c>
      <c r="I7812" s="7"/>
    </row>
    <row r="7813" spans="1:9">
      <c r="A7813" s="89">
        <f t="shared" si="1182"/>
        <v>7800</v>
      </c>
      <c r="B7813" s="185" t="str">
        <f t="shared" si="1189"/>
        <v/>
      </c>
      <c r="C7813" s="90" t="str">
        <f t="shared" si="1190"/>
        <v/>
      </c>
      <c r="D7813" s="89" t="str">
        <f t="shared" si="1191"/>
        <v/>
      </c>
      <c r="E7813" s="91" t="str">
        <f t="shared" si="1192"/>
        <v/>
      </c>
      <c r="F7813" s="92" t="str">
        <f t="shared" si="1193"/>
        <v/>
      </c>
      <c r="G7813" s="212" t="str">
        <f t="shared" si="1194"/>
        <v/>
      </c>
      <c r="H7813" s="92">
        <f>IF(OR(ERR=FALSE,AND(F7813="",G7813="")),0,IF($C$12="D",$H$13+SUM($F$14:F7813)-SUM($G$14:G7813),$H$13-SUM($F$14:F7813)+SUM($G$14:G7813)))</f>
        <v>0</v>
      </c>
      <c r="I7813" s="7"/>
    </row>
    <row r="7814" spans="1:9">
      <c r="A7814" s="89">
        <f t="shared" si="1182"/>
        <v>7801</v>
      </c>
      <c r="B7814" s="185" t="str">
        <f t="shared" si="1189"/>
        <v/>
      </c>
      <c r="C7814" s="90" t="str">
        <f t="shared" si="1190"/>
        <v/>
      </c>
      <c r="D7814" s="89" t="str">
        <f t="shared" si="1191"/>
        <v/>
      </c>
      <c r="E7814" s="91" t="str">
        <f t="shared" si="1192"/>
        <v/>
      </c>
      <c r="F7814" s="92" t="str">
        <f t="shared" si="1193"/>
        <v/>
      </c>
      <c r="G7814" s="212" t="str">
        <f t="shared" si="1194"/>
        <v/>
      </c>
      <c r="H7814" s="92">
        <f>IF(OR(ERR=FALSE,AND(F7814="",G7814="")),0,IF($C$12="D",$H$13+SUM($F$14:F7814)-SUM($G$14:G7814),$H$13-SUM($F$14:F7814)+SUM($G$14:G7814)))</f>
        <v>0</v>
      </c>
      <c r="I7814" s="7"/>
    </row>
    <row r="7815" spans="1:9">
      <c r="A7815" s="89">
        <f t="shared" si="1182"/>
        <v>7802</v>
      </c>
      <c r="B7815" s="185" t="str">
        <f t="shared" si="1189"/>
        <v/>
      </c>
      <c r="C7815" s="90" t="str">
        <f t="shared" si="1190"/>
        <v/>
      </c>
      <c r="D7815" s="89" t="str">
        <f t="shared" si="1191"/>
        <v/>
      </c>
      <c r="E7815" s="91" t="str">
        <f t="shared" si="1192"/>
        <v/>
      </c>
      <c r="F7815" s="92" t="str">
        <f t="shared" si="1193"/>
        <v/>
      </c>
      <c r="G7815" s="212" t="str">
        <f t="shared" si="1194"/>
        <v/>
      </c>
      <c r="H7815" s="92">
        <f>IF(OR(ERR=FALSE,AND(F7815="",G7815="")),0,IF($C$12="D",$H$13+SUM($F$14:F7815)-SUM($G$14:G7815),$H$13-SUM($F$14:F7815)+SUM($G$14:G7815)))</f>
        <v>0</v>
      </c>
      <c r="I7815" s="7"/>
    </row>
    <row r="7816" spans="1:9">
      <c r="A7816" s="89">
        <f t="shared" si="1182"/>
        <v>7803</v>
      </c>
      <c r="B7816" s="185" t="str">
        <f t="shared" si="1189"/>
        <v/>
      </c>
      <c r="C7816" s="90" t="str">
        <f t="shared" si="1190"/>
        <v/>
      </c>
      <c r="D7816" s="89" t="str">
        <f t="shared" si="1191"/>
        <v/>
      </c>
      <c r="E7816" s="91" t="str">
        <f t="shared" si="1192"/>
        <v/>
      </c>
      <c r="F7816" s="92" t="str">
        <f t="shared" si="1193"/>
        <v/>
      </c>
      <c r="G7816" s="212" t="str">
        <f t="shared" si="1194"/>
        <v/>
      </c>
      <c r="H7816" s="92">
        <f>IF(OR(ERR=FALSE,AND(F7816="",G7816="")),0,IF($C$12="D",$H$13+SUM($F$14:F7816)-SUM($G$14:G7816),$H$13-SUM($F$14:F7816)+SUM($G$14:G7816)))</f>
        <v>0</v>
      </c>
      <c r="I7816" s="7"/>
    </row>
    <row r="7817" spans="1:9">
      <c r="A7817" s="89">
        <f t="shared" si="1182"/>
        <v>7804</v>
      </c>
      <c r="B7817" s="185" t="str">
        <f t="shared" si="1189"/>
        <v/>
      </c>
      <c r="C7817" s="90" t="str">
        <f t="shared" si="1190"/>
        <v/>
      </c>
      <c r="D7817" s="89" t="str">
        <f t="shared" si="1191"/>
        <v/>
      </c>
      <c r="E7817" s="91" t="str">
        <f t="shared" si="1192"/>
        <v/>
      </c>
      <c r="F7817" s="92" t="str">
        <f t="shared" si="1193"/>
        <v/>
      </c>
      <c r="G7817" s="212" t="str">
        <f t="shared" si="1194"/>
        <v/>
      </c>
      <c r="H7817" s="92">
        <f>IF(OR(ERR=FALSE,AND(F7817="",G7817="")),0,IF($C$12="D",$H$13+SUM($F$14:F7817)-SUM($G$14:G7817),$H$13-SUM($F$14:F7817)+SUM($G$14:G7817)))</f>
        <v>0</v>
      </c>
      <c r="I7817" s="7"/>
    </row>
    <row r="7818" spans="1:9">
      <c r="A7818" s="89">
        <f t="shared" si="1182"/>
        <v>7805</v>
      </c>
      <c r="B7818" s="185" t="str">
        <f t="shared" si="1189"/>
        <v/>
      </c>
      <c r="C7818" s="90" t="str">
        <f t="shared" si="1190"/>
        <v/>
      </c>
      <c r="D7818" s="89" t="str">
        <f t="shared" si="1191"/>
        <v/>
      </c>
      <c r="E7818" s="91" t="str">
        <f t="shared" si="1192"/>
        <v/>
      </c>
      <c r="F7818" s="92" t="str">
        <f t="shared" si="1193"/>
        <v/>
      </c>
      <c r="G7818" s="212" t="str">
        <f t="shared" si="1194"/>
        <v/>
      </c>
      <c r="H7818" s="92">
        <f>IF(OR(ERR=FALSE,AND(F7818="",G7818="")),0,IF($C$12="D",$H$13+SUM($F$14:F7818)-SUM($G$14:G7818),$H$13-SUM($F$14:F7818)+SUM($G$14:G7818)))</f>
        <v>0</v>
      </c>
      <c r="I7818" s="7"/>
    </row>
    <row r="7819" spans="1:9">
      <c r="A7819" s="89">
        <f t="shared" si="1182"/>
        <v>7806</v>
      </c>
      <c r="B7819" s="185" t="str">
        <f t="shared" si="1189"/>
        <v/>
      </c>
      <c r="C7819" s="90" t="str">
        <f t="shared" si="1190"/>
        <v/>
      </c>
      <c r="D7819" s="89" t="str">
        <f t="shared" si="1191"/>
        <v/>
      </c>
      <c r="E7819" s="91" t="str">
        <f t="shared" si="1192"/>
        <v/>
      </c>
      <c r="F7819" s="92" t="str">
        <f t="shared" si="1193"/>
        <v/>
      </c>
      <c r="G7819" s="212" t="str">
        <f t="shared" si="1194"/>
        <v/>
      </c>
      <c r="H7819" s="92">
        <f>IF(OR(ERR=FALSE,AND(F7819="",G7819="")),0,IF($C$12="D",$H$13+SUM($F$14:F7819)-SUM($G$14:G7819),$H$13-SUM($F$14:F7819)+SUM($G$14:G7819)))</f>
        <v>0</v>
      </c>
      <c r="I7819" s="7"/>
    </row>
    <row r="7820" spans="1:9">
      <c r="A7820" s="89">
        <f t="shared" si="1182"/>
        <v>7807</v>
      </c>
      <c r="B7820" s="185" t="str">
        <f t="shared" si="1189"/>
        <v/>
      </c>
      <c r="C7820" s="90" t="str">
        <f t="shared" si="1190"/>
        <v/>
      </c>
      <c r="D7820" s="89" t="str">
        <f t="shared" si="1191"/>
        <v/>
      </c>
      <c r="E7820" s="91" t="str">
        <f t="shared" si="1192"/>
        <v/>
      </c>
      <c r="F7820" s="92" t="str">
        <f t="shared" si="1193"/>
        <v/>
      </c>
      <c r="G7820" s="212" t="str">
        <f t="shared" si="1194"/>
        <v/>
      </c>
      <c r="H7820" s="92">
        <f>IF(OR(ERR=FALSE,AND(F7820="",G7820="")),0,IF($C$12="D",$H$13+SUM($F$14:F7820)-SUM($G$14:G7820),$H$13-SUM($F$14:F7820)+SUM($G$14:G7820)))</f>
        <v>0</v>
      </c>
      <c r="I7820" s="7"/>
    </row>
    <row r="7821" spans="1:9">
      <c r="A7821" s="89">
        <f t="shared" si="1182"/>
        <v>7808</v>
      </c>
      <c r="B7821" s="185" t="str">
        <f t="shared" si="1189"/>
        <v/>
      </c>
      <c r="C7821" s="90" t="str">
        <f t="shared" si="1190"/>
        <v/>
      </c>
      <c r="D7821" s="89" t="str">
        <f t="shared" si="1191"/>
        <v/>
      </c>
      <c r="E7821" s="91" t="str">
        <f t="shared" si="1192"/>
        <v/>
      </c>
      <c r="F7821" s="92" t="str">
        <f t="shared" si="1193"/>
        <v/>
      </c>
      <c r="G7821" s="212" t="str">
        <f t="shared" si="1194"/>
        <v/>
      </c>
      <c r="H7821" s="92">
        <f>IF(OR(ERR=FALSE,AND(F7821="",G7821="")),0,IF($C$12="D",$H$13+SUM($F$14:F7821)-SUM($G$14:G7821),$H$13-SUM($F$14:F7821)+SUM($G$14:G7821)))</f>
        <v>0</v>
      </c>
      <c r="I7821" s="7"/>
    </row>
    <row r="7822" spans="1:9">
      <c r="A7822" s="89">
        <f t="shared" si="1182"/>
        <v>7809</v>
      </c>
      <c r="B7822" s="185" t="str">
        <f t="shared" si="1189"/>
        <v/>
      </c>
      <c r="C7822" s="90" t="str">
        <f t="shared" si="1190"/>
        <v/>
      </c>
      <c r="D7822" s="89" t="str">
        <f t="shared" si="1191"/>
        <v/>
      </c>
      <c r="E7822" s="91" t="str">
        <f t="shared" si="1192"/>
        <v/>
      </c>
      <c r="F7822" s="92" t="str">
        <f t="shared" si="1193"/>
        <v/>
      </c>
      <c r="G7822" s="212" t="str">
        <f t="shared" si="1194"/>
        <v/>
      </c>
      <c r="H7822" s="92">
        <f>IF(OR(ERR=FALSE,AND(F7822="",G7822="")),0,IF($C$12="D",$H$13+SUM($F$14:F7822)-SUM($G$14:G7822),$H$13-SUM($F$14:F7822)+SUM($G$14:G7822)))</f>
        <v>0</v>
      </c>
      <c r="I7822" s="7"/>
    </row>
    <row r="7823" spans="1:9">
      <c r="A7823" s="89">
        <f t="shared" si="1182"/>
        <v>7810</v>
      </c>
      <c r="B7823" s="185" t="str">
        <f t="shared" si="1189"/>
        <v/>
      </c>
      <c r="C7823" s="90" t="str">
        <f t="shared" si="1190"/>
        <v/>
      </c>
      <c r="D7823" s="89" t="str">
        <f t="shared" si="1191"/>
        <v/>
      </c>
      <c r="E7823" s="91" t="str">
        <f t="shared" si="1192"/>
        <v/>
      </c>
      <c r="F7823" s="92" t="str">
        <f t="shared" si="1193"/>
        <v/>
      </c>
      <c r="G7823" s="212" t="str">
        <f t="shared" si="1194"/>
        <v/>
      </c>
      <c r="H7823" s="92">
        <f>IF(OR(ERR=FALSE,AND(F7823="",G7823="")),0,IF($C$12="D",$H$13+SUM($F$14:F7823)-SUM($G$14:G7823),$H$13-SUM($F$14:F7823)+SUM($G$14:G7823)))</f>
        <v>0</v>
      </c>
      <c r="I7823" s="7"/>
    </row>
    <row r="7824" spans="1:9">
      <c r="A7824" s="89">
        <f t="shared" si="1182"/>
        <v>7811</v>
      </c>
      <c r="B7824" s="185" t="str">
        <f t="shared" si="1189"/>
        <v/>
      </c>
      <c r="C7824" s="90" t="str">
        <f t="shared" si="1190"/>
        <v/>
      </c>
      <c r="D7824" s="89" t="str">
        <f t="shared" si="1191"/>
        <v/>
      </c>
      <c r="E7824" s="91" t="str">
        <f t="shared" si="1192"/>
        <v/>
      </c>
      <c r="F7824" s="92" t="str">
        <f t="shared" si="1193"/>
        <v/>
      </c>
      <c r="G7824" s="212" t="str">
        <f t="shared" si="1194"/>
        <v/>
      </c>
      <c r="H7824" s="92">
        <f>IF(OR(ERR=FALSE,AND(F7824="",G7824="")),0,IF($C$12="D",$H$13+SUM($F$14:F7824)-SUM($G$14:G7824),$H$13-SUM($F$14:F7824)+SUM($G$14:G7824)))</f>
        <v>0</v>
      </c>
      <c r="I7824" s="7"/>
    </row>
    <row r="7825" spans="1:9">
      <c r="A7825" s="89">
        <f t="shared" si="1182"/>
        <v>7812</v>
      </c>
      <c r="B7825" s="185" t="str">
        <f t="shared" si="1189"/>
        <v/>
      </c>
      <c r="C7825" s="90" t="str">
        <f t="shared" si="1190"/>
        <v/>
      </c>
      <c r="D7825" s="89" t="str">
        <f t="shared" si="1191"/>
        <v/>
      </c>
      <c r="E7825" s="91" t="str">
        <f t="shared" si="1192"/>
        <v/>
      </c>
      <c r="F7825" s="92" t="str">
        <f t="shared" si="1193"/>
        <v/>
      </c>
      <c r="G7825" s="212" t="str">
        <f t="shared" si="1194"/>
        <v/>
      </c>
      <c r="H7825" s="92">
        <f>IF(OR(ERR=FALSE,AND(F7825="",G7825="")),0,IF($C$12="D",$H$13+SUM($F$14:F7825)-SUM($G$14:G7825),$H$13-SUM($F$14:F7825)+SUM($G$14:G7825)))</f>
        <v>0</v>
      </c>
      <c r="I7825" s="7"/>
    </row>
    <row r="7826" spans="1:9">
      <c r="A7826" s="89">
        <f t="shared" si="1182"/>
        <v>7813</v>
      </c>
      <c r="B7826" s="185" t="str">
        <f t="shared" si="1189"/>
        <v/>
      </c>
      <c r="C7826" s="90" t="str">
        <f t="shared" si="1190"/>
        <v/>
      </c>
      <c r="D7826" s="89" t="str">
        <f t="shared" si="1191"/>
        <v/>
      </c>
      <c r="E7826" s="91" t="str">
        <f t="shared" si="1192"/>
        <v/>
      </c>
      <c r="F7826" s="92" t="str">
        <f t="shared" si="1193"/>
        <v/>
      </c>
      <c r="G7826" s="212" t="str">
        <f t="shared" si="1194"/>
        <v/>
      </c>
      <c r="H7826" s="92">
        <f>IF(OR(ERR=FALSE,AND(F7826="",G7826="")),0,IF($C$12="D",$H$13+SUM($F$14:F7826)-SUM($G$14:G7826),$H$13-SUM($F$14:F7826)+SUM($G$14:G7826)))</f>
        <v>0</v>
      </c>
      <c r="I7826" s="7"/>
    </row>
    <row r="7827" spans="1:9">
      <c r="A7827" s="89">
        <f t="shared" si="1182"/>
        <v>7814</v>
      </c>
      <c r="B7827" s="185" t="str">
        <f t="shared" si="1189"/>
        <v/>
      </c>
      <c r="C7827" s="90" t="str">
        <f t="shared" si="1190"/>
        <v/>
      </c>
      <c r="D7827" s="89" t="str">
        <f t="shared" si="1191"/>
        <v/>
      </c>
      <c r="E7827" s="91" t="str">
        <f t="shared" si="1192"/>
        <v/>
      </c>
      <c r="F7827" s="92" t="str">
        <f t="shared" si="1193"/>
        <v/>
      </c>
      <c r="G7827" s="212" t="str">
        <f t="shared" si="1194"/>
        <v/>
      </c>
      <c r="H7827" s="92">
        <f>IF(OR(ERR=FALSE,AND(F7827="",G7827="")),0,IF($C$12="D",$H$13+SUM($F$14:F7827)-SUM($G$14:G7827),$H$13-SUM($F$14:F7827)+SUM($G$14:G7827)))</f>
        <v>0</v>
      </c>
      <c r="I7827" s="7"/>
    </row>
    <row r="7828" spans="1:9">
      <c r="A7828" s="89">
        <f t="shared" si="1182"/>
        <v>7815</v>
      </c>
      <c r="B7828" s="185" t="str">
        <f t="shared" si="1189"/>
        <v/>
      </c>
      <c r="C7828" s="90" t="str">
        <f t="shared" si="1190"/>
        <v/>
      </c>
      <c r="D7828" s="89" t="str">
        <f t="shared" si="1191"/>
        <v/>
      </c>
      <c r="E7828" s="91" t="str">
        <f t="shared" si="1192"/>
        <v/>
      </c>
      <c r="F7828" s="92" t="str">
        <f t="shared" si="1193"/>
        <v/>
      </c>
      <c r="G7828" s="212" t="str">
        <f t="shared" si="1194"/>
        <v/>
      </c>
      <c r="H7828" s="92">
        <f>IF(OR(ERR=FALSE,AND(F7828="",G7828="")),0,IF($C$12="D",$H$13+SUM($F$14:F7828)-SUM($G$14:G7828),$H$13-SUM($F$14:F7828)+SUM($G$14:G7828)))</f>
        <v>0</v>
      </c>
      <c r="I7828" s="7"/>
    </row>
    <row r="7829" spans="1:9">
      <c r="A7829" s="89">
        <f t="shared" si="1182"/>
        <v>7816</v>
      </c>
      <c r="B7829" s="185" t="str">
        <f t="shared" si="1189"/>
        <v/>
      </c>
      <c r="C7829" s="90" t="str">
        <f t="shared" si="1190"/>
        <v/>
      </c>
      <c r="D7829" s="89" t="str">
        <f t="shared" si="1191"/>
        <v/>
      </c>
      <c r="E7829" s="91" t="str">
        <f t="shared" si="1192"/>
        <v/>
      </c>
      <c r="F7829" s="92" t="str">
        <f t="shared" si="1193"/>
        <v/>
      </c>
      <c r="G7829" s="212" t="str">
        <f t="shared" si="1194"/>
        <v/>
      </c>
      <c r="H7829" s="92">
        <f>IF(OR(ERR=FALSE,AND(F7829="",G7829="")),0,IF($C$12="D",$H$13+SUM($F$14:F7829)-SUM($G$14:G7829),$H$13-SUM($F$14:F7829)+SUM($G$14:G7829)))</f>
        <v>0</v>
      </c>
      <c r="I7829" s="7"/>
    </row>
    <row r="7830" spans="1:9">
      <c r="A7830" s="89">
        <f t="shared" si="1182"/>
        <v>7817</v>
      </c>
      <c r="B7830" s="185" t="str">
        <f t="shared" si="1189"/>
        <v/>
      </c>
      <c r="C7830" s="90" t="str">
        <f t="shared" si="1190"/>
        <v/>
      </c>
      <c r="D7830" s="89" t="str">
        <f t="shared" si="1191"/>
        <v/>
      </c>
      <c r="E7830" s="91" t="str">
        <f t="shared" si="1192"/>
        <v/>
      </c>
      <c r="F7830" s="92" t="str">
        <f t="shared" si="1193"/>
        <v/>
      </c>
      <c r="G7830" s="212" t="str">
        <f t="shared" si="1194"/>
        <v/>
      </c>
      <c r="H7830" s="92">
        <f>IF(OR(ERR=FALSE,AND(F7830="",G7830="")),0,IF($C$12="D",$H$13+SUM($F$14:F7830)-SUM($G$14:G7830),$H$13-SUM($F$14:F7830)+SUM($G$14:G7830)))</f>
        <v>0</v>
      </c>
      <c r="I7830" s="7"/>
    </row>
    <row r="7831" spans="1:9">
      <c r="A7831" s="89">
        <f t="shared" si="1182"/>
        <v>7818</v>
      </c>
      <c r="B7831" s="185" t="str">
        <f t="shared" si="1189"/>
        <v/>
      </c>
      <c r="C7831" s="90" t="str">
        <f t="shared" si="1190"/>
        <v/>
      </c>
      <c r="D7831" s="89" t="str">
        <f t="shared" si="1191"/>
        <v/>
      </c>
      <c r="E7831" s="91" t="str">
        <f t="shared" si="1192"/>
        <v/>
      </c>
      <c r="F7831" s="92" t="str">
        <f t="shared" si="1193"/>
        <v/>
      </c>
      <c r="G7831" s="212" t="str">
        <f t="shared" si="1194"/>
        <v/>
      </c>
      <c r="H7831" s="92">
        <f>IF(OR(ERR=FALSE,AND(F7831="",G7831="")),0,IF($C$12="D",$H$13+SUM($F$14:F7831)-SUM($G$14:G7831),$H$13-SUM($F$14:F7831)+SUM($G$14:G7831)))</f>
        <v>0</v>
      </c>
      <c r="I7831" s="7"/>
    </row>
    <row r="7832" spans="1:9">
      <c r="A7832" s="89">
        <f t="shared" si="1182"/>
        <v>7819</v>
      </c>
      <c r="B7832" s="185" t="str">
        <f t="shared" si="1189"/>
        <v/>
      </c>
      <c r="C7832" s="90" t="str">
        <f t="shared" si="1190"/>
        <v/>
      </c>
      <c r="D7832" s="89" t="str">
        <f t="shared" si="1191"/>
        <v/>
      </c>
      <c r="E7832" s="91" t="str">
        <f t="shared" si="1192"/>
        <v/>
      </c>
      <c r="F7832" s="92" t="str">
        <f t="shared" si="1193"/>
        <v/>
      </c>
      <c r="G7832" s="212" t="str">
        <f t="shared" si="1194"/>
        <v/>
      </c>
      <c r="H7832" s="92">
        <f>IF(OR(ERR=FALSE,AND(F7832="",G7832="")),0,IF($C$12="D",$H$13+SUM($F$14:F7832)-SUM($G$14:G7832),$H$13-SUM($F$14:F7832)+SUM($G$14:G7832)))</f>
        <v>0</v>
      </c>
      <c r="I7832" s="7"/>
    </row>
    <row r="7833" spans="1:9">
      <c r="A7833" s="89">
        <f t="shared" si="1182"/>
        <v>7820</v>
      </c>
      <c r="B7833" s="185" t="str">
        <f t="shared" si="1189"/>
        <v/>
      </c>
      <c r="C7833" s="90" t="str">
        <f t="shared" si="1190"/>
        <v/>
      </c>
      <c r="D7833" s="89" t="str">
        <f t="shared" si="1191"/>
        <v/>
      </c>
      <c r="E7833" s="91" t="str">
        <f t="shared" si="1192"/>
        <v/>
      </c>
      <c r="F7833" s="92" t="str">
        <f t="shared" si="1193"/>
        <v/>
      </c>
      <c r="G7833" s="212" t="str">
        <f t="shared" si="1194"/>
        <v/>
      </c>
      <c r="H7833" s="92">
        <f>IF(OR(ERR=FALSE,AND(F7833="",G7833="")),0,IF($C$12="D",$H$13+SUM($F$14:F7833)-SUM($G$14:G7833),$H$13-SUM($F$14:F7833)+SUM($G$14:G7833)))</f>
        <v>0</v>
      </c>
      <c r="I7833" s="7"/>
    </row>
    <row r="7834" spans="1:9">
      <c r="A7834" s="89">
        <f t="shared" si="1182"/>
        <v>7821</v>
      </c>
      <c r="B7834" s="185" t="str">
        <f t="shared" si="1189"/>
        <v/>
      </c>
      <c r="C7834" s="90" t="str">
        <f t="shared" si="1190"/>
        <v/>
      </c>
      <c r="D7834" s="89" t="str">
        <f t="shared" si="1191"/>
        <v/>
      </c>
      <c r="E7834" s="91" t="str">
        <f t="shared" si="1192"/>
        <v/>
      </c>
      <c r="F7834" s="92" t="str">
        <f t="shared" si="1193"/>
        <v/>
      </c>
      <c r="G7834" s="212" t="str">
        <f t="shared" si="1194"/>
        <v/>
      </c>
      <c r="H7834" s="92">
        <f>IF(OR(ERR=FALSE,AND(F7834="",G7834="")),0,IF($C$12="D",$H$13+SUM($F$14:F7834)-SUM($G$14:G7834),$H$13-SUM($F$14:F7834)+SUM($G$14:G7834)))</f>
        <v>0</v>
      </c>
      <c r="I7834" s="7"/>
    </row>
    <row r="7835" spans="1:9">
      <c r="A7835" s="89">
        <f t="shared" si="1182"/>
        <v>7822</v>
      </c>
      <c r="B7835" s="185" t="str">
        <f t="shared" si="1189"/>
        <v/>
      </c>
      <c r="C7835" s="90" t="str">
        <f t="shared" si="1190"/>
        <v/>
      </c>
      <c r="D7835" s="89" t="str">
        <f t="shared" si="1191"/>
        <v/>
      </c>
      <c r="E7835" s="91" t="str">
        <f t="shared" si="1192"/>
        <v/>
      </c>
      <c r="F7835" s="92" t="str">
        <f t="shared" si="1193"/>
        <v/>
      </c>
      <c r="G7835" s="212" t="str">
        <f t="shared" si="1194"/>
        <v/>
      </c>
      <c r="H7835" s="92">
        <f>IF(OR(ERR=FALSE,AND(F7835="",G7835="")),0,IF($C$12="D",$H$13+SUM($F$14:F7835)-SUM($G$14:G7835),$H$13-SUM($F$14:F7835)+SUM($G$14:G7835)))</f>
        <v>0</v>
      </c>
      <c r="I7835" s="7"/>
    </row>
    <row r="7836" spans="1:9">
      <c r="A7836" s="89">
        <f t="shared" si="1182"/>
        <v>7823</v>
      </c>
      <c r="B7836" s="185" t="str">
        <f t="shared" si="1189"/>
        <v/>
      </c>
      <c r="C7836" s="90" t="str">
        <f t="shared" si="1190"/>
        <v/>
      </c>
      <c r="D7836" s="89" t="str">
        <f t="shared" si="1191"/>
        <v/>
      </c>
      <c r="E7836" s="91" t="str">
        <f t="shared" si="1192"/>
        <v/>
      </c>
      <c r="F7836" s="92" t="str">
        <f t="shared" si="1193"/>
        <v/>
      </c>
      <c r="G7836" s="212" t="str">
        <f t="shared" si="1194"/>
        <v/>
      </c>
      <c r="H7836" s="92">
        <f>IF(OR(ERR=FALSE,AND(F7836="",G7836="")),0,IF($C$12="D",$H$13+SUM($F$14:F7836)-SUM($G$14:G7836),$H$13-SUM($F$14:F7836)+SUM($G$14:G7836)))</f>
        <v>0</v>
      </c>
      <c r="I7836" s="7"/>
    </row>
    <row r="7837" spans="1:9">
      <c r="A7837" s="89">
        <f t="shared" si="1182"/>
        <v>7824</v>
      </c>
      <c r="B7837" s="185" t="str">
        <f t="shared" si="1189"/>
        <v/>
      </c>
      <c r="C7837" s="90" t="str">
        <f t="shared" si="1190"/>
        <v/>
      </c>
      <c r="D7837" s="89" t="str">
        <f t="shared" si="1191"/>
        <v/>
      </c>
      <c r="E7837" s="91" t="str">
        <f t="shared" si="1192"/>
        <v/>
      </c>
      <c r="F7837" s="92" t="str">
        <f t="shared" si="1193"/>
        <v/>
      </c>
      <c r="G7837" s="212" t="str">
        <f t="shared" si="1194"/>
        <v/>
      </c>
      <c r="H7837" s="92">
        <f>IF(OR(ERR=FALSE,AND(F7837="",G7837="")),0,IF($C$12="D",$H$13+SUM($F$14:F7837)-SUM($G$14:G7837),$H$13-SUM($F$14:F7837)+SUM($G$14:G7837)))</f>
        <v>0</v>
      </c>
      <c r="I7837" s="7"/>
    </row>
    <row r="7838" spans="1:9">
      <c r="A7838" s="89">
        <f t="shared" si="1182"/>
        <v>7825</v>
      </c>
      <c r="B7838" s="185" t="str">
        <f t="shared" si="1189"/>
        <v/>
      </c>
      <c r="C7838" s="90" t="str">
        <f t="shared" si="1190"/>
        <v/>
      </c>
      <c r="D7838" s="89" t="str">
        <f t="shared" si="1191"/>
        <v/>
      </c>
      <c r="E7838" s="91" t="str">
        <f t="shared" si="1192"/>
        <v/>
      </c>
      <c r="F7838" s="92" t="str">
        <f t="shared" si="1193"/>
        <v/>
      </c>
      <c r="G7838" s="212" t="str">
        <f t="shared" si="1194"/>
        <v/>
      </c>
      <c r="H7838" s="92">
        <f>IF(OR(ERR=FALSE,AND(F7838="",G7838="")),0,IF($C$12="D",$H$13+SUM($F$14:F7838)-SUM($G$14:G7838),$H$13-SUM($F$14:F7838)+SUM($G$14:G7838)))</f>
        <v>0</v>
      </c>
      <c r="I7838" s="7"/>
    </row>
    <row r="7839" spans="1:9">
      <c r="A7839" s="89">
        <f t="shared" si="1182"/>
        <v>7826</v>
      </c>
      <c r="B7839" s="185" t="str">
        <f t="shared" si="1189"/>
        <v/>
      </c>
      <c r="C7839" s="90" t="str">
        <f t="shared" si="1190"/>
        <v/>
      </c>
      <c r="D7839" s="89" t="str">
        <f t="shared" si="1191"/>
        <v/>
      </c>
      <c r="E7839" s="91" t="str">
        <f t="shared" si="1192"/>
        <v/>
      </c>
      <c r="F7839" s="92" t="str">
        <f t="shared" si="1193"/>
        <v/>
      </c>
      <c r="G7839" s="212" t="str">
        <f t="shared" si="1194"/>
        <v/>
      </c>
      <c r="H7839" s="92">
        <f>IF(OR(ERR=FALSE,AND(F7839="",G7839="")),0,IF($C$12="D",$H$13+SUM($F$14:F7839)-SUM($G$14:G7839),$H$13-SUM($F$14:F7839)+SUM($G$14:G7839)))</f>
        <v>0</v>
      </c>
      <c r="I7839" s="7"/>
    </row>
    <row r="7840" spans="1:9">
      <c r="A7840" s="89">
        <f t="shared" si="1182"/>
        <v>7827</v>
      </c>
      <c r="B7840" s="185" t="str">
        <f t="shared" si="1189"/>
        <v/>
      </c>
      <c r="C7840" s="90" t="str">
        <f t="shared" si="1190"/>
        <v/>
      </c>
      <c r="D7840" s="89" t="str">
        <f t="shared" si="1191"/>
        <v/>
      </c>
      <c r="E7840" s="91" t="str">
        <f t="shared" si="1192"/>
        <v/>
      </c>
      <c r="F7840" s="92" t="str">
        <f t="shared" si="1193"/>
        <v/>
      </c>
      <c r="G7840" s="212" t="str">
        <f t="shared" si="1194"/>
        <v/>
      </c>
      <c r="H7840" s="92">
        <f>IF(OR(ERR=FALSE,AND(F7840="",G7840="")),0,IF($C$12="D",$H$13+SUM($F$14:F7840)-SUM($G$14:G7840),$H$13-SUM($F$14:F7840)+SUM($G$14:G7840)))</f>
        <v>0</v>
      </c>
      <c r="I7840" s="7"/>
    </row>
    <row r="7841" spans="1:9">
      <c r="A7841" s="89">
        <f t="shared" si="1182"/>
        <v>7828</v>
      </c>
      <c r="B7841" s="185" t="str">
        <f t="shared" si="1189"/>
        <v/>
      </c>
      <c r="C7841" s="90" t="str">
        <f t="shared" si="1190"/>
        <v/>
      </c>
      <c r="D7841" s="89" t="str">
        <f t="shared" si="1191"/>
        <v/>
      </c>
      <c r="E7841" s="91" t="str">
        <f t="shared" si="1192"/>
        <v/>
      </c>
      <c r="F7841" s="92" t="str">
        <f t="shared" si="1193"/>
        <v/>
      </c>
      <c r="G7841" s="212" t="str">
        <f t="shared" si="1194"/>
        <v/>
      </c>
      <c r="H7841" s="92">
        <f>IF(OR(ERR=FALSE,AND(F7841="",G7841="")),0,IF($C$12="D",$H$13+SUM($F$14:F7841)-SUM($G$14:G7841),$H$13-SUM($F$14:F7841)+SUM($G$14:G7841)))</f>
        <v>0</v>
      </c>
      <c r="I7841" s="7"/>
    </row>
    <row r="7842" spans="1:9">
      <c r="A7842" s="89">
        <f t="shared" ref="A7842:A7905" si="1195">A7841+1</f>
        <v>7829</v>
      </c>
      <c r="B7842" s="185" t="str">
        <f t="shared" si="1189"/>
        <v/>
      </c>
      <c r="C7842" s="90" t="str">
        <f t="shared" si="1190"/>
        <v/>
      </c>
      <c r="D7842" s="89" t="str">
        <f t="shared" si="1191"/>
        <v/>
      </c>
      <c r="E7842" s="91" t="str">
        <f t="shared" si="1192"/>
        <v/>
      </c>
      <c r="F7842" s="92" t="str">
        <f t="shared" si="1193"/>
        <v/>
      </c>
      <c r="G7842" s="212" t="str">
        <f t="shared" si="1194"/>
        <v/>
      </c>
      <c r="H7842" s="92">
        <f>IF(OR(ERR=FALSE,AND(F7842="",G7842="")),0,IF($C$12="D",$H$13+SUM($F$14:F7842)-SUM($G$14:G7842),$H$13-SUM($F$14:F7842)+SUM($G$14:G7842)))</f>
        <v>0</v>
      </c>
      <c r="I7842" s="7"/>
    </row>
    <row r="7843" spans="1:9">
      <c r="A7843" s="89">
        <f t="shared" si="1195"/>
        <v>7830</v>
      </c>
      <c r="B7843" s="185" t="str">
        <f t="shared" si="1189"/>
        <v/>
      </c>
      <c r="C7843" s="90" t="str">
        <f t="shared" si="1190"/>
        <v/>
      </c>
      <c r="D7843" s="89" t="str">
        <f t="shared" si="1191"/>
        <v/>
      </c>
      <c r="E7843" s="91" t="str">
        <f t="shared" si="1192"/>
        <v/>
      </c>
      <c r="F7843" s="92" t="str">
        <f t="shared" si="1193"/>
        <v/>
      </c>
      <c r="G7843" s="212" t="str">
        <f t="shared" si="1194"/>
        <v/>
      </c>
      <c r="H7843" s="92">
        <f>IF(OR(ERR=FALSE,AND(F7843="",G7843="")),0,IF($C$12="D",$H$13+SUM($F$14:F7843)-SUM($G$14:G7843),$H$13-SUM($F$14:F7843)+SUM($G$14:G7843)))</f>
        <v>0</v>
      </c>
      <c r="I7843" s="7"/>
    </row>
    <row r="7844" spans="1:9">
      <c r="A7844" s="89">
        <f t="shared" si="1195"/>
        <v>7831</v>
      </c>
      <c r="B7844" s="185" t="str">
        <f t="shared" si="1189"/>
        <v/>
      </c>
      <c r="C7844" s="90" t="str">
        <f t="shared" si="1190"/>
        <v/>
      </c>
      <c r="D7844" s="89" t="str">
        <f t="shared" si="1191"/>
        <v/>
      </c>
      <c r="E7844" s="91" t="str">
        <f t="shared" si="1192"/>
        <v/>
      </c>
      <c r="F7844" s="92" t="str">
        <f t="shared" si="1193"/>
        <v/>
      </c>
      <c r="G7844" s="212" t="str">
        <f t="shared" si="1194"/>
        <v/>
      </c>
      <c r="H7844" s="92">
        <f>IF(OR(ERR=FALSE,AND(F7844="",G7844="")),0,IF($C$12="D",$H$13+SUM($F$14:F7844)-SUM($G$14:G7844),$H$13-SUM($F$14:F7844)+SUM($G$14:G7844)))</f>
        <v>0</v>
      </c>
      <c r="I7844" s="7"/>
    </row>
    <row r="7845" spans="1:9">
      <c r="A7845" s="89">
        <f t="shared" si="1195"/>
        <v>7832</v>
      </c>
      <c r="B7845" s="185" t="str">
        <f t="shared" si="1189"/>
        <v/>
      </c>
      <c r="C7845" s="90" t="str">
        <f t="shared" si="1190"/>
        <v/>
      </c>
      <c r="D7845" s="89" t="str">
        <f t="shared" si="1191"/>
        <v/>
      </c>
      <c r="E7845" s="91" t="str">
        <f t="shared" si="1192"/>
        <v/>
      </c>
      <c r="F7845" s="92" t="str">
        <f t="shared" si="1193"/>
        <v/>
      </c>
      <c r="G7845" s="212" t="str">
        <f t="shared" si="1194"/>
        <v/>
      </c>
      <c r="H7845" s="92">
        <f>IF(OR(ERR=FALSE,AND(F7845="",G7845="")),0,IF($C$12="D",$H$13+SUM($F$14:F7845)-SUM($G$14:G7845),$H$13-SUM($F$14:F7845)+SUM($G$14:G7845)))</f>
        <v>0</v>
      </c>
      <c r="I7845" s="7"/>
    </row>
    <row r="7846" spans="1:9">
      <c r="A7846" s="89">
        <f t="shared" si="1195"/>
        <v>7833</v>
      </c>
      <c r="B7846" s="185" t="str">
        <f t="shared" si="1189"/>
        <v/>
      </c>
      <c r="C7846" s="90" t="str">
        <f t="shared" si="1190"/>
        <v/>
      </c>
      <c r="D7846" s="89" t="str">
        <f t="shared" si="1191"/>
        <v/>
      </c>
      <c r="E7846" s="91" t="str">
        <f t="shared" si="1192"/>
        <v/>
      </c>
      <c r="F7846" s="92" t="str">
        <f t="shared" si="1193"/>
        <v/>
      </c>
      <c r="G7846" s="212" t="str">
        <f t="shared" si="1194"/>
        <v/>
      </c>
      <c r="H7846" s="92">
        <f>IF(OR(ERR=FALSE,AND(F7846="",G7846="")),0,IF($C$12="D",$H$13+SUM($F$14:F7846)-SUM($G$14:G7846),$H$13-SUM($F$14:F7846)+SUM($G$14:G7846)))</f>
        <v>0</v>
      </c>
      <c r="I7846" s="7"/>
    </row>
    <row r="7847" spans="1:9">
      <c r="A7847" s="89">
        <f t="shared" si="1195"/>
        <v>7834</v>
      </c>
      <c r="B7847" s="185" t="str">
        <f t="shared" si="1189"/>
        <v/>
      </c>
      <c r="C7847" s="90" t="str">
        <f t="shared" si="1190"/>
        <v/>
      </c>
      <c r="D7847" s="89" t="str">
        <f t="shared" si="1191"/>
        <v/>
      </c>
      <c r="E7847" s="91" t="str">
        <f t="shared" si="1192"/>
        <v/>
      </c>
      <c r="F7847" s="92" t="str">
        <f t="shared" si="1193"/>
        <v/>
      </c>
      <c r="G7847" s="212" t="str">
        <f t="shared" si="1194"/>
        <v/>
      </c>
      <c r="H7847" s="92">
        <f>IF(OR(ERR=FALSE,AND(F7847="",G7847="")),0,IF($C$12="D",$H$13+SUM($F$14:F7847)-SUM($G$14:G7847),$H$13-SUM($F$14:F7847)+SUM($G$14:G7847)))</f>
        <v>0</v>
      </c>
      <c r="I7847" s="7"/>
    </row>
    <row r="7848" spans="1:9">
      <c r="A7848" s="89">
        <f t="shared" si="1195"/>
        <v>7835</v>
      </c>
      <c r="B7848" s="185" t="str">
        <f t="shared" si="1189"/>
        <v/>
      </c>
      <c r="C7848" s="90" t="str">
        <f t="shared" si="1190"/>
        <v/>
      </c>
      <c r="D7848" s="89" t="str">
        <f t="shared" si="1191"/>
        <v/>
      </c>
      <c r="E7848" s="91" t="str">
        <f t="shared" si="1192"/>
        <v/>
      </c>
      <c r="F7848" s="92" t="str">
        <f t="shared" si="1193"/>
        <v/>
      </c>
      <c r="G7848" s="212" t="str">
        <f t="shared" si="1194"/>
        <v/>
      </c>
      <c r="H7848" s="92">
        <f>IF(OR(ERR=FALSE,AND(F7848="",G7848="")),0,IF($C$12="D",$H$13+SUM($F$14:F7848)-SUM($G$14:G7848),$H$13-SUM($F$14:F7848)+SUM($G$14:G7848)))</f>
        <v>0</v>
      </c>
      <c r="I7848" s="7"/>
    </row>
    <row r="7849" spans="1:9">
      <c r="A7849" s="89">
        <f t="shared" si="1195"/>
        <v>7836</v>
      </c>
      <c r="B7849" s="185" t="str">
        <f t="shared" si="1189"/>
        <v/>
      </c>
      <c r="C7849" s="90" t="str">
        <f t="shared" si="1190"/>
        <v/>
      </c>
      <c r="D7849" s="89" t="str">
        <f t="shared" si="1191"/>
        <v/>
      </c>
      <c r="E7849" s="91" t="str">
        <f t="shared" si="1192"/>
        <v/>
      </c>
      <c r="F7849" s="92" t="str">
        <f t="shared" si="1193"/>
        <v/>
      </c>
      <c r="G7849" s="212" t="str">
        <f t="shared" si="1194"/>
        <v/>
      </c>
      <c r="H7849" s="92">
        <f>IF(OR(ERR=FALSE,AND(F7849="",G7849="")),0,IF($C$12="D",$H$13+SUM($F$14:F7849)-SUM($G$14:G7849),$H$13-SUM($F$14:F7849)+SUM($G$14:G7849)))</f>
        <v>0</v>
      </c>
      <c r="I7849" s="7"/>
    </row>
    <row r="7850" spans="1:9">
      <c r="A7850" s="89">
        <f t="shared" si="1195"/>
        <v>7837</v>
      </c>
      <c r="B7850" s="185" t="str">
        <f t="shared" si="1189"/>
        <v/>
      </c>
      <c r="C7850" s="90" t="str">
        <f t="shared" si="1190"/>
        <v/>
      </c>
      <c r="D7850" s="89" t="str">
        <f t="shared" si="1191"/>
        <v/>
      </c>
      <c r="E7850" s="91" t="str">
        <f t="shared" si="1192"/>
        <v/>
      </c>
      <c r="F7850" s="92" t="str">
        <f t="shared" si="1193"/>
        <v/>
      </c>
      <c r="G7850" s="212" t="str">
        <f t="shared" si="1194"/>
        <v/>
      </c>
      <c r="H7850" s="92">
        <f>IF(OR(ERR=FALSE,AND(F7850="",G7850="")),0,IF($C$12="D",$H$13+SUM($F$14:F7850)-SUM($G$14:G7850),$H$13-SUM($F$14:F7850)+SUM($G$14:G7850)))</f>
        <v>0</v>
      </c>
      <c r="I7850" s="7"/>
    </row>
    <row r="7851" spans="1:9">
      <c r="A7851" s="89">
        <f t="shared" si="1195"/>
        <v>7838</v>
      </c>
      <c r="B7851" s="185" t="str">
        <f t="shared" si="1189"/>
        <v/>
      </c>
      <c r="C7851" s="90" t="str">
        <f t="shared" si="1190"/>
        <v/>
      </c>
      <c r="D7851" s="89" t="str">
        <f t="shared" si="1191"/>
        <v/>
      </c>
      <c r="E7851" s="91" t="str">
        <f t="shared" si="1192"/>
        <v/>
      </c>
      <c r="F7851" s="92" t="str">
        <f t="shared" si="1193"/>
        <v/>
      </c>
      <c r="G7851" s="212" t="str">
        <f t="shared" si="1194"/>
        <v/>
      </c>
      <c r="H7851" s="92">
        <f>IF(OR(ERR=FALSE,AND(F7851="",G7851="")),0,IF($C$12="D",$H$13+SUM($F$14:F7851)-SUM($G$14:G7851),$H$13-SUM($F$14:F7851)+SUM($G$14:G7851)))</f>
        <v>0</v>
      </c>
      <c r="I7851" s="7"/>
    </row>
    <row r="7852" spans="1:9">
      <c r="A7852" s="89">
        <f t="shared" si="1195"/>
        <v>7839</v>
      </c>
      <c r="B7852" s="185" t="str">
        <f t="shared" si="1189"/>
        <v/>
      </c>
      <c r="C7852" s="90" t="str">
        <f t="shared" si="1190"/>
        <v/>
      </c>
      <c r="D7852" s="89" t="str">
        <f t="shared" si="1191"/>
        <v/>
      </c>
      <c r="E7852" s="91" t="str">
        <f t="shared" si="1192"/>
        <v/>
      </c>
      <c r="F7852" s="92" t="str">
        <f t="shared" si="1193"/>
        <v/>
      </c>
      <c r="G7852" s="212" t="str">
        <f t="shared" si="1194"/>
        <v/>
      </c>
      <c r="H7852" s="92">
        <f>IF(OR(ERR=FALSE,AND(F7852="",G7852="")),0,IF($C$12="D",$H$13+SUM($F$14:F7852)-SUM($G$14:G7852),$H$13-SUM($F$14:F7852)+SUM($G$14:G7852)))</f>
        <v>0</v>
      </c>
      <c r="I7852" s="7"/>
    </row>
    <row r="7853" spans="1:9">
      <c r="A7853" s="89">
        <f t="shared" si="1195"/>
        <v>7840</v>
      </c>
      <c r="B7853" s="185" t="str">
        <f t="shared" si="1189"/>
        <v/>
      </c>
      <c r="C7853" s="90" t="str">
        <f t="shared" si="1190"/>
        <v/>
      </c>
      <c r="D7853" s="89" t="str">
        <f t="shared" si="1191"/>
        <v/>
      </c>
      <c r="E7853" s="91" t="str">
        <f t="shared" si="1192"/>
        <v/>
      </c>
      <c r="F7853" s="92" t="str">
        <f t="shared" si="1193"/>
        <v/>
      </c>
      <c r="G7853" s="212" t="str">
        <f t="shared" si="1194"/>
        <v/>
      </c>
      <c r="H7853" s="92">
        <f>IF(OR(ERR=FALSE,AND(F7853="",G7853="")),0,IF($C$12="D",$H$13+SUM($F$14:F7853)-SUM($G$14:G7853),$H$13-SUM($F$14:F7853)+SUM($G$14:G7853)))</f>
        <v>0</v>
      </c>
      <c r="I7853" s="7"/>
    </row>
    <row r="7854" spans="1:9">
      <c r="A7854" s="89">
        <f t="shared" si="1195"/>
        <v>7841</v>
      </c>
      <c r="B7854" s="185" t="str">
        <f t="shared" si="1189"/>
        <v/>
      </c>
      <c r="C7854" s="90" t="str">
        <f t="shared" si="1190"/>
        <v/>
      </c>
      <c r="D7854" s="89" t="str">
        <f t="shared" si="1191"/>
        <v/>
      </c>
      <c r="E7854" s="91" t="str">
        <f t="shared" si="1192"/>
        <v/>
      </c>
      <c r="F7854" s="92" t="str">
        <f t="shared" si="1193"/>
        <v/>
      </c>
      <c r="G7854" s="212" t="str">
        <f t="shared" si="1194"/>
        <v/>
      </c>
      <c r="H7854" s="92">
        <f>IF(OR(ERR=FALSE,AND(F7854="",G7854="")),0,IF($C$12="D",$H$13+SUM($F$14:F7854)-SUM($G$14:G7854),$H$13-SUM($F$14:F7854)+SUM($G$14:G7854)))</f>
        <v>0</v>
      </c>
      <c r="I7854" s="7"/>
    </row>
    <row r="7855" spans="1:9">
      <c r="A7855" s="89">
        <f t="shared" si="1195"/>
        <v>7842</v>
      </c>
      <c r="B7855" s="185" t="str">
        <f t="shared" si="1189"/>
        <v/>
      </c>
      <c r="C7855" s="90" t="str">
        <f t="shared" si="1190"/>
        <v/>
      </c>
      <c r="D7855" s="89" t="str">
        <f t="shared" si="1191"/>
        <v/>
      </c>
      <c r="E7855" s="91" t="str">
        <f t="shared" si="1192"/>
        <v/>
      </c>
      <c r="F7855" s="92" t="str">
        <f t="shared" si="1193"/>
        <v/>
      </c>
      <c r="G7855" s="212" t="str">
        <f t="shared" si="1194"/>
        <v/>
      </c>
      <c r="H7855" s="92">
        <f>IF(OR(ERR=FALSE,AND(F7855="",G7855="")),0,IF($C$12="D",$H$13+SUM($F$14:F7855)-SUM($G$14:G7855),$H$13-SUM($F$14:F7855)+SUM($G$14:G7855)))</f>
        <v>0</v>
      </c>
      <c r="I7855" s="7"/>
    </row>
    <row r="7856" spans="1:9">
      <c r="A7856" s="89">
        <f t="shared" si="1195"/>
        <v>7843</v>
      </c>
      <c r="B7856" s="185" t="str">
        <f t="shared" si="1189"/>
        <v/>
      </c>
      <c r="C7856" s="90" t="str">
        <f t="shared" si="1190"/>
        <v/>
      </c>
      <c r="D7856" s="89" t="str">
        <f t="shared" si="1191"/>
        <v/>
      </c>
      <c r="E7856" s="91" t="str">
        <f t="shared" si="1192"/>
        <v/>
      </c>
      <c r="F7856" s="92" t="str">
        <f t="shared" si="1193"/>
        <v/>
      </c>
      <c r="G7856" s="212" t="str">
        <f t="shared" si="1194"/>
        <v/>
      </c>
      <c r="H7856" s="92">
        <f>IF(OR(ERR=FALSE,AND(F7856="",G7856="")),0,IF($C$12="D",$H$13+SUM($F$14:F7856)-SUM($G$14:G7856),$H$13-SUM($F$14:F7856)+SUM($G$14:G7856)))</f>
        <v>0</v>
      </c>
      <c r="I7856" s="7"/>
    </row>
    <row r="7857" spans="1:9">
      <c r="A7857" s="89">
        <f t="shared" si="1195"/>
        <v>7844</v>
      </c>
      <c r="B7857" s="185" t="str">
        <f t="shared" si="1189"/>
        <v/>
      </c>
      <c r="C7857" s="90" t="str">
        <f t="shared" si="1190"/>
        <v/>
      </c>
      <c r="D7857" s="89" t="str">
        <f t="shared" si="1191"/>
        <v/>
      </c>
      <c r="E7857" s="91" t="str">
        <f t="shared" si="1192"/>
        <v/>
      </c>
      <c r="F7857" s="92" t="str">
        <f t="shared" si="1193"/>
        <v/>
      </c>
      <c r="G7857" s="212" t="str">
        <f t="shared" si="1194"/>
        <v/>
      </c>
      <c r="H7857" s="92">
        <f>IF(OR(ERR=FALSE,AND(F7857="",G7857="")),0,IF($C$12="D",$H$13+SUM($F$14:F7857)-SUM($G$14:G7857),$H$13-SUM($F$14:F7857)+SUM($G$14:G7857)))</f>
        <v>0</v>
      </c>
      <c r="I7857" s="7"/>
    </row>
    <row r="7858" spans="1:9">
      <c r="A7858" s="89">
        <f t="shared" si="1195"/>
        <v>7845</v>
      </c>
      <c r="B7858" s="185" t="str">
        <f t="shared" si="1189"/>
        <v/>
      </c>
      <c r="C7858" s="90" t="str">
        <f t="shared" si="1190"/>
        <v/>
      </c>
      <c r="D7858" s="89" t="str">
        <f t="shared" si="1191"/>
        <v/>
      </c>
      <c r="E7858" s="91" t="str">
        <f t="shared" si="1192"/>
        <v/>
      </c>
      <c r="F7858" s="92" t="str">
        <f t="shared" si="1193"/>
        <v/>
      </c>
      <c r="G7858" s="212" t="str">
        <f t="shared" si="1194"/>
        <v/>
      </c>
      <c r="H7858" s="92">
        <f>IF(OR(ERR=FALSE,AND(F7858="",G7858="")),0,IF($C$12="D",$H$13+SUM($F$14:F7858)-SUM($G$14:G7858),$H$13-SUM($F$14:F7858)+SUM($G$14:G7858)))</f>
        <v>0</v>
      </c>
      <c r="I7858" s="7"/>
    </row>
    <row r="7859" spans="1:9">
      <c r="A7859" s="89">
        <f t="shared" si="1195"/>
        <v>7846</v>
      </c>
      <c r="B7859" s="185" t="str">
        <f t="shared" si="1189"/>
        <v/>
      </c>
      <c r="C7859" s="90" t="str">
        <f t="shared" si="1190"/>
        <v/>
      </c>
      <c r="D7859" s="89" t="str">
        <f t="shared" si="1191"/>
        <v/>
      </c>
      <c r="E7859" s="91" t="str">
        <f t="shared" si="1192"/>
        <v/>
      </c>
      <c r="F7859" s="92" t="str">
        <f t="shared" si="1193"/>
        <v/>
      </c>
      <c r="G7859" s="212" t="str">
        <f t="shared" si="1194"/>
        <v/>
      </c>
      <c r="H7859" s="92">
        <f>IF(OR(ERR=FALSE,AND(F7859="",G7859="")),0,IF($C$12="D",$H$13+SUM($F$14:F7859)-SUM($G$14:G7859),$H$13-SUM($F$14:F7859)+SUM($G$14:G7859)))</f>
        <v>0</v>
      </c>
      <c r="I7859" s="7"/>
    </row>
    <row r="7860" spans="1:9">
      <c r="A7860" s="89">
        <f t="shared" si="1195"/>
        <v>7847</v>
      </c>
      <c r="B7860" s="185" t="str">
        <f t="shared" si="1189"/>
        <v/>
      </c>
      <c r="C7860" s="90" t="str">
        <f t="shared" si="1190"/>
        <v/>
      </c>
      <c r="D7860" s="89" t="str">
        <f t="shared" si="1191"/>
        <v/>
      </c>
      <c r="E7860" s="91" t="str">
        <f t="shared" si="1192"/>
        <v/>
      </c>
      <c r="F7860" s="92" t="str">
        <f t="shared" si="1193"/>
        <v/>
      </c>
      <c r="G7860" s="212" t="str">
        <f t="shared" si="1194"/>
        <v/>
      </c>
      <c r="H7860" s="92">
        <f>IF(OR(ERR=FALSE,AND(F7860="",G7860="")),0,IF($C$12="D",$H$13+SUM($F$14:F7860)-SUM($G$14:G7860),$H$13-SUM($F$14:F7860)+SUM($G$14:G7860)))</f>
        <v>0</v>
      </c>
      <c r="I7860" s="7"/>
    </row>
    <row r="7861" spans="1:9">
      <c r="A7861" s="89">
        <f t="shared" si="1195"/>
        <v>7848</v>
      </c>
      <c r="B7861" s="185" t="str">
        <f t="shared" si="1189"/>
        <v/>
      </c>
      <c r="C7861" s="90" t="str">
        <f t="shared" si="1190"/>
        <v/>
      </c>
      <c r="D7861" s="89" t="str">
        <f t="shared" si="1191"/>
        <v/>
      </c>
      <c r="E7861" s="91" t="str">
        <f t="shared" si="1192"/>
        <v/>
      </c>
      <c r="F7861" s="92" t="str">
        <f t="shared" si="1193"/>
        <v/>
      </c>
      <c r="G7861" s="212" t="str">
        <f t="shared" si="1194"/>
        <v/>
      </c>
      <c r="H7861" s="92">
        <f>IF(OR(ERR=FALSE,AND(F7861="",G7861="")),0,IF($C$12="D",$H$13+SUM($F$14:F7861)-SUM($G$14:G7861),$H$13-SUM($F$14:F7861)+SUM($G$14:G7861)))</f>
        <v>0</v>
      </c>
      <c r="I7861" s="7"/>
    </row>
    <row r="7862" spans="1:9">
      <c r="A7862" s="89">
        <f t="shared" si="1195"/>
        <v>7849</v>
      </c>
      <c r="B7862" s="185" t="str">
        <f t="shared" si="1189"/>
        <v/>
      </c>
      <c r="C7862" s="90" t="str">
        <f t="shared" si="1190"/>
        <v/>
      </c>
      <c r="D7862" s="89" t="str">
        <f t="shared" si="1191"/>
        <v/>
      </c>
      <c r="E7862" s="91" t="str">
        <f t="shared" si="1192"/>
        <v/>
      </c>
      <c r="F7862" s="92" t="str">
        <f t="shared" si="1193"/>
        <v/>
      </c>
      <c r="G7862" s="212" t="str">
        <f t="shared" si="1194"/>
        <v/>
      </c>
      <c r="H7862" s="92">
        <f>IF(OR(ERR=FALSE,AND(F7862="",G7862="")),0,IF($C$12="D",$H$13+SUM($F$14:F7862)-SUM($G$14:G7862),$H$13-SUM($F$14:F7862)+SUM($G$14:G7862)))</f>
        <v>0</v>
      </c>
      <c r="I7862" s="7"/>
    </row>
    <row r="7863" spans="1:9">
      <c r="A7863" s="89">
        <f t="shared" si="1195"/>
        <v>7850</v>
      </c>
      <c r="B7863" s="185" t="str">
        <f t="shared" si="1189"/>
        <v/>
      </c>
      <c r="C7863" s="90" t="str">
        <f t="shared" si="1190"/>
        <v/>
      </c>
      <c r="D7863" s="89" t="str">
        <f t="shared" si="1191"/>
        <v/>
      </c>
      <c r="E7863" s="91" t="str">
        <f t="shared" si="1192"/>
        <v/>
      </c>
      <c r="F7863" s="92" t="str">
        <f t="shared" si="1193"/>
        <v/>
      </c>
      <c r="G7863" s="212" t="str">
        <f t="shared" si="1194"/>
        <v/>
      </c>
      <c r="H7863" s="92">
        <f>IF(OR(ERR=FALSE,AND(F7863="",G7863="")),0,IF($C$12="D",$H$13+SUM($F$14:F7863)-SUM($G$14:G7863),$H$13-SUM($F$14:F7863)+SUM($G$14:G7863)))</f>
        <v>0</v>
      </c>
      <c r="I7863" s="7"/>
    </row>
    <row r="7864" spans="1:9">
      <c r="A7864" s="89">
        <f t="shared" si="1195"/>
        <v>7851</v>
      </c>
      <c r="B7864" s="185" t="str">
        <f t="shared" ref="B7864:B7927" si="1196">IF(ISERROR(VLOOKUP(A7864&amp;H$9,JU_AKUN,6,FALSE)=TRUE),"",VLOOKUP(A7864&amp;H$9,JU_AKUN,6,FALSE))</f>
        <v/>
      </c>
      <c r="C7864" s="90" t="str">
        <f t="shared" ref="C7864:C7927" si="1197">IF(ISERROR(VLOOKUP(A7864&amp;H$9,JU_AKUN,7,FALSE)=TRUE),"",VLOOKUP(A7864&amp;H$9,JU_AKUN,7,FALSE))</f>
        <v/>
      </c>
      <c r="D7864" s="89" t="str">
        <f t="shared" ref="D7864:D7927" si="1198">IF(ISERROR(VLOOKUP(A7864&amp;H$9,JU_AKUN,8,FALSE)=TRUE),"",VLOOKUP(A7864&amp;H$9,JU_AKUN,8,FALSE))</f>
        <v/>
      </c>
      <c r="E7864" s="91" t="str">
        <f t="shared" ref="E7864:E7927" si="1199">IF(ISERROR(VLOOKUP(A7864&amp;H$9,JU_AKUN,9,FALSE)=TRUE),"",VLOOKUP(A7864&amp;H$9,JU_AKUN,9,FALSE))</f>
        <v/>
      </c>
      <c r="F7864" s="92" t="str">
        <f t="shared" ref="F7864:F7927" si="1200">IF(ISERROR(VLOOKUP(A7864&amp;H$9,JU_AKUN,14,FALSE)=TRUE),"",VLOOKUP(A7864&amp;H$9,JU_AKUN,14,FALSE))</f>
        <v/>
      </c>
      <c r="G7864" s="212" t="str">
        <f t="shared" ref="G7864:G7927" si="1201">IF(ISERROR(VLOOKUP(A7864&amp;H$9,JU_AKUN,15,FALSE)=TRUE),"",VLOOKUP(A7864&amp;H$9,JU_AKUN,15,FALSE))</f>
        <v/>
      </c>
      <c r="H7864" s="92">
        <f>IF(OR(ERR=FALSE,AND(F7864="",G7864="")),0,IF($C$12="D",$H$13+SUM($F$14:F7864)-SUM($G$14:G7864),$H$13-SUM($F$14:F7864)+SUM($G$14:G7864)))</f>
        <v>0</v>
      </c>
      <c r="I7864" s="7"/>
    </row>
    <row r="7865" spans="1:9">
      <c r="A7865" s="89">
        <f t="shared" si="1195"/>
        <v>7852</v>
      </c>
      <c r="B7865" s="185" t="str">
        <f t="shared" si="1196"/>
        <v/>
      </c>
      <c r="C7865" s="90" t="str">
        <f t="shared" si="1197"/>
        <v/>
      </c>
      <c r="D7865" s="89" t="str">
        <f t="shared" si="1198"/>
        <v/>
      </c>
      <c r="E7865" s="91" t="str">
        <f t="shared" si="1199"/>
        <v/>
      </c>
      <c r="F7865" s="92" t="str">
        <f t="shared" si="1200"/>
        <v/>
      </c>
      <c r="G7865" s="212" t="str">
        <f t="shared" si="1201"/>
        <v/>
      </c>
      <c r="H7865" s="92">
        <f>IF(OR(ERR=FALSE,AND(F7865="",G7865="")),0,IF($C$12="D",$H$13+SUM($F$14:F7865)-SUM($G$14:G7865),$H$13-SUM($F$14:F7865)+SUM($G$14:G7865)))</f>
        <v>0</v>
      </c>
      <c r="I7865" s="7"/>
    </row>
    <row r="7866" spans="1:9">
      <c r="A7866" s="89">
        <f t="shared" si="1195"/>
        <v>7853</v>
      </c>
      <c r="B7866" s="185" t="str">
        <f t="shared" si="1196"/>
        <v/>
      </c>
      <c r="C7866" s="90" t="str">
        <f t="shared" si="1197"/>
        <v/>
      </c>
      <c r="D7866" s="89" t="str">
        <f t="shared" si="1198"/>
        <v/>
      </c>
      <c r="E7866" s="91" t="str">
        <f t="shared" si="1199"/>
        <v/>
      </c>
      <c r="F7866" s="92" t="str">
        <f t="shared" si="1200"/>
        <v/>
      </c>
      <c r="G7866" s="212" t="str">
        <f t="shared" si="1201"/>
        <v/>
      </c>
      <c r="H7866" s="92">
        <f>IF(OR(ERR=FALSE,AND(F7866="",G7866="")),0,IF($C$12="D",$H$13+SUM($F$14:F7866)-SUM($G$14:G7866),$H$13-SUM($F$14:F7866)+SUM($G$14:G7866)))</f>
        <v>0</v>
      </c>
      <c r="I7866" s="7"/>
    </row>
    <row r="7867" spans="1:9">
      <c r="A7867" s="89">
        <f t="shared" si="1195"/>
        <v>7854</v>
      </c>
      <c r="B7867" s="185" t="str">
        <f t="shared" si="1196"/>
        <v/>
      </c>
      <c r="C7867" s="90" t="str">
        <f t="shared" si="1197"/>
        <v/>
      </c>
      <c r="D7867" s="89" t="str">
        <f t="shared" si="1198"/>
        <v/>
      </c>
      <c r="E7867" s="91" t="str">
        <f t="shared" si="1199"/>
        <v/>
      </c>
      <c r="F7867" s="92" t="str">
        <f t="shared" si="1200"/>
        <v/>
      </c>
      <c r="G7867" s="212" t="str">
        <f t="shared" si="1201"/>
        <v/>
      </c>
      <c r="H7867" s="92">
        <f>IF(OR(ERR=FALSE,AND(F7867="",G7867="")),0,IF($C$12="D",$H$13+SUM($F$14:F7867)-SUM($G$14:G7867),$H$13-SUM($F$14:F7867)+SUM($G$14:G7867)))</f>
        <v>0</v>
      </c>
      <c r="I7867" s="7"/>
    </row>
    <row r="7868" spans="1:9">
      <c r="A7868" s="89">
        <f t="shared" si="1195"/>
        <v>7855</v>
      </c>
      <c r="B7868" s="185" t="str">
        <f t="shared" si="1196"/>
        <v/>
      </c>
      <c r="C7868" s="90" t="str">
        <f t="shared" si="1197"/>
        <v/>
      </c>
      <c r="D7868" s="89" t="str">
        <f t="shared" si="1198"/>
        <v/>
      </c>
      <c r="E7868" s="91" t="str">
        <f t="shared" si="1199"/>
        <v/>
      </c>
      <c r="F7868" s="92" t="str">
        <f t="shared" si="1200"/>
        <v/>
      </c>
      <c r="G7868" s="212" t="str">
        <f t="shared" si="1201"/>
        <v/>
      </c>
      <c r="H7868" s="92">
        <f>IF(OR(ERR=FALSE,AND(F7868="",G7868="")),0,IF($C$12="D",$H$13+SUM($F$14:F7868)-SUM($G$14:G7868),$H$13-SUM($F$14:F7868)+SUM($G$14:G7868)))</f>
        <v>0</v>
      </c>
      <c r="I7868" s="7"/>
    </row>
    <row r="7869" spans="1:9">
      <c r="A7869" s="89">
        <f t="shared" si="1195"/>
        <v>7856</v>
      </c>
      <c r="B7869" s="185" t="str">
        <f t="shared" si="1196"/>
        <v/>
      </c>
      <c r="C7869" s="90" t="str">
        <f t="shared" si="1197"/>
        <v/>
      </c>
      <c r="D7869" s="89" t="str">
        <f t="shared" si="1198"/>
        <v/>
      </c>
      <c r="E7869" s="91" t="str">
        <f t="shared" si="1199"/>
        <v/>
      </c>
      <c r="F7869" s="92" t="str">
        <f t="shared" si="1200"/>
        <v/>
      </c>
      <c r="G7869" s="212" t="str">
        <f t="shared" si="1201"/>
        <v/>
      </c>
      <c r="H7869" s="92">
        <f>IF(OR(ERR=FALSE,AND(F7869="",G7869="")),0,IF($C$12="D",$H$13+SUM($F$14:F7869)-SUM($G$14:G7869),$H$13-SUM($F$14:F7869)+SUM($G$14:G7869)))</f>
        <v>0</v>
      </c>
      <c r="I7869" s="7"/>
    </row>
    <row r="7870" spans="1:9">
      <c r="A7870" s="89">
        <f t="shared" si="1195"/>
        <v>7857</v>
      </c>
      <c r="B7870" s="185" t="str">
        <f t="shared" si="1196"/>
        <v/>
      </c>
      <c r="C7870" s="90" t="str">
        <f t="shared" si="1197"/>
        <v/>
      </c>
      <c r="D7870" s="89" t="str">
        <f t="shared" si="1198"/>
        <v/>
      </c>
      <c r="E7870" s="91" t="str">
        <f t="shared" si="1199"/>
        <v/>
      </c>
      <c r="F7870" s="92" t="str">
        <f t="shared" si="1200"/>
        <v/>
      </c>
      <c r="G7870" s="212" t="str">
        <f t="shared" si="1201"/>
        <v/>
      </c>
      <c r="H7870" s="92">
        <f>IF(OR(ERR=FALSE,AND(F7870="",G7870="")),0,IF($C$12="D",$H$13+SUM($F$14:F7870)-SUM($G$14:G7870),$H$13-SUM($F$14:F7870)+SUM($G$14:G7870)))</f>
        <v>0</v>
      </c>
      <c r="I7870" s="7"/>
    </row>
    <row r="7871" spans="1:9">
      <c r="A7871" s="89">
        <f t="shared" si="1195"/>
        <v>7858</v>
      </c>
      <c r="B7871" s="185" t="str">
        <f t="shared" si="1196"/>
        <v/>
      </c>
      <c r="C7871" s="90" t="str">
        <f t="shared" si="1197"/>
        <v/>
      </c>
      <c r="D7871" s="89" t="str">
        <f t="shared" si="1198"/>
        <v/>
      </c>
      <c r="E7871" s="91" t="str">
        <f t="shared" si="1199"/>
        <v/>
      </c>
      <c r="F7871" s="92" t="str">
        <f t="shared" si="1200"/>
        <v/>
      </c>
      <c r="G7871" s="212" t="str">
        <f t="shared" si="1201"/>
        <v/>
      </c>
      <c r="H7871" s="92">
        <f>IF(OR(ERR=FALSE,AND(F7871="",G7871="")),0,IF($C$12="D",$H$13+SUM($F$14:F7871)-SUM($G$14:G7871),$H$13-SUM($F$14:F7871)+SUM($G$14:G7871)))</f>
        <v>0</v>
      </c>
      <c r="I7871" s="7"/>
    </row>
    <row r="7872" spans="1:9">
      <c r="A7872" s="89">
        <f t="shared" si="1195"/>
        <v>7859</v>
      </c>
      <c r="B7872" s="185" t="str">
        <f t="shared" si="1196"/>
        <v/>
      </c>
      <c r="C7872" s="90" t="str">
        <f t="shared" si="1197"/>
        <v/>
      </c>
      <c r="D7872" s="89" t="str">
        <f t="shared" si="1198"/>
        <v/>
      </c>
      <c r="E7872" s="91" t="str">
        <f t="shared" si="1199"/>
        <v/>
      </c>
      <c r="F7872" s="92" t="str">
        <f t="shared" si="1200"/>
        <v/>
      </c>
      <c r="G7872" s="212" t="str">
        <f t="shared" si="1201"/>
        <v/>
      </c>
      <c r="H7872" s="92">
        <f>IF(OR(ERR=FALSE,AND(F7872="",G7872="")),0,IF($C$12="D",$H$13+SUM($F$14:F7872)-SUM($G$14:G7872),$H$13-SUM($F$14:F7872)+SUM($G$14:G7872)))</f>
        <v>0</v>
      </c>
      <c r="I7872" s="7"/>
    </row>
    <row r="7873" spans="1:9">
      <c r="A7873" s="89">
        <f t="shared" si="1195"/>
        <v>7860</v>
      </c>
      <c r="B7873" s="185" t="str">
        <f t="shared" si="1196"/>
        <v/>
      </c>
      <c r="C7873" s="90" t="str">
        <f t="shared" si="1197"/>
        <v/>
      </c>
      <c r="D7873" s="89" t="str">
        <f t="shared" si="1198"/>
        <v/>
      </c>
      <c r="E7873" s="91" t="str">
        <f t="shared" si="1199"/>
        <v/>
      </c>
      <c r="F7873" s="92" t="str">
        <f t="shared" si="1200"/>
        <v/>
      </c>
      <c r="G7873" s="212" t="str">
        <f t="shared" si="1201"/>
        <v/>
      </c>
      <c r="H7873" s="92">
        <f>IF(OR(ERR=FALSE,AND(F7873="",G7873="")),0,IF($C$12="D",$H$13+SUM($F$14:F7873)-SUM($G$14:G7873),$H$13-SUM($F$14:F7873)+SUM($G$14:G7873)))</f>
        <v>0</v>
      </c>
      <c r="I7873" s="7"/>
    </row>
    <row r="7874" spans="1:9">
      <c r="A7874" s="89">
        <f t="shared" si="1195"/>
        <v>7861</v>
      </c>
      <c r="B7874" s="185" t="str">
        <f t="shared" si="1196"/>
        <v/>
      </c>
      <c r="C7874" s="90" t="str">
        <f t="shared" si="1197"/>
        <v/>
      </c>
      <c r="D7874" s="89" t="str">
        <f t="shared" si="1198"/>
        <v/>
      </c>
      <c r="E7874" s="91" t="str">
        <f t="shared" si="1199"/>
        <v/>
      </c>
      <c r="F7874" s="92" t="str">
        <f t="shared" si="1200"/>
        <v/>
      </c>
      <c r="G7874" s="212" t="str">
        <f t="shared" si="1201"/>
        <v/>
      </c>
      <c r="H7874" s="92">
        <f>IF(OR(ERR=FALSE,AND(F7874="",G7874="")),0,IF($C$12="D",$H$13+SUM($F$14:F7874)-SUM($G$14:G7874),$H$13-SUM($F$14:F7874)+SUM($G$14:G7874)))</f>
        <v>0</v>
      </c>
      <c r="I7874" s="7"/>
    </row>
    <row r="7875" spans="1:9">
      <c r="A7875" s="89">
        <f t="shared" si="1195"/>
        <v>7862</v>
      </c>
      <c r="B7875" s="185" t="str">
        <f t="shared" si="1196"/>
        <v/>
      </c>
      <c r="C7875" s="90" t="str">
        <f t="shared" si="1197"/>
        <v/>
      </c>
      <c r="D7875" s="89" t="str">
        <f t="shared" si="1198"/>
        <v/>
      </c>
      <c r="E7875" s="91" t="str">
        <f t="shared" si="1199"/>
        <v/>
      </c>
      <c r="F7875" s="92" t="str">
        <f t="shared" si="1200"/>
        <v/>
      </c>
      <c r="G7875" s="212" t="str">
        <f t="shared" si="1201"/>
        <v/>
      </c>
      <c r="H7875" s="92">
        <f>IF(OR(ERR=FALSE,AND(F7875="",G7875="")),0,IF($C$12="D",$H$13+SUM($F$14:F7875)-SUM($G$14:G7875),$H$13-SUM($F$14:F7875)+SUM($G$14:G7875)))</f>
        <v>0</v>
      </c>
      <c r="I7875" s="7"/>
    </row>
    <row r="7876" spans="1:9">
      <c r="A7876" s="89">
        <f t="shared" si="1195"/>
        <v>7863</v>
      </c>
      <c r="B7876" s="185" t="str">
        <f t="shared" si="1196"/>
        <v/>
      </c>
      <c r="C7876" s="90" t="str">
        <f t="shared" si="1197"/>
        <v/>
      </c>
      <c r="D7876" s="89" t="str">
        <f t="shared" si="1198"/>
        <v/>
      </c>
      <c r="E7876" s="91" t="str">
        <f t="shared" si="1199"/>
        <v/>
      </c>
      <c r="F7876" s="92" t="str">
        <f t="shared" si="1200"/>
        <v/>
      </c>
      <c r="G7876" s="212" t="str">
        <f t="shared" si="1201"/>
        <v/>
      </c>
      <c r="H7876" s="92">
        <f>IF(OR(ERR=FALSE,AND(F7876="",G7876="")),0,IF($C$12="D",$H$13+SUM($F$14:F7876)-SUM($G$14:G7876),$H$13-SUM($F$14:F7876)+SUM($G$14:G7876)))</f>
        <v>0</v>
      </c>
      <c r="I7876" s="7"/>
    </row>
    <row r="7877" spans="1:9">
      <c r="A7877" s="89">
        <f t="shared" si="1195"/>
        <v>7864</v>
      </c>
      <c r="B7877" s="185" t="str">
        <f t="shared" si="1196"/>
        <v/>
      </c>
      <c r="C7877" s="90" t="str">
        <f t="shared" si="1197"/>
        <v/>
      </c>
      <c r="D7877" s="89" t="str">
        <f t="shared" si="1198"/>
        <v/>
      </c>
      <c r="E7877" s="91" t="str">
        <f t="shared" si="1199"/>
        <v/>
      </c>
      <c r="F7877" s="92" t="str">
        <f t="shared" si="1200"/>
        <v/>
      </c>
      <c r="G7877" s="212" t="str">
        <f t="shared" si="1201"/>
        <v/>
      </c>
      <c r="H7877" s="92">
        <f>IF(OR(ERR=FALSE,AND(F7877="",G7877="")),0,IF($C$12="D",$H$13+SUM($F$14:F7877)-SUM($G$14:G7877),$H$13-SUM($F$14:F7877)+SUM($G$14:G7877)))</f>
        <v>0</v>
      </c>
      <c r="I7877" s="7"/>
    </row>
    <row r="7878" spans="1:9">
      <c r="A7878" s="89">
        <f t="shared" si="1195"/>
        <v>7865</v>
      </c>
      <c r="B7878" s="185" t="str">
        <f t="shared" si="1196"/>
        <v/>
      </c>
      <c r="C7878" s="90" t="str">
        <f t="shared" si="1197"/>
        <v/>
      </c>
      <c r="D7878" s="89" t="str">
        <f t="shared" si="1198"/>
        <v/>
      </c>
      <c r="E7878" s="91" t="str">
        <f t="shared" si="1199"/>
        <v/>
      </c>
      <c r="F7878" s="92" t="str">
        <f t="shared" si="1200"/>
        <v/>
      </c>
      <c r="G7878" s="212" t="str">
        <f t="shared" si="1201"/>
        <v/>
      </c>
      <c r="H7878" s="92">
        <f>IF(OR(ERR=FALSE,AND(F7878="",G7878="")),0,IF($C$12="D",$H$13+SUM($F$14:F7878)-SUM($G$14:G7878),$H$13-SUM($F$14:F7878)+SUM($G$14:G7878)))</f>
        <v>0</v>
      </c>
      <c r="I7878" s="7"/>
    </row>
    <row r="7879" spans="1:9">
      <c r="A7879" s="89">
        <f t="shared" si="1195"/>
        <v>7866</v>
      </c>
      <c r="B7879" s="185" t="str">
        <f t="shared" si="1196"/>
        <v/>
      </c>
      <c r="C7879" s="90" t="str">
        <f t="shared" si="1197"/>
        <v/>
      </c>
      <c r="D7879" s="89" t="str">
        <f t="shared" si="1198"/>
        <v/>
      </c>
      <c r="E7879" s="91" t="str">
        <f t="shared" si="1199"/>
        <v/>
      </c>
      <c r="F7879" s="92" t="str">
        <f t="shared" si="1200"/>
        <v/>
      </c>
      <c r="G7879" s="212" t="str">
        <f t="shared" si="1201"/>
        <v/>
      </c>
      <c r="H7879" s="92">
        <f>IF(OR(ERR=FALSE,AND(F7879="",G7879="")),0,IF($C$12="D",$H$13+SUM($F$14:F7879)-SUM($G$14:G7879),$H$13-SUM($F$14:F7879)+SUM($G$14:G7879)))</f>
        <v>0</v>
      </c>
      <c r="I7879" s="7"/>
    </row>
    <row r="7880" spans="1:9">
      <c r="A7880" s="89">
        <f t="shared" si="1195"/>
        <v>7867</v>
      </c>
      <c r="B7880" s="185" t="str">
        <f t="shared" si="1196"/>
        <v/>
      </c>
      <c r="C7880" s="90" t="str">
        <f t="shared" si="1197"/>
        <v/>
      </c>
      <c r="D7880" s="89" t="str">
        <f t="shared" si="1198"/>
        <v/>
      </c>
      <c r="E7880" s="91" t="str">
        <f t="shared" si="1199"/>
        <v/>
      </c>
      <c r="F7880" s="92" t="str">
        <f t="shared" si="1200"/>
        <v/>
      </c>
      <c r="G7880" s="212" t="str">
        <f t="shared" si="1201"/>
        <v/>
      </c>
      <c r="H7880" s="92">
        <f>IF(OR(ERR=FALSE,AND(F7880="",G7880="")),0,IF($C$12="D",$H$13+SUM($F$14:F7880)-SUM($G$14:G7880),$H$13-SUM($F$14:F7880)+SUM($G$14:G7880)))</f>
        <v>0</v>
      </c>
      <c r="I7880" s="7"/>
    </row>
    <row r="7881" spans="1:9">
      <c r="A7881" s="89">
        <f t="shared" si="1195"/>
        <v>7868</v>
      </c>
      <c r="B7881" s="185" t="str">
        <f t="shared" si="1196"/>
        <v/>
      </c>
      <c r="C7881" s="90" t="str">
        <f t="shared" si="1197"/>
        <v/>
      </c>
      <c r="D7881" s="89" t="str">
        <f t="shared" si="1198"/>
        <v/>
      </c>
      <c r="E7881" s="91" t="str">
        <f t="shared" si="1199"/>
        <v/>
      </c>
      <c r="F7881" s="92" t="str">
        <f t="shared" si="1200"/>
        <v/>
      </c>
      <c r="G7881" s="212" t="str">
        <f t="shared" si="1201"/>
        <v/>
      </c>
      <c r="H7881" s="92">
        <f>IF(OR(ERR=FALSE,AND(F7881="",G7881="")),0,IF($C$12="D",$H$13+SUM($F$14:F7881)-SUM($G$14:G7881),$H$13-SUM($F$14:F7881)+SUM($G$14:G7881)))</f>
        <v>0</v>
      </c>
      <c r="I7881" s="7"/>
    </row>
    <row r="7882" spans="1:9">
      <c r="A7882" s="89">
        <f t="shared" si="1195"/>
        <v>7869</v>
      </c>
      <c r="B7882" s="185" t="str">
        <f t="shared" si="1196"/>
        <v/>
      </c>
      <c r="C7882" s="90" t="str">
        <f t="shared" si="1197"/>
        <v/>
      </c>
      <c r="D7882" s="89" t="str">
        <f t="shared" si="1198"/>
        <v/>
      </c>
      <c r="E7882" s="91" t="str">
        <f t="shared" si="1199"/>
        <v/>
      </c>
      <c r="F7882" s="92" t="str">
        <f t="shared" si="1200"/>
        <v/>
      </c>
      <c r="G7882" s="212" t="str">
        <f t="shared" si="1201"/>
        <v/>
      </c>
      <c r="H7882" s="92">
        <f>IF(OR(ERR=FALSE,AND(F7882="",G7882="")),0,IF($C$12="D",$H$13+SUM($F$14:F7882)-SUM($G$14:G7882),$H$13-SUM($F$14:F7882)+SUM($G$14:G7882)))</f>
        <v>0</v>
      </c>
      <c r="I7882" s="7"/>
    </row>
    <row r="7883" spans="1:9">
      <c r="A7883" s="89">
        <f t="shared" si="1195"/>
        <v>7870</v>
      </c>
      <c r="B7883" s="185" t="str">
        <f t="shared" si="1196"/>
        <v/>
      </c>
      <c r="C7883" s="90" t="str">
        <f t="shared" si="1197"/>
        <v/>
      </c>
      <c r="D7883" s="89" t="str">
        <f t="shared" si="1198"/>
        <v/>
      </c>
      <c r="E7883" s="91" t="str">
        <f t="shared" si="1199"/>
        <v/>
      </c>
      <c r="F7883" s="92" t="str">
        <f t="shared" si="1200"/>
        <v/>
      </c>
      <c r="G7883" s="212" t="str">
        <f t="shared" si="1201"/>
        <v/>
      </c>
      <c r="H7883" s="92">
        <f>IF(OR(ERR=FALSE,AND(F7883="",G7883="")),0,IF($C$12="D",$H$13+SUM($F$14:F7883)-SUM($G$14:G7883),$H$13-SUM($F$14:F7883)+SUM($G$14:G7883)))</f>
        <v>0</v>
      </c>
      <c r="I7883" s="7"/>
    </row>
    <row r="7884" spans="1:9">
      <c r="A7884" s="89">
        <f t="shared" si="1195"/>
        <v>7871</v>
      </c>
      <c r="B7884" s="185" t="str">
        <f t="shared" si="1196"/>
        <v/>
      </c>
      <c r="C7884" s="90" t="str">
        <f t="shared" si="1197"/>
        <v/>
      </c>
      <c r="D7884" s="89" t="str">
        <f t="shared" si="1198"/>
        <v/>
      </c>
      <c r="E7884" s="91" t="str">
        <f t="shared" si="1199"/>
        <v/>
      </c>
      <c r="F7884" s="92" t="str">
        <f t="shared" si="1200"/>
        <v/>
      </c>
      <c r="G7884" s="212" t="str">
        <f t="shared" si="1201"/>
        <v/>
      </c>
      <c r="H7884" s="92">
        <f>IF(OR(ERR=FALSE,AND(F7884="",G7884="")),0,IF($C$12="D",$H$13+SUM($F$14:F7884)-SUM($G$14:G7884),$H$13-SUM($F$14:F7884)+SUM($G$14:G7884)))</f>
        <v>0</v>
      </c>
      <c r="I7884" s="7"/>
    </row>
    <row r="7885" spans="1:9">
      <c r="A7885" s="89">
        <f t="shared" si="1195"/>
        <v>7872</v>
      </c>
      <c r="B7885" s="185" t="str">
        <f t="shared" si="1196"/>
        <v/>
      </c>
      <c r="C7885" s="90" t="str">
        <f t="shared" si="1197"/>
        <v/>
      </c>
      <c r="D7885" s="89" t="str">
        <f t="shared" si="1198"/>
        <v/>
      </c>
      <c r="E7885" s="91" t="str">
        <f t="shared" si="1199"/>
        <v/>
      </c>
      <c r="F7885" s="92" t="str">
        <f t="shared" si="1200"/>
        <v/>
      </c>
      <c r="G7885" s="212" t="str">
        <f t="shared" si="1201"/>
        <v/>
      </c>
      <c r="H7885" s="92">
        <f>IF(OR(ERR=FALSE,AND(F7885="",G7885="")),0,IF($C$12="D",$H$13+SUM($F$14:F7885)-SUM($G$14:G7885),$H$13-SUM($F$14:F7885)+SUM($G$14:G7885)))</f>
        <v>0</v>
      </c>
      <c r="I7885" s="7"/>
    </row>
    <row r="7886" spans="1:9">
      <c r="A7886" s="89">
        <f t="shared" si="1195"/>
        <v>7873</v>
      </c>
      <c r="B7886" s="185" t="str">
        <f t="shared" si="1196"/>
        <v/>
      </c>
      <c r="C7886" s="90" t="str">
        <f t="shared" si="1197"/>
        <v/>
      </c>
      <c r="D7886" s="89" t="str">
        <f t="shared" si="1198"/>
        <v/>
      </c>
      <c r="E7886" s="91" t="str">
        <f t="shared" si="1199"/>
        <v/>
      </c>
      <c r="F7886" s="92" t="str">
        <f t="shared" si="1200"/>
        <v/>
      </c>
      <c r="G7886" s="212" t="str">
        <f t="shared" si="1201"/>
        <v/>
      </c>
      <c r="H7886" s="92">
        <f>IF(OR(ERR=FALSE,AND(F7886="",G7886="")),0,IF($C$12="D",$H$13+SUM($F$14:F7886)-SUM($G$14:G7886),$H$13-SUM($F$14:F7886)+SUM($G$14:G7886)))</f>
        <v>0</v>
      </c>
      <c r="I7886" s="7"/>
    </row>
    <row r="7887" spans="1:9">
      <c r="A7887" s="89">
        <f t="shared" si="1195"/>
        <v>7874</v>
      </c>
      <c r="B7887" s="185" t="str">
        <f t="shared" si="1196"/>
        <v/>
      </c>
      <c r="C7887" s="90" t="str">
        <f t="shared" si="1197"/>
        <v/>
      </c>
      <c r="D7887" s="89" t="str">
        <f t="shared" si="1198"/>
        <v/>
      </c>
      <c r="E7887" s="91" t="str">
        <f t="shared" si="1199"/>
        <v/>
      </c>
      <c r="F7887" s="92" t="str">
        <f t="shared" si="1200"/>
        <v/>
      </c>
      <c r="G7887" s="212" t="str">
        <f t="shared" si="1201"/>
        <v/>
      </c>
      <c r="H7887" s="92">
        <f>IF(OR(ERR=FALSE,AND(F7887="",G7887="")),0,IF($C$12="D",$H$13+SUM($F$14:F7887)-SUM($G$14:G7887),$H$13-SUM($F$14:F7887)+SUM($G$14:G7887)))</f>
        <v>0</v>
      </c>
      <c r="I7887" s="7"/>
    </row>
    <row r="7888" spans="1:9">
      <c r="A7888" s="89">
        <f t="shared" si="1195"/>
        <v>7875</v>
      </c>
      <c r="B7888" s="185" t="str">
        <f t="shared" si="1196"/>
        <v/>
      </c>
      <c r="C7888" s="90" t="str">
        <f t="shared" si="1197"/>
        <v/>
      </c>
      <c r="D7888" s="89" t="str">
        <f t="shared" si="1198"/>
        <v/>
      </c>
      <c r="E7888" s="91" t="str">
        <f t="shared" si="1199"/>
        <v/>
      </c>
      <c r="F7888" s="92" t="str">
        <f t="shared" si="1200"/>
        <v/>
      </c>
      <c r="G7888" s="212" t="str">
        <f t="shared" si="1201"/>
        <v/>
      </c>
      <c r="H7888" s="92">
        <f>IF(OR(ERR=FALSE,AND(F7888="",G7888="")),0,IF($C$12="D",$H$13+SUM($F$14:F7888)-SUM($G$14:G7888),$H$13-SUM($F$14:F7888)+SUM($G$14:G7888)))</f>
        <v>0</v>
      </c>
      <c r="I7888" s="7"/>
    </row>
    <row r="7889" spans="1:9">
      <c r="A7889" s="89">
        <f t="shared" si="1195"/>
        <v>7876</v>
      </c>
      <c r="B7889" s="185" t="str">
        <f t="shared" si="1196"/>
        <v/>
      </c>
      <c r="C7889" s="90" t="str">
        <f t="shared" si="1197"/>
        <v/>
      </c>
      <c r="D7889" s="89" t="str">
        <f t="shared" si="1198"/>
        <v/>
      </c>
      <c r="E7889" s="91" t="str">
        <f t="shared" si="1199"/>
        <v/>
      </c>
      <c r="F7889" s="92" t="str">
        <f t="shared" si="1200"/>
        <v/>
      </c>
      <c r="G7889" s="212" t="str">
        <f t="shared" si="1201"/>
        <v/>
      </c>
      <c r="H7889" s="92">
        <f>IF(OR(ERR=FALSE,AND(F7889="",G7889="")),0,IF($C$12="D",$H$13+SUM($F$14:F7889)-SUM($G$14:G7889),$H$13-SUM($F$14:F7889)+SUM($G$14:G7889)))</f>
        <v>0</v>
      </c>
      <c r="I7889" s="7"/>
    </row>
    <row r="7890" spans="1:9">
      <c r="A7890" s="89">
        <f t="shared" si="1195"/>
        <v>7877</v>
      </c>
      <c r="B7890" s="185" t="str">
        <f t="shared" si="1196"/>
        <v/>
      </c>
      <c r="C7890" s="90" t="str">
        <f t="shared" si="1197"/>
        <v/>
      </c>
      <c r="D7890" s="89" t="str">
        <f t="shared" si="1198"/>
        <v/>
      </c>
      <c r="E7890" s="91" t="str">
        <f t="shared" si="1199"/>
        <v/>
      </c>
      <c r="F7890" s="92" t="str">
        <f t="shared" si="1200"/>
        <v/>
      </c>
      <c r="G7890" s="212" t="str">
        <f t="shared" si="1201"/>
        <v/>
      </c>
      <c r="H7890" s="92">
        <f>IF(OR(ERR=FALSE,AND(F7890="",G7890="")),0,IF($C$12="D",$H$13+SUM($F$14:F7890)-SUM($G$14:G7890),$H$13-SUM($F$14:F7890)+SUM($G$14:G7890)))</f>
        <v>0</v>
      </c>
      <c r="I7890" s="7"/>
    </row>
    <row r="7891" spans="1:9">
      <c r="A7891" s="89">
        <f t="shared" si="1195"/>
        <v>7878</v>
      </c>
      <c r="B7891" s="185" t="str">
        <f t="shared" si="1196"/>
        <v/>
      </c>
      <c r="C7891" s="90" t="str">
        <f t="shared" si="1197"/>
        <v/>
      </c>
      <c r="D7891" s="89" t="str">
        <f t="shared" si="1198"/>
        <v/>
      </c>
      <c r="E7891" s="91" t="str">
        <f t="shared" si="1199"/>
        <v/>
      </c>
      <c r="F7891" s="92" t="str">
        <f t="shared" si="1200"/>
        <v/>
      </c>
      <c r="G7891" s="212" t="str">
        <f t="shared" si="1201"/>
        <v/>
      </c>
      <c r="H7891" s="92">
        <f>IF(OR(ERR=FALSE,AND(F7891="",G7891="")),0,IF($C$12="D",$H$13+SUM($F$14:F7891)-SUM($G$14:G7891),$H$13-SUM($F$14:F7891)+SUM($G$14:G7891)))</f>
        <v>0</v>
      </c>
      <c r="I7891" s="7"/>
    </row>
    <row r="7892" spans="1:9">
      <c r="A7892" s="89">
        <f t="shared" si="1195"/>
        <v>7879</v>
      </c>
      <c r="B7892" s="185" t="str">
        <f t="shared" si="1196"/>
        <v/>
      </c>
      <c r="C7892" s="90" t="str">
        <f t="shared" si="1197"/>
        <v/>
      </c>
      <c r="D7892" s="89" t="str">
        <f t="shared" si="1198"/>
        <v/>
      </c>
      <c r="E7892" s="91" t="str">
        <f t="shared" si="1199"/>
        <v/>
      </c>
      <c r="F7892" s="92" t="str">
        <f t="shared" si="1200"/>
        <v/>
      </c>
      <c r="G7892" s="212" t="str">
        <f t="shared" si="1201"/>
        <v/>
      </c>
      <c r="H7892" s="92">
        <f>IF(OR(ERR=FALSE,AND(F7892="",G7892="")),0,IF($C$12="D",$H$13+SUM($F$14:F7892)-SUM($G$14:G7892),$H$13-SUM($F$14:F7892)+SUM($G$14:G7892)))</f>
        <v>0</v>
      </c>
      <c r="I7892" s="7"/>
    </row>
    <row r="7893" spans="1:9">
      <c r="A7893" s="89">
        <f t="shared" si="1195"/>
        <v>7880</v>
      </c>
      <c r="B7893" s="185" t="str">
        <f t="shared" si="1196"/>
        <v/>
      </c>
      <c r="C7893" s="90" t="str">
        <f t="shared" si="1197"/>
        <v/>
      </c>
      <c r="D7893" s="89" t="str">
        <f t="shared" si="1198"/>
        <v/>
      </c>
      <c r="E7893" s="91" t="str">
        <f t="shared" si="1199"/>
        <v/>
      </c>
      <c r="F7893" s="92" t="str">
        <f t="shared" si="1200"/>
        <v/>
      </c>
      <c r="G7893" s="212" t="str">
        <f t="shared" si="1201"/>
        <v/>
      </c>
      <c r="H7893" s="92">
        <f>IF(OR(ERR=FALSE,AND(F7893="",G7893="")),0,IF($C$12="D",$H$13+SUM($F$14:F7893)-SUM($G$14:G7893),$H$13-SUM($F$14:F7893)+SUM($G$14:G7893)))</f>
        <v>0</v>
      </c>
      <c r="I7893" s="7"/>
    </row>
    <row r="7894" spans="1:9">
      <c r="A7894" s="89">
        <f t="shared" si="1195"/>
        <v>7881</v>
      </c>
      <c r="B7894" s="185" t="str">
        <f t="shared" si="1196"/>
        <v/>
      </c>
      <c r="C7894" s="90" t="str">
        <f t="shared" si="1197"/>
        <v/>
      </c>
      <c r="D7894" s="89" t="str">
        <f t="shared" si="1198"/>
        <v/>
      </c>
      <c r="E7894" s="91" t="str">
        <f t="shared" si="1199"/>
        <v/>
      </c>
      <c r="F7894" s="92" t="str">
        <f t="shared" si="1200"/>
        <v/>
      </c>
      <c r="G7894" s="212" t="str">
        <f t="shared" si="1201"/>
        <v/>
      </c>
      <c r="H7894" s="92">
        <f>IF(OR(ERR=FALSE,AND(F7894="",G7894="")),0,IF($C$12="D",$H$13+SUM($F$14:F7894)-SUM($G$14:G7894),$H$13-SUM($F$14:F7894)+SUM($G$14:G7894)))</f>
        <v>0</v>
      </c>
      <c r="I7894" s="7"/>
    </row>
    <row r="7895" spans="1:9">
      <c r="A7895" s="89">
        <f t="shared" si="1195"/>
        <v>7882</v>
      </c>
      <c r="B7895" s="185" t="str">
        <f t="shared" si="1196"/>
        <v/>
      </c>
      <c r="C7895" s="90" t="str">
        <f t="shared" si="1197"/>
        <v/>
      </c>
      <c r="D7895" s="89" t="str">
        <f t="shared" si="1198"/>
        <v/>
      </c>
      <c r="E7895" s="91" t="str">
        <f t="shared" si="1199"/>
        <v/>
      </c>
      <c r="F7895" s="92" t="str">
        <f t="shared" si="1200"/>
        <v/>
      </c>
      <c r="G7895" s="212" t="str">
        <f t="shared" si="1201"/>
        <v/>
      </c>
      <c r="H7895" s="92">
        <f>IF(OR(ERR=FALSE,AND(F7895="",G7895="")),0,IF($C$12="D",$H$13+SUM($F$14:F7895)-SUM($G$14:G7895),$H$13-SUM($F$14:F7895)+SUM($G$14:G7895)))</f>
        <v>0</v>
      </c>
      <c r="I7895" s="7"/>
    </row>
    <row r="7896" spans="1:9">
      <c r="A7896" s="89">
        <f t="shared" si="1195"/>
        <v>7883</v>
      </c>
      <c r="B7896" s="185" t="str">
        <f t="shared" si="1196"/>
        <v/>
      </c>
      <c r="C7896" s="90" t="str">
        <f t="shared" si="1197"/>
        <v/>
      </c>
      <c r="D7896" s="89" t="str">
        <f t="shared" si="1198"/>
        <v/>
      </c>
      <c r="E7896" s="91" t="str">
        <f t="shared" si="1199"/>
        <v/>
      </c>
      <c r="F7896" s="92" t="str">
        <f t="shared" si="1200"/>
        <v/>
      </c>
      <c r="G7896" s="212" t="str">
        <f t="shared" si="1201"/>
        <v/>
      </c>
      <c r="H7896" s="92">
        <f>IF(OR(ERR=FALSE,AND(F7896="",G7896="")),0,IF($C$12="D",$H$13+SUM($F$14:F7896)-SUM($G$14:G7896),$H$13-SUM($F$14:F7896)+SUM($G$14:G7896)))</f>
        <v>0</v>
      </c>
      <c r="I7896" s="7"/>
    </row>
    <row r="7897" spans="1:9">
      <c r="A7897" s="89">
        <f t="shared" si="1195"/>
        <v>7884</v>
      </c>
      <c r="B7897" s="185" t="str">
        <f t="shared" si="1196"/>
        <v/>
      </c>
      <c r="C7897" s="90" t="str">
        <f t="shared" si="1197"/>
        <v/>
      </c>
      <c r="D7897" s="89" t="str">
        <f t="shared" si="1198"/>
        <v/>
      </c>
      <c r="E7897" s="91" t="str">
        <f t="shared" si="1199"/>
        <v/>
      </c>
      <c r="F7897" s="92" t="str">
        <f t="shared" si="1200"/>
        <v/>
      </c>
      <c r="G7897" s="212" t="str">
        <f t="shared" si="1201"/>
        <v/>
      </c>
      <c r="H7897" s="92">
        <f>IF(OR(ERR=FALSE,AND(F7897="",G7897="")),0,IF($C$12="D",$H$13+SUM($F$14:F7897)-SUM($G$14:G7897),$H$13-SUM($F$14:F7897)+SUM($G$14:G7897)))</f>
        <v>0</v>
      </c>
      <c r="I7897" s="7"/>
    </row>
    <row r="7898" spans="1:9">
      <c r="A7898" s="89">
        <f t="shared" si="1195"/>
        <v>7885</v>
      </c>
      <c r="B7898" s="185" t="str">
        <f t="shared" si="1196"/>
        <v/>
      </c>
      <c r="C7898" s="90" t="str">
        <f t="shared" si="1197"/>
        <v/>
      </c>
      <c r="D7898" s="89" t="str">
        <f t="shared" si="1198"/>
        <v/>
      </c>
      <c r="E7898" s="91" t="str">
        <f t="shared" si="1199"/>
        <v/>
      </c>
      <c r="F7898" s="92" t="str">
        <f t="shared" si="1200"/>
        <v/>
      </c>
      <c r="G7898" s="212" t="str">
        <f t="shared" si="1201"/>
        <v/>
      </c>
      <c r="H7898" s="92">
        <f>IF(OR(ERR=FALSE,AND(F7898="",G7898="")),0,IF($C$12="D",$H$13+SUM($F$14:F7898)-SUM($G$14:G7898),$H$13-SUM($F$14:F7898)+SUM($G$14:G7898)))</f>
        <v>0</v>
      </c>
      <c r="I7898" s="7"/>
    </row>
    <row r="7899" spans="1:9">
      <c r="A7899" s="89">
        <f t="shared" si="1195"/>
        <v>7886</v>
      </c>
      <c r="B7899" s="185" t="str">
        <f t="shared" si="1196"/>
        <v/>
      </c>
      <c r="C7899" s="90" t="str">
        <f t="shared" si="1197"/>
        <v/>
      </c>
      <c r="D7899" s="89" t="str">
        <f t="shared" si="1198"/>
        <v/>
      </c>
      <c r="E7899" s="91" t="str">
        <f t="shared" si="1199"/>
        <v/>
      </c>
      <c r="F7899" s="92" t="str">
        <f t="shared" si="1200"/>
        <v/>
      </c>
      <c r="G7899" s="212" t="str">
        <f t="shared" si="1201"/>
        <v/>
      </c>
      <c r="H7899" s="92">
        <f>IF(OR(ERR=FALSE,AND(F7899="",G7899="")),0,IF($C$12="D",$H$13+SUM($F$14:F7899)-SUM($G$14:G7899),$H$13-SUM($F$14:F7899)+SUM($G$14:G7899)))</f>
        <v>0</v>
      </c>
      <c r="I7899" s="7"/>
    </row>
    <row r="7900" spans="1:9">
      <c r="A7900" s="89">
        <f t="shared" si="1195"/>
        <v>7887</v>
      </c>
      <c r="B7900" s="185" t="str">
        <f t="shared" si="1196"/>
        <v/>
      </c>
      <c r="C7900" s="90" t="str">
        <f t="shared" si="1197"/>
        <v/>
      </c>
      <c r="D7900" s="89" t="str">
        <f t="shared" si="1198"/>
        <v/>
      </c>
      <c r="E7900" s="91" t="str">
        <f t="shared" si="1199"/>
        <v/>
      </c>
      <c r="F7900" s="92" t="str">
        <f t="shared" si="1200"/>
        <v/>
      </c>
      <c r="G7900" s="212" t="str">
        <f t="shared" si="1201"/>
        <v/>
      </c>
      <c r="H7900" s="92">
        <f>IF(OR(ERR=FALSE,AND(F7900="",G7900="")),0,IF($C$12="D",$H$13+SUM($F$14:F7900)-SUM($G$14:G7900),$H$13-SUM($F$14:F7900)+SUM($G$14:G7900)))</f>
        <v>0</v>
      </c>
      <c r="I7900" s="7"/>
    </row>
    <row r="7901" spans="1:9">
      <c r="A7901" s="89">
        <f t="shared" si="1195"/>
        <v>7888</v>
      </c>
      <c r="B7901" s="185" t="str">
        <f t="shared" si="1196"/>
        <v/>
      </c>
      <c r="C7901" s="90" t="str">
        <f t="shared" si="1197"/>
        <v/>
      </c>
      <c r="D7901" s="89" t="str">
        <f t="shared" si="1198"/>
        <v/>
      </c>
      <c r="E7901" s="91" t="str">
        <f t="shared" si="1199"/>
        <v/>
      </c>
      <c r="F7901" s="92" t="str">
        <f t="shared" si="1200"/>
        <v/>
      </c>
      <c r="G7901" s="212" t="str">
        <f t="shared" si="1201"/>
        <v/>
      </c>
      <c r="H7901" s="92">
        <f>IF(OR(ERR=FALSE,AND(F7901="",G7901="")),0,IF($C$12="D",$H$13+SUM($F$14:F7901)-SUM($G$14:G7901),$H$13-SUM($F$14:F7901)+SUM($G$14:G7901)))</f>
        <v>0</v>
      </c>
      <c r="I7901" s="7"/>
    </row>
    <row r="7902" spans="1:9">
      <c r="A7902" s="89">
        <f t="shared" si="1195"/>
        <v>7889</v>
      </c>
      <c r="B7902" s="185" t="str">
        <f t="shared" si="1196"/>
        <v/>
      </c>
      <c r="C7902" s="90" t="str">
        <f t="shared" si="1197"/>
        <v/>
      </c>
      <c r="D7902" s="89" t="str">
        <f t="shared" si="1198"/>
        <v/>
      </c>
      <c r="E7902" s="91" t="str">
        <f t="shared" si="1199"/>
        <v/>
      </c>
      <c r="F7902" s="92" t="str">
        <f t="shared" si="1200"/>
        <v/>
      </c>
      <c r="G7902" s="212" t="str">
        <f t="shared" si="1201"/>
        <v/>
      </c>
      <c r="H7902" s="92">
        <f>IF(OR(ERR=FALSE,AND(F7902="",G7902="")),0,IF($C$12="D",$H$13+SUM($F$14:F7902)-SUM($G$14:G7902),$H$13-SUM($F$14:F7902)+SUM($G$14:G7902)))</f>
        <v>0</v>
      </c>
      <c r="I7902" s="7"/>
    </row>
    <row r="7903" spans="1:9">
      <c r="A7903" s="89">
        <f t="shared" si="1195"/>
        <v>7890</v>
      </c>
      <c r="B7903" s="185" t="str">
        <f t="shared" si="1196"/>
        <v/>
      </c>
      <c r="C7903" s="90" t="str">
        <f t="shared" si="1197"/>
        <v/>
      </c>
      <c r="D7903" s="89" t="str">
        <f t="shared" si="1198"/>
        <v/>
      </c>
      <c r="E7903" s="91" t="str">
        <f t="shared" si="1199"/>
        <v/>
      </c>
      <c r="F7903" s="92" t="str">
        <f t="shared" si="1200"/>
        <v/>
      </c>
      <c r="G7903" s="212" t="str">
        <f t="shared" si="1201"/>
        <v/>
      </c>
      <c r="H7903" s="92">
        <f>IF(OR(ERR=FALSE,AND(F7903="",G7903="")),0,IF($C$12="D",$H$13+SUM($F$14:F7903)-SUM($G$14:G7903),$H$13-SUM($F$14:F7903)+SUM($G$14:G7903)))</f>
        <v>0</v>
      </c>
      <c r="I7903" s="7"/>
    </row>
    <row r="7904" spans="1:9">
      <c r="A7904" s="89">
        <f t="shared" si="1195"/>
        <v>7891</v>
      </c>
      <c r="B7904" s="185" t="str">
        <f t="shared" si="1196"/>
        <v/>
      </c>
      <c r="C7904" s="90" t="str">
        <f t="shared" si="1197"/>
        <v/>
      </c>
      <c r="D7904" s="89" t="str">
        <f t="shared" si="1198"/>
        <v/>
      </c>
      <c r="E7904" s="91" t="str">
        <f t="shared" si="1199"/>
        <v/>
      </c>
      <c r="F7904" s="92" t="str">
        <f t="shared" si="1200"/>
        <v/>
      </c>
      <c r="G7904" s="212" t="str">
        <f t="shared" si="1201"/>
        <v/>
      </c>
      <c r="H7904" s="92">
        <f>IF(OR(ERR=FALSE,AND(F7904="",G7904="")),0,IF($C$12="D",$H$13+SUM($F$14:F7904)-SUM($G$14:G7904),$H$13-SUM($F$14:F7904)+SUM($G$14:G7904)))</f>
        <v>0</v>
      </c>
      <c r="I7904" s="7"/>
    </row>
    <row r="7905" spans="1:9">
      <c r="A7905" s="89">
        <f t="shared" si="1195"/>
        <v>7892</v>
      </c>
      <c r="B7905" s="185" t="str">
        <f t="shared" si="1196"/>
        <v/>
      </c>
      <c r="C7905" s="90" t="str">
        <f t="shared" si="1197"/>
        <v/>
      </c>
      <c r="D7905" s="89" t="str">
        <f t="shared" si="1198"/>
        <v/>
      </c>
      <c r="E7905" s="91" t="str">
        <f t="shared" si="1199"/>
        <v/>
      </c>
      <c r="F7905" s="92" t="str">
        <f t="shared" si="1200"/>
        <v/>
      </c>
      <c r="G7905" s="212" t="str">
        <f t="shared" si="1201"/>
        <v/>
      </c>
      <c r="H7905" s="92">
        <f>IF(OR(ERR=FALSE,AND(F7905="",G7905="")),0,IF($C$12="D",$H$13+SUM($F$14:F7905)-SUM($G$14:G7905),$H$13-SUM($F$14:F7905)+SUM($G$14:G7905)))</f>
        <v>0</v>
      </c>
      <c r="I7905" s="7"/>
    </row>
    <row r="7906" spans="1:9">
      <c r="A7906" s="89">
        <f t="shared" ref="A7906:A7969" si="1202">A7905+1</f>
        <v>7893</v>
      </c>
      <c r="B7906" s="185" t="str">
        <f t="shared" si="1196"/>
        <v/>
      </c>
      <c r="C7906" s="90" t="str">
        <f t="shared" si="1197"/>
        <v/>
      </c>
      <c r="D7906" s="89" t="str">
        <f t="shared" si="1198"/>
        <v/>
      </c>
      <c r="E7906" s="91" t="str">
        <f t="shared" si="1199"/>
        <v/>
      </c>
      <c r="F7906" s="92" t="str">
        <f t="shared" si="1200"/>
        <v/>
      </c>
      <c r="G7906" s="212" t="str">
        <f t="shared" si="1201"/>
        <v/>
      </c>
      <c r="H7906" s="92">
        <f>IF(OR(ERR=FALSE,AND(F7906="",G7906="")),0,IF($C$12="D",$H$13+SUM($F$14:F7906)-SUM($G$14:G7906),$H$13-SUM($F$14:F7906)+SUM($G$14:G7906)))</f>
        <v>0</v>
      </c>
      <c r="I7906" s="7"/>
    </row>
    <row r="7907" spans="1:9">
      <c r="A7907" s="89">
        <f t="shared" si="1202"/>
        <v>7894</v>
      </c>
      <c r="B7907" s="185" t="str">
        <f t="shared" si="1196"/>
        <v/>
      </c>
      <c r="C7907" s="90" t="str">
        <f t="shared" si="1197"/>
        <v/>
      </c>
      <c r="D7907" s="89" t="str">
        <f t="shared" si="1198"/>
        <v/>
      </c>
      <c r="E7907" s="91" t="str">
        <f t="shared" si="1199"/>
        <v/>
      </c>
      <c r="F7907" s="92" t="str">
        <f t="shared" si="1200"/>
        <v/>
      </c>
      <c r="G7907" s="212" t="str">
        <f t="shared" si="1201"/>
        <v/>
      </c>
      <c r="H7907" s="92">
        <f>IF(OR(ERR=FALSE,AND(F7907="",G7907="")),0,IF($C$12="D",$H$13+SUM($F$14:F7907)-SUM($G$14:G7907),$H$13-SUM($F$14:F7907)+SUM($G$14:G7907)))</f>
        <v>0</v>
      </c>
      <c r="I7907" s="7"/>
    </row>
    <row r="7908" spans="1:9">
      <c r="A7908" s="89">
        <f t="shared" si="1202"/>
        <v>7895</v>
      </c>
      <c r="B7908" s="185" t="str">
        <f t="shared" si="1196"/>
        <v/>
      </c>
      <c r="C7908" s="90" t="str">
        <f t="shared" si="1197"/>
        <v/>
      </c>
      <c r="D7908" s="89" t="str">
        <f t="shared" si="1198"/>
        <v/>
      </c>
      <c r="E7908" s="91" t="str">
        <f t="shared" si="1199"/>
        <v/>
      </c>
      <c r="F7908" s="92" t="str">
        <f t="shared" si="1200"/>
        <v/>
      </c>
      <c r="G7908" s="212" t="str">
        <f t="shared" si="1201"/>
        <v/>
      </c>
      <c r="H7908" s="92">
        <f>IF(OR(ERR=FALSE,AND(F7908="",G7908="")),0,IF($C$12="D",$H$13+SUM($F$14:F7908)-SUM($G$14:G7908),$H$13-SUM($F$14:F7908)+SUM($G$14:G7908)))</f>
        <v>0</v>
      </c>
      <c r="I7908" s="7"/>
    </row>
    <row r="7909" spans="1:9">
      <c r="A7909" s="89">
        <f t="shared" si="1202"/>
        <v>7896</v>
      </c>
      <c r="B7909" s="185" t="str">
        <f t="shared" si="1196"/>
        <v/>
      </c>
      <c r="C7909" s="90" t="str">
        <f t="shared" si="1197"/>
        <v/>
      </c>
      <c r="D7909" s="89" t="str">
        <f t="shared" si="1198"/>
        <v/>
      </c>
      <c r="E7909" s="91" t="str">
        <f t="shared" si="1199"/>
        <v/>
      </c>
      <c r="F7909" s="92" t="str">
        <f t="shared" si="1200"/>
        <v/>
      </c>
      <c r="G7909" s="212" t="str">
        <f t="shared" si="1201"/>
        <v/>
      </c>
      <c r="H7909" s="92">
        <f>IF(OR(ERR=FALSE,AND(F7909="",G7909="")),0,IF($C$12="D",$H$13+SUM($F$14:F7909)-SUM($G$14:G7909),$H$13-SUM($F$14:F7909)+SUM($G$14:G7909)))</f>
        <v>0</v>
      </c>
      <c r="I7909" s="7"/>
    </row>
    <row r="7910" spans="1:9">
      <c r="A7910" s="89">
        <f t="shared" si="1202"/>
        <v>7897</v>
      </c>
      <c r="B7910" s="185" t="str">
        <f t="shared" si="1196"/>
        <v/>
      </c>
      <c r="C7910" s="90" t="str">
        <f t="shared" si="1197"/>
        <v/>
      </c>
      <c r="D7910" s="89" t="str">
        <f t="shared" si="1198"/>
        <v/>
      </c>
      <c r="E7910" s="91" t="str">
        <f t="shared" si="1199"/>
        <v/>
      </c>
      <c r="F7910" s="92" t="str">
        <f t="shared" si="1200"/>
        <v/>
      </c>
      <c r="G7910" s="212" t="str">
        <f t="shared" si="1201"/>
        <v/>
      </c>
      <c r="H7910" s="92">
        <f>IF(OR(ERR=FALSE,AND(F7910="",G7910="")),0,IF($C$12="D",$H$13+SUM($F$14:F7910)-SUM($G$14:G7910),$H$13-SUM($F$14:F7910)+SUM($G$14:G7910)))</f>
        <v>0</v>
      </c>
      <c r="I7910" s="7"/>
    </row>
    <row r="7911" spans="1:9">
      <c r="A7911" s="89">
        <f t="shared" si="1202"/>
        <v>7898</v>
      </c>
      <c r="B7911" s="185" t="str">
        <f t="shared" si="1196"/>
        <v/>
      </c>
      <c r="C7911" s="90" t="str">
        <f t="shared" si="1197"/>
        <v/>
      </c>
      <c r="D7911" s="89" t="str">
        <f t="shared" si="1198"/>
        <v/>
      </c>
      <c r="E7911" s="91" t="str">
        <f t="shared" si="1199"/>
        <v/>
      </c>
      <c r="F7911" s="92" t="str">
        <f t="shared" si="1200"/>
        <v/>
      </c>
      <c r="G7911" s="212" t="str">
        <f t="shared" si="1201"/>
        <v/>
      </c>
      <c r="H7911" s="92">
        <f>IF(OR(ERR=FALSE,AND(F7911="",G7911="")),0,IF($C$12="D",$H$13+SUM($F$14:F7911)-SUM($G$14:G7911),$H$13-SUM($F$14:F7911)+SUM($G$14:G7911)))</f>
        <v>0</v>
      </c>
      <c r="I7911" s="7"/>
    </row>
    <row r="7912" spans="1:9">
      <c r="A7912" s="89">
        <f t="shared" si="1202"/>
        <v>7899</v>
      </c>
      <c r="B7912" s="185" t="str">
        <f t="shared" si="1196"/>
        <v/>
      </c>
      <c r="C7912" s="90" t="str">
        <f t="shared" si="1197"/>
        <v/>
      </c>
      <c r="D7912" s="89" t="str">
        <f t="shared" si="1198"/>
        <v/>
      </c>
      <c r="E7912" s="91" t="str">
        <f t="shared" si="1199"/>
        <v/>
      </c>
      <c r="F7912" s="92" t="str">
        <f t="shared" si="1200"/>
        <v/>
      </c>
      <c r="G7912" s="212" t="str">
        <f t="shared" si="1201"/>
        <v/>
      </c>
      <c r="H7912" s="92">
        <f>IF(OR(ERR=FALSE,AND(F7912="",G7912="")),0,IF($C$12="D",$H$13+SUM($F$14:F7912)-SUM($G$14:G7912),$H$13-SUM($F$14:F7912)+SUM($G$14:G7912)))</f>
        <v>0</v>
      </c>
      <c r="I7912" s="7"/>
    </row>
    <row r="7913" spans="1:9">
      <c r="A7913" s="89">
        <f t="shared" si="1202"/>
        <v>7900</v>
      </c>
      <c r="B7913" s="185" t="str">
        <f t="shared" si="1196"/>
        <v/>
      </c>
      <c r="C7913" s="90" t="str">
        <f t="shared" si="1197"/>
        <v/>
      </c>
      <c r="D7913" s="89" t="str">
        <f t="shared" si="1198"/>
        <v/>
      </c>
      <c r="E7913" s="91" t="str">
        <f t="shared" si="1199"/>
        <v/>
      </c>
      <c r="F7913" s="92" t="str">
        <f t="shared" si="1200"/>
        <v/>
      </c>
      <c r="G7913" s="212" t="str">
        <f t="shared" si="1201"/>
        <v/>
      </c>
      <c r="H7913" s="92">
        <f>IF(OR(ERR=FALSE,AND(F7913="",G7913="")),0,IF($C$12="D",$H$13+SUM($F$14:F7913)-SUM($G$14:G7913),$H$13-SUM($F$14:F7913)+SUM($G$14:G7913)))</f>
        <v>0</v>
      </c>
      <c r="I7913" s="7"/>
    </row>
    <row r="7914" spans="1:9">
      <c r="A7914" s="89">
        <f t="shared" si="1202"/>
        <v>7901</v>
      </c>
      <c r="B7914" s="185" t="str">
        <f t="shared" si="1196"/>
        <v/>
      </c>
      <c r="C7914" s="90" t="str">
        <f t="shared" si="1197"/>
        <v/>
      </c>
      <c r="D7914" s="89" t="str">
        <f t="shared" si="1198"/>
        <v/>
      </c>
      <c r="E7914" s="91" t="str">
        <f t="shared" si="1199"/>
        <v/>
      </c>
      <c r="F7914" s="92" t="str">
        <f t="shared" si="1200"/>
        <v/>
      </c>
      <c r="G7914" s="212" t="str">
        <f t="shared" si="1201"/>
        <v/>
      </c>
      <c r="H7914" s="92">
        <f>IF(OR(ERR=FALSE,AND(F7914="",G7914="")),0,IF($C$12="D",$H$13+SUM($F$14:F7914)-SUM($G$14:G7914),$H$13-SUM($F$14:F7914)+SUM($G$14:G7914)))</f>
        <v>0</v>
      </c>
      <c r="I7914" s="7"/>
    </row>
    <row r="7915" spans="1:9">
      <c r="A7915" s="89">
        <f t="shared" si="1202"/>
        <v>7902</v>
      </c>
      <c r="B7915" s="185" t="str">
        <f t="shared" si="1196"/>
        <v/>
      </c>
      <c r="C7915" s="90" t="str">
        <f t="shared" si="1197"/>
        <v/>
      </c>
      <c r="D7915" s="89" t="str">
        <f t="shared" si="1198"/>
        <v/>
      </c>
      <c r="E7915" s="91" t="str">
        <f t="shared" si="1199"/>
        <v/>
      </c>
      <c r="F7915" s="92" t="str">
        <f t="shared" si="1200"/>
        <v/>
      </c>
      <c r="G7915" s="212" t="str">
        <f t="shared" si="1201"/>
        <v/>
      </c>
      <c r="H7915" s="92">
        <f>IF(OR(ERR=FALSE,AND(F7915="",G7915="")),0,IF($C$12="D",$H$13+SUM($F$14:F7915)-SUM($G$14:G7915),$H$13-SUM($F$14:F7915)+SUM($G$14:G7915)))</f>
        <v>0</v>
      </c>
      <c r="I7915" s="7"/>
    </row>
    <row r="7916" spans="1:9">
      <c r="A7916" s="89">
        <f t="shared" si="1202"/>
        <v>7903</v>
      </c>
      <c r="B7916" s="185" t="str">
        <f t="shared" si="1196"/>
        <v/>
      </c>
      <c r="C7916" s="90" t="str">
        <f t="shared" si="1197"/>
        <v/>
      </c>
      <c r="D7916" s="89" t="str">
        <f t="shared" si="1198"/>
        <v/>
      </c>
      <c r="E7916" s="91" t="str">
        <f t="shared" si="1199"/>
        <v/>
      </c>
      <c r="F7916" s="92" t="str">
        <f t="shared" si="1200"/>
        <v/>
      </c>
      <c r="G7916" s="212" t="str">
        <f t="shared" si="1201"/>
        <v/>
      </c>
      <c r="H7916" s="92">
        <f>IF(OR(ERR=FALSE,AND(F7916="",G7916="")),0,IF($C$12="D",$H$13+SUM($F$14:F7916)-SUM($G$14:G7916),$H$13-SUM($F$14:F7916)+SUM($G$14:G7916)))</f>
        <v>0</v>
      </c>
      <c r="I7916" s="7"/>
    </row>
    <row r="7917" spans="1:9">
      <c r="A7917" s="89">
        <f t="shared" si="1202"/>
        <v>7904</v>
      </c>
      <c r="B7917" s="185" t="str">
        <f t="shared" si="1196"/>
        <v/>
      </c>
      <c r="C7917" s="90" t="str">
        <f t="shared" si="1197"/>
        <v/>
      </c>
      <c r="D7917" s="89" t="str">
        <f t="shared" si="1198"/>
        <v/>
      </c>
      <c r="E7917" s="91" t="str">
        <f t="shared" si="1199"/>
        <v/>
      </c>
      <c r="F7917" s="92" t="str">
        <f t="shared" si="1200"/>
        <v/>
      </c>
      <c r="G7917" s="212" t="str">
        <f t="shared" si="1201"/>
        <v/>
      </c>
      <c r="H7917" s="92">
        <f>IF(OR(ERR=FALSE,AND(F7917="",G7917="")),0,IF($C$12="D",$H$13+SUM($F$14:F7917)-SUM($G$14:G7917),$H$13-SUM($F$14:F7917)+SUM($G$14:G7917)))</f>
        <v>0</v>
      </c>
      <c r="I7917" s="7"/>
    </row>
    <row r="7918" spans="1:9">
      <c r="A7918" s="89">
        <f t="shared" si="1202"/>
        <v>7905</v>
      </c>
      <c r="B7918" s="185" t="str">
        <f t="shared" si="1196"/>
        <v/>
      </c>
      <c r="C7918" s="90" t="str">
        <f t="shared" si="1197"/>
        <v/>
      </c>
      <c r="D7918" s="89" t="str">
        <f t="shared" si="1198"/>
        <v/>
      </c>
      <c r="E7918" s="91" t="str">
        <f t="shared" si="1199"/>
        <v/>
      </c>
      <c r="F7918" s="92" t="str">
        <f t="shared" si="1200"/>
        <v/>
      </c>
      <c r="G7918" s="212" t="str">
        <f t="shared" si="1201"/>
        <v/>
      </c>
      <c r="H7918" s="92">
        <f>IF(OR(ERR=FALSE,AND(F7918="",G7918="")),0,IF($C$12="D",$H$13+SUM($F$14:F7918)-SUM($G$14:G7918),$H$13-SUM($F$14:F7918)+SUM($G$14:G7918)))</f>
        <v>0</v>
      </c>
      <c r="I7918" s="7"/>
    </row>
    <row r="7919" spans="1:9">
      <c r="A7919" s="89">
        <f t="shared" si="1202"/>
        <v>7906</v>
      </c>
      <c r="B7919" s="185" t="str">
        <f t="shared" si="1196"/>
        <v/>
      </c>
      <c r="C7919" s="90" t="str">
        <f t="shared" si="1197"/>
        <v/>
      </c>
      <c r="D7919" s="89" t="str">
        <f t="shared" si="1198"/>
        <v/>
      </c>
      <c r="E7919" s="91" t="str">
        <f t="shared" si="1199"/>
        <v/>
      </c>
      <c r="F7919" s="92" t="str">
        <f t="shared" si="1200"/>
        <v/>
      </c>
      <c r="G7919" s="212" t="str">
        <f t="shared" si="1201"/>
        <v/>
      </c>
      <c r="H7919" s="92">
        <f>IF(OR(ERR=FALSE,AND(F7919="",G7919="")),0,IF($C$12="D",$H$13+SUM($F$14:F7919)-SUM($G$14:G7919),$H$13-SUM($F$14:F7919)+SUM($G$14:G7919)))</f>
        <v>0</v>
      </c>
      <c r="I7919" s="7"/>
    </row>
    <row r="7920" spans="1:9">
      <c r="A7920" s="89">
        <f t="shared" si="1202"/>
        <v>7907</v>
      </c>
      <c r="B7920" s="185" t="str">
        <f t="shared" si="1196"/>
        <v/>
      </c>
      <c r="C7920" s="90" t="str">
        <f t="shared" si="1197"/>
        <v/>
      </c>
      <c r="D7920" s="89" t="str">
        <f t="shared" si="1198"/>
        <v/>
      </c>
      <c r="E7920" s="91" t="str">
        <f t="shared" si="1199"/>
        <v/>
      </c>
      <c r="F7920" s="92" t="str">
        <f t="shared" si="1200"/>
        <v/>
      </c>
      <c r="G7920" s="212" t="str">
        <f t="shared" si="1201"/>
        <v/>
      </c>
      <c r="H7920" s="92">
        <f>IF(OR(ERR=FALSE,AND(F7920="",G7920="")),0,IF($C$12="D",$H$13+SUM($F$14:F7920)-SUM($G$14:G7920),$H$13-SUM($F$14:F7920)+SUM($G$14:G7920)))</f>
        <v>0</v>
      </c>
      <c r="I7920" s="7"/>
    </row>
    <row r="7921" spans="1:9">
      <c r="A7921" s="89">
        <f t="shared" si="1202"/>
        <v>7908</v>
      </c>
      <c r="B7921" s="185" t="str">
        <f t="shared" si="1196"/>
        <v/>
      </c>
      <c r="C7921" s="90" t="str">
        <f t="shared" si="1197"/>
        <v/>
      </c>
      <c r="D7921" s="89" t="str">
        <f t="shared" si="1198"/>
        <v/>
      </c>
      <c r="E7921" s="91" t="str">
        <f t="shared" si="1199"/>
        <v/>
      </c>
      <c r="F7921" s="92" t="str">
        <f t="shared" si="1200"/>
        <v/>
      </c>
      <c r="G7921" s="212" t="str">
        <f t="shared" si="1201"/>
        <v/>
      </c>
      <c r="H7921" s="92">
        <f>IF(OR(ERR=FALSE,AND(F7921="",G7921="")),0,IF($C$12="D",$H$13+SUM($F$14:F7921)-SUM($G$14:G7921),$H$13-SUM($F$14:F7921)+SUM($G$14:G7921)))</f>
        <v>0</v>
      </c>
      <c r="I7921" s="7"/>
    </row>
    <row r="7922" spans="1:9">
      <c r="A7922" s="89">
        <f t="shared" si="1202"/>
        <v>7909</v>
      </c>
      <c r="B7922" s="185" t="str">
        <f t="shared" si="1196"/>
        <v/>
      </c>
      <c r="C7922" s="90" t="str">
        <f t="shared" si="1197"/>
        <v/>
      </c>
      <c r="D7922" s="89" t="str">
        <f t="shared" si="1198"/>
        <v/>
      </c>
      <c r="E7922" s="91" t="str">
        <f t="shared" si="1199"/>
        <v/>
      </c>
      <c r="F7922" s="92" t="str">
        <f t="shared" si="1200"/>
        <v/>
      </c>
      <c r="G7922" s="212" t="str">
        <f t="shared" si="1201"/>
        <v/>
      </c>
      <c r="H7922" s="92">
        <f>IF(OR(ERR=FALSE,AND(F7922="",G7922="")),0,IF($C$12="D",$H$13+SUM($F$14:F7922)-SUM($G$14:G7922),$H$13-SUM($F$14:F7922)+SUM($G$14:G7922)))</f>
        <v>0</v>
      </c>
      <c r="I7922" s="7"/>
    </row>
    <row r="7923" spans="1:9">
      <c r="A7923" s="89">
        <f t="shared" si="1202"/>
        <v>7910</v>
      </c>
      <c r="B7923" s="185" t="str">
        <f t="shared" si="1196"/>
        <v/>
      </c>
      <c r="C7923" s="90" t="str">
        <f t="shared" si="1197"/>
        <v/>
      </c>
      <c r="D7923" s="89" t="str">
        <f t="shared" si="1198"/>
        <v/>
      </c>
      <c r="E7923" s="91" t="str">
        <f t="shared" si="1199"/>
        <v/>
      </c>
      <c r="F7923" s="92" t="str">
        <f t="shared" si="1200"/>
        <v/>
      </c>
      <c r="G7923" s="212" t="str">
        <f t="shared" si="1201"/>
        <v/>
      </c>
      <c r="H7923" s="92">
        <f>IF(OR(ERR=FALSE,AND(F7923="",G7923="")),0,IF($C$12="D",$H$13+SUM($F$14:F7923)-SUM($G$14:G7923),$H$13-SUM($F$14:F7923)+SUM($G$14:G7923)))</f>
        <v>0</v>
      </c>
      <c r="I7923" s="7"/>
    </row>
    <row r="7924" spans="1:9">
      <c r="A7924" s="89">
        <f t="shared" si="1202"/>
        <v>7911</v>
      </c>
      <c r="B7924" s="185" t="str">
        <f t="shared" si="1196"/>
        <v/>
      </c>
      <c r="C7924" s="90" t="str">
        <f t="shared" si="1197"/>
        <v/>
      </c>
      <c r="D7924" s="89" t="str">
        <f t="shared" si="1198"/>
        <v/>
      </c>
      <c r="E7924" s="91" t="str">
        <f t="shared" si="1199"/>
        <v/>
      </c>
      <c r="F7924" s="92" t="str">
        <f t="shared" si="1200"/>
        <v/>
      </c>
      <c r="G7924" s="212" t="str">
        <f t="shared" si="1201"/>
        <v/>
      </c>
      <c r="H7924" s="92">
        <f>IF(OR(ERR=FALSE,AND(F7924="",G7924="")),0,IF($C$12="D",$H$13+SUM($F$14:F7924)-SUM($G$14:G7924),$H$13-SUM($F$14:F7924)+SUM($G$14:G7924)))</f>
        <v>0</v>
      </c>
      <c r="I7924" s="7"/>
    </row>
    <row r="7925" spans="1:9">
      <c r="A7925" s="89">
        <f t="shared" si="1202"/>
        <v>7912</v>
      </c>
      <c r="B7925" s="185" t="str">
        <f t="shared" si="1196"/>
        <v/>
      </c>
      <c r="C7925" s="90" t="str">
        <f t="shared" si="1197"/>
        <v/>
      </c>
      <c r="D7925" s="89" t="str">
        <f t="shared" si="1198"/>
        <v/>
      </c>
      <c r="E7925" s="91" t="str">
        <f t="shared" si="1199"/>
        <v/>
      </c>
      <c r="F7925" s="92" t="str">
        <f t="shared" si="1200"/>
        <v/>
      </c>
      <c r="G7925" s="212" t="str">
        <f t="shared" si="1201"/>
        <v/>
      </c>
      <c r="H7925" s="92">
        <f>IF(OR(ERR=FALSE,AND(F7925="",G7925="")),0,IF($C$12="D",$H$13+SUM($F$14:F7925)-SUM($G$14:G7925),$H$13-SUM($F$14:F7925)+SUM($G$14:G7925)))</f>
        <v>0</v>
      </c>
      <c r="I7925" s="7"/>
    </row>
    <row r="7926" spans="1:9">
      <c r="A7926" s="89">
        <f t="shared" si="1202"/>
        <v>7913</v>
      </c>
      <c r="B7926" s="185" t="str">
        <f t="shared" si="1196"/>
        <v/>
      </c>
      <c r="C7926" s="90" t="str">
        <f t="shared" si="1197"/>
        <v/>
      </c>
      <c r="D7926" s="89" t="str">
        <f t="shared" si="1198"/>
        <v/>
      </c>
      <c r="E7926" s="91" t="str">
        <f t="shared" si="1199"/>
        <v/>
      </c>
      <c r="F7926" s="92" t="str">
        <f t="shared" si="1200"/>
        <v/>
      </c>
      <c r="G7926" s="212" t="str">
        <f t="shared" si="1201"/>
        <v/>
      </c>
      <c r="H7926" s="92">
        <f>IF(OR(ERR=FALSE,AND(F7926="",G7926="")),0,IF($C$12="D",$H$13+SUM($F$14:F7926)-SUM($G$14:G7926),$H$13-SUM($F$14:F7926)+SUM($G$14:G7926)))</f>
        <v>0</v>
      </c>
      <c r="I7926" s="7"/>
    </row>
    <row r="7927" spans="1:9">
      <c r="A7927" s="89">
        <f t="shared" si="1202"/>
        <v>7914</v>
      </c>
      <c r="B7927" s="185" t="str">
        <f t="shared" si="1196"/>
        <v/>
      </c>
      <c r="C7927" s="90" t="str">
        <f t="shared" si="1197"/>
        <v/>
      </c>
      <c r="D7927" s="89" t="str">
        <f t="shared" si="1198"/>
        <v/>
      </c>
      <c r="E7927" s="91" t="str">
        <f t="shared" si="1199"/>
        <v/>
      </c>
      <c r="F7927" s="92" t="str">
        <f t="shared" si="1200"/>
        <v/>
      </c>
      <c r="G7927" s="212" t="str">
        <f t="shared" si="1201"/>
        <v/>
      </c>
      <c r="H7927" s="92">
        <f>IF(OR(ERR=FALSE,AND(F7927="",G7927="")),0,IF($C$12="D",$H$13+SUM($F$14:F7927)-SUM($G$14:G7927),$H$13-SUM($F$14:F7927)+SUM($G$14:G7927)))</f>
        <v>0</v>
      </c>
      <c r="I7927" s="7"/>
    </row>
    <row r="7928" spans="1:9">
      <c r="A7928" s="89">
        <f t="shared" si="1202"/>
        <v>7915</v>
      </c>
      <c r="B7928" s="185" t="str">
        <f t="shared" ref="B7928:B7991" si="1203">IF(ISERROR(VLOOKUP(A7928&amp;H$9,JU_AKUN,6,FALSE)=TRUE),"",VLOOKUP(A7928&amp;H$9,JU_AKUN,6,FALSE))</f>
        <v/>
      </c>
      <c r="C7928" s="90" t="str">
        <f t="shared" ref="C7928:C7991" si="1204">IF(ISERROR(VLOOKUP(A7928&amp;H$9,JU_AKUN,7,FALSE)=TRUE),"",VLOOKUP(A7928&amp;H$9,JU_AKUN,7,FALSE))</f>
        <v/>
      </c>
      <c r="D7928" s="89" t="str">
        <f t="shared" ref="D7928:D7991" si="1205">IF(ISERROR(VLOOKUP(A7928&amp;H$9,JU_AKUN,8,FALSE)=TRUE),"",VLOOKUP(A7928&amp;H$9,JU_AKUN,8,FALSE))</f>
        <v/>
      </c>
      <c r="E7928" s="91" t="str">
        <f t="shared" ref="E7928:E7991" si="1206">IF(ISERROR(VLOOKUP(A7928&amp;H$9,JU_AKUN,9,FALSE)=TRUE),"",VLOOKUP(A7928&amp;H$9,JU_AKUN,9,FALSE))</f>
        <v/>
      </c>
      <c r="F7928" s="92" t="str">
        <f t="shared" ref="F7928:F7991" si="1207">IF(ISERROR(VLOOKUP(A7928&amp;H$9,JU_AKUN,14,FALSE)=TRUE),"",VLOOKUP(A7928&amp;H$9,JU_AKUN,14,FALSE))</f>
        <v/>
      </c>
      <c r="G7928" s="212" t="str">
        <f t="shared" ref="G7928:G7991" si="1208">IF(ISERROR(VLOOKUP(A7928&amp;H$9,JU_AKUN,15,FALSE)=TRUE),"",VLOOKUP(A7928&amp;H$9,JU_AKUN,15,FALSE))</f>
        <v/>
      </c>
      <c r="H7928" s="92">
        <f>IF(OR(ERR=FALSE,AND(F7928="",G7928="")),0,IF($C$12="D",$H$13+SUM($F$14:F7928)-SUM($G$14:G7928),$H$13-SUM($F$14:F7928)+SUM($G$14:G7928)))</f>
        <v>0</v>
      </c>
      <c r="I7928" s="7"/>
    </row>
    <row r="7929" spans="1:9">
      <c r="A7929" s="89">
        <f t="shared" si="1202"/>
        <v>7916</v>
      </c>
      <c r="B7929" s="185" t="str">
        <f t="shared" si="1203"/>
        <v/>
      </c>
      <c r="C7929" s="90" t="str">
        <f t="shared" si="1204"/>
        <v/>
      </c>
      <c r="D7929" s="89" t="str">
        <f t="shared" si="1205"/>
        <v/>
      </c>
      <c r="E7929" s="91" t="str">
        <f t="shared" si="1206"/>
        <v/>
      </c>
      <c r="F7929" s="92" t="str">
        <f t="shared" si="1207"/>
        <v/>
      </c>
      <c r="G7929" s="212" t="str">
        <f t="shared" si="1208"/>
        <v/>
      </c>
      <c r="H7929" s="92">
        <f>IF(OR(ERR=FALSE,AND(F7929="",G7929="")),0,IF($C$12="D",$H$13+SUM($F$14:F7929)-SUM($G$14:G7929),$H$13-SUM($F$14:F7929)+SUM($G$14:G7929)))</f>
        <v>0</v>
      </c>
      <c r="I7929" s="7"/>
    </row>
    <row r="7930" spans="1:9">
      <c r="A7930" s="89">
        <f t="shared" si="1202"/>
        <v>7917</v>
      </c>
      <c r="B7930" s="185" t="str">
        <f t="shared" si="1203"/>
        <v/>
      </c>
      <c r="C7930" s="90" t="str">
        <f t="shared" si="1204"/>
        <v/>
      </c>
      <c r="D7930" s="89" t="str">
        <f t="shared" si="1205"/>
        <v/>
      </c>
      <c r="E7930" s="91" t="str">
        <f t="shared" si="1206"/>
        <v/>
      </c>
      <c r="F7930" s="92" t="str">
        <f t="shared" si="1207"/>
        <v/>
      </c>
      <c r="G7930" s="212" t="str">
        <f t="shared" si="1208"/>
        <v/>
      </c>
      <c r="H7930" s="92">
        <f>IF(OR(ERR=FALSE,AND(F7930="",G7930="")),0,IF($C$12="D",$H$13+SUM($F$14:F7930)-SUM($G$14:G7930),$H$13-SUM($F$14:F7930)+SUM($G$14:G7930)))</f>
        <v>0</v>
      </c>
      <c r="I7930" s="7"/>
    </row>
    <row r="7931" spans="1:9">
      <c r="A7931" s="89">
        <f t="shared" si="1202"/>
        <v>7918</v>
      </c>
      <c r="B7931" s="185" t="str">
        <f t="shared" si="1203"/>
        <v/>
      </c>
      <c r="C7931" s="90" t="str">
        <f t="shared" si="1204"/>
        <v/>
      </c>
      <c r="D7931" s="89" t="str">
        <f t="shared" si="1205"/>
        <v/>
      </c>
      <c r="E7931" s="91" t="str">
        <f t="shared" si="1206"/>
        <v/>
      </c>
      <c r="F7931" s="92" t="str">
        <f t="shared" si="1207"/>
        <v/>
      </c>
      <c r="G7931" s="212" t="str">
        <f t="shared" si="1208"/>
        <v/>
      </c>
      <c r="H7931" s="92">
        <f>IF(OR(ERR=FALSE,AND(F7931="",G7931="")),0,IF($C$12="D",$H$13+SUM($F$14:F7931)-SUM($G$14:G7931),$H$13-SUM($F$14:F7931)+SUM($G$14:G7931)))</f>
        <v>0</v>
      </c>
      <c r="I7931" s="7"/>
    </row>
    <row r="7932" spans="1:9">
      <c r="A7932" s="89">
        <f t="shared" si="1202"/>
        <v>7919</v>
      </c>
      <c r="B7932" s="185" t="str">
        <f t="shared" si="1203"/>
        <v/>
      </c>
      <c r="C7932" s="90" t="str">
        <f t="shared" si="1204"/>
        <v/>
      </c>
      <c r="D7932" s="89" t="str">
        <f t="shared" si="1205"/>
        <v/>
      </c>
      <c r="E7932" s="91" t="str">
        <f t="shared" si="1206"/>
        <v/>
      </c>
      <c r="F7932" s="92" t="str">
        <f t="shared" si="1207"/>
        <v/>
      </c>
      <c r="G7932" s="212" t="str">
        <f t="shared" si="1208"/>
        <v/>
      </c>
      <c r="H7932" s="92">
        <f>IF(OR(ERR=FALSE,AND(F7932="",G7932="")),0,IF($C$12="D",$H$13+SUM($F$14:F7932)-SUM($G$14:G7932),$H$13-SUM($F$14:F7932)+SUM($G$14:G7932)))</f>
        <v>0</v>
      </c>
      <c r="I7932" s="7"/>
    </row>
    <row r="7933" spans="1:9">
      <c r="A7933" s="89">
        <f t="shared" si="1202"/>
        <v>7920</v>
      </c>
      <c r="B7933" s="185" t="str">
        <f t="shared" si="1203"/>
        <v/>
      </c>
      <c r="C7933" s="90" t="str">
        <f t="shared" si="1204"/>
        <v/>
      </c>
      <c r="D7933" s="89" t="str">
        <f t="shared" si="1205"/>
        <v/>
      </c>
      <c r="E7933" s="91" t="str">
        <f t="shared" si="1206"/>
        <v/>
      </c>
      <c r="F7933" s="92" t="str">
        <f t="shared" si="1207"/>
        <v/>
      </c>
      <c r="G7933" s="212" t="str">
        <f t="shared" si="1208"/>
        <v/>
      </c>
      <c r="H7933" s="92">
        <f>IF(OR(ERR=FALSE,AND(F7933="",G7933="")),0,IF($C$12="D",$H$13+SUM($F$14:F7933)-SUM($G$14:G7933),$H$13-SUM($F$14:F7933)+SUM($G$14:G7933)))</f>
        <v>0</v>
      </c>
      <c r="I7933" s="7"/>
    </row>
    <row r="7934" spans="1:9">
      <c r="A7934" s="89">
        <f t="shared" si="1202"/>
        <v>7921</v>
      </c>
      <c r="B7934" s="185" t="str">
        <f t="shared" si="1203"/>
        <v/>
      </c>
      <c r="C7934" s="90" t="str">
        <f t="shared" si="1204"/>
        <v/>
      </c>
      <c r="D7934" s="89" t="str">
        <f t="shared" si="1205"/>
        <v/>
      </c>
      <c r="E7934" s="91" t="str">
        <f t="shared" si="1206"/>
        <v/>
      </c>
      <c r="F7934" s="92" t="str">
        <f t="shared" si="1207"/>
        <v/>
      </c>
      <c r="G7934" s="212" t="str">
        <f t="shared" si="1208"/>
        <v/>
      </c>
      <c r="H7934" s="92">
        <f>IF(OR(ERR=FALSE,AND(F7934="",G7934="")),0,IF($C$12="D",$H$13+SUM($F$14:F7934)-SUM($G$14:G7934),$H$13-SUM($F$14:F7934)+SUM($G$14:G7934)))</f>
        <v>0</v>
      </c>
      <c r="I7934" s="7"/>
    </row>
    <row r="7935" spans="1:9">
      <c r="A7935" s="89">
        <f t="shared" si="1202"/>
        <v>7922</v>
      </c>
      <c r="B7935" s="185" t="str">
        <f t="shared" si="1203"/>
        <v/>
      </c>
      <c r="C7935" s="90" t="str">
        <f t="shared" si="1204"/>
        <v/>
      </c>
      <c r="D7935" s="89" t="str">
        <f t="shared" si="1205"/>
        <v/>
      </c>
      <c r="E7935" s="91" t="str">
        <f t="shared" si="1206"/>
        <v/>
      </c>
      <c r="F7935" s="92" t="str">
        <f t="shared" si="1207"/>
        <v/>
      </c>
      <c r="G7935" s="212" t="str">
        <f t="shared" si="1208"/>
        <v/>
      </c>
      <c r="H7935" s="92">
        <f>IF(OR(ERR=FALSE,AND(F7935="",G7935="")),0,IF($C$12="D",$H$13+SUM($F$14:F7935)-SUM($G$14:G7935),$H$13-SUM($F$14:F7935)+SUM($G$14:G7935)))</f>
        <v>0</v>
      </c>
      <c r="I7935" s="7"/>
    </row>
    <row r="7936" spans="1:9">
      <c r="A7936" s="89">
        <f t="shared" si="1202"/>
        <v>7923</v>
      </c>
      <c r="B7936" s="185" t="str">
        <f t="shared" si="1203"/>
        <v/>
      </c>
      <c r="C7936" s="90" t="str">
        <f t="shared" si="1204"/>
        <v/>
      </c>
      <c r="D7936" s="89" t="str">
        <f t="shared" si="1205"/>
        <v/>
      </c>
      <c r="E7936" s="91" t="str">
        <f t="shared" si="1206"/>
        <v/>
      </c>
      <c r="F7936" s="92" t="str">
        <f t="shared" si="1207"/>
        <v/>
      </c>
      <c r="G7936" s="212" t="str">
        <f t="shared" si="1208"/>
        <v/>
      </c>
      <c r="H7936" s="92">
        <f>IF(OR(ERR=FALSE,AND(F7936="",G7936="")),0,IF($C$12="D",$H$13+SUM($F$14:F7936)-SUM($G$14:G7936),$H$13-SUM($F$14:F7936)+SUM($G$14:G7936)))</f>
        <v>0</v>
      </c>
      <c r="I7936" s="7"/>
    </row>
    <row r="7937" spans="1:9">
      <c r="A7937" s="89">
        <f t="shared" si="1202"/>
        <v>7924</v>
      </c>
      <c r="B7937" s="185" t="str">
        <f t="shared" si="1203"/>
        <v/>
      </c>
      <c r="C7937" s="90" t="str">
        <f t="shared" si="1204"/>
        <v/>
      </c>
      <c r="D7937" s="89" t="str">
        <f t="shared" si="1205"/>
        <v/>
      </c>
      <c r="E7937" s="91" t="str">
        <f t="shared" si="1206"/>
        <v/>
      </c>
      <c r="F7937" s="92" t="str">
        <f t="shared" si="1207"/>
        <v/>
      </c>
      <c r="G7937" s="212" t="str">
        <f t="shared" si="1208"/>
        <v/>
      </c>
      <c r="H7937" s="92">
        <f>IF(OR(ERR=FALSE,AND(F7937="",G7937="")),0,IF($C$12="D",$H$13+SUM($F$14:F7937)-SUM($G$14:G7937),$H$13-SUM($F$14:F7937)+SUM($G$14:G7937)))</f>
        <v>0</v>
      </c>
      <c r="I7937" s="7"/>
    </row>
    <row r="7938" spans="1:9">
      <c r="A7938" s="89">
        <f t="shared" si="1202"/>
        <v>7925</v>
      </c>
      <c r="B7938" s="185" t="str">
        <f t="shared" si="1203"/>
        <v/>
      </c>
      <c r="C7938" s="90" t="str">
        <f t="shared" si="1204"/>
        <v/>
      </c>
      <c r="D7938" s="89" t="str">
        <f t="shared" si="1205"/>
        <v/>
      </c>
      <c r="E7938" s="91" t="str">
        <f t="shared" si="1206"/>
        <v/>
      </c>
      <c r="F7938" s="92" t="str">
        <f t="shared" si="1207"/>
        <v/>
      </c>
      <c r="G7938" s="212" t="str">
        <f t="shared" si="1208"/>
        <v/>
      </c>
      <c r="H7938" s="92">
        <f>IF(OR(ERR=FALSE,AND(F7938="",G7938="")),0,IF($C$12="D",$H$13+SUM($F$14:F7938)-SUM($G$14:G7938),$H$13-SUM($F$14:F7938)+SUM($G$14:G7938)))</f>
        <v>0</v>
      </c>
      <c r="I7938" s="7"/>
    </row>
    <row r="7939" spans="1:9">
      <c r="A7939" s="89">
        <f t="shared" si="1202"/>
        <v>7926</v>
      </c>
      <c r="B7939" s="185" t="str">
        <f t="shared" si="1203"/>
        <v/>
      </c>
      <c r="C7939" s="90" t="str">
        <f t="shared" si="1204"/>
        <v/>
      </c>
      <c r="D7939" s="89" t="str">
        <f t="shared" si="1205"/>
        <v/>
      </c>
      <c r="E7939" s="91" t="str">
        <f t="shared" si="1206"/>
        <v/>
      </c>
      <c r="F7939" s="92" t="str">
        <f t="shared" si="1207"/>
        <v/>
      </c>
      <c r="G7939" s="212" t="str">
        <f t="shared" si="1208"/>
        <v/>
      </c>
      <c r="H7939" s="92">
        <f>IF(OR(ERR=FALSE,AND(F7939="",G7939="")),0,IF($C$12="D",$H$13+SUM($F$14:F7939)-SUM($G$14:G7939),$H$13-SUM($F$14:F7939)+SUM($G$14:G7939)))</f>
        <v>0</v>
      </c>
      <c r="I7939" s="7"/>
    </row>
    <row r="7940" spans="1:9">
      <c r="A7940" s="89">
        <f t="shared" si="1202"/>
        <v>7927</v>
      </c>
      <c r="B7940" s="185" t="str">
        <f t="shared" si="1203"/>
        <v/>
      </c>
      <c r="C7940" s="90" t="str">
        <f t="shared" si="1204"/>
        <v/>
      </c>
      <c r="D7940" s="89" t="str">
        <f t="shared" si="1205"/>
        <v/>
      </c>
      <c r="E7940" s="91" t="str">
        <f t="shared" si="1206"/>
        <v/>
      </c>
      <c r="F7940" s="92" t="str">
        <f t="shared" si="1207"/>
        <v/>
      </c>
      <c r="G7940" s="212" t="str">
        <f t="shared" si="1208"/>
        <v/>
      </c>
      <c r="H7940" s="92">
        <f>IF(OR(ERR=FALSE,AND(F7940="",G7940="")),0,IF($C$12="D",$H$13+SUM($F$14:F7940)-SUM($G$14:G7940),$H$13-SUM($F$14:F7940)+SUM($G$14:G7940)))</f>
        <v>0</v>
      </c>
      <c r="I7940" s="7"/>
    </row>
    <row r="7941" spans="1:9">
      <c r="A7941" s="89">
        <f t="shared" si="1202"/>
        <v>7928</v>
      </c>
      <c r="B7941" s="185" t="str">
        <f t="shared" si="1203"/>
        <v/>
      </c>
      <c r="C7941" s="90" t="str">
        <f t="shared" si="1204"/>
        <v/>
      </c>
      <c r="D7941" s="89" t="str">
        <f t="shared" si="1205"/>
        <v/>
      </c>
      <c r="E7941" s="91" t="str">
        <f t="shared" si="1206"/>
        <v/>
      </c>
      <c r="F7941" s="92" t="str">
        <f t="shared" si="1207"/>
        <v/>
      </c>
      <c r="G7941" s="212" t="str">
        <f t="shared" si="1208"/>
        <v/>
      </c>
      <c r="H7941" s="92">
        <f>IF(OR(ERR=FALSE,AND(F7941="",G7941="")),0,IF($C$12="D",$H$13+SUM($F$14:F7941)-SUM($G$14:G7941),$H$13-SUM($F$14:F7941)+SUM($G$14:G7941)))</f>
        <v>0</v>
      </c>
      <c r="I7941" s="7"/>
    </row>
    <row r="7942" spans="1:9">
      <c r="A7942" s="89">
        <f t="shared" si="1202"/>
        <v>7929</v>
      </c>
      <c r="B7942" s="185" t="str">
        <f t="shared" si="1203"/>
        <v/>
      </c>
      <c r="C7942" s="90" t="str">
        <f t="shared" si="1204"/>
        <v/>
      </c>
      <c r="D7942" s="89" t="str">
        <f t="shared" si="1205"/>
        <v/>
      </c>
      <c r="E7942" s="91" t="str">
        <f t="shared" si="1206"/>
        <v/>
      </c>
      <c r="F7942" s="92" t="str">
        <f t="shared" si="1207"/>
        <v/>
      </c>
      <c r="G7942" s="212" t="str">
        <f t="shared" si="1208"/>
        <v/>
      </c>
      <c r="H7942" s="92">
        <f>IF(OR(ERR=FALSE,AND(F7942="",G7942="")),0,IF($C$12="D",$H$13+SUM($F$14:F7942)-SUM($G$14:G7942),$H$13-SUM($F$14:F7942)+SUM($G$14:G7942)))</f>
        <v>0</v>
      </c>
      <c r="I7942" s="7"/>
    </row>
    <row r="7943" spans="1:9">
      <c r="A7943" s="89">
        <f t="shared" si="1202"/>
        <v>7930</v>
      </c>
      <c r="B7943" s="185" t="str">
        <f t="shared" si="1203"/>
        <v/>
      </c>
      <c r="C7943" s="90" t="str">
        <f t="shared" si="1204"/>
        <v/>
      </c>
      <c r="D7943" s="89" t="str">
        <f t="shared" si="1205"/>
        <v/>
      </c>
      <c r="E7943" s="91" t="str">
        <f t="shared" si="1206"/>
        <v/>
      </c>
      <c r="F7943" s="92" t="str">
        <f t="shared" si="1207"/>
        <v/>
      </c>
      <c r="G7943" s="212" t="str">
        <f t="shared" si="1208"/>
        <v/>
      </c>
      <c r="H7943" s="92">
        <f>IF(OR(ERR=FALSE,AND(F7943="",G7943="")),0,IF($C$12="D",$H$13+SUM($F$14:F7943)-SUM($G$14:G7943),$H$13-SUM($F$14:F7943)+SUM($G$14:G7943)))</f>
        <v>0</v>
      </c>
      <c r="I7943" s="7"/>
    </row>
    <row r="7944" spans="1:9">
      <c r="A7944" s="89">
        <f t="shared" si="1202"/>
        <v>7931</v>
      </c>
      <c r="B7944" s="185" t="str">
        <f t="shared" si="1203"/>
        <v/>
      </c>
      <c r="C7944" s="90" t="str">
        <f t="shared" si="1204"/>
        <v/>
      </c>
      <c r="D7944" s="89" t="str">
        <f t="shared" si="1205"/>
        <v/>
      </c>
      <c r="E7944" s="91" t="str">
        <f t="shared" si="1206"/>
        <v/>
      </c>
      <c r="F7944" s="92" t="str">
        <f t="shared" si="1207"/>
        <v/>
      </c>
      <c r="G7944" s="212" t="str">
        <f t="shared" si="1208"/>
        <v/>
      </c>
      <c r="H7944" s="92">
        <f>IF(OR(ERR=FALSE,AND(F7944="",G7944="")),0,IF($C$12="D",$H$13+SUM($F$14:F7944)-SUM($G$14:G7944),$H$13-SUM($F$14:F7944)+SUM($G$14:G7944)))</f>
        <v>0</v>
      </c>
      <c r="I7944" s="7"/>
    </row>
    <row r="7945" spans="1:9">
      <c r="A7945" s="89">
        <f t="shared" si="1202"/>
        <v>7932</v>
      </c>
      <c r="B7945" s="185" t="str">
        <f t="shared" si="1203"/>
        <v/>
      </c>
      <c r="C7945" s="90" t="str">
        <f t="shared" si="1204"/>
        <v/>
      </c>
      <c r="D7945" s="89" t="str">
        <f t="shared" si="1205"/>
        <v/>
      </c>
      <c r="E7945" s="91" t="str">
        <f t="shared" si="1206"/>
        <v/>
      </c>
      <c r="F7945" s="92" t="str">
        <f t="shared" si="1207"/>
        <v/>
      </c>
      <c r="G7945" s="212" t="str">
        <f t="shared" si="1208"/>
        <v/>
      </c>
      <c r="H7945" s="92">
        <f>IF(OR(ERR=FALSE,AND(F7945="",G7945="")),0,IF($C$12="D",$H$13+SUM($F$14:F7945)-SUM($G$14:G7945),$H$13-SUM($F$14:F7945)+SUM($G$14:G7945)))</f>
        <v>0</v>
      </c>
      <c r="I7945" s="7"/>
    </row>
    <row r="7946" spans="1:9">
      <c r="A7946" s="89">
        <f t="shared" si="1202"/>
        <v>7933</v>
      </c>
      <c r="B7946" s="185" t="str">
        <f t="shared" si="1203"/>
        <v/>
      </c>
      <c r="C7946" s="90" t="str">
        <f t="shared" si="1204"/>
        <v/>
      </c>
      <c r="D7946" s="89" t="str">
        <f t="shared" si="1205"/>
        <v/>
      </c>
      <c r="E7946" s="91" t="str">
        <f t="shared" si="1206"/>
        <v/>
      </c>
      <c r="F7946" s="92" t="str">
        <f t="shared" si="1207"/>
        <v/>
      </c>
      <c r="G7946" s="212" t="str">
        <f t="shared" si="1208"/>
        <v/>
      </c>
      <c r="H7946" s="92">
        <f>IF(OR(ERR=FALSE,AND(F7946="",G7946="")),0,IF($C$12="D",$H$13+SUM($F$14:F7946)-SUM($G$14:G7946),$H$13-SUM($F$14:F7946)+SUM($G$14:G7946)))</f>
        <v>0</v>
      </c>
      <c r="I7946" s="7"/>
    </row>
    <row r="7947" spans="1:9">
      <c r="A7947" s="89">
        <f t="shared" si="1202"/>
        <v>7934</v>
      </c>
      <c r="B7947" s="185" t="str">
        <f t="shared" si="1203"/>
        <v/>
      </c>
      <c r="C7947" s="90" t="str">
        <f t="shared" si="1204"/>
        <v/>
      </c>
      <c r="D7947" s="89" t="str">
        <f t="shared" si="1205"/>
        <v/>
      </c>
      <c r="E7947" s="91" t="str">
        <f t="shared" si="1206"/>
        <v/>
      </c>
      <c r="F7947" s="92" t="str">
        <f t="shared" si="1207"/>
        <v/>
      </c>
      <c r="G7947" s="212" t="str">
        <f t="shared" si="1208"/>
        <v/>
      </c>
      <c r="H7947" s="92">
        <f>IF(OR(ERR=FALSE,AND(F7947="",G7947="")),0,IF($C$12="D",$H$13+SUM($F$14:F7947)-SUM($G$14:G7947),$H$13-SUM($F$14:F7947)+SUM($G$14:G7947)))</f>
        <v>0</v>
      </c>
      <c r="I7947" s="7"/>
    </row>
    <row r="7948" spans="1:9">
      <c r="A7948" s="89">
        <f t="shared" si="1202"/>
        <v>7935</v>
      </c>
      <c r="B7948" s="185" t="str">
        <f t="shared" si="1203"/>
        <v/>
      </c>
      <c r="C7948" s="90" t="str">
        <f t="shared" si="1204"/>
        <v/>
      </c>
      <c r="D7948" s="89" t="str">
        <f t="shared" si="1205"/>
        <v/>
      </c>
      <c r="E7948" s="91" t="str">
        <f t="shared" si="1206"/>
        <v/>
      </c>
      <c r="F7948" s="92" t="str">
        <f t="shared" si="1207"/>
        <v/>
      </c>
      <c r="G7948" s="212" t="str">
        <f t="shared" si="1208"/>
        <v/>
      </c>
      <c r="H7948" s="92">
        <f>IF(OR(ERR=FALSE,AND(F7948="",G7948="")),0,IF($C$12="D",$H$13+SUM($F$14:F7948)-SUM($G$14:G7948),$H$13-SUM($F$14:F7948)+SUM($G$14:G7948)))</f>
        <v>0</v>
      </c>
      <c r="I7948" s="7"/>
    </row>
    <row r="7949" spans="1:9">
      <c r="A7949" s="89">
        <f t="shared" si="1202"/>
        <v>7936</v>
      </c>
      <c r="B7949" s="185" t="str">
        <f t="shared" si="1203"/>
        <v/>
      </c>
      <c r="C7949" s="90" t="str">
        <f t="shared" si="1204"/>
        <v/>
      </c>
      <c r="D7949" s="89" t="str">
        <f t="shared" si="1205"/>
        <v/>
      </c>
      <c r="E7949" s="91" t="str">
        <f t="shared" si="1206"/>
        <v/>
      </c>
      <c r="F7949" s="92" t="str">
        <f t="shared" si="1207"/>
        <v/>
      </c>
      <c r="G7949" s="212" t="str">
        <f t="shared" si="1208"/>
        <v/>
      </c>
      <c r="H7949" s="92">
        <f>IF(OR(ERR=FALSE,AND(F7949="",G7949="")),0,IF($C$12="D",$H$13+SUM($F$14:F7949)-SUM($G$14:G7949),$H$13-SUM($F$14:F7949)+SUM($G$14:G7949)))</f>
        <v>0</v>
      </c>
      <c r="I7949" s="7"/>
    </row>
    <row r="7950" spans="1:9">
      <c r="A7950" s="89">
        <f t="shared" si="1202"/>
        <v>7937</v>
      </c>
      <c r="B7950" s="185" t="str">
        <f t="shared" si="1203"/>
        <v/>
      </c>
      <c r="C7950" s="90" t="str">
        <f t="shared" si="1204"/>
        <v/>
      </c>
      <c r="D7950" s="89" t="str">
        <f t="shared" si="1205"/>
        <v/>
      </c>
      <c r="E7950" s="91" t="str">
        <f t="shared" si="1206"/>
        <v/>
      </c>
      <c r="F7950" s="92" t="str">
        <f t="shared" si="1207"/>
        <v/>
      </c>
      <c r="G7950" s="212" t="str">
        <f t="shared" si="1208"/>
        <v/>
      </c>
      <c r="H7950" s="92">
        <f>IF(OR(ERR=FALSE,AND(F7950="",G7950="")),0,IF($C$12="D",$H$13+SUM($F$14:F7950)-SUM($G$14:G7950),$H$13-SUM($F$14:F7950)+SUM($G$14:G7950)))</f>
        <v>0</v>
      </c>
      <c r="I7950" s="7"/>
    </row>
    <row r="7951" spans="1:9">
      <c r="A7951" s="89">
        <f t="shared" si="1202"/>
        <v>7938</v>
      </c>
      <c r="B7951" s="185" t="str">
        <f t="shared" si="1203"/>
        <v/>
      </c>
      <c r="C7951" s="90" t="str">
        <f t="shared" si="1204"/>
        <v/>
      </c>
      <c r="D7951" s="89" t="str">
        <f t="shared" si="1205"/>
        <v/>
      </c>
      <c r="E7951" s="91" t="str">
        <f t="shared" si="1206"/>
        <v/>
      </c>
      <c r="F7951" s="92" t="str">
        <f t="shared" si="1207"/>
        <v/>
      </c>
      <c r="G7951" s="212" t="str">
        <f t="shared" si="1208"/>
        <v/>
      </c>
      <c r="H7951" s="92">
        <f>IF(OR(ERR=FALSE,AND(F7951="",G7951="")),0,IF($C$12="D",$H$13+SUM($F$14:F7951)-SUM($G$14:G7951),$H$13-SUM($F$14:F7951)+SUM($G$14:G7951)))</f>
        <v>0</v>
      </c>
      <c r="I7951" s="7"/>
    </row>
    <row r="7952" spans="1:9">
      <c r="A7952" s="89">
        <f t="shared" si="1202"/>
        <v>7939</v>
      </c>
      <c r="B7952" s="185" t="str">
        <f t="shared" si="1203"/>
        <v/>
      </c>
      <c r="C7952" s="90" t="str">
        <f t="shared" si="1204"/>
        <v/>
      </c>
      <c r="D7952" s="89" t="str">
        <f t="shared" si="1205"/>
        <v/>
      </c>
      <c r="E7952" s="91" t="str">
        <f t="shared" si="1206"/>
        <v/>
      </c>
      <c r="F7952" s="92" t="str">
        <f t="shared" si="1207"/>
        <v/>
      </c>
      <c r="G7952" s="212" t="str">
        <f t="shared" si="1208"/>
        <v/>
      </c>
      <c r="H7952" s="92">
        <f>IF(OR(ERR=FALSE,AND(F7952="",G7952="")),0,IF($C$12="D",$H$13+SUM($F$14:F7952)-SUM($G$14:G7952),$H$13-SUM($F$14:F7952)+SUM($G$14:G7952)))</f>
        <v>0</v>
      </c>
      <c r="I7952" s="7"/>
    </row>
    <row r="7953" spans="1:9">
      <c r="A7953" s="89">
        <f t="shared" si="1202"/>
        <v>7940</v>
      </c>
      <c r="B7953" s="185" t="str">
        <f t="shared" si="1203"/>
        <v/>
      </c>
      <c r="C7953" s="90" t="str">
        <f t="shared" si="1204"/>
        <v/>
      </c>
      <c r="D7953" s="89" t="str">
        <f t="shared" si="1205"/>
        <v/>
      </c>
      <c r="E7953" s="91" t="str">
        <f t="shared" si="1206"/>
        <v/>
      </c>
      <c r="F7953" s="92" t="str">
        <f t="shared" si="1207"/>
        <v/>
      </c>
      <c r="G7953" s="212" t="str">
        <f t="shared" si="1208"/>
        <v/>
      </c>
      <c r="H7953" s="92">
        <f>IF(OR(ERR=FALSE,AND(F7953="",G7953="")),0,IF($C$12="D",$H$13+SUM($F$14:F7953)-SUM($G$14:G7953),$H$13-SUM($F$14:F7953)+SUM($G$14:G7953)))</f>
        <v>0</v>
      </c>
      <c r="I7953" s="7"/>
    </row>
    <row r="7954" spans="1:9">
      <c r="A7954" s="89">
        <f t="shared" si="1202"/>
        <v>7941</v>
      </c>
      <c r="B7954" s="185" t="str">
        <f t="shared" si="1203"/>
        <v/>
      </c>
      <c r="C7954" s="90" t="str">
        <f t="shared" si="1204"/>
        <v/>
      </c>
      <c r="D7954" s="89" t="str">
        <f t="shared" si="1205"/>
        <v/>
      </c>
      <c r="E7954" s="91" t="str">
        <f t="shared" si="1206"/>
        <v/>
      </c>
      <c r="F7954" s="92" t="str">
        <f t="shared" si="1207"/>
        <v/>
      </c>
      <c r="G7954" s="212" t="str">
        <f t="shared" si="1208"/>
        <v/>
      </c>
      <c r="H7954" s="92">
        <f>IF(OR(ERR=FALSE,AND(F7954="",G7954="")),0,IF($C$12="D",$H$13+SUM($F$14:F7954)-SUM($G$14:G7954),$H$13-SUM($F$14:F7954)+SUM($G$14:G7954)))</f>
        <v>0</v>
      </c>
      <c r="I7954" s="7"/>
    </row>
    <row r="7955" spans="1:9">
      <c r="A7955" s="89">
        <f t="shared" si="1202"/>
        <v>7942</v>
      </c>
      <c r="B7955" s="185" t="str">
        <f t="shared" si="1203"/>
        <v/>
      </c>
      <c r="C7955" s="90" t="str">
        <f t="shared" si="1204"/>
        <v/>
      </c>
      <c r="D7955" s="89" t="str">
        <f t="shared" si="1205"/>
        <v/>
      </c>
      <c r="E7955" s="91" t="str">
        <f t="shared" si="1206"/>
        <v/>
      </c>
      <c r="F7955" s="92" t="str">
        <f t="shared" si="1207"/>
        <v/>
      </c>
      <c r="G7955" s="212" t="str">
        <f t="shared" si="1208"/>
        <v/>
      </c>
      <c r="H7955" s="92">
        <f>IF(OR(ERR=FALSE,AND(F7955="",G7955="")),0,IF($C$12="D",$H$13+SUM($F$14:F7955)-SUM($G$14:G7955),$H$13-SUM($F$14:F7955)+SUM($G$14:G7955)))</f>
        <v>0</v>
      </c>
      <c r="I7955" s="7"/>
    </row>
    <row r="7956" spans="1:9">
      <c r="A7956" s="89">
        <f t="shared" si="1202"/>
        <v>7943</v>
      </c>
      <c r="B7956" s="185" t="str">
        <f t="shared" si="1203"/>
        <v/>
      </c>
      <c r="C7956" s="90" t="str">
        <f t="shared" si="1204"/>
        <v/>
      </c>
      <c r="D7956" s="89" t="str">
        <f t="shared" si="1205"/>
        <v/>
      </c>
      <c r="E7956" s="91" t="str">
        <f t="shared" si="1206"/>
        <v/>
      </c>
      <c r="F7956" s="92" t="str">
        <f t="shared" si="1207"/>
        <v/>
      </c>
      <c r="G7956" s="212" t="str">
        <f t="shared" si="1208"/>
        <v/>
      </c>
      <c r="H7956" s="92">
        <f>IF(OR(ERR=FALSE,AND(F7956="",G7956="")),0,IF($C$12="D",$H$13+SUM($F$14:F7956)-SUM($G$14:G7956),$H$13-SUM($F$14:F7956)+SUM($G$14:G7956)))</f>
        <v>0</v>
      </c>
      <c r="I7956" s="7"/>
    </row>
    <row r="7957" spans="1:9">
      <c r="A7957" s="89">
        <f t="shared" si="1202"/>
        <v>7944</v>
      </c>
      <c r="B7957" s="185" t="str">
        <f t="shared" si="1203"/>
        <v/>
      </c>
      <c r="C7957" s="90" t="str">
        <f t="shared" si="1204"/>
        <v/>
      </c>
      <c r="D7957" s="89" t="str">
        <f t="shared" si="1205"/>
        <v/>
      </c>
      <c r="E7957" s="91" t="str">
        <f t="shared" si="1206"/>
        <v/>
      </c>
      <c r="F7957" s="92" t="str">
        <f t="shared" si="1207"/>
        <v/>
      </c>
      <c r="G7957" s="212" t="str">
        <f t="shared" si="1208"/>
        <v/>
      </c>
      <c r="H7957" s="92">
        <f>IF(OR(ERR=FALSE,AND(F7957="",G7957="")),0,IF($C$12="D",$H$13+SUM($F$14:F7957)-SUM($G$14:G7957),$H$13-SUM($F$14:F7957)+SUM($G$14:G7957)))</f>
        <v>0</v>
      </c>
      <c r="I7957" s="7"/>
    </row>
    <row r="7958" spans="1:9">
      <c r="A7958" s="89">
        <f t="shared" si="1202"/>
        <v>7945</v>
      </c>
      <c r="B7958" s="185" t="str">
        <f t="shared" si="1203"/>
        <v/>
      </c>
      <c r="C7958" s="90" t="str">
        <f t="shared" si="1204"/>
        <v/>
      </c>
      <c r="D7958" s="89" t="str">
        <f t="shared" si="1205"/>
        <v/>
      </c>
      <c r="E7958" s="91" t="str">
        <f t="shared" si="1206"/>
        <v/>
      </c>
      <c r="F7958" s="92" t="str">
        <f t="shared" si="1207"/>
        <v/>
      </c>
      <c r="G7958" s="212" t="str">
        <f t="shared" si="1208"/>
        <v/>
      </c>
      <c r="H7958" s="92">
        <f>IF(OR(ERR=FALSE,AND(F7958="",G7958="")),0,IF($C$12="D",$H$13+SUM($F$14:F7958)-SUM($G$14:G7958),$H$13-SUM($F$14:F7958)+SUM($G$14:G7958)))</f>
        <v>0</v>
      </c>
      <c r="I7958" s="7"/>
    </row>
    <row r="7959" spans="1:9">
      <c r="A7959" s="89">
        <f t="shared" si="1202"/>
        <v>7946</v>
      </c>
      <c r="B7959" s="185" t="str">
        <f t="shared" si="1203"/>
        <v/>
      </c>
      <c r="C7959" s="90" t="str">
        <f t="shared" si="1204"/>
        <v/>
      </c>
      <c r="D7959" s="89" t="str">
        <f t="shared" si="1205"/>
        <v/>
      </c>
      <c r="E7959" s="91" t="str">
        <f t="shared" si="1206"/>
        <v/>
      </c>
      <c r="F7959" s="92" t="str">
        <f t="shared" si="1207"/>
        <v/>
      </c>
      <c r="G7959" s="212" t="str">
        <f t="shared" si="1208"/>
        <v/>
      </c>
      <c r="H7959" s="92">
        <f>IF(OR(ERR=FALSE,AND(F7959="",G7959="")),0,IF($C$12="D",$H$13+SUM($F$14:F7959)-SUM($G$14:G7959),$H$13-SUM($F$14:F7959)+SUM($G$14:G7959)))</f>
        <v>0</v>
      </c>
      <c r="I7959" s="7"/>
    </row>
    <row r="7960" spans="1:9">
      <c r="A7960" s="89">
        <f t="shared" si="1202"/>
        <v>7947</v>
      </c>
      <c r="B7960" s="185" t="str">
        <f t="shared" si="1203"/>
        <v/>
      </c>
      <c r="C7960" s="90" t="str">
        <f t="shared" si="1204"/>
        <v/>
      </c>
      <c r="D7960" s="89" t="str">
        <f t="shared" si="1205"/>
        <v/>
      </c>
      <c r="E7960" s="91" t="str">
        <f t="shared" si="1206"/>
        <v/>
      </c>
      <c r="F7960" s="92" t="str">
        <f t="shared" si="1207"/>
        <v/>
      </c>
      <c r="G7960" s="212" t="str">
        <f t="shared" si="1208"/>
        <v/>
      </c>
      <c r="H7960" s="92">
        <f>IF(OR(ERR=FALSE,AND(F7960="",G7960="")),0,IF($C$12="D",$H$13+SUM($F$14:F7960)-SUM($G$14:G7960),$H$13-SUM($F$14:F7960)+SUM($G$14:G7960)))</f>
        <v>0</v>
      </c>
      <c r="I7960" s="7"/>
    </row>
    <row r="7961" spans="1:9">
      <c r="A7961" s="89">
        <f t="shared" si="1202"/>
        <v>7948</v>
      </c>
      <c r="B7961" s="185" t="str">
        <f t="shared" si="1203"/>
        <v/>
      </c>
      <c r="C7961" s="90" t="str">
        <f t="shared" si="1204"/>
        <v/>
      </c>
      <c r="D7961" s="89" t="str">
        <f t="shared" si="1205"/>
        <v/>
      </c>
      <c r="E7961" s="91" t="str">
        <f t="shared" si="1206"/>
        <v/>
      </c>
      <c r="F7961" s="92" t="str">
        <f t="shared" si="1207"/>
        <v/>
      </c>
      <c r="G7961" s="212" t="str">
        <f t="shared" si="1208"/>
        <v/>
      </c>
      <c r="H7961" s="92">
        <f>IF(OR(ERR=FALSE,AND(F7961="",G7961="")),0,IF($C$12="D",$H$13+SUM($F$14:F7961)-SUM($G$14:G7961),$H$13-SUM($F$14:F7961)+SUM($G$14:G7961)))</f>
        <v>0</v>
      </c>
      <c r="I7961" s="7"/>
    </row>
    <row r="7962" spans="1:9">
      <c r="A7962" s="89">
        <f t="shared" si="1202"/>
        <v>7949</v>
      </c>
      <c r="B7962" s="185" t="str">
        <f t="shared" si="1203"/>
        <v/>
      </c>
      <c r="C7962" s="90" t="str">
        <f t="shared" si="1204"/>
        <v/>
      </c>
      <c r="D7962" s="89" t="str">
        <f t="shared" si="1205"/>
        <v/>
      </c>
      <c r="E7962" s="91" t="str">
        <f t="shared" si="1206"/>
        <v/>
      </c>
      <c r="F7962" s="92" t="str">
        <f t="shared" si="1207"/>
        <v/>
      </c>
      <c r="G7962" s="212" t="str">
        <f t="shared" si="1208"/>
        <v/>
      </c>
      <c r="H7962" s="92">
        <f>IF(OR(ERR=FALSE,AND(F7962="",G7962="")),0,IF($C$12="D",$H$13+SUM($F$14:F7962)-SUM($G$14:G7962),$H$13-SUM($F$14:F7962)+SUM($G$14:G7962)))</f>
        <v>0</v>
      </c>
      <c r="I7962" s="7"/>
    </row>
    <row r="7963" spans="1:9">
      <c r="A7963" s="89">
        <f t="shared" si="1202"/>
        <v>7950</v>
      </c>
      <c r="B7963" s="185" t="str">
        <f t="shared" si="1203"/>
        <v/>
      </c>
      <c r="C7963" s="90" t="str">
        <f t="shared" si="1204"/>
        <v/>
      </c>
      <c r="D7963" s="89" t="str">
        <f t="shared" si="1205"/>
        <v/>
      </c>
      <c r="E7963" s="91" t="str">
        <f t="shared" si="1206"/>
        <v/>
      </c>
      <c r="F7963" s="92" t="str">
        <f t="shared" si="1207"/>
        <v/>
      </c>
      <c r="G7963" s="212" t="str">
        <f t="shared" si="1208"/>
        <v/>
      </c>
      <c r="H7963" s="92">
        <f>IF(OR(ERR=FALSE,AND(F7963="",G7963="")),0,IF($C$12="D",$H$13+SUM($F$14:F7963)-SUM($G$14:G7963),$H$13-SUM($F$14:F7963)+SUM($G$14:G7963)))</f>
        <v>0</v>
      </c>
      <c r="I7963" s="7"/>
    </row>
    <row r="7964" spans="1:9">
      <c r="A7964" s="89">
        <f t="shared" si="1202"/>
        <v>7951</v>
      </c>
      <c r="B7964" s="185" t="str">
        <f t="shared" si="1203"/>
        <v/>
      </c>
      <c r="C7964" s="90" t="str">
        <f t="shared" si="1204"/>
        <v/>
      </c>
      <c r="D7964" s="89" t="str">
        <f t="shared" si="1205"/>
        <v/>
      </c>
      <c r="E7964" s="91" t="str">
        <f t="shared" si="1206"/>
        <v/>
      </c>
      <c r="F7964" s="92" t="str">
        <f t="shared" si="1207"/>
        <v/>
      </c>
      <c r="G7964" s="212" t="str">
        <f t="shared" si="1208"/>
        <v/>
      </c>
      <c r="H7964" s="92">
        <f>IF(OR(ERR=FALSE,AND(F7964="",G7964="")),0,IF($C$12="D",$H$13+SUM($F$14:F7964)-SUM($G$14:G7964),$H$13-SUM($F$14:F7964)+SUM($G$14:G7964)))</f>
        <v>0</v>
      </c>
      <c r="I7964" s="7"/>
    </row>
    <row r="7965" spans="1:9">
      <c r="A7965" s="89">
        <f t="shared" si="1202"/>
        <v>7952</v>
      </c>
      <c r="B7965" s="185" t="str">
        <f t="shared" si="1203"/>
        <v/>
      </c>
      <c r="C7965" s="90" t="str">
        <f t="shared" si="1204"/>
        <v/>
      </c>
      <c r="D7965" s="89" t="str">
        <f t="shared" si="1205"/>
        <v/>
      </c>
      <c r="E7965" s="91" t="str">
        <f t="shared" si="1206"/>
        <v/>
      </c>
      <c r="F7965" s="92" t="str">
        <f t="shared" si="1207"/>
        <v/>
      </c>
      <c r="G7965" s="212" t="str">
        <f t="shared" si="1208"/>
        <v/>
      </c>
      <c r="H7965" s="92">
        <f>IF(OR(ERR=FALSE,AND(F7965="",G7965="")),0,IF($C$12="D",$H$13+SUM($F$14:F7965)-SUM($G$14:G7965),$H$13-SUM($F$14:F7965)+SUM($G$14:G7965)))</f>
        <v>0</v>
      </c>
      <c r="I7965" s="7"/>
    </row>
    <row r="7966" spans="1:9">
      <c r="A7966" s="89">
        <f t="shared" si="1202"/>
        <v>7953</v>
      </c>
      <c r="B7966" s="185" t="str">
        <f t="shared" si="1203"/>
        <v/>
      </c>
      <c r="C7966" s="90" t="str">
        <f t="shared" si="1204"/>
        <v/>
      </c>
      <c r="D7966" s="89" t="str">
        <f t="shared" si="1205"/>
        <v/>
      </c>
      <c r="E7966" s="91" t="str">
        <f t="shared" si="1206"/>
        <v/>
      </c>
      <c r="F7966" s="92" t="str">
        <f t="shared" si="1207"/>
        <v/>
      </c>
      <c r="G7966" s="212" t="str">
        <f t="shared" si="1208"/>
        <v/>
      </c>
      <c r="H7966" s="92">
        <f>IF(OR(ERR=FALSE,AND(F7966="",G7966="")),0,IF($C$12="D",$H$13+SUM($F$14:F7966)-SUM($G$14:G7966),$H$13-SUM($F$14:F7966)+SUM($G$14:G7966)))</f>
        <v>0</v>
      </c>
      <c r="I7966" s="7"/>
    </row>
    <row r="7967" spans="1:9">
      <c r="A7967" s="89">
        <f t="shared" si="1202"/>
        <v>7954</v>
      </c>
      <c r="B7967" s="185" t="str">
        <f t="shared" si="1203"/>
        <v/>
      </c>
      <c r="C7967" s="90" t="str">
        <f t="shared" si="1204"/>
        <v/>
      </c>
      <c r="D7967" s="89" t="str">
        <f t="shared" si="1205"/>
        <v/>
      </c>
      <c r="E7967" s="91" t="str">
        <f t="shared" si="1206"/>
        <v/>
      </c>
      <c r="F7967" s="92" t="str">
        <f t="shared" si="1207"/>
        <v/>
      </c>
      <c r="G7967" s="212" t="str">
        <f t="shared" si="1208"/>
        <v/>
      </c>
      <c r="H7967" s="92">
        <f>IF(OR(ERR=FALSE,AND(F7967="",G7967="")),0,IF($C$12="D",$H$13+SUM($F$14:F7967)-SUM($G$14:G7967),$H$13-SUM($F$14:F7967)+SUM($G$14:G7967)))</f>
        <v>0</v>
      </c>
      <c r="I7967" s="7"/>
    </row>
    <row r="7968" spans="1:9">
      <c r="A7968" s="89">
        <f t="shared" si="1202"/>
        <v>7955</v>
      </c>
      <c r="B7968" s="185" t="str">
        <f t="shared" si="1203"/>
        <v/>
      </c>
      <c r="C7968" s="90" t="str">
        <f t="shared" si="1204"/>
        <v/>
      </c>
      <c r="D7968" s="89" t="str">
        <f t="shared" si="1205"/>
        <v/>
      </c>
      <c r="E7968" s="91" t="str">
        <f t="shared" si="1206"/>
        <v/>
      </c>
      <c r="F7968" s="92" t="str">
        <f t="shared" si="1207"/>
        <v/>
      </c>
      <c r="G7968" s="212" t="str">
        <f t="shared" si="1208"/>
        <v/>
      </c>
      <c r="H7968" s="92">
        <f>IF(OR(ERR=FALSE,AND(F7968="",G7968="")),0,IF($C$12="D",$H$13+SUM($F$14:F7968)-SUM($G$14:G7968),$H$13-SUM($F$14:F7968)+SUM($G$14:G7968)))</f>
        <v>0</v>
      </c>
      <c r="I7968" s="7"/>
    </row>
    <row r="7969" spans="1:9">
      <c r="A7969" s="89">
        <f t="shared" si="1202"/>
        <v>7956</v>
      </c>
      <c r="B7969" s="185" t="str">
        <f t="shared" si="1203"/>
        <v/>
      </c>
      <c r="C7969" s="90" t="str">
        <f t="shared" si="1204"/>
        <v/>
      </c>
      <c r="D7969" s="89" t="str">
        <f t="shared" si="1205"/>
        <v/>
      </c>
      <c r="E7969" s="91" t="str">
        <f t="shared" si="1206"/>
        <v/>
      </c>
      <c r="F7969" s="92" t="str">
        <f t="shared" si="1207"/>
        <v/>
      </c>
      <c r="G7969" s="212" t="str">
        <f t="shared" si="1208"/>
        <v/>
      </c>
      <c r="H7969" s="92">
        <f>IF(OR(ERR=FALSE,AND(F7969="",G7969="")),0,IF($C$12="D",$H$13+SUM($F$14:F7969)-SUM($G$14:G7969),$H$13-SUM($F$14:F7969)+SUM($G$14:G7969)))</f>
        <v>0</v>
      </c>
      <c r="I7969" s="7"/>
    </row>
    <row r="7970" spans="1:9">
      <c r="A7970" s="89">
        <f t="shared" ref="A7970:A8035" si="1209">A7969+1</f>
        <v>7957</v>
      </c>
      <c r="B7970" s="185" t="str">
        <f t="shared" si="1203"/>
        <v/>
      </c>
      <c r="C7970" s="90" t="str">
        <f t="shared" si="1204"/>
        <v/>
      </c>
      <c r="D7970" s="89" t="str">
        <f t="shared" si="1205"/>
        <v/>
      </c>
      <c r="E7970" s="91" t="str">
        <f t="shared" si="1206"/>
        <v/>
      </c>
      <c r="F7970" s="92" t="str">
        <f t="shared" si="1207"/>
        <v/>
      </c>
      <c r="G7970" s="212" t="str">
        <f t="shared" si="1208"/>
        <v/>
      </c>
      <c r="H7970" s="92">
        <f>IF(OR(ERR=FALSE,AND(F7970="",G7970="")),0,IF($C$12="D",$H$13+SUM($F$14:F7970)-SUM($G$14:G7970),$H$13-SUM($F$14:F7970)+SUM($G$14:G7970)))</f>
        <v>0</v>
      </c>
      <c r="I7970" s="7"/>
    </row>
    <row r="7971" spans="1:9">
      <c r="A7971" s="89">
        <f t="shared" si="1209"/>
        <v>7958</v>
      </c>
      <c r="B7971" s="185" t="str">
        <f t="shared" si="1203"/>
        <v/>
      </c>
      <c r="C7971" s="90" t="str">
        <f t="shared" si="1204"/>
        <v/>
      </c>
      <c r="D7971" s="89" t="str">
        <f t="shared" si="1205"/>
        <v/>
      </c>
      <c r="E7971" s="91" t="str">
        <f t="shared" si="1206"/>
        <v/>
      </c>
      <c r="F7971" s="92" t="str">
        <f t="shared" si="1207"/>
        <v/>
      </c>
      <c r="G7971" s="212" t="str">
        <f t="shared" si="1208"/>
        <v/>
      </c>
      <c r="H7971" s="92">
        <f>IF(OR(ERR=FALSE,AND(F7971="",G7971="")),0,IF($C$12="D",$H$13+SUM($F$14:F7971)-SUM($G$14:G7971),$H$13-SUM($F$14:F7971)+SUM($G$14:G7971)))</f>
        <v>0</v>
      </c>
      <c r="I7971" s="7"/>
    </row>
    <row r="7972" spans="1:9">
      <c r="A7972" s="89">
        <f t="shared" si="1209"/>
        <v>7959</v>
      </c>
      <c r="B7972" s="185" t="str">
        <f t="shared" si="1203"/>
        <v/>
      </c>
      <c r="C7972" s="90" t="str">
        <f t="shared" si="1204"/>
        <v/>
      </c>
      <c r="D7972" s="89" t="str">
        <f t="shared" si="1205"/>
        <v/>
      </c>
      <c r="E7972" s="91" t="str">
        <f t="shared" si="1206"/>
        <v/>
      </c>
      <c r="F7972" s="92" t="str">
        <f t="shared" si="1207"/>
        <v/>
      </c>
      <c r="G7972" s="212" t="str">
        <f t="shared" si="1208"/>
        <v/>
      </c>
      <c r="H7972" s="92">
        <f>IF(OR(ERR=FALSE,AND(F7972="",G7972="")),0,IF($C$12="D",$H$13+SUM($F$14:F7972)-SUM($G$14:G7972),$H$13-SUM($F$14:F7972)+SUM($G$14:G7972)))</f>
        <v>0</v>
      </c>
      <c r="I7972" s="7"/>
    </row>
    <row r="7973" spans="1:9">
      <c r="A7973" s="89">
        <f t="shared" si="1209"/>
        <v>7960</v>
      </c>
      <c r="B7973" s="185" t="str">
        <f t="shared" si="1203"/>
        <v/>
      </c>
      <c r="C7973" s="90" t="str">
        <f t="shared" si="1204"/>
        <v/>
      </c>
      <c r="D7973" s="89" t="str">
        <f t="shared" si="1205"/>
        <v/>
      </c>
      <c r="E7973" s="91" t="str">
        <f t="shared" si="1206"/>
        <v/>
      </c>
      <c r="F7973" s="92" t="str">
        <f t="shared" si="1207"/>
        <v/>
      </c>
      <c r="G7973" s="212" t="str">
        <f t="shared" si="1208"/>
        <v/>
      </c>
      <c r="H7973" s="92">
        <f>IF(OR(ERR=FALSE,AND(F7973="",G7973="")),0,IF($C$12="D",$H$13+SUM($F$14:F7973)-SUM($G$14:G7973),$H$13-SUM($F$14:F7973)+SUM($G$14:G7973)))</f>
        <v>0</v>
      </c>
      <c r="I7973" s="7"/>
    </row>
    <row r="7974" spans="1:9">
      <c r="A7974" s="89">
        <f t="shared" si="1209"/>
        <v>7961</v>
      </c>
      <c r="B7974" s="185" t="str">
        <f t="shared" si="1203"/>
        <v/>
      </c>
      <c r="C7974" s="90" t="str">
        <f t="shared" si="1204"/>
        <v/>
      </c>
      <c r="D7974" s="89" t="str">
        <f t="shared" si="1205"/>
        <v/>
      </c>
      <c r="E7974" s="91" t="str">
        <f t="shared" si="1206"/>
        <v/>
      </c>
      <c r="F7974" s="92" t="str">
        <f t="shared" si="1207"/>
        <v/>
      </c>
      <c r="G7974" s="212" t="str">
        <f t="shared" si="1208"/>
        <v/>
      </c>
      <c r="H7974" s="92">
        <f>IF(OR(ERR=FALSE,AND(F7974="",G7974="")),0,IF($C$12="D",$H$13+SUM($F$14:F7974)-SUM($G$14:G7974),$H$13-SUM($F$14:F7974)+SUM($G$14:G7974)))</f>
        <v>0</v>
      </c>
      <c r="I7974" s="7"/>
    </row>
    <row r="7975" spans="1:9">
      <c r="A7975" s="89">
        <f t="shared" si="1209"/>
        <v>7962</v>
      </c>
      <c r="B7975" s="185" t="str">
        <f t="shared" si="1203"/>
        <v/>
      </c>
      <c r="C7975" s="90" t="str">
        <f t="shared" si="1204"/>
        <v/>
      </c>
      <c r="D7975" s="89" t="str">
        <f t="shared" si="1205"/>
        <v/>
      </c>
      <c r="E7975" s="91" t="str">
        <f t="shared" si="1206"/>
        <v/>
      </c>
      <c r="F7975" s="92" t="str">
        <f t="shared" si="1207"/>
        <v/>
      </c>
      <c r="G7975" s="212" t="str">
        <f t="shared" si="1208"/>
        <v/>
      </c>
      <c r="H7975" s="92">
        <f>IF(OR(ERR=FALSE,AND(F7975="",G7975="")),0,IF($C$12="D",$H$13+SUM($F$14:F7975)-SUM($G$14:G7975),$H$13-SUM($F$14:F7975)+SUM($G$14:G7975)))</f>
        <v>0</v>
      </c>
      <c r="I7975" s="7"/>
    </row>
    <row r="7976" spans="1:9">
      <c r="A7976" s="89">
        <f t="shared" si="1209"/>
        <v>7963</v>
      </c>
      <c r="B7976" s="185" t="str">
        <f t="shared" si="1203"/>
        <v/>
      </c>
      <c r="C7976" s="90" t="str">
        <f t="shared" si="1204"/>
        <v/>
      </c>
      <c r="D7976" s="89" t="str">
        <f t="shared" si="1205"/>
        <v/>
      </c>
      <c r="E7976" s="91" t="str">
        <f t="shared" si="1206"/>
        <v/>
      </c>
      <c r="F7976" s="92" t="str">
        <f t="shared" si="1207"/>
        <v/>
      </c>
      <c r="G7976" s="212" t="str">
        <f t="shared" si="1208"/>
        <v/>
      </c>
      <c r="H7976" s="92">
        <f>IF(OR(ERR=FALSE,AND(F7976="",G7976="")),0,IF($C$12="D",$H$13+SUM($F$14:F7976)-SUM($G$14:G7976),$H$13-SUM($F$14:F7976)+SUM($G$14:G7976)))</f>
        <v>0</v>
      </c>
      <c r="I7976" s="7"/>
    </row>
    <row r="7977" spans="1:9">
      <c r="A7977" s="89">
        <f t="shared" si="1209"/>
        <v>7964</v>
      </c>
      <c r="B7977" s="185" t="str">
        <f t="shared" si="1203"/>
        <v/>
      </c>
      <c r="C7977" s="90" t="str">
        <f t="shared" si="1204"/>
        <v/>
      </c>
      <c r="D7977" s="89" t="str">
        <f t="shared" si="1205"/>
        <v/>
      </c>
      <c r="E7977" s="91" t="str">
        <f t="shared" si="1206"/>
        <v/>
      </c>
      <c r="F7977" s="92" t="str">
        <f t="shared" si="1207"/>
        <v/>
      </c>
      <c r="G7977" s="212" t="str">
        <f t="shared" si="1208"/>
        <v/>
      </c>
      <c r="H7977" s="92">
        <f>IF(OR(ERR=FALSE,AND(F7977="",G7977="")),0,IF($C$12="D",$H$13+SUM($F$14:F7977)-SUM($G$14:G7977),$H$13-SUM($F$14:F7977)+SUM($G$14:G7977)))</f>
        <v>0</v>
      </c>
      <c r="I7977" s="7"/>
    </row>
    <row r="7978" spans="1:9">
      <c r="A7978" s="89">
        <f t="shared" si="1209"/>
        <v>7965</v>
      </c>
      <c r="B7978" s="185" t="str">
        <f t="shared" si="1203"/>
        <v/>
      </c>
      <c r="C7978" s="90" t="str">
        <f t="shared" si="1204"/>
        <v/>
      </c>
      <c r="D7978" s="89" t="str">
        <f t="shared" si="1205"/>
        <v/>
      </c>
      <c r="E7978" s="91" t="str">
        <f t="shared" si="1206"/>
        <v/>
      </c>
      <c r="F7978" s="92" t="str">
        <f t="shared" si="1207"/>
        <v/>
      </c>
      <c r="G7978" s="212" t="str">
        <f t="shared" si="1208"/>
        <v/>
      </c>
      <c r="H7978" s="92">
        <f>IF(OR(ERR=FALSE,AND(F7978="",G7978="")),0,IF($C$12="D",$H$13+SUM($F$14:F7978)-SUM($G$14:G7978),$H$13-SUM($F$14:F7978)+SUM($G$14:G7978)))</f>
        <v>0</v>
      </c>
      <c r="I7978" s="7"/>
    </row>
    <row r="7979" spans="1:9">
      <c r="A7979" s="89">
        <f t="shared" si="1209"/>
        <v>7966</v>
      </c>
      <c r="B7979" s="185" t="str">
        <f t="shared" si="1203"/>
        <v/>
      </c>
      <c r="C7979" s="90" t="str">
        <f t="shared" si="1204"/>
        <v/>
      </c>
      <c r="D7979" s="89" t="str">
        <f t="shared" si="1205"/>
        <v/>
      </c>
      <c r="E7979" s="91" t="str">
        <f t="shared" si="1206"/>
        <v/>
      </c>
      <c r="F7979" s="92" t="str">
        <f t="shared" si="1207"/>
        <v/>
      </c>
      <c r="G7979" s="212" t="str">
        <f t="shared" si="1208"/>
        <v/>
      </c>
      <c r="H7979" s="92">
        <f>IF(OR(ERR=FALSE,AND(F7979="",G7979="")),0,IF($C$12="D",$H$13+SUM($F$14:F7979)-SUM($G$14:G7979),$H$13-SUM($F$14:F7979)+SUM($G$14:G7979)))</f>
        <v>0</v>
      </c>
      <c r="I7979" s="7"/>
    </row>
    <row r="7980" spans="1:9">
      <c r="A7980" s="89">
        <f t="shared" si="1209"/>
        <v>7967</v>
      </c>
      <c r="B7980" s="185" t="str">
        <f t="shared" si="1203"/>
        <v/>
      </c>
      <c r="C7980" s="90" t="str">
        <f t="shared" si="1204"/>
        <v/>
      </c>
      <c r="D7980" s="89" t="str">
        <f t="shared" si="1205"/>
        <v/>
      </c>
      <c r="E7980" s="91" t="str">
        <f t="shared" si="1206"/>
        <v/>
      </c>
      <c r="F7980" s="92" t="str">
        <f t="shared" si="1207"/>
        <v/>
      </c>
      <c r="G7980" s="212" t="str">
        <f t="shared" si="1208"/>
        <v/>
      </c>
      <c r="H7980" s="92">
        <f>IF(OR(ERR=FALSE,AND(F7980="",G7980="")),0,IF($C$12="D",$H$13+SUM($F$14:F7980)-SUM($G$14:G7980),$H$13-SUM($F$14:F7980)+SUM($G$14:G7980)))</f>
        <v>0</v>
      </c>
      <c r="I7980" s="7"/>
    </row>
    <row r="7981" spans="1:9">
      <c r="A7981" s="89">
        <f t="shared" si="1209"/>
        <v>7968</v>
      </c>
      <c r="B7981" s="185" t="str">
        <f t="shared" si="1203"/>
        <v/>
      </c>
      <c r="C7981" s="90" t="str">
        <f t="shared" si="1204"/>
        <v/>
      </c>
      <c r="D7981" s="89" t="str">
        <f t="shared" si="1205"/>
        <v/>
      </c>
      <c r="E7981" s="91" t="str">
        <f t="shared" si="1206"/>
        <v/>
      </c>
      <c r="F7981" s="92" t="str">
        <f t="shared" si="1207"/>
        <v/>
      </c>
      <c r="G7981" s="212" t="str">
        <f t="shared" si="1208"/>
        <v/>
      </c>
      <c r="H7981" s="92">
        <f>IF(OR(ERR=FALSE,AND(F7981="",G7981="")),0,IF($C$12="D",$H$13+SUM($F$14:F7981)-SUM($G$14:G7981),$H$13-SUM($F$14:F7981)+SUM($G$14:G7981)))</f>
        <v>0</v>
      </c>
      <c r="I7981" s="7"/>
    </row>
    <row r="7982" spans="1:9">
      <c r="A7982" s="89">
        <f t="shared" si="1209"/>
        <v>7969</v>
      </c>
      <c r="B7982" s="185" t="str">
        <f t="shared" si="1203"/>
        <v/>
      </c>
      <c r="C7982" s="90" t="str">
        <f t="shared" si="1204"/>
        <v/>
      </c>
      <c r="D7982" s="89" t="str">
        <f t="shared" si="1205"/>
        <v/>
      </c>
      <c r="E7982" s="91" t="str">
        <f t="shared" si="1206"/>
        <v/>
      </c>
      <c r="F7982" s="92" t="str">
        <f t="shared" si="1207"/>
        <v/>
      </c>
      <c r="G7982" s="212" t="str">
        <f t="shared" si="1208"/>
        <v/>
      </c>
      <c r="H7982" s="92">
        <f>IF(OR(ERR=FALSE,AND(F7982="",G7982="")),0,IF($C$12="D",$H$13+SUM($F$14:F7982)-SUM($G$14:G7982),$H$13-SUM($F$14:F7982)+SUM($G$14:G7982)))</f>
        <v>0</v>
      </c>
      <c r="I7982" s="7"/>
    </row>
    <row r="7983" spans="1:9">
      <c r="A7983" s="89">
        <f t="shared" si="1209"/>
        <v>7970</v>
      </c>
      <c r="B7983" s="185" t="str">
        <f t="shared" si="1203"/>
        <v/>
      </c>
      <c r="C7983" s="90" t="str">
        <f t="shared" si="1204"/>
        <v/>
      </c>
      <c r="D7983" s="89" t="str">
        <f t="shared" si="1205"/>
        <v/>
      </c>
      <c r="E7983" s="91" t="str">
        <f t="shared" si="1206"/>
        <v/>
      </c>
      <c r="F7983" s="92" t="str">
        <f t="shared" si="1207"/>
        <v/>
      </c>
      <c r="G7983" s="212" t="str">
        <f t="shared" si="1208"/>
        <v/>
      </c>
      <c r="H7983" s="92">
        <f>IF(OR(ERR=FALSE,AND(F7983="",G7983="")),0,IF($C$12="D",$H$13+SUM($F$14:F7983)-SUM($G$14:G7983),$H$13-SUM($F$14:F7983)+SUM($G$14:G7983)))</f>
        <v>0</v>
      </c>
      <c r="I7983" s="7"/>
    </row>
    <row r="7984" spans="1:9">
      <c r="A7984" s="89">
        <f t="shared" si="1209"/>
        <v>7971</v>
      </c>
      <c r="B7984" s="185" t="str">
        <f t="shared" si="1203"/>
        <v/>
      </c>
      <c r="C7984" s="90" t="str">
        <f t="shared" si="1204"/>
        <v/>
      </c>
      <c r="D7984" s="89" t="str">
        <f t="shared" si="1205"/>
        <v/>
      </c>
      <c r="E7984" s="91" t="str">
        <f t="shared" si="1206"/>
        <v/>
      </c>
      <c r="F7984" s="92" t="str">
        <f t="shared" si="1207"/>
        <v/>
      </c>
      <c r="G7984" s="212" t="str">
        <f t="shared" si="1208"/>
        <v/>
      </c>
      <c r="H7984" s="92">
        <f>IF(OR(ERR=FALSE,AND(F7984="",G7984="")),0,IF($C$12="D",$H$13+SUM($F$14:F7984)-SUM($G$14:G7984),$H$13-SUM($F$14:F7984)+SUM($G$14:G7984)))</f>
        <v>0</v>
      </c>
      <c r="I7984" s="7"/>
    </row>
    <row r="7985" spans="1:9">
      <c r="A7985" s="89">
        <f t="shared" si="1209"/>
        <v>7972</v>
      </c>
      <c r="B7985" s="185" t="str">
        <f t="shared" si="1203"/>
        <v/>
      </c>
      <c r="C7985" s="90" t="str">
        <f t="shared" si="1204"/>
        <v/>
      </c>
      <c r="D7985" s="89" t="str">
        <f t="shared" si="1205"/>
        <v/>
      </c>
      <c r="E7985" s="91" t="str">
        <f t="shared" si="1206"/>
        <v/>
      </c>
      <c r="F7985" s="92" t="str">
        <f t="shared" si="1207"/>
        <v/>
      </c>
      <c r="G7985" s="212" t="str">
        <f t="shared" si="1208"/>
        <v/>
      </c>
      <c r="H7985" s="92">
        <f>IF(OR(ERR=FALSE,AND(F7985="",G7985="")),0,IF($C$12="D",$H$13+SUM($F$14:F7985)-SUM($G$14:G7985),$H$13-SUM($F$14:F7985)+SUM($G$14:G7985)))</f>
        <v>0</v>
      </c>
      <c r="I7985" s="7"/>
    </row>
    <row r="7986" spans="1:9">
      <c r="A7986" s="89">
        <f t="shared" si="1209"/>
        <v>7973</v>
      </c>
      <c r="B7986" s="185" t="str">
        <f t="shared" si="1203"/>
        <v/>
      </c>
      <c r="C7986" s="90" t="str">
        <f t="shared" si="1204"/>
        <v/>
      </c>
      <c r="D7986" s="89" t="str">
        <f t="shared" si="1205"/>
        <v/>
      </c>
      <c r="E7986" s="91" t="str">
        <f t="shared" si="1206"/>
        <v/>
      </c>
      <c r="F7986" s="92" t="str">
        <f t="shared" si="1207"/>
        <v/>
      </c>
      <c r="G7986" s="212" t="str">
        <f t="shared" si="1208"/>
        <v/>
      </c>
      <c r="H7986" s="92">
        <f>IF(OR(ERR=FALSE,AND(F7986="",G7986="")),0,IF($C$12="D",$H$13+SUM($F$14:F7986)-SUM($G$14:G7986),$H$13-SUM($F$14:F7986)+SUM($G$14:G7986)))</f>
        <v>0</v>
      </c>
      <c r="I7986" s="7"/>
    </row>
    <row r="7987" spans="1:9">
      <c r="A7987" s="89">
        <f t="shared" si="1209"/>
        <v>7974</v>
      </c>
      <c r="B7987" s="185" t="str">
        <f t="shared" si="1203"/>
        <v/>
      </c>
      <c r="C7987" s="90" t="str">
        <f t="shared" si="1204"/>
        <v/>
      </c>
      <c r="D7987" s="89" t="str">
        <f t="shared" si="1205"/>
        <v/>
      </c>
      <c r="E7987" s="91" t="str">
        <f t="shared" si="1206"/>
        <v/>
      </c>
      <c r="F7987" s="92" t="str">
        <f t="shared" si="1207"/>
        <v/>
      </c>
      <c r="G7987" s="212" t="str">
        <f t="shared" si="1208"/>
        <v/>
      </c>
      <c r="H7987" s="92">
        <f>IF(OR(ERR=FALSE,AND(F7987="",G7987="")),0,IF($C$12="D",$H$13+SUM($F$14:F7987)-SUM($G$14:G7987),$H$13-SUM($F$14:F7987)+SUM($G$14:G7987)))</f>
        <v>0</v>
      </c>
      <c r="I7987" s="7"/>
    </row>
    <row r="7988" spans="1:9">
      <c r="A7988" s="89">
        <f t="shared" si="1209"/>
        <v>7975</v>
      </c>
      <c r="B7988" s="185" t="str">
        <f t="shared" si="1203"/>
        <v/>
      </c>
      <c r="C7988" s="90" t="str">
        <f t="shared" si="1204"/>
        <v/>
      </c>
      <c r="D7988" s="89" t="str">
        <f t="shared" si="1205"/>
        <v/>
      </c>
      <c r="E7988" s="91" t="str">
        <f t="shared" si="1206"/>
        <v/>
      </c>
      <c r="F7988" s="92" t="str">
        <f t="shared" si="1207"/>
        <v/>
      </c>
      <c r="G7988" s="212" t="str">
        <f t="shared" si="1208"/>
        <v/>
      </c>
      <c r="H7988" s="92">
        <f>IF(OR(ERR=FALSE,AND(F7988="",G7988="")),0,IF($C$12="D",$H$13+SUM($F$14:F7988)-SUM($G$14:G7988),$H$13-SUM($F$14:F7988)+SUM($G$14:G7988)))</f>
        <v>0</v>
      </c>
      <c r="I7988" s="7"/>
    </row>
    <row r="7989" spans="1:9">
      <c r="A7989" s="89">
        <f t="shared" si="1209"/>
        <v>7976</v>
      </c>
      <c r="B7989" s="185" t="str">
        <f t="shared" si="1203"/>
        <v/>
      </c>
      <c r="C7989" s="90" t="str">
        <f t="shared" si="1204"/>
        <v/>
      </c>
      <c r="D7989" s="89" t="str">
        <f t="shared" si="1205"/>
        <v/>
      </c>
      <c r="E7989" s="91" t="str">
        <f t="shared" si="1206"/>
        <v/>
      </c>
      <c r="F7989" s="92" t="str">
        <f t="shared" si="1207"/>
        <v/>
      </c>
      <c r="G7989" s="212" t="str">
        <f t="shared" si="1208"/>
        <v/>
      </c>
      <c r="H7989" s="92">
        <f>IF(OR(ERR=FALSE,AND(F7989="",G7989="")),0,IF($C$12="D",$H$13+SUM($F$14:F7989)-SUM($G$14:G7989),$H$13-SUM($F$14:F7989)+SUM($G$14:G7989)))</f>
        <v>0</v>
      </c>
      <c r="I7989" s="7"/>
    </row>
    <row r="7990" spans="1:9">
      <c r="A7990" s="89">
        <f t="shared" si="1209"/>
        <v>7977</v>
      </c>
      <c r="B7990" s="185" t="str">
        <f t="shared" si="1203"/>
        <v/>
      </c>
      <c r="C7990" s="90" t="str">
        <f t="shared" si="1204"/>
        <v/>
      </c>
      <c r="D7990" s="89" t="str">
        <f t="shared" si="1205"/>
        <v/>
      </c>
      <c r="E7990" s="91" t="str">
        <f t="shared" si="1206"/>
        <v/>
      </c>
      <c r="F7990" s="92" t="str">
        <f t="shared" si="1207"/>
        <v/>
      </c>
      <c r="G7990" s="212" t="str">
        <f t="shared" si="1208"/>
        <v/>
      </c>
      <c r="H7990" s="92">
        <f>IF(OR(ERR=FALSE,AND(F7990="",G7990="")),0,IF($C$12="D",$H$13+SUM($F$14:F7990)-SUM($G$14:G7990),$H$13-SUM($F$14:F7990)+SUM($G$14:G7990)))</f>
        <v>0</v>
      </c>
      <c r="I7990" s="7"/>
    </row>
    <row r="7991" spans="1:9">
      <c r="A7991" s="89">
        <f t="shared" si="1209"/>
        <v>7978</v>
      </c>
      <c r="B7991" s="185" t="str">
        <f t="shared" si="1203"/>
        <v/>
      </c>
      <c r="C7991" s="90" t="str">
        <f t="shared" si="1204"/>
        <v/>
      </c>
      <c r="D7991" s="89" t="str">
        <f t="shared" si="1205"/>
        <v/>
      </c>
      <c r="E7991" s="91" t="str">
        <f t="shared" si="1206"/>
        <v/>
      </c>
      <c r="F7991" s="92" t="str">
        <f t="shared" si="1207"/>
        <v/>
      </c>
      <c r="G7991" s="212" t="str">
        <f t="shared" si="1208"/>
        <v/>
      </c>
      <c r="H7991" s="92">
        <f>IF(OR(ERR=FALSE,AND(F7991="",G7991="")),0,IF($C$12="D",$H$13+SUM($F$14:F7991)-SUM($G$14:G7991),$H$13-SUM($F$14:F7991)+SUM($G$14:G7991)))</f>
        <v>0</v>
      </c>
      <c r="I7991" s="7"/>
    </row>
    <row r="7992" spans="1:9">
      <c r="A7992" s="89">
        <f t="shared" si="1209"/>
        <v>7979</v>
      </c>
      <c r="B7992" s="185" t="str">
        <f t="shared" ref="B7992:B7999" si="1210">IF(ISERROR(VLOOKUP(A7992&amp;H$9,JU_AKUN,6,FALSE)=TRUE),"",VLOOKUP(A7992&amp;H$9,JU_AKUN,6,FALSE))</f>
        <v/>
      </c>
      <c r="C7992" s="90" t="str">
        <f t="shared" ref="C7992:C7999" si="1211">IF(ISERROR(VLOOKUP(A7992&amp;H$9,JU_AKUN,7,FALSE)=TRUE),"",VLOOKUP(A7992&amp;H$9,JU_AKUN,7,FALSE))</f>
        <v/>
      </c>
      <c r="D7992" s="89" t="str">
        <f t="shared" ref="D7992:D7999" si="1212">IF(ISERROR(VLOOKUP(A7992&amp;H$9,JU_AKUN,8,FALSE)=TRUE),"",VLOOKUP(A7992&amp;H$9,JU_AKUN,8,FALSE))</f>
        <v/>
      </c>
      <c r="E7992" s="91" t="str">
        <f t="shared" ref="E7992:E7999" si="1213">IF(ISERROR(VLOOKUP(A7992&amp;H$9,JU_AKUN,9,FALSE)=TRUE),"",VLOOKUP(A7992&amp;H$9,JU_AKUN,9,FALSE))</f>
        <v/>
      </c>
      <c r="F7992" s="92" t="str">
        <f t="shared" ref="F7992:F7999" si="1214">IF(ISERROR(VLOOKUP(A7992&amp;H$9,JU_AKUN,14,FALSE)=TRUE),"",VLOOKUP(A7992&amp;H$9,JU_AKUN,14,FALSE))</f>
        <v/>
      </c>
      <c r="G7992" s="212" t="str">
        <f t="shared" ref="G7992:G7999" si="1215">IF(ISERROR(VLOOKUP(A7992&amp;H$9,JU_AKUN,15,FALSE)=TRUE),"",VLOOKUP(A7992&amp;H$9,JU_AKUN,15,FALSE))</f>
        <v/>
      </c>
      <c r="H7992" s="92">
        <f>IF(OR(ERR=FALSE,AND(F7992="",G7992="")),0,IF($C$12="D",$H$13+SUM($F$14:F7992)-SUM($G$14:G7992),$H$13-SUM($F$14:F7992)+SUM($G$14:G7992)))</f>
        <v>0</v>
      </c>
      <c r="I7992" s="7"/>
    </row>
    <row r="7993" spans="1:9">
      <c r="A7993" s="89">
        <f t="shared" si="1209"/>
        <v>7980</v>
      </c>
      <c r="B7993" s="185" t="str">
        <f t="shared" si="1210"/>
        <v/>
      </c>
      <c r="C7993" s="90" t="str">
        <f t="shared" si="1211"/>
        <v/>
      </c>
      <c r="D7993" s="89" t="str">
        <f t="shared" si="1212"/>
        <v/>
      </c>
      <c r="E7993" s="91" t="str">
        <f t="shared" si="1213"/>
        <v/>
      </c>
      <c r="F7993" s="92" t="str">
        <f t="shared" si="1214"/>
        <v/>
      </c>
      <c r="G7993" s="212" t="str">
        <f t="shared" si="1215"/>
        <v/>
      </c>
      <c r="H7993" s="92">
        <f>IF(OR(ERR=FALSE,AND(F7993="",G7993="")),0,IF($C$12="D",$H$13+SUM($F$14:F7993)-SUM($G$14:G7993),$H$13-SUM($F$14:F7993)+SUM($G$14:G7993)))</f>
        <v>0</v>
      </c>
      <c r="I7993" s="7"/>
    </row>
    <row r="7994" spans="1:9">
      <c r="A7994" s="89">
        <f t="shared" si="1209"/>
        <v>7981</v>
      </c>
      <c r="B7994" s="185" t="str">
        <f t="shared" si="1210"/>
        <v/>
      </c>
      <c r="C7994" s="90" t="str">
        <f t="shared" si="1211"/>
        <v/>
      </c>
      <c r="D7994" s="89" t="str">
        <f t="shared" si="1212"/>
        <v/>
      </c>
      <c r="E7994" s="91" t="str">
        <f t="shared" si="1213"/>
        <v/>
      </c>
      <c r="F7994" s="92" t="str">
        <f t="shared" si="1214"/>
        <v/>
      </c>
      <c r="G7994" s="212" t="str">
        <f t="shared" si="1215"/>
        <v/>
      </c>
      <c r="H7994" s="92">
        <f>IF(OR(ERR=FALSE,AND(F7994="",G7994="")),0,IF($C$12="D",$H$13+SUM($F$14:F7994)-SUM($G$14:G7994),$H$13-SUM($F$14:F7994)+SUM($G$14:G7994)))</f>
        <v>0</v>
      </c>
      <c r="I7994" s="7"/>
    </row>
    <row r="7995" spans="1:9">
      <c r="A7995" s="89">
        <f t="shared" si="1209"/>
        <v>7982</v>
      </c>
      <c r="B7995" s="185" t="str">
        <f t="shared" si="1210"/>
        <v/>
      </c>
      <c r="C7995" s="90" t="str">
        <f t="shared" si="1211"/>
        <v/>
      </c>
      <c r="D7995" s="89" t="str">
        <f t="shared" si="1212"/>
        <v/>
      </c>
      <c r="E7995" s="91" t="str">
        <f t="shared" si="1213"/>
        <v/>
      </c>
      <c r="F7995" s="92" t="str">
        <f t="shared" si="1214"/>
        <v/>
      </c>
      <c r="G7995" s="212" t="str">
        <f t="shared" si="1215"/>
        <v/>
      </c>
      <c r="H7995" s="92">
        <f>IF(OR(ERR=FALSE,AND(F7995="",G7995="")),0,IF($C$12="D",$H$13+SUM($F$14:F7995)-SUM($G$14:G7995),$H$13-SUM($F$14:F7995)+SUM($G$14:G7995)))</f>
        <v>0</v>
      </c>
      <c r="I7995" s="7"/>
    </row>
    <row r="7996" spans="1:9">
      <c r="A7996" s="89">
        <f t="shared" si="1209"/>
        <v>7983</v>
      </c>
      <c r="B7996" s="185" t="str">
        <f t="shared" si="1210"/>
        <v/>
      </c>
      <c r="C7996" s="90" t="str">
        <f t="shared" si="1211"/>
        <v/>
      </c>
      <c r="D7996" s="89" t="str">
        <f t="shared" si="1212"/>
        <v/>
      </c>
      <c r="E7996" s="91" t="str">
        <f t="shared" si="1213"/>
        <v/>
      </c>
      <c r="F7996" s="92" t="str">
        <f t="shared" si="1214"/>
        <v/>
      </c>
      <c r="G7996" s="212" t="str">
        <f t="shared" si="1215"/>
        <v/>
      </c>
      <c r="H7996" s="92">
        <f>IF(OR(ERR=FALSE,AND(F7996="",G7996="")),0,IF($C$12="D",$H$13+SUM($F$14:F7996)-SUM($G$14:G7996),$H$13-SUM($F$14:F7996)+SUM($G$14:G7996)))</f>
        <v>0</v>
      </c>
      <c r="I7996" s="7"/>
    </row>
    <row r="7997" spans="1:9">
      <c r="A7997" s="89">
        <f t="shared" si="1209"/>
        <v>7984</v>
      </c>
      <c r="B7997" s="185" t="str">
        <f t="shared" si="1210"/>
        <v/>
      </c>
      <c r="C7997" s="90" t="str">
        <f t="shared" si="1211"/>
        <v/>
      </c>
      <c r="D7997" s="89" t="str">
        <f t="shared" si="1212"/>
        <v/>
      </c>
      <c r="E7997" s="91" t="str">
        <f t="shared" si="1213"/>
        <v/>
      </c>
      <c r="F7997" s="92" t="str">
        <f t="shared" si="1214"/>
        <v/>
      </c>
      <c r="G7997" s="212" t="str">
        <f t="shared" si="1215"/>
        <v/>
      </c>
      <c r="H7997" s="92">
        <f>IF(OR(ERR=FALSE,AND(F7997="",G7997="")),0,IF($C$12="D",$H$13+SUM($F$14:F7997)-SUM($G$14:G7997),$H$13-SUM($F$14:F7997)+SUM($G$14:G7997)))</f>
        <v>0</v>
      </c>
      <c r="I7997" s="7"/>
    </row>
    <row r="7998" spans="1:9">
      <c r="A7998" s="89">
        <f t="shared" si="1209"/>
        <v>7985</v>
      </c>
      <c r="B7998" s="185" t="str">
        <f t="shared" si="1210"/>
        <v/>
      </c>
      <c r="C7998" s="90" t="str">
        <f t="shared" si="1211"/>
        <v/>
      </c>
      <c r="D7998" s="89" t="str">
        <f t="shared" si="1212"/>
        <v/>
      </c>
      <c r="E7998" s="91" t="str">
        <f t="shared" si="1213"/>
        <v/>
      </c>
      <c r="F7998" s="92" t="str">
        <f t="shared" si="1214"/>
        <v/>
      </c>
      <c r="G7998" s="212" t="str">
        <f t="shared" si="1215"/>
        <v/>
      </c>
      <c r="H7998" s="92">
        <f>IF(OR(ERR=FALSE,AND(F7998="",G7998="")),0,IF($C$12="D",$H$13+SUM($F$14:F7998)-SUM($G$14:G7998),$H$13-SUM($F$14:F7998)+SUM($G$14:G7998)))</f>
        <v>0</v>
      </c>
      <c r="I7998" s="7"/>
    </row>
    <row r="7999" spans="1:9">
      <c r="A7999" s="89">
        <f t="shared" si="1209"/>
        <v>7986</v>
      </c>
      <c r="B7999" s="185" t="str">
        <f t="shared" si="1210"/>
        <v/>
      </c>
      <c r="C7999" s="90" t="str">
        <f t="shared" si="1211"/>
        <v/>
      </c>
      <c r="D7999" s="89" t="str">
        <f t="shared" si="1212"/>
        <v/>
      </c>
      <c r="E7999" s="91" t="str">
        <f t="shared" si="1213"/>
        <v/>
      </c>
      <c r="F7999" s="92" t="str">
        <f t="shared" si="1214"/>
        <v/>
      </c>
      <c r="G7999" s="212" t="str">
        <f t="shared" si="1215"/>
        <v/>
      </c>
      <c r="H7999" s="92">
        <f>IF(OR(ERR=FALSE,AND(F7999="",G7999="")),0,IF($C$12="D",$H$13+SUM($F$14:F7999)-SUM($G$14:G7999),$H$13-SUM($F$14:F7999)+SUM($G$14:G7999)))</f>
        <v>0</v>
      </c>
      <c r="I7999" s="7"/>
    </row>
    <row r="8000" spans="1:9">
      <c r="A8000" s="89">
        <f t="shared" si="1209"/>
        <v>7987</v>
      </c>
      <c r="B8000" s="185" t="str">
        <f t="shared" ref="B8000:B8009" si="1216">IF(ISERROR(VLOOKUP(A8000&amp;H$9,JU_AKUN,6,FALSE)=TRUE),"",VLOOKUP(A8000&amp;H$9,JU_AKUN,6,FALSE))</f>
        <v/>
      </c>
      <c r="C8000" s="90" t="str">
        <f t="shared" ref="C8000:C8009" si="1217">IF(ISERROR(VLOOKUP(A8000&amp;H$9,JU_AKUN,7,FALSE)=TRUE),"",VLOOKUP(A8000&amp;H$9,JU_AKUN,7,FALSE))</f>
        <v/>
      </c>
      <c r="D8000" s="89" t="str">
        <f t="shared" ref="D8000:D8009" si="1218">IF(ISERROR(VLOOKUP(A8000&amp;H$9,JU_AKUN,8,FALSE)=TRUE),"",VLOOKUP(A8000&amp;H$9,JU_AKUN,8,FALSE))</f>
        <v/>
      </c>
      <c r="E8000" s="91" t="str">
        <f t="shared" ref="E8000:E8009" si="1219">IF(ISERROR(VLOOKUP(A8000&amp;H$9,JU_AKUN,9,FALSE)=TRUE),"",VLOOKUP(A8000&amp;H$9,JU_AKUN,9,FALSE))</f>
        <v/>
      </c>
      <c r="F8000" s="92" t="str">
        <f t="shared" ref="F8000:F8009" si="1220">IF(ISERROR(VLOOKUP(A8000&amp;H$9,JU_AKUN,14,FALSE)=TRUE),"",VLOOKUP(A8000&amp;H$9,JU_AKUN,14,FALSE))</f>
        <v/>
      </c>
      <c r="G8000" s="212" t="str">
        <f t="shared" ref="G8000:G8009" si="1221">IF(ISERROR(VLOOKUP(A8000&amp;H$9,JU_AKUN,15,FALSE)=TRUE),"",VLOOKUP(A8000&amp;H$9,JU_AKUN,15,FALSE))</f>
        <v/>
      </c>
      <c r="H8000" s="92">
        <f>IF(OR(ERR=FALSE,AND(F8000="",G8000="")),0,IF($C$12="D",$H$13+SUM($F$14:F8000)-SUM($G$14:G8000),$H$13-SUM($F$14:F8000)+SUM($G$14:G8000)))</f>
        <v>0</v>
      </c>
      <c r="I8000" s="7"/>
    </row>
    <row r="8001" spans="1:9">
      <c r="A8001" s="89">
        <f t="shared" si="1209"/>
        <v>7988</v>
      </c>
      <c r="B8001" s="185" t="str">
        <f t="shared" si="1216"/>
        <v/>
      </c>
      <c r="C8001" s="90" t="str">
        <f t="shared" si="1217"/>
        <v/>
      </c>
      <c r="D8001" s="89" t="str">
        <f t="shared" si="1218"/>
        <v/>
      </c>
      <c r="E8001" s="91" t="str">
        <f t="shared" si="1219"/>
        <v/>
      </c>
      <c r="F8001" s="92" t="str">
        <f t="shared" si="1220"/>
        <v/>
      </c>
      <c r="G8001" s="212" t="str">
        <f t="shared" si="1221"/>
        <v/>
      </c>
      <c r="H8001" s="92">
        <f>IF(OR(ERR=FALSE,AND(F8001="",G8001="")),0,IF($C$12="D",$H$13+SUM($F$14:F8001)-SUM($G$14:G8001),$H$13-SUM($F$14:F8001)+SUM($G$14:G8001)))</f>
        <v>0</v>
      </c>
      <c r="I8001" s="7"/>
    </row>
    <row r="8002" spans="1:9">
      <c r="A8002" s="89">
        <f t="shared" si="1209"/>
        <v>7989</v>
      </c>
      <c r="B8002" s="185" t="str">
        <f t="shared" si="1216"/>
        <v/>
      </c>
      <c r="C8002" s="90" t="str">
        <f t="shared" si="1217"/>
        <v/>
      </c>
      <c r="D8002" s="89" t="str">
        <f t="shared" si="1218"/>
        <v/>
      </c>
      <c r="E8002" s="91" t="str">
        <f t="shared" si="1219"/>
        <v/>
      </c>
      <c r="F8002" s="92" t="str">
        <f t="shared" si="1220"/>
        <v/>
      </c>
      <c r="G8002" s="212" t="str">
        <f t="shared" si="1221"/>
        <v/>
      </c>
      <c r="H8002" s="92">
        <f>IF(OR(ERR=FALSE,AND(F8002="",G8002="")),0,IF($C$12="D",$H$13+SUM($F$14:F8002)-SUM($G$14:G8002),$H$13-SUM($F$14:F8002)+SUM($G$14:G8002)))</f>
        <v>0</v>
      </c>
      <c r="I8002" s="7"/>
    </row>
    <row r="8003" spans="1:9">
      <c r="A8003" s="89">
        <f t="shared" si="1209"/>
        <v>7990</v>
      </c>
      <c r="B8003" s="185" t="str">
        <f t="shared" si="1216"/>
        <v/>
      </c>
      <c r="C8003" s="90" t="str">
        <f t="shared" si="1217"/>
        <v/>
      </c>
      <c r="D8003" s="89" t="str">
        <f t="shared" si="1218"/>
        <v/>
      </c>
      <c r="E8003" s="91" t="str">
        <f t="shared" si="1219"/>
        <v/>
      </c>
      <c r="F8003" s="92" t="str">
        <f t="shared" si="1220"/>
        <v/>
      </c>
      <c r="G8003" s="212" t="str">
        <f t="shared" si="1221"/>
        <v/>
      </c>
      <c r="H8003" s="92">
        <f>IF(OR(ERR=FALSE,AND(F8003="",G8003="")),0,IF($C$12="D",$H$13+SUM($F$14:F8003)-SUM($G$14:G8003),$H$13-SUM($F$14:F8003)+SUM($G$14:G8003)))</f>
        <v>0</v>
      </c>
      <c r="I8003" s="7"/>
    </row>
    <row r="8004" spans="1:9">
      <c r="A8004" s="89">
        <f t="shared" si="1209"/>
        <v>7991</v>
      </c>
      <c r="B8004" s="185" t="str">
        <f t="shared" si="1216"/>
        <v/>
      </c>
      <c r="C8004" s="90" t="str">
        <f t="shared" si="1217"/>
        <v/>
      </c>
      <c r="D8004" s="89" t="str">
        <f t="shared" si="1218"/>
        <v/>
      </c>
      <c r="E8004" s="91" t="str">
        <f t="shared" si="1219"/>
        <v/>
      </c>
      <c r="F8004" s="92" t="str">
        <f t="shared" si="1220"/>
        <v/>
      </c>
      <c r="G8004" s="212" t="str">
        <f t="shared" si="1221"/>
        <v/>
      </c>
      <c r="H8004" s="92">
        <f>IF(OR(ERR=FALSE,AND(F8004="",G8004="")),0,IF($C$12="D",$H$13+SUM($F$14:F8004)-SUM($G$14:G8004),$H$13-SUM($F$14:F8004)+SUM($G$14:G8004)))</f>
        <v>0</v>
      </c>
      <c r="I8004" s="7"/>
    </row>
    <row r="8005" spans="1:9">
      <c r="A8005" s="89">
        <f t="shared" si="1209"/>
        <v>7992</v>
      </c>
      <c r="B8005" s="185" t="str">
        <f t="shared" si="1216"/>
        <v/>
      </c>
      <c r="C8005" s="90" t="str">
        <f t="shared" si="1217"/>
        <v/>
      </c>
      <c r="D8005" s="89" t="str">
        <f t="shared" si="1218"/>
        <v/>
      </c>
      <c r="E8005" s="91" t="str">
        <f t="shared" si="1219"/>
        <v/>
      </c>
      <c r="F8005" s="92" t="str">
        <f t="shared" si="1220"/>
        <v/>
      </c>
      <c r="G8005" s="212" t="str">
        <f t="shared" si="1221"/>
        <v/>
      </c>
      <c r="H8005" s="92">
        <f>IF(OR(ERR=FALSE,AND(F8005="",G8005="")),0,IF($C$12="D",$H$13+SUM($F$14:F8005)-SUM($G$14:G8005),$H$13-SUM($F$14:F8005)+SUM($G$14:G8005)))</f>
        <v>0</v>
      </c>
      <c r="I8005" s="7"/>
    </row>
    <row r="8006" spans="1:9">
      <c r="A8006" s="89">
        <f t="shared" si="1209"/>
        <v>7993</v>
      </c>
      <c r="B8006" s="185" t="str">
        <f t="shared" si="1216"/>
        <v/>
      </c>
      <c r="C8006" s="90" t="str">
        <f t="shared" si="1217"/>
        <v/>
      </c>
      <c r="D8006" s="89" t="str">
        <f t="shared" si="1218"/>
        <v/>
      </c>
      <c r="E8006" s="91" t="str">
        <f t="shared" si="1219"/>
        <v/>
      </c>
      <c r="F8006" s="92" t="str">
        <f t="shared" si="1220"/>
        <v/>
      </c>
      <c r="G8006" s="212" t="str">
        <f t="shared" si="1221"/>
        <v/>
      </c>
      <c r="H8006" s="92">
        <f>IF(OR(ERR=FALSE,AND(F8006="",G8006="")),0,IF($C$12="D",$H$13+SUM($F$14:F8006)-SUM($G$14:G8006),$H$13-SUM($F$14:F8006)+SUM($G$14:G8006)))</f>
        <v>0</v>
      </c>
      <c r="I8006" s="7"/>
    </row>
    <row r="8007" spans="1:9">
      <c r="A8007" s="89">
        <f t="shared" si="1209"/>
        <v>7994</v>
      </c>
      <c r="B8007" s="185" t="str">
        <f t="shared" si="1216"/>
        <v/>
      </c>
      <c r="C8007" s="90" t="str">
        <f t="shared" si="1217"/>
        <v/>
      </c>
      <c r="D8007" s="89" t="str">
        <f t="shared" si="1218"/>
        <v/>
      </c>
      <c r="E8007" s="91" t="str">
        <f t="shared" si="1219"/>
        <v/>
      </c>
      <c r="F8007" s="92" t="str">
        <f t="shared" si="1220"/>
        <v/>
      </c>
      <c r="G8007" s="212" t="str">
        <f t="shared" si="1221"/>
        <v/>
      </c>
      <c r="H8007" s="92">
        <f>IF(OR(ERR=FALSE,AND(F8007="",G8007="")),0,IF($C$12="D",$H$13+SUM($F$14:F8007)-SUM($G$14:G8007),$H$13-SUM($F$14:F8007)+SUM($G$14:G8007)))</f>
        <v>0</v>
      </c>
      <c r="I8007" s="7"/>
    </row>
    <row r="8008" spans="1:9">
      <c r="A8008" s="89">
        <f t="shared" si="1209"/>
        <v>7995</v>
      </c>
      <c r="B8008" s="185" t="str">
        <f t="shared" si="1216"/>
        <v/>
      </c>
      <c r="C8008" s="90" t="str">
        <f t="shared" si="1217"/>
        <v/>
      </c>
      <c r="D8008" s="89" t="str">
        <f t="shared" si="1218"/>
        <v/>
      </c>
      <c r="E8008" s="91" t="str">
        <f t="shared" si="1219"/>
        <v/>
      </c>
      <c r="F8008" s="92" t="str">
        <f t="shared" si="1220"/>
        <v/>
      </c>
      <c r="G8008" s="212" t="str">
        <f t="shared" si="1221"/>
        <v/>
      </c>
      <c r="H8008" s="92">
        <f>IF(OR(ERR=FALSE,AND(F8008="",G8008="")),0,IF($C$12="D",$H$13+SUM($F$14:F8008)-SUM($G$14:G8008),$H$13-SUM($F$14:F8008)+SUM($G$14:G8008)))</f>
        <v>0</v>
      </c>
      <c r="I8008" s="7"/>
    </row>
    <row r="8009" spans="1:9">
      <c r="A8009" s="89">
        <f t="shared" si="1209"/>
        <v>7996</v>
      </c>
      <c r="B8009" s="185" t="str">
        <f t="shared" si="1216"/>
        <v/>
      </c>
      <c r="C8009" s="90" t="str">
        <f t="shared" si="1217"/>
        <v/>
      </c>
      <c r="D8009" s="89" t="str">
        <f t="shared" si="1218"/>
        <v/>
      </c>
      <c r="E8009" s="91" t="str">
        <f t="shared" si="1219"/>
        <v/>
      </c>
      <c r="F8009" s="92" t="str">
        <f t="shared" si="1220"/>
        <v/>
      </c>
      <c r="G8009" s="212" t="str">
        <f t="shared" si="1221"/>
        <v/>
      </c>
      <c r="H8009" s="92">
        <f>IF(OR(ERR=FALSE,AND(F8009="",G8009="")),0,IF($C$12="D",$H$13+SUM($F$14:F8009)-SUM($G$14:G8009),$H$13-SUM($F$14:F8009)+SUM($G$14:G8009)))</f>
        <v>0</v>
      </c>
      <c r="I8009" s="7"/>
    </row>
    <row r="8010" spans="1:9">
      <c r="A8010" s="89">
        <f t="shared" si="1209"/>
        <v>7997</v>
      </c>
      <c r="B8010" s="185" t="str">
        <f t="shared" ref="B8010:B8017" si="1222">IF(ISERROR(VLOOKUP(A8010&amp;H$9,JU_AKUN,6,FALSE)=TRUE),"",VLOOKUP(A8010&amp;H$9,JU_AKUN,6,FALSE))</f>
        <v/>
      </c>
      <c r="C8010" s="90" t="str">
        <f t="shared" ref="C8010:C8017" si="1223">IF(ISERROR(VLOOKUP(A8010&amp;H$9,JU_AKUN,7,FALSE)=TRUE),"",VLOOKUP(A8010&amp;H$9,JU_AKUN,7,FALSE))</f>
        <v/>
      </c>
      <c r="D8010" s="89" t="str">
        <f t="shared" ref="D8010:D8017" si="1224">IF(ISERROR(VLOOKUP(A8010&amp;H$9,JU_AKUN,8,FALSE)=TRUE),"",VLOOKUP(A8010&amp;H$9,JU_AKUN,8,FALSE))</f>
        <v/>
      </c>
      <c r="E8010" s="91" t="str">
        <f t="shared" ref="E8010:E8017" si="1225">IF(ISERROR(VLOOKUP(A8010&amp;H$9,JU_AKUN,9,FALSE)=TRUE),"",VLOOKUP(A8010&amp;H$9,JU_AKUN,9,FALSE))</f>
        <v/>
      </c>
      <c r="F8010" s="92" t="str">
        <f t="shared" ref="F8010:F8017" si="1226">IF(ISERROR(VLOOKUP(A8010&amp;H$9,JU_AKUN,14,FALSE)=TRUE),"",VLOOKUP(A8010&amp;H$9,JU_AKUN,14,FALSE))</f>
        <v/>
      </c>
      <c r="G8010" s="212" t="str">
        <f t="shared" ref="G8010:G8017" si="1227">IF(ISERROR(VLOOKUP(A8010&amp;H$9,JU_AKUN,15,FALSE)=TRUE),"",VLOOKUP(A8010&amp;H$9,JU_AKUN,15,FALSE))</f>
        <v/>
      </c>
      <c r="H8010" s="92">
        <f>IF(OR(ERR=FALSE,AND(F8010="",G8010="")),0,IF($C$12="D",$H$13+SUM($F$14:F8010)-SUM($G$14:G8010),$H$13-SUM($F$14:F8010)+SUM($G$14:G8010)))</f>
        <v>0</v>
      </c>
      <c r="I8010" s="7"/>
    </row>
    <row r="8011" spans="1:9">
      <c r="A8011" s="89">
        <f t="shared" si="1209"/>
        <v>7998</v>
      </c>
      <c r="B8011" s="185" t="str">
        <f t="shared" si="1222"/>
        <v/>
      </c>
      <c r="C8011" s="90" t="str">
        <f t="shared" si="1223"/>
        <v/>
      </c>
      <c r="D8011" s="89" t="str">
        <f t="shared" si="1224"/>
        <v/>
      </c>
      <c r="E8011" s="91" t="str">
        <f t="shared" si="1225"/>
        <v/>
      </c>
      <c r="F8011" s="92" t="str">
        <f t="shared" si="1226"/>
        <v/>
      </c>
      <c r="G8011" s="212" t="str">
        <f t="shared" si="1227"/>
        <v/>
      </c>
      <c r="H8011" s="92">
        <f>IF(OR(ERR=FALSE,AND(F8011="",G8011="")),0,IF($C$12="D",$H$13+SUM($F$14:F8011)-SUM($G$14:G8011),$H$13-SUM($F$14:F8011)+SUM($G$14:G8011)))</f>
        <v>0</v>
      </c>
      <c r="I8011" s="7"/>
    </row>
    <row r="8012" spans="1:9">
      <c r="A8012" s="89">
        <f t="shared" si="1209"/>
        <v>7999</v>
      </c>
      <c r="B8012" s="185" t="str">
        <f t="shared" si="1222"/>
        <v/>
      </c>
      <c r="C8012" s="90" t="str">
        <f t="shared" si="1223"/>
        <v/>
      </c>
      <c r="D8012" s="89" t="str">
        <f t="shared" si="1224"/>
        <v/>
      </c>
      <c r="E8012" s="91" t="str">
        <f t="shared" si="1225"/>
        <v/>
      </c>
      <c r="F8012" s="92" t="str">
        <f t="shared" si="1226"/>
        <v/>
      </c>
      <c r="G8012" s="212" t="str">
        <f t="shared" si="1227"/>
        <v/>
      </c>
      <c r="H8012" s="92">
        <f>IF(OR(ERR=FALSE,AND(F8012="",G8012="")),0,IF($C$12="D",$H$13+SUM($F$14:F8012)-SUM($G$14:G8012),$H$13-SUM($F$14:F8012)+SUM($G$14:G8012)))</f>
        <v>0</v>
      </c>
      <c r="I8012" s="7"/>
    </row>
    <row r="8013" spans="1:9">
      <c r="A8013" s="89">
        <f t="shared" si="1209"/>
        <v>8000</v>
      </c>
      <c r="B8013" s="185" t="str">
        <f t="shared" si="1222"/>
        <v/>
      </c>
      <c r="C8013" s="90" t="str">
        <f t="shared" si="1223"/>
        <v/>
      </c>
      <c r="D8013" s="89" t="str">
        <f t="shared" si="1224"/>
        <v/>
      </c>
      <c r="E8013" s="91" t="str">
        <f t="shared" si="1225"/>
        <v/>
      </c>
      <c r="F8013" s="92" t="str">
        <f t="shared" si="1226"/>
        <v/>
      </c>
      <c r="G8013" s="212" t="str">
        <f t="shared" si="1227"/>
        <v/>
      </c>
      <c r="H8013" s="92">
        <f>IF(OR(ERR=FALSE,AND(F8013="",G8013="")),0,IF($C$12="D",$H$13+SUM($F$14:F8013)-SUM($G$14:G8013),$H$13-SUM($F$14:F8013)+SUM($G$14:G8013)))</f>
        <v>0</v>
      </c>
      <c r="I8013" s="7"/>
    </row>
    <row r="8014" spans="1:9">
      <c r="A8014" s="89">
        <f t="shared" si="1209"/>
        <v>8001</v>
      </c>
      <c r="B8014" s="185" t="str">
        <f t="shared" si="1222"/>
        <v/>
      </c>
      <c r="C8014" s="90" t="str">
        <f t="shared" si="1223"/>
        <v/>
      </c>
      <c r="D8014" s="89" t="str">
        <f t="shared" si="1224"/>
        <v/>
      </c>
      <c r="E8014" s="91" t="str">
        <f t="shared" si="1225"/>
        <v/>
      </c>
      <c r="F8014" s="92" t="str">
        <f t="shared" si="1226"/>
        <v/>
      </c>
      <c r="G8014" s="212" t="str">
        <f t="shared" si="1227"/>
        <v/>
      </c>
      <c r="H8014" s="92">
        <f>IF(OR(ERR=FALSE,AND(F8014="",G8014="")),0,IF($C$12="D",$H$13+SUM($F$14:F8014)-SUM($G$14:G8014),$H$13-SUM($F$14:F8014)+SUM($G$14:G8014)))</f>
        <v>0</v>
      </c>
      <c r="I8014" s="7"/>
    </row>
    <row r="8015" spans="1:9">
      <c r="A8015" s="89">
        <f t="shared" si="1209"/>
        <v>8002</v>
      </c>
      <c r="B8015" s="185" t="str">
        <f t="shared" si="1222"/>
        <v/>
      </c>
      <c r="C8015" s="90" t="str">
        <f t="shared" si="1223"/>
        <v/>
      </c>
      <c r="D8015" s="89" t="str">
        <f t="shared" si="1224"/>
        <v/>
      </c>
      <c r="E8015" s="91" t="str">
        <f t="shared" si="1225"/>
        <v/>
      </c>
      <c r="F8015" s="92" t="str">
        <f t="shared" si="1226"/>
        <v/>
      </c>
      <c r="G8015" s="212" t="str">
        <f t="shared" si="1227"/>
        <v/>
      </c>
      <c r="H8015" s="92">
        <f>IF(OR(ERR=FALSE,AND(F8015="",G8015="")),0,IF($C$12="D",$H$13+SUM($F$14:F8015)-SUM($G$14:G8015),$H$13-SUM($F$14:F8015)+SUM($G$14:G8015)))</f>
        <v>0</v>
      </c>
      <c r="I8015" s="7"/>
    </row>
    <row r="8016" spans="1:9">
      <c r="A8016" s="89">
        <f t="shared" si="1209"/>
        <v>8003</v>
      </c>
      <c r="B8016" s="185" t="str">
        <f t="shared" si="1222"/>
        <v/>
      </c>
      <c r="C8016" s="90" t="str">
        <f t="shared" si="1223"/>
        <v/>
      </c>
      <c r="D8016" s="89" t="str">
        <f t="shared" si="1224"/>
        <v/>
      </c>
      <c r="E8016" s="91" t="str">
        <f t="shared" si="1225"/>
        <v/>
      </c>
      <c r="F8016" s="92" t="str">
        <f t="shared" si="1226"/>
        <v/>
      </c>
      <c r="G8016" s="212" t="str">
        <f t="shared" si="1227"/>
        <v/>
      </c>
      <c r="H8016" s="92">
        <f>IF(OR(ERR=FALSE,AND(F8016="",G8016="")),0,IF($C$12="D",$H$13+SUM($F$14:F8016)-SUM($G$14:G8016),$H$13-SUM($F$14:F8016)+SUM($G$14:G8016)))</f>
        <v>0</v>
      </c>
      <c r="I8016" s="7"/>
    </row>
    <row r="8017" spans="1:9">
      <c r="A8017" s="89">
        <f t="shared" si="1209"/>
        <v>8004</v>
      </c>
      <c r="B8017" s="185" t="str">
        <f t="shared" si="1222"/>
        <v/>
      </c>
      <c r="C8017" s="90" t="str">
        <f t="shared" si="1223"/>
        <v/>
      </c>
      <c r="D8017" s="89" t="str">
        <f t="shared" si="1224"/>
        <v/>
      </c>
      <c r="E8017" s="91" t="str">
        <f t="shared" si="1225"/>
        <v/>
      </c>
      <c r="F8017" s="92" t="str">
        <f t="shared" si="1226"/>
        <v/>
      </c>
      <c r="G8017" s="212" t="str">
        <f t="shared" si="1227"/>
        <v/>
      </c>
      <c r="H8017" s="92">
        <f>IF(OR(ERR=FALSE,AND(F8017="",G8017="")),0,IF($C$12="D",$H$13+SUM($F$14:F8017)-SUM($G$14:G8017),$H$13-SUM($F$14:F8017)+SUM($G$14:G8017)))</f>
        <v>0</v>
      </c>
      <c r="I8017" s="7"/>
    </row>
    <row r="8018" spans="1:9">
      <c r="A8018" s="89">
        <f t="shared" si="1209"/>
        <v>8005</v>
      </c>
      <c r="B8018" s="185" t="str">
        <f t="shared" ref="B8018:B8033" si="1228">IF(ISERROR(VLOOKUP(A8018&amp;H$9,JU_AKUN,6,FALSE)=TRUE),"",VLOOKUP(A8018&amp;H$9,JU_AKUN,6,FALSE))</f>
        <v/>
      </c>
      <c r="C8018" s="90" t="str">
        <f t="shared" ref="C8018:C8033" si="1229">IF(ISERROR(VLOOKUP(A8018&amp;H$9,JU_AKUN,7,FALSE)=TRUE),"",VLOOKUP(A8018&amp;H$9,JU_AKUN,7,FALSE))</f>
        <v/>
      </c>
      <c r="D8018" s="89" t="str">
        <f t="shared" ref="D8018:D8033" si="1230">IF(ISERROR(VLOOKUP(A8018&amp;H$9,JU_AKUN,8,FALSE)=TRUE),"",VLOOKUP(A8018&amp;H$9,JU_AKUN,8,FALSE))</f>
        <v/>
      </c>
      <c r="E8018" s="91" t="str">
        <f t="shared" ref="E8018:E8033" si="1231">IF(ISERROR(VLOOKUP(A8018&amp;H$9,JU_AKUN,9,FALSE)=TRUE),"",VLOOKUP(A8018&amp;H$9,JU_AKUN,9,FALSE))</f>
        <v/>
      </c>
      <c r="F8018" s="92" t="str">
        <f t="shared" ref="F8018:F8033" si="1232">IF(ISERROR(VLOOKUP(A8018&amp;H$9,JU_AKUN,14,FALSE)=TRUE),"",VLOOKUP(A8018&amp;H$9,JU_AKUN,14,FALSE))</f>
        <v/>
      </c>
      <c r="G8018" s="212" t="str">
        <f t="shared" ref="G8018:G8033" si="1233">IF(ISERROR(VLOOKUP(A8018&amp;H$9,JU_AKUN,15,FALSE)=TRUE),"",VLOOKUP(A8018&amp;H$9,JU_AKUN,15,FALSE))</f>
        <v/>
      </c>
      <c r="H8018" s="92">
        <f>IF(OR(ERR=FALSE,AND(F8018="",G8018="")),0,IF($C$12="D",$H$13+SUM($F$14:F8018)-SUM($G$14:G8018),$H$13-SUM($F$14:F8018)+SUM($G$14:G8018)))</f>
        <v>0</v>
      </c>
      <c r="I8018" s="7"/>
    </row>
    <row r="8019" spans="1:9">
      <c r="A8019" s="89">
        <f t="shared" si="1209"/>
        <v>8006</v>
      </c>
      <c r="B8019" s="185" t="str">
        <f t="shared" si="1228"/>
        <v/>
      </c>
      <c r="C8019" s="90" t="str">
        <f t="shared" si="1229"/>
        <v/>
      </c>
      <c r="D8019" s="89" t="str">
        <f t="shared" si="1230"/>
        <v/>
      </c>
      <c r="E8019" s="91" t="str">
        <f t="shared" si="1231"/>
        <v/>
      </c>
      <c r="F8019" s="92" t="str">
        <f t="shared" si="1232"/>
        <v/>
      </c>
      <c r="G8019" s="212" t="str">
        <f t="shared" si="1233"/>
        <v/>
      </c>
      <c r="H8019" s="92">
        <f>IF(OR(ERR=FALSE,AND(F8019="",G8019="")),0,IF($C$12="D",$H$13+SUM($F$14:F8019)-SUM($G$14:G8019),$H$13-SUM($F$14:F8019)+SUM($G$14:G8019)))</f>
        <v>0</v>
      </c>
      <c r="I8019" s="7"/>
    </row>
    <row r="8020" spans="1:9">
      <c r="A8020" s="89">
        <f t="shared" si="1209"/>
        <v>8007</v>
      </c>
      <c r="B8020" s="185" t="str">
        <f t="shared" si="1228"/>
        <v/>
      </c>
      <c r="C8020" s="90" t="str">
        <f t="shared" si="1229"/>
        <v/>
      </c>
      <c r="D8020" s="89" t="str">
        <f t="shared" si="1230"/>
        <v/>
      </c>
      <c r="E8020" s="91" t="str">
        <f t="shared" si="1231"/>
        <v/>
      </c>
      <c r="F8020" s="92" t="str">
        <f t="shared" si="1232"/>
        <v/>
      </c>
      <c r="G8020" s="212" t="str">
        <f t="shared" si="1233"/>
        <v/>
      </c>
      <c r="H8020" s="92">
        <f>IF(OR(ERR=FALSE,AND(F8020="",G8020="")),0,IF($C$12="D",$H$13+SUM($F$14:F8020)-SUM($G$14:G8020),$H$13-SUM($F$14:F8020)+SUM($G$14:G8020)))</f>
        <v>0</v>
      </c>
      <c r="I8020" s="7"/>
    </row>
    <row r="8021" spans="1:9">
      <c r="A8021" s="89">
        <f t="shared" si="1209"/>
        <v>8008</v>
      </c>
      <c r="B8021" s="185" t="str">
        <f t="shared" si="1228"/>
        <v/>
      </c>
      <c r="C8021" s="90" t="str">
        <f t="shared" si="1229"/>
        <v/>
      </c>
      <c r="D8021" s="89" t="str">
        <f t="shared" si="1230"/>
        <v/>
      </c>
      <c r="E8021" s="91" t="str">
        <f t="shared" si="1231"/>
        <v/>
      </c>
      <c r="F8021" s="92" t="str">
        <f t="shared" si="1232"/>
        <v/>
      </c>
      <c r="G8021" s="212" t="str">
        <f t="shared" si="1233"/>
        <v/>
      </c>
      <c r="H8021" s="92">
        <f>IF(OR(ERR=FALSE,AND(F8021="",G8021="")),0,IF($C$12="D",$H$13+SUM($F$14:F8021)-SUM($G$14:G8021),$H$13-SUM($F$14:F8021)+SUM($G$14:G8021)))</f>
        <v>0</v>
      </c>
      <c r="I8021" s="7"/>
    </row>
    <row r="8022" spans="1:9">
      <c r="A8022" s="89">
        <f t="shared" si="1209"/>
        <v>8009</v>
      </c>
      <c r="B8022" s="185" t="str">
        <f t="shared" si="1228"/>
        <v/>
      </c>
      <c r="C8022" s="90" t="str">
        <f t="shared" si="1229"/>
        <v/>
      </c>
      <c r="D8022" s="89" t="str">
        <f t="shared" si="1230"/>
        <v/>
      </c>
      <c r="E8022" s="91" t="str">
        <f t="shared" si="1231"/>
        <v/>
      </c>
      <c r="F8022" s="92" t="str">
        <f t="shared" si="1232"/>
        <v/>
      </c>
      <c r="G8022" s="212" t="str">
        <f t="shared" si="1233"/>
        <v/>
      </c>
      <c r="H8022" s="92">
        <f>IF(OR(ERR=FALSE,AND(F8022="",G8022="")),0,IF($C$12="D",$H$13+SUM($F$14:F8022)-SUM($G$14:G8022),$H$13-SUM($F$14:F8022)+SUM($G$14:G8022)))</f>
        <v>0</v>
      </c>
      <c r="I8022" s="7"/>
    </row>
    <row r="8023" spans="1:9">
      <c r="A8023" s="89">
        <f t="shared" si="1209"/>
        <v>8010</v>
      </c>
      <c r="B8023" s="185" t="str">
        <f t="shared" si="1228"/>
        <v/>
      </c>
      <c r="C8023" s="90" t="str">
        <f t="shared" si="1229"/>
        <v/>
      </c>
      <c r="D8023" s="89" t="str">
        <f t="shared" si="1230"/>
        <v/>
      </c>
      <c r="E8023" s="91" t="str">
        <f t="shared" si="1231"/>
        <v/>
      </c>
      <c r="F8023" s="92" t="str">
        <f t="shared" si="1232"/>
        <v/>
      </c>
      <c r="G8023" s="212" t="str">
        <f t="shared" si="1233"/>
        <v/>
      </c>
      <c r="H8023" s="92">
        <f>IF(OR(ERR=FALSE,AND(F8023="",G8023="")),0,IF($C$12="D",$H$13+SUM($F$14:F8023)-SUM($G$14:G8023),$H$13-SUM($F$14:F8023)+SUM($G$14:G8023)))</f>
        <v>0</v>
      </c>
      <c r="I8023" s="7"/>
    </row>
    <row r="8024" spans="1:9">
      <c r="A8024" s="89">
        <f t="shared" si="1209"/>
        <v>8011</v>
      </c>
      <c r="B8024" s="185" t="str">
        <f t="shared" si="1228"/>
        <v/>
      </c>
      <c r="C8024" s="90" t="str">
        <f t="shared" si="1229"/>
        <v/>
      </c>
      <c r="D8024" s="89" t="str">
        <f t="shared" si="1230"/>
        <v/>
      </c>
      <c r="E8024" s="91" t="str">
        <f t="shared" si="1231"/>
        <v/>
      </c>
      <c r="F8024" s="92" t="str">
        <f t="shared" si="1232"/>
        <v/>
      </c>
      <c r="G8024" s="212" t="str">
        <f t="shared" si="1233"/>
        <v/>
      </c>
      <c r="H8024" s="92">
        <f>IF(OR(ERR=FALSE,AND(F8024="",G8024="")),0,IF($C$12="D",$H$13+SUM($F$14:F8024)-SUM($G$14:G8024),$H$13-SUM($F$14:F8024)+SUM($G$14:G8024)))</f>
        <v>0</v>
      </c>
      <c r="I8024" s="7"/>
    </row>
    <row r="8025" spans="1:9">
      <c r="A8025" s="89">
        <f t="shared" si="1209"/>
        <v>8012</v>
      </c>
      <c r="B8025" s="185" t="str">
        <f t="shared" si="1228"/>
        <v/>
      </c>
      <c r="C8025" s="90" t="str">
        <f t="shared" si="1229"/>
        <v/>
      </c>
      <c r="D8025" s="89" t="str">
        <f t="shared" si="1230"/>
        <v/>
      </c>
      <c r="E8025" s="91" t="str">
        <f t="shared" si="1231"/>
        <v/>
      </c>
      <c r="F8025" s="92" t="str">
        <f t="shared" si="1232"/>
        <v/>
      </c>
      <c r="G8025" s="212" t="str">
        <f t="shared" si="1233"/>
        <v/>
      </c>
      <c r="H8025" s="92">
        <f>IF(OR(ERR=FALSE,AND(F8025="",G8025="")),0,IF($C$12="D",$H$13+SUM($F$14:F8025)-SUM($G$14:G8025),$H$13-SUM($F$14:F8025)+SUM($G$14:G8025)))</f>
        <v>0</v>
      </c>
      <c r="I8025" s="7"/>
    </row>
    <row r="8026" spans="1:9">
      <c r="A8026" s="89">
        <f t="shared" si="1209"/>
        <v>8013</v>
      </c>
      <c r="B8026" s="185" t="str">
        <f t="shared" si="1228"/>
        <v/>
      </c>
      <c r="C8026" s="90" t="str">
        <f t="shared" si="1229"/>
        <v/>
      </c>
      <c r="D8026" s="89" t="str">
        <f t="shared" si="1230"/>
        <v/>
      </c>
      <c r="E8026" s="91" t="str">
        <f t="shared" si="1231"/>
        <v/>
      </c>
      <c r="F8026" s="92" t="str">
        <f t="shared" si="1232"/>
        <v/>
      </c>
      <c r="G8026" s="212" t="str">
        <f t="shared" si="1233"/>
        <v/>
      </c>
      <c r="H8026" s="92">
        <f>IF(OR(ERR=FALSE,AND(F8026="",G8026="")),0,IF($C$12="D",$H$13+SUM($F$14:F8026)-SUM($G$14:G8026),$H$13-SUM($F$14:F8026)+SUM($G$14:G8026)))</f>
        <v>0</v>
      </c>
      <c r="I8026" s="7"/>
    </row>
    <row r="8027" spans="1:9">
      <c r="A8027" s="89">
        <f t="shared" si="1209"/>
        <v>8014</v>
      </c>
      <c r="B8027" s="185" t="str">
        <f t="shared" si="1228"/>
        <v/>
      </c>
      <c r="C8027" s="90" t="str">
        <f t="shared" si="1229"/>
        <v/>
      </c>
      <c r="D8027" s="89" t="str">
        <f t="shared" si="1230"/>
        <v/>
      </c>
      <c r="E8027" s="91" t="str">
        <f t="shared" si="1231"/>
        <v/>
      </c>
      <c r="F8027" s="92" t="str">
        <f t="shared" si="1232"/>
        <v/>
      </c>
      <c r="G8027" s="212" t="str">
        <f t="shared" si="1233"/>
        <v/>
      </c>
      <c r="H8027" s="92">
        <f>IF(OR(ERR=FALSE,AND(F8027="",G8027="")),0,IF($C$12="D",$H$13+SUM($F$14:F8027)-SUM($G$14:G8027),$H$13-SUM($F$14:F8027)+SUM($G$14:G8027)))</f>
        <v>0</v>
      </c>
      <c r="I8027" s="7"/>
    </row>
    <row r="8028" spans="1:9">
      <c r="A8028" s="89">
        <f t="shared" si="1209"/>
        <v>8015</v>
      </c>
      <c r="B8028" s="185" t="str">
        <f t="shared" si="1228"/>
        <v/>
      </c>
      <c r="C8028" s="90" t="str">
        <f t="shared" si="1229"/>
        <v/>
      </c>
      <c r="D8028" s="89" t="str">
        <f t="shared" si="1230"/>
        <v/>
      </c>
      <c r="E8028" s="91" t="str">
        <f t="shared" si="1231"/>
        <v/>
      </c>
      <c r="F8028" s="92" t="str">
        <f t="shared" si="1232"/>
        <v/>
      </c>
      <c r="G8028" s="212" t="str">
        <f t="shared" si="1233"/>
        <v/>
      </c>
      <c r="H8028" s="92">
        <f>IF(OR(ERR=FALSE,AND(F8028="",G8028="")),0,IF($C$12="D",$H$13+SUM($F$14:F8028)-SUM($G$14:G8028),$H$13-SUM($F$14:F8028)+SUM($G$14:G8028)))</f>
        <v>0</v>
      </c>
      <c r="I8028" s="7"/>
    </row>
    <row r="8029" spans="1:9">
      <c r="A8029" s="89">
        <f t="shared" si="1209"/>
        <v>8016</v>
      </c>
      <c r="B8029" s="185" t="str">
        <f t="shared" si="1228"/>
        <v/>
      </c>
      <c r="C8029" s="90" t="str">
        <f t="shared" si="1229"/>
        <v/>
      </c>
      <c r="D8029" s="89" t="str">
        <f t="shared" si="1230"/>
        <v/>
      </c>
      <c r="E8029" s="91" t="str">
        <f t="shared" si="1231"/>
        <v/>
      </c>
      <c r="F8029" s="92" t="str">
        <f t="shared" si="1232"/>
        <v/>
      </c>
      <c r="G8029" s="212" t="str">
        <f t="shared" si="1233"/>
        <v/>
      </c>
      <c r="H8029" s="92">
        <f>IF(OR(ERR=FALSE,AND(F8029="",G8029="")),0,IF($C$12="D",$H$13+SUM($F$14:F8029)-SUM($G$14:G8029),$H$13-SUM($F$14:F8029)+SUM($G$14:G8029)))</f>
        <v>0</v>
      </c>
      <c r="I8029" s="7"/>
    </row>
    <row r="8030" spans="1:9">
      <c r="A8030" s="89">
        <f t="shared" si="1209"/>
        <v>8017</v>
      </c>
      <c r="B8030" s="185" t="str">
        <f t="shared" si="1228"/>
        <v/>
      </c>
      <c r="C8030" s="90" t="str">
        <f t="shared" si="1229"/>
        <v/>
      </c>
      <c r="D8030" s="89" t="str">
        <f t="shared" si="1230"/>
        <v/>
      </c>
      <c r="E8030" s="91" t="str">
        <f t="shared" si="1231"/>
        <v/>
      </c>
      <c r="F8030" s="92" t="str">
        <f t="shared" si="1232"/>
        <v/>
      </c>
      <c r="G8030" s="212" t="str">
        <f t="shared" si="1233"/>
        <v/>
      </c>
      <c r="H8030" s="92">
        <f>IF(OR(ERR=FALSE,AND(F8030="",G8030="")),0,IF($C$12="D",$H$13+SUM($F$14:F8030)-SUM($G$14:G8030),$H$13-SUM($F$14:F8030)+SUM($G$14:G8030)))</f>
        <v>0</v>
      </c>
      <c r="I8030" s="7"/>
    </row>
    <row r="8031" spans="1:9">
      <c r="A8031" s="89">
        <f t="shared" si="1209"/>
        <v>8018</v>
      </c>
      <c r="B8031" s="185" t="str">
        <f t="shared" si="1228"/>
        <v/>
      </c>
      <c r="C8031" s="90" t="str">
        <f t="shared" si="1229"/>
        <v/>
      </c>
      <c r="D8031" s="89" t="str">
        <f t="shared" si="1230"/>
        <v/>
      </c>
      <c r="E8031" s="91" t="str">
        <f t="shared" si="1231"/>
        <v/>
      </c>
      <c r="F8031" s="92" t="str">
        <f t="shared" si="1232"/>
        <v/>
      </c>
      <c r="G8031" s="212" t="str">
        <f t="shared" si="1233"/>
        <v/>
      </c>
      <c r="H8031" s="92">
        <f>IF(OR(ERR=FALSE,AND(F8031="",G8031="")),0,IF($C$12="D",$H$13+SUM($F$14:F8031)-SUM($G$14:G8031),$H$13-SUM($F$14:F8031)+SUM($G$14:G8031)))</f>
        <v>0</v>
      </c>
      <c r="I8031" s="7"/>
    </row>
    <row r="8032" spans="1:9">
      <c r="A8032" s="89">
        <f t="shared" si="1209"/>
        <v>8019</v>
      </c>
      <c r="B8032" s="185" t="str">
        <f t="shared" si="1228"/>
        <v/>
      </c>
      <c r="C8032" s="90" t="str">
        <f t="shared" si="1229"/>
        <v/>
      </c>
      <c r="D8032" s="89" t="str">
        <f t="shared" si="1230"/>
        <v/>
      </c>
      <c r="E8032" s="91" t="str">
        <f t="shared" si="1231"/>
        <v/>
      </c>
      <c r="F8032" s="92" t="str">
        <f t="shared" si="1232"/>
        <v/>
      </c>
      <c r="G8032" s="212" t="str">
        <f t="shared" si="1233"/>
        <v/>
      </c>
      <c r="H8032" s="92">
        <f>IF(OR(ERR=FALSE,AND(F8032="",G8032="")),0,IF($C$12="D",$H$13+SUM($F$14:F8032)-SUM($G$14:G8032),$H$13-SUM($F$14:F8032)+SUM($G$14:G8032)))</f>
        <v>0</v>
      </c>
      <c r="I8032" s="7"/>
    </row>
    <row r="8033" spans="1:9">
      <c r="A8033" s="89">
        <f t="shared" si="1209"/>
        <v>8020</v>
      </c>
      <c r="B8033" s="185" t="str">
        <f t="shared" si="1228"/>
        <v/>
      </c>
      <c r="C8033" s="90" t="str">
        <f t="shared" si="1229"/>
        <v/>
      </c>
      <c r="D8033" s="89" t="str">
        <f t="shared" si="1230"/>
        <v/>
      </c>
      <c r="E8033" s="91" t="str">
        <f t="shared" si="1231"/>
        <v/>
      </c>
      <c r="F8033" s="92" t="str">
        <f t="shared" si="1232"/>
        <v/>
      </c>
      <c r="G8033" s="212" t="str">
        <f t="shared" si="1233"/>
        <v/>
      </c>
      <c r="H8033" s="92">
        <f>IF(OR(ERR=FALSE,AND(F8033="",G8033="")),0,IF($C$12="D",$H$13+SUM($F$14:F8033)-SUM($G$14:G8033),$H$13-SUM($F$14:F8033)+SUM($G$14:G8033)))</f>
        <v>0</v>
      </c>
      <c r="I8033" s="7"/>
    </row>
    <row r="8034" spans="1:9">
      <c r="A8034" s="89">
        <f>A8033+1</f>
        <v>8021</v>
      </c>
      <c r="B8034" s="185" t="str">
        <f t="shared" ref="B8034:B8065" si="1234">IF(ISERROR(VLOOKUP(A8034&amp;H$9,JU_AKUN,6,FALSE)=TRUE),"",VLOOKUP(A8034&amp;H$9,JU_AKUN,6,FALSE))</f>
        <v/>
      </c>
      <c r="C8034" s="90" t="str">
        <f t="shared" ref="C8034:C8065" si="1235">IF(ISERROR(VLOOKUP(A8034&amp;H$9,JU_AKUN,7,FALSE)=TRUE),"",VLOOKUP(A8034&amp;H$9,JU_AKUN,7,FALSE))</f>
        <v/>
      </c>
      <c r="D8034" s="89" t="str">
        <f t="shared" ref="D8034:D8065" si="1236">IF(ISERROR(VLOOKUP(A8034&amp;H$9,JU_AKUN,8,FALSE)=TRUE),"",VLOOKUP(A8034&amp;H$9,JU_AKUN,8,FALSE))</f>
        <v/>
      </c>
      <c r="E8034" s="91" t="str">
        <f t="shared" ref="E8034:E8065" si="1237">IF(ISERROR(VLOOKUP(A8034&amp;H$9,JU_AKUN,9,FALSE)=TRUE),"",VLOOKUP(A8034&amp;H$9,JU_AKUN,9,FALSE))</f>
        <v/>
      </c>
      <c r="F8034" s="92" t="str">
        <f t="shared" ref="F8034:F8065" si="1238">IF(ISERROR(VLOOKUP(A8034&amp;H$9,JU_AKUN,14,FALSE)=TRUE),"",VLOOKUP(A8034&amp;H$9,JU_AKUN,14,FALSE))</f>
        <v/>
      </c>
      <c r="G8034" s="212" t="str">
        <f t="shared" ref="G8034:G8065" si="1239">IF(ISERROR(VLOOKUP(A8034&amp;H$9,JU_AKUN,15,FALSE)=TRUE),"",VLOOKUP(A8034&amp;H$9,JU_AKUN,15,FALSE))</f>
        <v/>
      </c>
      <c r="H8034" s="92">
        <f>IF(OR(ERR=FALSE,AND(F8034="",G8034="")),0,IF($C$12="D",$H$13+SUM($F$14:F8034)-SUM($G$14:G8034),$H$13-SUM($F$14:F8034)+SUM($G$14:G8034)))</f>
        <v>0</v>
      </c>
      <c r="I8034" s="7"/>
    </row>
    <row r="8035" spans="1:9">
      <c r="A8035" s="89">
        <f t="shared" si="1209"/>
        <v>8022</v>
      </c>
      <c r="B8035" s="185" t="str">
        <f t="shared" si="1234"/>
        <v/>
      </c>
      <c r="C8035" s="90" t="str">
        <f t="shared" si="1235"/>
        <v/>
      </c>
      <c r="D8035" s="89" t="str">
        <f t="shared" si="1236"/>
        <v/>
      </c>
      <c r="E8035" s="91" t="str">
        <f t="shared" si="1237"/>
        <v/>
      </c>
      <c r="F8035" s="92" t="str">
        <f t="shared" si="1238"/>
        <v/>
      </c>
      <c r="G8035" s="212" t="str">
        <f t="shared" si="1239"/>
        <v/>
      </c>
      <c r="H8035" s="92">
        <f>IF(OR(ERR=FALSE,AND(F8035="",G8035="")),0,IF($C$12="D",$H$13+SUM($F$14:F8035)-SUM($G$14:G8035),$H$13-SUM($F$14:F8035)+SUM($G$14:G8035)))</f>
        <v>0</v>
      </c>
      <c r="I8035" s="7"/>
    </row>
    <row r="8036" spans="1:9">
      <c r="A8036" s="89">
        <f t="shared" ref="A8036:A8100" si="1240">A8035+1</f>
        <v>8023</v>
      </c>
      <c r="B8036" s="185" t="str">
        <f t="shared" si="1234"/>
        <v/>
      </c>
      <c r="C8036" s="90" t="str">
        <f t="shared" si="1235"/>
        <v/>
      </c>
      <c r="D8036" s="89" t="str">
        <f t="shared" si="1236"/>
        <v/>
      </c>
      <c r="E8036" s="91" t="str">
        <f t="shared" si="1237"/>
        <v/>
      </c>
      <c r="F8036" s="92" t="str">
        <f t="shared" si="1238"/>
        <v/>
      </c>
      <c r="G8036" s="212" t="str">
        <f t="shared" si="1239"/>
        <v/>
      </c>
      <c r="H8036" s="92">
        <f>IF(OR(ERR=FALSE,AND(F8036="",G8036="")),0,IF($C$12="D",$H$13+SUM($F$14:F8036)-SUM($G$14:G8036),$H$13-SUM($F$14:F8036)+SUM($G$14:G8036)))</f>
        <v>0</v>
      </c>
      <c r="I8036" s="7"/>
    </row>
    <row r="8037" spans="1:9">
      <c r="A8037" s="89">
        <f t="shared" si="1240"/>
        <v>8024</v>
      </c>
      <c r="B8037" s="185" t="str">
        <f t="shared" si="1234"/>
        <v/>
      </c>
      <c r="C8037" s="90" t="str">
        <f t="shared" si="1235"/>
        <v/>
      </c>
      <c r="D8037" s="89" t="str">
        <f t="shared" si="1236"/>
        <v/>
      </c>
      <c r="E8037" s="91" t="str">
        <f t="shared" si="1237"/>
        <v/>
      </c>
      <c r="F8037" s="92" t="str">
        <f t="shared" si="1238"/>
        <v/>
      </c>
      <c r="G8037" s="212" t="str">
        <f t="shared" si="1239"/>
        <v/>
      </c>
      <c r="H8037" s="92">
        <f>IF(OR(ERR=FALSE,AND(F8037="",G8037="")),0,IF($C$12="D",$H$13+SUM($F$14:F8037)-SUM($G$14:G8037),$H$13-SUM($F$14:F8037)+SUM($G$14:G8037)))</f>
        <v>0</v>
      </c>
      <c r="I8037" s="7"/>
    </row>
    <row r="8038" spans="1:9">
      <c r="A8038" s="89">
        <f t="shared" si="1240"/>
        <v>8025</v>
      </c>
      <c r="B8038" s="185" t="str">
        <f t="shared" si="1234"/>
        <v/>
      </c>
      <c r="C8038" s="90" t="str">
        <f t="shared" si="1235"/>
        <v/>
      </c>
      <c r="D8038" s="89" t="str">
        <f t="shared" si="1236"/>
        <v/>
      </c>
      <c r="E8038" s="91" t="str">
        <f t="shared" si="1237"/>
        <v/>
      </c>
      <c r="F8038" s="92" t="str">
        <f t="shared" si="1238"/>
        <v/>
      </c>
      <c r="G8038" s="212" t="str">
        <f t="shared" si="1239"/>
        <v/>
      </c>
      <c r="H8038" s="92">
        <f>IF(OR(ERR=FALSE,AND(F8038="",G8038="")),0,IF($C$12="D",$H$13+SUM($F$14:F8038)-SUM($G$14:G8038),$H$13-SUM($F$14:F8038)+SUM($G$14:G8038)))</f>
        <v>0</v>
      </c>
      <c r="I8038" s="7"/>
    </row>
    <row r="8039" spans="1:9">
      <c r="A8039" s="89">
        <f t="shared" si="1240"/>
        <v>8026</v>
      </c>
      <c r="B8039" s="185" t="str">
        <f t="shared" si="1234"/>
        <v/>
      </c>
      <c r="C8039" s="90" t="str">
        <f t="shared" si="1235"/>
        <v/>
      </c>
      <c r="D8039" s="89" t="str">
        <f t="shared" si="1236"/>
        <v/>
      </c>
      <c r="E8039" s="91" t="str">
        <f t="shared" si="1237"/>
        <v/>
      </c>
      <c r="F8039" s="92" t="str">
        <f t="shared" si="1238"/>
        <v/>
      </c>
      <c r="G8039" s="212" t="str">
        <f t="shared" si="1239"/>
        <v/>
      </c>
      <c r="H8039" s="92">
        <f>IF(OR(ERR=FALSE,AND(F8039="",G8039="")),0,IF($C$12="D",$H$13+SUM($F$14:F8039)-SUM($G$14:G8039),$H$13-SUM($F$14:F8039)+SUM($G$14:G8039)))</f>
        <v>0</v>
      </c>
      <c r="I8039" s="7"/>
    </row>
    <row r="8040" spans="1:9">
      <c r="A8040" s="89">
        <f t="shared" si="1240"/>
        <v>8027</v>
      </c>
      <c r="B8040" s="185" t="str">
        <f t="shared" si="1234"/>
        <v/>
      </c>
      <c r="C8040" s="90" t="str">
        <f t="shared" si="1235"/>
        <v/>
      </c>
      <c r="D8040" s="89" t="str">
        <f t="shared" si="1236"/>
        <v/>
      </c>
      <c r="E8040" s="91" t="str">
        <f t="shared" si="1237"/>
        <v/>
      </c>
      <c r="F8040" s="92" t="str">
        <f t="shared" si="1238"/>
        <v/>
      </c>
      <c r="G8040" s="212" t="str">
        <f t="shared" si="1239"/>
        <v/>
      </c>
      <c r="H8040" s="92">
        <f>IF(OR(ERR=FALSE,AND(F8040="",G8040="")),0,IF($C$12="D",$H$13+SUM($F$14:F8040)-SUM($G$14:G8040),$H$13-SUM($F$14:F8040)+SUM($G$14:G8040)))</f>
        <v>0</v>
      </c>
      <c r="I8040" s="7"/>
    </row>
    <row r="8041" spans="1:9">
      <c r="A8041" s="89">
        <f t="shared" si="1240"/>
        <v>8028</v>
      </c>
      <c r="B8041" s="185" t="str">
        <f t="shared" si="1234"/>
        <v/>
      </c>
      <c r="C8041" s="90" t="str">
        <f t="shared" si="1235"/>
        <v/>
      </c>
      <c r="D8041" s="89" t="str">
        <f t="shared" si="1236"/>
        <v/>
      </c>
      <c r="E8041" s="91" t="str">
        <f t="shared" si="1237"/>
        <v/>
      </c>
      <c r="F8041" s="92" t="str">
        <f t="shared" si="1238"/>
        <v/>
      </c>
      <c r="G8041" s="212" t="str">
        <f t="shared" si="1239"/>
        <v/>
      </c>
      <c r="H8041" s="92">
        <f>IF(OR(ERR=FALSE,AND(F8041="",G8041="")),0,IF($C$12="D",$H$13+SUM($F$14:F8041)-SUM($G$14:G8041),$H$13-SUM($F$14:F8041)+SUM($G$14:G8041)))</f>
        <v>0</v>
      </c>
      <c r="I8041" s="7"/>
    </row>
    <row r="8042" spans="1:9">
      <c r="A8042" s="89">
        <f t="shared" si="1240"/>
        <v>8029</v>
      </c>
      <c r="B8042" s="185" t="str">
        <f t="shared" si="1234"/>
        <v/>
      </c>
      <c r="C8042" s="90" t="str">
        <f t="shared" si="1235"/>
        <v/>
      </c>
      <c r="D8042" s="89" t="str">
        <f t="shared" si="1236"/>
        <v/>
      </c>
      <c r="E8042" s="91" t="str">
        <f t="shared" si="1237"/>
        <v/>
      </c>
      <c r="F8042" s="92" t="str">
        <f t="shared" si="1238"/>
        <v/>
      </c>
      <c r="G8042" s="212" t="str">
        <f t="shared" si="1239"/>
        <v/>
      </c>
      <c r="H8042" s="92">
        <f>IF(OR(ERR=FALSE,AND(F8042="",G8042="")),0,IF($C$12="D",$H$13+SUM($F$14:F8042)-SUM($G$14:G8042),$H$13-SUM($F$14:F8042)+SUM($G$14:G8042)))</f>
        <v>0</v>
      </c>
      <c r="I8042" s="7"/>
    </row>
    <row r="8043" spans="1:9">
      <c r="A8043" s="89">
        <f t="shared" si="1240"/>
        <v>8030</v>
      </c>
      <c r="B8043" s="185" t="str">
        <f t="shared" si="1234"/>
        <v/>
      </c>
      <c r="C8043" s="90" t="str">
        <f t="shared" si="1235"/>
        <v/>
      </c>
      <c r="D8043" s="89" t="str">
        <f t="shared" si="1236"/>
        <v/>
      </c>
      <c r="E8043" s="91" t="str">
        <f t="shared" si="1237"/>
        <v/>
      </c>
      <c r="F8043" s="92" t="str">
        <f t="shared" si="1238"/>
        <v/>
      </c>
      <c r="G8043" s="212" t="str">
        <f t="shared" si="1239"/>
        <v/>
      </c>
      <c r="H8043" s="92">
        <f>IF(OR(ERR=FALSE,AND(F8043="",G8043="")),0,IF($C$12="D",$H$13+SUM($F$14:F8043)-SUM($G$14:G8043),$H$13-SUM($F$14:F8043)+SUM($G$14:G8043)))</f>
        <v>0</v>
      </c>
      <c r="I8043" s="7"/>
    </row>
    <row r="8044" spans="1:9">
      <c r="A8044" s="89">
        <f t="shared" si="1240"/>
        <v>8031</v>
      </c>
      <c r="B8044" s="185" t="str">
        <f t="shared" si="1234"/>
        <v/>
      </c>
      <c r="C8044" s="90" t="str">
        <f t="shared" si="1235"/>
        <v/>
      </c>
      <c r="D8044" s="89" t="str">
        <f t="shared" si="1236"/>
        <v/>
      </c>
      <c r="E8044" s="91" t="str">
        <f t="shared" si="1237"/>
        <v/>
      </c>
      <c r="F8044" s="92" t="str">
        <f t="shared" si="1238"/>
        <v/>
      </c>
      <c r="G8044" s="212" t="str">
        <f t="shared" si="1239"/>
        <v/>
      </c>
      <c r="H8044" s="92">
        <f>IF(OR(ERR=FALSE,AND(F8044="",G8044="")),0,IF($C$12="D",$H$13+SUM($F$14:F8044)-SUM($G$14:G8044),$H$13-SUM($F$14:F8044)+SUM($G$14:G8044)))</f>
        <v>0</v>
      </c>
      <c r="I8044" s="7"/>
    </row>
    <row r="8045" spans="1:9">
      <c r="A8045" s="89">
        <f t="shared" si="1240"/>
        <v>8032</v>
      </c>
      <c r="B8045" s="185" t="str">
        <f t="shared" si="1234"/>
        <v/>
      </c>
      <c r="C8045" s="90" t="str">
        <f t="shared" si="1235"/>
        <v/>
      </c>
      <c r="D8045" s="89" t="str">
        <f t="shared" si="1236"/>
        <v/>
      </c>
      <c r="E8045" s="91" t="str">
        <f t="shared" si="1237"/>
        <v/>
      </c>
      <c r="F8045" s="92" t="str">
        <f t="shared" si="1238"/>
        <v/>
      </c>
      <c r="G8045" s="212" t="str">
        <f t="shared" si="1239"/>
        <v/>
      </c>
      <c r="H8045" s="92">
        <f>IF(OR(ERR=FALSE,AND(F8045="",G8045="")),0,IF($C$12="D",$H$13+SUM($F$14:F8045)-SUM($G$14:G8045),$H$13-SUM($F$14:F8045)+SUM($G$14:G8045)))</f>
        <v>0</v>
      </c>
      <c r="I8045" s="7"/>
    </row>
    <row r="8046" spans="1:9">
      <c r="A8046" s="89">
        <f t="shared" si="1240"/>
        <v>8033</v>
      </c>
      <c r="B8046" s="185" t="str">
        <f t="shared" si="1234"/>
        <v/>
      </c>
      <c r="C8046" s="90" t="str">
        <f t="shared" si="1235"/>
        <v/>
      </c>
      <c r="D8046" s="89" t="str">
        <f t="shared" si="1236"/>
        <v/>
      </c>
      <c r="E8046" s="91" t="str">
        <f t="shared" si="1237"/>
        <v/>
      </c>
      <c r="F8046" s="92" t="str">
        <f t="shared" si="1238"/>
        <v/>
      </c>
      <c r="G8046" s="212" t="str">
        <f t="shared" si="1239"/>
        <v/>
      </c>
      <c r="H8046" s="92">
        <f>IF(OR(ERR=FALSE,AND(F8046="",G8046="")),0,IF($C$12="D",$H$13+SUM($F$14:F8046)-SUM($G$14:G8046),$H$13-SUM($F$14:F8046)+SUM($G$14:G8046)))</f>
        <v>0</v>
      </c>
      <c r="I8046" s="7"/>
    </row>
    <row r="8047" spans="1:9">
      <c r="A8047" s="89">
        <f t="shared" si="1240"/>
        <v>8034</v>
      </c>
      <c r="B8047" s="185" t="str">
        <f t="shared" si="1234"/>
        <v/>
      </c>
      <c r="C8047" s="90" t="str">
        <f t="shared" si="1235"/>
        <v/>
      </c>
      <c r="D8047" s="89" t="str">
        <f t="shared" si="1236"/>
        <v/>
      </c>
      <c r="E8047" s="91" t="str">
        <f t="shared" si="1237"/>
        <v/>
      </c>
      <c r="F8047" s="92" t="str">
        <f t="shared" si="1238"/>
        <v/>
      </c>
      <c r="G8047" s="212" t="str">
        <f t="shared" si="1239"/>
        <v/>
      </c>
      <c r="H8047" s="92">
        <f>IF(OR(ERR=FALSE,AND(F8047="",G8047="")),0,IF($C$12="D",$H$13+SUM($F$14:F8047)-SUM($G$14:G8047),$H$13-SUM($F$14:F8047)+SUM($G$14:G8047)))</f>
        <v>0</v>
      </c>
      <c r="I8047" s="7"/>
    </row>
    <row r="8048" spans="1:9">
      <c r="A8048" s="89">
        <f t="shared" si="1240"/>
        <v>8035</v>
      </c>
      <c r="B8048" s="185" t="str">
        <f t="shared" si="1234"/>
        <v/>
      </c>
      <c r="C8048" s="90" t="str">
        <f t="shared" si="1235"/>
        <v/>
      </c>
      <c r="D8048" s="89" t="str">
        <f t="shared" si="1236"/>
        <v/>
      </c>
      <c r="E8048" s="91" t="str">
        <f t="shared" si="1237"/>
        <v/>
      </c>
      <c r="F8048" s="92" t="str">
        <f t="shared" si="1238"/>
        <v/>
      </c>
      <c r="G8048" s="212" t="str">
        <f t="shared" si="1239"/>
        <v/>
      </c>
      <c r="H8048" s="92">
        <f>IF(OR(ERR=FALSE,AND(F8048="",G8048="")),0,IF($C$12="D",$H$13+SUM($F$14:F8048)-SUM($G$14:G8048),$H$13-SUM($F$14:F8048)+SUM($G$14:G8048)))</f>
        <v>0</v>
      </c>
      <c r="I8048" s="7"/>
    </row>
    <row r="8049" spans="1:9">
      <c r="A8049" s="89">
        <f t="shared" si="1240"/>
        <v>8036</v>
      </c>
      <c r="B8049" s="185" t="str">
        <f t="shared" si="1234"/>
        <v/>
      </c>
      <c r="C8049" s="90" t="str">
        <f t="shared" si="1235"/>
        <v/>
      </c>
      <c r="D8049" s="89" t="str">
        <f t="shared" si="1236"/>
        <v/>
      </c>
      <c r="E8049" s="91" t="str">
        <f t="shared" si="1237"/>
        <v/>
      </c>
      <c r="F8049" s="92" t="str">
        <f t="shared" si="1238"/>
        <v/>
      </c>
      <c r="G8049" s="212" t="str">
        <f t="shared" si="1239"/>
        <v/>
      </c>
      <c r="H8049" s="92">
        <f>IF(OR(ERR=FALSE,AND(F8049="",G8049="")),0,IF($C$12="D",$H$13+SUM($F$14:F8049)-SUM($G$14:G8049),$H$13-SUM($F$14:F8049)+SUM($G$14:G8049)))</f>
        <v>0</v>
      </c>
      <c r="I8049" s="7"/>
    </row>
    <row r="8050" spans="1:9">
      <c r="A8050" s="89">
        <f t="shared" si="1240"/>
        <v>8037</v>
      </c>
      <c r="B8050" s="185" t="str">
        <f t="shared" si="1234"/>
        <v/>
      </c>
      <c r="C8050" s="90" t="str">
        <f t="shared" si="1235"/>
        <v/>
      </c>
      <c r="D8050" s="89" t="str">
        <f t="shared" si="1236"/>
        <v/>
      </c>
      <c r="E8050" s="91" t="str">
        <f t="shared" si="1237"/>
        <v/>
      </c>
      <c r="F8050" s="92" t="str">
        <f t="shared" si="1238"/>
        <v/>
      </c>
      <c r="G8050" s="212" t="str">
        <f t="shared" si="1239"/>
        <v/>
      </c>
      <c r="H8050" s="92">
        <f>IF(OR(ERR=FALSE,AND(F8050="",G8050="")),0,IF($C$12="D",$H$13+SUM($F$14:F8050)-SUM($G$14:G8050),$H$13-SUM($F$14:F8050)+SUM($G$14:G8050)))</f>
        <v>0</v>
      </c>
      <c r="I8050" s="7"/>
    </row>
    <row r="8051" spans="1:9">
      <c r="A8051" s="89">
        <f t="shared" si="1240"/>
        <v>8038</v>
      </c>
      <c r="B8051" s="185" t="str">
        <f t="shared" si="1234"/>
        <v/>
      </c>
      <c r="C8051" s="90" t="str">
        <f t="shared" si="1235"/>
        <v/>
      </c>
      <c r="D8051" s="89" t="str">
        <f t="shared" si="1236"/>
        <v/>
      </c>
      <c r="E8051" s="91" t="str">
        <f t="shared" si="1237"/>
        <v/>
      </c>
      <c r="F8051" s="92" t="str">
        <f t="shared" si="1238"/>
        <v/>
      </c>
      <c r="G8051" s="212" t="str">
        <f t="shared" si="1239"/>
        <v/>
      </c>
      <c r="H8051" s="92">
        <f>IF(OR(ERR=FALSE,AND(F8051="",G8051="")),0,IF($C$12="D",$H$13+SUM($F$14:F8051)-SUM($G$14:G8051),$H$13-SUM($F$14:F8051)+SUM($G$14:G8051)))</f>
        <v>0</v>
      </c>
      <c r="I8051" s="7"/>
    </row>
    <row r="8052" spans="1:9">
      <c r="A8052" s="89">
        <f t="shared" si="1240"/>
        <v>8039</v>
      </c>
      <c r="B8052" s="185" t="str">
        <f t="shared" si="1234"/>
        <v/>
      </c>
      <c r="C8052" s="90" t="str">
        <f t="shared" si="1235"/>
        <v/>
      </c>
      <c r="D8052" s="89" t="str">
        <f t="shared" si="1236"/>
        <v/>
      </c>
      <c r="E8052" s="91" t="str">
        <f t="shared" si="1237"/>
        <v/>
      </c>
      <c r="F8052" s="92" t="str">
        <f t="shared" si="1238"/>
        <v/>
      </c>
      <c r="G8052" s="212" t="str">
        <f t="shared" si="1239"/>
        <v/>
      </c>
      <c r="H8052" s="92">
        <f>IF(OR(ERR=FALSE,AND(F8052="",G8052="")),0,IF($C$12="D",$H$13+SUM($F$14:F8052)-SUM($G$14:G8052),$H$13-SUM($F$14:F8052)+SUM($G$14:G8052)))</f>
        <v>0</v>
      </c>
      <c r="I8052" s="7"/>
    </row>
    <row r="8053" spans="1:9">
      <c r="A8053" s="89">
        <f t="shared" si="1240"/>
        <v>8040</v>
      </c>
      <c r="B8053" s="185" t="str">
        <f t="shared" si="1234"/>
        <v/>
      </c>
      <c r="C8053" s="90" t="str">
        <f t="shared" si="1235"/>
        <v/>
      </c>
      <c r="D8053" s="89" t="str">
        <f t="shared" si="1236"/>
        <v/>
      </c>
      <c r="E8053" s="91" t="str">
        <f t="shared" si="1237"/>
        <v/>
      </c>
      <c r="F8053" s="92" t="str">
        <f t="shared" si="1238"/>
        <v/>
      </c>
      <c r="G8053" s="212" t="str">
        <f t="shared" si="1239"/>
        <v/>
      </c>
      <c r="H8053" s="92">
        <f>IF(OR(ERR=FALSE,AND(F8053="",G8053="")),0,IF($C$12="D",$H$13+SUM($F$14:F8053)-SUM($G$14:G8053),$H$13-SUM($F$14:F8053)+SUM($G$14:G8053)))</f>
        <v>0</v>
      </c>
      <c r="I8053" s="7"/>
    </row>
    <row r="8054" spans="1:9">
      <c r="A8054" s="89">
        <f t="shared" si="1240"/>
        <v>8041</v>
      </c>
      <c r="B8054" s="185" t="str">
        <f t="shared" si="1234"/>
        <v/>
      </c>
      <c r="C8054" s="90" t="str">
        <f t="shared" si="1235"/>
        <v/>
      </c>
      <c r="D8054" s="89" t="str">
        <f t="shared" si="1236"/>
        <v/>
      </c>
      <c r="E8054" s="91" t="str">
        <f t="shared" si="1237"/>
        <v/>
      </c>
      <c r="F8054" s="92" t="str">
        <f t="shared" si="1238"/>
        <v/>
      </c>
      <c r="G8054" s="212" t="str">
        <f t="shared" si="1239"/>
        <v/>
      </c>
      <c r="H8054" s="92">
        <f>IF(OR(ERR=FALSE,AND(F8054="",G8054="")),0,IF($C$12="D",$H$13+SUM($F$14:F8054)-SUM($G$14:G8054),$H$13-SUM($F$14:F8054)+SUM($G$14:G8054)))</f>
        <v>0</v>
      </c>
      <c r="I8054" s="7"/>
    </row>
    <row r="8055" spans="1:9">
      <c r="A8055" s="89">
        <f t="shared" si="1240"/>
        <v>8042</v>
      </c>
      <c r="B8055" s="185" t="str">
        <f t="shared" si="1234"/>
        <v/>
      </c>
      <c r="C8055" s="90" t="str">
        <f t="shared" si="1235"/>
        <v/>
      </c>
      <c r="D8055" s="89" t="str">
        <f t="shared" si="1236"/>
        <v/>
      </c>
      <c r="E8055" s="91" t="str">
        <f t="shared" si="1237"/>
        <v/>
      </c>
      <c r="F8055" s="92" t="str">
        <f t="shared" si="1238"/>
        <v/>
      </c>
      <c r="G8055" s="212" t="str">
        <f t="shared" si="1239"/>
        <v/>
      </c>
      <c r="H8055" s="92">
        <f>IF(OR(ERR=FALSE,AND(F8055="",G8055="")),0,IF($C$12="D",$H$13+SUM($F$14:F8055)-SUM($G$14:G8055),$H$13-SUM($F$14:F8055)+SUM($G$14:G8055)))</f>
        <v>0</v>
      </c>
      <c r="I8055" s="7"/>
    </row>
    <row r="8056" spans="1:9">
      <c r="A8056" s="89">
        <f t="shared" si="1240"/>
        <v>8043</v>
      </c>
      <c r="B8056" s="185" t="str">
        <f t="shared" si="1234"/>
        <v/>
      </c>
      <c r="C8056" s="90" t="str">
        <f t="shared" si="1235"/>
        <v/>
      </c>
      <c r="D8056" s="89" t="str">
        <f t="shared" si="1236"/>
        <v/>
      </c>
      <c r="E8056" s="91" t="str">
        <f t="shared" si="1237"/>
        <v/>
      </c>
      <c r="F8056" s="92" t="str">
        <f t="shared" si="1238"/>
        <v/>
      </c>
      <c r="G8056" s="212" t="str">
        <f t="shared" si="1239"/>
        <v/>
      </c>
      <c r="H8056" s="92">
        <f>IF(OR(ERR=FALSE,AND(F8056="",G8056="")),0,IF($C$12="D",$H$13+SUM($F$14:F8056)-SUM($G$14:G8056),$H$13-SUM($F$14:F8056)+SUM($G$14:G8056)))</f>
        <v>0</v>
      </c>
      <c r="I8056" s="7"/>
    </row>
    <row r="8057" spans="1:9">
      <c r="A8057" s="89">
        <f t="shared" si="1240"/>
        <v>8044</v>
      </c>
      <c r="B8057" s="185" t="str">
        <f t="shared" si="1234"/>
        <v/>
      </c>
      <c r="C8057" s="90" t="str">
        <f t="shared" si="1235"/>
        <v/>
      </c>
      <c r="D8057" s="89" t="str">
        <f t="shared" si="1236"/>
        <v/>
      </c>
      <c r="E8057" s="91" t="str">
        <f t="shared" si="1237"/>
        <v/>
      </c>
      <c r="F8057" s="92" t="str">
        <f t="shared" si="1238"/>
        <v/>
      </c>
      <c r="G8057" s="212" t="str">
        <f t="shared" si="1239"/>
        <v/>
      </c>
      <c r="H8057" s="92">
        <f>IF(OR(ERR=FALSE,AND(F8057="",G8057="")),0,IF($C$12="D",$H$13+SUM($F$14:F8057)-SUM($G$14:G8057),$H$13-SUM($F$14:F8057)+SUM($G$14:G8057)))</f>
        <v>0</v>
      </c>
      <c r="I8057" s="7"/>
    </row>
    <row r="8058" spans="1:9">
      <c r="A8058" s="89">
        <f t="shared" si="1240"/>
        <v>8045</v>
      </c>
      <c r="B8058" s="185" t="str">
        <f t="shared" si="1234"/>
        <v/>
      </c>
      <c r="C8058" s="90" t="str">
        <f t="shared" si="1235"/>
        <v/>
      </c>
      <c r="D8058" s="89" t="str">
        <f t="shared" si="1236"/>
        <v/>
      </c>
      <c r="E8058" s="91" t="str">
        <f t="shared" si="1237"/>
        <v/>
      </c>
      <c r="F8058" s="92" t="str">
        <f t="shared" si="1238"/>
        <v/>
      </c>
      <c r="G8058" s="212" t="str">
        <f t="shared" si="1239"/>
        <v/>
      </c>
      <c r="H8058" s="92">
        <f>IF(OR(ERR=FALSE,AND(F8058="",G8058="")),0,IF($C$12="D",$H$13+SUM($F$14:F8058)-SUM($G$14:G8058),$H$13-SUM($F$14:F8058)+SUM($G$14:G8058)))</f>
        <v>0</v>
      </c>
      <c r="I8058" s="7"/>
    </row>
    <row r="8059" spans="1:9">
      <c r="A8059" s="89">
        <f t="shared" si="1240"/>
        <v>8046</v>
      </c>
      <c r="B8059" s="185" t="str">
        <f t="shared" si="1234"/>
        <v/>
      </c>
      <c r="C8059" s="90" t="str">
        <f t="shared" si="1235"/>
        <v/>
      </c>
      <c r="D8059" s="89" t="str">
        <f t="shared" si="1236"/>
        <v/>
      </c>
      <c r="E8059" s="91" t="str">
        <f t="shared" si="1237"/>
        <v/>
      </c>
      <c r="F8059" s="92" t="str">
        <f t="shared" si="1238"/>
        <v/>
      </c>
      <c r="G8059" s="212" t="str">
        <f t="shared" si="1239"/>
        <v/>
      </c>
      <c r="H8059" s="92">
        <f>IF(OR(ERR=FALSE,AND(F8059="",G8059="")),0,IF($C$12="D",$H$13+SUM($F$14:F8059)-SUM($G$14:G8059),$H$13-SUM($F$14:F8059)+SUM($G$14:G8059)))</f>
        <v>0</v>
      </c>
      <c r="I8059" s="7"/>
    </row>
    <row r="8060" spans="1:9">
      <c r="A8060" s="89">
        <f t="shared" si="1240"/>
        <v>8047</v>
      </c>
      <c r="B8060" s="185" t="str">
        <f t="shared" si="1234"/>
        <v/>
      </c>
      <c r="C8060" s="90" t="str">
        <f t="shared" si="1235"/>
        <v/>
      </c>
      <c r="D8060" s="89" t="str">
        <f t="shared" si="1236"/>
        <v/>
      </c>
      <c r="E8060" s="91" t="str">
        <f t="shared" si="1237"/>
        <v/>
      </c>
      <c r="F8060" s="92" t="str">
        <f t="shared" si="1238"/>
        <v/>
      </c>
      <c r="G8060" s="212" t="str">
        <f t="shared" si="1239"/>
        <v/>
      </c>
      <c r="H8060" s="92">
        <f>IF(OR(ERR=FALSE,AND(F8060="",G8060="")),0,IF($C$12="D",$H$13+SUM($F$14:F8060)-SUM($G$14:G8060),$H$13-SUM($F$14:F8060)+SUM($G$14:G8060)))</f>
        <v>0</v>
      </c>
      <c r="I8060" s="7"/>
    </row>
    <row r="8061" spans="1:9">
      <c r="A8061" s="89">
        <f t="shared" si="1240"/>
        <v>8048</v>
      </c>
      <c r="B8061" s="185" t="str">
        <f t="shared" si="1234"/>
        <v/>
      </c>
      <c r="C8061" s="90" t="str">
        <f t="shared" si="1235"/>
        <v/>
      </c>
      <c r="D8061" s="89" t="str">
        <f t="shared" si="1236"/>
        <v/>
      </c>
      <c r="E8061" s="91" t="str">
        <f t="shared" si="1237"/>
        <v/>
      </c>
      <c r="F8061" s="92" t="str">
        <f t="shared" si="1238"/>
        <v/>
      </c>
      <c r="G8061" s="212" t="str">
        <f t="shared" si="1239"/>
        <v/>
      </c>
      <c r="H8061" s="92">
        <f>IF(OR(ERR=FALSE,AND(F8061="",G8061="")),0,IF($C$12="D",$H$13+SUM($F$14:F8061)-SUM($G$14:G8061),$H$13-SUM($F$14:F8061)+SUM($G$14:G8061)))</f>
        <v>0</v>
      </c>
      <c r="I8061" s="7"/>
    </row>
    <row r="8062" spans="1:9">
      <c r="A8062" s="89">
        <f t="shared" si="1240"/>
        <v>8049</v>
      </c>
      <c r="B8062" s="185" t="str">
        <f t="shared" si="1234"/>
        <v/>
      </c>
      <c r="C8062" s="90" t="str">
        <f t="shared" si="1235"/>
        <v/>
      </c>
      <c r="D8062" s="89" t="str">
        <f t="shared" si="1236"/>
        <v/>
      </c>
      <c r="E8062" s="91" t="str">
        <f t="shared" si="1237"/>
        <v/>
      </c>
      <c r="F8062" s="92" t="str">
        <f t="shared" si="1238"/>
        <v/>
      </c>
      <c r="G8062" s="212" t="str">
        <f t="shared" si="1239"/>
        <v/>
      </c>
      <c r="H8062" s="92">
        <f>IF(OR(ERR=FALSE,AND(F8062="",G8062="")),0,IF($C$12="D",$H$13+SUM($F$14:F8062)-SUM($G$14:G8062),$H$13-SUM($F$14:F8062)+SUM($G$14:G8062)))</f>
        <v>0</v>
      </c>
      <c r="I8062" s="7"/>
    </row>
    <row r="8063" spans="1:9">
      <c r="A8063" s="89">
        <f t="shared" si="1240"/>
        <v>8050</v>
      </c>
      <c r="B8063" s="185" t="str">
        <f t="shared" si="1234"/>
        <v/>
      </c>
      <c r="C8063" s="90" t="str">
        <f t="shared" si="1235"/>
        <v/>
      </c>
      <c r="D8063" s="89" t="str">
        <f t="shared" si="1236"/>
        <v/>
      </c>
      <c r="E8063" s="91" t="str">
        <f t="shared" si="1237"/>
        <v/>
      </c>
      <c r="F8063" s="92" t="str">
        <f t="shared" si="1238"/>
        <v/>
      </c>
      <c r="G8063" s="212" t="str">
        <f t="shared" si="1239"/>
        <v/>
      </c>
      <c r="H8063" s="92">
        <f>IF(OR(ERR=FALSE,AND(F8063="",G8063="")),0,IF($C$12="D",$H$13+SUM($F$14:F8063)-SUM($G$14:G8063),$H$13-SUM($F$14:F8063)+SUM($G$14:G8063)))</f>
        <v>0</v>
      </c>
      <c r="I8063" s="7"/>
    </row>
    <row r="8064" spans="1:9">
      <c r="A8064" s="89">
        <f t="shared" si="1240"/>
        <v>8051</v>
      </c>
      <c r="B8064" s="185" t="str">
        <f t="shared" si="1234"/>
        <v/>
      </c>
      <c r="C8064" s="90" t="str">
        <f t="shared" si="1235"/>
        <v/>
      </c>
      <c r="D8064" s="89" t="str">
        <f t="shared" si="1236"/>
        <v/>
      </c>
      <c r="E8064" s="91" t="str">
        <f t="shared" si="1237"/>
        <v/>
      </c>
      <c r="F8064" s="92" t="str">
        <f t="shared" si="1238"/>
        <v/>
      </c>
      <c r="G8064" s="212" t="str">
        <f t="shared" si="1239"/>
        <v/>
      </c>
      <c r="H8064" s="92">
        <f>IF(OR(ERR=FALSE,AND(F8064="",G8064="")),0,IF($C$12="D",$H$13+SUM($F$14:F8064)-SUM($G$14:G8064),$H$13-SUM($F$14:F8064)+SUM($G$14:G8064)))</f>
        <v>0</v>
      </c>
      <c r="I8064" s="7"/>
    </row>
    <row r="8065" spans="1:9">
      <c r="A8065" s="89">
        <f t="shared" si="1240"/>
        <v>8052</v>
      </c>
      <c r="B8065" s="185" t="str">
        <f t="shared" si="1234"/>
        <v/>
      </c>
      <c r="C8065" s="90" t="str">
        <f t="shared" si="1235"/>
        <v/>
      </c>
      <c r="D8065" s="89" t="str">
        <f t="shared" si="1236"/>
        <v/>
      </c>
      <c r="E8065" s="91" t="str">
        <f t="shared" si="1237"/>
        <v/>
      </c>
      <c r="F8065" s="92" t="str">
        <f t="shared" si="1238"/>
        <v/>
      </c>
      <c r="G8065" s="212" t="str">
        <f t="shared" si="1239"/>
        <v/>
      </c>
      <c r="H8065" s="92">
        <f>IF(OR(ERR=FALSE,AND(F8065="",G8065="")),0,IF($C$12="D",$H$13+SUM($F$14:F8065)-SUM($G$14:G8065),$H$13-SUM($F$14:F8065)+SUM($G$14:G8065)))</f>
        <v>0</v>
      </c>
      <c r="I8065" s="7"/>
    </row>
    <row r="8066" spans="1:9">
      <c r="A8066" s="89">
        <f t="shared" si="1240"/>
        <v>8053</v>
      </c>
      <c r="B8066" s="185" t="str">
        <f t="shared" ref="B8066:B8129" si="1241">IF(ISERROR(VLOOKUP(A8066&amp;H$9,JU_AKUN,6,FALSE)=TRUE),"",VLOOKUP(A8066&amp;H$9,JU_AKUN,6,FALSE))</f>
        <v/>
      </c>
      <c r="C8066" s="90" t="str">
        <f t="shared" ref="C8066:C8129" si="1242">IF(ISERROR(VLOOKUP(A8066&amp;H$9,JU_AKUN,7,FALSE)=TRUE),"",VLOOKUP(A8066&amp;H$9,JU_AKUN,7,FALSE))</f>
        <v/>
      </c>
      <c r="D8066" s="89" t="str">
        <f t="shared" ref="D8066:D8129" si="1243">IF(ISERROR(VLOOKUP(A8066&amp;H$9,JU_AKUN,8,FALSE)=TRUE),"",VLOOKUP(A8066&amp;H$9,JU_AKUN,8,FALSE))</f>
        <v/>
      </c>
      <c r="E8066" s="91" t="str">
        <f t="shared" ref="E8066:E8129" si="1244">IF(ISERROR(VLOOKUP(A8066&amp;H$9,JU_AKUN,9,FALSE)=TRUE),"",VLOOKUP(A8066&amp;H$9,JU_AKUN,9,FALSE))</f>
        <v/>
      </c>
      <c r="F8066" s="92" t="str">
        <f t="shared" ref="F8066:F8129" si="1245">IF(ISERROR(VLOOKUP(A8066&amp;H$9,JU_AKUN,14,FALSE)=TRUE),"",VLOOKUP(A8066&amp;H$9,JU_AKUN,14,FALSE))</f>
        <v/>
      </c>
      <c r="G8066" s="212" t="str">
        <f t="shared" ref="G8066:G8129" si="1246">IF(ISERROR(VLOOKUP(A8066&amp;H$9,JU_AKUN,15,FALSE)=TRUE),"",VLOOKUP(A8066&amp;H$9,JU_AKUN,15,FALSE))</f>
        <v/>
      </c>
      <c r="H8066" s="92">
        <f>IF(OR(ERR=FALSE,AND(F8066="",G8066="")),0,IF($C$12="D",$H$13+SUM($F$14:F8066)-SUM($G$14:G8066),$H$13-SUM($F$14:F8066)+SUM($G$14:G8066)))</f>
        <v>0</v>
      </c>
      <c r="I8066" s="7"/>
    </row>
    <row r="8067" spans="1:9">
      <c r="A8067" s="89">
        <f t="shared" si="1240"/>
        <v>8054</v>
      </c>
      <c r="B8067" s="185" t="str">
        <f t="shared" si="1241"/>
        <v/>
      </c>
      <c r="C8067" s="90" t="str">
        <f t="shared" si="1242"/>
        <v/>
      </c>
      <c r="D8067" s="89" t="str">
        <f t="shared" si="1243"/>
        <v/>
      </c>
      <c r="E8067" s="91" t="str">
        <f t="shared" si="1244"/>
        <v/>
      </c>
      <c r="F8067" s="92" t="str">
        <f t="shared" si="1245"/>
        <v/>
      </c>
      <c r="G8067" s="212" t="str">
        <f t="shared" si="1246"/>
        <v/>
      </c>
      <c r="H8067" s="92">
        <f>IF(OR(ERR=FALSE,AND(F8067="",G8067="")),0,IF($C$12="D",$H$13+SUM($F$14:F8067)-SUM($G$14:G8067),$H$13-SUM($F$14:F8067)+SUM($G$14:G8067)))</f>
        <v>0</v>
      </c>
      <c r="I8067" s="7"/>
    </row>
    <row r="8068" spans="1:9">
      <c r="A8068" s="89">
        <f t="shared" si="1240"/>
        <v>8055</v>
      </c>
      <c r="B8068" s="185" t="str">
        <f t="shared" si="1241"/>
        <v/>
      </c>
      <c r="C8068" s="90" t="str">
        <f t="shared" si="1242"/>
        <v/>
      </c>
      <c r="D8068" s="89" t="str">
        <f t="shared" si="1243"/>
        <v/>
      </c>
      <c r="E8068" s="91" t="str">
        <f t="shared" si="1244"/>
        <v/>
      </c>
      <c r="F8068" s="92" t="str">
        <f t="shared" si="1245"/>
        <v/>
      </c>
      <c r="G8068" s="212" t="str">
        <f t="shared" si="1246"/>
        <v/>
      </c>
      <c r="H8068" s="92">
        <f>IF(OR(ERR=FALSE,AND(F8068="",G8068="")),0,IF($C$12="D",$H$13+SUM($F$14:F8068)-SUM($G$14:G8068),$H$13-SUM($F$14:F8068)+SUM($G$14:G8068)))</f>
        <v>0</v>
      </c>
      <c r="I8068" s="7"/>
    </row>
    <row r="8069" spans="1:9">
      <c r="A8069" s="89">
        <f t="shared" si="1240"/>
        <v>8056</v>
      </c>
      <c r="B8069" s="185" t="str">
        <f t="shared" si="1241"/>
        <v/>
      </c>
      <c r="C8069" s="90" t="str">
        <f t="shared" si="1242"/>
        <v/>
      </c>
      <c r="D8069" s="89" t="str">
        <f t="shared" si="1243"/>
        <v/>
      </c>
      <c r="E8069" s="91" t="str">
        <f t="shared" si="1244"/>
        <v/>
      </c>
      <c r="F8069" s="92" t="str">
        <f t="shared" si="1245"/>
        <v/>
      </c>
      <c r="G8069" s="212" t="str">
        <f t="shared" si="1246"/>
        <v/>
      </c>
      <c r="H8069" s="92">
        <f>IF(OR(ERR=FALSE,AND(F8069="",G8069="")),0,IF($C$12="D",$H$13+SUM($F$14:F8069)-SUM($G$14:G8069),$H$13-SUM($F$14:F8069)+SUM($G$14:G8069)))</f>
        <v>0</v>
      </c>
      <c r="I8069" s="7"/>
    </row>
    <row r="8070" spans="1:9">
      <c r="A8070" s="89">
        <f t="shared" si="1240"/>
        <v>8057</v>
      </c>
      <c r="B8070" s="185" t="str">
        <f t="shared" si="1241"/>
        <v/>
      </c>
      <c r="C8070" s="90" t="str">
        <f t="shared" si="1242"/>
        <v/>
      </c>
      <c r="D8070" s="89" t="str">
        <f t="shared" si="1243"/>
        <v/>
      </c>
      <c r="E8070" s="91" t="str">
        <f t="shared" si="1244"/>
        <v/>
      </c>
      <c r="F8070" s="92" t="str">
        <f t="shared" si="1245"/>
        <v/>
      </c>
      <c r="G8070" s="212" t="str">
        <f t="shared" si="1246"/>
        <v/>
      </c>
      <c r="H8070" s="92">
        <f>IF(OR(ERR=FALSE,AND(F8070="",G8070="")),0,IF($C$12="D",$H$13+SUM($F$14:F8070)-SUM($G$14:G8070),$H$13-SUM($F$14:F8070)+SUM($G$14:G8070)))</f>
        <v>0</v>
      </c>
      <c r="I8070" s="7"/>
    </row>
    <row r="8071" spans="1:9">
      <c r="A8071" s="89">
        <f t="shared" si="1240"/>
        <v>8058</v>
      </c>
      <c r="B8071" s="185" t="str">
        <f t="shared" si="1241"/>
        <v/>
      </c>
      <c r="C8071" s="90" t="str">
        <f t="shared" si="1242"/>
        <v/>
      </c>
      <c r="D8071" s="89" t="str">
        <f t="shared" si="1243"/>
        <v/>
      </c>
      <c r="E8071" s="91" t="str">
        <f t="shared" si="1244"/>
        <v/>
      </c>
      <c r="F8071" s="92" t="str">
        <f t="shared" si="1245"/>
        <v/>
      </c>
      <c r="G8071" s="212" t="str">
        <f t="shared" si="1246"/>
        <v/>
      </c>
      <c r="H8071" s="92">
        <f>IF(OR(ERR=FALSE,AND(F8071="",G8071="")),0,IF($C$12="D",$H$13+SUM($F$14:F8071)-SUM($G$14:G8071),$H$13-SUM($F$14:F8071)+SUM($G$14:G8071)))</f>
        <v>0</v>
      </c>
      <c r="I8071" s="7"/>
    </row>
    <row r="8072" spans="1:9">
      <c r="A8072" s="89">
        <f t="shared" si="1240"/>
        <v>8059</v>
      </c>
      <c r="B8072" s="185" t="str">
        <f t="shared" si="1241"/>
        <v/>
      </c>
      <c r="C8072" s="90" t="str">
        <f t="shared" si="1242"/>
        <v/>
      </c>
      <c r="D8072" s="89" t="str">
        <f t="shared" si="1243"/>
        <v/>
      </c>
      <c r="E8072" s="91" t="str">
        <f t="shared" si="1244"/>
        <v/>
      </c>
      <c r="F8072" s="92" t="str">
        <f t="shared" si="1245"/>
        <v/>
      </c>
      <c r="G8072" s="212" t="str">
        <f t="shared" si="1246"/>
        <v/>
      </c>
      <c r="H8072" s="92">
        <f>IF(OR(ERR=FALSE,AND(F8072="",G8072="")),0,IF($C$12="D",$H$13+SUM($F$14:F8072)-SUM($G$14:G8072),$H$13-SUM($F$14:F8072)+SUM($G$14:G8072)))</f>
        <v>0</v>
      </c>
      <c r="I8072" s="7"/>
    </row>
    <row r="8073" spans="1:9">
      <c r="A8073" s="89">
        <f t="shared" si="1240"/>
        <v>8060</v>
      </c>
      <c r="B8073" s="185" t="str">
        <f t="shared" si="1241"/>
        <v/>
      </c>
      <c r="C8073" s="90" t="str">
        <f t="shared" si="1242"/>
        <v/>
      </c>
      <c r="D8073" s="89" t="str">
        <f t="shared" si="1243"/>
        <v/>
      </c>
      <c r="E8073" s="91" t="str">
        <f t="shared" si="1244"/>
        <v/>
      </c>
      <c r="F8073" s="92" t="str">
        <f t="shared" si="1245"/>
        <v/>
      </c>
      <c r="G8073" s="212" t="str">
        <f t="shared" si="1246"/>
        <v/>
      </c>
      <c r="H8073" s="92">
        <f>IF(OR(ERR=FALSE,AND(F8073="",G8073="")),0,IF($C$12="D",$H$13+SUM($F$14:F8073)-SUM($G$14:G8073),$H$13-SUM($F$14:F8073)+SUM($G$14:G8073)))</f>
        <v>0</v>
      </c>
      <c r="I8073" s="7"/>
    </row>
    <row r="8074" spans="1:9">
      <c r="A8074" s="89">
        <f t="shared" si="1240"/>
        <v>8061</v>
      </c>
      <c r="B8074" s="185" t="str">
        <f t="shared" si="1241"/>
        <v/>
      </c>
      <c r="C8074" s="90" t="str">
        <f t="shared" si="1242"/>
        <v/>
      </c>
      <c r="D8074" s="89" t="str">
        <f t="shared" si="1243"/>
        <v/>
      </c>
      <c r="E8074" s="91" t="str">
        <f t="shared" si="1244"/>
        <v/>
      </c>
      <c r="F8074" s="92" t="str">
        <f t="shared" si="1245"/>
        <v/>
      </c>
      <c r="G8074" s="212" t="str">
        <f t="shared" si="1246"/>
        <v/>
      </c>
      <c r="H8074" s="92">
        <f>IF(OR(ERR=FALSE,AND(F8074="",G8074="")),0,IF($C$12="D",$H$13+SUM($F$14:F8074)-SUM($G$14:G8074),$H$13-SUM($F$14:F8074)+SUM($G$14:G8074)))</f>
        <v>0</v>
      </c>
      <c r="I8074" s="7"/>
    </row>
    <row r="8075" spans="1:9">
      <c r="A8075" s="89">
        <f t="shared" si="1240"/>
        <v>8062</v>
      </c>
      <c r="B8075" s="185" t="str">
        <f t="shared" si="1241"/>
        <v/>
      </c>
      <c r="C8075" s="90" t="str">
        <f t="shared" si="1242"/>
        <v/>
      </c>
      <c r="D8075" s="89" t="str">
        <f t="shared" si="1243"/>
        <v/>
      </c>
      <c r="E8075" s="91" t="str">
        <f t="shared" si="1244"/>
        <v/>
      </c>
      <c r="F8075" s="92" t="str">
        <f t="shared" si="1245"/>
        <v/>
      </c>
      <c r="G8075" s="212" t="str">
        <f t="shared" si="1246"/>
        <v/>
      </c>
      <c r="H8075" s="92">
        <f>IF(OR(ERR=FALSE,AND(F8075="",G8075="")),0,IF($C$12="D",$H$13+SUM($F$14:F8075)-SUM($G$14:G8075),$H$13-SUM($F$14:F8075)+SUM($G$14:G8075)))</f>
        <v>0</v>
      </c>
      <c r="I8075" s="7"/>
    </row>
    <row r="8076" spans="1:9">
      <c r="A8076" s="89">
        <f t="shared" si="1240"/>
        <v>8063</v>
      </c>
      <c r="B8076" s="185" t="str">
        <f t="shared" si="1241"/>
        <v/>
      </c>
      <c r="C8076" s="90" t="str">
        <f t="shared" si="1242"/>
        <v/>
      </c>
      <c r="D8076" s="89" t="str">
        <f t="shared" si="1243"/>
        <v/>
      </c>
      <c r="E8076" s="91" t="str">
        <f t="shared" si="1244"/>
        <v/>
      </c>
      <c r="F8076" s="92" t="str">
        <f t="shared" si="1245"/>
        <v/>
      </c>
      <c r="G8076" s="212" t="str">
        <f t="shared" si="1246"/>
        <v/>
      </c>
      <c r="H8076" s="92">
        <f>IF(OR(ERR=FALSE,AND(F8076="",G8076="")),0,IF($C$12="D",$H$13+SUM($F$14:F8076)-SUM($G$14:G8076),$H$13-SUM($F$14:F8076)+SUM($G$14:G8076)))</f>
        <v>0</v>
      </c>
      <c r="I8076" s="7"/>
    </row>
    <row r="8077" spans="1:9">
      <c r="A8077" s="89">
        <f t="shared" si="1240"/>
        <v>8064</v>
      </c>
      <c r="B8077" s="185" t="str">
        <f t="shared" si="1241"/>
        <v/>
      </c>
      <c r="C8077" s="90" t="str">
        <f t="shared" si="1242"/>
        <v/>
      </c>
      <c r="D8077" s="89" t="str">
        <f t="shared" si="1243"/>
        <v/>
      </c>
      <c r="E8077" s="91" t="str">
        <f t="shared" si="1244"/>
        <v/>
      </c>
      <c r="F8077" s="92" t="str">
        <f t="shared" si="1245"/>
        <v/>
      </c>
      <c r="G8077" s="212" t="str">
        <f t="shared" si="1246"/>
        <v/>
      </c>
      <c r="H8077" s="92">
        <f>IF(OR(ERR=FALSE,AND(F8077="",G8077="")),0,IF($C$12="D",$H$13+SUM($F$14:F8077)-SUM($G$14:G8077),$H$13-SUM($F$14:F8077)+SUM($G$14:G8077)))</f>
        <v>0</v>
      </c>
      <c r="I8077" s="7"/>
    </row>
    <row r="8078" spans="1:9">
      <c r="A8078" s="89">
        <f t="shared" si="1240"/>
        <v>8065</v>
      </c>
      <c r="B8078" s="185" t="str">
        <f t="shared" si="1241"/>
        <v/>
      </c>
      <c r="C8078" s="90" t="str">
        <f t="shared" si="1242"/>
        <v/>
      </c>
      <c r="D8078" s="89" t="str">
        <f t="shared" si="1243"/>
        <v/>
      </c>
      <c r="E8078" s="91" t="str">
        <f t="shared" si="1244"/>
        <v/>
      </c>
      <c r="F8078" s="92" t="str">
        <f t="shared" si="1245"/>
        <v/>
      </c>
      <c r="G8078" s="212" t="str">
        <f t="shared" si="1246"/>
        <v/>
      </c>
      <c r="H8078" s="92">
        <f>IF(OR(ERR=FALSE,AND(F8078="",G8078="")),0,IF($C$12="D",$H$13+SUM($F$14:F8078)-SUM($G$14:G8078),$H$13-SUM($F$14:F8078)+SUM($G$14:G8078)))</f>
        <v>0</v>
      </c>
      <c r="I8078" s="7"/>
    </row>
    <row r="8079" spans="1:9">
      <c r="A8079" s="89">
        <f t="shared" si="1240"/>
        <v>8066</v>
      </c>
      <c r="B8079" s="185" t="str">
        <f t="shared" si="1241"/>
        <v/>
      </c>
      <c r="C8079" s="90" t="str">
        <f t="shared" si="1242"/>
        <v/>
      </c>
      <c r="D8079" s="89" t="str">
        <f t="shared" si="1243"/>
        <v/>
      </c>
      <c r="E8079" s="91" t="str">
        <f t="shared" si="1244"/>
        <v/>
      </c>
      <c r="F8079" s="92" t="str">
        <f t="shared" si="1245"/>
        <v/>
      </c>
      <c r="G8079" s="212" t="str">
        <f t="shared" si="1246"/>
        <v/>
      </c>
      <c r="H8079" s="92">
        <f>IF(OR(ERR=FALSE,AND(F8079="",G8079="")),0,IF($C$12="D",$H$13+SUM($F$14:F8079)-SUM($G$14:G8079),$H$13-SUM($F$14:F8079)+SUM($G$14:G8079)))</f>
        <v>0</v>
      </c>
      <c r="I8079" s="7"/>
    </row>
    <row r="8080" spans="1:9">
      <c r="A8080" s="89">
        <f t="shared" si="1240"/>
        <v>8067</v>
      </c>
      <c r="B8080" s="185" t="str">
        <f t="shared" si="1241"/>
        <v/>
      </c>
      <c r="C8080" s="90" t="str">
        <f t="shared" si="1242"/>
        <v/>
      </c>
      <c r="D8080" s="89" t="str">
        <f t="shared" si="1243"/>
        <v/>
      </c>
      <c r="E8080" s="91" t="str">
        <f t="shared" si="1244"/>
        <v/>
      </c>
      <c r="F8080" s="92" t="str">
        <f t="shared" si="1245"/>
        <v/>
      </c>
      <c r="G8080" s="212" t="str">
        <f t="shared" si="1246"/>
        <v/>
      </c>
      <c r="H8080" s="92">
        <f>IF(OR(ERR=FALSE,AND(F8080="",G8080="")),0,IF($C$12="D",$H$13+SUM($F$14:F8080)-SUM($G$14:G8080),$H$13-SUM($F$14:F8080)+SUM($G$14:G8080)))</f>
        <v>0</v>
      </c>
      <c r="I8080" s="7"/>
    </row>
    <row r="8081" spans="1:9">
      <c r="A8081" s="89">
        <f t="shared" si="1240"/>
        <v>8068</v>
      </c>
      <c r="B8081" s="185" t="str">
        <f t="shared" si="1241"/>
        <v/>
      </c>
      <c r="C8081" s="90" t="str">
        <f t="shared" si="1242"/>
        <v/>
      </c>
      <c r="D8081" s="89" t="str">
        <f t="shared" si="1243"/>
        <v/>
      </c>
      <c r="E8081" s="91" t="str">
        <f t="shared" si="1244"/>
        <v/>
      </c>
      <c r="F8081" s="92" t="str">
        <f t="shared" si="1245"/>
        <v/>
      </c>
      <c r="G8081" s="212" t="str">
        <f t="shared" si="1246"/>
        <v/>
      </c>
      <c r="H8081" s="92">
        <f>IF(OR(ERR=FALSE,AND(F8081="",G8081="")),0,IF($C$12="D",$H$13+SUM($F$14:F8081)-SUM($G$14:G8081),$H$13-SUM($F$14:F8081)+SUM($G$14:G8081)))</f>
        <v>0</v>
      </c>
      <c r="I8081" s="7"/>
    </row>
    <row r="8082" spans="1:9">
      <c r="A8082" s="89">
        <f t="shared" si="1240"/>
        <v>8069</v>
      </c>
      <c r="B8082" s="185" t="str">
        <f t="shared" si="1241"/>
        <v/>
      </c>
      <c r="C8082" s="90" t="str">
        <f t="shared" si="1242"/>
        <v/>
      </c>
      <c r="D8082" s="89" t="str">
        <f t="shared" si="1243"/>
        <v/>
      </c>
      <c r="E8082" s="91" t="str">
        <f t="shared" si="1244"/>
        <v/>
      </c>
      <c r="F8082" s="92" t="str">
        <f t="shared" si="1245"/>
        <v/>
      </c>
      <c r="G8082" s="212" t="str">
        <f t="shared" si="1246"/>
        <v/>
      </c>
      <c r="H8082" s="92">
        <f>IF(OR(ERR=FALSE,AND(F8082="",G8082="")),0,IF($C$12="D",$H$13+SUM($F$14:F8082)-SUM($G$14:G8082),$H$13-SUM($F$14:F8082)+SUM($G$14:G8082)))</f>
        <v>0</v>
      </c>
      <c r="I8082" s="7"/>
    </row>
    <row r="8083" spans="1:9">
      <c r="A8083" s="89">
        <f t="shared" si="1240"/>
        <v>8070</v>
      </c>
      <c r="B8083" s="185" t="str">
        <f t="shared" si="1241"/>
        <v/>
      </c>
      <c r="C8083" s="90" t="str">
        <f t="shared" si="1242"/>
        <v/>
      </c>
      <c r="D8083" s="89" t="str">
        <f t="shared" si="1243"/>
        <v/>
      </c>
      <c r="E8083" s="91" t="str">
        <f t="shared" si="1244"/>
        <v/>
      </c>
      <c r="F8083" s="92" t="str">
        <f t="shared" si="1245"/>
        <v/>
      </c>
      <c r="G8083" s="212" t="str">
        <f t="shared" si="1246"/>
        <v/>
      </c>
      <c r="H8083" s="92">
        <f>IF(OR(ERR=FALSE,AND(F8083="",G8083="")),0,IF($C$12="D",$H$13+SUM($F$14:F8083)-SUM($G$14:G8083),$H$13-SUM($F$14:F8083)+SUM($G$14:G8083)))</f>
        <v>0</v>
      </c>
      <c r="I8083" s="7"/>
    </row>
    <row r="8084" spans="1:9">
      <c r="A8084" s="89">
        <f t="shared" si="1240"/>
        <v>8071</v>
      </c>
      <c r="B8084" s="185" t="str">
        <f t="shared" si="1241"/>
        <v/>
      </c>
      <c r="C8084" s="90" t="str">
        <f t="shared" si="1242"/>
        <v/>
      </c>
      <c r="D8084" s="89" t="str">
        <f t="shared" si="1243"/>
        <v/>
      </c>
      <c r="E8084" s="91" t="str">
        <f t="shared" si="1244"/>
        <v/>
      </c>
      <c r="F8084" s="92" t="str">
        <f t="shared" si="1245"/>
        <v/>
      </c>
      <c r="G8084" s="212" t="str">
        <f t="shared" si="1246"/>
        <v/>
      </c>
      <c r="H8084" s="92">
        <f>IF(OR(ERR=FALSE,AND(F8084="",G8084="")),0,IF($C$12="D",$H$13+SUM($F$14:F8084)-SUM($G$14:G8084),$H$13-SUM($F$14:F8084)+SUM($G$14:G8084)))</f>
        <v>0</v>
      </c>
      <c r="I8084" s="7"/>
    </row>
    <row r="8085" spans="1:9">
      <c r="A8085" s="89">
        <f t="shared" si="1240"/>
        <v>8072</v>
      </c>
      <c r="B8085" s="185" t="str">
        <f t="shared" si="1241"/>
        <v/>
      </c>
      <c r="C8085" s="90" t="str">
        <f t="shared" si="1242"/>
        <v/>
      </c>
      <c r="D8085" s="89" t="str">
        <f t="shared" si="1243"/>
        <v/>
      </c>
      <c r="E8085" s="91" t="str">
        <f t="shared" si="1244"/>
        <v/>
      </c>
      <c r="F8085" s="92" t="str">
        <f t="shared" si="1245"/>
        <v/>
      </c>
      <c r="G8085" s="212" t="str">
        <f t="shared" si="1246"/>
        <v/>
      </c>
      <c r="H8085" s="92">
        <f>IF(OR(ERR=FALSE,AND(F8085="",G8085="")),0,IF($C$12="D",$H$13+SUM($F$14:F8085)-SUM($G$14:G8085),$H$13-SUM($F$14:F8085)+SUM($G$14:G8085)))</f>
        <v>0</v>
      </c>
      <c r="I8085" s="7"/>
    </row>
    <row r="8086" spans="1:9">
      <c r="A8086" s="89">
        <f t="shared" si="1240"/>
        <v>8073</v>
      </c>
      <c r="B8086" s="185" t="str">
        <f t="shared" si="1241"/>
        <v/>
      </c>
      <c r="C8086" s="90" t="str">
        <f t="shared" si="1242"/>
        <v/>
      </c>
      <c r="D8086" s="89" t="str">
        <f t="shared" si="1243"/>
        <v/>
      </c>
      <c r="E8086" s="91" t="str">
        <f t="shared" si="1244"/>
        <v/>
      </c>
      <c r="F8086" s="92" t="str">
        <f t="shared" si="1245"/>
        <v/>
      </c>
      <c r="G8086" s="212" t="str">
        <f t="shared" si="1246"/>
        <v/>
      </c>
      <c r="H8086" s="92">
        <f>IF(OR(ERR=FALSE,AND(F8086="",G8086="")),0,IF($C$12="D",$H$13+SUM($F$14:F8086)-SUM($G$14:G8086),$H$13-SUM($F$14:F8086)+SUM($G$14:G8086)))</f>
        <v>0</v>
      </c>
      <c r="I8086" s="7"/>
    </row>
    <row r="8087" spans="1:9">
      <c r="A8087" s="89">
        <f t="shared" si="1240"/>
        <v>8074</v>
      </c>
      <c r="B8087" s="185" t="str">
        <f t="shared" si="1241"/>
        <v/>
      </c>
      <c r="C8087" s="90" t="str">
        <f t="shared" si="1242"/>
        <v/>
      </c>
      <c r="D8087" s="89" t="str">
        <f t="shared" si="1243"/>
        <v/>
      </c>
      <c r="E8087" s="91" t="str">
        <f t="shared" si="1244"/>
        <v/>
      </c>
      <c r="F8087" s="92" t="str">
        <f t="shared" si="1245"/>
        <v/>
      </c>
      <c r="G8087" s="212" t="str">
        <f t="shared" si="1246"/>
        <v/>
      </c>
      <c r="H8087" s="92">
        <f>IF(OR(ERR=FALSE,AND(F8087="",G8087="")),0,IF($C$12="D",$H$13+SUM($F$14:F8087)-SUM($G$14:G8087),$H$13-SUM($F$14:F8087)+SUM($G$14:G8087)))</f>
        <v>0</v>
      </c>
      <c r="I8087" s="7"/>
    </row>
    <row r="8088" spans="1:9">
      <c r="A8088" s="89">
        <f t="shared" si="1240"/>
        <v>8075</v>
      </c>
      <c r="B8088" s="185" t="str">
        <f t="shared" si="1241"/>
        <v/>
      </c>
      <c r="C8088" s="90" t="str">
        <f t="shared" si="1242"/>
        <v/>
      </c>
      <c r="D8088" s="89" t="str">
        <f t="shared" si="1243"/>
        <v/>
      </c>
      <c r="E8088" s="91" t="str">
        <f t="shared" si="1244"/>
        <v/>
      </c>
      <c r="F8088" s="92" t="str">
        <f t="shared" si="1245"/>
        <v/>
      </c>
      <c r="G8088" s="212" t="str">
        <f t="shared" si="1246"/>
        <v/>
      </c>
      <c r="H8088" s="92">
        <f>IF(OR(ERR=FALSE,AND(F8088="",G8088="")),0,IF($C$12="D",$H$13+SUM($F$14:F8088)-SUM($G$14:G8088),$H$13-SUM($F$14:F8088)+SUM($G$14:G8088)))</f>
        <v>0</v>
      </c>
      <c r="I8088" s="7"/>
    </row>
    <row r="8089" spans="1:9">
      <c r="A8089" s="89">
        <f t="shared" si="1240"/>
        <v>8076</v>
      </c>
      <c r="B8089" s="185" t="str">
        <f t="shared" si="1241"/>
        <v/>
      </c>
      <c r="C8089" s="90" t="str">
        <f t="shared" si="1242"/>
        <v/>
      </c>
      <c r="D8089" s="89" t="str">
        <f t="shared" si="1243"/>
        <v/>
      </c>
      <c r="E8089" s="91" t="str">
        <f t="shared" si="1244"/>
        <v/>
      </c>
      <c r="F8089" s="92" t="str">
        <f t="shared" si="1245"/>
        <v/>
      </c>
      <c r="G8089" s="212" t="str">
        <f t="shared" si="1246"/>
        <v/>
      </c>
      <c r="H8089" s="92">
        <f>IF(OR(ERR=FALSE,AND(F8089="",G8089="")),0,IF($C$12="D",$H$13+SUM($F$14:F8089)-SUM($G$14:G8089),$H$13-SUM($F$14:F8089)+SUM($G$14:G8089)))</f>
        <v>0</v>
      </c>
      <c r="I8089" s="7"/>
    </row>
    <row r="8090" spans="1:9">
      <c r="A8090" s="89">
        <f t="shared" si="1240"/>
        <v>8077</v>
      </c>
      <c r="B8090" s="185" t="str">
        <f t="shared" si="1241"/>
        <v/>
      </c>
      <c r="C8090" s="90" t="str">
        <f t="shared" si="1242"/>
        <v/>
      </c>
      <c r="D8090" s="89" t="str">
        <f t="shared" si="1243"/>
        <v/>
      </c>
      <c r="E8090" s="91" t="str">
        <f t="shared" si="1244"/>
        <v/>
      </c>
      <c r="F8090" s="92" t="str">
        <f t="shared" si="1245"/>
        <v/>
      </c>
      <c r="G8090" s="212" t="str">
        <f t="shared" si="1246"/>
        <v/>
      </c>
      <c r="H8090" s="92">
        <f>IF(OR(ERR=FALSE,AND(F8090="",G8090="")),0,IF($C$12="D",$H$13+SUM($F$14:F8090)-SUM($G$14:G8090),$H$13-SUM($F$14:F8090)+SUM($G$14:G8090)))</f>
        <v>0</v>
      </c>
      <c r="I8090" s="7"/>
    </row>
    <row r="8091" spans="1:9">
      <c r="A8091" s="89">
        <f t="shared" si="1240"/>
        <v>8078</v>
      </c>
      <c r="B8091" s="185" t="str">
        <f t="shared" si="1241"/>
        <v/>
      </c>
      <c r="C8091" s="90" t="str">
        <f t="shared" si="1242"/>
        <v/>
      </c>
      <c r="D8091" s="89" t="str">
        <f t="shared" si="1243"/>
        <v/>
      </c>
      <c r="E8091" s="91" t="str">
        <f t="shared" si="1244"/>
        <v/>
      </c>
      <c r="F8091" s="92" t="str">
        <f t="shared" si="1245"/>
        <v/>
      </c>
      <c r="G8091" s="212" t="str">
        <f t="shared" si="1246"/>
        <v/>
      </c>
      <c r="H8091" s="92">
        <f>IF(OR(ERR=FALSE,AND(F8091="",G8091="")),0,IF($C$12="D",$H$13+SUM($F$14:F8091)-SUM($G$14:G8091),$H$13-SUM($F$14:F8091)+SUM($G$14:G8091)))</f>
        <v>0</v>
      </c>
      <c r="I8091" s="7"/>
    </row>
    <row r="8092" spans="1:9">
      <c r="A8092" s="89">
        <f t="shared" si="1240"/>
        <v>8079</v>
      </c>
      <c r="B8092" s="185" t="str">
        <f t="shared" si="1241"/>
        <v/>
      </c>
      <c r="C8092" s="90" t="str">
        <f t="shared" si="1242"/>
        <v/>
      </c>
      <c r="D8092" s="89" t="str">
        <f t="shared" si="1243"/>
        <v/>
      </c>
      <c r="E8092" s="91" t="str">
        <f t="shared" si="1244"/>
        <v/>
      </c>
      <c r="F8092" s="92" t="str">
        <f t="shared" si="1245"/>
        <v/>
      </c>
      <c r="G8092" s="212" t="str">
        <f t="shared" si="1246"/>
        <v/>
      </c>
      <c r="H8092" s="92">
        <f>IF(OR(ERR=FALSE,AND(F8092="",G8092="")),0,IF($C$12="D",$H$13+SUM($F$14:F8092)-SUM($G$14:G8092),$H$13-SUM($F$14:F8092)+SUM($G$14:G8092)))</f>
        <v>0</v>
      </c>
      <c r="I8092" s="7"/>
    </row>
    <row r="8093" spans="1:9">
      <c r="A8093" s="89">
        <f t="shared" si="1240"/>
        <v>8080</v>
      </c>
      <c r="B8093" s="185" t="str">
        <f t="shared" si="1241"/>
        <v/>
      </c>
      <c r="C8093" s="90" t="str">
        <f t="shared" si="1242"/>
        <v/>
      </c>
      <c r="D8093" s="89" t="str">
        <f t="shared" si="1243"/>
        <v/>
      </c>
      <c r="E8093" s="91" t="str">
        <f t="shared" si="1244"/>
        <v/>
      </c>
      <c r="F8093" s="92" t="str">
        <f t="shared" si="1245"/>
        <v/>
      </c>
      <c r="G8093" s="212" t="str">
        <f t="shared" si="1246"/>
        <v/>
      </c>
      <c r="H8093" s="92">
        <f>IF(OR(ERR=FALSE,AND(F8093="",G8093="")),0,IF($C$12="D",$H$13+SUM($F$14:F8093)-SUM($G$14:G8093),$H$13-SUM($F$14:F8093)+SUM($G$14:G8093)))</f>
        <v>0</v>
      </c>
      <c r="I8093" s="7"/>
    </row>
    <row r="8094" spans="1:9">
      <c r="A8094" s="89">
        <f t="shared" si="1240"/>
        <v>8081</v>
      </c>
      <c r="B8094" s="185" t="str">
        <f t="shared" si="1241"/>
        <v/>
      </c>
      <c r="C8094" s="90" t="str">
        <f t="shared" si="1242"/>
        <v/>
      </c>
      <c r="D8094" s="89" t="str">
        <f t="shared" si="1243"/>
        <v/>
      </c>
      <c r="E8094" s="91" t="str">
        <f t="shared" si="1244"/>
        <v/>
      </c>
      <c r="F8094" s="92" t="str">
        <f t="shared" si="1245"/>
        <v/>
      </c>
      <c r="G8094" s="212" t="str">
        <f t="shared" si="1246"/>
        <v/>
      </c>
      <c r="H8094" s="92">
        <f>IF(OR(ERR=FALSE,AND(F8094="",G8094="")),0,IF($C$12="D",$H$13+SUM($F$14:F8094)-SUM($G$14:G8094),$H$13-SUM($F$14:F8094)+SUM($G$14:G8094)))</f>
        <v>0</v>
      </c>
      <c r="I8094" s="7"/>
    </row>
    <row r="8095" spans="1:9">
      <c r="A8095" s="89">
        <f t="shared" si="1240"/>
        <v>8082</v>
      </c>
      <c r="B8095" s="185" t="str">
        <f t="shared" si="1241"/>
        <v/>
      </c>
      <c r="C8095" s="90" t="str">
        <f t="shared" si="1242"/>
        <v/>
      </c>
      <c r="D8095" s="89" t="str">
        <f t="shared" si="1243"/>
        <v/>
      </c>
      <c r="E8095" s="91" t="str">
        <f t="shared" si="1244"/>
        <v/>
      </c>
      <c r="F8095" s="92" t="str">
        <f t="shared" si="1245"/>
        <v/>
      </c>
      <c r="G8095" s="212" t="str">
        <f t="shared" si="1246"/>
        <v/>
      </c>
      <c r="H8095" s="92">
        <f>IF(OR(ERR=FALSE,AND(F8095="",G8095="")),0,IF($C$12="D",$H$13+SUM($F$14:F8095)-SUM($G$14:G8095),$H$13-SUM($F$14:F8095)+SUM($G$14:G8095)))</f>
        <v>0</v>
      </c>
      <c r="I8095" s="7"/>
    </row>
    <row r="8096" spans="1:9">
      <c r="A8096" s="89">
        <f t="shared" si="1240"/>
        <v>8083</v>
      </c>
      <c r="B8096" s="185" t="str">
        <f t="shared" si="1241"/>
        <v/>
      </c>
      <c r="C8096" s="90" t="str">
        <f t="shared" si="1242"/>
        <v/>
      </c>
      <c r="D8096" s="89" t="str">
        <f t="shared" si="1243"/>
        <v/>
      </c>
      <c r="E8096" s="91" t="str">
        <f t="shared" si="1244"/>
        <v/>
      </c>
      <c r="F8096" s="92" t="str">
        <f t="shared" si="1245"/>
        <v/>
      </c>
      <c r="G8096" s="212" t="str">
        <f t="shared" si="1246"/>
        <v/>
      </c>
      <c r="H8096" s="92">
        <f>IF(OR(ERR=FALSE,AND(F8096="",G8096="")),0,IF($C$12="D",$H$13+SUM($F$14:F8096)-SUM($G$14:G8096),$H$13-SUM($F$14:F8096)+SUM($G$14:G8096)))</f>
        <v>0</v>
      </c>
      <c r="I8096" s="7"/>
    </row>
    <row r="8097" spans="1:9">
      <c r="A8097" s="89">
        <f t="shared" si="1240"/>
        <v>8084</v>
      </c>
      <c r="B8097" s="185" t="str">
        <f t="shared" si="1241"/>
        <v/>
      </c>
      <c r="C8097" s="90" t="str">
        <f t="shared" si="1242"/>
        <v/>
      </c>
      <c r="D8097" s="89" t="str">
        <f t="shared" si="1243"/>
        <v/>
      </c>
      <c r="E8097" s="91" t="str">
        <f t="shared" si="1244"/>
        <v/>
      </c>
      <c r="F8097" s="92" t="str">
        <f t="shared" si="1245"/>
        <v/>
      </c>
      <c r="G8097" s="212" t="str">
        <f t="shared" si="1246"/>
        <v/>
      </c>
      <c r="H8097" s="92">
        <f>IF(OR(ERR=FALSE,AND(F8097="",G8097="")),0,IF($C$12="D",$H$13+SUM($F$14:F8097)-SUM($G$14:G8097),$H$13-SUM($F$14:F8097)+SUM($G$14:G8097)))</f>
        <v>0</v>
      </c>
      <c r="I8097" s="7"/>
    </row>
    <row r="8098" spans="1:9">
      <c r="A8098" s="89">
        <f t="shared" si="1240"/>
        <v>8085</v>
      </c>
      <c r="B8098" s="185" t="str">
        <f t="shared" si="1241"/>
        <v/>
      </c>
      <c r="C8098" s="90" t="str">
        <f t="shared" si="1242"/>
        <v/>
      </c>
      <c r="D8098" s="89" t="str">
        <f t="shared" si="1243"/>
        <v/>
      </c>
      <c r="E8098" s="91" t="str">
        <f t="shared" si="1244"/>
        <v/>
      </c>
      <c r="F8098" s="92" t="str">
        <f t="shared" si="1245"/>
        <v/>
      </c>
      <c r="G8098" s="212" t="str">
        <f t="shared" si="1246"/>
        <v/>
      </c>
      <c r="H8098" s="92">
        <f>IF(OR(ERR=FALSE,AND(F8098="",G8098="")),0,IF($C$12="D",$H$13+SUM($F$14:F8098)-SUM($G$14:G8098),$H$13-SUM($F$14:F8098)+SUM($G$14:G8098)))</f>
        <v>0</v>
      </c>
      <c r="I8098" s="7"/>
    </row>
    <row r="8099" spans="1:9">
      <c r="A8099" s="89">
        <f t="shared" si="1240"/>
        <v>8086</v>
      </c>
      <c r="B8099" s="185" t="str">
        <f t="shared" si="1241"/>
        <v/>
      </c>
      <c r="C8099" s="90" t="str">
        <f t="shared" si="1242"/>
        <v/>
      </c>
      <c r="D8099" s="89" t="str">
        <f t="shared" si="1243"/>
        <v/>
      </c>
      <c r="E8099" s="91" t="str">
        <f t="shared" si="1244"/>
        <v/>
      </c>
      <c r="F8099" s="92" t="str">
        <f t="shared" si="1245"/>
        <v/>
      </c>
      <c r="G8099" s="212" t="str">
        <f t="shared" si="1246"/>
        <v/>
      </c>
      <c r="H8099" s="92">
        <f>IF(OR(ERR=FALSE,AND(F8099="",G8099="")),0,IF($C$12="D",$H$13+SUM($F$14:F8099)-SUM($G$14:G8099),$H$13-SUM($F$14:F8099)+SUM($G$14:G8099)))</f>
        <v>0</v>
      </c>
      <c r="I8099" s="7"/>
    </row>
    <row r="8100" spans="1:9">
      <c r="A8100" s="89">
        <f t="shared" si="1240"/>
        <v>8087</v>
      </c>
      <c r="B8100" s="185" t="str">
        <f t="shared" si="1241"/>
        <v/>
      </c>
      <c r="C8100" s="90" t="str">
        <f t="shared" si="1242"/>
        <v/>
      </c>
      <c r="D8100" s="89" t="str">
        <f t="shared" si="1243"/>
        <v/>
      </c>
      <c r="E8100" s="91" t="str">
        <f t="shared" si="1244"/>
        <v/>
      </c>
      <c r="F8100" s="92" t="str">
        <f t="shared" si="1245"/>
        <v/>
      </c>
      <c r="G8100" s="212" t="str">
        <f t="shared" si="1246"/>
        <v/>
      </c>
      <c r="H8100" s="92">
        <f>IF(OR(ERR=FALSE,AND(F8100="",G8100="")),0,IF($C$12="D",$H$13+SUM($F$14:F8100)-SUM($G$14:G8100),$H$13-SUM($F$14:F8100)+SUM($G$14:G8100)))</f>
        <v>0</v>
      </c>
      <c r="I8100" s="7"/>
    </row>
    <row r="8101" spans="1:9">
      <c r="A8101" s="89">
        <f t="shared" ref="A8101:A8164" si="1247">A8100+1</f>
        <v>8088</v>
      </c>
      <c r="B8101" s="185" t="str">
        <f t="shared" si="1241"/>
        <v/>
      </c>
      <c r="C8101" s="90" t="str">
        <f t="shared" si="1242"/>
        <v/>
      </c>
      <c r="D8101" s="89" t="str">
        <f t="shared" si="1243"/>
        <v/>
      </c>
      <c r="E8101" s="91" t="str">
        <f t="shared" si="1244"/>
        <v/>
      </c>
      <c r="F8101" s="92" t="str">
        <f t="shared" si="1245"/>
        <v/>
      </c>
      <c r="G8101" s="212" t="str">
        <f t="shared" si="1246"/>
        <v/>
      </c>
      <c r="H8101" s="92">
        <f>IF(OR(ERR=FALSE,AND(F8101="",G8101="")),0,IF($C$12="D",$H$13+SUM($F$14:F8101)-SUM($G$14:G8101),$H$13-SUM($F$14:F8101)+SUM($G$14:G8101)))</f>
        <v>0</v>
      </c>
      <c r="I8101" s="7"/>
    </row>
    <row r="8102" spans="1:9">
      <c r="A8102" s="89">
        <f t="shared" si="1247"/>
        <v>8089</v>
      </c>
      <c r="B8102" s="185" t="str">
        <f t="shared" si="1241"/>
        <v/>
      </c>
      <c r="C8102" s="90" t="str">
        <f t="shared" si="1242"/>
        <v/>
      </c>
      <c r="D8102" s="89" t="str">
        <f t="shared" si="1243"/>
        <v/>
      </c>
      <c r="E8102" s="91" t="str">
        <f t="shared" si="1244"/>
        <v/>
      </c>
      <c r="F8102" s="92" t="str">
        <f t="shared" si="1245"/>
        <v/>
      </c>
      <c r="G8102" s="212" t="str">
        <f t="shared" si="1246"/>
        <v/>
      </c>
      <c r="H8102" s="92">
        <f>IF(OR(ERR=FALSE,AND(F8102="",G8102="")),0,IF($C$12="D",$H$13+SUM($F$14:F8102)-SUM($G$14:G8102),$H$13-SUM($F$14:F8102)+SUM($G$14:G8102)))</f>
        <v>0</v>
      </c>
      <c r="I8102" s="7"/>
    </row>
    <row r="8103" spans="1:9">
      <c r="A8103" s="89">
        <f t="shared" si="1247"/>
        <v>8090</v>
      </c>
      <c r="B8103" s="185" t="str">
        <f t="shared" si="1241"/>
        <v/>
      </c>
      <c r="C8103" s="90" t="str">
        <f t="shared" si="1242"/>
        <v/>
      </c>
      <c r="D8103" s="89" t="str">
        <f t="shared" si="1243"/>
        <v/>
      </c>
      <c r="E8103" s="91" t="str">
        <f t="shared" si="1244"/>
        <v/>
      </c>
      <c r="F8103" s="92" t="str">
        <f t="shared" si="1245"/>
        <v/>
      </c>
      <c r="G8103" s="212" t="str">
        <f t="shared" si="1246"/>
        <v/>
      </c>
      <c r="H8103" s="92">
        <f>IF(OR(ERR=FALSE,AND(F8103="",G8103="")),0,IF($C$12="D",$H$13+SUM($F$14:F8103)-SUM($G$14:G8103),$H$13-SUM($F$14:F8103)+SUM($G$14:G8103)))</f>
        <v>0</v>
      </c>
      <c r="I8103" s="7"/>
    </row>
    <row r="8104" spans="1:9">
      <c r="A8104" s="89">
        <f t="shared" si="1247"/>
        <v>8091</v>
      </c>
      <c r="B8104" s="185" t="str">
        <f t="shared" si="1241"/>
        <v/>
      </c>
      <c r="C8104" s="90" t="str">
        <f t="shared" si="1242"/>
        <v/>
      </c>
      <c r="D8104" s="89" t="str">
        <f t="shared" si="1243"/>
        <v/>
      </c>
      <c r="E8104" s="91" t="str">
        <f t="shared" si="1244"/>
        <v/>
      </c>
      <c r="F8104" s="92" t="str">
        <f t="shared" si="1245"/>
        <v/>
      </c>
      <c r="G8104" s="212" t="str">
        <f t="shared" si="1246"/>
        <v/>
      </c>
      <c r="H8104" s="92">
        <f>IF(OR(ERR=FALSE,AND(F8104="",G8104="")),0,IF($C$12="D",$H$13+SUM($F$14:F8104)-SUM($G$14:G8104),$H$13-SUM($F$14:F8104)+SUM($G$14:G8104)))</f>
        <v>0</v>
      </c>
      <c r="I8104" s="7"/>
    </row>
    <row r="8105" spans="1:9">
      <c r="A8105" s="89">
        <f t="shared" si="1247"/>
        <v>8092</v>
      </c>
      <c r="B8105" s="185" t="str">
        <f t="shared" si="1241"/>
        <v/>
      </c>
      <c r="C8105" s="90" t="str">
        <f t="shared" si="1242"/>
        <v/>
      </c>
      <c r="D8105" s="89" t="str">
        <f t="shared" si="1243"/>
        <v/>
      </c>
      <c r="E8105" s="91" t="str">
        <f t="shared" si="1244"/>
        <v/>
      </c>
      <c r="F8105" s="92" t="str">
        <f t="shared" si="1245"/>
        <v/>
      </c>
      <c r="G8105" s="212" t="str">
        <f t="shared" si="1246"/>
        <v/>
      </c>
      <c r="H8105" s="92">
        <f>IF(OR(ERR=FALSE,AND(F8105="",G8105="")),0,IF($C$12="D",$H$13+SUM($F$14:F8105)-SUM($G$14:G8105),$H$13-SUM($F$14:F8105)+SUM($G$14:G8105)))</f>
        <v>0</v>
      </c>
      <c r="I8105" s="7"/>
    </row>
    <row r="8106" spans="1:9">
      <c r="A8106" s="89">
        <f t="shared" si="1247"/>
        <v>8093</v>
      </c>
      <c r="B8106" s="185" t="str">
        <f t="shared" si="1241"/>
        <v/>
      </c>
      <c r="C8106" s="90" t="str">
        <f t="shared" si="1242"/>
        <v/>
      </c>
      <c r="D8106" s="89" t="str">
        <f t="shared" si="1243"/>
        <v/>
      </c>
      <c r="E8106" s="91" t="str">
        <f t="shared" si="1244"/>
        <v/>
      </c>
      <c r="F8106" s="92" t="str">
        <f t="shared" si="1245"/>
        <v/>
      </c>
      <c r="G8106" s="212" t="str">
        <f t="shared" si="1246"/>
        <v/>
      </c>
      <c r="H8106" s="92">
        <f>IF(OR(ERR=FALSE,AND(F8106="",G8106="")),0,IF($C$12="D",$H$13+SUM($F$14:F8106)-SUM($G$14:G8106),$H$13-SUM($F$14:F8106)+SUM($G$14:G8106)))</f>
        <v>0</v>
      </c>
      <c r="I8106" s="7"/>
    </row>
    <row r="8107" spans="1:9">
      <c r="A8107" s="89">
        <f t="shared" si="1247"/>
        <v>8094</v>
      </c>
      <c r="B8107" s="185" t="str">
        <f t="shared" si="1241"/>
        <v/>
      </c>
      <c r="C8107" s="90" t="str">
        <f t="shared" si="1242"/>
        <v/>
      </c>
      <c r="D8107" s="89" t="str">
        <f t="shared" si="1243"/>
        <v/>
      </c>
      <c r="E8107" s="91" t="str">
        <f t="shared" si="1244"/>
        <v/>
      </c>
      <c r="F8107" s="92" t="str">
        <f t="shared" si="1245"/>
        <v/>
      </c>
      <c r="G8107" s="212" t="str">
        <f t="shared" si="1246"/>
        <v/>
      </c>
      <c r="H8107" s="92">
        <f>IF(OR(ERR=FALSE,AND(F8107="",G8107="")),0,IF($C$12="D",$H$13+SUM($F$14:F8107)-SUM($G$14:G8107),$H$13-SUM($F$14:F8107)+SUM($G$14:G8107)))</f>
        <v>0</v>
      </c>
      <c r="I8107" s="7"/>
    </row>
    <row r="8108" spans="1:9">
      <c r="A8108" s="89">
        <f t="shared" si="1247"/>
        <v>8095</v>
      </c>
      <c r="B8108" s="185" t="str">
        <f t="shared" si="1241"/>
        <v/>
      </c>
      <c r="C8108" s="90" t="str">
        <f t="shared" si="1242"/>
        <v/>
      </c>
      <c r="D8108" s="89" t="str">
        <f t="shared" si="1243"/>
        <v/>
      </c>
      <c r="E8108" s="91" t="str">
        <f t="shared" si="1244"/>
        <v/>
      </c>
      <c r="F8108" s="92" t="str">
        <f t="shared" si="1245"/>
        <v/>
      </c>
      <c r="G8108" s="212" t="str">
        <f t="shared" si="1246"/>
        <v/>
      </c>
      <c r="H8108" s="92">
        <f>IF(OR(ERR=FALSE,AND(F8108="",G8108="")),0,IF($C$12="D",$H$13+SUM($F$14:F8108)-SUM($G$14:G8108),$H$13-SUM($F$14:F8108)+SUM($G$14:G8108)))</f>
        <v>0</v>
      </c>
      <c r="I8108" s="7"/>
    </row>
    <row r="8109" spans="1:9">
      <c r="A8109" s="89">
        <f t="shared" si="1247"/>
        <v>8096</v>
      </c>
      <c r="B8109" s="185" t="str">
        <f t="shared" si="1241"/>
        <v/>
      </c>
      <c r="C8109" s="90" t="str">
        <f t="shared" si="1242"/>
        <v/>
      </c>
      <c r="D8109" s="89" t="str">
        <f t="shared" si="1243"/>
        <v/>
      </c>
      <c r="E8109" s="91" t="str">
        <f t="shared" si="1244"/>
        <v/>
      </c>
      <c r="F8109" s="92" t="str">
        <f t="shared" si="1245"/>
        <v/>
      </c>
      <c r="G8109" s="212" t="str">
        <f t="shared" si="1246"/>
        <v/>
      </c>
      <c r="H8109" s="92">
        <f>IF(OR(ERR=FALSE,AND(F8109="",G8109="")),0,IF($C$12="D",$H$13+SUM($F$14:F8109)-SUM($G$14:G8109),$H$13-SUM($F$14:F8109)+SUM($G$14:G8109)))</f>
        <v>0</v>
      </c>
      <c r="I8109" s="7"/>
    </row>
    <row r="8110" spans="1:9">
      <c r="A8110" s="89">
        <f t="shared" si="1247"/>
        <v>8097</v>
      </c>
      <c r="B8110" s="185" t="str">
        <f t="shared" si="1241"/>
        <v/>
      </c>
      <c r="C8110" s="90" t="str">
        <f t="shared" si="1242"/>
        <v/>
      </c>
      <c r="D8110" s="89" t="str">
        <f t="shared" si="1243"/>
        <v/>
      </c>
      <c r="E8110" s="91" t="str">
        <f t="shared" si="1244"/>
        <v/>
      </c>
      <c r="F8110" s="92" t="str">
        <f t="shared" si="1245"/>
        <v/>
      </c>
      <c r="G8110" s="212" t="str">
        <f t="shared" si="1246"/>
        <v/>
      </c>
      <c r="H8110" s="92">
        <f>IF(OR(ERR=FALSE,AND(F8110="",G8110="")),0,IF($C$12="D",$H$13+SUM($F$14:F8110)-SUM($G$14:G8110),$H$13-SUM($F$14:F8110)+SUM($G$14:G8110)))</f>
        <v>0</v>
      </c>
      <c r="I8110" s="7"/>
    </row>
    <row r="8111" spans="1:9">
      <c r="A8111" s="89">
        <f t="shared" si="1247"/>
        <v>8098</v>
      </c>
      <c r="B8111" s="185" t="str">
        <f t="shared" si="1241"/>
        <v/>
      </c>
      <c r="C8111" s="90" t="str">
        <f t="shared" si="1242"/>
        <v/>
      </c>
      <c r="D8111" s="89" t="str">
        <f t="shared" si="1243"/>
        <v/>
      </c>
      <c r="E8111" s="91" t="str">
        <f t="shared" si="1244"/>
        <v/>
      </c>
      <c r="F8111" s="92" t="str">
        <f t="shared" si="1245"/>
        <v/>
      </c>
      <c r="G8111" s="212" t="str">
        <f t="shared" si="1246"/>
        <v/>
      </c>
      <c r="H8111" s="92">
        <f>IF(OR(ERR=FALSE,AND(F8111="",G8111="")),0,IF($C$12="D",$H$13+SUM($F$14:F8111)-SUM($G$14:G8111),$H$13-SUM($F$14:F8111)+SUM($G$14:G8111)))</f>
        <v>0</v>
      </c>
      <c r="I8111" s="7"/>
    </row>
    <row r="8112" spans="1:9">
      <c r="A8112" s="89">
        <f t="shared" si="1247"/>
        <v>8099</v>
      </c>
      <c r="B8112" s="185" t="str">
        <f t="shared" si="1241"/>
        <v/>
      </c>
      <c r="C8112" s="90" t="str">
        <f t="shared" si="1242"/>
        <v/>
      </c>
      <c r="D8112" s="89" t="str">
        <f t="shared" si="1243"/>
        <v/>
      </c>
      <c r="E8112" s="91" t="str">
        <f t="shared" si="1244"/>
        <v/>
      </c>
      <c r="F8112" s="92" t="str">
        <f t="shared" si="1245"/>
        <v/>
      </c>
      <c r="G8112" s="212" t="str">
        <f t="shared" si="1246"/>
        <v/>
      </c>
      <c r="H8112" s="92">
        <f>IF(OR(ERR=FALSE,AND(F8112="",G8112="")),0,IF($C$12="D",$H$13+SUM($F$14:F8112)-SUM($G$14:G8112),$H$13-SUM($F$14:F8112)+SUM($G$14:G8112)))</f>
        <v>0</v>
      </c>
      <c r="I8112" s="7"/>
    </row>
    <row r="8113" spans="1:9">
      <c r="A8113" s="89">
        <f t="shared" si="1247"/>
        <v>8100</v>
      </c>
      <c r="B8113" s="185" t="str">
        <f t="shared" si="1241"/>
        <v/>
      </c>
      <c r="C8113" s="90" t="str">
        <f t="shared" si="1242"/>
        <v/>
      </c>
      <c r="D8113" s="89" t="str">
        <f t="shared" si="1243"/>
        <v/>
      </c>
      <c r="E8113" s="91" t="str">
        <f t="shared" si="1244"/>
        <v/>
      </c>
      <c r="F8113" s="92" t="str">
        <f t="shared" si="1245"/>
        <v/>
      </c>
      <c r="G8113" s="212" t="str">
        <f t="shared" si="1246"/>
        <v/>
      </c>
      <c r="H8113" s="92">
        <f>IF(OR(ERR=FALSE,AND(F8113="",G8113="")),0,IF($C$12="D",$H$13+SUM($F$14:F8113)-SUM($G$14:G8113),$H$13-SUM($F$14:F8113)+SUM($G$14:G8113)))</f>
        <v>0</v>
      </c>
      <c r="I8113" s="7"/>
    </row>
    <row r="8114" spans="1:9">
      <c r="A8114" s="89">
        <f t="shared" si="1247"/>
        <v>8101</v>
      </c>
      <c r="B8114" s="185" t="str">
        <f t="shared" si="1241"/>
        <v/>
      </c>
      <c r="C8114" s="90" t="str">
        <f t="shared" si="1242"/>
        <v/>
      </c>
      <c r="D8114" s="89" t="str">
        <f t="shared" si="1243"/>
        <v/>
      </c>
      <c r="E8114" s="91" t="str">
        <f t="shared" si="1244"/>
        <v/>
      </c>
      <c r="F8114" s="92" t="str">
        <f t="shared" si="1245"/>
        <v/>
      </c>
      <c r="G8114" s="212" t="str">
        <f t="shared" si="1246"/>
        <v/>
      </c>
      <c r="H8114" s="92">
        <f>IF(OR(ERR=FALSE,AND(F8114="",G8114="")),0,IF($C$12="D",$H$13+SUM($F$14:F8114)-SUM($G$14:G8114),$H$13-SUM($F$14:F8114)+SUM($G$14:G8114)))</f>
        <v>0</v>
      </c>
      <c r="I8114" s="7"/>
    </row>
    <row r="8115" spans="1:9">
      <c r="A8115" s="89">
        <f t="shared" si="1247"/>
        <v>8102</v>
      </c>
      <c r="B8115" s="185" t="str">
        <f t="shared" si="1241"/>
        <v/>
      </c>
      <c r="C8115" s="90" t="str">
        <f t="shared" si="1242"/>
        <v/>
      </c>
      <c r="D8115" s="89" t="str">
        <f t="shared" si="1243"/>
        <v/>
      </c>
      <c r="E8115" s="91" t="str">
        <f t="shared" si="1244"/>
        <v/>
      </c>
      <c r="F8115" s="92" t="str">
        <f t="shared" si="1245"/>
        <v/>
      </c>
      <c r="G8115" s="212" t="str">
        <f t="shared" si="1246"/>
        <v/>
      </c>
      <c r="H8115" s="92">
        <f>IF(OR(ERR=FALSE,AND(F8115="",G8115="")),0,IF($C$12="D",$H$13+SUM($F$14:F8115)-SUM($G$14:G8115),$H$13-SUM($F$14:F8115)+SUM($G$14:G8115)))</f>
        <v>0</v>
      </c>
      <c r="I8115" s="7"/>
    </row>
    <row r="8116" spans="1:9">
      <c r="A8116" s="89">
        <f t="shared" si="1247"/>
        <v>8103</v>
      </c>
      <c r="B8116" s="185" t="str">
        <f t="shared" si="1241"/>
        <v/>
      </c>
      <c r="C8116" s="90" t="str">
        <f t="shared" si="1242"/>
        <v/>
      </c>
      <c r="D8116" s="89" t="str">
        <f t="shared" si="1243"/>
        <v/>
      </c>
      <c r="E8116" s="91" t="str">
        <f t="shared" si="1244"/>
        <v/>
      </c>
      <c r="F8116" s="92" t="str">
        <f t="shared" si="1245"/>
        <v/>
      </c>
      <c r="G8116" s="212" t="str">
        <f t="shared" si="1246"/>
        <v/>
      </c>
      <c r="H8116" s="92">
        <f>IF(OR(ERR=FALSE,AND(F8116="",G8116="")),0,IF($C$12="D",$H$13+SUM($F$14:F8116)-SUM($G$14:G8116),$H$13-SUM($F$14:F8116)+SUM($G$14:G8116)))</f>
        <v>0</v>
      </c>
      <c r="I8116" s="7"/>
    </row>
    <row r="8117" spans="1:9">
      <c r="A8117" s="89">
        <f t="shared" si="1247"/>
        <v>8104</v>
      </c>
      <c r="B8117" s="185" t="str">
        <f t="shared" si="1241"/>
        <v/>
      </c>
      <c r="C8117" s="90" t="str">
        <f t="shared" si="1242"/>
        <v/>
      </c>
      <c r="D8117" s="89" t="str">
        <f t="shared" si="1243"/>
        <v/>
      </c>
      <c r="E8117" s="91" t="str">
        <f t="shared" si="1244"/>
        <v/>
      </c>
      <c r="F8117" s="92" t="str">
        <f t="shared" si="1245"/>
        <v/>
      </c>
      <c r="G8117" s="212" t="str">
        <f t="shared" si="1246"/>
        <v/>
      </c>
      <c r="H8117" s="92">
        <f>IF(OR(ERR=FALSE,AND(F8117="",G8117="")),0,IF($C$12="D",$H$13+SUM($F$14:F8117)-SUM($G$14:G8117),$H$13-SUM($F$14:F8117)+SUM($G$14:G8117)))</f>
        <v>0</v>
      </c>
      <c r="I8117" s="7"/>
    </row>
    <row r="8118" spans="1:9">
      <c r="A8118" s="89">
        <f t="shared" si="1247"/>
        <v>8105</v>
      </c>
      <c r="B8118" s="185" t="str">
        <f t="shared" si="1241"/>
        <v/>
      </c>
      <c r="C8118" s="90" t="str">
        <f t="shared" si="1242"/>
        <v/>
      </c>
      <c r="D8118" s="89" t="str">
        <f t="shared" si="1243"/>
        <v/>
      </c>
      <c r="E8118" s="91" t="str">
        <f t="shared" si="1244"/>
        <v/>
      </c>
      <c r="F8118" s="92" t="str">
        <f t="shared" si="1245"/>
        <v/>
      </c>
      <c r="G8118" s="212" t="str">
        <f t="shared" si="1246"/>
        <v/>
      </c>
      <c r="H8118" s="92">
        <f>IF(OR(ERR=FALSE,AND(F8118="",G8118="")),0,IF($C$12="D",$H$13+SUM($F$14:F8118)-SUM($G$14:G8118),$H$13-SUM($F$14:F8118)+SUM($G$14:G8118)))</f>
        <v>0</v>
      </c>
      <c r="I8118" s="7"/>
    </row>
    <row r="8119" spans="1:9">
      <c r="A8119" s="89">
        <f t="shared" si="1247"/>
        <v>8106</v>
      </c>
      <c r="B8119" s="185" t="str">
        <f t="shared" si="1241"/>
        <v/>
      </c>
      <c r="C8119" s="90" t="str">
        <f t="shared" si="1242"/>
        <v/>
      </c>
      <c r="D8119" s="89" t="str">
        <f t="shared" si="1243"/>
        <v/>
      </c>
      <c r="E8119" s="91" t="str">
        <f t="shared" si="1244"/>
        <v/>
      </c>
      <c r="F8119" s="92" t="str">
        <f t="shared" si="1245"/>
        <v/>
      </c>
      <c r="G8119" s="212" t="str">
        <f t="shared" si="1246"/>
        <v/>
      </c>
      <c r="H8119" s="92">
        <f>IF(OR(ERR=FALSE,AND(F8119="",G8119="")),0,IF($C$12="D",$H$13+SUM($F$14:F8119)-SUM($G$14:G8119),$H$13-SUM($F$14:F8119)+SUM($G$14:G8119)))</f>
        <v>0</v>
      </c>
      <c r="I8119" s="7"/>
    </row>
    <row r="8120" spans="1:9">
      <c r="A8120" s="89">
        <f t="shared" si="1247"/>
        <v>8107</v>
      </c>
      <c r="B8120" s="185" t="str">
        <f t="shared" si="1241"/>
        <v/>
      </c>
      <c r="C8120" s="90" t="str">
        <f t="shared" si="1242"/>
        <v/>
      </c>
      <c r="D8120" s="89" t="str">
        <f t="shared" si="1243"/>
        <v/>
      </c>
      <c r="E8120" s="91" t="str">
        <f t="shared" si="1244"/>
        <v/>
      </c>
      <c r="F8120" s="92" t="str">
        <f t="shared" si="1245"/>
        <v/>
      </c>
      <c r="G8120" s="212" t="str">
        <f t="shared" si="1246"/>
        <v/>
      </c>
      <c r="H8120" s="92">
        <f>IF(OR(ERR=FALSE,AND(F8120="",G8120="")),0,IF($C$12="D",$H$13+SUM($F$14:F8120)-SUM($G$14:G8120),$H$13-SUM($F$14:F8120)+SUM($G$14:G8120)))</f>
        <v>0</v>
      </c>
      <c r="I8120" s="7"/>
    </row>
    <row r="8121" spans="1:9">
      <c r="A8121" s="89">
        <f t="shared" si="1247"/>
        <v>8108</v>
      </c>
      <c r="B8121" s="185" t="str">
        <f t="shared" si="1241"/>
        <v/>
      </c>
      <c r="C8121" s="90" t="str">
        <f t="shared" si="1242"/>
        <v/>
      </c>
      <c r="D8121" s="89" t="str">
        <f t="shared" si="1243"/>
        <v/>
      </c>
      <c r="E8121" s="91" t="str">
        <f t="shared" si="1244"/>
        <v/>
      </c>
      <c r="F8121" s="92" t="str">
        <f t="shared" si="1245"/>
        <v/>
      </c>
      <c r="G8121" s="212" t="str">
        <f t="shared" si="1246"/>
        <v/>
      </c>
      <c r="H8121" s="92">
        <f>IF(OR(ERR=FALSE,AND(F8121="",G8121="")),0,IF($C$12="D",$H$13+SUM($F$14:F8121)-SUM($G$14:G8121),$H$13-SUM($F$14:F8121)+SUM($G$14:G8121)))</f>
        <v>0</v>
      </c>
      <c r="I8121" s="7"/>
    </row>
    <row r="8122" spans="1:9">
      <c r="A8122" s="89">
        <f t="shared" si="1247"/>
        <v>8109</v>
      </c>
      <c r="B8122" s="185" t="str">
        <f t="shared" si="1241"/>
        <v/>
      </c>
      <c r="C8122" s="90" t="str">
        <f t="shared" si="1242"/>
        <v/>
      </c>
      <c r="D8122" s="89" t="str">
        <f t="shared" si="1243"/>
        <v/>
      </c>
      <c r="E8122" s="91" t="str">
        <f t="shared" si="1244"/>
        <v/>
      </c>
      <c r="F8122" s="92" t="str">
        <f t="shared" si="1245"/>
        <v/>
      </c>
      <c r="G8122" s="212" t="str">
        <f t="shared" si="1246"/>
        <v/>
      </c>
      <c r="H8122" s="92">
        <f>IF(OR(ERR=FALSE,AND(F8122="",G8122="")),0,IF($C$12="D",$H$13+SUM($F$14:F8122)-SUM($G$14:G8122),$H$13-SUM($F$14:F8122)+SUM($G$14:G8122)))</f>
        <v>0</v>
      </c>
      <c r="I8122" s="7"/>
    </row>
    <row r="8123" spans="1:9">
      <c r="A8123" s="89">
        <f t="shared" si="1247"/>
        <v>8110</v>
      </c>
      <c r="B8123" s="185" t="str">
        <f t="shared" si="1241"/>
        <v/>
      </c>
      <c r="C8123" s="90" t="str">
        <f t="shared" si="1242"/>
        <v/>
      </c>
      <c r="D8123" s="89" t="str">
        <f t="shared" si="1243"/>
        <v/>
      </c>
      <c r="E8123" s="91" t="str">
        <f t="shared" si="1244"/>
        <v/>
      </c>
      <c r="F8123" s="92" t="str">
        <f t="shared" si="1245"/>
        <v/>
      </c>
      <c r="G8123" s="212" t="str">
        <f t="shared" si="1246"/>
        <v/>
      </c>
      <c r="H8123" s="92">
        <f>IF(OR(ERR=FALSE,AND(F8123="",G8123="")),0,IF($C$12="D",$H$13+SUM($F$14:F8123)-SUM($G$14:G8123),$H$13-SUM($F$14:F8123)+SUM($G$14:G8123)))</f>
        <v>0</v>
      </c>
      <c r="I8123" s="7"/>
    </row>
    <row r="8124" spans="1:9">
      <c r="A8124" s="89">
        <f t="shared" si="1247"/>
        <v>8111</v>
      </c>
      <c r="B8124" s="185" t="str">
        <f t="shared" si="1241"/>
        <v/>
      </c>
      <c r="C8124" s="90" t="str">
        <f t="shared" si="1242"/>
        <v/>
      </c>
      <c r="D8124" s="89" t="str">
        <f t="shared" si="1243"/>
        <v/>
      </c>
      <c r="E8124" s="91" t="str">
        <f t="shared" si="1244"/>
        <v/>
      </c>
      <c r="F8124" s="92" t="str">
        <f t="shared" si="1245"/>
        <v/>
      </c>
      <c r="G8124" s="212" t="str">
        <f t="shared" si="1246"/>
        <v/>
      </c>
      <c r="H8124" s="92">
        <f>IF(OR(ERR=FALSE,AND(F8124="",G8124="")),0,IF($C$12="D",$H$13+SUM($F$14:F8124)-SUM($G$14:G8124),$H$13-SUM($F$14:F8124)+SUM($G$14:G8124)))</f>
        <v>0</v>
      </c>
      <c r="I8124" s="7"/>
    </row>
    <row r="8125" spans="1:9">
      <c r="A8125" s="89">
        <f t="shared" si="1247"/>
        <v>8112</v>
      </c>
      <c r="B8125" s="185" t="str">
        <f t="shared" si="1241"/>
        <v/>
      </c>
      <c r="C8125" s="90" t="str">
        <f t="shared" si="1242"/>
        <v/>
      </c>
      <c r="D8125" s="89" t="str">
        <f t="shared" si="1243"/>
        <v/>
      </c>
      <c r="E8125" s="91" t="str">
        <f t="shared" si="1244"/>
        <v/>
      </c>
      <c r="F8125" s="92" t="str">
        <f t="shared" si="1245"/>
        <v/>
      </c>
      <c r="G8125" s="212" t="str">
        <f t="shared" si="1246"/>
        <v/>
      </c>
      <c r="H8125" s="92">
        <f>IF(OR(ERR=FALSE,AND(F8125="",G8125="")),0,IF($C$12="D",$H$13+SUM($F$14:F8125)-SUM($G$14:G8125),$H$13-SUM($F$14:F8125)+SUM($G$14:G8125)))</f>
        <v>0</v>
      </c>
      <c r="I8125" s="7"/>
    </row>
    <row r="8126" spans="1:9">
      <c r="A8126" s="89">
        <f t="shared" si="1247"/>
        <v>8113</v>
      </c>
      <c r="B8126" s="185" t="str">
        <f t="shared" si="1241"/>
        <v/>
      </c>
      <c r="C8126" s="90" t="str">
        <f t="shared" si="1242"/>
        <v/>
      </c>
      <c r="D8126" s="89" t="str">
        <f t="shared" si="1243"/>
        <v/>
      </c>
      <c r="E8126" s="91" t="str">
        <f t="shared" si="1244"/>
        <v/>
      </c>
      <c r="F8126" s="92" t="str">
        <f t="shared" si="1245"/>
        <v/>
      </c>
      <c r="G8126" s="212" t="str">
        <f t="shared" si="1246"/>
        <v/>
      </c>
      <c r="H8126" s="92">
        <f>IF(OR(ERR=FALSE,AND(F8126="",G8126="")),0,IF($C$12="D",$H$13+SUM($F$14:F8126)-SUM($G$14:G8126),$H$13-SUM($F$14:F8126)+SUM($G$14:G8126)))</f>
        <v>0</v>
      </c>
      <c r="I8126" s="7"/>
    </row>
    <row r="8127" spans="1:9">
      <c r="A8127" s="89">
        <f t="shared" si="1247"/>
        <v>8114</v>
      </c>
      <c r="B8127" s="185" t="str">
        <f t="shared" si="1241"/>
        <v/>
      </c>
      <c r="C8127" s="90" t="str">
        <f t="shared" si="1242"/>
        <v/>
      </c>
      <c r="D8127" s="89" t="str">
        <f t="shared" si="1243"/>
        <v/>
      </c>
      <c r="E8127" s="91" t="str">
        <f t="shared" si="1244"/>
        <v/>
      </c>
      <c r="F8127" s="92" t="str">
        <f t="shared" si="1245"/>
        <v/>
      </c>
      <c r="G8127" s="212" t="str">
        <f t="shared" si="1246"/>
        <v/>
      </c>
      <c r="H8127" s="92">
        <f>IF(OR(ERR=FALSE,AND(F8127="",G8127="")),0,IF($C$12="D",$H$13+SUM($F$14:F8127)-SUM($G$14:G8127),$H$13-SUM($F$14:F8127)+SUM($G$14:G8127)))</f>
        <v>0</v>
      </c>
      <c r="I8127" s="7"/>
    </row>
    <row r="8128" spans="1:9">
      <c r="A8128" s="89">
        <f t="shared" si="1247"/>
        <v>8115</v>
      </c>
      <c r="B8128" s="185" t="str">
        <f t="shared" si="1241"/>
        <v/>
      </c>
      <c r="C8128" s="90" t="str">
        <f t="shared" si="1242"/>
        <v/>
      </c>
      <c r="D8128" s="89" t="str">
        <f t="shared" si="1243"/>
        <v/>
      </c>
      <c r="E8128" s="91" t="str">
        <f t="shared" si="1244"/>
        <v/>
      </c>
      <c r="F8128" s="92" t="str">
        <f t="shared" si="1245"/>
        <v/>
      </c>
      <c r="G8128" s="212" t="str">
        <f t="shared" si="1246"/>
        <v/>
      </c>
      <c r="H8128" s="92">
        <f>IF(OR(ERR=FALSE,AND(F8128="",G8128="")),0,IF($C$12="D",$H$13+SUM($F$14:F8128)-SUM($G$14:G8128),$H$13-SUM($F$14:F8128)+SUM($G$14:G8128)))</f>
        <v>0</v>
      </c>
      <c r="I8128" s="7"/>
    </row>
    <row r="8129" spans="1:9">
      <c r="A8129" s="89">
        <f t="shared" si="1247"/>
        <v>8116</v>
      </c>
      <c r="B8129" s="185" t="str">
        <f t="shared" si="1241"/>
        <v/>
      </c>
      <c r="C8129" s="90" t="str">
        <f t="shared" si="1242"/>
        <v/>
      </c>
      <c r="D8129" s="89" t="str">
        <f t="shared" si="1243"/>
        <v/>
      </c>
      <c r="E8129" s="91" t="str">
        <f t="shared" si="1244"/>
        <v/>
      </c>
      <c r="F8129" s="92" t="str">
        <f t="shared" si="1245"/>
        <v/>
      </c>
      <c r="G8129" s="212" t="str">
        <f t="shared" si="1246"/>
        <v/>
      </c>
      <c r="H8129" s="92">
        <f>IF(OR(ERR=FALSE,AND(F8129="",G8129="")),0,IF($C$12="D",$H$13+SUM($F$14:F8129)-SUM($G$14:G8129),$H$13-SUM($F$14:F8129)+SUM($G$14:G8129)))</f>
        <v>0</v>
      </c>
      <c r="I8129" s="7"/>
    </row>
    <row r="8130" spans="1:9">
      <c r="A8130" s="89">
        <f t="shared" si="1247"/>
        <v>8117</v>
      </c>
      <c r="B8130" s="185" t="str">
        <f t="shared" ref="B8130:B8193" si="1248">IF(ISERROR(VLOOKUP(A8130&amp;H$9,JU_AKUN,6,FALSE)=TRUE),"",VLOOKUP(A8130&amp;H$9,JU_AKUN,6,FALSE))</f>
        <v/>
      </c>
      <c r="C8130" s="90" t="str">
        <f t="shared" ref="C8130:C8193" si="1249">IF(ISERROR(VLOOKUP(A8130&amp;H$9,JU_AKUN,7,FALSE)=TRUE),"",VLOOKUP(A8130&amp;H$9,JU_AKUN,7,FALSE))</f>
        <v/>
      </c>
      <c r="D8130" s="89" t="str">
        <f t="shared" ref="D8130:D8193" si="1250">IF(ISERROR(VLOOKUP(A8130&amp;H$9,JU_AKUN,8,FALSE)=TRUE),"",VLOOKUP(A8130&amp;H$9,JU_AKUN,8,FALSE))</f>
        <v/>
      </c>
      <c r="E8130" s="91" t="str">
        <f t="shared" ref="E8130:E8193" si="1251">IF(ISERROR(VLOOKUP(A8130&amp;H$9,JU_AKUN,9,FALSE)=TRUE),"",VLOOKUP(A8130&amp;H$9,JU_AKUN,9,FALSE))</f>
        <v/>
      </c>
      <c r="F8130" s="92" t="str">
        <f t="shared" ref="F8130:F8193" si="1252">IF(ISERROR(VLOOKUP(A8130&amp;H$9,JU_AKUN,14,FALSE)=TRUE),"",VLOOKUP(A8130&amp;H$9,JU_AKUN,14,FALSE))</f>
        <v/>
      </c>
      <c r="G8130" s="212" t="str">
        <f t="shared" ref="G8130:G8193" si="1253">IF(ISERROR(VLOOKUP(A8130&amp;H$9,JU_AKUN,15,FALSE)=TRUE),"",VLOOKUP(A8130&amp;H$9,JU_AKUN,15,FALSE))</f>
        <v/>
      </c>
      <c r="H8130" s="92">
        <f>IF(OR(ERR=FALSE,AND(F8130="",G8130="")),0,IF($C$12="D",$H$13+SUM($F$14:F8130)-SUM($G$14:G8130),$H$13-SUM($F$14:F8130)+SUM($G$14:G8130)))</f>
        <v>0</v>
      </c>
      <c r="I8130" s="7"/>
    </row>
    <row r="8131" spans="1:9">
      <c r="A8131" s="89">
        <f t="shared" si="1247"/>
        <v>8118</v>
      </c>
      <c r="B8131" s="185" t="str">
        <f t="shared" si="1248"/>
        <v/>
      </c>
      <c r="C8131" s="90" t="str">
        <f t="shared" si="1249"/>
        <v/>
      </c>
      <c r="D8131" s="89" t="str">
        <f t="shared" si="1250"/>
        <v/>
      </c>
      <c r="E8131" s="91" t="str">
        <f t="shared" si="1251"/>
        <v/>
      </c>
      <c r="F8131" s="92" t="str">
        <f t="shared" si="1252"/>
        <v/>
      </c>
      <c r="G8131" s="212" t="str">
        <f t="shared" si="1253"/>
        <v/>
      </c>
      <c r="H8131" s="92">
        <f>IF(OR(ERR=FALSE,AND(F8131="",G8131="")),0,IF($C$12="D",$H$13+SUM($F$14:F8131)-SUM($G$14:G8131),$H$13-SUM($F$14:F8131)+SUM($G$14:G8131)))</f>
        <v>0</v>
      </c>
      <c r="I8131" s="7"/>
    </row>
    <row r="8132" spans="1:9">
      <c r="A8132" s="89">
        <f t="shared" si="1247"/>
        <v>8119</v>
      </c>
      <c r="B8132" s="185" t="str">
        <f t="shared" si="1248"/>
        <v/>
      </c>
      <c r="C8132" s="90" t="str">
        <f t="shared" si="1249"/>
        <v/>
      </c>
      <c r="D8132" s="89" t="str">
        <f t="shared" si="1250"/>
        <v/>
      </c>
      <c r="E8132" s="91" t="str">
        <f t="shared" si="1251"/>
        <v/>
      </c>
      <c r="F8132" s="92" t="str">
        <f t="shared" si="1252"/>
        <v/>
      </c>
      <c r="G8132" s="212" t="str">
        <f t="shared" si="1253"/>
        <v/>
      </c>
      <c r="H8132" s="92">
        <f>IF(OR(ERR=FALSE,AND(F8132="",G8132="")),0,IF($C$12="D",$H$13+SUM($F$14:F8132)-SUM($G$14:G8132),$H$13-SUM($F$14:F8132)+SUM($G$14:G8132)))</f>
        <v>0</v>
      </c>
      <c r="I8132" s="7"/>
    </row>
    <row r="8133" spans="1:9">
      <c r="A8133" s="89">
        <f t="shared" si="1247"/>
        <v>8120</v>
      </c>
      <c r="B8133" s="185" t="str">
        <f t="shared" si="1248"/>
        <v/>
      </c>
      <c r="C8133" s="90" t="str">
        <f t="shared" si="1249"/>
        <v/>
      </c>
      <c r="D8133" s="89" t="str">
        <f t="shared" si="1250"/>
        <v/>
      </c>
      <c r="E8133" s="91" t="str">
        <f t="shared" si="1251"/>
        <v/>
      </c>
      <c r="F8133" s="92" t="str">
        <f t="shared" si="1252"/>
        <v/>
      </c>
      <c r="G8133" s="212" t="str">
        <f t="shared" si="1253"/>
        <v/>
      </c>
      <c r="H8133" s="92">
        <f>IF(OR(ERR=FALSE,AND(F8133="",G8133="")),0,IF($C$12="D",$H$13+SUM($F$14:F8133)-SUM($G$14:G8133),$H$13-SUM($F$14:F8133)+SUM($G$14:G8133)))</f>
        <v>0</v>
      </c>
      <c r="I8133" s="7"/>
    </row>
    <row r="8134" spans="1:9">
      <c r="A8134" s="89">
        <f t="shared" si="1247"/>
        <v>8121</v>
      </c>
      <c r="B8134" s="185" t="str">
        <f t="shared" si="1248"/>
        <v/>
      </c>
      <c r="C8134" s="90" t="str">
        <f t="shared" si="1249"/>
        <v/>
      </c>
      <c r="D8134" s="89" t="str">
        <f t="shared" si="1250"/>
        <v/>
      </c>
      <c r="E8134" s="91" t="str">
        <f t="shared" si="1251"/>
        <v/>
      </c>
      <c r="F8134" s="92" t="str">
        <f t="shared" si="1252"/>
        <v/>
      </c>
      <c r="G8134" s="212" t="str">
        <f t="shared" si="1253"/>
        <v/>
      </c>
      <c r="H8134" s="92">
        <f>IF(OR(ERR=FALSE,AND(F8134="",G8134="")),0,IF($C$12="D",$H$13+SUM($F$14:F8134)-SUM($G$14:G8134),$H$13-SUM($F$14:F8134)+SUM($G$14:G8134)))</f>
        <v>0</v>
      </c>
      <c r="I8134" s="7"/>
    </row>
    <row r="8135" spans="1:9">
      <c r="A8135" s="89">
        <f t="shared" si="1247"/>
        <v>8122</v>
      </c>
      <c r="B8135" s="185" t="str">
        <f t="shared" si="1248"/>
        <v/>
      </c>
      <c r="C8135" s="90" t="str">
        <f t="shared" si="1249"/>
        <v/>
      </c>
      <c r="D8135" s="89" t="str">
        <f t="shared" si="1250"/>
        <v/>
      </c>
      <c r="E8135" s="91" t="str">
        <f t="shared" si="1251"/>
        <v/>
      </c>
      <c r="F8135" s="92" t="str">
        <f t="shared" si="1252"/>
        <v/>
      </c>
      <c r="G8135" s="212" t="str">
        <f t="shared" si="1253"/>
        <v/>
      </c>
      <c r="H8135" s="92">
        <f>IF(OR(ERR=FALSE,AND(F8135="",G8135="")),0,IF($C$12="D",$H$13+SUM($F$14:F8135)-SUM($G$14:G8135),$H$13-SUM($F$14:F8135)+SUM($G$14:G8135)))</f>
        <v>0</v>
      </c>
      <c r="I8135" s="7"/>
    </row>
    <row r="8136" spans="1:9">
      <c r="A8136" s="89">
        <f t="shared" si="1247"/>
        <v>8123</v>
      </c>
      <c r="B8136" s="185" t="str">
        <f t="shared" si="1248"/>
        <v/>
      </c>
      <c r="C8136" s="90" t="str">
        <f t="shared" si="1249"/>
        <v/>
      </c>
      <c r="D8136" s="89" t="str">
        <f t="shared" si="1250"/>
        <v/>
      </c>
      <c r="E8136" s="91" t="str">
        <f t="shared" si="1251"/>
        <v/>
      </c>
      <c r="F8136" s="92" t="str">
        <f t="shared" si="1252"/>
        <v/>
      </c>
      <c r="G8136" s="212" t="str">
        <f t="shared" si="1253"/>
        <v/>
      </c>
      <c r="H8136" s="92">
        <f>IF(OR(ERR=FALSE,AND(F8136="",G8136="")),0,IF($C$12="D",$H$13+SUM($F$14:F8136)-SUM($G$14:G8136),$H$13-SUM($F$14:F8136)+SUM($G$14:G8136)))</f>
        <v>0</v>
      </c>
      <c r="I8136" s="7"/>
    </row>
    <row r="8137" spans="1:9">
      <c r="A8137" s="89">
        <f t="shared" si="1247"/>
        <v>8124</v>
      </c>
      <c r="B8137" s="185" t="str">
        <f t="shared" si="1248"/>
        <v/>
      </c>
      <c r="C8137" s="90" t="str">
        <f t="shared" si="1249"/>
        <v/>
      </c>
      <c r="D8137" s="89" t="str">
        <f t="shared" si="1250"/>
        <v/>
      </c>
      <c r="E8137" s="91" t="str">
        <f t="shared" si="1251"/>
        <v/>
      </c>
      <c r="F8137" s="92" t="str">
        <f t="shared" si="1252"/>
        <v/>
      </c>
      <c r="G8137" s="212" t="str">
        <f t="shared" si="1253"/>
        <v/>
      </c>
      <c r="H8137" s="92">
        <f>IF(OR(ERR=FALSE,AND(F8137="",G8137="")),0,IF($C$12="D",$H$13+SUM($F$14:F8137)-SUM($G$14:G8137),$H$13-SUM($F$14:F8137)+SUM($G$14:G8137)))</f>
        <v>0</v>
      </c>
      <c r="I8137" s="7"/>
    </row>
    <row r="8138" spans="1:9">
      <c r="A8138" s="89">
        <f t="shared" si="1247"/>
        <v>8125</v>
      </c>
      <c r="B8138" s="185" t="str">
        <f t="shared" si="1248"/>
        <v/>
      </c>
      <c r="C8138" s="90" t="str">
        <f t="shared" si="1249"/>
        <v/>
      </c>
      <c r="D8138" s="89" t="str">
        <f t="shared" si="1250"/>
        <v/>
      </c>
      <c r="E8138" s="91" t="str">
        <f t="shared" si="1251"/>
        <v/>
      </c>
      <c r="F8138" s="92" t="str">
        <f t="shared" si="1252"/>
        <v/>
      </c>
      <c r="G8138" s="212" t="str">
        <f t="shared" si="1253"/>
        <v/>
      </c>
      <c r="H8138" s="92">
        <f>IF(OR(ERR=FALSE,AND(F8138="",G8138="")),0,IF($C$12="D",$H$13+SUM($F$14:F8138)-SUM($G$14:G8138),$H$13-SUM($F$14:F8138)+SUM($G$14:G8138)))</f>
        <v>0</v>
      </c>
      <c r="I8138" s="7"/>
    </row>
    <row r="8139" spans="1:9">
      <c r="A8139" s="89">
        <f t="shared" si="1247"/>
        <v>8126</v>
      </c>
      <c r="B8139" s="185" t="str">
        <f t="shared" si="1248"/>
        <v/>
      </c>
      <c r="C8139" s="90" t="str">
        <f t="shared" si="1249"/>
        <v/>
      </c>
      <c r="D8139" s="89" t="str">
        <f t="shared" si="1250"/>
        <v/>
      </c>
      <c r="E8139" s="91" t="str">
        <f t="shared" si="1251"/>
        <v/>
      </c>
      <c r="F8139" s="92" t="str">
        <f t="shared" si="1252"/>
        <v/>
      </c>
      <c r="G8139" s="212" t="str">
        <f t="shared" si="1253"/>
        <v/>
      </c>
      <c r="H8139" s="92">
        <f>IF(OR(ERR=FALSE,AND(F8139="",G8139="")),0,IF($C$12="D",$H$13+SUM($F$14:F8139)-SUM($G$14:G8139),$H$13-SUM($F$14:F8139)+SUM($G$14:G8139)))</f>
        <v>0</v>
      </c>
      <c r="I8139" s="7"/>
    </row>
    <row r="8140" spans="1:9">
      <c r="A8140" s="89">
        <f t="shared" si="1247"/>
        <v>8127</v>
      </c>
      <c r="B8140" s="185" t="str">
        <f t="shared" si="1248"/>
        <v/>
      </c>
      <c r="C8140" s="90" t="str">
        <f t="shared" si="1249"/>
        <v/>
      </c>
      <c r="D8140" s="89" t="str">
        <f t="shared" si="1250"/>
        <v/>
      </c>
      <c r="E8140" s="91" t="str">
        <f t="shared" si="1251"/>
        <v/>
      </c>
      <c r="F8140" s="92" t="str">
        <f t="shared" si="1252"/>
        <v/>
      </c>
      <c r="G8140" s="212" t="str">
        <f t="shared" si="1253"/>
        <v/>
      </c>
      <c r="H8140" s="92">
        <f>IF(OR(ERR=FALSE,AND(F8140="",G8140="")),0,IF($C$12="D",$H$13+SUM($F$14:F8140)-SUM($G$14:G8140),$H$13-SUM($F$14:F8140)+SUM($G$14:G8140)))</f>
        <v>0</v>
      </c>
      <c r="I8140" s="7"/>
    </row>
    <row r="8141" spans="1:9">
      <c r="A8141" s="89">
        <f t="shared" si="1247"/>
        <v>8128</v>
      </c>
      <c r="B8141" s="185" t="str">
        <f t="shared" si="1248"/>
        <v/>
      </c>
      <c r="C8141" s="90" t="str">
        <f t="shared" si="1249"/>
        <v/>
      </c>
      <c r="D8141" s="89" t="str">
        <f t="shared" si="1250"/>
        <v/>
      </c>
      <c r="E8141" s="91" t="str">
        <f t="shared" si="1251"/>
        <v/>
      </c>
      <c r="F8141" s="92" t="str">
        <f t="shared" si="1252"/>
        <v/>
      </c>
      <c r="G8141" s="212" t="str">
        <f t="shared" si="1253"/>
        <v/>
      </c>
      <c r="H8141" s="92">
        <f>IF(OR(ERR=FALSE,AND(F8141="",G8141="")),0,IF($C$12="D",$H$13+SUM($F$14:F8141)-SUM($G$14:G8141),$H$13-SUM($F$14:F8141)+SUM($G$14:G8141)))</f>
        <v>0</v>
      </c>
      <c r="I8141" s="7"/>
    </row>
    <row r="8142" spans="1:9">
      <c r="A8142" s="89">
        <f t="shared" si="1247"/>
        <v>8129</v>
      </c>
      <c r="B8142" s="185" t="str">
        <f t="shared" si="1248"/>
        <v/>
      </c>
      <c r="C8142" s="90" t="str">
        <f t="shared" si="1249"/>
        <v/>
      </c>
      <c r="D8142" s="89" t="str">
        <f t="shared" si="1250"/>
        <v/>
      </c>
      <c r="E8142" s="91" t="str">
        <f t="shared" si="1251"/>
        <v/>
      </c>
      <c r="F8142" s="92" t="str">
        <f t="shared" si="1252"/>
        <v/>
      </c>
      <c r="G8142" s="212" t="str">
        <f t="shared" si="1253"/>
        <v/>
      </c>
      <c r="H8142" s="92">
        <f>IF(OR(ERR=FALSE,AND(F8142="",G8142="")),0,IF($C$12="D",$H$13+SUM($F$14:F8142)-SUM($G$14:G8142),$H$13-SUM($F$14:F8142)+SUM($G$14:G8142)))</f>
        <v>0</v>
      </c>
      <c r="I8142" s="7"/>
    </row>
    <row r="8143" spans="1:9">
      <c r="A8143" s="89">
        <f t="shared" si="1247"/>
        <v>8130</v>
      </c>
      <c r="B8143" s="185" t="str">
        <f t="shared" si="1248"/>
        <v/>
      </c>
      <c r="C8143" s="90" t="str">
        <f t="shared" si="1249"/>
        <v/>
      </c>
      <c r="D8143" s="89" t="str">
        <f t="shared" si="1250"/>
        <v/>
      </c>
      <c r="E8143" s="91" t="str">
        <f t="shared" si="1251"/>
        <v/>
      </c>
      <c r="F8143" s="92" t="str">
        <f t="shared" si="1252"/>
        <v/>
      </c>
      <c r="G8143" s="212" t="str">
        <f t="shared" si="1253"/>
        <v/>
      </c>
      <c r="H8143" s="92">
        <f>IF(OR(ERR=FALSE,AND(F8143="",G8143="")),0,IF($C$12="D",$H$13+SUM($F$14:F8143)-SUM($G$14:G8143),$H$13-SUM($F$14:F8143)+SUM($G$14:G8143)))</f>
        <v>0</v>
      </c>
      <c r="I8143" s="7"/>
    </row>
    <row r="8144" spans="1:9">
      <c r="A8144" s="89">
        <f t="shared" si="1247"/>
        <v>8131</v>
      </c>
      <c r="B8144" s="185" t="str">
        <f t="shared" si="1248"/>
        <v/>
      </c>
      <c r="C8144" s="90" t="str">
        <f t="shared" si="1249"/>
        <v/>
      </c>
      <c r="D8144" s="89" t="str">
        <f t="shared" si="1250"/>
        <v/>
      </c>
      <c r="E8144" s="91" t="str">
        <f t="shared" si="1251"/>
        <v/>
      </c>
      <c r="F8144" s="92" t="str">
        <f t="shared" si="1252"/>
        <v/>
      </c>
      <c r="G8144" s="212" t="str">
        <f t="shared" si="1253"/>
        <v/>
      </c>
      <c r="H8144" s="92">
        <f>IF(OR(ERR=FALSE,AND(F8144="",G8144="")),0,IF($C$12="D",$H$13+SUM($F$14:F8144)-SUM($G$14:G8144),$H$13-SUM($F$14:F8144)+SUM($G$14:G8144)))</f>
        <v>0</v>
      </c>
      <c r="I8144" s="7"/>
    </row>
    <row r="8145" spans="1:9">
      <c r="A8145" s="89">
        <f t="shared" si="1247"/>
        <v>8132</v>
      </c>
      <c r="B8145" s="185" t="str">
        <f t="shared" si="1248"/>
        <v/>
      </c>
      <c r="C8145" s="90" t="str">
        <f t="shared" si="1249"/>
        <v/>
      </c>
      <c r="D8145" s="89" t="str">
        <f t="shared" si="1250"/>
        <v/>
      </c>
      <c r="E8145" s="91" t="str">
        <f t="shared" si="1251"/>
        <v/>
      </c>
      <c r="F8145" s="92" t="str">
        <f t="shared" si="1252"/>
        <v/>
      </c>
      <c r="G8145" s="212" t="str">
        <f t="shared" si="1253"/>
        <v/>
      </c>
      <c r="H8145" s="92">
        <f>IF(OR(ERR=FALSE,AND(F8145="",G8145="")),0,IF($C$12="D",$H$13+SUM($F$14:F8145)-SUM($G$14:G8145),$H$13-SUM($F$14:F8145)+SUM($G$14:G8145)))</f>
        <v>0</v>
      </c>
      <c r="I8145" s="7"/>
    </row>
    <row r="8146" spans="1:9">
      <c r="A8146" s="89">
        <f t="shared" si="1247"/>
        <v>8133</v>
      </c>
      <c r="B8146" s="185" t="str">
        <f t="shared" si="1248"/>
        <v/>
      </c>
      <c r="C8146" s="90" t="str">
        <f t="shared" si="1249"/>
        <v/>
      </c>
      <c r="D8146" s="89" t="str">
        <f t="shared" si="1250"/>
        <v/>
      </c>
      <c r="E8146" s="91" t="str">
        <f t="shared" si="1251"/>
        <v/>
      </c>
      <c r="F8146" s="92" t="str">
        <f t="shared" si="1252"/>
        <v/>
      </c>
      <c r="G8146" s="212" t="str">
        <f t="shared" si="1253"/>
        <v/>
      </c>
      <c r="H8146" s="92">
        <f>IF(OR(ERR=FALSE,AND(F8146="",G8146="")),0,IF($C$12="D",$H$13+SUM($F$14:F8146)-SUM($G$14:G8146),$H$13-SUM($F$14:F8146)+SUM($G$14:G8146)))</f>
        <v>0</v>
      </c>
      <c r="I8146" s="7"/>
    </row>
    <row r="8147" spans="1:9">
      <c r="A8147" s="89">
        <f t="shared" si="1247"/>
        <v>8134</v>
      </c>
      <c r="B8147" s="185" t="str">
        <f t="shared" si="1248"/>
        <v/>
      </c>
      <c r="C8147" s="90" t="str">
        <f t="shared" si="1249"/>
        <v/>
      </c>
      <c r="D8147" s="89" t="str">
        <f t="shared" si="1250"/>
        <v/>
      </c>
      <c r="E8147" s="91" t="str">
        <f t="shared" si="1251"/>
        <v/>
      </c>
      <c r="F8147" s="92" t="str">
        <f t="shared" si="1252"/>
        <v/>
      </c>
      <c r="G8147" s="212" t="str">
        <f t="shared" si="1253"/>
        <v/>
      </c>
      <c r="H8147" s="92">
        <f>IF(OR(ERR=FALSE,AND(F8147="",G8147="")),0,IF($C$12="D",$H$13+SUM($F$14:F8147)-SUM($G$14:G8147),$H$13-SUM($F$14:F8147)+SUM($G$14:G8147)))</f>
        <v>0</v>
      </c>
      <c r="I8147" s="7"/>
    </row>
    <row r="8148" spans="1:9">
      <c r="A8148" s="89">
        <f t="shared" si="1247"/>
        <v>8135</v>
      </c>
      <c r="B8148" s="185" t="str">
        <f t="shared" si="1248"/>
        <v/>
      </c>
      <c r="C8148" s="90" t="str">
        <f t="shared" si="1249"/>
        <v/>
      </c>
      <c r="D8148" s="89" t="str">
        <f t="shared" si="1250"/>
        <v/>
      </c>
      <c r="E8148" s="91" t="str">
        <f t="shared" si="1251"/>
        <v/>
      </c>
      <c r="F8148" s="92" t="str">
        <f t="shared" si="1252"/>
        <v/>
      </c>
      <c r="G8148" s="212" t="str">
        <f t="shared" si="1253"/>
        <v/>
      </c>
      <c r="H8148" s="92">
        <f>IF(OR(ERR=FALSE,AND(F8148="",G8148="")),0,IF($C$12="D",$H$13+SUM($F$14:F8148)-SUM($G$14:G8148),$H$13-SUM($F$14:F8148)+SUM($G$14:G8148)))</f>
        <v>0</v>
      </c>
      <c r="I8148" s="7"/>
    </row>
    <row r="8149" spans="1:9">
      <c r="A8149" s="89">
        <f t="shared" si="1247"/>
        <v>8136</v>
      </c>
      <c r="B8149" s="185" t="str">
        <f t="shared" si="1248"/>
        <v/>
      </c>
      <c r="C8149" s="90" t="str">
        <f t="shared" si="1249"/>
        <v/>
      </c>
      <c r="D8149" s="89" t="str">
        <f t="shared" si="1250"/>
        <v/>
      </c>
      <c r="E8149" s="91" t="str">
        <f t="shared" si="1251"/>
        <v/>
      </c>
      <c r="F8149" s="92" t="str">
        <f t="shared" si="1252"/>
        <v/>
      </c>
      <c r="G8149" s="212" t="str">
        <f t="shared" si="1253"/>
        <v/>
      </c>
      <c r="H8149" s="92">
        <f>IF(OR(ERR=FALSE,AND(F8149="",G8149="")),0,IF($C$12="D",$H$13+SUM($F$14:F8149)-SUM($G$14:G8149),$H$13-SUM($F$14:F8149)+SUM($G$14:G8149)))</f>
        <v>0</v>
      </c>
      <c r="I8149" s="7"/>
    </row>
    <row r="8150" spans="1:9">
      <c r="A8150" s="89">
        <f t="shared" si="1247"/>
        <v>8137</v>
      </c>
      <c r="B8150" s="185" t="str">
        <f t="shared" si="1248"/>
        <v/>
      </c>
      <c r="C8150" s="90" t="str">
        <f t="shared" si="1249"/>
        <v/>
      </c>
      <c r="D8150" s="89" t="str">
        <f t="shared" si="1250"/>
        <v/>
      </c>
      <c r="E8150" s="91" t="str">
        <f t="shared" si="1251"/>
        <v/>
      </c>
      <c r="F8150" s="92" t="str">
        <f t="shared" si="1252"/>
        <v/>
      </c>
      <c r="G8150" s="212" t="str">
        <f t="shared" si="1253"/>
        <v/>
      </c>
      <c r="H8150" s="92">
        <f>IF(OR(ERR=FALSE,AND(F8150="",G8150="")),0,IF($C$12="D",$H$13+SUM($F$14:F8150)-SUM($G$14:G8150),$H$13-SUM($F$14:F8150)+SUM($G$14:G8150)))</f>
        <v>0</v>
      </c>
      <c r="I8150" s="7"/>
    </row>
    <row r="8151" spans="1:9">
      <c r="A8151" s="89">
        <f t="shared" si="1247"/>
        <v>8138</v>
      </c>
      <c r="B8151" s="185" t="str">
        <f t="shared" si="1248"/>
        <v/>
      </c>
      <c r="C8151" s="90" t="str">
        <f t="shared" si="1249"/>
        <v/>
      </c>
      <c r="D8151" s="89" t="str">
        <f t="shared" si="1250"/>
        <v/>
      </c>
      <c r="E8151" s="91" t="str">
        <f t="shared" si="1251"/>
        <v/>
      </c>
      <c r="F8151" s="92" t="str">
        <f t="shared" si="1252"/>
        <v/>
      </c>
      <c r="G8151" s="212" t="str">
        <f t="shared" si="1253"/>
        <v/>
      </c>
      <c r="H8151" s="92">
        <f>IF(OR(ERR=FALSE,AND(F8151="",G8151="")),0,IF($C$12="D",$H$13+SUM($F$14:F8151)-SUM($G$14:G8151),$H$13-SUM($F$14:F8151)+SUM($G$14:G8151)))</f>
        <v>0</v>
      </c>
      <c r="I8151" s="7"/>
    </row>
    <row r="8152" spans="1:9">
      <c r="A8152" s="89">
        <f t="shared" si="1247"/>
        <v>8139</v>
      </c>
      <c r="B8152" s="185" t="str">
        <f t="shared" si="1248"/>
        <v/>
      </c>
      <c r="C8152" s="90" t="str">
        <f t="shared" si="1249"/>
        <v/>
      </c>
      <c r="D8152" s="89" t="str">
        <f t="shared" si="1250"/>
        <v/>
      </c>
      <c r="E8152" s="91" t="str">
        <f t="shared" si="1251"/>
        <v/>
      </c>
      <c r="F8152" s="92" t="str">
        <f t="shared" si="1252"/>
        <v/>
      </c>
      <c r="G8152" s="212" t="str">
        <f t="shared" si="1253"/>
        <v/>
      </c>
      <c r="H8152" s="92">
        <f>IF(OR(ERR=FALSE,AND(F8152="",G8152="")),0,IF($C$12="D",$H$13+SUM($F$14:F8152)-SUM($G$14:G8152),$H$13-SUM($F$14:F8152)+SUM($G$14:G8152)))</f>
        <v>0</v>
      </c>
      <c r="I8152" s="7"/>
    </row>
    <row r="8153" spans="1:9">
      <c r="A8153" s="89">
        <f t="shared" si="1247"/>
        <v>8140</v>
      </c>
      <c r="B8153" s="185" t="str">
        <f t="shared" si="1248"/>
        <v/>
      </c>
      <c r="C8153" s="90" t="str">
        <f t="shared" si="1249"/>
        <v/>
      </c>
      <c r="D8153" s="89" t="str">
        <f t="shared" si="1250"/>
        <v/>
      </c>
      <c r="E8153" s="91" t="str">
        <f t="shared" si="1251"/>
        <v/>
      </c>
      <c r="F8153" s="92" t="str">
        <f t="shared" si="1252"/>
        <v/>
      </c>
      <c r="G8153" s="212" t="str">
        <f t="shared" si="1253"/>
        <v/>
      </c>
      <c r="H8153" s="92">
        <f>IF(OR(ERR=FALSE,AND(F8153="",G8153="")),0,IF($C$12="D",$H$13+SUM($F$14:F8153)-SUM($G$14:G8153),$H$13-SUM($F$14:F8153)+SUM($G$14:G8153)))</f>
        <v>0</v>
      </c>
      <c r="I8153" s="7"/>
    </row>
    <row r="8154" spans="1:9">
      <c r="A8154" s="89">
        <f t="shared" si="1247"/>
        <v>8141</v>
      </c>
      <c r="B8154" s="185" t="str">
        <f t="shared" si="1248"/>
        <v/>
      </c>
      <c r="C8154" s="90" t="str">
        <f t="shared" si="1249"/>
        <v/>
      </c>
      <c r="D8154" s="89" t="str">
        <f t="shared" si="1250"/>
        <v/>
      </c>
      <c r="E8154" s="91" t="str">
        <f t="shared" si="1251"/>
        <v/>
      </c>
      <c r="F8154" s="92" t="str">
        <f t="shared" si="1252"/>
        <v/>
      </c>
      <c r="G8154" s="212" t="str">
        <f t="shared" si="1253"/>
        <v/>
      </c>
      <c r="H8154" s="92">
        <f>IF(OR(ERR=FALSE,AND(F8154="",G8154="")),0,IF($C$12="D",$H$13+SUM($F$14:F8154)-SUM($G$14:G8154),$H$13-SUM($F$14:F8154)+SUM($G$14:G8154)))</f>
        <v>0</v>
      </c>
      <c r="I8154" s="7"/>
    </row>
    <row r="8155" spans="1:9">
      <c r="A8155" s="89">
        <f t="shared" si="1247"/>
        <v>8142</v>
      </c>
      <c r="B8155" s="185" t="str">
        <f t="shared" si="1248"/>
        <v/>
      </c>
      <c r="C8155" s="90" t="str">
        <f t="shared" si="1249"/>
        <v/>
      </c>
      <c r="D8155" s="89" t="str">
        <f t="shared" si="1250"/>
        <v/>
      </c>
      <c r="E8155" s="91" t="str">
        <f t="shared" si="1251"/>
        <v/>
      </c>
      <c r="F8155" s="92" t="str">
        <f t="shared" si="1252"/>
        <v/>
      </c>
      <c r="G8155" s="212" t="str">
        <f t="shared" si="1253"/>
        <v/>
      </c>
      <c r="H8155" s="92">
        <f>IF(OR(ERR=FALSE,AND(F8155="",G8155="")),0,IF($C$12="D",$H$13+SUM($F$14:F8155)-SUM($G$14:G8155),$H$13-SUM($F$14:F8155)+SUM($G$14:G8155)))</f>
        <v>0</v>
      </c>
      <c r="I8155" s="7"/>
    </row>
    <row r="8156" spans="1:9">
      <c r="A8156" s="89">
        <f t="shared" si="1247"/>
        <v>8143</v>
      </c>
      <c r="B8156" s="185" t="str">
        <f t="shared" si="1248"/>
        <v/>
      </c>
      <c r="C8156" s="90" t="str">
        <f t="shared" si="1249"/>
        <v/>
      </c>
      <c r="D8156" s="89" t="str">
        <f t="shared" si="1250"/>
        <v/>
      </c>
      <c r="E8156" s="91" t="str">
        <f t="shared" si="1251"/>
        <v/>
      </c>
      <c r="F8156" s="92" t="str">
        <f t="shared" si="1252"/>
        <v/>
      </c>
      <c r="G8156" s="212" t="str">
        <f t="shared" si="1253"/>
        <v/>
      </c>
      <c r="H8156" s="92">
        <f>IF(OR(ERR=FALSE,AND(F8156="",G8156="")),0,IF($C$12="D",$H$13+SUM($F$14:F8156)-SUM($G$14:G8156),$H$13-SUM($F$14:F8156)+SUM($G$14:G8156)))</f>
        <v>0</v>
      </c>
      <c r="I8156" s="7"/>
    </row>
    <row r="8157" spans="1:9">
      <c r="A8157" s="89">
        <f t="shared" si="1247"/>
        <v>8144</v>
      </c>
      <c r="B8157" s="185" t="str">
        <f t="shared" si="1248"/>
        <v/>
      </c>
      <c r="C8157" s="90" t="str">
        <f t="shared" si="1249"/>
        <v/>
      </c>
      <c r="D8157" s="89" t="str">
        <f t="shared" si="1250"/>
        <v/>
      </c>
      <c r="E8157" s="91" t="str">
        <f t="shared" si="1251"/>
        <v/>
      </c>
      <c r="F8157" s="92" t="str">
        <f t="shared" si="1252"/>
        <v/>
      </c>
      <c r="G8157" s="212" t="str">
        <f t="shared" si="1253"/>
        <v/>
      </c>
      <c r="H8157" s="92">
        <f>IF(OR(ERR=FALSE,AND(F8157="",G8157="")),0,IF($C$12="D",$H$13+SUM($F$14:F8157)-SUM($G$14:G8157),$H$13-SUM($F$14:F8157)+SUM($G$14:G8157)))</f>
        <v>0</v>
      </c>
      <c r="I8157" s="7"/>
    </row>
    <row r="8158" spans="1:9">
      <c r="A8158" s="89">
        <f t="shared" si="1247"/>
        <v>8145</v>
      </c>
      <c r="B8158" s="185" t="str">
        <f t="shared" si="1248"/>
        <v/>
      </c>
      <c r="C8158" s="90" t="str">
        <f t="shared" si="1249"/>
        <v/>
      </c>
      <c r="D8158" s="89" t="str">
        <f t="shared" si="1250"/>
        <v/>
      </c>
      <c r="E8158" s="91" t="str">
        <f t="shared" si="1251"/>
        <v/>
      </c>
      <c r="F8158" s="92" t="str">
        <f t="shared" si="1252"/>
        <v/>
      </c>
      <c r="G8158" s="212" t="str">
        <f t="shared" si="1253"/>
        <v/>
      </c>
      <c r="H8158" s="92">
        <f>IF(OR(ERR=FALSE,AND(F8158="",G8158="")),0,IF($C$12="D",$H$13+SUM($F$14:F8158)-SUM($G$14:G8158),$H$13-SUM($F$14:F8158)+SUM($G$14:G8158)))</f>
        <v>0</v>
      </c>
      <c r="I8158" s="7"/>
    </row>
    <row r="8159" spans="1:9">
      <c r="A8159" s="89">
        <f t="shared" si="1247"/>
        <v>8146</v>
      </c>
      <c r="B8159" s="185" t="str">
        <f t="shared" si="1248"/>
        <v/>
      </c>
      <c r="C8159" s="90" t="str">
        <f t="shared" si="1249"/>
        <v/>
      </c>
      <c r="D8159" s="89" t="str">
        <f t="shared" si="1250"/>
        <v/>
      </c>
      <c r="E8159" s="91" t="str">
        <f t="shared" si="1251"/>
        <v/>
      </c>
      <c r="F8159" s="92" t="str">
        <f t="shared" si="1252"/>
        <v/>
      </c>
      <c r="G8159" s="212" t="str">
        <f t="shared" si="1253"/>
        <v/>
      </c>
      <c r="H8159" s="92">
        <f>IF(OR(ERR=FALSE,AND(F8159="",G8159="")),0,IF($C$12="D",$H$13+SUM($F$14:F8159)-SUM($G$14:G8159),$H$13-SUM($F$14:F8159)+SUM($G$14:G8159)))</f>
        <v>0</v>
      </c>
      <c r="I8159" s="7"/>
    </row>
    <row r="8160" spans="1:9">
      <c r="A8160" s="89">
        <f t="shared" si="1247"/>
        <v>8147</v>
      </c>
      <c r="B8160" s="185" t="str">
        <f t="shared" si="1248"/>
        <v/>
      </c>
      <c r="C8160" s="90" t="str">
        <f t="shared" si="1249"/>
        <v/>
      </c>
      <c r="D8160" s="89" t="str">
        <f t="shared" si="1250"/>
        <v/>
      </c>
      <c r="E8160" s="91" t="str">
        <f t="shared" si="1251"/>
        <v/>
      </c>
      <c r="F8160" s="92" t="str">
        <f t="shared" si="1252"/>
        <v/>
      </c>
      <c r="G8160" s="212" t="str">
        <f t="shared" si="1253"/>
        <v/>
      </c>
      <c r="H8160" s="92">
        <f>IF(OR(ERR=FALSE,AND(F8160="",G8160="")),0,IF($C$12="D",$H$13+SUM($F$14:F8160)-SUM($G$14:G8160),$H$13-SUM($F$14:F8160)+SUM($G$14:G8160)))</f>
        <v>0</v>
      </c>
      <c r="I8160" s="7"/>
    </row>
    <row r="8161" spans="1:9">
      <c r="A8161" s="89">
        <f t="shared" si="1247"/>
        <v>8148</v>
      </c>
      <c r="B8161" s="185" t="str">
        <f t="shared" si="1248"/>
        <v/>
      </c>
      <c r="C8161" s="90" t="str">
        <f t="shared" si="1249"/>
        <v/>
      </c>
      <c r="D8161" s="89" t="str">
        <f t="shared" si="1250"/>
        <v/>
      </c>
      <c r="E8161" s="91" t="str">
        <f t="shared" si="1251"/>
        <v/>
      </c>
      <c r="F8161" s="92" t="str">
        <f t="shared" si="1252"/>
        <v/>
      </c>
      <c r="G8161" s="212" t="str">
        <f t="shared" si="1253"/>
        <v/>
      </c>
      <c r="H8161" s="92">
        <f>IF(OR(ERR=FALSE,AND(F8161="",G8161="")),0,IF($C$12="D",$H$13+SUM($F$14:F8161)-SUM($G$14:G8161),$H$13-SUM($F$14:F8161)+SUM($G$14:G8161)))</f>
        <v>0</v>
      </c>
      <c r="I8161" s="7"/>
    </row>
    <row r="8162" spans="1:9">
      <c r="A8162" s="89">
        <f t="shared" si="1247"/>
        <v>8149</v>
      </c>
      <c r="B8162" s="185" t="str">
        <f t="shared" si="1248"/>
        <v/>
      </c>
      <c r="C8162" s="90" t="str">
        <f t="shared" si="1249"/>
        <v/>
      </c>
      <c r="D8162" s="89" t="str">
        <f t="shared" si="1250"/>
        <v/>
      </c>
      <c r="E8162" s="91" t="str">
        <f t="shared" si="1251"/>
        <v/>
      </c>
      <c r="F8162" s="92" t="str">
        <f t="shared" si="1252"/>
        <v/>
      </c>
      <c r="G8162" s="212" t="str">
        <f t="shared" si="1253"/>
        <v/>
      </c>
      <c r="H8162" s="92">
        <f>IF(OR(ERR=FALSE,AND(F8162="",G8162="")),0,IF($C$12="D",$H$13+SUM($F$14:F8162)-SUM($G$14:G8162),$H$13-SUM($F$14:F8162)+SUM($G$14:G8162)))</f>
        <v>0</v>
      </c>
      <c r="I8162" s="7"/>
    </row>
    <row r="8163" spans="1:9">
      <c r="A8163" s="89">
        <f t="shared" si="1247"/>
        <v>8150</v>
      </c>
      <c r="B8163" s="185" t="str">
        <f t="shared" si="1248"/>
        <v/>
      </c>
      <c r="C8163" s="90" t="str">
        <f t="shared" si="1249"/>
        <v/>
      </c>
      <c r="D8163" s="89" t="str">
        <f t="shared" si="1250"/>
        <v/>
      </c>
      <c r="E8163" s="91" t="str">
        <f t="shared" si="1251"/>
        <v/>
      </c>
      <c r="F8163" s="92" t="str">
        <f t="shared" si="1252"/>
        <v/>
      </c>
      <c r="G8163" s="212" t="str">
        <f t="shared" si="1253"/>
        <v/>
      </c>
      <c r="H8163" s="92">
        <f>IF(OR(ERR=FALSE,AND(F8163="",G8163="")),0,IF($C$12="D",$H$13+SUM($F$14:F8163)-SUM($G$14:G8163),$H$13-SUM($F$14:F8163)+SUM($G$14:G8163)))</f>
        <v>0</v>
      </c>
      <c r="I8163" s="7"/>
    </row>
    <row r="8164" spans="1:9">
      <c r="A8164" s="89">
        <f t="shared" si="1247"/>
        <v>8151</v>
      </c>
      <c r="B8164" s="185" t="str">
        <f t="shared" si="1248"/>
        <v/>
      </c>
      <c r="C8164" s="90" t="str">
        <f t="shared" si="1249"/>
        <v/>
      </c>
      <c r="D8164" s="89" t="str">
        <f t="shared" si="1250"/>
        <v/>
      </c>
      <c r="E8164" s="91" t="str">
        <f t="shared" si="1251"/>
        <v/>
      </c>
      <c r="F8164" s="92" t="str">
        <f t="shared" si="1252"/>
        <v/>
      </c>
      <c r="G8164" s="212" t="str">
        <f t="shared" si="1253"/>
        <v/>
      </c>
      <c r="H8164" s="92">
        <f>IF(OR(ERR=FALSE,AND(F8164="",G8164="")),0,IF($C$12="D",$H$13+SUM($F$14:F8164)-SUM($G$14:G8164),$H$13-SUM($F$14:F8164)+SUM($G$14:G8164)))</f>
        <v>0</v>
      </c>
      <c r="I8164" s="7"/>
    </row>
    <row r="8165" spans="1:9">
      <c r="A8165" s="89">
        <f t="shared" ref="A8165:A8228" si="1254">A8164+1</f>
        <v>8152</v>
      </c>
      <c r="B8165" s="185" t="str">
        <f t="shared" si="1248"/>
        <v/>
      </c>
      <c r="C8165" s="90" t="str">
        <f t="shared" si="1249"/>
        <v/>
      </c>
      <c r="D8165" s="89" t="str">
        <f t="shared" si="1250"/>
        <v/>
      </c>
      <c r="E8165" s="91" t="str">
        <f t="shared" si="1251"/>
        <v/>
      </c>
      <c r="F8165" s="92" t="str">
        <f t="shared" si="1252"/>
        <v/>
      </c>
      <c r="G8165" s="212" t="str">
        <f t="shared" si="1253"/>
        <v/>
      </c>
      <c r="H8165" s="92">
        <f>IF(OR(ERR=FALSE,AND(F8165="",G8165="")),0,IF($C$12="D",$H$13+SUM($F$14:F8165)-SUM($G$14:G8165),$H$13-SUM($F$14:F8165)+SUM($G$14:G8165)))</f>
        <v>0</v>
      </c>
      <c r="I8165" s="7"/>
    </row>
    <row r="8166" spans="1:9">
      <c r="A8166" s="89">
        <f t="shared" si="1254"/>
        <v>8153</v>
      </c>
      <c r="B8166" s="185" t="str">
        <f t="shared" si="1248"/>
        <v/>
      </c>
      <c r="C8166" s="90" t="str">
        <f t="shared" si="1249"/>
        <v/>
      </c>
      <c r="D8166" s="89" t="str">
        <f t="shared" si="1250"/>
        <v/>
      </c>
      <c r="E8166" s="91" t="str">
        <f t="shared" si="1251"/>
        <v/>
      </c>
      <c r="F8166" s="92" t="str">
        <f t="shared" si="1252"/>
        <v/>
      </c>
      <c r="G8166" s="212" t="str">
        <f t="shared" si="1253"/>
        <v/>
      </c>
      <c r="H8166" s="92">
        <f>IF(OR(ERR=FALSE,AND(F8166="",G8166="")),0,IF($C$12="D",$H$13+SUM($F$14:F8166)-SUM($G$14:G8166),$H$13-SUM($F$14:F8166)+SUM($G$14:G8166)))</f>
        <v>0</v>
      </c>
      <c r="I8166" s="7"/>
    </row>
    <row r="8167" spans="1:9">
      <c r="A8167" s="89">
        <f t="shared" si="1254"/>
        <v>8154</v>
      </c>
      <c r="B8167" s="185" t="str">
        <f t="shared" si="1248"/>
        <v/>
      </c>
      <c r="C8167" s="90" t="str">
        <f t="shared" si="1249"/>
        <v/>
      </c>
      <c r="D8167" s="89" t="str">
        <f t="shared" si="1250"/>
        <v/>
      </c>
      <c r="E8167" s="91" t="str">
        <f t="shared" si="1251"/>
        <v/>
      </c>
      <c r="F8167" s="92" t="str">
        <f t="shared" si="1252"/>
        <v/>
      </c>
      <c r="G8167" s="212" t="str">
        <f t="shared" si="1253"/>
        <v/>
      </c>
      <c r="H8167" s="92">
        <f>IF(OR(ERR=FALSE,AND(F8167="",G8167="")),0,IF($C$12="D",$H$13+SUM($F$14:F8167)-SUM($G$14:G8167),$H$13-SUM($F$14:F8167)+SUM($G$14:G8167)))</f>
        <v>0</v>
      </c>
      <c r="I8167" s="7"/>
    </row>
    <row r="8168" spans="1:9">
      <c r="A8168" s="89">
        <f t="shared" si="1254"/>
        <v>8155</v>
      </c>
      <c r="B8168" s="185" t="str">
        <f t="shared" si="1248"/>
        <v/>
      </c>
      <c r="C8168" s="90" t="str">
        <f t="shared" si="1249"/>
        <v/>
      </c>
      <c r="D8168" s="89" t="str">
        <f t="shared" si="1250"/>
        <v/>
      </c>
      <c r="E8168" s="91" t="str">
        <f t="shared" si="1251"/>
        <v/>
      </c>
      <c r="F8168" s="92" t="str">
        <f t="shared" si="1252"/>
        <v/>
      </c>
      <c r="G8168" s="212" t="str">
        <f t="shared" si="1253"/>
        <v/>
      </c>
      <c r="H8168" s="92">
        <f>IF(OR(ERR=FALSE,AND(F8168="",G8168="")),0,IF($C$12="D",$H$13+SUM($F$14:F8168)-SUM($G$14:G8168),$H$13-SUM($F$14:F8168)+SUM($G$14:G8168)))</f>
        <v>0</v>
      </c>
      <c r="I8168" s="7"/>
    </row>
    <row r="8169" spans="1:9">
      <c r="A8169" s="89">
        <f t="shared" si="1254"/>
        <v>8156</v>
      </c>
      <c r="B8169" s="185" t="str">
        <f t="shared" si="1248"/>
        <v/>
      </c>
      <c r="C8169" s="90" t="str">
        <f t="shared" si="1249"/>
        <v/>
      </c>
      <c r="D8169" s="89" t="str">
        <f t="shared" si="1250"/>
        <v/>
      </c>
      <c r="E8169" s="91" t="str">
        <f t="shared" si="1251"/>
        <v/>
      </c>
      <c r="F8169" s="92" t="str">
        <f t="shared" si="1252"/>
        <v/>
      </c>
      <c r="G8169" s="212" t="str">
        <f t="shared" si="1253"/>
        <v/>
      </c>
      <c r="H8169" s="92">
        <f>IF(OR(ERR=FALSE,AND(F8169="",G8169="")),0,IF($C$12="D",$H$13+SUM($F$14:F8169)-SUM($G$14:G8169),$H$13-SUM($F$14:F8169)+SUM($G$14:G8169)))</f>
        <v>0</v>
      </c>
      <c r="I8169" s="7"/>
    </row>
    <row r="8170" spans="1:9">
      <c r="A8170" s="89">
        <f t="shared" si="1254"/>
        <v>8157</v>
      </c>
      <c r="B8170" s="185" t="str">
        <f t="shared" si="1248"/>
        <v/>
      </c>
      <c r="C8170" s="90" t="str">
        <f t="shared" si="1249"/>
        <v/>
      </c>
      <c r="D8170" s="89" t="str">
        <f t="shared" si="1250"/>
        <v/>
      </c>
      <c r="E8170" s="91" t="str">
        <f t="shared" si="1251"/>
        <v/>
      </c>
      <c r="F8170" s="92" t="str">
        <f t="shared" si="1252"/>
        <v/>
      </c>
      <c r="G8170" s="212" t="str">
        <f t="shared" si="1253"/>
        <v/>
      </c>
      <c r="H8170" s="92">
        <f>IF(OR(ERR=FALSE,AND(F8170="",G8170="")),0,IF($C$12="D",$H$13+SUM($F$14:F8170)-SUM($G$14:G8170),$H$13-SUM($F$14:F8170)+SUM($G$14:G8170)))</f>
        <v>0</v>
      </c>
      <c r="I8170" s="7"/>
    </row>
    <row r="8171" spans="1:9">
      <c r="A8171" s="89">
        <f t="shared" si="1254"/>
        <v>8158</v>
      </c>
      <c r="B8171" s="185" t="str">
        <f t="shared" si="1248"/>
        <v/>
      </c>
      <c r="C8171" s="90" t="str">
        <f t="shared" si="1249"/>
        <v/>
      </c>
      <c r="D8171" s="89" t="str">
        <f t="shared" si="1250"/>
        <v/>
      </c>
      <c r="E8171" s="91" t="str">
        <f t="shared" si="1251"/>
        <v/>
      </c>
      <c r="F8171" s="92" t="str">
        <f t="shared" si="1252"/>
        <v/>
      </c>
      <c r="G8171" s="212" t="str">
        <f t="shared" si="1253"/>
        <v/>
      </c>
      <c r="H8171" s="92">
        <f>IF(OR(ERR=FALSE,AND(F8171="",G8171="")),0,IF($C$12="D",$H$13+SUM($F$14:F8171)-SUM($G$14:G8171),$H$13-SUM($F$14:F8171)+SUM($G$14:G8171)))</f>
        <v>0</v>
      </c>
      <c r="I8171" s="7"/>
    </row>
    <row r="8172" spans="1:9">
      <c r="A8172" s="89">
        <f t="shared" si="1254"/>
        <v>8159</v>
      </c>
      <c r="B8172" s="185" t="str">
        <f t="shared" si="1248"/>
        <v/>
      </c>
      <c r="C8172" s="90" t="str">
        <f t="shared" si="1249"/>
        <v/>
      </c>
      <c r="D8172" s="89" t="str">
        <f t="shared" si="1250"/>
        <v/>
      </c>
      <c r="E8172" s="91" t="str">
        <f t="shared" si="1251"/>
        <v/>
      </c>
      <c r="F8172" s="92" t="str">
        <f t="shared" si="1252"/>
        <v/>
      </c>
      <c r="G8172" s="212" t="str">
        <f t="shared" si="1253"/>
        <v/>
      </c>
      <c r="H8172" s="92">
        <f>IF(OR(ERR=FALSE,AND(F8172="",G8172="")),0,IF($C$12="D",$H$13+SUM($F$14:F8172)-SUM($G$14:G8172),$H$13-SUM($F$14:F8172)+SUM($G$14:G8172)))</f>
        <v>0</v>
      </c>
      <c r="I8172" s="7"/>
    </row>
    <row r="8173" spans="1:9">
      <c r="A8173" s="89">
        <f t="shared" si="1254"/>
        <v>8160</v>
      </c>
      <c r="B8173" s="185" t="str">
        <f t="shared" si="1248"/>
        <v/>
      </c>
      <c r="C8173" s="90" t="str">
        <f t="shared" si="1249"/>
        <v/>
      </c>
      <c r="D8173" s="89" t="str">
        <f t="shared" si="1250"/>
        <v/>
      </c>
      <c r="E8173" s="91" t="str">
        <f t="shared" si="1251"/>
        <v/>
      </c>
      <c r="F8173" s="92" t="str">
        <f t="shared" si="1252"/>
        <v/>
      </c>
      <c r="G8173" s="212" t="str">
        <f t="shared" si="1253"/>
        <v/>
      </c>
      <c r="H8173" s="92">
        <f>IF(OR(ERR=FALSE,AND(F8173="",G8173="")),0,IF($C$12="D",$H$13+SUM($F$14:F8173)-SUM($G$14:G8173),$H$13-SUM($F$14:F8173)+SUM($G$14:G8173)))</f>
        <v>0</v>
      </c>
      <c r="I8173" s="7"/>
    </row>
    <row r="8174" spans="1:9">
      <c r="A8174" s="89">
        <f t="shared" si="1254"/>
        <v>8161</v>
      </c>
      <c r="B8174" s="185" t="str">
        <f t="shared" si="1248"/>
        <v/>
      </c>
      <c r="C8174" s="90" t="str">
        <f t="shared" si="1249"/>
        <v/>
      </c>
      <c r="D8174" s="89" t="str">
        <f t="shared" si="1250"/>
        <v/>
      </c>
      <c r="E8174" s="91" t="str">
        <f t="shared" si="1251"/>
        <v/>
      </c>
      <c r="F8174" s="92" t="str">
        <f t="shared" si="1252"/>
        <v/>
      </c>
      <c r="G8174" s="212" t="str">
        <f t="shared" si="1253"/>
        <v/>
      </c>
      <c r="H8174" s="92">
        <f>IF(OR(ERR=FALSE,AND(F8174="",G8174="")),0,IF($C$12="D",$H$13+SUM($F$14:F8174)-SUM($G$14:G8174),$H$13-SUM($F$14:F8174)+SUM($G$14:G8174)))</f>
        <v>0</v>
      </c>
      <c r="I8174" s="7"/>
    </row>
    <row r="8175" spans="1:9">
      <c r="A8175" s="89">
        <f t="shared" si="1254"/>
        <v>8162</v>
      </c>
      <c r="B8175" s="185" t="str">
        <f t="shared" si="1248"/>
        <v/>
      </c>
      <c r="C8175" s="90" t="str">
        <f t="shared" si="1249"/>
        <v/>
      </c>
      <c r="D8175" s="89" t="str">
        <f t="shared" si="1250"/>
        <v/>
      </c>
      <c r="E8175" s="91" t="str">
        <f t="shared" si="1251"/>
        <v/>
      </c>
      <c r="F8175" s="92" t="str">
        <f t="shared" si="1252"/>
        <v/>
      </c>
      <c r="G8175" s="212" t="str">
        <f t="shared" si="1253"/>
        <v/>
      </c>
      <c r="H8175" s="92">
        <f>IF(OR(ERR=FALSE,AND(F8175="",G8175="")),0,IF($C$12="D",$H$13+SUM($F$14:F8175)-SUM($G$14:G8175),$H$13-SUM($F$14:F8175)+SUM($G$14:G8175)))</f>
        <v>0</v>
      </c>
      <c r="I8175" s="7"/>
    </row>
    <row r="8176" spans="1:9">
      <c r="A8176" s="89">
        <f t="shared" si="1254"/>
        <v>8163</v>
      </c>
      <c r="B8176" s="185" t="str">
        <f t="shared" si="1248"/>
        <v/>
      </c>
      <c r="C8176" s="90" t="str">
        <f t="shared" si="1249"/>
        <v/>
      </c>
      <c r="D8176" s="89" t="str">
        <f t="shared" si="1250"/>
        <v/>
      </c>
      <c r="E8176" s="91" t="str">
        <f t="shared" si="1251"/>
        <v/>
      </c>
      <c r="F8176" s="92" t="str">
        <f t="shared" si="1252"/>
        <v/>
      </c>
      <c r="G8176" s="212" t="str">
        <f t="shared" si="1253"/>
        <v/>
      </c>
      <c r="H8176" s="92">
        <f>IF(OR(ERR=FALSE,AND(F8176="",G8176="")),0,IF($C$12="D",$H$13+SUM($F$14:F8176)-SUM($G$14:G8176),$H$13-SUM($F$14:F8176)+SUM($G$14:G8176)))</f>
        <v>0</v>
      </c>
      <c r="I8176" s="7"/>
    </row>
    <row r="8177" spans="1:9">
      <c r="A8177" s="89">
        <f t="shared" si="1254"/>
        <v>8164</v>
      </c>
      <c r="B8177" s="185" t="str">
        <f t="shared" si="1248"/>
        <v/>
      </c>
      <c r="C8177" s="90" t="str">
        <f t="shared" si="1249"/>
        <v/>
      </c>
      <c r="D8177" s="89" t="str">
        <f t="shared" si="1250"/>
        <v/>
      </c>
      <c r="E8177" s="91" t="str">
        <f t="shared" si="1251"/>
        <v/>
      </c>
      <c r="F8177" s="92" t="str">
        <f t="shared" si="1252"/>
        <v/>
      </c>
      <c r="G8177" s="212" t="str">
        <f t="shared" si="1253"/>
        <v/>
      </c>
      <c r="H8177" s="92">
        <f>IF(OR(ERR=FALSE,AND(F8177="",G8177="")),0,IF($C$12="D",$H$13+SUM($F$14:F8177)-SUM($G$14:G8177),$H$13-SUM($F$14:F8177)+SUM($G$14:G8177)))</f>
        <v>0</v>
      </c>
      <c r="I8177" s="7"/>
    </row>
    <row r="8178" spans="1:9">
      <c r="A8178" s="89">
        <f t="shared" si="1254"/>
        <v>8165</v>
      </c>
      <c r="B8178" s="185" t="str">
        <f t="shared" si="1248"/>
        <v/>
      </c>
      <c r="C8178" s="90" t="str">
        <f t="shared" si="1249"/>
        <v/>
      </c>
      <c r="D8178" s="89" t="str">
        <f t="shared" si="1250"/>
        <v/>
      </c>
      <c r="E8178" s="91" t="str">
        <f t="shared" si="1251"/>
        <v/>
      </c>
      <c r="F8178" s="92" t="str">
        <f t="shared" si="1252"/>
        <v/>
      </c>
      <c r="G8178" s="212" t="str">
        <f t="shared" si="1253"/>
        <v/>
      </c>
      <c r="H8178" s="92">
        <f>IF(OR(ERR=FALSE,AND(F8178="",G8178="")),0,IF($C$12="D",$H$13+SUM($F$14:F8178)-SUM($G$14:G8178),$H$13-SUM($F$14:F8178)+SUM($G$14:G8178)))</f>
        <v>0</v>
      </c>
      <c r="I8178" s="7"/>
    </row>
    <row r="8179" spans="1:9">
      <c r="A8179" s="89">
        <f t="shared" si="1254"/>
        <v>8166</v>
      </c>
      <c r="B8179" s="185" t="str">
        <f t="shared" si="1248"/>
        <v/>
      </c>
      <c r="C8179" s="90" t="str">
        <f t="shared" si="1249"/>
        <v/>
      </c>
      <c r="D8179" s="89" t="str">
        <f t="shared" si="1250"/>
        <v/>
      </c>
      <c r="E8179" s="91" t="str">
        <f t="shared" si="1251"/>
        <v/>
      </c>
      <c r="F8179" s="92" t="str">
        <f t="shared" si="1252"/>
        <v/>
      </c>
      <c r="G8179" s="212" t="str">
        <f t="shared" si="1253"/>
        <v/>
      </c>
      <c r="H8179" s="92">
        <f>IF(OR(ERR=FALSE,AND(F8179="",G8179="")),0,IF($C$12="D",$H$13+SUM($F$14:F8179)-SUM($G$14:G8179),$H$13-SUM($F$14:F8179)+SUM($G$14:G8179)))</f>
        <v>0</v>
      </c>
      <c r="I8179" s="7"/>
    </row>
    <row r="8180" spans="1:9">
      <c r="A8180" s="89">
        <f t="shared" si="1254"/>
        <v>8167</v>
      </c>
      <c r="B8180" s="185" t="str">
        <f t="shared" si="1248"/>
        <v/>
      </c>
      <c r="C8180" s="90" t="str">
        <f t="shared" si="1249"/>
        <v/>
      </c>
      <c r="D8180" s="89" t="str">
        <f t="shared" si="1250"/>
        <v/>
      </c>
      <c r="E8180" s="91" t="str">
        <f t="shared" si="1251"/>
        <v/>
      </c>
      <c r="F8180" s="92" t="str">
        <f t="shared" si="1252"/>
        <v/>
      </c>
      <c r="G8180" s="212" t="str">
        <f t="shared" si="1253"/>
        <v/>
      </c>
      <c r="H8180" s="92">
        <f>IF(OR(ERR=FALSE,AND(F8180="",G8180="")),0,IF($C$12="D",$H$13+SUM($F$14:F8180)-SUM($G$14:G8180),$H$13-SUM($F$14:F8180)+SUM($G$14:G8180)))</f>
        <v>0</v>
      </c>
      <c r="I8180" s="7"/>
    </row>
    <row r="8181" spans="1:9">
      <c r="A8181" s="89">
        <f t="shared" si="1254"/>
        <v>8168</v>
      </c>
      <c r="B8181" s="185" t="str">
        <f t="shared" si="1248"/>
        <v/>
      </c>
      <c r="C8181" s="90" t="str">
        <f t="shared" si="1249"/>
        <v/>
      </c>
      <c r="D8181" s="89" t="str">
        <f t="shared" si="1250"/>
        <v/>
      </c>
      <c r="E8181" s="91" t="str">
        <f t="shared" si="1251"/>
        <v/>
      </c>
      <c r="F8181" s="92" t="str">
        <f t="shared" si="1252"/>
        <v/>
      </c>
      <c r="G8181" s="212" t="str">
        <f t="shared" si="1253"/>
        <v/>
      </c>
      <c r="H8181" s="92">
        <f>IF(OR(ERR=FALSE,AND(F8181="",G8181="")),0,IF($C$12="D",$H$13+SUM($F$14:F8181)-SUM($G$14:G8181),$H$13-SUM($F$14:F8181)+SUM($G$14:G8181)))</f>
        <v>0</v>
      </c>
      <c r="I8181" s="7"/>
    </row>
    <row r="8182" spans="1:9">
      <c r="A8182" s="89">
        <f t="shared" si="1254"/>
        <v>8169</v>
      </c>
      <c r="B8182" s="185" t="str">
        <f t="shared" si="1248"/>
        <v/>
      </c>
      <c r="C8182" s="90" t="str">
        <f t="shared" si="1249"/>
        <v/>
      </c>
      <c r="D8182" s="89" t="str">
        <f t="shared" si="1250"/>
        <v/>
      </c>
      <c r="E8182" s="91" t="str">
        <f t="shared" si="1251"/>
        <v/>
      </c>
      <c r="F8182" s="92" t="str">
        <f t="shared" si="1252"/>
        <v/>
      </c>
      <c r="G8182" s="212" t="str">
        <f t="shared" si="1253"/>
        <v/>
      </c>
      <c r="H8182" s="92">
        <f>IF(OR(ERR=FALSE,AND(F8182="",G8182="")),0,IF($C$12="D",$H$13+SUM($F$14:F8182)-SUM($G$14:G8182),$H$13-SUM($F$14:F8182)+SUM($G$14:G8182)))</f>
        <v>0</v>
      </c>
      <c r="I8182" s="7"/>
    </row>
    <row r="8183" spans="1:9">
      <c r="A8183" s="89">
        <f t="shared" si="1254"/>
        <v>8170</v>
      </c>
      <c r="B8183" s="185" t="str">
        <f t="shared" si="1248"/>
        <v/>
      </c>
      <c r="C8183" s="90" t="str">
        <f t="shared" si="1249"/>
        <v/>
      </c>
      <c r="D8183" s="89" t="str">
        <f t="shared" si="1250"/>
        <v/>
      </c>
      <c r="E8183" s="91" t="str">
        <f t="shared" si="1251"/>
        <v/>
      </c>
      <c r="F8183" s="92" t="str">
        <f t="shared" si="1252"/>
        <v/>
      </c>
      <c r="G8183" s="212" t="str">
        <f t="shared" si="1253"/>
        <v/>
      </c>
      <c r="H8183" s="92">
        <f>IF(OR(ERR=FALSE,AND(F8183="",G8183="")),0,IF($C$12="D",$H$13+SUM($F$14:F8183)-SUM($G$14:G8183),$H$13-SUM($F$14:F8183)+SUM($G$14:G8183)))</f>
        <v>0</v>
      </c>
      <c r="I8183" s="7"/>
    </row>
    <row r="8184" spans="1:9">
      <c r="A8184" s="89">
        <f t="shared" si="1254"/>
        <v>8171</v>
      </c>
      <c r="B8184" s="185" t="str">
        <f t="shared" si="1248"/>
        <v/>
      </c>
      <c r="C8184" s="90" t="str">
        <f t="shared" si="1249"/>
        <v/>
      </c>
      <c r="D8184" s="89" t="str">
        <f t="shared" si="1250"/>
        <v/>
      </c>
      <c r="E8184" s="91" t="str">
        <f t="shared" si="1251"/>
        <v/>
      </c>
      <c r="F8184" s="92" t="str">
        <f t="shared" si="1252"/>
        <v/>
      </c>
      <c r="G8184" s="212" t="str">
        <f t="shared" si="1253"/>
        <v/>
      </c>
      <c r="H8184" s="92">
        <f>IF(OR(ERR=FALSE,AND(F8184="",G8184="")),0,IF($C$12="D",$H$13+SUM($F$14:F8184)-SUM($G$14:G8184),$H$13-SUM($F$14:F8184)+SUM($G$14:G8184)))</f>
        <v>0</v>
      </c>
      <c r="I8184" s="7"/>
    </row>
    <row r="8185" spans="1:9">
      <c r="A8185" s="89">
        <f t="shared" si="1254"/>
        <v>8172</v>
      </c>
      <c r="B8185" s="185" t="str">
        <f t="shared" si="1248"/>
        <v/>
      </c>
      <c r="C8185" s="90" t="str">
        <f t="shared" si="1249"/>
        <v/>
      </c>
      <c r="D8185" s="89" t="str">
        <f t="shared" si="1250"/>
        <v/>
      </c>
      <c r="E8185" s="91" t="str">
        <f t="shared" si="1251"/>
        <v/>
      </c>
      <c r="F8185" s="92" t="str">
        <f t="shared" si="1252"/>
        <v/>
      </c>
      <c r="G8185" s="212" t="str">
        <f t="shared" si="1253"/>
        <v/>
      </c>
      <c r="H8185" s="92">
        <f>IF(OR(ERR=FALSE,AND(F8185="",G8185="")),0,IF($C$12="D",$H$13+SUM($F$14:F8185)-SUM($G$14:G8185),$H$13-SUM($F$14:F8185)+SUM($G$14:G8185)))</f>
        <v>0</v>
      </c>
      <c r="I8185" s="7"/>
    </row>
    <row r="8186" spans="1:9">
      <c r="A8186" s="89">
        <f t="shared" si="1254"/>
        <v>8173</v>
      </c>
      <c r="B8186" s="185" t="str">
        <f t="shared" si="1248"/>
        <v/>
      </c>
      <c r="C8186" s="90" t="str">
        <f t="shared" si="1249"/>
        <v/>
      </c>
      <c r="D8186" s="89" t="str">
        <f t="shared" si="1250"/>
        <v/>
      </c>
      <c r="E8186" s="91" t="str">
        <f t="shared" si="1251"/>
        <v/>
      </c>
      <c r="F8186" s="92" t="str">
        <f t="shared" si="1252"/>
        <v/>
      </c>
      <c r="G8186" s="212" t="str">
        <f t="shared" si="1253"/>
        <v/>
      </c>
      <c r="H8186" s="92">
        <f>IF(OR(ERR=FALSE,AND(F8186="",G8186="")),0,IF($C$12="D",$H$13+SUM($F$14:F8186)-SUM($G$14:G8186),$H$13-SUM($F$14:F8186)+SUM($G$14:G8186)))</f>
        <v>0</v>
      </c>
      <c r="I8186" s="7"/>
    </row>
    <row r="8187" spans="1:9">
      <c r="A8187" s="89">
        <f t="shared" si="1254"/>
        <v>8174</v>
      </c>
      <c r="B8187" s="185" t="str">
        <f t="shared" si="1248"/>
        <v/>
      </c>
      <c r="C8187" s="90" t="str">
        <f t="shared" si="1249"/>
        <v/>
      </c>
      <c r="D8187" s="89" t="str">
        <f t="shared" si="1250"/>
        <v/>
      </c>
      <c r="E8187" s="91" t="str">
        <f t="shared" si="1251"/>
        <v/>
      </c>
      <c r="F8187" s="92" t="str">
        <f t="shared" si="1252"/>
        <v/>
      </c>
      <c r="G8187" s="212" t="str">
        <f t="shared" si="1253"/>
        <v/>
      </c>
      <c r="H8187" s="92">
        <f>IF(OR(ERR=FALSE,AND(F8187="",G8187="")),0,IF($C$12="D",$H$13+SUM($F$14:F8187)-SUM($G$14:G8187),$H$13-SUM($F$14:F8187)+SUM($G$14:G8187)))</f>
        <v>0</v>
      </c>
      <c r="I8187" s="7"/>
    </row>
    <row r="8188" spans="1:9">
      <c r="A8188" s="89">
        <f t="shared" si="1254"/>
        <v>8175</v>
      </c>
      <c r="B8188" s="185" t="str">
        <f t="shared" si="1248"/>
        <v/>
      </c>
      <c r="C8188" s="90" t="str">
        <f t="shared" si="1249"/>
        <v/>
      </c>
      <c r="D8188" s="89" t="str">
        <f t="shared" si="1250"/>
        <v/>
      </c>
      <c r="E8188" s="91" t="str">
        <f t="shared" si="1251"/>
        <v/>
      </c>
      <c r="F8188" s="92" t="str">
        <f t="shared" si="1252"/>
        <v/>
      </c>
      <c r="G8188" s="212" t="str">
        <f t="shared" si="1253"/>
        <v/>
      </c>
      <c r="H8188" s="92">
        <f>IF(OR(ERR=FALSE,AND(F8188="",G8188="")),0,IF($C$12="D",$H$13+SUM($F$14:F8188)-SUM($G$14:G8188),$H$13-SUM($F$14:F8188)+SUM($G$14:G8188)))</f>
        <v>0</v>
      </c>
      <c r="I8188" s="7"/>
    </row>
    <row r="8189" spans="1:9">
      <c r="A8189" s="89">
        <f t="shared" si="1254"/>
        <v>8176</v>
      </c>
      <c r="B8189" s="185" t="str">
        <f t="shared" si="1248"/>
        <v/>
      </c>
      <c r="C8189" s="90" t="str">
        <f t="shared" si="1249"/>
        <v/>
      </c>
      <c r="D8189" s="89" t="str">
        <f t="shared" si="1250"/>
        <v/>
      </c>
      <c r="E8189" s="91" t="str">
        <f t="shared" si="1251"/>
        <v/>
      </c>
      <c r="F8189" s="92" t="str">
        <f t="shared" si="1252"/>
        <v/>
      </c>
      <c r="G8189" s="212" t="str">
        <f t="shared" si="1253"/>
        <v/>
      </c>
      <c r="H8189" s="92">
        <f>IF(OR(ERR=FALSE,AND(F8189="",G8189="")),0,IF($C$12="D",$H$13+SUM($F$14:F8189)-SUM($G$14:G8189),$H$13-SUM($F$14:F8189)+SUM($G$14:G8189)))</f>
        <v>0</v>
      </c>
      <c r="I8189" s="7"/>
    </row>
    <row r="8190" spans="1:9">
      <c r="A8190" s="89">
        <f t="shared" si="1254"/>
        <v>8177</v>
      </c>
      <c r="B8190" s="185" t="str">
        <f t="shared" si="1248"/>
        <v/>
      </c>
      <c r="C8190" s="90" t="str">
        <f t="shared" si="1249"/>
        <v/>
      </c>
      <c r="D8190" s="89" t="str">
        <f t="shared" si="1250"/>
        <v/>
      </c>
      <c r="E8190" s="91" t="str">
        <f t="shared" si="1251"/>
        <v/>
      </c>
      <c r="F8190" s="92" t="str">
        <f t="shared" si="1252"/>
        <v/>
      </c>
      <c r="G8190" s="212" t="str">
        <f t="shared" si="1253"/>
        <v/>
      </c>
      <c r="H8190" s="92">
        <f>IF(OR(ERR=FALSE,AND(F8190="",G8190="")),0,IF($C$12="D",$H$13+SUM($F$14:F8190)-SUM($G$14:G8190),$H$13-SUM($F$14:F8190)+SUM($G$14:G8190)))</f>
        <v>0</v>
      </c>
      <c r="I8190" s="7"/>
    </row>
    <row r="8191" spans="1:9">
      <c r="A8191" s="89">
        <f t="shared" si="1254"/>
        <v>8178</v>
      </c>
      <c r="B8191" s="185" t="str">
        <f t="shared" si="1248"/>
        <v/>
      </c>
      <c r="C8191" s="90" t="str">
        <f t="shared" si="1249"/>
        <v/>
      </c>
      <c r="D8191" s="89" t="str">
        <f t="shared" si="1250"/>
        <v/>
      </c>
      <c r="E8191" s="91" t="str">
        <f t="shared" si="1251"/>
        <v/>
      </c>
      <c r="F8191" s="92" t="str">
        <f t="shared" si="1252"/>
        <v/>
      </c>
      <c r="G8191" s="212" t="str">
        <f t="shared" si="1253"/>
        <v/>
      </c>
      <c r="H8191" s="92">
        <f>IF(OR(ERR=FALSE,AND(F8191="",G8191="")),0,IF($C$12="D",$H$13+SUM($F$14:F8191)-SUM($G$14:G8191),$H$13-SUM($F$14:F8191)+SUM($G$14:G8191)))</f>
        <v>0</v>
      </c>
      <c r="I8191" s="7"/>
    </row>
    <row r="8192" spans="1:9">
      <c r="A8192" s="89">
        <f t="shared" si="1254"/>
        <v>8179</v>
      </c>
      <c r="B8192" s="185" t="str">
        <f t="shared" si="1248"/>
        <v/>
      </c>
      <c r="C8192" s="90" t="str">
        <f t="shared" si="1249"/>
        <v/>
      </c>
      <c r="D8192" s="89" t="str">
        <f t="shared" si="1250"/>
        <v/>
      </c>
      <c r="E8192" s="91" t="str">
        <f t="shared" si="1251"/>
        <v/>
      </c>
      <c r="F8192" s="92" t="str">
        <f t="shared" si="1252"/>
        <v/>
      </c>
      <c r="G8192" s="212" t="str">
        <f t="shared" si="1253"/>
        <v/>
      </c>
      <c r="H8192" s="92">
        <f>IF(OR(ERR=FALSE,AND(F8192="",G8192="")),0,IF($C$12="D",$H$13+SUM($F$14:F8192)-SUM($G$14:G8192),$H$13-SUM($F$14:F8192)+SUM($G$14:G8192)))</f>
        <v>0</v>
      </c>
      <c r="I8192" s="7"/>
    </row>
    <row r="8193" spans="1:9">
      <c r="A8193" s="89">
        <f t="shared" si="1254"/>
        <v>8180</v>
      </c>
      <c r="B8193" s="185" t="str">
        <f t="shared" si="1248"/>
        <v/>
      </c>
      <c r="C8193" s="90" t="str">
        <f t="shared" si="1249"/>
        <v/>
      </c>
      <c r="D8193" s="89" t="str">
        <f t="shared" si="1250"/>
        <v/>
      </c>
      <c r="E8193" s="91" t="str">
        <f t="shared" si="1251"/>
        <v/>
      </c>
      <c r="F8193" s="92" t="str">
        <f t="shared" si="1252"/>
        <v/>
      </c>
      <c r="G8193" s="212" t="str">
        <f t="shared" si="1253"/>
        <v/>
      </c>
      <c r="H8193" s="92">
        <f>IF(OR(ERR=FALSE,AND(F8193="",G8193="")),0,IF($C$12="D",$H$13+SUM($F$14:F8193)-SUM($G$14:G8193),$H$13-SUM($F$14:F8193)+SUM($G$14:G8193)))</f>
        <v>0</v>
      </c>
      <c r="I8193" s="7"/>
    </row>
    <row r="8194" spans="1:9">
      <c r="A8194" s="89">
        <f t="shared" si="1254"/>
        <v>8181</v>
      </c>
      <c r="B8194" s="185" t="str">
        <f t="shared" ref="B8194:B8257" si="1255">IF(ISERROR(VLOOKUP(A8194&amp;H$9,JU_AKUN,6,FALSE)=TRUE),"",VLOOKUP(A8194&amp;H$9,JU_AKUN,6,FALSE))</f>
        <v/>
      </c>
      <c r="C8194" s="90" t="str">
        <f t="shared" ref="C8194:C8257" si="1256">IF(ISERROR(VLOOKUP(A8194&amp;H$9,JU_AKUN,7,FALSE)=TRUE),"",VLOOKUP(A8194&amp;H$9,JU_AKUN,7,FALSE))</f>
        <v/>
      </c>
      <c r="D8194" s="89" t="str">
        <f t="shared" ref="D8194:D8257" si="1257">IF(ISERROR(VLOOKUP(A8194&amp;H$9,JU_AKUN,8,FALSE)=TRUE),"",VLOOKUP(A8194&amp;H$9,JU_AKUN,8,FALSE))</f>
        <v/>
      </c>
      <c r="E8194" s="91" t="str">
        <f t="shared" ref="E8194:E8257" si="1258">IF(ISERROR(VLOOKUP(A8194&amp;H$9,JU_AKUN,9,FALSE)=TRUE),"",VLOOKUP(A8194&amp;H$9,JU_AKUN,9,FALSE))</f>
        <v/>
      </c>
      <c r="F8194" s="92" t="str">
        <f t="shared" ref="F8194:F8257" si="1259">IF(ISERROR(VLOOKUP(A8194&amp;H$9,JU_AKUN,14,FALSE)=TRUE),"",VLOOKUP(A8194&amp;H$9,JU_AKUN,14,FALSE))</f>
        <v/>
      </c>
      <c r="G8194" s="212" t="str">
        <f t="shared" ref="G8194:G8257" si="1260">IF(ISERROR(VLOOKUP(A8194&amp;H$9,JU_AKUN,15,FALSE)=TRUE),"",VLOOKUP(A8194&amp;H$9,JU_AKUN,15,FALSE))</f>
        <v/>
      </c>
      <c r="H8194" s="92">
        <f>IF(OR(ERR=FALSE,AND(F8194="",G8194="")),0,IF($C$12="D",$H$13+SUM($F$14:F8194)-SUM($G$14:G8194),$H$13-SUM($F$14:F8194)+SUM($G$14:G8194)))</f>
        <v>0</v>
      </c>
      <c r="I8194" s="7"/>
    </row>
    <row r="8195" spans="1:9">
      <c r="A8195" s="89">
        <f t="shared" si="1254"/>
        <v>8182</v>
      </c>
      <c r="B8195" s="185" t="str">
        <f t="shared" si="1255"/>
        <v/>
      </c>
      <c r="C8195" s="90" t="str">
        <f t="shared" si="1256"/>
        <v/>
      </c>
      <c r="D8195" s="89" t="str">
        <f t="shared" si="1257"/>
        <v/>
      </c>
      <c r="E8195" s="91" t="str">
        <f t="shared" si="1258"/>
        <v/>
      </c>
      <c r="F8195" s="92" t="str">
        <f t="shared" si="1259"/>
        <v/>
      </c>
      <c r="G8195" s="212" t="str">
        <f t="shared" si="1260"/>
        <v/>
      </c>
      <c r="H8195" s="92">
        <f>IF(OR(ERR=FALSE,AND(F8195="",G8195="")),0,IF($C$12="D",$H$13+SUM($F$14:F8195)-SUM($G$14:G8195),$H$13-SUM($F$14:F8195)+SUM($G$14:G8195)))</f>
        <v>0</v>
      </c>
      <c r="I8195" s="7"/>
    </row>
    <row r="8196" spans="1:9">
      <c r="A8196" s="89">
        <f t="shared" si="1254"/>
        <v>8183</v>
      </c>
      <c r="B8196" s="185" t="str">
        <f t="shared" si="1255"/>
        <v/>
      </c>
      <c r="C8196" s="90" t="str">
        <f t="shared" si="1256"/>
        <v/>
      </c>
      <c r="D8196" s="89" t="str">
        <f t="shared" si="1257"/>
        <v/>
      </c>
      <c r="E8196" s="91" t="str">
        <f t="shared" si="1258"/>
        <v/>
      </c>
      <c r="F8196" s="92" t="str">
        <f t="shared" si="1259"/>
        <v/>
      </c>
      <c r="G8196" s="212" t="str">
        <f t="shared" si="1260"/>
        <v/>
      </c>
      <c r="H8196" s="92">
        <f>IF(OR(ERR=FALSE,AND(F8196="",G8196="")),0,IF($C$12="D",$H$13+SUM($F$14:F8196)-SUM($G$14:G8196),$H$13-SUM($F$14:F8196)+SUM($G$14:G8196)))</f>
        <v>0</v>
      </c>
      <c r="I8196" s="7"/>
    </row>
    <row r="8197" spans="1:9">
      <c r="A8197" s="89">
        <f t="shared" si="1254"/>
        <v>8184</v>
      </c>
      <c r="B8197" s="185" t="str">
        <f t="shared" si="1255"/>
        <v/>
      </c>
      <c r="C8197" s="90" t="str">
        <f t="shared" si="1256"/>
        <v/>
      </c>
      <c r="D8197" s="89" t="str">
        <f t="shared" si="1257"/>
        <v/>
      </c>
      <c r="E8197" s="91" t="str">
        <f t="shared" si="1258"/>
        <v/>
      </c>
      <c r="F8197" s="92" t="str">
        <f t="shared" si="1259"/>
        <v/>
      </c>
      <c r="G8197" s="212" t="str">
        <f t="shared" si="1260"/>
        <v/>
      </c>
      <c r="H8197" s="92">
        <f>IF(OR(ERR=FALSE,AND(F8197="",G8197="")),0,IF($C$12="D",$H$13+SUM($F$14:F8197)-SUM($G$14:G8197),$H$13-SUM($F$14:F8197)+SUM($G$14:G8197)))</f>
        <v>0</v>
      </c>
      <c r="I8197" s="7"/>
    </row>
    <row r="8198" spans="1:9">
      <c r="A8198" s="89">
        <f t="shared" si="1254"/>
        <v>8185</v>
      </c>
      <c r="B8198" s="185" t="str">
        <f t="shared" si="1255"/>
        <v/>
      </c>
      <c r="C8198" s="90" t="str">
        <f t="shared" si="1256"/>
        <v/>
      </c>
      <c r="D8198" s="89" t="str">
        <f t="shared" si="1257"/>
        <v/>
      </c>
      <c r="E8198" s="91" t="str">
        <f t="shared" si="1258"/>
        <v/>
      </c>
      <c r="F8198" s="92" t="str">
        <f t="shared" si="1259"/>
        <v/>
      </c>
      <c r="G8198" s="212" t="str">
        <f t="shared" si="1260"/>
        <v/>
      </c>
      <c r="H8198" s="92">
        <f>IF(OR(ERR=FALSE,AND(F8198="",G8198="")),0,IF($C$12="D",$H$13+SUM($F$14:F8198)-SUM($G$14:G8198),$H$13-SUM($F$14:F8198)+SUM($G$14:G8198)))</f>
        <v>0</v>
      </c>
      <c r="I8198" s="7"/>
    </row>
    <row r="8199" spans="1:9">
      <c r="A8199" s="89">
        <f t="shared" si="1254"/>
        <v>8186</v>
      </c>
      <c r="B8199" s="185" t="str">
        <f t="shared" si="1255"/>
        <v/>
      </c>
      <c r="C8199" s="90" t="str">
        <f t="shared" si="1256"/>
        <v/>
      </c>
      <c r="D8199" s="89" t="str">
        <f t="shared" si="1257"/>
        <v/>
      </c>
      <c r="E8199" s="91" t="str">
        <f t="shared" si="1258"/>
        <v/>
      </c>
      <c r="F8199" s="92" t="str">
        <f t="shared" si="1259"/>
        <v/>
      </c>
      <c r="G8199" s="212" t="str">
        <f t="shared" si="1260"/>
        <v/>
      </c>
      <c r="H8199" s="92">
        <f>IF(OR(ERR=FALSE,AND(F8199="",G8199="")),0,IF($C$12="D",$H$13+SUM($F$14:F8199)-SUM($G$14:G8199),$H$13-SUM($F$14:F8199)+SUM($G$14:G8199)))</f>
        <v>0</v>
      </c>
      <c r="I8199" s="7"/>
    </row>
    <row r="8200" spans="1:9">
      <c r="A8200" s="89">
        <f t="shared" si="1254"/>
        <v>8187</v>
      </c>
      <c r="B8200" s="185" t="str">
        <f t="shared" si="1255"/>
        <v/>
      </c>
      <c r="C8200" s="90" t="str">
        <f t="shared" si="1256"/>
        <v/>
      </c>
      <c r="D8200" s="89" t="str">
        <f t="shared" si="1257"/>
        <v/>
      </c>
      <c r="E8200" s="91" t="str">
        <f t="shared" si="1258"/>
        <v/>
      </c>
      <c r="F8200" s="92" t="str">
        <f t="shared" si="1259"/>
        <v/>
      </c>
      <c r="G8200" s="212" t="str">
        <f t="shared" si="1260"/>
        <v/>
      </c>
      <c r="H8200" s="92">
        <f>IF(OR(ERR=FALSE,AND(F8200="",G8200="")),0,IF($C$12="D",$H$13+SUM($F$14:F8200)-SUM($G$14:G8200),$H$13-SUM($F$14:F8200)+SUM($G$14:G8200)))</f>
        <v>0</v>
      </c>
      <c r="I8200" s="7"/>
    </row>
    <row r="8201" spans="1:9">
      <c r="A8201" s="89">
        <f t="shared" si="1254"/>
        <v>8188</v>
      </c>
      <c r="B8201" s="185" t="str">
        <f t="shared" si="1255"/>
        <v/>
      </c>
      <c r="C8201" s="90" t="str">
        <f t="shared" si="1256"/>
        <v/>
      </c>
      <c r="D8201" s="89" t="str">
        <f t="shared" si="1257"/>
        <v/>
      </c>
      <c r="E8201" s="91" t="str">
        <f t="shared" si="1258"/>
        <v/>
      </c>
      <c r="F8201" s="92" t="str">
        <f t="shared" si="1259"/>
        <v/>
      </c>
      <c r="G8201" s="212" t="str">
        <f t="shared" si="1260"/>
        <v/>
      </c>
      <c r="H8201" s="92">
        <f>IF(OR(ERR=FALSE,AND(F8201="",G8201="")),0,IF($C$12="D",$H$13+SUM($F$14:F8201)-SUM($G$14:G8201),$H$13-SUM($F$14:F8201)+SUM($G$14:G8201)))</f>
        <v>0</v>
      </c>
      <c r="I8201" s="7"/>
    </row>
    <row r="8202" spans="1:9">
      <c r="A8202" s="89">
        <f t="shared" si="1254"/>
        <v>8189</v>
      </c>
      <c r="B8202" s="185" t="str">
        <f t="shared" si="1255"/>
        <v/>
      </c>
      <c r="C8202" s="90" t="str">
        <f t="shared" si="1256"/>
        <v/>
      </c>
      <c r="D8202" s="89" t="str">
        <f t="shared" si="1257"/>
        <v/>
      </c>
      <c r="E8202" s="91" t="str">
        <f t="shared" si="1258"/>
        <v/>
      </c>
      <c r="F8202" s="92" t="str">
        <f t="shared" si="1259"/>
        <v/>
      </c>
      <c r="G8202" s="212" t="str">
        <f t="shared" si="1260"/>
        <v/>
      </c>
      <c r="H8202" s="92">
        <f>IF(OR(ERR=FALSE,AND(F8202="",G8202="")),0,IF($C$12="D",$H$13+SUM($F$14:F8202)-SUM($G$14:G8202),$H$13-SUM($F$14:F8202)+SUM($G$14:G8202)))</f>
        <v>0</v>
      </c>
      <c r="I8202" s="7"/>
    </row>
    <row r="8203" spans="1:9">
      <c r="A8203" s="89">
        <f t="shared" si="1254"/>
        <v>8190</v>
      </c>
      <c r="B8203" s="185" t="str">
        <f t="shared" si="1255"/>
        <v/>
      </c>
      <c r="C8203" s="90" t="str">
        <f t="shared" si="1256"/>
        <v/>
      </c>
      <c r="D8203" s="89" t="str">
        <f t="shared" si="1257"/>
        <v/>
      </c>
      <c r="E8203" s="91" t="str">
        <f t="shared" si="1258"/>
        <v/>
      </c>
      <c r="F8203" s="92" t="str">
        <f t="shared" si="1259"/>
        <v/>
      </c>
      <c r="G8203" s="212" t="str">
        <f t="shared" si="1260"/>
        <v/>
      </c>
      <c r="H8203" s="92">
        <f>IF(OR(ERR=FALSE,AND(F8203="",G8203="")),0,IF($C$12="D",$H$13+SUM($F$14:F8203)-SUM($G$14:G8203),$H$13-SUM($F$14:F8203)+SUM($G$14:G8203)))</f>
        <v>0</v>
      </c>
      <c r="I8203" s="7"/>
    </row>
    <row r="8204" spans="1:9">
      <c r="A8204" s="89">
        <f t="shared" si="1254"/>
        <v>8191</v>
      </c>
      <c r="B8204" s="185" t="str">
        <f t="shared" si="1255"/>
        <v/>
      </c>
      <c r="C8204" s="90" t="str">
        <f t="shared" si="1256"/>
        <v/>
      </c>
      <c r="D8204" s="89" t="str">
        <f t="shared" si="1257"/>
        <v/>
      </c>
      <c r="E8204" s="91" t="str">
        <f t="shared" si="1258"/>
        <v/>
      </c>
      <c r="F8204" s="92" t="str">
        <f t="shared" si="1259"/>
        <v/>
      </c>
      <c r="G8204" s="212" t="str">
        <f t="shared" si="1260"/>
        <v/>
      </c>
      <c r="H8204" s="92">
        <f>IF(OR(ERR=FALSE,AND(F8204="",G8204="")),0,IF($C$12="D",$H$13+SUM($F$14:F8204)-SUM($G$14:G8204),$H$13-SUM($F$14:F8204)+SUM($G$14:G8204)))</f>
        <v>0</v>
      </c>
      <c r="I8204" s="7"/>
    </row>
    <row r="8205" spans="1:9">
      <c r="A8205" s="89">
        <f t="shared" si="1254"/>
        <v>8192</v>
      </c>
      <c r="B8205" s="185" t="str">
        <f t="shared" si="1255"/>
        <v/>
      </c>
      <c r="C8205" s="90" t="str">
        <f t="shared" si="1256"/>
        <v/>
      </c>
      <c r="D8205" s="89" t="str">
        <f t="shared" si="1257"/>
        <v/>
      </c>
      <c r="E8205" s="91" t="str">
        <f t="shared" si="1258"/>
        <v/>
      </c>
      <c r="F8205" s="92" t="str">
        <f t="shared" si="1259"/>
        <v/>
      </c>
      <c r="G8205" s="212" t="str">
        <f t="shared" si="1260"/>
        <v/>
      </c>
      <c r="H8205" s="92">
        <f>IF(OR(ERR=FALSE,AND(F8205="",G8205="")),0,IF($C$12="D",$H$13+SUM($F$14:F8205)-SUM($G$14:G8205),$H$13-SUM($F$14:F8205)+SUM($G$14:G8205)))</f>
        <v>0</v>
      </c>
      <c r="I8205" s="7"/>
    </row>
    <row r="8206" spans="1:9">
      <c r="A8206" s="89">
        <f t="shared" si="1254"/>
        <v>8193</v>
      </c>
      <c r="B8206" s="185" t="str">
        <f t="shared" si="1255"/>
        <v/>
      </c>
      <c r="C8206" s="90" t="str">
        <f t="shared" si="1256"/>
        <v/>
      </c>
      <c r="D8206" s="89" t="str">
        <f t="shared" si="1257"/>
        <v/>
      </c>
      <c r="E8206" s="91" t="str">
        <f t="shared" si="1258"/>
        <v/>
      </c>
      <c r="F8206" s="92" t="str">
        <f t="shared" si="1259"/>
        <v/>
      </c>
      <c r="G8206" s="212" t="str">
        <f t="shared" si="1260"/>
        <v/>
      </c>
      <c r="H8206" s="92">
        <f>IF(OR(ERR=FALSE,AND(F8206="",G8206="")),0,IF($C$12="D",$H$13+SUM($F$14:F8206)-SUM($G$14:G8206),$H$13-SUM($F$14:F8206)+SUM($G$14:G8206)))</f>
        <v>0</v>
      </c>
      <c r="I8206" s="7"/>
    </row>
    <row r="8207" spans="1:9">
      <c r="A8207" s="89">
        <f t="shared" si="1254"/>
        <v>8194</v>
      </c>
      <c r="B8207" s="185" t="str">
        <f t="shared" si="1255"/>
        <v/>
      </c>
      <c r="C8207" s="90" t="str">
        <f t="shared" si="1256"/>
        <v/>
      </c>
      <c r="D8207" s="89" t="str">
        <f t="shared" si="1257"/>
        <v/>
      </c>
      <c r="E8207" s="91" t="str">
        <f t="shared" si="1258"/>
        <v/>
      </c>
      <c r="F8207" s="92" t="str">
        <f t="shared" si="1259"/>
        <v/>
      </c>
      <c r="G8207" s="212" t="str">
        <f t="shared" si="1260"/>
        <v/>
      </c>
      <c r="H8207" s="92">
        <f>IF(OR(ERR=FALSE,AND(F8207="",G8207="")),0,IF($C$12="D",$H$13+SUM($F$14:F8207)-SUM($G$14:G8207),$H$13-SUM($F$14:F8207)+SUM($G$14:G8207)))</f>
        <v>0</v>
      </c>
      <c r="I8207" s="7"/>
    </row>
    <row r="8208" spans="1:9">
      <c r="A8208" s="89">
        <f t="shared" si="1254"/>
        <v>8195</v>
      </c>
      <c r="B8208" s="185" t="str">
        <f t="shared" si="1255"/>
        <v/>
      </c>
      <c r="C8208" s="90" t="str">
        <f t="shared" si="1256"/>
        <v/>
      </c>
      <c r="D8208" s="89" t="str">
        <f t="shared" si="1257"/>
        <v/>
      </c>
      <c r="E8208" s="91" t="str">
        <f t="shared" si="1258"/>
        <v/>
      </c>
      <c r="F8208" s="92" t="str">
        <f t="shared" si="1259"/>
        <v/>
      </c>
      <c r="G8208" s="212" t="str">
        <f t="shared" si="1260"/>
        <v/>
      </c>
      <c r="H8208" s="92">
        <f>IF(OR(ERR=FALSE,AND(F8208="",G8208="")),0,IF($C$12="D",$H$13+SUM($F$14:F8208)-SUM($G$14:G8208),$H$13-SUM($F$14:F8208)+SUM($G$14:G8208)))</f>
        <v>0</v>
      </c>
      <c r="I8208" s="7"/>
    </row>
    <row r="8209" spans="1:9">
      <c r="A8209" s="89">
        <f t="shared" si="1254"/>
        <v>8196</v>
      </c>
      <c r="B8209" s="185" t="str">
        <f t="shared" si="1255"/>
        <v/>
      </c>
      <c r="C8209" s="90" t="str">
        <f t="shared" si="1256"/>
        <v/>
      </c>
      <c r="D8209" s="89" t="str">
        <f t="shared" si="1257"/>
        <v/>
      </c>
      <c r="E8209" s="91" t="str">
        <f t="shared" si="1258"/>
        <v/>
      </c>
      <c r="F8209" s="92" t="str">
        <f t="shared" si="1259"/>
        <v/>
      </c>
      <c r="G8209" s="212" t="str">
        <f t="shared" si="1260"/>
        <v/>
      </c>
      <c r="H8209" s="92">
        <f>IF(OR(ERR=FALSE,AND(F8209="",G8209="")),0,IF($C$12="D",$H$13+SUM($F$14:F8209)-SUM($G$14:G8209),$H$13-SUM($F$14:F8209)+SUM($G$14:G8209)))</f>
        <v>0</v>
      </c>
      <c r="I8209" s="7"/>
    </row>
    <row r="8210" spans="1:9">
      <c r="A8210" s="89">
        <f t="shared" si="1254"/>
        <v>8197</v>
      </c>
      <c r="B8210" s="185" t="str">
        <f t="shared" si="1255"/>
        <v/>
      </c>
      <c r="C8210" s="90" t="str">
        <f t="shared" si="1256"/>
        <v/>
      </c>
      <c r="D8210" s="89" t="str">
        <f t="shared" si="1257"/>
        <v/>
      </c>
      <c r="E8210" s="91" t="str">
        <f t="shared" si="1258"/>
        <v/>
      </c>
      <c r="F8210" s="92" t="str">
        <f t="shared" si="1259"/>
        <v/>
      </c>
      <c r="G8210" s="212" t="str">
        <f t="shared" si="1260"/>
        <v/>
      </c>
      <c r="H8210" s="92">
        <f>IF(OR(ERR=FALSE,AND(F8210="",G8210="")),0,IF($C$12="D",$H$13+SUM($F$14:F8210)-SUM($G$14:G8210),$H$13-SUM($F$14:F8210)+SUM($G$14:G8210)))</f>
        <v>0</v>
      </c>
      <c r="I8210" s="7"/>
    </row>
    <row r="8211" spans="1:9">
      <c r="A8211" s="89">
        <f t="shared" si="1254"/>
        <v>8198</v>
      </c>
      <c r="B8211" s="185" t="str">
        <f t="shared" si="1255"/>
        <v/>
      </c>
      <c r="C8211" s="90" t="str">
        <f t="shared" si="1256"/>
        <v/>
      </c>
      <c r="D8211" s="89" t="str">
        <f t="shared" si="1257"/>
        <v/>
      </c>
      <c r="E8211" s="91" t="str">
        <f t="shared" si="1258"/>
        <v/>
      </c>
      <c r="F8211" s="92" t="str">
        <f t="shared" si="1259"/>
        <v/>
      </c>
      <c r="G8211" s="212" t="str">
        <f t="shared" si="1260"/>
        <v/>
      </c>
      <c r="H8211" s="92">
        <f>IF(OR(ERR=FALSE,AND(F8211="",G8211="")),0,IF($C$12="D",$H$13+SUM($F$14:F8211)-SUM($G$14:G8211),$H$13-SUM($F$14:F8211)+SUM($G$14:G8211)))</f>
        <v>0</v>
      </c>
      <c r="I8211" s="7"/>
    </row>
    <row r="8212" spans="1:9">
      <c r="A8212" s="89">
        <f t="shared" si="1254"/>
        <v>8199</v>
      </c>
      <c r="B8212" s="185" t="str">
        <f t="shared" si="1255"/>
        <v/>
      </c>
      <c r="C8212" s="90" t="str">
        <f t="shared" si="1256"/>
        <v/>
      </c>
      <c r="D8212" s="89" t="str">
        <f t="shared" si="1257"/>
        <v/>
      </c>
      <c r="E8212" s="91" t="str">
        <f t="shared" si="1258"/>
        <v/>
      </c>
      <c r="F8212" s="92" t="str">
        <f t="shared" si="1259"/>
        <v/>
      </c>
      <c r="G8212" s="212" t="str">
        <f t="shared" si="1260"/>
        <v/>
      </c>
      <c r="H8212" s="92">
        <f>IF(OR(ERR=FALSE,AND(F8212="",G8212="")),0,IF($C$12="D",$H$13+SUM($F$14:F8212)-SUM($G$14:G8212),$H$13-SUM($F$14:F8212)+SUM($G$14:G8212)))</f>
        <v>0</v>
      </c>
      <c r="I8212" s="7"/>
    </row>
    <row r="8213" spans="1:9">
      <c r="A8213" s="89">
        <f t="shared" si="1254"/>
        <v>8200</v>
      </c>
      <c r="B8213" s="185" t="str">
        <f t="shared" si="1255"/>
        <v/>
      </c>
      <c r="C8213" s="90" t="str">
        <f t="shared" si="1256"/>
        <v/>
      </c>
      <c r="D8213" s="89" t="str">
        <f t="shared" si="1257"/>
        <v/>
      </c>
      <c r="E8213" s="91" t="str">
        <f t="shared" si="1258"/>
        <v/>
      </c>
      <c r="F8213" s="92" t="str">
        <f t="shared" si="1259"/>
        <v/>
      </c>
      <c r="G8213" s="212" t="str">
        <f t="shared" si="1260"/>
        <v/>
      </c>
      <c r="H8213" s="92">
        <f>IF(OR(ERR=FALSE,AND(F8213="",G8213="")),0,IF($C$12="D",$H$13+SUM($F$14:F8213)-SUM($G$14:G8213),$H$13-SUM($F$14:F8213)+SUM($G$14:G8213)))</f>
        <v>0</v>
      </c>
      <c r="I8213" s="7"/>
    </row>
    <row r="8214" spans="1:9">
      <c r="A8214" s="89">
        <f t="shared" si="1254"/>
        <v>8201</v>
      </c>
      <c r="B8214" s="185" t="str">
        <f t="shared" si="1255"/>
        <v/>
      </c>
      <c r="C8214" s="90" t="str">
        <f t="shared" si="1256"/>
        <v/>
      </c>
      <c r="D8214" s="89" t="str">
        <f t="shared" si="1257"/>
        <v/>
      </c>
      <c r="E8214" s="91" t="str">
        <f t="shared" si="1258"/>
        <v/>
      </c>
      <c r="F8214" s="92" t="str">
        <f t="shared" si="1259"/>
        <v/>
      </c>
      <c r="G8214" s="212" t="str">
        <f t="shared" si="1260"/>
        <v/>
      </c>
      <c r="H8214" s="92">
        <f>IF(OR(ERR=FALSE,AND(F8214="",G8214="")),0,IF($C$12="D",$H$13+SUM($F$14:F8214)-SUM($G$14:G8214),$H$13-SUM($F$14:F8214)+SUM($G$14:G8214)))</f>
        <v>0</v>
      </c>
      <c r="I8214" s="7"/>
    </row>
    <row r="8215" spans="1:9">
      <c r="A8215" s="89">
        <f t="shared" si="1254"/>
        <v>8202</v>
      </c>
      <c r="B8215" s="185" t="str">
        <f t="shared" si="1255"/>
        <v/>
      </c>
      <c r="C8215" s="90" t="str">
        <f t="shared" si="1256"/>
        <v/>
      </c>
      <c r="D8215" s="89" t="str">
        <f t="shared" si="1257"/>
        <v/>
      </c>
      <c r="E8215" s="91" t="str">
        <f t="shared" si="1258"/>
        <v/>
      </c>
      <c r="F8215" s="92" t="str">
        <f t="shared" si="1259"/>
        <v/>
      </c>
      <c r="G8215" s="212" t="str">
        <f t="shared" si="1260"/>
        <v/>
      </c>
      <c r="H8215" s="92">
        <f>IF(OR(ERR=FALSE,AND(F8215="",G8215="")),0,IF($C$12="D",$H$13+SUM($F$14:F8215)-SUM($G$14:G8215),$H$13-SUM($F$14:F8215)+SUM($G$14:G8215)))</f>
        <v>0</v>
      </c>
      <c r="I8215" s="7"/>
    </row>
    <row r="8216" spans="1:9">
      <c r="A8216" s="89">
        <f t="shared" si="1254"/>
        <v>8203</v>
      </c>
      <c r="B8216" s="185" t="str">
        <f t="shared" si="1255"/>
        <v/>
      </c>
      <c r="C8216" s="90" t="str">
        <f t="shared" si="1256"/>
        <v/>
      </c>
      <c r="D8216" s="89" t="str">
        <f t="shared" si="1257"/>
        <v/>
      </c>
      <c r="E8216" s="91" t="str">
        <f t="shared" si="1258"/>
        <v/>
      </c>
      <c r="F8216" s="92" t="str">
        <f t="shared" si="1259"/>
        <v/>
      </c>
      <c r="G8216" s="212" t="str">
        <f t="shared" si="1260"/>
        <v/>
      </c>
      <c r="H8216" s="92">
        <f>IF(OR(ERR=FALSE,AND(F8216="",G8216="")),0,IF($C$12="D",$H$13+SUM($F$14:F8216)-SUM($G$14:G8216),$H$13-SUM($F$14:F8216)+SUM($G$14:G8216)))</f>
        <v>0</v>
      </c>
      <c r="I8216" s="7"/>
    </row>
    <row r="8217" spans="1:9">
      <c r="A8217" s="89">
        <f t="shared" si="1254"/>
        <v>8204</v>
      </c>
      <c r="B8217" s="185" t="str">
        <f t="shared" si="1255"/>
        <v/>
      </c>
      <c r="C8217" s="90" t="str">
        <f t="shared" si="1256"/>
        <v/>
      </c>
      <c r="D8217" s="89" t="str">
        <f t="shared" si="1257"/>
        <v/>
      </c>
      <c r="E8217" s="91" t="str">
        <f t="shared" si="1258"/>
        <v/>
      </c>
      <c r="F8217" s="92" t="str">
        <f t="shared" si="1259"/>
        <v/>
      </c>
      <c r="G8217" s="212" t="str">
        <f t="shared" si="1260"/>
        <v/>
      </c>
      <c r="H8217" s="92">
        <f>IF(OR(ERR=FALSE,AND(F8217="",G8217="")),0,IF($C$12="D",$H$13+SUM($F$14:F8217)-SUM($G$14:G8217),$H$13-SUM($F$14:F8217)+SUM($G$14:G8217)))</f>
        <v>0</v>
      </c>
      <c r="I8217" s="7"/>
    </row>
    <row r="8218" spans="1:9">
      <c r="A8218" s="89">
        <f t="shared" si="1254"/>
        <v>8205</v>
      </c>
      <c r="B8218" s="185" t="str">
        <f t="shared" si="1255"/>
        <v/>
      </c>
      <c r="C8218" s="90" t="str">
        <f t="shared" si="1256"/>
        <v/>
      </c>
      <c r="D8218" s="89" t="str">
        <f t="shared" si="1257"/>
        <v/>
      </c>
      <c r="E8218" s="91" t="str">
        <f t="shared" si="1258"/>
        <v/>
      </c>
      <c r="F8218" s="92" t="str">
        <f t="shared" si="1259"/>
        <v/>
      </c>
      <c r="G8218" s="212" t="str">
        <f t="shared" si="1260"/>
        <v/>
      </c>
      <c r="H8218" s="92">
        <f>IF(OR(ERR=FALSE,AND(F8218="",G8218="")),0,IF($C$12="D",$H$13+SUM($F$14:F8218)-SUM($G$14:G8218),$H$13-SUM($F$14:F8218)+SUM($G$14:G8218)))</f>
        <v>0</v>
      </c>
      <c r="I8218" s="7"/>
    </row>
    <row r="8219" spans="1:9">
      <c r="A8219" s="89">
        <f t="shared" si="1254"/>
        <v>8206</v>
      </c>
      <c r="B8219" s="185" t="str">
        <f t="shared" si="1255"/>
        <v/>
      </c>
      <c r="C8219" s="90" t="str">
        <f t="shared" si="1256"/>
        <v/>
      </c>
      <c r="D8219" s="89" t="str">
        <f t="shared" si="1257"/>
        <v/>
      </c>
      <c r="E8219" s="91" t="str">
        <f t="shared" si="1258"/>
        <v/>
      </c>
      <c r="F8219" s="92" t="str">
        <f t="shared" si="1259"/>
        <v/>
      </c>
      <c r="G8219" s="212" t="str">
        <f t="shared" si="1260"/>
        <v/>
      </c>
      <c r="H8219" s="92">
        <f>IF(OR(ERR=FALSE,AND(F8219="",G8219="")),0,IF($C$12="D",$H$13+SUM($F$14:F8219)-SUM($G$14:G8219),$H$13-SUM($F$14:F8219)+SUM($G$14:G8219)))</f>
        <v>0</v>
      </c>
      <c r="I8219" s="7"/>
    </row>
    <row r="8220" spans="1:9">
      <c r="A8220" s="89">
        <f t="shared" si="1254"/>
        <v>8207</v>
      </c>
      <c r="B8220" s="185" t="str">
        <f t="shared" si="1255"/>
        <v/>
      </c>
      <c r="C8220" s="90" t="str">
        <f t="shared" si="1256"/>
        <v/>
      </c>
      <c r="D8220" s="89" t="str">
        <f t="shared" si="1257"/>
        <v/>
      </c>
      <c r="E8220" s="91" t="str">
        <f t="shared" si="1258"/>
        <v/>
      </c>
      <c r="F8220" s="92" t="str">
        <f t="shared" si="1259"/>
        <v/>
      </c>
      <c r="G8220" s="212" t="str">
        <f t="shared" si="1260"/>
        <v/>
      </c>
      <c r="H8220" s="92">
        <f>IF(OR(ERR=FALSE,AND(F8220="",G8220="")),0,IF($C$12="D",$H$13+SUM($F$14:F8220)-SUM($G$14:G8220),$H$13-SUM($F$14:F8220)+SUM($G$14:G8220)))</f>
        <v>0</v>
      </c>
      <c r="I8220" s="7"/>
    </row>
    <row r="8221" spans="1:9">
      <c r="A8221" s="89">
        <f t="shared" si="1254"/>
        <v>8208</v>
      </c>
      <c r="B8221" s="185" t="str">
        <f t="shared" si="1255"/>
        <v/>
      </c>
      <c r="C8221" s="90" t="str">
        <f t="shared" si="1256"/>
        <v/>
      </c>
      <c r="D8221" s="89" t="str">
        <f t="shared" si="1257"/>
        <v/>
      </c>
      <c r="E8221" s="91" t="str">
        <f t="shared" si="1258"/>
        <v/>
      </c>
      <c r="F8221" s="92" t="str">
        <f t="shared" si="1259"/>
        <v/>
      </c>
      <c r="G8221" s="212" t="str">
        <f t="shared" si="1260"/>
        <v/>
      </c>
      <c r="H8221" s="92">
        <f>IF(OR(ERR=FALSE,AND(F8221="",G8221="")),0,IF($C$12="D",$H$13+SUM($F$14:F8221)-SUM($G$14:G8221),$H$13-SUM($F$14:F8221)+SUM($G$14:G8221)))</f>
        <v>0</v>
      </c>
      <c r="I8221" s="7"/>
    </row>
    <row r="8222" spans="1:9">
      <c r="A8222" s="89">
        <f t="shared" si="1254"/>
        <v>8209</v>
      </c>
      <c r="B8222" s="185" t="str">
        <f t="shared" si="1255"/>
        <v/>
      </c>
      <c r="C8222" s="90" t="str">
        <f t="shared" si="1256"/>
        <v/>
      </c>
      <c r="D8222" s="89" t="str">
        <f t="shared" si="1257"/>
        <v/>
      </c>
      <c r="E8222" s="91" t="str">
        <f t="shared" si="1258"/>
        <v/>
      </c>
      <c r="F8222" s="92" t="str">
        <f t="shared" si="1259"/>
        <v/>
      </c>
      <c r="G8222" s="212" t="str">
        <f t="shared" si="1260"/>
        <v/>
      </c>
      <c r="H8222" s="92">
        <f>IF(OR(ERR=FALSE,AND(F8222="",G8222="")),0,IF($C$12="D",$H$13+SUM($F$14:F8222)-SUM($G$14:G8222),$H$13-SUM($F$14:F8222)+SUM($G$14:G8222)))</f>
        <v>0</v>
      </c>
      <c r="I8222" s="7"/>
    </row>
    <row r="8223" spans="1:9">
      <c r="A8223" s="89">
        <f t="shared" si="1254"/>
        <v>8210</v>
      </c>
      <c r="B8223" s="185" t="str">
        <f t="shared" si="1255"/>
        <v/>
      </c>
      <c r="C8223" s="90" t="str">
        <f t="shared" si="1256"/>
        <v/>
      </c>
      <c r="D8223" s="89" t="str">
        <f t="shared" si="1257"/>
        <v/>
      </c>
      <c r="E8223" s="91" t="str">
        <f t="shared" si="1258"/>
        <v/>
      </c>
      <c r="F8223" s="92" t="str">
        <f t="shared" si="1259"/>
        <v/>
      </c>
      <c r="G8223" s="212" t="str">
        <f t="shared" si="1260"/>
        <v/>
      </c>
      <c r="H8223" s="92">
        <f>IF(OR(ERR=FALSE,AND(F8223="",G8223="")),0,IF($C$12="D",$H$13+SUM($F$14:F8223)-SUM($G$14:G8223),$H$13-SUM($F$14:F8223)+SUM($G$14:G8223)))</f>
        <v>0</v>
      </c>
      <c r="I8223" s="7"/>
    </row>
    <row r="8224" spans="1:9">
      <c r="A8224" s="89">
        <f t="shared" si="1254"/>
        <v>8211</v>
      </c>
      <c r="B8224" s="185" t="str">
        <f t="shared" si="1255"/>
        <v/>
      </c>
      <c r="C8224" s="90" t="str">
        <f t="shared" si="1256"/>
        <v/>
      </c>
      <c r="D8224" s="89" t="str">
        <f t="shared" si="1257"/>
        <v/>
      </c>
      <c r="E8224" s="91" t="str">
        <f t="shared" si="1258"/>
        <v/>
      </c>
      <c r="F8224" s="92" t="str">
        <f t="shared" si="1259"/>
        <v/>
      </c>
      <c r="G8224" s="212" t="str">
        <f t="shared" si="1260"/>
        <v/>
      </c>
      <c r="H8224" s="92">
        <f>IF(OR(ERR=FALSE,AND(F8224="",G8224="")),0,IF($C$12="D",$H$13+SUM($F$14:F8224)-SUM($G$14:G8224),$H$13-SUM($F$14:F8224)+SUM($G$14:G8224)))</f>
        <v>0</v>
      </c>
      <c r="I8224" s="7"/>
    </row>
    <row r="8225" spans="1:9">
      <c r="A8225" s="89">
        <f t="shared" si="1254"/>
        <v>8212</v>
      </c>
      <c r="B8225" s="185" t="str">
        <f t="shared" si="1255"/>
        <v/>
      </c>
      <c r="C8225" s="90" t="str">
        <f t="shared" si="1256"/>
        <v/>
      </c>
      <c r="D8225" s="89" t="str">
        <f t="shared" si="1257"/>
        <v/>
      </c>
      <c r="E8225" s="91" t="str">
        <f t="shared" si="1258"/>
        <v/>
      </c>
      <c r="F8225" s="92" t="str">
        <f t="shared" si="1259"/>
        <v/>
      </c>
      <c r="G8225" s="212" t="str">
        <f t="shared" si="1260"/>
        <v/>
      </c>
      <c r="H8225" s="92">
        <f>IF(OR(ERR=FALSE,AND(F8225="",G8225="")),0,IF($C$12="D",$H$13+SUM($F$14:F8225)-SUM($G$14:G8225),$H$13-SUM($F$14:F8225)+SUM($G$14:G8225)))</f>
        <v>0</v>
      </c>
      <c r="I8225" s="7"/>
    </row>
    <row r="8226" spans="1:9">
      <c r="A8226" s="89">
        <f t="shared" si="1254"/>
        <v>8213</v>
      </c>
      <c r="B8226" s="185" t="str">
        <f t="shared" si="1255"/>
        <v/>
      </c>
      <c r="C8226" s="90" t="str">
        <f t="shared" si="1256"/>
        <v/>
      </c>
      <c r="D8226" s="89" t="str">
        <f t="shared" si="1257"/>
        <v/>
      </c>
      <c r="E8226" s="91" t="str">
        <f t="shared" si="1258"/>
        <v/>
      </c>
      <c r="F8226" s="92" t="str">
        <f t="shared" si="1259"/>
        <v/>
      </c>
      <c r="G8226" s="212" t="str">
        <f t="shared" si="1260"/>
        <v/>
      </c>
      <c r="H8226" s="92">
        <f>IF(OR(ERR=FALSE,AND(F8226="",G8226="")),0,IF($C$12="D",$H$13+SUM($F$14:F8226)-SUM($G$14:G8226),$H$13-SUM($F$14:F8226)+SUM($G$14:G8226)))</f>
        <v>0</v>
      </c>
      <c r="I8226" s="7"/>
    </row>
    <row r="8227" spans="1:9">
      <c r="A8227" s="89">
        <f t="shared" si="1254"/>
        <v>8214</v>
      </c>
      <c r="B8227" s="185" t="str">
        <f t="shared" si="1255"/>
        <v/>
      </c>
      <c r="C8227" s="90" t="str">
        <f t="shared" si="1256"/>
        <v/>
      </c>
      <c r="D8227" s="89" t="str">
        <f t="shared" si="1257"/>
        <v/>
      </c>
      <c r="E8227" s="91" t="str">
        <f t="shared" si="1258"/>
        <v/>
      </c>
      <c r="F8227" s="92" t="str">
        <f t="shared" si="1259"/>
        <v/>
      </c>
      <c r="G8227" s="212" t="str">
        <f t="shared" si="1260"/>
        <v/>
      </c>
      <c r="H8227" s="92">
        <f>IF(OR(ERR=FALSE,AND(F8227="",G8227="")),0,IF($C$12="D",$H$13+SUM($F$14:F8227)-SUM($G$14:G8227),$H$13-SUM($F$14:F8227)+SUM($G$14:G8227)))</f>
        <v>0</v>
      </c>
      <c r="I8227" s="7"/>
    </row>
    <row r="8228" spans="1:9">
      <c r="A8228" s="89">
        <f t="shared" si="1254"/>
        <v>8215</v>
      </c>
      <c r="B8228" s="185" t="str">
        <f t="shared" si="1255"/>
        <v/>
      </c>
      <c r="C8228" s="90" t="str">
        <f t="shared" si="1256"/>
        <v/>
      </c>
      <c r="D8228" s="89" t="str">
        <f t="shared" si="1257"/>
        <v/>
      </c>
      <c r="E8228" s="91" t="str">
        <f t="shared" si="1258"/>
        <v/>
      </c>
      <c r="F8228" s="92" t="str">
        <f t="shared" si="1259"/>
        <v/>
      </c>
      <c r="G8228" s="212" t="str">
        <f t="shared" si="1260"/>
        <v/>
      </c>
      <c r="H8228" s="92">
        <f>IF(OR(ERR=FALSE,AND(F8228="",G8228="")),0,IF($C$12="D",$H$13+SUM($F$14:F8228)-SUM($G$14:G8228),$H$13-SUM($F$14:F8228)+SUM($G$14:G8228)))</f>
        <v>0</v>
      </c>
      <c r="I8228" s="7"/>
    </row>
    <row r="8229" spans="1:9">
      <c r="A8229" s="89">
        <f t="shared" ref="A8229:A8257" si="1261">A8228+1</f>
        <v>8216</v>
      </c>
      <c r="B8229" s="185" t="str">
        <f t="shared" si="1255"/>
        <v/>
      </c>
      <c r="C8229" s="90" t="str">
        <f t="shared" si="1256"/>
        <v/>
      </c>
      <c r="D8229" s="89" t="str">
        <f t="shared" si="1257"/>
        <v/>
      </c>
      <c r="E8229" s="91" t="str">
        <f t="shared" si="1258"/>
        <v/>
      </c>
      <c r="F8229" s="92" t="str">
        <f t="shared" si="1259"/>
        <v/>
      </c>
      <c r="G8229" s="212" t="str">
        <f t="shared" si="1260"/>
        <v/>
      </c>
      <c r="H8229" s="92">
        <f>IF(OR(ERR=FALSE,AND(F8229="",G8229="")),0,IF($C$12="D",$H$13+SUM($F$14:F8229)-SUM($G$14:G8229),$H$13-SUM($F$14:F8229)+SUM($G$14:G8229)))</f>
        <v>0</v>
      </c>
      <c r="I8229" s="7"/>
    </row>
    <row r="8230" spans="1:9">
      <c r="A8230" s="89">
        <f t="shared" si="1261"/>
        <v>8217</v>
      </c>
      <c r="B8230" s="185" t="str">
        <f t="shared" si="1255"/>
        <v/>
      </c>
      <c r="C8230" s="90" t="str">
        <f t="shared" si="1256"/>
        <v/>
      </c>
      <c r="D8230" s="89" t="str">
        <f t="shared" si="1257"/>
        <v/>
      </c>
      <c r="E8230" s="91" t="str">
        <f t="shared" si="1258"/>
        <v/>
      </c>
      <c r="F8230" s="92" t="str">
        <f t="shared" si="1259"/>
        <v/>
      </c>
      <c r="G8230" s="212" t="str">
        <f t="shared" si="1260"/>
        <v/>
      </c>
      <c r="H8230" s="92">
        <f>IF(OR(ERR=FALSE,AND(F8230="",G8230="")),0,IF($C$12="D",$H$13+SUM($F$14:F8230)-SUM($G$14:G8230),$H$13-SUM($F$14:F8230)+SUM($G$14:G8230)))</f>
        <v>0</v>
      </c>
      <c r="I8230" s="7"/>
    </row>
    <row r="8231" spans="1:9">
      <c r="A8231" s="89">
        <f t="shared" si="1261"/>
        <v>8218</v>
      </c>
      <c r="B8231" s="185" t="str">
        <f t="shared" si="1255"/>
        <v/>
      </c>
      <c r="C8231" s="90" t="str">
        <f t="shared" si="1256"/>
        <v/>
      </c>
      <c r="D8231" s="89" t="str">
        <f t="shared" si="1257"/>
        <v/>
      </c>
      <c r="E8231" s="91" t="str">
        <f t="shared" si="1258"/>
        <v/>
      </c>
      <c r="F8231" s="92" t="str">
        <f t="shared" si="1259"/>
        <v/>
      </c>
      <c r="G8231" s="212" t="str">
        <f t="shared" si="1260"/>
        <v/>
      </c>
      <c r="H8231" s="92">
        <f>IF(OR(ERR=FALSE,AND(F8231="",G8231="")),0,IF($C$12="D",$H$13+SUM($F$14:F8231)-SUM($G$14:G8231),$H$13-SUM($F$14:F8231)+SUM($G$14:G8231)))</f>
        <v>0</v>
      </c>
      <c r="I8231" s="7"/>
    </row>
    <row r="8232" spans="1:9">
      <c r="A8232" s="89">
        <f t="shared" si="1261"/>
        <v>8219</v>
      </c>
      <c r="B8232" s="185" t="str">
        <f t="shared" si="1255"/>
        <v/>
      </c>
      <c r="C8232" s="90" t="str">
        <f t="shared" si="1256"/>
        <v/>
      </c>
      <c r="D8232" s="89" t="str">
        <f t="shared" si="1257"/>
        <v/>
      </c>
      <c r="E8232" s="91" t="str">
        <f t="shared" si="1258"/>
        <v/>
      </c>
      <c r="F8232" s="92" t="str">
        <f t="shared" si="1259"/>
        <v/>
      </c>
      <c r="G8232" s="212" t="str">
        <f t="shared" si="1260"/>
        <v/>
      </c>
      <c r="H8232" s="92">
        <f>IF(OR(ERR=FALSE,AND(F8232="",G8232="")),0,IF($C$12="D",$H$13+SUM($F$14:F8232)-SUM($G$14:G8232),$H$13-SUM($F$14:F8232)+SUM($G$14:G8232)))</f>
        <v>0</v>
      </c>
      <c r="I8232" s="7"/>
    </row>
    <row r="8233" spans="1:9">
      <c r="A8233" s="89">
        <f t="shared" si="1261"/>
        <v>8220</v>
      </c>
      <c r="B8233" s="185" t="str">
        <f t="shared" si="1255"/>
        <v/>
      </c>
      <c r="C8233" s="90" t="str">
        <f t="shared" si="1256"/>
        <v/>
      </c>
      <c r="D8233" s="89" t="str">
        <f t="shared" si="1257"/>
        <v/>
      </c>
      <c r="E8233" s="91" t="str">
        <f t="shared" si="1258"/>
        <v/>
      </c>
      <c r="F8233" s="92" t="str">
        <f t="shared" si="1259"/>
        <v/>
      </c>
      <c r="G8233" s="212" t="str">
        <f t="shared" si="1260"/>
        <v/>
      </c>
      <c r="H8233" s="92">
        <f>IF(OR(ERR=FALSE,AND(F8233="",G8233="")),0,IF($C$12="D",$H$13+SUM($F$14:F8233)-SUM($G$14:G8233),$H$13-SUM($F$14:F8233)+SUM($G$14:G8233)))</f>
        <v>0</v>
      </c>
      <c r="I8233" s="7"/>
    </row>
    <row r="8234" spans="1:9">
      <c r="A8234" s="89">
        <f t="shared" si="1261"/>
        <v>8221</v>
      </c>
      <c r="B8234" s="185" t="str">
        <f t="shared" si="1255"/>
        <v/>
      </c>
      <c r="C8234" s="90" t="str">
        <f t="shared" si="1256"/>
        <v/>
      </c>
      <c r="D8234" s="89" t="str">
        <f t="shared" si="1257"/>
        <v/>
      </c>
      <c r="E8234" s="91" t="str">
        <f t="shared" si="1258"/>
        <v/>
      </c>
      <c r="F8234" s="92" t="str">
        <f t="shared" si="1259"/>
        <v/>
      </c>
      <c r="G8234" s="212" t="str">
        <f t="shared" si="1260"/>
        <v/>
      </c>
      <c r="H8234" s="92">
        <f>IF(OR(ERR=FALSE,AND(F8234="",G8234="")),0,IF($C$12="D",$H$13+SUM($F$14:F8234)-SUM($G$14:G8234),$H$13-SUM($F$14:F8234)+SUM($G$14:G8234)))</f>
        <v>0</v>
      </c>
      <c r="I8234" s="7"/>
    </row>
    <row r="8235" spans="1:9">
      <c r="A8235" s="89">
        <f t="shared" si="1261"/>
        <v>8222</v>
      </c>
      <c r="B8235" s="185" t="str">
        <f t="shared" si="1255"/>
        <v/>
      </c>
      <c r="C8235" s="90" t="str">
        <f t="shared" si="1256"/>
        <v/>
      </c>
      <c r="D8235" s="89" t="str">
        <f t="shared" si="1257"/>
        <v/>
      </c>
      <c r="E8235" s="91" t="str">
        <f t="shared" si="1258"/>
        <v/>
      </c>
      <c r="F8235" s="92" t="str">
        <f t="shared" si="1259"/>
        <v/>
      </c>
      <c r="G8235" s="212" t="str">
        <f t="shared" si="1260"/>
        <v/>
      </c>
      <c r="H8235" s="92">
        <f>IF(OR(ERR=FALSE,AND(F8235="",G8235="")),0,IF($C$12="D",$H$13+SUM($F$14:F8235)-SUM($G$14:G8235),$H$13-SUM($F$14:F8235)+SUM($G$14:G8235)))</f>
        <v>0</v>
      </c>
      <c r="I8235" s="7"/>
    </row>
    <row r="8236" spans="1:9">
      <c r="A8236" s="89">
        <f t="shared" si="1261"/>
        <v>8223</v>
      </c>
      <c r="B8236" s="185" t="str">
        <f t="shared" si="1255"/>
        <v/>
      </c>
      <c r="C8236" s="90" t="str">
        <f t="shared" si="1256"/>
        <v/>
      </c>
      <c r="D8236" s="89" t="str">
        <f t="shared" si="1257"/>
        <v/>
      </c>
      <c r="E8236" s="91" t="str">
        <f t="shared" si="1258"/>
        <v/>
      </c>
      <c r="F8236" s="92" t="str">
        <f t="shared" si="1259"/>
        <v/>
      </c>
      <c r="G8236" s="212" t="str">
        <f t="shared" si="1260"/>
        <v/>
      </c>
      <c r="H8236" s="92">
        <f>IF(OR(ERR=FALSE,AND(F8236="",G8236="")),0,IF($C$12="D",$H$13+SUM($F$14:F8236)-SUM($G$14:G8236),$H$13-SUM($F$14:F8236)+SUM($G$14:G8236)))</f>
        <v>0</v>
      </c>
      <c r="I8236" s="7"/>
    </row>
    <row r="8237" spans="1:9">
      <c r="A8237" s="89">
        <f t="shared" si="1261"/>
        <v>8224</v>
      </c>
      <c r="B8237" s="185" t="str">
        <f t="shared" si="1255"/>
        <v/>
      </c>
      <c r="C8237" s="90" t="str">
        <f t="shared" si="1256"/>
        <v/>
      </c>
      <c r="D8237" s="89" t="str">
        <f t="shared" si="1257"/>
        <v/>
      </c>
      <c r="E8237" s="91" t="str">
        <f t="shared" si="1258"/>
        <v/>
      </c>
      <c r="F8237" s="92" t="str">
        <f t="shared" si="1259"/>
        <v/>
      </c>
      <c r="G8237" s="212" t="str">
        <f t="shared" si="1260"/>
        <v/>
      </c>
      <c r="H8237" s="92">
        <f>IF(OR(ERR=FALSE,AND(F8237="",G8237="")),0,IF($C$12="D",$H$13+SUM($F$14:F8237)-SUM($G$14:G8237),$H$13-SUM($F$14:F8237)+SUM($G$14:G8237)))</f>
        <v>0</v>
      </c>
      <c r="I8237" s="7"/>
    </row>
    <row r="8238" spans="1:9">
      <c r="A8238" s="89">
        <f t="shared" si="1261"/>
        <v>8225</v>
      </c>
      <c r="B8238" s="185" t="str">
        <f t="shared" si="1255"/>
        <v/>
      </c>
      <c r="C8238" s="90" t="str">
        <f t="shared" si="1256"/>
        <v/>
      </c>
      <c r="D8238" s="89" t="str">
        <f t="shared" si="1257"/>
        <v/>
      </c>
      <c r="E8238" s="91" t="str">
        <f t="shared" si="1258"/>
        <v/>
      </c>
      <c r="F8238" s="92" t="str">
        <f t="shared" si="1259"/>
        <v/>
      </c>
      <c r="G8238" s="212" t="str">
        <f t="shared" si="1260"/>
        <v/>
      </c>
      <c r="H8238" s="92">
        <f>IF(OR(ERR=FALSE,AND(F8238="",G8238="")),0,IF($C$12="D",$H$13+SUM($F$14:F8238)-SUM($G$14:G8238),$H$13-SUM($F$14:F8238)+SUM($G$14:G8238)))</f>
        <v>0</v>
      </c>
      <c r="I8238" s="7"/>
    </row>
    <row r="8239" spans="1:9">
      <c r="A8239" s="89">
        <f t="shared" si="1261"/>
        <v>8226</v>
      </c>
      <c r="B8239" s="185" t="str">
        <f t="shared" si="1255"/>
        <v/>
      </c>
      <c r="C8239" s="90" t="str">
        <f t="shared" si="1256"/>
        <v/>
      </c>
      <c r="D8239" s="89" t="str">
        <f t="shared" si="1257"/>
        <v/>
      </c>
      <c r="E8239" s="91" t="str">
        <f t="shared" si="1258"/>
        <v/>
      </c>
      <c r="F8239" s="92" t="str">
        <f t="shared" si="1259"/>
        <v/>
      </c>
      <c r="G8239" s="212" t="str">
        <f t="shared" si="1260"/>
        <v/>
      </c>
      <c r="H8239" s="92">
        <f>IF(OR(ERR=FALSE,AND(F8239="",G8239="")),0,IF($C$12="D",$H$13+SUM($F$14:F8239)-SUM($G$14:G8239),$H$13-SUM($F$14:F8239)+SUM($G$14:G8239)))</f>
        <v>0</v>
      </c>
      <c r="I8239" s="7"/>
    </row>
    <row r="8240" spans="1:9">
      <c r="A8240" s="89">
        <f t="shared" si="1261"/>
        <v>8227</v>
      </c>
      <c r="B8240" s="185" t="str">
        <f t="shared" si="1255"/>
        <v/>
      </c>
      <c r="C8240" s="90" t="str">
        <f t="shared" si="1256"/>
        <v/>
      </c>
      <c r="D8240" s="89" t="str">
        <f t="shared" si="1257"/>
        <v/>
      </c>
      <c r="E8240" s="91" t="str">
        <f t="shared" si="1258"/>
        <v/>
      </c>
      <c r="F8240" s="92" t="str">
        <f t="shared" si="1259"/>
        <v/>
      </c>
      <c r="G8240" s="212" t="str">
        <f t="shared" si="1260"/>
        <v/>
      </c>
      <c r="H8240" s="92">
        <f>IF(OR(ERR=FALSE,AND(F8240="",G8240="")),0,IF($C$12="D",$H$13+SUM($F$14:F8240)-SUM($G$14:G8240),$H$13-SUM($F$14:F8240)+SUM($G$14:G8240)))</f>
        <v>0</v>
      </c>
      <c r="I8240" s="7"/>
    </row>
    <row r="8241" spans="1:9">
      <c r="A8241" s="89">
        <f t="shared" si="1261"/>
        <v>8228</v>
      </c>
      <c r="B8241" s="185" t="str">
        <f t="shared" si="1255"/>
        <v/>
      </c>
      <c r="C8241" s="90" t="str">
        <f t="shared" si="1256"/>
        <v/>
      </c>
      <c r="D8241" s="89" t="str">
        <f t="shared" si="1257"/>
        <v/>
      </c>
      <c r="E8241" s="91" t="str">
        <f t="shared" si="1258"/>
        <v/>
      </c>
      <c r="F8241" s="92" t="str">
        <f t="shared" si="1259"/>
        <v/>
      </c>
      <c r="G8241" s="212" t="str">
        <f t="shared" si="1260"/>
        <v/>
      </c>
      <c r="H8241" s="92">
        <f>IF(OR(ERR=FALSE,AND(F8241="",G8241="")),0,IF($C$12="D",$H$13+SUM($F$14:F8241)-SUM($G$14:G8241),$H$13-SUM($F$14:F8241)+SUM($G$14:G8241)))</f>
        <v>0</v>
      </c>
      <c r="I8241" s="7"/>
    </row>
    <row r="8242" spans="1:9">
      <c r="A8242" s="89">
        <f t="shared" si="1261"/>
        <v>8229</v>
      </c>
      <c r="B8242" s="185" t="str">
        <f t="shared" si="1255"/>
        <v/>
      </c>
      <c r="C8242" s="90" t="str">
        <f t="shared" si="1256"/>
        <v/>
      </c>
      <c r="D8242" s="89" t="str">
        <f t="shared" si="1257"/>
        <v/>
      </c>
      <c r="E8242" s="91" t="str">
        <f t="shared" si="1258"/>
        <v/>
      </c>
      <c r="F8242" s="92" t="str">
        <f t="shared" si="1259"/>
        <v/>
      </c>
      <c r="G8242" s="212" t="str">
        <f t="shared" si="1260"/>
        <v/>
      </c>
      <c r="H8242" s="92">
        <f>IF(OR(ERR=FALSE,AND(F8242="",G8242="")),0,IF($C$12="D",$H$13+SUM($F$14:F8242)-SUM($G$14:G8242),$H$13-SUM($F$14:F8242)+SUM($G$14:G8242)))</f>
        <v>0</v>
      </c>
      <c r="I8242" s="7"/>
    </row>
    <row r="8243" spans="1:9">
      <c r="A8243" s="89">
        <f t="shared" si="1261"/>
        <v>8230</v>
      </c>
      <c r="B8243" s="185" t="str">
        <f t="shared" si="1255"/>
        <v/>
      </c>
      <c r="C8243" s="90" t="str">
        <f t="shared" si="1256"/>
        <v/>
      </c>
      <c r="D8243" s="89" t="str">
        <f t="shared" si="1257"/>
        <v/>
      </c>
      <c r="E8243" s="91" t="str">
        <f t="shared" si="1258"/>
        <v/>
      </c>
      <c r="F8243" s="92" t="str">
        <f t="shared" si="1259"/>
        <v/>
      </c>
      <c r="G8243" s="212" t="str">
        <f t="shared" si="1260"/>
        <v/>
      </c>
      <c r="H8243" s="92">
        <f>IF(OR(ERR=FALSE,AND(F8243="",G8243="")),0,IF($C$12="D",$H$13+SUM($F$14:F8243)-SUM($G$14:G8243),$H$13-SUM($F$14:F8243)+SUM($G$14:G8243)))</f>
        <v>0</v>
      </c>
      <c r="I8243" s="7"/>
    </row>
    <row r="8244" spans="1:9">
      <c r="A8244" s="89">
        <f t="shared" si="1261"/>
        <v>8231</v>
      </c>
      <c r="B8244" s="185" t="str">
        <f t="shared" si="1255"/>
        <v/>
      </c>
      <c r="C8244" s="90" t="str">
        <f t="shared" si="1256"/>
        <v/>
      </c>
      <c r="D8244" s="89" t="str">
        <f t="shared" si="1257"/>
        <v/>
      </c>
      <c r="E8244" s="91" t="str">
        <f t="shared" si="1258"/>
        <v/>
      </c>
      <c r="F8244" s="92" t="str">
        <f t="shared" si="1259"/>
        <v/>
      </c>
      <c r="G8244" s="212" t="str">
        <f t="shared" si="1260"/>
        <v/>
      </c>
      <c r="H8244" s="92">
        <f>IF(OR(ERR=FALSE,AND(F8244="",G8244="")),0,IF($C$12="D",$H$13+SUM($F$14:F8244)-SUM($G$14:G8244),$H$13-SUM($F$14:F8244)+SUM($G$14:G8244)))</f>
        <v>0</v>
      </c>
      <c r="I8244" s="7"/>
    </row>
    <row r="8245" spans="1:9">
      <c r="A8245" s="89">
        <f t="shared" si="1261"/>
        <v>8232</v>
      </c>
      <c r="B8245" s="185" t="str">
        <f t="shared" si="1255"/>
        <v/>
      </c>
      <c r="C8245" s="90" t="str">
        <f t="shared" si="1256"/>
        <v/>
      </c>
      <c r="D8245" s="89" t="str">
        <f t="shared" si="1257"/>
        <v/>
      </c>
      <c r="E8245" s="91" t="str">
        <f t="shared" si="1258"/>
        <v/>
      </c>
      <c r="F8245" s="92" t="str">
        <f t="shared" si="1259"/>
        <v/>
      </c>
      <c r="G8245" s="212" t="str">
        <f t="shared" si="1260"/>
        <v/>
      </c>
      <c r="H8245" s="92">
        <f>IF(OR(ERR=FALSE,AND(F8245="",G8245="")),0,IF($C$12="D",$H$13+SUM($F$14:F8245)-SUM($G$14:G8245),$H$13-SUM($F$14:F8245)+SUM($G$14:G8245)))</f>
        <v>0</v>
      </c>
      <c r="I8245" s="7"/>
    </row>
    <row r="8246" spans="1:9">
      <c r="A8246" s="89">
        <f t="shared" si="1261"/>
        <v>8233</v>
      </c>
      <c r="B8246" s="185" t="str">
        <f t="shared" si="1255"/>
        <v/>
      </c>
      <c r="C8246" s="90" t="str">
        <f t="shared" si="1256"/>
        <v/>
      </c>
      <c r="D8246" s="89" t="str">
        <f t="shared" si="1257"/>
        <v/>
      </c>
      <c r="E8246" s="91" t="str">
        <f t="shared" si="1258"/>
        <v/>
      </c>
      <c r="F8246" s="92" t="str">
        <f t="shared" si="1259"/>
        <v/>
      </c>
      <c r="G8246" s="212" t="str">
        <f t="shared" si="1260"/>
        <v/>
      </c>
      <c r="H8246" s="92">
        <f>IF(OR(ERR=FALSE,AND(F8246="",G8246="")),0,IF($C$12="D",$H$13+SUM($F$14:F8246)-SUM($G$14:G8246),$H$13-SUM($F$14:F8246)+SUM($G$14:G8246)))</f>
        <v>0</v>
      </c>
      <c r="I8246" s="7"/>
    </row>
    <row r="8247" spans="1:9">
      <c r="A8247" s="89">
        <f t="shared" si="1261"/>
        <v>8234</v>
      </c>
      <c r="B8247" s="185" t="str">
        <f t="shared" si="1255"/>
        <v/>
      </c>
      <c r="C8247" s="90" t="str">
        <f t="shared" si="1256"/>
        <v/>
      </c>
      <c r="D8247" s="89" t="str">
        <f t="shared" si="1257"/>
        <v/>
      </c>
      <c r="E8247" s="91" t="str">
        <f t="shared" si="1258"/>
        <v/>
      </c>
      <c r="F8247" s="92" t="str">
        <f t="shared" si="1259"/>
        <v/>
      </c>
      <c r="G8247" s="212" t="str">
        <f t="shared" si="1260"/>
        <v/>
      </c>
      <c r="H8247" s="92">
        <f>IF(OR(ERR=FALSE,AND(F8247="",G8247="")),0,IF($C$12="D",$H$13+SUM($F$14:F8247)-SUM($G$14:G8247),$H$13-SUM($F$14:F8247)+SUM($G$14:G8247)))</f>
        <v>0</v>
      </c>
      <c r="I8247" s="7"/>
    </row>
    <row r="8248" spans="1:9">
      <c r="A8248" s="89">
        <f t="shared" si="1261"/>
        <v>8235</v>
      </c>
      <c r="B8248" s="185" t="str">
        <f t="shared" si="1255"/>
        <v/>
      </c>
      <c r="C8248" s="90" t="str">
        <f t="shared" si="1256"/>
        <v/>
      </c>
      <c r="D8248" s="89" t="str">
        <f t="shared" si="1257"/>
        <v/>
      </c>
      <c r="E8248" s="91" t="str">
        <f t="shared" si="1258"/>
        <v/>
      </c>
      <c r="F8248" s="92" t="str">
        <f t="shared" si="1259"/>
        <v/>
      </c>
      <c r="G8248" s="212" t="str">
        <f t="shared" si="1260"/>
        <v/>
      </c>
      <c r="H8248" s="92">
        <f>IF(OR(ERR=FALSE,AND(F8248="",G8248="")),0,IF($C$12="D",$H$13+SUM($F$14:F8248)-SUM($G$14:G8248),$H$13-SUM($F$14:F8248)+SUM($G$14:G8248)))</f>
        <v>0</v>
      </c>
      <c r="I8248" s="7"/>
    </row>
    <row r="8249" spans="1:9">
      <c r="A8249" s="89">
        <f t="shared" si="1261"/>
        <v>8236</v>
      </c>
      <c r="B8249" s="185" t="str">
        <f t="shared" si="1255"/>
        <v/>
      </c>
      <c r="C8249" s="90" t="str">
        <f t="shared" si="1256"/>
        <v/>
      </c>
      <c r="D8249" s="89" t="str">
        <f t="shared" si="1257"/>
        <v/>
      </c>
      <c r="E8249" s="91" t="str">
        <f t="shared" si="1258"/>
        <v/>
      </c>
      <c r="F8249" s="92" t="str">
        <f t="shared" si="1259"/>
        <v/>
      </c>
      <c r="G8249" s="212" t="str">
        <f t="shared" si="1260"/>
        <v/>
      </c>
      <c r="H8249" s="92">
        <f>IF(OR(ERR=FALSE,AND(F8249="",G8249="")),0,IF($C$12="D",$H$13+SUM($F$14:F8249)-SUM($G$14:G8249),$H$13-SUM($F$14:F8249)+SUM($G$14:G8249)))</f>
        <v>0</v>
      </c>
      <c r="I8249" s="7"/>
    </row>
    <row r="8250" spans="1:9">
      <c r="A8250" s="89">
        <f t="shared" si="1261"/>
        <v>8237</v>
      </c>
      <c r="B8250" s="185" t="str">
        <f t="shared" si="1255"/>
        <v/>
      </c>
      <c r="C8250" s="90" t="str">
        <f t="shared" si="1256"/>
        <v/>
      </c>
      <c r="D8250" s="89" t="str">
        <f t="shared" si="1257"/>
        <v/>
      </c>
      <c r="E8250" s="91" t="str">
        <f t="shared" si="1258"/>
        <v/>
      </c>
      <c r="F8250" s="92" t="str">
        <f t="shared" si="1259"/>
        <v/>
      </c>
      <c r="G8250" s="212" t="str">
        <f t="shared" si="1260"/>
        <v/>
      </c>
      <c r="H8250" s="92">
        <f>IF(OR(ERR=FALSE,AND(F8250="",G8250="")),0,IF($C$12="D",$H$13+SUM($F$14:F8250)-SUM($G$14:G8250),$H$13-SUM($F$14:F8250)+SUM($G$14:G8250)))</f>
        <v>0</v>
      </c>
      <c r="I8250" s="7"/>
    </row>
    <row r="8251" spans="1:9">
      <c r="A8251" s="89">
        <f t="shared" si="1261"/>
        <v>8238</v>
      </c>
      <c r="B8251" s="185" t="str">
        <f t="shared" si="1255"/>
        <v/>
      </c>
      <c r="C8251" s="90" t="str">
        <f t="shared" si="1256"/>
        <v/>
      </c>
      <c r="D8251" s="89" t="str">
        <f t="shared" si="1257"/>
        <v/>
      </c>
      <c r="E8251" s="91" t="str">
        <f t="shared" si="1258"/>
        <v/>
      </c>
      <c r="F8251" s="92" t="str">
        <f t="shared" si="1259"/>
        <v/>
      </c>
      <c r="G8251" s="212" t="str">
        <f t="shared" si="1260"/>
        <v/>
      </c>
      <c r="H8251" s="92">
        <f>IF(OR(ERR=FALSE,AND(F8251="",G8251="")),0,IF($C$12="D",$H$13+SUM($F$14:F8251)-SUM($G$14:G8251),$H$13-SUM($F$14:F8251)+SUM($G$14:G8251)))</f>
        <v>0</v>
      </c>
      <c r="I8251" s="7"/>
    </row>
    <row r="8252" spans="1:9">
      <c r="A8252" s="89">
        <f t="shared" si="1261"/>
        <v>8239</v>
      </c>
      <c r="B8252" s="185" t="str">
        <f t="shared" si="1255"/>
        <v/>
      </c>
      <c r="C8252" s="90" t="str">
        <f t="shared" si="1256"/>
        <v/>
      </c>
      <c r="D8252" s="89" t="str">
        <f t="shared" si="1257"/>
        <v/>
      </c>
      <c r="E8252" s="91" t="str">
        <f t="shared" si="1258"/>
        <v/>
      </c>
      <c r="F8252" s="92" t="str">
        <f t="shared" si="1259"/>
        <v/>
      </c>
      <c r="G8252" s="212" t="str">
        <f t="shared" si="1260"/>
        <v/>
      </c>
      <c r="H8252" s="92">
        <f>IF(OR(ERR=FALSE,AND(F8252="",G8252="")),0,IF($C$12="D",$H$13+SUM($F$14:F8252)-SUM($G$14:G8252),$H$13-SUM($F$14:F8252)+SUM($G$14:G8252)))</f>
        <v>0</v>
      </c>
      <c r="I8252" s="7"/>
    </row>
    <row r="8253" spans="1:9">
      <c r="A8253" s="89">
        <f t="shared" si="1261"/>
        <v>8240</v>
      </c>
      <c r="B8253" s="185" t="str">
        <f t="shared" si="1255"/>
        <v/>
      </c>
      <c r="C8253" s="90" t="str">
        <f t="shared" si="1256"/>
        <v/>
      </c>
      <c r="D8253" s="89" t="str">
        <f t="shared" si="1257"/>
        <v/>
      </c>
      <c r="E8253" s="91" t="str">
        <f t="shared" si="1258"/>
        <v/>
      </c>
      <c r="F8253" s="92" t="str">
        <f t="shared" si="1259"/>
        <v/>
      </c>
      <c r="G8253" s="212" t="str">
        <f t="shared" si="1260"/>
        <v/>
      </c>
      <c r="H8253" s="92">
        <f>IF(OR(ERR=FALSE,AND(F8253="",G8253="")),0,IF($C$12="D",$H$13+SUM($F$14:F8253)-SUM($G$14:G8253),$H$13-SUM($F$14:F8253)+SUM($G$14:G8253)))</f>
        <v>0</v>
      </c>
      <c r="I8253" s="7"/>
    </row>
    <row r="8254" spans="1:9">
      <c r="A8254" s="89">
        <f t="shared" si="1261"/>
        <v>8241</v>
      </c>
      <c r="B8254" s="185" t="str">
        <f t="shared" si="1255"/>
        <v/>
      </c>
      <c r="C8254" s="90" t="str">
        <f t="shared" si="1256"/>
        <v/>
      </c>
      <c r="D8254" s="89" t="str">
        <f t="shared" si="1257"/>
        <v/>
      </c>
      <c r="E8254" s="91" t="str">
        <f t="shared" si="1258"/>
        <v/>
      </c>
      <c r="F8254" s="92" t="str">
        <f t="shared" si="1259"/>
        <v/>
      </c>
      <c r="G8254" s="212" t="str">
        <f t="shared" si="1260"/>
        <v/>
      </c>
      <c r="H8254" s="92">
        <f>IF(OR(ERR=FALSE,AND(F8254="",G8254="")),0,IF($C$12="D",$H$13+SUM($F$14:F8254)-SUM($G$14:G8254),$H$13-SUM($F$14:F8254)+SUM($G$14:G8254)))</f>
        <v>0</v>
      </c>
      <c r="I8254" s="7"/>
    </row>
    <row r="8255" spans="1:9">
      <c r="A8255" s="89">
        <f t="shared" si="1261"/>
        <v>8242</v>
      </c>
      <c r="B8255" s="185" t="str">
        <f t="shared" si="1255"/>
        <v/>
      </c>
      <c r="C8255" s="90" t="str">
        <f t="shared" si="1256"/>
        <v/>
      </c>
      <c r="D8255" s="89" t="str">
        <f t="shared" si="1257"/>
        <v/>
      </c>
      <c r="E8255" s="91" t="str">
        <f t="shared" si="1258"/>
        <v/>
      </c>
      <c r="F8255" s="92" t="str">
        <f t="shared" si="1259"/>
        <v/>
      </c>
      <c r="G8255" s="212" t="str">
        <f t="shared" si="1260"/>
        <v/>
      </c>
      <c r="H8255" s="92">
        <f>IF(OR(ERR=FALSE,AND(F8255="",G8255="")),0,IF($C$12="D",$H$13+SUM($F$14:F8255)-SUM($G$14:G8255),$H$13-SUM($F$14:F8255)+SUM($G$14:G8255)))</f>
        <v>0</v>
      </c>
      <c r="I8255" s="7"/>
    </row>
    <row r="8256" spans="1:9">
      <c r="A8256" s="89">
        <f t="shared" si="1261"/>
        <v>8243</v>
      </c>
      <c r="B8256" s="185" t="str">
        <f t="shared" si="1255"/>
        <v/>
      </c>
      <c r="C8256" s="90" t="str">
        <f t="shared" si="1256"/>
        <v/>
      </c>
      <c r="D8256" s="89" t="str">
        <f t="shared" si="1257"/>
        <v/>
      </c>
      <c r="E8256" s="91" t="str">
        <f t="shared" si="1258"/>
        <v/>
      </c>
      <c r="F8256" s="92" t="str">
        <f t="shared" si="1259"/>
        <v/>
      </c>
      <c r="G8256" s="212" t="str">
        <f t="shared" si="1260"/>
        <v/>
      </c>
      <c r="H8256" s="92">
        <f>IF(OR(ERR=FALSE,AND(F8256="",G8256="")),0,IF($C$12="D",$H$13+SUM($F$14:F8256)-SUM($G$14:G8256),$H$13-SUM($F$14:F8256)+SUM($G$14:G8256)))</f>
        <v>0</v>
      </c>
      <c r="I8256" s="7"/>
    </row>
    <row r="8257" spans="1:9">
      <c r="A8257" s="89">
        <f t="shared" si="1261"/>
        <v>8244</v>
      </c>
      <c r="B8257" s="185" t="str">
        <f t="shared" si="1255"/>
        <v/>
      </c>
      <c r="C8257" s="90" t="str">
        <f t="shared" si="1256"/>
        <v/>
      </c>
      <c r="D8257" s="89" t="str">
        <f t="shared" si="1257"/>
        <v/>
      </c>
      <c r="E8257" s="91" t="str">
        <f t="shared" si="1258"/>
        <v/>
      </c>
      <c r="F8257" s="92" t="str">
        <f t="shared" si="1259"/>
        <v/>
      </c>
      <c r="G8257" s="212" t="str">
        <f t="shared" si="1260"/>
        <v/>
      </c>
      <c r="H8257" s="92">
        <f>IF(OR(ERR=FALSE,AND(F8257="",G8257="")),0,IF($C$12="D",$H$13+SUM($F$14:F8257)-SUM($G$14:G8257),$H$13-SUM($F$14:F8257)+SUM($G$14:G8257)))</f>
        <v>0</v>
      </c>
      <c r="I8257" s="7"/>
    </row>
    <row r="8258" spans="1:9">
      <c r="A8258" s="89">
        <f t="shared" ref="A8258:A8265" si="1262">A8257+1</f>
        <v>8245</v>
      </c>
      <c r="B8258" s="185" t="str">
        <f t="shared" ref="B8258:B8321" si="1263">IF(ISERROR(VLOOKUP(A8258&amp;H$9,JU_AKUN,6,FALSE)=TRUE),"",VLOOKUP(A8258&amp;H$9,JU_AKUN,6,FALSE))</f>
        <v/>
      </c>
      <c r="C8258" s="90" t="str">
        <f t="shared" ref="C8258:C8321" si="1264">IF(ISERROR(VLOOKUP(A8258&amp;H$9,JU_AKUN,7,FALSE)=TRUE),"",VLOOKUP(A8258&amp;H$9,JU_AKUN,7,FALSE))</f>
        <v/>
      </c>
      <c r="D8258" s="89" t="str">
        <f t="shared" ref="D8258:D8321" si="1265">IF(ISERROR(VLOOKUP(A8258&amp;H$9,JU_AKUN,8,FALSE)=TRUE),"",VLOOKUP(A8258&amp;H$9,JU_AKUN,8,FALSE))</f>
        <v/>
      </c>
      <c r="E8258" s="91" t="str">
        <f t="shared" ref="E8258:E8321" si="1266">IF(ISERROR(VLOOKUP(A8258&amp;H$9,JU_AKUN,9,FALSE)=TRUE),"",VLOOKUP(A8258&amp;H$9,JU_AKUN,9,FALSE))</f>
        <v/>
      </c>
      <c r="F8258" s="92" t="str">
        <f t="shared" ref="F8258:F8321" si="1267">IF(ISERROR(VLOOKUP(A8258&amp;H$9,JU_AKUN,14,FALSE)=TRUE),"",VLOOKUP(A8258&amp;H$9,JU_AKUN,14,FALSE))</f>
        <v/>
      </c>
      <c r="G8258" s="212" t="str">
        <f t="shared" ref="G8258:G8321" si="1268">IF(ISERROR(VLOOKUP(A8258&amp;H$9,JU_AKUN,15,FALSE)=TRUE),"",VLOOKUP(A8258&amp;H$9,JU_AKUN,15,FALSE))</f>
        <v/>
      </c>
      <c r="H8258" s="92">
        <f>IF(OR(ERR=FALSE,AND(F8258="",G8258="")),0,IF($C$12="D",$H$13+SUM($F$14:F8258)-SUM($G$14:G8258),$H$13-SUM($F$14:F8258)+SUM($G$14:G8258)))</f>
        <v>0</v>
      </c>
      <c r="I8258" s="7"/>
    </row>
    <row r="8259" spans="1:9">
      <c r="A8259" s="89">
        <f t="shared" si="1262"/>
        <v>8246</v>
      </c>
      <c r="B8259" s="185" t="str">
        <f t="shared" si="1263"/>
        <v/>
      </c>
      <c r="C8259" s="90" t="str">
        <f t="shared" si="1264"/>
        <v/>
      </c>
      <c r="D8259" s="89" t="str">
        <f t="shared" si="1265"/>
        <v/>
      </c>
      <c r="E8259" s="91" t="str">
        <f t="shared" si="1266"/>
        <v/>
      </c>
      <c r="F8259" s="92" t="str">
        <f t="shared" si="1267"/>
        <v/>
      </c>
      <c r="G8259" s="212" t="str">
        <f t="shared" si="1268"/>
        <v/>
      </c>
      <c r="H8259" s="92">
        <f>IF(OR(ERR=FALSE,AND(F8259="",G8259="")),0,IF($C$12="D",$H$13+SUM($F$14:F8259)-SUM($G$14:G8259),$H$13-SUM($F$14:F8259)+SUM($G$14:G8259)))</f>
        <v>0</v>
      </c>
      <c r="I8259" s="7"/>
    </row>
    <row r="8260" spans="1:9">
      <c r="A8260" s="89">
        <f t="shared" si="1262"/>
        <v>8247</v>
      </c>
      <c r="B8260" s="185" t="str">
        <f t="shared" si="1263"/>
        <v/>
      </c>
      <c r="C8260" s="90" t="str">
        <f t="shared" si="1264"/>
        <v/>
      </c>
      <c r="D8260" s="89" t="str">
        <f t="shared" si="1265"/>
        <v/>
      </c>
      <c r="E8260" s="91" t="str">
        <f t="shared" si="1266"/>
        <v/>
      </c>
      <c r="F8260" s="92" t="str">
        <f t="shared" si="1267"/>
        <v/>
      </c>
      <c r="G8260" s="212" t="str">
        <f t="shared" si="1268"/>
        <v/>
      </c>
      <c r="H8260" s="92">
        <f>IF(OR(ERR=FALSE,AND(F8260="",G8260="")),0,IF($C$12="D",$H$13+SUM($F$14:F8260)-SUM($G$14:G8260),$H$13-SUM($F$14:F8260)+SUM($G$14:G8260)))</f>
        <v>0</v>
      </c>
      <c r="I8260" s="7"/>
    </row>
    <row r="8261" spans="1:9">
      <c r="A8261" s="89">
        <f t="shared" si="1262"/>
        <v>8248</v>
      </c>
      <c r="B8261" s="185" t="str">
        <f t="shared" si="1263"/>
        <v/>
      </c>
      <c r="C8261" s="90" t="str">
        <f t="shared" si="1264"/>
        <v/>
      </c>
      <c r="D8261" s="89" t="str">
        <f t="shared" si="1265"/>
        <v/>
      </c>
      <c r="E8261" s="91" t="str">
        <f t="shared" si="1266"/>
        <v/>
      </c>
      <c r="F8261" s="92" t="str">
        <f t="shared" si="1267"/>
        <v/>
      </c>
      <c r="G8261" s="212" t="str">
        <f t="shared" si="1268"/>
        <v/>
      </c>
      <c r="H8261" s="92">
        <f>IF(OR(ERR=FALSE,AND(F8261="",G8261="")),0,IF($C$12="D",$H$13+SUM($F$14:F8261)-SUM($G$14:G8261),$H$13-SUM($F$14:F8261)+SUM($G$14:G8261)))</f>
        <v>0</v>
      </c>
      <c r="I8261" s="7"/>
    </row>
    <row r="8262" spans="1:9">
      <c r="A8262" s="89">
        <f t="shared" si="1262"/>
        <v>8249</v>
      </c>
      <c r="B8262" s="185" t="str">
        <f t="shared" si="1263"/>
        <v/>
      </c>
      <c r="C8262" s="90" t="str">
        <f t="shared" si="1264"/>
        <v/>
      </c>
      <c r="D8262" s="89" t="str">
        <f t="shared" si="1265"/>
        <v/>
      </c>
      <c r="E8262" s="91" t="str">
        <f t="shared" si="1266"/>
        <v/>
      </c>
      <c r="F8262" s="92" t="str">
        <f t="shared" si="1267"/>
        <v/>
      </c>
      <c r="G8262" s="212" t="str">
        <f t="shared" si="1268"/>
        <v/>
      </c>
      <c r="H8262" s="92">
        <f>IF(OR(ERR=FALSE,AND(F8262="",G8262="")),0,IF($C$12="D",$H$13+SUM($F$14:F8262)-SUM($G$14:G8262),$H$13-SUM($F$14:F8262)+SUM($G$14:G8262)))</f>
        <v>0</v>
      </c>
      <c r="I8262" s="7"/>
    </row>
    <row r="8263" spans="1:9">
      <c r="A8263" s="89">
        <f t="shared" si="1262"/>
        <v>8250</v>
      </c>
      <c r="B8263" s="185" t="str">
        <f t="shared" si="1263"/>
        <v/>
      </c>
      <c r="C8263" s="90" t="str">
        <f t="shared" si="1264"/>
        <v/>
      </c>
      <c r="D8263" s="89" t="str">
        <f t="shared" si="1265"/>
        <v/>
      </c>
      <c r="E8263" s="91" t="str">
        <f t="shared" si="1266"/>
        <v/>
      </c>
      <c r="F8263" s="92" t="str">
        <f t="shared" si="1267"/>
        <v/>
      </c>
      <c r="G8263" s="212" t="str">
        <f t="shared" si="1268"/>
        <v/>
      </c>
      <c r="H8263" s="92">
        <f>IF(OR(ERR=FALSE,AND(F8263="",G8263="")),0,IF($C$12="D",$H$13+SUM($F$14:F8263)-SUM($G$14:G8263),$H$13-SUM($F$14:F8263)+SUM($G$14:G8263)))</f>
        <v>0</v>
      </c>
      <c r="I8263" s="7"/>
    </row>
    <row r="8264" spans="1:9">
      <c r="A8264" s="89">
        <f t="shared" si="1262"/>
        <v>8251</v>
      </c>
      <c r="B8264" s="185" t="str">
        <f t="shared" si="1263"/>
        <v/>
      </c>
      <c r="C8264" s="90" t="str">
        <f t="shared" si="1264"/>
        <v/>
      </c>
      <c r="D8264" s="89" t="str">
        <f t="shared" si="1265"/>
        <v/>
      </c>
      <c r="E8264" s="91" t="str">
        <f t="shared" si="1266"/>
        <v/>
      </c>
      <c r="F8264" s="92" t="str">
        <f t="shared" si="1267"/>
        <v/>
      </c>
      <c r="G8264" s="212" t="str">
        <f t="shared" si="1268"/>
        <v/>
      </c>
      <c r="H8264" s="92">
        <f>IF(OR(ERR=FALSE,AND(F8264="",G8264="")),0,IF($C$12="D",$H$13+SUM($F$14:F8264)-SUM($G$14:G8264),$H$13-SUM($F$14:F8264)+SUM($G$14:G8264)))</f>
        <v>0</v>
      </c>
      <c r="I8264" s="7"/>
    </row>
    <row r="8265" spans="1:9">
      <c r="A8265" s="89">
        <f t="shared" si="1262"/>
        <v>8252</v>
      </c>
      <c r="B8265" s="185" t="str">
        <f t="shared" si="1263"/>
        <v/>
      </c>
      <c r="C8265" s="90" t="str">
        <f t="shared" si="1264"/>
        <v/>
      </c>
      <c r="D8265" s="89" t="str">
        <f t="shared" si="1265"/>
        <v/>
      </c>
      <c r="E8265" s="91" t="str">
        <f t="shared" si="1266"/>
        <v/>
      </c>
      <c r="F8265" s="92" t="str">
        <f t="shared" si="1267"/>
        <v/>
      </c>
      <c r="G8265" s="212" t="str">
        <f t="shared" si="1268"/>
        <v/>
      </c>
      <c r="H8265" s="92">
        <f>IF(OR(ERR=FALSE,AND(F8265="",G8265="")),0,IF($C$12="D",$H$13+SUM($F$14:F8265)-SUM($G$14:G8265),$H$13-SUM($F$14:F8265)+SUM($G$14:G8265)))</f>
        <v>0</v>
      </c>
      <c r="I8265" s="7"/>
    </row>
    <row r="8266" spans="1:9">
      <c r="A8266" s="89">
        <f t="shared" ref="A8266:A8274" si="1269">A8265+1</f>
        <v>8253</v>
      </c>
      <c r="B8266" s="185" t="str">
        <f t="shared" si="1263"/>
        <v/>
      </c>
      <c r="C8266" s="90" t="str">
        <f t="shared" si="1264"/>
        <v/>
      </c>
      <c r="D8266" s="89" t="str">
        <f t="shared" si="1265"/>
        <v/>
      </c>
      <c r="E8266" s="91" t="str">
        <f t="shared" si="1266"/>
        <v/>
      </c>
      <c r="F8266" s="92" t="str">
        <f t="shared" si="1267"/>
        <v/>
      </c>
      <c r="G8266" s="212" t="str">
        <f t="shared" si="1268"/>
        <v/>
      </c>
      <c r="H8266" s="92">
        <f>IF(OR(ERR=FALSE,AND(F8266="",G8266="")),0,IF($C$12="D",$H$13+SUM($F$14:F8266)-SUM($G$14:G8266),$H$13-SUM($F$14:F8266)+SUM($G$14:G8266)))</f>
        <v>0</v>
      </c>
      <c r="I8266" s="7"/>
    </row>
    <row r="8267" spans="1:9">
      <c r="A8267" s="89">
        <f t="shared" si="1269"/>
        <v>8254</v>
      </c>
      <c r="B8267" s="185" t="str">
        <f t="shared" si="1263"/>
        <v/>
      </c>
      <c r="C8267" s="90" t="str">
        <f t="shared" si="1264"/>
        <v/>
      </c>
      <c r="D8267" s="89" t="str">
        <f t="shared" si="1265"/>
        <v/>
      </c>
      <c r="E8267" s="91" t="str">
        <f t="shared" si="1266"/>
        <v/>
      </c>
      <c r="F8267" s="92" t="str">
        <f t="shared" si="1267"/>
        <v/>
      </c>
      <c r="G8267" s="212" t="str">
        <f t="shared" si="1268"/>
        <v/>
      </c>
      <c r="H8267" s="92">
        <f>IF(OR(ERR=FALSE,AND(F8267="",G8267="")),0,IF($C$12="D",$H$13+SUM($F$14:F8267)-SUM($G$14:G8267),$H$13-SUM($F$14:F8267)+SUM($G$14:G8267)))</f>
        <v>0</v>
      </c>
      <c r="I8267" s="7"/>
    </row>
    <row r="8268" spans="1:9">
      <c r="A8268" s="89">
        <f t="shared" si="1269"/>
        <v>8255</v>
      </c>
      <c r="B8268" s="185" t="str">
        <f t="shared" si="1263"/>
        <v/>
      </c>
      <c r="C8268" s="90" t="str">
        <f t="shared" si="1264"/>
        <v/>
      </c>
      <c r="D8268" s="89" t="str">
        <f t="shared" si="1265"/>
        <v/>
      </c>
      <c r="E8268" s="91" t="str">
        <f t="shared" si="1266"/>
        <v/>
      </c>
      <c r="F8268" s="92" t="str">
        <f t="shared" si="1267"/>
        <v/>
      </c>
      <c r="G8268" s="212" t="str">
        <f t="shared" si="1268"/>
        <v/>
      </c>
      <c r="H8268" s="92">
        <f>IF(OR(ERR=FALSE,AND(F8268="",G8268="")),0,IF($C$12="D",$H$13+SUM($F$14:F8268)-SUM($G$14:G8268),$H$13-SUM($F$14:F8268)+SUM($G$14:G8268)))</f>
        <v>0</v>
      </c>
      <c r="I8268" s="7"/>
    </row>
    <row r="8269" spans="1:9">
      <c r="A8269" s="89">
        <f t="shared" si="1269"/>
        <v>8256</v>
      </c>
      <c r="B8269" s="185" t="str">
        <f t="shared" si="1263"/>
        <v/>
      </c>
      <c r="C8269" s="90" t="str">
        <f t="shared" si="1264"/>
        <v/>
      </c>
      <c r="D8269" s="89" t="str">
        <f t="shared" si="1265"/>
        <v/>
      </c>
      <c r="E8269" s="91" t="str">
        <f t="shared" si="1266"/>
        <v/>
      </c>
      <c r="F8269" s="92" t="str">
        <f t="shared" si="1267"/>
        <v/>
      </c>
      <c r="G8269" s="212" t="str">
        <f t="shared" si="1268"/>
        <v/>
      </c>
      <c r="H8269" s="92">
        <f>IF(OR(ERR=FALSE,AND(F8269="",G8269="")),0,IF($C$12="D",$H$13+SUM($F$14:F8269)-SUM($G$14:G8269),$H$13-SUM($F$14:F8269)+SUM($G$14:G8269)))</f>
        <v>0</v>
      </c>
      <c r="I8269" s="7"/>
    </row>
    <row r="8270" spans="1:9">
      <c r="A8270" s="89">
        <f t="shared" si="1269"/>
        <v>8257</v>
      </c>
      <c r="B8270" s="185" t="str">
        <f t="shared" si="1263"/>
        <v/>
      </c>
      <c r="C8270" s="90" t="str">
        <f t="shared" si="1264"/>
        <v/>
      </c>
      <c r="D8270" s="89" t="str">
        <f t="shared" si="1265"/>
        <v/>
      </c>
      <c r="E8270" s="91" t="str">
        <f t="shared" si="1266"/>
        <v/>
      </c>
      <c r="F8270" s="92" t="str">
        <f t="shared" si="1267"/>
        <v/>
      </c>
      <c r="G8270" s="212" t="str">
        <f t="shared" si="1268"/>
        <v/>
      </c>
      <c r="H8270" s="92">
        <f>IF(OR(ERR=FALSE,AND(F8270="",G8270="")),0,IF($C$12="D",$H$13+SUM($F$14:F8270)-SUM($G$14:G8270),$H$13-SUM($F$14:F8270)+SUM($G$14:G8270)))</f>
        <v>0</v>
      </c>
      <c r="I8270" s="7"/>
    </row>
    <row r="8271" spans="1:9">
      <c r="A8271" s="89">
        <f t="shared" si="1269"/>
        <v>8258</v>
      </c>
      <c r="B8271" s="185" t="str">
        <f t="shared" si="1263"/>
        <v/>
      </c>
      <c r="C8271" s="90" t="str">
        <f t="shared" si="1264"/>
        <v/>
      </c>
      <c r="D8271" s="89" t="str">
        <f t="shared" si="1265"/>
        <v/>
      </c>
      <c r="E8271" s="91" t="str">
        <f t="shared" si="1266"/>
        <v/>
      </c>
      <c r="F8271" s="92" t="str">
        <f t="shared" si="1267"/>
        <v/>
      </c>
      <c r="G8271" s="212" t="str">
        <f t="shared" si="1268"/>
        <v/>
      </c>
      <c r="H8271" s="92">
        <f>IF(OR(ERR=FALSE,AND(F8271="",G8271="")),0,IF($C$12="D",$H$13+SUM($F$14:F8271)-SUM($G$14:G8271),$H$13-SUM($F$14:F8271)+SUM($G$14:G8271)))</f>
        <v>0</v>
      </c>
      <c r="I8271" s="7"/>
    </row>
    <row r="8272" spans="1:9">
      <c r="A8272" s="89">
        <f t="shared" si="1269"/>
        <v>8259</v>
      </c>
      <c r="B8272" s="185" t="str">
        <f t="shared" si="1263"/>
        <v/>
      </c>
      <c r="C8272" s="90" t="str">
        <f t="shared" si="1264"/>
        <v/>
      </c>
      <c r="D8272" s="89" t="str">
        <f t="shared" si="1265"/>
        <v/>
      </c>
      <c r="E8272" s="91" t="str">
        <f t="shared" si="1266"/>
        <v/>
      </c>
      <c r="F8272" s="92" t="str">
        <f t="shared" si="1267"/>
        <v/>
      </c>
      <c r="G8272" s="212" t="str">
        <f t="shared" si="1268"/>
        <v/>
      </c>
      <c r="H8272" s="92">
        <f>IF(OR(ERR=FALSE,AND(F8272="",G8272="")),0,IF($C$12="D",$H$13+SUM($F$14:F8272)-SUM($G$14:G8272),$H$13-SUM($F$14:F8272)+SUM($G$14:G8272)))</f>
        <v>0</v>
      </c>
      <c r="I8272" s="7"/>
    </row>
    <row r="8273" spans="1:9">
      <c r="A8273" s="89">
        <f t="shared" si="1269"/>
        <v>8260</v>
      </c>
      <c r="B8273" s="185" t="str">
        <f t="shared" si="1263"/>
        <v/>
      </c>
      <c r="C8273" s="90" t="str">
        <f t="shared" si="1264"/>
        <v/>
      </c>
      <c r="D8273" s="89" t="str">
        <f t="shared" si="1265"/>
        <v/>
      </c>
      <c r="E8273" s="91" t="str">
        <f t="shared" si="1266"/>
        <v/>
      </c>
      <c r="F8273" s="92" t="str">
        <f t="shared" si="1267"/>
        <v/>
      </c>
      <c r="G8273" s="212" t="str">
        <f t="shared" si="1268"/>
        <v/>
      </c>
      <c r="H8273" s="92">
        <f>IF(OR(ERR=FALSE,AND(F8273="",G8273="")),0,IF($C$12="D",$H$13+SUM($F$14:F8273)-SUM($G$14:G8273),$H$13-SUM($F$14:F8273)+SUM($G$14:G8273)))</f>
        <v>0</v>
      </c>
      <c r="I8273" s="7"/>
    </row>
    <row r="8274" spans="1:9">
      <c r="A8274" s="89">
        <f t="shared" si="1269"/>
        <v>8261</v>
      </c>
      <c r="B8274" s="185" t="str">
        <f t="shared" si="1263"/>
        <v/>
      </c>
      <c r="C8274" s="90" t="str">
        <f t="shared" si="1264"/>
        <v/>
      </c>
      <c r="D8274" s="89" t="str">
        <f t="shared" si="1265"/>
        <v/>
      </c>
      <c r="E8274" s="91" t="str">
        <f t="shared" si="1266"/>
        <v/>
      </c>
      <c r="F8274" s="92" t="str">
        <f t="shared" si="1267"/>
        <v/>
      </c>
      <c r="G8274" s="212" t="str">
        <f t="shared" si="1268"/>
        <v/>
      </c>
      <c r="H8274" s="92">
        <f>IF(OR(ERR=FALSE,AND(F8274="",G8274="")),0,IF($C$12="D",$H$13+SUM($F$14:F8274)-SUM($G$14:G8274),$H$13-SUM($F$14:F8274)+SUM($G$14:G8274)))</f>
        <v>0</v>
      </c>
      <c r="I8274" s="7"/>
    </row>
    <row r="8275" spans="1:9">
      <c r="A8275" s="89">
        <f t="shared" ref="A8275:A8286" si="1270">A8274+1</f>
        <v>8262</v>
      </c>
      <c r="B8275" s="185" t="str">
        <f t="shared" si="1263"/>
        <v/>
      </c>
      <c r="C8275" s="90" t="str">
        <f t="shared" si="1264"/>
        <v/>
      </c>
      <c r="D8275" s="89" t="str">
        <f t="shared" si="1265"/>
        <v/>
      </c>
      <c r="E8275" s="91" t="str">
        <f t="shared" si="1266"/>
        <v/>
      </c>
      <c r="F8275" s="92" t="str">
        <f t="shared" si="1267"/>
        <v/>
      </c>
      <c r="G8275" s="212" t="str">
        <f t="shared" si="1268"/>
        <v/>
      </c>
      <c r="H8275" s="92">
        <f>IF(OR(ERR=FALSE,AND(F8275="",G8275="")),0,IF($C$12="D",$H$13+SUM($F$14:F8275)-SUM($G$14:G8275),$H$13-SUM($F$14:F8275)+SUM($G$14:G8275)))</f>
        <v>0</v>
      </c>
      <c r="I8275" s="7"/>
    </row>
    <row r="8276" spans="1:9">
      <c r="A8276" s="89">
        <f t="shared" si="1270"/>
        <v>8263</v>
      </c>
      <c r="B8276" s="185" t="str">
        <f t="shared" si="1263"/>
        <v/>
      </c>
      <c r="C8276" s="90" t="str">
        <f t="shared" si="1264"/>
        <v/>
      </c>
      <c r="D8276" s="89" t="str">
        <f t="shared" si="1265"/>
        <v/>
      </c>
      <c r="E8276" s="91" t="str">
        <f t="shared" si="1266"/>
        <v/>
      </c>
      <c r="F8276" s="92" t="str">
        <f t="shared" si="1267"/>
        <v/>
      </c>
      <c r="G8276" s="212" t="str">
        <f t="shared" si="1268"/>
        <v/>
      </c>
      <c r="H8276" s="92">
        <f>IF(OR(ERR=FALSE,AND(F8276="",G8276="")),0,IF($C$12="D",$H$13+SUM($F$14:F8276)-SUM($G$14:G8276),$H$13-SUM($F$14:F8276)+SUM($G$14:G8276)))</f>
        <v>0</v>
      </c>
      <c r="I8276" s="7"/>
    </row>
    <row r="8277" spans="1:9">
      <c r="A8277" s="89">
        <f t="shared" si="1270"/>
        <v>8264</v>
      </c>
      <c r="B8277" s="185" t="str">
        <f t="shared" si="1263"/>
        <v/>
      </c>
      <c r="C8277" s="90" t="str">
        <f t="shared" si="1264"/>
        <v/>
      </c>
      <c r="D8277" s="89" t="str">
        <f t="shared" si="1265"/>
        <v/>
      </c>
      <c r="E8277" s="91" t="str">
        <f t="shared" si="1266"/>
        <v/>
      </c>
      <c r="F8277" s="92" t="str">
        <f t="shared" si="1267"/>
        <v/>
      </c>
      <c r="G8277" s="212" t="str">
        <f t="shared" si="1268"/>
        <v/>
      </c>
      <c r="H8277" s="92">
        <f>IF(OR(ERR=FALSE,AND(F8277="",G8277="")),0,IF($C$12="D",$H$13+SUM($F$14:F8277)-SUM($G$14:G8277),$H$13-SUM($F$14:F8277)+SUM($G$14:G8277)))</f>
        <v>0</v>
      </c>
      <c r="I8277" s="7"/>
    </row>
    <row r="8278" spans="1:9">
      <c r="A8278" s="89">
        <f t="shared" si="1270"/>
        <v>8265</v>
      </c>
      <c r="B8278" s="185" t="str">
        <f t="shared" si="1263"/>
        <v/>
      </c>
      <c r="C8278" s="90" t="str">
        <f t="shared" si="1264"/>
        <v/>
      </c>
      <c r="D8278" s="89" t="str">
        <f t="shared" si="1265"/>
        <v/>
      </c>
      <c r="E8278" s="91" t="str">
        <f t="shared" si="1266"/>
        <v/>
      </c>
      <c r="F8278" s="92" t="str">
        <f t="shared" si="1267"/>
        <v/>
      </c>
      <c r="G8278" s="212" t="str">
        <f t="shared" si="1268"/>
        <v/>
      </c>
      <c r="H8278" s="92">
        <f>IF(OR(ERR=FALSE,AND(F8278="",G8278="")),0,IF($C$12="D",$H$13+SUM($F$14:F8278)-SUM($G$14:G8278),$H$13-SUM($F$14:F8278)+SUM($G$14:G8278)))</f>
        <v>0</v>
      </c>
      <c r="I8278" s="7"/>
    </row>
    <row r="8279" spans="1:9">
      <c r="A8279" s="89">
        <f t="shared" si="1270"/>
        <v>8266</v>
      </c>
      <c r="B8279" s="185" t="str">
        <f t="shared" si="1263"/>
        <v/>
      </c>
      <c r="C8279" s="90" t="str">
        <f t="shared" si="1264"/>
        <v/>
      </c>
      <c r="D8279" s="89" t="str">
        <f t="shared" si="1265"/>
        <v/>
      </c>
      <c r="E8279" s="91" t="str">
        <f t="shared" si="1266"/>
        <v/>
      </c>
      <c r="F8279" s="92" t="str">
        <f t="shared" si="1267"/>
        <v/>
      </c>
      <c r="G8279" s="212" t="str">
        <f t="shared" si="1268"/>
        <v/>
      </c>
      <c r="H8279" s="92">
        <f>IF(OR(ERR=FALSE,AND(F8279="",G8279="")),0,IF($C$12="D",$H$13+SUM($F$14:F8279)-SUM($G$14:G8279),$H$13-SUM($F$14:F8279)+SUM($G$14:G8279)))</f>
        <v>0</v>
      </c>
      <c r="I8279" s="7"/>
    </row>
    <row r="8280" spans="1:9">
      <c r="A8280" s="89">
        <f t="shared" si="1270"/>
        <v>8267</v>
      </c>
      <c r="B8280" s="185" t="str">
        <f t="shared" si="1263"/>
        <v/>
      </c>
      <c r="C8280" s="90" t="str">
        <f t="shared" si="1264"/>
        <v/>
      </c>
      <c r="D8280" s="89" t="str">
        <f t="shared" si="1265"/>
        <v/>
      </c>
      <c r="E8280" s="91" t="str">
        <f t="shared" si="1266"/>
        <v/>
      </c>
      <c r="F8280" s="92" t="str">
        <f t="shared" si="1267"/>
        <v/>
      </c>
      <c r="G8280" s="212" t="str">
        <f t="shared" si="1268"/>
        <v/>
      </c>
      <c r="H8280" s="92">
        <f>IF(OR(ERR=FALSE,AND(F8280="",G8280="")),0,IF($C$12="D",$H$13+SUM($F$14:F8280)-SUM($G$14:G8280),$H$13-SUM($F$14:F8280)+SUM($G$14:G8280)))</f>
        <v>0</v>
      </c>
      <c r="I8280" s="7"/>
    </row>
    <row r="8281" spans="1:9">
      <c r="A8281" s="89">
        <f t="shared" si="1270"/>
        <v>8268</v>
      </c>
      <c r="B8281" s="185" t="str">
        <f t="shared" si="1263"/>
        <v/>
      </c>
      <c r="C8281" s="90" t="str">
        <f t="shared" si="1264"/>
        <v/>
      </c>
      <c r="D8281" s="89" t="str">
        <f t="shared" si="1265"/>
        <v/>
      </c>
      <c r="E8281" s="91" t="str">
        <f t="shared" si="1266"/>
        <v/>
      </c>
      <c r="F8281" s="92" t="str">
        <f t="shared" si="1267"/>
        <v/>
      </c>
      <c r="G8281" s="212" t="str">
        <f t="shared" si="1268"/>
        <v/>
      </c>
      <c r="H8281" s="92">
        <f>IF(OR(ERR=FALSE,AND(F8281="",G8281="")),0,IF($C$12="D",$H$13+SUM($F$14:F8281)-SUM($G$14:G8281),$H$13-SUM($F$14:F8281)+SUM($G$14:G8281)))</f>
        <v>0</v>
      </c>
      <c r="I8281" s="7"/>
    </row>
    <row r="8282" spans="1:9">
      <c r="A8282" s="89">
        <f t="shared" si="1270"/>
        <v>8269</v>
      </c>
      <c r="B8282" s="185" t="str">
        <f t="shared" si="1263"/>
        <v/>
      </c>
      <c r="C8282" s="90" t="str">
        <f t="shared" si="1264"/>
        <v/>
      </c>
      <c r="D8282" s="89" t="str">
        <f t="shared" si="1265"/>
        <v/>
      </c>
      <c r="E8282" s="91" t="str">
        <f t="shared" si="1266"/>
        <v/>
      </c>
      <c r="F8282" s="92" t="str">
        <f t="shared" si="1267"/>
        <v/>
      </c>
      <c r="G8282" s="212" t="str">
        <f t="shared" si="1268"/>
        <v/>
      </c>
      <c r="H8282" s="92">
        <f>IF(OR(ERR=FALSE,AND(F8282="",G8282="")),0,IF($C$12="D",$H$13+SUM($F$14:F8282)-SUM($G$14:G8282),$H$13-SUM($F$14:F8282)+SUM($G$14:G8282)))</f>
        <v>0</v>
      </c>
      <c r="I8282" s="7"/>
    </row>
    <row r="8283" spans="1:9">
      <c r="A8283" s="89">
        <f t="shared" si="1270"/>
        <v>8270</v>
      </c>
      <c r="B8283" s="185" t="str">
        <f t="shared" si="1263"/>
        <v/>
      </c>
      <c r="C8283" s="90" t="str">
        <f t="shared" si="1264"/>
        <v/>
      </c>
      <c r="D8283" s="89" t="str">
        <f t="shared" si="1265"/>
        <v/>
      </c>
      <c r="E8283" s="91" t="str">
        <f t="shared" si="1266"/>
        <v/>
      </c>
      <c r="F8283" s="92" t="str">
        <f t="shared" si="1267"/>
        <v/>
      </c>
      <c r="G8283" s="212" t="str">
        <f t="shared" si="1268"/>
        <v/>
      </c>
      <c r="H8283" s="92">
        <f>IF(OR(ERR=FALSE,AND(F8283="",G8283="")),0,IF($C$12="D",$H$13+SUM($F$14:F8283)-SUM($G$14:G8283),$H$13-SUM($F$14:F8283)+SUM($G$14:G8283)))</f>
        <v>0</v>
      </c>
      <c r="I8283" s="7"/>
    </row>
    <row r="8284" spans="1:9">
      <c r="A8284" s="89">
        <f t="shared" si="1270"/>
        <v>8271</v>
      </c>
      <c r="B8284" s="185" t="str">
        <f t="shared" si="1263"/>
        <v/>
      </c>
      <c r="C8284" s="90" t="str">
        <f t="shared" si="1264"/>
        <v/>
      </c>
      <c r="D8284" s="89" t="str">
        <f t="shared" si="1265"/>
        <v/>
      </c>
      <c r="E8284" s="91" t="str">
        <f t="shared" si="1266"/>
        <v/>
      </c>
      <c r="F8284" s="92" t="str">
        <f t="shared" si="1267"/>
        <v/>
      </c>
      <c r="G8284" s="212" t="str">
        <f t="shared" si="1268"/>
        <v/>
      </c>
      <c r="H8284" s="92">
        <f>IF(OR(ERR=FALSE,AND(F8284="",G8284="")),0,IF($C$12="D",$H$13+SUM($F$14:F8284)-SUM($G$14:G8284),$H$13-SUM($F$14:F8284)+SUM($G$14:G8284)))</f>
        <v>0</v>
      </c>
      <c r="I8284" s="7"/>
    </row>
    <row r="8285" spans="1:9">
      <c r="A8285" s="89">
        <f t="shared" si="1270"/>
        <v>8272</v>
      </c>
      <c r="B8285" s="185" t="str">
        <f t="shared" si="1263"/>
        <v/>
      </c>
      <c r="C8285" s="90" t="str">
        <f t="shared" si="1264"/>
        <v/>
      </c>
      <c r="D8285" s="89" t="str">
        <f t="shared" si="1265"/>
        <v/>
      </c>
      <c r="E8285" s="91" t="str">
        <f t="shared" si="1266"/>
        <v/>
      </c>
      <c r="F8285" s="92" t="str">
        <f t="shared" si="1267"/>
        <v/>
      </c>
      <c r="G8285" s="212" t="str">
        <f t="shared" si="1268"/>
        <v/>
      </c>
      <c r="H8285" s="92">
        <f>IF(OR(ERR=FALSE,AND(F8285="",G8285="")),0,IF($C$12="D",$H$13+SUM($F$14:F8285)-SUM($G$14:G8285),$H$13-SUM($F$14:F8285)+SUM($G$14:G8285)))</f>
        <v>0</v>
      </c>
      <c r="I8285" s="7"/>
    </row>
    <row r="8286" spans="1:9">
      <c r="A8286" s="89">
        <f t="shared" si="1270"/>
        <v>8273</v>
      </c>
      <c r="B8286" s="185" t="str">
        <f t="shared" si="1263"/>
        <v/>
      </c>
      <c r="C8286" s="90" t="str">
        <f t="shared" si="1264"/>
        <v/>
      </c>
      <c r="D8286" s="89" t="str">
        <f t="shared" si="1265"/>
        <v/>
      </c>
      <c r="E8286" s="91" t="str">
        <f t="shared" si="1266"/>
        <v/>
      </c>
      <c r="F8286" s="92" t="str">
        <f t="shared" si="1267"/>
        <v/>
      </c>
      <c r="G8286" s="212" t="str">
        <f t="shared" si="1268"/>
        <v/>
      </c>
      <c r="H8286" s="92">
        <f>IF(OR(ERR=FALSE,AND(F8286="",G8286="")),0,IF($C$12="D",$H$13+SUM($F$14:F8286)-SUM($G$14:G8286),$H$13-SUM($F$14:F8286)+SUM($G$14:G8286)))</f>
        <v>0</v>
      </c>
      <c r="I8286" s="7"/>
    </row>
    <row r="8287" spans="1:9">
      <c r="A8287" s="89">
        <f t="shared" ref="A8287:A8301" si="1271">A8286+1</f>
        <v>8274</v>
      </c>
      <c r="B8287" s="185" t="str">
        <f t="shared" si="1263"/>
        <v/>
      </c>
      <c r="C8287" s="90" t="str">
        <f t="shared" si="1264"/>
        <v/>
      </c>
      <c r="D8287" s="89" t="str">
        <f t="shared" si="1265"/>
        <v/>
      </c>
      <c r="E8287" s="91" t="str">
        <f t="shared" si="1266"/>
        <v/>
      </c>
      <c r="F8287" s="92" t="str">
        <f t="shared" si="1267"/>
        <v/>
      </c>
      <c r="G8287" s="212" t="str">
        <f t="shared" si="1268"/>
        <v/>
      </c>
      <c r="H8287" s="92">
        <f>IF(OR(ERR=FALSE,AND(F8287="",G8287="")),0,IF($C$12="D",$H$13+SUM($F$14:F8287)-SUM($G$14:G8287),$H$13-SUM($F$14:F8287)+SUM($G$14:G8287)))</f>
        <v>0</v>
      </c>
      <c r="I8287" s="7"/>
    </row>
    <row r="8288" spans="1:9">
      <c r="A8288" s="89">
        <f t="shared" si="1271"/>
        <v>8275</v>
      </c>
      <c r="B8288" s="185" t="str">
        <f t="shared" si="1263"/>
        <v/>
      </c>
      <c r="C8288" s="90" t="str">
        <f t="shared" si="1264"/>
        <v/>
      </c>
      <c r="D8288" s="89" t="str">
        <f t="shared" si="1265"/>
        <v/>
      </c>
      <c r="E8288" s="91" t="str">
        <f t="shared" si="1266"/>
        <v/>
      </c>
      <c r="F8288" s="92" t="str">
        <f t="shared" si="1267"/>
        <v/>
      </c>
      <c r="G8288" s="212" t="str">
        <f t="shared" si="1268"/>
        <v/>
      </c>
      <c r="H8288" s="92">
        <f>IF(OR(ERR=FALSE,AND(F8288="",G8288="")),0,IF($C$12="D",$H$13+SUM($F$14:F8288)-SUM($G$14:G8288),$H$13-SUM($F$14:F8288)+SUM($G$14:G8288)))</f>
        <v>0</v>
      </c>
      <c r="I8288" s="7"/>
    </row>
    <row r="8289" spans="1:9">
      <c r="A8289" s="89">
        <f t="shared" si="1271"/>
        <v>8276</v>
      </c>
      <c r="B8289" s="185" t="str">
        <f t="shared" si="1263"/>
        <v/>
      </c>
      <c r="C8289" s="90" t="str">
        <f t="shared" si="1264"/>
        <v/>
      </c>
      <c r="D8289" s="89" t="str">
        <f t="shared" si="1265"/>
        <v/>
      </c>
      <c r="E8289" s="91" t="str">
        <f t="shared" si="1266"/>
        <v/>
      </c>
      <c r="F8289" s="92" t="str">
        <f t="shared" si="1267"/>
        <v/>
      </c>
      <c r="G8289" s="212" t="str">
        <f t="shared" si="1268"/>
        <v/>
      </c>
      <c r="H8289" s="92">
        <f>IF(OR(ERR=FALSE,AND(F8289="",G8289="")),0,IF($C$12="D",$H$13+SUM($F$14:F8289)-SUM($G$14:G8289),$H$13-SUM($F$14:F8289)+SUM($G$14:G8289)))</f>
        <v>0</v>
      </c>
      <c r="I8289" s="7"/>
    </row>
    <row r="8290" spans="1:9">
      <c r="A8290" s="89">
        <f t="shared" si="1271"/>
        <v>8277</v>
      </c>
      <c r="B8290" s="185" t="str">
        <f t="shared" si="1263"/>
        <v/>
      </c>
      <c r="C8290" s="90" t="str">
        <f t="shared" si="1264"/>
        <v/>
      </c>
      <c r="D8290" s="89" t="str">
        <f t="shared" si="1265"/>
        <v/>
      </c>
      <c r="E8290" s="91" t="str">
        <f t="shared" si="1266"/>
        <v/>
      </c>
      <c r="F8290" s="92" t="str">
        <f t="shared" si="1267"/>
        <v/>
      </c>
      <c r="G8290" s="212" t="str">
        <f t="shared" si="1268"/>
        <v/>
      </c>
      <c r="H8290" s="92">
        <f>IF(OR(ERR=FALSE,AND(F8290="",G8290="")),0,IF($C$12="D",$H$13+SUM($F$14:F8290)-SUM($G$14:G8290),$H$13-SUM($F$14:F8290)+SUM($G$14:G8290)))</f>
        <v>0</v>
      </c>
      <c r="I8290" s="7"/>
    </row>
    <row r="8291" spans="1:9">
      <c r="A8291" s="89">
        <f t="shared" si="1271"/>
        <v>8278</v>
      </c>
      <c r="B8291" s="185" t="str">
        <f t="shared" si="1263"/>
        <v/>
      </c>
      <c r="C8291" s="90" t="str">
        <f t="shared" si="1264"/>
        <v/>
      </c>
      <c r="D8291" s="89" t="str">
        <f t="shared" si="1265"/>
        <v/>
      </c>
      <c r="E8291" s="91" t="str">
        <f t="shared" si="1266"/>
        <v/>
      </c>
      <c r="F8291" s="92" t="str">
        <f t="shared" si="1267"/>
        <v/>
      </c>
      <c r="G8291" s="212" t="str">
        <f t="shared" si="1268"/>
        <v/>
      </c>
      <c r="H8291" s="92">
        <f>IF(OR(ERR=FALSE,AND(F8291="",G8291="")),0,IF($C$12="D",$H$13+SUM($F$14:F8291)-SUM($G$14:G8291),$H$13-SUM($F$14:F8291)+SUM($G$14:G8291)))</f>
        <v>0</v>
      </c>
      <c r="I8291" s="7"/>
    </row>
    <row r="8292" spans="1:9">
      <c r="A8292" s="89">
        <f t="shared" si="1271"/>
        <v>8279</v>
      </c>
      <c r="B8292" s="185" t="str">
        <f t="shared" si="1263"/>
        <v/>
      </c>
      <c r="C8292" s="90" t="str">
        <f t="shared" si="1264"/>
        <v/>
      </c>
      <c r="D8292" s="89" t="str">
        <f t="shared" si="1265"/>
        <v/>
      </c>
      <c r="E8292" s="91" t="str">
        <f t="shared" si="1266"/>
        <v/>
      </c>
      <c r="F8292" s="92" t="str">
        <f t="shared" si="1267"/>
        <v/>
      </c>
      <c r="G8292" s="212" t="str">
        <f t="shared" si="1268"/>
        <v/>
      </c>
      <c r="H8292" s="92">
        <f>IF(OR(ERR=FALSE,AND(F8292="",G8292="")),0,IF($C$12="D",$H$13+SUM($F$14:F8292)-SUM($G$14:G8292),$H$13-SUM($F$14:F8292)+SUM($G$14:G8292)))</f>
        <v>0</v>
      </c>
      <c r="I8292" s="7"/>
    </row>
    <row r="8293" spans="1:9">
      <c r="A8293" s="89">
        <f t="shared" si="1271"/>
        <v>8280</v>
      </c>
      <c r="B8293" s="185" t="str">
        <f t="shared" si="1263"/>
        <v/>
      </c>
      <c r="C8293" s="90" t="str">
        <f t="shared" si="1264"/>
        <v/>
      </c>
      <c r="D8293" s="89" t="str">
        <f t="shared" si="1265"/>
        <v/>
      </c>
      <c r="E8293" s="91" t="str">
        <f t="shared" si="1266"/>
        <v/>
      </c>
      <c r="F8293" s="92" t="str">
        <f t="shared" si="1267"/>
        <v/>
      </c>
      <c r="G8293" s="212" t="str">
        <f t="shared" si="1268"/>
        <v/>
      </c>
      <c r="H8293" s="92">
        <f>IF(OR(ERR=FALSE,AND(F8293="",G8293="")),0,IF($C$12="D",$H$13+SUM($F$14:F8293)-SUM($G$14:G8293),$H$13-SUM($F$14:F8293)+SUM($G$14:G8293)))</f>
        <v>0</v>
      </c>
      <c r="I8293" s="7"/>
    </row>
    <row r="8294" spans="1:9">
      <c r="A8294" s="89">
        <f t="shared" si="1271"/>
        <v>8281</v>
      </c>
      <c r="B8294" s="185" t="str">
        <f t="shared" si="1263"/>
        <v/>
      </c>
      <c r="C8294" s="90" t="str">
        <f t="shared" si="1264"/>
        <v/>
      </c>
      <c r="D8294" s="89" t="str">
        <f t="shared" si="1265"/>
        <v/>
      </c>
      <c r="E8294" s="91" t="str">
        <f t="shared" si="1266"/>
        <v/>
      </c>
      <c r="F8294" s="92" t="str">
        <f t="shared" si="1267"/>
        <v/>
      </c>
      <c r="G8294" s="212" t="str">
        <f t="shared" si="1268"/>
        <v/>
      </c>
      <c r="H8294" s="92">
        <f>IF(OR(ERR=FALSE,AND(F8294="",G8294="")),0,IF($C$12="D",$H$13+SUM($F$14:F8294)-SUM($G$14:G8294),$H$13-SUM($F$14:F8294)+SUM($G$14:G8294)))</f>
        <v>0</v>
      </c>
      <c r="I8294" s="7"/>
    </row>
    <row r="8295" spans="1:9">
      <c r="A8295" s="89">
        <f t="shared" si="1271"/>
        <v>8282</v>
      </c>
      <c r="B8295" s="185" t="str">
        <f t="shared" si="1263"/>
        <v/>
      </c>
      <c r="C8295" s="90" t="str">
        <f t="shared" si="1264"/>
        <v/>
      </c>
      <c r="D8295" s="89" t="str">
        <f t="shared" si="1265"/>
        <v/>
      </c>
      <c r="E8295" s="91" t="str">
        <f t="shared" si="1266"/>
        <v/>
      </c>
      <c r="F8295" s="92" t="str">
        <f t="shared" si="1267"/>
        <v/>
      </c>
      <c r="G8295" s="212" t="str">
        <f t="shared" si="1268"/>
        <v/>
      </c>
      <c r="H8295" s="92">
        <f>IF(OR(ERR=FALSE,AND(F8295="",G8295="")),0,IF($C$12="D",$H$13+SUM($F$14:F8295)-SUM($G$14:G8295),$H$13-SUM($F$14:F8295)+SUM($G$14:G8295)))</f>
        <v>0</v>
      </c>
      <c r="I8295" s="7"/>
    </row>
    <row r="8296" spans="1:9">
      <c r="A8296" s="89">
        <f t="shared" si="1271"/>
        <v>8283</v>
      </c>
      <c r="B8296" s="185" t="str">
        <f t="shared" si="1263"/>
        <v/>
      </c>
      <c r="C8296" s="90" t="str">
        <f t="shared" si="1264"/>
        <v/>
      </c>
      <c r="D8296" s="89" t="str">
        <f t="shared" si="1265"/>
        <v/>
      </c>
      <c r="E8296" s="91" t="str">
        <f t="shared" si="1266"/>
        <v/>
      </c>
      <c r="F8296" s="92" t="str">
        <f t="shared" si="1267"/>
        <v/>
      </c>
      <c r="G8296" s="212" t="str">
        <f t="shared" si="1268"/>
        <v/>
      </c>
      <c r="H8296" s="92">
        <f>IF(OR(ERR=FALSE,AND(F8296="",G8296="")),0,IF($C$12="D",$H$13+SUM($F$14:F8296)-SUM($G$14:G8296),$H$13-SUM($F$14:F8296)+SUM($G$14:G8296)))</f>
        <v>0</v>
      </c>
      <c r="I8296" s="7"/>
    </row>
    <row r="8297" spans="1:9">
      <c r="A8297" s="89">
        <f t="shared" si="1271"/>
        <v>8284</v>
      </c>
      <c r="B8297" s="185" t="str">
        <f t="shared" si="1263"/>
        <v/>
      </c>
      <c r="C8297" s="90" t="str">
        <f t="shared" si="1264"/>
        <v/>
      </c>
      <c r="D8297" s="89" t="str">
        <f t="shared" si="1265"/>
        <v/>
      </c>
      <c r="E8297" s="91" t="str">
        <f t="shared" si="1266"/>
        <v/>
      </c>
      <c r="F8297" s="92" t="str">
        <f t="shared" si="1267"/>
        <v/>
      </c>
      <c r="G8297" s="212" t="str">
        <f t="shared" si="1268"/>
        <v/>
      </c>
      <c r="H8297" s="92">
        <f>IF(OR(ERR=FALSE,AND(F8297="",G8297="")),0,IF($C$12="D",$H$13+SUM($F$14:F8297)-SUM($G$14:G8297),$H$13-SUM($F$14:F8297)+SUM($G$14:G8297)))</f>
        <v>0</v>
      </c>
      <c r="I8297" s="7"/>
    </row>
    <row r="8298" spans="1:9">
      <c r="A8298" s="89">
        <f t="shared" si="1271"/>
        <v>8285</v>
      </c>
      <c r="B8298" s="185" t="str">
        <f t="shared" si="1263"/>
        <v/>
      </c>
      <c r="C8298" s="90" t="str">
        <f t="shared" si="1264"/>
        <v/>
      </c>
      <c r="D8298" s="89" t="str">
        <f t="shared" si="1265"/>
        <v/>
      </c>
      <c r="E8298" s="91" t="str">
        <f t="shared" si="1266"/>
        <v/>
      </c>
      <c r="F8298" s="92" t="str">
        <f t="shared" si="1267"/>
        <v/>
      </c>
      <c r="G8298" s="212" t="str">
        <f t="shared" si="1268"/>
        <v/>
      </c>
      <c r="H8298" s="92">
        <f>IF(OR(ERR=FALSE,AND(F8298="",G8298="")),0,IF($C$12="D",$H$13+SUM($F$14:F8298)-SUM($G$14:G8298),$H$13-SUM($F$14:F8298)+SUM($G$14:G8298)))</f>
        <v>0</v>
      </c>
      <c r="I8298" s="7"/>
    </row>
    <row r="8299" spans="1:9">
      <c r="A8299" s="89">
        <f t="shared" si="1271"/>
        <v>8286</v>
      </c>
      <c r="B8299" s="185" t="str">
        <f t="shared" si="1263"/>
        <v/>
      </c>
      <c r="C8299" s="90" t="str">
        <f t="shared" si="1264"/>
        <v/>
      </c>
      <c r="D8299" s="89" t="str">
        <f t="shared" si="1265"/>
        <v/>
      </c>
      <c r="E8299" s="91" t="str">
        <f t="shared" si="1266"/>
        <v/>
      </c>
      <c r="F8299" s="92" t="str">
        <f t="shared" si="1267"/>
        <v/>
      </c>
      <c r="G8299" s="212" t="str">
        <f t="shared" si="1268"/>
        <v/>
      </c>
      <c r="H8299" s="92">
        <f>IF(OR(ERR=FALSE,AND(F8299="",G8299="")),0,IF($C$12="D",$H$13+SUM($F$14:F8299)-SUM($G$14:G8299),$H$13-SUM($F$14:F8299)+SUM($G$14:G8299)))</f>
        <v>0</v>
      </c>
      <c r="I8299" s="7"/>
    </row>
    <row r="8300" spans="1:9">
      <c r="A8300" s="89">
        <f t="shared" si="1271"/>
        <v>8287</v>
      </c>
      <c r="B8300" s="185" t="str">
        <f t="shared" si="1263"/>
        <v/>
      </c>
      <c r="C8300" s="90" t="str">
        <f t="shared" si="1264"/>
        <v/>
      </c>
      <c r="D8300" s="89" t="str">
        <f t="shared" si="1265"/>
        <v/>
      </c>
      <c r="E8300" s="91" t="str">
        <f t="shared" si="1266"/>
        <v/>
      </c>
      <c r="F8300" s="92" t="str">
        <f t="shared" si="1267"/>
        <v/>
      </c>
      <c r="G8300" s="212" t="str">
        <f t="shared" si="1268"/>
        <v/>
      </c>
      <c r="H8300" s="92">
        <f>IF(OR(ERR=FALSE,AND(F8300="",G8300="")),0,IF($C$12="D",$H$13+SUM($F$14:F8300)-SUM($G$14:G8300),$H$13-SUM($F$14:F8300)+SUM($G$14:G8300)))</f>
        <v>0</v>
      </c>
      <c r="I8300" s="7"/>
    </row>
    <row r="8301" spans="1:9">
      <c r="A8301" s="89">
        <f t="shared" si="1271"/>
        <v>8288</v>
      </c>
      <c r="B8301" s="185" t="str">
        <f t="shared" si="1263"/>
        <v/>
      </c>
      <c r="C8301" s="90" t="str">
        <f t="shared" si="1264"/>
        <v/>
      </c>
      <c r="D8301" s="89" t="str">
        <f t="shared" si="1265"/>
        <v/>
      </c>
      <c r="E8301" s="91" t="str">
        <f t="shared" si="1266"/>
        <v/>
      </c>
      <c r="F8301" s="92" t="str">
        <f t="shared" si="1267"/>
        <v/>
      </c>
      <c r="G8301" s="212" t="str">
        <f t="shared" si="1268"/>
        <v/>
      </c>
      <c r="H8301" s="92">
        <f>IF(OR(ERR=FALSE,AND(F8301="",G8301="")),0,IF($C$12="D",$H$13+SUM($F$14:F8301)-SUM($G$14:G8301),$H$13-SUM($F$14:F8301)+SUM($G$14:G8301)))</f>
        <v>0</v>
      </c>
      <c r="I8301" s="7"/>
    </row>
    <row r="8302" spans="1:9">
      <c r="A8302" s="89">
        <f t="shared" ref="A8302:A8318" si="1272">A8301+1</f>
        <v>8289</v>
      </c>
      <c r="B8302" s="185" t="str">
        <f t="shared" si="1263"/>
        <v/>
      </c>
      <c r="C8302" s="90" t="str">
        <f t="shared" si="1264"/>
        <v/>
      </c>
      <c r="D8302" s="89" t="str">
        <f t="shared" si="1265"/>
        <v/>
      </c>
      <c r="E8302" s="91" t="str">
        <f t="shared" si="1266"/>
        <v/>
      </c>
      <c r="F8302" s="92" t="str">
        <f t="shared" si="1267"/>
        <v/>
      </c>
      <c r="G8302" s="212" t="str">
        <f t="shared" si="1268"/>
        <v/>
      </c>
      <c r="H8302" s="92">
        <f>IF(OR(ERR=FALSE,AND(F8302="",G8302="")),0,IF($C$12="D",$H$13+SUM($F$14:F8302)-SUM($G$14:G8302),$H$13-SUM($F$14:F8302)+SUM($G$14:G8302)))</f>
        <v>0</v>
      </c>
      <c r="I8302" s="7"/>
    </row>
    <row r="8303" spans="1:9">
      <c r="A8303" s="89">
        <f t="shared" si="1272"/>
        <v>8290</v>
      </c>
      <c r="B8303" s="185" t="str">
        <f t="shared" si="1263"/>
        <v/>
      </c>
      <c r="C8303" s="90" t="str">
        <f t="shared" si="1264"/>
        <v/>
      </c>
      <c r="D8303" s="89" t="str">
        <f t="shared" si="1265"/>
        <v/>
      </c>
      <c r="E8303" s="91" t="str">
        <f t="shared" si="1266"/>
        <v/>
      </c>
      <c r="F8303" s="92" t="str">
        <f t="shared" si="1267"/>
        <v/>
      </c>
      <c r="G8303" s="212" t="str">
        <f t="shared" si="1268"/>
        <v/>
      </c>
      <c r="H8303" s="92">
        <f>IF(OR(ERR=FALSE,AND(F8303="",G8303="")),0,IF($C$12="D",$H$13+SUM($F$14:F8303)-SUM($G$14:G8303),$H$13-SUM($F$14:F8303)+SUM($G$14:G8303)))</f>
        <v>0</v>
      </c>
      <c r="I8303" s="7"/>
    </row>
    <row r="8304" spans="1:9">
      <c r="A8304" s="89">
        <f t="shared" si="1272"/>
        <v>8291</v>
      </c>
      <c r="B8304" s="185" t="str">
        <f t="shared" si="1263"/>
        <v/>
      </c>
      <c r="C8304" s="90" t="str">
        <f t="shared" si="1264"/>
        <v/>
      </c>
      <c r="D8304" s="89" t="str">
        <f t="shared" si="1265"/>
        <v/>
      </c>
      <c r="E8304" s="91" t="str">
        <f t="shared" si="1266"/>
        <v/>
      </c>
      <c r="F8304" s="92" t="str">
        <f t="shared" si="1267"/>
        <v/>
      </c>
      <c r="G8304" s="212" t="str">
        <f t="shared" si="1268"/>
        <v/>
      </c>
      <c r="H8304" s="92">
        <f>IF(OR(ERR=FALSE,AND(F8304="",G8304="")),0,IF($C$12="D",$H$13+SUM($F$14:F8304)-SUM($G$14:G8304),$H$13-SUM($F$14:F8304)+SUM($G$14:G8304)))</f>
        <v>0</v>
      </c>
      <c r="I8304" s="7"/>
    </row>
    <row r="8305" spans="1:9">
      <c r="A8305" s="89">
        <f t="shared" si="1272"/>
        <v>8292</v>
      </c>
      <c r="B8305" s="185" t="str">
        <f t="shared" si="1263"/>
        <v/>
      </c>
      <c r="C8305" s="90" t="str">
        <f t="shared" si="1264"/>
        <v/>
      </c>
      <c r="D8305" s="89" t="str">
        <f t="shared" si="1265"/>
        <v/>
      </c>
      <c r="E8305" s="91" t="str">
        <f t="shared" si="1266"/>
        <v/>
      </c>
      <c r="F8305" s="92" t="str">
        <f t="shared" si="1267"/>
        <v/>
      </c>
      <c r="G8305" s="212" t="str">
        <f t="shared" si="1268"/>
        <v/>
      </c>
      <c r="H8305" s="92">
        <f>IF(OR(ERR=FALSE,AND(F8305="",G8305="")),0,IF($C$12="D",$H$13+SUM($F$14:F8305)-SUM($G$14:G8305),$H$13-SUM($F$14:F8305)+SUM($G$14:G8305)))</f>
        <v>0</v>
      </c>
      <c r="I8305" s="7"/>
    </row>
    <row r="8306" spans="1:9">
      <c r="A8306" s="89">
        <f t="shared" si="1272"/>
        <v>8293</v>
      </c>
      <c r="B8306" s="185" t="str">
        <f t="shared" si="1263"/>
        <v/>
      </c>
      <c r="C8306" s="90" t="str">
        <f t="shared" si="1264"/>
        <v/>
      </c>
      <c r="D8306" s="89" t="str">
        <f t="shared" si="1265"/>
        <v/>
      </c>
      <c r="E8306" s="91" t="str">
        <f t="shared" si="1266"/>
        <v/>
      </c>
      <c r="F8306" s="92" t="str">
        <f t="shared" si="1267"/>
        <v/>
      </c>
      <c r="G8306" s="212" t="str">
        <f t="shared" si="1268"/>
        <v/>
      </c>
      <c r="H8306" s="92">
        <f>IF(OR(ERR=FALSE,AND(F8306="",G8306="")),0,IF($C$12="D",$H$13+SUM($F$14:F8306)-SUM($G$14:G8306),$H$13-SUM($F$14:F8306)+SUM($G$14:G8306)))</f>
        <v>0</v>
      </c>
      <c r="I8306" s="7"/>
    </row>
    <row r="8307" spans="1:9">
      <c r="A8307" s="89">
        <f t="shared" si="1272"/>
        <v>8294</v>
      </c>
      <c r="B8307" s="185" t="str">
        <f t="shared" si="1263"/>
        <v/>
      </c>
      <c r="C8307" s="90" t="str">
        <f t="shared" si="1264"/>
        <v/>
      </c>
      <c r="D8307" s="89" t="str">
        <f t="shared" si="1265"/>
        <v/>
      </c>
      <c r="E8307" s="91" t="str">
        <f t="shared" si="1266"/>
        <v/>
      </c>
      <c r="F8307" s="92" t="str">
        <f t="shared" si="1267"/>
        <v/>
      </c>
      <c r="G8307" s="212" t="str">
        <f t="shared" si="1268"/>
        <v/>
      </c>
      <c r="H8307" s="92">
        <f>IF(OR(ERR=FALSE,AND(F8307="",G8307="")),0,IF($C$12="D",$H$13+SUM($F$14:F8307)-SUM($G$14:G8307),$H$13-SUM($F$14:F8307)+SUM($G$14:G8307)))</f>
        <v>0</v>
      </c>
      <c r="I8307" s="7"/>
    </row>
    <row r="8308" spans="1:9">
      <c r="A8308" s="89">
        <f t="shared" si="1272"/>
        <v>8295</v>
      </c>
      <c r="B8308" s="185" t="str">
        <f t="shared" si="1263"/>
        <v/>
      </c>
      <c r="C8308" s="90" t="str">
        <f t="shared" si="1264"/>
        <v/>
      </c>
      <c r="D8308" s="89" t="str">
        <f t="shared" si="1265"/>
        <v/>
      </c>
      <c r="E8308" s="91" t="str">
        <f t="shared" si="1266"/>
        <v/>
      </c>
      <c r="F8308" s="92" t="str">
        <f t="shared" si="1267"/>
        <v/>
      </c>
      <c r="G8308" s="212" t="str">
        <f t="shared" si="1268"/>
        <v/>
      </c>
      <c r="H8308" s="92">
        <f>IF(OR(ERR=FALSE,AND(F8308="",G8308="")),0,IF($C$12="D",$H$13+SUM($F$14:F8308)-SUM($G$14:G8308),$H$13-SUM($F$14:F8308)+SUM($G$14:G8308)))</f>
        <v>0</v>
      </c>
      <c r="I8308" s="7"/>
    </row>
    <row r="8309" spans="1:9">
      <c r="A8309" s="89">
        <f t="shared" si="1272"/>
        <v>8296</v>
      </c>
      <c r="B8309" s="185" t="str">
        <f t="shared" si="1263"/>
        <v/>
      </c>
      <c r="C8309" s="90" t="str">
        <f t="shared" si="1264"/>
        <v/>
      </c>
      <c r="D8309" s="89" t="str">
        <f t="shared" si="1265"/>
        <v/>
      </c>
      <c r="E8309" s="91" t="str">
        <f t="shared" si="1266"/>
        <v/>
      </c>
      <c r="F8309" s="92" t="str">
        <f t="shared" si="1267"/>
        <v/>
      </c>
      <c r="G8309" s="212" t="str">
        <f t="shared" si="1268"/>
        <v/>
      </c>
      <c r="H8309" s="92">
        <f>IF(OR(ERR=FALSE,AND(F8309="",G8309="")),0,IF($C$12="D",$H$13+SUM($F$14:F8309)-SUM($G$14:G8309),$H$13-SUM($F$14:F8309)+SUM($G$14:G8309)))</f>
        <v>0</v>
      </c>
      <c r="I8309" s="7"/>
    </row>
    <row r="8310" spans="1:9">
      <c r="A8310" s="89">
        <f t="shared" si="1272"/>
        <v>8297</v>
      </c>
      <c r="B8310" s="185" t="str">
        <f t="shared" si="1263"/>
        <v/>
      </c>
      <c r="C8310" s="90" t="str">
        <f t="shared" si="1264"/>
        <v/>
      </c>
      <c r="D8310" s="89" t="str">
        <f t="shared" si="1265"/>
        <v/>
      </c>
      <c r="E8310" s="91" t="str">
        <f t="shared" si="1266"/>
        <v/>
      </c>
      <c r="F8310" s="92" t="str">
        <f t="shared" si="1267"/>
        <v/>
      </c>
      <c r="G8310" s="212" t="str">
        <f t="shared" si="1268"/>
        <v/>
      </c>
      <c r="H8310" s="92">
        <f>IF(OR(ERR=FALSE,AND(F8310="",G8310="")),0,IF($C$12="D",$H$13+SUM($F$14:F8310)-SUM($G$14:G8310),$H$13-SUM($F$14:F8310)+SUM($G$14:G8310)))</f>
        <v>0</v>
      </c>
      <c r="I8310" s="7"/>
    </row>
    <row r="8311" spans="1:9">
      <c r="A8311" s="89">
        <f t="shared" si="1272"/>
        <v>8298</v>
      </c>
      <c r="B8311" s="185" t="str">
        <f t="shared" si="1263"/>
        <v/>
      </c>
      <c r="C8311" s="90" t="str">
        <f t="shared" si="1264"/>
        <v/>
      </c>
      <c r="D8311" s="89" t="str">
        <f t="shared" si="1265"/>
        <v/>
      </c>
      <c r="E8311" s="91" t="str">
        <f t="shared" si="1266"/>
        <v/>
      </c>
      <c r="F8311" s="92" t="str">
        <f t="shared" si="1267"/>
        <v/>
      </c>
      <c r="G8311" s="212" t="str">
        <f t="shared" si="1268"/>
        <v/>
      </c>
      <c r="H8311" s="92">
        <f>IF(OR(ERR=FALSE,AND(F8311="",G8311="")),0,IF($C$12="D",$H$13+SUM($F$14:F8311)-SUM($G$14:G8311),$H$13-SUM($F$14:F8311)+SUM($G$14:G8311)))</f>
        <v>0</v>
      </c>
      <c r="I8311" s="7"/>
    </row>
    <row r="8312" spans="1:9">
      <c r="A8312" s="89">
        <f t="shared" si="1272"/>
        <v>8299</v>
      </c>
      <c r="B8312" s="185" t="str">
        <f t="shared" si="1263"/>
        <v/>
      </c>
      <c r="C8312" s="90" t="str">
        <f t="shared" si="1264"/>
        <v/>
      </c>
      <c r="D8312" s="89" t="str">
        <f t="shared" si="1265"/>
        <v/>
      </c>
      <c r="E8312" s="91" t="str">
        <f t="shared" si="1266"/>
        <v/>
      </c>
      <c r="F8312" s="92" t="str">
        <f t="shared" si="1267"/>
        <v/>
      </c>
      <c r="G8312" s="212" t="str">
        <f t="shared" si="1268"/>
        <v/>
      </c>
      <c r="H8312" s="92">
        <f>IF(OR(ERR=FALSE,AND(F8312="",G8312="")),0,IF($C$12="D",$H$13+SUM($F$14:F8312)-SUM($G$14:G8312),$H$13-SUM($F$14:F8312)+SUM($G$14:G8312)))</f>
        <v>0</v>
      </c>
      <c r="I8312" s="7"/>
    </row>
    <row r="8313" spans="1:9">
      <c r="A8313" s="89">
        <f t="shared" si="1272"/>
        <v>8300</v>
      </c>
      <c r="B8313" s="185" t="str">
        <f t="shared" si="1263"/>
        <v/>
      </c>
      <c r="C8313" s="90" t="str">
        <f t="shared" si="1264"/>
        <v/>
      </c>
      <c r="D8313" s="89" t="str">
        <f t="shared" si="1265"/>
        <v/>
      </c>
      <c r="E8313" s="91" t="str">
        <f t="shared" si="1266"/>
        <v/>
      </c>
      <c r="F8313" s="92" t="str">
        <f t="shared" si="1267"/>
        <v/>
      </c>
      <c r="G8313" s="212" t="str">
        <f t="shared" si="1268"/>
        <v/>
      </c>
      <c r="H8313" s="92">
        <f>IF(OR(ERR=FALSE,AND(F8313="",G8313="")),0,IF($C$12="D",$H$13+SUM($F$14:F8313)-SUM($G$14:G8313),$H$13-SUM($F$14:F8313)+SUM($G$14:G8313)))</f>
        <v>0</v>
      </c>
      <c r="I8313" s="7"/>
    </row>
    <row r="8314" spans="1:9">
      <c r="A8314" s="89">
        <f t="shared" si="1272"/>
        <v>8301</v>
      </c>
      <c r="B8314" s="185" t="str">
        <f t="shared" si="1263"/>
        <v/>
      </c>
      <c r="C8314" s="90" t="str">
        <f t="shared" si="1264"/>
        <v/>
      </c>
      <c r="D8314" s="89" t="str">
        <f t="shared" si="1265"/>
        <v/>
      </c>
      <c r="E8314" s="91" t="str">
        <f t="shared" si="1266"/>
        <v/>
      </c>
      <c r="F8314" s="92" t="str">
        <f t="shared" si="1267"/>
        <v/>
      </c>
      <c r="G8314" s="212" t="str">
        <f t="shared" si="1268"/>
        <v/>
      </c>
      <c r="H8314" s="92">
        <f>IF(OR(ERR=FALSE,AND(F8314="",G8314="")),0,IF($C$12="D",$H$13+SUM($F$14:F8314)-SUM($G$14:G8314),$H$13-SUM($F$14:F8314)+SUM($G$14:G8314)))</f>
        <v>0</v>
      </c>
      <c r="I8314" s="7"/>
    </row>
    <row r="8315" spans="1:9">
      <c r="A8315" s="89">
        <f t="shared" si="1272"/>
        <v>8302</v>
      </c>
      <c r="B8315" s="185" t="str">
        <f t="shared" si="1263"/>
        <v/>
      </c>
      <c r="C8315" s="90" t="str">
        <f t="shared" si="1264"/>
        <v/>
      </c>
      <c r="D8315" s="89" t="str">
        <f t="shared" si="1265"/>
        <v/>
      </c>
      <c r="E8315" s="91" t="str">
        <f t="shared" si="1266"/>
        <v/>
      </c>
      <c r="F8315" s="92" t="str">
        <f t="shared" si="1267"/>
        <v/>
      </c>
      <c r="G8315" s="212" t="str">
        <f t="shared" si="1268"/>
        <v/>
      </c>
      <c r="H8315" s="92">
        <f>IF(OR(ERR=FALSE,AND(F8315="",G8315="")),0,IF($C$12="D",$H$13+SUM($F$14:F8315)-SUM($G$14:G8315),$H$13-SUM($F$14:F8315)+SUM($G$14:G8315)))</f>
        <v>0</v>
      </c>
      <c r="I8315" s="7"/>
    </row>
    <row r="8316" spans="1:9">
      <c r="A8316" s="89">
        <f t="shared" si="1272"/>
        <v>8303</v>
      </c>
      <c r="B8316" s="185" t="str">
        <f t="shared" si="1263"/>
        <v/>
      </c>
      <c r="C8316" s="90" t="str">
        <f t="shared" si="1264"/>
        <v/>
      </c>
      <c r="D8316" s="89" t="str">
        <f t="shared" si="1265"/>
        <v/>
      </c>
      <c r="E8316" s="91" t="str">
        <f t="shared" si="1266"/>
        <v/>
      </c>
      <c r="F8316" s="92" t="str">
        <f t="shared" si="1267"/>
        <v/>
      </c>
      <c r="G8316" s="212" t="str">
        <f t="shared" si="1268"/>
        <v/>
      </c>
      <c r="H8316" s="92">
        <f>IF(OR(ERR=FALSE,AND(F8316="",G8316="")),0,IF($C$12="D",$H$13+SUM($F$14:F8316)-SUM($G$14:G8316),$H$13-SUM($F$14:F8316)+SUM($G$14:G8316)))</f>
        <v>0</v>
      </c>
      <c r="I8316" s="7"/>
    </row>
    <row r="8317" spans="1:9">
      <c r="A8317" s="89">
        <f t="shared" si="1272"/>
        <v>8304</v>
      </c>
      <c r="B8317" s="185" t="str">
        <f t="shared" si="1263"/>
        <v/>
      </c>
      <c r="C8317" s="90" t="str">
        <f t="shared" si="1264"/>
        <v/>
      </c>
      <c r="D8317" s="89" t="str">
        <f t="shared" si="1265"/>
        <v/>
      </c>
      <c r="E8317" s="91" t="str">
        <f t="shared" si="1266"/>
        <v/>
      </c>
      <c r="F8317" s="92" t="str">
        <f t="shared" si="1267"/>
        <v/>
      </c>
      <c r="G8317" s="212" t="str">
        <f t="shared" si="1268"/>
        <v/>
      </c>
      <c r="H8317" s="92">
        <f>IF(OR(ERR=FALSE,AND(F8317="",G8317="")),0,IF($C$12="D",$H$13+SUM($F$14:F8317)-SUM($G$14:G8317),$H$13-SUM($F$14:F8317)+SUM($G$14:G8317)))</f>
        <v>0</v>
      </c>
      <c r="I8317" s="7"/>
    </row>
    <row r="8318" spans="1:9">
      <c r="A8318" s="89">
        <f t="shared" si="1272"/>
        <v>8305</v>
      </c>
      <c r="B8318" s="185" t="str">
        <f t="shared" si="1263"/>
        <v/>
      </c>
      <c r="C8318" s="90" t="str">
        <f t="shared" si="1264"/>
        <v/>
      </c>
      <c r="D8318" s="89" t="str">
        <f t="shared" si="1265"/>
        <v/>
      </c>
      <c r="E8318" s="91" t="str">
        <f t="shared" si="1266"/>
        <v/>
      </c>
      <c r="F8318" s="92" t="str">
        <f t="shared" si="1267"/>
        <v/>
      </c>
      <c r="G8318" s="212" t="str">
        <f t="shared" si="1268"/>
        <v/>
      </c>
      <c r="H8318" s="92">
        <f>IF(OR(ERR=FALSE,AND(F8318="",G8318="")),0,IF($C$12="D",$H$13+SUM($F$14:F8318)-SUM($G$14:G8318),$H$13-SUM($F$14:F8318)+SUM($G$14:G8318)))</f>
        <v>0</v>
      </c>
      <c r="I8318" s="7"/>
    </row>
    <row r="8319" spans="1:9">
      <c r="A8319" s="89">
        <f t="shared" ref="A8319:A8382" si="1273">A8318+1</f>
        <v>8306</v>
      </c>
      <c r="B8319" s="185" t="str">
        <f t="shared" si="1263"/>
        <v/>
      </c>
      <c r="C8319" s="90" t="str">
        <f t="shared" si="1264"/>
        <v/>
      </c>
      <c r="D8319" s="89" t="str">
        <f t="shared" si="1265"/>
        <v/>
      </c>
      <c r="E8319" s="91" t="str">
        <f t="shared" si="1266"/>
        <v/>
      </c>
      <c r="F8319" s="92" t="str">
        <f t="shared" si="1267"/>
        <v/>
      </c>
      <c r="G8319" s="212" t="str">
        <f t="shared" si="1268"/>
        <v/>
      </c>
      <c r="H8319" s="92">
        <f>IF(OR(ERR=FALSE,AND(F8319="",G8319="")),0,IF($C$12="D",$H$13+SUM($F$14:F8319)-SUM($G$14:G8319),$H$13-SUM($F$14:F8319)+SUM($G$14:G8319)))</f>
        <v>0</v>
      </c>
      <c r="I8319" s="7"/>
    </row>
    <row r="8320" spans="1:9">
      <c r="A8320" s="89">
        <f t="shared" si="1273"/>
        <v>8307</v>
      </c>
      <c r="B8320" s="185" t="str">
        <f t="shared" si="1263"/>
        <v/>
      </c>
      <c r="C8320" s="90" t="str">
        <f t="shared" si="1264"/>
        <v/>
      </c>
      <c r="D8320" s="89" t="str">
        <f t="shared" si="1265"/>
        <v/>
      </c>
      <c r="E8320" s="91" t="str">
        <f t="shared" si="1266"/>
        <v/>
      </c>
      <c r="F8320" s="92" t="str">
        <f t="shared" si="1267"/>
        <v/>
      </c>
      <c r="G8320" s="212" t="str">
        <f t="shared" si="1268"/>
        <v/>
      </c>
      <c r="H8320" s="92">
        <f>IF(OR(ERR=FALSE,AND(F8320="",G8320="")),0,IF($C$12="D",$H$13+SUM($F$14:F8320)-SUM($G$14:G8320),$H$13-SUM($F$14:F8320)+SUM($G$14:G8320)))</f>
        <v>0</v>
      </c>
      <c r="I8320" s="7"/>
    </row>
    <row r="8321" spans="1:9">
      <c r="A8321" s="89">
        <f t="shared" si="1273"/>
        <v>8308</v>
      </c>
      <c r="B8321" s="185" t="str">
        <f t="shared" si="1263"/>
        <v/>
      </c>
      <c r="C8321" s="90" t="str">
        <f t="shared" si="1264"/>
        <v/>
      </c>
      <c r="D8321" s="89" t="str">
        <f t="shared" si="1265"/>
        <v/>
      </c>
      <c r="E8321" s="91" t="str">
        <f t="shared" si="1266"/>
        <v/>
      </c>
      <c r="F8321" s="92" t="str">
        <f t="shared" si="1267"/>
        <v/>
      </c>
      <c r="G8321" s="212" t="str">
        <f t="shared" si="1268"/>
        <v/>
      </c>
      <c r="H8321" s="92">
        <f>IF(OR(ERR=FALSE,AND(F8321="",G8321="")),0,IF($C$12="D",$H$13+SUM($F$14:F8321)-SUM($G$14:G8321),$H$13-SUM($F$14:F8321)+SUM($G$14:G8321)))</f>
        <v>0</v>
      </c>
      <c r="I8321" s="7"/>
    </row>
    <row r="8322" spans="1:9">
      <c r="A8322" s="89">
        <f t="shared" si="1273"/>
        <v>8309</v>
      </c>
      <c r="B8322" s="185" t="str">
        <f t="shared" ref="B8322:B8385" si="1274">IF(ISERROR(VLOOKUP(A8322&amp;H$9,JU_AKUN,6,FALSE)=TRUE),"",VLOOKUP(A8322&amp;H$9,JU_AKUN,6,FALSE))</f>
        <v/>
      </c>
      <c r="C8322" s="90" t="str">
        <f t="shared" ref="C8322:C8385" si="1275">IF(ISERROR(VLOOKUP(A8322&amp;H$9,JU_AKUN,7,FALSE)=TRUE),"",VLOOKUP(A8322&amp;H$9,JU_AKUN,7,FALSE))</f>
        <v/>
      </c>
      <c r="D8322" s="89" t="str">
        <f t="shared" ref="D8322:D8385" si="1276">IF(ISERROR(VLOOKUP(A8322&amp;H$9,JU_AKUN,8,FALSE)=TRUE),"",VLOOKUP(A8322&amp;H$9,JU_AKUN,8,FALSE))</f>
        <v/>
      </c>
      <c r="E8322" s="91" t="str">
        <f t="shared" ref="E8322:E8385" si="1277">IF(ISERROR(VLOOKUP(A8322&amp;H$9,JU_AKUN,9,FALSE)=TRUE),"",VLOOKUP(A8322&amp;H$9,JU_AKUN,9,FALSE))</f>
        <v/>
      </c>
      <c r="F8322" s="92" t="str">
        <f t="shared" ref="F8322:F8385" si="1278">IF(ISERROR(VLOOKUP(A8322&amp;H$9,JU_AKUN,14,FALSE)=TRUE),"",VLOOKUP(A8322&amp;H$9,JU_AKUN,14,FALSE))</f>
        <v/>
      </c>
      <c r="G8322" s="212" t="str">
        <f t="shared" ref="G8322:G8385" si="1279">IF(ISERROR(VLOOKUP(A8322&amp;H$9,JU_AKUN,15,FALSE)=TRUE),"",VLOOKUP(A8322&amp;H$9,JU_AKUN,15,FALSE))</f>
        <v/>
      </c>
      <c r="H8322" s="92">
        <f>IF(OR(ERR=FALSE,AND(F8322="",G8322="")),0,IF($C$12="D",$H$13+SUM($F$14:F8322)-SUM($G$14:G8322),$H$13-SUM($F$14:F8322)+SUM($G$14:G8322)))</f>
        <v>0</v>
      </c>
      <c r="I8322" s="7"/>
    </row>
    <row r="8323" spans="1:9">
      <c r="A8323" s="89">
        <f t="shared" si="1273"/>
        <v>8310</v>
      </c>
      <c r="B8323" s="185" t="str">
        <f t="shared" si="1274"/>
        <v/>
      </c>
      <c r="C8323" s="90" t="str">
        <f t="shared" si="1275"/>
        <v/>
      </c>
      <c r="D8323" s="89" t="str">
        <f t="shared" si="1276"/>
        <v/>
      </c>
      <c r="E8323" s="91" t="str">
        <f t="shared" si="1277"/>
        <v/>
      </c>
      <c r="F8323" s="92" t="str">
        <f t="shared" si="1278"/>
        <v/>
      </c>
      <c r="G8323" s="212" t="str">
        <f t="shared" si="1279"/>
        <v/>
      </c>
      <c r="H8323" s="92">
        <f>IF(OR(ERR=FALSE,AND(F8323="",G8323="")),0,IF($C$12="D",$H$13+SUM($F$14:F8323)-SUM($G$14:G8323),$H$13-SUM($F$14:F8323)+SUM($G$14:G8323)))</f>
        <v>0</v>
      </c>
      <c r="I8323" s="7"/>
    </row>
    <row r="8324" spans="1:9">
      <c r="A8324" s="89">
        <f t="shared" si="1273"/>
        <v>8311</v>
      </c>
      <c r="B8324" s="185" t="str">
        <f t="shared" si="1274"/>
        <v/>
      </c>
      <c r="C8324" s="90" t="str">
        <f t="shared" si="1275"/>
        <v/>
      </c>
      <c r="D8324" s="89" t="str">
        <f t="shared" si="1276"/>
        <v/>
      </c>
      <c r="E8324" s="91" t="str">
        <f t="shared" si="1277"/>
        <v/>
      </c>
      <c r="F8324" s="92" t="str">
        <f t="shared" si="1278"/>
        <v/>
      </c>
      <c r="G8324" s="212" t="str">
        <f t="shared" si="1279"/>
        <v/>
      </c>
      <c r="H8324" s="92">
        <f>IF(OR(ERR=FALSE,AND(F8324="",G8324="")),0,IF($C$12="D",$H$13+SUM($F$14:F8324)-SUM($G$14:G8324),$H$13-SUM($F$14:F8324)+SUM($G$14:G8324)))</f>
        <v>0</v>
      </c>
      <c r="I8324" s="7"/>
    </row>
    <row r="8325" spans="1:9">
      <c r="A8325" s="89">
        <f t="shared" si="1273"/>
        <v>8312</v>
      </c>
      <c r="B8325" s="185" t="str">
        <f t="shared" si="1274"/>
        <v/>
      </c>
      <c r="C8325" s="90" t="str">
        <f t="shared" si="1275"/>
        <v/>
      </c>
      <c r="D8325" s="89" t="str">
        <f t="shared" si="1276"/>
        <v/>
      </c>
      <c r="E8325" s="91" t="str">
        <f t="shared" si="1277"/>
        <v/>
      </c>
      <c r="F8325" s="92" t="str">
        <f t="shared" si="1278"/>
        <v/>
      </c>
      <c r="G8325" s="212" t="str">
        <f t="shared" si="1279"/>
        <v/>
      </c>
      <c r="H8325" s="92">
        <f>IF(OR(ERR=FALSE,AND(F8325="",G8325="")),0,IF($C$12="D",$H$13+SUM($F$14:F8325)-SUM($G$14:G8325),$H$13-SUM($F$14:F8325)+SUM($G$14:G8325)))</f>
        <v>0</v>
      </c>
      <c r="I8325" s="7"/>
    </row>
    <row r="8326" spans="1:9">
      <c r="A8326" s="89">
        <f t="shared" si="1273"/>
        <v>8313</v>
      </c>
      <c r="B8326" s="185" t="str">
        <f t="shared" si="1274"/>
        <v/>
      </c>
      <c r="C8326" s="90" t="str">
        <f t="shared" si="1275"/>
        <v/>
      </c>
      <c r="D8326" s="89" t="str">
        <f t="shared" si="1276"/>
        <v/>
      </c>
      <c r="E8326" s="91" t="str">
        <f t="shared" si="1277"/>
        <v/>
      </c>
      <c r="F8326" s="92" t="str">
        <f t="shared" si="1278"/>
        <v/>
      </c>
      <c r="G8326" s="212" t="str">
        <f t="shared" si="1279"/>
        <v/>
      </c>
      <c r="H8326" s="92">
        <f>IF(OR(ERR=FALSE,AND(F8326="",G8326="")),0,IF($C$12="D",$H$13+SUM($F$14:F8326)-SUM($G$14:G8326),$H$13-SUM($F$14:F8326)+SUM($G$14:G8326)))</f>
        <v>0</v>
      </c>
      <c r="I8326" s="7"/>
    </row>
    <row r="8327" spans="1:9">
      <c r="A8327" s="89">
        <f t="shared" si="1273"/>
        <v>8314</v>
      </c>
      <c r="B8327" s="185" t="str">
        <f t="shared" si="1274"/>
        <v/>
      </c>
      <c r="C8327" s="90" t="str">
        <f t="shared" si="1275"/>
        <v/>
      </c>
      <c r="D8327" s="89" t="str">
        <f t="shared" si="1276"/>
        <v/>
      </c>
      <c r="E8327" s="91" t="str">
        <f t="shared" si="1277"/>
        <v/>
      </c>
      <c r="F8327" s="92" t="str">
        <f t="shared" si="1278"/>
        <v/>
      </c>
      <c r="G8327" s="212" t="str">
        <f t="shared" si="1279"/>
        <v/>
      </c>
      <c r="H8327" s="92">
        <f>IF(OR(ERR=FALSE,AND(F8327="",G8327="")),0,IF($C$12="D",$H$13+SUM($F$14:F8327)-SUM($G$14:G8327),$H$13-SUM($F$14:F8327)+SUM($G$14:G8327)))</f>
        <v>0</v>
      </c>
      <c r="I8327" s="7"/>
    </row>
    <row r="8328" spans="1:9">
      <c r="A8328" s="89">
        <f t="shared" si="1273"/>
        <v>8315</v>
      </c>
      <c r="B8328" s="185" t="str">
        <f t="shared" si="1274"/>
        <v/>
      </c>
      <c r="C8328" s="90" t="str">
        <f t="shared" si="1275"/>
        <v/>
      </c>
      <c r="D8328" s="89" t="str">
        <f t="shared" si="1276"/>
        <v/>
      </c>
      <c r="E8328" s="91" t="str">
        <f t="shared" si="1277"/>
        <v/>
      </c>
      <c r="F8328" s="92" t="str">
        <f t="shared" si="1278"/>
        <v/>
      </c>
      <c r="G8328" s="212" t="str">
        <f t="shared" si="1279"/>
        <v/>
      </c>
      <c r="H8328" s="92">
        <f>IF(OR(ERR=FALSE,AND(F8328="",G8328="")),0,IF($C$12="D",$H$13+SUM($F$14:F8328)-SUM($G$14:G8328),$H$13-SUM($F$14:F8328)+SUM($G$14:G8328)))</f>
        <v>0</v>
      </c>
      <c r="I8328" s="7"/>
    </row>
    <row r="8329" spans="1:9">
      <c r="A8329" s="89">
        <f t="shared" si="1273"/>
        <v>8316</v>
      </c>
      <c r="B8329" s="185" t="str">
        <f t="shared" si="1274"/>
        <v/>
      </c>
      <c r="C8329" s="90" t="str">
        <f t="shared" si="1275"/>
        <v/>
      </c>
      <c r="D8329" s="89" t="str">
        <f t="shared" si="1276"/>
        <v/>
      </c>
      <c r="E8329" s="91" t="str">
        <f t="shared" si="1277"/>
        <v/>
      </c>
      <c r="F8329" s="92" t="str">
        <f t="shared" si="1278"/>
        <v/>
      </c>
      <c r="G8329" s="212" t="str">
        <f t="shared" si="1279"/>
        <v/>
      </c>
      <c r="H8329" s="92">
        <f>IF(OR(ERR=FALSE,AND(F8329="",G8329="")),0,IF($C$12="D",$H$13+SUM($F$14:F8329)-SUM($G$14:G8329),$H$13-SUM($F$14:F8329)+SUM($G$14:G8329)))</f>
        <v>0</v>
      </c>
      <c r="I8329" s="7"/>
    </row>
    <row r="8330" spans="1:9">
      <c r="A8330" s="89">
        <f t="shared" si="1273"/>
        <v>8317</v>
      </c>
      <c r="B8330" s="185" t="str">
        <f t="shared" si="1274"/>
        <v/>
      </c>
      <c r="C8330" s="90" t="str">
        <f t="shared" si="1275"/>
        <v/>
      </c>
      <c r="D8330" s="89" t="str">
        <f t="shared" si="1276"/>
        <v/>
      </c>
      <c r="E8330" s="91" t="str">
        <f t="shared" si="1277"/>
        <v/>
      </c>
      <c r="F8330" s="92" t="str">
        <f t="shared" si="1278"/>
        <v/>
      </c>
      <c r="G8330" s="212" t="str">
        <f t="shared" si="1279"/>
        <v/>
      </c>
      <c r="H8330" s="92">
        <f>IF(OR(ERR=FALSE,AND(F8330="",G8330="")),0,IF($C$12="D",$H$13+SUM($F$14:F8330)-SUM($G$14:G8330),$H$13-SUM($F$14:F8330)+SUM($G$14:G8330)))</f>
        <v>0</v>
      </c>
      <c r="I8330" s="7"/>
    </row>
    <row r="8331" spans="1:9">
      <c r="A8331" s="89">
        <f t="shared" si="1273"/>
        <v>8318</v>
      </c>
      <c r="B8331" s="185" t="str">
        <f t="shared" si="1274"/>
        <v/>
      </c>
      <c r="C8331" s="90" t="str">
        <f t="shared" si="1275"/>
        <v/>
      </c>
      <c r="D8331" s="89" t="str">
        <f t="shared" si="1276"/>
        <v/>
      </c>
      <c r="E8331" s="91" t="str">
        <f t="shared" si="1277"/>
        <v/>
      </c>
      <c r="F8331" s="92" t="str">
        <f t="shared" si="1278"/>
        <v/>
      </c>
      <c r="G8331" s="212" t="str">
        <f t="shared" si="1279"/>
        <v/>
      </c>
      <c r="H8331" s="92">
        <f>IF(OR(ERR=FALSE,AND(F8331="",G8331="")),0,IF($C$12="D",$H$13+SUM($F$14:F8331)-SUM($G$14:G8331),$H$13-SUM($F$14:F8331)+SUM($G$14:G8331)))</f>
        <v>0</v>
      </c>
      <c r="I8331" s="7"/>
    </row>
    <row r="8332" spans="1:9">
      <c r="A8332" s="89">
        <f t="shared" si="1273"/>
        <v>8319</v>
      </c>
      <c r="B8332" s="185" t="str">
        <f t="shared" si="1274"/>
        <v/>
      </c>
      <c r="C8332" s="90" t="str">
        <f t="shared" si="1275"/>
        <v/>
      </c>
      <c r="D8332" s="89" t="str">
        <f t="shared" si="1276"/>
        <v/>
      </c>
      <c r="E8332" s="91" t="str">
        <f t="shared" si="1277"/>
        <v/>
      </c>
      <c r="F8332" s="92" t="str">
        <f t="shared" si="1278"/>
        <v/>
      </c>
      <c r="G8332" s="212" t="str">
        <f t="shared" si="1279"/>
        <v/>
      </c>
      <c r="H8332" s="92">
        <f>IF(OR(ERR=FALSE,AND(F8332="",G8332="")),0,IF($C$12="D",$H$13+SUM($F$14:F8332)-SUM($G$14:G8332),$H$13-SUM($F$14:F8332)+SUM($G$14:G8332)))</f>
        <v>0</v>
      </c>
      <c r="I8332" s="7"/>
    </row>
    <row r="8333" spans="1:9">
      <c r="A8333" s="89">
        <f t="shared" si="1273"/>
        <v>8320</v>
      </c>
      <c r="B8333" s="185" t="str">
        <f t="shared" si="1274"/>
        <v/>
      </c>
      <c r="C8333" s="90" t="str">
        <f t="shared" si="1275"/>
        <v/>
      </c>
      <c r="D8333" s="89" t="str">
        <f t="shared" si="1276"/>
        <v/>
      </c>
      <c r="E8333" s="91" t="str">
        <f t="shared" si="1277"/>
        <v/>
      </c>
      <c r="F8333" s="92" t="str">
        <f t="shared" si="1278"/>
        <v/>
      </c>
      <c r="G8333" s="212" t="str">
        <f t="shared" si="1279"/>
        <v/>
      </c>
      <c r="H8333" s="92">
        <f>IF(OR(ERR=FALSE,AND(F8333="",G8333="")),0,IF($C$12="D",$H$13+SUM($F$14:F8333)-SUM($G$14:G8333),$H$13-SUM($F$14:F8333)+SUM($G$14:G8333)))</f>
        <v>0</v>
      </c>
      <c r="I8333" s="7"/>
    </row>
    <row r="8334" spans="1:9">
      <c r="A8334" s="89">
        <f t="shared" si="1273"/>
        <v>8321</v>
      </c>
      <c r="B8334" s="185" t="str">
        <f t="shared" si="1274"/>
        <v/>
      </c>
      <c r="C8334" s="90" t="str">
        <f t="shared" si="1275"/>
        <v/>
      </c>
      <c r="D8334" s="89" t="str">
        <f t="shared" si="1276"/>
        <v/>
      </c>
      <c r="E8334" s="91" t="str">
        <f t="shared" si="1277"/>
        <v/>
      </c>
      <c r="F8334" s="92" t="str">
        <f t="shared" si="1278"/>
        <v/>
      </c>
      <c r="G8334" s="212" t="str">
        <f t="shared" si="1279"/>
        <v/>
      </c>
      <c r="H8334" s="92">
        <f>IF(OR(ERR=FALSE,AND(F8334="",G8334="")),0,IF($C$12="D",$H$13+SUM($F$14:F8334)-SUM($G$14:G8334),$H$13-SUM($F$14:F8334)+SUM($G$14:G8334)))</f>
        <v>0</v>
      </c>
      <c r="I8334" s="7"/>
    </row>
    <row r="8335" spans="1:9">
      <c r="A8335" s="89">
        <f t="shared" si="1273"/>
        <v>8322</v>
      </c>
      <c r="B8335" s="185" t="str">
        <f t="shared" si="1274"/>
        <v/>
      </c>
      <c r="C8335" s="90" t="str">
        <f t="shared" si="1275"/>
        <v/>
      </c>
      <c r="D8335" s="89" t="str">
        <f t="shared" si="1276"/>
        <v/>
      </c>
      <c r="E8335" s="91" t="str">
        <f t="shared" si="1277"/>
        <v/>
      </c>
      <c r="F8335" s="92" t="str">
        <f t="shared" si="1278"/>
        <v/>
      </c>
      <c r="G8335" s="212" t="str">
        <f t="shared" si="1279"/>
        <v/>
      </c>
      <c r="H8335" s="92">
        <f>IF(OR(ERR=FALSE,AND(F8335="",G8335="")),0,IF($C$12="D",$H$13+SUM($F$14:F8335)-SUM($G$14:G8335),$H$13-SUM($F$14:F8335)+SUM($G$14:G8335)))</f>
        <v>0</v>
      </c>
      <c r="I8335" s="7"/>
    </row>
    <row r="8336" spans="1:9">
      <c r="A8336" s="89">
        <f t="shared" si="1273"/>
        <v>8323</v>
      </c>
      <c r="B8336" s="185" t="str">
        <f t="shared" si="1274"/>
        <v/>
      </c>
      <c r="C8336" s="90" t="str">
        <f t="shared" si="1275"/>
        <v/>
      </c>
      <c r="D8336" s="89" t="str">
        <f t="shared" si="1276"/>
        <v/>
      </c>
      <c r="E8336" s="91" t="str">
        <f t="shared" si="1277"/>
        <v/>
      </c>
      <c r="F8336" s="92" t="str">
        <f t="shared" si="1278"/>
        <v/>
      </c>
      <c r="G8336" s="212" t="str">
        <f t="shared" si="1279"/>
        <v/>
      </c>
      <c r="H8336" s="92">
        <f>IF(OR(ERR=FALSE,AND(F8336="",G8336="")),0,IF($C$12="D",$H$13+SUM($F$14:F8336)-SUM($G$14:G8336),$H$13-SUM($F$14:F8336)+SUM($G$14:G8336)))</f>
        <v>0</v>
      </c>
      <c r="I8336" s="7"/>
    </row>
    <row r="8337" spans="1:9">
      <c r="A8337" s="89">
        <f t="shared" si="1273"/>
        <v>8324</v>
      </c>
      <c r="B8337" s="185" t="str">
        <f t="shared" si="1274"/>
        <v/>
      </c>
      <c r="C8337" s="90" t="str">
        <f t="shared" si="1275"/>
        <v/>
      </c>
      <c r="D8337" s="89" t="str">
        <f t="shared" si="1276"/>
        <v/>
      </c>
      <c r="E8337" s="91" t="str">
        <f t="shared" si="1277"/>
        <v/>
      </c>
      <c r="F8337" s="92" t="str">
        <f t="shared" si="1278"/>
        <v/>
      </c>
      <c r="G8337" s="212" t="str">
        <f t="shared" si="1279"/>
        <v/>
      </c>
      <c r="H8337" s="92">
        <f>IF(OR(ERR=FALSE,AND(F8337="",G8337="")),0,IF($C$12="D",$H$13+SUM($F$14:F8337)-SUM($G$14:G8337),$H$13-SUM($F$14:F8337)+SUM($G$14:G8337)))</f>
        <v>0</v>
      </c>
      <c r="I8337" s="7"/>
    </row>
    <row r="8338" spans="1:9">
      <c r="A8338" s="89">
        <f t="shared" si="1273"/>
        <v>8325</v>
      </c>
      <c r="B8338" s="185" t="str">
        <f t="shared" si="1274"/>
        <v/>
      </c>
      <c r="C8338" s="90" t="str">
        <f t="shared" si="1275"/>
        <v/>
      </c>
      <c r="D8338" s="89" t="str">
        <f t="shared" si="1276"/>
        <v/>
      </c>
      <c r="E8338" s="91" t="str">
        <f t="shared" si="1277"/>
        <v/>
      </c>
      <c r="F8338" s="92" t="str">
        <f t="shared" si="1278"/>
        <v/>
      </c>
      <c r="G8338" s="212" t="str">
        <f t="shared" si="1279"/>
        <v/>
      </c>
      <c r="H8338" s="92">
        <f>IF(OR(ERR=FALSE,AND(F8338="",G8338="")),0,IF($C$12="D",$H$13+SUM($F$14:F8338)-SUM($G$14:G8338),$H$13-SUM($F$14:F8338)+SUM($G$14:G8338)))</f>
        <v>0</v>
      </c>
      <c r="I8338" s="7"/>
    </row>
    <row r="8339" spans="1:9">
      <c r="A8339" s="89">
        <f t="shared" si="1273"/>
        <v>8326</v>
      </c>
      <c r="B8339" s="185" t="str">
        <f t="shared" si="1274"/>
        <v/>
      </c>
      <c r="C8339" s="90" t="str">
        <f t="shared" si="1275"/>
        <v/>
      </c>
      <c r="D8339" s="89" t="str">
        <f t="shared" si="1276"/>
        <v/>
      </c>
      <c r="E8339" s="91" t="str">
        <f t="shared" si="1277"/>
        <v/>
      </c>
      <c r="F8339" s="92" t="str">
        <f t="shared" si="1278"/>
        <v/>
      </c>
      <c r="G8339" s="212" t="str">
        <f t="shared" si="1279"/>
        <v/>
      </c>
      <c r="H8339" s="92">
        <f>IF(OR(ERR=FALSE,AND(F8339="",G8339="")),0,IF($C$12="D",$H$13+SUM($F$14:F8339)-SUM($G$14:G8339),$H$13-SUM($F$14:F8339)+SUM($G$14:G8339)))</f>
        <v>0</v>
      </c>
      <c r="I8339" s="7"/>
    </row>
    <row r="8340" spans="1:9">
      <c r="A8340" s="89">
        <f t="shared" si="1273"/>
        <v>8327</v>
      </c>
      <c r="B8340" s="185" t="str">
        <f t="shared" si="1274"/>
        <v/>
      </c>
      <c r="C8340" s="90" t="str">
        <f t="shared" si="1275"/>
        <v/>
      </c>
      <c r="D8340" s="89" t="str">
        <f t="shared" si="1276"/>
        <v/>
      </c>
      <c r="E8340" s="91" t="str">
        <f t="shared" si="1277"/>
        <v/>
      </c>
      <c r="F8340" s="92" t="str">
        <f t="shared" si="1278"/>
        <v/>
      </c>
      <c r="G8340" s="212" t="str">
        <f t="shared" si="1279"/>
        <v/>
      </c>
      <c r="H8340" s="92">
        <f>IF(OR(ERR=FALSE,AND(F8340="",G8340="")),0,IF($C$12="D",$H$13+SUM($F$14:F8340)-SUM($G$14:G8340),$H$13-SUM($F$14:F8340)+SUM($G$14:G8340)))</f>
        <v>0</v>
      </c>
      <c r="I8340" s="7"/>
    </row>
    <row r="8341" spans="1:9">
      <c r="A8341" s="89">
        <f t="shared" si="1273"/>
        <v>8328</v>
      </c>
      <c r="B8341" s="185" t="str">
        <f t="shared" si="1274"/>
        <v/>
      </c>
      <c r="C8341" s="90" t="str">
        <f t="shared" si="1275"/>
        <v/>
      </c>
      <c r="D8341" s="89" t="str">
        <f t="shared" si="1276"/>
        <v/>
      </c>
      <c r="E8341" s="91" t="str">
        <f t="shared" si="1277"/>
        <v/>
      </c>
      <c r="F8341" s="92" t="str">
        <f t="shared" si="1278"/>
        <v/>
      </c>
      <c r="G8341" s="212" t="str">
        <f t="shared" si="1279"/>
        <v/>
      </c>
      <c r="H8341" s="92">
        <f>IF(OR(ERR=FALSE,AND(F8341="",G8341="")),0,IF($C$12="D",$H$13+SUM($F$14:F8341)-SUM($G$14:G8341),$H$13-SUM($F$14:F8341)+SUM($G$14:G8341)))</f>
        <v>0</v>
      </c>
      <c r="I8341" s="7"/>
    </row>
    <row r="8342" spans="1:9">
      <c r="A8342" s="89">
        <f t="shared" si="1273"/>
        <v>8329</v>
      </c>
      <c r="B8342" s="185" t="str">
        <f t="shared" si="1274"/>
        <v/>
      </c>
      <c r="C8342" s="90" t="str">
        <f t="shared" si="1275"/>
        <v/>
      </c>
      <c r="D8342" s="89" t="str">
        <f t="shared" si="1276"/>
        <v/>
      </c>
      <c r="E8342" s="91" t="str">
        <f t="shared" si="1277"/>
        <v/>
      </c>
      <c r="F8342" s="92" t="str">
        <f t="shared" si="1278"/>
        <v/>
      </c>
      <c r="G8342" s="212" t="str">
        <f t="shared" si="1279"/>
        <v/>
      </c>
      <c r="H8342" s="92">
        <f>IF(OR(ERR=FALSE,AND(F8342="",G8342="")),0,IF($C$12="D",$H$13+SUM($F$14:F8342)-SUM($G$14:G8342),$H$13-SUM($F$14:F8342)+SUM($G$14:G8342)))</f>
        <v>0</v>
      </c>
      <c r="I8342" s="7"/>
    </row>
    <row r="8343" spans="1:9">
      <c r="A8343" s="89">
        <f t="shared" si="1273"/>
        <v>8330</v>
      </c>
      <c r="B8343" s="185" t="str">
        <f t="shared" si="1274"/>
        <v/>
      </c>
      <c r="C8343" s="90" t="str">
        <f t="shared" si="1275"/>
        <v/>
      </c>
      <c r="D8343" s="89" t="str">
        <f t="shared" si="1276"/>
        <v/>
      </c>
      <c r="E8343" s="91" t="str">
        <f t="shared" si="1277"/>
        <v/>
      </c>
      <c r="F8343" s="92" t="str">
        <f t="shared" si="1278"/>
        <v/>
      </c>
      <c r="G8343" s="212" t="str">
        <f t="shared" si="1279"/>
        <v/>
      </c>
      <c r="H8343" s="92">
        <f>IF(OR(ERR=FALSE,AND(F8343="",G8343="")),0,IF($C$12="D",$H$13+SUM($F$14:F8343)-SUM($G$14:G8343),$H$13-SUM($F$14:F8343)+SUM($G$14:G8343)))</f>
        <v>0</v>
      </c>
      <c r="I8343" s="7"/>
    </row>
    <row r="8344" spans="1:9">
      <c r="A8344" s="89">
        <f t="shared" si="1273"/>
        <v>8331</v>
      </c>
      <c r="B8344" s="185" t="str">
        <f t="shared" si="1274"/>
        <v/>
      </c>
      <c r="C8344" s="90" t="str">
        <f t="shared" si="1275"/>
        <v/>
      </c>
      <c r="D8344" s="89" t="str">
        <f t="shared" si="1276"/>
        <v/>
      </c>
      <c r="E8344" s="91" t="str">
        <f t="shared" si="1277"/>
        <v/>
      </c>
      <c r="F8344" s="92" t="str">
        <f t="shared" si="1278"/>
        <v/>
      </c>
      <c r="G8344" s="212" t="str">
        <f t="shared" si="1279"/>
        <v/>
      </c>
      <c r="H8344" s="92">
        <f>IF(OR(ERR=FALSE,AND(F8344="",G8344="")),0,IF($C$12="D",$H$13+SUM($F$14:F8344)-SUM($G$14:G8344),$H$13-SUM($F$14:F8344)+SUM($G$14:G8344)))</f>
        <v>0</v>
      </c>
      <c r="I8344" s="7"/>
    </row>
    <row r="8345" spans="1:9">
      <c r="A8345" s="89">
        <f t="shared" si="1273"/>
        <v>8332</v>
      </c>
      <c r="B8345" s="185" t="str">
        <f t="shared" si="1274"/>
        <v/>
      </c>
      <c r="C8345" s="90" t="str">
        <f t="shared" si="1275"/>
        <v/>
      </c>
      <c r="D8345" s="89" t="str">
        <f t="shared" si="1276"/>
        <v/>
      </c>
      <c r="E8345" s="91" t="str">
        <f t="shared" si="1277"/>
        <v/>
      </c>
      <c r="F8345" s="92" t="str">
        <f t="shared" si="1278"/>
        <v/>
      </c>
      <c r="G8345" s="212" t="str">
        <f t="shared" si="1279"/>
        <v/>
      </c>
      <c r="H8345" s="92">
        <f>IF(OR(ERR=FALSE,AND(F8345="",G8345="")),0,IF($C$12="D",$H$13+SUM($F$14:F8345)-SUM($G$14:G8345),$H$13-SUM($F$14:F8345)+SUM($G$14:G8345)))</f>
        <v>0</v>
      </c>
      <c r="I8345" s="7"/>
    </row>
    <row r="8346" spans="1:9">
      <c r="A8346" s="89">
        <f t="shared" si="1273"/>
        <v>8333</v>
      </c>
      <c r="B8346" s="185" t="str">
        <f t="shared" si="1274"/>
        <v/>
      </c>
      <c r="C8346" s="90" t="str">
        <f t="shared" si="1275"/>
        <v/>
      </c>
      <c r="D8346" s="89" t="str">
        <f t="shared" si="1276"/>
        <v/>
      </c>
      <c r="E8346" s="91" t="str">
        <f t="shared" si="1277"/>
        <v/>
      </c>
      <c r="F8346" s="92" t="str">
        <f t="shared" si="1278"/>
        <v/>
      </c>
      <c r="G8346" s="212" t="str">
        <f t="shared" si="1279"/>
        <v/>
      </c>
      <c r="H8346" s="92">
        <f>IF(OR(ERR=FALSE,AND(F8346="",G8346="")),0,IF($C$12="D",$H$13+SUM($F$14:F8346)-SUM($G$14:G8346),$H$13-SUM($F$14:F8346)+SUM($G$14:G8346)))</f>
        <v>0</v>
      </c>
      <c r="I8346" s="7"/>
    </row>
    <row r="8347" spans="1:9">
      <c r="A8347" s="89">
        <f t="shared" si="1273"/>
        <v>8334</v>
      </c>
      <c r="B8347" s="185" t="str">
        <f t="shared" si="1274"/>
        <v/>
      </c>
      <c r="C8347" s="90" t="str">
        <f t="shared" si="1275"/>
        <v/>
      </c>
      <c r="D8347" s="89" t="str">
        <f t="shared" si="1276"/>
        <v/>
      </c>
      <c r="E8347" s="91" t="str">
        <f t="shared" si="1277"/>
        <v/>
      </c>
      <c r="F8347" s="92" t="str">
        <f t="shared" si="1278"/>
        <v/>
      </c>
      <c r="G8347" s="212" t="str">
        <f t="shared" si="1279"/>
        <v/>
      </c>
      <c r="H8347" s="92">
        <f>IF(OR(ERR=FALSE,AND(F8347="",G8347="")),0,IF($C$12="D",$H$13+SUM($F$14:F8347)-SUM($G$14:G8347),$H$13-SUM($F$14:F8347)+SUM($G$14:G8347)))</f>
        <v>0</v>
      </c>
      <c r="I8347" s="7"/>
    </row>
    <row r="8348" spans="1:9">
      <c r="A8348" s="89">
        <f t="shared" si="1273"/>
        <v>8335</v>
      </c>
      <c r="B8348" s="185" t="str">
        <f t="shared" si="1274"/>
        <v/>
      </c>
      <c r="C8348" s="90" t="str">
        <f t="shared" si="1275"/>
        <v/>
      </c>
      <c r="D8348" s="89" t="str">
        <f t="shared" si="1276"/>
        <v/>
      </c>
      <c r="E8348" s="91" t="str">
        <f t="shared" si="1277"/>
        <v/>
      </c>
      <c r="F8348" s="92" t="str">
        <f t="shared" si="1278"/>
        <v/>
      </c>
      <c r="G8348" s="212" t="str">
        <f t="shared" si="1279"/>
        <v/>
      </c>
      <c r="H8348" s="92">
        <f>IF(OR(ERR=FALSE,AND(F8348="",G8348="")),0,IF($C$12="D",$H$13+SUM($F$14:F8348)-SUM($G$14:G8348),$H$13-SUM($F$14:F8348)+SUM($G$14:G8348)))</f>
        <v>0</v>
      </c>
      <c r="I8348" s="7"/>
    </row>
    <row r="8349" spans="1:9">
      <c r="A8349" s="89">
        <f t="shared" si="1273"/>
        <v>8336</v>
      </c>
      <c r="B8349" s="185" t="str">
        <f t="shared" si="1274"/>
        <v/>
      </c>
      <c r="C8349" s="90" t="str">
        <f t="shared" si="1275"/>
        <v/>
      </c>
      <c r="D8349" s="89" t="str">
        <f t="shared" si="1276"/>
        <v/>
      </c>
      <c r="E8349" s="91" t="str">
        <f t="shared" si="1277"/>
        <v/>
      </c>
      <c r="F8349" s="92" t="str">
        <f t="shared" si="1278"/>
        <v/>
      </c>
      <c r="G8349" s="212" t="str">
        <f t="shared" si="1279"/>
        <v/>
      </c>
      <c r="H8349" s="92">
        <f>IF(OR(ERR=FALSE,AND(F8349="",G8349="")),0,IF($C$12="D",$H$13+SUM($F$14:F8349)-SUM($G$14:G8349),$H$13-SUM($F$14:F8349)+SUM($G$14:G8349)))</f>
        <v>0</v>
      </c>
      <c r="I8349" s="7"/>
    </row>
    <row r="8350" spans="1:9">
      <c r="A8350" s="89">
        <f t="shared" si="1273"/>
        <v>8337</v>
      </c>
      <c r="B8350" s="185" t="str">
        <f t="shared" si="1274"/>
        <v/>
      </c>
      <c r="C8350" s="90" t="str">
        <f t="shared" si="1275"/>
        <v/>
      </c>
      <c r="D8350" s="89" t="str">
        <f t="shared" si="1276"/>
        <v/>
      </c>
      <c r="E8350" s="91" t="str">
        <f t="shared" si="1277"/>
        <v/>
      </c>
      <c r="F8350" s="92" t="str">
        <f t="shared" si="1278"/>
        <v/>
      </c>
      <c r="G8350" s="212" t="str">
        <f t="shared" si="1279"/>
        <v/>
      </c>
      <c r="H8350" s="92">
        <f>IF(OR(ERR=FALSE,AND(F8350="",G8350="")),0,IF($C$12="D",$H$13+SUM($F$14:F8350)-SUM($G$14:G8350),$H$13-SUM($F$14:F8350)+SUM($G$14:G8350)))</f>
        <v>0</v>
      </c>
      <c r="I8350" s="7"/>
    </row>
    <row r="8351" spans="1:9">
      <c r="A8351" s="89">
        <f t="shared" si="1273"/>
        <v>8338</v>
      </c>
      <c r="B8351" s="185" t="str">
        <f t="shared" si="1274"/>
        <v/>
      </c>
      <c r="C8351" s="90" t="str">
        <f t="shared" si="1275"/>
        <v/>
      </c>
      <c r="D8351" s="89" t="str">
        <f t="shared" si="1276"/>
        <v/>
      </c>
      <c r="E8351" s="91" t="str">
        <f t="shared" si="1277"/>
        <v/>
      </c>
      <c r="F8351" s="92" t="str">
        <f t="shared" si="1278"/>
        <v/>
      </c>
      <c r="G8351" s="212" t="str">
        <f t="shared" si="1279"/>
        <v/>
      </c>
      <c r="H8351" s="92">
        <f>IF(OR(ERR=FALSE,AND(F8351="",G8351="")),0,IF($C$12="D",$H$13+SUM($F$14:F8351)-SUM($G$14:G8351),$H$13-SUM($F$14:F8351)+SUM($G$14:G8351)))</f>
        <v>0</v>
      </c>
      <c r="I8351" s="7"/>
    </row>
    <row r="8352" spans="1:9">
      <c r="A8352" s="89">
        <f t="shared" si="1273"/>
        <v>8339</v>
      </c>
      <c r="B8352" s="185" t="str">
        <f t="shared" si="1274"/>
        <v/>
      </c>
      <c r="C8352" s="90" t="str">
        <f t="shared" si="1275"/>
        <v/>
      </c>
      <c r="D8352" s="89" t="str">
        <f t="shared" si="1276"/>
        <v/>
      </c>
      <c r="E8352" s="91" t="str">
        <f t="shared" si="1277"/>
        <v/>
      </c>
      <c r="F8352" s="92" t="str">
        <f t="shared" si="1278"/>
        <v/>
      </c>
      <c r="G8352" s="212" t="str">
        <f t="shared" si="1279"/>
        <v/>
      </c>
      <c r="H8352" s="92">
        <f>IF(OR(ERR=FALSE,AND(F8352="",G8352="")),0,IF($C$12="D",$H$13+SUM($F$14:F8352)-SUM($G$14:G8352),$H$13-SUM($F$14:F8352)+SUM($G$14:G8352)))</f>
        <v>0</v>
      </c>
      <c r="I8352" s="7"/>
    </row>
    <row r="8353" spans="1:9">
      <c r="A8353" s="89">
        <f t="shared" si="1273"/>
        <v>8340</v>
      </c>
      <c r="B8353" s="185" t="str">
        <f t="shared" si="1274"/>
        <v/>
      </c>
      <c r="C8353" s="90" t="str">
        <f t="shared" si="1275"/>
        <v/>
      </c>
      <c r="D8353" s="89" t="str">
        <f t="shared" si="1276"/>
        <v/>
      </c>
      <c r="E8353" s="91" t="str">
        <f t="shared" si="1277"/>
        <v/>
      </c>
      <c r="F8353" s="92" t="str">
        <f t="shared" si="1278"/>
        <v/>
      </c>
      <c r="G8353" s="212" t="str">
        <f t="shared" si="1279"/>
        <v/>
      </c>
      <c r="H8353" s="92">
        <f>IF(OR(ERR=FALSE,AND(F8353="",G8353="")),0,IF($C$12="D",$H$13+SUM($F$14:F8353)-SUM($G$14:G8353),$H$13-SUM($F$14:F8353)+SUM($G$14:G8353)))</f>
        <v>0</v>
      </c>
      <c r="I8353" s="7"/>
    </row>
    <row r="8354" spans="1:9">
      <c r="A8354" s="89">
        <f t="shared" si="1273"/>
        <v>8341</v>
      </c>
      <c r="B8354" s="185" t="str">
        <f t="shared" si="1274"/>
        <v/>
      </c>
      <c r="C8354" s="90" t="str">
        <f t="shared" si="1275"/>
        <v/>
      </c>
      <c r="D8354" s="89" t="str">
        <f t="shared" si="1276"/>
        <v/>
      </c>
      <c r="E8354" s="91" t="str">
        <f t="shared" si="1277"/>
        <v/>
      </c>
      <c r="F8354" s="92" t="str">
        <f t="shared" si="1278"/>
        <v/>
      </c>
      <c r="G8354" s="212" t="str">
        <f t="shared" si="1279"/>
        <v/>
      </c>
      <c r="H8354" s="92">
        <f>IF(OR(ERR=FALSE,AND(F8354="",G8354="")),0,IF($C$12="D",$H$13+SUM($F$14:F8354)-SUM($G$14:G8354),$H$13-SUM($F$14:F8354)+SUM($G$14:G8354)))</f>
        <v>0</v>
      </c>
      <c r="I8354" s="7"/>
    </row>
    <row r="8355" spans="1:9">
      <c r="A8355" s="89">
        <f t="shared" si="1273"/>
        <v>8342</v>
      </c>
      <c r="B8355" s="185" t="str">
        <f t="shared" si="1274"/>
        <v/>
      </c>
      <c r="C8355" s="90" t="str">
        <f t="shared" si="1275"/>
        <v/>
      </c>
      <c r="D8355" s="89" t="str">
        <f t="shared" si="1276"/>
        <v/>
      </c>
      <c r="E8355" s="91" t="str">
        <f t="shared" si="1277"/>
        <v/>
      </c>
      <c r="F8355" s="92" t="str">
        <f t="shared" si="1278"/>
        <v/>
      </c>
      <c r="G8355" s="212" t="str">
        <f t="shared" si="1279"/>
        <v/>
      </c>
      <c r="H8355" s="92">
        <f>IF(OR(ERR=FALSE,AND(F8355="",G8355="")),0,IF($C$12="D",$H$13+SUM($F$14:F8355)-SUM($G$14:G8355),$H$13-SUM($F$14:F8355)+SUM($G$14:G8355)))</f>
        <v>0</v>
      </c>
      <c r="I8355" s="7"/>
    </row>
    <row r="8356" spans="1:9">
      <c r="A8356" s="89">
        <f t="shared" si="1273"/>
        <v>8343</v>
      </c>
      <c r="B8356" s="185" t="str">
        <f t="shared" si="1274"/>
        <v/>
      </c>
      <c r="C8356" s="90" t="str">
        <f t="shared" si="1275"/>
        <v/>
      </c>
      <c r="D8356" s="89" t="str">
        <f t="shared" si="1276"/>
        <v/>
      </c>
      <c r="E8356" s="91" t="str">
        <f t="shared" si="1277"/>
        <v/>
      </c>
      <c r="F8356" s="92" t="str">
        <f t="shared" si="1278"/>
        <v/>
      </c>
      <c r="G8356" s="212" t="str">
        <f t="shared" si="1279"/>
        <v/>
      </c>
      <c r="H8356" s="92">
        <f>IF(OR(ERR=FALSE,AND(F8356="",G8356="")),0,IF($C$12="D",$H$13+SUM($F$14:F8356)-SUM($G$14:G8356),$H$13-SUM($F$14:F8356)+SUM($G$14:G8356)))</f>
        <v>0</v>
      </c>
      <c r="I8356" s="7"/>
    </row>
    <row r="8357" spans="1:9">
      <c r="A8357" s="89">
        <f t="shared" si="1273"/>
        <v>8344</v>
      </c>
      <c r="B8357" s="185" t="str">
        <f t="shared" si="1274"/>
        <v/>
      </c>
      <c r="C8357" s="90" t="str">
        <f t="shared" si="1275"/>
        <v/>
      </c>
      <c r="D8357" s="89" t="str">
        <f t="shared" si="1276"/>
        <v/>
      </c>
      <c r="E8357" s="91" t="str">
        <f t="shared" si="1277"/>
        <v/>
      </c>
      <c r="F8357" s="92" t="str">
        <f t="shared" si="1278"/>
        <v/>
      </c>
      <c r="G8357" s="212" t="str">
        <f t="shared" si="1279"/>
        <v/>
      </c>
      <c r="H8357" s="92">
        <f>IF(OR(ERR=FALSE,AND(F8357="",G8357="")),0,IF($C$12="D",$H$13+SUM($F$14:F8357)-SUM($G$14:G8357),$H$13-SUM($F$14:F8357)+SUM($G$14:G8357)))</f>
        <v>0</v>
      </c>
      <c r="I8357" s="7"/>
    </row>
    <row r="8358" spans="1:9">
      <c r="A8358" s="89">
        <f t="shared" si="1273"/>
        <v>8345</v>
      </c>
      <c r="B8358" s="185" t="str">
        <f t="shared" si="1274"/>
        <v/>
      </c>
      <c r="C8358" s="90" t="str">
        <f t="shared" si="1275"/>
        <v/>
      </c>
      <c r="D8358" s="89" t="str">
        <f t="shared" si="1276"/>
        <v/>
      </c>
      <c r="E8358" s="91" t="str">
        <f t="shared" si="1277"/>
        <v/>
      </c>
      <c r="F8358" s="92" t="str">
        <f t="shared" si="1278"/>
        <v/>
      </c>
      <c r="G8358" s="212" t="str">
        <f t="shared" si="1279"/>
        <v/>
      </c>
      <c r="H8358" s="92">
        <f>IF(OR(ERR=FALSE,AND(F8358="",G8358="")),0,IF($C$12="D",$H$13+SUM($F$14:F8358)-SUM($G$14:G8358),$H$13-SUM($F$14:F8358)+SUM($G$14:G8358)))</f>
        <v>0</v>
      </c>
      <c r="I8358" s="7"/>
    </row>
    <row r="8359" spans="1:9">
      <c r="A8359" s="89">
        <f t="shared" si="1273"/>
        <v>8346</v>
      </c>
      <c r="B8359" s="185" t="str">
        <f t="shared" si="1274"/>
        <v/>
      </c>
      <c r="C8359" s="90" t="str">
        <f t="shared" si="1275"/>
        <v/>
      </c>
      <c r="D8359" s="89" t="str">
        <f t="shared" si="1276"/>
        <v/>
      </c>
      <c r="E8359" s="91" t="str">
        <f t="shared" si="1277"/>
        <v/>
      </c>
      <c r="F8359" s="92" t="str">
        <f t="shared" si="1278"/>
        <v/>
      </c>
      <c r="G8359" s="212" t="str">
        <f t="shared" si="1279"/>
        <v/>
      </c>
      <c r="H8359" s="92">
        <f>IF(OR(ERR=FALSE,AND(F8359="",G8359="")),0,IF($C$12="D",$H$13+SUM($F$14:F8359)-SUM($G$14:G8359),$H$13-SUM($F$14:F8359)+SUM($G$14:G8359)))</f>
        <v>0</v>
      </c>
      <c r="I8359" s="7"/>
    </row>
    <row r="8360" spans="1:9">
      <c r="A8360" s="89">
        <f t="shared" si="1273"/>
        <v>8347</v>
      </c>
      <c r="B8360" s="185" t="str">
        <f t="shared" si="1274"/>
        <v/>
      </c>
      <c r="C8360" s="90" t="str">
        <f t="shared" si="1275"/>
        <v/>
      </c>
      <c r="D8360" s="89" t="str">
        <f t="shared" si="1276"/>
        <v/>
      </c>
      <c r="E8360" s="91" t="str">
        <f t="shared" si="1277"/>
        <v/>
      </c>
      <c r="F8360" s="92" t="str">
        <f t="shared" si="1278"/>
        <v/>
      </c>
      <c r="G8360" s="212" t="str">
        <f t="shared" si="1279"/>
        <v/>
      </c>
      <c r="H8360" s="92">
        <f>IF(OR(ERR=FALSE,AND(F8360="",G8360="")),0,IF($C$12="D",$H$13+SUM($F$14:F8360)-SUM($G$14:G8360),$H$13-SUM($F$14:F8360)+SUM($G$14:G8360)))</f>
        <v>0</v>
      </c>
      <c r="I8360" s="7"/>
    </row>
    <row r="8361" spans="1:9">
      <c r="A8361" s="89">
        <f t="shared" si="1273"/>
        <v>8348</v>
      </c>
      <c r="B8361" s="185" t="str">
        <f t="shared" si="1274"/>
        <v/>
      </c>
      <c r="C8361" s="90" t="str">
        <f t="shared" si="1275"/>
        <v/>
      </c>
      <c r="D8361" s="89" t="str">
        <f t="shared" si="1276"/>
        <v/>
      </c>
      <c r="E8361" s="91" t="str">
        <f t="shared" si="1277"/>
        <v/>
      </c>
      <c r="F8361" s="92" t="str">
        <f t="shared" si="1278"/>
        <v/>
      </c>
      <c r="G8361" s="212" t="str">
        <f t="shared" si="1279"/>
        <v/>
      </c>
      <c r="H8361" s="92">
        <f>IF(OR(ERR=FALSE,AND(F8361="",G8361="")),0,IF($C$12="D",$H$13+SUM($F$14:F8361)-SUM($G$14:G8361),$H$13-SUM($F$14:F8361)+SUM($G$14:G8361)))</f>
        <v>0</v>
      </c>
      <c r="I8361" s="7"/>
    </row>
    <row r="8362" spans="1:9">
      <c r="A8362" s="89">
        <f t="shared" si="1273"/>
        <v>8349</v>
      </c>
      <c r="B8362" s="185" t="str">
        <f t="shared" si="1274"/>
        <v/>
      </c>
      <c r="C8362" s="90" t="str">
        <f t="shared" si="1275"/>
        <v/>
      </c>
      <c r="D8362" s="89" t="str">
        <f t="shared" si="1276"/>
        <v/>
      </c>
      <c r="E8362" s="91" t="str">
        <f t="shared" si="1277"/>
        <v/>
      </c>
      <c r="F8362" s="92" t="str">
        <f t="shared" si="1278"/>
        <v/>
      </c>
      <c r="G8362" s="212" t="str">
        <f t="shared" si="1279"/>
        <v/>
      </c>
      <c r="H8362" s="92">
        <f>IF(OR(ERR=FALSE,AND(F8362="",G8362="")),0,IF($C$12="D",$H$13+SUM($F$14:F8362)-SUM($G$14:G8362),$H$13-SUM($F$14:F8362)+SUM($G$14:G8362)))</f>
        <v>0</v>
      </c>
      <c r="I8362" s="7"/>
    </row>
    <row r="8363" spans="1:9">
      <c r="A8363" s="89">
        <f t="shared" si="1273"/>
        <v>8350</v>
      </c>
      <c r="B8363" s="185" t="str">
        <f t="shared" si="1274"/>
        <v/>
      </c>
      <c r="C8363" s="90" t="str">
        <f t="shared" si="1275"/>
        <v/>
      </c>
      <c r="D8363" s="89" t="str">
        <f t="shared" si="1276"/>
        <v/>
      </c>
      <c r="E8363" s="91" t="str">
        <f t="shared" si="1277"/>
        <v/>
      </c>
      <c r="F8363" s="92" t="str">
        <f t="shared" si="1278"/>
        <v/>
      </c>
      <c r="G8363" s="212" t="str">
        <f t="shared" si="1279"/>
        <v/>
      </c>
      <c r="H8363" s="92">
        <f>IF(OR(ERR=FALSE,AND(F8363="",G8363="")),0,IF($C$12="D",$H$13+SUM($F$14:F8363)-SUM($G$14:G8363),$H$13-SUM($F$14:F8363)+SUM($G$14:G8363)))</f>
        <v>0</v>
      </c>
      <c r="I8363" s="7"/>
    </row>
    <row r="8364" spans="1:9">
      <c r="A8364" s="89">
        <f t="shared" si="1273"/>
        <v>8351</v>
      </c>
      <c r="B8364" s="185" t="str">
        <f t="shared" si="1274"/>
        <v/>
      </c>
      <c r="C8364" s="90" t="str">
        <f t="shared" si="1275"/>
        <v/>
      </c>
      <c r="D8364" s="89" t="str">
        <f t="shared" si="1276"/>
        <v/>
      </c>
      <c r="E8364" s="91" t="str">
        <f t="shared" si="1277"/>
        <v/>
      </c>
      <c r="F8364" s="92" t="str">
        <f t="shared" si="1278"/>
        <v/>
      </c>
      <c r="G8364" s="212" t="str">
        <f t="shared" si="1279"/>
        <v/>
      </c>
      <c r="H8364" s="92">
        <f>IF(OR(ERR=FALSE,AND(F8364="",G8364="")),0,IF($C$12="D",$H$13+SUM($F$14:F8364)-SUM($G$14:G8364),$H$13-SUM($F$14:F8364)+SUM($G$14:G8364)))</f>
        <v>0</v>
      </c>
      <c r="I8364" s="7"/>
    </row>
    <row r="8365" spans="1:9">
      <c r="A8365" s="89">
        <f t="shared" si="1273"/>
        <v>8352</v>
      </c>
      <c r="B8365" s="185" t="str">
        <f t="shared" si="1274"/>
        <v/>
      </c>
      <c r="C8365" s="90" t="str">
        <f t="shared" si="1275"/>
        <v/>
      </c>
      <c r="D8365" s="89" t="str">
        <f t="shared" si="1276"/>
        <v/>
      </c>
      <c r="E8365" s="91" t="str">
        <f t="shared" si="1277"/>
        <v/>
      </c>
      <c r="F8365" s="92" t="str">
        <f t="shared" si="1278"/>
        <v/>
      </c>
      <c r="G8365" s="212" t="str">
        <f t="shared" si="1279"/>
        <v/>
      </c>
      <c r="H8365" s="92">
        <f>IF(OR(ERR=FALSE,AND(F8365="",G8365="")),0,IF($C$12="D",$H$13+SUM($F$14:F8365)-SUM($G$14:G8365),$H$13-SUM($F$14:F8365)+SUM($G$14:G8365)))</f>
        <v>0</v>
      </c>
      <c r="I8365" s="7"/>
    </row>
    <row r="8366" spans="1:9">
      <c r="A8366" s="89">
        <f t="shared" si="1273"/>
        <v>8353</v>
      </c>
      <c r="B8366" s="185" t="str">
        <f t="shared" si="1274"/>
        <v/>
      </c>
      <c r="C8366" s="90" t="str">
        <f t="shared" si="1275"/>
        <v/>
      </c>
      <c r="D8366" s="89" t="str">
        <f t="shared" si="1276"/>
        <v/>
      </c>
      <c r="E8366" s="91" t="str">
        <f t="shared" si="1277"/>
        <v/>
      </c>
      <c r="F8366" s="92" t="str">
        <f t="shared" si="1278"/>
        <v/>
      </c>
      <c r="G8366" s="212" t="str">
        <f t="shared" si="1279"/>
        <v/>
      </c>
      <c r="H8366" s="92">
        <f>IF(OR(ERR=FALSE,AND(F8366="",G8366="")),0,IF($C$12="D",$H$13+SUM($F$14:F8366)-SUM($G$14:G8366),$H$13-SUM($F$14:F8366)+SUM($G$14:G8366)))</f>
        <v>0</v>
      </c>
      <c r="I8366" s="7"/>
    </row>
    <row r="8367" spans="1:9">
      <c r="A8367" s="89">
        <f t="shared" si="1273"/>
        <v>8354</v>
      </c>
      <c r="B8367" s="185" t="str">
        <f t="shared" si="1274"/>
        <v/>
      </c>
      <c r="C8367" s="90" t="str">
        <f t="shared" si="1275"/>
        <v/>
      </c>
      <c r="D8367" s="89" t="str">
        <f t="shared" si="1276"/>
        <v/>
      </c>
      <c r="E8367" s="91" t="str">
        <f t="shared" si="1277"/>
        <v/>
      </c>
      <c r="F8367" s="92" t="str">
        <f t="shared" si="1278"/>
        <v/>
      </c>
      <c r="G8367" s="212" t="str">
        <f t="shared" si="1279"/>
        <v/>
      </c>
      <c r="H8367" s="92">
        <f>IF(OR(ERR=FALSE,AND(F8367="",G8367="")),0,IF($C$12="D",$H$13+SUM($F$14:F8367)-SUM($G$14:G8367),$H$13-SUM($F$14:F8367)+SUM($G$14:G8367)))</f>
        <v>0</v>
      </c>
      <c r="I8367" s="7"/>
    </row>
    <row r="8368" spans="1:9">
      <c r="A8368" s="89">
        <f t="shared" si="1273"/>
        <v>8355</v>
      </c>
      <c r="B8368" s="185" t="str">
        <f t="shared" si="1274"/>
        <v/>
      </c>
      <c r="C8368" s="90" t="str">
        <f t="shared" si="1275"/>
        <v/>
      </c>
      <c r="D8368" s="89" t="str">
        <f t="shared" si="1276"/>
        <v/>
      </c>
      <c r="E8368" s="91" t="str">
        <f t="shared" si="1277"/>
        <v/>
      </c>
      <c r="F8368" s="92" t="str">
        <f t="shared" si="1278"/>
        <v/>
      </c>
      <c r="G8368" s="212" t="str">
        <f t="shared" si="1279"/>
        <v/>
      </c>
      <c r="H8368" s="92">
        <f>IF(OR(ERR=FALSE,AND(F8368="",G8368="")),0,IF($C$12="D",$H$13+SUM($F$14:F8368)-SUM($G$14:G8368),$H$13-SUM($F$14:F8368)+SUM($G$14:G8368)))</f>
        <v>0</v>
      </c>
      <c r="I8368" s="7"/>
    </row>
    <row r="8369" spans="1:9">
      <c r="A8369" s="89">
        <f t="shared" si="1273"/>
        <v>8356</v>
      </c>
      <c r="B8369" s="185" t="str">
        <f t="shared" si="1274"/>
        <v/>
      </c>
      <c r="C8369" s="90" t="str">
        <f t="shared" si="1275"/>
        <v/>
      </c>
      <c r="D8369" s="89" t="str">
        <f t="shared" si="1276"/>
        <v/>
      </c>
      <c r="E8369" s="91" t="str">
        <f t="shared" si="1277"/>
        <v/>
      </c>
      <c r="F8369" s="92" t="str">
        <f t="shared" si="1278"/>
        <v/>
      </c>
      <c r="G8369" s="212" t="str">
        <f t="shared" si="1279"/>
        <v/>
      </c>
      <c r="H8369" s="92">
        <f>IF(OR(ERR=FALSE,AND(F8369="",G8369="")),0,IF($C$12="D",$H$13+SUM($F$14:F8369)-SUM($G$14:G8369),$H$13-SUM($F$14:F8369)+SUM($G$14:G8369)))</f>
        <v>0</v>
      </c>
      <c r="I8369" s="7"/>
    </row>
    <row r="8370" spans="1:9">
      <c r="A8370" s="89">
        <f t="shared" si="1273"/>
        <v>8357</v>
      </c>
      <c r="B8370" s="185" t="str">
        <f t="shared" si="1274"/>
        <v/>
      </c>
      <c r="C8370" s="90" t="str">
        <f t="shared" si="1275"/>
        <v/>
      </c>
      <c r="D8370" s="89" t="str">
        <f t="shared" si="1276"/>
        <v/>
      </c>
      <c r="E8370" s="91" t="str">
        <f t="shared" si="1277"/>
        <v/>
      </c>
      <c r="F8370" s="92" t="str">
        <f t="shared" si="1278"/>
        <v/>
      </c>
      <c r="G8370" s="212" t="str">
        <f t="shared" si="1279"/>
        <v/>
      </c>
      <c r="H8370" s="92">
        <f>IF(OR(ERR=FALSE,AND(F8370="",G8370="")),0,IF($C$12="D",$H$13+SUM($F$14:F8370)-SUM($G$14:G8370),$H$13-SUM($F$14:F8370)+SUM($G$14:G8370)))</f>
        <v>0</v>
      </c>
      <c r="I8370" s="7"/>
    </row>
    <row r="8371" spans="1:9">
      <c r="A8371" s="89">
        <f t="shared" si="1273"/>
        <v>8358</v>
      </c>
      <c r="B8371" s="185" t="str">
        <f t="shared" si="1274"/>
        <v/>
      </c>
      <c r="C8371" s="90" t="str">
        <f t="shared" si="1275"/>
        <v/>
      </c>
      <c r="D8371" s="89" t="str">
        <f t="shared" si="1276"/>
        <v/>
      </c>
      <c r="E8371" s="91" t="str">
        <f t="shared" si="1277"/>
        <v/>
      </c>
      <c r="F8371" s="92" t="str">
        <f t="shared" si="1278"/>
        <v/>
      </c>
      <c r="G8371" s="212" t="str">
        <f t="shared" si="1279"/>
        <v/>
      </c>
      <c r="H8371" s="92">
        <f>IF(OR(ERR=FALSE,AND(F8371="",G8371="")),0,IF($C$12="D",$H$13+SUM($F$14:F8371)-SUM($G$14:G8371),$H$13-SUM($F$14:F8371)+SUM($G$14:G8371)))</f>
        <v>0</v>
      </c>
      <c r="I8371" s="7"/>
    </row>
    <row r="8372" spans="1:9">
      <c r="A8372" s="89">
        <f t="shared" si="1273"/>
        <v>8359</v>
      </c>
      <c r="B8372" s="185" t="str">
        <f t="shared" si="1274"/>
        <v/>
      </c>
      <c r="C8372" s="90" t="str">
        <f t="shared" si="1275"/>
        <v/>
      </c>
      <c r="D8372" s="89" t="str">
        <f t="shared" si="1276"/>
        <v/>
      </c>
      <c r="E8372" s="91" t="str">
        <f t="shared" si="1277"/>
        <v/>
      </c>
      <c r="F8372" s="92" t="str">
        <f t="shared" si="1278"/>
        <v/>
      </c>
      <c r="G8372" s="212" t="str">
        <f t="shared" si="1279"/>
        <v/>
      </c>
      <c r="H8372" s="92">
        <f>IF(OR(ERR=FALSE,AND(F8372="",G8372="")),0,IF($C$12="D",$H$13+SUM($F$14:F8372)-SUM($G$14:G8372),$H$13-SUM($F$14:F8372)+SUM($G$14:G8372)))</f>
        <v>0</v>
      </c>
      <c r="I8372" s="7"/>
    </row>
    <row r="8373" spans="1:9">
      <c r="A8373" s="89">
        <f t="shared" si="1273"/>
        <v>8360</v>
      </c>
      <c r="B8373" s="185" t="str">
        <f t="shared" si="1274"/>
        <v/>
      </c>
      <c r="C8373" s="90" t="str">
        <f t="shared" si="1275"/>
        <v/>
      </c>
      <c r="D8373" s="89" t="str">
        <f t="shared" si="1276"/>
        <v/>
      </c>
      <c r="E8373" s="91" t="str">
        <f t="shared" si="1277"/>
        <v/>
      </c>
      <c r="F8373" s="92" t="str">
        <f t="shared" si="1278"/>
        <v/>
      </c>
      <c r="G8373" s="212" t="str">
        <f t="shared" si="1279"/>
        <v/>
      </c>
      <c r="H8373" s="92">
        <f>IF(OR(ERR=FALSE,AND(F8373="",G8373="")),0,IF($C$12="D",$H$13+SUM($F$14:F8373)-SUM($G$14:G8373),$H$13-SUM($F$14:F8373)+SUM($G$14:G8373)))</f>
        <v>0</v>
      </c>
      <c r="I8373" s="7"/>
    </row>
    <row r="8374" spans="1:9">
      <c r="A8374" s="89">
        <f t="shared" si="1273"/>
        <v>8361</v>
      </c>
      <c r="B8374" s="185" t="str">
        <f t="shared" si="1274"/>
        <v/>
      </c>
      <c r="C8374" s="90" t="str">
        <f t="shared" si="1275"/>
        <v/>
      </c>
      <c r="D8374" s="89" t="str">
        <f t="shared" si="1276"/>
        <v/>
      </c>
      <c r="E8374" s="91" t="str">
        <f t="shared" si="1277"/>
        <v/>
      </c>
      <c r="F8374" s="92" t="str">
        <f t="shared" si="1278"/>
        <v/>
      </c>
      <c r="G8374" s="212" t="str">
        <f t="shared" si="1279"/>
        <v/>
      </c>
      <c r="H8374" s="92">
        <f>IF(OR(ERR=FALSE,AND(F8374="",G8374="")),0,IF($C$12="D",$H$13+SUM($F$14:F8374)-SUM($G$14:G8374),$H$13-SUM($F$14:F8374)+SUM($G$14:G8374)))</f>
        <v>0</v>
      </c>
      <c r="I8374" s="7"/>
    </row>
    <row r="8375" spans="1:9">
      <c r="A8375" s="89">
        <f t="shared" si="1273"/>
        <v>8362</v>
      </c>
      <c r="B8375" s="185" t="str">
        <f t="shared" si="1274"/>
        <v/>
      </c>
      <c r="C8375" s="90" t="str">
        <f t="shared" si="1275"/>
        <v/>
      </c>
      <c r="D8375" s="89" t="str">
        <f t="shared" si="1276"/>
        <v/>
      </c>
      <c r="E8375" s="91" t="str">
        <f t="shared" si="1277"/>
        <v/>
      </c>
      <c r="F8375" s="92" t="str">
        <f t="shared" si="1278"/>
        <v/>
      </c>
      <c r="G8375" s="212" t="str">
        <f t="shared" si="1279"/>
        <v/>
      </c>
      <c r="H8375" s="92">
        <f>IF(OR(ERR=FALSE,AND(F8375="",G8375="")),0,IF($C$12="D",$H$13+SUM($F$14:F8375)-SUM($G$14:G8375),$H$13-SUM($F$14:F8375)+SUM($G$14:G8375)))</f>
        <v>0</v>
      </c>
      <c r="I8375" s="7"/>
    </row>
    <row r="8376" spans="1:9">
      <c r="A8376" s="89">
        <f t="shared" si="1273"/>
        <v>8363</v>
      </c>
      <c r="B8376" s="185" t="str">
        <f t="shared" si="1274"/>
        <v/>
      </c>
      <c r="C8376" s="90" t="str">
        <f t="shared" si="1275"/>
        <v/>
      </c>
      <c r="D8376" s="89" t="str">
        <f t="shared" si="1276"/>
        <v/>
      </c>
      <c r="E8376" s="91" t="str">
        <f t="shared" si="1277"/>
        <v/>
      </c>
      <c r="F8376" s="92" t="str">
        <f t="shared" si="1278"/>
        <v/>
      </c>
      <c r="G8376" s="212" t="str">
        <f t="shared" si="1279"/>
        <v/>
      </c>
      <c r="H8376" s="92">
        <f>IF(OR(ERR=FALSE,AND(F8376="",G8376="")),0,IF($C$12="D",$H$13+SUM($F$14:F8376)-SUM($G$14:G8376),$H$13-SUM($F$14:F8376)+SUM($G$14:G8376)))</f>
        <v>0</v>
      </c>
      <c r="I8376" s="7"/>
    </row>
    <row r="8377" spans="1:9">
      <c r="A8377" s="89">
        <f t="shared" si="1273"/>
        <v>8364</v>
      </c>
      <c r="B8377" s="185" t="str">
        <f t="shared" si="1274"/>
        <v/>
      </c>
      <c r="C8377" s="90" t="str">
        <f t="shared" si="1275"/>
        <v/>
      </c>
      <c r="D8377" s="89" t="str">
        <f t="shared" si="1276"/>
        <v/>
      </c>
      <c r="E8377" s="91" t="str">
        <f t="shared" si="1277"/>
        <v/>
      </c>
      <c r="F8377" s="92" t="str">
        <f t="shared" si="1278"/>
        <v/>
      </c>
      <c r="G8377" s="212" t="str">
        <f t="shared" si="1279"/>
        <v/>
      </c>
      <c r="H8377" s="92">
        <f>IF(OR(ERR=FALSE,AND(F8377="",G8377="")),0,IF($C$12="D",$H$13+SUM($F$14:F8377)-SUM($G$14:G8377),$H$13-SUM($F$14:F8377)+SUM($G$14:G8377)))</f>
        <v>0</v>
      </c>
      <c r="I8377" s="7"/>
    </row>
    <row r="8378" spans="1:9">
      <c r="A8378" s="89">
        <f t="shared" si="1273"/>
        <v>8365</v>
      </c>
      <c r="B8378" s="185" t="str">
        <f t="shared" si="1274"/>
        <v/>
      </c>
      <c r="C8378" s="90" t="str">
        <f t="shared" si="1275"/>
        <v/>
      </c>
      <c r="D8378" s="89" t="str">
        <f t="shared" si="1276"/>
        <v/>
      </c>
      <c r="E8378" s="91" t="str">
        <f t="shared" si="1277"/>
        <v/>
      </c>
      <c r="F8378" s="92" t="str">
        <f t="shared" si="1278"/>
        <v/>
      </c>
      <c r="G8378" s="212" t="str">
        <f t="shared" si="1279"/>
        <v/>
      </c>
      <c r="H8378" s="92">
        <f>IF(OR(ERR=FALSE,AND(F8378="",G8378="")),0,IF($C$12="D",$H$13+SUM($F$14:F8378)-SUM($G$14:G8378),$H$13-SUM($F$14:F8378)+SUM($G$14:G8378)))</f>
        <v>0</v>
      </c>
      <c r="I8378" s="7"/>
    </row>
    <row r="8379" spans="1:9">
      <c r="A8379" s="89">
        <f t="shared" si="1273"/>
        <v>8366</v>
      </c>
      <c r="B8379" s="185" t="str">
        <f t="shared" si="1274"/>
        <v/>
      </c>
      <c r="C8379" s="90" t="str">
        <f t="shared" si="1275"/>
        <v/>
      </c>
      <c r="D8379" s="89" t="str">
        <f t="shared" si="1276"/>
        <v/>
      </c>
      <c r="E8379" s="91" t="str">
        <f t="shared" si="1277"/>
        <v/>
      </c>
      <c r="F8379" s="92" t="str">
        <f t="shared" si="1278"/>
        <v/>
      </c>
      <c r="G8379" s="212" t="str">
        <f t="shared" si="1279"/>
        <v/>
      </c>
      <c r="H8379" s="92">
        <f>IF(OR(ERR=FALSE,AND(F8379="",G8379="")),0,IF($C$12="D",$H$13+SUM($F$14:F8379)-SUM($G$14:G8379),$H$13-SUM($F$14:F8379)+SUM($G$14:G8379)))</f>
        <v>0</v>
      </c>
      <c r="I8379" s="7"/>
    </row>
    <row r="8380" spans="1:9">
      <c r="A8380" s="89">
        <f t="shared" si="1273"/>
        <v>8367</v>
      </c>
      <c r="B8380" s="185" t="str">
        <f t="shared" si="1274"/>
        <v/>
      </c>
      <c r="C8380" s="90" t="str">
        <f t="shared" si="1275"/>
        <v/>
      </c>
      <c r="D8380" s="89" t="str">
        <f t="shared" si="1276"/>
        <v/>
      </c>
      <c r="E8380" s="91" t="str">
        <f t="shared" si="1277"/>
        <v/>
      </c>
      <c r="F8380" s="92" t="str">
        <f t="shared" si="1278"/>
        <v/>
      </c>
      <c r="G8380" s="212" t="str">
        <f t="shared" si="1279"/>
        <v/>
      </c>
      <c r="H8380" s="92">
        <f>IF(OR(ERR=FALSE,AND(F8380="",G8380="")),0,IF($C$12="D",$H$13+SUM($F$14:F8380)-SUM($G$14:G8380),$H$13-SUM($F$14:F8380)+SUM($G$14:G8380)))</f>
        <v>0</v>
      </c>
      <c r="I8380" s="7"/>
    </row>
    <row r="8381" spans="1:9">
      <c r="A8381" s="89">
        <f t="shared" si="1273"/>
        <v>8368</v>
      </c>
      <c r="B8381" s="185" t="str">
        <f t="shared" si="1274"/>
        <v/>
      </c>
      <c r="C8381" s="90" t="str">
        <f t="shared" si="1275"/>
        <v/>
      </c>
      <c r="D8381" s="89" t="str">
        <f t="shared" si="1276"/>
        <v/>
      </c>
      <c r="E8381" s="91" t="str">
        <f t="shared" si="1277"/>
        <v/>
      </c>
      <c r="F8381" s="92" t="str">
        <f t="shared" si="1278"/>
        <v/>
      </c>
      <c r="G8381" s="212" t="str">
        <f t="shared" si="1279"/>
        <v/>
      </c>
      <c r="H8381" s="92">
        <f>IF(OR(ERR=FALSE,AND(F8381="",G8381="")),0,IF($C$12="D",$H$13+SUM($F$14:F8381)-SUM($G$14:G8381),$H$13-SUM($F$14:F8381)+SUM($G$14:G8381)))</f>
        <v>0</v>
      </c>
      <c r="I8381" s="7"/>
    </row>
    <row r="8382" spans="1:9">
      <c r="A8382" s="89">
        <f t="shared" si="1273"/>
        <v>8369</v>
      </c>
      <c r="B8382" s="185" t="str">
        <f t="shared" si="1274"/>
        <v/>
      </c>
      <c r="C8382" s="90" t="str">
        <f t="shared" si="1275"/>
        <v/>
      </c>
      <c r="D8382" s="89" t="str">
        <f t="shared" si="1276"/>
        <v/>
      </c>
      <c r="E8382" s="91" t="str">
        <f t="shared" si="1277"/>
        <v/>
      </c>
      <c r="F8382" s="92" t="str">
        <f t="shared" si="1278"/>
        <v/>
      </c>
      <c r="G8382" s="212" t="str">
        <f t="shared" si="1279"/>
        <v/>
      </c>
      <c r="H8382" s="92">
        <f>IF(OR(ERR=FALSE,AND(F8382="",G8382="")),0,IF($C$12="D",$H$13+SUM($F$14:F8382)-SUM($G$14:G8382),$H$13-SUM($F$14:F8382)+SUM($G$14:G8382)))</f>
        <v>0</v>
      </c>
      <c r="I8382" s="7"/>
    </row>
    <row r="8383" spans="1:9">
      <c r="A8383" s="89">
        <f t="shared" ref="A8383:A8446" si="1280">A8382+1</f>
        <v>8370</v>
      </c>
      <c r="B8383" s="185" t="str">
        <f t="shared" si="1274"/>
        <v/>
      </c>
      <c r="C8383" s="90" t="str">
        <f t="shared" si="1275"/>
        <v/>
      </c>
      <c r="D8383" s="89" t="str">
        <f t="shared" si="1276"/>
        <v/>
      </c>
      <c r="E8383" s="91" t="str">
        <f t="shared" si="1277"/>
        <v/>
      </c>
      <c r="F8383" s="92" t="str">
        <f t="shared" si="1278"/>
        <v/>
      </c>
      <c r="G8383" s="212" t="str">
        <f t="shared" si="1279"/>
        <v/>
      </c>
      <c r="H8383" s="92">
        <f>IF(OR(ERR=FALSE,AND(F8383="",G8383="")),0,IF($C$12="D",$H$13+SUM($F$14:F8383)-SUM($G$14:G8383),$H$13-SUM($F$14:F8383)+SUM($G$14:G8383)))</f>
        <v>0</v>
      </c>
      <c r="I8383" s="7"/>
    </row>
    <row r="8384" spans="1:9">
      <c r="A8384" s="89">
        <f t="shared" si="1280"/>
        <v>8371</v>
      </c>
      <c r="B8384" s="185" t="str">
        <f t="shared" si="1274"/>
        <v/>
      </c>
      <c r="C8384" s="90" t="str">
        <f t="shared" si="1275"/>
        <v/>
      </c>
      <c r="D8384" s="89" t="str">
        <f t="shared" si="1276"/>
        <v/>
      </c>
      <c r="E8384" s="91" t="str">
        <f t="shared" si="1277"/>
        <v/>
      </c>
      <c r="F8384" s="92" t="str">
        <f t="shared" si="1278"/>
        <v/>
      </c>
      <c r="G8384" s="212" t="str">
        <f t="shared" si="1279"/>
        <v/>
      </c>
      <c r="H8384" s="92">
        <f>IF(OR(ERR=FALSE,AND(F8384="",G8384="")),0,IF($C$12="D",$H$13+SUM($F$14:F8384)-SUM($G$14:G8384),$H$13-SUM($F$14:F8384)+SUM($G$14:G8384)))</f>
        <v>0</v>
      </c>
      <c r="I8384" s="7"/>
    </row>
    <row r="8385" spans="1:9">
      <c r="A8385" s="89">
        <f t="shared" si="1280"/>
        <v>8372</v>
      </c>
      <c r="B8385" s="185" t="str">
        <f t="shared" si="1274"/>
        <v/>
      </c>
      <c r="C8385" s="90" t="str">
        <f t="shared" si="1275"/>
        <v/>
      </c>
      <c r="D8385" s="89" t="str">
        <f t="shared" si="1276"/>
        <v/>
      </c>
      <c r="E8385" s="91" t="str">
        <f t="shared" si="1277"/>
        <v/>
      </c>
      <c r="F8385" s="92" t="str">
        <f t="shared" si="1278"/>
        <v/>
      </c>
      <c r="G8385" s="212" t="str">
        <f t="shared" si="1279"/>
        <v/>
      </c>
      <c r="H8385" s="92">
        <f>IF(OR(ERR=FALSE,AND(F8385="",G8385="")),0,IF($C$12="D",$H$13+SUM($F$14:F8385)-SUM($G$14:G8385),$H$13-SUM($F$14:F8385)+SUM($G$14:G8385)))</f>
        <v>0</v>
      </c>
      <c r="I8385" s="7"/>
    </row>
    <row r="8386" spans="1:9">
      <c r="A8386" s="89">
        <f t="shared" si="1280"/>
        <v>8373</v>
      </c>
      <c r="B8386" s="185" t="str">
        <f t="shared" ref="B8386:B8449" si="1281">IF(ISERROR(VLOOKUP(A8386&amp;H$9,JU_AKUN,6,FALSE)=TRUE),"",VLOOKUP(A8386&amp;H$9,JU_AKUN,6,FALSE))</f>
        <v/>
      </c>
      <c r="C8386" s="90" t="str">
        <f t="shared" ref="C8386:C8449" si="1282">IF(ISERROR(VLOOKUP(A8386&amp;H$9,JU_AKUN,7,FALSE)=TRUE),"",VLOOKUP(A8386&amp;H$9,JU_AKUN,7,FALSE))</f>
        <v/>
      </c>
      <c r="D8386" s="89" t="str">
        <f t="shared" ref="D8386:D8449" si="1283">IF(ISERROR(VLOOKUP(A8386&amp;H$9,JU_AKUN,8,FALSE)=TRUE),"",VLOOKUP(A8386&amp;H$9,JU_AKUN,8,FALSE))</f>
        <v/>
      </c>
      <c r="E8386" s="91" t="str">
        <f t="shared" ref="E8386:E8449" si="1284">IF(ISERROR(VLOOKUP(A8386&amp;H$9,JU_AKUN,9,FALSE)=TRUE),"",VLOOKUP(A8386&amp;H$9,JU_AKUN,9,FALSE))</f>
        <v/>
      </c>
      <c r="F8386" s="92" t="str">
        <f t="shared" ref="F8386:F8449" si="1285">IF(ISERROR(VLOOKUP(A8386&amp;H$9,JU_AKUN,14,FALSE)=TRUE),"",VLOOKUP(A8386&amp;H$9,JU_AKUN,14,FALSE))</f>
        <v/>
      </c>
      <c r="G8386" s="212" t="str">
        <f t="shared" ref="G8386:G8449" si="1286">IF(ISERROR(VLOOKUP(A8386&amp;H$9,JU_AKUN,15,FALSE)=TRUE),"",VLOOKUP(A8386&amp;H$9,JU_AKUN,15,FALSE))</f>
        <v/>
      </c>
      <c r="H8386" s="92">
        <f>IF(OR(ERR=FALSE,AND(F8386="",G8386="")),0,IF($C$12="D",$H$13+SUM($F$14:F8386)-SUM($G$14:G8386),$H$13-SUM($F$14:F8386)+SUM($G$14:G8386)))</f>
        <v>0</v>
      </c>
      <c r="I8386" s="7"/>
    </row>
    <row r="8387" spans="1:9">
      <c r="A8387" s="89">
        <f t="shared" si="1280"/>
        <v>8374</v>
      </c>
      <c r="B8387" s="185" t="str">
        <f t="shared" si="1281"/>
        <v/>
      </c>
      <c r="C8387" s="90" t="str">
        <f t="shared" si="1282"/>
        <v/>
      </c>
      <c r="D8387" s="89" t="str">
        <f t="shared" si="1283"/>
        <v/>
      </c>
      <c r="E8387" s="91" t="str">
        <f t="shared" si="1284"/>
        <v/>
      </c>
      <c r="F8387" s="92" t="str">
        <f t="shared" si="1285"/>
        <v/>
      </c>
      <c r="G8387" s="212" t="str">
        <f t="shared" si="1286"/>
        <v/>
      </c>
      <c r="H8387" s="92">
        <f>IF(OR(ERR=FALSE,AND(F8387="",G8387="")),0,IF($C$12="D",$H$13+SUM($F$14:F8387)-SUM($G$14:G8387),$H$13-SUM($F$14:F8387)+SUM($G$14:G8387)))</f>
        <v>0</v>
      </c>
      <c r="I8387" s="7"/>
    </row>
    <row r="8388" spans="1:9">
      <c r="A8388" s="89">
        <f t="shared" si="1280"/>
        <v>8375</v>
      </c>
      <c r="B8388" s="185" t="str">
        <f t="shared" si="1281"/>
        <v/>
      </c>
      <c r="C8388" s="90" t="str">
        <f t="shared" si="1282"/>
        <v/>
      </c>
      <c r="D8388" s="89" t="str">
        <f t="shared" si="1283"/>
        <v/>
      </c>
      <c r="E8388" s="91" t="str">
        <f t="shared" si="1284"/>
        <v/>
      </c>
      <c r="F8388" s="92" t="str">
        <f t="shared" si="1285"/>
        <v/>
      </c>
      <c r="G8388" s="212" t="str">
        <f t="shared" si="1286"/>
        <v/>
      </c>
      <c r="H8388" s="92">
        <f>IF(OR(ERR=FALSE,AND(F8388="",G8388="")),0,IF($C$12="D",$H$13+SUM($F$14:F8388)-SUM($G$14:G8388),$H$13-SUM($F$14:F8388)+SUM($G$14:G8388)))</f>
        <v>0</v>
      </c>
      <c r="I8388" s="7"/>
    </row>
    <row r="8389" spans="1:9">
      <c r="A8389" s="89">
        <f t="shared" si="1280"/>
        <v>8376</v>
      </c>
      <c r="B8389" s="185" t="str">
        <f t="shared" si="1281"/>
        <v/>
      </c>
      <c r="C8389" s="90" t="str">
        <f t="shared" si="1282"/>
        <v/>
      </c>
      <c r="D8389" s="89" t="str">
        <f t="shared" si="1283"/>
        <v/>
      </c>
      <c r="E8389" s="91" t="str">
        <f t="shared" si="1284"/>
        <v/>
      </c>
      <c r="F8389" s="92" t="str">
        <f t="shared" si="1285"/>
        <v/>
      </c>
      <c r="G8389" s="212" t="str">
        <f t="shared" si="1286"/>
        <v/>
      </c>
      <c r="H8389" s="92">
        <f>IF(OR(ERR=FALSE,AND(F8389="",G8389="")),0,IF($C$12="D",$H$13+SUM($F$14:F8389)-SUM($G$14:G8389),$H$13-SUM($F$14:F8389)+SUM($G$14:G8389)))</f>
        <v>0</v>
      </c>
      <c r="I8389" s="7"/>
    </row>
    <row r="8390" spans="1:9">
      <c r="A8390" s="89">
        <f t="shared" si="1280"/>
        <v>8377</v>
      </c>
      <c r="B8390" s="185" t="str">
        <f t="shared" si="1281"/>
        <v/>
      </c>
      <c r="C8390" s="90" t="str">
        <f t="shared" si="1282"/>
        <v/>
      </c>
      <c r="D8390" s="89" t="str">
        <f t="shared" si="1283"/>
        <v/>
      </c>
      <c r="E8390" s="91" t="str">
        <f t="shared" si="1284"/>
        <v/>
      </c>
      <c r="F8390" s="92" t="str">
        <f t="shared" si="1285"/>
        <v/>
      </c>
      <c r="G8390" s="212" t="str">
        <f t="shared" si="1286"/>
        <v/>
      </c>
      <c r="H8390" s="92">
        <f>IF(OR(ERR=FALSE,AND(F8390="",G8390="")),0,IF($C$12="D",$H$13+SUM($F$14:F8390)-SUM($G$14:G8390),$H$13-SUM($F$14:F8390)+SUM($G$14:G8390)))</f>
        <v>0</v>
      </c>
      <c r="I8390" s="7"/>
    </row>
    <row r="8391" spans="1:9">
      <c r="A8391" s="89">
        <f t="shared" si="1280"/>
        <v>8378</v>
      </c>
      <c r="B8391" s="185" t="str">
        <f t="shared" si="1281"/>
        <v/>
      </c>
      <c r="C8391" s="90" t="str">
        <f t="shared" si="1282"/>
        <v/>
      </c>
      <c r="D8391" s="89" t="str">
        <f t="shared" si="1283"/>
        <v/>
      </c>
      <c r="E8391" s="91" t="str">
        <f t="shared" si="1284"/>
        <v/>
      </c>
      <c r="F8391" s="92" t="str">
        <f t="shared" si="1285"/>
        <v/>
      </c>
      <c r="G8391" s="212" t="str">
        <f t="shared" si="1286"/>
        <v/>
      </c>
      <c r="H8391" s="92">
        <f>IF(OR(ERR=FALSE,AND(F8391="",G8391="")),0,IF($C$12="D",$H$13+SUM($F$14:F8391)-SUM($G$14:G8391),$H$13-SUM($F$14:F8391)+SUM($G$14:G8391)))</f>
        <v>0</v>
      </c>
      <c r="I8391" s="7"/>
    </row>
    <row r="8392" spans="1:9">
      <c r="A8392" s="89">
        <f t="shared" si="1280"/>
        <v>8379</v>
      </c>
      <c r="B8392" s="185" t="str">
        <f t="shared" si="1281"/>
        <v/>
      </c>
      <c r="C8392" s="90" t="str">
        <f t="shared" si="1282"/>
        <v/>
      </c>
      <c r="D8392" s="89" t="str">
        <f t="shared" si="1283"/>
        <v/>
      </c>
      <c r="E8392" s="91" t="str">
        <f t="shared" si="1284"/>
        <v/>
      </c>
      <c r="F8392" s="92" t="str">
        <f t="shared" si="1285"/>
        <v/>
      </c>
      <c r="G8392" s="212" t="str">
        <f t="shared" si="1286"/>
        <v/>
      </c>
      <c r="H8392" s="92">
        <f>IF(OR(ERR=FALSE,AND(F8392="",G8392="")),0,IF($C$12="D",$H$13+SUM($F$14:F8392)-SUM($G$14:G8392),$H$13-SUM($F$14:F8392)+SUM($G$14:G8392)))</f>
        <v>0</v>
      </c>
      <c r="I8392" s="7"/>
    </row>
    <row r="8393" spans="1:9">
      <c r="A8393" s="89">
        <f t="shared" si="1280"/>
        <v>8380</v>
      </c>
      <c r="B8393" s="185" t="str">
        <f t="shared" si="1281"/>
        <v/>
      </c>
      <c r="C8393" s="90" t="str">
        <f t="shared" si="1282"/>
        <v/>
      </c>
      <c r="D8393" s="89" t="str">
        <f t="shared" si="1283"/>
        <v/>
      </c>
      <c r="E8393" s="91" t="str">
        <f t="shared" si="1284"/>
        <v/>
      </c>
      <c r="F8393" s="92" t="str">
        <f t="shared" si="1285"/>
        <v/>
      </c>
      <c r="G8393" s="212" t="str">
        <f t="shared" si="1286"/>
        <v/>
      </c>
      <c r="H8393" s="92">
        <f>IF(OR(ERR=FALSE,AND(F8393="",G8393="")),0,IF($C$12="D",$H$13+SUM($F$14:F8393)-SUM($G$14:G8393),$H$13-SUM($F$14:F8393)+SUM($G$14:G8393)))</f>
        <v>0</v>
      </c>
      <c r="I8393" s="7"/>
    </row>
    <row r="8394" spans="1:9">
      <c r="A8394" s="89">
        <f t="shared" si="1280"/>
        <v>8381</v>
      </c>
      <c r="B8394" s="185" t="str">
        <f t="shared" si="1281"/>
        <v/>
      </c>
      <c r="C8394" s="90" t="str">
        <f t="shared" si="1282"/>
        <v/>
      </c>
      <c r="D8394" s="89" t="str">
        <f t="shared" si="1283"/>
        <v/>
      </c>
      <c r="E8394" s="91" t="str">
        <f t="shared" si="1284"/>
        <v/>
      </c>
      <c r="F8394" s="92" t="str">
        <f t="shared" si="1285"/>
        <v/>
      </c>
      <c r="G8394" s="212" t="str">
        <f t="shared" si="1286"/>
        <v/>
      </c>
      <c r="H8394" s="92">
        <f>IF(OR(ERR=FALSE,AND(F8394="",G8394="")),0,IF($C$12="D",$H$13+SUM($F$14:F8394)-SUM($G$14:G8394),$H$13-SUM($F$14:F8394)+SUM($G$14:G8394)))</f>
        <v>0</v>
      </c>
      <c r="I8394" s="7"/>
    </row>
    <row r="8395" spans="1:9">
      <c r="A8395" s="89">
        <f t="shared" si="1280"/>
        <v>8382</v>
      </c>
      <c r="B8395" s="185" t="str">
        <f t="shared" si="1281"/>
        <v/>
      </c>
      <c r="C8395" s="90" t="str">
        <f t="shared" si="1282"/>
        <v/>
      </c>
      <c r="D8395" s="89" t="str">
        <f t="shared" si="1283"/>
        <v/>
      </c>
      <c r="E8395" s="91" t="str">
        <f t="shared" si="1284"/>
        <v/>
      </c>
      <c r="F8395" s="92" t="str">
        <f t="shared" si="1285"/>
        <v/>
      </c>
      <c r="G8395" s="212" t="str">
        <f t="shared" si="1286"/>
        <v/>
      </c>
      <c r="H8395" s="92">
        <f>IF(OR(ERR=FALSE,AND(F8395="",G8395="")),0,IF($C$12="D",$H$13+SUM($F$14:F8395)-SUM($G$14:G8395),$H$13-SUM($F$14:F8395)+SUM($G$14:G8395)))</f>
        <v>0</v>
      </c>
      <c r="I8395" s="7"/>
    </row>
    <row r="8396" spans="1:9">
      <c r="A8396" s="89">
        <f t="shared" si="1280"/>
        <v>8383</v>
      </c>
      <c r="B8396" s="185" t="str">
        <f t="shared" si="1281"/>
        <v/>
      </c>
      <c r="C8396" s="90" t="str">
        <f t="shared" si="1282"/>
        <v/>
      </c>
      <c r="D8396" s="89" t="str">
        <f t="shared" si="1283"/>
        <v/>
      </c>
      <c r="E8396" s="91" t="str">
        <f t="shared" si="1284"/>
        <v/>
      </c>
      <c r="F8396" s="92" t="str">
        <f t="shared" si="1285"/>
        <v/>
      </c>
      <c r="G8396" s="212" t="str">
        <f t="shared" si="1286"/>
        <v/>
      </c>
      <c r="H8396" s="92">
        <f>IF(OR(ERR=FALSE,AND(F8396="",G8396="")),0,IF($C$12="D",$H$13+SUM($F$14:F8396)-SUM($G$14:G8396),$H$13-SUM($F$14:F8396)+SUM($G$14:G8396)))</f>
        <v>0</v>
      </c>
      <c r="I8396" s="7"/>
    </row>
    <row r="8397" spans="1:9">
      <c r="A8397" s="89">
        <f t="shared" si="1280"/>
        <v>8384</v>
      </c>
      <c r="B8397" s="185" t="str">
        <f t="shared" si="1281"/>
        <v/>
      </c>
      <c r="C8397" s="90" t="str">
        <f t="shared" si="1282"/>
        <v/>
      </c>
      <c r="D8397" s="89" t="str">
        <f t="shared" si="1283"/>
        <v/>
      </c>
      <c r="E8397" s="91" t="str">
        <f t="shared" si="1284"/>
        <v/>
      </c>
      <c r="F8397" s="92" t="str">
        <f t="shared" si="1285"/>
        <v/>
      </c>
      <c r="G8397" s="212" t="str">
        <f t="shared" si="1286"/>
        <v/>
      </c>
      <c r="H8397" s="92">
        <f>IF(OR(ERR=FALSE,AND(F8397="",G8397="")),0,IF($C$12="D",$H$13+SUM($F$14:F8397)-SUM($G$14:G8397),$H$13-SUM($F$14:F8397)+SUM($G$14:G8397)))</f>
        <v>0</v>
      </c>
      <c r="I8397" s="7"/>
    </row>
    <row r="8398" spans="1:9">
      <c r="A8398" s="89">
        <f t="shared" si="1280"/>
        <v>8385</v>
      </c>
      <c r="B8398" s="185" t="str">
        <f t="shared" si="1281"/>
        <v/>
      </c>
      <c r="C8398" s="90" t="str">
        <f t="shared" si="1282"/>
        <v/>
      </c>
      <c r="D8398" s="89" t="str">
        <f t="shared" si="1283"/>
        <v/>
      </c>
      <c r="E8398" s="91" t="str">
        <f t="shared" si="1284"/>
        <v/>
      </c>
      <c r="F8398" s="92" t="str">
        <f t="shared" si="1285"/>
        <v/>
      </c>
      <c r="G8398" s="212" t="str">
        <f t="shared" si="1286"/>
        <v/>
      </c>
      <c r="H8398" s="92">
        <f>IF(OR(ERR=FALSE,AND(F8398="",G8398="")),0,IF($C$12="D",$H$13+SUM($F$14:F8398)-SUM($G$14:G8398),$H$13-SUM($F$14:F8398)+SUM($G$14:G8398)))</f>
        <v>0</v>
      </c>
      <c r="I8398" s="7"/>
    </row>
    <row r="8399" spans="1:9">
      <c r="A8399" s="89">
        <f t="shared" si="1280"/>
        <v>8386</v>
      </c>
      <c r="B8399" s="185" t="str">
        <f t="shared" si="1281"/>
        <v/>
      </c>
      <c r="C8399" s="90" t="str">
        <f t="shared" si="1282"/>
        <v/>
      </c>
      <c r="D8399" s="89" t="str">
        <f t="shared" si="1283"/>
        <v/>
      </c>
      <c r="E8399" s="91" t="str">
        <f t="shared" si="1284"/>
        <v/>
      </c>
      <c r="F8399" s="92" t="str">
        <f t="shared" si="1285"/>
        <v/>
      </c>
      <c r="G8399" s="212" t="str">
        <f t="shared" si="1286"/>
        <v/>
      </c>
      <c r="H8399" s="92">
        <f>IF(OR(ERR=FALSE,AND(F8399="",G8399="")),0,IF($C$12="D",$H$13+SUM($F$14:F8399)-SUM($G$14:G8399),$H$13-SUM($F$14:F8399)+SUM($G$14:G8399)))</f>
        <v>0</v>
      </c>
      <c r="I8399" s="7"/>
    </row>
    <row r="8400" spans="1:9">
      <c r="A8400" s="89">
        <f t="shared" si="1280"/>
        <v>8387</v>
      </c>
      <c r="B8400" s="185" t="str">
        <f t="shared" si="1281"/>
        <v/>
      </c>
      <c r="C8400" s="90" t="str">
        <f t="shared" si="1282"/>
        <v/>
      </c>
      <c r="D8400" s="89" t="str">
        <f t="shared" si="1283"/>
        <v/>
      </c>
      <c r="E8400" s="91" t="str">
        <f t="shared" si="1284"/>
        <v/>
      </c>
      <c r="F8400" s="92" t="str">
        <f t="shared" si="1285"/>
        <v/>
      </c>
      <c r="G8400" s="212" t="str">
        <f t="shared" si="1286"/>
        <v/>
      </c>
      <c r="H8400" s="92">
        <f>IF(OR(ERR=FALSE,AND(F8400="",G8400="")),0,IF($C$12="D",$H$13+SUM($F$14:F8400)-SUM($G$14:G8400),$H$13-SUM($F$14:F8400)+SUM($G$14:G8400)))</f>
        <v>0</v>
      </c>
      <c r="I8400" s="7"/>
    </row>
    <row r="8401" spans="1:9">
      <c r="A8401" s="89">
        <f t="shared" si="1280"/>
        <v>8388</v>
      </c>
      <c r="B8401" s="185" t="str">
        <f t="shared" si="1281"/>
        <v/>
      </c>
      <c r="C8401" s="90" t="str">
        <f t="shared" si="1282"/>
        <v/>
      </c>
      <c r="D8401" s="89" t="str">
        <f t="shared" si="1283"/>
        <v/>
      </c>
      <c r="E8401" s="91" t="str">
        <f t="shared" si="1284"/>
        <v/>
      </c>
      <c r="F8401" s="92" t="str">
        <f t="shared" si="1285"/>
        <v/>
      </c>
      <c r="G8401" s="212" t="str">
        <f t="shared" si="1286"/>
        <v/>
      </c>
      <c r="H8401" s="92">
        <f>IF(OR(ERR=FALSE,AND(F8401="",G8401="")),0,IF($C$12="D",$H$13+SUM($F$14:F8401)-SUM($G$14:G8401),$H$13-SUM($F$14:F8401)+SUM($G$14:G8401)))</f>
        <v>0</v>
      </c>
      <c r="I8401" s="7"/>
    </row>
    <row r="8402" spans="1:9">
      <c r="A8402" s="89">
        <f t="shared" si="1280"/>
        <v>8389</v>
      </c>
      <c r="B8402" s="185" t="str">
        <f t="shared" si="1281"/>
        <v/>
      </c>
      <c r="C8402" s="90" t="str">
        <f t="shared" si="1282"/>
        <v/>
      </c>
      <c r="D8402" s="89" t="str">
        <f t="shared" si="1283"/>
        <v/>
      </c>
      <c r="E8402" s="91" t="str">
        <f t="shared" si="1284"/>
        <v/>
      </c>
      <c r="F8402" s="92" t="str">
        <f t="shared" si="1285"/>
        <v/>
      </c>
      <c r="G8402" s="212" t="str">
        <f t="shared" si="1286"/>
        <v/>
      </c>
      <c r="H8402" s="92">
        <f>IF(OR(ERR=FALSE,AND(F8402="",G8402="")),0,IF($C$12="D",$H$13+SUM($F$14:F8402)-SUM($G$14:G8402),$H$13-SUM($F$14:F8402)+SUM($G$14:G8402)))</f>
        <v>0</v>
      </c>
      <c r="I8402" s="7"/>
    </row>
    <row r="8403" spans="1:9">
      <c r="A8403" s="89">
        <f t="shared" si="1280"/>
        <v>8390</v>
      </c>
      <c r="B8403" s="185" t="str">
        <f t="shared" si="1281"/>
        <v/>
      </c>
      <c r="C8403" s="90" t="str">
        <f t="shared" si="1282"/>
        <v/>
      </c>
      <c r="D8403" s="89" t="str">
        <f t="shared" si="1283"/>
        <v/>
      </c>
      <c r="E8403" s="91" t="str">
        <f t="shared" si="1284"/>
        <v/>
      </c>
      <c r="F8403" s="92" t="str">
        <f t="shared" si="1285"/>
        <v/>
      </c>
      <c r="G8403" s="212" t="str">
        <f t="shared" si="1286"/>
        <v/>
      </c>
      <c r="H8403" s="92">
        <f>IF(OR(ERR=FALSE,AND(F8403="",G8403="")),0,IF($C$12="D",$H$13+SUM($F$14:F8403)-SUM($G$14:G8403),$H$13-SUM($F$14:F8403)+SUM($G$14:G8403)))</f>
        <v>0</v>
      </c>
      <c r="I8403" s="7"/>
    </row>
    <row r="8404" spans="1:9">
      <c r="A8404" s="89">
        <f t="shared" si="1280"/>
        <v>8391</v>
      </c>
      <c r="B8404" s="185" t="str">
        <f t="shared" si="1281"/>
        <v/>
      </c>
      <c r="C8404" s="90" t="str">
        <f t="shared" si="1282"/>
        <v/>
      </c>
      <c r="D8404" s="89" t="str">
        <f t="shared" si="1283"/>
        <v/>
      </c>
      <c r="E8404" s="91" t="str">
        <f t="shared" si="1284"/>
        <v/>
      </c>
      <c r="F8404" s="92" t="str">
        <f t="shared" si="1285"/>
        <v/>
      </c>
      <c r="G8404" s="212" t="str">
        <f t="shared" si="1286"/>
        <v/>
      </c>
      <c r="H8404" s="92">
        <f>IF(OR(ERR=FALSE,AND(F8404="",G8404="")),0,IF($C$12="D",$H$13+SUM($F$14:F8404)-SUM($G$14:G8404),$H$13-SUM($F$14:F8404)+SUM($G$14:G8404)))</f>
        <v>0</v>
      </c>
      <c r="I8404" s="7"/>
    </row>
    <row r="8405" spans="1:9">
      <c r="A8405" s="89">
        <f t="shared" si="1280"/>
        <v>8392</v>
      </c>
      <c r="B8405" s="185" t="str">
        <f t="shared" si="1281"/>
        <v/>
      </c>
      <c r="C8405" s="90" t="str">
        <f t="shared" si="1282"/>
        <v/>
      </c>
      <c r="D8405" s="89" t="str">
        <f t="shared" si="1283"/>
        <v/>
      </c>
      <c r="E8405" s="91" t="str">
        <f t="shared" si="1284"/>
        <v/>
      </c>
      <c r="F8405" s="92" t="str">
        <f t="shared" si="1285"/>
        <v/>
      </c>
      <c r="G8405" s="212" t="str">
        <f t="shared" si="1286"/>
        <v/>
      </c>
      <c r="H8405" s="92">
        <f>IF(OR(ERR=FALSE,AND(F8405="",G8405="")),0,IF($C$12="D",$H$13+SUM($F$14:F8405)-SUM($G$14:G8405),$H$13-SUM($F$14:F8405)+SUM($G$14:G8405)))</f>
        <v>0</v>
      </c>
      <c r="I8405" s="7"/>
    </row>
    <row r="8406" spans="1:9">
      <c r="A8406" s="89">
        <f t="shared" si="1280"/>
        <v>8393</v>
      </c>
      <c r="B8406" s="185" t="str">
        <f t="shared" si="1281"/>
        <v/>
      </c>
      <c r="C8406" s="90" t="str">
        <f t="shared" si="1282"/>
        <v/>
      </c>
      <c r="D8406" s="89" t="str">
        <f t="shared" si="1283"/>
        <v/>
      </c>
      <c r="E8406" s="91" t="str">
        <f t="shared" si="1284"/>
        <v/>
      </c>
      <c r="F8406" s="92" t="str">
        <f t="shared" si="1285"/>
        <v/>
      </c>
      <c r="G8406" s="212" t="str">
        <f t="shared" si="1286"/>
        <v/>
      </c>
      <c r="H8406" s="92">
        <f>IF(OR(ERR=FALSE,AND(F8406="",G8406="")),0,IF($C$12="D",$H$13+SUM($F$14:F8406)-SUM($G$14:G8406),$H$13-SUM($F$14:F8406)+SUM($G$14:G8406)))</f>
        <v>0</v>
      </c>
      <c r="I8406" s="7"/>
    </row>
    <row r="8407" spans="1:9">
      <c r="A8407" s="89">
        <f t="shared" si="1280"/>
        <v>8394</v>
      </c>
      <c r="B8407" s="185" t="str">
        <f t="shared" si="1281"/>
        <v/>
      </c>
      <c r="C8407" s="90" t="str">
        <f t="shared" si="1282"/>
        <v/>
      </c>
      <c r="D8407" s="89" t="str">
        <f t="shared" si="1283"/>
        <v/>
      </c>
      <c r="E8407" s="91" t="str">
        <f t="shared" si="1284"/>
        <v/>
      </c>
      <c r="F8407" s="92" t="str">
        <f t="shared" si="1285"/>
        <v/>
      </c>
      <c r="G8407" s="212" t="str">
        <f t="shared" si="1286"/>
        <v/>
      </c>
      <c r="H8407" s="92">
        <f>IF(OR(ERR=FALSE,AND(F8407="",G8407="")),0,IF($C$12="D",$H$13+SUM($F$14:F8407)-SUM($G$14:G8407),$H$13-SUM($F$14:F8407)+SUM($G$14:G8407)))</f>
        <v>0</v>
      </c>
      <c r="I8407" s="7"/>
    </row>
    <row r="8408" spans="1:9">
      <c r="A8408" s="89">
        <f t="shared" si="1280"/>
        <v>8395</v>
      </c>
      <c r="B8408" s="185" t="str">
        <f t="shared" si="1281"/>
        <v/>
      </c>
      <c r="C8408" s="90" t="str">
        <f t="shared" si="1282"/>
        <v/>
      </c>
      <c r="D8408" s="89" t="str">
        <f t="shared" si="1283"/>
        <v/>
      </c>
      <c r="E8408" s="91" t="str">
        <f t="shared" si="1284"/>
        <v/>
      </c>
      <c r="F8408" s="92" t="str">
        <f t="shared" si="1285"/>
        <v/>
      </c>
      <c r="G8408" s="212" t="str">
        <f t="shared" si="1286"/>
        <v/>
      </c>
      <c r="H8408" s="92">
        <f>IF(OR(ERR=FALSE,AND(F8408="",G8408="")),0,IF($C$12="D",$H$13+SUM($F$14:F8408)-SUM($G$14:G8408),$H$13-SUM($F$14:F8408)+SUM($G$14:G8408)))</f>
        <v>0</v>
      </c>
      <c r="I8408" s="7"/>
    </row>
    <row r="8409" spans="1:9">
      <c r="A8409" s="89">
        <f t="shared" si="1280"/>
        <v>8396</v>
      </c>
      <c r="B8409" s="185" t="str">
        <f t="shared" si="1281"/>
        <v/>
      </c>
      <c r="C8409" s="90" t="str">
        <f t="shared" si="1282"/>
        <v/>
      </c>
      <c r="D8409" s="89" t="str">
        <f t="shared" si="1283"/>
        <v/>
      </c>
      <c r="E8409" s="91" t="str">
        <f t="shared" si="1284"/>
        <v/>
      </c>
      <c r="F8409" s="92" t="str">
        <f t="shared" si="1285"/>
        <v/>
      </c>
      <c r="G8409" s="212" t="str">
        <f t="shared" si="1286"/>
        <v/>
      </c>
      <c r="H8409" s="92">
        <f>IF(OR(ERR=FALSE,AND(F8409="",G8409="")),0,IF($C$12="D",$H$13+SUM($F$14:F8409)-SUM($G$14:G8409),$H$13-SUM($F$14:F8409)+SUM($G$14:G8409)))</f>
        <v>0</v>
      </c>
      <c r="I8409" s="7"/>
    </row>
    <row r="8410" spans="1:9">
      <c r="A8410" s="89">
        <f t="shared" si="1280"/>
        <v>8397</v>
      </c>
      <c r="B8410" s="185" t="str">
        <f t="shared" si="1281"/>
        <v/>
      </c>
      <c r="C8410" s="90" t="str">
        <f t="shared" si="1282"/>
        <v/>
      </c>
      <c r="D8410" s="89" t="str">
        <f t="shared" si="1283"/>
        <v/>
      </c>
      <c r="E8410" s="91" t="str">
        <f t="shared" si="1284"/>
        <v/>
      </c>
      <c r="F8410" s="92" t="str">
        <f t="shared" si="1285"/>
        <v/>
      </c>
      <c r="G8410" s="212" t="str">
        <f t="shared" si="1286"/>
        <v/>
      </c>
      <c r="H8410" s="92">
        <f>IF(OR(ERR=FALSE,AND(F8410="",G8410="")),0,IF($C$12="D",$H$13+SUM($F$14:F8410)-SUM($G$14:G8410),$H$13-SUM($F$14:F8410)+SUM($G$14:G8410)))</f>
        <v>0</v>
      </c>
      <c r="I8410" s="7"/>
    </row>
    <row r="8411" spans="1:9">
      <c r="A8411" s="89">
        <f t="shared" si="1280"/>
        <v>8398</v>
      </c>
      <c r="B8411" s="185" t="str">
        <f t="shared" si="1281"/>
        <v/>
      </c>
      <c r="C8411" s="90" t="str">
        <f t="shared" si="1282"/>
        <v/>
      </c>
      <c r="D8411" s="89" t="str">
        <f t="shared" si="1283"/>
        <v/>
      </c>
      <c r="E8411" s="91" t="str">
        <f t="shared" si="1284"/>
        <v/>
      </c>
      <c r="F8411" s="92" t="str">
        <f t="shared" si="1285"/>
        <v/>
      </c>
      <c r="G8411" s="212" t="str">
        <f t="shared" si="1286"/>
        <v/>
      </c>
      <c r="H8411" s="92">
        <f>IF(OR(ERR=FALSE,AND(F8411="",G8411="")),0,IF($C$12="D",$H$13+SUM($F$14:F8411)-SUM($G$14:G8411),$H$13-SUM($F$14:F8411)+SUM($G$14:G8411)))</f>
        <v>0</v>
      </c>
      <c r="I8411" s="7"/>
    </row>
    <row r="8412" spans="1:9">
      <c r="A8412" s="89">
        <f t="shared" si="1280"/>
        <v>8399</v>
      </c>
      <c r="B8412" s="185" t="str">
        <f t="shared" si="1281"/>
        <v/>
      </c>
      <c r="C8412" s="90" t="str">
        <f t="shared" si="1282"/>
        <v/>
      </c>
      <c r="D8412" s="89" t="str">
        <f t="shared" si="1283"/>
        <v/>
      </c>
      <c r="E8412" s="91" t="str">
        <f t="shared" si="1284"/>
        <v/>
      </c>
      <c r="F8412" s="92" t="str">
        <f t="shared" si="1285"/>
        <v/>
      </c>
      <c r="G8412" s="212" t="str">
        <f t="shared" si="1286"/>
        <v/>
      </c>
      <c r="H8412" s="92">
        <f>IF(OR(ERR=FALSE,AND(F8412="",G8412="")),0,IF($C$12="D",$H$13+SUM($F$14:F8412)-SUM($G$14:G8412),$H$13-SUM($F$14:F8412)+SUM($G$14:G8412)))</f>
        <v>0</v>
      </c>
      <c r="I8412" s="7"/>
    </row>
    <row r="8413" spans="1:9">
      <c r="A8413" s="89">
        <f t="shared" si="1280"/>
        <v>8400</v>
      </c>
      <c r="B8413" s="185" t="str">
        <f t="shared" si="1281"/>
        <v/>
      </c>
      <c r="C8413" s="90" t="str">
        <f t="shared" si="1282"/>
        <v/>
      </c>
      <c r="D8413" s="89" t="str">
        <f t="shared" si="1283"/>
        <v/>
      </c>
      <c r="E8413" s="91" t="str">
        <f t="shared" si="1284"/>
        <v/>
      </c>
      <c r="F8413" s="92" t="str">
        <f t="shared" si="1285"/>
        <v/>
      </c>
      <c r="G8413" s="212" t="str">
        <f t="shared" si="1286"/>
        <v/>
      </c>
      <c r="H8413" s="92">
        <f>IF(OR(ERR=FALSE,AND(F8413="",G8413="")),0,IF($C$12="D",$H$13+SUM($F$14:F8413)-SUM($G$14:G8413),$H$13-SUM($F$14:F8413)+SUM($G$14:G8413)))</f>
        <v>0</v>
      </c>
      <c r="I8413" s="7"/>
    </row>
    <row r="8414" spans="1:9">
      <c r="A8414" s="89">
        <f t="shared" si="1280"/>
        <v>8401</v>
      </c>
      <c r="B8414" s="185" t="str">
        <f t="shared" si="1281"/>
        <v/>
      </c>
      <c r="C8414" s="90" t="str">
        <f t="shared" si="1282"/>
        <v/>
      </c>
      <c r="D8414" s="89" t="str">
        <f t="shared" si="1283"/>
        <v/>
      </c>
      <c r="E8414" s="91" t="str">
        <f t="shared" si="1284"/>
        <v/>
      </c>
      <c r="F8414" s="92" t="str">
        <f t="shared" si="1285"/>
        <v/>
      </c>
      <c r="G8414" s="212" t="str">
        <f t="shared" si="1286"/>
        <v/>
      </c>
      <c r="H8414" s="92">
        <f>IF(OR(ERR=FALSE,AND(F8414="",G8414="")),0,IF($C$12="D",$H$13+SUM($F$14:F8414)-SUM($G$14:G8414),$H$13-SUM($F$14:F8414)+SUM($G$14:G8414)))</f>
        <v>0</v>
      </c>
      <c r="I8414" s="7"/>
    </row>
    <row r="8415" spans="1:9">
      <c r="A8415" s="89">
        <f t="shared" si="1280"/>
        <v>8402</v>
      </c>
      <c r="B8415" s="185" t="str">
        <f t="shared" si="1281"/>
        <v/>
      </c>
      <c r="C8415" s="90" t="str">
        <f t="shared" si="1282"/>
        <v/>
      </c>
      <c r="D8415" s="89" t="str">
        <f t="shared" si="1283"/>
        <v/>
      </c>
      <c r="E8415" s="91" t="str">
        <f t="shared" si="1284"/>
        <v/>
      </c>
      <c r="F8415" s="92" t="str">
        <f t="shared" si="1285"/>
        <v/>
      </c>
      <c r="G8415" s="212" t="str">
        <f t="shared" si="1286"/>
        <v/>
      </c>
      <c r="H8415" s="92">
        <f>IF(OR(ERR=FALSE,AND(F8415="",G8415="")),0,IF($C$12="D",$H$13+SUM($F$14:F8415)-SUM($G$14:G8415),$H$13-SUM($F$14:F8415)+SUM($G$14:G8415)))</f>
        <v>0</v>
      </c>
      <c r="I8415" s="7"/>
    </row>
    <row r="8416" spans="1:9">
      <c r="A8416" s="89">
        <f t="shared" si="1280"/>
        <v>8403</v>
      </c>
      <c r="B8416" s="185" t="str">
        <f t="shared" si="1281"/>
        <v/>
      </c>
      <c r="C8416" s="90" t="str">
        <f t="shared" si="1282"/>
        <v/>
      </c>
      <c r="D8416" s="89" t="str">
        <f t="shared" si="1283"/>
        <v/>
      </c>
      <c r="E8416" s="91" t="str">
        <f t="shared" si="1284"/>
        <v/>
      </c>
      <c r="F8416" s="92" t="str">
        <f t="shared" si="1285"/>
        <v/>
      </c>
      <c r="G8416" s="212" t="str">
        <f t="shared" si="1286"/>
        <v/>
      </c>
      <c r="H8416" s="92">
        <f>IF(OR(ERR=FALSE,AND(F8416="",G8416="")),0,IF($C$12="D",$H$13+SUM($F$14:F8416)-SUM($G$14:G8416),$H$13-SUM($F$14:F8416)+SUM($G$14:G8416)))</f>
        <v>0</v>
      </c>
      <c r="I8416" s="7"/>
    </row>
    <row r="8417" spans="1:9">
      <c r="A8417" s="89">
        <f t="shared" si="1280"/>
        <v>8404</v>
      </c>
      <c r="B8417" s="185" t="str">
        <f t="shared" si="1281"/>
        <v/>
      </c>
      <c r="C8417" s="90" t="str">
        <f t="shared" si="1282"/>
        <v/>
      </c>
      <c r="D8417" s="89" t="str">
        <f t="shared" si="1283"/>
        <v/>
      </c>
      <c r="E8417" s="91" t="str">
        <f t="shared" si="1284"/>
        <v/>
      </c>
      <c r="F8417" s="92" t="str">
        <f t="shared" si="1285"/>
        <v/>
      </c>
      <c r="G8417" s="212" t="str">
        <f t="shared" si="1286"/>
        <v/>
      </c>
      <c r="H8417" s="92">
        <f>IF(OR(ERR=FALSE,AND(F8417="",G8417="")),0,IF($C$12="D",$H$13+SUM($F$14:F8417)-SUM($G$14:G8417),$H$13-SUM($F$14:F8417)+SUM($G$14:G8417)))</f>
        <v>0</v>
      </c>
      <c r="I8417" s="7"/>
    </row>
    <row r="8418" spans="1:9">
      <c r="A8418" s="89">
        <f t="shared" si="1280"/>
        <v>8405</v>
      </c>
      <c r="B8418" s="185" t="str">
        <f t="shared" si="1281"/>
        <v/>
      </c>
      <c r="C8418" s="90" t="str">
        <f t="shared" si="1282"/>
        <v/>
      </c>
      <c r="D8418" s="89" t="str">
        <f t="shared" si="1283"/>
        <v/>
      </c>
      <c r="E8418" s="91" t="str">
        <f t="shared" si="1284"/>
        <v/>
      </c>
      <c r="F8418" s="92" t="str">
        <f t="shared" si="1285"/>
        <v/>
      </c>
      <c r="G8418" s="212" t="str">
        <f t="shared" si="1286"/>
        <v/>
      </c>
      <c r="H8418" s="92">
        <f>IF(OR(ERR=FALSE,AND(F8418="",G8418="")),0,IF($C$12="D",$H$13+SUM($F$14:F8418)-SUM($G$14:G8418),$H$13-SUM($F$14:F8418)+SUM($G$14:G8418)))</f>
        <v>0</v>
      </c>
      <c r="I8418" s="7"/>
    </row>
    <row r="8419" spans="1:9">
      <c r="A8419" s="89">
        <f t="shared" si="1280"/>
        <v>8406</v>
      </c>
      <c r="B8419" s="185" t="str">
        <f t="shared" si="1281"/>
        <v/>
      </c>
      <c r="C8419" s="90" t="str">
        <f t="shared" si="1282"/>
        <v/>
      </c>
      <c r="D8419" s="89" t="str">
        <f t="shared" si="1283"/>
        <v/>
      </c>
      <c r="E8419" s="91" t="str">
        <f t="shared" si="1284"/>
        <v/>
      </c>
      <c r="F8419" s="92" t="str">
        <f t="shared" si="1285"/>
        <v/>
      </c>
      <c r="G8419" s="212" t="str">
        <f t="shared" si="1286"/>
        <v/>
      </c>
      <c r="H8419" s="92">
        <f>IF(OR(ERR=FALSE,AND(F8419="",G8419="")),0,IF($C$12="D",$H$13+SUM($F$14:F8419)-SUM($G$14:G8419),$H$13-SUM($F$14:F8419)+SUM($G$14:G8419)))</f>
        <v>0</v>
      </c>
      <c r="I8419" s="7"/>
    </row>
    <row r="8420" spans="1:9">
      <c r="A8420" s="89">
        <f t="shared" si="1280"/>
        <v>8407</v>
      </c>
      <c r="B8420" s="185" t="str">
        <f t="shared" si="1281"/>
        <v/>
      </c>
      <c r="C8420" s="90" t="str">
        <f t="shared" si="1282"/>
        <v/>
      </c>
      <c r="D8420" s="89" t="str">
        <f t="shared" si="1283"/>
        <v/>
      </c>
      <c r="E8420" s="91" t="str">
        <f t="shared" si="1284"/>
        <v/>
      </c>
      <c r="F8420" s="92" t="str">
        <f t="shared" si="1285"/>
        <v/>
      </c>
      <c r="G8420" s="212" t="str">
        <f t="shared" si="1286"/>
        <v/>
      </c>
      <c r="H8420" s="92">
        <f>IF(OR(ERR=FALSE,AND(F8420="",G8420="")),0,IF($C$12="D",$H$13+SUM($F$14:F8420)-SUM($G$14:G8420),$H$13-SUM($F$14:F8420)+SUM($G$14:G8420)))</f>
        <v>0</v>
      </c>
      <c r="I8420" s="7"/>
    </row>
    <row r="8421" spans="1:9">
      <c r="A8421" s="89">
        <f t="shared" si="1280"/>
        <v>8408</v>
      </c>
      <c r="B8421" s="185" t="str">
        <f t="shared" si="1281"/>
        <v/>
      </c>
      <c r="C8421" s="90" t="str">
        <f t="shared" si="1282"/>
        <v/>
      </c>
      <c r="D8421" s="89" t="str">
        <f t="shared" si="1283"/>
        <v/>
      </c>
      <c r="E8421" s="91" t="str">
        <f t="shared" si="1284"/>
        <v/>
      </c>
      <c r="F8421" s="92" t="str">
        <f t="shared" si="1285"/>
        <v/>
      </c>
      <c r="G8421" s="212" t="str">
        <f t="shared" si="1286"/>
        <v/>
      </c>
      <c r="H8421" s="92">
        <f>IF(OR(ERR=FALSE,AND(F8421="",G8421="")),0,IF($C$12="D",$H$13+SUM($F$14:F8421)-SUM($G$14:G8421),$H$13-SUM($F$14:F8421)+SUM($G$14:G8421)))</f>
        <v>0</v>
      </c>
      <c r="I8421" s="7"/>
    </row>
    <row r="8422" spans="1:9">
      <c r="A8422" s="89">
        <f t="shared" si="1280"/>
        <v>8409</v>
      </c>
      <c r="B8422" s="185" t="str">
        <f t="shared" si="1281"/>
        <v/>
      </c>
      <c r="C8422" s="90" t="str">
        <f t="shared" si="1282"/>
        <v/>
      </c>
      <c r="D8422" s="89" t="str">
        <f t="shared" si="1283"/>
        <v/>
      </c>
      <c r="E8422" s="91" t="str">
        <f t="shared" si="1284"/>
        <v/>
      </c>
      <c r="F8422" s="92" t="str">
        <f t="shared" si="1285"/>
        <v/>
      </c>
      <c r="G8422" s="212" t="str">
        <f t="shared" si="1286"/>
        <v/>
      </c>
      <c r="H8422" s="92">
        <f>IF(OR(ERR=FALSE,AND(F8422="",G8422="")),0,IF($C$12="D",$H$13+SUM($F$14:F8422)-SUM($G$14:G8422),$H$13-SUM($F$14:F8422)+SUM($G$14:G8422)))</f>
        <v>0</v>
      </c>
      <c r="I8422" s="7"/>
    </row>
    <row r="8423" spans="1:9">
      <c r="A8423" s="89">
        <f t="shared" si="1280"/>
        <v>8410</v>
      </c>
      <c r="B8423" s="185" t="str">
        <f t="shared" si="1281"/>
        <v/>
      </c>
      <c r="C8423" s="90" t="str">
        <f t="shared" si="1282"/>
        <v/>
      </c>
      <c r="D8423" s="89" t="str">
        <f t="shared" si="1283"/>
        <v/>
      </c>
      <c r="E8423" s="91" t="str">
        <f t="shared" si="1284"/>
        <v/>
      </c>
      <c r="F8423" s="92" t="str">
        <f t="shared" si="1285"/>
        <v/>
      </c>
      <c r="G8423" s="212" t="str">
        <f t="shared" si="1286"/>
        <v/>
      </c>
      <c r="H8423" s="92">
        <f>IF(OR(ERR=FALSE,AND(F8423="",G8423="")),0,IF($C$12="D",$H$13+SUM($F$14:F8423)-SUM($G$14:G8423),$H$13-SUM($F$14:F8423)+SUM($G$14:G8423)))</f>
        <v>0</v>
      </c>
      <c r="I8423" s="7"/>
    </row>
    <row r="8424" spans="1:9">
      <c r="A8424" s="89">
        <f t="shared" si="1280"/>
        <v>8411</v>
      </c>
      <c r="B8424" s="185" t="str">
        <f t="shared" si="1281"/>
        <v/>
      </c>
      <c r="C8424" s="90" t="str">
        <f t="shared" si="1282"/>
        <v/>
      </c>
      <c r="D8424" s="89" t="str">
        <f t="shared" si="1283"/>
        <v/>
      </c>
      <c r="E8424" s="91" t="str">
        <f t="shared" si="1284"/>
        <v/>
      </c>
      <c r="F8424" s="92" t="str">
        <f t="shared" si="1285"/>
        <v/>
      </c>
      <c r="G8424" s="212" t="str">
        <f t="shared" si="1286"/>
        <v/>
      </c>
      <c r="H8424" s="92">
        <f>IF(OR(ERR=FALSE,AND(F8424="",G8424="")),0,IF($C$12="D",$H$13+SUM($F$14:F8424)-SUM($G$14:G8424),$H$13-SUM($F$14:F8424)+SUM($G$14:G8424)))</f>
        <v>0</v>
      </c>
      <c r="I8424" s="7"/>
    </row>
    <row r="8425" spans="1:9">
      <c r="A8425" s="89">
        <f t="shared" si="1280"/>
        <v>8412</v>
      </c>
      <c r="B8425" s="185" t="str">
        <f t="shared" si="1281"/>
        <v/>
      </c>
      <c r="C8425" s="90" t="str">
        <f t="shared" si="1282"/>
        <v/>
      </c>
      <c r="D8425" s="89" t="str">
        <f t="shared" si="1283"/>
        <v/>
      </c>
      <c r="E8425" s="91" t="str">
        <f t="shared" si="1284"/>
        <v/>
      </c>
      <c r="F8425" s="92" t="str">
        <f t="shared" si="1285"/>
        <v/>
      </c>
      <c r="G8425" s="212" t="str">
        <f t="shared" si="1286"/>
        <v/>
      </c>
      <c r="H8425" s="92">
        <f>IF(OR(ERR=FALSE,AND(F8425="",G8425="")),0,IF($C$12="D",$H$13+SUM($F$14:F8425)-SUM($G$14:G8425),$H$13-SUM($F$14:F8425)+SUM($G$14:G8425)))</f>
        <v>0</v>
      </c>
      <c r="I8425" s="7"/>
    </row>
    <row r="8426" spans="1:9">
      <c r="A8426" s="89">
        <f t="shared" si="1280"/>
        <v>8413</v>
      </c>
      <c r="B8426" s="185" t="str">
        <f t="shared" si="1281"/>
        <v/>
      </c>
      <c r="C8426" s="90" t="str">
        <f t="shared" si="1282"/>
        <v/>
      </c>
      <c r="D8426" s="89" t="str">
        <f t="shared" si="1283"/>
        <v/>
      </c>
      <c r="E8426" s="91" t="str">
        <f t="shared" si="1284"/>
        <v/>
      </c>
      <c r="F8426" s="92" t="str">
        <f t="shared" si="1285"/>
        <v/>
      </c>
      <c r="G8426" s="212" t="str">
        <f t="shared" si="1286"/>
        <v/>
      </c>
      <c r="H8426" s="92">
        <f>IF(OR(ERR=FALSE,AND(F8426="",G8426="")),0,IF($C$12="D",$H$13+SUM($F$14:F8426)-SUM($G$14:G8426),$H$13-SUM($F$14:F8426)+SUM($G$14:G8426)))</f>
        <v>0</v>
      </c>
      <c r="I8426" s="7"/>
    </row>
    <row r="8427" spans="1:9">
      <c r="A8427" s="89">
        <f t="shared" si="1280"/>
        <v>8414</v>
      </c>
      <c r="B8427" s="185" t="str">
        <f t="shared" si="1281"/>
        <v/>
      </c>
      <c r="C8427" s="90" t="str">
        <f t="shared" si="1282"/>
        <v/>
      </c>
      <c r="D8427" s="89" t="str">
        <f t="shared" si="1283"/>
        <v/>
      </c>
      <c r="E8427" s="91" t="str">
        <f t="shared" si="1284"/>
        <v/>
      </c>
      <c r="F8427" s="92" t="str">
        <f t="shared" si="1285"/>
        <v/>
      </c>
      <c r="G8427" s="212" t="str">
        <f t="shared" si="1286"/>
        <v/>
      </c>
      <c r="H8427" s="92">
        <f>IF(OR(ERR=FALSE,AND(F8427="",G8427="")),0,IF($C$12="D",$H$13+SUM($F$14:F8427)-SUM($G$14:G8427),$H$13-SUM($F$14:F8427)+SUM($G$14:G8427)))</f>
        <v>0</v>
      </c>
      <c r="I8427" s="7"/>
    </row>
    <row r="8428" spans="1:9">
      <c r="A8428" s="89">
        <f t="shared" si="1280"/>
        <v>8415</v>
      </c>
      <c r="B8428" s="185" t="str">
        <f t="shared" si="1281"/>
        <v/>
      </c>
      <c r="C8428" s="90" t="str">
        <f t="shared" si="1282"/>
        <v/>
      </c>
      <c r="D8428" s="89" t="str">
        <f t="shared" si="1283"/>
        <v/>
      </c>
      <c r="E8428" s="91" t="str">
        <f t="shared" si="1284"/>
        <v/>
      </c>
      <c r="F8428" s="92" t="str">
        <f t="shared" si="1285"/>
        <v/>
      </c>
      <c r="G8428" s="212" t="str">
        <f t="shared" si="1286"/>
        <v/>
      </c>
      <c r="H8428" s="92">
        <f>IF(OR(ERR=FALSE,AND(F8428="",G8428="")),0,IF($C$12="D",$H$13+SUM($F$14:F8428)-SUM($G$14:G8428),$H$13-SUM($F$14:F8428)+SUM($G$14:G8428)))</f>
        <v>0</v>
      </c>
      <c r="I8428" s="7"/>
    </row>
    <row r="8429" spans="1:9">
      <c r="A8429" s="89">
        <f t="shared" si="1280"/>
        <v>8416</v>
      </c>
      <c r="B8429" s="185" t="str">
        <f t="shared" si="1281"/>
        <v/>
      </c>
      <c r="C8429" s="90" t="str">
        <f t="shared" si="1282"/>
        <v/>
      </c>
      <c r="D8429" s="89" t="str">
        <f t="shared" si="1283"/>
        <v/>
      </c>
      <c r="E8429" s="91" t="str">
        <f t="shared" si="1284"/>
        <v/>
      </c>
      <c r="F8429" s="92" t="str">
        <f t="shared" si="1285"/>
        <v/>
      </c>
      <c r="G8429" s="212" t="str">
        <f t="shared" si="1286"/>
        <v/>
      </c>
      <c r="H8429" s="92">
        <f>IF(OR(ERR=FALSE,AND(F8429="",G8429="")),0,IF($C$12="D",$H$13+SUM($F$14:F8429)-SUM($G$14:G8429),$H$13-SUM($F$14:F8429)+SUM($G$14:G8429)))</f>
        <v>0</v>
      </c>
      <c r="I8429" s="7"/>
    </row>
    <row r="8430" spans="1:9">
      <c r="A8430" s="89">
        <f t="shared" si="1280"/>
        <v>8417</v>
      </c>
      <c r="B8430" s="185" t="str">
        <f t="shared" si="1281"/>
        <v/>
      </c>
      <c r="C8430" s="90" t="str">
        <f t="shared" si="1282"/>
        <v/>
      </c>
      <c r="D8430" s="89" t="str">
        <f t="shared" si="1283"/>
        <v/>
      </c>
      <c r="E8430" s="91" t="str">
        <f t="shared" si="1284"/>
        <v/>
      </c>
      <c r="F8430" s="92" t="str">
        <f t="shared" si="1285"/>
        <v/>
      </c>
      <c r="G8430" s="212" t="str">
        <f t="shared" si="1286"/>
        <v/>
      </c>
      <c r="H8430" s="92">
        <f>IF(OR(ERR=FALSE,AND(F8430="",G8430="")),0,IF($C$12="D",$H$13+SUM($F$14:F8430)-SUM($G$14:G8430),$H$13-SUM($F$14:F8430)+SUM($G$14:G8430)))</f>
        <v>0</v>
      </c>
      <c r="I8430" s="7"/>
    </row>
    <row r="8431" spans="1:9">
      <c r="A8431" s="89">
        <f t="shared" si="1280"/>
        <v>8418</v>
      </c>
      <c r="B8431" s="185" t="str">
        <f t="shared" si="1281"/>
        <v/>
      </c>
      <c r="C8431" s="90" t="str">
        <f t="shared" si="1282"/>
        <v/>
      </c>
      <c r="D8431" s="89" t="str">
        <f t="shared" si="1283"/>
        <v/>
      </c>
      <c r="E8431" s="91" t="str">
        <f t="shared" si="1284"/>
        <v/>
      </c>
      <c r="F8431" s="92" t="str">
        <f t="shared" si="1285"/>
        <v/>
      </c>
      <c r="G8431" s="212" t="str">
        <f t="shared" si="1286"/>
        <v/>
      </c>
      <c r="H8431" s="92">
        <f>IF(OR(ERR=FALSE,AND(F8431="",G8431="")),0,IF($C$12="D",$H$13+SUM($F$14:F8431)-SUM($G$14:G8431),$H$13-SUM($F$14:F8431)+SUM($G$14:G8431)))</f>
        <v>0</v>
      </c>
      <c r="I8431" s="7"/>
    </row>
    <row r="8432" spans="1:9">
      <c r="A8432" s="89">
        <f t="shared" si="1280"/>
        <v>8419</v>
      </c>
      <c r="B8432" s="185" t="str">
        <f t="shared" si="1281"/>
        <v/>
      </c>
      <c r="C8432" s="90" t="str">
        <f t="shared" si="1282"/>
        <v/>
      </c>
      <c r="D8432" s="89" t="str">
        <f t="shared" si="1283"/>
        <v/>
      </c>
      <c r="E8432" s="91" t="str">
        <f t="shared" si="1284"/>
        <v/>
      </c>
      <c r="F8432" s="92" t="str">
        <f t="shared" si="1285"/>
        <v/>
      </c>
      <c r="G8432" s="212" t="str">
        <f t="shared" si="1286"/>
        <v/>
      </c>
      <c r="H8432" s="92">
        <f>IF(OR(ERR=FALSE,AND(F8432="",G8432="")),0,IF($C$12="D",$H$13+SUM($F$14:F8432)-SUM($G$14:G8432),$H$13-SUM($F$14:F8432)+SUM($G$14:G8432)))</f>
        <v>0</v>
      </c>
      <c r="I8432" s="7"/>
    </row>
    <row r="8433" spans="1:9">
      <c r="A8433" s="89">
        <f t="shared" si="1280"/>
        <v>8420</v>
      </c>
      <c r="B8433" s="185" t="str">
        <f t="shared" si="1281"/>
        <v/>
      </c>
      <c r="C8433" s="90" t="str">
        <f t="shared" si="1282"/>
        <v/>
      </c>
      <c r="D8433" s="89" t="str">
        <f t="shared" si="1283"/>
        <v/>
      </c>
      <c r="E8433" s="91" t="str">
        <f t="shared" si="1284"/>
        <v/>
      </c>
      <c r="F8433" s="92" t="str">
        <f t="shared" si="1285"/>
        <v/>
      </c>
      <c r="G8433" s="212" t="str">
        <f t="shared" si="1286"/>
        <v/>
      </c>
      <c r="H8433" s="92">
        <f>IF(OR(ERR=FALSE,AND(F8433="",G8433="")),0,IF($C$12="D",$H$13+SUM($F$14:F8433)-SUM($G$14:G8433),$H$13-SUM($F$14:F8433)+SUM($G$14:G8433)))</f>
        <v>0</v>
      </c>
      <c r="I8433" s="7"/>
    </row>
    <row r="8434" spans="1:9">
      <c r="A8434" s="89">
        <f t="shared" si="1280"/>
        <v>8421</v>
      </c>
      <c r="B8434" s="185" t="str">
        <f t="shared" si="1281"/>
        <v/>
      </c>
      <c r="C8434" s="90" t="str">
        <f t="shared" si="1282"/>
        <v/>
      </c>
      <c r="D8434" s="89" t="str">
        <f t="shared" si="1283"/>
        <v/>
      </c>
      <c r="E8434" s="91" t="str">
        <f t="shared" si="1284"/>
        <v/>
      </c>
      <c r="F8434" s="92" t="str">
        <f t="shared" si="1285"/>
        <v/>
      </c>
      <c r="G8434" s="212" t="str">
        <f t="shared" si="1286"/>
        <v/>
      </c>
      <c r="H8434" s="92">
        <f>IF(OR(ERR=FALSE,AND(F8434="",G8434="")),0,IF($C$12="D",$H$13+SUM($F$14:F8434)-SUM($G$14:G8434),$H$13-SUM($F$14:F8434)+SUM($G$14:G8434)))</f>
        <v>0</v>
      </c>
      <c r="I8434" s="7"/>
    </row>
    <row r="8435" spans="1:9">
      <c r="A8435" s="89">
        <f t="shared" si="1280"/>
        <v>8422</v>
      </c>
      <c r="B8435" s="185" t="str">
        <f t="shared" si="1281"/>
        <v/>
      </c>
      <c r="C8435" s="90" t="str">
        <f t="shared" si="1282"/>
        <v/>
      </c>
      <c r="D8435" s="89" t="str">
        <f t="shared" si="1283"/>
        <v/>
      </c>
      <c r="E8435" s="91" t="str">
        <f t="shared" si="1284"/>
        <v/>
      </c>
      <c r="F8435" s="92" t="str">
        <f t="shared" si="1285"/>
        <v/>
      </c>
      <c r="G8435" s="212" t="str">
        <f t="shared" si="1286"/>
        <v/>
      </c>
      <c r="H8435" s="92">
        <f>IF(OR(ERR=FALSE,AND(F8435="",G8435="")),0,IF($C$12="D",$H$13+SUM($F$14:F8435)-SUM($G$14:G8435),$H$13-SUM($F$14:F8435)+SUM($G$14:G8435)))</f>
        <v>0</v>
      </c>
      <c r="I8435" s="7"/>
    </row>
    <row r="8436" spans="1:9">
      <c r="A8436" s="89">
        <f t="shared" si="1280"/>
        <v>8423</v>
      </c>
      <c r="B8436" s="185" t="str">
        <f t="shared" si="1281"/>
        <v/>
      </c>
      <c r="C8436" s="90" t="str">
        <f t="shared" si="1282"/>
        <v/>
      </c>
      <c r="D8436" s="89" t="str">
        <f t="shared" si="1283"/>
        <v/>
      </c>
      <c r="E8436" s="91" t="str">
        <f t="shared" si="1284"/>
        <v/>
      </c>
      <c r="F8436" s="92" t="str">
        <f t="shared" si="1285"/>
        <v/>
      </c>
      <c r="G8436" s="212" t="str">
        <f t="shared" si="1286"/>
        <v/>
      </c>
      <c r="H8436" s="92">
        <f>IF(OR(ERR=FALSE,AND(F8436="",G8436="")),0,IF($C$12="D",$H$13+SUM($F$14:F8436)-SUM($G$14:G8436),$H$13-SUM($F$14:F8436)+SUM($G$14:G8436)))</f>
        <v>0</v>
      </c>
      <c r="I8436" s="7"/>
    </row>
    <row r="8437" spans="1:9">
      <c r="A8437" s="89">
        <f t="shared" si="1280"/>
        <v>8424</v>
      </c>
      <c r="B8437" s="185" t="str">
        <f t="shared" si="1281"/>
        <v/>
      </c>
      <c r="C8437" s="90" t="str">
        <f t="shared" si="1282"/>
        <v/>
      </c>
      <c r="D8437" s="89" t="str">
        <f t="shared" si="1283"/>
        <v/>
      </c>
      <c r="E8437" s="91" t="str">
        <f t="shared" si="1284"/>
        <v/>
      </c>
      <c r="F8437" s="92" t="str">
        <f t="shared" si="1285"/>
        <v/>
      </c>
      <c r="G8437" s="212" t="str">
        <f t="shared" si="1286"/>
        <v/>
      </c>
      <c r="H8437" s="92">
        <f>IF(OR(ERR=FALSE,AND(F8437="",G8437="")),0,IF($C$12="D",$H$13+SUM($F$14:F8437)-SUM($G$14:G8437),$H$13-SUM($F$14:F8437)+SUM($G$14:G8437)))</f>
        <v>0</v>
      </c>
      <c r="I8437" s="7"/>
    </row>
    <row r="8438" spans="1:9">
      <c r="A8438" s="89">
        <f t="shared" si="1280"/>
        <v>8425</v>
      </c>
      <c r="B8438" s="185" t="str">
        <f t="shared" si="1281"/>
        <v/>
      </c>
      <c r="C8438" s="90" t="str">
        <f t="shared" si="1282"/>
        <v/>
      </c>
      <c r="D8438" s="89" t="str">
        <f t="shared" si="1283"/>
        <v/>
      </c>
      <c r="E8438" s="91" t="str">
        <f t="shared" si="1284"/>
        <v/>
      </c>
      <c r="F8438" s="92" t="str">
        <f t="shared" si="1285"/>
        <v/>
      </c>
      <c r="G8438" s="212" t="str">
        <f t="shared" si="1286"/>
        <v/>
      </c>
      <c r="H8438" s="92">
        <f>IF(OR(ERR=FALSE,AND(F8438="",G8438="")),0,IF($C$12="D",$H$13+SUM($F$14:F8438)-SUM($G$14:G8438),$H$13-SUM($F$14:F8438)+SUM($G$14:G8438)))</f>
        <v>0</v>
      </c>
      <c r="I8438" s="7"/>
    </row>
    <row r="8439" spans="1:9">
      <c r="A8439" s="89">
        <f t="shared" si="1280"/>
        <v>8426</v>
      </c>
      <c r="B8439" s="185" t="str">
        <f t="shared" si="1281"/>
        <v/>
      </c>
      <c r="C8439" s="90" t="str">
        <f t="shared" si="1282"/>
        <v/>
      </c>
      <c r="D8439" s="89" t="str">
        <f t="shared" si="1283"/>
        <v/>
      </c>
      <c r="E8439" s="91" t="str">
        <f t="shared" si="1284"/>
        <v/>
      </c>
      <c r="F8439" s="92" t="str">
        <f t="shared" si="1285"/>
        <v/>
      </c>
      <c r="G8439" s="212" t="str">
        <f t="shared" si="1286"/>
        <v/>
      </c>
      <c r="H8439" s="92">
        <f>IF(OR(ERR=FALSE,AND(F8439="",G8439="")),0,IF($C$12="D",$H$13+SUM($F$14:F8439)-SUM($G$14:G8439),$H$13-SUM($F$14:F8439)+SUM($G$14:G8439)))</f>
        <v>0</v>
      </c>
      <c r="I8439" s="7"/>
    </row>
    <row r="8440" spans="1:9">
      <c r="A8440" s="89">
        <f t="shared" si="1280"/>
        <v>8427</v>
      </c>
      <c r="B8440" s="185" t="str">
        <f t="shared" si="1281"/>
        <v/>
      </c>
      <c r="C8440" s="90" t="str">
        <f t="shared" si="1282"/>
        <v/>
      </c>
      <c r="D8440" s="89" t="str">
        <f t="shared" si="1283"/>
        <v/>
      </c>
      <c r="E8440" s="91" t="str">
        <f t="shared" si="1284"/>
        <v/>
      </c>
      <c r="F8440" s="92" t="str">
        <f t="shared" si="1285"/>
        <v/>
      </c>
      <c r="G8440" s="212" t="str">
        <f t="shared" si="1286"/>
        <v/>
      </c>
      <c r="H8440" s="92">
        <f>IF(OR(ERR=FALSE,AND(F8440="",G8440="")),0,IF($C$12="D",$H$13+SUM($F$14:F8440)-SUM($G$14:G8440),$H$13-SUM($F$14:F8440)+SUM($G$14:G8440)))</f>
        <v>0</v>
      </c>
      <c r="I8440" s="7"/>
    </row>
    <row r="8441" spans="1:9">
      <c r="A8441" s="89">
        <f t="shared" si="1280"/>
        <v>8428</v>
      </c>
      <c r="B8441" s="185" t="str">
        <f t="shared" si="1281"/>
        <v/>
      </c>
      <c r="C8441" s="90" t="str">
        <f t="shared" si="1282"/>
        <v/>
      </c>
      <c r="D8441" s="89" t="str">
        <f t="shared" si="1283"/>
        <v/>
      </c>
      <c r="E8441" s="91" t="str">
        <f t="shared" si="1284"/>
        <v/>
      </c>
      <c r="F8441" s="92" t="str">
        <f t="shared" si="1285"/>
        <v/>
      </c>
      <c r="G8441" s="212" t="str">
        <f t="shared" si="1286"/>
        <v/>
      </c>
      <c r="H8441" s="92">
        <f>IF(OR(ERR=FALSE,AND(F8441="",G8441="")),0,IF($C$12="D",$H$13+SUM($F$14:F8441)-SUM($G$14:G8441),$H$13-SUM($F$14:F8441)+SUM($G$14:G8441)))</f>
        <v>0</v>
      </c>
      <c r="I8441" s="7"/>
    </row>
    <row r="8442" spans="1:9">
      <c r="A8442" s="89">
        <f t="shared" si="1280"/>
        <v>8429</v>
      </c>
      <c r="B8442" s="185" t="str">
        <f t="shared" si="1281"/>
        <v/>
      </c>
      <c r="C8442" s="90" t="str">
        <f t="shared" si="1282"/>
        <v/>
      </c>
      <c r="D8442" s="89" t="str">
        <f t="shared" si="1283"/>
        <v/>
      </c>
      <c r="E8442" s="91" t="str">
        <f t="shared" si="1284"/>
        <v/>
      </c>
      <c r="F8442" s="92" t="str">
        <f t="shared" si="1285"/>
        <v/>
      </c>
      <c r="G8442" s="212" t="str">
        <f t="shared" si="1286"/>
        <v/>
      </c>
      <c r="H8442" s="92">
        <f>IF(OR(ERR=FALSE,AND(F8442="",G8442="")),0,IF($C$12="D",$H$13+SUM($F$14:F8442)-SUM($G$14:G8442),$H$13-SUM($F$14:F8442)+SUM($G$14:G8442)))</f>
        <v>0</v>
      </c>
      <c r="I8442" s="7"/>
    </row>
    <row r="8443" spans="1:9">
      <c r="A8443" s="89">
        <f t="shared" si="1280"/>
        <v>8430</v>
      </c>
      <c r="B8443" s="185" t="str">
        <f t="shared" si="1281"/>
        <v/>
      </c>
      <c r="C8443" s="90" t="str">
        <f t="shared" si="1282"/>
        <v/>
      </c>
      <c r="D8443" s="89" t="str">
        <f t="shared" si="1283"/>
        <v/>
      </c>
      <c r="E8443" s="91" t="str">
        <f t="shared" si="1284"/>
        <v/>
      </c>
      <c r="F8443" s="92" t="str">
        <f t="shared" si="1285"/>
        <v/>
      </c>
      <c r="G8443" s="212" t="str">
        <f t="shared" si="1286"/>
        <v/>
      </c>
      <c r="H8443" s="92">
        <f>IF(OR(ERR=FALSE,AND(F8443="",G8443="")),0,IF($C$12="D",$H$13+SUM($F$14:F8443)-SUM($G$14:G8443),$H$13-SUM($F$14:F8443)+SUM($G$14:G8443)))</f>
        <v>0</v>
      </c>
      <c r="I8443" s="7"/>
    </row>
    <row r="8444" spans="1:9">
      <c r="A8444" s="89">
        <f t="shared" si="1280"/>
        <v>8431</v>
      </c>
      <c r="B8444" s="185" t="str">
        <f t="shared" si="1281"/>
        <v/>
      </c>
      <c r="C8444" s="90" t="str">
        <f t="shared" si="1282"/>
        <v/>
      </c>
      <c r="D8444" s="89" t="str">
        <f t="shared" si="1283"/>
        <v/>
      </c>
      <c r="E8444" s="91" t="str">
        <f t="shared" si="1284"/>
        <v/>
      </c>
      <c r="F8444" s="92" t="str">
        <f t="shared" si="1285"/>
        <v/>
      </c>
      <c r="G8444" s="212" t="str">
        <f t="shared" si="1286"/>
        <v/>
      </c>
      <c r="H8444" s="92">
        <f>IF(OR(ERR=FALSE,AND(F8444="",G8444="")),0,IF($C$12="D",$H$13+SUM($F$14:F8444)-SUM($G$14:G8444),$H$13-SUM($F$14:F8444)+SUM($G$14:G8444)))</f>
        <v>0</v>
      </c>
      <c r="I8444" s="7"/>
    </row>
    <row r="8445" spans="1:9">
      <c r="A8445" s="89">
        <f t="shared" si="1280"/>
        <v>8432</v>
      </c>
      <c r="B8445" s="185" t="str">
        <f t="shared" si="1281"/>
        <v/>
      </c>
      <c r="C8445" s="90" t="str">
        <f t="shared" si="1282"/>
        <v/>
      </c>
      <c r="D8445" s="89" t="str">
        <f t="shared" si="1283"/>
        <v/>
      </c>
      <c r="E8445" s="91" t="str">
        <f t="shared" si="1284"/>
        <v/>
      </c>
      <c r="F8445" s="92" t="str">
        <f t="shared" si="1285"/>
        <v/>
      </c>
      <c r="G8445" s="212" t="str">
        <f t="shared" si="1286"/>
        <v/>
      </c>
      <c r="H8445" s="92">
        <f>IF(OR(ERR=FALSE,AND(F8445="",G8445="")),0,IF($C$12="D",$H$13+SUM($F$14:F8445)-SUM($G$14:G8445),$H$13-SUM($F$14:F8445)+SUM($G$14:G8445)))</f>
        <v>0</v>
      </c>
      <c r="I8445" s="7"/>
    </row>
    <row r="8446" spans="1:9">
      <c r="A8446" s="89">
        <f t="shared" si="1280"/>
        <v>8433</v>
      </c>
      <c r="B8446" s="185" t="str">
        <f t="shared" si="1281"/>
        <v/>
      </c>
      <c r="C8446" s="90" t="str">
        <f t="shared" si="1282"/>
        <v/>
      </c>
      <c r="D8446" s="89" t="str">
        <f t="shared" si="1283"/>
        <v/>
      </c>
      <c r="E8446" s="91" t="str">
        <f t="shared" si="1284"/>
        <v/>
      </c>
      <c r="F8446" s="92" t="str">
        <f t="shared" si="1285"/>
        <v/>
      </c>
      <c r="G8446" s="212" t="str">
        <f t="shared" si="1286"/>
        <v/>
      </c>
      <c r="H8446" s="92">
        <f>IF(OR(ERR=FALSE,AND(F8446="",G8446="")),0,IF($C$12="D",$H$13+SUM($F$14:F8446)-SUM($G$14:G8446),$H$13-SUM($F$14:F8446)+SUM($G$14:G8446)))</f>
        <v>0</v>
      </c>
      <c r="I8446" s="7"/>
    </row>
    <row r="8447" spans="1:9">
      <c r="A8447" s="89">
        <f t="shared" ref="A8447:A8459" si="1287">A8446+1</f>
        <v>8434</v>
      </c>
      <c r="B8447" s="185" t="str">
        <f t="shared" si="1281"/>
        <v/>
      </c>
      <c r="C8447" s="90" t="str">
        <f t="shared" si="1282"/>
        <v/>
      </c>
      <c r="D8447" s="89" t="str">
        <f t="shared" si="1283"/>
        <v/>
      </c>
      <c r="E8447" s="91" t="str">
        <f t="shared" si="1284"/>
        <v/>
      </c>
      <c r="F8447" s="92" t="str">
        <f t="shared" si="1285"/>
        <v/>
      </c>
      <c r="G8447" s="212" t="str">
        <f t="shared" si="1286"/>
        <v/>
      </c>
      <c r="H8447" s="92">
        <f>IF(OR(ERR=FALSE,AND(F8447="",G8447="")),0,IF($C$12="D",$H$13+SUM($F$14:F8447)-SUM($G$14:G8447),$H$13-SUM($F$14:F8447)+SUM($G$14:G8447)))</f>
        <v>0</v>
      </c>
      <c r="I8447" s="7"/>
    </row>
    <row r="8448" spans="1:9">
      <c r="A8448" s="89">
        <f t="shared" si="1287"/>
        <v>8435</v>
      </c>
      <c r="B8448" s="185" t="str">
        <f t="shared" si="1281"/>
        <v/>
      </c>
      <c r="C8448" s="90" t="str">
        <f t="shared" si="1282"/>
        <v/>
      </c>
      <c r="D8448" s="89" t="str">
        <f t="shared" si="1283"/>
        <v/>
      </c>
      <c r="E8448" s="91" t="str">
        <f t="shared" si="1284"/>
        <v/>
      </c>
      <c r="F8448" s="92" t="str">
        <f t="shared" si="1285"/>
        <v/>
      </c>
      <c r="G8448" s="212" t="str">
        <f t="shared" si="1286"/>
        <v/>
      </c>
      <c r="H8448" s="92">
        <f>IF(OR(ERR=FALSE,AND(F8448="",G8448="")),0,IF($C$12="D",$H$13+SUM($F$14:F8448)-SUM($G$14:G8448),$H$13-SUM($F$14:F8448)+SUM($G$14:G8448)))</f>
        <v>0</v>
      </c>
      <c r="I8448" s="7"/>
    </row>
    <row r="8449" spans="1:9">
      <c r="A8449" s="89">
        <f t="shared" si="1287"/>
        <v>8436</v>
      </c>
      <c r="B8449" s="185" t="str">
        <f t="shared" si="1281"/>
        <v/>
      </c>
      <c r="C8449" s="90" t="str">
        <f t="shared" si="1282"/>
        <v/>
      </c>
      <c r="D8449" s="89" t="str">
        <f t="shared" si="1283"/>
        <v/>
      </c>
      <c r="E8449" s="91" t="str">
        <f t="shared" si="1284"/>
        <v/>
      </c>
      <c r="F8449" s="92" t="str">
        <f t="shared" si="1285"/>
        <v/>
      </c>
      <c r="G8449" s="212" t="str">
        <f t="shared" si="1286"/>
        <v/>
      </c>
      <c r="H8449" s="92">
        <f>IF(OR(ERR=FALSE,AND(F8449="",G8449="")),0,IF($C$12="D",$H$13+SUM($F$14:F8449)-SUM($G$14:G8449),$H$13-SUM($F$14:F8449)+SUM($G$14:G8449)))</f>
        <v>0</v>
      </c>
      <c r="I8449" s="7"/>
    </row>
    <row r="8450" spans="1:9">
      <c r="A8450" s="89">
        <f t="shared" si="1287"/>
        <v>8437</v>
      </c>
      <c r="B8450" s="185" t="str">
        <f t="shared" ref="B8450:B8459" si="1288">IF(ISERROR(VLOOKUP(A8450&amp;H$9,JU_AKUN,6,FALSE)=TRUE),"",VLOOKUP(A8450&amp;H$9,JU_AKUN,6,FALSE))</f>
        <v/>
      </c>
      <c r="C8450" s="90" t="str">
        <f t="shared" ref="C8450:C8459" si="1289">IF(ISERROR(VLOOKUP(A8450&amp;H$9,JU_AKUN,7,FALSE)=TRUE),"",VLOOKUP(A8450&amp;H$9,JU_AKUN,7,FALSE))</f>
        <v/>
      </c>
      <c r="D8450" s="89" t="str">
        <f t="shared" ref="D8450:D8459" si="1290">IF(ISERROR(VLOOKUP(A8450&amp;H$9,JU_AKUN,8,FALSE)=TRUE),"",VLOOKUP(A8450&amp;H$9,JU_AKUN,8,FALSE))</f>
        <v/>
      </c>
      <c r="E8450" s="91" t="str">
        <f t="shared" ref="E8450:E8459" si="1291">IF(ISERROR(VLOOKUP(A8450&amp;H$9,JU_AKUN,9,FALSE)=TRUE),"",VLOOKUP(A8450&amp;H$9,JU_AKUN,9,FALSE))</f>
        <v/>
      </c>
      <c r="F8450" s="92" t="str">
        <f t="shared" ref="F8450:F8459" si="1292">IF(ISERROR(VLOOKUP(A8450&amp;H$9,JU_AKUN,14,FALSE)=TRUE),"",VLOOKUP(A8450&amp;H$9,JU_AKUN,14,FALSE))</f>
        <v/>
      </c>
      <c r="G8450" s="212" t="str">
        <f t="shared" ref="G8450:G8459" si="1293">IF(ISERROR(VLOOKUP(A8450&amp;H$9,JU_AKUN,15,FALSE)=TRUE),"",VLOOKUP(A8450&amp;H$9,JU_AKUN,15,FALSE))</f>
        <v/>
      </c>
      <c r="H8450" s="92">
        <f>IF(OR(ERR=FALSE,AND(F8450="",G8450="")),0,IF($C$12="D",$H$13+SUM($F$14:F8450)-SUM($G$14:G8450),$H$13-SUM($F$14:F8450)+SUM($G$14:G8450)))</f>
        <v>0</v>
      </c>
      <c r="I8450" s="7"/>
    </row>
    <row r="8451" spans="1:9">
      <c r="A8451" s="89">
        <f t="shared" si="1287"/>
        <v>8438</v>
      </c>
      <c r="B8451" s="185" t="str">
        <f t="shared" si="1288"/>
        <v/>
      </c>
      <c r="C8451" s="90" t="str">
        <f t="shared" si="1289"/>
        <v/>
      </c>
      <c r="D8451" s="89" t="str">
        <f t="shared" si="1290"/>
        <v/>
      </c>
      <c r="E8451" s="91" t="str">
        <f t="shared" si="1291"/>
        <v/>
      </c>
      <c r="F8451" s="92" t="str">
        <f t="shared" si="1292"/>
        <v/>
      </c>
      <c r="G8451" s="212" t="str">
        <f t="shared" si="1293"/>
        <v/>
      </c>
      <c r="H8451" s="92">
        <f>IF(OR(ERR=FALSE,AND(F8451="",G8451="")),0,IF($C$12="D",$H$13+SUM($F$14:F8451)-SUM($G$14:G8451),$H$13-SUM($F$14:F8451)+SUM($G$14:G8451)))</f>
        <v>0</v>
      </c>
      <c r="I8451" s="7"/>
    </row>
    <row r="8452" spans="1:9">
      <c r="A8452" s="89">
        <f t="shared" si="1287"/>
        <v>8439</v>
      </c>
      <c r="B8452" s="185" t="str">
        <f t="shared" si="1288"/>
        <v/>
      </c>
      <c r="C8452" s="90" t="str">
        <f t="shared" si="1289"/>
        <v/>
      </c>
      <c r="D8452" s="89" t="str">
        <f t="shared" si="1290"/>
        <v/>
      </c>
      <c r="E8452" s="91" t="str">
        <f t="shared" si="1291"/>
        <v/>
      </c>
      <c r="F8452" s="92" t="str">
        <f t="shared" si="1292"/>
        <v/>
      </c>
      <c r="G8452" s="212" t="str">
        <f t="shared" si="1293"/>
        <v/>
      </c>
      <c r="H8452" s="92">
        <f>IF(OR(ERR=FALSE,AND(F8452="",G8452="")),0,IF($C$12="D",$H$13+SUM($F$14:F8452)-SUM($G$14:G8452),$H$13-SUM($F$14:F8452)+SUM($G$14:G8452)))</f>
        <v>0</v>
      </c>
      <c r="I8452" s="7"/>
    </row>
    <row r="8453" spans="1:9">
      <c r="A8453" s="89">
        <f t="shared" si="1287"/>
        <v>8440</v>
      </c>
      <c r="B8453" s="185" t="str">
        <f t="shared" si="1288"/>
        <v/>
      </c>
      <c r="C8453" s="90" t="str">
        <f t="shared" si="1289"/>
        <v/>
      </c>
      <c r="D8453" s="89" t="str">
        <f t="shared" si="1290"/>
        <v/>
      </c>
      <c r="E8453" s="91" t="str">
        <f t="shared" si="1291"/>
        <v/>
      </c>
      <c r="F8453" s="92" t="str">
        <f t="shared" si="1292"/>
        <v/>
      </c>
      <c r="G8453" s="212" t="str">
        <f t="shared" si="1293"/>
        <v/>
      </c>
      <c r="H8453" s="92">
        <f>IF(OR(ERR=FALSE,AND(F8453="",G8453="")),0,IF($C$12="D",$H$13+SUM($F$14:F8453)-SUM($G$14:G8453),$H$13-SUM($F$14:F8453)+SUM($G$14:G8453)))</f>
        <v>0</v>
      </c>
      <c r="I8453" s="7"/>
    </row>
    <row r="8454" spans="1:9">
      <c r="A8454" s="89">
        <f t="shared" si="1287"/>
        <v>8441</v>
      </c>
      <c r="B8454" s="185" t="str">
        <f t="shared" si="1288"/>
        <v/>
      </c>
      <c r="C8454" s="90" t="str">
        <f t="shared" si="1289"/>
        <v/>
      </c>
      <c r="D8454" s="89" t="str">
        <f t="shared" si="1290"/>
        <v/>
      </c>
      <c r="E8454" s="91" t="str">
        <f t="shared" si="1291"/>
        <v/>
      </c>
      <c r="F8454" s="92" t="str">
        <f t="shared" si="1292"/>
        <v/>
      </c>
      <c r="G8454" s="212" t="str">
        <f t="shared" si="1293"/>
        <v/>
      </c>
      <c r="H8454" s="92">
        <f>IF(OR(ERR=FALSE,AND(F8454="",G8454="")),0,IF($C$12="D",$H$13+SUM($F$14:F8454)-SUM($G$14:G8454),$H$13-SUM($F$14:F8454)+SUM($G$14:G8454)))</f>
        <v>0</v>
      </c>
      <c r="I8454" s="7"/>
    </row>
    <row r="8455" spans="1:9">
      <c r="A8455" s="89">
        <f t="shared" si="1287"/>
        <v>8442</v>
      </c>
      <c r="B8455" s="185" t="str">
        <f t="shared" si="1288"/>
        <v/>
      </c>
      <c r="C8455" s="90" t="str">
        <f t="shared" si="1289"/>
        <v/>
      </c>
      <c r="D8455" s="89" t="str">
        <f t="shared" si="1290"/>
        <v/>
      </c>
      <c r="E8455" s="91" t="str">
        <f t="shared" si="1291"/>
        <v/>
      </c>
      <c r="F8455" s="92" t="str">
        <f t="shared" si="1292"/>
        <v/>
      </c>
      <c r="G8455" s="212" t="str">
        <f t="shared" si="1293"/>
        <v/>
      </c>
      <c r="H8455" s="92">
        <f>IF(OR(ERR=FALSE,AND(F8455="",G8455="")),0,IF($C$12="D",$H$13+SUM($F$14:F8455)-SUM($G$14:G8455),$H$13-SUM($F$14:F8455)+SUM($G$14:G8455)))</f>
        <v>0</v>
      </c>
      <c r="I8455" s="7"/>
    </row>
    <row r="8456" spans="1:9">
      <c r="A8456" s="89">
        <f t="shared" si="1287"/>
        <v>8443</v>
      </c>
      <c r="B8456" s="185" t="str">
        <f t="shared" si="1288"/>
        <v/>
      </c>
      <c r="C8456" s="90" t="str">
        <f t="shared" si="1289"/>
        <v/>
      </c>
      <c r="D8456" s="89" t="str">
        <f t="shared" si="1290"/>
        <v/>
      </c>
      <c r="E8456" s="91" t="str">
        <f t="shared" si="1291"/>
        <v/>
      </c>
      <c r="F8456" s="92" t="str">
        <f t="shared" si="1292"/>
        <v/>
      </c>
      <c r="G8456" s="212" t="str">
        <f t="shared" si="1293"/>
        <v/>
      </c>
      <c r="H8456" s="92">
        <f>IF(OR(ERR=FALSE,AND(F8456="",G8456="")),0,IF($C$12="D",$H$13+SUM($F$14:F8456)-SUM($G$14:G8456),$H$13-SUM($F$14:F8456)+SUM($G$14:G8456)))</f>
        <v>0</v>
      </c>
      <c r="I8456" s="7"/>
    </row>
    <row r="8457" spans="1:9">
      <c r="A8457" s="89">
        <f t="shared" si="1287"/>
        <v>8444</v>
      </c>
      <c r="B8457" s="185" t="str">
        <f t="shared" si="1288"/>
        <v/>
      </c>
      <c r="C8457" s="90" t="str">
        <f t="shared" si="1289"/>
        <v/>
      </c>
      <c r="D8457" s="89" t="str">
        <f t="shared" si="1290"/>
        <v/>
      </c>
      <c r="E8457" s="91" t="str">
        <f t="shared" si="1291"/>
        <v/>
      </c>
      <c r="F8457" s="92" t="str">
        <f t="shared" si="1292"/>
        <v/>
      </c>
      <c r="G8457" s="212" t="str">
        <f t="shared" si="1293"/>
        <v/>
      </c>
      <c r="H8457" s="92">
        <f>IF(OR(ERR=FALSE,AND(F8457="",G8457="")),0,IF($C$12="D",$H$13+SUM($F$14:F8457)-SUM($G$14:G8457),$H$13-SUM($F$14:F8457)+SUM($G$14:G8457)))</f>
        <v>0</v>
      </c>
      <c r="I8457" s="7"/>
    </row>
    <row r="8458" spans="1:9">
      <c r="A8458" s="89">
        <f t="shared" si="1287"/>
        <v>8445</v>
      </c>
      <c r="B8458" s="185" t="str">
        <f t="shared" si="1288"/>
        <v/>
      </c>
      <c r="C8458" s="90" t="str">
        <f t="shared" si="1289"/>
        <v/>
      </c>
      <c r="D8458" s="89" t="str">
        <f t="shared" si="1290"/>
        <v/>
      </c>
      <c r="E8458" s="91" t="str">
        <f t="shared" si="1291"/>
        <v/>
      </c>
      <c r="F8458" s="92" t="str">
        <f t="shared" si="1292"/>
        <v/>
      </c>
      <c r="G8458" s="212" t="str">
        <f t="shared" si="1293"/>
        <v/>
      </c>
      <c r="H8458" s="92">
        <f>IF(OR(ERR=FALSE,AND(F8458="",G8458="")),0,IF($C$12="D",$H$13+SUM($F$14:F8458)-SUM($G$14:G8458),$H$13-SUM($F$14:F8458)+SUM($G$14:G8458)))</f>
        <v>0</v>
      </c>
      <c r="I8458" s="7"/>
    </row>
    <row r="8459" spans="1:9">
      <c r="A8459" s="89">
        <f t="shared" si="1287"/>
        <v>8446</v>
      </c>
      <c r="B8459" s="185" t="str">
        <f t="shared" si="1288"/>
        <v/>
      </c>
      <c r="C8459" s="90" t="str">
        <f t="shared" si="1289"/>
        <v/>
      </c>
      <c r="D8459" s="89" t="str">
        <f t="shared" si="1290"/>
        <v/>
      </c>
      <c r="E8459" s="91" t="str">
        <f t="shared" si="1291"/>
        <v/>
      </c>
      <c r="F8459" s="92" t="str">
        <f t="shared" si="1292"/>
        <v/>
      </c>
      <c r="G8459" s="212" t="str">
        <f t="shared" si="1293"/>
        <v/>
      </c>
      <c r="H8459" s="92">
        <f>IF(OR(ERR=FALSE,AND(F8459="",G8459="")),0,IF($C$12="D",$H$13+SUM($F$14:F8459)-SUM($G$14:G8459),$H$13-SUM($F$14:F8459)+SUM($G$14:G8459)))</f>
        <v>0</v>
      </c>
      <c r="I8459" s="7"/>
    </row>
    <row r="8460" spans="1:9">
      <c r="F8460" s="107">
        <f>SUM(F1:F8258)</f>
        <v>0</v>
      </c>
      <c r="G8460" s="107">
        <f>SUM(G1:G8258)</f>
        <v>11801</v>
      </c>
      <c r="H8460" s="107">
        <f>+F8460-G8460</f>
        <v>-11801</v>
      </c>
    </row>
  </sheetData>
  <sheetProtection selectLockedCells="1"/>
  <mergeCells count="6">
    <mergeCell ref="B8:E10"/>
    <mergeCell ref="A6:H6"/>
    <mergeCell ref="A1:H1"/>
    <mergeCell ref="A2:H2"/>
    <mergeCell ref="A3:H3"/>
    <mergeCell ref="A5:H5"/>
  </mergeCells>
  <phoneticPr fontId="0" type="noConversion"/>
  <dataValidations count="1">
    <dataValidation type="list" allowBlank="1" showInputMessage="1" showErrorMessage="1" sqref="H9:H10">
      <formula1>Nokun</formula1>
    </dataValidation>
  </dataValidations>
  <printOptions horizontalCentered="1"/>
  <pageMargins left="0.7" right="0.7" top="0.75" bottom="0.75" header="0.3" footer="0.3"/>
  <pageSetup paperSize="9" firstPageNumber="0" fitToHeight="0"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Q602"/>
  <sheetViews>
    <sheetView view="pageBreakPreview" topLeftCell="G319" zoomScale="85" zoomScaleNormal="89" zoomScaleSheetLayoutView="85" workbookViewId="0">
      <selection activeCell="K333" sqref="K333"/>
    </sheetView>
  </sheetViews>
  <sheetFormatPr defaultRowHeight="12.75" outlineLevelCol="1"/>
  <cols>
    <col min="1" max="1" width="7.5703125" style="7" hidden="1" customWidth="1" outlineLevel="1"/>
    <col min="2" max="2" width="10.85546875" style="7" hidden="1" customWidth="1" outlineLevel="1"/>
    <col min="3" max="3" width="8.5703125" style="7" hidden="1" customWidth="1" outlineLevel="1"/>
    <col min="4" max="4" width="6.28515625" style="7" hidden="1" customWidth="1" outlineLevel="1"/>
    <col min="5" max="5" width="8.85546875" style="7" hidden="1" customWidth="1" outlineLevel="1"/>
    <col min="6" max="6" width="7.85546875" style="181" customWidth="1" collapsed="1"/>
    <col min="7" max="7" width="5" style="7" customWidth="1"/>
    <col min="8" max="8" width="20.85546875" style="7" customWidth="1"/>
    <col min="9" max="9" width="59" style="51" customWidth="1"/>
    <col min="10" max="10" width="38" style="51" customWidth="1"/>
    <col min="11" max="11" width="7.7109375" style="7" customWidth="1"/>
    <col min="12" max="12" width="24.140625" style="7" customWidth="1"/>
    <col min="13" max="13" width="8.140625" style="7" customWidth="1"/>
    <col min="14" max="14" width="18.7109375" style="51" customWidth="1"/>
    <col min="15" max="15" width="17" style="51" customWidth="1"/>
    <col min="16" max="16" width="15" style="7" customWidth="1"/>
    <col min="17" max="17" width="17" style="171" customWidth="1"/>
    <col min="18" max="16384" width="9.140625" style="7"/>
  </cols>
  <sheetData>
    <row r="1" spans="1:17" ht="19.5">
      <c r="F1" s="949" t="str">
        <f>'Data GL'!E6</f>
        <v>CV. SPEKTRA DIGITAL ARTWORK</v>
      </c>
      <c r="G1" s="949"/>
      <c r="H1" s="949"/>
      <c r="I1" s="949"/>
      <c r="J1" s="949"/>
      <c r="K1" s="949"/>
      <c r="L1" s="949"/>
      <c r="M1" s="949"/>
      <c r="N1" s="949"/>
      <c r="O1" s="949"/>
      <c r="P1" s="949"/>
      <c r="Q1" s="7"/>
    </row>
    <row r="2" spans="1:17" ht="18">
      <c r="F2" s="950" t="str">
        <f>'Data GL'!E4</f>
        <v>PERCETAKAN</v>
      </c>
      <c r="G2" s="950"/>
      <c r="H2" s="950"/>
      <c r="I2" s="950"/>
      <c r="J2" s="950"/>
      <c r="K2" s="950"/>
      <c r="L2" s="950"/>
      <c r="M2" s="950"/>
      <c r="N2" s="950"/>
      <c r="O2" s="950"/>
      <c r="P2" s="950"/>
      <c r="Q2" s="7"/>
    </row>
    <row r="3" spans="1:17" ht="13.5" customHeight="1">
      <c r="E3" s="64"/>
      <c r="F3" s="951" t="str">
        <f>'Data GL'!E5</f>
        <v>JL. Prof Dr. Yohannes 1099 YK</v>
      </c>
      <c r="G3" s="951"/>
      <c r="H3" s="951"/>
      <c r="I3" s="951"/>
      <c r="J3" s="951"/>
      <c r="K3" s="951"/>
      <c r="L3" s="951"/>
      <c r="M3" s="951"/>
      <c r="N3" s="951"/>
      <c r="O3" s="951"/>
      <c r="P3" s="951"/>
      <c r="Q3" s="7"/>
    </row>
    <row r="4" spans="1:17" ht="9" customHeight="1">
      <c r="F4" s="178"/>
      <c r="G4" s="8"/>
      <c r="H4" s="9"/>
      <c r="I4" s="7"/>
      <c r="J4" s="7"/>
      <c r="N4" s="7"/>
      <c r="O4" s="7"/>
      <c r="Q4" s="7"/>
    </row>
    <row r="5" spans="1:17" ht="15">
      <c r="F5" s="952" t="s">
        <v>77</v>
      </c>
      <c r="G5" s="952"/>
      <c r="H5" s="952"/>
      <c r="I5" s="952"/>
      <c r="J5" s="952"/>
      <c r="K5" s="952"/>
      <c r="L5" s="952"/>
      <c r="M5" s="952"/>
      <c r="N5" s="952"/>
      <c r="O5" s="952"/>
      <c r="P5" s="952"/>
      <c r="Q5" s="7"/>
    </row>
    <row r="6" spans="1:17" ht="13.5" customHeight="1">
      <c r="F6" s="948" t="str">
        <f>CONCATENATE('Data GL'!E7," -"," TAHUN"," ",'Data GL'!E8)</f>
        <v>Jan - TAHUN 2026</v>
      </c>
      <c r="G6" s="948"/>
      <c r="H6" s="948"/>
      <c r="I6" s="948"/>
      <c r="J6" s="948"/>
      <c r="K6" s="948"/>
      <c r="L6" s="948"/>
      <c r="M6" s="948"/>
      <c r="N6" s="948"/>
      <c r="O6" s="948"/>
      <c r="P6" s="948"/>
      <c r="Q6" s="7"/>
    </row>
    <row r="7" spans="1:17" ht="13.5" thickBot="1">
      <c r="A7" s="65" t="s">
        <v>1</v>
      </c>
      <c r="F7" s="179"/>
      <c r="G7" s="175"/>
      <c r="H7" s="175"/>
      <c r="I7" s="176"/>
      <c r="J7" s="176"/>
      <c r="K7" s="175"/>
      <c r="L7" s="175"/>
      <c r="M7" s="175"/>
      <c r="N7" s="176"/>
      <c r="O7" s="176"/>
      <c r="Q7"/>
    </row>
    <row r="8" spans="1:17" ht="15" customHeight="1">
      <c r="A8" s="58" t="s">
        <v>61</v>
      </c>
      <c r="B8" s="59" t="s">
        <v>61</v>
      </c>
      <c r="C8" s="59" t="s">
        <v>78</v>
      </c>
      <c r="D8" s="60" t="s">
        <v>78</v>
      </c>
      <c r="E8" s="56"/>
      <c r="F8" s="957" t="s">
        <v>55</v>
      </c>
      <c r="G8" s="958"/>
      <c r="H8" s="953" t="s">
        <v>79</v>
      </c>
      <c r="I8" s="961" t="s">
        <v>80</v>
      </c>
      <c r="J8" s="961" t="s">
        <v>58</v>
      </c>
      <c r="K8" s="25" t="s">
        <v>57</v>
      </c>
      <c r="L8" s="964" t="s">
        <v>46</v>
      </c>
      <c r="M8" s="25" t="s">
        <v>57</v>
      </c>
      <c r="N8" s="961" t="s">
        <v>64</v>
      </c>
      <c r="O8" s="961" t="s">
        <v>65</v>
      </c>
      <c r="P8" s="955" t="s">
        <v>32</v>
      </c>
      <c r="Q8"/>
    </row>
    <row r="9" spans="1:17" ht="15" customHeight="1">
      <c r="A9" s="61">
        <v>1</v>
      </c>
      <c r="B9" s="62">
        <v>2</v>
      </c>
      <c r="C9" s="62">
        <v>1</v>
      </c>
      <c r="D9" s="63">
        <v>2</v>
      </c>
      <c r="E9" s="57"/>
      <c r="F9" s="959"/>
      <c r="G9" s="960"/>
      <c r="H9" s="954"/>
      <c r="I9" s="963"/>
      <c r="J9" s="963"/>
      <c r="K9" s="88" t="s">
        <v>61</v>
      </c>
      <c r="L9" s="965"/>
      <c r="M9" s="88" t="s">
        <v>78</v>
      </c>
      <c r="N9" s="962"/>
      <c r="O9" s="962"/>
      <c r="P9" s="956"/>
      <c r="Q9"/>
    </row>
    <row r="10" spans="1:17" ht="12.75" customHeight="1">
      <c r="A10" s="50" t="str">
        <f t="shared" ref="A10:A94" si="0">B10&amp;K10</f>
        <v>111100</v>
      </c>
      <c r="B10" s="50">
        <f>IF(ERR=TRUE,COUNTIF($K$10:K10,K10),0)</f>
        <v>1</v>
      </c>
      <c r="C10" s="50" t="str">
        <f t="shared" ref="C10:C94" si="1">D10&amp;M10</f>
        <v xml:space="preserve">1 </v>
      </c>
      <c r="D10" s="50">
        <f>IF(ERR=FALSE,0,COUNTIF($M$10:M10,M10))</f>
        <v>1</v>
      </c>
      <c r="E10" s="19"/>
      <c r="F10" s="180">
        <v>46023</v>
      </c>
      <c r="G10" s="167">
        <v>2</v>
      </c>
      <c r="H10" s="209"/>
      <c r="I10" s="168" t="s">
        <v>540</v>
      </c>
      <c r="J10" s="168" t="str">
        <f t="shared" ref="J10:J20" si="2">IF(K10=0,"",VLOOKUP(K10,Tarkun,2,0))</f>
        <v xml:space="preserve">Kas </v>
      </c>
      <c r="K10" s="74">
        <v>11100</v>
      </c>
      <c r="L10" s="230"/>
      <c r="M10" s="89" t="str">
        <f>IF(L10=0," ",(VLOOKUP(L10,Kode!$B$10:$E$423,4,0)))</f>
        <v xml:space="preserve"> </v>
      </c>
      <c r="N10" s="217">
        <v>9301100</v>
      </c>
      <c r="O10" s="217"/>
      <c r="P10" s="15" t="str">
        <f t="shared" ref="P10:P73" si="3">IF(K10="","",IF(AND(K10&gt;0,$M$602=0),"Balance","Unbalance"))</f>
        <v>Balance</v>
      </c>
      <c r="Q10" s="174"/>
    </row>
    <row r="11" spans="1:17" ht="12.75" customHeight="1">
      <c r="A11" s="50" t="str">
        <f t="shared" si="0"/>
        <v>122105</v>
      </c>
      <c r="B11" s="50">
        <f>IF(ERR=TRUE,COUNTIF($K$10:K11,K11),0)</f>
        <v>1</v>
      </c>
      <c r="C11" s="50" t="str">
        <f t="shared" si="1"/>
        <v xml:space="preserve">2 </v>
      </c>
      <c r="D11" s="50">
        <f>IF(ERR=FALSE,0,COUNTIF($M$10:M11,M11))</f>
        <v>2</v>
      </c>
      <c r="E11" s="19"/>
      <c r="F11" s="180">
        <v>46024</v>
      </c>
      <c r="G11" s="167">
        <v>2</v>
      </c>
      <c r="H11" s="209"/>
      <c r="I11" s="168" t="s">
        <v>540</v>
      </c>
      <c r="J11" s="168" t="str">
        <f t="shared" si="2"/>
        <v xml:space="preserve">PPN Keluaran </v>
      </c>
      <c r="K11" s="74">
        <v>22105</v>
      </c>
      <c r="L11" s="230"/>
      <c r="M11" s="89" t="str">
        <f>IF(L11=0," ",(VLOOKUP(L11,Kode!$B$10:$E$423,4,0)))</f>
        <v xml:space="preserve"> </v>
      </c>
      <c r="N11" s="217"/>
      <c r="O11" s="217">
        <v>921730.63063063042</v>
      </c>
      <c r="P11" s="15" t="str">
        <f t="shared" si="3"/>
        <v>Balance</v>
      </c>
      <c r="Q11" s="174"/>
    </row>
    <row r="12" spans="1:17" ht="12.75" customHeight="1">
      <c r="A12" s="50" t="str">
        <f t="shared" si="0"/>
        <v>141000</v>
      </c>
      <c r="B12" s="50">
        <f>IF(ERR=TRUE,COUNTIF($K$10:K12,K12),0)</f>
        <v>1</v>
      </c>
      <c r="C12" s="50" t="str">
        <f t="shared" si="1"/>
        <v xml:space="preserve">3 </v>
      </c>
      <c r="D12" s="50">
        <f>IF(ERR=FALSE,0,COUNTIF($M$10:M12,M12))</f>
        <v>3</v>
      </c>
      <c r="E12" s="19"/>
      <c r="F12" s="180">
        <v>46025</v>
      </c>
      <c r="G12" s="167">
        <v>2</v>
      </c>
      <c r="H12" s="209"/>
      <c r="I12" s="168" t="s">
        <v>540</v>
      </c>
      <c r="J12" s="168" t="str">
        <f t="shared" si="2"/>
        <v xml:space="preserve">Penjualan Barang </v>
      </c>
      <c r="K12" s="74">
        <v>41000</v>
      </c>
      <c r="L12" s="230"/>
      <c r="M12" s="89" t="str">
        <f>IF(L12=0," ",(VLOOKUP(L12,Kode!$B$10:$E$423,4,0)))</f>
        <v xml:space="preserve"> </v>
      </c>
      <c r="N12" s="217"/>
      <c r="O12" s="217">
        <v>8379369.3693693699</v>
      </c>
      <c r="P12" s="15" t="str">
        <f t="shared" si="3"/>
        <v>Balance</v>
      </c>
      <c r="Q12" s="174"/>
    </row>
    <row r="13" spans="1:17" ht="12.75" customHeight="1">
      <c r="A13" s="50" t="str">
        <f t="shared" si="0"/>
        <v>0</v>
      </c>
      <c r="B13" s="50">
        <f>IF(ERR=TRUE,COUNTIF($K$10:K13,K13),0)</f>
        <v>0</v>
      </c>
      <c r="C13" s="50" t="str">
        <f t="shared" si="1"/>
        <v xml:space="preserve">4 </v>
      </c>
      <c r="D13" s="50">
        <f>IF(ERR=FALSE,0,COUNTIF($M$10:M13,M13))</f>
        <v>4</v>
      </c>
      <c r="E13" s="19"/>
      <c r="F13" s="180">
        <v>46051</v>
      </c>
      <c r="G13" s="167"/>
      <c r="H13" s="899"/>
      <c r="I13" s="168"/>
      <c r="J13" s="168" t="str">
        <f t="shared" si="2"/>
        <v/>
      </c>
      <c r="K13" s="74"/>
      <c r="L13" s="230"/>
      <c r="M13" s="89" t="str">
        <f>IF(L13=0," ",(VLOOKUP(L13,Kode!$B$10:$E$423,4,0)))</f>
        <v xml:space="preserve"> </v>
      </c>
      <c r="N13" s="217"/>
      <c r="O13" s="217">
        <v>0</v>
      </c>
      <c r="P13" s="15" t="str">
        <f t="shared" si="3"/>
        <v/>
      </c>
      <c r="Q13" s="174"/>
    </row>
    <row r="14" spans="1:17" ht="12.75" customHeight="1">
      <c r="A14" s="50" t="str">
        <f t="shared" ref="A14" si="4">B14&amp;K14</f>
        <v>211100</v>
      </c>
      <c r="B14" s="50">
        <f>IF(ERR=TRUE,COUNTIF($K$10:K14,K14),0)</f>
        <v>2</v>
      </c>
      <c r="C14" s="50" t="str">
        <f t="shared" ref="C14" si="5">D14&amp;M14</f>
        <v xml:space="preserve">5 </v>
      </c>
      <c r="D14" s="50">
        <f>IF(ERR=FALSE,0,COUNTIF($M$10:M14,M14))</f>
        <v>5</v>
      </c>
      <c r="E14" s="19"/>
      <c r="F14" s="180">
        <v>46023</v>
      </c>
      <c r="G14" s="167">
        <v>3</v>
      </c>
      <c r="H14" s="209"/>
      <c r="I14" s="168" t="s">
        <v>540</v>
      </c>
      <c r="J14" s="168" t="str">
        <f t="shared" ref="J14" si="6">IF(K14=0,"",VLOOKUP(K14,Tarkun,2,0))</f>
        <v xml:space="preserve">Kas </v>
      </c>
      <c r="K14" s="74">
        <v>11100</v>
      </c>
      <c r="L14" s="230"/>
      <c r="M14" s="89" t="str">
        <f>IF(L14=0," ",(VLOOKUP(L14,Kode!$B$10:$E$423,4,0)))</f>
        <v xml:space="preserve"> </v>
      </c>
      <c r="N14" s="217">
        <v>19566300</v>
      </c>
      <c r="O14" s="217"/>
      <c r="P14" s="15" t="str">
        <f t="shared" si="3"/>
        <v>Balance</v>
      </c>
      <c r="Q14" s="174"/>
    </row>
    <row r="15" spans="1:17" ht="12.75" customHeight="1">
      <c r="A15" s="50" t="str">
        <f t="shared" si="0"/>
        <v>222105</v>
      </c>
      <c r="B15" s="50">
        <f>IF(ERR=TRUE,COUNTIF($K$10:K15,K15),0)</f>
        <v>2</v>
      </c>
      <c r="C15" s="50" t="str">
        <f t="shared" si="1"/>
        <v xml:space="preserve">6 </v>
      </c>
      <c r="D15" s="50">
        <f>IF(ERR=FALSE,0,COUNTIF($M$10:M15,M15))</f>
        <v>6</v>
      </c>
      <c r="E15" s="19"/>
      <c r="F15" s="180">
        <v>46026</v>
      </c>
      <c r="G15" s="167">
        <v>3</v>
      </c>
      <c r="H15" s="209"/>
      <c r="I15" s="168" t="s">
        <v>540</v>
      </c>
      <c r="J15" s="168" t="str">
        <f t="shared" si="2"/>
        <v xml:space="preserve">PPN Keluaran </v>
      </c>
      <c r="K15" s="74">
        <v>22105</v>
      </c>
      <c r="L15" s="230"/>
      <c r="M15" s="89" t="str">
        <f>IF(L15=0," ",(VLOOKUP(L15,Kode!$B$10:$E$423,4,0)))</f>
        <v xml:space="preserve"> </v>
      </c>
      <c r="N15" s="217"/>
      <c r="O15" s="217">
        <v>1939002.702702703</v>
      </c>
      <c r="P15" s="15" t="str">
        <f t="shared" si="3"/>
        <v>Balance</v>
      </c>
      <c r="Q15" s="174"/>
    </row>
    <row r="16" spans="1:17" ht="12.75" customHeight="1">
      <c r="A16" s="50" t="str">
        <f t="shared" si="0"/>
        <v>241000</v>
      </c>
      <c r="B16" s="50">
        <f>IF(ERR=TRUE,COUNTIF($K$10:K16,K16),0)</f>
        <v>2</v>
      </c>
      <c r="C16" s="50" t="str">
        <f t="shared" si="1"/>
        <v xml:space="preserve">7 </v>
      </c>
      <c r="D16" s="50">
        <f>IF(ERR=FALSE,0,COUNTIF($M$10:M16,M16))</f>
        <v>7</v>
      </c>
      <c r="E16" s="19"/>
      <c r="F16" s="180">
        <v>46027</v>
      </c>
      <c r="G16" s="167">
        <v>3</v>
      </c>
      <c r="H16" s="209"/>
      <c r="I16" s="168" t="s">
        <v>540</v>
      </c>
      <c r="J16" s="168" t="str">
        <f t="shared" si="2"/>
        <v xml:space="preserve">Penjualan Barang </v>
      </c>
      <c r="K16" s="74">
        <v>41000</v>
      </c>
      <c r="L16" s="230"/>
      <c r="M16" s="89" t="str">
        <f>IF(L16=0," ",(VLOOKUP(L16,Kode!$B$10:$E$423,4,0)))</f>
        <v xml:space="preserve"> </v>
      </c>
      <c r="N16" s="217"/>
      <c r="O16" s="217">
        <v>17627297.297297295</v>
      </c>
      <c r="P16" s="15" t="str">
        <f t="shared" si="3"/>
        <v>Balance</v>
      </c>
      <c r="Q16" s="174"/>
    </row>
    <row r="17" spans="1:17" ht="12.75" customHeight="1">
      <c r="A17" s="50" t="str">
        <f t="shared" ref="A17" si="7">B17&amp;K17</f>
        <v>0</v>
      </c>
      <c r="B17" s="50">
        <f>IF(ERR=TRUE,COUNTIF($K$10:K17,K17),0)</f>
        <v>0</v>
      </c>
      <c r="C17" s="50" t="str">
        <f t="shared" ref="C17" si="8">D17&amp;M17</f>
        <v xml:space="preserve">8 </v>
      </c>
      <c r="D17" s="50">
        <f>IF(ERR=FALSE,0,COUNTIF($M$10:M17,M17))</f>
        <v>8</v>
      </c>
      <c r="E17" s="19"/>
      <c r="F17" s="180">
        <v>46051</v>
      </c>
      <c r="G17" s="167"/>
      <c r="H17" s="209"/>
      <c r="I17" s="168"/>
      <c r="J17" s="168" t="str">
        <f t="shared" ref="J17" si="9">IF(K17=0,"",VLOOKUP(K17,Tarkun,2,0))</f>
        <v/>
      </c>
      <c r="K17" s="74"/>
      <c r="L17" s="230"/>
      <c r="M17" s="89" t="str">
        <f>IF(L17=0," ",(VLOOKUP(L17,Kode!$B$10:$E$423,4,0)))</f>
        <v xml:space="preserve"> </v>
      </c>
      <c r="N17" s="217"/>
      <c r="O17" s="217">
        <v>0</v>
      </c>
      <c r="P17" s="15" t="str">
        <f t="shared" si="3"/>
        <v/>
      </c>
      <c r="Q17" s="174"/>
    </row>
    <row r="18" spans="1:17" ht="12.75" customHeight="1">
      <c r="A18" s="50" t="str">
        <f t="shared" ref="A18:A19" si="10">B18&amp;K18</f>
        <v>111700</v>
      </c>
      <c r="B18" s="50">
        <f>IF(ERR=TRUE,COUNTIF($K$10:K18,K18),0)</f>
        <v>1</v>
      </c>
      <c r="C18" s="50" t="str">
        <f t="shared" ref="C18:C19" si="11">D18&amp;M18</f>
        <v xml:space="preserve">9 </v>
      </c>
      <c r="D18" s="50">
        <f>IF(ERR=FALSE,0,COUNTIF($M$10:M18,M18))</f>
        <v>9</v>
      </c>
      <c r="E18" s="19"/>
      <c r="F18" s="180">
        <v>46048</v>
      </c>
      <c r="G18" s="167">
        <v>5</v>
      </c>
      <c r="H18" s="209"/>
      <c r="I18" s="168" t="s">
        <v>550</v>
      </c>
      <c r="J18" s="168" t="str">
        <f t="shared" si="2"/>
        <v xml:space="preserve">Uang Muka Pembelian </v>
      </c>
      <c r="K18" s="74">
        <v>11700</v>
      </c>
      <c r="L18" s="230"/>
      <c r="M18" s="89" t="str">
        <f>IF(L18=0," ",(VLOOKUP(L18,Kode!$B$10:$E$423,4,0)))</f>
        <v xml:space="preserve"> </v>
      </c>
      <c r="N18" s="217">
        <v>200000000</v>
      </c>
      <c r="O18" s="217"/>
      <c r="P18" s="15" t="str">
        <f t="shared" si="3"/>
        <v>Balance</v>
      </c>
      <c r="Q18" s="174"/>
    </row>
    <row r="19" spans="1:17" ht="12.75" customHeight="1">
      <c r="A19" s="50" t="str">
        <f t="shared" si="10"/>
        <v>311100</v>
      </c>
      <c r="B19" s="50">
        <f>IF(ERR=TRUE,COUNTIF($K$10:K19,K19),0)</f>
        <v>3</v>
      </c>
      <c r="C19" s="50" t="str">
        <f t="shared" si="11"/>
        <v xml:space="preserve">10 </v>
      </c>
      <c r="D19" s="50">
        <f>IF(ERR=FALSE,0,COUNTIF($M$10:M19,M19))</f>
        <v>10</v>
      </c>
      <c r="E19" s="19"/>
      <c r="F19" s="180">
        <v>46048</v>
      </c>
      <c r="G19" s="167">
        <v>5</v>
      </c>
      <c r="H19" s="209"/>
      <c r="I19" s="168" t="s">
        <v>550</v>
      </c>
      <c r="J19" s="168" t="str">
        <f t="shared" si="2"/>
        <v xml:space="preserve">Kas </v>
      </c>
      <c r="K19" s="74">
        <v>11100</v>
      </c>
      <c r="L19" s="230"/>
      <c r="M19" s="89" t="str">
        <f>IF(L19=0," ",(VLOOKUP(L19,Kode!$B$10:$E$423,4,0)))</f>
        <v xml:space="preserve"> </v>
      </c>
      <c r="N19" s="217"/>
      <c r="O19" s="217">
        <v>200000000</v>
      </c>
      <c r="P19" s="15" t="str">
        <f t="shared" si="3"/>
        <v>Balance</v>
      </c>
      <c r="Q19" s="174"/>
    </row>
    <row r="20" spans="1:17" ht="12.75" customHeight="1">
      <c r="A20" s="50" t="str">
        <f t="shared" si="0"/>
        <v>411100</v>
      </c>
      <c r="B20" s="50">
        <f>IF(ERR=TRUE,COUNTIF($K$10:K20,K20),0)</f>
        <v>4</v>
      </c>
      <c r="C20" s="50" t="str">
        <f t="shared" si="1"/>
        <v xml:space="preserve">11 </v>
      </c>
      <c r="D20" s="50">
        <f>IF(ERR=FALSE,0,COUNTIF($M$10:M20,M20))</f>
        <v>11</v>
      </c>
      <c r="E20" s="19"/>
      <c r="F20" s="180">
        <v>46023</v>
      </c>
      <c r="G20" s="167">
        <v>5</v>
      </c>
      <c r="H20" s="209"/>
      <c r="I20" s="168" t="s">
        <v>540</v>
      </c>
      <c r="J20" s="168" t="str">
        <f t="shared" si="2"/>
        <v xml:space="preserve">Kas </v>
      </c>
      <c r="K20" s="74">
        <v>11100</v>
      </c>
      <c r="L20" s="230"/>
      <c r="M20" s="89" t="str">
        <f>IF(L20=0," ",(VLOOKUP(L20,Kode!$B$10:$E$423,4,0)))</f>
        <v xml:space="preserve"> </v>
      </c>
      <c r="N20" s="217">
        <v>29812000</v>
      </c>
      <c r="O20" s="217"/>
      <c r="P20" s="15" t="str">
        <f t="shared" si="3"/>
        <v>Balance</v>
      </c>
      <c r="Q20" s="174"/>
    </row>
    <row r="21" spans="1:17" ht="12.75" customHeight="1">
      <c r="A21" s="50" t="str">
        <f t="shared" ref="A21:A33" si="12">B21&amp;K21</f>
        <v>322105</v>
      </c>
      <c r="B21" s="50">
        <f>IF(ERR=TRUE,COUNTIF($K$10:K21,K21),0)</f>
        <v>3</v>
      </c>
      <c r="C21" s="50" t="str">
        <f t="shared" ref="C21:C33" si="13">D21&amp;M21</f>
        <v xml:space="preserve">12 </v>
      </c>
      <c r="D21" s="50">
        <f>IF(ERR=FALSE,0,COUNTIF($M$10:M21,M21))</f>
        <v>12</v>
      </c>
      <c r="E21" s="19"/>
      <c r="F21" s="180">
        <v>46026</v>
      </c>
      <c r="G21" s="167">
        <v>5</v>
      </c>
      <c r="H21" s="209"/>
      <c r="I21" s="168" t="s">
        <v>540</v>
      </c>
      <c r="J21" s="168" t="str">
        <f t="shared" ref="J21:J33" si="14">IF(K21=0,"",VLOOKUP(K21,Tarkun,2,0))</f>
        <v xml:space="preserve">PPN Keluaran </v>
      </c>
      <c r="K21" s="74">
        <v>22105</v>
      </c>
      <c r="L21" s="230"/>
      <c r="M21" s="89" t="str">
        <f>IF(L21=0," ",(VLOOKUP(L21,Kode!$B$10:$E$423,4,0)))</f>
        <v xml:space="preserve"> </v>
      </c>
      <c r="N21" s="217"/>
      <c r="O21" s="217">
        <v>2954342.3423423423</v>
      </c>
      <c r="P21" s="15" t="str">
        <f t="shared" si="3"/>
        <v>Balance</v>
      </c>
      <c r="Q21" s="174"/>
    </row>
    <row r="22" spans="1:17" ht="12.75" customHeight="1">
      <c r="A22" s="50" t="str">
        <f t="shared" si="12"/>
        <v>341000</v>
      </c>
      <c r="B22" s="50">
        <f>IF(ERR=TRUE,COUNTIF($K$10:K22,K22),0)</f>
        <v>3</v>
      </c>
      <c r="C22" s="50" t="str">
        <f t="shared" si="13"/>
        <v xml:space="preserve">13 </v>
      </c>
      <c r="D22" s="50">
        <f>IF(ERR=FALSE,0,COUNTIF($M$10:M22,M22))</f>
        <v>13</v>
      </c>
      <c r="E22" s="19"/>
      <c r="F22" s="180">
        <v>46027</v>
      </c>
      <c r="G22" s="167">
        <v>5</v>
      </c>
      <c r="H22" s="209"/>
      <c r="I22" s="168" t="s">
        <v>540</v>
      </c>
      <c r="J22" s="168" t="str">
        <f t="shared" si="14"/>
        <v xml:space="preserve">Penjualan Barang </v>
      </c>
      <c r="K22" s="74">
        <v>41000</v>
      </c>
      <c r="L22" s="230"/>
      <c r="M22" s="89" t="str">
        <f>IF(L22=0," ",(VLOOKUP(L22,Kode!$B$10:$E$423,4,0)))</f>
        <v xml:space="preserve"> </v>
      </c>
      <c r="N22" s="217"/>
      <c r="O22" s="217">
        <v>26857657.657657657</v>
      </c>
      <c r="P22" s="15" t="str">
        <f t="shared" si="3"/>
        <v>Balance</v>
      </c>
      <c r="Q22" s="174"/>
    </row>
    <row r="23" spans="1:17" ht="12.75" customHeight="1">
      <c r="A23" s="50" t="str">
        <f t="shared" ref="A23:A31" si="15">B23&amp;K23</f>
        <v>112200</v>
      </c>
      <c r="B23" s="50">
        <f>IF(ERR=TRUE,COUNTIF($K$10:K23,K23),0)</f>
        <v>1</v>
      </c>
      <c r="C23" s="50" t="str">
        <f t="shared" ref="C23:C31" si="16">D23&amp;M23</f>
        <v xml:space="preserve">14 </v>
      </c>
      <c r="D23" s="50">
        <f>IF(ERR=FALSE,0,COUNTIF($M$10:M23,M23))</f>
        <v>14</v>
      </c>
      <c r="E23" s="19"/>
      <c r="F23" s="180">
        <v>46051</v>
      </c>
      <c r="G23" s="167">
        <v>5</v>
      </c>
      <c r="H23" s="902" t="s">
        <v>642</v>
      </c>
      <c r="I23" s="168" t="s">
        <v>644</v>
      </c>
      <c r="J23" s="168" t="str">
        <f t="shared" ref="J23:J31" si="17">IF(K23=0,"",VLOOKUP(K23,Tarkun,2,0))</f>
        <v xml:space="preserve">Peralatan Pabrik </v>
      </c>
      <c r="K23" s="74">
        <v>12200</v>
      </c>
      <c r="L23" s="230"/>
      <c r="M23" s="89" t="str">
        <f>IF(L23=0," ",(VLOOKUP(L23,Kode!$B$10:$E$423,4,0)))</f>
        <v xml:space="preserve"> </v>
      </c>
      <c r="N23" s="217">
        <v>495495496</v>
      </c>
      <c r="O23" s="217">
        <v>0</v>
      </c>
      <c r="P23" s="15" t="str">
        <f t="shared" si="3"/>
        <v>Balance</v>
      </c>
      <c r="Q23" s="174"/>
    </row>
    <row r="24" spans="1:17" ht="12.75" customHeight="1">
      <c r="A24" s="50" t="str">
        <f t="shared" si="15"/>
        <v>111600</v>
      </c>
      <c r="B24" s="50">
        <f>IF(ERR=TRUE,COUNTIF($K$10:K24,K24),0)</f>
        <v>1</v>
      </c>
      <c r="C24" s="50" t="str">
        <f t="shared" si="16"/>
        <v xml:space="preserve">15 </v>
      </c>
      <c r="D24" s="50">
        <f>IF(ERR=FALSE,0,COUNTIF($M$10:M24,M24))</f>
        <v>15</v>
      </c>
      <c r="E24" s="19"/>
      <c r="F24" s="180">
        <v>46051</v>
      </c>
      <c r="G24" s="167">
        <v>5</v>
      </c>
      <c r="H24" s="902" t="s">
        <v>642</v>
      </c>
      <c r="I24" s="168" t="s">
        <v>644</v>
      </c>
      <c r="J24" s="168" t="str">
        <f t="shared" si="17"/>
        <v xml:space="preserve">PPN Masukan </v>
      </c>
      <c r="K24" s="74">
        <v>11600</v>
      </c>
      <c r="L24" s="230"/>
      <c r="M24" s="89" t="str">
        <f>IF(L24=0," ",(VLOOKUP(L24,Kode!$B$10:$E$423,4,0)))</f>
        <v xml:space="preserve"> </v>
      </c>
      <c r="N24" s="217">
        <v>54504505</v>
      </c>
      <c r="O24" s="217">
        <v>0</v>
      </c>
      <c r="P24" s="15" t="str">
        <f t="shared" si="3"/>
        <v>Balance</v>
      </c>
      <c r="Q24" s="174"/>
    </row>
    <row r="25" spans="1:17" ht="12.75" customHeight="1">
      <c r="A25" s="50" t="str">
        <f t="shared" si="15"/>
        <v>121100</v>
      </c>
      <c r="B25" s="50">
        <f>IF(ERR=TRUE,COUNTIF($K$10:K25,K25),0)</f>
        <v>1</v>
      </c>
      <c r="C25" s="50" t="str">
        <f t="shared" si="16"/>
        <v>1H-001</v>
      </c>
      <c r="D25" s="50">
        <f>IF(ERR=FALSE,0,COUNTIF($M$10:M25,M25))</f>
        <v>1</v>
      </c>
      <c r="E25" s="19"/>
      <c r="F25" s="180">
        <v>46051</v>
      </c>
      <c r="G25" s="167">
        <v>5</v>
      </c>
      <c r="H25" s="902" t="s">
        <v>642</v>
      </c>
      <c r="I25" s="168" t="s">
        <v>644</v>
      </c>
      <c r="J25" s="168" t="str">
        <f t="shared" si="17"/>
        <v xml:space="preserve">Hutang Dagang </v>
      </c>
      <c r="K25" s="74">
        <v>21100</v>
      </c>
      <c r="L25" s="230" t="s">
        <v>424</v>
      </c>
      <c r="M25" s="89" t="str">
        <f>IF(L25=0," ",(VLOOKUP(L25,Kode!$B$10:$E$423,4,0)))</f>
        <v>H-001</v>
      </c>
      <c r="N25" s="217"/>
      <c r="O25" s="217">
        <v>350000001</v>
      </c>
      <c r="P25" s="15" t="str">
        <f t="shared" si="3"/>
        <v>Balance</v>
      </c>
      <c r="Q25" s="174"/>
    </row>
    <row r="26" spans="1:17" ht="12.75" customHeight="1">
      <c r="A26" s="50" t="str">
        <f t="shared" si="15"/>
        <v>211700</v>
      </c>
      <c r="B26" s="50">
        <f>IF(ERR=TRUE,COUNTIF($K$10:K26,K26),0)</f>
        <v>2</v>
      </c>
      <c r="C26" s="50" t="str">
        <f t="shared" si="16"/>
        <v xml:space="preserve">16 </v>
      </c>
      <c r="D26" s="50">
        <f>IF(ERR=FALSE,0,COUNTIF($M$10:M26,M26))</f>
        <v>16</v>
      </c>
      <c r="E26" s="19"/>
      <c r="F26" s="180">
        <v>46051</v>
      </c>
      <c r="G26" s="167">
        <v>5</v>
      </c>
      <c r="H26" s="902" t="s">
        <v>642</v>
      </c>
      <c r="I26" s="168" t="s">
        <v>644</v>
      </c>
      <c r="J26" s="168" t="str">
        <f t="shared" si="17"/>
        <v xml:space="preserve">Uang Muka Pembelian </v>
      </c>
      <c r="K26" s="74">
        <v>11700</v>
      </c>
      <c r="L26" s="230"/>
      <c r="M26" s="89" t="str">
        <f>IF(L26=0," ",(VLOOKUP(L26,Kode!$B$10:$E$423,4,0)))</f>
        <v xml:space="preserve"> </v>
      </c>
      <c r="N26" s="217"/>
      <c r="O26" s="217">
        <v>200000000</v>
      </c>
      <c r="P26" s="15" t="str">
        <f t="shared" si="3"/>
        <v>Balance</v>
      </c>
      <c r="Q26" s="174"/>
    </row>
    <row r="27" spans="1:17" ht="12.75" customHeight="1">
      <c r="A27" s="50" t="str">
        <f t="shared" si="15"/>
        <v>211600</v>
      </c>
      <c r="B27" s="50">
        <f>IF(ERR=TRUE,COUNTIF($K$10:K27,K27),0)</f>
        <v>2</v>
      </c>
      <c r="C27" s="50" t="str">
        <f t="shared" si="16"/>
        <v xml:space="preserve">17 </v>
      </c>
      <c r="D27" s="50">
        <f>IF(ERR=FALSE,0,COUNTIF($M$10:M27,M27))</f>
        <v>17</v>
      </c>
      <c r="E27" s="19"/>
      <c r="F27" s="180">
        <v>46051</v>
      </c>
      <c r="G27" s="167">
        <v>5</v>
      </c>
      <c r="H27" s="902" t="s">
        <v>643</v>
      </c>
      <c r="I27" s="168" t="s">
        <v>645</v>
      </c>
      <c r="J27" s="168" t="str">
        <f t="shared" si="17"/>
        <v xml:space="preserve">PPN Masukan </v>
      </c>
      <c r="K27" s="74">
        <v>11600</v>
      </c>
      <c r="L27" s="230"/>
      <c r="M27" s="89" t="str">
        <f>IF(L27=0," ",(VLOOKUP(L27,Kode!$B$10:$E$423,4,0)))</f>
        <v xml:space="preserve"> </v>
      </c>
      <c r="N27" s="217">
        <v>1557838</v>
      </c>
      <c r="O27" s="217">
        <v>0</v>
      </c>
      <c r="P27" s="15" t="str">
        <f t="shared" si="3"/>
        <v>Balance</v>
      </c>
      <c r="Q27" s="174"/>
    </row>
    <row r="28" spans="1:17" ht="12.75" customHeight="1">
      <c r="A28" s="50" t="str">
        <f t="shared" si="15"/>
        <v>153000</v>
      </c>
      <c r="B28" s="50">
        <f>IF(ERR=TRUE,COUNTIF($K$10:K28,K28),0)</f>
        <v>1</v>
      </c>
      <c r="C28" s="50" t="str">
        <f t="shared" si="16"/>
        <v xml:space="preserve">18 </v>
      </c>
      <c r="D28" s="50">
        <f>IF(ERR=FALSE,0,COUNTIF($M$10:M28,M28))</f>
        <v>18</v>
      </c>
      <c r="E28" s="19"/>
      <c r="F28" s="180">
        <v>46051</v>
      </c>
      <c r="G28" s="167">
        <v>5</v>
      </c>
      <c r="H28" s="902" t="s">
        <v>643</v>
      </c>
      <c r="I28" s="168" t="s">
        <v>645</v>
      </c>
      <c r="J28" s="168" t="str">
        <f t="shared" si="17"/>
        <v xml:space="preserve">Pembelian Bahan Baku </v>
      </c>
      <c r="K28" s="74">
        <v>53000</v>
      </c>
      <c r="L28" s="230"/>
      <c r="M28" s="89" t="str">
        <f>IF(L28=0," ",(VLOOKUP(L28,Kode!$B$10:$E$423,4,0)))</f>
        <v xml:space="preserve"> </v>
      </c>
      <c r="N28" s="217">
        <v>14162162</v>
      </c>
      <c r="O28" s="217">
        <v>0</v>
      </c>
      <c r="P28" s="15" t="str">
        <f t="shared" si="3"/>
        <v>Balance</v>
      </c>
      <c r="Q28" s="174"/>
    </row>
    <row r="29" spans="1:17" ht="12.75" customHeight="1">
      <c r="A29" s="50" t="str">
        <f t="shared" si="15"/>
        <v>221100</v>
      </c>
      <c r="B29" s="50">
        <f>IF(ERR=TRUE,COUNTIF($K$10:K29,K29),0)</f>
        <v>2</v>
      </c>
      <c r="C29" s="50" t="str">
        <f t="shared" si="16"/>
        <v>2H-001</v>
      </c>
      <c r="D29" s="50">
        <f>IF(ERR=FALSE,0,COUNTIF($M$10:M29,M29))</f>
        <v>2</v>
      </c>
      <c r="E29" s="19"/>
      <c r="F29" s="180">
        <v>46051</v>
      </c>
      <c r="G29" s="167">
        <v>5</v>
      </c>
      <c r="H29" s="902" t="s">
        <v>643</v>
      </c>
      <c r="I29" s="168" t="s">
        <v>645</v>
      </c>
      <c r="J29" s="168" t="str">
        <f t="shared" si="17"/>
        <v xml:space="preserve">Hutang Dagang </v>
      </c>
      <c r="K29" s="74">
        <v>21100</v>
      </c>
      <c r="L29" s="230" t="s">
        <v>424</v>
      </c>
      <c r="M29" s="89" t="str">
        <f>IF(L29=0," ",(VLOOKUP(L29,Kode!$B$10:$E$423,4,0)))</f>
        <v>H-001</v>
      </c>
      <c r="N29" s="217"/>
      <c r="O29" s="217">
        <v>15720000</v>
      </c>
      <c r="P29" s="15" t="str">
        <f t="shared" si="3"/>
        <v>Balance</v>
      </c>
      <c r="Q29" s="174"/>
    </row>
    <row r="30" spans="1:17" ht="12.75" customHeight="1">
      <c r="A30" s="50" t="str">
        <f t="shared" si="15"/>
        <v>0</v>
      </c>
      <c r="B30" s="50">
        <f>IF(ERR=TRUE,COUNTIF($K$10:K30,K30),0)</f>
        <v>0</v>
      </c>
      <c r="C30" s="50" t="str">
        <f t="shared" si="16"/>
        <v xml:space="preserve">19 </v>
      </c>
      <c r="D30" s="50">
        <f>IF(ERR=FALSE,0,COUNTIF($M$10:M30,M30))</f>
        <v>19</v>
      </c>
      <c r="E30" s="19"/>
      <c r="F30" s="180">
        <v>46051</v>
      </c>
      <c r="G30" s="167">
        <v>5</v>
      </c>
      <c r="H30" s="899"/>
      <c r="I30" s="168"/>
      <c r="J30" s="168" t="str">
        <f t="shared" si="17"/>
        <v/>
      </c>
      <c r="K30" s="74"/>
      <c r="L30" s="230"/>
      <c r="M30" s="89" t="str">
        <f>IF(L30=0," ",(VLOOKUP(L30,Kode!$B$10:$E$423,4,0)))</f>
        <v xml:space="preserve"> </v>
      </c>
      <c r="N30" s="217"/>
      <c r="O30" s="217">
        <v>0</v>
      </c>
      <c r="P30" s="15" t="str">
        <f t="shared" si="3"/>
        <v/>
      </c>
      <c r="Q30" s="174"/>
    </row>
    <row r="31" spans="1:17" ht="12.75" customHeight="1">
      <c r="A31" s="50" t="str">
        <f t="shared" si="15"/>
        <v>0</v>
      </c>
      <c r="B31" s="50">
        <f>IF(ERR=TRUE,COUNTIF($K$10:K31,K31),0)</f>
        <v>0</v>
      </c>
      <c r="C31" s="50" t="str">
        <f t="shared" si="16"/>
        <v xml:space="preserve">20 </v>
      </c>
      <c r="D31" s="50">
        <f>IF(ERR=FALSE,0,COUNTIF($M$10:M31,M31))</f>
        <v>20</v>
      </c>
      <c r="E31" s="19"/>
      <c r="F31" s="180">
        <v>46051</v>
      </c>
      <c r="G31" s="167">
        <v>5</v>
      </c>
      <c r="H31" s="899"/>
      <c r="I31" s="168"/>
      <c r="J31" s="168" t="str">
        <f t="shared" si="17"/>
        <v/>
      </c>
      <c r="K31" s="74"/>
      <c r="L31" s="230"/>
      <c r="M31" s="89" t="str">
        <f>IF(L31=0," ",(VLOOKUP(L31,Kode!$B$10:$E$423,4,0)))</f>
        <v xml:space="preserve"> </v>
      </c>
      <c r="N31" s="217"/>
      <c r="O31" s="217">
        <v>0</v>
      </c>
      <c r="P31" s="15" t="str">
        <f t="shared" si="3"/>
        <v/>
      </c>
      <c r="Q31" s="174"/>
    </row>
    <row r="32" spans="1:17" ht="12.75" customHeight="1">
      <c r="A32" s="50" t="str">
        <f t="shared" si="12"/>
        <v>0</v>
      </c>
      <c r="B32" s="50">
        <f>IF(ERR=TRUE,COUNTIF($K$10:K32,K32),0)</f>
        <v>0</v>
      </c>
      <c r="C32" s="50" t="str">
        <f t="shared" si="13"/>
        <v xml:space="preserve">21 </v>
      </c>
      <c r="D32" s="50">
        <f>IF(ERR=FALSE,0,COUNTIF($M$10:M32,M32))</f>
        <v>21</v>
      </c>
      <c r="E32" s="19"/>
      <c r="F32" s="180">
        <v>46051</v>
      </c>
      <c r="G32" s="167"/>
      <c r="H32" s="899"/>
      <c r="I32" s="168"/>
      <c r="J32" s="168" t="str">
        <f t="shared" si="14"/>
        <v/>
      </c>
      <c r="K32" s="74"/>
      <c r="L32" s="230"/>
      <c r="M32" s="89" t="str">
        <f>IF(L32=0," ",(VLOOKUP(L32,Kode!$B$10:$E$423,4,0)))</f>
        <v xml:space="preserve"> </v>
      </c>
      <c r="N32" s="217"/>
      <c r="O32" s="217">
        <v>0</v>
      </c>
      <c r="P32" s="15" t="str">
        <f t="shared" si="3"/>
        <v/>
      </c>
      <c r="Q32" s="174"/>
    </row>
    <row r="33" spans="1:17" ht="12.75" customHeight="1">
      <c r="A33" s="50" t="str">
        <f t="shared" si="12"/>
        <v>511100</v>
      </c>
      <c r="B33" s="50">
        <f>IF(ERR=TRUE,COUNTIF($K$10:K33,K33),0)</f>
        <v>5</v>
      </c>
      <c r="C33" s="50" t="str">
        <f t="shared" si="13"/>
        <v xml:space="preserve">22 </v>
      </c>
      <c r="D33" s="50">
        <f>IF(ERR=FALSE,0,COUNTIF($M$10:M33,M33))</f>
        <v>22</v>
      </c>
      <c r="E33" s="19"/>
      <c r="F33" s="180">
        <v>46023</v>
      </c>
      <c r="G33" s="167">
        <v>6</v>
      </c>
      <c r="H33" s="209"/>
      <c r="I33" s="168" t="s">
        <v>540</v>
      </c>
      <c r="J33" s="168" t="str">
        <f t="shared" si="14"/>
        <v xml:space="preserve">Kas </v>
      </c>
      <c r="K33" s="74">
        <v>11100</v>
      </c>
      <c r="L33" s="230"/>
      <c r="M33" s="89" t="str">
        <f>IF(L33=0," ",(VLOOKUP(L33,Kode!$B$10:$E$423,4,0)))</f>
        <v xml:space="preserve"> </v>
      </c>
      <c r="N33" s="217">
        <v>24833800</v>
      </c>
      <c r="O33" s="217"/>
      <c r="P33" s="15" t="str">
        <f t="shared" si="3"/>
        <v>Balance</v>
      </c>
      <c r="Q33" s="174"/>
    </row>
    <row r="34" spans="1:17" ht="12.75" customHeight="1">
      <c r="A34" s="50" t="str">
        <f t="shared" ref="A34:A35" si="18">B34&amp;K34</f>
        <v>422105</v>
      </c>
      <c r="B34" s="50">
        <f>IF(ERR=TRUE,COUNTIF($K$10:K34,K34),0)</f>
        <v>4</v>
      </c>
      <c r="C34" s="50" t="str">
        <f t="shared" ref="C34:C35" si="19">D34&amp;M34</f>
        <v xml:space="preserve">23 </v>
      </c>
      <c r="D34" s="50">
        <f>IF(ERR=FALSE,0,COUNTIF($M$10:M34,M34))</f>
        <v>23</v>
      </c>
      <c r="E34" s="19"/>
      <c r="F34" s="180">
        <v>46026</v>
      </c>
      <c r="G34" s="167">
        <v>6</v>
      </c>
      <c r="H34" s="209"/>
      <c r="I34" s="168" t="s">
        <v>540</v>
      </c>
      <c r="J34" s="168" t="str">
        <f t="shared" ref="J34:J35" si="20">IF(K34=0,"",VLOOKUP(K34,Tarkun,2,0))</f>
        <v xml:space="preserve">PPN Keluaran </v>
      </c>
      <c r="K34" s="74">
        <v>22105</v>
      </c>
      <c r="L34" s="230"/>
      <c r="M34" s="89" t="str">
        <f>IF(L34=0," ",(VLOOKUP(L34,Kode!$B$10:$E$423,4,0)))</f>
        <v xml:space="preserve"> </v>
      </c>
      <c r="N34" s="217"/>
      <c r="O34" s="217">
        <v>2461007.2072072071</v>
      </c>
      <c r="P34" s="15" t="str">
        <f t="shared" si="3"/>
        <v>Balance</v>
      </c>
      <c r="Q34" s="174"/>
    </row>
    <row r="35" spans="1:17" ht="12.75" customHeight="1">
      <c r="A35" s="50" t="str">
        <f t="shared" si="18"/>
        <v>441000</v>
      </c>
      <c r="B35" s="50">
        <f>IF(ERR=TRUE,COUNTIF($K$10:K35,K35),0)</f>
        <v>4</v>
      </c>
      <c r="C35" s="50" t="str">
        <f t="shared" si="19"/>
        <v xml:space="preserve">24 </v>
      </c>
      <c r="D35" s="50">
        <f>IF(ERR=FALSE,0,COUNTIF($M$10:M35,M35))</f>
        <v>24</v>
      </c>
      <c r="E35" s="19"/>
      <c r="F35" s="180">
        <v>46027</v>
      </c>
      <c r="G35" s="167">
        <v>6</v>
      </c>
      <c r="H35" s="209"/>
      <c r="I35" s="168" t="s">
        <v>540</v>
      </c>
      <c r="J35" s="168" t="str">
        <f t="shared" si="20"/>
        <v xml:space="preserve">Penjualan Barang </v>
      </c>
      <c r="K35" s="74">
        <v>41000</v>
      </c>
      <c r="L35" s="230"/>
      <c r="M35" s="89" t="str">
        <f>IF(L35=0," ",(VLOOKUP(L35,Kode!$B$10:$E$423,4,0)))</f>
        <v xml:space="preserve"> </v>
      </c>
      <c r="N35" s="217"/>
      <c r="O35" s="217">
        <v>22372792.792792793</v>
      </c>
      <c r="P35" s="15" t="str">
        <f t="shared" si="3"/>
        <v>Balance</v>
      </c>
      <c r="Q35" s="174"/>
    </row>
    <row r="36" spans="1:17" ht="12.75" customHeight="1">
      <c r="A36" s="50" t="str">
        <f t="shared" si="0"/>
        <v>111102</v>
      </c>
      <c r="B36" s="50">
        <f>IF(ERR=TRUE,COUNTIF($K$10:K36,K36),0)</f>
        <v>1</v>
      </c>
      <c r="C36" s="50" t="str">
        <f t="shared" si="1"/>
        <v xml:space="preserve">25 </v>
      </c>
      <c r="D36" s="50">
        <f>IF(ERR=FALSE,0,COUNTIF($M$10:M36,M36))</f>
        <v>25</v>
      </c>
      <c r="E36" s="19"/>
      <c r="F36" s="180">
        <v>46034</v>
      </c>
      <c r="G36" s="167">
        <v>6</v>
      </c>
      <c r="H36" s="209" t="s">
        <v>542</v>
      </c>
      <c r="I36" s="168" t="s">
        <v>548</v>
      </c>
      <c r="J36" s="168" t="str">
        <f t="shared" ref="J36:J73" si="21">IF(K36=0,"",VLOOKUP(K36,Tarkun,2,0))</f>
        <v>Piutang Dagang</v>
      </c>
      <c r="K36" s="74">
        <v>11102</v>
      </c>
      <c r="L36" s="230"/>
      <c r="M36" s="89" t="str">
        <f>IF(L36=0," ",(VLOOKUP(L36,Kode!$B$10:$E$423,4,0)))</f>
        <v xml:space="preserve"> </v>
      </c>
      <c r="N36" s="217">
        <v>432781785</v>
      </c>
      <c r="O36" s="217"/>
      <c r="P36" s="15" t="str">
        <f t="shared" si="3"/>
        <v>Balance</v>
      </c>
      <c r="Q36" s="174"/>
    </row>
    <row r="37" spans="1:17" ht="12.75" customHeight="1">
      <c r="A37" s="50" t="str">
        <f t="shared" si="0"/>
        <v>522105</v>
      </c>
      <c r="B37" s="50">
        <f>IF(ERR=TRUE,COUNTIF($K$10:K37,K37),0)</f>
        <v>5</v>
      </c>
      <c r="C37" s="50" t="str">
        <f t="shared" si="1"/>
        <v xml:space="preserve">26 </v>
      </c>
      <c r="D37" s="50">
        <f>IF(ERR=FALSE,0,COUNTIF($M$10:M37,M37))</f>
        <v>26</v>
      </c>
      <c r="E37" s="19"/>
      <c r="F37" s="180">
        <v>46035</v>
      </c>
      <c r="G37" s="167">
        <v>6</v>
      </c>
      <c r="H37" s="209" t="s">
        <v>542</v>
      </c>
      <c r="I37" s="168" t="s">
        <v>548</v>
      </c>
      <c r="J37" s="168" t="str">
        <f t="shared" si="21"/>
        <v xml:space="preserve">PPN Keluaran </v>
      </c>
      <c r="K37" s="74">
        <v>22105</v>
      </c>
      <c r="L37" s="230"/>
      <c r="M37" s="89" t="str">
        <f>IF(L37=0," ",(VLOOKUP(L37,Kode!$B$10:$E$423,4,0)))</f>
        <v xml:space="preserve"> </v>
      </c>
      <c r="N37" s="217"/>
      <c r="O37" s="217">
        <v>42888285</v>
      </c>
      <c r="P37" s="15" t="str">
        <f t="shared" si="3"/>
        <v>Balance</v>
      </c>
      <c r="Q37" s="174"/>
    </row>
    <row r="38" spans="1:17" ht="12.75" customHeight="1">
      <c r="A38" s="50" t="str">
        <f t="shared" si="0"/>
        <v>541000</v>
      </c>
      <c r="B38" s="50">
        <f>IF(ERR=TRUE,COUNTIF($K$10:K38,K38),0)</f>
        <v>5</v>
      </c>
      <c r="C38" s="50" t="str">
        <f t="shared" si="1"/>
        <v xml:space="preserve">27 </v>
      </c>
      <c r="D38" s="50">
        <f>IF(ERR=FALSE,0,COUNTIF($M$10:M38,M38))</f>
        <v>27</v>
      </c>
      <c r="E38" s="19"/>
      <c r="F38" s="180">
        <v>46036</v>
      </c>
      <c r="G38" s="167">
        <v>6</v>
      </c>
      <c r="H38" s="209" t="s">
        <v>542</v>
      </c>
      <c r="I38" s="168" t="s">
        <v>548</v>
      </c>
      <c r="J38" s="168" t="str">
        <f t="shared" si="21"/>
        <v xml:space="preserve">Penjualan Barang </v>
      </c>
      <c r="K38" s="74">
        <v>41000</v>
      </c>
      <c r="L38" s="230"/>
      <c r="M38" s="89" t="str">
        <f>IF(L38=0," ",(VLOOKUP(L38,Kode!$B$10:$E$423,4,0)))</f>
        <v xml:space="preserve"> </v>
      </c>
      <c r="N38" s="217"/>
      <c r="O38" s="217">
        <v>389893500</v>
      </c>
      <c r="P38" s="15" t="str">
        <f t="shared" si="3"/>
        <v>Balance</v>
      </c>
      <c r="Q38" s="174"/>
    </row>
    <row r="39" spans="1:17" ht="12.75" customHeight="1">
      <c r="A39" s="50" t="str">
        <f t="shared" si="0"/>
        <v>211102</v>
      </c>
      <c r="B39" s="50">
        <f>IF(ERR=TRUE,COUNTIF($K$10:K39,K39),0)</f>
        <v>2</v>
      </c>
      <c r="C39" s="50" t="str">
        <f t="shared" si="1"/>
        <v xml:space="preserve">28 </v>
      </c>
      <c r="D39" s="50">
        <f>IF(ERR=FALSE,0,COUNTIF($M$10:M39,M39))</f>
        <v>28</v>
      </c>
      <c r="E39" s="19"/>
      <c r="F39" s="180">
        <v>46037</v>
      </c>
      <c r="G39" s="167">
        <v>6</v>
      </c>
      <c r="H39" s="209" t="s">
        <v>543</v>
      </c>
      <c r="I39" s="168" t="s">
        <v>548</v>
      </c>
      <c r="J39" s="168" t="str">
        <f t="shared" ref="J39:J47" si="22">IF(K39=0,"",VLOOKUP(K39,Tarkun,2,0))</f>
        <v>Piutang Dagang</v>
      </c>
      <c r="K39" s="74">
        <v>11102</v>
      </c>
      <c r="L39" s="230"/>
      <c r="M39" s="89" t="str">
        <f>IF(L39=0," ",(VLOOKUP(L39,Kode!$B$10:$E$423,4,0)))</f>
        <v xml:space="preserve"> </v>
      </c>
      <c r="N39" s="217">
        <v>92157750</v>
      </c>
      <c r="O39" s="217"/>
      <c r="P39" s="15" t="str">
        <f t="shared" si="3"/>
        <v>Balance</v>
      </c>
      <c r="Q39" s="174"/>
    </row>
    <row r="40" spans="1:17" ht="12.75" customHeight="1">
      <c r="A40" s="50" t="str">
        <f t="shared" si="0"/>
        <v>622105</v>
      </c>
      <c r="B40" s="50">
        <f>IF(ERR=TRUE,COUNTIF($K$10:K40,K40),0)</f>
        <v>6</v>
      </c>
      <c r="C40" s="50" t="str">
        <f t="shared" si="1"/>
        <v xml:space="preserve">29 </v>
      </c>
      <c r="D40" s="50">
        <f>IF(ERR=FALSE,0,COUNTIF($M$10:M40,M40))</f>
        <v>29</v>
      </c>
      <c r="E40" s="19"/>
      <c r="F40" s="180">
        <v>46038</v>
      </c>
      <c r="G40" s="167">
        <v>6</v>
      </c>
      <c r="H40" s="209" t="s">
        <v>543</v>
      </c>
      <c r="I40" s="168" t="s">
        <v>548</v>
      </c>
      <c r="J40" s="168" t="str">
        <f t="shared" si="22"/>
        <v xml:space="preserve">PPN Keluaran </v>
      </c>
      <c r="K40" s="74">
        <v>22105</v>
      </c>
      <c r="L40" s="230"/>
      <c r="M40" s="89" t="str">
        <f>IF(L40=0," ",(VLOOKUP(L40,Kode!$B$10:$E$423,4,0)))</f>
        <v xml:space="preserve"> </v>
      </c>
      <c r="N40" s="217"/>
      <c r="O40" s="217">
        <v>9132750</v>
      </c>
      <c r="P40" s="15" t="str">
        <f t="shared" si="3"/>
        <v>Balance</v>
      </c>
      <c r="Q40" s="174"/>
    </row>
    <row r="41" spans="1:17" ht="12.75" customHeight="1">
      <c r="A41" s="50" t="str">
        <f t="shared" si="0"/>
        <v>641000</v>
      </c>
      <c r="B41" s="50">
        <f>IF(ERR=TRUE,COUNTIF($K$10:K41,K41),0)</f>
        <v>6</v>
      </c>
      <c r="C41" s="50" t="str">
        <f t="shared" si="1"/>
        <v xml:space="preserve">30 </v>
      </c>
      <c r="D41" s="50">
        <f>IF(ERR=FALSE,0,COUNTIF($M$10:M41,M41))</f>
        <v>30</v>
      </c>
      <c r="E41" s="19"/>
      <c r="F41" s="180">
        <v>46039</v>
      </c>
      <c r="G41" s="167">
        <v>6</v>
      </c>
      <c r="H41" s="209" t="s">
        <v>543</v>
      </c>
      <c r="I41" s="168" t="s">
        <v>548</v>
      </c>
      <c r="J41" s="168" t="str">
        <f t="shared" si="22"/>
        <v xml:space="preserve">Penjualan Barang </v>
      </c>
      <c r="K41" s="74">
        <v>41000</v>
      </c>
      <c r="L41" s="230"/>
      <c r="M41" s="89" t="str">
        <f>IF(L41=0," ",(VLOOKUP(L41,Kode!$B$10:$E$423,4,0)))</f>
        <v xml:space="preserve"> </v>
      </c>
      <c r="N41" s="217"/>
      <c r="O41" s="217">
        <v>83025000</v>
      </c>
      <c r="P41" s="15" t="str">
        <f t="shared" si="3"/>
        <v>Balance</v>
      </c>
      <c r="Q41" s="174"/>
    </row>
    <row r="42" spans="1:17" ht="12.75" customHeight="1">
      <c r="A42" s="50" t="str">
        <f t="shared" si="0"/>
        <v>311102</v>
      </c>
      <c r="B42" s="50">
        <f>IF(ERR=TRUE,COUNTIF($K$10:K42,K42),0)</f>
        <v>3</v>
      </c>
      <c r="C42" s="50" t="str">
        <f t="shared" si="1"/>
        <v xml:space="preserve">31 </v>
      </c>
      <c r="D42" s="50">
        <f>IF(ERR=FALSE,0,COUNTIF($M$10:M42,M42))</f>
        <v>31</v>
      </c>
      <c r="E42" s="19"/>
      <c r="F42" s="180">
        <v>46040</v>
      </c>
      <c r="G42" s="167">
        <v>6</v>
      </c>
      <c r="H42" s="209" t="s">
        <v>544</v>
      </c>
      <c r="I42" s="168" t="s">
        <v>548</v>
      </c>
      <c r="J42" s="168" t="str">
        <f t="shared" si="22"/>
        <v>Piutang Dagang</v>
      </c>
      <c r="K42" s="74">
        <v>11102</v>
      </c>
      <c r="L42" s="230"/>
      <c r="M42" s="89" t="str">
        <f>IF(L42=0," ",(VLOOKUP(L42,Kode!$B$10:$E$423,4,0)))</f>
        <v xml:space="preserve"> </v>
      </c>
      <c r="N42" s="217">
        <v>2071526.3999999999</v>
      </c>
      <c r="O42" s="217"/>
      <c r="P42" s="15" t="str">
        <f t="shared" si="3"/>
        <v>Balance</v>
      </c>
      <c r="Q42" s="174"/>
    </row>
    <row r="43" spans="1:17" ht="12.75" customHeight="1">
      <c r="A43" s="50" t="str">
        <f t="shared" si="0"/>
        <v>722105</v>
      </c>
      <c r="B43" s="50">
        <f>IF(ERR=TRUE,COUNTIF($K$10:K43,K43),0)</f>
        <v>7</v>
      </c>
      <c r="C43" s="50" t="str">
        <f t="shared" si="1"/>
        <v xml:space="preserve">32 </v>
      </c>
      <c r="D43" s="50">
        <f>IF(ERR=FALSE,0,COUNTIF($M$10:M43,M43))</f>
        <v>32</v>
      </c>
      <c r="E43" s="19"/>
      <c r="F43" s="180">
        <v>46041</v>
      </c>
      <c r="G43" s="167">
        <v>6</v>
      </c>
      <c r="H43" s="209" t="s">
        <v>544</v>
      </c>
      <c r="I43" s="168" t="s">
        <v>548</v>
      </c>
      <c r="J43" s="168" t="str">
        <f t="shared" si="22"/>
        <v xml:space="preserve">PPN Keluaran </v>
      </c>
      <c r="K43" s="74">
        <v>22105</v>
      </c>
      <c r="L43" s="230"/>
      <c r="M43" s="89" t="str">
        <f>IF(L43=0," ",(VLOOKUP(L43,Kode!$B$10:$E$423,4,0)))</f>
        <v xml:space="preserve"> </v>
      </c>
      <c r="N43" s="217"/>
      <c r="O43" s="217">
        <v>205286.39999999999</v>
      </c>
      <c r="P43" s="15" t="str">
        <f t="shared" si="3"/>
        <v>Balance</v>
      </c>
      <c r="Q43" s="174"/>
    </row>
    <row r="44" spans="1:17" ht="12.75" customHeight="1">
      <c r="A44" s="50" t="str">
        <f t="shared" si="0"/>
        <v>741000</v>
      </c>
      <c r="B44" s="50">
        <f>IF(ERR=TRUE,COUNTIF($K$10:K44,K44),0)</f>
        <v>7</v>
      </c>
      <c r="C44" s="50" t="str">
        <f t="shared" si="1"/>
        <v xml:space="preserve">33 </v>
      </c>
      <c r="D44" s="50">
        <f>IF(ERR=FALSE,0,COUNTIF($M$10:M44,M44))</f>
        <v>33</v>
      </c>
      <c r="E44" s="19"/>
      <c r="F44" s="180">
        <v>46042</v>
      </c>
      <c r="G44" s="167">
        <v>6</v>
      </c>
      <c r="H44" s="209" t="s">
        <v>544</v>
      </c>
      <c r="I44" s="168" t="s">
        <v>548</v>
      </c>
      <c r="J44" s="168" t="str">
        <f t="shared" si="22"/>
        <v xml:space="preserve">Penjualan Barang </v>
      </c>
      <c r="K44" s="74">
        <v>41000</v>
      </c>
      <c r="L44" s="230"/>
      <c r="M44" s="89" t="str">
        <f>IF(L44=0," ",(VLOOKUP(L44,Kode!$B$10:$E$423,4,0)))</f>
        <v xml:space="preserve"> </v>
      </c>
      <c r="N44" s="217"/>
      <c r="O44" s="217">
        <v>1866240</v>
      </c>
      <c r="P44" s="15" t="str">
        <f t="shared" si="3"/>
        <v>Balance</v>
      </c>
      <c r="Q44" s="174"/>
    </row>
    <row r="45" spans="1:17" ht="12.75" customHeight="1">
      <c r="A45" s="50" t="str">
        <f t="shared" si="0"/>
        <v>411102</v>
      </c>
      <c r="B45" s="50">
        <f>IF(ERR=TRUE,COUNTIF($K$10:K45,K45),0)</f>
        <v>4</v>
      </c>
      <c r="C45" s="50" t="str">
        <f t="shared" si="1"/>
        <v xml:space="preserve">34 </v>
      </c>
      <c r="D45" s="50">
        <f>IF(ERR=FALSE,0,COUNTIF($M$10:M45,M45))</f>
        <v>34</v>
      </c>
      <c r="E45" s="19"/>
      <c r="F45" s="180">
        <v>46043</v>
      </c>
      <c r="G45" s="167">
        <v>6</v>
      </c>
      <c r="H45" s="209" t="s">
        <v>545</v>
      </c>
      <c r="I45" s="168" t="s">
        <v>549</v>
      </c>
      <c r="J45" s="168" t="str">
        <f t="shared" si="22"/>
        <v>Piutang Dagang</v>
      </c>
      <c r="K45" s="74">
        <v>11102</v>
      </c>
      <c r="L45" s="230"/>
      <c r="M45" s="89" t="str">
        <f>IF(L45=0," ",(VLOOKUP(L45,Kode!$B$10:$E$423,4,0)))</f>
        <v xml:space="preserve"> </v>
      </c>
      <c r="N45" s="217">
        <v>24753</v>
      </c>
      <c r="O45" s="217"/>
      <c r="P45" s="15" t="str">
        <f t="shared" si="3"/>
        <v>Balance</v>
      </c>
      <c r="Q45" s="174"/>
    </row>
    <row r="46" spans="1:17" ht="12.75" customHeight="1">
      <c r="A46" s="50" t="str">
        <f t="shared" si="0"/>
        <v>822105</v>
      </c>
      <c r="B46" s="50">
        <f>IF(ERR=TRUE,COUNTIF($K$10:K46,K46),0)</f>
        <v>8</v>
      </c>
      <c r="C46" s="50" t="str">
        <f t="shared" si="1"/>
        <v xml:space="preserve">35 </v>
      </c>
      <c r="D46" s="50">
        <f>IF(ERR=FALSE,0,COUNTIF($M$10:M46,M46))</f>
        <v>35</v>
      </c>
      <c r="E46" s="19"/>
      <c r="F46" s="180">
        <v>46044</v>
      </c>
      <c r="G46" s="167">
        <v>6</v>
      </c>
      <c r="H46" s="209" t="s">
        <v>545</v>
      </c>
      <c r="I46" s="168" t="s">
        <v>549</v>
      </c>
      <c r="J46" s="168" t="str">
        <f t="shared" si="22"/>
        <v xml:space="preserve">PPN Keluaran </v>
      </c>
      <c r="K46" s="74">
        <v>22105</v>
      </c>
      <c r="L46" s="230"/>
      <c r="M46" s="89" t="str">
        <f>IF(L46=0," ",(VLOOKUP(L46,Kode!$B$10:$E$423,4,0)))</f>
        <v xml:space="preserve"> </v>
      </c>
      <c r="N46" s="217"/>
      <c r="O46" s="217">
        <v>2452.9999999999995</v>
      </c>
      <c r="P46" s="15" t="str">
        <f t="shared" si="3"/>
        <v>Balance</v>
      </c>
      <c r="Q46" s="174"/>
    </row>
    <row r="47" spans="1:17" ht="12.75" customHeight="1">
      <c r="A47" s="50" t="str">
        <f t="shared" si="0"/>
        <v>841000</v>
      </c>
      <c r="B47" s="50">
        <f>IF(ERR=TRUE,COUNTIF($K$10:K47,K47),0)</f>
        <v>8</v>
      </c>
      <c r="C47" s="50" t="str">
        <f t="shared" si="1"/>
        <v xml:space="preserve">36 </v>
      </c>
      <c r="D47" s="50">
        <f>IF(ERR=FALSE,0,COUNTIF($M$10:M47,M47))</f>
        <v>36</v>
      </c>
      <c r="E47" s="19"/>
      <c r="F47" s="180">
        <v>46045</v>
      </c>
      <c r="G47" s="167">
        <v>6</v>
      </c>
      <c r="H47" s="209" t="s">
        <v>545</v>
      </c>
      <c r="I47" s="168" t="s">
        <v>549</v>
      </c>
      <c r="J47" s="168" t="str">
        <f t="shared" si="22"/>
        <v xml:space="preserve">Penjualan Barang </v>
      </c>
      <c r="K47" s="74">
        <v>41000</v>
      </c>
      <c r="L47" s="230"/>
      <c r="M47" s="89" t="str">
        <f>IF(L47=0," ",(VLOOKUP(L47,Kode!$B$10:$E$423,4,0)))</f>
        <v xml:space="preserve"> </v>
      </c>
      <c r="N47" s="217"/>
      <c r="O47" s="217">
        <v>22300</v>
      </c>
      <c r="P47" s="15" t="str">
        <f t="shared" si="3"/>
        <v>Balance</v>
      </c>
      <c r="Q47" s="174"/>
    </row>
    <row r="48" spans="1:17" ht="12.75" customHeight="1">
      <c r="A48" s="50" t="str">
        <f t="shared" si="0"/>
        <v>611100</v>
      </c>
      <c r="B48" s="50">
        <f>IF(ERR=TRUE,COUNTIF($K$10:K48,K48),0)</f>
        <v>6</v>
      </c>
      <c r="C48" s="50" t="str">
        <f t="shared" si="1"/>
        <v xml:space="preserve">37 </v>
      </c>
      <c r="D48" s="50">
        <f>IF(ERR=FALSE,0,COUNTIF($M$10:M48,M48))</f>
        <v>37</v>
      </c>
      <c r="E48" s="19"/>
      <c r="F48" s="180">
        <v>46046</v>
      </c>
      <c r="G48" s="167">
        <v>6</v>
      </c>
      <c r="H48" s="209"/>
      <c r="I48" s="168" t="s">
        <v>553</v>
      </c>
      <c r="J48" s="168" t="str">
        <f t="shared" si="21"/>
        <v xml:space="preserve">Kas </v>
      </c>
      <c r="K48" s="74">
        <v>11100</v>
      </c>
      <c r="L48" s="230"/>
      <c r="M48" s="89" t="str">
        <f>IF(L48=0," ",(VLOOKUP(L48,Kode!$B$10:$E$423,4,0)))</f>
        <v xml:space="preserve"> </v>
      </c>
      <c r="N48" s="217">
        <v>18400</v>
      </c>
      <c r="O48" s="217"/>
      <c r="P48" s="15" t="str">
        <f t="shared" si="3"/>
        <v>Balance</v>
      </c>
      <c r="Q48" s="174"/>
    </row>
    <row r="49" spans="1:17" ht="12.75" customHeight="1">
      <c r="A49" s="50" t="str">
        <f t="shared" si="0"/>
        <v>141002</v>
      </c>
      <c r="B49" s="50">
        <f>IF(ERR=TRUE,COUNTIF($K$10:K49,K49),0)</f>
        <v>1</v>
      </c>
      <c r="C49" s="50" t="str">
        <f t="shared" si="1"/>
        <v xml:space="preserve">38 </v>
      </c>
      <c r="D49" s="50">
        <f>IF(ERR=FALSE,0,COUNTIF($M$10:M49,M49))</f>
        <v>38</v>
      </c>
      <c r="E49" s="19"/>
      <c r="F49" s="180">
        <v>46047</v>
      </c>
      <c r="G49" s="167">
        <v>6</v>
      </c>
      <c r="H49" s="209"/>
      <c r="I49" s="168" t="s">
        <v>553</v>
      </c>
      <c r="J49" s="168" t="str">
        <f t="shared" si="21"/>
        <v>Pendapatan Lain-lain</v>
      </c>
      <c r="K49" s="74">
        <v>41002</v>
      </c>
      <c r="L49" s="230"/>
      <c r="M49" s="89" t="str">
        <f>IF(L49=0," ",(VLOOKUP(L49,Kode!$B$10:$E$423,4,0)))</f>
        <v xml:space="preserve"> </v>
      </c>
      <c r="N49" s="217"/>
      <c r="O49" s="217">
        <v>18400</v>
      </c>
      <c r="P49" s="15" t="str">
        <f t="shared" si="3"/>
        <v>Balance</v>
      </c>
      <c r="Q49" s="174"/>
    </row>
    <row r="50" spans="1:17" ht="12.75" customHeight="1">
      <c r="A50" s="50" t="str">
        <f t="shared" si="0"/>
        <v>711100</v>
      </c>
      <c r="B50" s="50">
        <f>IF(ERR=TRUE,COUNTIF($K$10:K50,K50),0)</f>
        <v>7</v>
      </c>
      <c r="C50" s="50" t="str">
        <f t="shared" si="1"/>
        <v xml:space="preserve">39 </v>
      </c>
      <c r="D50" s="50">
        <f>IF(ERR=FALSE,0,COUNTIF($M$10:M50,M50))</f>
        <v>39</v>
      </c>
      <c r="E50" s="19"/>
      <c r="F50" s="180">
        <v>46048</v>
      </c>
      <c r="G50" s="167">
        <v>6</v>
      </c>
      <c r="H50" s="209"/>
      <c r="I50" s="168" t="s">
        <v>555</v>
      </c>
      <c r="J50" s="168" t="str">
        <f t="shared" si="21"/>
        <v xml:space="preserve">Kas </v>
      </c>
      <c r="K50" s="74">
        <v>11100</v>
      </c>
      <c r="L50" s="230"/>
      <c r="M50" s="89" t="str">
        <f>IF(L50=0," ",(VLOOKUP(L50,Kode!$B$10:$E$423,4,0)))</f>
        <v xml:space="preserve"> </v>
      </c>
      <c r="N50" s="217">
        <v>245141</v>
      </c>
      <c r="O50" s="217"/>
      <c r="P50" s="15" t="str">
        <f t="shared" si="3"/>
        <v>Balance</v>
      </c>
      <c r="Q50" s="174"/>
    </row>
    <row r="51" spans="1:17" ht="12.75" customHeight="1">
      <c r="A51" s="50" t="str">
        <f t="shared" si="0"/>
        <v>127100</v>
      </c>
      <c r="B51" s="50">
        <f>IF(ERR=TRUE,COUNTIF($K$10:K51,K51),0)</f>
        <v>1</v>
      </c>
      <c r="C51" s="50" t="str">
        <f t="shared" si="1"/>
        <v xml:space="preserve">40 </v>
      </c>
      <c r="D51" s="50">
        <f>IF(ERR=FALSE,0,COUNTIF($M$10:M51,M51))</f>
        <v>40</v>
      </c>
      <c r="E51" s="19"/>
      <c r="F51" s="180">
        <v>46049</v>
      </c>
      <c r="G51" s="167">
        <v>6</v>
      </c>
      <c r="H51" s="209"/>
      <c r="I51" s="168" t="s">
        <v>555</v>
      </c>
      <c r="J51" s="168" t="str">
        <f t="shared" si="21"/>
        <v xml:space="preserve">Uang Muka Penjualan  </v>
      </c>
      <c r="K51" s="74">
        <v>27100</v>
      </c>
      <c r="L51" s="230"/>
      <c r="M51" s="89" t="str">
        <f>IF(L51=0," ",(VLOOKUP(L51,Kode!$B$10:$E$423,4,0)))</f>
        <v xml:space="preserve"> </v>
      </c>
      <c r="N51" s="217"/>
      <c r="O51" s="217">
        <v>245141</v>
      </c>
      <c r="P51" s="15" t="str">
        <f t="shared" si="3"/>
        <v>Balance</v>
      </c>
      <c r="Q51" s="174"/>
    </row>
    <row r="52" spans="1:17" ht="12.75" customHeight="1">
      <c r="A52" s="50" t="str">
        <f t="shared" ref="A52:A73" si="23">B52&amp;K52</f>
        <v>311600</v>
      </c>
      <c r="B52" s="50">
        <f>IF(ERR=TRUE,COUNTIF($K$10:K52,K52),0)</f>
        <v>3</v>
      </c>
      <c r="C52" s="50" t="str">
        <f t="shared" ref="C52:C73" si="24">D52&amp;M52</f>
        <v xml:space="preserve">41 </v>
      </c>
      <c r="D52" s="50">
        <f>IF(ERR=FALSE,0,COUNTIF($M$10:M52,M52))</f>
        <v>41</v>
      </c>
      <c r="E52" s="19"/>
      <c r="F52" s="180">
        <v>46051</v>
      </c>
      <c r="G52" s="167">
        <v>6</v>
      </c>
      <c r="H52" s="902" t="s">
        <v>646</v>
      </c>
      <c r="I52" s="168" t="s">
        <v>645</v>
      </c>
      <c r="J52" s="168" t="str">
        <f t="shared" si="21"/>
        <v xml:space="preserve">PPN Masukan </v>
      </c>
      <c r="K52" s="74">
        <v>11600</v>
      </c>
      <c r="L52" s="230"/>
      <c r="M52" s="89" t="str">
        <f>IF(L52=0," ",(VLOOKUP(L52,Kode!$B$10:$E$423,4,0)))</f>
        <v xml:space="preserve"> </v>
      </c>
      <c r="N52" s="217">
        <v>1580631</v>
      </c>
      <c r="O52" s="217"/>
      <c r="P52" s="15" t="str">
        <f t="shared" si="3"/>
        <v>Balance</v>
      </c>
      <c r="Q52" s="174"/>
    </row>
    <row r="53" spans="1:17" ht="12.75" customHeight="1">
      <c r="A53" s="50" t="str">
        <f t="shared" si="23"/>
        <v>253000</v>
      </c>
      <c r="B53" s="50">
        <f>IF(ERR=TRUE,COUNTIF($K$10:K53,K53),0)</f>
        <v>2</v>
      </c>
      <c r="C53" s="50" t="str">
        <f t="shared" si="24"/>
        <v xml:space="preserve">42 </v>
      </c>
      <c r="D53" s="50">
        <f>IF(ERR=FALSE,0,COUNTIF($M$10:M53,M53))</f>
        <v>42</v>
      </c>
      <c r="E53" s="19"/>
      <c r="F53" s="180">
        <v>46051</v>
      </c>
      <c r="G53" s="167">
        <v>6</v>
      </c>
      <c r="H53" s="902" t="s">
        <v>646</v>
      </c>
      <c r="I53" s="168" t="s">
        <v>645</v>
      </c>
      <c r="J53" s="168" t="str">
        <f t="shared" si="21"/>
        <v xml:space="preserve">Pembelian Bahan Baku </v>
      </c>
      <c r="K53" s="74">
        <v>53000</v>
      </c>
      <c r="L53" s="230"/>
      <c r="M53" s="89" t="str">
        <f>IF(L53=0," ",(VLOOKUP(L53,Kode!$B$10:$E$423,4,0)))</f>
        <v xml:space="preserve"> </v>
      </c>
      <c r="N53" s="217">
        <v>14369369</v>
      </c>
      <c r="O53" s="217"/>
      <c r="P53" s="15" t="str">
        <f t="shared" si="3"/>
        <v>Balance</v>
      </c>
      <c r="Q53" s="174"/>
    </row>
    <row r="54" spans="1:17" ht="12.75" customHeight="1">
      <c r="A54" s="50" t="str">
        <f t="shared" si="23"/>
        <v>321100</v>
      </c>
      <c r="B54" s="50">
        <f>IF(ERR=TRUE,COUNTIF($K$10:K54,K54),0)</f>
        <v>3</v>
      </c>
      <c r="C54" s="50" t="str">
        <f t="shared" si="24"/>
        <v>3H-001</v>
      </c>
      <c r="D54" s="50">
        <f>IF(ERR=FALSE,0,COUNTIF($M$10:M54,M54))</f>
        <v>3</v>
      </c>
      <c r="E54" s="19"/>
      <c r="F54" s="180">
        <v>46051</v>
      </c>
      <c r="G54" s="167">
        <v>6</v>
      </c>
      <c r="H54" s="902" t="s">
        <v>646</v>
      </c>
      <c r="I54" s="168" t="s">
        <v>645</v>
      </c>
      <c r="J54" s="168" t="str">
        <f t="shared" si="21"/>
        <v xml:space="preserve">Hutang Dagang </v>
      </c>
      <c r="K54" s="74">
        <v>21100</v>
      </c>
      <c r="L54" s="230" t="s">
        <v>424</v>
      </c>
      <c r="M54" s="89" t="str">
        <f>IF(L54=0," ",(VLOOKUP(L54,Kode!$B$10:$E$423,4,0)))</f>
        <v>H-001</v>
      </c>
      <c r="N54" s="217"/>
      <c r="O54" s="217">
        <v>15950000</v>
      </c>
      <c r="P54" s="15" t="str">
        <f t="shared" si="3"/>
        <v>Balance</v>
      </c>
      <c r="Q54" s="174"/>
    </row>
    <row r="55" spans="1:17" ht="12.75" customHeight="1">
      <c r="A55" s="50" t="str">
        <f t="shared" si="23"/>
        <v>411600</v>
      </c>
      <c r="B55" s="50">
        <f>IF(ERR=TRUE,COUNTIF($K$10:K55,K55),0)</f>
        <v>4</v>
      </c>
      <c r="C55" s="50" t="str">
        <f t="shared" si="24"/>
        <v xml:space="preserve">43 </v>
      </c>
      <c r="D55" s="50">
        <f>IF(ERR=FALSE,0,COUNTIF($M$10:M55,M55))</f>
        <v>43</v>
      </c>
      <c r="E55" s="19"/>
      <c r="F55" s="180">
        <v>46051</v>
      </c>
      <c r="G55" s="167">
        <v>6</v>
      </c>
      <c r="H55" s="902" t="s">
        <v>654</v>
      </c>
      <c r="I55" s="168" t="s">
        <v>647</v>
      </c>
      <c r="J55" s="168" t="str">
        <f t="shared" si="21"/>
        <v xml:space="preserve">PPN Masukan </v>
      </c>
      <c r="K55" s="74">
        <v>11600</v>
      </c>
      <c r="L55" s="230"/>
      <c r="M55" s="89" t="str">
        <f>IF(L55=0," ",(VLOOKUP(L55,Kode!$B$10:$E$423,4,0)))</f>
        <v xml:space="preserve"> </v>
      </c>
      <c r="N55" s="217">
        <v>1252118</v>
      </c>
      <c r="O55" s="217"/>
      <c r="P55" s="15" t="str">
        <f t="shared" si="3"/>
        <v>Balance</v>
      </c>
      <c r="Q55" s="174"/>
    </row>
    <row r="56" spans="1:17" ht="12.75" customHeight="1">
      <c r="A56" s="50" t="str">
        <f t="shared" si="23"/>
        <v>353000</v>
      </c>
      <c r="B56" s="50">
        <f>IF(ERR=TRUE,COUNTIF($K$10:K56,K56),0)</f>
        <v>3</v>
      </c>
      <c r="C56" s="50" t="str">
        <f t="shared" si="24"/>
        <v xml:space="preserve">44 </v>
      </c>
      <c r="D56" s="50">
        <f>IF(ERR=FALSE,0,COUNTIF($M$10:M56,M56))</f>
        <v>44</v>
      </c>
      <c r="E56" s="19"/>
      <c r="F56" s="180">
        <v>46051</v>
      </c>
      <c r="G56" s="167">
        <v>6</v>
      </c>
      <c r="H56" s="902" t="s">
        <v>654</v>
      </c>
      <c r="I56" s="168" t="s">
        <v>647</v>
      </c>
      <c r="J56" s="168" t="str">
        <f t="shared" si="21"/>
        <v xml:space="preserve">Pembelian Bahan Baku </v>
      </c>
      <c r="K56" s="74">
        <v>53000</v>
      </c>
      <c r="L56" s="230"/>
      <c r="M56" s="89" t="str">
        <f>IF(L56=0," ",(VLOOKUP(L56,Kode!$B$10:$E$423,4,0)))</f>
        <v xml:space="preserve"> </v>
      </c>
      <c r="N56" s="217">
        <v>11382889</v>
      </c>
      <c r="O56" s="217"/>
      <c r="P56" s="15" t="str">
        <f t="shared" si="3"/>
        <v>Balance</v>
      </c>
      <c r="Q56" s="174"/>
    </row>
    <row r="57" spans="1:17" ht="12.75" customHeight="1">
      <c r="A57" s="50" t="str">
        <f t="shared" si="23"/>
        <v>421100</v>
      </c>
      <c r="B57" s="50">
        <f>IF(ERR=TRUE,COUNTIF($K$10:K57,K57),0)</f>
        <v>4</v>
      </c>
      <c r="C57" s="50" t="str">
        <f t="shared" si="24"/>
        <v>1H-009</v>
      </c>
      <c r="D57" s="50">
        <f>IF(ERR=FALSE,0,COUNTIF($M$10:M57,M57))</f>
        <v>1</v>
      </c>
      <c r="E57" s="19"/>
      <c r="F57" s="180">
        <v>46051</v>
      </c>
      <c r="G57" s="167">
        <v>6</v>
      </c>
      <c r="H57" s="902" t="s">
        <v>654</v>
      </c>
      <c r="I57" s="168" t="s">
        <v>647</v>
      </c>
      <c r="J57" s="168" t="str">
        <f t="shared" si="21"/>
        <v xml:space="preserve">Hutang Dagang </v>
      </c>
      <c r="K57" s="74">
        <v>21100</v>
      </c>
      <c r="L57" s="230" t="s">
        <v>440</v>
      </c>
      <c r="M57" s="89" t="str">
        <f>IF(L57=0," ",(VLOOKUP(L57,Kode!$B$10:$E$423,4,0)))</f>
        <v>H-009</v>
      </c>
      <c r="N57" s="217"/>
      <c r="O57" s="217">
        <v>12635007</v>
      </c>
      <c r="P57" s="15" t="str">
        <f t="shared" si="3"/>
        <v>Balance</v>
      </c>
      <c r="Q57" s="174"/>
    </row>
    <row r="58" spans="1:17" ht="12.75" customHeight="1">
      <c r="A58" s="50" t="str">
        <f t="shared" si="23"/>
        <v>511600</v>
      </c>
      <c r="B58" s="50">
        <f>IF(ERR=TRUE,COUNTIF($K$10:K58,K58),0)</f>
        <v>5</v>
      </c>
      <c r="C58" s="50" t="str">
        <f t="shared" si="24"/>
        <v xml:space="preserve">45 </v>
      </c>
      <c r="D58" s="50">
        <f>IF(ERR=FALSE,0,COUNTIF($M$10:M58,M58))</f>
        <v>45</v>
      </c>
      <c r="E58" s="19"/>
      <c r="F58" s="180">
        <v>46051</v>
      </c>
      <c r="G58" s="167">
        <v>6</v>
      </c>
      <c r="H58" s="902" t="s">
        <v>648</v>
      </c>
      <c r="I58" s="168" t="s">
        <v>645</v>
      </c>
      <c r="J58" s="168" t="str">
        <f t="shared" si="21"/>
        <v xml:space="preserve">PPN Masukan </v>
      </c>
      <c r="K58" s="74">
        <v>11600</v>
      </c>
      <c r="L58" s="230"/>
      <c r="M58" s="89" t="str">
        <f>IF(L58=0," ",(VLOOKUP(L58,Kode!$B$10:$E$423,4,0)))</f>
        <v xml:space="preserve"> </v>
      </c>
      <c r="N58" s="217">
        <v>265586</v>
      </c>
      <c r="O58" s="217"/>
      <c r="P58" s="15" t="str">
        <f t="shared" si="3"/>
        <v>Balance</v>
      </c>
      <c r="Q58" s="174"/>
    </row>
    <row r="59" spans="1:17" ht="12.75" customHeight="1">
      <c r="A59" s="50" t="str">
        <f t="shared" si="23"/>
        <v>453000</v>
      </c>
      <c r="B59" s="50">
        <f>IF(ERR=TRUE,COUNTIF($K$10:K59,K59),0)</f>
        <v>4</v>
      </c>
      <c r="C59" s="50" t="str">
        <f t="shared" si="24"/>
        <v xml:space="preserve">46 </v>
      </c>
      <c r="D59" s="50">
        <f>IF(ERR=FALSE,0,COUNTIF($M$10:M59,M59))</f>
        <v>46</v>
      </c>
      <c r="E59" s="19"/>
      <c r="F59" s="180">
        <v>46051</v>
      </c>
      <c r="G59" s="167">
        <v>6</v>
      </c>
      <c r="H59" s="899" t="s">
        <v>648</v>
      </c>
      <c r="I59" s="168" t="s">
        <v>645</v>
      </c>
      <c r="J59" s="168" t="str">
        <f t="shared" si="21"/>
        <v xml:space="preserve">Pembelian Bahan Baku </v>
      </c>
      <c r="K59" s="74">
        <v>53000</v>
      </c>
      <c r="L59" s="230"/>
      <c r="M59" s="89" t="str">
        <f>IF(L59=0," ",(VLOOKUP(L59,Kode!$B$10:$E$423,4,0)))</f>
        <v xml:space="preserve"> </v>
      </c>
      <c r="N59" s="217">
        <v>2414414</v>
      </c>
      <c r="O59" s="217"/>
      <c r="P59" s="15" t="str">
        <f t="shared" si="3"/>
        <v>Balance</v>
      </c>
      <c r="Q59" s="174"/>
    </row>
    <row r="60" spans="1:17" ht="12.75" customHeight="1">
      <c r="A60" s="50" t="str">
        <f t="shared" si="23"/>
        <v>521100</v>
      </c>
      <c r="B60" s="50">
        <f>IF(ERR=TRUE,COUNTIF($K$10:K60,K60),0)</f>
        <v>5</v>
      </c>
      <c r="C60" s="50" t="str">
        <f t="shared" si="24"/>
        <v>4H-001</v>
      </c>
      <c r="D60" s="50">
        <f>IF(ERR=FALSE,0,COUNTIF($M$10:M60,M60))</f>
        <v>4</v>
      </c>
      <c r="E60" s="19"/>
      <c r="F60" s="180">
        <v>46051</v>
      </c>
      <c r="G60" s="167">
        <v>6</v>
      </c>
      <c r="H60" s="899" t="s">
        <v>648</v>
      </c>
      <c r="I60" s="168" t="s">
        <v>645</v>
      </c>
      <c r="J60" s="168" t="str">
        <f t="shared" si="21"/>
        <v xml:space="preserve">Hutang Dagang </v>
      </c>
      <c r="K60" s="74">
        <v>21100</v>
      </c>
      <c r="L60" s="230" t="s">
        <v>424</v>
      </c>
      <c r="M60" s="89" t="str">
        <f>IF(L60=0," ",(VLOOKUP(L60,Kode!$B$10:$E$423,4,0)))</f>
        <v>H-001</v>
      </c>
      <c r="N60" s="217"/>
      <c r="O60" s="217">
        <v>2680000</v>
      </c>
      <c r="P60" s="15" t="str">
        <f t="shared" si="3"/>
        <v>Balance</v>
      </c>
      <c r="Q60" s="174"/>
    </row>
    <row r="61" spans="1:17" ht="12.75" customHeight="1">
      <c r="A61" s="50" t="str">
        <f t="shared" ref="A61:A66" si="25">B61&amp;K61</f>
        <v>611600</v>
      </c>
      <c r="B61" s="50">
        <f>IF(ERR=TRUE,COUNTIF($K$10:K61,K61),0)</f>
        <v>6</v>
      </c>
      <c r="C61" s="50" t="str">
        <f t="shared" ref="C61:C66" si="26">D61&amp;M61</f>
        <v xml:space="preserve">47 </v>
      </c>
      <c r="D61" s="50">
        <f>IF(ERR=FALSE,0,COUNTIF($M$10:M61,M61))</f>
        <v>47</v>
      </c>
      <c r="E61" s="19"/>
      <c r="F61" s="180">
        <v>46051</v>
      </c>
      <c r="G61" s="167">
        <v>6</v>
      </c>
      <c r="H61" s="902" t="s">
        <v>649</v>
      </c>
      <c r="I61" s="168" t="s">
        <v>650</v>
      </c>
      <c r="J61" s="168" t="str">
        <f t="shared" ref="J61:J66" si="27">IF(K61=0,"",VLOOKUP(K61,Tarkun,2,0))</f>
        <v xml:space="preserve">PPN Masukan </v>
      </c>
      <c r="K61" s="74">
        <v>11600</v>
      </c>
      <c r="L61" s="230"/>
      <c r="M61" s="89" t="str">
        <f>IF(L61=0," ",(VLOOKUP(L61,Kode!$B$10:$E$423,4,0)))</f>
        <v xml:space="preserve"> </v>
      </c>
      <c r="N61" s="217">
        <v>396396</v>
      </c>
      <c r="O61" s="217"/>
      <c r="P61" s="15" t="str">
        <f t="shared" si="3"/>
        <v>Balance</v>
      </c>
      <c r="Q61" s="174"/>
    </row>
    <row r="62" spans="1:17" ht="12.75" customHeight="1">
      <c r="A62" s="50" t="str">
        <f t="shared" si="25"/>
        <v>553000</v>
      </c>
      <c r="B62" s="50">
        <f>IF(ERR=TRUE,COUNTIF($K$10:K62,K62),0)</f>
        <v>5</v>
      </c>
      <c r="C62" s="50" t="str">
        <f t="shared" si="26"/>
        <v xml:space="preserve">48 </v>
      </c>
      <c r="D62" s="50">
        <f>IF(ERR=FALSE,0,COUNTIF($M$10:M62,M62))</f>
        <v>48</v>
      </c>
      <c r="E62" s="19"/>
      <c r="F62" s="180">
        <v>46051</v>
      </c>
      <c r="G62" s="167">
        <v>6</v>
      </c>
      <c r="H62" s="899" t="s">
        <v>649</v>
      </c>
      <c r="I62" s="168" t="s">
        <v>650</v>
      </c>
      <c r="J62" s="168" t="str">
        <f t="shared" si="27"/>
        <v xml:space="preserve">Pembelian Bahan Baku </v>
      </c>
      <c r="K62" s="74">
        <v>53000</v>
      </c>
      <c r="L62" s="230"/>
      <c r="M62" s="89" t="str">
        <f>IF(L62=0," ",(VLOOKUP(L62,Kode!$B$10:$E$423,4,0)))</f>
        <v xml:space="preserve"> </v>
      </c>
      <c r="N62" s="217">
        <v>3603604</v>
      </c>
      <c r="O62" s="217"/>
      <c r="P62" s="15" t="str">
        <f t="shared" si="3"/>
        <v>Balance</v>
      </c>
      <c r="Q62" s="174"/>
    </row>
    <row r="63" spans="1:17" ht="12.75" customHeight="1">
      <c r="A63" s="50" t="str">
        <f t="shared" si="25"/>
        <v>621100</v>
      </c>
      <c r="B63" s="50">
        <f>IF(ERR=TRUE,COUNTIF($K$10:K63,K63),0)</f>
        <v>6</v>
      </c>
      <c r="C63" s="50" t="str">
        <f t="shared" si="26"/>
        <v>1H-012</v>
      </c>
      <c r="D63" s="50">
        <f>IF(ERR=FALSE,0,COUNTIF($M$10:M63,M63))</f>
        <v>1</v>
      </c>
      <c r="E63" s="19"/>
      <c r="F63" s="180">
        <v>46051</v>
      </c>
      <c r="G63" s="167">
        <v>6</v>
      </c>
      <c r="H63" s="899" t="s">
        <v>649</v>
      </c>
      <c r="I63" s="168" t="s">
        <v>650</v>
      </c>
      <c r="J63" s="168" t="str">
        <f t="shared" si="27"/>
        <v xml:space="preserve">Hutang Dagang </v>
      </c>
      <c r="K63" s="74">
        <v>21100</v>
      </c>
      <c r="L63" s="230" t="s">
        <v>651</v>
      </c>
      <c r="M63" s="89" t="str">
        <f>IF(L63=0," ",(VLOOKUP(L63,Kode!$B$10:$E$423,4,0)))</f>
        <v>H-012</v>
      </c>
      <c r="N63" s="217"/>
      <c r="O63" s="217">
        <v>4000000</v>
      </c>
      <c r="P63" s="15" t="str">
        <f t="shared" si="3"/>
        <v>Balance</v>
      </c>
      <c r="Q63" s="174"/>
    </row>
    <row r="64" spans="1:17" ht="12.75" customHeight="1">
      <c r="A64" s="50" t="str">
        <f t="shared" si="25"/>
        <v>711600</v>
      </c>
      <c r="B64" s="50">
        <f>IF(ERR=TRUE,COUNTIF($K$10:K64,K64),0)</f>
        <v>7</v>
      </c>
      <c r="C64" s="50" t="str">
        <f t="shared" si="26"/>
        <v xml:space="preserve">49 </v>
      </c>
      <c r="D64" s="50">
        <f>IF(ERR=FALSE,0,COUNTIF($M$10:M64,M64))</f>
        <v>49</v>
      </c>
      <c r="E64" s="19"/>
      <c r="F64" s="180">
        <v>46051</v>
      </c>
      <c r="G64" s="167">
        <v>6</v>
      </c>
      <c r="H64" s="899" t="s">
        <v>655</v>
      </c>
      <c r="I64" s="168" t="s">
        <v>656</v>
      </c>
      <c r="J64" s="168" t="str">
        <f t="shared" si="27"/>
        <v xml:space="preserve">PPN Masukan </v>
      </c>
      <c r="K64" s="74">
        <v>11600</v>
      </c>
      <c r="L64" s="230"/>
      <c r="M64" s="89" t="str">
        <f>IF(L64=0," ",(VLOOKUP(L64,Kode!$B$10:$E$423,4,0)))</f>
        <v xml:space="preserve"> </v>
      </c>
      <c r="N64" s="217">
        <v>6504254</v>
      </c>
      <c r="O64" s="217"/>
      <c r="P64" s="15" t="str">
        <f t="shared" si="3"/>
        <v>Balance</v>
      </c>
      <c r="Q64" s="174"/>
    </row>
    <row r="65" spans="1:17" ht="12.75" customHeight="1">
      <c r="A65" s="50" t="str">
        <f>B65&amp;K65</f>
        <v>653000</v>
      </c>
      <c r="B65" s="50">
        <f>IF(ERR=TRUE,COUNTIF($K$10:K65,K65),0)</f>
        <v>6</v>
      </c>
      <c r="C65" s="50" t="str">
        <f t="shared" ref="C65" si="28">D65&amp;M65</f>
        <v xml:space="preserve">50 </v>
      </c>
      <c r="D65" s="50">
        <f>IF(ERR=FALSE,0,COUNTIF($M$10:M65,M65))</f>
        <v>50</v>
      </c>
      <c r="E65" s="19"/>
      <c r="F65" s="180">
        <v>46051</v>
      </c>
      <c r="G65" s="167">
        <v>6</v>
      </c>
      <c r="H65" s="900" t="s">
        <v>655</v>
      </c>
      <c r="I65" s="168" t="s">
        <v>656</v>
      </c>
      <c r="J65" s="168" t="str">
        <f>IF(K65=0,"",VLOOKUP(K65,Tarkun,2,0))</f>
        <v xml:space="preserve">Pembelian Bahan Baku </v>
      </c>
      <c r="K65" s="74">
        <v>53000</v>
      </c>
      <c r="L65" s="230"/>
      <c r="M65" s="89" t="str">
        <f>IF(L65=0," ",(VLOOKUP(L65,Kode!$B$10:$E$423,4,0)))</f>
        <v xml:space="preserve"> </v>
      </c>
      <c r="N65" s="217">
        <v>59129580</v>
      </c>
      <c r="O65" s="217"/>
      <c r="P65" s="15" t="str">
        <f t="shared" si="3"/>
        <v>Balance</v>
      </c>
      <c r="Q65" s="174"/>
    </row>
    <row r="66" spans="1:17" ht="12.75" customHeight="1">
      <c r="A66" s="50" t="str">
        <f t="shared" si="25"/>
        <v>721100</v>
      </c>
      <c r="B66" s="50">
        <f>IF(ERR=TRUE,COUNTIF($K$10:K66,K66),0)</f>
        <v>7</v>
      </c>
      <c r="C66" s="50" t="str">
        <f t="shared" si="26"/>
        <v>1H-010</v>
      </c>
      <c r="D66" s="50">
        <f>IF(ERR=FALSE,0,COUNTIF($M$10:M66,M66))</f>
        <v>1</v>
      </c>
      <c r="E66" s="19"/>
      <c r="F66" s="180">
        <v>46051</v>
      </c>
      <c r="G66" s="167">
        <v>6</v>
      </c>
      <c r="H66" s="900" t="s">
        <v>655</v>
      </c>
      <c r="I66" s="168" t="s">
        <v>656</v>
      </c>
      <c r="J66" s="168" t="str">
        <f t="shared" si="27"/>
        <v xml:space="preserve">Hutang Dagang </v>
      </c>
      <c r="K66" s="74">
        <v>21100</v>
      </c>
      <c r="L66" s="230" t="s">
        <v>442</v>
      </c>
      <c r="M66" s="89" t="str">
        <f>IF(L66=0," ",(VLOOKUP(L66,Kode!$B$10:$E$423,4,0)))</f>
        <v>H-010</v>
      </c>
      <c r="N66" s="217"/>
      <c r="O66" s="904">
        <v>65633834</v>
      </c>
      <c r="P66" s="15" t="str">
        <f t="shared" si="3"/>
        <v>Balance</v>
      </c>
      <c r="Q66" s="174"/>
    </row>
    <row r="67" spans="1:17" ht="12.75" customHeight="1">
      <c r="A67" s="50" t="str">
        <f t="shared" ref="A67:A72" si="29">B67&amp;K67</f>
        <v>811600</v>
      </c>
      <c r="B67" s="50">
        <f>IF(ERR=TRUE,COUNTIF($K$10:K67,K67),0)</f>
        <v>8</v>
      </c>
      <c r="C67" s="50" t="str">
        <f t="shared" ref="C67:C72" si="30">D67&amp;M67</f>
        <v xml:space="preserve">51 </v>
      </c>
      <c r="D67" s="50">
        <f>IF(ERR=FALSE,0,COUNTIF($M$10:M67,M67))</f>
        <v>51</v>
      </c>
      <c r="E67" s="19"/>
      <c r="F67" s="180">
        <v>46051</v>
      </c>
      <c r="G67" s="167">
        <v>6</v>
      </c>
      <c r="H67" s="899" t="s">
        <v>657</v>
      </c>
      <c r="I67" s="168" t="s">
        <v>656</v>
      </c>
      <c r="J67" s="168" t="str">
        <f t="shared" ref="J67:J72" si="31">IF(K67=0,"",VLOOKUP(K67,Tarkun,2,0))</f>
        <v xml:space="preserve">PPN Masukan </v>
      </c>
      <c r="K67" s="74">
        <v>11600</v>
      </c>
      <c r="L67" s="230"/>
      <c r="M67" s="89" t="str">
        <f>IF(L67=0," ",(VLOOKUP(L67,Kode!$B$10:$E$423,4,0)))</f>
        <v xml:space="preserve"> </v>
      </c>
      <c r="N67" s="217">
        <v>6663075</v>
      </c>
      <c r="O67" s="217"/>
      <c r="P67" s="15" t="str">
        <f t="shared" si="3"/>
        <v>Balance</v>
      </c>
      <c r="Q67" s="174"/>
    </row>
    <row r="68" spans="1:17" ht="12.75" customHeight="1">
      <c r="A68" s="50" t="str">
        <f t="shared" si="29"/>
        <v>753000</v>
      </c>
      <c r="B68" s="50">
        <f>IF(ERR=TRUE,COUNTIF($K$10:K68,K68),0)</f>
        <v>7</v>
      </c>
      <c r="C68" s="50" t="str">
        <f t="shared" si="30"/>
        <v xml:space="preserve">52 </v>
      </c>
      <c r="D68" s="50">
        <f>IF(ERR=FALSE,0,COUNTIF($M$10:M68,M68))</f>
        <v>52</v>
      </c>
      <c r="E68" s="19"/>
      <c r="F68" s="180">
        <v>46051</v>
      </c>
      <c r="G68" s="167">
        <v>6</v>
      </c>
      <c r="H68" s="899" t="s">
        <v>657</v>
      </c>
      <c r="I68" s="168" t="s">
        <v>656</v>
      </c>
      <c r="J68" s="168" t="str">
        <f t="shared" si="31"/>
        <v xml:space="preserve">Pembelian Bahan Baku </v>
      </c>
      <c r="K68" s="74">
        <v>53000</v>
      </c>
      <c r="L68" s="230"/>
      <c r="M68" s="89" t="str">
        <f>IF(L68=0," ",(VLOOKUP(L68,Kode!$B$10:$E$423,4,0)))</f>
        <v xml:space="preserve"> </v>
      </c>
      <c r="N68" s="217">
        <v>60573410</v>
      </c>
      <c r="O68" s="217"/>
      <c r="P68" s="15" t="str">
        <f t="shared" si="3"/>
        <v>Balance</v>
      </c>
      <c r="Q68" s="174"/>
    </row>
    <row r="69" spans="1:17" ht="12.75" customHeight="1">
      <c r="A69" s="50" t="str">
        <f t="shared" si="29"/>
        <v>821100</v>
      </c>
      <c r="B69" s="50">
        <f>IF(ERR=TRUE,COUNTIF($K$10:K69,K69),0)</f>
        <v>8</v>
      </c>
      <c r="C69" s="50" t="str">
        <f t="shared" si="30"/>
        <v>2H-010</v>
      </c>
      <c r="D69" s="50">
        <f>IF(ERR=FALSE,0,COUNTIF($M$10:M69,M69))</f>
        <v>2</v>
      </c>
      <c r="E69" s="19"/>
      <c r="F69" s="180">
        <v>46051</v>
      </c>
      <c r="G69" s="167">
        <v>6</v>
      </c>
      <c r="H69" s="899" t="s">
        <v>657</v>
      </c>
      <c r="I69" s="168" t="s">
        <v>656</v>
      </c>
      <c r="J69" s="168" t="str">
        <f t="shared" si="31"/>
        <v xml:space="preserve">Hutang Dagang </v>
      </c>
      <c r="K69" s="74">
        <v>21100</v>
      </c>
      <c r="L69" s="230" t="s">
        <v>442</v>
      </c>
      <c r="M69" s="89" t="str">
        <f>IF(L69=0," ",(VLOOKUP(L69,Kode!$B$10:$E$423,4,0)))</f>
        <v>H-010</v>
      </c>
      <c r="N69" s="217"/>
      <c r="O69" s="217">
        <v>67236485</v>
      </c>
      <c r="P69" s="15" t="str">
        <f t="shared" si="3"/>
        <v>Balance</v>
      </c>
      <c r="Q69" s="174"/>
    </row>
    <row r="70" spans="1:17" ht="12.75" customHeight="1">
      <c r="A70" s="50" t="str">
        <f t="shared" si="29"/>
        <v>911600</v>
      </c>
      <c r="B70" s="50">
        <f>IF(ERR=TRUE,COUNTIF($K$10:K70,K70),0)</f>
        <v>9</v>
      </c>
      <c r="C70" s="50" t="str">
        <f t="shared" si="30"/>
        <v xml:space="preserve">53 </v>
      </c>
      <c r="D70" s="50">
        <f>IF(ERR=FALSE,0,COUNTIF($M$10:M70,M70))</f>
        <v>53</v>
      </c>
      <c r="E70" s="19"/>
      <c r="F70" s="180">
        <v>46051</v>
      </c>
      <c r="G70" s="167">
        <v>6</v>
      </c>
      <c r="H70" s="902" t="s">
        <v>658</v>
      </c>
      <c r="I70" s="168" t="s">
        <v>659</v>
      </c>
      <c r="J70" s="168" t="str">
        <f t="shared" si="31"/>
        <v xml:space="preserve">PPN Masukan </v>
      </c>
      <c r="K70" s="74">
        <v>11600</v>
      </c>
      <c r="L70" s="230"/>
      <c r="M70" s="89" t="str">
        <f>IF(L70=0," ",(VLOOKUP(L70,Kode!$B$10:$E$423,4,0)))</f>
        <v xml:space="preserve"> </v>
      </c>
      <c r="N70" s="217">
        <v>602027</v>
      </c>
      <c r="O70" s="217"/>
      <c r="P70" s="15" t="str">
        <f t="shared" si="3"/>
        <v>Balance</v>
      </c>
      <c r="Q70" s="174"/>
    </row>
    <row r="71" spans="1:17" ht="12.75" customHeight="1">
      <c r="A71" s="50" t="str">
        <f t="shared" si="29"/>
        <v>853000</v>
      </c>
      <c r="B71" s="50">
        <f>IF(ERR=TRUE,COUNTIF($K$10:K71,K71),0)</f>
        <v>8</v>
      </c>
      <c r="C71" s="50" t="str">
        <f t="shared" si="30"/>
        <v xml:space="preserve">54 </v>
      </c>
      <c r="D71" s="50">
        <f>IF(ERR=FALSE,0,COUNTIF($M$10:M71,M71))</f>
        <v>54</v>
      </c>
      <c r="E71" s="19"/>
      <c r="F71" s="180">
        <v>46051</v>
      </c>
      <c r="G71" s="167">
        <v>6</v>
      </c>
      <c r="H71" s="899" t="s">
        <v>658</v>
      </c>
      <c r="I71" s="168" t="s">
        <v>659</v>
      </c>
      <c r="J71" s="168" t="str">
        <f t="shared" si="31"/>
        <v xml:space="preserve">Pembelian Bahan Baku </v>
      </c>
      <c r="K71" s="74">
        <v>53000</v>
      </c>
      <c r="L71" s="230"/>
      <c r="M71" s="89" t="str">
        <f>IF(L71=0," ",(VLOOKUP(L71,Kode!$B$10:$E$423,4,0)))</f>
        <v xml:space="preserve"> </v>
      </c>
      <c r="N71" s="217">
        <v>5472975</v>
      </c>
      <c r="O71" s="217"/>
      <c r="P71" s="15" t="str">
        <f t="shared" si="3"/>
        <v>Balance</v>
      </c>
      <c r="Q71" s="174"/>
    </row>
    <row r="72" spans="1:17" ht="12.75" customHeight="1">
      <c r="A72" s="50" t="str">
        <f t="shared" si="29"/>
        <v>921100</v>
      </c>
      <c r="B72" s="50">
        <f>IF(ERR=TRUE,COUNTIF($K$10:K72,K72),0)</f>
        <v>9</v>
      </c>
      <c r="C72" s="50" t="str">
        <f t="shared" si="30"/>
        <v>1H-013</v>
      </c>
      <c r="D72" s="50">
        <f>IF(ERR=FALSE,0,COUNTIF($M$10:M72,M72))</f>
        <v>1</v>
      </c>
      <c r="E72" s="19"/>
      <c r="F72" s="180">
        <v>46051</v>
      </c>
      <c r="G72" s="167">
        <v>6</v>
      </c>
      <c r="H72" s="899" t="s">
        <v>658</v>
      </c>
      <c r="I72" s="168" t="s">
        <v>659</v>
      </c>
      <c r="J72" s="168" t="str">
        <f t="shared" si="31"/>
        <v xml:space="preserve">Hutang Dagang </v>
      </c>
      <c r="K72" s="74">
        <v>21100</v>
      </c>
      <c r="L72" s="230" t="s">
        <v>660</v>
      </c>
      <c r="M72" s="89" t="str">
        <f>IF(L72=0," ",(VLOOKUP(L72,Kode!$B$10:$E$423,4,0)))</f>
        <v>H-013</v>
      </c>
      <c r="N72" s="217"/>
      <c r="O72" s="217">
        <v>6075002</v>
      </c>
      <c r="P72" s="15" t="str">
        <f t="shared" si="3"/>
        <v>Balance</v>
      </c>
      <c r="Q72" s="174"/>
    </row>
    <row r="73" spans="1:17" ht="12.75" customHeight="1">
      <c r="A73" s="50" t="str">
        <f t="shared" si="23"/>
        <v>0</v>
      </c>
      <c r="B73" s="50">
        <f>IF(ERR=TRUE,COUNTIF($K$10:K73,K73),0)</f>
        <v>0</v>
      </c>
      <c r="C73" s="50" t="str">
        <f t="shared" si="24"/>
        <v xml:space="preserve">55 </v>
      </c>
      <c r="D73" s="50">
        <f>IF(ERR=FALSE,0,COUNTIF($M$10:M73,M73))</f>
        <v>55</v>
      </c>
      <c r="E73" s="19"/>
      <c r="F73" s="180">
        <v>46051</v>
      </c>
      <c r="G73" s="167"/>
      <c r="H73" s="899"/>
      <c r="I73" s="168"/>
      <c r="J73" s="168" t="str">
        <f t="shared" si="21"/>
        <v/>
      </c>
      <c r="K73" s="74"/>
      <c r="L73" s="230"/>
      <c r="M73" s="89" t="str">
        <f>IF(L73=0," ",(VLOOKUP(L73,Kode!$B$10:$E$423,4,0)))</f>
        <v xml:space="preserve"> </v>
      </c>
      <c r="N73" s="217"/>
      <c r="O73" s="217"/>
      <c r="P73" s="15" t="str">
        <f t="shared" si="3"/>
        <v/>
      </c>
      <c r="Q73" s="174"/>
    </row>
    <row r="74" spans="1:17" ht="12.75" customHeight="1">
      <c r="A74" s="50" t="str">
        <f t="shared" ref="A74:A76" si="32">B74&amp;K74</f>
        <v>811100</v>
      </c>
      <c r="B74" s="50">
        <f>IF(ERR=TRUE,COUNTIF($K$10:K74,K74),0)</f>
        <v>8</v>
      </c>
      <c r="C74" s="50" t="str">
        <f t="shared" ref="C74:C76" si="33">D74&amp;M74</f>
        <v xml:space="preserve">56 </v>
      </c>
      <c r="D74" s="50">
        <f>IF(ERR=FALSE,0,COUNTIF($M$10:M74,M74))</f>
        <v>56</v>
      </c>
      <c r="E74" s="19"/>
      <c r="F74" s="180">
        <v>46051</v>
      </c>
      <c r="G74" s="167">
        <v>7</v>
      </c>
      <c r="H74" s="899"/>
      <c r="I74" s="168" t="s">
        <v>540</v>
      </c>
      <c r="J74" s="168" t="str">
        <f t="shared" ref="J74:J76" si="34">IF(K74=0,"",VLOOKUP(K74,Tarkun,2,0))</f>
        <v xml:space="preserve">Kas </v>
      </c>
      <c r="K74" s="74">
        <v>11100</v>
      </c>
      <c r="L74" s="230"/>
      <c r="M74" s="89" t="str">
        <f>IF(L74=0," ",(VLOOKUP(L74,Kode!$B$10:$E$423,4,0)))</f>
        <v xml:space="preserve"> </v>
      </c>
      <c r="N74" s="217">
        <v>26724399.999999996</v>
      </c>
      <c r="O74" s="217"/>
      <c r="P74" s="15" t="str">
        <f t="shared" ref="P74:P137" si="35">IF(K74="","",IF(AND(K74&gt;0,$M$602=0),"Balance","Unbalance"))</f>
        <v>Balance</v>
      </c>
      <c r="Q74" s="174"/>
    </row>
    <row r="75" spans="1:17" ht="12.75" customHeight="1">
      <c r="A75" s="50" t="str">
        <f t="shared" si="32"/>
        <v>922105</v>
      </c>
      <c r="B75" s="50">
        <f>IF(ERR=TRUE,COUNTIF($K$10:K75,K75),0)</f>
        <v>9</v>
      </c>
      <c r="C75" s="50" t="str">
        <f t="shared" si="33"/>
        <v xml:space="preserve">57 </v>
      </c>
      <c r="D75" s="50">
        <f>IF(ERR=FALSE,0,COUNTIF($M$10:M75,M75))</f>
        <v>57</v>
      </c>
      <c r="E75" s="19"/>
      <c r="F75" s="180">
        <v>46051</v>
      </c>
      <c r="G75" s="167">
        <v>7</v>
      </c>
      <c r="H75" s="899"/>
      <c r="I75" s="168" t="s">
        <v>540</v>
      </c>
      <c r="J75" s="168" t="str">
        <f t="shared" si="34"/>
        <v xml:space="preserve">PPN Keluaran </v>
      </c>
      <c r="K75" s="74">
        <v>22105</v>
      </c>
      <c r="L75" s="230"/>
      <c r="M75" s="89" t="str">
        <f>IF(L75=0," ",(VLOOKUP(L75,Kode!$B$10:$E$423,4,0)))</f>
        <v xml:space="preserve"> </v>
      </c>
      <c r="N75" s="217"/>
      <c r="O75" s="217">
        <v>2648363.9639639636</v>
      </c>
      <c r="P75" s="15" t="str">
        <f t="shared" si="35"/>
        <v>Balance</v>
      </c>
      <c r="Q75" s="174"/>
    </row>
    <row r="76" spans="1:17" ht="12.75" customHeight="1">
      <c r="A76" s="50" t="str">
        <f t="shared" si="32"/>
        <v>941000</v>
      </c>
      <c r="B76" s="50">
        <f>IF(ERR=TRUE,COUNTIF($K$10:K76,K76),0)</f>
        <v>9</v>
      </c>
      <c r="C76" s="50" t="str">
        <f t="shared" si="33"/>
        <v xml:space="preserve">58 </v>
      </c>
      <c r="D76" s="50">
        <f>IF(ERR=FALSE,0,COUNTIF($M$10:M76,M76))</f>
        <v>58</v>
      </c>
      <c r="E76" s="19"/>
      <c r="F76" s="180">
        <v>46051</v>
      </c>
      <c r="G76" s="167">
        <v>7</v>
      </c>
      <c r="H76" s="899"/>
      <c r="I76" s="168" t="s">
        <v>540</v>
      </c>
      <c r="J76" s="168" t="str">
        <f t="shared" si="34"/>
        <v xml:space="preserve">Penjualan Barang </v>
      </c>
      <c r="K76" s="74">
        <v>41000</v>
      </c>
      <c r="L76" s="230"/>
      <c r="M76" s="89" t="str">
        <f>IF(L76=0," ",(VLOOKUP(L76,Kode!$B$10:$E$423,4,0)))</f>
        <v xml:space="preserve"> </v>
      </c>
      <c r="N76" s="217"/>
      <c r="O76" s="217">
        <v>24076036.036036033</v>
      </c>
      <c r="P76" s="15" t="str">
        <f t="shared" si="35"/>
        <v>Balance</v>
      </c>
      <c r="Q76" s="174"/>
    </row>
    <row r="77" spans="1:17" ht="12.75" customHeight="1">
      <c r="A77" s="50" t="str">
        <f t="shared" si="0"/>
        <v>511102</v>
      </c>
      <c r="B77" s="50">
        <f>IF(ERR=TRUE,COUNTIF($K$10:K77,K77),0)</f>
        <v>5</v>
      </c>
      <c r="C77" s="50" t="str">
        <f t="shared" si="1"/>
        <v xml:space="preserve">59 </v>
      </c>
      <c r="D77" s="50">
        <f>IF(ERR=FALSE,0,COUNTIF($M$10:M77,M77))</f>
        <v>59</v>
      </c>
      <c r="E77" s="19"/>
      <c r="F77" s="180">
        <v>46050</v>
      </c>
      <c r="G77" s="167">
        <v>7</v>
      </c>
      <c r="H77" s="899" t="s">
        <v>556</v>
      </c>
      <c r="I77" s="168" t="s">
        <v>558</v>
      </c>
      <c r="J77" s="168" t="str">
        <f t="shared" ref="J77:J118" si="36">IF(K77=0,"",VLOOKUP(K77,Tarkun,2,0))</f>
        <v>Piutang Dagang</v>
      </c>
      <c r="K77" s="74">
        <v>11102</v>
      </c>
      <c r="L77" s="230"/>
      <c r="M77" s="89" t="str">
        <f>IF(L77=0," ",(VLOOKUP(L77,Kode!$B$10:$E$423,4,0)))</f>
        <v xml:space="preserve"> </v>
      </c>
      <c r="N77" s="217">
        <v>194250</v>
      </c>
      <c r="O77" s="217"/>
      <c r="P77" s="15" t="str">
        <f t="shared" si="35"/>
        <v>Balance</v>
      </c>
      <c r="Q77" s="174"/>
    </row>
    <row r="78" spans="1:17" ht="12.75" customHeight="1">
      <c r="A78" s="50" t="str">
        <f t="shared" si="0"/>
        <v>1022105</v>
      </c>
      <c r="B78" s="50">
        <f>IF(ERR=TRUE,COUNTIF($K$10:K78,K78),0)</f>
        <v>10</v>
      </c>
      <c r="C78" s="50" t="str">
        <f t="shared" si="1"/>
        <v xml:space="preserve">60 </v>
      </c>
      <c r="D78" s="50">
        <f>IF(ERR=FALSE,0,COUNTIF($M$10:M78,M78))</f>
        <v>60</v>
      </c>
      <c r="E78" s="19"/>
      <c r="F78" s="180">
        <v>46051</v>
      </c>
      <c r="G78" s="167">
        <v>7</v>
      </c>
      <c r="H78" s="899" t="s">
        <v>556</v>
      </c>
      <c r="I78" s="168" t="s">
        <v>558</v>
      </c>
      <c r="J78" s="168" t="str">
        <f t="shared" si="36"/>
        <v xml:space="preserve">PPN Keluaran </v>
      </c>
      <c r="K78" s="74">
        <v>22105</v>
      </c>
      <c r="L78" s="230"/>
      <c r="M78" s="89" t="str">
        <f>IF(L78=0," ",(VLOOKUP(L78,Kode!$B$10:$E$423,4,0)))</f>
        <v xml:space="preserve"> </v>
      </c>
      <c r="N78" s="217"/>
      <c r="O78" s="217">
        <v>19249.999999999996</v>
      </c>
      <c r="P78" s="15" t="str">
        <f t="shared" si="35"/>
        <v>Balance</v>
      </c>
      <c r="Q78" s="174"/>
    </row>
    <row r="79" spans="1:17" ht="12.75" customHeight="1">
      <c r="A79" s="50" t="str">
        <f t="shared" si="0"/>
        <v>1041000</v>
      </c>
      <c r="B79" s="50">
        <f>IF(ERR=TRUE,COUNTIF($K$10:K79,K79),0)</f>
        <v>10</v>
      </c>
      <c r="C79" s="50" t="str">
        <f t="shared" si="1"/>
        <v xml:space="preserve">61 </v>
      </c>
      <c r="D79" s="50">
        <f>IF(ERR=FALSE,0,COUNTIF($M$10:M79,M79))</f>
        <v>61</v>
      </c>
      <c r="E79" s="19"/>
      <c r="F79" s="180">
        <v>46052</v>
      </c>
      <c r="G79" s="167">
        <v>7</v>
      </c>
      <c r="H79" s="899" t="s">
        <v>556</v>
      </c>
      <c r="I79" s="168" t="s">
        <v>558</v>
      </c>
      <c r="J79" s="168" t="str">
        <f t="shared" si="36"/>
        <v xml:space="preserve">Penjualan Barang </v>
      </c>
      <c r="K79" s="74">
        <v>41000</v>
      </c>
      <c r="L79" s="230"/>
      <c r="M79" s="89" t="str">
        <f>IF(L79=0," ",(VLOOKUP(L79,Kode!$B$10:$E$423,4,0)))</f>
        <v xml:space="preserve"> </v>
      </c>
      <c r="N79" s="217"/>
      <c r="O79" s="217">
        <v>175000</v>
      </c>
      <c r="P79" s="15" t="str">
        <f t="shared" si="35"/>
        <v>Balance</v>
      </c>
      <c r="Q79" s="174"/>
    </row>
    <row r="80" spans="1:17" ht="12.75" customHeight="1">
      <c r="A80" s="50" t="str">
        <f t="shared" si="0"/>
        <v>611102</v>
      </c>
      <c r="B80" s="50">
        <f>IF(ERR=TRUE,COUNTIF($K$10:K80,K80),0)</f>
        <v>6</v>
      </c>
      <c r="C80" s="50" t="str">
        <f t="shared" si="1"/>
        <v xml:space="preserve">62 </v>
      </c>
      <c r="D80" s="50">
        <f>IF(ERR=FALSE,0,COUNTIF($M$10:M80,M80))</f>
        <v>62</v>
      </c>
      <c r="E80" s="19"/>
      <c r="F80" s="180">
        <v>46051</v>
      </c>
      <c r="G80" s="167">
        <v>7</v>
      </c>
      <c r="H80" s="899" t="s">
        <v>557</v>
      </c>
      <c r="I80" s="168" t="s">
        <v>558</v>
      </c>
      <c r="J80" s="168" t="str">
        <f t="shared" ref="J80:J94" si="37">IF(K80=0,"",VLOOKUP(K80,Tarkun,2,0))</f>
        <v>Piutang Dagang</v>
      </c>
      <c r="K80" s="74">
        <v>11102</v>
      </c>
      <c r="L80" s="230"/>
      <c r="M80" s="89" t="str">
        <f>IF(L80=0," ",(VLOOKUP(L80,Kode!$B$10:$E$423,4,0)))</f>
        <v xml:space="preserve"> </v>
      </c>
      <c r="N80" s="217">
        <v>460650</v>
      </c>
      <c r="O80" s="217"/>
      <c r="P80" s="15" t="str">
        <f t="shared" si="35"/>
        <v>Balance</v>
      </c>
      <c r="Q80" s="174"/>
    </row>
    <row r="81" spans="1:17" ht="12.75" customHeight="1">
      <c r="A81" s="50" t="str">
        <f t="shared" si="0"/>
        <v>1122105</v>
      </c>
      <c r="B81" s="50">
        <f>IF(ERR=TRUE,COUNTIF($K$10:K81,K81),0)</f>
        <v>11</v>
      </c>
      <c r="C81" s="50" t="str">
        <f t="shared" si="1"/>
        <v xml:space="preserve">63 </v>
      </c>
      <c r="D81" s="50">
        <f>IF(ERR=FALSE,0,COUNTIF($M$10:M81,M81))</f>
        <v>63</v>
      </c>
      <c r="E81" s="19"/>
      <c r="F81" s="180">
        <v>46051</v>
      </c>
      <c r="G81" s="167">
        <v>7</v>
      </c>
      <c r="H81" s="899" t="s">
        <v>557</v>
      </c>
      <c r="I81" s="168" t="s">
        <v>558</v>
      </c>
      <c r="J81" s="168" t="str">
        <f t="shared" si="37"/>
        <v xml:space="preserve">PPN Keluaran </v>
      </c>
      <c r="K81" s="74">
        <v>22105</v>
      </c>
      <c r="L81" s="230"/>
      <c r="M81" s="89" t="str">
        <f>IF(L81=0," ",(VLOOKUP(L81,Kode!$B$10:$E$423,4,0)))</f>
        <v xml:space="preserve"> </v>
      </c>
      <c r="N81" s="217"/>
      <c r="O81" s="217">
        <v>45649.999999999993</v>
      </c>
      <c r="P81" s="15" t="str">
        <f t="shared" si="35"/>
        <v>Balance</v>
      </c>
      <c r="Q81" s="174"/>
    </row>
    <row r="82" spans="1:17" ht="12.75" customHeight="1">
      <c r="A82" s="50" t="str">
        <f t="shared" si="0"/>
        <v>1141000</v>
      </c>
      <c r="B82" s="50">
        <f>IF(ERR=TRUE,COUNTIF($K$10:K82,K82),0)</f>
        <v>11</v>
      </c>
      <c r="C82" s="50" t="str">
        <f t="shared" si="1"/>
        <v xml:space="preserve">64 </v>
      </c>
      <c r="D82" s="50">
        <f>IF(ERR=FALSE,0,COUNTIF($M$10:M82,M82))</f>
        <v>64</v>
      </c>
      <c r="E82" s="19"/>
      <c r="F82" s="180">
        <v>46051</v>
      </c>
      <c r="G82" s="167">
        <v>7</v>
      </c>
      <c r="H82" s="899" t="s">
        <v>557</v>
      </c>
      <c r="I82" s="168" t="s">
        <v>558</v>
      </c>
      <c r="J82" s="168" t="str">
        <f t="shared" si="37"/>
        <v xml:space="preserve">Penjualan Barang </v>
      </c>
      <c r="K82" s="74">
        <v>41000</v>
      </c>
      <c r="L82" s="230"/>
      <c r="M82" s="89" t="str">
        <f>IF(L82=0," ",(VLOOKUP(L82,Kode!$B$10:$E$423,4,0)))</f>
        <v xml:space="preserve"> </v>
      </c>
      <c r="N82" s="217"/>
      <c r="O82" s="217">
        <v>415000</v>
      </c>
      <c r="P82" s="15" t="str">
        <f t="shared" si="35"/>
        <v>Balance</v>
      </c>
      <c r="Q82" s="174"/>
    </row>
    <row r="83" spans="1:17" ht="12.75" customHeight="1">
      <c r="A83" s="50" t="str">
        <f t="shared" ref="A83:A93" si="38">B83&amp;K83</f>
        <v>1021100</v>
      </c>
      <c r="B83" s="50">
        <f>IF(ERR=TRUE,COUNTIF($K$10:K83,K83),0)</f>
        <v>10</v>
      </c>
      <c r="C83" s="50" t="str">
        <f t="shared" ref="C83:C93" si="39">D83&amp;M83</f>
        <v>2H-012</v>
      </c>
      <c r="D83" s="50">
        <f>IF(ERR=FALSE,0,COUNTIF($M$10:M83,M83))</f>
        <v>2</v>
      </c>
      <c r="E83" s="19"/>
      <c r="F83" s="180">
        <v>46051</v>
      </c>
      <c r="G83" s="167">
        <v>7</v>
      </c>
      <c r="H83" s="899"/>
      <c r="I83" s="168" t="s">
        <v>694</v>
      </c>
      <c r="J83" s="168" t="str">
        <f t="shared" ref="J83:J93" si="40">IF(K83=0,"",VLOOKUP(K83,Tarkun,2,0))</f>
        <v xml:space="preserve">Hutang Dagang </v>
      </c>
      <c r="K83" s="74">
        <v>21100</v>
      </c>
      <c r="L83" s="230" t="s">
        <v>651</v>
      </c>
      <c r="M83" s="89" t="str">
        <f>IF(L83=0," ",(VLOOKUP(L83,Kode!$B$10:$E$423,4,0)))</f>
        <v>H-012</v>
      </c>
      <c r="N83" s="217">
        <v>4000000</v>
      </c>
      <c r="O83" s="217"/>
      <c r="P83" s="15" t="str">
        <f t="shared" si="35"/>
        <v>Balance</v>
      </c>
      <c r="Q83" s="174"/>
    </row>
    <row r="84" spans="1:17" ht="12.75" customHeight="1">
      <c r="A84" s="50" t="str">
        <f t="shared" si="38"/>
        <v>911100</v>
      </c>
      <c r="B84" s="50">
        <f>IF(ERR=TRUE,COUNTIF($K$10:K84,K84),0)</f>
        <v>9</v>
      </c>
      <c r="C84" s="50" t="str">
        <f t="shared" si="39"/>
        <v xml:space="preserve">65 </v>
      </c>
      <c r="D84" s="50">
        <f>IF(ERR=FALSE,0,COUNTIF($M$10:M84,M84))</f>
        <v>65</v>
      </c>
      <c r="E84" s="19"/>
      <c r="F84" s="180">
        <v>46051</v>
      </c>
      <c r="G84" s="167">
        <v>7</v>
      </c>
      <c r="H84" s="899"/>
      <c r="I84" s="168" t="s">
        <v>694</v>
      </c>
      <c r="J84" s="168" t="str">
        <f t="shared" si="40"/>
        <v xml:space="preserve">Kas </v>
      </c>
      <c r="K84" s="74">
        <v>11100</v>
      </c>
      <c r="L84" s="230"/>
      <c r="M84" s="89" t="str">
        <f>IF(L84=0," ",(VLOOKUP(L84,Kode!$B$10:$E$423,4,0)))</f>
        <v xml:space="preserve"> </v>
      </c>
      <c r="N84" s="217"/>
      <c r="O84" s="217">
        <v>4000000</v>
      </c>
      <c r="P84" s="15" t="str">
        <f t="shared" si="35"/>
        <v>Balance</v>
      </c>
      <c r="Q84" s="174"/>
    </row>
    <row r="85" spans="1:17" ht="12.75" customHeight="1">
      <c r="A85" s="50" t="str">
        <f t="shared" si="38"/>
        <v>164002</v>
      </c>
      <c r="B85" s="50">
        <f>IF(ERR=TRUE,COUNTIF($K$10:K85,K85),0)</f>
        <v>1</v>
      </c>
      <c r="C85" s="50" t="str">
        <f t="shared" si="39"/>
        <v xml:space="preserve">66 </v>
      </c>
      <c r="D85" s="50">
        <f>IF(ERR=FALSE,0,COUNTIF($M$10:M85,M85))</f>
        <v>66</v>
      </c>
      <c r="E85" s="19"/>
      <c r="F85" s="180">
        <v>46051</v>
      </c>
      <c r="G85" s="167">
        <v>7</v>
      </c>
      <c r="H85" s="899"/>
      <c r="I85" s="168" t="s">
        <v>695</v>
      </c>
      <c r="J85" s="168" t="str">
        <f t="shared" si="40"/>
        <v xml:space="preserve">Biaya Administrasi Bank </v>
      </c>
      <c r="K85" s="74">
        <v>64002</v>
      </c>
      <c r="L85" s="230"/>
      <c r="M85" s="89" t="str">
        <f>IF(L85=0," ",(VLOOKUP(L85,Kode!$B$10:$E$423,4,0)))</f>
        <v xml:space="preserve"> </v>
      </c>
      <c r="N85" s="217">
        <v>2500</v>
      </c>
      <c r="O85" s="217"/>
      <c r="P85" s="15" t="str">
        <f t="shared" si="35"/>
        <v>Balance</v>
      </c>
      <c r="Q85" s="174"/>
    </row>
    <row r="86" spans="1:17" ht="12.75" customHeight="1">
      <c r="A86" s="50" t="str">
        <f t="shared" si="38"/>
        <v>1011100</v>
      </c>
      <c r="B86" s="50">
        <f>IF(ERR=TRUE,COUNTIF($K$10:K86,K86),0)</f>
        <v>10</v>
      </c>
      <c r="C86" s="50" t="str">
        <f t="shared" si="39"/>
        <v xml:space="preserve">67 </v>
      </c>
      <c r="D86" s="50">
        <f>IF(ERR=FALSE,0,COUNTIF($M$10:M86,M86))</f>
        <v>67</v>
      </c>
      <c r="E86" s="19"/>
      <c r="F86" s="180">
        <v>46051</v>
      </c>
      <c r="G86" s="167">
        <v>7</v>
      </c>
      <c r="H86" s="899"/>
      <c r="I86" s="168" t="s">
        <v>695</v>
      </c>
      <c r="J86" s="168" t="str">
        <f t="shared" si="40"/>
        <v xml:space="preserve">Kas </v>
      </c>
      <c r="K86" s="74">
        <v>11100</v>
      </c>
      <c r="L86" s="230"/>
      <c r="M86" s="89" t="str">
        <f>IF(L86=0," ",(VLOOKUP(L86,Kode!$B$10:$E$423,4,0)))</f>
        <v xml:space="preserve"> </v>
      </c>
      <c r="N86" s="217"/>
      <c r="O86" s="217">
        <v>2500</v>
      </c>
      <c r="P86" s="15" t="str">
        <f t="shared" si="35"/>
        <v>Balance</v>
      </c>
      <c r="Q86" s="174"/>
    </row>
    <row r="87" spans="1:17" ht="12.75" customHeight="1">
      <c r="A87" s="50" t="str">
        <f t="shared" si="38"/>
        <v>161002</v>
      </c>
      <c r="B87" s="50">
        <f>IF(ERR=TRUE,COUNTIF($K$10:K87,K87),0)</f>
        <v>1</v>
      </c>
      <c r="C87" s="50" t="str">
        <f t="shared" si="39"/>
        <v xml:space="preserve">68 </v>
      </c>
      <c r="D87" s="50">
        <f>IF(ERR=FALSE,0,COUNTIF($M$10:M87,M87))</f>
        <v>68</v>
      </c>
      <c r="E87" s="19"/>
      <c r="F87" s="180">
        <v>46051</v>
      </c>
      <c r="G87" s="167">
        <v>7</v>
      </c>
      <c r="H87" s="899"/>
      <c r="I87" s="168" t="s">
        <v>696</v>
      </c>
      <c r="J87" s="168" t="str">
        <f t="shared" si="40"/>
        <v xml:space="preserve">Asuransi Tenaga Kerja </v>
      </c>
      <c r="K87" s="74">
        <v>61002</v>
      </c>
      <c r="L87" s="230"/>
      <c r="M87" s="89" t="str">
        <f>IF(L87=0," ",(VLOOKUP(L87,Kode!$B$10:$E$423,4,0)))</f>
        <v xml:space="preserve"> </v>
      </c>
      <c r="N87" s="217">
        <v>3565575</v>
      </c>
      <c r="O87" s="217"/>
      <c r="P87" s="15" t="str">
        <f t="shared" si="35"/>
        <v>Balance</v>
      </c>
      <c r="Q87" s="174"/>
    </row>
    <row r="88" spans="1:17" ht="12.75" customHeight="1">
      <c r="A88" s="50" t="str">
        <f t="shared" si="38"/>
        <v>1111100</v>
      </c>
      <c r="B88" s="50">
        <f>IF(ERR=TRUE,COUNTIF($K$10:K88,K88),0)</f>
        <v>11</v>
      </c>
      <c r="C88" s="50" t="str">
        <f t="shared" si="39"/>
        <v xml:space="preserve">69 </v>
      </c>
      <c r="D88" s="50">
        <f>IF(ERR=FALSE,0,COUNTIF($M$10:M88,M88))</f>
        <v>69</v>
      </c>
      <c r="E88" s="19"/>
      <c r="F88" s="180">
        <v>46051</v>
      </c>
      <c r="G88" s="167">
        <v>7</v>
      </c>
      <c r="H88" s="899"/>
      <c r="I88" s="168" t="s">
        <v>696</v>
      </c>
      <c r="J88" s="168" t="str">
        <f t="shared" si="40"/>
        <v xml:space="preserve">Kas </v>
      </c>
      <c r="K88" s="74">
        <v>11100</v>
      </c>
      <c r="L88" s="230"/>
      <c r="M88" s="89" t="str">
        <f>IF(L88=0," ",(VLOOKUP(L88,Kode!$B$10:$E$423,4,0)))</f>
        <v xml:space="preserve"> </v>
      </c>
      <c r="N88" s="217"/>
      <c r="O88" s="217">
        <v>3565575</v>
      </c>
      <c r="P88" s="15" t="str">
        <f t="shared" si="35"/>
        <v>Balance</v>
      </c>
      <c r="Q88" s="174"/>
    </row>
    <row r="89" spans="1:17" ht="12.75" customHeight="1">
      <c r="A89" s="50" t="str">
        <f t="shared" si="38"/>
        <v>261002</v>
      </c>
      <c r="B89" s="50">
        <f>IF(ERR=TRUE,COUNTIF($K$10:K89,K89),0)</f>
        <v>2</v>
      </c>
      <c r="C89" s="50" t="str">
        <f t="shared" si="39"/>
        <v xml:space="preserve">70 </v>
      </c>
      <c r="D89" s="50">
        <f>IF(ERR=FALSE,0,COUNTIF($M$10:M89,M89))</f>
        <v>70</v>
      </c>
      <c r="E89" s="19"/>
      <c r="F89" s="180">
        <v>46051</v>
      </c>
      <c r="G89" s="167">
        <v>7</v>
      </c>
      <c r="H89" s="899"/>
      <c r="I89" s="168" t="s">
        <v>697</v>
      </c>
      <c r="J89" s="168" t="str">
        <f t="shared" si="40"/>
        <v xml:space="preserve">Asuransi Tenaga Kerja </v>
      </c>
      <c r="K89" s="74">
        <v>61002</v>
      </c>
      <c r="L89" s="230"/>
      <c r="M89" s="89" t="str">
        <f>IF(L89=0," ",(VLOOKUP(L89,Kode!$B$10:$E$423,4,0)))</f>
        <v xml:space="preserve"> </v>
      </c>
      <c r="N89" s="217">
        <v>6562500</v>
      </c>
      <c r="O89" s="217"/>
      <c r="P89" s="15" t="str">
        <f t="shared" si="35"/>
        <v>Balance</v>
      </c>
      <c r="Q89" s="174"/>
    </row>
    <row r="90" spans="1:17" ht="12.75" customHeight="1">
      <c r="A90" s="50" t="str">
        <f t="shared" si="38"/>
        <v>1211100</v>
      </c>
      <c r="B90" s="50">
        <f>IF(ERR=TRUE,COUNTIF($K$10:K90,K90),0)</f>
        <v>12</v>
      </c>
      <c r="C90" s="50" t="str">
        <f t="shared" si="39"/>
        <v xml:space="preserve">71 </v>
      </c>
      <c r="D90" s="50">
        <f>IF(ERR=FALSE,0,COUNTIF($M$10:M90,M90))</f>
        <v>71</v>
      </c>
      <c r="E90" s="19"/>
      <c r="F90" s="180">
        <v>46051</v>
      </c>
      <c r="G90" s="167">
        <v>7</v>
      </c>
      <c r="H90" s="899"/>
      <c r="I90" s="168" t="s">
        <v>697</v>
      </c>
      <c r="J90" s="168" t="str">
        <f t="shared" si="40"/>
        <v xml:space="preserve">Kas </v>
      </c>
      <c r="K90" s="74">
        <v>11100</v>
      </c>
      <c r="L90" s="230"/>
      <c r="M90" s="89" t="str">
        <f>IF(L90=0," ",(VLOOKUP(L90,Kode!$B$10:$E$423,4,0)))</f>
        <v xml:space="preserve"> </v>
      </c>
      <c r="N90" s="217"/>
      <c r="O90" s="217">
        <v>6562500</v>
      </c>
      <c r="P90" s="15" t="str">
        <f t="shared" si="35"/>
        <v>Balance</v>
      </c>
      <c r="Q90" s="174"/>
    </row>
    <row r="91" spans="1:17" ht="12.75" customHeight="1">
      <c r="A91" s="50" t="str">
        <f t="shared" si="38"/>
        <v>1311100</v>
      </c>
      <c r="B91" s="50">
        <f>IF(ERR=TRUE,COUNTIF($K$10:K91,K91),0)</f>
        <v>13</v>
      </c>
      <c r="C91" s="50" t="str">
        <f t="shared" si="39"/>
        <v xml:space="preserve">72 </v>
      </c>
      <c r="D91" s="50">
        <f>IF(ERR=FALSE,0,COUNTIF($M$10:M91,M91))</f>
        <v>72</v>
      </c>
      <c r="E91" s="19"/>
      <c r="F91" s="180">
        <v>46051</v>
      </c>
      <c r="G91" s="167">
        <v>7</v>
      </c>
      <c r="H91" s="899"/>
      <c r="I91" s="168" t="s">
        <v>698</v>
      </c>
      <c r="J91" s="168" t="str">
        <f t="shared" si="40"/>
        <v xml:space="preserve">Kas </v>
      </c>
      <c r="K91" s="74">
        <v>11100</v>
      </c>
      <c r="L91" s="230"/>
      <c r="M91" s="89" t="str">
        <f>IF(L91=0," ",(VLOOKUP(L91,Kode!$B$10:$E$423,4,0)))</f>
        <v xml:space="preserve"> </v>
      </c>
      <c r="N91" s="217">
        <v>511864</v>
      </c>
      <c r="O91" s="217"/>
      <c r="P91" s="15" t="str">
        <f t="shared" si="35"/>
        <v>Balance</v>
      </c>
      <c r="Q91" s="174"/>
    </row>
    <row r="92" spans="1:17" ht="12.75" customHeight="1">
      <c r="A92" s="50" t="str">
        <f t="shared" si="38"/>
        <v>111403</v>
      </c>
      <c r="B92" s="50">
        <f>IF(ERR=TRUE,COUNTIF($K$10:K92,K92),0)</f>
        <v>1</v>
      </c>
      <c r="C92" s="50" t="str">
        <f t="shared" si="39"/>
        <v xml:space="preserve">73 </v>
      </c>
      <c r="D92" s="50">
        <f>IF(ERR=FALSE,0,COUNTIF($M$10:M92,M92))</f>
        <v>73</v>
      </c>
      <c r="E92" s="19"/>
      <c r="F92" s="180">
        <v>46051</v>
      </c>
      <c r="G92" s="167">
        <v>7</v>
      </c>
      <c r="H92" s="899"/>
      <c r="I92" s="168" t="s">
        <v>698</v>
      </c>
      <c r="J92" s="168" t="str">
        <f t="shared" si="40"/>
        <v>Pph Pasal 23</v>
      </c>
      <c r="K92" s="74">
        <v>11403</v>
      </c>
      <c r="L92" s="230"/>
      <c r="M92" s="89" t="str">
        <f>IF(L92=0," ",(VLOOKUP(L92,Kode!$B$10:$E$423,4,0)))</f>
        <v xml:space="preserve"> </v>
      </c>
      <c r="N92" s="217">
        <v>9392</v>
      </c>
      <c r="O92" s="217"/>
      <c r="P92" s="15" t="str">
        <f t="shared" si="35"/>
        <v>Balance</v>
      </c>
      <c r="Q92" s="174"/>
    </row>
    <row r="93" spans="1:17" ht="12.75" customHeight="1">
      <c r="A93" s="50" t="str">
        <f t="shared" si="38"/>
        <v>711102</v>
      </c>
      <c r="B93" s="50">
        <f>IF(ERR=TRUE,COUNTIF($K$10:K93,K93),0)</f>
        <v>7</v>
      </c>
      <c r="C93" s="50" t="str">
        <f t="shared" si="39"/>
        <v>1P-011</v>
      </c>
      <c r="D93" s="50">
        <f>IF(ERR=FALSE,0,COUNTIF($M$10:M93,M93))</f>
        <v>1</v>
      </c>
      <c r="E93" s="19"/>
      <c r="F93" s="180">
        <v>46051</v>
      </c>
      <c r="G93" s="167">
        <v>7</v>
      </c>
      <c r="H93" s="899"/>
      <c r="I93" s="168" t="s">
        <v>698</v>
      </c>
      <c r="J93" s="168" t="str">
        <f t="shared" si="40"/>
        <v>Piutang Dagang</v>
      </c>
      <c r="K93" s="74">
        <v>11102</v>
      </c>
      <c r="L93" s="230" t="s">
        <v>466</v>
      </c>
      <c r="M93" s="89" t="str">
        <f>IF(L93=0," ",(VLOOKUP(L93,Kode!$B$10:$E$423,4,0)))</f>
        <v>P-011</v>
      </c>
      <c r="N93" s="217"/>
      <c r="O93" s="217">
        <v>521256</v>
      </c>
      <c r="P93" s="15" t="str">
        <f t="shared" si="35"/>
        <v>Balance</v>
      </c>
      <c r="Q93" s="174"/>
    </row>
    <row r="94" spans="1:17" ht="12.75" customHeight="1">
      <c r="A94" s="50" t="str">
        <f t="shared" si="0"/>
        <v>0</v>
      </c>
      <c r="B94" s="50">
        <f>IF(ERR=TRUE,COUNTIF($K$10:K94,K94),0)</f>
        <v>0</v>
      </c>
      <c r="C94" s="50" t="str">
        <f t="shared" si="1"/>
        <v xml:space="preserve">74 </v>
      </c>
      <c r="D94" s="50">
        <f>IF(ERR=FALSE,0,COUNTIF($M$10:M94,M94))</f>
        <v>74</v>
      </c>
      <c r="E94" s="19"/>
      <c r="F94" s="180">
        <v>46051</v>
      </c>
      <c r="G94" s="167"/>
      <c r="H94" s="899"/>
      <c r="I94" s="168"/>
      <c r="J94" s="168" t="str">
        <f t="shared" si="37"/>
        <v/>
      </c>
      <c r="K94" s="74"/>
      <c r="L94" s="230"/>
      <c r="M94" s="89" t="str">
        <f>IF(L94=0," ",(VLOOKUP(L94,Kode!$B$10:$E$423,4,0)))</f>
        <v xml:space="preserve"> </v>
      </c>
      <c r="N94" s="217"/>
      <c r="O94" s="217"/>
      <c r="P94" s="15" t="str">
        <f t="shared" si="35"/>
        <v/>
      </c>
      <c r="Q94" s="174"/>
    </row>
    <row r="95" spans="1:17" ht="12.75" customHeight="1">
      <c r="A95" s="50" t="str">
        <f t="shared" ref="A95:A97" si="41">B95&amp;K95</f>
        <v>1411100</v>
      </c>
      <c r="B95" s="50">
        <f>IF(ERR=TRUE,COUNTIF($K$10:K95,K95),0)</f>
        <v>14</v>
      </c>
      <c r="C95" s="50" t="str">
        <f t="shared" ref="C95:C97" si="42">D95&amp;M95</f>
        <v xml:space="preserve">75 </v>
      </c>
      <c r="D95" s="50">
        <f>IF(ERR=FALSE,0,COUNTIF($M$10:M95,M95))</f>
        <v>75</v>
      </c>
      <c r="E95" s="19"/>
      <c r="F95" s="180">
        <v>46051</v>
      </c>
      <c r="G95" s="167">
        <v>8</v>
      </c>
      <c r="H95" s="899"/>
      <c r="I95" s="168" t="s">
        <v>540</v>
      </c>
      <c r="J95" s="168" t="str">
        <f t="shared" ref="J95:J97" si="43">IF(K95=0,"",VLOOKUP(K95,Tarkun,2,0))</f>
        <v xml:space="preserve">Kas </v>
      </c>
      <c r="K95" s="74">
        <v>11100</v>
      </c>
      <c r="L95" s="230"/>
      <c r="M95" s="89" t="str">
        <f>IF(L95=0," ",(VLOOKUP(L95,Kode!$B$10:$E$423,4,0)))</f>
        <v xml:space="preserve"> </v>
      </c>
      <c r="N95" s="217">
        <v>28238700</v>
      </c>
      <c r="O95" s="217"/>
      <c r="P95" s="15" t="str">
        <f t="shared" si="35"/>
        <v>Balance</v>
      </c>
      <c r="Q95" s="174"/>
    </row>
    <row r="96" spans="1:17" ht="12.75" customHeight="1">
      <c r="A96" s="50" t="str">
        <f t="shared" si="41"/>
        <v>1222105</v>
      </c>
      <c r="B96" s="50">
        <f>IF(ERR=TRUE,COUNTIF($K$10:K96,K96),0)</f>
        <v>12</v>
      </c>
      <c r="C96" s="50" t="str">
        <f t="shared" si="42"/>
        <v xml:space="preserve">76 </v>
      </c>
      <c r="D96" s="50">
        <f>IF(ERR=FALSE,0,COUNTIF($M$10:M96,M96))</f>
        <v>76</v>
      </c>
      <c r="E96" s="19"/>
      <c r="F96" s="180">
        <v>46051</v>
      </c>
      <c r="G96" s="167">
        <v>8</v>
      </c>
      <c r="H96" s="899"/>
      <c r="I96" s="168" t="s">
        <v>540</v>
      </c>
      <c r="J96" s="168" t="str">
        <f t="shared" si="43"/>
        <v xml:space="preserve">PPN Keluaran </v>
      </c>
      <c r="K96" s="74">
        <v>22105</v>
      </c>
      <c r="L96" s="230"/>
      <c r="M96" s="89" t="str">
        <f>IF(L96=0," ",(VLOOKUP(L96,Kode!$B$10:$E$423,4,0)))</f>
        <v xml:space="preserve"> </v>
      </c>
      <c r="N96" s="217"/>
      <c r="O96" s="217">
        <v>2798429.7297297297</v>
      </c>
      <c r="P96" s="15" t="str">
        <f t="shared" si="35"/>
        <v>Balance</v>
      </c>
      <c r="Q96" s="174"/>
    </row>
    <row r="97" spans="1:17" ht="12.75" customHeight="1">
      <c r="A97" s="50" t="str">
        <f t="shared" si="41"/>
        <v>1241000</v>
      </c>
      <c r="B97" s="50">
        <f>IF(ERR=TRUE,COUNTIF($K$10:K97,K97),0)</f>
        <v>12</v>
      </c>
      <c r="C97" s="50" t="str">
        <f t="shared" si="42"/>
        <v xml:space="preserve">77 </v>
      </c>
      <c r="D97" s="50">
        <f>IF(ERR=FALSE,0,COUNTIF($M$10:M97,M97))</f>
        <v>77</v>
      </c>
      <c r="E97" s="19"/>
      <c r="F97" s="180">
        <v>46051</v>
      </c>
      <c r="G97" s="167">
        <v>8</v>
      </c>
      <c r="H97" s="899"/>
      <c r="I97" s="168" t="s">
        <v>540</v>
      </c>
      <c r="J97" s="168" t="str">
        <f t="shared" si="43"/>
        <v xml:space="preserve">Penjualan Barang </v>
      </c>
      <c r="K97" s="74">
        <v>41000</v>
      </c>
      <c r="L97" s="230"/>
      <c r="M97" s="89" t="str">
        <f>IF(L97=0," ",(VLOOKUP(L97,Kode!$B$10:$E$423,4,0)))</f>
        <v xml:space="preserve"> </v>
      </c>
      <c r="N97" s="217"/>
      <c r="O97" s="217">
        <v>25440270.270270269</v>
      </c>
      <c r="P97" s="15" t="str">
        <f t="shared" si="35"/>
        <v>Balance</v>
      </c>
      <c r="Q97" s="174"/>
    </row>
    <row r="98" spans="1:17" ht="12.75" customHeight="1">
      <c r="A98" s="50" t="str">
        <f t="shared" ref="A98:A118" si="44">B98&amp;K98</f>
        <v>811102</v>
      </c>
      <c r="B98" s="50">
        <f>IF(ERR=TRUE,COUNTIF($K$10:K98,K98),0)</f>
        <v>8</v>
      </c>
      <c r="C98" s="50" t="str">
        <f t="shared" ref="C98:C118" si="45">D98&amp;M98</f>
        <v xml:space="preserve">78 </v>
      </c>
      <c r="D98" s="50">
        <f>IF(ERR=FALSE,0,COUNTIF($M$10:M98,M98))</f>
        <v>78</v>
      </c>
      <c r="E98" s="19"/>
      <c r="F98" s="180">
        <v>46051</v>
      </c>
      <c r="G98" s="167">
        <v>8</v>
      </c>
      <c r="H98" s="899" t="s">
        <v>559</v>
      </c>
      <c r="I98" s="168" t="s">
        <v>549</v>
      </c>
      <c r="J98" s="168" t="str">
        <f>IF(K98=0,"",VLOOKUP(K98,Tarkun,2,0))</f>
        <v>Piutang Dagang</v>
      </c>
      <c r="K98" s="74">
        <v>11102</v>
      </c>
      <c r="L98" s="230"/>
      <c r="M98" s="89" t="str">
        <f>IF(L98=0," ",(VLOOKUP(L98,Kode!$B$10:$E$423,4,0)))</f>
        <v xml:space="preserve"> </v>
      </c>
      <c r="N98" s="217">
        <v>255300</v>
      </c>
      <c r="O98" s="217"/>
      <c r="P98" s="15" t="str">
        <f t="shared" si="35"/>
        <v>Balance</v>
      </c>
      <c r="Q98" s="174"/>
    </row>
    <row r="99" spans="1:17" ht="12.75" customHeight="1">
      <c r="A99" s="50" t="str">
        <f t="shared" si="44"/>
        <v>1322105</v>
      </c>
      <c r="B99" s="50">
        <f>IF(ERR=TRUE,COUNTIF($K$10:K99,K99),0)</f>
        <v>13</v>
      </c>
      <c r="C99" s="50" t="str">
        <f t="shared" si="45"/>
        <v xml:space="preserve">79 </v>
      </c>
      <c r="D99" s="50">
        <f>IF(ERR=FALSE,0,COUNTIF($M$10:M99,M99))</f>
        <v>79</v>
      </c>
      <c r="E99" s="19"/>
      <c r="F99" s="180">
        <v>46051</v>
      </c>
      <c r="G99" s="167">
        <v>8</v>
      </c>
      <c r="H99" s="899" t="s">
        <v>559</v>
      </c>
      <c r="I99" s="168" t="s">
        <v>549</v>
      </c>
      <c r="J99" s="168" t="str">
        <f t="shared" si="36"/>
        <v xml:space="preserve">PPN Keluaran </v>
      </c>
      <c r="K99" s="74">
        <v>22105</v>
      </c>
      <c r="L99" s="230"/>
      <c r="M99" s="89" t="str">
        <f>IF(L99=0," ",(VLOOKUP(L99,Kode!$B$10:$E$423,4,0)))</f>
        <v xml:space="preserve"> </v>
      </c>
      <c r="N99" s="217"/>
      <c r="O99" s="217">
        <v>25299.999999999996</v>
      </c>
      <c r="P99" s="15" t="str">
        <f t="shared" si="35"/>
        <v>Balance</v>
      </c>
      <c r="Q99" s="174"/>
    </row>
    <row r="100" spans="1:17" ht="12.75" customHeight="1">
      <c r="A100" s="50" t="str">
        <f t="shared" si="44"/>
        <v>1341000</v>
      </c>
      <c r="B100" s="50">
        <f>IF(ERR=TRUE,COUNTIF($K$10:K100,K100),0)</f>
        <v>13</v>
      </c>
      <c r="C100" s="50" t="str">
        <f t="shared" si="45"/>
        <v xml:space="preserve">80 </v>
      </c>
      <c r="D100" s="50">
        <f>IF(ERR=FALSE,0,COUNTIF($M$10:M100,M100))</f>
        <v>80</v>
      </c>
      <c r="E100" s="19"/>
      <c r="F100" s="180">
        <v>46051</v>
      </c>
      <c r="G100" s="167">
        <v>8</v>
      </c>
      <c r="H100" s="899" t="s">
        <v>559</v>
      </c>
      <c r="I100" s="168" t="s">
        <v>549</v>
      </c>
      <c r="J100" s="168" t="str">
        <f t="shared" si="36"/>
        <v xml:space="preserve">Penjualan Barang </v>
      </c>
      <c r="K100" s="74">
        <v>41000</v>
      </c>
      <c r="L100" s="230"/>
      <c r="M100" s="89" t="str">
        <f>IF(L100=0," ",(VLOOKUP(L100,Kode!$B$10:$E$423,4,0)))</f>
        <v xml:space="preserve"> </v>
      </c>
      <c r="N100" s="217"/>
      <c r="O100" s="217">
        <v>230000</v>
      </c>
      <c r="P100" s="15" t="str">
        <f t="shared" si="35"/>
        <v>Balance</v>
      </c>
      <c r="Q100" s="174"/>
    </row>
    <row r="101" spans="1:17" ht="12.75" customHeight="1">
      <c r="A101" s="50" t="str">
        <f t="shared" ref="A101:A117" si="46">B101&amp;K101</f>
        <v>1011600</v>
      </c>
      <c r="B101" s="50">
        <f>IF(ERR=TRUE,COUNTIF($K$10:K101,K101),0)</f>
        <v>10</v>
      </c>
      <c r="C101" s="50" t="str">
        <f t="shared" ref="C101:C117" si="47">D101&amp;M101</f>
        <v xml:space="preserve">81 </v>
      </c>
      <c r="D101" s="50">
        <f>IF(ERR=FALSE,0,COUNTIF($M$10:M101,M101))</f>
        <v>81</v>
      </c>
      <c r="E101" s="19"/>
      <c r="F101" s="180">
        <v>46051</v>
      </c>
      <c r="G101" s="167">
        <v>8</v>
      </c>
      <c r="H101" s="899" t="s">
        <v>663</v>
      </c>
      <c r="I101" s="168" t="s">
        <v>664</v>
      </c>
      <c r="J101" s="168" t="str">
        <f t="shared" ref="J101:J117" si="48">IF(K101=0,"",VLOOKUP(K101,Tarkun,2,0))</f>
        <v xml:space="preserve">PPN Masukan </v>
      </c>
      <c r="K101" s="74">
        <v>11600</v>
      </c>
      <c r="L101" s="230"/>
      <c r="M101" s="89" t="str">
        <f>IF(L101=0," ",(VLOOKUP(L101,Kode!$B$10:$E$423,4,0)))</f>
        <v xml:space="preserve"> </v>
      </c>
      <c r="N101" s="217">
        <v>32846183</v>
      </c>
      <c r="O101" s="217"/>
      <c r="P101" s="15" t="str">
        <f t="shared" si="35"/>
        <v>Balance</v>
      </c>
      <c r="Q101" s="174"/>
    </row>
    <row r="102" spans="1:17" ht="12.75" customHeight="1">
      <c r="A102" s="50" t="str">
        <f t="shared" si="46"/>
        <v>953000</v>
      </c>
      <c r="B102" s="50">
        <f>IF(ERR=TRUE,COUNTIF($K$10:K102,K102),0)</f>
        <v>9</v>
      </c>
      <c r="C102" s="50" t="str">
        <f t="shared" si="47"/>
        <v xml:space="preserve">82 </v>
      </c>
      <c r="D102" s="50">
        <f>IF(ERR=FALSE,0,COUNTIF($M$10:M102,M102))</f>
        <v>82</v>
      </c>
      <c r="E102" s="19"/>
      <c r="F102" s="180">
        <v>46051</v>
      </c>
      <c r="G102" s="167">
        <v>8</v>
      </c>
      <c r="H102" s="899" t="s">
        <v>663</v>
      </c>
      <c r="I102" s="168" t="s">
        <v>664</v>
      </c>
      <c r="J102" s="168" t="str">
        <f t="shared" si="48"/>
        <v xml:space="preserve">Pembelian Bahan Baku </v>
      </c>
      <c r="K102" s="74">
        <v>53000</v>
      </c>
      <c r="L102" s="230"/>
      <c r="M102" s="89" t="str">
        <f>IF(L102=0," ",(VLOOKUP(L102,Kode!$B$10:$E$423,4,0)))</f>
        <v xml:space="preserve"> </v>
      </c>
      <c r="N102" s="217">
        <v>298601639</v>
      </c>
      <c r="O102" s="217"/>
      <c r="P102" s="15" t="str">
        <f t="shared" si="35"/>
        <v>Balance</v>
      </c>
      <c r="Q102" s="174"/>
    </row>
    <row r="103" spans="1:17" ht="12.75" customHeight="1">
      <c r="A103" s="50" t="str">
        <f t="shared" si="46"/>
        <v>1121100</v>
      </c>
      <c r="B103" s="50">
        <f>IF(ERR=TRUE,COUNTIF($K$10:K103,K103),0)</f>
        <v>11</v>
      </c>
      <c r="C103" s="50" t="str">
        <f t="shared" si="47"/>
        <v>1H-007</v>
      </c>
      <c r="D103" s="50">
        <f>IF(ERR=FALSE,0,COUNTIF($M$10:M103,M103))</f>
        <v>1</v>
      </c>
      <c r="E103" s="19"/>
      <c r="F103" s="180">
        <v>46051</v>
      </c>
      <c r="G103" s="167">
        <v>8</v>
      </c>
      <c r="H103" s="899" t="s">
        <v>663</v>
      </c>
      <c r="I103" s="168" t="s">
        <v>664</v>
      </c>
      <c r="J103" s="168" t="str">
        <f t="shared" si="48"/>
        <v xml:space="preserve">Hutang Dagang </v>
      </c>
      <c r="K103" s="74">
        <v>21100</v>
      </c>
      <c r="L103" s="230" t="s">
        <v>436</v>
      </c>
      <c r="M103" s="89" t="str">
        <f>IF(L103=0," ",(VLOOKUP(L103,Kode!$B$10:$E$423,4,0)))</f>
        <v>H-007</v>
      </c>
      <c r="N103" s="217"/>
      <c r="O103" s="217">
        <v>331447822</v>
      </c>
      <c r="P103" s="15" t="str">
        <f t="shared" si="35"/>
        <v>Balance</v>
      </c>
      <c r="Q103" s="174"/>
    </row>
    <row r="104" spans="1:17" ht="12.75" customHeight="1">
      <c r="A104" s="50" t="str">
        <f t="shared" si="46"/>
        <v>1221100</v>
      </c>
      <c r="B104" s="50">
        <f>IF(ERR=TRUE,COUNTIF($K$10:K104,K104),0)</f>
        <v>12</v>
      </c>
      <c r="C104" s="50" t="str">
        <f t="shared" si="47"/>
        <v>2H-013</v>
      </c>
      <c r="D104" s="50">
        <f>IF(ERR=FALSE,0,COUNTIF($M$10:M104,M104))</f>
        <v>2</v>
      </c>
      <c r="E104" s="19"/>
      <c r="F104" s="180">
        <v>46051</v>
      </c>
      <c r="G104" s="167">
        <v>8</v>
      </c>
      <c r="H104" s="899"/>
      <c r="I104" s="168" t="s">
        <v>699</v>
      </c>
      <c r="J104" s="168" t="str">
        <f t="shared" si="48"/>
        <v xml:space="preserve">Hutang Dagang </v>
      </c>
      <c r="K104" s="74">
        <v>21100</v>
      </c>
      <c r="L104" s="230" t="s">
        <v>660</v>
      </c>
      <c r="M104" s="89" t="str">
        <f>IF(L104=0," ",(VLOOKUP(L104,Kode!$B$10:$E$423,4,0)))</f>
        <v>H-013</v>
      </c>
      <c r="N104" s="217">
        <v>6075000</v>
      </c>
      <c r="O104" s="217"/>
      <c r="P104" s="15" t="str">
        <f t="shared" si="35"/>
        <v>Balance</v>
      </c>
      <c r="Q104" s="174"/>
    </row>
    <row r="105" spans="1:17" ht="12.75" customHeight="1">
      <c r="A105" s="50" t="str">
        <f t="shared" si="46"/>
        <v>1511100</v>
      </c>
      <c r="B105" s="50">
        <f>IF(ERR=TRUE,COUNTIF($K$10:K105,K105),0)</f>
        <v>15</v>
      </c>
      <c r="C105" s="50" t="str">
        <f t="shared" si="47"/>
        <v xml:space="preserve">83 </v>
      </c>
      <c r="D105" s="50">
        <f>IF(ERR=FALSE,0,COUNTIF($M$10:M105,M105))</f>
        <v>83</v>
      </c>
      <c r="E105" s="19"/>
      <c r="F105" s="180">
        <v>46051</v>
      </c>
      <c r="G105" s="167">
        <v>8</v>
      </c>
      <c r="H105" s="899"/>
      <c r="I105" s="168" t="s">
        <v>699</v>
      </c>
      <c r="J105" s="168" t="str">
        <f t="shared" si="48"/>
        <v xml:space="preserve">Kas </v>
      </c>
      <c r="K105" s="74">
        <v>11100</v>
      </c>
      <c r="L105" s="230"/>
      <c r="M105" s="89" t="str">
        <f>IF(L105=0," ",(VLOOKUP(L105,Kode!$B$10:$E$423,4,0)))</f>
        <v xml:space="preserve"> </v>
      </c>
      <c r="N105" s="217"/>
      <c r="O105" s="217">
        <v>6075000</v>
      </c>
      <c r="P105" s="15" t="str">
        <f t="shared" si="35"/>
        <v>Balance</v>
      </c>
      <c r="Q105" s="174"/>
    </row>
    <row r="106" spans="1:17" ht="12.75" customHeight="1">
      <c r="A106" s="50" t="str">
        <f t="shared" si="46"/>
        <v>1611100</v>
      </c>
      <c r="B106" s="50">
        <f>IF(ERR=TRUE,COUNTIF($K$10:K106,K106),0)</f>
        <v>16</v>
      </c>
      <c r="C106" s="50" t="str">
        <f t="shared" si="47"/>
        <v xml:space="preserve">84 </v>
      </c>
      <c r="D106" s="50">
        <f>IF(ERR=FALSE,0,COUNTIF($M$10:M106,M106))</f>
        <v>84</v>
      </c>
      <c r="E106" s="19"/>
      <c r="F106" s="180">
        <v>46051</v>
      </c>
      <c r="G106" s="167">
        <v>8</v>
      </c>
      <c r="H106" s="899"/>
      <c r="I106" s="168" t="s">
        <v>700</v>
      </c>
      <c r="J106" s="168" t="str">
        <f t="shared" si="48"/>
        <v xml:space="preserve">Kas </v>
      </c>
      <c r="K106" s="74">
        <v>11100</v>
      </c>
      <c r="L106" s="230"/>
      <c r="M106" s="89" t="str">
        <f>IF(L106=0," ",(VLOOKUP(L106,Kode!$B$10:$E$423,4,0)))</f>
        <v xml:space="preserve"> </v>
      </c>
      <c r="N106" s="217">
        <v>457800</v>
      </c>
      <c r="O106" s="217"/>
      <c r="P106" s="15" t="str">
        <f t="shared" si="35"/>
        <v>Balance</v>
      </c>
      <c r="Q106" s="174"/>
    </row>
    <row r="107" spans="1:17" ht="12.75" customHeight="1">
      <c r="A107" s="50" t="str">
        <f t="shared" si="46"/>
        <v>211403</v>
      </c>
      <c r="B107" s="50">
        <f>IF(ERR=TRUE,COUNTIF($K$10:K107,K107),0)</f>
        <v>2</v>
      </c>
      <c r="C107" s="50" t="str">
        <f t="shared" si="47"/>
        <v xml:space="preserve">85 </v>
      </c>
      <c r="D107" s="50">
        <f>IF(ERR=FALSE,0,COUNTIF($M$10:M107,M107))</f>
        <v>85</v>
      </c>
      <c r="E107" s="19"/>
      <c r="F107" s="180">
        <v>46051</v>
      </c>
      <c r="G107" s="167">
        <v>8</v>
      </c>
      <c r="H107" s="899"/>
      <c r="I107" s="168" t="s">
        <v>700</v>
      </c>
      <c r="J107" s="168" t="str">
        <f t="shared" si="48"/>
        <v>Pph Pasal 23</v>
      </c>
      <c r="K107" s="74">
        <v>11403</v>
      </c>
      <c r="L107" s="230"/>
      <c r="M107" s="89" t="str">
        <f>IF(L107=0," ",(VLOOKUP(L107,Kode!$B$10:$E$423,4,0)))</f>
        <v xml:space="preserve"> </v>
      </c>
      <c r="N107" s="217">
        <v>8400</v>
      </c>
      <c r="O107" s="217"/>
      <c r="P107" s="15" t="str">
        <f t="shared" si="35"/>
        <v>Balance</v>
      </c>
      <c r="Q107" s="174"/>
    </row>
    <row r="108" spans="1:17" ht="12.75" customHeight="1">
      <c r="A108" s="50" t="str">
        <f t="shared" si="46"/>
        <v>911102</v>
      </c>
      <c r="B108" s="50">
        <f>IF(ERR=TRUE,COUNTIF($K$10:K108,K108),0)</f>
        <v>9</v>
      </c>
      <c r="C108" s="50" t="str">
        <f t="shared" si="47"/>
        <v>1P-009</v>
      </c>
      <c r="D108" s="50">
        <f>IF(ERR=FALSE,0,COUNTIF($M$10:M108,M108))</f>
        <v>1</v>
      </c>
      <c r="E108" s="19"/>
      <c r="F108" s="180">
        <v>46051</v>
      </c>
      <c r="G108" s="167">
        <v>8</v>
      </c>
      <c r="H108" s="899"/>
      <c r="I108" s="168" t="s">
        <v>700</v>
      </c>
      <c r="J108" s="168" t="str">
        <f t="shared" si="48"/>
        <v>Piutang Dagang</v>
      </c>
      <c r="K108" s="74">
        <v>11102</v>
      </c>
      <c r="L108" s="230" t="s">
        <v>462</v>
      </c>
      <c r="M108" s="89" t="str">
        <f>IF(L108=0," ",(VLOOKUP(L108,Kode!$B$10:$E$423,4,0)))</f>
        <v>P-009</v>
      </c>
      <c r="N108" s="217"/>
      <c r="O108" s="217">
        <v>466200</v>
      </c>
      <c r="P108" s="15" t="str">
        <f t="shared" si="35"/>
        <v>Balance</v>
      </c>
      <c r="Q108" s="174"/>
    </row>
    <row r="109" spans="1:17" ht="12.75" customHeight="1">
      <c r="A109" s="50" t="str">
        <f t="shared" si="46"/>
        <v>1711100</v>
      </c>
      <c r="B109" s="50">
        <f>IF(ERR=TRUE,COUNTIF($K$10:K109,K109),0)</f>
        <v>17</v>
      </c>
      <c r="C109" s="50" t="str">
        <f t="shared" si="47"/>
        <v xml:space="preserve">86 </v>
      </c>
      <c r="D109" s="50">
        <f>IF(ERR=FALSE,0,COUNTIF($M$10:M109,M109))</f>
        <v>86</v>
      </c>
      <c r="E109" s="19"/>
      <c r="F109" s="180">
        <v>46051</v>
      </c>
      <c r="G109" s="167">
        <v>8</v>
      </c>
      <c r="H109" s="899"/>
      <c r="I109" s="168" t="s">
        <v>701</v>
      </c>
      <c r="J109" s="168" t="str">
        <f t="shared" si="48"/>
        <v xml:space="preserve">Kas </v>
      </c>
      <c r="K109" s="74">
        <v>11100</v>
      </c>
      <c r="L109" s="230"/>
      <c r="M109" s="89" t="str">
        <f>IF(L109=0," ",(VLOOKUP(L109,Kode!$B$10:$E$423,4,0)))</f>
        <v xml:space="preserve"> </v>
      </c>
      <c r="N109" s="217">
        <v>2505801</v>
      </c>
      <c r="O109" s="217"/>
      <c r="P109" s="15" t="str">
        <f t="shared" si="35"/>
        <v>Balance</v>
      </c>
      <c r="Q109" s="174"/>
    </row>
    <row r="110" spans="1:17" ht="12.75" customHeight="1">
      <c r="A110" s="50" t="str">
        <f t="shared" si="46"/>
        <v>311403</v>
      </c>
      <c r="B110" s="50">
        <f>IF(ERR=TRUE,COUNTIF($K$10:K110,K110),0)</f>
        <v>3</v>
      </c>
      <c r="C110" s="50" t="str">
        <f t="shared" si="47"/>
        <v xml:space="preserve">87 </v>
      </c>
      <c r="D110" s="50">
        <f>IF(ERR=FALSE,0,COUNTIF($M$10:M110,M110))</f>
        <v>87</v>
      </c>
      <c r="E110" s="19"/>
      <c r="F110" s="180">
        <v>46051</v>
      </c>
      <c r="G110" s="167">
        <v>8</v>
      </c>
      <c r="H110" s="899"/>
      <c r="I110" s="168" t="s">
        <v>701</v>
      </c>
      <c r="J110" s="168" t="str">
        <f t="shared" si="48"/>
        <v>Pph Pasal 23</v>
      </c>
      <c r="K110" s="74">
        <v>11403</v>
      </c>
      <c r="L110" s="230"/>
      <c r="M110" s="89" t="str">
        <f>IF(L110=0," ",(VLOOKUP(L110,Kode!$B$10:$E$423,4,0)))</f>
        <v xml:space="preserve"> </v>
      </c>
      <c r="N110" s="217">
        <v>45978</v>
      </c>
      <c r="O110" s="217"/>
      <c r="P110" s="15" t="str">
        <f t="shared" si="35"/>
        <v>Balance</v>
      </c>
      <c r="Q110" s="174"/>
    </row>
    <row r="111" spans="1:17" ht="12.75" customHeight="1">
      <c r="A111" s="50" t="str">
        <f t="shared" si="46"/>
        <v>1011102</v>
      </c>
      <c r="B111" s="50">
        <f>IF(ERR=TRUE,COUNTIF($K$10:K111,K111),0)</f>
        <v>10</v>
      </c>
      <c r="C111" s="50" t="str">
        <f t="shared" si="47"/>
        <v>1P-008</v>
      </c>
      <c r="D111" s="50">
        <f>IF(ERR=FALSE,0,COUNTIF($M$10:M111,M111))</f>
        <v>1</v>
      </c>
      <c r="E111" s="19"/>
      <c r="F111" s="180">
        <v>46051</v>
      </c>
      <c r="G111" s="167">
        <v>8</v>
      </c>
      <c r="H111" s="899"/>
      <c r="I111" s="905" t="s">
        <v>701</v>
      </c>
      <c r="J111" s="168" t="str">
        <f t="shared" si="48"/>
        <v>Piutang Dagang</v>
      </c>
      <c r="K111" s="74">
        <v>11102</v>
      </c>
      <c r="L111" s="230" t="s">
        <v>460</v>
      </c>
      <c r="M111" s="89" t="str">
        <f>IF(L111=0," ",(VLOOKUP(L111,Kode!$B$10:$E$423,4,0)))</f>
        <v>P-008</v>
      </c>
      <c r="N111" s="217"/>
      <c r="O111" s="217">
        <v>2551779</v>
      </c>
      <c r="P111" s="15" t="str">
        <f t="shared" si="35"/>
        <v>Balance</v>
      </c>
      <c r="Q111" s="174"/>
    </row>
    <row r="112" spans="1:17" ht="12.75" customHeight="1">
      <c r="A112" s="50" t="str">
        <f t="shared" si="46"/>
        <v>1811100</v>
      </c>
      <c r="B112" s="50">
        <f>IF(ERR=TRUE,COUNTIF($K$10:K112,K112),0)</f>
        <v>18</v>
      </c>
      <c r="C112" s="50" t="str">
        <f t="shared" si="47"/>
        <v xml:space="preserve">88 </v>
      </c>
      <c r="D112" s="50">
        <f>IF(ERR=FALSE,0,COUNTIF($M$10:M112,M112))</f>
        <v>88</v>
      </c>
      <c r="E112" s="19"/>
      <c r="F112" s="180">
        <v>46051</v>
      </c>
      <c r="G112" s="167">
        <v>8</v>
      </c>
      <c r="H112" s="899"/>
      <c r="I112" s="168" t="s">
        <v>702</v>
      </c>
      <c r="J112" s="168" t="str">
        <f t="shared" si="48"/>
        <v xml:space="preserve">Kas </v>
      </c>
      <c r="K112" s="74">
        <v>11100</v>
      </c>
      <c r="L112" s="230"/>
      <c r="M112" s="89" t="str">
        <f>IF(L112=0," ",(VLOOKUP(L112,Kode!$B$10:$E$423,4,0)))</f>
        <v xml:space="preserve"> </v>
      </c>
      <c r="N112" s="217">
        <v>4758722</v>
      </c>
      <c r="O112" s="217"/>
      <c r="P112" s="15" t="str">
        <f t="shared" si="35"/>
        <v>Balance</v>
      </c>
      <c r="Q112" s="174"/>
    </row>
    <row r="113" spans="1:17" ht="12.75" customHeight="1">
      <c r="A113" s="50" t="str">
        <f t="shared" si="46"/>
        <v>411403</v>
      </c>
      <c r="B113" s="50">
        <f>IF(ERR=TRUE,COUNTIF($K$10:K113,K113),0)</f>
        <v>4</v>
      </c>
      <c r="C113" s="50" t="str">
        <f t="shared" si="47"/>
        <v xml:space="preserve">89 </v>
      </c>
      <c r="D113" s="50">
        <f>IF(ERR=FALSE,0,COUNTIF($M$10:M113,M113))</f>
        <v>89</v>
      </c>
      <c r="E113" s="19"/>
      <c r="F113" s="180">
        <v>46051</v>
      </c>
      <c r="G113" s="167">
        <v>8</v>
      </c>
      <c r="H113" s="899"/>
      <c r="I113" s="168" t="s">
        <v>702</v>
      </c>
      <c r="J113" s="168" t="str">
        <f t="shared" si="48"/>
        <v>Pph Pasal 23</v>
      </c>
      <c r="K113" s="74">
        <v>11403</v>
      </c>
      <c r="L113" s="230"/>
      <c r="M113" s="89" t="str">
        <f>IF(L113=0," ",(VLOOKUP(L113,Kode!$B$10:$E$423,4,0)))</f>
        <v xml:space="preserve"> </v>
      </c>
      <c r="N113" s="217">
        <v>87316</v>
      </c>
      <c r="O113" s="217"/>
      <c r="P113" s="15" t="str">
        <f t="shared" si="35"/>
        <v>Balance</v>
      </c>
      <c r="Q113" s="174"/>
    </row>
    <row r="114" spans="1:17" ht="12.75" customHeight="1">
      <c r="A114" s="50" t="str">
        <f t="shared" si="46"/>
        <v>1111102</v>
      </c>
      <c r="B114" s="50">
        <f>IF(ERR=TRUE,COUNTIF($K$10:K114,K114),0)</f>
        <v>11</v>
      </c>
      <c r="C114" s="50" t="str">
        <f t="shared" si="47"/>
        <v>1P-006</v>
      </c>
      <c r="D114" s="50">
        <f>IF(ERR=FALSE,0,COUNTIF($M$10:M114,M114))</f>
        <v>1</v>
      </c>
      <c r="E114" s="19"/>
      <c r="F114" s="180">
        <v>46051</v>
      </c>
      <c r="G114" s="167">
        <v>8</v>
      </c>
      <c r="H114" s="899"/>
      <c r="I114" s="168" t="s">
        <v>702</v>
      </c>
      <c r="J114" s="168" t="str">
        <f t="shared" si="48"/>
        <v>Piutang Dagang</v>
      </c>
      <c r="K114" s="74">
        <v>11102</v>
      </c>
      <c r="L114" s="230" t="s">
        <v>456</v>
      </c>
      <c r="M114" s="89" t="str">
        <f>IF(L114=0," ",(VLOOKUP(L114,Kode!$B$10:$E$423,4,0)))</f>
        <v>P-006</v>
      </c>
      <c r="N114" s="217"/>
      <c r="O114" s="217">
        <v>4846038</v>
      </c>
      <c r="P114" s="15" t="str">
        <f t="shared" si="35"/>
        <v>Balance</v>
      </c>
      <c r="Q114" s="174"/>
    </row>
    <row r="115" spans="1:17" ht="12.75" customHeight="1">
      <c r="A115" s="50" t="str">
        <f t="shared" si="46"/>
        <v>1911100</v>
      </c>
      <c r="B115" s="50">
        <f>IF(ERR=TRUE,COUNTIF($K$10:K115,K115),0)</f>
        <v>19</v>
      </c>
      <c r="C115" s="50" t="str">
        <f t="shared" si="47"/>
        <v xml:space="preserve">90 </v>
      </c>
      <c r="D115" s="50">
        <f>IF(ERR=FALSE,0,COUNTIF($M$10:M115,M115))</f>
        <v>90</v>
      </c>
      <c r="E115" s="19"/>
      <c r="F115" s="180">
        <v>46051</v>
      </c>
      <c r="G115" s="167">
        <v>8</v>
      </c>
      <c r="H115" s="899"/>
      <c r="I115" s="168" t="s">
        <v>700</v>
      </c>
      <c r="J115" s="168" t="str">
        <f t="shared" si="48"/>
        <v xml:space="preserve">Kas </v>
      </c>
      <c r="K115" s="74">
        <v>11100</v>
      </c>
      <c r="L115" s="230"/>
      <c r="M115" s="89" t="str">
        <f>IF(L115=0," ",(VLOOKUP(L115,Kode!$B$10:$E$423,4,0)))</f>
        <v xml:space="preserve"> </v>
      </c>
      <c r="N115" s="217">
        <v>218545</v>
      </c>
      <c r="O115" s="217"/>
      <c r="P115" s="15" t="str">
        <f t="shared" si="35"/>
        <v>Balance</v>
      </c>
      <c r="Q115" s="174"/>
    </row>
    <row r="116" spans="1:17" ht="12.75" customHeight="1">
      <c r="A116" s="50" t="str">
        <f t="shared" si="46"/>
        <v>511403</v>
      </c>
      <c r="B116" s="50">
        <f>IF(ERR=TRUE,COUNTIF($K$10:K116,K116),0)</f>
        <v>5</v>
      </c>
      <c r="C116" s="50" t="str">
        <f t="shared" si="47"/>
        <v xml:space="preserve">91 </v>
      </c>
      <c r="D116" s="50">
        <f>IF(ERR=FALSE,0,COUNTIF($M$10:M116,M116))</f>
        <v>91</v>
      </c>
      <c r="E116" s="19"/>
      <c r="F116" s="180">
        <v>46051</v>
      </c>
      <c r="G116" s="167">
        <v>8</v>
      </c>
      <c r="H116" s="899"/>
      <c r="I116" s="168" t="s">
        <v>700</v>
      </c>
      <c r="J116" s="168" t="str">
        <f t="shared" si="48"/>
        <v>Pph Pasal 23</v>
      </c>
      <c r="K116" s="74">
        <v>11403</v>
      </c>
      <c r="L116" s="230"/>
      <c r="M116" s="89" t="str">
        <f>IF(L116=0," ",(VLOOKUP(L116,Kode!$B$10:$E$423,4,0)))</f>
        <v xml:space="preserve"> </v>
      </c>
      <c r="N116" s="217">
        <v>4010</v>
      </c>
      <c r="O116" s="217"/>
      <c r="P116" s="15" t="str">
        <f t="shared" si="35"/>
        <v>Balance</v>
      </c>
      <c r="Q116" s="174"/>
    </row>
    <row r="117" spans="1:17" ht="12.75" customHeight="1">
      <c r="A117" s="50" t="str">
        <f t="shared" si="46"/>
        <v>1211102</v>
      </c>
      <c r="B117" s="50">
        <f>IF(ERR=TRUE,COUNTIF($K$10:K117,K117),0)</f>
        <v>12</v>
      </c>
      <c r="C117" s="50" t="str">
        <f t="shared" si="47"/>
        <v>2P-009</v>
      </c>
      <c r="D117" s="50">
        <f>IF(ERR=FALSE,0,COUNTIF($M$10:M117,M117))</f>
        <v>2</v>
      </c>
      <c r="E117" s="19"/>
      <c r="F117" s="180">
        <v>46051</v>
      </c>
      <c r="G117" s="167">
        <v>8</v>
      </c>
      <c r="H117" s="899"/>
      <c r="I117" s="168" t="s">
        <v>700</v>
      </c>
      <c r="J117" s="168" t="str">
        <f t="shared" si="48"/>
        <v>Piutang Dagang</v>
      </c>
      <c r="K117" s="74">
        <v>11102</v>
      </c>
      <c r="L117" s="230" t="s">
        <v>462</v>
      </c>
      <c r="M117" s="89" t="str">
        <f>IF(L117=0," ",(VLOOKUP(L117,Kode!$B$10:$E$423,4,0)))</f>
        <v>P-009</v>
      </c>
      <c r="N117" s="217"/>
      <c r="O117" s="217">
        <v>222555</v>
      </c>
      <c r="P117" s="15" t="str">
        <f t="shared" si="35"/>
        <v>Balance</v>
      </c>
      <c r="Q117" s="174"/>
    </row>
    <row r="118" spans="1:17" ht="12.75" customHeight="1">
      <c r="A118" s="50" t="str">
        <f t="shared" si="44"/>
        <v>0</v>
      </c>
      <c r="B118" s="50">
        <f>IF(ERR=TRUE,COUNTIF($K$10:K118,K118),0)</f>
        <v>0</v>
      </c>
      <c r="C118" s="50" t="str">
        <f t="shared" si="45"/>
        <v xml:space="preserve">92 </v>
      </c>
      <c r="D118" s="50">
        <f>IF(ERR=FALSE,0,COUNTIF($M$10:M118,M118))</f>
        <v>92</v>
      </c>
      <c r="E118" s="19"/>
      <c r="F118" s="180">
        <v>46051</v>
      </c>
      <c r="G118" s="167"/>
      <c r="H118" s="899"/>
      <c r="I118" s="168"/>
      <c r="J118" s="168" t="str">
        <f t="shared" si="36"/>
        <v/>
      </c>
      <c r="K118" s="74"/>
      <c r="L118" s="230"/>
      <c r="M118" s="89" t="str">
        <f>IF(L118=0," ",(VLOOKUP(L118,Kode!$B$10:$E$423,4,0)))</f>
        <v xml:space="preserve"> </v>
      </c>
      <c r="N118" s="217"/>
      <c r="O118" s="217"/>
      <c r="P118" s="15" t="str">
        <f t="shared" si="35"/>
        <v/>
      </c>
      <c r="Q118" s="174"/>
    </row>
    <row r="119" spans="1:17" ht="12.75" customHeight="1">
      <c r="A119" s="50" t="str">
        <f t="shared" ref="A119:A121" si="49">B119&amp;K119</f>
        <v>2011100</v>
      </c>
      <c r="B119" s="50">
        <f>IF(ERR=TRUE,COUNTIF($K$10:K119,K119),0)</f>
        <v>20</v>
      </c>
      <c r="C119" s="50" t="str">
        <f t="shared" ref="C119:C121" si="50">D119&amp;M119</f>
        <v xml:space="preserve">93 </v>
      </c>
      <c r="D119" s="50">
        <f>IF(ERR=FALSE,0,COUNTIF($M$10:M119,M119))</f>
        <v>93</v>
      </c>
      <c r="E119" s="19"/>
      <c r="F119" s="180">
        <v>46051</v>
      </c>
      <c r="G119" s="167">
        <v>9</v>
      </c>
      <c r="H119" s="899"/>
      <c r="I119" s="168" t="s">
        <v>540</v>
      </c>
      <c r="J119" s="168" t="str">
        <f t="shared" ref="J119:J121" si="51">IF(K119=0,"",VLOOKUP(K119,Tarkun,2,0))</f>
        <v xml:space="preserve">Kas </v>
      </c>
      <c r="K119" s="74">
        <v>11100</v>
      </c>
      <c r="L119" s="230"/>
      <c r="M119" s="89" t="str">
        <f>IF(L119=0," ",(VLOOKUP(L119,Kode!$B$10:$E$423,4,0)))</f>
        <v xml:space="preserve"> </v>
      </c>
      <c r="N119" s="217">
        <v>21348900.000000004</v>
      </c>
      <c r="O119" s="217"/>
      <c r="P119" s="15" t="str">
        <f t="shared" si="35"/>
        <v>Balance</v>
      </c>
      <c r="Q119" s="174"/>
    </row>
    <row r="120" spans="1:17" ht="12.75" customHeight="1">
      <c r="A120" s="50" t="str">
        <f t="shared" si="49"/>
        <v>1422105</v>
      </c>
      <c r="B120" s="50">
        <f>IF(ERR=TRUE,COUNTIF($K$10:K120,K120),0)</f>
        <v>14</v>
      </c>
      <c r="C120" s="50" t="str">
        <f t="shared" si="50"/>
        <v xml:space="preserve">94 </v>
      </c>
      <c r="D120" s="50">
        <f>IF(ERR=FALSE,0,COUNTIF($M$10:M120,M120))</f>
        <v>94</v>
      </c>
      <c r="E120" s="19"/>
      <c r="F120" s="180">
        <v>46051</v>
      </c>
      <c r="G120" s="167">
        <v>9</v>
      </c>
      <c r="H120" s="899"/>
      <c r="I120" s="168" t="s">
        <v>540</v>
      </c>
      <c r="J120" s="168" t="str">
        <f t="shared" si="51"/>
        <v xml:space="preserve">PPN Keluaran </v>
      </c>
      <c r="K120" s="74">
        <v>22105</v>
      </c>
      <c r="L120" s="230"/>
      <c r="M120" s="89" t="str">
        <f>IF(L120=0," ",(VLOOKUP(L120,Kode!$B$10:$E$423,4,0)))</f>
        <v xml:space="preserve"> </v>
      </c>
      <c r="N120" s="217"/>
      <c r="O120" s="217">
        <v>2115656.7567567569</v>
      </c>
      <c r="P120" s="15" t="str">
        <f t="shared" si="35"/>
        <v>Balance</v>
      </c>
      <c r="Q120" s="174"/>
    </row>
    <row r="121" spans="1:17" ht="12.75" customHeight="1">
      <c r="A121" s="50" t="str">
        <f t="shared" si="49"/>
        <v>1441000</v>
      </c>
      <c r="B121" s="50">
        <f>IF(ERR=TRUE,COUNTIF($K$10:K121,K121),0)</f>
        <v>14</v>
      </c>
      <c r="C121" s="50" t="str">
        <f t="shared" si="50"/>
        <v xml:space="preserve">95 </v>
      </c>
      <c r="D121" s="50">
        <f>IF(ERR=FALSE,0,COUNTIF($M$10:M121,M121))</f>
        <v>95</v>
      </c>
      <c r="E121" s="19"/>
      <c r="F121" s="180">
        <v>46051</v>
      </c>
      <c r="G121" s="167">
        <v>9</v>
      </c>
      <c r="H121" s="899"/>
      <c r="I121" s="168" t="s">
        <v>540</v>
      </c>
      <c r="J121" s="168" t="str">
        <f t="shared" si="51"/>
        <v xml:space="preserve">Penjualan Barang </v>
      </c>
      <c r="K121" s="74">
        <v>41000</v>
      </c>
      <c r="L121" s="230"/>
      <c r="M121" s="89" t="str">
        <f>IF(L121=0," ",(VLOOKUP(L121,Kode!$B$10:$E$423,4,0)))</f>
        <v xml:space="preserve"> </v>
      </c>
      <c r="N121" s="217"/>
      <c r="O121" s="217">
        <v>19233243.243243247</v>
      </c>
      <c r="P121" s="15" t="str">
        <f t="shared" si="35"/>
        <v>Balance</v>
      </c>
      <c r="Q121" s="174"/>
    </row>
    <row r="122" spans="1:17" ht="12.75" customHeight="1">
      <c r="A122" s="50" t="str">
        <f t="shared" ref="A122:A279" si="52">B122&amp;K122</f>
        <v>1311102</v>
      </c>
      <c r="B122" s="50">
        <f>IF(ERR=TRUE,COUNTIF($K$10:K122,K122),0)</f>
        <v>13</v>
      </c>
      <c r="C122" s="50" t="str">
        <f t="shared" ref="C122:C279" si="53">D122&amp;M122</f>
        <v xml:space="preserve">96 </v>
      </c>
      <c r="D122" s="50">
        <f>IF(ERR=FALSE,0,COUNTIF($M$10:M122,M122))</f>
        <v>96</v>
      </c>
      <c r="E122" s="19"/>
      <c r="F122" s="180">
        <v>46051</v>
      </c>
      <c r="G122" s="167">
        <v>9</v>
      </c>
      <c r="H122" s="902" t="s">
        <v>560</v>
      </c>
      <c r="I122" s="168" t="s">
        <v>565</v>
      </c>
      <c r="J122" s="168" t="str">
        <f t="shared" ref="J122:J279" si="54">IF(K122=0,"",VLOOKUP(K122,Tarkun,2,0))</f>
        <v>Piutang Dagang</v>
      </c>
      <c r="K122" s="74">
        <v>11102</v>
      </c>
      <c r="L122" s="230"/>
      <c r="M122" s="89" t="str">
        <f>IF(L122=0," ",(VLOOKUP(L122,Kode!$B$10:$E$423,4,0)))</f>
        <v xml:space="preserve"> </v>
      </c>
      <c r="N122" s="217">
        <v>579420</v>
      </c>
      <c r="O122" s="217"/>
      <c r="P122" s="15" t="str">
        <f t="shared" si="35"/>
        <v>Balance</v>
      </c>
      <c r="Q122" s="174"/>
    </row>
    <row r="123" spans="1:17" ht="12.75" customHeight="1">
      <c r="A123" s="50" t="str">
        <f t="shared" si="52"/>
        <v>1522105</v>
      </c>
      <c r="B123" s="50">
        <f>IF(ERR=TRUE,COUNTIF($K$10:K123,K123),0)</f>
        <v>15</v>
      </c>
      <c r="C123" s="50" t="str">
        <f t="shared" si="53"/>
        <v xml:space="preserve">97 </v>
      </c>
      <c r="D123" s="50">
        <f>IF(ERR=FALSE,0,COUNTIF($M$10:M123,M123))</f>
        <v>97</v>
      </c>
      <c r="E123" s="19"/>
      <c r="F123" s="180">
        <v>46051</v>
      </c>
      <c r="G123" s="167">
        <v>9</v>
      </c>
      <c r="H123" s="899" t="s">
        <v>560</v>
      </c>
      <c r="I123" s="168" t="s">
        <v>565</v>
      </c>
      <c r="J123" s="168" t="str">
        <f t="shared" si="54"/>
        <v xml:space="preserve">PPN Keluaran </v>
      </c>
      <c r="K123" s="74">
        <v>22105</v>
      </c>
      <c r="L123" s="230"/>
      <c r="M123" s="89" t="str">
        <f>IF(L123=0," ",(VLOOKUP(L123,Kode!$B$10:$E$423,4,0)))</f>
        <v xml:space="preserve"> </v>
      </c>
      <c r="N123" s="217"/>
      <c r="O123" s="217">
        <v>57420</v>
      </c>
      <c r="P123" s="15" t="str">
        <f t="shared" si="35"/>
        <v>Balance</v>
      </c>
      <c r="Q123" s="174"/>
    </row>
    <row r="124" spans="1:17" ht="12.75" customHeight="1">
      <c r="A124" s="50" t="str">
        <f t="shared" si="52"/>
        <v>1541000</v>
      </c>
      <c r="B124" s="50">
        <f>IF(ERR=TRUE,COUNTIF($K$10:K124,K124),0)</f>
        <v>15</v>
      </c>
      <c r="C124" s="50" t="str">
        <f t="shared" si="53"/>
        <v xml:space="preserve">98 </v>
      </c>
      <c r="D124" s="50">
        <f>IF(ERR=FALSE,0,COUNTIF($M$10:M124,M124))</f>
        <v>98</v>
      </c>
      <c r="E124" s="19"/>
      <c r="F124" s="180">
        <v>46051</v>
      </c>
      <c r="G124" s="167">
        <v>9</v>
      </c>
      <c r="H124" s="899" t="s">
        <v>560</v>
      </c>
      <c r="I124" s="168" t="s">
        <v>565</v>
      </c>
      <c r="J124" s="168" t="str">
        <f t="shared" si="54"/>
        <v xml:space="preserve">Penjualan Barang </v>
      </c>
      <c r="K124" s="74">
        <v>41000</v>
      </c>
      <c r="L124" s="230"/>
      <c r="M124" s="89" t="str">
        <f>IF(L124=0," ",(VLOOKUP(L124,Kode!$B$10:$E$423,4,0)))</f>
        <v xml:space="preserve"> </v>
      </c>
      <c r="N124" s="217"/>
      <c r="O124" s="217">
        <v>522000</v>
      </c>
      <c r="P124" s="15" t="str">
        <f t="shared" si="35"/>
        <v>Balance</v>
      </c>
      <c r="Q124" s="174"/>
    </row>
    <row r="125" spans="1:17" ht="12.75" customHeight="1">
      <c r="A125" s="50" t="str">
        <f t="shared" si="52"/>
        <v>1411102</v>
      </c>
      <c r="B125" s="50">
        <f>IF(ERR=TRUE,COUNTIF($K$10:K125,K125),0)</f>
        <v>14</v>
      </c>
      <c r="C125" s="50" t="str">
        <f t="shared" si="53"/>
        <v xml:space="preserve">99 </v>
      </c>
      <c r="D125" s="50">
        <f>IF(ERR=FALSE,0,COUNTIF($M$10:M125,M125))</f>
        <v>99</v>
      </c>
      <c r="E125" s="19"/>
      <c r="F125" s="180">
        <v>46051</v>
      </c>
      <c r="G125" s="167">
        <v>9</v>
      </c>
      <c r="H125" s="899" t="s">
        <v>561</v>
      </c>
      <c r="I125" s="168" t="s">
        <v>564</v>
      </c>
      <c r="J125" s="168" t="str">
        <f t="shared" si="54"/>
        <v>Piutang Dagang</v>
      </c>
      <c r="K125" s="74">
        <v>11102</v>
      </c>
      <c r="L125" s="230"/>
      <c r="M125" s="89" t="str">
        <f>IF(L125=0," ",(VLOOKUP(L125,Kode!$B$10:$E$423,4,0)))</f>
        <v xml:space="preserve"> </v>
      </c>
      <c r="N125" s="217">
        <v>98790</v>
      </c>
      <c r="O125" s="217"/>
      <c r="P125" s="15" t="str">
        <f t="shared" si="35"/>
        <v>Balance</v>
      </c>
      <c r="Q125" s="174"/>
    </row>
    <row r="126" spans="1:17" ht="12.75" customHeight="1">
      <c r="A126" s="50" t="str">
        <f t="shared" si="52"/>
        <v>1622105</v>
      </c>
      <c r="B126" s="50">
        <f>IF(ERR=TRUE,COUNTIF($K$10:K126,K126),0)</f>
        <v>16</v>
      </c>
      <c r="C126" s="50" t="str">
        <f t="shared" si="53"/>
        <v xml:space="preserve">100 </v>
      </c>
      <c r="D126" s="50">
        <f>IF(ERR=FALSE,0,COUNTIF($M$10:M126,M126))</f>
        <v>100</v>
      </c>
      <c r="E126" s="19"/>
      <c r="F126" s="180">
        <v>46051</v>
      </c>
      <c r="G126" s="167">
        <v>9</v>
      </c>
      <c r="H126" s="899" t="s">
        <v>561</v>
      </c>
      <c r="I126" s="168" t="s">
        <v>564</v>
      </c>
      <c r="J126" s="168" t="str">
        <f t="shared" si="54"/>
        <v xml:space="preserve">PPN Keluaran </v>
      </c>
      <c r="K126" s="74">
        <v>22105</v>
      </c>
      <c r="L126" s="230"/>
      <c r="M126" s="89" t="str">
        <f>IF(L126=0," ",(VLOOKUP(L126,Kode!$B$10:$E$423,4,0)))</f>
        <v xml:space="preserve"> </v>
      </c>
      <c r="N126" s="217"/>
      <c r="O126" s="217">
        <v>9789.9999999999982</v>
      </c>
      <c r="P126" s="15" t="str">
        <f t="shared" si="35"/>
        <v>Balance</v>
      </c>
      <c r="Q126" s="174"/>
    </row>
    <row r="127" spans="1:17" ht="12.75" customHeight="1">
      <c r="A127" s="50" t="str">
        <f t="shared" si="52"/>
        <v>1641000</v>
      </c>
      <c r="B127" s="50">
        <f>IF(ERR=TRUE,COUNTIF($K$10:K127,K127),0)</f>
        <v>16</v>
      </c>
      <c r="C127" s="50" t="str">
        <f t="shared" si="53"/>
        <v xml:space="preserve">101 </v>
      </c>
      <c r="D127" s="50">
        <f>IF(ERR=FALSE,0,COUNTIF($M$10:M127,M127))</f>
        <v>101</v>
      </c>
      <c r="E127" s="19"/>
      <c r="F127" s="180">
        <v>46051</v>
      </c>
      <c r="G127" s="167">
        <v>9</v>
      </c>
      <c r="H127" s="899" t="s">
        <v>561</v>
      </c>
      <c r="I127" s="168" t="s">
        <v>564</v>
      </c>
      <c r="J127" s="168" t="str">
        <f t="shared" si="54"/>
        <v xml:space="preserve">Penjualan Barang </v>
      </c>
      <c r="K127" s="74">
        <v>41000</v>
      </c>
      <c r="L127" s="230"/>
      <c r="M127" s="89" t="str">
        <f>IF(L127=0," ",(VLOOKUP(L127,Kode!$B$10:$E$423,4,0)))</f>
        <v xml:space="preserve"> </v>
      </c>
      <c r="N127" s="217"/>
      <c r="O127" s="217">
        <v>89000</v>
      </c>
      <c r="P127" s="15" t="str">
        <f t="shared" si="35"/>
        <v>Balance</v>
      </c>
      <c r="Q127" s="174"/>
    </row>
    <row r="128" spans="1:17" ht="12.75" customHeight="1">
      <c r="A128" s="50" t="str">
        <f t="shared" si="52"/>
        <v>1511102</v>
      </c>
      <c r="B128" s="50">
        <f>IF(ERR=TRUE,COUNTIF($K$10:K128,K128),0)</f>
        <v>15</v>
      </c>
      <c r="C128" s="50" t="str">
        <f t="shared" si="53"/>
        <v xml:space="preserve">102 </v>
      </c>
      <c r="D128" s="50">
        <f>IF(ERR=FALSE,0,COUNTIF($M$10:M128,M128))</f>
        <v>102</v>
      </c>
      <c r="E128" s="19"/>
      <c r="F128" s="180">
        <v>46051</v>
      </c>
      <c r="G128" s="167">
        <v>9</v>
      </c>
      <c r="H128" s="899" t="s">
        <v>562</v>
      </c>
      <c r="I128" s="168" t="s">
        <v>549</v>
      </c>
      <c r="J128" s="168" t="str">
        <f t="shared" si="54"/>
        <v>Piutang Dagang</v>
      </c>
      <c r="K128" s="74">
        <v>11102</v>
      </c>
      <c r="L128" s="230"/>
      <c r="M128" s="89" t="str">
        <f>IF(L128=0," ",(VLOOKUP(L128,Kode!$B$10:$E$423,4,0)))</f>
        <v xml:space="preserve"> </v>
      </c>
      <c r="N128" s="217">
        <v>111000</v>
      </c>
      <c r="O128" s="217"/>
      <c r="P128" s="15" t="str">
        <f t="shared" si="35"/>
        <v>Balance</v>
      </c>
      <c r="Q128" s="174"/>
    </row>
    <row r="129" spans="1:17" ht="12.75" customHeight="1">
      <c r="A129" s="50" t="str">
        <f t="shared" si="52"/>
        <v>1722105</v>
      </c>
      <c r="B129" s="50">
        <f>IF(ERR=TRUE,COUNTIF($K$10:K129,K129),0)</f>
        <v>17</v>
      </c>
      <c r="C129" s="50" t="str">
        <f t="shared" si="53"/>
        <v xml:space="preserve">103 </v>
      </c>
      <c r="D129" s="50">
        <f>IF(ERR=FALSE,0,COUNTIF($M$10:M129,M129))</f>
        <v>103</v>
      </c>
      <c r="E129" s="19"/>
      <c r="F129" s="180">
        <v>46051</v>
      </c>
      <c r="G129" s="167">
        <v>9</v>
      </c>
      <c r="H129" s="899" t="s">
        <v>562</v>
      </c>
      <c r="I129" s="168" t="s">
        <v>549</v>
      </c>
      <c r="J129" s="168" t="str">
        <f t="shared" si="54"/>
        <v xml:space="preserve">PPN Keluaran </v>
      </c>
      <c r="K129" s="74">
        <v>22105</v>
      </c>
      <c r="L129" s="230"/>
      <c r="M129" s="89" t="str">
        <f>IF(L129=0," ",(VLOOKUP(L129,Kode!$B$10:$E$423,4,0)))</f>
        <v xml:space="preserve"> </v>
      </c>
      <c r="N129" s="217"/>
      <c r="O129" s="217">
        <v>10999.999999999998</v>
      </c>
      <c r="P129" s="15" t="str">
        <f t="shared" si="35"/>
        <v>Balance</v>
      </c>
      <c r="Q129" s="174"/>
    </row>
    <row r="130" spans="1:17" ht="12.75" customHeight="1">
      <c r="A130" s="50" t="str">
        <f t="shared" si="52"/>
        <v>1741000</v>
      </c>
      <c r="B130" s="50">
        <f>IF(ERR=TRUE,COUNTIF($K$10:K130,K130),0)</f>
        <v>17</v>
      </c>
      <c r="C130" s="50" t="str">
        <f t="shared" si="53"/>
        <v xml:space="preserve">104 </v>
      </c>
      <c r="D130" s="50">
        <f>IF(ERR=FALSE,0,COUNTIF($M$10:M130,M130))</f>
        <v>104</v>
      </c>
      <c r="E130" s="19"/>
      <c r="F130" s="180">
        <v>46051</v>
      </c>
      <c r="G130" s="167">
        <v>9</v>
      </c>
      <c r="H130" s="899" t="s">
        <v>562</v>
      </c>
      <c r="I130" s="168" t="s">
        <v>549</v>
      </c>
      <c r="J130" s="168" t="str">
        <f t="shared" si="54"/>
        <v xml:space="preserve">Penjualan Barang </v>
      </c>
      <c r="K130" s="74">
        <v>41000</v>
      </c>
      <c r="L130" s="230"/>
      <c r="M130" s="89" t="str">
        <f>IF(L130=0," ",(VLOOKUP(L130,Kode!$B$10:$E$423,4,0)))</f>
        <v xml:space="preserve"> </v>
      </c>
      <c r="N130" s="217"/>
      <c r="O130" s="217">
        <v>100000</v>
      </c>
      <c r="P130" s="15" t="str">
        <f t="shared" si="35"/>
        <v>Balance</v>
      </c>
      <c r="Q130" s="174"/>
    </row>
    <row r="131" spans="1:17" ht="12.75" customHeight="1">
      <c r="A131" s="50" t="str">
        <f t="shared" si="52"/>
        <v>1611102</v>
      </c>
      <c r="B131" s="50">
        <f>IF(ERR=TRUE,COUNTIF($K$10:K131,K131),0)</f>
        <v>16</v>
      </c>
      <c r="C131" s="50" t="str">
        <f t="shared" si="53"/>
        <v>1P-004</v>
      </c>
      <c r="D131" s="50">
        <f>IF(ERR=FALSE,0,COUNTIF($M$10:M131,M131))</f>
        <v>1</v>
      </c>
      <c r="E131" s="19"/>
      <c r="F131" s="180">
        <v>46051</v>
      </c>
      <c r="G131" s="167">
        <v>9</v>
      </c>
      <c r="H131" s="899" t="s">
        <v>563</v>
      </c>
      <c r="I131" s="168" t="s">
        <v>558</v>
      </c>
      <c r="J131" s="168" t="str">
        <f t="shared" si="54"/>
        <v>Piutang Dagang</v>
      </c>
      <c r="K131" s="74">
        <v>11102</v>
      </c>
      <c r="L131" s="230" t="s">
        <v>452</v>
      </c>
      <c r="M131" s="89" t="str">
        <f>IF(L131=0," ",(VLOOKUP(L131,Kode!$B$10:$E$423,4,0)))</f>
        <v>P-004</v>
      </c>
      <c r="N131" s="217">
        <v>1128591.5</v>
      </c>
      <c r="O131" s="217"/>
      <c r="P131" s="15" t="str">
        <f t="shared" si="35"/>
        <v>Balance</v>
      </c>
      <c r="Q131" s="174"/>
    </row>
    <row r="132" spans="1:17" ht="12.75" customHeight="1">
      <c r="A132" s="50" t="str">
        <f t="shared" si="52"/>
        <v>1822105</v>
      </c>
      <c r="B132" s="50">
        <f>IF(ERR=TRUE,COUNTIF($K$10:K132,K132),0)</f>
        <v>18</v>
      </c>
      <c r="C132" s="50" t="str">
        <f t="shared" si="53"/>
        <v xml:space="preserve">105 </v>
      </c>
      <c r="D132" s="50">
        <f>IF(ERR=FALSE,0,COUNTIF($M$10:M132,M132))</f>
        <v>105</v>
      </c>
      <c r="E132" s="19"/>
      <c r="F132" s="180">
        <v>46051</v>
      </c>
      <c r="G132" s="167">
        <v>9</v>
      </c>
      <c r="H132" s="899" t="s">
        <v>563</v>
      </c>
      <c r="I132" s="168" t="s">
        <v>558</v>
      </c>
      <c r="J132" s="168" t="str">
        <f t="shared" si="54"/>
        <v xml:space="preserve">PPN Keluaran </v>
      </c>
      <c r="K132" s="74">
        <v>22105</v>
      </c>
      <c r="L132" s="230"/>
      <c r="M132" s="89" t="str">
        <f>IF(L132=0," ",(VLOOKUP(L132,Kode!$B$10:$E$423,4,0)))</f>
        <v xml:space="preserve"> </v>
      </c>
      <c r="N132" s="217"/>
      <c r="O132" s="217">
        <v>111841.49999999999</v>
      </c>
      <c r="P132" s="15" t="str">
        <f t="shared" si="35"/>
        <v>Balance</v>
      </c>
      <c r="Q132" s="174"/>
    </row>
    <row r="133" spans="1:17" ht="12.75" customHeight="1">
      <c r="A133" s="50" t="str">
        <f t="shared" si="52"/>
        <v>1841000</v>
      </c>
      <c r="B133" s="50">
        <f>IF(ERR=TRUE,COUNTIF($K$10:K133,K133),0)</f>
        <v>18</v>
      </c>
      <c r="C133" s="50" t="str">
        <f t="shared" si="53"/>
        <v xml:space="preserve">106 </v>
      </c>
      <c r="D133" s="50">
        <f>IF(ERR=FALSE,0,COUNTIF($M$10:M133,M133))</f>
        <v>106</v>
      </c>
      <c r="E133" s="19"/>
      <c r="F133" s="180">
        <v>46051</v>
      </c>
      <c r="G133" s="167">
        <v>9</v>
      </c>
      <c r="H133" s="899" t="s">
        <v>563</v>
      </c>
      <c r="I133" s="168" t="s">
        <v>558</v>
      </c>
      <c r="J133" s="168" t="str">
        <f t="shared" si="54"/>
        <v xml:space="preserve">Penjualan Barang </v>
      </c>
      <c r="K133" s="74">
        <v>41000</v>
      </c>
      <c r="L133" s="230"/>
      <c r="M133" s="89" t="str">
        <f>IF(L133=0," ",(VLOOKUP(L133,Kode!$B$10:$E$423,4,0)))</f>
        <v xml:space="preserve"> </v>
      </c>
      <c r="N133" s="217"/>
      <c r="O133" s="217">
        <v>1016750</v>
      </c>
      <c r="P133" s="15" t="str">
        <f t="shared" si="35"/>
        <v>Balance</v>
      </c>
      <c r="Q133" s="174"/>
    </row>
    <row r="134" spans="1:17" ht="12.75" customHeight="1">
      <c r="A134" s="50" t="str">
        <f t="shared" ref="A134:A139" si="55">B134&amp;K134</f>
        <v>1111600</v>
      </c>
      <c r="B134" s="50">
        <f>IF(ERR=TRUE,COUNTIF($K$10:K134,K134),0)</f>
        <v>11</v>
      </c>
      <c r="C134" s="50" t="str">
        <f t="shared" ref="C134:C139" si="56">D134&amp;M134</f>
        <v xml:space="preserve">107 </v>
      </c>
      <c r="D134" s="50">
        <f>IF(ERR=FALSE,0,COUNTIF($M$10:M134,M134))</f>
        <v>107</v>
      </c>
      <c r="E134" s="19"/>
      <c r="F134" s="180">
        <v>46051</v>
      </c>
      <c r="G134" s="167">
        <v>9</v>
      </c>
      <c r="H134" s="899" t="s">
        <v>665</v>
      </c>
      <c r="I134" s="168" t="s">
        <v>645</v>
      </c>
      <c r="J134" s="168" t="str">
        <f t="shared" ref="J134:J139" si="57">IF(K134=0,"",VLOOKUP(K134,Tarkun,2,0))</f>
        <v xml:space="preserve">PPN Masukan </v>
      </c>
      <c r="K134" s="74">
        <v>11600</v>
      </c>
      <c r="L134" s="230"/>
      <c r="M134" s="89" t="str">
        <f>IF(L134=0," ",(VLOOKUP(L134,Kode!$B$10:$E$423,4,0)))</f>
        <v xml:space="preserve"> </v>
      </c>
      <c r="N134" s="217">
        <v>386486</v>
      </c>
      <c r="O134" s="217"/>
      <c r="P134" s="15" t="str">
        <f t="shared" si="35"/>
        <v>Balance</v>
      </c>
      <c r="Q134" s="174"/>
    </row>
    <row r="135" spans="1:17" ht="12.75" customHeight="1">
      <c r="A135" s="50" t="str">
        <f t="shared" si="55"/>
        <v>1053000</v>
      </c>
      <c r="B135" s="50">
        <f>IF(ERR=TRUE,COUNTIF($K$10:K135,K135),0)</f>
        <v>10</v>
      </c>
      <c r="C135" s="50" t="str">
        <f t="shared" si="56"/>
        <v xml:space="preserve">108 </v>
      </c>
      <c r="D135" s="50">
        <f>IF(ERR=FALSE,0,COUNTIF($M$10:M135,M135))</f>
        <v>108</v>
      </c>
      <c r="E135" s="19"/>
      <c r="F135" s="180">
        <v>46051</v>
      </c>
      <c r="G135" s="167">
        <v>9</v>
      </c>
      <c r="H135" s="899" t="s">
        <v>665</v>
      </c>
      <c r="I135" s="168" t="s">
        <v>645</v>
      </c>
      <c r="J135" s="168" t="str">
        <f t="shared" si="57"/>
        <v xml:space="preserve">Pembelian Bahan Baku </v>
      </c>
      <c r="K135" s="74">
        <v>53000</v>
      </c>
      <c r="L135" s="230"/>
      <c r="M135" s="89" t="str">
        <f>IF(L135=0," ",(VLOOKUP(L135,Kode!$B$10:$E$423,4,0)))</f>
        <v xml:space="preserve"> </v>
      </c>
      <c r="N135" s="217">
        <v>3513514</v>
      </c>
      <c r="O135" s="217"/>
      <c r="P135" s="15" t="str">
        <f t="shared" si="35"/>
        <v>Balance</v>
      </c>
      <c r="Q135" s="174"/>
    </row>
    <row r="136" spans="1:17" ht="12.75" customHeight="1">
      <c r="A136" s="50" t="str">
        <f t="shared" si="55"/>
        <v>1321100</v>
      </c>
      <c r="B136" s="50">
        <f>IF(ERR=TRUE,COUNTIF($K$10:K136,K136),0)</f>
        <v>13</v>
      </c>
      <c r="C136" s="50" t="str">
        <f t="shared" si="56"/>
        <v>5H-001</v>
      </c>
      <c r="D136" s="50">
        <f>IF(ERR=FALSE,0,COUNTIF($M$10:M136,M136))</f>
        <v>5</v>
      </c>
      <c r="E136" s="19"/>
      <c r="F136" s="180">
        <v>46051</v>
      </c>
      <c r="G136" s="167">
        <v>9</v>
      </c>
      <c r="H136" s="899" t="s">
        <v>665</v>
      </c>
      <c r="I136" s="168" t="s">
        <v>645</v>
      </c>
      <c r="J136" s="168" t="str">
        <f t="shared" si="57"/>
        <v xml:space="preserve">Hutang Dagang </v>
      </c>
      <c r="K136" s="74">
        <v>21100</v>
      </c>
      <c r="L136" s="230" t="s">
        <v>424</v>
      </c>
      <c r="M136" s="89" t="str">
        <f>IF(L136=0," ",(VLOOKUP(L136,Kode!$B$10:$E$423,4,0)))</f>
        <v>H-001</v>
      </c>
      <c r="N136" s="217"/>
      <c r="O136" s="217">
        <v>3900000</v>
      </c>
      <c r="P136" s="15" t="str">
        <f t="shared" si="35"/>
        <v>Balance</v>
      </c>
      <c r="Q136" s="174"/>
    </row>
    <row r="137" spans="1:17" ht="12.75" customHeight="1">
      <c r="A137" s="50" t="str">
        <f t="shared" si="55"/>
        <v>1211600</v>
      </c>
      <c r="B137" s="50">
        <f>IF(ERR=TRUE,COUNTIF($K$10:K137,K137),0)</f>
        <v>12</v>
      </c>
      <c r="C137" s="50" t="str">
        <f t="shared" si="56"/>
        <v xml:space="preserve">109 </v>
      </c>
      <c r="D137" s="50">
        <f>IF(ERR=FALSE,0,COUNTIF($M$10:M137,M137))</f>
        <v>109</v>
      </c>
      <c r="E137" s="19"/>
      <c r="F137" s="180">
        <v>46051</v>
      </c>
      <c r="G137" s="167">
        <v>9</v>
      </c>
      <c r="H137" s="899" t="s">
        <v>666</v>
      </c>
      <c r="I137" s="168" t="s">
        <v>667</v>
      </c>
      <c r="J137" s="168" t="str">
        <f t="shared" si="57"/>
        <v xml:space="preserve">PPN Masukan </v>
      </c>
      <c r="K137" s="74">
        <v>11600</v>
      </c>
      <c r="L137" s="230"/>
      <c r="M137" s="89" t="str">
        <f>IF(L137=0," ",(VLOOKUP(L137,Kode!$B$10:$E$423,4,0)))</f>
        <v xml:space="preserve"> </v>
      </c>
      <c r="N137" s="217">
        <v>468243</v>
      </c>
      <c r="O137" s="217"/>
      <c r="P137" s="15" t="str">
        <f t="shared" si="35"/>
        <v>Balance</v>
      </c>
      <c r="Q137" s="174"/>
    </row>
    <row r="138" spans="1:17" ht="12.75" customHeight="1">
      <c r="A138" s="50" t="str">
        <f t="shared" si="55"/>
        <v>1153000</v>
      </c>
      <c r="B138" s="50">
        <f>IF(ERR=TRUE,COUNTIF($K$10:K138,K138),0)</f>
        <v>11</v>
      </c>
      <c r="C138" s="50" t="str">
        <f t="shared" si="56"/>
        <v xml:space="preserve">110 </v>
      </c>
      <c r="D138" s="50">
        <f>IF(ERR=FALSE,0,COUNTIF($M$10:M138,M138))</f>
        <v>110</v>
      </c>
      <c r="E138" s="19"/>
      <c r="F138" s="180">
        <v>46051</v>
      </c>
      <c r="G138" s="167">
        <v>9</v>
      </c>
      <c r="H138" s="899" t="s">
        <v>666</v>
      </c>
      <c r="I138" s="168" t="s">
        <v>667</v>
      </c>
      <c r="J138" s="168" t="str">
        <f t="shared" si="57"/>
        <v xml:space="preserve">Pembelian Bahan Baku </v>
      </c>
      <c r="K138" s="74">
        <v>53000</v>
      </c>
      <c r="L138" s="230"/>
      <c r="M138" s="89" t="str">
        <f>IF(L138=0," ",(VLOOKUP(L138,Kode!$B$10:$E$423,4,0)))</f>
        <v xml:space="preserve"> </v>
      </c>
      <c r="N138" s="217">
        <v>4256757</v>
      </c>
      <c r="O138" s="217"/>
      <c r="P138" s="15" t="str">
        <f t="shared" ref="P138:P201" si="58">IF(K138="","",IF(AND(K138&gt;0,$M$602=0),"Balance","Unbalance"))</f>
        <v>Balance</v>
      </c>
      <c r="Q138" s="174"/>
    </row>
    <row r="139" spans="1:17" ht="12.75" customHeight="1">
      <c r="A139" s="50" t="str">
        <f t="shared" si="55"/>
        <v>1421100</v>
      </c>
      <c r="B139" s="50">
        <f>IF(ERR=TRUE,COUNTIF($K$10:K139,K139),0)</f>
        <v>14</v>
      </c>
      <c r="C139" s="50" t="str">
        <f t="shared" si="56"/>
        <v>1H-003</v>
      </c>
      <c r="D139" s="50">
        <f>IF(ERR=FALSE,0,COUNTIF($M$10:M139,M139))</f>
        <v>1</v>
      </c>
      <c r="E139" s="19"/>
      <c r="F139" s="180">
        <v>46051</v>
      </c>
      <c r="G139" s="167">
        <v>9</v>
      </c>
      <c r="H139" s="899" t="s">
        <v>666</v>
      </c>
      <c r="I139" s="168" t="s">
        <v>667</v>
      </c>
      <c r="J139" s="168" t="str">
        <f t="shared" si="57"/>
        <v xml:space="preserve">Hutang Dagang </v>
      </c>
      <c r="K139" s="74">
        <v>21100</v>
      </c>
      <c r="L139" s="230" t="s">
        <v>428</v>
      </c>
      <c r="M139" s="89" t="str">
        <f>IF(L139=0," ",(VLOOKUP(L139,Kode!$B$10:$E$423,4,0)))</f>
        <v>H-003</v>
      </c>
      <c r="N139" s="217"/>
      <c r="O139" s="217">
        <v>4725000</v>
      </c>
      <c r="P139" s="15" t="str">
        <f t="shared" si="58"/>
        <v>Balance</v>
      </c>
      <c r="Q139" s="174"/>
    </row>
    <row r="140" spans="1:17" ht="12.75" customHeight="1">
      <c r="A140" s="50" t="str">
        <f t="shared" si="52"/>
        <v>0</v>
      </c>
      <c r="B140" s="50">
        <f>IF(ERR=TRUE,COUNTIF($K$10:K140,K140),0)</f>
        <v>0</v>
      </c>
      <c r="C140" s="50" t="str">
        <f t="shared" si="53"/>
        <v xml:space="preserve">111 </v>
      </c>
      <c r="D140" s="50">
        <f>IF(ERR=FALSE,0,COUNTIF($M$10:M140,M140))</f>
        <v>111</v>
      </c>
      <c r="E140" s="19"/>
      <c r="F140" s="180">
        <v>46051</v>
      </c>
      <c r="G140" s="167"/>
      <c r="H140" s="899"/>
      <c r="I140" s="168"/>
      <c r="J140" s="168" t="str">
        <f t="shared" si="54"/>
        <v/>
      </c>
      <c r="K140" s="74"/>
      <c r="L140" s="230"/>
      <c r="M140" s="89" t="str">
        <f>IF(L140=0," ",(VLOOKUP(L140,Kode!$B$10:$E$423,4,0)))</f>
        <v xml:space="preserve"> </v>
      </c>
      <c r="N140" s="217"/>
      <c r="O140" s="217"/>
      <c r="P140" s="15" t="str">
        <f t="shared" si="58"/>
        <v/>
      </c>
      <c r="Q140" s="174"/>
    </row>
    <row r="141" spans="1:17" ht="12.75" customHeight="1">
      <c r="A141" s="50" t="str">
        <f t="shared" ref="A141:A155" si="59">B141&amp;K141</f>
        <v>2111100</v>
      </c>
      <c r="B141" s="50">
        <f>IF(ERR=TRUE,COUNTIF($K$10:K141,K141),0)</f>
        <v>21</v>
      </c>
      <c r="C141" s="50" t="str">
        <f t="shared" ref="C141:C155" si="60">D141&amp;M141</f>
        <v xml:space="preserve">112 </v>
      </c>
      <c r="D141" s="50">
        <f>IF(ERR=FALSE,0,COUNTIF($M$10:M141,M141))</f>
        <v>112</v>
      </c>
      <c r="E141" s="19"/>
      <c r="F141" s="180">
        <v>46051</v>
      </c>
      <c r="G141" s="167">
        <v>10</v>
      </c>
      <c r="H141" s="899"/>
      <c r="I141" s="168" t="s">
        <v>706</v>
      </c>
      <c r="J141" s="168" t="str">
        <f t="shared" ref="J141:J155" si="61">IF(K141=0,"",VLOOKUP(K141,Tarkun,2,0))</f>
        <v xml:space="preserve">Kas </v>
      </c>
      <c r="K141" s="74">
        <v>11100</v>
      </c>
      <c r="L141" s="230"/>
      <c r="M141" s="89" t="str">
        <f>IF(L141=0," ",(VLOOKUP(L141,Kode!$B$10:$E$423,4,0)))</f>
        <v xml:space="preserve"> </v>
      </c>
      <c r="N141" s="217">
        <v>568980</v>
      </c>
      <c r="O141" s="217"/>
      <c r="P141" s="15" t="str">
        <f t="shared" si="58"/>
        <v>Balance</v>
      </c>
      <c r="Q141" s="174"/>
    </row>
    <row r="142" spans="1:17" ht="12.75" customHeight="1">
      <c r="A142" s="50" t="str">
        <f t="shared" si="59"/>
        <v>611403</v>
      </c>
      <c r="B142" s="50">
        <f>IF(ERR=TRUE,COUNTIF($K$10:K142,K142),0)</f>
        <v>6</v>
      </c>
      <c r="C142" s="50" t="str">
        <f t="shared" si="60"/>
        <v xml:space="preserve">113 </v>
      </c>
      <c r="D142" s="50">
        <f>IF(ERR=FALSE,0,COUNTIF($M$10:M142,M142))</f>
        <v>113</v>
      </c>
      <c r="E142" s="19"/>
      <c r="F142" s="180">
        <v>46051</v>
      </c>
      <c r="G142" s="167">
        <v>10</v>
      </c>
      <c r="H142" s="899"/>
      <c r="I142" s="168" t="s">
        <v>706</v>
      </c>
      <c r="J142" s="168" t="str">
        <f t="shared" si="61"/>
        <v>Pph Pasal 23</v>
      </c>
      <c r="K142" s="74">
        <v>11403</v>
      </c>
      <c r="L142" s="230"/>
      <c r="M142" s="89" t="str">
        <f>IF(L142=0," ",(VLOOKUP(L142,Kode!$B$10:$E$423,4,0)))</f>
        <v xml:space="preserve"> </v>
      </c>
      <c r="N142" s="217">
        <v>10440</v>
      </c>
      <c r="O142" s="217"/>
      <c r="P142" s="15" t="str">
        <f t="shared" si="58"/>
        <v>Balance</v>
      </c>
      <c r="Q142" s="174"/>
    </row>
    <row r="143" spans="1:17" ht="12.75" customHeight="1">
      <c r="A143" s="50" t="str">
        <f t="shared" si="59"/>
        <v>1711102</v>
      </c>
      <c r="B143" s="50">
        <f>IF(ERR=TRUE,COUNTIF($K$10:K143,K143),0)</f>
        <v>17</v>
      </c>
      <c r="C143" s="50" t="str">
        <f t="shared" si="60"/>
        <v>1P-012</v>
      </c>
      <c r="D143" s="50">
        <f>IF(ERR=FALSE,0,COUNTIF($M$10:M143,M143))</f>
        <v>1</v>
      </c>
      <c r="E143" s="19"/>
      <c r="F143" s="180">
        <v>46051</v>
      </c>
      <c r="G143" s="167">
        <v>10</v>
      </c>
      <c r="H143" s="899"/>
      <c r="I143" s="168" t="s">
        <v>706</v>
      </c>
      <c r="J143" s="168" t="str">
        <f t="shared" si="61"/>
        <v>Piutang Dagang</v>
      </c>
      <c r="K143" s="74">
        <v>11102</v>
      </c>
      <c r="L143" s="230" t="s">
        <v>703</v>
      </c>
      <c r="M143" s="89" t="str">
        <f>IF(L143=0," ",(VLOOKUP(L143,Kode!$B$10:$E$423,4,0)))</f>
        <v>P-012</v>
      </c>
      <c r="N143" s="217"/>
      <c r="O143" s="217">
        <v>579420</v>
      </c>
      <c r="P143" s="15" t="str">
        <f t="shared" si="58"/>
        <v>Balance</v>
      </c>
      <c r="Q143" s="174"/>
    </row>
    <row r="144" spans="1:17" ht="12.75" customHeight="1">
      <c r="A144" s="50" t="str">
        <f t="shared" si="59"/>
        <v>161004</v>
      </c>
      <c r="B144" s="50">
        <f>IF(ERR=TRUE,COUNTIF($K$10:K144,K144),0)</f>
        <v>1</v>
      </c>
      <c r="C144" s="50" t="str">
        <f t="shared" si="60"/>
        <v xml:space="preserve">114 </v>
      </c>
      <c r="D144" s="50">
        <f>IF(ERR=FALSE,0,COUNTIF($M$10:M144,M144))</f>
        <v>114</v>
      </c>
      <c r="E144" s="19"/>
      <c r="F144" s="180">
        <v>46051</v>
      </c>
      <c r="G144" s="167">
        <v>10</v>
      </c>
      <c r="H144" s="906"/>
      <c r="I144" s="907" t="s">
        <v>707</v>
      </c>
      <c r="J144" s="168" t="str">
        <f t="shared" si="61"/>
        <v>Biaya Konsultan Pajak</v>
      </c>
      <c r="K144" s="74">
        <v>61004</v>
      </c>
      <c r="L144" s="230"/>
      <c r="M144" s="89" t="str">
        <f>IF(L144=0," ",(VLOOKUP(L144,Kode!$B$10:$E$423,4,0)))</f>
        <v xml:space="preserve"> </v>
      </c>
      <c r="N144" s="217">
        <v>2000000</v>
      </c>
      <c r="O144" s="217"/>
      <c r="P144" s="15" t="str">
        <f t="shared" si="58"/>
        <v>Balance</v>
      </c>
      <c r="Q144" s="174"/>
    </row>
    <row r="145" spans="1:17" ht="12.75" customHeight="1">
      <c r="A145" s="50" t="str">
        <f t="shared" si="59"/>
        <v>2211100</v>
      </c>
      <c r="B145" s="50">
        <f>IF(ERR=TRUE,COUNTIF($K$10:K145,K145),0)</f>
        <v>22</v>
      </c>
      <c r="C145" s="50" t="str">
        <f t="shared" si="60"/>
        <v xml:space="preserve">115 </v>
      </c>
      <c r="D145" s="50">
        <f>IF(ERR=FALSE,0,COUNTIF($M$10:M145,M145))</f>
        <v>115</v>
      </c>
      <c r="E145" s="19"/>
      <c r="F145" s="180">
        <v>46051</v>
      </c>
      <c r="G145" s="167">
        <v>10</v>
      </c>
      <c r="H145" s="906"/>
      <c r="I145" s="908" t="s">
        <v>707</v>
      </c>
      <c r="J145" s="168" t="str">
        <f t="shared" si="61"/>
        <v xml:space="preserve">Kas </v>
      </c>
      <c r="K145" s="74">
        <v>11100</v>
      </c>
      <c r="L145" s="230"/>
      <c r="M145" s="89" t="str">
        <f>IF(L145=0," ",(VLOOKUP(L145,Kode!$B$10:$E$423,4,0)))</f>
        <v xml:space="preserve"> </v>
      </c>
      <c r="N145" s="217"/>
      <c r="O145" s="217">
        <v>2000000</v>
      </c>
      <c r="P145" s="15" t="str">
        <f t="shared" si="58"/>
        <v>Balance</v>
      </c>
      <c r="Q145" s="174"/>
    </row>
    <row r="146" spans="1:17" ht="12.75" customHeight="1">
      <c r="A146" s="50" t="str">
        <f t="shared" ref="A146:A154" si="62">B146&amp;K146</f>
        <v>111500</v>
      </c>
      <c r="B146" s="50">
        <f>IF(ERR=TRUE,COUNTIF($K$10:K146,K146),0)</f>
        <v>1</v>
      </c>
      <c r="C146" s="50" t="str">
        <f t="shared" ref="C146:C154" si="63">D146&amp;M146</f>
        <v xml:space="preserve">116 </v>
      </c>
      <c r="D146" s="50">
        <f>IF(ERR=FALSE,0,COUNTIF($M$10:M146,M146))</f>
        <v>116</v>
      </c>
      <c r="E146" s="19"/>
      <c r="F146" s="180">
        <v>46051</v>
      </c>
      <c r="G146" s="167">
        <v>10</v>
      </c>
      <c r="H146" s="899"/>
      <c r="I146" s="168" t="s">
        <v>709</v>
      </c>
      <c r="J146" s="168" t="str">
        <f t="shared" ref="J146:J154" si="64">IF(K146=0,"",VLOOKUP(K146,Tarkun,2,0))</f>
        <v>Pph Pasal 25</v>
      </c>
      <c r="K146" s="74">
        <v>11500</v>
      </c>
      <c r="L146" s="230"/>
      <c r="M146" s="89" t="str">
        <f>IF(L146=0," ",(VLOOKUP(L146,Kode!$B$10:$E$423,4,0)))</f>
        <v xml:space="preserve"> </v>
      </c>
      <c r="N146" s="217">
        <v>12140000</v>
      </c>
      <c r="O146" s="217"/>
      <c r="P146" s="15" t="str">
        <f t="shared" si="58"/>
        <v>Balance</v>
      </c>
      <c r="Q146" s="174"/>
    </row>
    <row r="147" spans="1:17" ht="12.75" customHeight="1">
      <c r="A147" s="50" t="str">
        <f t="shared" si="62"/>
        <v>2311100</v>
      </c>
      <c r="B147" s="50">
        <f>IF(ERR=TRUE,COUNTIF($K$10:K147,K147),0)</f>
        <v>23</v>
      </c>
      <c r="C147" s="50" t="str">
        <f t="shared" si="63"/>
        <v xml:space="preserve">117 </v>
      </c>
      <c r="D147" s="50">
        <f>IF(ERR=FALSE,0,COUNTIF($M$10:M147,M147))</f>
        <v>117</v>
      </c>
      <c r="E147" s="19"/>
      <c r="F147" s="180">
        <v>46051</v>
      </c>
      <c r="G147" s="167">
        <v>10</v>
      </c>
      <c r="H147" s="899"/>
      <c r="I147" s="168" t="s">
        <v>709</v>
      </c>
      <c r="J147" s="168" t="str">
        <f t="shared" si="64"/>
        <v xml:space="preserve">Kas </v>
      </c>
      <c r="K147" s="74">
        <v>11100</v>
      </c>
      <c r="L147" s="230"/>
      <c r="M147" s="89" t="str">
        <f>IF(L147=0," ",(VLOOKUP(L147,Kode!$B$10:$E$423,4,0)))</f>
        <v xml:space="preserve"> </v>
      </c>
      <c r="N147" s="217"/>
      <c r="O147" s="217">
        <v>12140000</v>
      </c>
      <c r="P147" s="15" t="str">
        <f t="shared" si="58"/>
        <v>Balance</v>
      </c>
      <c r="Q147" s="174"/>
    </row>
    <row r="148" spans="1:17" ht="12.75" customHeight="1">
      <c r="A148" s="50" t="str">
        <f t="shared" si="62"/>
        <v>711403</v>
      </c>
      <c r="B148" s="50">
        <f>IF(ERR=TRUE,COUNTIF($K$10:K148,K148),0)</f>
        <v>7</v>
      </c>
      <c r="C148" s="50" t="str">
        <f t="shared" si="63"/>
        <v xml:space="preserve">118 </v>
      </c>
      <c r="D148" s="50">
        <f>IF(ERR=FALSE,0,COUNTIF($M$10:M148,M148))</f>
        <v>118</v>
      </c>
      <c r="E148" s="19"/>
      <c r="F148" s="180">
        <v>46051</v>
      </c>
      <c r="G148" s="167">
        <v>10</v>
      </c>
      <c r="H148" s="899"/>
      <c r="I148" s="168" t="s">
        <v>708</v>
      </c>
      <c r="J148" s="168" t="str">
        <f t="shared" si="64"/>
        <v>Pph Pasal 23</v>
      </c>
      <c r="K148" s="74">
        <v>11403</v>
      </c>
      <c r="L148" s="230"/>
      <c r="M148" s="89" t="str">
        <f>IF(L148=0," ",(VLOOKUP(L148,Kode!$B$10:$E$423,4,0)))</f>
        <v xml:space="preserve"> </v>
      </c>
      <c r="N148" s="217">
        <v>195928</v>
      </c>
      <c r="O148" s="217"/>
      <c r="P148" s="15" t="str">
        <f t="shared" si="58"/>
        <v>Balance</v>
      </c>
      <c r="Q148" s="174"/>
    </row>
    <row r="149" spans="1:17" ht="12.75" customHeight="1">
      <c r="A149" s="50" t="str">
        <f t="shared" si="62"/>
        <v>2411100</v>
      </c>
      <c r="B149" s="50">
        <f>IF(ERR=TRUE,COUNTIF($K$10:K149,K149),0)</f>
        <v>24</v>
      </c>
      <c r="C149" s="50" t="str">
        <f t="shared" si="63"/>
        <v xml:space="preserve">119 </v>
      </c>
      <c r="D149" s="50">
        <f>IF(ERR=FALSE,0,COUNTIF($M$10:M149,M149))</f>
        <v>119</v>
      </c>
      <c r="E149" s="19"/>
      <c r="F149" s="180">
        <v>46051</v>
      </c>
      <c r="G149" s="167">
        <v>10</v>
      </c>
      <c r="H149" s="899"/>
      <c r="I149" s="168" t="s">
        <v>708</v>
      </c>
      <c r="J149" s="168" t="str">
        <f t="shared" si="64"/>
        <v xml:space="preserve">Kas </v>
      </c>
      <c r="K149" s="74">
        <v>11100</v>
      </c>
      <c r="L149" s="230"/>
      <c r="M149" s="89" t="str">
        <f>IF(L149=0," ",(VLOOKUP(L149,Kode!$B$10:$E$423,4,0)))</f>
        <v xml:space="preserve"> </v>
      </c>
      <c r="N149" s="217"/>
      <c r="O149" s="217">
        <v>195928</v>
      </c>
      <c r="P149" s="15" t="str">
        <f t="shared" si="58"/>
        <v>Balance</v>
      </c>
      <c r="Q149" s="174"/>
    </row>
    <row r="150" spans="1:17" ht="12.75" customHeight="1">
      <c r="A150" s="50" t="str">
        <f t="shared" si="62"/>
        <v>163004</v>
      </c>
      <c r="B150" s="50">
        <f>IF(ERR=TRUE,COUNTIF($K$10:K150,K150),0)</f>
        <v>1</v>
      </c>
      <c r="C150" s="50" t="str">
        <f t="shared" si="63"/>
        <v xml:space="preserve">120 </v>
      </c>
      <c r="D150" s="50">
        <f>IF(ERR=FALSE,0,COUNTIF($M$10:M150,M150))</f>
        <v>120</v>
      </c>
      <c r="E150" s="19"/>
      <c r="F150" s="180">
        <v>46051</v>
      </c>
      <c r="G150" s="167">
        <v>10</v>
      </c>
      <c r="H150" s="899"/>
      <c r="I150" s="168" t="s">
        <v>710</v>
      </c>
      <c r="J150" s="168" t="str">
        <f t="shared" si="64"/>
        <v xml:space="preserve">Listrik &amp; Air </v>
      </c>
      <c r="K150" s="74">
        <v>63004</v>
      </c>
      <c r="L150" s="230"/>
      <c r="M150" s="89" t="str">
        <f>IF(L150=0," ",(VLOOKUP(L150,Kode!$B$10:$E$423,4,0)))</f>
        <v xml:space="preserve"> </v>
      </c>
      <c r="N150" s="217">
        <v>38500099</v>
      </c>
      <c r="O150" s="217"/>
      <c r="P150" s="15" t="str">
        <f t="shared" si="58"/>
        <v>Balance</v>
      </c>
      <c r="Q150" s="174"/>
    </row>
    <row r="151" spans="1:17" ht="12.75" customHeight="1">
      <c r="A151" s="50" t="str">
        <f t="shared" si="62"/>
        <v>2511100</v>
      </c>
      <c r="B151" s="50">
        <f>IF(ERR=TRUE,COUNTIF($K$10:K151,K151),0)</f>
        <v>25</v>
      </c>
      <c r="C151" s="50" t="str">
        <f t="shared" si="63"/>
        <v xml:space="preserve">121 </v>
      </c>
      <c r="D151" s="50">
        <f>IF(ERR=FALSE,0,COUNTIF($M$10:M151,M151))</f>
        <v>121</v>
      </c>
      <c r="E151" s="19"/>
      <c r="F151" s="180">
        <v>46051</v>
      </c>
      <c r="G151" s="167">
        <v>10</v>
      </c>
      <c r="H151" s="899"/>
      <c r="I151" s="168" t="s">
        <v>710</v>
      </c>
      <c r="J151" s="168" t="str">
        <f t="shared" si="64"/>
        <v xml:space="preserve">Kas </v>
      </c>
      <c r="K151" s="74">
        <v>11100</v>
      </c>
      <c r="L151" s="230"/>
      <c r="M151" s="89" t="str">
        <f>IF(L151=0," ",(VLOOKUP(L151,Kode!$B$10:$E$423,4,0)))</f>
        <v xml:space="preserve"> </v>
      </c>
      <c r="N151" s="217"/>
      <c r="O151" s="217">
        <v>38500099</v>
      </c>
      <c r="P151" s="15" t="str">
        <f t="shared" si="58"/>
        <v>Balance</v>
      </c>
      <c r="Q151" s="174"/>
    </row>
    <row r="152" spans="1:17" ht="12.75" customHeight="1">
      <c r="A152" s="50" t="str">
        <f t="shared" si="62"/>
        <v>163002</v>
      </c>
      <c r="B152" s="50">
        <f>IF(ERR=TRUE,COUNTIF($K$10:K152,K152),0)</f>
        <v>1</v>
      </c>
      <c r="C152" s="50" t="str">
        <f t="shared" si="63"/>
        <v xml:space="preserve">122 </v>
      </c>
      <c r="D152" s="50">
        <f>IF(ERR=FALSE,0,COUNTIF($M$10:M152,M152))</f>
        <v>122</v>
      </c>
      <c r="E152" s="19"/>
      <c r="F152" s="180">
        <v>46051</v>
      </c>
      <c r="G152" s="167">
        <v>10</v>
      </c>
      <c r="H152" s="899"/>
      <c r="I152" s="168" t="s">
        <v>711</v>
      </c>
      <c r="J152" s="168" t="str">
        <f t="shared" si="64"/>
        <v xml:space="preserve">Telepon </v>
      </c>
      <c r="K152" s="74">
        <v>63002</v>
      </c>
      <c r="L152" s="230"/>
      <c r="M152" s="89" t="str">
        <f>IF(L152=0," ",(VLOOKUP(L152,Kode!$B$10:$E$423,4,0)))</f>
        <v xml:space="preserve"> </v>
      </c>
      <c r="N152" s="217">
        <v>2130762</v>
      </c>
      <c r="O152" s="217"/>
      <c r="P152" s="15" t="str">
        <f t="shared" si="58"/>
        <v>Balance</v>
      </c>
      <c r="Q152" s="174"/>
    </row>
    <row r="153" spans="1:17" ht="12.75" customHeight="1">
      <c r="A153" s="50" t="str">
        <f t="shared" si="62"/>
        <v>2611100</v>
      </c>
      <c r="B153" s="50">
        <f>IF(ERR=TRUE,COUNTIF($K$10:K153,K153),0)</f>
        <v>26</v>
      </c>
      <c r="C153" s="50" t="str">
        <f t="shared" si="63"/>
        <v xml:space="preserve">123 </v>
      </c>
      <c r="D153" s="50">
        <f>IF(ERR=FALSE,0,COUNTIF($M$10:M153,M153))</f>
        <v>123</v>
      </c>
      <c r="E153" s="19"/>
      <c r="F153" s="180">
        <v>46051</v>
      </c>
      <c r="G153" s="167">
        <v>10</v>
      </c>
      <c r="H153" s="899"/>
      <c r="I153" s="168" t="s">
        <v>711</v>
      </c>
      <c r="J153" s="168" t="str">
        <f t="shared" si="64"/>
        <v xml:space="preserve">Kas </v>
      </c>
      <c r="K153" s="74">
        <v>11100</v>
      </c>
      <c r="L153" s="230"/>
      <c r="M153" s="89" t="str">
        <f>IF(L153=0," ",(VLOOKUP(L153,Kode!$B$10:$E$423,4,0)))</f>
        <v xml:space="preserve"> </v>
      </c>
      <c r="N153" s="217"/>
      <c r="O153" s="217">
        <v>2130762</v>
      </c>
      <c r="P153" s="15" t="str">
        <f t="shared" si="58"/>
        <v>Balance</v>
      </c>
      <c r="Q153" s="174"/>
    </row>
    <row r="154" spans="1:17" ht="12.75" customHeight="1">
      <c r="A154" s="50" t="str">
        <f t="shared" si="62"/>
        <v>811403</v>
      </c>
      <c r="B154" s="50">
        <f>IF(ERR=TRUE,COUNTIF($K$10:K154,K154),0)</f>
        <v>8</v>
      </c>
      <c r="C154" s="50" t="str">
        <f t="shared" si="63"/>
        <v xml:space="preserve">124 </v>
      </c>
      <c r="D154" s="50">
        <f>IF(ERR=FALSE,0,COUNTIF($M$10:M154,M154))</f>
        <v>124</v>
      </c>
      <c r="E154" s="19"/>
      <c r="F154" s="180">
        <v>46051</v>
      </c>
      <c r="G154" s="167">
        <v>10</v>
      </c>
      <c r="H154" s="899"/>
      <c r="I154" s="168" t="s">
        <v>712</v>
      </c>
      <c r="J154" s="168" t="str">
        <f t="shared" si="64"/>
        <v>Pph Pasal 23</v>
      </c>
      <c r="K154" s="74">
        <v>11403</v>
      </c>
      <c r="L154" s="230"/>
      <c r="M154" s="89" t="str">
        <f>IF(L154=0," ",(VLOOKUP(L154,Kode!$B$10:$E$423,4,0)))</f>
        <v xml:space="preserve"> </v>
      </c>
      <c r="N154" s="217">
        <v>1622905</v>
      </c>
      <c r="O154" s="217"/>
      <c r="P154" s="15" t="str">
        <f t="shared" si="58"/>
        <v>Balance</v>
      </c>
      <c r="Q154" s="174"/>
    </row>
    <row r="155" spans="1:17" ht="12.75" customHeight="1">
      <c r="A155" s="50" t="str">
        <f t="shared" si="59"/>
        <v>2711100</v>
      </c>
      <c r="B155" s="50">
        <f>IF(ERR=TRUE,COUNTIF($K$10:K155,K155),0)</f>
        <v>27</v>
      </c>
      <c r="C155" s="50" t="str">
        <f t="shared" si="60"/>
        <v xml:space="preserve">125 </v>
      </c>
      <c r="D155" s="50">
        <f>IF(ERR=FALSE,0,COUNTIF($M$10:M155,M155))</f>
        <v>125</v>
      </c>
      <c r="E155" s="19"/>
      <c r="F155" s="180">
        <v>46051</v>
      </c>
      <c r="G155" s="167">
        <v>10</v>
      </c>
      <c r="H155" s="899"/>
      <c r="I155" s="168" t="s">
        <v>712</v>
      </c>
      <c r="J155" s="168" t="str">
        <f t="shared" si="61"/>
        <v xml:space="preserve">Kas </v>
      </c>
      <c r="K155" s="74">
        <v>11100</v>
      </c>
      <c r="L155" s="230"/>
      <c r="M155" s="89" t="str">
        <f>IF(L155=0," ",(VLOOKUP(L155,Kode!$B$10:$E$423,4,0)))</f>
        <v xml:space="preserve"> </v>
      </c>
      <c r="N155" s="217"/>
      <c r="O155" s="217">
        <v>1622905</v>
      </c>
      <c r="P155" s="15" t="str">
        <f t="shared" si="58"/>
        <v>Balance</v>
      </c>
      <c r="Q155" s="174"/>
    </row>
    <row r="156" spans="1:17" ht="12.75" customHeight="1">
      <c r="A156" s="50" t="str">
        <f t="shared" ref="A156:A158" si="65">B156&amp;K156</f>
        <v>2811100</v>
      </c>
      <c r="B156" s="50">
        <f>IF(ERR=TRUE,COUNTIF($K$10:K156,K156),0)</f>
        <v>28</v>
      </c>
      <c r="C156" s="50" t="str">
        <f t="shared" ref="C156:C158" si="66">D156&amp;M156</f>
        <v xml:space="preserve">126 </v>
      </c>
      <c r="D156" s="50">
        <f>IF(ERR=FALSE,0,COUNTIF($M$10:M156,M156))</f>
        <v>126</v>
      </c>
      <c r="E156" s="19"/>
      <c r="F156" s="180">
        <v>46051</v>
      </c>
      <c r="G156" s="167">
        <v>10</v>
      </c>
      <c r="H156" s="899"/>
      <c r="I156" s="168" t="s">
        <v>540</v>
      </c>
      <c r="J156" s="168" t="str">
        <f t="shared" ref="J156:J158" si="67">IF(K156=0,"",VLOOKUP(K156,Tarkun,2,0))</f>
        <v xml:space="preserve">Kas </v>
      </c>
      <c r="K156" s="74">
        <v>11100</v>
      </c>
      <c r="L156" s="230"/>
      <c r="M156" s="89" t="str">
        <f>IF(L156=0," ",(VLOOKUP(L156,Kode!$B$10:$E$423,4,0)))</f>
        <v xml:space="preserve"> </v>
      </c>
      <c r="N156" s="217">
        <v>13501400.000000002</v>
      </c>
      <c r="O156" s="217"/>
      <c r="P156" s="15" t="str">
        <f t="shared" si="58"/>
        <v>Balance</v>
      </c>
      <c r="Q156" s="174"/>
    </row>
    <row r="157" spans="1:17" ht="12.75" customHeight="1">
      <c r="A157" s="50" t="str">
        <f t="shared" si="65"/>
        <v>1922105</v>
      </c>
      <c r="B157" s="50">
        <f>IF(ERR=TRUE,COUNTIF($K$10:K157,K157),0)</f>
        <v>19</v>
      </c>
      <c r="C157" s="50" t="str">
        <f t="shared" si="66"/>
        <v xml:space="preserve">127 </v>
      </c>
      <c r="D157" s="50">
        <f>IF(ERR=FALSE,0,COUNTIF($M$10:M157,M157))</f>
        <v>127</v>
      </c>
      <c r="E157" s="19"/>
      <c r="F157" s="180">
        <v>46051</v>
      </c>
      <c r="G157" s="167">
        <v>10</v>
      </c>
      <c r="H157" s="899"/>
      <c r="I157" s="168" t="s">
        <v>540</v>
      </c>
      <c r="J157" s="168" t="str">
        <f t="shared" si="67"/>
        <v xml:space="preserve">PPN Keluaran </v>
      </c>
      <c r="K157" s="74">
        <v>22105</v>
      </c>
      <c r="L157" s="230"/>
      <c r="M157" s="89" t="str">
        <f>IF(L157=0," ",(VLOOKUP(L157,Kode!$B$10:$E$423,4,0)))</f>
        <v xml:space="preserve"> </v>
      </c>
      <c r="N157" s="217"/>
      <c r="O157" s="217">
        <v>1337976.5765765768</v>
      </c>
      <c r="P157" s="15" t="str">
        <f t="shared" si="58"/>
        <v>Balance</v>
      </c>
      <c r="Q157" s="174"/>
    </row>
    <row r="158" spans="1:17" ht="12.75" customHeight="1">
      <c r="A158" s="50" t="str">
        <f t="shared" si="65"/>
        <v>1941000</v>
      </c>
      <c r="B158" s="50">
        <f>IF(ERR=TRUE,COUNTIF($K$10:K158,K158),0)</f>
        <v>19</v>
      </c>
      <c r="C158" s="50" t="str">
        <f t="shared" si="66"/>
        <v xml:space="preserve">128 </v>
      </c>
      <c r="D158" s="50">
        <f>IF(ERR=FALSE,0,COUNTIF($M$10:M158,M158))</f>
        <v>128</v>
      </c>
      <c r="E158" s="19"/>
      <c r="F158" s="180">
        <v>46051</v>
      </c>
      <c r="G158" s="167">
        <v>10</v>
      </c>
      <c r="H158" s="899"/>
      <c r="I158" s="168" t="s">
        <v>540</v>
      </c>
      <c r="J158" s="168" t="str">
        <f t="shared" si="67"/>
        <v xml:space="preserve">Penjualan Barang </v>
      </c>
      <c r="K158" s="74">
        <v>41000</v>
      </c>
      <c r="L158" s="230"/>
      <c r="M158" s="89" t="str">
        <f>IF(L158=0," ",(VLOOKUP(L158,Kode!$B$10:$E$423,4,0)))</f>
        <v xml:space="preserve"> </v>
      </c>
      <c r="N158" s="217"/>
      <c r="O158" s="217">
        <v>12163423.423423424</v>
      </c>
      <c r="P158" s="15" t="str">
        <f t="shared" si="58"/>
        <v>Balance</v>
      </c>
      <c r="Q158" s="174"/>
    </row>
    <row r="159" spans="1:17" ht="12.75" customHeight="1">
      <c r="A159" s="50" t="str">
        <f t="shared" si="52"/>
        <v>1811102</v>
      </c>
      <c r="B159" s="50">
        <f>IF(ERR=TRUE,COUNTIF($K$10:K159,K159),0)</f>
        <v>18</v>
      </c>
      <c r="C159" s="50" t="str">
        <f t="shared" si="53"/>
        <v xml:space="preserve">129 </v>
      </c>
      <c r="D159" s="50">
        <f>IF(ERR=FALSE,0,COUNTIF($M$10:M159,M159))</f>
        <v>129</v>
      </c>
      <c r="E159" s="19"/>
      <c r="F159" s="180">
        <v>46051</v>
      </c>
      <c r="G159" s="167">
        <v>10</v>
      </c>
      <c r="H159" s="899" t="s">
        <v>567</v>
      </c>
      <c r="I159" s="168" t="s">
        <v>558</v>
      </c>
      <c r="J159" s="168" t="str">
        <f t="shared" si="54"/>
        <v>Piutang Dagang</v>
      </c>
      <c r="K159" s="74">
        <v>11102</v>
      </c>
      <c r="L159" s="230"/>
      <c r="M159" s="89" t="str">
        <f>IF(L159=0," ",(VLOOKUP(L159,Kode!$B$10:$E$423,4,0)))</f>
        <v xml:space="preserve"> </v>
      </c>
      <c r="N159" s="217">
        <v>2117880</v>
      </c>
      <c r="O159" s="217"/>
      <c r="P159" s="15" t="str">
        <f t="shared" si="58"/>
        <v>Balance</v>
      </c>
      <c r="Q159" s="174"/>
    </row>
    <row r="160" spans="1:17" ht="12.75" customHeight="1">
      <c r="A160" s="50" t="str">
        <f t="shared" si="52"/>
        <v>2022105</v>
      </c>
      <c r="B160" s="50">
        <f>IF(ERR=TRUE,COUNTIF($K$10:K160,K160),0)</f>
        <v>20</v>
      </c>
      <c r="C160" s="50" t="str">
        <f t="shared" si="53"/>
        <v xml:space="preserve">130 </v>
      </c>
      <c r="D160" s="50">
        <f>IF(ERR=FALSE,0,COUNTIF($M$10:M160,M160))</f>
        <v>130</v>
      </c>
      <c r="E160" s="19"/>
      <c r="F160" s="180">
        <v>46051</v>
      </c>
      <c r="G160" s="167">
        <v>10</v>
      </c>
      <c r="H160" s="899" t="s">
        <v>567</v>
      </c>
      <c r="I160" s="168" t="s">
        <v>558</v>
      </c>
      <c r="J160" s="168" t="str">
        <f t="shared" si="54"/>
        <v xml:space="preserve">PPN Keluaran </v>
      </c>
      <c r="K160" s="74">
        <v>22105</v>
      </c>
      <c r="L160" s="230"/>
      <c r="M160" s="89" t="str">
        <f>IF(L160=0," ",(VLOOKUP(L160,Kode!$B$10:$E$423,4,0)))</f>
        <v xml:space="preserve"> </v>
      </c>
      <c r="N160" s="217"/>
      <c r="O160" s="217">
        <v>209880</v>
      </c>
      <c r="P160" s="15" t="str">
        <f t="shared" si="58"/>
        <v>Balance</v>
      </c>
      <c r="Q160" s="174"/>
    </row>
    <row r="161" spans="1:17" ht="12.75" customHeight="1">
      <c r="A161" s="50" t="str">
        <f t="shared" si="52"/>
        <v>2041000</v>
      </c>
      <c r="B161" s="50">
        <f>IF(ERR=TRUE,COUNTIF($K$10:K161,K161),0)</f>
        <v>20</v>
      </c>
      <c r="C161" s="50" t="str">
        <f t="shared" si="53"/>
        <v xml:space="preserve">131 </v>
      </c>
      <c r="D161" s="50">
        <f>IF(ERR=FALSE,0,COUNTIF($M$10:M161,M161))</f>
        <v>131</v>
      </c>
      <c r="E161" s="19"/>
      <c r="F161" s="180">
        <v>46051</v>
      </c>
      <c r="G161" s="167">
        <v>10</v>
      </c>
      <c r="H161" s="899" t="s">
        <v>567</v>
      </c>
      <c r="I161" s="168" t="s">
        <v>558</v>
      </c>
      <c r="J161" s="168" t="str">
        <f t="shared" si="54"/>
        <v xml:space="preserve">Penjualan Barang </v>
      </c>
      <c r="K161" s="74">
        <v>41000</v>
      </c>
      <c r="L161" s="230"/>
      <c r="M161" s="89" t="str">
        <f>IF(L161=0," ",(VLOOKUP(L161,Kode!$B$10:$E$423,4,0)))</f>
        <v xml:space="preserve"> </v>
      </c>
      <c r="N161" s="217"/>
      <c r="O161" s="217">
        <v>1908000</v>
      </c>
      <c r="P161" s="15" t="str">
        <f t="shared" si="58"/>
        <v>Balance</v>
      </c>
      <c r="Q161" s="174"/>
    </row>
    <row r="162" spans="1:17" ht="12.75" customHeight="1">
      <c r="A162" s="50" t="str">
        <f t="shared" si="52"/>
        <v>1911102</v>
      </c>
      <c r="B162" s="50">
        <f>IF(ERR=TRUE,COUNTIF($K$10:K162,K162),0)</f>
        <v>19</v>
      </c>
      <c r="C162" s="50" t="str">
        <f t="shared" si="53"/>
        <v xml:space="preserve">132 </v>
      </c>
      <c r="D162" s="50">
        <f>IF(ERR=FALSE,0,COUNTIF($M$10:M162,M162))</f>
        <v>132</v>
      </c>
      <c r="E162" s="19"/>
      <c r="F162" s="180">
        <v>46051</v>
      </c>
      <c r="G162" s="167">
        <v>10</v>
      </c>
      <c r="H162" s="899" t="s">
        <v>568</v>
      </c>
      <c r="I162" s="168" t="s">
        <v>558</v>
      </c>
      <c r="J162" s="168" t="str">
        <f t="shared" si="54"/>
        <v>Piutang Dagang</v>
      </c>
      <c r="K162" s="74">
        <v>11102</v>
      </c>
      <c r="L162" s="230"/>
      <c r="M162" s="89" t="str">
        <f>IF(L162=0," ",(VLOOKUP(L162,Kode!$B$10:$E$423,4,0)))</f>
        <v xml:space="preserve"> </v>
      </c>
      <c r="N162" s="217">
        <v>11427727.5</v>
      </c>
      <c r="O162" s="217"/>
      <c r="P162" s="15" t="str">
        <f t="shared" si="58"/>
        <v>Balance</v>
      </c>
      <c r="Q162" s="174"/>
    </row>
    <row r="163" spans="1:17" ht="12.75" customHeight="1">
      <c r="A163" s="50" t="str">
        <f t="shared" si="52"/>
        <v>2122105</v>
      </c>
      <c r="B163" s="50">
        <f>IF(ERR=TRUE,COUNTIF($K$10:K163,K163),0)</f>
        <v>21</v>
      </c>
      <c r="C163" s="50" t="str">
        <f t="shared" si="53"/>
        <v xml:space="preserve">133 </v>
      </c>
      <c r="D163" s="50">
        <f>IF(ERR=FALSE,0,COUNTIF($M$10:M163,M163))</f>
        <v>133</v>
      </c>
      <c r="E163" s="19"/>
      <c r="F163" s="180">
        <v>46051</v>
      </c>
      <c r="G163" s="167">
        <v>10</v>
      </c>
      <c r="H163" s="899" t="s">
        <v>568</v>
      </c>
      <c r="I163" s="168" t="s">
        <v>558</v>
      </c>
      <c r="J163" s="168" t="str">
        <f t="shared" si="54"/>
        <v xml:space="preserve">PPN Keluaran </v>
      </c>
      <c r="K163" s="74">
        <v>22105</v>
      </c>
      <c r="L163" s="230"/>
      <c r="M163" s="89" t="str">
        <f>IF(L163=0," ",(VLOOKUP(L163,Kode!$B$10:$E$423,4,0)))</f>
        <v xml:space="preserve"> </v>
      </c>
      <c r="N163" s="217"/>
      <c r="O163" s="217">
        <v>1132477.5</v>
      </c>
      <c r="P163" s="15" t="str">
        <f t="shared" si="58"/>
        <v>Balance</v>
      </c>
      <c r="Q163" s="174"/>
    </row>
    <row r="164" spans="1:17" ht="12.75" customHeight="1">
      <c r="A164" s="50" t="str">
        <f t="shared" si="52"/>
        <v>2141000</v>
      </c>
      <c r="B164" s="50">
        <f>IF(ERR=TRUE,COUNTIF($K$10:K164,K164),0)</f>
        <v>21</v>
      </c>
      <c r="C164" s="50" t="str">
        <f t="shared" si="53"/>
        <v xml:space="preserve">134 </v>
      </c>
      <c r="D164" s="50">
        <f>IF(ERR=FALSE,0,COUNTIF($M$10:M164,M164))</f>
        <v>134</v>
      </c>
      <c r="E164" s="19"/>
      <c r="F164" s="180">
        <v>46051</v>
      </c>
      <c r="G164" s="167">
        <v>10</v>
      </c>
      <c r="H164" s="899" t="s">
        <v>568</v>
      </c>
      <c r="I164" s="168" t="s">
        <v>558</v>
      </c>
      <c r="J164" s="168" t="str">
        <f t="shared" si="54"/>
        <v xml:space="preserve">Penjualan Barang </v>
      </c>
      <c r="K164" s="74">
        <v>41000</v>
      </c>
      <c r="L164" s="230"/>
      <c r="M164" s="89" t="str">
        <f>IF(L164=0," ",(VLOOKUP(L164,Kode!$B$10:$E$423,4,0)))</f>
        <v xml:space="preserve"> </v>
      </c>
      <c r="N164" s="217"/>
      <c r="O164" s="217">
        <v>10295250</v>
      </c>
      <c r="P164" s="15" t="str">
        <f t="shared" si="58"/>
        <v>Balance</v>
      </c>
      <c r="Q164" s="174"/>
    </row>
    <row r="165" spans="1:17" ht="12.75" customHeight="1">
      <c r="A165" s="50" t="str">
        <f t="shared" ref="A165:A167" si="68">B165&amp;K165</f>
        <v>1311600</v>
      </c>
      <c r="B165" s="50">
        <f>IF(ERR=TRUE,COUNTIF($K$10:K165,K165),0)</f>
        <v>13</v>
      </c>
      <c r="C165" s="50" t="str">
        <f t="shared" ref="C165:C167" si="69">D165&amp;M165</f>
        <v xml:space="preserve">135 </v>
      </c>
      <c r="D165" s="50">
        <f>IF(ERR=FALSE,0,COUNTIF($M$10:M165,M165))</f>
        <v>135</v>
      </c>
      <c r="E165" s="19"/>
      <c r="F165" s="180">
        <v>46051</v>
      </c>
      <c r="G165" s="167">
        <v>10</v>
      </c>
      <c r="H165" s="899" t="s">
        <v>668</v>
      </c>
      <c r="I165" s="168" t="s">
        <v>669</v>
      </c>
      <c r="J165" s="168" t="str">
        <f t="shared" ref="J165:J167" si="70">IF(K165=0,"",VLOOKUP(K165,Tarkun,2,0))</f>
        <v xml:space="preserve">PPN Masukan </v>
      </c>
      <c r="K165" s="74">
        <v>11600</v>
      </c>
      <c r="L165" s="230"/>
      <c r="M165" s="89" t="str">
        <f>IF(L165=0," ",(VLOOKUP(L165,Kode!$B$10:$E$423,4,0)))</f>
        <v xml:space="preserve"> </v>
      </c>
      <c r="N165" s="217">
        <v>2927784</v>
      </c>
      <c r="O165" s="217"/>
      <c r="P165" s="15" t="str">
        <f t="shared" si="58"/>
        <v>Balance</v>
      </c>
      <c r="Q165" s="174"/>
    </row>
    <row r="166" spans="1:17" ht="12.75" customHeight="1">
      <c r="A166" s="50" t="str">
        <f t="shared" si="68"/>
        <v>1253000</v>
      </c>
      <c r="B166" s="50">
        <f>IF(ERR=TRUE,COUNTIF($K$10:K166,K166),0)</f>
        <v>12</v>
      </c>
      <c r="C166" s="50" t="str">
        <f t="shared" si="69"/>
        <v xml:space="preserve">136 </v>
      </c>
      <c r="D166" s="50">
        <f>IF(ERR=FALSE,0,COUNTIF($M$10:M166,M166))</f>
        <v>136</v>
      </c>
      <c r="E166" s="19"/>
      <c r="F166" s="180">
        <v>46051</v>
      </c>
      <c r="G166" s="167">
        <v>10</v>
      </c>
      <c r="H166" s="899" t="s">
        <v>668</v>
      </c>
      <c r="I166" s="168" t="s">
        <v>669</v>
      </c>
      <c r="J166" s="168" t="str">
        <f t="shared" si="70"/>
        <v xml:space="preserve">Pembelian Bahan Baku </v>
      </c>
      <c r="K166" s="74">
        <v>53000</v>
      </c>
      <c r="L166" s="230"/>
      <c r="M166" s="89" t="str">
        <f>IF(L166=0," ",(VLOOKUP(L166,Kode!$B$10:$E$423,4,0)))</f>
        <v xml:space="preserve"> </v>
      </c>
      <c r="N166" s="217">
        <v>26616216</v>
      </c>
      <c r="O166" s="217"/>
      <c r="P166" s="15" t="str">
        <f t="shared" si="58"/>
        <v>Balance</v>
      </c>
      <c r="Q166" s="174"/>
    </row>
    <row r="167" spans="1:17" ht="12.75" customHeight="1">
      <c r="A167" s="50" t="str">
        <f t="shared" si="68"/>
        <v>1521100</v>
      </c>
      <c r="B167" s="50">
        <f>IF(ERR=TRUE,COUNTIF($K$10:K167,K167),0)</f>
        <v>15</v>
      </c>
      <c r="C167" s="50" t="str">
        <f t="shared" si="69"/>
        <v>1H-005</v>
      </c>
      <c r="D167" s="50">
        <f>IF(ERR=FALSE,0,COUNTIF($M$10:M167,M167))</f>
        <v>1</v>
      </c>
      <c r="E167" s="19"/>
      <c r="F167" s="180">
        <v>46051</v>
      </c>
      <c r="G167" s="167">
        <v>10</v>
      </c>
      <c r="H167" s="899" t="s">
        <v>668</v>
      </c>
      <c r="I167" s="168" t="s">
        <v>669</v>
      </c>
      <c r="J167" s="168" t="str">
        <f t="shared" si="70"/>
        <v xml:space="preserve">Hutang Dagang </v>
      </c>
      <c r="K167" s="74">
        <v>21100</v>
      </c>
      <c r="L167" s="230" t="s">
        <v>432</v>
      </c>
      <c r="M167" s="89" t="str">
        <f>IF(L167=0," ",(VLOOKUP(L167,Kode!$B$10:$E$423,4,0)))</f>
        <v>H-005</v>
      </c>
      <c r="N167" s="217"/>
      <c r="O167" s="217">
        <v>29544000</v>
      </c>
      <c r="P167" s="15" t="str">
        <f t="shared" si="58"/>
        <v>Balance</v>
      </c>
      <c r="Q167" s="174"/>
    </row>
    <row r="168" spans="1:17" ht="12.75" customHeight="1">
      <c r="A168" s="50" t="str">
        <f t="shared" si="52"/>
        <v>0</v>
      </c>
      <c r="B168" s="50">
        <f>IF(ERR=TRUE,COUNTIF($K$10:K168,K168),0)</f>
        <v>0</v>
      </c>
      <c r="C168" s="50" t="str">
        <f t="shared" si="53"/>
        <v xml:space="preserve">137 </v>
      </c>
      <c r="D168" s="50">
        <f>IF(ERR=FALSE,0,COUNTIF($M$10:M168,M168))</f>
        <v>137</v>
      </c>
      <c r="E168" s="19"/>
      <c r="F168" s="180">
        <v>46051</v>
      </c>
      <c r="G168" s="167"/>
      <c r="H168" s="899"/>
      <c r="I168" s="168"/>
      <c r="J168" s="168" t="str">
        <f t="shared" si="54"/>
        <v/>
      </c>
      <c r="K168" s="74"/>
      <c r="L168" s="230"/>
      <c r="M168" s="89" t="str">
        <f>IF(L168=0," ",(VLOOKUP(L168,Kode!$B$10:$E$423,4,0)))</f>
        <v xml:space="preserve"> </v>
      </c>
      <c r="N168" s="217"/>
      <c r="O168" s="217"/>
      <c r="P168" s="15" t="str">
        <f t="shared" si="58"/>
        <v/>
      </c>
      <c r="Q168" s="174"/>
    </row>
    <row r="169" spans="1:17" ht="12.75" customHeight="1">
      <c r="A169" s="50" t="str">
        <f t="shared" ref="A169:A174" si="71">B169&amp;K169</f>
        <v>2911100</v>
      </c>
      <c r="B169" s="50">
        <f>IF(ERR=TRUE,COUNTIF($K$10:K169,K169),0)</f>
        <v>29</v>
      </c>
      <c r="C169" s="50" t="str">
        <f t="shared" ref="C169:C174" si="72">D169&amp;M169</f>
        <v xml:space="preserve">138 </v>
      </c>
      <c r="D169" s="50">
        <f>IF(ERR=FALSE,0,COUNTIF($M$10:M169,M169))</f>
        <v>138</v>
      </c>
      <c r="E169" s="19"/>
      <c r="F169" s="180">
        <v>46051</v>
      </c>
      <c r="G169" s="167">
        <v>12</v>
      </c>
      <c r="H169" s="899"/>
      <c r="I169" s="168" t="s">
        <v>540</v>
      </c>
      <c r="J169" s="168" t="str">
        <f t="shared" ref="J169:J174" si="73">IF(K169=0,"",VLOOKUP(K169,Tarkun,2,0))</f>
        <v xml:space="preserve">Kas </v>
      </c>
      <c r="K169" s="74">
        <v>11100</v>
      </c>
      <c r="L169" s="230"/>
      <c r="M169" s="89" t="str">
        <f>IF(L169=0," ",(VLOOKUP(L169,Kode!$B$10:$E$423,4,0)))</f>
        <v xml:space="preserve"> </v>
      </c>
      <c r="N169" s="217">
        <v>24084900</v>
      </c>
      <c r="O169" s="217"/>
      <c r="P169" s="15" t="str">
        <f t="shared" si="58"/>
        <v>Balance</v>
      </c>
      <c r="Q169" s="174"/>
    </row>
    <row r="170" spans="1:17" ht="12.75" customHeight="1">
      <c r="A170" s="50" t="str">
        <f t="shared" si="71"/>
        <v>2222105</v>
      </c>
      <c r="B170" s="50">
        <f>IF(ERR=TRUE,COUNTIF($K$10:K170,K170),0)</f>
        <v>22</v>
      </c>
      <c r="C170" s="50" t="str">
        <f t="shared" si="72"/>
        <v xml:space="preserve">139 </v>
      </c>
      <c r="D170" s="50">
        <f>IF(ERR=FALSE,0,COUNTIF($M$10:M170,M170))</f>
        <v>139</v>
      </c>
      <c r="E170" s="19"/>
      <c r="F170" s="180">
        <v>46051</v>
      </c>
      <c r="G170" s="167">
        <v>12</v>
      </c>
      <c r="H170" s="899"/>
      <c r="I170" s="168" t="s">
        <v>540</v>
      </c>
      <c r="J170" s="168" t="str">
        <f t="shared" si="73"/>
        <v xml:space="preserve">PPN Keluaran </v>
      </c>
      <c r="K170" s="74">
        <v>22105</v>
      </c>
      <c r="L170" s="230"/>
      <c r="M170" s="89" t="str">
        <f>IF(L170=0," ",(VLOOKUP(L170,Kode!$B$10:$E$423,4,0)))</f>
        <v xml:space="preserve"> </v>
      </c>
      <c r="N170" s="217"/>
      <c r="O170" s="217">
        <v>2386791.8918918911</v>
      </c>
      <c r="P170" s="15" t="str">
        <f t="shared" si="58"/>
        <v>Balance</v>
      </c>
      <c r="Q170" s="174"/>
    </row>
    <row r="171" spans="1:17" ht="12.75" customHeight="1">
      <c r="A171" s="50" t="str">
        <f t="shared" si="71"/>
        <v>2241000</v>
      </c>
      <c r="B171" s="50">
        <f>IF(ERR=TRUE,COUNTIF($K$10:K171,K171),0)</f>
        <v>22</v>
      </c>
      <c r="C171" s="50" t="str">
        <f t="shared" si="72"/>
        <v xml:space="preserve">140 </v>
      </c>
      <c r="D171" s="50">
        <f>IF(ERR=FALSE,0,COUNTIF($M$10:M171,M171))</f>
        <v>140</v>
      </c>
      <c r="E171" s="19"/>
      <c r="F171" s="180">
        <v>46051</v>
      </c>
      <c r="G171" s="167">
        <v>12</v>
      </c>
      <c r="H171" s="899"/>
      <c r="I171" s="168" t="s">
        <v>540</v>
      </c>
      <c r="J171" s="168" t="str">
        <f t="shared" si="73"/>
        <v xml:space="preserve">Penjualan Barang </v>
      </c>
      <c r="K171" s="74">
        <v>41000</v>
      </c>
      <c r="L171" s="230"/>
      <c r="M171" s="89" t="str">
        <f>IF(L171=0," ",(VLOOKUP(L171,Kode!$B$10:$E$423,4,0)))</f>
        <v xml:space="preserve"> </v>
      </c>
      <c r="N171" s="217"/>
      <c r="O171" s="217">
        <v>21698108.108108107</v>
      </c>
      <c r="P171" s="15" t="str">
        <f t="shared" si="58"/>
        <v>Balance</v>
      </c>
      <c r="Q171" s="174"/>
    </row>
    <row r="172" spans="1:17" ht="12.75" customHeight="1">
      <c r="A172" s="50" t="str">
        <f t="shared" si="71"/>
        <v>3011100</v>
      </c>
      <c r="B172" s="50">
        <f>IF(ERR=TRUE,COUNTIF($K$10:K172,K172),0)</f>
        <v>30</v>
      </c>
      <c r="C172" s="50" t="str">
        <f t="shared" si="72"/>
        <v xml:space="preserve">141 </v>
      </c>
      <c r="D172" s="50">
        <f>IF(ERR=FALSE,0,COUNTIF($M$10:M172,M172))</f>
        <v>141</v>
      </c>
      <c r="E172" s="19"/>
      <c r="F172" s="180">
        <v>46051</v>
      </c>
      <c r="G172" s="167">
        <v>12</v>
      </c>
      <c r="H172" s="899"/>
      <c r="I172" s="168" t="s">
        <v>713</v>
      </c>
      <c r="J172" s="168" t="str">
        <f t="shared" si="73"/>
        <v xml:space="preserve">Kas </v>
      </c>
      <c r="K172" s="74">
        <v>11100</v>
      </c>
      <c r="L172" s="230"/>
      <c r="M172" s="89" t="str">
        <f>IF(L172=0," ",(VLOOKUP(L172,Kode!$B$10:$E$423,4,0)))</f>
        <v xml:space="preserve"> </v>
      </c>
      <c r="N172" s="217">
        <v>646325310</v>
      </c>
      <c r="O172" s="217"/>
      <c r="P172" s="15" t="str">
        <f t="shared" si="58"/>
        <v>Balance</v>
      </c>
      <c r="Q172" s="174"/>
    </row>
    <row r="173" spans="1:17" ht="12.75" customHeight="1">
      <c r="A173" s="50" t="str">
        <f t="shared" si="71"/>
        <v>911403</v>
      </c>
      <c r="B173" s="50">
        <f>IF(ERR=TRUE,COUNTIF($K$10:K173,K173),0)</f>
        <v>9</v>
      </c>
      <c r="C173" s="50" t="str">
        <f t="shared" si="72"/>
        <v xml:space="preserve">142 </v>
      </c>
      <c r="D173" s="50">
        <f>IF(ERR=FALSE,0,COUNTIF($M$10:M173,M173))</f>
        <v>142</v>
      </c>
      <c r="E173" s="19"/>
      <c r="F173" s="180">
        <v>46051</v>
      </c>
      <c r="G173" s="167">
        <v>12</v>
      </c>
      <c r="H173" s="899"/>
      <c r="I173" s="168" t="s">
        <v>713</v>
      </c>
      <c r="J173" s="168" t="str">
        <f t="shared" si="73"/>
        <v>Pph Pasal 23</v>
      </c>
      <c r="K173" s="74">
        <v>11403</v>
      </c>
      <c r="L173" s="230"/>
      <c r="M173" s="89" t="str">
        <f>IF(L173=0," ",(VLOOKUP(L173,Kode!$B$10:$E$423,4,0)))</f>
        <v xml:space="preserve"> </v>
      </c>
      <c r="N173" s="217">
        <v>11859180</v>
      </c>
      <c r="O173" s="217"/>
      <c r="P173" s="15" t="str">
        <f t="shared" si="58"/>
        <v>Balance</v>
      </c>
      <c r="Q173" s="174"/>
    </row>
    <row r="174" spans="1:17" ht="12.75" customHeight="1">
      <c r="A174" s="50" t="str">
        <f t="shared" si="71"/>
        <v>2011102</v>
      </c>
      <c r="B174" s="50">
        <f>IF(ERR=TRUE,COUNTIF($K$10:K174,K174),0)</f>
        <v>20</v>
      </c>
      <c r="C174" s="50" t="str">
        <f t="shared" si="72"/>
        <v>1P-001</v>
      </c>
      <c r="D174" s="50">
        <f>IF(ERR=FALSE,0,COUNTIF($M$10:M174,M174))</f>
        <v>1</v>
      </c>
      <c r="E174" s="19"/>
      <c r="F174" s="180">
        <v>46051</v>
      </c>
      <c r="G174" s="167">
        <v>12</v>
      </c>
      <c r="H174" s="899"/>
      <c r="I174" s="168" t="s">
        <v>713</v>
      </c>
      <c r="J174" s="168" t="str">
        <f t="shared" si="73"/>
        <v>Piutang Dagang</v>
      </c>
      <c r="K174" s="74">
        <v>11102</v>
      </c>
      <c r="L174" s="230" t="s">
        <v>446</v>
      </c>
      <c r="M174" s="89" t="str">
        <f>IF(L174=0," ",(VLOOKUP(L174,Kode!$B$10:$E$423,4,0)))</f>
        <v>P-001</v>
      </c>
      <c r="N174" s="217"/>
      <c r="O174" s="217">
        <v>658184490</v>
      </c>
      <c r="P174" s="15" t="str">
        <f t="shared" si="58"/>
        <v>Balance</v>
      </c>
      <c r="Q174" s="174"/>
    </row>
    <row r="175" spans="1:17" ht="13.5" customHeight="1">
      <c r="A175" s="50" t="str">
        <f t="shared" si="52"/>
        <v>2111102</v>
      </c>
      <c r="B175" s="50">
        <f>IF(ERR=TRUE,COUNTIF($K$10:K175,K175),0)</f>
        <v>21</v>
      </c>
      <c r="C175" s="50" t="str">
        <f t="shared" si="53"/>
        <v xml:space="preserve">143 </v>
      </c>
      <c r="D175" s="50">
        <f>IF(ERR=FALSE,0,COUNTIF($M$10:M175,M175))</f>
        <v>143</v>
      </c>
      <c r="E175" s="19"/>
      <c r="F175" s="180">
        <v>46051</v>
      </c>
      <c r="G175" s="167">
        <v>12</v>
      </c>
      <c r="H175" s="899" t="s">
        <v>569</v>
      </c>
      <c r="I175" s="168" t="s">
        <v>570</v>
      </c>
      <c r="J175" s="168" t="str">
        <f t="shared" si="54"/>
        <v>Piutang Dagang</v>
      </c>
      <c r="K175" s="74">
        <v>11102</v>
      </c>
      <c r="L175" s="230"/>
      <c r="M175" s="89" t="str">
        <f>IF(L175=0," ",(VLOOKUP(L175,Kode!$B$10:$E$423,4,0)))</f>
        <v xml:space="preserve"> </v>
      </c>
      <c r="N175" s="217">
        <v>28416</v>
      </c>
      <c r="O175" s="217"/>
      <c r="P175" s="15" t="str">
        <f t="shared" si="58"/>
        <v>Balance</v>
      </c>
      <c r="Q175" s="174"/>
    </row>
    <row r="176" spans="1:17" ht="12.75" customHeight="1">
      <c r="A176" s="50" t="str">
        <f t="shared" si="52"/>
        <v>2322105</v>
      </c>
      <c r="B176" s="50">
        <f>IF(ERR=TRUE,COUNTIF($K$10:K176,K176),0)</f>
        <v>23</v>
      </c>
      <c r="C176" s="50" t="str">
        <f t="shared" si="53"/>
        <v xml:space="preserve">144 </v>
      </c>
      <c r="D176" s="50">
        <f>IF(ERR=FALSE,0,COUNTIF($M$10:M176,M176))</f>
        <v>144</v>
      </c>
      <c r="E176" s="19"/>
      <c r="F176" s="180">
        <v>46051</v>
      </c>
      <c r="G176" s="167">
        <v>12</v>
      </c>
      <c r="H176" s="899" t="s">
        <v>569</v>
      </c>
      <c r="I176" s="168" t="s">
        <v>570</v>
      </c>
      <c r="J176" s="168" t="str">
        <f t="shared" si="54"/>
        <v xml:space="preserve">PPN Keluaran </v>
      </c>
      <c r="K176" s="74">
        <v>22105</v>
      </c>
      <c r="L176" s="230"/>
      <c r="M176" s="89" t="str">
        <f>IF(L176=0," ",(VLOOKUP(L176,Kode!$B$10:$E$423,4,0)))</f>
        <v xml:space="preserve"> </v>
      </c>
      <c r="N176" s="217"/>
      <c r="O176" s="217">
        <v>2815.9999999999995</v>
      </c>
      <c r="P176" s="15" t="str">
        <f t="shared" si="58"/>
        <v>Balance</v>
      </c>
      <c r="Q176" s="174"/>
    </row>
    <row r="177" spans="1:17" ht="12.75" customHeight="1">
      <c r="A177" s="50" t="str">
        <f t="shared" si="52"/>
        <v>2341000</v>
      </c>
      <c r="B177" s="50">
        <f>IF(ERR=TRUE,COUNTIF($K$10:K177,K177),0)</f>
        <v>23</v>
      </c>
      <c r="C177" s="50" t="str">
        <f t="shared" si="53"/>
        <v xml:space="preserve">145 </v>
      </c>
      <c r="D177" s="50">
        <f>IF(ERR=FALSE,0,COUNTIF($M$10:M177,M177))</f>
        <v>145</v>
      </c>
      <c r="E177" s="19"/>
      <c r="F177" s="180">
        <v>46051</v>
      </c>
      <c r="G177" s="167">
        <v>12</v>
      </c>
      <c r="H177" s="899" t="s">
        <v>569</v>
      </c>
      <c r="I177" s="168" t="s">
        <v>570</v>
      </c>
      <c r="J177" s="168" t="str">
        <f t="shared" si="54"/>
        <v xml:space="preserve">Penjualan Barang </v>
      </c>
      <c r="K177" s="74">
        <v>41000</v>
      </c>
      <c r="L177" s="230"/>
      <c r="M177" s="89" t="str">
        <f>IF(L177=0," ",(VLOOKUP(L177,Kode!$B$10:$E$423,4,0)))</f>
        <v xml:space="preserve"> </v>
      </c>
      <c r="N177" s="217"/>
      <c r="O177" s="217">
        <v>25600</v>
      </c>
      <c r="P177" s="15" t="str">
        <f t="shared" si="58"/>
        <v>Balance</v>
      </c>
      <c r="Q177" s="174"/>
    </row>
    <row r="178" spans="1:17" ht="12.75" customHeight="1">
      <c r="A178" s="50" t="str">
        <f t="shared" ref="A178:A218" si="74">B178&amp;K178</f>
        <v>1411600</v>
      </c>
      <c r="B178" s="50">
        <f>IF(ERR=TRUE,COUNTIF($K$10:K178,K178),0)</f>
        <v>14</v>
      </c>
      <c r="C178" s="50" t="str">
        <f t="shared" ref="C178:C218" si="75">D178&amp;M178</f>
        <v xml:space="preserve">146 </v>
      </c>
      <c r="D178" s="50">
        <f>IF(ERR=FALSE,0,COUNTIF($M$10:M178,M178))</f>
        <v>146</v>
      </c>
      <c r="E178" s="19"/>
      <c r="F178" s="180">
        <v>46051</v>
      </c>
      <c r="G178" s="167">
        <v>12</v>
      </c>
      <c r="H178" s="899" t="s">
        <v>670</v>
      </c>
      <c r="I178" s="168" t="s">
        <v>671</v>
      </c>
      <c r="J178" s="168" t="str">
        <f t="shared" ref="J178:J218" si="76">IF(K178=0,"",VLOOKUP(K178,Tarkun,2,0))</f>
        <v xml:space="preserve">PPN Masukan </v>
      </c>
      <c r="K178" s="74">
        <v>11600</v>
      </c>
      <c r="L178" s="230"/>
      <c r="M178" s="89" t="str">
        <f>IF(L178=0," ",(VLOOKUP(L178,Kode!$B$10:$E$423,4,0)))</f>
        <v xml:space="preserve"> </v>
      </c>
      <c r="N178" s="217">
        <v>644144</v>
      </c>
      <c r="O178" s="217"/>
      <c r="P178" s="15" t="str">
        <f t="shared" si="58"/>
        <v>Balance</v>
      </c>
      <c r="Q178" s="174"/>
    </row>
    <row r="179" spans="1:17" ht="12.75" customHeight="1">
      <c r="A179" s="50" t="str">
        <f t="shared" si="74"/>
        <v>112300</v>
      </c>
      <c r="B179" s="50">
        <f>IF(ERR=TRUE,COUNTIF($K$10:K179,K179),0)</f>
        <v>1</v>
      </c>
      <c r="C179" s="50" t="str">
        <f t="shared" si="75"/>
        <v xml:space="preserve">147 </v>
      </c>
      <c r="D179" s="50">
        <f>IF(ERR=FALSE,0,COUNTIF($M$10:M179,M179))</f>
        <v>147</v>
      </c>
      <c r="E179" s="19"/>
      <c r="F179" s="180">
        <v>46051</v>
      </c>
      <c r="G179" s="167">
        <v>12</v>
      </c>
      <c r="H179" s="899" t="s">
        <v>670</v>
      </c>
      <c r="I179" s="168" t="s">
        <v>671</v>
      </c>
      <c r="J179" s="168" t="str">
        <f t="shared" si="76"/>
        <v xml:space="preserve">Peralatan Kantor </v>
      </c>
      <c r="K179" s="74">
        <v>12300</v>
      </c>
      <c r="L179" s="230"/>
      <c r="M179" s="89" t="str">
        <f>IF(L179=0," ",(VLOOKUP(L179,Kode!$B$10:$E$423,4,0)))</f>
        <v xml:space="preserve"> </v>
      </c>
      <c r="N179" s="217">
        <v>5855856</v>
      </c>
      <c r="O179" s="217"/>
      <c r="P179" s="15" t="str">
        <f t="shared" si="58"/>
        <v>Balance</v>
      </c>
      <c r="Q179" s="174"/>
    </row>
    <row r="180" spans="1:17" ht="12.75" customHeight="1">
      <c r="A180" s="50" t="str">
        <f t="shared" si="74"/>
        <v>3111100</v>
      </c>
      <c r="B180" s="50">
        <f>IF(ERR=TRUE,COUNTIF($K$10:K180,K180),0)</f>
        <v>31</v>
      </c>
      <c r="C180" s="50" t="str">
        <f t="shared" si="75"/>
        <v xml:space="preserve">148 </v>
      </c>
      <c r="D180" s="50">
        <f>IF(ERR=FALSE,0,COUNTIF($M$10:M180,M180))</f>
        <v>148</v>
      </c>
      <c r="E180" s="19"/>
      <c r="F180" s="180">
        <v>46051</v>
      </c>
      <c r="G180" s="167">
        <v>12</v>
      </c>
      <c r="H180" s="899" t="s">
        <v>670</v>
      </c>
      <c r="I180" s="168" t="s">
        <v>671</v>
      </c>
      <c r="J180" s="168" t="str">
        <f t="shared" si="76"/>
        <v xml:space="preserve">Kas </v>
      </c>
      <c r="K180" s="74">
        <v>11100</v>
      </c>
      <c r="L180" s="230"/>
      <c r="M180" s="89" t="str">
        <f>IF(L180=0," ",(VLOOKUP(L180,Kode!$B$10:$E$423,4,0)))</f>
        <v xml:space="preserve"> </v>
      </c>
      <c r="N180" s="217"/>
      <c r="O180" s="217">
        <v>6500000</v>
      </c>
      <c r="P180" s="15" t="str">
        <f t="shared" si="58"/>
        <v>Balance</v>
      </c>
      <c r="Q180" s="174"/>
    </row>
    <row r="181" spans="1:17" ht="12.75" customHeight="1">
      <c r="A181" s="50" t="str">
        <f t="shared" si="74"/>
        <v>1621100</v>
      </c>
      <c r="B181" s="50">
        <f>IF(ERR=TRUE,COUNTIF($K$10:K181,K181),0)</f>
        <v>16</v>
      </c>
      <c r="C181" s="50" t="str">
        <f t="shared" si="75"/>
        <v>2H-003</v>
      </c>
      <c r="D181" s="50">
        <f>IF(ERR=FALSE,0,COUNTIF($M$10:M181,M181))</f>
        <v>2</v>
      </c>
      <c r="E181" s="19"/>
      <c r="F181" s="180">
        <v>46051</v>
      </c>
      <c r="G181" s="167">
        <v>12</v>
      </c>
      <c r="H181" s="899"/>
      <c r="I181" s="168" t="s">
        <v>714</v>
      </c>
      <c r="J181" s="168" t="str">
        <f t="shared" si="76"/>
        <v xml:space="preserve">Hutang Dagang </v>
      </c>
      <c r="K181" s="74">
        <v>21100</v>
      </c>
      <c r="L181" s="230" t="s">
        <v>428</v>
      </c>
      <c r="M181" s="89" t="str">
        <f>IF(L181=0," ",(VLOOKUP(L181,Kode!$B$10:$E$423,4,0)))</f>
        <v>H-003</v>
      </c>
      <c r="N181" s="217">
        <v>3685000</v>
      </c>
      <c r="O181" s="217"/>
      <c r="P181" s="15" t="str">
        <f t="shared" si="58"/>
        <v>Balance</v>
      </c>
      <c r="Q181" s="174"/>
    </row>
    <row r="182" spans="1:17" ht="12.75" customHeight="1">
      <c r="A182" s="50" t="str">
        <f t="shared" si="74"/>
        <v>3211100</v>
      </c>
      <c r="B182" s="50">
        <f>IF(ERR=TRUE,COUNTIF($K$10:K182,K182),0)</f>
        <v>32</v>
      </c>
      <c r="C182" s="50" t="str">
        <f t="shared" si="75"/>
        <v xml:space="preserve">149 </v>
      </c>
      <c r="D182" s="50">
        <f>IF(ERR=FALSE,0,COUNTIF($M$10:M182,M182))</f>
        <v>149</v>
      </c>
      <c r="E182" s="19"/>
      <c r="F182" s="180">
        <v>46051</v>
      </c>
      <c r="G182" s="167">
        <v>12</v>
      </c>
      <c r="H182" s="899"/>
      <c r="I182" s="168" t="s">
        <v>714</v>
      </c>
      <c r="J182" s="168" t="str">
        <f t="shared" si="76"/>
        <v xml:space="preserve">Kas </v>
      </c>
      <c r="K182" s="74">
        <v>11100</v>
      </c>
      <c r="L182" s="230"/>
      <c r="M182" s="89" t="str">
        <f>IF(L182=0," ",(VLOOKUP(L182,Kode!$B$10:$E$423,4,0)))</f>
        <v xml:space="preserve"> </v>
      </c>
      <c r="N182" s="217"/>
      <c r="O182" s="217">
        <v>3685000</v>
      </c>
      <c r="P182" s="15" t="str">
        <f t="shared" si="58"/>
        <v>Balance</v>
      </c>
      <c r="Q182" s="174"/>
    </row>
    <row r="183" spans="1:17" ht="12.75" customHeight="1">
      <c r="A183" s="50" t="str">
        <f t="shared" si="74"/>
        <v>1721100</v>
      </c>
      <c r="B183" s="50">
        <f>IF(ERR=TRUE,COUNTIF($K$10:K183,K183),0)</f>
        <v>17</v>
      </c>
      <c r="C183" s="50" t="str">
        <f t="shared" si="75"/>
        <v>1H-006</v>
      </c>
      <c r="D183" s="50">
        <f>IF(ERR=FALSE,0,COUNTIF($M$10:M183,M183))</f>
        <v>1</v>
      </c>
      <c r="E183" s="19"/>
      <c r="F183" s="180">
        <v>46051</v>
      </c>
      <c r="G183" s="167">
        <v>12</v>
      </c>
      <c r="H183" s="899"/>
      <c r="I183" s="168" t="s">
        <v>715</v>
      </c>
      <c r="J183" s="168" t="str">
        <f t="shared" si="76"/>
        <v xml:space="preserve">Hutang Dagang </v>
      </c>
      <c r="K183" s="74">
        <v>21100</v>
      </c>
      <c r="L183" s="230" t="s">
        <v>434</v>
      </c>
      <c r="M183" s="89" t="str">
        <f>IF(L183=0," ",(VLOOKUP(L183,Kode!$B$10:$E$423,4,0)))</f>
        <v>H-006</v>
      </c>
      <c r="N183" s="217">
        <v>2234427</v>
      </c>
      <c r="O183" s="217"/>
      <c r="P183" s="15" t="str">
        <f t="shared" si="58"/>
        <v>Balance</v>
      </c>
      <c r="Q183" s="174"/>
    </row>
    <row r="184" spans="1:17" ht="12.75" customHeight="1">
      <c r="A184" s="50" t="str">
        <f t="shared" si="74"/>
        <v>3311100</v>
      </c>
      <c r="B184" s="50">
        <f>IF(ERR=TRUE,COUNTIF($K$10:K184,K184),0)</f>
        <v>33</v>
      </c>
      <c r="C184" s="50" t="str">
        <f t="shared" si="75"/>
        <v xml:space="preserve">150 </v>
      </c>
      <c r="D184" s="50">
        <f>IF(ERR=FALSE,0,COUNTIF($M$10:M184,M184))</f>
        <v>150</v>
      </c>
      <c r="E184" s="19"/>
      <c r="F184" s="180">
        <v>46051</v>
      </c>
      <c r="G184" s="167">
        <v>12</v>
      </c>
      <c r="H184" s="899"/>
      <c r="I184" s="168" t="s">
        <v>715</v>
      </c>
      <c r="J184" s="168" t="str">
        <f t="shared" si="76"/>
        <v xml:space="preserve">Kas </v>
      </c>
      <c r="K184" s="74">
        <v>11100</v>
      </c>
      <c r="L184" s="230"/>
      <c r="M184" s="89" t="str">
        <f>IF(L184=0," ",(VLOOKUP(L184,Kode!$B$10:$E$423,4,0)))</f>
        <v xml:space="preserve"> </v>
      </c>
      <c r="N184" s="217"/>
      <c r="O184" s="217">
        <v>2234427</v>
      </c>
      <c r="P184" s="15" t="str">
        <f t="shared" si="58"/>
        <v>Balance</v>
      </c>
      <c r="Q184" s="174"/>
    </row>
    <row r="185" spans="1:17" ht="12.75" customHeight="1">
      <c r="A185" s="50" t="str">
        <f t="shared" si="74"/>
        <v>1821100</v>
      </c>
      <c r="B185" s="50">
        <f>IF(ERR=TRUE,COUNTIF($K$10:K185,K185),0)</f>
        <v>18</v>
      </c>
      <c r="C185" s="50" t="str">
        <f t="shared" si="75"/>
        <v>3H-010</v>
      </c>
      <c r="D185" s="50">
        <f>IF(ERR=FALSE,0,COUNTIF($M$10:M185,M185))</f>
        <v>3</v>
      </c>
      <c r="E185" s="19"/>
      <c r="F185" s="180">
        <v>46051</v>
      </c>
      <c r="G185" s="167">
        <v>12</v>
      </c>
      <c r="H185" s="899"/>
      <c r="I185" s="168" t="s">
        <v>716</v>
      </c>
      <c r="J185" s="168" t="str">
        <f t="shared" si="76"/>
        <v xml:space="preserve">Hutang Dagang </v>
      </c>
      <c r="K185" s="74">
        <v>21100</v>
      </c>
      <c r="L185" s="230" t="s">
        <v>442</v>
      </c>
      <c r="M185" s="89" t="str">
        <f>IF(L185=0," ",(VLOOKUP(L185,Kode!$B$10:$E$423,4,0)))</f>
        <v>H-010</v>
      </c>
      <c r="N185" s="217">
        <v>40567772</v>
      </c>
      <c r="O185" s="217"/>
      <c r="P185" s="15" t="str">
        <f t="shared" si="58"/>
        <v>Balance</v>
      </c>
      <c r="Q185" s="174"/>
    </row>
    <row r="186" spans="1:17" ht="12.75" customHeight="1">
      <c r="A186" s="50" t="str">
        <f t="shared" si="74"/>
        <v>3411100</v>
      </c>
      <c r="B186" s="50">
        <f>IF(ERR=TRUE,COUNTIF($K$10:K186,K186),0)</f>
        <v>34</v>
      </c>
      <c r="C186" s="50" t="str">
        <f t="shared" si="75"/>
        <v xml:space="preserve">151 </v>
      </c>
      <c r="D186" s="50">
        <f>IF(ERR=FALSE,0,COUNTIF($M$10:M186,M186))</f>
        <v>151</v>
      </c>
      <c r="E186" s="19"/>
      <c r="F186" s="180">
        <v>46051</v>
      </c>
      <c r="G186" s="167">
        <v>12</v>
      </c>
      <c r="H186" s="899"/>
      <c r="I186" s="168" t="s">
        <v>716</v>
      </c>
      <c r="J186" s="168" t="str">
        <f t="shared" si="76"/>
        <v xml:space="preserve">Kas </v>
      </c>
      <c r="K186" s="74">
        <v>11100</v>
      </c>
      <c r="L186" s="230"/>
      <c r="M186" s="89" t="str">
        <f>IF(L186=0," ",(VLOOKUP(L186,Kode!$B$10:$E$423,4,0)))</f>
        <v xml:space="preserve"> </v>
      </c>
      <c r="N186" s="217"/>
      <c r="O186" s="217">
        <v>40567772</v>
      </c>
      <c r="P186" s="15" t="str">
        <f t="shared" si="58"/>
        <v>Balance</v>
      </c>
      <c r="Q186" s="174"/>
    </row>
    <row r="187" spans="1:17" ht="12.75" customHeight="1">
      <c r="A187" s="50" t="str">
        <f t="shared" si="74"/>
        <v>1921100</v>
      </c>
      <c r="B187" s="50">
        <f>IF(ERR=TRUE,COUNTIF($K$10:K187,K187),0)</f>
        <v>19</v>
      </c>
      <c r="C187" s="50" t="str">
        <f t="shared" si="75"/>
        <v>4H-010</v>
      </c>
      <c r="D187" s="50">
        <f>IF(ERR=FALSE,0,COUNTIF($M$10:M187,M187))</f>
        <v>4</v>
      </c>
      <c r="E187" s="19"/>
      <c r="F187" s="180">
        <v>46051</v>
      </c>
      <c r="G187" s="167">
        <v>12</v>
      </c>
      <c r="H187" s="899"/>
      <c r="I187" s="168" t="s">
        <v>716</v>
      </c>
      <c r="J187" s="168" t="str">
        <f t="shared" si="76"/>
        <v xml:space="preserve">Hutang Dagang </v>
      </c>
      <c r="K187" s="74">
        <v>21100</v>
      </c>
      <c r="L187" s="230" t="s">
        <v>442</v>
      </c>
      <c r="M187" s="89" t="str">
        <f>IF(L187=0," ",(VLOOKUP(L187,Kode!$B$10:$E$423,4,0)))</f>
        <v>H-010</v>
      </c>
      <c r="N187" s="217">
        <v>47514319</v>
      </c>
      <c r="O187" s="217"/>
      <c r="P187" s="15" t="str">
        <f t="shared" si="58"/>
        <v>Balance</v>
      </c>
      <c r="Q187" s="174"/>
    </row>
    <row r="188" spans="1:17" ht="12.75" customHeight="1">
      <c r="A188" s="50" t="str">
        <f t="shared" si="74"/>
        <v>3511100</v>
      </c>
      <c r="B188" s="50">
        <f>IF(ERR=TRUE,COUNTIF($K$10:K188,K188),0)</f>
        <v>35</v>
      </c>
      <c r="C188" s="50" t="str">
        <f t="shared" si="75"/>
        <v xml:space="preserve">152 </v>
      </c>
      <c r="D188" s="50">
        <f>IF(ERR=FALSE,0,COUNTIF($M$10:M188,M188))</f>
        <v>152</v>
      </c>
      <c r="E188" s="19"/>
      <c r="F188" s="180">
        <v>46051</v>
      </c>
      <c r="G188" s="167">
        <v>12</v>
      </c>
      <c r="H188" s="899"/>
      <c r="I188" s="168" t="s">
        <v>716</v>
      </c>
      <c r="J188" s="168" t="str">
        <f t="shared" si="76"/>
        <v xml:space="preserve">Kas </v>
      </c>
      <c r="K188" s="74">
        <v>11100</v>
      </c>
      <c r="L188" s="230"/>
      <c r="M188" s="89" t="str">
        <f>IF(L188=0," ",(VLOOKUP(L188,Kode!$B$10:$E$423,4,0)))</f>
        <v xml:space="preserve"> </v>
      </c>
      <c r="N188" s="217"/>
      <c r="O188" s="217">
        <v>47514319</v>
      </c>
      <c r="P188" s="15" t="str">
        <f t="shared" si="58"/>
        <v>Balance</v>
      </c>
      <c r="Q188" s="174"/>
    </row>
    <row r="189" spans="1:17" ht="12.75" customHeight="1">
      <c r="A189" s="50" t="str">
        <f t="shared" si="74"/>
        <v>2021100</v>
      </c>
      <c r="B189" s="50">
        <f>IF(ERR=TRUE,COUNTIF($K$10:K189,K189),0)</f>
        <v>20</v>
      </c>
      <c r="C189" s="50" t="str">
        <f t="shared" si="75"/>
        <v>6H-001</v>
      </c>
      <c r="D189" s="50">
        <f>IF(ERR=FALSE,0,COUNTIF($M$10:M189,M189))</f>
        <v>6</v>
      </c>
      <c r="E189" s="19"/>
      <c r="F189" s="180">
        <v>46051</v>
      </c>
      <c r="G189" s="167">
        <v>12</v>
      </c>
      <c r="H189" s="899"/>
      <c r="I189" s="168" t="s">
        <v>717</v>
      </c>
      <c r="J189" s="168" t="str">
        <f t="shared" si="76"/>
        <v xml:space="preserve">Hutang Dagang </v>
      </c>
      <c r="K189" s="74">
        <v>21100</v>
      </c>
      <c r="L189" s="230" t="s">
        <v>424</v>
      </c>
      <c r="M189" s="89" t="str">
        <f>IF(L189=0," ",(VLOOKUP(L189,Kode!$B$10:$E$423,4,0)))</f>
        <v>H-001</v>
      </c>
      <c r="N189" s="217">
        <v>26720000</v>
      </c>
      <c r="O189" s="217"/>
      <c r="P189" s="15" t="str">
        <f t="shared" si="58"/>
        <v>Balance</v>
      </c>
      <c r="Q189" s="174"/>
    </row>
    <row r="190" spans="1:17" ht="12.75" customHeight="1">
      <c r="A190" s="50" t="str">
        <f t="shared" si="74"/>
        <v>3611100</v>
      </c>
      <c r="B190" s="50">
        <f>IF(ERR=TRUE,COUNTIF($K$10:K190,K190),0)</f>
        <v>36</v>
      </c>
      <c r="C190" s="50" t="str">
        <f t="shared" si="75"/>
        <v xml:space="preserve">153 </v>
      </c>
      <c r="D190" s="50">
        <f>IF(ERR=FALSE,0,COUNTIF($M$10:M190,M190))</f>
        <v>153</v>
      </c>
      <c r="E190" s="19"/>
      <c r="F190" s="180">
        <v>46051</v>
      </c>
      <c r="G190" s="167">
        <v>12</v>
      </c>
      <c r="H190" s="899"/>
      <c r="I190" s="168" t="s">
        <v>717</v>
      </c>
      <c r="J190" s="168" t="str">
        <f t="shared" si="76"/>
        <v xml:space="preserve">Kas </v>
      </c>
      <c r="K190" s="74">
        <v>11100</v>
      </c>
      <c r="L190" s="230"/>
      <c r="M190" s="89" t="str">
        <f>IF(L190=0," ",(VLOOKUP(L190,Kode!$B$10:$E$423,4,0)))</f>
        <v xml:space="preserve"> </v>
      </c>
      <c r="N190" s="217"/>
      <c r="O190" s="217">
        <v>26720000</v>
      </c>
      <c r="P190" s="15" t="str">
        <f t="shared" si="58"/>
        <v>Balance</v>
      </c>
      <c r="Q190" s="174"/>
    </row>
    <row r="191" spans="1:17" ht="12.75" customHeight="1">
      <c r="A191" s="50" t="str">
        <f t="shared" si="74"/>
        <v>2121100</v>
      </c>
      <c r="B191" s="50">
        <f>IF(ERR=TRUE,COUNTIF($K$10:K191,K191),0)</f>
        <v>21</v>
      </c>
      <c r="C191" s="50" t="str">
        <f t="shared" si="75"/>
        <v>7H-001</v>
      </c>
      <c r="D191" s="50">
        <f>IF(ERR=FALSE,0,COUNTIF($M$10:M191,M191))</f>
        <v>7</v>
      </c>
      <c r="E191" s="19"/>
      <c r="F191" s="180">
        <v>46051</v>
      </c>
      <c r="G191" s="167">
        <v>12</v>
      </c>
      <c r="H191" s="899"/>
      <c r="I191" s="168" t="s">
        <v>717</v>
      </c>
      <c r="J191" s="168" t="str">
        <f t="shared" si="76"/>
        <v xml:space="preserve">Hutang Dagang </v>
      </c>
      <c r="K191" s="74">
        <v>21100</v>
      </c>
      <c r="L191" s="230" t="s">
        <v>424</v>
      </c>
      <c r="M191" s="89" t="s">
        <v>19</v>
      </c>
      <c r="N191" s="217">
        <v>5600000</v>
      </c>
      <c r="O191" s="217"/>
      <c r="P191" s="15" t="str">
        <f t="shared" si="58"/>
        <v>Balance</v>
      </c>
      <c r="Q191" s="174"/>
    </row>
    <row r="192" spans="1:17" ht="12.75" customHeight="1">
      <c r="A192" s="50" t="str">
        <f t="shared" si="74"/>
        <v>3711100</v>
      </c>
      <c r="B192" s="50">
        <f>IF(ERR=TRUE,COUNTIF($K$10:K192,K192),0)</f>
        <v>37</v>
      </c>
      <c r="C192" s="50" t="str">
        <f t="shared" si="75"/>
        <v xml:space="preserve">154 </v>
      </c>
      <c r="D192" s="50">
        <f>IF(ERR=FALSE,0,COUNTIF($M$10:M192,M192))</f>
        <v>154</v>
      </c>
      <c r="E192" s="19"/>
      <c r="F192" s="180">
        <v>46051</v>
      </c>
      <c r="G192" s="167">
        <v>12</v>
      </c>
      <c r="H192" s="899"/>
      <c r="I192" s="168" t="s">
        <v>717</v>
      </c>
      <c r="J192" s="168" t="str">
        <f t="shared" si="76"/>
        <v xml:space="preserve">Kas </v>
      </c>
      <c r="K192" s="74">
        <v>11100</v>
      </c>
      <c r="L192" s="230"/>
      <c r="M192" s="89" t="str">
        <f>IF(L192=0," ",(VLOOKUP(L192,Kode!$B$10:$E$423,4,0)))</f>
        <v xml:space="preserve"> </v>
      </c>
      <c r="N192" s="217"/>
      <c r="O192" s="217">
        <v>5600000</v>
      </c>
      <c r="P192" s="15" t="str">
        <f t="shared" si="58"/>
        <v>Balance</v>
      </c>
      <c r="Q192" s="174"/>
    </row>
    <row r="193" spans="1:17" ht="12.75" customHeight="1">
      <c r="A193" s="50" t="str">
        <f t="shared" si="74"/>
        <v>2221100</v>
      </c>
      <c r="B193" s="50">
        <f>IF(ERR=TRUE,COUNTIF($K$10:K193,K193),0)</f>
        <v>22</v>
      </c>
      <c r="C193" s="50" t="str">
        <f t="shared" si="75"/>
        <v>8H-001</v>
      </c>
      <c r="D193" s="50">
        <f>IF(ERR=FALSE,0,COUNTIF($M$10:M193,M193))</f>
        <v>8</v>
      </c>
      <c r="E193" s="19"/>
      <c r="F193" s="180">
        <v>46051</v>
      </c>
      <c r="G193" s="167">
        <v>12</v>
      </c>
      <c r="H193" s="899"/>
      <c r="I193" s="168" t="s">
        <v>717</v>
      </c>
      <c r="J193" s="168" t="str">
        <f t="shared" si="76"/>
        <v xml:space="preserve">Hutang Dagang </v>
      </c>
      <c r="K193" s="74">
        <v>21100</v>
      </c>
      <c r="L193" s="230" t="s">
        <v>424</v>
      </c>
      <c r="M193" s="89" t="s">
        <v>19</v>
      </c>
      <c r="N193" s="217">
        <v>18700000</v>
      </c>
      <c r="O193" s="217"/>
      <c r="P193" s="15" t="str">
        <f t="shared" si="58"/>
        <v>Balance</v>
      </c>
      <c r="Q193" s="174"/>
    </row>
    <row r="194" spans="1:17" ht="12.75" customHeight="1">
      <c r="A194" s="50" t="str">
        <f t="shared" si="74"/>
        <v>3811100</v>
      </c>
      <c r="B194" s="50">
        <f>IF(ERR=TRUE,COUNTIF($K$10:K194,K194),0)</f>
        <v>38</v>
      </c>
      <c r="C194" s="50" t="str">
        <f t="shared" si="75"/>
        <v xml:space="preserve">155 </v>
      </c>
      <c r="D194" s="50">
        <f>IF(ERR=FALSE,0,COUNTIF($M$10:M194,M194))</f>
        <v>155</v>
      </c>
      <c r="E194" s="19"/>
      <c r="F194" s="180">
        <v>46051</v>
      </c>
      <c r="G194" s="167">
        <v>12</v>
      </c>
      <c r="H194" s="899"/>
      <c r="I194" s="168" t="s">
        <v>717</v>
      </c>
      <c r="J194" s="168" t="str">
        <f t="shared" si="76"/>
        <v xml:space="preserve">Kas </v>
      </c>
      <c r="K194" s="74">
        <v>11100</v>
      </c>
      <c r="L194" s="230"/>
      <c r="M194" s="89" t="str">
        <f>IF(L194=0," ",(VLOOKUP(L194,Kode!$B$10:$E$423,4,0)))</f>
        <v xml:space="preserve"> </v>
      </c>
      <c r="N194" s="217"/>
      <c r="O194" s="217">
        <v>18700000</v>
      </c>
      <c r="P194" s="15" t="str">
        <f t="shared" si="58"/>
        <v>Balance</v>
      </c>
      <c r="Q194" s="174"/>
    </row>
    <row r="195" spans="1:17" ht="12.75" customHeight="1">
      <c r="A195" s="50" t="str">
        <f t="shared" si="74"/>
        <v>2321100</v>
      </c>
      <c r="B195" s="50">
        <f>IF(ERR=TRUE,COUNTIF($K$10:K195,K195),0)</f>
        <v>23</v>
      </c>
      <c r="C195" s="50" t="str">
        <f t="shared" si="75"/>
        <v>9H-001</v>
      </c>
      <c r="D195" s="50">
        <f>IF(ERR=FALSE,0,COUNTIF($M$10:M195,M195))</f>
        <v>9</v>
      </c>
      <c r="E195" s="19"/>
      <c r="F195" s="180">
        <v>46051</v>
      </c>
      <c r="G195" s="167">
        <v>12</v>
      </c>
      <c r="H195" s="899"/>
      <c r="I195" s="168" t="s">
        <v>717</v>
      </c>
      <c r="J195" s="168" t="str">
        <f t="shared" si="76"/>
        <v xml:space="preserve">Hutang Dagang </v>
      </c>
      <c r="K195" s="74">
        <v>21100</v>
      </c>
      <c r="L195" s="230" t="s">
        <v>424</v>
      </c>
      <c r="M195" s="89" t="str">
        <f>IF(L195=0," ",(VLOOKUP(L195,Kode!$B$10:$E$423,4,0)))</f>
        <v>H-001</v>
      </c>
      <c r="N195" s="217">
        <v>650000</v>
      </c>
      <c r="O195" s="217"/>
      <c r="P195" s="15" t="str">
        <f t="shared" si="58"/>
        <v>Balance</v>
      </c>
      <c r="Q195" s="174"/>
    </row>
    <row r="196" spans="1:17" ht="12.75" customHeight="1">
      <c r="A196" s="50" t="str">
        <f t="shared" si="74"/>
        <v>3911100</v>
      </c>
      <c r="B196" s="50">
        <f>IF(ERR=TRUE,COUNTIF($K$10:K196,K196),0)</f>
        <v>39</v>
      </c>
      <c r="C196" s="50" t="str">
        <f t="shared" si="75"/>
        <v xml:space="preserve">156 </v>
      </c>
      <c r="D196" s="50">
        <f>IF(ERR=FALSE,0,COUNTIF($M$10:M196,M196))</f>
        <v>156</v>
      </c>
      <c r="E196" s="19"/>
      <c r="F196" s="180">
        <v>46051</v>
      </c>
      <c r="G196" s="167">
        <v>12</v>
      </c>
      <c r="H196" s="899"/>
      <c r="I196" s="168" t="s">
        <v>717</v>
      </c>
      <c r="J196" s="168" t="str">
        <f t="shared" si="76"/>
        <v xml:space="preserve">Kas </v>
      </c>
      <c r="K196" s="74">
        <v>11100</v>
      </c>
      <c r="L196" s="230"/>
      <c r="M196" s="89" t="str">
        <f>IF(L196=0," ",(VLOOKUP(L196,Kode!$B$10:$E$423,4,0)))</f>
        <v xml:space="preserve"> </v>
      </c>
      <c r="N196" s="217"/>
      <c r="O196" s="217">
        <v>650000</v>
      </c>
      <c r="P196" s="15" t="str">
        <f t="shared" si="58"/>
        <v>Balance</v>
      </c>
      <c r="Q196" s="174"/>
    </row>
    <row r="197" spans="1:17" ht="12.75" customHeight="1">
      <c r="A197" s="50" t="str">
        <f t="shared" si="74"/>
        <v>2421100</v>
      </c>
      <c r="B197" s="50">
        <f>IF(ERR=TRUE,COUNTIF($K$10:K197,K197),0)</f>
        <v>24</v>
      </c>
      <c r="C197" s="50" t="str">
        <f t="shared" si="75"/>
        <v>10H-001</v>
      </c>
      <c r="D197" s="50">
        <f>IF(ERR=FALSE,0,COUNTIF($M$10:M197,M197))</f>
        <v>10</v>
      </c>
      <c r="E197" s="19"/>
      <c r="F197" s="180">
        <v>46051</v>
      </c>
      <c r="G197" s="167">
        <v>12</v>
      </c>
      <c r="H197" s="899"/>
      <c r="I197" s="168" t="s">
        <v>717</v>
      </c>
      <c r="J197" s="168" t="str">
        <f t="shared" si="76"/>
        <v xml:space="preserve">Hutang Dagang </v>
      </c>
      <c r="K197" s="74">
        <v>21100</v>
      </c>
      <c r="L197" s="230" t="s">
        <v>424</v>
      </c>
      <c r="M197" s="89" t="str">
        <f>IF(L197=0," ",(VLOOKUP(L197,Kode!$B$10:$E$423,4,0)))</f>
        <v>H-001</v>
      </c>
      <c r="N197" s="217">
        <v>650000</v>
      </c>
      <c r="O197" s="217"/>
      <c r="P197" s="15" t="str">
        <f t="shared" si="58"/>
        <v>Balance</v>
      </c>
      <c r="Q197" s="174"/>
    </row>
    <row r="198" spans="1:17" ht="12.75" customHeight="1">
      <c r="A198" s="50" t="str">
        <f t="shared" si="74"/>
        <v>4011100</v>
      </c>
      <c r="B198" s="50">
        <f>IF(ERR=TRUE,COUNTIF($K$10:K198,K198),0)</f>
        <v>40</v>
      </c>
      <c r="C198" s="50" t="str">
        <f t="shared" si="75"/>
        <v xml:space="preserve">157 </v>
      </c>
      <c r="D198" s="50">
        <f>IF(ERR=FALSE,0,COUNTIF($M$10:M198,M198))</f>
        <v>157</v>
      </c>
      <c r="E198" s="19"/>
      <c r="F198" s="180">
        <v>46051</v>
      </c>
      <c r="G198" s="167">
        <v>12</v>
      </c>
      <c r="H198" s="899"/>
      <c r="I198" s="168" t="s">
        <v>717</v>
      </c>
      <c r="J198" s="168" t="str">
        <f t="shared" si="76"/>
        <v xml:space="preserve">Kas </v>
      </c>
      <c r="K198" s="74">
        <v>11100</v>
      </c>
      <c r="L198" s="230"/>
      <c r="M198" s="89" t="str">
        <f>IF(L198=0," ",(VLOOKUP(L198,Kode!$B$10:$E$423,4,0)))</f>
        <v xml:space="preserve"> </v>
      </c>
      <c r="N198" s="217"/>
      <c r="O198" s="217">
        <v>650000</v>
      </c>
      <c r="P198" s="15" t="str">
        <f t="shared" si="58"/>
        <v>Balance</v>
      </c>
      <c r="Q198" s="174"/>
    </row>
    <row r="199" spans="1:17" ht="12.75" customHeight="1">
      <c r="A199" s="50" t="str">
        <f t="shared" si="74"/>
        <v>2521100</v>
      </c>
      <c r="B199" s="50">
        <f>IF(ERR=TRUE,COUNTIF($K$10:K199,K199),0)</f>
        <v>25</v>
      </c>
      <c r="C199" s="50" t="str">
        <f t="shared" si="75"/>
        <v>11H-001</v>
      </c>
      <c r="D199" s="50">
        <f>IF(ERR=FALSE,0,COUNTIF($M$10:M199,M199))</f>
        <v>11</v>
      </c>
      <c r="E199" s="19"/>
      <c r="F199" s="180">
        <v>46051</v>
      </c>
      <c r="G199" s="167">
        <v>12</v>
      </c>
      <c r="H199" s="899"/>
      <c r="I199" s="168" t="s">
        <v>717</v>
      </c>
      <c r="J199" s="168" t="str">
        <f t="shared" si="76"/>
        <v xml:space="preserve">Hutang Dagang </v>
      </c>
      <c r="K199" s="74">
        <v>21100</v>
      </c>
      <c r="L199" s="230" t="s">
        <v>424</v>
      </c>
      <c r="M199" s="89" t="str">
        <f>IF(L199=0," ",(VLOOKUP(L199,Kode!$B$10:$E$423,4,0)))</f>
        <v>H-001</v>
      </c>
      <c r="N199" s="217">
        <v>2600000</v>
      </c>
      <c r="O199" s="217"/>
      <c r="P199" s="15" t="str">
        <f t="shared" si="58"/>
        <v>Balance</v>
      </c>
      <c r="Q199" s="174"/>
    </row>
    <row r="200" spans="1:17" ht="12.75" customHeight="1">
      <c r="A200" s="50" t="str">
        <f t="shared" si="74"/>
        <v>4111100</v>
      </c>
      <c r="B200" s="50">
        <f>IF(ERR=TRUE,COUNTIF($K$10:K200,K200),0)</f>
        <v>41</v>
      </c>
      <c r="C200" s="50" t="str">
        <f t="shared" si="75"/>
        <v xml:space="preserve">158 </v>
      </c>
      <c r="D200" s="50">
        <f>IF(ERR=FALSE,0,COUNTIF($M$10:M200,M200))</f>
        <v>158</v>
      </c>
      <c r="E200" s="19"/>
      <c r="F200" s="180">
        <v>46051</v>
      </c>
      <c r="G200" s="167">
        <v>12</v>
      </c>
      <c r="H200" s="899"/>
      <c r="I200" s="168" t="s">
        <v>717</v>
      </c>
      <c r="J200" s="168" t="str">
        <f t="shared" si="76"/>
        <v xml:space="preserve">Kas </v>
      </c>
      <c r="K200" s="74">
        <v>11100</v>
      </c>
      <c r="L200" s="230"/>
      <c r="M200" s="89" t="str">
        <f>IF(L200=0," ",(VLOOKUP(L200,Kode!$B$10:$E$423,4,0)))</f>
        <v xml:space="preserve"> </v>
      </c>
      <c r="N200" s="217"/>
      <c r="O200" s="217">
        <v>2600000</v>
      </c>
      <c r="P200" s="15" t="str">
        <f t="shared" si="58"/>
        <v>Balance</v>
      </c>
      <c r="Q200" s="174"/>
    </row>
    <row r="201" spans="1:17" ht="12.75" customHeight="1">
      <c r="A201" s="50" t="str">
        <f t="shared" si="74"/>
        <v>2621100</v>
      </c>
      <c r="B201" s="50">
        <f>IF(ERR=TRUE,COUNTIF($K$10:K201,K201),0)</f>
        <v>26</v>
      </c>
      <c r="C201" s="50" t="str">
        <f t="shared" si="75"/>
        <v>2H-009</v>
      </c>
      <c r="D201" s="50">
        <f>IF(ERR=FALSE,0,COUNTIF($M$10:M201,M201))</f>
        <v>2</v>
      </c>
      <c r="E201" s="19"/>
      <c r="F201" s="180">
        <v>46051</v>
      </c>
      <c r="G201" s="167">
        <v>12</v>
      </c>
      <c r="H201" s="899"/>
      <c r="I201" s="168" t="s">
        <v>718</v>
      </c>
      <c r="J201" s="168" t="str">
        <f t="shared" si="76"/>
        <v xml:space="preserve">Hutang Dagang </v>
      </c>
      <c r="K201" s="74">
        <v>21100</v>
      </c>
      <c r="L201" s="230" t="s">
        <v>440</v>
      </c>
      <c r="M201" s="89" t="str">
        <f>IF(L201=0," ",(VLOOKUP(L201,Kode!$B$10:$E$423,4,0)))</f>
        <v>H-009</v>
      </c>
      <c r="N201" s="217">
        <v>10830006</v>
      </c>
      <c r="O201" s="217"/>
      <c r="P201" s="15" t="str">
        <f t="shared" si="58"/>
        <v>Balance</v>
      </c>
      <c r="Q201" s="174"/>
    </row>
    <row r="202" spans="1:17" ht="12.75" customHeight="1">
      <c r="A202" s="50" t="str">
        <f t="shared" si="74"/>
        <v>4211100</v>
      </c>
      <c r="B202" s="50">
        <f>IF(ERR=TRUE,COUNTIF($K$10:K202,K202),0)</f>
        <v>42</v>
      </c>
      <c r="C202" s="50" t="str">
        <f t="shared" si="75"/>
        <v xml:space="preserve">159 </v>
      </c>
      <c r="D202" s="50">
        <f>IF(ERR=FALSE,0,COUNTIF($M$10:M202,M202))</f>
        <v>159</v>
      </c>
      <c r="E202" s="19"/>
      <c r="F202" s="180">
        <v>46051</v>
      </c>
      <c r="G202" s="167">
        <v>12</v>
      </c>
      <c r="H202" s="899"/>
      <c r="I202" s="168" t="s">
        <v>718</v>
      </c>
      <c r="J202" s="168" t="str">
        <f t="shared" si="76"/>
        <v xml:space="preserve">Kas </v>
      </c>
      <c r="K202" s="74">
        <v>11100</v>
      </c>
      <c r="L202" s="230"/>
      <c r="M202" s="89" t="str">
        <f>IF(L202=0," ",(VLOOKUP(L202,Kode!$B$10:$E$423,4,0)))</f>
        <v xml:space="preserve"> </v>
      </c>
      <c r="N202" s="217"/>
      <c r="O202" s="217">
        <v>10830006</v>
      </c>
      <c r="P202" s="15" t="str">
        <f t="shared" ref="P202:P265" si="77">IF(K202="","",IF(AND(K202&gt;0,$M$602=0),"Balance","Unbalance"))</f>
        <v>Balance</v>
      </c>
      <c r="Q202" s="174"/>
    </row>
    <row r="203" spans="1:17" ht="12.75" customHeight="1">
      <c r="A203" s="50" t="str">
        <f t="shared" si="74"/>
        <v>2721100</v>
      </c>
      <c r="B203" s="50">
        <f>IF(ERR=TRUE,COUNTIF($K$10:K203,K203),0)</f>
        <v>27</v>
      </c>
      <c r="C203" s="50" t="str">
        <f t="shared" si="75"/>
        <v>3H-009</v>
      </c>
      <c r="D203" s="50">
        <f>IF(ERR=FALSE,0,COUNTIF($M$10:M203,M203))</f>
        <v>3</v>
      </c>
      <c r="E203" s="19"/>
      <c r="F203" s="180">
        <v>46051</v>
      </c>
      <c r="G203" s="167">
        <v>12</v>
      </c>
      <c r="H203" s="899"/>
      <c r="I203" s="168" t="s">
        <v>718</v>
      </c>
      <c r="J203" s="168" t="str">
        <f t="shared" si="76"/>
        <v xml:space="preserve">Hutang Dagang </v>
      </c>
      <c r="K203" s="74">
        <v>21100</v>
      </c>
      <c r="L203" s="230" t="s">
        <v>440</v>
      </c>
      <c r="M203" s="89" t="str">
        <f>IF(L203=0," ",(VLOOKUP(L203,Kode!$B$10:$E$423,4,0)))</f>
        <v>H-009</v>
      </c>
      <c r="N203" s="217">
        <v>7220000</v>
      </c>
      <c r="O203" s="217"/>
      <c r="P203" s="15" t="str">
        <f t="shared" si="77"/>
        <v>Balance</v>
      </c>
      <c r="Q203" s="174"/>
    </row>
    <row r="204" spans="1:17" ht="12.75" customHeight="1">
      <c r="A204" s="50" t="str">
        <f t="shared" si="74"/>
        <v>4311100</v>
      </c>
      <c r="B204" s="50">
        <f>IF(ERR=TRUE,COUNTIF($K$10:K204,K204),0)</f>
        <v>43</v>
      </c>
      <c r="C204" s="50" t="str">
        <f t="shared" si="75"/>
        <v xml:space="preserve">160 </v>
      </c>
      <c r="D204" s="50">
        <f>IF(ERR=FALSE,0,COUNTIF($M$10:M204,M204))</f>
        <v>160</v>
      </c>
      <c r="E204" s="19"/>
      <c r="F204" s="180">
        <v>46051</v>
      </c>
      <c r="G204" s="167">
        <v>12</v>
      </c>
      <c r="H204" s="899"/>
      <c r="I204" s="168" t="s">
        <v>718</v>
      </c>
      <c r="J204" s="168" t="str">
        <f t="shared" si="76"/>
        <v xml:space="preserve">Kas </v>
      </c>
      <c r="K204" s="74">
        <v>11100</v>
      </c>
      <c r="L204" s="230"/>
      <c r="M204" s="89" t="str">
        <f>IF(L204=0," ",(VLOOKUP(L204,Kode!$B$10:$E$423,4,0)))</f>
        <v xml:space="preserve"> </v>
      </c>
      <c r="N204" s="217"/>
      <c r="O204" s="217">
        <v>7220000</v>
      </c>
      <c r="P204" s="15" t="str">
        <f t="shared" si="77"/>
        <v>Balance</v>
      </c>
      <c r="Q204" s="174"/>
    </row>
    <row r="205" spans="1:17" ht="12.75" customHeight="1">
      <c r="A205" s="50" t="str">
        <f t="shared" si="74"/>
        <v>2821100</v>
      </c>
      <c r="B205" s="50">
        <f>IF(ERR=TRUE,COUNTIF($K$10:K205,K205),0)</f>
        <v>28</v>
      </c>
      <c r="C205" s="50" t="str">
        <f t="shared" si="75"/>
        <v>4H-009</v>
      </c>
      <c r="D205" s="50">
        <f>IF(ERR=FALSE,0,COUNTIF($M$10:M205,M205))</f>
        <v>4</v>
      </c>
      <c r="E205" s="19"/>
      <c r="F205" s="180">
        <v>46051</v>
      </c>
      <c r="G205" s="167">
        <v>12</v>
      </c>
      <c r="H205" s="899"/>
      <c r="I205" s="168" t="s">
        <v>718</v>
      </c>
      <c r="J205" s="168" t="str">
        <f t="shared" si="76"/>
        <v xml:space="preserve">Hutang Dagang </v>
      </c>
      <c r="K205" s="74">
        <v>21100</v>
      </c>
      <c r="L205" s="230" t="s">
        <v>440</v>
      </c>
      <c r="M205" s="89" t="str">
        <f>IF(L205=0," ",(VLOOKUP(L205,Kode!$B$10:$E$423,4,0)))</f>
        <v>H-009</v>
      </c>
      <c r="N205" s="217">
        <v>1805000</v>
      </c>
      <c r="O205" s="217"/>
      <c r="P205" s="15" t="str">
        <f t="shared" si="77"/>
        <v>Balance</v>
      </c>
      <c r="Q205" s="174"/>
    </row>
    <row r="206" spans="1:17" ht="12.75" customHeight="1">
      <c r="A206" s="50" t="str">
        <f t="shared" si="74"/>
        <v>4411100</v>
      </c>
      <c r="B206" s="50">
        <f>IF(ERR=TRUE,COUNTIF($K$10:K206,K206),0)</f>
        <v>44</v>
      </c>
      <c r="C206" s="50" t="str">
        <f t="shared" si="75"/>
        <v xml:space="preserve">161 </v>
      </c>
      <c r="D206" s="50">
        <f>IF(ERR=FALSE,0,COUNTIF($M$10:M206,M206))</f>
        <v>161</v>
      </c>
      <c r="E206" s="19"/>
      <c r="F206" s="180">
        <v>46051</v>
      </c>
      <c r="G206" s="167">
        <v>12</v>
      </c>
      <c r="H206" s="899"/>
      <c r="I206" s="168" t="s">
        <v>718</v>
      </c>
      <c r="J206" s="168" t="str">
        <f t="shared" si="76"/>
        <v xml:space="preserve">Kas </v>
      </c>
      <c r="K206" s="74">
        <v>11100</v>
      </c>
      <c r="L206" s="230"/>
      <c r="M206" s="89" t="str">
        <f>IF(L206=0," ",(VLOOKUP(L206,Kode!$B$10:$E$423,4,0)))</f>
        <v xml:space="preserve"> </v>
      </c>
      <c r="N206" s="217"/>
      <c r="O206" s="217">
        <v>1805000</v>
      </c>
      <c r="P206" s="15" t="str">
        <f t="shared" si="77"/>
        <v>Balance</v>
      </c>
      <c r="Q206" s="174"/>
    </row>
    <row r="207" spans="1:17" ht="12.75" customHeight="1">
      <c r="A207" s="50" t="str">
        <f t="shared" si="74"/>
        <v>2921100</v>
      </c>
      <c r="B207" s="50">
        <f>IF(ERR=TRUE,COUNTIF($K$10:K207,K207),0)</f>
        <v>29</v>
      </c>
      <c r="C207" s="50" t="str">
        <f t="shared" si="75"/>
        <v>5H-009</v>
      </c>
      <c r="D207" s="50">
        <f>IF(ERR=FALSE,0,COUNTIF($M$10:M207,M207))</f>
        <v>5</v>
      </c>
      <c r="E207" s="19"/>
      <c r="F207" s="180">
        <v>46051</v>
      </c>
      <c r="G207" s="167">
        <v>12</v>
      </c>
      <c r="H207" s="899"/>
      <c r="I207" s="168" t="s">
        <v>718</v>
      </c>
      <c r="J207" s="168" t="str">
        <f t="shared" si="76"/>
        <v xml:space="preserve">Hutang Dagang </v>
      </c>
      <c r="K207" s="74">
        <v>21100</v>
      </c>
      <c r="L207" s="230" t="s">
        <v>440</v>
      </c>
      <c r="M207" s="89" t="str">
        <f>IF(L207=0," ",(VLOOKUP(L207,Kode!$B$10:$E$423,4,0)))</f>
        <v>H-009</v>
      </c>
      <c r="N207" s="217">
        <v>9025000</v>
      </c>
      <c r="O207" s="217"/>
      <c r="P207" s="15" t="str">
        <f t="shared" si="77"/>
        <v>Balance</v>
      </c>
      <c r="Q207" s="174"/>
    </row>
    <row r="208" spans="1:17" ht="12.75" customHeight="1">
      <c r="A208" s="50" t="str">
        <f t="shared" si="74"/>
        <v>4511100</v>
      </c>
      <c r="B208" s="50">
        <f>IF(ERR=TRUE,COUNTIF($K$10:K208,K208),0)</f>
        <v>45</v>
      </c>
      <c r="C208" s="50" t="str">
        <f t="shared" si="75"/>
        <v xml:space="preserve">162 </v>
      </c>
      <c r="D208" s="50">
        <f>IF(ERR=FALSE,0,COUNTIF($M$10:M208,M208))</f>
        <v>162</v>
      </c>
      <c r="E208" s="19"/>
      <c r="F208" s="180">
        <v>46051</v>
      </c>
      <c r="G208" s="167">
        <v>12</v>
      </c>
      <c r="H208" s="899"/>
      <c r="I208" s="168" t="s">
        <v>718</v>
      </c>
      <c r="J208" s="168" t="str">
        <f t="shared" si="76"/>
        <v xml:space="preserve">Kas </v>
      </c>
      <c r="K208" s="74">
        <v>11100</v>
      </c>
      <c r="L208" s="230"/>
      <c r="M208" s="89" t="str">
        <f>IF(L208=0," ",(VLOOKUP(L208,Kode!$B$10:$E$423,4,0)))</f>
        <v xml:space="preserve"> </v>
      </c>
      <c r="N208" s="217"/>
      <c r="O208" s="217">
        <v>9025000</v>
      </c>
      <c r="P208" s="15" t="str">
        <f t="shared" si="77"/>
        <v>Balance</v>
      </c>
      <c r="Q208" s="174"/>
    </row>
    <row r="209" spans="1:17" ht="12.75" customHeight="1">
      <c r="A209" s="50" t="str">
        <f t="shared" si="74"/>
        <v>3021100</v>
      </c>
      <c r="B209" s="50">
        <f>IF(ERR=TRUE,COUNTIF($K$10:K209,K209),0)</f>
        <v>30</v>
      </c>
      <c r="C209" s="50" t="str">
        <f t="shared" si="75"/>
        <v>1H-002</v>
      </c>
      <c r="D209" s="50">
        <f>IF(ERR=FALSE,0,COUNTIF($M$10:M209,M209))</f>
        <v>1</v>
      </c>
      <c r="E209" s="19"/>
      <c r="F209" s="180">
        <v>46051</v>
      </c>
      <c r="G209" s="167">
        <v>12</v>
      </c>
      <c r="H209" s="899"/>
      <c r="I209" s="168" t="s">
        <v>719</v>
      </c>
      <c r="J209" s="168" t="str">
        <f t="shared" si="76"/>
        <v xml:space="preserve">Hutang Dagang </v>
      </c>
      <c r="K209" s="74">
        <v>21100</v>
      </c>
      <c r="L209" s="230" t="s">
        <v>426</v>
      </c>
      <c r="M209" s="89" t="str">
        <f>IF(L209=0," ",(VLOOKUP(L209,Kode!$B$10:$E$423,4,0)))</f>
        <v>H-002</v>
      </c>
      <c r="N209" s="217">
        <v>2672600</v>
      </c>
      <c r="O209" s="217"/>
      <c r="P209" s="15" t="str">
        <f t="shared" si="77"/>
        <v>Balance</v>
      </c>
      <c r="Q209" s="174"/>
    </row>
    <row r="210" spans="1:17" ht="12.75" customHeight="1">
      <c r="A210" s="50" t="str">
        <f t="shared" si="74"/>
        <v>4611100</v>
      </c>
      <c r="B210" s="50">
        <f>IF(ERR=TRUE,COUNTIF($K$10:K210,K210),0)</f>
        <v>46</v>
      </c>
      <c r="C210" s="50" t="str">
        <f t="shared" si="75"/>
        <v xml:space="preserve">163 </v>
      </c>
      <c r="D210" s="50">
        <f>IF(ERR=FALSE,0,COUNTIF($M$10:M210,M210))</f>
        <v>163</v>
      </c>
      <c r="E210" s="19"/>
      <c r="F210" s="180">
        <v>46051</v>
      </c>
      <c r="G210" s="167">
        <v>12</v>
      </c>
      <c r="H210" s="899"/>
      <c r="I210" s="168" t="s">
        <v>719</v>
      </c>
      <c r="J210" s="168" t="str">
        <f t="shared" si="76"/>
        <v xml:space="preserve">Kas </v>
      </c>
      <c r="K210" s="74">
        <v>11100</v>
      </c>
      <c r="L210" s="230"/>
      <c r="M210" s="89" t="str">
        <f>IF(L210=0," ",(VLOOKUP(L210,Kode!$B$10:$E$423,4,0)))</f>
        <v xml:space="preserve"> </v>
      </c>
      <c r="N210" s="217"/>
      <c r="O210" s="217">
        <v>2672600</v>
      </c>
      <c r="P210" s="15" t="str">
        <f t="shared" si="77"/>
        <v>Balance</v>
      </c>
      <c r="Q210" s="174"/>
    </row>
    <row r="211" spans="1:17" ht="12.75" customHeight="1">
      <c r="A211" s="50" t="str">
        <f t="shared" si="74"/>
        <v>264002</v>
      </c>
      <c r="B211" s="50">
        <f>IF(ERR=TRUE,COUNTIF($K$10:K211,K211),0)</f>
        <v>2</v>
      </c>
      <c r="C211" s="50" t="str">
        <f t="shared" si="75"/>
        <v xml:space="preserve">164 </v>
      </c>
      <c r="D211" s="50">
        <f>IF(ERR=FALSE,0,COUNTIF($M$10:M211,M211))</f>
        <v>164</v>
      </c>
      <c r="E211" s="19"/>
      <c r="F211" s="180">
        <v>46051</v>
      </c>
      <c r="G211" s="167">
        <v>12</v>
      </c>
      <c r="H211" s="899"/>
      <c r="I211" s="168" t="s">
        <v>719</v>
      </c>
      <c r="J211" s="168" t="str">
        <f t="shared" si="76"/>
        <v xml:space="preserve">Biaya Administrasi Bank </v>
      </c>
      <c r="K211" s="74">
        <v>64002</v>
      </c>
      <c r="L211" s="230"/>
      <c r="M211" s="89" t="str">
        <f>IF(L211=0," ",(VLOOKUP(L211,Kode!$B$10:$E$423,4,0)))</f>
        <v xml:space="preserve"> </v>
      </c>
      <c r="N211" s="217">
        <v>2500</v>
      </c>
      <c r="O211" s="217"/>
      <c r="P211" s="15" t="str">
        <f t="shared" si="77"/>
        <v>Balance</v>
      </c>
      <c r="Q211" s="174"/>
    </row>
    <row r="212" spans="1:17" ht="12.75" customHeight="1">
      <c r="A212" s="50" t="str">
        <f t="shared" si="74"/>
        <v>4711100</v>
      </c>
      <c r="B212" s="50">
        <f>IF(ERR=TRUE,COUNTIF($K$10:K212,K212),0)</f>
        <v>47</v>
      </c>
      <c r="C212" s="50" t="str">
        <f t="shared" si="75"/>
        <v xml:space="preserve">165 </v>
      </c>
      <c r="D212" s="50">
        <f>IF(ERR=FALSE,0,COUNTIF($M$10:M212,M212))</f>
        <v>165</v>
      </c>
      <c r="E212" s="19"/>
      <c r="F212" s="180">
        <v>46051</v>
      </c>
      <c r="G212" s="167">
        <v>12</v>
      </c>
      <c r="H212" s="899"/>
      <c r="I212" s="168" t="s">
        <v>719</v>
      </c>
      <c r="J212" s="168" t="str">
        <f t="shared" si="76"/>
        <v xml:space="preserve">Kas </v>
      </c>
      <c r="K212" s="74">
        <v>11100</v>
      </c>
      <c r="L212" s="230"/>
      <c r="M212" s="89" t="str">
        <f>IF(L212=0," ",(VLOOKUP(L212,Kode!$B$10:$E$423,4,0)))</f>
        <v xml:space="preserve"> </v>
      </c>
      <c r="N212" s="217"/>
      <c r="O212" s="217">
        <v>2500</v>
      </c>
      <c r="P212" s="15" t="str">
        <f t="shared" si="77"/>
        <v>Balance</v>
      </c>
      <c r="Q212" s="174"/>
    </row>
    <row r="213" spans="1:17" ht="12.75" customHeight="1">
      <c r="A213" s="50" t="str">
        <f t="shared" si="74"/>
        <v>4811100</v>
      </c>
      <c r="B213" s="50">
        <f>IF(ERR=TRUE,COUNTIF($K$10:K213,K213),0)</f>
        <v>48</v>
      </c>
      <c r="C213" s="50" t="str">
        <f t="shared" si="75"/>
        <v xml:space="preserve">166 </v>
      </c>
      <c r="D213" s="50">
        <f>IF(ERR=FALSE,0,COUNTIF($M$10:M213,M213))</f>
        <v>166</v>
      </c>
      <c r="E213" s="19"/>
      <c r="F213" s="180">
        <v>46051</v>
      </c>
      <c r="G213" s="167">
        <v>12</v>
      </c>
      <c r="H213" s="899"/>
      <c r="I213" s="168" t="s">
        <v>720</v>
      </c>
      <c r="J213" s="168" t="str">
        <f t="shared" si="76"/>
        <v xml:space="preserve">Kas </v>
      </c>
      <c r="K213" s="74">
        <v>11100</v>
      </c>
      <c r="L213" s="230"/>
      <c r="M213" s="89" t="str">
        <f>IF(L213=0," ",(VLOOKUP(L213,Kode!$B$10:$E$423,4,0)))</f>
        <v xml:space="preserve"> </v>
      </c>
      <c r="N213" s="217">
        <v>200342</v>
      </c>
      <c r="O213" s="217"/>
      <c r="P213" s="15" t="str">
        <f t="shared" si="77"/>
        <v>Balance</v>
      </c>
      <c r="Q213" s="174"/>
    </row>
    <row r="214" spans="1:17" ht="12.75" customHeight="1">
      <c r="A214" s="50" t="str">
        <f t="shared" si="74"/>
        <v>1011403</v>
      </c>
      <c r="B214" s="50">
        <f>IF(ERR=TRUE,COUNTIF($K$10:K214,K214),0)</f>
        <v>10</v>
      </c>
      <c r="C214" s="50" t="str">
        <f t="shared" si="75"/>
        <v xml:space="preserve">167 </v>
      </c>
      <c r="D214" s="50">
        <f>IF(ERR=FALSE,0,COUNTIF($M$10:M214,M214))</f>
        <v>167</v>
      </c>
      <c r="E214" s="19"/>
      <c r="F214" s="180">
        <v>46051</v>
      </c>
      <c r="G214" s="167">
        <v>12</v>
      </c>
      <c r="H214" s="899"/>
      <c r="I214" s="168" t="s">
        <v>720</v>
      </c>
      <c r="J214" s="168" t="str">
        <f t="shared" si="76"/>
        <v>Pph Pasal 23</v>
      </c>
      <c r="K214" s="74">
        <v>11403</v>
      </c>
      <c r="L214" s="230"/>
      <c r="M214" s="89" t="str">
        <f>IF(L214=0," ",(VLOOKUP(L214,Kode!$B$10:$E$423,4,0)))</f>
        <v xml:space="preserve"> </v>
      </c>
      <c r="N214" s="217">
        <v>3676</v>
      </c>
      <c r="O214" s="217"/>
      <c r="P214" s="15" t="str">
        <f t="shared" si="77"/>
        <v>Balance</v>
      </c>
      <c r="Q214" s="174"/>
    </row>
    <row r="215" spans="1:17" ht="12.75" customHeight="1">
      <c r="A215" s="50" t="str">
        <f t="shared" si="74"/>
        <v>3121100</v>
      </c>
      <c r="B215" s="50">
        <f>IF(ERR=TRUE,COUNTIF($K$10:K215,K215),0)</f>
        <v>31</v>
      </c>
      <c r="C215" s="50" t="str">
        <f t="shared" si="75"/>
        <v>2P-006</v>
      </c>
      <c r="D215" s="50">
        <f>IF(ERR=FALSE,0,COUNTIF($M$10:M215,M215))</f>
        <v>2</v>
      </c>
      <c r="E215" s="19"/>
      <c r="F215" s="180">
        <v>46051</v>
      </c>
      <c r="G215" s="167">
        <v>12</v>
      </c>
      <c r="H215" s="899"/>
      <c r="I215" s="168" t="s">
        <v>720</v>
      </c>
      <c r="J215" s="168" t="str">
        <f t="shared" si="76"/>
        <v xml:space="preserve">Hutang Dagang </v>
      </c>
      <c r="K215" s="74">
        <v>21100</v>
      </c>
      <c r="L215" s="230" t="s">
        <v>456</v>
      </c>
      <c r="M215" s="89" t="str">
        <f>IF(L215=0," ",(VLOOKUP(L215,Kode!$B$10:$E$423,4,0)))</f>
        <v>P-006</v>
      </c>
      <c r="N215" s="217"/>
      <c r="O215" s="217">
        <v>204018</v>
      </c>
      <c r="P215" s="15" t="str">
        <f t="shared" si="77"/>
        <v>Balance</v>
      </c>
      <c r="Q215" s="174"/>
    </row>
    <row r="216" spans="1:17" ht="12.75" customHeight="1">
      <c r="A216" s="50" t="str">
        <f t="shared" si="74"/>
        <v>1511600</v>
      </c>
      <c r="B216" s="50">
        <f>IF(ERR=TRUE,COUNTIF($K$10:K216,K216),0)</f>
        <v>15</v>
      </c>
      <c r="C216" s="50" t="str">
        <f t="shared" si="75"/>
        <v xml:space="preserve">168 </v>
      </c>
      <c r="D216" s="50">
        <f>IF(ERR=FALSE,0,COUNTIF($M$10:M216,M216))</f>
        <v>168</v>
      </c>
      <c r="E216" s="19"/>
      <c r="F216" s="180">
        <v>46051</v>
      </c>
      <c r="G216" s="167">
        <v>12</v>
      </c>
      <c r="H216" s="899" t="s">
        <v>672</v>
      </c>
      <c r="I216" s="168" t="s">
        <v>664</v>
      </c>
      <c r="J216" s="168" t="str">
        <f t="shared" si="76"/>
        <v xml:space="preserve">PPN Masukan </v>
      </c>
      <c r="K216" s="74">
        <v>11600</v>
      </c>
      <c r="L216" s="230"/>
      <c r="M216" s="89" t="str">
        <f>IF(L216=0," ",(VLOOKUP(L216,Kode!$B$10:$E$423,4,0)))</f>
        <v xml:space="preserve"> </v>
      </c>
      <c r="N216" s="217">
        <v>1588125</v>
      </c>
      <c r="O216" s="217"/>
      <c r="P216" s="15" t="str">
        <f t="shared" si="77"/>
        <v>Balance</v>
      </c>
      <c r="Q216" s="174"/>
    </row>
    <row r="217" spans="1:17" ht="12.75" customHeight="1">
      <c r="A217" s="50" t="str">
        <f t="shared" si="74"/>
        <v>1353000</v>
      </c>
      <c r="B217" s="50">
        <f>IF(ERR=TRUE,COUNTIF($K$10:K217,K217),0)</f>
        <v>13</v>
      </c>
      <c r="C217" s="50" t="str">
        <f t="shared" si="75"/>
        <v xml:space="preserve">169 </v>
      </c>
      <c r="D217" s="50">
        <f>IF(ERR=FALSE,0,COUNTIF($M$10:M217,M217))</f>
        <v>169</v>
      </c>
      <c r="E217" s="19"/>
      <c r="F217" s="180">
        <v>46051</v>
      </c>
      <c r="G217" s="167">
        <v>12</v>
      </c>
      <c r="H217" s="899" t="s">
        <v>672</v>
      </c>
      <c r="I217" s="168" t="s">
        <v>664</v>
      </c>
      <c r="J217" s="168" t="str">
        <f t="shared" si="76"/>
        <v xml:space="preserve">Pembelian Bahan Baku </v>
      </c>
      <c r="K217" s="74">
        <v>53000</v>
      </c>
      <c r="L217" s="230"/>
      <c r="M217" s="89" t="str">
        <f>IF(L217=0," ",(VLOOKUP(L217,Kode!$B$10:$E$423,4,0)))</f>
        <v xml:space="preserve"> </v>
      </c>
      <c r="N217" s="217">
        <v>14437500</v>
      </c>
      <c r="O217" s="217"/>
      <c r="P217" s="15" t="str">
        <f t="shared" si="77"/>
        <v>Balance</v>
      </c>
      <c r="Q217" s="174"/>
    </row>
    <row r="218" spans="1:17" ht="12.75" customHeight="1">
      <c r="A218" s="50" t="str">
        <f t="shared" si="74"/>
        <v>3221100</v>
      </c>
      <c r="B218" s="50">
        <f>IF(ERR=TRUE,COUNTIF($K$10:K218,K218),0)</f>
        <v>32</v>
      </c>
      <c r="C218" s="50" t="str">
        <f t="shared" si="75"/>
        <v>2H-007</v>
      </c>
      <c r="D218" s="50">
        <f>IF(ERR=FALSE,0,COUNTIF($M$10:M218,M218))</f>
        <v>2</v>
      </c>
      <c r="E218" s="19"/>
      <c r="F218" s="180">
        <v>46051</v>
      </c>
      <c r="G218" s="167">
        <v>12</v>
      </c>
      <c r="H218" s="899" t="s">
        <v>672</v>
      </c>
      <c r="I218" s="168" t="s">
        <v>664</v>
      </c>
      <c r="J218" s="168" t="str">
        <f t="shared" si="76"/>
        <v xml:space="preserve">Hutang Dagang </v>
      </c>
      <c r="K218" s="74">
        <v>21100</v>
      </c>
      <c r="L218" s="230" t="s">
        <v>436</v>
      </c>
      <c r="M218" s="89" t="str">
        <f>IF(L218=0," ",(VLOOKUP(L218,Kode!$B$10:$E$423,4,0)))</f>
        <v>H-007</v>
      </c>
      <c r="N218" s="217"/>
      <c r="O218" s="217">
        <v>16025625</v>
      </c>
      <c r="P218" s="15" t="str">
        <f t="shared" si="77"/>
        <v>Balance</v>
      </c>
      <c r="Q218" s="174"/>
    </row>
    <row r="219" spans="1:17" ht="12.75" customHeight="1">
      <c r="A219" s="50" t="str">
        <f t="shared" si="52"/>
        <v>0</v>
      </c>
      <c r="B219" s="50">
        <f>IF(ERR=TRUE,COUNTIF($K$10:K219,K219),0)</f>
        <v>0</v>
      </c>
      <c r="C219" s="50" t="str">
        <f t="shared" si="53"/>
        <v xml:space="preserve">170 </v>
      </c>
      <c r="D219" s="50">
        <f>IF(ERR=FALSE,0,COUNTIF($M$10:M219,M219))</f>
        <v>170</v>
      </c>
      <c r="E219" s="19"/>
      <c r="F219" s="180">
        <v>46051</v>
      </c>
      <c r="G219" s="167"/>
      <c r="H219" s="899"/>
      <c r="I219" s="168"/>
      <c r="J219" s="168" t="str">
        <f t="shared" si="54"/>
        <v/>
      </c>
      <c r="K219" s="74"/>
      <c r="L219" s="230"/>
      <c r="M219" s="89" t="str">
        <f>IF(L219=0," ",(VLOOKUP(L219,Kode!$B$10:$E$423,4,0)))</f>
        <v xml:space="preserve"> </v>
      </c>
      <c r="N219" s="217"/>
      <c r="O219" s="217"/>
      <c r="P219" s="15" t="str">
        <f t="shared" si="77"/>
        <v/>
      </c>
      <c r="Q219" s="174"/>
    </row>
    <row r="220" spans="1:17" ht="12.75" customHeight="1">
      <c r="A220" s="50" t="str">
        <f t="shared" ref="A220:A222" si="78">B220&amp;K220</f>
        <v>4911100</v>
      </c>
      <c r="B220" s="50">
        <f>IF(ERR=TRUE,COUNTIF($K$10:K220,K220),0)</f>
        <v>49</v>
      </c>
      <c r="C220" s="50" t="str">
        <f t="shared" ref="C220:C222" si="79">D220&amp;M220</f>
        <v xml:space="preserve">171 </v>
      </c>
      <c r="D220" s="50">
        <f>IF(ERR=FALSE,0,COUNTIF($M$10:M220,M220))</f>
        <v>171</v>
      </c>
      <c r="E220" s="19"/>
      <c r="F220" s="180">
        <v>46051</v>
      </c>
      <c r="G220" s="167">
        <v>13</v>
      </c>
      <c r="H220" s="899"/>
      <c r="I220" s="168" t="s">
        <v>540</v>
      </c>
      <c r="J220" s="168" t="str">
        <f t="shared" ref="J220:J222" si="80">IF(K220=0,"",VLOOKUP(K220,Tarkun,2,0))</f>
        <v xml:space="preserve">Kas </v>
      </c>
      <c r="K220" s="74">
        <v>11100</v>
      </c>
      <c r="L220" s="230"/>
      <c r="M220" s="89" t="str">
        <f>IF(L220=0," ",(VLOOKUP(L220,Kode!$B$10:$E$423,4,0)))</f>
        <v xml:space="preserve"> </v>
      </c>
      <c r="N220" s="217">
        <v>38868199.999999985</v>
      </c>
      <c r="O220" s="217"/>
      <c r="P220" s="15" t="str">
        <f t="shared" si="77"/>
        <v>Balance</v>
      </c>
      <c r="Q220" s="174"/>
    </row>
    <row r="221" spans="1:17" ht="12.75" customHeight="1">
      <c r="A221" s="50" t="str">
        <f t="shared" si="78"/>
        <v>2422105</v>
      </c>
      <c r="B221" s="50">
        <f>IF(ERR=TRUE,COUNTIF($K$10:K221,K221),0)</f>
        <v>24</v>
      </c>
      <c r="C221" s="50" t="str">
        <f t="shared" si="79"/>
        <v xml:space="preserve">172 </v>
      </c>
      <c r="D221" s="50">
        <f>IF(ERR=FALSE,0,COUNTIF($M$10:M221,M221))</f>
        <v>172</v>
      </c>
      <c r="E221" s="19"/>
      <c r="F221" s="180">
        <v>46051</v>
      </c>
      <c r="G221" s="167">
        <v>13</v>
      </c>
      <c r="H221" s="899"/>
      <c r="I221" s="168" t="s">
        <v>540</v>
      </c>
      <c r="J221" s="168" t="str">
        <f t="shared" si="80"/>
        <v xml:space="preserve">PPN Keluaran </v>
      </c>
      <c r="K221" s="74">
        <v>22105</v>
      </c>
      <c r="L221" s="230"/>
      <c r="M221" s="89" t="str">
        <f>IF(L221=0," ",(VLOOKUP(L221,Kode!$B$10:$E$423,4,0)))</f>
        <v xml:space="preserve"> </v>
      </c>
      <c r="N221" s="217"/>
      <c r="O221" s="217">
        <v>3851803.6036036024</v>
      </c>
      <c r="P221" s="15" t="str">
        <f t="shared" si="77"/>
        <v>Balance</v>
      </c>
      <c r="Q221" s="174"/>
    </row>
    <row r="222" spans="1:17" ht="12.75" customHeight="1">
      <c r="A222" s="50" t="str">
        <f t="shared" si="78"/>
        <v>2441000</v>
      </c>
      <c r="B222" s="50">
        <f>IF(ERR=TRUE,COUNTIF($K$10:K222,K222),0)</f>
        <v>24</v>
      </c>
      <c r="C222" s="50" t="str">
        <f t="shared" si="79"/>
        <v xml:space="preserve">173 </v>
      </c>
      <c r="D222" s="50">
        <f>IF(ERR=FALSE,0,COUNTIF($M$10:M222,M222))</f>
        <v>173</v>
      </c>
      <c r="E222" s="19"/>
      <c r="F222" s="180">
        <v>46051</v>
      </c>
      <c r="G222" s="167">
        <v>13</v>
      </c>
      <c r="H222" s="899"/>
      <c r="I222" s="168" t="s">
        <v>540</v>
      </c>
      <c r="J222" s="168" t="str">
        <f t="shared" si="80"/>
        <v xml:space="preserve">Penjualan Barang </v>
      </c>
      <c r="K222" s="74">
        <v>41000</v>
      </c>
      <c r="L222" s="230"/>
      <c r="M222" s="89" t="str">
        <f>IF(L222=0," ",(VLOOKUP(L222,Kode!$B$10:$E$423,4,0)))</f>
        <v xml:space="preserve"> </v>
      </c>
      <c r="N222" s="217"/>
      <c r="O222" s="217">
        <v>35016396.396396384</v>
      </c>
      <c r="P222" s="15" t="str">
        <f t="shared" si="77"/>
        <v>Balance</v>
      </c>
      <c r="Q222" s="174"/>
    </row>
    <row r="223" spans="1:17" ht="12.75" customHeight="1">
      <c r="A223" s="50" t="str">
        <f t="shared" si="52"/>
        <v>2211102</v>
      </c>
      <c r="B223" s="50">
        <f>IF(ERR=TRUE,COUNTIF($K$10:K223,K223),0)</f>
        <v>22</v>
      </c>
      <c r="C223" s="50" t="str">
        <f t="shared" si="53"/>
        <v xml:space="preserve">174 </v>
      </c>
      <c r="D223" s="50">
        <f>IF(ERR=FALSE,0,COUNTIF($M$10:M223,M223))</f>
        <v>174</v>
      </c>
      <c r="E223" s="19"/>
      <c r="F223" s="180">
        <v>46051</v>
      </c>
      <c r="G223" s="167">
        <v>13</v>
      </c>
      <c r="H223" s="899" t="s">
        <v>571</v>
      </c>
      <c r="I223" s="168" t="s">
        <v>573</v>
      </c>
      <c r="J223" s="168" t="str">
        <f t="shared" si="54"/>
        <v>Piutang Dagang</v>
      </c>
      <c r="K223" s="74">
        <v>11102</v>
      </c>
      <c r="L223" s="230"/>
      <c r="M223" s="89" t="str">
        <f>IF(L223=0," ",(VLOOKUP(L223,Kode!$B$10:$E$423,4,0)))</f>
        <v xml:space="preserve"> </v>
      </c>
      <c r="N223" s="217">
        <v>888000</v>
      </c>
      <c r="O223" s="217"/>
      <c r="P223" s="15" t="str">
        <f t="shared" si="77"/>
        <v>Balance</v>
      </c>
      <c r="Q223" s="174"/>
    </row>
    <row r="224" spans="1:17" ht="12.75" customHeight="1">
      <c r="A224" s="50" t="str">
        <f t="shared" si="52"/>
        <v>2522105</v>
      </c>
      <c r="B224" s="50">
        <f>IF(ERR=TRUE,COUNTIF($K$10:K224,K224),0)</f>
        <v>25</v>
      </c>
      <c r="C224" s="50" t="str">
        <f t="shared" si="53"/>
        <v xml:space="preserve">175 </v>
      </c>
      <c r="D224" s="50">
        <f>IF(ERR=FALSE,0,COUNTIF($M$10:M224,M224))</f>
        <v>175</v>
      </c>
      <c r="E224" s="19"/>
      <c r="F224" s="180">
        <v>46051</v>
      </c>
      <c r="G224" s="167">
        <v>13</v>
      </c>
      <c r="H224" s="899" t="s">
        <v>571</v>
      </c>
      <c r="I224" s="168" t="s">
        <v>573</v>
      </c>
      <c r="J224" s="168" t="str">
        <f t="shared" si="54"/>
        <v xml:space="preserve">PPN Keluaran </v>
      </c>
      <c r="K224" s="74">
        <v>22105</v>
      </c>
      <c r="L224" s="230"/>
      <c r="M224" s="89" t="str">
        <f>IF(L224=0," ",(VLOOKUP(L224,Kode!$B$10:$E$423,4,0)))</f>
        <v xml:space="preserve"> </v>
      </c>
      <c r="N224" s="217"/>
      <c r="O224" s="217">
        <v>87999.999999999985</v>
      </c>
      <c r="P224" s="15" t="str">
        <f t="shared" si="77"/>
        <v>Balance</v>
      </c>
      <c r="Q224" s="174"/>
    </row>
    <row r="225" spans="1:17" ht="12.75" customHeight="1">
      <c r="A225" s="50" t="str">
        <f t="shared" si="52"/>
        <v>2541000</v>
      </c>
      <c r="B225" s="50">
        <f>IF(ERR=TRUE,COUNTIF($K$10:K225,K225),0)</f>
        <v>25</v>
      </c>
      <c r="C225" s="50" t="str">
        <f t="shared" si="53"/>
        <v xml:space="preserve">176 </v>
      </c>
      <c r="D225" s="50">
        <f>IF(ERR=FALSE,0,COUNTIF($M$10:M225,M225))</f>
        <v>176</v>
      </c>
      <c r="E225" s="19"/>
      <c r="F225" s="180">
        <v>46051</v>
      </c>
      <c r="G225" s="167">
        <v>13</v>
      </c>
      <c r="H225" s="899" t="s">
        <v>571</v>
      </c>
      <c r="I225" s="168" t="s">
        <v>573</v>
      </c>
      <c r="J225" s="168" t="str">
        <f t="shared" si="54"/>
        <v xml:space="preserve">Penjualan Barang </v>
      </c>
      <c r="K225" s="74">
        <v>41000</v>
      </c>
      <c r="L225" s="230"/>
      <c r="M225" s="89" t="str">
        <f>IF(L225=0," ",(VLOOKUP(L225,Kode!$B$10:$E$423,4,0)))</f>
        <v xml:space="preserve"> </v>
      </c>
      <c r="N225" s="217"/>
      <c r="O225" s="217">
        <v>800000</v>
      </c>
      <c r="P225" s="15" t="str">
        <f t="shared" si="77"/>
        <v>Balance</v>
      </c>
      <c r="Q225" s="174"/>
    </row>
    <row r="226" spans="1:17" ht="12.75" customHeight="1">
      <c r="A226" s="50" t="str">
        <f t="shared" si="52"/>
        <v>5011100</v>
      </c>
      <c r="B226" s="50">
        <f>IF(ERR=TRUE,COUNTIF($K$10:K226,K226),0)</f>
        <v>50</v>
      </c>
      <c r="C226" s="50" t="str">
        <f t="shared" si="53"/>
        <v xml:space="preserve">177 </v>
      </c>
      <c r="D226" s="50">
        <f>IF(ERR=FALSE,0,COUNTIF($M$10:M226,M226))</f>
        <v>177</v>
      </c>
      <c r="E226" s="19"/>
      <c r="F226" s="180">
        <v>46051</v>
      </c>
      <c r="G226" s="167">
        <v>13</v>
      </c>
      <c r="H226" s="899" t="s">
        <v>572</v>
      </c>
      <c r="I226" s="168" t="s">
        <v>574</v>
      </c>
      <c r="J226" s="168" t="str">
        <f t="shared" si="54"/>
        <v xml:space="preserve">Kas </v>
      </c>
      <c r="K226" s="74">
        <v>11100</v>
      </c>
      <c r="L226" s="230"/>
      <c r="M226" s="89" t="str">
        <f>IF(L226=0," ",(VLOOKUP(L226,Kode!$B$10:$E$423,4,0)))</f>
        <v xml:space="preserve"> </v>
      </c>
      <c r="N226" s="217">
        <v>494424</v>
      </c>
      <c r="O226" s="217"/>
      <c r="P226" s="15" t="str">
        <f t="shared" si="77"/>
        <v>Balance</v>
      </c>
      <c r="Q226" s="174"/>
    </row>
    <row r="227" spans="1:17" ht="12.75" customHeight="1">
      <c r="A227" s="50" t="str">
        <f t="shared" si="52"/>
        <v>2622105</v>
      </c>
      <c r="B227" s="50">
        <f>IF(ERR=TRUE,COUNTIF($K$10:K227,K227),0)</f>
        <v>26</v>
      </c>
      <c r="C227" s="50" t="str">
        <f t="shared" si="53"/>
        <v xml:space="preserve">178 </v>
      </c>
      <c r="D227" s="50">
        <f>IF(ERR=FALSE,0,COUNTIF($M$10:M227,M227))</f>
        <v>178</v>
      </c>
      <c r="E227" s="19"/>
      <c r="F227" s="180">
        <v>46051</v>
      </c>
      <c r="G227" s="167">
        <v>13</v>
      </c>
      <c r="H227" s="899" t="s">
        <v>572</v>
      </c>
      <c r="I227" s="168" t="s">
        <v>574</v>
      </c>
      <c r="J227" s="168" t="str">
        <f t="shared" si="54"/>
        <v xml:space="preserve">PPN Keluaran </v>
      </c>
      <c r="K227" s="74">
        <v>22105</v>
      </c>
      <c r="L227" s="230"/>
      <c r="M227" s="89" t="str">
        <f>IF(L227=0," ",(VLOOKUP(L227,Kode!$B$10:$E$423,4,0)))</f>
        <v xml:space="preserve"> </v>
      </c>
      <c r="N227" s="217"/>
      <c r="O227" s="217">
        <v>49896</v>
      </c>
      <c r="P227" s="15" t="str">
        <f t="shared" si="77"/>
        <v>Balance</v>
      </c>
      <c r="Q227" s="174"/>
    </row>
    <row r="228" spans="1:17" ht="12.75" customHeight="1">
      <c r="A228" s="50" t="str">
        <f t="shared" si="52"/>
        <v>2641000</v>
      </c>
      <c r="B228" s="50">
        <f>IF(ERR=TRUE,COUNTIF($K$10:K228,K228),0)</f>
        <v>26</v>
      </c>
      <c r="C228" s="50" t="str">
        <f t="shared" si="53"/>
        <v xml:space="preserve">179 </v>
      </c>
      <c r="D228" s="50">
        <f>IF(ERR=FALSE,0,COUNTIF($M$10:M228,M228))</f>
        <v>179</v>
      </c>
      <c r="E228" s="19"/>
      <c r="F228" s="180">
        <v>46051</v>
      </c>
      <c r="G228" s="167">
        <v>13</v>
      </c>
      <c r="H228" s="899" t="s">
        <v>572</v>
      </c>
      <c r="I228" s="168" t="s">
        <v>574</v>
      </c>
      <c r="J228" s="168" t="str">
        <f t="shared" si="54"/>
        <v xml:space="preserve">Penjualan Barang </v>
      </c>
      <c r="K228" s="74">
        <v>41000</v>
      </c>
      <c r="L228" s="230"/>
      <c r="M228" s="89" t="str">
        <f>IF(L228=0," ",(VLOOKUP(L228,Kode!$B$10:$E$423,4,0)))</f>
        <v xml:space="preserve"> </v>
      </c>
      <c r="N228" s="217"/>
      <c r="O228" s="217">
        <v>453600</v>
      </c>
      <c r="P228" s="15" t="str">
        <f t="shared" si="77"/>
        <v>Balance</v>
      </c>
      <c r="Q228" s="174"/>
    </row>
    <row r="229" spans="1:17" ht="12.75" customHeight="1">
      <c r="A229" s="50" t="str">
        <f t="shared" si="52"/>
        <v>1111403</v>
      </c>
      <c r="B229" s="50">
        <f>IF(ERR=TRUE,COUNTIF($K$10:K229,K229),0)</f>
        <v>11</v>
      </c>
      <c r="C229" s="50" t="str">
        <f t="shared" si="53"/>
        <v xml:space="preserve">180 </v>
      </c>
      <c r="D229" s="50">
        <f>IF(ERR=FALSE,0,COUNTIF($M$10:M229,M229))</f>
        <v>180</v>
      </c>
      <c r="E229" s="19"/>
      <c r="F229" s="180">
        <v>46051</v>
      </c>
      <c r="G229" s="167">
        <v>13</v>
      </c>
      <c r="H229" s="899" t="s">
        <v>572</v>
      </c>
      <c r="I229" s="168" t="s">
        <v>574</v>
      </c>
      <c r="J229" s="168" t="str">
        <f t="shared" si="54"/>
        <v>Pph Pasal 23</v>
      </c>
      <c r="K229" s="74">
        <v>11403</v>
      </c>
      <c r="L229" s="230"/>
      <c r="M229" s="89" t="str">
        <f>IF(L229=0," ",(VLOOKUP(L229,Kode!$B$10:$E$423,4,0)))</f>
        <v xml:space="preserve"> </v>
      </c>
      <c r="N229" s="217">
        <v>9072</v>
      </c>
      <c r="O229" s="217"/>
      <c r="P229" s="15" t="str">
        <f t="shared" si="77"/>
        <v>Balance</v>
      </c>
      <c r="Q229" s="174"/>
    </row>
    <row r="230" spans="1:17" ht="12.75" customHeight="1">
      <c r="A230" s="50" t="str">
        <f t="shared" ref="A230:A232" si="81">B230&amp;K230</f>
        <v>0</v>
      </c>
      <c r="B230" s="50">
        <f>IF(ERR=TRUE,COUNTIF($K$10:K230,K230),0)</f>
        <v>0</v>
      </c>
      <c r="C230" s="50" t="str">
        <f t="shared" ref="C230:C232" si="82">D230&amp;M230</f>
        <v xml:space="preserve">181 </v>
      </c>
      <c r="D230" s="50">
        <f>IF(ERR=FALSE,0,COUNTIF($M$10:M230,M230))</f>
        <v>181</v>
      </c>
      <c r="E230" s="19"/>
      <c r="F230" s="180">
        <v>46051</v>
      </c>
      <c r="G230" s="167"/>
      <c r="H230" s="899"/>
      <c r="I230" s="168"/>
      <c r="J230" s="168" t="str">
        <f t="shared" ref="J230:J232" si="83">IF(K230=0,"",VLOOKUP(K230,Tarkun,2,0))</f>
        <v/>
      </c>
      <c r="K230" s="74"/>
      <c r="L230" s="230"/>
      <c r="M230" s="89" t="str">
        <f>IF(L230=0," ",(VLOOKUP(L230,Kode!$B$10:$E$423,4,0)))</f>
        <v xml:space="preserve"> </v>
      </c>
      <c r="N230" s="217"/>
      <c r="O230" s="217"/>
      <c r="P230" s="15" t="str">
        <f t="shared" si="77"/>
        <v/>
      </c>
      <c r="Q230" s="174"/>
    </row>
    <row r="231" spans="1:17" ht="12.75" customHeight="1">
      <c r="A231" s="50" t="str">
        <f t="shared" si="81"/>
        <v>5111100</v>
      </c>
      <c r="B231" s="50">
        <f>IF(ERR=TRUE,COUNTIF($K$10:K231,K231),0)</f>
        <v>51</v>
      </c>
      <c r="C231" s="50" t="str">
        <f t="shared" si="82"/>
        <v xml:space="preserve">182 </v>
      </c>
      <c r="D231" s="50">
        <f>IF(ERR=FALSE,0,COUNTIF($M$10:M231,M231))</f>
        <v>182</v>
      </c>
      <c r="E231" s="19"/>
      <c r="F231" s="180">
        <v>46051</v>
      </c>
      <c r="G231" s="167">
        <v>14</v>
      </c>
      <c r="H231" s="899"/>
      <c r="I231" s="168" t="s">
        <v>701</v>
      </c>
      <c r="J231" s="168" t="str">
        <f t="shared" si="83"/>
        <v xml:space="preserve">Kas </v>
      </c>
      <c r="K231" s="74">
        <v>11100</v>
      </c>
      <c r="L231" s="230"/>
      <c r="M231" s="89" t="str">
        <f>IF(L231=0," ",(VLOOKUP(L231,Kode!$B$10:$E$423,4,0)))</f>
        <v xml:space="preserve"> </v>
      </c>
      <c r="N231" s="217">
        <v>5318001</v>
      </c>
      <c r="O231" s="217"/>
      <c r="P231" s="15" t="str">
        <f t="shared" si="77"/>
        <v>Balance</v>
      </c>
      <c r="Q231" s="174"/>
    </row>
    <row r="232" spans="1:17" ht="12.75" customHeight="1">
      <c r="A232" s="50" t="str">
        <f t="shared" si="81"/>
        <v>1211403</v>
      </c>
      <c r="B232" s="50">
        <f>IF(ERR=TRUE,COUNTIF($K$10:K232,K232),0)</f>
        <v>12</v>
      </c>
      <c r="C232" s="50" t="str">
        <f t="shared" si="82"/>
        <v xml:space="preserve">183 </v>
      </c>
      <c r="D232" s="50">
        <f>IF(ERR=FALSE,0,COUNTIF($M$10:M232,M232))</f>
        <v>183</v>
      </c>
      <c r="E232" s="19"/>
      <c r="F232" s="180">
        <v>46051</v>
      </c>
      <c r="G232" s="167">
        <v>14</v>
      </c>
      <c r="H232" s="899"/>
      <c r="I232" s="168" t="s">
        <v>701</v>
      </c>
      <c r="J232" s="168" t="str">
        <f t="shared" si="83"/>
        <v>Pph Pasal 23</v>
      </c>
      <c r="K232" s="74">
        <v>11403</v>
      </c>
      <c r="L232" s="230"/>
      <c r="M232" s="89" t="str">
        <f>IF(L232=0," ",(VLOOKUP(L232,Kode!$B$10:$E$423,4,0)))</f>
        <v xml:space="preserve"> </v>
      </c>
      <c r="N232" s="217">
        <v>97578</v>
      </c>
      <c r="O232" s="217"/>
      <c r="P232" s="15" t="str">
        <f t="shared" si="77"/>
        <v>Balance</v>
      </c>
      <c r="Q232" s="174"/>
    </row>
    <row r="233" spans="1:17" ht="12.75" customHeight="1">
      <c r="A233" s="50" t="str">
        <f t="shared" si="52"/>
        <v>2311102</v>
      </c>
      <c r="B233" s="50">
        <f>IF(ERR=TRUE,COUNTIF($K$10:K233,K233),0)</f>
        <v>23</v>
      </c>
      <c r="C233" s="50" t="str">
        <f t="shared" si="53"/>
        <v>2P-008</v>
      </c>
      <c r="D233" s="50">
        <f>IF(ERR=FALSE,0,COUNTIF($M$10:M233,M233))</f>
        <v>2</v>
      </c>
      <c r="E233" s="19"/>
      <c r="F233" s="180">
        <v>46051</v>
      </c>
      <c r="G233" s="167">
        <v>14</v>
      </c>
      <c r="H233" s="899"/>
      <c r="I233" s="168" t="s">
        <v>701</v>
      </c>
      <c r="J233" s="168" t="str">
        <f t="shared" si="54"/>
        <v>Piutang Dagang</v>
      </c>
      <c r="K233" s="74">
        <v>11102</v>
      </c>
      <c r="L233" s="230" t="s">
        <v>460</v>
      </c>
      <c r="M233" s="89" t="str">
        <f>IF(L233=0," ",(VLOOKUP(L233,Kode!$B$10:$E$423,4,0)))</f>
        <v>P-008</v>
      </c>
      <c r="N233" s="217"/>
      <c r="O233" s="217">
        <v>5415579</v>
      </c>
      <c r="P233" s="15" t="str">
        <f t="shared" si="77"/>
        <v>Balance</v>
      </c>
      <c r="Q233" s="174"/>
    </row>
    <row r="234" spans="1:17" ht="12.75" customHeight="1">
      <c r="A234" s="50" t="str">
        <f t="shared" ref="A234:A238" si="84">B234&amp;K234</f>
        <v>5211100</v>
      </c>
      <c r="B234" s="50">
        <f>IF(ERR=TRUE,COUNTIF($K$10:K234,K234),0)</f>
        <v>52</v>
      </c>
      <c r="C234" s="50" t="str">
        <f t="shared" ref="C234:C238" si="85">D234&amp;M234</f>
        <v xml:space="preserve">184 </v>
      </c>
      <c r="D234" s="50">
        <f>IF(ERR=FALSE,0,COUNTIF($M$10:M234,M234))</f>
        <v>184</v>
      </c>
      <c r="E234" s="19"/>
      <c r="F234" s="180">
        <v>46051</v>
      </c>
      <c r="G234" s="167">
        <v>14</v>
      </c>
      <c r="H234" s="899"/>
      <c r="I234" s="51" t="s">
        <v>584</v>
      </c>
      <c r="J234" s="168" t="str">
        <f t="shared" ref="J234:J238" si="86">IF(K234=0,"",VLOOKUP(K234,Tarkun,2,0))</f>
        <v xml:space="preserve">Kas </v>
      </c>
      <c r="K234" s="74">
        <v>11100</v>
      </c>
      <c r="L234" s="230"/>
      <c r="M234" s="89" t="str">
        <f>IF(L234=0," ",(VLOOKUP(L234,Kode!$B$10:$E$423,4,0)))</f>
        <v xml:space="preserve"> </v>
      </c>
      <c r="N234" s="217">
        <v>1009449</v>
      </c>
      <c r="O234" s="217"/>
      <c r="P234" s="15" t="str">
        <f t="shared" si="77"/>
        <v>Balance</v>
      </c>
      <c r="Q234" s="174"/>
    </row>
    <row r="235" spans="1:17" ht="12.75" customHeight="1">
      <c r="A235" s="50" t="str">
        <f t="shared" si="84"/>
        <v>1311403</v>
      </c>
      <c r="B235" s="50">
        <f>IF(ERR=TRUE,COUNTIF($K$10:K235,K235),0)</f>
        <v>13</v>
      </c>
      <c r="C235" s="50" t="str">
        <f t="shared" si="85"/>
        <v xml:space="preserve">185 </v>
      </c>
      <c r="D235" s="50">
        <f>IF(ERR=FALSE,0,COUNTIF($M$10:M235,M235))</f>
        <v>185</v>
      </c>
      <c r="E235" s="19"/>
      <c r="F235" s="180">
        <v>46051</v>
      </c>
      <c r="G235" s="167">
        <v>14</v>
      </c>
      <c r="H235" s="899"/>
      <c r="I235" s="168" t="s">
        <v>584</v>
      </c>
      <c r="J235" s="168" t="str">
        <f t="shared" si="86"/>
        <v>Pph Pasal 23</v>
      </c>
      <c r="K235" s="74">
        <v>11403</v>
      </c>
      <c r="L235" s="230"/>
      <c r="M235" s="89" t="str">
        <f>IF(L235=0," ",(VLOOKUP(L235,Kode!$B$10:$E$423,4,0)))</f>
        <v xml:space="preserve"> </v>
      </c>
      <c r="N235" s="217">
        <v>18522</v>
      </c>
      <c r="O235" s="217"/>
      <c r="P235" s="15" t="str">
        <f t="shared" si="77"/>
        <v>Balance</v>
      </c>
      <c r="Q235" s="174"/>
    </row>
    <row r="236" spans="1:17" ht="12.75" customHeight="1">
      <c r="A236" s="50" t="str">
        <f t="shared" si="84"/>
        <v>2741000</v>
      </c>
      <c r="B236" s="50">
        <f>IF(ERR=TRUE,COUNTIF($K$10:K236,K236),0)</f>
        <v>27</v>
      </c>
      <c r="C236" s="50" t="str">
        <f t="shared" si="85"/>
        <v xml:space="preserve">186 </v>
      </c>
      <c r="D236" s="50">
        <f>IF(ERR=FALSE,0,COUNTIF($M$10:M236,M236))</f>
        <v>186</v>
      </c>
      <c r="E236" s="19"/>
      <c r="F236" s="180">
        <v>46051</v>
      </c>
      <c r="G236" s="167">
        <v>14</v>
      </c>
      <c r="H236" s="899"/>
      <c r="I236" s="168" t="s">
        <v>584</v>
      </c>
      <c r="J236" s="168" t="str">
        <f t="shared" si="86"/>
        <v xml:space="preserve">Penjualan Barang </v>
      </c>
      <c r="K236" s="74">
        <v>41000</v>
      </c>
      <c r="L236" s="230"/>
      <c r="M236" s="89" t="str">
        <f>IF(L236=0," ",(VLOOKUP(L236,Kode!$B$10:$E$423,4,0)))</f>
        <v xml:space="preserve"> </v>
      </c>
      <c r="N236" s="217"/>
      <c r="O236" s="217">
        <v>1027971</v>
      </c>
      <c r="P236" s="15" t="str">
        <f t="shared" si="77"/>
        <v>Balance</v>
      </c>
      <c r="Q236" s="174"/>
    </row>
    <row r="237" spans="1:17" ht="12.75" customHeight="1">
      <c r="A237" s="50" t="str">
        <f t="shared" si="84"/>
        <v>5311100</v>
      </c>
      <c r="B237" s="50">
        <f>IF(ERR=TRUE,COUNTIF($K$10:K237,K237),0)</f>
        <v>53</v>
      </c>
      <c r="C237" s="50" t="str">
        <f t="shared" si="85"/>
        <v xml:space="preserve">187 </v>
      </c>
      <c r="D237" s="50">
        <f>IF(ERR=FALSE,0,COUNTIF($M$10:M237,M237))</f>
        <v>187</v>
      </c>
      <c r="E237" s="19"/>
      <c r="F237" s="180">
        <v>46051</v>
      </c>
      <c r="G237" s="167">
        <v>14</v>
      </c>
      <c r="H237" s="899"/>
      <c r="I237" s="168" t="s">
        <v>721</v>
      </c>
      <c r="J237" s="168" t="str">
        <f t="shared" si="86"/>
        <v xml:space="preserve">Kas </v>
      </c>
      <c r="K237" s="74">
        <v>11100</v>
      </c>
      <c r="L237" s="230"/>
      <c r="M237" s="89" t="str">
        <f>IF(L237=0," ",(VLOOKUP(L237,Kode!$B$10:$E$423,4,0)))</f>
        <v xml:space="preserve"> </v>
      </c>
      <c r="N237" s="217">
        <v>18857</v>
      </c>
      <c r="O237" s="217"/>
      <c r="P237" s="15" t="str">
        <f t="shared" si="77"/>
        <v>Balance</v>
      </c>
      <c r="Q237" s="174"/>
    </row>
    <row r="238" spans="1:17" ht="12.75" customHeight="1">
      <c r="A238" s="50" t="str">
        <f t="shared" si="84"/>
        <v>227100</v>
      </c>
      <c r="B238" s="50">
        <f>IF(ERR=TRUE,COUNTIF($K$10:K238,K238),0)</f>
        <v>2</v>
      </c>
      <c r="C238" s="50" t="str">
        <f t="shared" si="85"/>
        <v xml:space="preserve">188 </v>
      </c>
      <c r="D238" s="50">
        <f>IF(ERR=FALSE,0,COUNTIF($M$10:M238,M238))</f>
        <v>188</v>
      </c>
      <c r="E238" s="19"/>
      <c r="F238" s="180">
        <v>46051</v>
      </c>
      <c r="G238" s="167">
        <v>14</v>
      </c>
      <c r="H238" s="899"/>
      <c r="I238" s="168" t="s">
        <v>721</v>
      </c>
      <c r="J238" s="168" t="str">
        <f t="shared" si="86"/>
        <v xml:space="preserve">Uang Muka Penjualan  </v>
      </c>
      <c r="K238" s="74">
        <v>27100</v>
      </c>
      <c r="L238" s="230"/>
      <c r="M238" s="89" t="str">
        <f>IF(L238=0," ",(VLOOKUP(L238,Kode!$B$10:$E$423,4,0)))</f>
        <v xml:space="preserve"> </v>
      </c>
      <c r="N238" s="217"/>
      <c r="O238" s="217">
        <v>18857</v>
      </c>
      <c r="P238" s="15" t="str">
        <f t="shared" si="77"/>
        <v>Balance</v>
      </c>
      <c r="Q238" s="174"/>
    </row>
    <row r="239" spans="1:17" ht="12.75" customHeight="1">
      <c r="A239" s="50" t="str">
        <f t="shared" ref="A239:A241" si="87">B239&amp;K239</f>
        <v>5411100</v>
      </c>
      <c r="B239" s="50">
        <f>IF(ERR=TRUE,COUNTIF($K$10:K239,K239),0)</f>
        <v>54</v>
      </c>
      <c r="C239" s="50" t="str">
        <f t="shared" ref="C239:C241" si="88">D239&amp;M239</f>
        <v xml:space="preserve">189 </v>
      </c>
      <c r="D239" s="50">
        <f>IF(ERR=FALSE,0,COUNTIF($M$10:M239,M239))</f>
        <v>189</v>
      </c>
      <c r="E239" s="19"/>
      <c r="F239" s="180">
        <v>46051</v>
      </c>
      <c r="G239" s="167">
        <v>14</v>
      </c>
      <c r="H239" s="899"/>
      <c r="I239" s="168" t="s">
        <v>540</v>
      </c>
      <c r="J239" s="168" t="str">
        <f t="shared" ref="J239:J241" si="89">IF(K239=0,"",VLOOKUP(K239,Tarkun,2,0))</f>
        <v xml:space="preserve">Kas </v>
      </c>
      <c r="K239" s="74">
        <v>11100</v>
      </c>
      <c r="L239" s="230"/>
      <c r="M239" s="89" t="str">
        <f>IF(L239=0," ",(VLOOKUP(L239,Kode!$B$10:$E$423,4,0)))</f>
        <v xml:space="preserve"> </v>
      </c>
      <c r="N239" s="217">
        <v>25246000.000000007</v>
      </c>
      <c r="O239" s="217"/>
      <c r="P239" s="15" t="str">
        <f t="shared" si="77"/>
        <v>Balance</v>
      </c>
      <c r="Q239" s="174"/>
    </row>
    <row r="240" spans="1:17" ht="12.75" customHeight="1">
      <c r="A240" s="50" t="str">
        <f t="shared" si="87"/>
        <v>2722105</v>
      </c>
      <c r="B240" s="50">
        <f>IF(ERR=TRUE,COUNTIF($K$10:K240,K240),0)</f>
        <v>27</v>
      </c>
      <c r="C240" s="50" t="str">
        <f t="shared" si="88"/>
        <v xml:space="preserve">190 </v>
      </c>
      <c r="D240" s="50">
        <f>IF(ERR=FALSE,0,COUNTIF($M$10:M240,M240))</f>
        <v>190</v>
      </c>
      <c r="E240" s="19"/>
      <c r="F240" s="180">
        <v>46051</v>
      </c>
      <c r="G240" s="167">
        <v>14</v>
      </c>
      <c r="H240" s="899"/>
      <c r="I240" s="168" t="s">
        <v>540</v>
      </c>
      <c r="J240" s="168" t="str">
        <f t="shared" si="89"/>
        <v xml:space="preserve">PPN Keluaran </v>
      </c>
      <c r="K240" s="74">
        <v>22105</v>
      </c>
      <c r="L240" s="230"/>
      <c r="M240" s="89" t="str">
        <f>IF(L240=0," ",(VLOOKUP(L240,Kode!$B$10:$E$423,4,0)))</f>
        <v xml:space="preserve"> </v>
      </c>
      <c r="N240" s="217"/>
      <c r="O240" s="217">
        <v>2501855.855855857</v>
      </c>
      <c r="P240" s="15" t="str">
        <f t="shared" si="77"/>
        <v>Balance</v>
      </c>
      <c r="Q240" s="174"/>
    </row>
    <row r="241" spans="1:17" ht="12.75" customHeight="1">
      <c r="A241" s="50" t="str">
        <f t="shared" si="87"/>
        <v>2841000</v>
      </c>
      <c r="B241" s="50">
        <f>IF(ERR=TRUE,COUNTIF($K$10:K241,K241),0)</f>
        <v>28</v>
      </c>
      <c r="C241" s="50" t="str">
        <f t="shared" si="88"/>
        <v xml:space="preserve">191 </v>
      </c>
      <c r="D241" s="50">
        <f>IF(ERR=FALSE,0,COUNTIF($M$10:M241,M241))</f>
        <v>191</v>
      </c>
      <c r="E241" s="19"/>
      <c r="F241" s="180">
        <v>46051</v>
      </c>
      <c r="G241" s="167">
        <v>14</v>
      </c>
      <c r="H241" s="899"/>
      <c r="I241" s="168" t="s">
        <v>540</v>
      </c>
      <c r="J241" s="168" t="str">
        <f t="shared" si="89"/>
        <v xml:space="preserve">Penjualan Barang </v>
      </c>
      <c r="K241" s="74">
        <v>41000</v>
      </c>
      <c r="L241" s="230"/>
      <c r="M241" s="89" t="str">
        <f>IF(L241=0," ",(VLOOKUP(L241,Kode!$B$10:$E$423,4,0)))</f>
        <v xml:space="preserve"> </v>
      </c>
      <c r="N241" s="217"/>
      <c r="O241" s="217">
        <v>22744144.144144151</v>
      </c>
      <c r="P241" s="15" t="str">
        <f t="shared" si="77"/>
        <v>Balance</v>
      </c>
      <c r="Q241" s="174"/>
    </row>
    <row r="242" spans="1:17" ht="12.75" customHeight="1">
      <c r="A242" s="50" t="str">
        <f t="shared" si="52"/>
        <v>2411102</v>
      </c>
      <c r="B242" s="50">
        <f>IF(ERR=TRUE,COUNTIF($K$10:K242,K242),0)</f>
        <v>24</v>
      </c>
      <c r="C242" s="50" t="str">
        <f t="shared" si="53"/>
        <v xml:space="preserve">192 </v>
      </c>
      <c r="D242" s="50">
        <f>IF(ERR=FALSE,0,COUNTIF($M$10:M242,M242))</f>
        <v>192</v>
      </c>
      <c r="E242" s="19"/>
      <c r="F242" s="180">
        <v>46051</v>
      </c>
      <c r="G242" s="167">
        <v>14</v>
      </c>
      <c r="H242" s="900" t="s">
        <v>575</v>
      </c>
      <c r="I242" s="168" t="s">
        <v>558</v>
      </c>
      <c r="J242" s="168" t="str">
        <f t="shared" si="54"/>
        <v>Piutang Dagang</v>
      </c>
      <c r="K242" s="74">
        <v>11102</v>
      </c>
      <c r="L242" s="230"/>
      <c r="M242" s="89" t="str">
        <f>IF(L242=0," ",(VLOOKUP(L242,Kode!$B$10:$E$423,4,0)))</f>
        <v xml:space="preserve"> </v>
      </c>
      <c r="N242" s="217">
        <v>4606056</v>
      </c>
      <c r="O242" s="217"/>
      <c r="P242" s="15" t="str">
        <f t="shared" si="77"/>
        <v>Balance</v>
      </c>
      <c r="Q242" s="174"/>
    </row>
    <row r="243" spans="1:17" ht="12.75" customHeight="1">
      <c r="A243" s="50" t="str">
        <f t="shared" si="52"/>
        <v>2822105</v>
      </c>
      <c r="B243" s="50">
        <f>IF(ERR=TRUE,COUNTIF($K$10:K243,K243),0)</f>
        <v>28</v>
      </c>
      <c r="C243" s="50" t="str">
        <f t="shared" si="53"/>
        <v xml:space="preserve">193 </v>
      </c>
      <c r="D243" s="50">
        <f>IF(ERR=FALSE,0,COUNTIF($M$10:M243,M243))</f>
        <v>193</v>
      </c>
      <c r="E243" s="19"/>
      <c r="F243" s="180">
        <v>46051</v>
      </c>
      <c r="G243" s="167">
        <v>14</v>
      </c>
      <c r="H243" s="900" t="s">
        <v>575</v>
      </c>
      <c r="I243" s="168" t="s">
        <v>558</v>
      </c>
      <c r="J243" s="168" t="str">
        <f t="shared" si="54"/>
        <v xml:space="preserve">PPN Keluaran </v>
      </c>
      <c r="K243" s="74">
        <v>22105</v>
      </c>
      <c r="L243" s="230"/>
      <c r="M243" s="89" t="str">
        <f>IF(L243=0," ",(VLOOKUP(L243,Kode!$B$10:$E$423,4,0)))</f>
        <v xml:space="preserve"> </v>
      </c>
      <c r="N243" s="217"/>
      <c r="O243" s="217">
        <v>456456</v>
      </c>
      <c r="P243" s="15" t="str">
        <f t="shared" si="77"/>
        <v>Balance</v>
      </c>
      <c r="Q243" s="174"/>
    </row>
    <row r="244" spans="1:17" ht="12.75" customHeight="1">
      <c r="A244" s="50" t="str">
        <f t="shared" si="52"/>
        <v>2941000</v>
      </c>
      <c r="B244" s="50">
        <f>IF(ERR=TRUE,COUNTIF($K$10:K244,K244),0)</f>
        <v>29</v>
      </c>
      <c r="C244" s="50" t="str">
        <f t="shared" si="53"/>
        <v xml:space="preserve">194 </v>
      </c>
      <c r="D244" s="50">
        <f>IF(ERR=FALSE,0,COUNTIF($M$10:M244,M244))</f>
        <v>194</v>
      </c>
      <c r="E244" s="19"/>
      <c r="F244" s="180">
        <v>46051</v>
      </c>
      <c r="G244" s="167">
        <v>14</v>
      </c>
      <c r="H244" s="900" t="s">
        <v>575</v>
      </c>
      <c r="I244" s="168" t="s">
        <v>558</v>
      </c>
      <c r="J244" s="168" t="str">
        <f t="shared" si="54"/>
        <v xml:space="preserve">Penjualan Barang </v>
      </c>
      <c r="K244" s="74">
        <v>41000</v>
      </c>
      <c r="L244" s="230"/>
      <c r="M244" s="89" t="str">
        <f>IF(L244=0," ",(VLOOKUP(L244,Kode!$B$10:$E$423,4,0)))</f>
        <v xml:space="preserve"> </v>
      </c>
      <c r="N244" s="217"/>
      <c r="O244" s="217">
        <v>4149600</v>
      </c>
      <c r="P244" s="15" t="str">
        <f t="shared" si="77"/>
        <v>Balance</v>
      </c>
      <c r="Q244" s="174"/>
    </row>
    <row r="245" spans="1:17" ht="12.75" customHeight="1">
      <c r="A245" s="50" t="str">
        <f t="shared" si="52"/>
        <v>2511102</v>
      </c>
      <c r="B245" s="50">
        <f>IF(ERR=TRUE,COUNTIF($K$10:K245,K245),0)</f>
        <v>25</v>
      </c>
      <c r="C245" s="50" t="str">
        <f t="shared" si="53"/>
        <v xml:space="preserve">195 </v>
      </c>
      <c r="D245" s="50">
        <f>IF(ERR=FALSE,0,COUNTIF($M$10:M245,M245))</f>
        <v>195</v>
      </c>
      <c r="E245" s="19"/>
      <c r="F245" s="180">
        <v>46051</v>
      </c>
      <c r="G245" s="167">
        <v>14</v>
      </c>
      <c r="H245" s="899" t="s">
        <v>576</v>
      </c>
      <c r="I245" s="168" t="s">
        <v>564</v>
      </c>
      <c r="J245" s="168" t="str">
        <f t="shared" si="54"/>
        <v>Piutang Dagang</v>
      </c>
      <c r="K245" s="74">
        <v>11102</v>
      </c>
      <c r="L245" s="230"/>
      <c r="M245" s="89" t="str">
        <f>IF(L245=0," ",(VLOOKUP(L245,Kode!$B$10:$E$423,4,0)))</f>
        <v xml:space="preserve"> </v>
      </c>
      <c r="N245" s="217">
        <v>156288</v>
      </c>
      <c r="O245" s="217"/>
      <c r="P245" s="15" t="str">
        <f t="shared" si="77"/>
        <v>Balance</v>
      </c>
      <c r="Q245" s="174"/>
    </row>
    <row r="246" spans="1:17" ht="12.75" customHeight="1">
      <c r="A246" s="50" t="str">
        <f t="shared" si="52"/>
        <v>2922105</v>
      </c>
      <c r="B246" s="50">
        <f>IF(ERR=TRUE,COUNTIF($K$10:K246,K246),0)</f>
        <v>29</v>
      </c>
      <c r="C246" s="50" t="str">
        <f t="shared" si="53"/>
        <v xml:space="preserve">196 </v>
      </c>
      <c r="D246" s="50">
        <f>IF(ERR=FALSE,0,COUNTIF($M$10:M246,M246))</f>
        <v>196</v>
      </c>
      <c r="E246" s="19"/>
      <c r="F246" s="180">
        <v>46051</v>
      </c>
      <c r="G246" s="167">
        <v>14</v>
      </c>
      <c r="H246" s="899" t="s">
        <v>576</v>
      </c>
      <c r="I246" s="168" t="s">
        <v>564</v>
      </c>
      <c r="J246" s="168" t="str">
        <f t="shared" si="54"/>
        <v xml:space="preserve">PPN Keluaran </v>
      </c>
      <c r="K246" s="74">
        <v>22105</v>
      </c>
      <c r="L246" s="230"/>
      <c r="M246" s="89" t="str">
        <f>IF(L246=0," ",(VLOOKUP(L246,Kode!$B$10:$E$423,4,0)))</f>
        <v xml:space="preserve"> </v>
      </c>
      <c r="N246" s="217"/>
      <c r="O246" s="217">
        <v>15487.999999999998</v>
      </c>
      <c r="P246" s="15" t="str">
        <f t="shared" si="77"/>
        <v>Balance</v>
      </c>
      <c r="Q246" s="174"/>
    </row>
    <row r="247" spans="1:17" ht="12.75" customHeight="1">
      <c r="A247" s="50" t="str">
        <f t="shared" si="52"/>
        <v>3041000</v>
      </c>
      <c r="B247" s="50">
        <f>IF(ERR=TRUE,COUNTIF($K$10:K247,K247),0)</f>
        <v>30</v>
      </c>
      <c r="C247" s="50" t="str">
        <f t="shared" si="53"/>
        <v xml:space="preserve">197 </v>
      </c>
      <c r="D247" s="50">
        <f>IF(ERR=FALSE,0,COUNTIF($M$10:M247,M247))</f>
        <v>197</v>
      </c>
      <c r="E247" s="19"/>
      <c r="F247" s="180">
        <v>46051</v>
      </c>
      <c r="G247" s="167">
        <v>14</v>
      </c>
      <c r="H247" s="899" t="s">
        <v>576</v>
      </c>
      <c r="I247" s="168" t="s">
        <v>564</v>
      </c>
      <c r="J247" s="168" t="str">
        <f t="shared" si="54"/>
        <v xml:space="preserve">Penjualan Barang </v>
      </c>
      <c r="K247" s="74">
        <v>41000</v>
      </c>
      <c r="L247" s="230"/>
      <c r="M247" s="89" t="str">
        <f>IF(L247=0," ",(VLOOKUP(L247,Kode!$B$10:$E$423,4,0)))</f>
        <v xml:space="preserve"> </v>
      </c>
      <c r="N247" s="217"/>
      <c r="O247" s="217">
        <v>140800</v>
      </c>
      <c r="P247" s="15" t="str">
        <f t="shared" si="77"/>
        <v>Balance</v>
      </c>
      <c r="Q247" s="174"/>
    </row>
    <row r="248" spans="1:17" ht="12.75" customHeight="1">
      <c r="A248" s="50" t="str">
        <f t="shared" si="52"/>
        <v>2611102</v>
      </c>
      <c r="B248" s="50">
        <f>IF(ERR=TRUE,COUNTIF($K$10:K248,K248),0)</f>
        <v>26</v>
      </c>
      <c r="C248" s="50" t="str">
        <f t="shared" si="53"/>
        <v xml:space="preserve">198 </v>
      </c>
      <c r="D248" s="50">
        <f>IF(ERR=FALSE,0,COUNTIF($M$10:M248,M248))</f>
        <v>198</v>
      </c>
      <c r="E248" s="19"/>
      <c r="F248" s="180">
        <v>46051</v>
      </c>
      <c r="G248" s="167">
        <v>14</v>
      </c>
      <c r="H248" s="899" t="s">
        <v>577</v>
      </c>
      <c r="I248" s="168" t="s">
        <v>549</v>
      </c>
      <c r="J248" s="168" t="str">
        <f t="shared" si="54"/>
        <v>Piutang Dagang</v>
      </c>
      <c r="K248" s="74">
        <v>11102</v>
      </c>
      <c r="L248" s="230"/>
      <c r="M248" s="89" t="str">
        <f>IF(L248=0," ",(VLOOKUP(L248,Kode!$B$10:$E$423,4,0)))</f>
        <v xml:space="preserve"> </v>
      </c>
      <c r="N248" s="217">
        <v>117216</v>
      </c>
      <c r="O248" s="217"/>
      <c r="P248" s="15" t="str">
        <f t="shared" si="77"/>
        <v>Balance</v>
      </c>
      <c r="Q248" s="174"/>
    </row>
    <row r="249" spans="1:17" ht="12.75" customHeight="1">
      <c r="A249" s="50" t="str">
        <f t="shared" si="52"/>
        <v>3022105</v>
      </c>
      <c r="B249" s="50">
        <f>IF(ERR=TRUE,COUNTIF($K$10:K249,K249),0)</f>
        <v>30</v>
      </c>
      <c r="C249" s="50" t="str">
        <f t="shared" si="53"/>
        <v xml:space="preserve">199 </v>
      </c>
      <c r="D249" s="50">
        <f>IF(ERR=FALSE,0,COUNTIF($M$10:M249,M249))</f>
        <v>199</v>
      </c>
      <c r="E249" s="19"/>
      <c r="F249" s="180">
        <v>46051</v>
      </c>
      <c r="G249" s="167">
        <v>14</v>
      </c>
      <c r="H249" s="899" t="s">
        <v>577</v>
      </c>
      <c r="I249" s="168" t="s">
        <v>549</v>
      </c>
      <c r="J249" s="168" t="str">
        <f t="shared" si="54"/>
        <v xml:space="preserve">PPN Keluaran </v>
      </c>
      <c r="K249" s="74">
        <v>22105</v>
      </c>
      <c r="L249" s="230"/>
      <c r="M249" s="89" t="str">
        <f>IF(L249=0," ",(VLOOKUP(L249,Kode!$B$10:$E$423,4,0)))</f>
        <v xml:space="preserve"> </v>
      </c>
      <c r="N249" s="217"/>
      <c r="O249" s="217">
        <v>11616</v>
      </c>
      <c r="P249" s="15" t="str">
        <f t="shared" si="77"/>
        <v>Balance</v>
      </c>
      <c r="Q249" s="174"/>
    </row>
    <row r="250" spans="1:17" ht="12.75" customHeight="1">
      <c r="A250" s="50" t="str">
        <f t="shared" si="52"/>
        <v>3141000</v>
      </c>
      <c r="B250" s="50">
        <f>IF(ERR=TRUE,COUNTIF($K$10:K250,K250),0)</f>
        <v>31</v>
      </c>
      <c r="C250" s="50" t="str">
        <f t="shared" si="53"/>
        <v xml:space="preserve">200 </v>
      </c>
      <c r="D250" s="50">
        <f>IF(ERR=FALSE,0,COUNTIF($M$10:M250,M250))</f>
        <v>200</v>
      </c>
      <c r="E250" s="19"/>
      <c r="F250" s="180">
        <v>46051</v>
      </c>
      <c r="G250" s="167">
        <v>14</v>
      </c>
      <c r="H250" s="899" t="s">
        <v>577</v>
      </c>
      <c r="I250" s="168" t="s">
        <v>549</v>
      </c>
      <c r="J250" s="168" t="str">
        <f t="shared" si="54"/>
        <v xml:space="preserve">Penjualan Barang </v>
      </c>
      <c r="K250" s="74">
        <v>41000</v>
      </c>
      <c r="L250" s="230"/>
      <c r="M250" s="89" t="str">
        <f>IF(L250=0," ",(VLOOKUP(L250,Kode!$B$10:$E$423,4,0)))</f>
        <v xml:space="preserve"> </v>
      </c>
      <c r="N250" s="217"/>
      <c r="O250" s="217">
        <v>105600</v>
      </c>
      <c r="P250" s="15" t="str">
        <f t="shared" si="77"/>
        <v>Balance</v>
      </c>
      <c r="Q250" s="174"/>
    </row>
    <row r="251" spans="1:17" ht="12.75" customHeight="1">
      <c r="A251" s="50" t="str">
        <f t="shared" si="52"/>
        <v>2711102</v>
      </c>
      <c r="B251" s="50">
        <f>IF(ERR=TRUE,COUNTIF($K$10:K251,K251),0)</f>
        <v>27</v>
      </c>
      <c r="C251" s="50" t="str">
        <f t="shared" si="53"/>
        <v xml:space="preserve">201 </v>
      </c>
      <c r="D251" s="50">
        <f>IF(ERR=FALSE,0,COUNTIF($M$10:M251,M251))</f>
        <v>201</v>
      </c>
      <c r="E251" s="19"/>
      <c r="F251" s="180">
        <v>46051</v>
      </c>
      <c r="G251" s="167">
        <v>14</v>
      </c>
      <c r="H251" s="899" t="s">
        <v>578</v>
      </c>
      <c r="I251" s="168" t="s">
        <v>582</v>
      </c>
      <c r="J251" s="168" t="str">
        <f t="shared" si="54"/>
        <v>Piutang Dagang</v>
      </c>
      <c r="K251" s="74">
        <v>11102</v>
      </c>
      <c r="L251" s="230"/>
      <c r="M251" s="89" t="str">
        <f>IF(L251=0," ",(VLOOKUP(L251,Kode!$B$10:$E$423,4,0)))</f>
        <v xml:space="preserve"> </v>
      </c>
      <c r="N251" s="217">
        <v>222555</v>
      </c>
      <c r="O251" s="217"/>
      <c r="P251" s="15" t="str">
        <f t="shared" si="77"/>
        <v>Balance</v>
      </c>
      <c r="Q251" s="174"/>
    </row>
    <row r="252" spans="1:17" ht="12.75" customHeight="1">
      <c r="A252" s="50" t="str">
        <f t="shared" si="52"/>
        <v>3122105</v>
      </c>
      <c r="B252" s="50">
        <f>IF(ERR=TRUE,COUNTIF($K$10:K252,K252),0)</f>
        <v>31</v>
      </c>
      <c r="C252" s="50" t="str">
        <f t="shared" si="53"/>
        <v xml:space="preserve">202 </v>
      </c>
      <c r="D252" s="50">
        <f>IF(ERR=FALSE,0,COUNTIF($M$10:M252,M252))</f>
        <v>202</v>
      </c>
      <c r="E252" s="19"/>
      <c r="F252" s="180">
        <v>46051</v>
      </c>
      <c r="G252" s="167">
        <v>14</v>
      </c>
      <c r="H252" s="899" t="s">
        <v>578</v>
      </c>
      <c r="I252" s="168" t="s">
        <v>582</v>
      </c>
      <c r="J252" s="168" t="str">
        <f t="shared" si="54"/>
        <v xml:space="preserve">PPN Keluaran </v>
      </c>
      <c r="K252" s="74">
        <v>22105</v>
      </c>
      <c r="L252" s="230"/>
      <c r="M252" s="89" t="str">
        <f>IF(L252=0," ",(VLOOKUP(L252,Kode!$B$10:$E$423,4,0)))</f>
        <v xml:space="preserve"> </v>
      </c>
      <c r="N252" s="217"/>
      <c r="O252" s="217">
        <v>22054.999999999996</v>
      </c>
      <c r="P252" s="15" t="str">
        <f t="shared" si="77"/>
        <v>Balance</v>
      </c>
      <c r="Q252" s="174"/>
    </row>
    <row r="253" spans="1:17" ht="12.75" customHeight="1">
      <c r="A253" s="50" t="str">
        <f t="shared" si="52"/>
        <v>3241000</v>
      </c>
      <c r="B253" s="50">
        <f>IF(ERR=TRUE,COUNTIF($K$10:K253,K253),0)</f>
        <v>32</v>
      </c>
      <c r="C253" s="50" t="str">
        <f t="shared" si="53"/>
        <v xml:space="preserve">203 </v>
      </c>
      <c r="D253" s="50">
        <f>IF(ERR=FALSE,0,COUNTIF($M$10:M253,M253))</f>
        <v>203</v>
      </c>
      <c r="E253" s="19"/>
      <c r="F253" s="180">
        <v>46051</v>
      </c>
      <c r="G253" s="167">
        <v>14</v>
      </c>
      <c r="H253" s="899" t="s">
        <v>578</v>
      </c>
      <c r="I253" s="168" t="s">
        <v>582</v>
      </c>
      <c r="J253" s="168" t="str">
        <f t="shared" si="54"/>
        <v xml:space="preserve">Penjualan Barang </v>
      </c>
      <c r="K253" s="74">
        <v>41000</v>
      </c>
      <c r="L253" s="230"/>
      <c r="M253" s="89" t="str">
        <f>IF(L253=0," ",(VLOOKUP(L253,Kode!$B$10:$E$423,4,0)))</f>
        <v xml:space="preserve"> </v>
      </c>
      <c r="N253" s="217"/>
      <c r="O253" s="217">
        <v>200500</v>
      </c>
      <c r="P253" s="15" t="str">
        <f t="shared" si="77"/>
        <v>Balance</v>
      </c>
      <c r="Q253" s="174"/>
    </row>
    <row r="254" spans="1:17" ht="12.75" customHeight="1">
      <c r="A254" s="50" t="str">
        <f t="shared" si="52"/>
        <v>2811102</v>
      </c>
      <c r="B254" s="50">
        <f>IF(ERR=TRUE,COUNTIF($K$10:K254,K254),0)</f>
        <v>28</v>
      </c>
      <c r="C254" s="50" t="str">
        <f t="shared" si="53"/>
        <v xml:space="preserve">204 </v>
      </c>
      <c r="D254" s="50">
        <f>IF(ERR=FALSE,0,COUNTIF($M$10:M254,M254))</f>
        <v>204</v>
      </c>
      <c r="E254" s="19"/>
      <c r="F254" s="180">
        <v>46051</v>
      </c>
      <c r="G254" s="167">
        <v>14</v>
      </c>
      <c r="H254" s="899" t="s">
        <v>579</v>
      </c>
      <c r="I254" s="168" t="s">
        <v>564</v>
      </c>
      <c r="J254" s="168" t="str">
        <f t="shared" si="54"/>
        <v>Piutang Dagang</v>
      </c>
      <c r="K254" s="74">
        <v>11102</v>
      </c>
      <c r="L254" s="230"/>
      <c r="M254" s="89" t="str">
        <f>IF(L254=0," ",(VLOOKUP(L254,Kode!$B$10:$E$423,4,0)))</f>
        <v xml:space="preserve"> </v>
      </c>
      <c r="N254" s="217">
        <v>204018</v>
      </c>
      <c r="O254" s="217"/>
      <c r="P254" s="15" t="str">
        <f t="shared" si="77"/>
        <v>Balance</v>
      </c>
      <c r="Q254" s="174"/>
    </row>
    <row r="255" spans="1:17" ht="12.75" customHeight="1">
      <c r="A255" s="50" t="str">
        <f t="shared" si="52"/>
        <v>3222105</v>
      </c>
      <c r="B255" s="50">
        <f>IF(ERR=TRUE,COUNTIF($K$10:K255,K255),0)</f>
        <v>32</v>
      </c>
      <c r="C255" s="50" t="str">
        <f t="shared" si="53"/>
        <v xml:space="preserve">205 </v>
      </c>
      <c r="D255" s="50">
        <f>IF(ERR=FALSE,0,COUNTIF($M$10:M255,M255))</f>
        <v>205</v>
      </c>
      <c r="E255" s="19"/>
      <c r="F255" s="180">
        <v>46051</v>
      </c>
      <c r="G255" s="167">
        <v>14</v>
      </c>
      <c r="H255" s="899" t="s">
        <v>579</v>
      </c>
      <c r="I255" s="168" t="s">
        <v>564</v>
      </c>
      <c r="J255" s="168" t="str">
        <f t="shared" si="54"/>
        <v xml:space="preserve">PPN Keluaran </v>
      </c>
      <c r="K255" s="74">
        <v>22105</v>
      </c>
      <c r="L255" s="230"/>
      <c r="M255" s="89" t="str">
        <f>IF(L255=0," ",(VLOOKUP(L255,Kode!$B$10:$E$423,4,0)))</f>
        <v xml:space="preserve"> </v>
      </c>
      <c r="N255" s="217"/>
      <c r="O255" s="217">
        <v>20217.999999999996</v>
      </c>
      <c r="P255" s="15" t="str">
        <f t="shared" si="77"/>
        <v>Balance</v>
      </c>
      <c r="Q255" s="174"/>
    </row>
    <row r="256" spans="1:17" ht="12.75" customHeight="1">
      <c r="A256" s="50" t="str">
        <f t="shared" si="52"/>
        <v>3341000</v>
      </c>
      <c r="B256" s="50">
        <f>IF(ERR=TRUE,COUNTIF($K$10:K256,K256),0)</f>
        <v>33</v>
      </c>
      <c r="C256" s="50" t="str">
        <f t="shared" si="53"/>
        <v xml:space="preserve">206 </v>
      </c>
      <c r="D256" s="50">
        <f>IF(ERR=FALSE,0,COUNTIF($M$10:M256,M256))</f>
        <v>206</v>
      </c>
      <c r="E256" s="19"/>
      <c r="F256" s="180">
        <v>46051</v>
      </c>
      <c r="G256" s="167">
        <v>14</v>
      </c>
      <c r="H256" s="899" t="s">
        <v>579</v>
      </c>
      <c r="I256" s="168" t="s">
        <v>564</v>
      </c>
      <c r="J256" s="168" t="str">
        <f t="shared" si="54"/>
        <v xml:space="preserve">Penjualan Barang </v>
      </c>
      <c r="K256" s="74">
        <v>41000</v>
      </c>
      <c r="L256" s="230"/>
      <c r="M256" s="89" t="str">
        <f>IF(L256=0," ",(VLOOKUP(L256,Kode!$B$10:$E$423,4,0)))</f>
        <v xml:space="preserve"> </v>
      </c>
      <c r="N256" s="217"/>
      <c r="O256" s="217">
        <v>183800</v>
      </c>
      <c r="P256" s="15" t="str">
        <f t="shared" si="77"/>
        <v>Balance</v>
      </c>
      <c r="Q256" s="174"/>
    </row>
    <row r="257" spans="1:17" ht="12.75" customHeight="1">
      <c r="A257" s="50" t="str">
        <f t="shared" si="52"/>
        <v>2911102</v>
      </c>
      <c r="B257" s="50">
        <f>IF(ERR=TRUE,COUNTIF($K$10:K257,K257),0)</f>
        <v>29</v>
      </c>
      <c r="C257" s="50" t="str">
        <f t="shared" si="53"/>
        <v xml:space="preserve">207 </v>
      </c>
      <c r="D257" s="50">
        <f>IF(ERR=FALSE,0,COUNTIF($M$10:M257,M257))</f>
        <v>207</v>
      </c>
      <c r="E257" s="19"/>
      <c r="F257" s="180">
        <v>46051</v>
      </c>
      <c r="G257" s="167">
        <v>14</v>
      </c>
      <c r="H257" s="899" t="s">
        <v>580</v>
      </c>
      <c r="I257" s="168" t="s">
        <v>583</v>
      </c>
      <c r="J257" s="168" t="str">
        <f t="shared" si="54"/>
        <v>Piutang Dagang</v>
      </c>
      <c r="K257" s="74">
        <v>11102</v>
      </c>
      <c r="L257" s="230"/>
      <c r="M257" s="89" t="str">
        <f>IF(L257=0," ",(VLOOKUP(L257,Kode!$B$10:$E$423,4,0)))</f>
        <v xml:space="preserve"> </v>
      </c>
      <c r="N257" s="217">
        <v>1221000</v>
      </c>
      <c r="O257" s="217"/>
      <c r="P257" s="15" t="str">
        <f t="shared" si="77"/>
        <v>Balance</v>
      </c>
      <c r="Q257" s="174"/>
    </row>
    <row r="258" spans="1:17" ht="12.75" customHeight="1">
      <c r="A258" s="50" t="str">
        <f t="shared" si="52"/>
        <v>3322105</v>
      </c>
      <c r="B258" s="50">
        <f>IF(ERR=TRUE,COUNTIF($K$10:K258,K258),0)</f>
        <v>33</v>
      </c>
      <c r="C258" s="50" t="str">
        <f t="shared" si="53"/>
        <v xml:space="preserve">208 </v>
      </c>
      <c r="D258" s="50">
        <f>IF(ERR=FALSE,0,COUNTIF($M$10:M258,M258))</f>
        <v>208</v>
      </c>
      <c r="E258" s="19"/>
      <c r="F258" s="180">
        <v>46051</v>
      </c>
      <c r="G258" s="167">
        <v>14</v>
      </c>
      <c r="H258" s="899" t="s">
        <v>580</v>
      </c>
      <c r="I258" s="168" t="s">
        <v>583</v>
      </c>
      <c r="J258" s="168" t="str">
        <f t="shared" si="54"/>
        <v xml:space="preserve">PPN Keluaran </v>
      </c>
      <c r="K258" s="74">
        <v>22105</v>
      </c>
      <c r="L258" s="230"/>
      <c r="M258" s="89" t="str">
        <f>IF(L258=0," ",(VLOOKUP(L258,Kode!$B$10:$E$423,4,0)))</f>
        <v xml:space="preserve"> </v>
      </c>
      <c r="N258" s="217"/>
      <c r="O258" s="217">
        <v>120999.99999999999</v>
      </c>
      <c r="P258" s="15" t="str">
        <f t="shared" si="77"/>
        <v>Balance</v>
      </c>
      <c r="Q258" s="174"/>
    </row>
    <row r="259" spans="1:17" ht="12.75" customHeight="1">
      <c r="A259" s="50" t="str">
        <f t="shared" si="52"/>
        <v>3441000</v>
      </c>
      <c r="B259" s="50">
        <f>IF(ERR=TRUE,COUNTIF($K$10:K259,K259),0)</f>
        <v>34</v>
      </c>
      <c r="C259" s="50" t="str">
        <f t="shared" si="53"/>
        <v xml:space="preserve">209 </v>
      </c>
      <c r="D259" s="50">
        <f>IF(ERR=FALSE,0,COUNTIF($M$10:M259,M259))</f>
        <v>209</v>
      </c>
      <c r="E259" s="19"/>
      <c r="F259" s="180">
        <v>46051</v>
      </c>
      <c r="G259" s="167">
        <v>14</v>
      </c>
      <c r="H259" s="899" t="s">
        <v>580</v>
      </c>
      <c r="I259" s="168" t="s">
        <v>583</v>
      </c>
      <c r="J259" s="168" t="str">
        <f t="shared" si="54"/>
        <v xml:space="preserve">Penjualan Barang </v>
      </c>
      <c r="K259" s="74">
        <v>41000</v>
      </c>
      <c r="L259" s="230"/>
      <c r="M259" s="89" t="str">
        <f>IF(L259=0," ",(VLOOKUP(L259,Kode!$B$10:$E$423,4,0)))</f>
        <v xml:space="preserve"> </v>
      </c>
      <c r="N259" s="217"/>
      <c r="O259" s="217">
        <v>1100000</v>
      </c>
      <c r="P259" s="15" t="str">
        <f t="shared" si="77"/>
        <v>Balance</v>
      </c>
      <c r="Q259" s="174"/>
    </row>
    <row r="260" spans="1:17" ht="12.75" customHeight="1">
      <c r="A260" s="50" t="str">
        <f t="shared" si="52"/>
        <v>5511100</v>
      </c>
      <c r="B260" s="50">
        <f>IF(ERR=TRUE,COUNTIF($K$10:K260,K260),0)</f>
        <v>55</v>
      </c>
      <c r="C260" s="50" t="str">
        <f t="shared" si="53"/>
        <v xml:space="preserve">210 </v>
      </c>
      <c r="D260" s="50">
        <f>IF(ERR=FALSE,0,COUNTIF($M$10:M260,M260))</f>
        <v>210</v>
      </c>
      <c r="E260" s="19"/>
      <c r="F260" s="180">
        <v>46051</v>
      </c>
      <c r="G260" s="167">
        <v>14</v>
      </c>
      <c r="H260" s="899" t="s">
        <v>581</v>
      </c>
      <c r="I260" s="168" t="s">
        <v>584</v>
      </c>
      <c r="J260" s="168" t="str">
        <f t="shared" si="54"/>
        <v xml:space="preserve">Kas </v>
      </c>
      <c r="K260" s="74">
        <v>11100</v>
      </c>
      <c r="L260" s="230"/>
      <c r="M260" s="89" t="str">
        <f>IF(L260=0," ",(VLOOKUP(L260,Kode!$B$10:$E$423,4,0)))</f>
        <v xml:space="preserve"> </v>
      </c>
      <c r="N260" s="217">
        <v>1009449</v>
      </c>
      <c r="O260" s="217"/>
      <c r="P260" s="15" t="str">
        <f t="shared" si="77"/>
        <v>Balance</v>
      </c>
      <c r="Q260" s="174"/>
    </row>
    <row r="261" spans="1:17" ht="12.75" customHeight="1">
      <c r="A261" s="50" t="str">
        <f t="shared" si="52"/>
        <v>3422105</v>
      </c>
      <c r="B261" s="50">
        <f>IF(ERR=TRUE,COUNTIF($K$10:K261,K261),0)</f>
        <v>34</v>
      </c>
      <c r="C261" s="50" t="str">
        <f t="shared" si="53"/>
        <v xml:space="preserve">211 </v>
      </c>
      <c r="D261" s="50">
        <f>IF(ERR=FALSE,0,COUNTIF($M$10:M261,M261))</f>
        <v>211</v>
      </c>
      <c r="E261" s="19"/>
      <c r="F261" s="180">
        <v>46051</v>
      </c>
      <c r="G261" s="167">
        <v>14</v>
      </c>
      <c r="H261" s="899" t="s">
        <v>581</v>
      </c>
      <c r="I261" s="168" t="s">
        <v>584</v>
      </c>
      <c r="J261" s="168" t="str">
        <f t="shared" si="54"/>
        <v xml:space="preserve">PPN Keluaran </v>
      </c>
      <c r="K261" s="74">
        <v>22105</v>
      </c>
      <c r="L261" s="230"/>
      <c r="M261" s="89" t="str">
        <f>IF(L261=0," ",(VLOOKUP(L261,Kode!$B$10:$E$423,4,0)))</f>
        <v xml:space="preserve"> </v>
      </c>
      <c r="N261" s="217"/>
      <c r="O261" s="217">
        <v>101871</v>
      </c>
      <c r="P261" s="15" t="str">
        <f t="shared" si="77"/>
        <v>Balance</v>
      </c>
      <c r="Q261" s="174"/>
    </row>
    <row r="262" spans="1:17" ht="12.75" customHeight="1">
      <c r="A262" s="50" t="str">
        <f t="shared" si="52"/>
        <v>3541000</v>
      </c>
      <c r="B262" s="50">
        <f>IF(ERR=TRUE,COUNTIF($K$10:K262,K262),0)</f>
        <v>35</v>
      </c>
      <c r="C262" s="50" t="str">
        <f t="shared" si="53"/>
        <v xml:space="preserve">212 </v>
      </c>
      <c r="D262" s="50">
        <f>IF(ERR=FALSE,0,COUNTIF($M$10:M262,M262))</f>
        <v>212</v>
      </c>
      <c r="E262" s="19"/>
      <c r="F262" s="180">
        <v>46051</v>
      </c>
      <c r="G262" s="167">
        <v>14</v>
      </c>
      <c r="H262" s="899" t="s">
        <v>581</v>
      </c>
      <c r="I262" s="168" t="s">
        <v>584</v>
      </c>
      <c r="J262" s="168" t="str">
        <f t="shared" si="54"/>
        <v xml:space="preserve">Penjualan Barang </v>
      </c>
      <c r="K262" s="74">
        <v>41000</v>
      </c>
      <c r="L262" s="230"/>
      <c r="M262" s="89" t="str">
        <f>IF(L262=0," ",(VLOOKUP(L262,Kode!$B$10:$E$423,4,0)))</f>
        <v xml:space="preserve"> </v>
      </c>
      <c r="N262" s="217"/>
      <c r="O262" s="217">
        <v>926100</v>
      </c>
      <c r="P262" s="15" t="str">
        <f t="shared" si="77"/>
        <v>Balance</v>
      </c>
      <c r="Q262" s="174"/>
    </row>
    <row r="263" spans="1:17" ht="12.75" customHeight="1">
      <c r="A263" s="50" t="str">
        <f t="shared" si="52"/>
        <v>1411403</v>
      </c>
      <c r="B263" s="50">
        <f>IF(ERR=TRUE,COUNTIF($K$10:K263,K263),0)</f>
        <v>14</v>
      </c>
      <c r="C263" s="50" t="str">
        <f t="shared" si="53"/>
        <v xml:space="preserve">213 </v>
      </c>
      <c r="D263" s="50">
        <f>IF(ERR=FALSE,0,COUNTIF($M$10:M263,M263))</f>
        <v>213</v>
      </c>
      <c r="E263" s="19"/>
      <c r="F263" s="180">
        <v>46051</v>
      </c>
      <c r="G263" s="167">
        <v>14</v>
      </c>
      <c r="H263" s="899" t="s">
        <v>581</v>
      </c>
      <c r="I263" s="168" t="s">
        <v>584</v>
      </c>
      <c r="J263" s="168" t="str">
        <f t="shared" si="54"/>
        <v>Pph Pasal 23</v>
      </c>
      <c r="K263" s="74">
        <v>11403</v>
      </c>
      <c r="L263" s="230"/>
      <c r="M263" s="89" t="str">
        <f>IF(L263=0," ",(VLOOKUP(L263,Kode!$B$10:$E$423,4,0)))</f>
        <v xml:space="preserve"> </v>
      </c>
      <c r="N263" s="217">
        <v>18522</v>
      </c>
      <c r="O263" s="217"/>
      <c r="P263" s="15" t="str">
        <f t="shared" si="77"/>
        <v>Balance</v>
      </c>
      <c r="Q263" s="174"/>
    </row>
    <row r="264" spans="1:17" ht="12.75" customHeight="1">
      <c r="A264" s="50" t="str">
        <f t="shared" ref="A264:A266" si="90">B264&amp;K264</f>
        <v>1611600</v>
      </c>
      <c r="B264" s="50">
        <f>IF(ERR=TRUE,COUNTIF($K$10:K264,K264),0)</f>
        <v>16</v>
      </c>
      <c r="C264" s="50" t="str">
        <f t="shared" ref="C264:C266" si="91">D264&amp;M264</f>
        <v xml:space="preserve">214 </v>
      </c>
      <c r="D264" s="50">
        <f>IF(ERR=FALSE,0,COUNTIF($M$10:M264,M264))</f>
        <v>214</v>
      </c>
      <c r="E264" s="19"/>
      <c r="F264" s="180">
        <v>46051</v>
      </c>
      <c r="G264" s="167">
        <v>14</v>
      </c>
      <c r="H264" s="899" t="s">
        <v>673</v>
      </c>
      <c r="I264" s="168" t="s">
        <v>674</v>
      </c>
      <c r="J264" s="168" t="str">
        <f t="shared" ref="J264:J266" si="92">IF(K264=0,"",VLOOKUP(K264,Tarkun,2,0))</f>
        <v xml:space="preserve">PPN Masukan </v>
      </c>
      <c r="K264" s="74">
        <v>11600</v>
      </c>
      <c r="L264" s="230"/>
      <c r="M264" s="89" t="str">
        <f>IF(L264=0," ",(VLOOKUP(L264,Kode!$B$10:$E$423,4,0)))</f>
        <v xml:space="preserve"> </v>
      </c>
      <c r="N264" s="217">
        <v>1445400</v>
      </c>
      <c r="O264" s="217"/>
      <c r="P264" s="15" t="str">
        <f t="shared" si="77"/>
        <v>Balance</v>
      </c>
      <c r="Q264" s="174"/>
    </row>
    <row r="265" spans="1:17" ht="12.75" customHeight="1">
      <c r="A265" s="50" t="str">
        <f t="shared" si="90"/>
        <v>1453000</v>
      </c>
      <c r="B265" s="50">
        <f>IF(ERR=TRUE,COUNTIF($K$10:K265,K265),0)</f>
        <v>14</v>
      </c>
      <c r="C265" s="50" t="str">
        <f t="shared" si="91"/>
        <v xml:space="preserve">215 </v>
      </c>
      <c r="D265" s="50">
        <f>IF(ERR=FALSE,0,COUNTIF($M$10:M265,M265))</f>
        <v>215</v>
      </c>
      <c r="E265" s="19"/>
      <c r="F265" s="180">
        <v>46051</v>
      </c>
      <c r="G265" s="167">
        <v>14</v>
      </c>
      <c r="H265" s="899" t="s">
        <v>673</v>
      </c>
      <c r="I265" s="168" t="s">
        <v>674</v>
      </c>
      <c r="J265" s="168" t="str">
        <f t="shared" si="92"/>
        <v xml:space="preserve">Pembelian Bahan Baku </v>
      </c>
      <c r="K265" s="74">
        <v>53000</v>
      </c>
      <c r="L265" s="230"/>
      <c r="M265" s="89" t="str">
        <f>IF(L265=0," ",(VLOOKUP(L265,Kode!$B$10:$E$423,4,0)))</f>
        <v xml:space="preserve"> </v>
      </c>
      <c r="N265" s="217">
        <v>13140000</v>
      </c>
      <c r="O265" s="217"/>
      <c r="P265" s="15" t="str">
        <f t="shared" si="77"/>
        <v>Balance</v>
      </c>
      <c r="Q265" s="174"/>
    </row>
    <row r="266" spans="1:17" ht="12.75" customHeight="1">
      <c r="A266" s="50" t="str">
        <f t="shared" si="90"/>
        <v>3321100</v>
      </c>
      <c r="B266" s="50">
        <f>IF(ERR=TRUE,COUNTIF($K$10:K266,K266),0)</f>
        <v>33</v>
      </c>
      <c r="C266" s="50" t="str">
        <f t="shared" si="91"/>
        <v>1H-014</v>
      </c>
      <c r="D266" s="50">
        <f>IF(ERR=FALSE,0,COUNTIF($M$10:M266,M266))</f>
        <v>1</v>
      </c>
      <c r="E266" s="19"/>
      <c r="F266" s="180">
        <v>46051</v>
      </c>
      <c r="G266" s="167">
        <v>14</v>
      </c>
      <c r="H266" s="899" t="s">
        <v>673</v>
      </c>
      <c r="I266" s="168" t="s">
        <v>674</v>
      </c>
      <c r="J266" s="168" t="str">
        <f t="shared" si="92"/>
        <v xml:space="preserve">Hutang Dagang </v>
      </c>
      <c r="K266" s="74">
        <v>21100</v>
      </c>
      <c r="L266" s="230" t="s">
        <v>675</v>
      </c>
      <c r="M266" s="89" t="str">
        <f>IF(L266=0," ",(VLOOKUP(L266,Kode!$B$10:$E$423,4,0)))</f>
        <v>H-014</v>
      </c>
      <c r="N266" s="217"/>
      <c r="O266" s="217">
        <v>14585400</v>
      </c>
      <c r="P266" s="15" t="str">
        <f t="shared" ref="P266:P329" si="93">IF(K266="","",IF(AND(K266&gt;0,$M$602=0),"Balance","Unbalance"))</f>
        <v>Balance</v>
      </c>
      <c r="Q266" s="174"/>
    </row>
    <row r="267" spans="1:17" ht="12.75" customHeight="1">
      <c r="A267" s="50" t="str">
        <f t="shared" si="52"/>
        <v>0</v>
      </c>
      <c r="B267" s="50">
        <f>IF(ERR=TRUE,COUNTIF($K$10:K267,K267),0)</f>
        <v>0</v>
      </c>
      <c r="C267" s="50" t="str">
        <f t="shared" si="53"/>
        <v xml:space="preserve">216 </v>
      </c>
      <c r="D267" s="50">
        <f>IF(ERR=FALSE,0,COUNTIF($M$10:M267,M267))</f>
        <v>216</v>
      </c>
      <c r="E267" s="19"/>
      <c r="F267" s="180">
        <v>46051</v>
      </c>
      <c r="G267" s="167"/>
      <c r="H267" s="899"/>
      <c r="I267" s="168"/>
      <c r="J267" s="168" t="str">
        <f t="shared" si="54"/>
        <v/>
      </c>
      <c r="K267" s="74"/>
      <c r="L267" s="230"/>
      <c r="M267" s="89" t="str">
        <f>IF(L267=0," ",(VLOOKUP(L267,Kode!$B$10:$E$423,4,0)))</f>
        <v xml:space="preserve"> </v>
      </c>
      <c r="N267" s="217"/>
      <c r="O267" s="217"/>
      <c r="P267" s="15" t="str">
        <f t="shared" si="93"/>
        <v/>
      </c>
      <c r="Q267" s="174"/>
    </row>
    <row r="268" spans="1:17" ht="12.75" customHeight="1">
      <c r="A268" s="50" t="str">
        <f t="shared" ref="A268:A270" si="94">B268&amp;K268</f>
        <v>5611100</v>
      </c>
      <c r="B268" s="50">
        <f>IF(ERR=TRUE,COUNTIF($K$10:K268,K268),0)</f>
        <v>56</v>
      </c>
      <c r="C268" s="50" t="str">
        <f t="shared" ref="C268:C270" si="95">D268&amp;M268</f>
        <v xml:space="preserve">217 </v>
      </c>
      <c r="D268" s="50">
        <f>IF(ERR=FALSE,0,COUNTIF($M$10:M268,M268))</f>
        <v>217</v>
      </c>
      <c r="E268" s="19"/>
      <c r="F268" s="180">
        <v>46051</v>
      </c>
      <c r="G268" s="167">
        <v>15</v>
      </c>
      <c r="H268" s="899"/>
      <c r="I268" s="168" t="s">
        <v>540</v>
      </c>
      <c r="J268" s="168" t="str">
        <f t="shared" ref="J268:J270" si="96">IF(K268=0,"",VLOOKUP(K268,Tarkun,2,0))</f>
        <v xml:space="preserve">Kas </v>
      </c>
      <c r="K268" s="74">
        <v>11100</v>
      </c>
      <c r="L268" s="230"/>
      <c r="M268" s="89" t="str">
        <f>IF(L268=0," ",(VLOOKUP(L268,Kode!$B$10:$E$423,4,0)))</f>
        <v xml:space="preserve"> </v>
      </c>
      <c r="N268" s="217">
        <v>14841300.000000002</v>
      </c>
      <c r="O268" s="217"/>
      <c r="P268" s="15" t="str">
        <f t="shared" si="93"/>
        <v>Balance</v>
      </c>
      <c r="Q268" s="174"/>
    </row>
    <row r="269" spans="1:17" ht="12.75" customHeight="1">
      <c r="A269" s="50" t="str">
        <f t="shared" si="94"/>
        <v>3522105</v>
      </c>
      <c r="B269" s="50">
        <f>IF(ERR=TRUE,COUNTIF($K$10:K269,K269),0)</f>
        <v>35</v>
      </c>
      <c r="C269" s="50" t="str">
        <f t="shared" si="95"/>
        <v xml:space="preserve">218 </v>
      </c>
      <c r="D269" s="50">
        <f>IF(ERR=FALSE,0,COUNTIF($M$10:M269,M269))</f>
        <v>218</v>
      </c>
      <c r="E269" s="19"/>
      <c r="F269" s="180">
        <v>46051</v>
      </c>
      <c r="G269" s="167">
        <v>15</v>
      </c>
      <c r="H269" s="899"/>
      <c r="I269" s="168" t="s">
        <v>540</v>
      </c>
      <c r="J269" s="168" t="str">
        <f t="shared" si="96"/>
        <v xml:space="preserve">PPN Keluaran </v>
      </c>
      <c r="K269" s="74">
        <v>22105</v>
      </c>
      <c r="L269" s="230"/>
      <c r="M269" s="89" t="str">
        <f>IF(L269=0," ",(VLOOKUP(L269,Kode!$B$10:$E$423,4,0)))</f>
        <v xml:space="preserve"> </v>
      </c>
      <c r="N269" s="217"/>
      <c r="O269" s="217">
        <v>1470759.4594594592</v>
      </c>
      <c r="P269" s="15" t="str">
        <f t="shared" si="93"/>
        <v>Balance</v>
      </c>
      <c r="Q269" s="174"/>
    </row>
    <row r="270" spans="1:17" ht="12.75" customHeight="1">
      <c r="A270" s="50" t="str">
        <f t="shared" si="94"/>
        <v>3641000</v>
      </c>
      <c r="B270" s="50">
        <f>IF(ERR=TRUE,COUNTIF($K$10:K270,K270),0)</f>
        <v>36</v>
      </c>
      <c r="C270" s="50" t="str">
        <f t="shared" si="95"/>
        <v xml:space="preserve">219 </v>
      </c>
      <c r="D270" s="50">
        <f>IF(ERR=FALSE,0,COUNTIF($M$10:M270,M270))</f>
        <v>219</v>
      </c>
      <c r="E270" s="19"/>
      <c r="F270" s="180">
        <v>46051</v>
      </c>
      <c r="G270" s="167">
        <v>15</v>
      </c>
      <c r="H270" s="899"/>
      <c r="I270" s="168" t="s">
        <v>540</v>
      </c>
      <c r="J270" s="168" t="str">
        <f t="shared" si="96"/>
        <v xml:space="preserve">Penjualan Barang </v>
      </c>
      <c r="K270" s="74">
        <v>41000</v>
      </c>
      <c r="L270" s="230"/>
      <c r="M270" s="89" t="str">
        <f>IF(L270=0," ",(VLOOKUP(L270,Kode!$B$10:$E$423,4,0)))</f>
        <v xml:space="preserve"> </v>
      </c>
      <c r="N270" s="217"/>
      <c r="O270" s="217">
        <v>13370540.540540542</v>
      </c>
      <c r="P270" s="15" t="str">
        <f t="shared" si="93"/>
        <v>Balance</v>
      </c>
      <c r="Q270" s="174"/>
    </row>
    <row r="271" spans="1:17" ht="12.75" customHeight="1">
      <c r="A271" s="50" t="str">
        <f t="shared" si="52"/>
        <v>3011102</v>
      </c>
      <c r="B271" s="50">
        <f>IF(ERR=TRUE,COUNTIF($K$10:K271,K271),0)</f>
        <v>30</v>
      </c>
      <c r="C271" s="50" t="str">
        <f t="shared" si="53"/>
        <v>2P-004</v>
      </c>
      <c r="D271" s="50">
        <f>IF(ERR=FALSE,0,COUNTIF($M$10:M271,M271))</f>
        <v>2</v>
      </c>
      <c r="E271" s="19"/>
      <c r="F271" s="180">
        <v>46051</v>
      </c>
      <c r="G271" s="167">
        <v>15</v>
      </c>
      <c r="H271" s="899" t="s">
        <v>585</v>
      </c>
      <c r="I271" s="168" t="s">
        <v>558</v>
      </c>
      <c r="J271" s="168" t="str">
        <f t="shared" si="54"/>
        <v>Piutang Dagang</v>
      </c>
      <c r="K271" s="74">
        <v>11102</v>
      </c>
      <c r="L271" s="230" t="s">
        <v>452</v>
      </c>
      <c r="M271" s="89" t="str">
        <f>IF(L271=0," ",(VLOOKUP(L271,Kode!$B$10:$E$423,4,0)))</f>
        <v>P-004</v>
      </c>
      <c r="N271" s="217">
        <v>3070704</v>
      </c>
      <c r="O271" s="217"/>
      <c r="P271" s="15" t="str">
        <f t="shared" si="93"/>
        <v>Balance</v>
      </c>
      <c r="Q271" s="174"/>
    </row>
    <row r="272" spans="1:17" ht="12.75" customHeight="1">
      <c r="A272" s="50" t="str">
        <f t="shared" si="52"/>
        <v>3622105</v>
      </c>
      <c r="B272" s="50">
        <f>IF(ERR=TRUE,COUNTIF($K$10:K272,K272),0)</f>
        <v>36</v>
      </c>
      <c r="C272" s="50" t="str">
        <f t="shared" si="53"/>
        <v xml:space="preserve">220 </v>
      </c>
      <c r="D272" s="50">
        <f>IF(ERR=FALSE,0,COUNTIF($M$10:M272,M272))</f>
        <v>220</v>
      </c>
      <c r="E272" s="19"/>
      <c r="F272" s="180">
        <v>46051</v>
      </c>
      <c r="G272" s="167">
        <v>15</v>
      </c>
      <c r="H272" s="899" t="s">
        <v>585</v>
      </c>
      <c r="I272" s="168" t="s">
        <v>558</v>
      </c>
      <c r="J272" s="168" t="str">
        <f t="shared" si="54"/>
        <v xml:space="preserve">PPN Keluaran </v>
      </c>
      <c r="K272" s="74">
        <v>22105</v>
      </c>
      <c r="L272" s="230"/>
      <c r="M272" s="89" t="str">
        <f>IF(L272=0," ",(VLOOKUP(L272,Kode!$B$10:$E$423,4,0)))</f>
        <v xml:space="preserve"> </v>
      </c>
      <c r="N272" s="217"/>
      <c r="O272" s="217">
        <v>304303.99999999994</v>
      </c>
      <c r="P272" s="15" t="str">
        <f t="shared" si="93"/>
        <v>Balance</v>
      </c>
      <c r="Q272" s="174"/>
    </row>
    <row r="273" spans="1:17" ht="12.75" customHeight="1">
      <c r="A273" s="50" t="str">
        <f t="shared" si="52"/>
        <v>3741000</v>
      </c>
      <c r="B273" s="50">
        <f>IF(ERR=TRUE,COUNTIF($K$10:K273,K273),0)</f>
        <v>37</v>
      </c>
      <c r="C273" s="50" t="str">
        <f t="shared" si="53"/>
        <v xml:space="preserve">221 </v>
      </c>
      <c r="D273" s="50">
        <f>IF(ERR=FALSE,0,COUNTIF($M$10:M273,M273))</f>
        <v>221</v>
      </c>
      <c r="E273" s="19"/>
      <c r="F273" s="180">
        <v>46051</v>
      </c>
      <c r="G273" s="167">
        <v>15</v>
      </c>
      <c r="H273" s="899" t="s">
        <v>585</v>
      </c>
      <c r="I273" s="168" t="s">
        <v>558</v>
      </c>
      <c r="J273" s="168" t="str">
        <f t="shared" si="54"/>
        <v xml:space="preserve">Penjualan Barang </v>
      </c>
      <c r="K273" s="74">
        <v>41000</v>
      </c>
      <c r="L273" s="230"/>
      <c r="M273" s="89" t="str">
        <f>IF(L273=0," ",(VLOOKUP(L273,Kode!$B$10:$E$423,4,0)))</f>
        <v xml:space="preserve"> </v>
      </c>
      <c r="N273" s="217"/>
      <c r="O273" s="217">
        <v>2766400</v>
      </c>
      <c r="P273" s="15" t="str">
        <f t="shared" si="93"/>
        <v>Balance</v>
      </c>
      <c r="Q273" s="174"/>
    </row>
    <row r="274" spans="1:17" ht="12.75" customHeight="1">
      <c r="A274" s="50" t="str">
        <f t="shared" si="52"/>
        <v>3111102</v>
      </c>
      <c r="B274" s="50">
        <f>IF(ERR=TRUE,COUNTIF($K$10:K274,K274),0)</f>
        <v>31</v>
      </c>
      <c r="C274" s="50" t="str">
        <f t="shared" si="53"/>
        <v>1P-013</v>
      </c>
      <c r="D274" s="50">
        <f>IF(ERR=FALSE,0,COUNTIF($M$10:M274,M274))</f>
        <v>1</v>
      </c>
      <c r="E274" s="19"/>
      <c r="F274" s="180">
        <v>46051</v>
      </c>
      <c r="G274" s="167">
        <v>15</v>
      </c>
      <c r="H274" s="899" t="s">
        <v>586</v>
      </c>
      <c r="I274" s="168" t="s">
        <v>588</v>
      </c>
      <c r="J274" s="168" t="str">
        <f t="shared" si="54"/>
        <v>Piutang Dagang</v>
      </c>
      <c r="K274" s="74">
        <v>11102</v>
      </c>
      <c r="L274" s="230" t="s">
        <v>723</v>
      </c>
      <c r="M274" s="89" t="str">
        <f>IF(L274=0," ",(VLOOKUP(L274,Kode!$B$10:$E$423,4,0)))</f>
        <v>P-013</v>
      </c>
      <c r="N274" s="217">
        <v>248418</v>
      </c>
      <c r="O274" s="217"/>
      <c r="P274" s="15" t="str">
        <f t="shared" si="93"/>
        <v>Balance</v>
      </c>
      <c r="Q274" s="174"/>
    </row>
    <row r="275" spans="1:17" ht="12.75" customHeight="1">
      <c r="A275" s="50" t="str">
        <f t="shared" si="52"/>
        <v>3722105</v>
      </c>
      <c r="B275" s="50">
        <f>IF(ERR=TRUE,COUNTIF($K$10:K275,K275),0)</f>
        <v>37</v>
      </c>
      <c r="C275" s="50" t="str">
        <f t="shared" si="53"/>
        <v xml:space="preserve">222 </v>
      </c>
      <c r="D275" s="50">
        <f>IF(ERR=FALSE,0,COUNTIF($M$10:M275,M275))</f>
        <v>222</v>
      </c>
      <c r="E275" s="19"/>
      <c r="F275" s="180">
        <v>46051</v>
      </c>
      <c r="G275" s="167">
        <v>15</v>
      </c>
      <c r="H275" s="899" t="s">
        <v>586</v>
      </c>
      <c r="I275" s="168" t="s">
        <v>588</v>
      </c>
      <c r="J275" s="168" t="str">
        <f t="shared" si="54"/>
        <v xml:space="preserve">PPN Keluaran </v>
      </c>
      <c r="K275" s="74">
        <v>22105</v>
      </c>
      <c r="L275" s="230"/>
      <c r="M275" s="89" t="str">
        <f>IF(L275=0," ",(VLOOKUP(L275,Kode!$B$10:$E$423,4,0)))</f>
        <v xml:space="preserve"> </v>
      </c>
      <c r="N275" s="217"/>
      <c r="O275" s="217">
        <v>24618</v>
      </c>
      <c r="P275" s="15" t="str">
        <f t="shared" si="93"/>
        <v>Balance</v>
      </c>
      <c r="Q275" s="174"/>
    </row>
    <row r="276" spans="1:17" ht="12.75" customHeight="1">
      <c r="A276" s="50" t="str">
        <f t="shared" si="52"/>
        <v>3841000</v>
      </c>
      <c r="B276" s="50">
        <f>IF(ERR=TRUE,COUNTIF($K$10:K276,K276),0)</f>
        <v>38</v>
      </c>
      <c r="C276" s="50" t="str">
        <f t="shared" si="53"/>
        <v xml:space="preserve">223 </v>
      </c>
      <c r="D276" s="50">
        <f>IF(ERR=FALSE,0,COUNTIF($M$10:M276,M276))</f>
        <v>223</v>
      </c>
      <c r="E276" s="19"/>
      <c r="F276" s="180">
        <v>46051</v>
      </c>
      <c r="G276" s="167">
        <v>15</v>
      </c>
      <c r="H276" s="899" t="s">
        <v>586</v>
      </c>
      <c r="I276" s="168" t="s">
        <v>588</v>
      </c>
      <c r="J276" s="168" t="str">
        <f t="shared" si="54"/>
        <v xml:space="preserve">Penjualan Barang </v>
      </c>
      <c r="K276" s="74">
        <v>41000</v>
      </c>
      <c r="L276" s="230"/>
      <c r="M276" s="89" t="str">
        <f>IF(L276=0," ",(VLOOKUP(L276,Kode!$B$10:$E$423,4,0)))</f>
        <v xml:space="preserve"> </v>
      </c>
      <c r="N276" s="217"/>
      <c r="O276" s="217">
        <v>223800</v>
      </c>
      <c r="P276" s="15" t="str">
        <f t="shared" si="93"/>
        <v>Balance</v>
      </c>
      <c r="Q276" s="174"/>
    </row>
    <row r="277" spans="1:17" ht="12.75" customHeight="1">
      <c r="A277" s="50" t="str">
        <f t="shared" si="52"/>
        <v>5711100</v>
      </c>
      <c r="B277" s="50">
        <f>IF(ERR=TRUE,COUNTIF($K$10:K277,K277),0)</f>
        <v>57</v>
      </c>
      <c r="C277" s="50" t="str">
        <f t="shared" si="53"/>
        <v xml:space="preserve">224 </v>
      </c>
      <c r="D277" s="50">
        <f>IF(ERR=FALSE,0,COUNTIF($M$10:M277,M277))</f>
        <v>224</v>
      </c>
      <c r="E277" s="19"/>
      <c r="F277" s="180">
        <v>46051</v>
      </c>
      <c r="G277" s="167">
        <v>15</v>
      </c>
      <c r="H277" s="899" t="s">
        <v>587</v>
      </c>
      <c r="I277" s="168" t="s">
        <v>574</v>
      </c>
      <c r="J277" s="168" t="str">
        <f t="shared" si="54"/>
        <v xml:space="preserve">Kas </v>
      </c>
      <c r="K277" s="74">
        <v>11100</v>
      </c>
      <c r="L277" s="230"/>
      <c r="M277" s="89" t="str">
        <f>IF(L277=0," ",(VLOOKUP(L277,Kode!$B$10:$E$423,4,0)))</f>
        <v xml:space="preserve"> </v>
      </c>
      <c r="N277" s="217">
        <v>467392</v>
      </c>
      <c r="O277" s="217"/>
      <c r="P277" s="15" t="str">
        <f t="shared" si="93"/>
        <v>Balance</v>
      </c>
      <c r="Q277" s="174"/>
    </row>
    <row r="278" spans="1:17" ht="12.75" customHeight="1">
      <c r="A278" s="50" t="str">
        <f t="shared" si="52"/>
        <v>3822105</v>
      </c>
      <c r="B278" s="50">
        <f>IF(ERR=TRUE,COUNTIF($K$10:K278,K278),0)</f>
        <v>38</v>
      </c>
      <c r="C278" s="50" t="str">
        <f t="shared" si="53"/>
        <v xml:space="preserve">225 </v>
      </c>
      <c r="D278" s="50">
        <f>IF(ERR=FALSE,0,COUNTIF($M$10:M278,M278))</f>
        <v>225</v>
      </c>
      <c r="E278" s="19"/>
      <c r="F278" s="180">
        <v>46051</v>
      </c>
      <c r="G278" s="167">
        <v>15</v>
      </c>
      <c r="H278" s="899" t="s">
        <v>587</v>
      </c>
      <c r="I278" s="168" t="s">
        <v>574</v>
      </c>
      <c r="J278" s="168" t="str">
        <f t="shared" si="54"/>
        <v xml:space="preserve">PPN Keluaran </v>
      </c>
      <c r="K278" s="74">
        <v>22105</v>
      </c>
      <c r="L278" s="230"/>
      <c r="M278" s="89" t="str">
        <f>IF(L278=0," ",(VLOOKUP(L278,Kode!$B$10:$E$423,4,0)))</f>
        <v xml:space="preserve"> </v>
      </c>
      <c r="N278" s="217"/>
      <c r="O278" s="217">
        <v>47167.999999999993</v>
      </c>
      <c r="P278" s="15" t="str">
        <f t="shared" si="93"/>
        <v>Balance</v>
      </c>
      <c r="Q278" s="174"/>
    </row>
    <row r="279" spans="1:17" ht="12.75" customHeight="1">
      <c r="A279" s="50" t="str">
        <f t="shared" si="52"/>
        <v>3941000</v>
      </c>
      <c r="B279" s="50">
        <f>IF(ERR=TRUE,COUNTIF($K$10:K279,K279),0)</f>
        <v>39</v>
      </c>
      <c r="C279" s="50" t="str">
        <f t="shared" si="53"/>
        <v xml:space="preserve">226 </v>
      </c>
      <c r="D279" s="50">
        <f>IF(ERR=FALSE,0,COUNTIF($M$10:M279,M279))</f>
        <v>226</v>
      </c>
      <c r="E279" s="19"/>
      <c r="F279" s="180">
        <v>46051</v>
      </c>
      <c r="G279" s="167">
        <v>15</v>
      </c>
      <c r="H279" s="899" t="s">
        <v>587</v>
      </c>
      <c r="I279" s="168" t="s">
        <v>574</v>
      </c>
      <c r="J279" s="168" t="str">
        <f t="shared" si="54"/>
        <v xml:space="preserve">Penjualan Barang </v>
      </c>
      <c r="K279" s="74">
        <v>41000</v>
      </c>
      <c r="L279" s="230"/>
      <c r="M279" s="89" t="str">
        <f>IF(L279=0," ",(VLOOKUP(L279,Kode!$B$10:$E$423,4,0)))</f>
        <v xml:space="preserve"> </v>
      </c>
      <c r="N279" s="217"/>
      <c r="O279" s="217">
        <v>428800</v>
      </c>
      <c r="P279" s="15" t="str">
        <f t="shared" si="93"/>
        <v>Balance</v>
      </c>
      <c r="Q279" s="174"/>
    </row>
    <row r="280" spans="1:17" ht="12.75" customHeight="1">
      <c r="A280" s="50" t="str">
        <f t="shared" ref="A280:A426" si="97">B280&amp;K280</f>
        <v>1511403</v>
      </c>
      <c r="B280" s="50">
        <f>IF(ERR=TRUE,COUNTIF($K$10:K280,K280),0)</f>
        <v>15</v>
      </c>
      <c r="C280" s="50" t="str">
        <f t="shared" ref="C280:C426" si="98">D280&amp;M280</f>
        <v xml:space="preserve">227 </v>
      </c>
      <c r="D280" s="50">
        <f>IF(ERR=FALSE,0,COUNTIF($M$10:M280,M280))</f>
        <v>227</v>
      </c>
      <c r="E280" s="19"/>
      <c r="F280" s="180">
        <v>46051</v>
      </c>
      <c r="G280" s="167">
        <v>15</v>
      </c>
      <c r="H280" s="899" t="s">
        <v>587</v>
      </c>
      <c r="I280" s="168" t="s">
        <v>574</v>
      </c>
      <c r="J280" s="168" t="str">
        <f t="shared" ref="J280:J426" si="99">IF(K280=0,"",VLOOKUP(K280,Tarkun,2,0))</f>
        <v>Pph Pasal 23</v>
      </c>
      <c r="K280" s="74">
        <v>11403</v>
      </c>
      <c r="L280" s="230"/>
      <c r="M280" s="89" t="str">
        <f>IF(L280=0," ",(VLOOKUP(L280,Kode!$B$10:$E$423,4,0)))</f>
        <v xml:space="preserve"> </v>
      </c>
      <c r="N280" s="217">
        <v>8576</v>
      </c>
      <c r="O280" s="217"/>
      <c r="P280" s="15" t="str">
        <f t="shared" si="93"/>
        <v>Balance</v>
      </c>
      <c r="Q280" s="174"/>
    </row>
    <row r="281" spans="1:17" ht="12.75" customHeight="1">
      <c r="A281" s="50" t="str">
        <f t="shared" ref="A281:A284" si="100">B281&amp;K281</f>
        <v>5811100</v>
      </c>
      <c r="B281" s="50">
        <f>IF(ERR=TRUE,COUNTIF($K$10:K281,K281),0)</f>
        <v>58</v>
      </c>
      <c r="C281" s="50" t="str">
        <f t="shared" ref="C281:C284" si="101">D281&amp;M281</f>
        <v xml:space="preserve">228 </v>
      </c>
      <c r="D281" s="50">
        <f>IF(ERR=FALSE,0,COUNTIF($M$10:M281,M281))</f>
        <v>228</v>
      </c>
      <c r="E281" s="19"/>
      <c r="F281" s="180">
        <v>46051</v>
      </c>
      <c r="G281" s="167">
        <v>15</v>
      </c>
      <c r="H281" s="899"/>
      <c r="I281" s="168" t="s">
        <v>721</v>
      </c>
      <c r="J281" s="168" t="str">
        <f t="shared" si="99"/>
        <v xml:space="preserve">Kas </v>
      </c>
      <c r="K281" s="74">
        <v>11100</v>
      </c>
      <c r="L281" s="230"/>
      <c r="M281" s="89" t="str">
        <f>IF(L281=0," ",(VLOOKUP(L281,Kode!$B$10:$E$423,4,0)))</f>
        <v xml:space="preserve"> </v>
      </c>
      <c r="N281" s="217">
        <v>18857</v>
      </c>
      <c r="O281" s="217"/>
      <c r="P281" s="15" t="str">
        <f t="shared" si="93"/>
        <v>Balance</v>
      </c>
      <c r="Q281" s="174"/>
    </row>
    <row r="282" spans="1:17" ht="12.75" customHeight="1">
      <c r="A282" s="50" t="str">
        <f t="shared" si="100"/>
        <v>327100</v>
      </c>
      <c r="B282" s="50">
        <f>IF(ERR=TRUE,COUNTIF($K$10:K282,K282),0)</f>
        <v>3</v>
      </c>
      <c r="C282" s="50" t="str">
        <f t="shared" si="101"/>
        <v xml:space="preserve">229 </v>
      </c>
      <c r="D282" s="50">
        <f>IF(ERR=FALSE,0,COUNTIF($M$10:M282,M282))</f>
        <v>229</v>
      </c>
      <c r="E282" s="19"/>
      <c r="F282" s="180">
        <v>46051</v>
      </c>
      <c r="G282" s="167">
        <v>15</v>
      </c>
      <c r="H282" s="899"/>
      <c r="I282" s="168" t="s">
        <v>721</v>
      </c>
      <c r="J282" s="168" t="str">
        <f t="shared" si="99"/>
        <v xml:space="preserve">Uang Muka Penjualan  </v>
      </c>
      <c r="K282" s="74">
        <v>27100</v>
      </c>
      <c r="L282" s="230"/>
      <c r="M282" s="89" t="str">
        <f>IF(L282=0," ",(VLOOKUP(L282,Kode!$B$10:$E$423,4,0)))</f>
        <v xml:space="preserve"> </v>
      </c>
      <c r="N282" s="217"/>
      <c r="O282" s="217">
        <v>18857</v>
      </c>
      <c r="P282" s="15" t="str">
        <f t="shared" si="93"/>
        <v>Balance</v>
      </c>
      <c r="Q282" s="174"/>
    </row>
    <row r="283" spans="1:17" ht="12.75" customHeight="1">
      <c r="A283" s="50" t="str">
        <f t="shared" si="100"/>
        <v>5911100</v>
      </c>
      <c r="B283" s="50">
        <f>IF(ERR=TRUE,COUNTIF($K$10:K283,K283),0)</f>
        <v>59</v>
      </c>
      <c r="C283" s="50" t="str">
        <f t="shared" si="101"/>
        <v xml:space="preserve">230 </v>
      </c>
      <c r="D283" s="50">
        <f>IF(ERR=FALSE,0,COUNTIF($M$10:M283,M283))</f>
        <v>230</v>
      </c>
      <c r="E283" s="19"/>
      <c r="F283" s="180">
        <v>46051</v>
      </c>
      <c r="G283" s="167">
        <v>15</v>
      </c>
      <c r="H283" s="899"/>
      <c r="I283" s="168" t="s">
        <v>721</v>
      </c>
      <c r="J283" s="168" t="str">
        <f t="shared" si="99"/>
        <v xml:space="preserve">Kas </v>
      </c>
      <c r="K283" s="74">
        <v>11100</v>
      </c>
      <c r="L283" s="230"/>
      <c r="M283" s="89" t="str">
        <f>IF(L283=0," ",(VLOOKUP(L283,Kode!$B$10:$E$423,4,0)))</f>
        <v xml:space="preserve"> </v>
      </c>
      <c r="N283" s="217">
        <v>18857</v>
      </c>
      <c r="O283" s="217"/>
      <c r="P283" s="15" t="str">
        <f t="shared" si="93"/>
        <v>Balance</v>
      </c>
      <c r="Q283" s="174"/>
    </row>
    <row r="284" spans="1:17" ht="12.75" customHeight="1">
      <c r="A284" s="50" t="str">
        <f t="shared" si="100"/>
        <v>427100</v>
      </c>
      <c r="B284" s="50">
        <f>IF(ERR=TRUE,COUNTIF($K$10:K284,K284),0)</f>
        <v>4</v>
      </c>
      <c r="C284" s="50" t="str">
        <f t="shared" si="101"/>
        <v xml:space="preserve">231 </v>
      </c>
      <c r="D284" s="50">
        <f>IF(ERR=FALSE,0,COUNTIF($M$10:M284,M284))</f>
        <v>231</v>
      </c>
      <c r="E284" s="19"/>
      <c r="F284" s="180">
        <v>46051</v>
      </c>
      <c r="G284" s="167">
        <v>15</v>
      </c>
      <c r="H284" s="899"/>
      <c r="I284" s="168" t="s">
        <v>721</v>
      </c>
      <c r="J284" s="168" t="str">
        <f t="shared" si="99"/>
        <v xml:space="preserve">Uang Muka Penjualan  </v>
      </c>
      <c r="K284" s="74">
        <v>27100</v>
      </c>
      <c r="L284" s="230"/>
      <c r="M284" s="89" t="str">
        <f>IF(L284=0," ",(VLOOKUP(L284,Kode!$B$10:$E$423,4,0)))</f>
        <v xml:space="preserve"> </v>
      </c>
      <c r="N284" s="217"/>
      <c r="O284" s="217">
        <v>18857</v>
      </c>
      <c r="P284" s="15" t="str">
        <f t="shared" si="93"/>
        <v>Balance</v>
      </c>
      <c r="Q284" s="174"/>
    </row>
    <row r="285" spans="1:17" ht="12.75" customHeight="1">
      <c r="A285" s="50" t="str">
        <f t="shared" ref="A285:A287" si="102">B285&amp;K285</f>
        <v>1711600</v>
      </c>
      <c r="B285" s="50">
        <f>IF(ERR=TRUE,COUNTIF($K$10:K285,K285),0)</f>
        <v>17</v>
      </c>
      <c r="C285" s="50" t="str">
        <f t="shared" ref="C285:C287" si="103">D285&amp;M285</f>
        <v xml:space="preserve">232 </v>
      </c>
      <c r="D285" s="50">
        <f>IF(ERR=FALSE,0,COUNTIF($M$10:M285,M285))</f>
        <v>232</v>
      </c>
      <c r="E285" s="19"/>
      <c r="F285" s="180">
        <v>46051</v>
      </c>
      <c r="G285" s="167">
        <v>15</v>
      </c>
      <c r="H285" s="902" t="s">
        <v>678</v>
      </c>
      <c r="I285" s="168" t="s">
        <v>686</v>
      </c>
      <c r="J285" s="168" t="str">
        <f t="shared" ref="J285:J287" si="104">IF(K285=0,"",VLOOKUP(K285,Tarkun,2,0))</f>
        <v xml:space="preserve">PPN Masukan </v>
      </c>
      <c r="K285" s="74">
        <v>11600</v>
      </c>
      <c r="L285" s="230"/>
      <c r="M285" s="89" t="str">
        <f>IF(L285=0," ",(VLOOKUP(L285,Kode!$B$10:$E$423,4,0)))</f>
        <v xml:space="preserve"> </v>
      </c>
      <c r="N285" s="217">
        <v>5351</v>
      </c>
      <c r="O285" s="217"/>
      <c r="P285" s="15" t="str">
        <f t="shared" si="93"/>
        <v>Balance</v>
      </c>
      <c r="Q285" s="174"/>
    </row>
    <row r="286" spans="1:17" ht="12.75" customHeight="1">
      <c r="A286" s="50" t="str">
        <f t="shared" si="102"/>
        <v>153003</v>
      </c>
      <c r="B286" s="50">
        <f>IF(ERR=TRUE,COUNTIF($K$10:K286,K286),0)</f>
        <v>1</v>
      </c>
      <c r="C286" s="50" t="str">
        <f t="shared" si="103"/>
        <v xml:space="preserve">233 </v>
      </c>
      <c r="D286" s="50">
        <f>IF(ERR=FALSE,0,COUNTIF($M$10:M286,M286))</f>
        <v>233</v>
      </c>
      <c r="E286" s="19"/>
      <c r="F286" s="180">
        <v>46051</v>
      </c>
      <c r="G286" s="167">
        <v>15</v>
      </c>
      <c r="H286" s="899" t="s">
        <v>678</v>
      </c>
      <c r="I286" s="168" t="s">
        <v>686</v>
      </c>
      <c r="J286" s="168" t="str">
        <f t="shared" si="104"/>
        <v>Pembelian Bahan Penolong</v>
      </c>
      <c r="K286" s="74">
        <v>53003</v>
      </c>
      <c r="L286" s="230"/>
      <c r="M286" s="89" t="str">
        <f>IF(L286=0," ",(VLOOKUP(L286,Kode!$B$10:$E$423,4,0)))</f>
        <v xml:space="preserve"> </v>
      </c>
      <c r="N286" s="217">
        <v>48649</v>
      </c>
      <c r="O286" s="217"/>
      <c r="P286" s="15" t="str">
        <f t="shared" si="93"/>
        <v>Balance</v>
      </c>
      <c r="Q286" s="174"/>
    </row>
    <row r="287" spans="1:17" ht="12.75" customHeight="1">
      <c r="A287" s="50" t="str">
        <f t="shared" si="102"/>
        <v>6011100</v>
      </c>
      <c r="B287" s="50">
        <f>IF(ERR=TRUE,COUNTIF($K$10:K287,K287),0)</f>
        <v>60</v>
      </c>
      <c r="C287" s="50" t="str">
        <f t="shared" si="103"/>
        <v>0</v>
      </c>
      <c r="D287" s="50">
        <f>IF(ERR=FALSE,0,COUNTIF($M$10:M287,M287))</f>
        <v>0</v>
      </c>
      <c r="E287" s="19"/>
      <c r="F287" s="180">
        <v>46051</v>
      </c>
      <c r="G287" s="167">
        <v>15</v>
      </c>
      <c r="H287" s="899" t="s">
        <v>678</v>
      </c>
      <c r="I287" s="168" t="s">
        <v>686</v>
      </c>
      <c r="J287" s="168" t="str">
        <f t="shared" si="104"/>
        <v xml:space="preserve">Kas </v>
      </c>
      <c r="K287" s="74">
        <v>11100</v>
      </c>
      <c r="L287" s="230"/>
      <c r="M287" s="89"/>
      <c r="N287" s="217"/>
      <c r="O287" s="217">
        <v>54000</v>
      </c>
      <c r="P287" s="15" t="str">
        <f t="shared" si="93"/>
        <v>Balance</v>
      </c>
      <c r="Q287" s="174"/>
    </row>
    <row r="288" spans="1:17" ht="12.75" customHeight="1">
      <c r="A288" s="50" t="str">
        <f t="shared" si="97"/>
        <v>0</v>
      </c>
      <c r="B288" s="50">
        <f>IF(ERR=TRUE,COUNTIF($K$10:K288,K288),0)</f>
        <v>0</v>
      </c>
      <c r="C288" s="50" t="str">
        <f t="shared" si="98"/>
        <v xml:space="preserve">234 </v>
      </c>
      <c r="D288" s="50">
        <f>IF(ERR=FALSE,0,COUNTIF($M$10:M288,M288))</f>
        <v>234</v>
      </c>
      <c r="E288" s="19"/>
      <c r="F288" s="180">
        <v>46051</v>
      </c>
      <c r="G288" s="167"/>
      <c r="H288" s="899"/>
      <c r="I288" s="168"/>
      <c r="J288" s="168" t="str">
        <f t="shared" si="99"/>
        <v/>
      </c>
      <c r="K288" s="74"/>
      <c r="L288" s="230"/>
      <c r="M288" s="89" t="str">
        <f>IF(L288=0," ",(VLOOKUP(L288,Kode!$B$10:$E$423,4,0)))</f>
        <v xml:space="preserve"> </v>
      </c>
      <c r="N288" s="217"/>
      <c r="O288" s="217"/>
      <c r="P288" s="15" t="str">
        <f t="shared" si="93"/>
        <v/>
      </c>
      <c r="Q288" s="174"/>
    </row>
    <row r="289" spans="1:17" ht="12.75" customHeight="1">
      <c r="A289" s="50" t="str">
        <f t="shared" ref="A289:A291" si="105">B289&amp;K289</f>
        <v>6111100</v>
      </c>
      <c r="B289" s="50">
        <f>IF(ERR=TRUE,COUNTIF($K$10:K289,K289),0)</f>
        <v>61</v>
      </c>
      <c r="C289" s="50" t="str">
        <f t="shared" ref="C289:C291" si="106">D289&amp;M289</f>
        <v xml:space="preserve">235 </v>
      </c>
      <c r="D289" s="50">
        <f>IF(ERR=FALSE,0,COUNTIF($M$10:M289,M289))</f>
        <v>235</v>
      </c>
      <c r="E289" s="19"/>
      <c r="F289" s="180">
        <v>46051</v>
      </c>
      <c r="G289" s="167">
        <v>17</v>
      </c>
      <c r="H289" s="899"/>
      <c r="I289" s="168" t="s">
        <v>540</v>
      </c>
      <c r="J289" s="168" t="str">
        <f t="shared" ref="J289:J291" si="107">IF(K289=0,"",VLOOKUP(K289,Tarkun,2,0))</f>
        <v xml:space="preserve">Kas </v>
      </c>
      <c r="K289" s="74">
        <v>11100</v>
      </c>
      <c r="L289" s="230"/>
      <c r="M289" s="89" t="str">
        <f>IF(L289=0," ",(VLOOKUP(L289,Kode!$B$10:$E$423,4,0)))</f>
        <v xml:space="preserve"> </v>
      </c>
      <c r="N289" s="217">
        <v>24417799.999999993</v>
      </c>
      <c r="O289" s="217"/>
      <c r="P289" s="15" t="str">
        <f t="shared" si="93"/>
        <v>Balance</v>
      </c>
      <c r="Q289" s="174"/>
    </row>
    <row r="290" spans="1:17" ht="12.75" customHeight="1">
      <c r="A290" s="50" t="str">
        <f t="shared" si="105"/>
        <v>3922105</v>
      </c>
      <c r="B290" s="50">
        <f>IF(ERR=TRUE,COUNTIF($K$10:K290,K290),0)</f>
        <v>39</v>
      </c>
      <c r="C290" s="50" t="str">
        <f t="shared" si="106"/>
        <v xml:space="preserve">236 </v>
      </c>
      <c r="D290" s="50">
        <f>IF(ERR=FALSE,0,COUNTIF($M$10:M290,M290))</f>
        <v>236</v>
      </c>
      <c r="E290" s="19"/>
      <c r="F290" s="180">
        <v>46051</v>
      </c>
      <c r="G290" s="167">
        <v>17</v>
      </c>
      <c r="H290" s="899"/>
      <c r="I290" s="168" t="s">
        <v>540</v>
      </c>
      <c r="J290" s="168" t="str">
        <f t="shared" si="107"/>
        <v xml:space="preserve">PPN Keluaran </v>
      </c>
      <c r="K290" s="74">
        <v>22105</v>
      </c>
      <c r="L290" s="230"/>
      <c r="M290" s="89" t="str">
        <f>IF(L290=0," ",(VLOOKUP(L290,Kode!$B$10:$E$423,4,0)))</f>
        <v xml:space="preserve"> </v>
      </c>
      <c r="N290" s="217"/>
      <c r="O290" s="217">
        <v>2419781.9819819815</v>
      </c>
      <c r="P290" s="15" t="str">
        <f t="shared" si="93"/>
        <v>Balance</v>
      </c>
      <c r="Q290" s="174"/>
    </row>
    <row r="291" spans="1:17" ht="12.75" customHeight="1">
      <c r="A291" s="50" t="str">
        <f t="shared" si="105"/>
        <v>4041000</v>
      </c>
      <c r="B291" s="50">
        <f>IF(ERR=TRUE,COUNTIF($K$10:K291,K291),0)</f>
        <v>40</v>
      </c>
      <c r="C291" s="50" t="str">
        <f t="shared" si="106"/>
        <v xml:space="preserve">237 </v>
      </c>
      <c r="D291" s="50">
        <f>IF(ERR=FALSE,0,COUNTIF($M$10:M291,M291))</f>
        <v>237</v>
      </c>
      <c r="E291" s="19"/>
      <c r="F291" s="180">
        <v>46051</v>
      </c>
      <c r="G291" s="167">
        <v>17</v>
      </c>
      <c r="H291" s="899"/>
      <c r="I291" s="168" t="s">
        <v>540</v>
      </c>
      <c r="J291" s="168" t="str">
        <f t="shared" si="107"/>
        <v xml:space="preserve">Penjualan Barang </v>
      </c>
      <c r="K291" s="74">
        <v>41000</v>
      </c>
      <c r="L291" s="230"/>
      <c r="M291" s="89" t="str">
        <f>IF(L291=0," ",(VLOOKUP(L291,Kode!$B$10:$E$423,4,0)))</f>
        <v xml:space="preserve"> </v>
      </c>
      <c r="N291" s="217"/>
      <c r="O291" s="217">
        <v>21998018.018018011</v>
      </c>
      <c r="P291" s="15" t="str">
        <f t="shared" si="93"/>
        <v>Balance</v>
      </c>
      <c r="Q291" s="174"/>
    </row>
    <row r="292" spans="1:17" ht="12.75" customHeight="1">
      <c r="A292" s="50" t="str">
        <f t="shared" si="97"/>
        <v>3211102</v>
      </c>
      <c r="B292" s="50">
        <f>IF(ERR=TRUE,COUNTIF($K$10:K292,K292),0)</f>
        <v>32</v>
      </c>
      <c r="C292" s="50" t="str">
        <f t="shared" si="98"/>
        <v>1P-007</v>
      </c>
      <c r="D292" s="50">
        <f>IF(ERR=FALSE,0,COUNTIF($M$10:M292,M292))</f>
        <v>1</v>
      </c>
      <c r="E292" s="19"/>
      <c r="F292" s="180">
        <v>46051</v>
      </c>
      <c r="G292" s="167">
        <v>17</v>
      </c>
      <c r="H292" s="899" t="s">
        <v>589</v>
      </c>
      <c r="I292" s="168" t="s">
        <v>549</v>
      </c>
      <c r="J292" s="168" t="str">
        <f t="shared" si="99"/>
        <v>Piutang Dagang</v>
      </c>
      <c r="K292" s="74">
        <v>11102</v>
      </c>
      <c r="L292" s="230" t="s">
        <v>458</v>
      </c>
      <c r="M292" s="89" t="str">
        <f>IF(L292=0," ",(VLOOKUP(L292,Kode!$B$10:$E$423,4,0)))</f>
        <v>P-007</v>
      </c>
      <c r="N292" s="217">
        <v>186147</v>
      </c>
      <c r="O292" s="217"/>
      <c r="P292" s="15" t="str">
        <f t="shared" si="93"/>
        <v>Balance</v>
      </c>
      <c r="Q292" s="174"/>
    </row>
    <row r="293" spans="1:17" ht="12.75" customHeight="1">
      <c r="A293" s="50" t="str">
        <f t="shared" si="97"/>
        <v>4022105</v>
      </c>
      <c r="B293" s="50">
        <f>IF(ERR=TRUE,COUNTIF($K$10:K293,K293),0)</f>
        <v>40</v>
      </c>
      <c r="C293" s="50" t="str">
        <f t="shared" si="98"/>
        <v xml:space="preserve">238 </v>
      </c>
      <c r="D293" s="50">
        <f>IF(ERR=FALSE,0,COUNTIF($M$10:M293,M293))</f>
        <v>238</v>
      </c>
      <c r="E293" s="19"/>
      <c r="F293" s="180">
        <v>46051</v>
      </c>
      <c r="G293" s="167">
        <v>17</v>
      </c>
      <c r="H293" s="899" t="s">
        <v>589</v>
      </c>
      <c r="I293" s="168" t="s">
        <v>549</v>
      </c>
      <c r="J293" s="168" t="str">
        <f t="shared" si="99"/>
        <v xml:space="preserve">PPN Keluaran </v>
      </c>
      <c r="K293" s="74">
        <v>22105</v>
      </c>
      <c r="L293" s="230"/>
      <c r="M293" s="89" t="str">
        <f>IF(L293=0," ",(VLOOKUP(L293,Kode!$B$10:$E$423,4,0)))</f>
        <v xml:space="preserve"> </v>
      </c>
      <c r="N293" s="217"/>
      <c r="O293" s="217">
        <v>18447</v>
      </c>
      <c r="P293" s="15" t="str">
        <f t="shared" si="93"/>
        <v>Balance</v>
      </c>
      <c r="Q293" s="174"/>
    </row>
    <row r="294" spans="1:17" ht="12.75" customHeight="1">
      <c r="A294" s="50" t="str">
        <f t="shared" si="97"/>
        <v>4141000</v>
      </c>
      <c r="B294" s="50">
        <f>IF(ERR=TRUE,COUNTIF($K$10:K294,K294),0)</f>
        <v>41</v>
      </c>
      <c r="C294" s="50" t="str">
        <f t="shared" si="98"/>
        <v xml:space="preserve">239 </v>
      </c>
      <c r="D294" s="50">
        <f>IF(ERR=FALSE,0,COUNTIF($M$10:M294,M294))</f>
        <v>239</v>
      </c>
      <c r="E294" s="19"/>
      <c r="F294" s="180">
        <v>46051</v>
      </c>
      <c r="G294" s="167">
        <v>17</v>
      </c>
      <c r="H294" s="899" t="s">
        <v>589</v>
      </c>
      <c r="I294" s="168" t="s">
        <v>549</v>
      </c>
      <c r="J294" s="168" t="str">
        <f t="shared" si="99"/>
        <v xml:space="preserve">Penjualan Barang </v>
      </c>
      <c r="K294" s="74">
        <v>41000</v>
      </c>
      <c r="L294" s="230"/>
      <c r="M294" s="89" t="str">
        <f>IF(L294=0," ",(VLOOKUP(L294,Kode!$B$10:$E$423,4,0)))</f>
        <v xml:space="preserve"> </v>
      </c>
      <c r="N294" s="217"/>
      <c r="O294" s="217">
        <v>167700</v>
      </c>
      <c r="P294" s="15" t="str">
        <f t="shared" si="93"/>
        <v>Balance</v>
      </c>
      <c r="Q294" s="174"/>
    </row>
    <row r="295" spans="1:17" ht="12.75" customHeight="1">
      <c r="A295" s="50" t="str">
        <f t="shared" ref="A295:A320" si="108">B295&amp;K295</f>
        <v>253003</v>
      </c>
      <c r="B295" s="50">
        <f>IF(ERR=TRUE,COUNTIF($K$10:K295,K295),0)</f>
        <v>2</v>
      </c>
      <c r="C295" s="50" t="str">
        <f t="shared" ref="C295:C320" si="109">D295&amp;M295</f>
        <v xml:space="preserve">240 </v>
      </c>
      <c r="D295" s="50">
        <f>IF(ERR=FALSE,0,COUNTIF($M$10:M295,M295))</f>
        <v>240</v>
      </c>
      <c r="E295" s="19"/>
      <c r="F295" s="180">
        <v>46051</v>
      </c>
      <c r="G295" s="167">
        <v>17</v>
      </c>
      <c r="H295" s="899"/>
      <c r="I295" s="168" t="s">
        <v>739</v>
      </c>
      <c r="J295" s="168" t="str">
        <f t="shared" ref="J295:J320" si="110">IF(K295=0,"",VLOOKUP(K295,Tarkun,2,0))</f>
        <v>Pembelian Bahan Penolong</v>
      </c>
      <c r="K295" s="74">
        <v>53003</v>
      </c>
      <c r="L295" s="230"/>
      <c r="M295" s="89" t="str">
        <f>IF(L295=0," ",(VLOOKUP(L295,Kode!$B$10:$E$423,4,0)))</f>
        <v xml:space="preserve"> </v>
      </c>
      <c r="N295" s="217">
        <v>12600</v>
      </c>
      <c r="O295" s="217"/>
      <c r="P295" s="15" t="str">
        <f t="shared" si="93"/>
        <v>Balance</v>
      </c>
      <c r="Q295" s="174"/>
    </row>
    <row r="296" spans="1:17" ht="12.75" customHeight="1">
      <c r="A296" s="50" t="str">
        <f t="shared" si="108"/>
        <v>6211100</v>
      </c>
      <c r="B296" s="50">
        <f>IF(ERR=TRUE,COUNTIF($K$10:K296,K296),0)</f>
        <v>62</v>
      </c>
      <c r="C296" s="50" t="str">
        <f t="shared" si="109"/>
        <v xml:space="preserve">241 </v>
      </c>
      <c r="D296" s="50">
        <f>IF(ERR=FALSE,0,COUNTIF($M$10:M296,M296))</f>
        <v>241</v>
      </c>
      <c r="E296" s="19"/>
      <c r="F296" s="180">
        <v>46051</v>
      </c>
      <c r="G296" s="167">
        <v>17</v>
      </c>
      <c r="H296" s="899"/>
      <c r="I296" s="168" t="s">
        <v>739</v>
      </c>
      <c r="J296" s="168" t="str">
        <f t="shared" si="110"/>
        <v xml:space="preserve">Kas </v>
      </c>
      <c r="K296" s="74">
        <v>11100</v>
      </c>
      <c r="L296" s="230"/>
      <c r="M296" s="89" t="str">
        <f>IF(L296=0," ",(VLOOKUP(L296,Kode!$B$10:$E$423,4,0)))</f>
        <v xml:space="preserve"> </v>
      </c>
      <c r="N296" s="217"/>
      <c r="O296" s="217">
        <v>12600</v>
      </c>
      <c r="P296" s="15" t="str">
        <f t="shared" si="93"/>
        <v>Balance</v>
      </c>
      <c r="Q296" s="174"/>
    </row>
    <row r="297" spans="1:17" ht="12.75" customHeight="1">
      <c r="A297" s="50" t="str">
        <f t="shared" si="108"/>
        <v>353003</v>
      </c>
      <c r="B297" s="50">
        <f>IF(ERR=TRUE,COUNTIF($K$10:K297,K297),0)</f>
        <v>3</v>
      </c>
      <c r="C297" s="50" t="str">
        <f t="shared" si="109"/>
        <v xml:space="preserve">242 </v>
      </c>
      <c r="D297" s="50">
        <f>IF(ERR=FALSE,0,COUNTIF($M$10:M297,M297))</f>
        <v>242</v>
      </c>
      <c r="E297" s="19"/>
      <c r="F297" s="180">
        <v>46051</v>
      </c>
      <c r="G297" s="167">
        <v>17</v>
      </c>
      <c r="H297" s="899"/>
      <c r="I297" s="168" t="s">
        <v>740</v>
      </c>
      <c r="J297" s="168" t="str">
        <f t="shared" si="110"/>
        <v>Pembelian Bahan Penolong</v>
      </c>
      <c r="K297" s="74">
        <v>53003</v>
      </c>
      <c r="L297" s="230"/>
      <c r="M297" s="89" t="str">
        <f>IF(L297=0," ",(VLOOKUP(L297,Kode!$B$10:$E$423,4,0)))</f>
        <v xml:space="preserve"> </v>
      </c>
      <c r="N297" s="217">
        <v>12000</v>
      </c>
      <c r="O297" s="217"/>
      <c r="P297" s="15" t="str">
        <f t="shared" si="93"/>
        <v>Balance</v>
      </c>
      <c r="Q297" s="174"/>
    </row>
    <row r="298" spans="1:17" ht="12.75" customHeight="1">
      <c r="A298" s="50" t="str">
        <f t="shared" si="108"/>
        <v>6311100</v>
      </c>
      <c r="B298" s="50">
        <f>IF(ERR=TRUE,COUNTIF($K$10:K298,K298),0)</f>
        <v>63</v>
      </c>
      <c r="C298" s="50" t="str">
        <f t="shared" si="109"/>
        <v xml:space="preserve">243 </v>
      </c>
      <c r="D298" s="50">
        <f>IF(ERR=FALSE,0,COUNTIF($M$10:M298,M298))</f>
        <v>243</v>
      </c>
      <c r="E298" s="19"/>
      <c r="F298" s="180">
        <v>46051</v>
      </c>
      <c r="G298" s="167">
        <v>17</v>
      </c>
      <c r="H298" s="899"/>
      <c r="I298" s="168" t="s">
        <v>740</v>
      </c>
      <c r="J298" s="168" t="str">
        <f t="shared" si="110"/>
        <v xml:space="preserve">Kas </v>
      </c>
      <c r="K298" s="74">
        <v>11100</v>
      </c>
      <c r="L298" s="230"/>
      <c r="M298" s="89" t="str">
        <f>IF(L298=0," ",(VLOOKUP(L298,Kode!$B$10:$E$423,4,0)))</f>
        <v xml:space="preserve"> </v>
      </c>
      <c r="N298" s="217"/>
      <c r="O298" s="217">
        <v>12000</v>
      </c>
      <c r="P298" s="15" t="str">
        <f t="shared" si="93"/>
        <v>Balance</v>
      </c>
      <c r="Q298" s="174"/>
    </row>
    <row r="299" spans="1:17" ht="12.75" customHeight="1">
      <c r="A299" s="50" t="str">
        <f t="shared" si="108"/>
        <v>453003</v>
      </c>
      <c r="B299" s="50">
        <f>IF(ERR=TRUE,COUNTIF($K$10:K299,K299),0)</f>
        <v>4</v>
      </c>
      <c r="C299" s="50" t="str">
        <f t="shared" si="109"/>
        <v xml:space="preserve">244 </v>
      </c>
      <c r="D299" s="50">
        <f>IF(ERR=FALSE,0,COUNTIF($M$10:M299,M299))</f>
        <v>244</v>
      </c>
      <c r="E299" s="19"/>
      <c r="F299" s="180">
        <v>46051</v>
      </c>
      <c r="G299" s="167">
        <v>17</v>
      </c>
      <c r="H299" s="899"/>
      <c r="I299" s="168" t="s">
        <v>741</v>
      </c>
      <c r="J299" s="168" t="str">
        <f t="shared" si="110"/>
        <v>Pembelian Bahan Penolong</v>
      </c>
      <c r="K299" s="74">
        <v>53003</v>
      </c>
      <c r="L299" s="230"/>
      <c r="M299" s="89" t="str">
        <f>IF(L299=0," ",(VLOOKUP(L299,Kode!$B$10:$E$423,4,0)))</f>
        <v xml:space="preserve"> </v>
      </c>
      <c r="N299" s="217">
        <v>225000</v>
      </c>
      <c r="O299" s="217"/>
      <c r="P299" s="15" t="str">
        <f t="shared" si="93"/>
        <v>Balance</v>
      </c>
      <c r="Q299" s="174"/>
    </row>
    <row r="300" spans="1:17" ht="12.75" customHeight="1">
      <c r="A300" s="50" t="str">
        <f t="shared" si="108"/>
        <v>6411100</v>
      </c>
      <c r="B300" s="50">
        <f>IF(ERR=TRUE,COUNTIF($K$10:K300,K300),0)</f>
        <v>64</v>
      </c>
      <c r="C300" s="50" t="str">
        <f t="shared" si="109"/>
        <v xml:space="preserve">245 </v>
      </c>
      <c r="D300" s="50">
        <f>IF(ERR=FALSE,0,COUNTIF($M$10:M300,M300))</f>
        <v>245</v>
      </c>
      <c r="E300" s="19"/>
      <c r="F300" s="180">
        <v>46051</v>
      </c>
      <c r="G300" s="167">
        <v>17</v>
      </c>
      <c r="H300" s="899"/>
      <c r="I300" s="168" t="s">
        <v>741</v>
      </c>
      <c r="J300" s="168" t="str">
        <f t="shared" si="110"/>
        <v xml:space="preserve">Kas </v>
      </c>
      <c r="K300" s="74">
        <v>11100</v>
      </c>
      <c r="L300" s="230"/>
      <c r="M300" s="89" t="str">
        <f>IF(L300=0," ",(VLOOKUP(L300,Kode!$B$10:$E$423,4,0)))</f>
        <v xml:space="preserve"> </v>
      </c>
      <c r="N300" s="217"/>
      <c r="O300" s="217">
        <v>225000</v>
      </c>
      <c r="P300" s="15" t="str">
        <f t="shared" si="93"/>
        <v>Balance</v>
      </c>
      <c r="Q300" s="174"/>
    </row>
    <row r="301" spans="1:17" ht="12.75" customHeight="1">
      <c r="A301" s="50" t="str">
        <f t="shared" si="108"/>
        <v>553003</v>
      </c>
      <c r="B301" s="50">
        <f>IF(ERR=TRUE,COUNTIF($K$10:K301,K301),0)</f>
        <v>5</v>
      </c>
      <c r="C301" s="50" t="str">
        <f t="shared" si="109"/>
        <v xml:space="preserve">246 </v>
      </c>
      <c r="D301" s="50">
        <f>IF(ERR=FALSE,0,COUNTIF($M$10:M301,M301))</f>
        <v>246</v>
      </c>
      <c r="E301" s="19"/>
      <c r="F301" s="180">
        <v>46051</v>
      </c>
      <c r="G301" s="167">
        <v>17</v>
      </c>
      <c r="H301" s="899"/>
      <c r="I301" s="168" t="s">
        <v>742</v>
      </c>
      <c r="J301" s="168" t="str">
        <f t="shared" si="110"/>
        <v>Pembelian Bahan Penolong</v>
      </c>
      <c r="K301" s="74">
        <v>53003</v>
      </c>
      <c r="L301" s="230"/>
      <c r="M301" s="89" t="str">
        <f>IF(L301=0," ",(VLOOKUP(L301,Kode!$B$10:$E$423,4,0)))</f>
        <v xml:space="preserve"> </v>
      </c>
      <c r="N301" s="217">
        <v>22500</v>
      </c>
      <c r="O301" s="217"/>
      <c r="P301" s="15" t="str">
        <f t="shared" si="93"/>
        <v>Balance</v>
      </c>
      <c r="Q301" s="174"/>
    </row>
    <row r="302" spans="1:17" ht="12.75" customHeight="1">
      <c r="A302" s="50" t="str">
        <f t="shared" si="108"/>
        <v>6511100</v>
      </c>
      <c r="B302" s="50">
        <f>IF(ERR=TRUE,COUNTIF($K$10:K302,K302),0)</f>
        <v>65</v>
      </c>
      <c r="C302" s="50" t="str">
        <f t="shared" si="109"/>
        <v xml:space="preserve">247 </v>
      </c>
      <c r="D302" s="50">
        <f>IF(ERR=FALSE,0,COUNTIF($M$10:M302,M302))</f>
        <v>247</v>
      </c>
      <c r="E302" s="19"/>
      <c r="F302" s="180">
        <v>46051</v>
      </c>
      <c r="G302" s="167">
        <v>17</v>
      </c>
      <c r="H302" s="899"/>
      <c r="I302" s="168" t="s">
        <v>742</v>
      </c>
      <c r="J302" s="168" t="str">
        <f t="shared" si="110"/>
        <v xml:space="preserve">Kas </v>
      </c>
      <c r="K302" s="74">
        <v>11100</v>
      </c>
      <c r="L302" s="230"/>
      <c r="M302" s="89" t="str">
        <f>IF(L302=0," ",(VLOOKUP(L302,Kode!$B$10:$E$423,4,0)))</f>
        <v xml:space="preserve"> </v>
      </c>
      <c r="N302" s="217"/>
      <c r="O302" s="217">
        <v>22500</v>
      </c>
      <c r="P302" s="15" t="str">
        <f t="shared" si="93"/>
        <v>Balance</v>
      </c>
      <c r="Q302" s="174"/>
    </row>
    <row r="303" spans="1:17" ht="12.75" customHeight="1">
      <c r="A303" s="50" t="str">
        <f t="shared" si="108"/>
        <v>653003</v>
      </c>
      <c r="B303" s="50">
        <f>IF(ERR=TRUE,COUNTIF($K$10:K303,K303),0)</f>
        <v>6</v>
      </c>
      <c r="C303" s="50" t="str">
        <f t="shared" si="109"/>
        <v xml:space="preserve">248 </v>
      </c>
      <c r="D303" s="50">
        <f>IF(ERR=FALSE,0,COUNTIF($M$10:M303,M303))</f>
        <v>248</v>
      </c>
      <c r="E303" s="19"/>
      <c r="F303" s="180">
        <v>46051</v>
      </c>
      <c r="G303" s="167">
        <v>17</v>
      </c>
      <c r="H303" s="899"/>
      <c r="I303" s="168" t="s">
        <v>743</v>
      </c>
      <c r="J303" s="168" t="str">
        <f t="shared" si="110"/>
        <v>Pembelian Bahan Penolong</v>
      </c>
      <c r="K303" s="74">
        <v>53003</v>
      </c>
      <c r="L303" s="230"/>
      <c r="M303" s="89" t="str">
        <f>IF(L303=0," ",(VLOOKUP(L303,Kode!$B$10:$E$423,4,0)))</f>
        <v xml:space="preserve"> </v>
      </c>
      <c r="N303" s="217">
        <v>31000</v>
      </c>
      <c r="O303" s="217"/>
      <c r="P303" s="15" t="str">
        <f t="shared" si="93"/>
        <v>Balance</v>
      </c>
      <c r="Q303" s="174"/>
    </row>
    <row r="304" spans="1:17" ht="12.75" customHeight="1">
      <c r="A304" s="50" t="str">
        <f t="shared" si="108"/>
        <v>6611100</v>
      </c>
      <c r="B304" s="50">
        <f>IF(ERR=TRUE,COUNTIF($K$10:K304,K304),0)</f>
        <v>66</v>
      </c>
      <c r="C304" s="50" t="str">
        <f t="shared" si="109"/>
        <v xml:space="preserve">249 </v>
      </c>
      <c r="D304" s="50">
        <f>IF(ERR=FALSE,0,COUNTIF($M$10:M304,M304))</f>
        <v>249</v>
      </c>
      <c r="E304" s="19"/>
      <c r="F304" s="180">
        <v>46051</v>
      </c>
      <c r="G304" s="167">
        <v>17</v>
      </c>
      <c r="H304" s="899"/>
      <c r="I304" s="168" t="s">
        <v>743</v>
      </c>
      <c r="J304" s="168" t="str">
        <f t="shared" si="110"/>
        <v xml:space="preserve">Kas </v>
      </c>
      <c r="K304" s="74">
        <v>11100</v>
      </c>
      <c r="L304" s="230"/>
      <c r="M304" s="89" t="str">
        <f>IF(L304=0," ",(VLOOKUP(L304,Kode!$B$10:$E$423,4,0)))</f>
        <v xml:space="preserve"> </v>
      </c>
      <c r="N304" s="217"/>
      <c r="O304" s="217">
        <v>31000</v>
      </c>
      <c r="P304" s="15" t="str">
        <f t="shared" si="93"/>
        <v>Balance</v>
      </c>
      <c r="Q304" s="174"/>
    </row>
    <row r="305" spans="1:17" ht="12.75" customHeight="1">
      <c r="A305" s="50" t="str">
        <f t="shared" si="108"/>
        <v>753003</v>
      </c>
      <c r="B305" s="50">
        <f>IF(ERR=TRUE,COUNTIF($K$10:K305,K305),0)</f>
        <v>7</v>
      </c>
      <c r="C305" s="50" t="str">
        <f t="shared" si="109"/>
        <v xml:space="preserve">250 </v>
      </c>
      <c r="D305" s="50">
        <f>IF(ERR=FALSE,0,COUNTIF($M$10:M305,M305))</f>
        <v>250</v>
      </c>
      <c r="E305" s="19"/>
      <c r="F305" s="180">
        <v>46051</v>
      </c>
      <c r="G305" s="167">
        <v>17</v>
      </c>
      <c r="H305" s="899"/>
      <c r="I305" s="168" t="s">
        <v>744</v>
      </c>
      <c r="J305" s="168" t="str">
        <f t="shared" si="110"/>
        <v>Pembelian Bahan Penolong</v>
      </c>
      <c r="K305" s="74">
        <v>53003</v>
      </c>
      <c r="L305" s="230"/>
      <c r="M305" s="89" t="str">
        <f>IF(L305=0," ",(VLOOKUP(L305,Kode!$B$10:$E$423,4,0)))</f>
        <v xml:space="preserve"> </v>
      </c>
      <c r="N305" s="217">
        <v>114000</v>
      </c>
      <c r="O305" s="217"/>
      <c r="P305" s="15" t="str">
        <f t="shared" si="93"/>
        <v>Balance</v>
      </c>
      <c r="Q305" s="174"/>
    </row>
    <row r="306" spans="1:17" ht="12.75" customHeight="1">
      <c r="A306" s="50" t="str">
        <f t="shared" si="108"/>
        <v>6711100</v>
      </c>
      <c r="B306" s="50">
        <f>IF(ERR=TRUE,COUNTIF($K$10:K306,K306),0)</f>
        <v>67</v>
      </c>
      <c r="C306" s="50" t="str">
        <f t="shared" si="109"/>
        <v xml:space="preserve">251 </v>
      </c>
      <c r="D306" s="50">
        <f>IF(ERR=FALSE,0,COUNTIF($M$10:M306,M306))</f>
        <v>251</v>
      </c>
      <c r="E306" s="19"/>
      <c r="F306" s="180">
        <v>46051</v>
      </c>
      <c r="G306" s="167">
        <v>17</v>
      </c>
      <c r="H306" s="899"/>
      <c r="I306" s="168" t="s">
        <v>744</v>
      </c>
      <c r="J306" s="168" t="str">
        <f t="shared" si="110"/>
        <v xml:space="preserve">Kas </v>
      </c>
      <c r="K306" s="74">
        <v>11100</v>
      </c>
      <c r="L306" s="230"/>
      <c r="M306" s="89" t="str">
        <f>IF(L306=0," ",(VLOOKUP(L306,Kode!$B$10:$E$423,4,0)))</f>
        <v xml:space="preserve"> </v>
      </c>
      <c r="N306" s="217"/>
      <c r="O306" s="217">
        <v>114000</v>
      </c>
      <c r="P306" s="15" t="str">
        <f t="shared" si="93"/>
        <v>Balance</v>
      </c>
      <c r="Q306" s="174"/>
    </row>
    <row r="307" spans="1:17" ht="12.75" customHeight="1">
      <c r="A307" s="50" t="str">
        <f t="shared" si="108"/>
        <v>1553000</v>
      </c>
      <c r="B307" s="50">
        <f>IF(ERR=TRUE,COUNTIF($K$10:K307,K307),0)</f>
        <v>15</v>
      </c>
      <c r="C307" s="50" t="str">
        <f t="shared" si="109"/>
        <v xml:space="preserve">252 </v>
      </c>
      <c r="D307" s="50">
        <f>IF(ERR=FALSE,0,COUNTIF($M$10:M307,M307))</f>
        <v>252</v>
      </c>
      <c r="E307" s="19"/>
      <c r="F307" s="180">
        <v>46051</v>
      </c>
      <c r="G307" s="167">
        <v>17</v>
      </c>
      <c r="H307" s="899"/>
      <c r="I307" s="168" t="s">
        <v>745</v>
      </c>
      <c r="J307" s="168" t="str">
        <f t="shared" si="110"/>
        <v xml:space="preserve">Pembelian Bahan Baku </v>
      </c>
      <c r="K307" s="74">
        <v>53000</v>
      </c>
      <c r="L307" s="230"/>
      <c r="M307" s="89" t="str">
        <f>IF(L307=0," ",(VLOOKUP(L307,Kode!$B$10:$E$423,4,0)))</f>
        <v xml:space="preserve"> </v>
      </c>
      <c r="N307" s="217">
        <v>2159000</v>
      </c>
      <c r="O307" s="217"/>
      <c r="P307" s="15" t="str">
        <f t="shared" si="93"/>
        <v>Balance</v>
      </c>
      <c r="Q307" s="174"/>
    </row>
    <row r="308" spans="1:17" ht="12.75" customHeight="1">
      <c r="A308" s="50" t="str">
        <f t="shared" si="108"/>
        <v>6811100</v>
      </c>
      <c r="B308" s="50">
        <f>IF(ERR=TRUE,COUNTIF($K$10:K308,K308),0)</f>
        <v>68</v>
      </c>
      <c r="C308" s="50" t="str">
        <f t="shared" si="109"/>
        <v xml:space="preserve">253 </v>
      </c>
      <c r="D308" s="50">
        <f>IF(ERR=FALSE,0,COUNTIF($M$10:M308,M308))</f>
        <v>253</v>
      </c>
      <c r="E308" s="19"/>
      <c r="F308" s="180">
        <v>46051</v>
      </c>
      <c r="G308" s="167">
        <v>17</v>
      </c>
      <c r="H308" s="899"/>
      <c r="I308" s="168" t="s">
        <v>745</v>
      </c>
      <c r="J308" s="168" t="str">
        <f t="shared" si="110"/>
        <v xml:space="preserve">Kas </v>
      </c>
      <c r="K308" s="74">
        <v>11100</v>
      </c>
      <c r="L308" s="230"/>
      <c r="M308" s="89" t="str">
        <f>IF(L308=0," ",(VLOOKUP(L308,Kode!$B$10:$E$423,4,0)))</f>
        <v xml:space="preserve"> </v>
      </c>
      <c r="N308" s="217"/>
      <c r="O308" s="217">
        <v>2159000</v>
      </c>
      <c r="P308" s="15" t="str">
        <f t="shared" si="93"/>
        <v>Balance</v>
      </c>
      <c r="Q308" s="174"/>
    </row>
    <row r="309" spans="1:17" ht="12.75" customHeight="1">
      <c r="A309" s="50" t="str">
        <f t="shared" si="108"/>
        <v>853003</v>
      </c>
      <c r="B309" s="50">
        <f>IF(ERR=TRUE,COUNTIF($K$10:K309,K309),0)</f>
        <v>8</v>
      </c>
      <c r="C309" s="50" t="str">
        <f t="shared" si="109"/>
        <v xml:space="preserve">254 </v>
      </c>
      <c r="D309" s="50">
        <f>IF(ERR=FALSE,0,COUNTIF($M$10:M309,M309))</f>
        <v>254</v>
      </c>
      <c r="E309" s="19"/>
      <c r="F309" s="180">
        <v>46051</v>
      </c>
      <c r="G309" s="167">
        <v>17</v>
      </c>
      <c r="H309" s="899"/>
      <c r="I309" s="168" t="s">
        <v>746</v>
      </c>
      <c r="J309" s="168" t="str">
        <f t="shared" si="110"/>
        <v>Pembelian Bahan Penolong</v>
      </c>
      <c r="K309" s="74">
        <v>53003</v>
      </c>
      <c r="L309" s="230"/>
      <c r="M309" s="89" t="str">
        <f>IF(L309=0," ",(VLOOKUP(L309,Kode!$B$10:$E$423,4,0)))</f>
        <v xml:space="preserve"> </v>
      </c>
      <c r="N309" s="217">
        <v>120000</v>
      </c>
      <c r="O309" s="217"/>
      <c r="P309" s="15" t="str">
        <f t="shared" si="93"/>
        <v>Balance</v>
      </c>
      <c r="Q309" s="174"/>
    </row>
    <row r="310" spans="1:17" ht="12.75" customHeight="1">
      <c r="A310" s="50" t="str">
        <f t="shared" si="108"/>
        <v>6911100</v>
      </c>
      <c r="B310" s="50">
        <f>IF(ERR=TRUE,COUNTIF($K$10:K310,K310),0)</f>
        <v>69</v>
      </c>
      <c r="C310" s="50" t="str">
        <f t="shared" si="109"/>
        <v xml:space="preserve">255 </v>
      </c>
      <c r="D310" s="50">
        <f>IF(ERR=FALSE,0,COUNTIF($M$10:M310,M310))</f>
        <v>255</v>
      </c>
      <c r="E310" s="19"/>
      <c r="F310" s="180">
        <v>46051</v>
      </c>
      <c r="G310" s="167">
        <v>17</v>
      </c>
      <c r="H310" s="899"/>
      <c r="I310" s="168" t="s">
        <v>746</v>
      </c>
      <c r="J310" s="168" t="str">
        <f t="shared" si="110"/>
        <v xml:space="preserve">Kas </v>
      </c>
      <c r="K310" s="74">
        <v>11100</v>
      </c>
      <c r="L310" s="230"/>
      <c r="M310" s="89" t="str">
        <f>IF(L310=0," ",(VLOOKUP(L310,Kode!$B$10:$E$423,4,0)))</f>
        <v xml:space="preserve"> </v>
      </c>
      <c r="N310" s="217"/>
      <c r="O310" s="217">
        <v>120000</v>
      </c>
      <c r="P310" s="15" t="str">
        <f t="shared" si="93"/>
        <v>Balance</v>
      </c>
      <c r="Q310" s="174"/>
    </row>
    <row r="311" spans="1:17" ht="12.75" customHeight="1">
      <c r="A311" s="50" t="str">
        <f t="shared" si="108"/>
        <v>953003</v>
      </c>
      <c r="B311" s="50">
        <f>IF(ERR=TRUE,COUNTIF($K$10:K311,K311),0)</f>
        <v>9</v>
      </c>
      <c r="C311" s="50" t="str">
        <f t="shared" si="109"/>
        <v xml:space="preserve">256 </v>
      </c>
      <c r="D311" s="50">
        <f>IF(ERR=FALSE,0,COUNTIF($M$10:M311,M311))</f>
        <v>256</v>
      </c>
      <c r="E311" s="19"/>
      <c r="F311" s="180">
        <v>46051</v>
      </c>
      <c r="G311" s="167">
        <v>17</v>
      </c>
      <c r="H311" s="899"/>
      <c r="I311" s="168" t="s">
        <v>747</v>
      </c>
      <c r="J311" s="168" t="str">
        <f t="shared" si="110"/>
        <v>Pembelian Bahan Penolong</v>
      </c>
      <c r="K311" s="74">
        <v>53003</v>
      </c>
      <c r="L311" s="230"/>
      <c r="M311" s="89" t="str">
        <f>IF(L311=0," ",(VLOOKUP(L311,Kode!$B$10:$E$423,4,0)))</f>
        <v xml:space="preserve"> </v>
      </c>
      <c r="N311" s="217">
        <v>52000</v>
      </c>
      <c r="O311" s="217"/>
      <c r="P311" s="15" t="str">
        <f t="shared" si="93"/>
        <v>Balance</v>
      </c>
      <c r="Q311" s="174"/>
    </row>
    <row r="312" spans="1:17" ht="12.75" customHeight="1">
      <c r="A312" s="50" t="str">
        <f t="shared" si="108"/>
        <v>7011100</v>
      </c>
      <c r="B312" s="50">
        <f>IF(ERR=TRUE,COUNTIF($K$10:K312,K312),0)</f>
        <v>70</v>
      </c>
      <c r="C312" s="50" t="str">
        <f t="shared" si="109"/>
        <v xml:space="preserve">257 </v>
      </c>
      <c r="D312" s="50">
        <f>IF(ERR=FALSE,0,COUNTIF($M$10:M312,M312))</f>
        <v>257</v>
      </c>
      <c r="E312" s="19"/>
      <c r="F312" s="180">
        <v>46051</v>
      </c>
      <c r="G312" s="167">
        <v>17</v>
      </c>
      <c r="H312" s="899"/>
      <c r="I312" s="168" t="s">
        <v>747</v>
      </c>
      <c r="J312" s="168" t="str">
        <f t="shared" si="110"/>
        <v xml:space="preserve">Kas </v>
      </c>
      <c r="K312" s="74">
        <v>11100</v>
      </c>
      <c r="L312" s="230"/>
      <c r="M312" s="89" t="str">
        <f>IF(L312=0," ",(VLOOKUP(L312,Kode!$B$10:$E$423,4,0)))</f>
        <v xml:space="preserve"> </v>
      </c>
      <c r="N312" s="217"/>
      <c r="O312" s="217">
        <v>52000</v>
      </c>
      <c r="P312" s="15" t="str">
        <f t="shared" si="93"/>
        <v>Balance</v>
      </c>
      <c r="Q312" s="174"/>
    </row>
    <row r="313" spans="1:17" ht="12.75" customHeight="1">
      <c r="A313" s="50" t="str">
        <f t="shared" si="108"/>
        <v>1053003</v>
      </c>
      <c r="B313" s="50">
        <f>IF(ERR=TRUE,COUNTIF($K$10:K313,K313),0)</f>
        <v>10</v>
      </c>
      <c r="C313" s="50" t="str">
        <f t="shared" si="109"/>
        <v xml:space="preserve">258 </v>
      </c>
      <c r="D313" s="50">
        <f>IF(ERR=FALSE,0,COUNTIF($M$10:M313,M313))</f>
        <v>258</v>
      </c>
      <c r="E313" s="19"/>
      <c r="F313" s="180">
        <v>46051</v>
      </c>
      <c r="G313" s="167">
        <v>17</v>
      </c>
      <c r="H313" s="899"/>
      <c r="I313" s="168" t="s">
        <v>748</v>
      </c>
      <c r="J313" s="168" t="str">
        <f t="shared" si="110"/>
        <v>Pembelian Bahan Penolong</v>
      </c>
      <c r="K313" s="74">
        <v>53003</v>
      </c>
      <c r="L313" s="230"/>
      <c r="M313" s="89" t="str">
        <f>IF(L313=0," ",(VLOOKUP(L313,Kode!$B$10:$E$423,4,0)))</f>
        <v xml:space="preserve"> </v>
      </c>
      <c r="N313" s="217">
        <v>7500</v>
      </c>
      <c r="O313" s="217"/>
      <c r="P313" s="15" t="str">
        <f t="shared" si="93"/>
        <v>Balance</v>
      </c>
      <c r="Q313" s="174"/>
    </row>
    <row r="314" spans="1:17" ht="12.75" customHeight="1">
      <c r="A314" s="50" t="str">
        <f t="shared" si="108"/>
        <v>7111100</v>
      </c>
      <c r="B314" s="50">
        <f>IF(ERR=TRUE,COUNTIF($K$10:K314,K314),0)</f>
        <v>71</v>
      </c>
      <c r="C314" s="50" t="str">
        <f t="shared" si="109"/>
        <v xml:space="preserve">259 </v>
      </c>
      <c r="D314" s="50">
        <f>IF(ERR=FALSE,0,COUNTIF($M$10:M314,M314))</f>
        <v>259</v>
      </c>
      <c r="E314" s="19"/>
      <c r="F314" s="180">
        <v>46051</v>
      </c>
      <c r="G314" s="167">
        <v>17</v>
      </c>
      <c r="H314" s="899"/>
      <c r="I314" s="168" t="s">
        <v>748</v>
      </c>
      <c r="J314" s="168" t="str">
        <f t="shared" si="110"/>
        <v xml:space="preserve">Kas </v>
      </c>
      <c r="K314" s="74">
        <v>11100</v>
      </c>
      <c r="L314" s="230"/>
      <c r="M314" s="89" t="str">
        <f>IF(L314=0," ",(VLOOKUP(L314,Kode!$B$10:$E$423,4,0)))</f>
        <v xml:space="preserve"> </v>
      </c>
      <c r="N314" s="217"/>
      <c r="O314" s="217">
        <v>7500</v>
      </c>
      <c r="P314" s="15" t="str">
        <f t="shared" si="93"/>
        <v>Balance</v>
      </c>
      <c r="Q314" s="174"/>
    </row>
    <row r="315" spans="1:17" ht="12.75" customHeight="1">
      <c r="A315" s="50" t="str">
        <f t="shared" si="108"/>
        <v>1153003</v>
      </c>
      <c r="B315" s="50">
        <f>IF(ERR=TRUE,COUNTIF($K$10:K315,K315),0)</f>
        <v>11</v>
      </c>
      <c r="C315" s="50" t="str">
        <f t="shared" si="109"/>
        <v xml:space="preserve">260 </v>
      </c>
      <c r="D315" s="50">
        <f>IF(ERR=FALSE,0,COUNTIF($M$10:M315,M315))</f>
        <v>260</v>
      </c>
      <c r="E315" s="19"/>
      <c r="F315" s="180">
        <v>46051</v>
      </c>
      <c r="G315" s="167">
        <v>17</v>
      </c>
      <c r="H315" s="899"/>
      <c r="I315" s="168" t="s">
        <v>749</v>
      </c>
      <c r="J315" s="168" t="str">
        <f t="shared" si="110"/>
        <v>Pembelian Bahan Penolong</v>
      </c>
      <c r="K315" s="74">
        <v>53003</v>
      </c>
      <c r="L315" s="230"/>
      <c r="M315" s="89" t="str">
        <f>IF(L315=0," ",(VLOOKUP(L315,Kode!$B$10:$E$423,4,0)))</f>
        <v xml:space="preserve"> </v>
      </c>
      <c r="N315" s="217">
        <v>34000</v>
      </c>
      <c r="O315" s="217"/>
      <c r="P315" s="15" t="str">
        <f t="shared" si="93"/>
        <v>Balance</v>
      </c>
      <c r="Q315" s="174"/>
    </row>
    <row r="316" spans="1:17" ht="12.75" customHeight="1">
      <c r="A316" s="50" t="str">
        <f t="shared" si="108"/>
        <v>7211100</v>
      </c>
      <c r="B316" s="50">
        <f>IF(ERR=TRUE,COUNTIF($K$10:K316,K316),0)</f>
        <v>72</v>
      </c>
      <c r="C316" s="50" t="str">
        <f t="shared" si="109"/>
        <v xml:space="preserve">261 </v>
      </c>
      <c r="D316" s="50">
        <f>IF(ERR=FALSE,0,COUNTIF($M$10:M316,M316))</f>
        <v>261</v>
      </c>
      <c r="E316" s="19"/>
      <c r="F316" s="180">
        <v>46051</v>
      </c>
      <c r="G316" s="167">
        <v>17</v>
      </c>
      <c r="H316" s="899"/>
      <c r="I316" s="168" t="s">
        <v>749</v>
      </c>
      <c r="J316" s="168" t="str">
        <f t="shared" si="110"/>
        <v xml:space="preserve">Kas </v>
      </c>
      <c r="K316" s="74">
        <v>11100</v>
      </c>
      <c r="L316" s="230"/>
      <c r="M316" s="89" t="str">
        <f>IF(L316=0," ",(VLOOKUP(L316,Kode!$B$10:$E$423,4,0)))</f>
        <v xml:space="preserve"> </v>
      </c>
      <c r="N316" s="217"/>
      <c r="O316" s="217">
        <v>34000</v>
      </c>
      <c r="P316" s="15" t="str">
        <f t="shared" si="93"/>
        <v>Balance</v>
      </c>
      <c r="Q316" s="174"/>
    </row>
    <row r="317" spans="1:17" ht="12.75" customHeight="1">
      <c r="A317" s="50" t="str">
        <f t="shared" si="108"/>
        <v>1253003</v>
      </c>
      <c r="B317" s="50">
        <f>IF(ERR=TRUE,COUNTIF($K$10:K317,K317),0)</f>
        <v>12</v>
      </c>
      <c r="C317" s="50" t="str">
        <f t="shared" si="109"/>
        <v xml:space="preserve">262 </v>
      </c>
      <c r="D317" s="50">
        <f>IF(ERR=FALSE,0,COUNTIF($M$10:M317,M317))</f>
        <v>262</v>
      </c>
      <c r="E317" s="19"/>
      <c r="F317" s="180">
        <v>46051</v>
      </c>
      <c r="G317" s="167">
        <v>17</v>
      </c>
      <c r="H317" s="899"/>
      <c r="I317" s="168" t="s">
        <v>750</v>
      </c>
      <c r="J317" s="168" t="str">
        <f t="shared" si="110"/>
        <v>Pembelian Bahan Penolong</v>
      </c>
      <c r="K317" s="74">
        <v>53003</v>
      </c>
      <c r="L317" s="230"/>
      <c r="M317" s="89" t="str">
        <f>IF(L317=0," ",(VLOOKUP(L317,Kode!$B$10:$E$423,4,0)))</f>
        <v xml:space="preserve"> </v>
      </c>
      <c r="N317" s="217">
        <v>60000</v>
      </c>
      <c r="O317" s="217"/>
      <c r="P317" s="15" t="str">
        <f t="shared" si="93"/>
        <v>Balance</v>
      </c>
      <c r="Q317" s="174"/>
    </row>
    <row r="318" spans="1:17" ht="12.75" customHeight="1">
      <c r="A318" s="50" t="str">
        <f t="shared" si="108"/>
        <v>7311100</v>
      </c>
      <c r="B318" s="50">
        <f>IF(ERR=TRUE,COUNTIF($K$10:K318,K318),0)</f>
        <v>73</v>
      </c>
      <c r="C318" s="50" t="str">
        <f t="shared" si="109"/>
        <v xml:space="preserve">263 </v>
      </c>
      <c r="D318" s="50">
        <f>IF(ERR=FALSE,0,COUNTIF($M$10:M318,M318))</f>
        <v>263</v>
      </c>
      <c r="E318" s="19"/>
      <c r="F318" s="180">
        <v>46051</v>
      </c>
      <c r="G318" s="167">
        <v>17</v>
      </c>
      <c r="H318" s="899"/>
      <c r="I318" s="168" t="s">
        <v>750</v>
      </c>
      <c r="J318" s="168" t="str">
        <f t="shared" si="110"/>
        <v xml:space="preserve">Kas </v>
      </c>
      <c r="K318" s="74">
        <v>11100</v>
      </c>
      <c r="L318" s="230"/>
      <c r="M318" s="89" t="str">
        <f>IF(L318=0," ",(VLOOKUP(L318,Kode!$B$10:$E$423,4,0)))</f>
        <v xml:space="preserve"> </v>
      </c>
      <c r="N318" s="217"/>
      <c r="O318" s="217">
        <v>60000</v>
      </c>
      <c r="P318" s="15" t="str">
        <f t="shared" si="93"/>
        <v>Balance</v>
      </c>
      <c r="Q318" s="174"/>
    </row>
    <row r="319" spans="1:17" ht="12.75" customHeight="1">
      <c r="A319" s="50" t="str">
        <f t="shared" si="108"/>
        <v>1353003</v>
      </c>
      <c r="B319" s="50">
        <f>IF(ERR=TRUE,COUNTIF($K$10:K319,K319),0)</f>
        <v>13</v>
      </c>
      <c r="C319" s="50" t="str">
        <f t="shared" si="109"/>
        <v xml:space="preserve">264 </v>
      </c>
      <c r="D319" s="50">
        <f>IF(ERR=FALSE,0,COUNTIF($M$10:M319,M319))</f>
        <v>264</v>
      </c>
      <c r="E319" s="19"/>
      <c r="F319" s="180">
        <v>46051</v>
      </c>
      <c r="G319" s="167">
        <v>17</v>
      </c>
      <c r="H319" s="899"/>
      <c r="I319" s="168" t="s">
        <v>751</v>
      </c>
      <c r="J319" s="168" t="str">
        <f t="shared" si="110"/>
        <v>Pembelian Bahan Penolong</v>
      </c>
      <c r="K319" s="74">
        <v>53003</v>
      </c>
      <c r="L319" s="230"/>
      <c r="M319" s="89" t="str">
        <f>IF(L319=0," ",(VLOOKUP(L319,Kode!$B$10:$E$423,4,0)))</f>
        <v xml:space="preserve"> </v>
      </c>
      <c r="N319" s="217">
        <v>330000</v>
      </c>
      <c r="O319" s="217"/>
      <c r="P319" s="15" t="str">
        <f t="shared" si="93"/>
        <v>Balance</v>
      </c>
      <c r="Q319" s="174"/>
    </row>
    <row r="320" spans="1:17" ht="12.75" customHeight="1">
      <c r="A320" s="50" t="str">
        <f t="shared" si="108"/>
        <v>7411100</v>
      </c>
      <c r="B320" s="50">
        <f>IF(ERR=TRUE,COUNTIF($K$10:K320,K320),0)</f>
        <v>74</v>
      </c>
      <c r="C320" s="50" t="str">
        <f t="shared" si="109"/>
        <v xml:space="preserve">265 </v>
      </c>
      <c r="D320" s="50">
        <f>IF(ERR=FALSE,0,COUNTIF($M$10:M320,M320))</f>
        <v>265</v>
      </c>
      <c r="E320" s="19"/>
      <c r="F320" s="180">
        <v>46051</v>
      </c>
      <c r="G320" s="167">
        <v>17</v>
      </c>
      <c r="H320" s="899"/>
      <c r="I320" s="168" t="s">
        <v>751</v>
      </c>
      <c r="J320" s="168" t="str">
        <f t="shared" si="110"/>
        <v xml:space="preserve">Kas </v>
      </c>
      <c r="K320" s="74">
        <v>11100</v>
      </c>
      <c r="L320" s="230"/>
      <c r="M320" s="89" t="str">
        <f>IF(L320=0," ",(VLOOKUP(L320,Kode!$B$10:$E$423,4,0)))</f>
        <v xml:space="preserve"> </v>
      </c>
      <c r="N320" s="217"/>
      <c r="O320" s="217">
        <v>330000</v>
      </c>
      <c r="P320" s="15" t="str">
        <f t="shared" si="93"/>
        <v>Balance</v>
      </c>
      <c r="Q320" s="174"/>
    </row>
    <row r="321" spans="1:17" ht="12.75" customHeight="1">
      <c r="A321" s="50" t="str">
        <f t="shared" si="97"/>
        <v>0</v>
      </c>
      <c r="B321" s="50">
        <f>IF(ERR=TRUE,COUNTIF($K$10:K321,K321),0)</f>
        <v>0</v>
      </c>
      <c r="C321" s="50" t="str">
        <f t="shared" si="98"/>
        <v xml:space="preserve">266 </v>
      </c>
      <c r="D321" s="50">
        <f>IF(ERR=FALSE,0,COUNTIF($M$10:M321,M321))</f>
        <v>266</v>
      </c>
      <c r="E321" s="19"/>
      <c r="F321" s="180">
        <v>46051</v>
      </c>
      <c r="G321" s="167"/>
      <c r="H321" s="899"/>
      <c r="I321" s="168"/>
      <c r="J321" s="168" t="str">
        <f t="shared" si="99"/>
        <v/>
      </c>
      <c r="K321" s="74"/>
      <c r="L321" s="230"/>
      <c r="M321" s="89" t="str">
        <f>IF(L321=0," ",(VLOOKUP(L321,Kode!$B$10:$E$423,4,0)))</f>
        <v xml:space="preserve"> </v>
      </c>
      <c r="N321" s="217"/>
      <c r="O321" s="217"/>
      <c r="P321" s="15" t="str">
        <f t="shared" si="93"/>
        <v/>
      </c>
      <c r="Q321" s="174"/>
    </row>
    <row r="322" spans="1:17" ht="12.75" customHeight="1">
      <c r="A322" s="50" t="str">
        <f t="shared" ref="A322:A324" si="111">B322&amp;K322</f>
        <v>7511100</v>
      </c>
      <c r="B322" s="50">
        <f>IF(ERR=TRUE,COUNTIF($K$10:K322,K322),0)</f>
        <v>75</v>
      </c>
      <c r="C322" s="50" t="str">
        <f t="shared" ref="C322:C324" si="112">D322&amp;M322</f>
        <v xml:space="preserve">267 </v>
      </c>
      <c r="D322" s="50">
        <f>IF(ERR=FALSE,0,COUNTIF($M$10:M322,M322))</f>
        <v>267</v>
      </c>
      <c r="E322" s="19"/>
      <c r="F322" s="180">
        <v>46051</v>
      </c>
      <c r="G322" s="167">
        <v>19</v>
      </c>
      <c r="H322" s="899"/>
      <c r="I322" s="168" t="s">
        <v>540</v>
      </c>
      <c r="J322" s="168" t="str">
        <f t="shared" ref="J322:J324" si="113">IF(K322=0,"",VLOOKUP(K322,Tarkun,2,0))</f>
        <v xml:space="preserve">Kas </v>
      </c>
      <c r="K322" s="74">
        <v>11100</v>
      </c>
      <c r="L322" s="230"/>
      <c r="M322" s="89" t="str">
        <f>IF(L322=0," ",(VLOOKUP(L322,Kode!$B$10:$E$423,4,0)))</f>
        <v xml:space="preserve"> </v>
      </c>
      <c r="N322" s="217">
        <v>32580800</v>
      </c>
      <c r="O322" s="217"/>
      <c r="P322" s="15" t="str">
        <f t="shared" si="93"/>
        <v>Balance</v>
      </c>
      <c r="Q322" s="174"/>
    </row>
    <row r="323" spans="1:17" ht="12.75" customHeight="1">
      <c r="A323" s="50" t="str">
        <f t="shared" si="111"/>
        <v>4122105</v>
      </c>
      <c r="B323" s="50">
        <f>IF(ERR=TRUE,COUNTIF($K$10:K323,K323),0)</f>
        <v>41</v>
      </c>
      <c r="C323" s="50" t="str">
        <f t="shared" si="112"/>
        <v xml:space="preserve">268 </v>
      </c>
      <c r="D323" s="50">
        <f>IF(ERR=FALSE,0,COUNTIF($M$10:M323,M323))</f>
        <v>268</v>
      </c>
      <c r="E323" s="19"/>
      <c r="F323" s="180">
        <v>46051</v>
      </c>
      <c r="G323" s="167">
        <v>19</v>
      </c>
      <c r="H323" s="899"/>
      <c r="I323" s="168" t="s">
        <v>540</v>
      </c>
      <c r="J323" s="168" t="str">
        <f t="shared" si="113"/>
        <v xml:space="preserve">PPN Keluaran </v>
      </c>
      <c r="K323" s="74">
        <v>22105</v>
      </c>
      <c r="L323" s="230"/>
      <c r="M323" s="89" t="str">
        <f>IF(L323=0," ",(VLOOKUP(L323,Kode!$B$10:$E$423,4,0)))</f>
        <v xml:space="preserve"> </v>
      </c>
      <c r="N323" s="217"/>
      <c r="O323" s="217">
        <v>3228727.9279279294</v>
      </c>
      <c r="P323" s="15" t="str">
        <f t="shared" si="93"/>
        <v>Balance</v>
      </c>
      <c r="Q323" s="174"/>
    </row>
    <row r="324" spans="1:17" ht="12.75" customHeight="1">
      <c r="A324" s="50" t="str">
        <f t="shared" si="111"/>
        <v>4241000</v>
      </c>
      <c r="B324" s="50">
        <f>IF(ERR=TRUE,COUNTIF($K$10:K324,K324),0)</f>
        <v>42</v>
      </c>
      <c r="C324" s="50" t="str">
        <f t="shared" si="112"/>
        <v xml:space="preserve">269 </v>
      </c>
      <c r="D324" s="50">
        <f>IF(ERR=FALSE,0,COUNTIF($M$10:M324,M324))</f>
        <v>269</v>
      </c>
      <c r="E324" s="19"/>
      <c r="F324" s="180">
        <v>46051</v>
      </c>
      <c r="G324" s="167">
        <v>19</v>
      </c>
      <c r="H324" s="899"/>
      <c r="I324" s="168" t="s">
        <v>540</v>
      </c>
      <c r="J324" s="168" t="str">
        <f t="shared" si="113"/>
        <v xml:space="preserve">Penjualan Barang </v>
      </c>
      <c r="K324" s="74">
        <v>41000</v>
      </c>
      <c r="L324" s="230"/>
      <c r="M324" s="89" t="str">
        <f>IF(L324=0," ",(VLOOKUP(L324,Kode!$B$10:$E$423,4,0)))</f>
        <v xml:space="preserve"> </v>
      </c>
      <c r="N324" s="217"/>
      <c r="O324" s="217">
        <v>29352072.07207207</v>
      </c>
      <c r="P324" s="15" t="str">
        <f t="shared" si="93"/>
        <v>Balance</v>
      </c>
      <c r="Q324" s="174"/>
    </row>
    <row r="325" spans="1:17" ht="12.75" customHeight="1">
      <c r="A325" s="50" t="str">
        <f t="shared" si="97"/>
        <v>3311102</v>
      </c>
      <c r="B325" s="50">
        <f>IF(ERR=TRUE,COUNTIF($K$10:K325,K325),0)</f>
        <v>33</v>
      </c>
      <c r="C325" s="50" t="str">
        <f t="shared" si="98"/>
        <v>1P-014</v>
      </c>
      <c r="D325" s="50">
        <f>IF(ERR=FALSE,0,COUNTIF($M$10:M325,M325))</f>
        <v>1</v>
      </c>
      <c r="E325" s="19"/>
      <c r="F325" s="180">
        <v>46051</v>
      </c>
      <c r="G325" s="167">
        <v>19</v>
      </c>
      <c r="H325" s="899" t="s">
        <v>590</v>
      </c>
      <c r="I325" s="168" t="s">
        <v>592</v>
      </c>
      <c r="J325" s="168" t="str">
        <f t="shared" si="99"/>
        <v>Piutang Dagang</v>
      </c>
      <c r="K325" s="74">
        <v>11102</v>
      </c>
      <c r="L325" s="230" t="s">
        <v>728</v>
      </c>
      <c r="M325" s="89" t="str">
        <f>IF(L325=0," ",(VLOOKUP(L325,Kode!$B$10:$E$423,4,0)))</f>
        <v>P-014</v>
      </c>
      <c r="N325" s="217">
        <v>3489840</v>
      </c>
      <c r="O325" s="217"/>
      <c r="P325" s="15" t="str">
        <f t="shared" si="93"/>
        <v>Balance</v>
      </c>
      <c r="Q325" s="174"/>
    </row>
    <row r="326" spans="1:17" ht="12.75" customHeight="1">
      <c r="A326" s="50" t="str">
        <f t="shared" si="97"/>
        <v>4222105</v>
      </c>
      <c r="B326" s="50">
        <f>IF(ERR=TRUE,COUNTIF($K$10:K326,K326),0)</f>
        <v>42</v>
      </c>
      <c r="C326" s="50" t="str">
        <f t="shared" si="98"/>
        <v xml:space="preserve">270 </v>
      </c>
      <c r="D326" s="50">
        <f>IF(ERR=FALSE,0,COUNTIF($M$10:M326,M326))</f>
        <v>270</v>
      </c>
      <c r="E326" s="19"/>
      <c r="F326" s="180">
        <v>46051</v>
      </c>
      <c r="G326" s="167">
        <v>19</v>
      </c>
      <c r="H326" s="899" t="s">
        <v>590</v>
      </c>
      <c r="I326" s="168" t="s">
        <v>592</v>
      </c>
      <c r="J326" s="168" t="str">
        <f t="shared" si="99"/>
        <v xml:space="preserve">PPN Keluaran </v>
      </c>
      <c r="K326" s="74">
        <v>22105</v>
      </c>
      <c r="L326" s="230"/>
      <c r="M326" s="89" t="str">
        <f>IF(L326=0," ",(VLOOKUP(L326,Kode!$B$10:$E$423,4,0)))</f>
        <v xml:space="preserve"> </v>
      </c>
      <c r="N326" s="217"/>
      <c r="O326" s="217">
        <v>345840</v>
      </c>
      <c r="P326" s="15" t="str">
        <f t="shared" si="93"/>
        <v>Balance</v>
      </c>
      <c r="Q326" s="174"/>
    </row>
    <row r="327" spans="1:17" ht="12.75" customHeight="1">
      <c r="A327" s="50" t="str">
        <f t="shared" si="97"/>
        <v>4341000</v>
      </c>
      <c r="B327" s="50">
        <f>IF(ERR=TRUE,COUNTIF($K$10:K327,K327),0)</f>
        <v>43</v>
      </c>
      <c r="C327" s="50" t="str">
        <f t="shared" si="98"/>
        <v xml:space="preserve">271 </v>
      </c>
      <c r="D327" s="50">
        <f>IF(ERR=FALSE,0,COUNTIF($M$10:M327,M327))</f>
        <v>271</v>
      </c>
      <c r="E327" s="19"/>
      <c r="F327" s="180">
        <v>46051</v>
      </c>
      <c r="G327" s="167">
        <v>19</v>
      </c>
      <c r="H327" s="899" t="s">
        <v>590</v>
      </c>
      <c r="I327" s="168" t="s">
        <v>592</v>
      </c>
      <c r="J327" s="168" t="str">
        <f t="shared" si="99"/>
        <v xml:space="preserve">Penjualan Barang </v>
      </c>
      <c r="K327" s="74">
        <v>41000</v>
      </c>
      <c r="L327" s="230"/>
      <c r="M327" s="89" t="str">
        <f>IF(L327=0," ",(VLOOKUP(L327,Kode!$B$10:$E$423,4,0)))</f>
        <v xml:space="preserve"> </v>
      </c>
      <c r="N327" s="217"/>
      <c r="O327" s="217">
        <v>3144000</v>
      </c>
      <c r="P327" s="15" t="str">
        <f t="shared" si="93"/>
        <v>Balance</v>
      </c>
      <c r="Q327" s="174"/>
    </row>
    <row r="328" spans="1:17" ht="12.75" customHeight="1">
      <c r="A328" s="50" t="str">
        <f t="shared" si="97"/>
        <v>3411102</v>
      </c>
      <c r="B328" s="50">
        <f>IF(ERR=TRUE,COUNTIF($K$10:K328,K328),0)</f>
        <v>34</v>
      </c>
      <c r="C328" s="50" t="str">
        <f t="shared" si="98"/>
        <v>3P-006</v>
      </c>
      <c r="D328" s="50">
        <f>IF(ERR=FALSE,0,COUNTIF($M$10:M328,M328))</f>
        <v>3</v>
      </c>
      <c r="E328" s="19"/>
      <c r="F328" s="180">
        <v>46051</v>
      </c>
      <c r="G328" s="167">
        <v>19</v>
      </c>
      <c r="H328" s="899" t="s">
        <v>591</v>
      </c>
      <c r="I328" s="168" t="s">
        <v>564</v>
      </c>
      <c r="J328" s="168" t="str">
        <f t="shared" si="99"/>
        <v>Piutang Dagang</v>
      </c>
      <c r="K328" s="74">
        <v>11102</v>
      </c>
      <c r="L328" s="230" t="s">
        <v>456</v>
      </c>
      <c r="M328" s="89" t="str">
        <f>IF(L328=0," ",(VLOOKUP(L328,Kode!$B$10:$E$423,4,0)))</f>
        <v>P-006</v>
      </c>
      <c r="N328" s="217">
        <v>366300</v>
      </c>
      <c r="O328" s="217"/>
      <c r="P328" s="15" t="str">
        <f t="shared" si="93"/>
        <v>Balance</v>
      </c>
      <c r="Q328" s="174"/>
    </row>
    <row r="329" spans="1:17" ht="12.75" customHeight="1">
      <c r="A329" s="50" t="str">
        <f t="shared" si="97"/>
        <v>4322105</v>
      </c>
      <c r="B329" s="50">
        <f>IF(ERR=TRUE,COUNTIF($K$10:K329,K329),0)</f>
        <v>43</v>
      </c>
      <c r="C329" s="50" t="str">
        <f t="shared" si="98"/>
        <v xml:space="preserve">272 </v>
      </c>
      <c r="D329" s="50">
        <f>IF(ERR=FALSE,0,COUNTIF($M$10:M329,M329))</f>
        <v>272</v>
      </c>
      <c r="E329" s="19"/>
      <c r="F329" s="180">
        <v>46051</v>
      </c>
      <c r="G329" s="167">
        <v>19</v>
      </c>
      <c r="H329" s="899" t="s">
        <v>591</v>
      </c>
      <c r="I329" s="168" t="s">
        <v>564</v>
      </c>
      <c r="J329" s="168" t="str">
        <f t="shared" si="99"/>
        <v xml:space="preserve">PPN Keluaran </v>
      </c>
      <c r="K329" s="74">
        <v>22105</v>
      </c>
      <c r="L329" s="230"/>
      <c r="M329" s="89" t="str">
        <f>IF(L329=0," ",(VLOOKUP(L329,Kode!$B$10:$E$423,4,0)))</f>
        <v xml:space="preserve"> </v>
      </c>
      <c r="N329" s="217"/>
      <c r="O329" s="217">
        <v>36300</v>
      </c>
      <c r="P329" s="15" t="str">
        <f t="shared" si="93"/>
        <v>Balance</v>
      </c>
      <c r="Q329" s="174"/>
    </row>
    <row r="330" spans="1:17" ht="12.75" customHeight="1">
      <c r="A330" s="50" t="str">
        <f t="shared" si="97"/>
        <v>4441000</v>
      </c>
      <c r="B330" s="50">
        <f>IF(ERR=TRUE,COUNTIF($K$10:K330,K330),0)</f>
        <v>44</v>
      </c>
      <c r="C330" s="50" t="str">
        <f t="shared" si="98"/>
        <v xml:space="preserve">273 </v>
      </c>
      <c r="D330" s="50">
        <f>IF(ERR=FALSE,0,COUNTIF($M$10:M330,M330))</f>
        <v>273</v>
      </c>
      <c r="E330" s="19"/>
      <c r="F330" s="180">
        <v>46051</v>
      </c>
      <c r="G330" s="167">
        <v>19</v>
      </c>
      <c r="H330" s="899" t="s">
        <v>591</v>
      </c>
      <c r="I330" s="168" t="s">
        <v>564</v>
      </c>
      <c r="J330" s="168" t="str">
        <f t="shared" si="99"/>
        <v xml:space="preserve">Penjualan Barang </v>
      </c>
      <c r="K330" s="74">
        <v>41000</v>
      </c>
      <c r="L330" s="230"/>
      <c r="M330" s="89" t="str">
        <f>IF(L330=0," ",(VLOOKUP(L330,Kode!$B$10:$E$423,4,0)))</f>
        <v xml:space="preserve"> </v>
      </c>
      <c r="N330" s="217"/>
      <c r="O330" s="217">
        <v>330000</v>
      </c>
      <c r="P330" s="15" t="str">
        <f t="shared" ref="P330:P355" si="114">IF(K330="","",IF(AND(K330&gt;0,$M$602=0),"Balance","Unbalance"))</f>
        <v>Balance</v>
      </c>
      <c r="Q330" s="174"/>
    </row>
    <row r="331" spans="1:17" ht="12.75" customHeight="1">
      <c r="A331" s="50" t="str">
        <f t="shared" ref="A331:A333" si="115">B331&amp;K331</f>
        <v>1811600</v>
      </c>
      <c r="B331" s="50">
        <f>IF(ERR=TRUE,COUNTIF($K$10:K331,K331),0)</f>
        <v>18</v>
      </c>
      <c r="C331" s="50" t="str">
        <f t="shared" ref="C331:C333" si="116">D331&amp;M331</f>
        <v xml:space="preserve">274 </v>
      </c>
      <c r="D331" s="50">
        <f>IF(ERR=FALSE,0,COUNTIF($M$10:M331,M331))</f>
        <v>274</v>
      </c>
      <c r="E331" s="19"/>
      <c r="F331" s="180">
        <v>46051</v>
      </c>
      <c r="G331" s="167">
        <v>19</v>
      </c>
      <c r="H331" s="902" t="s">
        <v>679</v>
      </c>
      <c r="I331" s="168" t="s">
        <v>667</v>
      </c>
      <c r="J331" s="168" t="str">
        <f t="shared" ref="J331:J333" si="117">IF(K331=0,"",VLOOKUP(K331,Tarkun,2,0))</f>
        <v xml:space="preserve">PPN Masukan </v>
      </c>
      <c r="K331" s="74">
        <v>11600</v>
      </c>
      <c r="L331" s="230"/>
      <c r="M331" s="89" t="str">
        <f>IF(L331=0," ",(VLOOKUP(L331,Kode!$B$10:$E$423,4,0)))</f>
        <v xml:space="preserve"> </v>
      </c>
      <c r="N331" s="217">
        <v>474685</v>
      </c>
      <c r="O331" s="217"/>
      <c r="P331" s="15" t="str">
        <f t="shared" si="114"/>
        <v>Balance</v>
      </c>
      <c r="Q331" s="174"/>
    </row>
    <row r="332" spans="1:17" ht="12.75" customHeight="1">
      <c r="A332" s="50" t="str">
        <f t="shared" si="115"/>
        <v>1653000</v>
      </c>
      <c r="B332" s="50">
        <f>IF(ERR=TRUE,COUNTIF($K$10:K332,K332),0)</f>
        <v>16</v>
      </c>
      <c r="C332" s="50" t="str">
        <f t="shared" si="116"/>
        <v xml:space="preserve">275 </v>
      </c>
      <c r="D332" s="50">
        <f>IF(ERR=FALSE,0,COUNTIF($M$10:M332,M332))</f>
        <v>275</v>
      </c>
      <c r="E332" s="19"/>
      <c r="F332" s="180">
        <v>46051</v>
      </c>
      <c r="G332" s="167">
        <v>19</v>
      </c>
      <c r="H332" s="899" t="s">
        <v>679</v>
      </c>
      <c r="I332" s="168" t="s">
        <v>667</v>
      </c>
      <c r="J332" s="168" t="str">
        <f t="shared" si="117"/>
        <v xml:space="preserve">Pembelian Bahan Baku </v>
      </c>
      <c r="K332" s="74">
        <v>53000</v>
      </c>
      <c r="L332" s="230"/>
      <c r="M332" s="89" t="str">
        <f>IF(L332=0," ",(VLOOKUP(L332,Kode!$B$10:$E$423,4,0)))</f>
        <v xml:space="preserve"> </v>
      </c>
      <c r="N332" s="217">
        <v>4315315</v>
      </c>
      <c r="O332" s="217"/>
      <c r="P332" s="15" t="str">
        <f t="shared" si="114"/>
        <v>Balance</v>
      </c>
      <c r="Q332" s="174"/>
    </row>
    <row r="333" spans="1:17" ht="12.75" customHeight="1">
      <c r="A333" s="50" t="str">
        <f t="shared" si="115"/>
        <v>3421100</v>
      </c>
      <c r="B333" s="50">
        <f>IF(ERR=TRUE,COUNTIF($K$10:K333,K333),0)</f>
        <v>34</v>
      </c>
      <c r="C333" s="50" t="str">
        <f t="shared" si="116"/>
        <v>3H-003</v>
      </c>
      <c r="D333" s="50">
        <f>IF(ERR=FALSE,0,COUNTIF($M$10:M333,M333))</f>
        <v>3</v>
      </c>
      <c r="E333" s="19"/>
      <c r="F333" s="180">
        <v>46051</v>
      </c>
      <c r="G333" s="167">
        <v>19</v>
      </c>
      <c r="H333" s="899" t="s">
        <v>679</v>
      </c>
      <c r="I333" s="168" t="s">
        <v>667</v>
      </c>
      <c r="J333" s="168" t="str">
        <f t="shared" si="117"/>
        <v xml:space="preserve">Hutang Dagang </v>
      </c>
      <c r="K333" s="74">
        <v>21100</v>
      </c>
      <c r="L333" s="230" t="s">
        <v>428</v>
      </c>
      <c r="M333" s="89" t="str">
        <f>IF(L333=0," ",(VLOOKUP(L333,Kode!$B$10:$E$423,4,0)))</f>
        <v>H-003</v>
      </c>
      <c r="N333" s="217"/>
      <c r="O333" s="217">
        <v>4790000</v>
      </c>
      <c r="P333" s="15" t="str">
        <f t="shared" si="114"/>
        <v>Balance</v>
      </c>
      <c r="Q333" s="174"/>
    </row>
    <row r="334" spans="1:17" ht="12.75" customHeight="1">
      <c r="A334" s="50" t="str">
        <f t="shared" si="97"/>
        <v>0</v>
      </c>
      <c r="B334" s="50">
        <f>IF(ERR=TRUE,COUNTIF($K$10:K334,K334),0)</f>
        <v>0</v>
      </c>
      <c r="C334" s="50" t="str">
        <f t="shared" si="98"/>
        <v xml:space="preserve">276 </v>
      </c>
      <c r="D334" s="50">
        <f>IF(ERR=FALSE,0,COUNTIF($M$10:M334,M334))</f>
        <v>276</v>
      </c>
      <c r="E334" s="19"/>
      <c r="F334" s="180">
        <v>46051</v>
      </c>
      <c r="G334" s="167"/>
      <c r="H334" s="899"/>
      <c r="I334" s="168"/>
      <c r="J334" s="168" t="str">
        <f t="shared" si="99"/>
        <v/>
      </c>
      <c r="K334" s="74"/>
      <c r="L334" s="230"/>
      <c r="M334" s="89" t="str">
        <f>IF(L334=0," ",(VLOOKUP(L334,Kode!$B$10:$E$423,4,0)))</f>
        <v xml:space="preserve"> </v>
      </c>
      <c r="N334" s="217"/>
      <c r="O334" s="217"/>
      <c r="P334" s="15" t="str">
        <f t="shared" si="114"/>
        <v/>
      </c>
      <c r="Q334" s="174"/>
    </row>
    <row r="335" spans="1:17" ht="12.75" customHeight="1">
      <c r="A335" s="50" t="str">
        <f t="shared" ref="A335:A337" si="118">B335&amp;K335</f>
        <v>7611100</v>
      </c>
      <c r="B335" s="50">
        <f>IF(ERR=TRUE,COUNTIF($K$10:K335,K335),0)</f>
        <v>76</v>
      </c>
      <c r="C335" s="50" t="str">
        <f t="shared" ref="C335:C337" si="119">D335&amp;M335</f>
        <v xml:space="preserve">277 </v>
      </c>
      <c r="D335" s="50">
        <f>IF(ERR=FALSE,0,COUNTIF($M$10:M335,M335))</f>
        <v>277</v>
      </c>
      <c r="E335" s="19"/>
      <c r="F335" s="180">
        <v>46051</v>
      </c>
      <c r="G335" s="167">
        <v>20</v>
      </c>
      <c r="H335" s="899"/>
      <c r="I335" s="168" t="s">
        <v>540</v>
      </c>
      <c r="J335" s="168" t="str">
        <f t="shared" ref="J335:J337" si="120">IF(K335=0,"",VLOOKUP(K335,Tarkun,2,0))</f>
        <v xml:space="preserve">Kas </v>
      </c>
      <c r="K335" s="74">
        <v>11100</v>
      </c>
      <c r="L335" s="230"/>
      <c r="M335" s="89" t="str">
        <f>IF(L335=0," ",(VLOOKUP(L335,Kode!$B$10:$E$423,4,0)))</f>
        <v xml:space="preserve"> </v>
      </c>
      <c r="N335" s="217">
        <v>22459900.000000004</v>
      </c>
      <c r="O335" s="217"/>
      <c r="P335" s="15" t="str">
        <f t="shared" si="114"/>
        <v>Balance</v>
      </c>
      <c r="Q335" s="174"/>
    </row>
    <row r="336" spans="1:17" ht="12.75" customHeight="1">
      <c r="A336" s="50" t="str">
        <f t="shared" si="118"/>
        <v>4422105</v>
      </c>
      <c r="B336" s="50">
        <f>IF(ERR=TRUE,COUNTIF($K$10:K336,K336),0)</f>
        <v>44</v>
      </c>
      <c r="C336" s="50" t="str">
        <f t="shared" si="119"/>
        <v xml:space="preserve">278 </v>
      </c>
      <c r="D336" s="50">
        <f>IF(ERR=FALSE,0,COUNTIF($M$10:M336,M336))</f>
        <v>278</v>
      </c>
      <c r="E336" s="19"/>
      <c r="F336" s="180">
        <v>46051</v>
      </c>
      <c r="G336" s="167">
        <v>20</v>
      </c>
      <c r="H336" s="899"/>
      <c r="I336" s="168" t="s">
        <v>540</v>
      </c>
      <c r="J336" s="168" t="str">
        <f t="shared" si="120"/>
        <v xml:space="preserve">PPN Keluaran </v>
      </c>
      <c r="K336" s="74">
        <v>22105</v>
      </c>
      <c r="L336" s="230"/>
      <c r="M336" s="89" t="str">
        <f>IF(L336=0," ",(VLOOKUP(L336,Kode!$B$10:$E$423,4,0)))</f>
        <v xml:space="preserve"> </v>
      </c>
      <c r="N336" s="217"/>
      <c r="O336" s="217">
        <v>2225755.8558558566</v>
      </c>
      <c r="P336" s="15" t="str">
        <f t="shared" si="114"/>
        <v>Balance</v>
      </c>
      <c r="Q336" s="174"/>
    </row>
    <row r="337" spans="1:17" ht="12.75" customHeight="1">
      <c r="A337" s="50" t="str">
        <f t="shared" si="118"/>
        <v>4541000</v>
      </c>
      <c r="B337" s="50">
        <f>IF(ERR=TRUE,COUNTIF($K$10:K337,K337),0)</f>
        <v>45</v>
      </c>
      <c r="C337" s="50" t="str">
        <f t="shared" si="119"/>
        <v xml:space="preserve">279 </v>
      </c>
      <c r="D337" s="50">
        <f>IF(ERR=FALSE,0,COUNTIF($M$10:M337,M337))</f>
        <v>279</v>
      </c>
      <c r="E337" s="19"/>
      <c r="F337" s="180">
        <v>46051</v>
      </c>
      <c r="G337" s="167">
        <v>20</v>
      </c>
      <c r="H337" s="899"/>
      <c r="I337" s="168" t="s">
        <v>540</v>
      </c>
      <c r="J337" s="168" t="str">
        <f t="shared" si="120"/>
        <v xml:space="preserve">Penjualan Barang </v>
      </c>
      <c r="K337" s="74">
        <v>41000</v>
      </c>
      <c r="L337" s="230"/>
      <c r="M337" s="89" t="str">
        <f>IF(L337=0," ",(VLOOKUP(L337,Kode!$B$10:$E$423,4,0)))</f>
        <v xml:space="preserve"> </v>
      </c>
      <c r="N337" s="217"/>
      <c r="O337" s="217">
        <v>20234144.144144148</v>
      </c>
      <c r="P337" s="15" t="str">
        <f t="shared" si="114"/>
        <v>Balance</v>
      </c>
      <c r="Q337" s="174"/>
    </row>
    <row r="338" spans="1:17" ht="12.75" customHeight="1">
      <c r="A338" s="50" t="str">
        <f t="shared" si="97"/>
        <v>3511102</v>
      </c>
      <c r="B338" s="50">
        <f>IF(ERR=TRUE,COUNTIF($K$10:K338,K338),0)</f>
        <v>35</v>
      </c>
      <c r="C338" s="50" t="str">
        <f t="shared" si="98"/>
        <v>2P-001</v>
      </c>
      <c r="D338" s="50">
        <f>IF(ERR=FALSE,0,COUNTIF($M$10:M338,M338))</f>
        <v>2</v>
      </c>
      <c r="E338" s="19"/>
      <c r="F338" s="180">
        <v>46051</v>
      </c>
      <c r="G338" s="167">
        <v>20</v>
      </c>
      <c r="H338" s="899" t="s">
        <v>593</v>
      </c>
      <c r="I338" s="168" t="s">
        <v>548</v>
      </c>
      <c r="J338" s="168" t="str">
        <f t="shared" si="99"/>
        <v>Piutang Dagang</v>
      </c>
      <c r="K338" s="74">
        <v>11102</v>
      </c>
      <c r="L338" s="230" t="s">
        <v>446</v>
      </c>
      <c r="M338" s="89" t="str">
        <f>IF(L338=0," ",(VLOOKUP(L338,Kode!$B$10:$E$423,4,0)))</f>
        <v>P-001</v>
      </c>
      <c r="N338" s="217">
        <v>16943040</v>
      </c>
      <c r="O338" s="217"/>
      <c r="P338" s="15" t="str">
        <f t="shared" si="114"/>
        <v>Balance</v>
      </c>
      <c r="Q338" s="174"/>
    </row>
    <row r="339" spans="1:17" ht="12.75" customHeight="1">
      <c r="A339" s="50" t="str">
        <f t="shared" si="97"/>
        <v>4522105</v>
      </c>
      <c r="B339" s="50">
        <f>IF(ERR=TRUE,COUNTIF($K$10:K339,K339),0)</f>
        <v>45</v>
      </c>
      <c r="C339" s="50" t="str">
        <f t="shared" si="98"/>
        <v xml:space="preserve">280 </v>
      </c>
      <c r="D339" s="50">
        <f>IF(ERR=FALSE,0,COUNTIF($M$10:M339,M339))</f>
        <v>280</v>
      </c>
      <c r="E339" s="19"/>
      <c r="F339" s="180">
        <v>46051</v>
      </c>
      <c r="G339" s="167">
        <v>20</v>
      </c>
      <c r="H339" s="899" t="s">
        <v>593</v>
      </c>
      <c r="I339" s="168" t="s">
        <v>548</v>
      </c>
      <c r="J339" s="168" t="str">
        <f t="shared" si="99"/>
        <v xml:space="preserve">PPN Keluaran </v>
      </c>
      <c r="K339" s="74">
        <v>22105</v>
      </c>
      <c r="L339" s="230"/>
      <c r="M339" s="89" t="str">
        <f>IF(L339=0," ",(VLOOKUP(L339,Kode!$B$10:$E$423,4,0)))</f>
        <v xml:space="preserve"> </v>
      </c>
      <c r="N339" s="217"/>
      <c r="O339" s="217">
        <v>1679040</v>
      </c>
      <c r="P339" s="15" t="str">
        <f t="shared" si="114"/>
        <v>Balance</v>
      </c>
      <c r="Q339" s="174"/>
    </row>
    <row r="340" spans="1:17" ht="12.75" customHeight="1">
      <c r="A340" s="50" t="str">
        <f t="shared" si="97"/>
        <v>4641000</v>
      </c>
      <c r="B340" s="50">
        <f>IF(ERR=TRUE,COUNTIF($K$10:K340,K340),0)</f>
        <v>46</v>
      </c>
      <c r="C340" s="50" t="str">
        <f t="shared" si="98"/>
        <v xml:space="preserve">281 </v>
      </c>
      <c r="D340" s="50">
        <f>IF(ERR=FALSE,0,COUNTIF($M$10:M340,M340))</f>
        <v>281</v>
      </c>
      <c r="E340" s="19"/>
      <c r="F340" s="180">
        <v>46051</v>
      </c>
      <c r="G340" s="167">
        <v>20</v>
      </c>
      <c r="H340" s="899" t="s">
        <v>593</v>
      </c>
      <c r="I340" s="168" t="s">
        <v>548</v>
      </c>
      <c r="J340" s="168" t="str">
        <f t="shared" si="99"/>
        <v xml:space="preserve">Penjualan Barang </v>
      </c>
      <c r="K340" s="74">
        <v>41000</v>
      </c>
      <c r="L340" s="230"/>
      <c r="M340" s="89" t="str">
        <f>IF(L340=0," ",(VLOOKUP(L340,Kode!$B$10:$E$423,4,0)))</f>
        <v xml:space="preserve"> </v>
      </c>
      <c r="N340" s="217"/>
      <c r="O340" s="217">
        <v>15264000</v>
      </c>
      <c r="P340" s="15" t="str">
        <f t="shared" si="114"/>
        <v>Balance</v>
      </c>
      <c r="Q340" s="174"/>
    </row>
    <row r="341" spans="1:17" ht="12.75" customHeight="1">
      <c r="A341" s="50" t="str">
        <f t="shared" si="97"/>
        <v>3611102</v>
      </c>
      <c r="B341" s="50">
        <f>IF(ERR=TRUE,COUNTIF($K$10:K341,K341),0)</f>
        <v>36</v>
      </c>
      <c r="C341" s="50" t="str">
        <f t="shared" si="98"/>
        <v>3P-001</v>
      </c>
      <c r="D341" s="50">
        <f>IF(ERR=FALSE,0,COUNTIF($M$10:M341,M341))</f>
        <v>3</v>
      </c>
      <c r="E341" s="19"/>
      <c r="F341" s="180">
        <v>46051</v>
      </c>
      <c r="G341" s="167">
        <v>20</v>
      </c>
      <c r="H341" s="899" t="s">
        <v>594</v>
      </c>
      <c r="I341" s="168" t="s">
        <v>548</v>
      </c>
      <c r="J341" s="168" t="str">
        <f t="shared" si="99"/>
        <v>Piutang Dagang</v>
      </c>
      <c r="K341" s="74">
        <v>11102</v>
      </c>
      <c r="L341" s="230" t="s">
        <v>446</v>
      </c>
      <c r="M341" s="89" t="str">
        <f>IF(L341=0," ",(VLOOKUP(L341,Kode!$B$10:$E$423,4,0)))</f>
        <v>P-001</v>
      </c>
      <c r="N341" s="217">
        <v>15974274.18</v>
      </c>
      <c r="O341" s="217"/>
      <c r="P341" s="15" t="str">
        <f t="shared" si="114"/>
        <v>Balance</v>
      </c>
      <c r="Q341" s="174"/>
    </row>
    <row r="342" spans="1:17" ht="12.75" customHeight="1">
      <c r="A342" s="50" t="str">
        <f t="shared" si="97"/>
        <v>4622105</v>
      </c>
      <c r="B342" s="50">
        <f>IF(ERR=TRUE,COUNTIF($K$10:K342,K342),0)</f>
        <v>46</v>
      </c>
      <c r="C342" s="50" t="str">
        <f t="shared" si="98"/>
        <v xml:space="preserve">282 </v>
      </c>
      <c r="D342" s="50">
        <f>IF(ERR=FALSE,0,COUNTIF($M$10:M342,M342))</f>
        <v>282</v>
      </c>
      <c r="E342" s="19"/>
      <c r="F342" s="180">
        <v>46051</v>
      </c>
      <c r="G342" s="167">
        <v>20</v>
      </c>
      <c r="H342" s="899" t="s">
        <v>594</v>
      </c>
      <c r="I342" s="168" t="s">
        <v>548</v>
      </c>
      <c r="J342" s="168" t="str">
        <f t="shared" si="99"/>
        <v xml:space="preserve">PPN Keluaran </v>
      </c>
      <c r="K342" s="74">
        <v>22105</v>
      </c>
      <c r="L342" s="230"/>
      <c r="M342" s="89" t="str">
        <f>IF(L342=0," ",(VLOOKUP(L342,Kode!$B$10:$E$423,4,0)))</f>
        <v xml:space="preserve"> </v>
      </c>
      <c r="N342" s="217"/>
      <c r="O342" s="217">
        <v>1583036.18</v>
      </c>
      <c r="P342" s="15" t="str">
        <f t="shared" si="114"/>
        <v>Balance</v>
      </c>
      <c r="Q342" s="174"/>
    </row>
    <row r="343" spans="1:17" ht="12.75" customHeight="1">
      <c r="A343" s="50" t="str">
        <f t="shared" si="97"/>
        <v>4741000</v>
      </c>
      <c r="B343" s="50">
        <f>IF(ERR=TRUE,COUNTIF($K$10:K343,K343),0)</f>
        <v>47</v>
      </c>
      <c r="C343" s="50" t="str">
        <f t="shared" si="98"/>
        <v xml:space="preserve">283 </v>
      </c>
      <c r="D343" s="50">
        <f>IF(ERR=FALSE,0,COUNTIF($M$10:M343,M343))</f>
        <v>283</v>
      </c>
      <c r="E343" s="19"/>
      <c r="F343" s="180">
        <v>46051</v>
      </c>
      <c r="G343" s="167">
        <v>20</v>
      </c>
      <c r="H343" s="899" t="s">
        <v>594</v>
      </c>
      <c r="I343" s="168" t="s">
        <v>548</v>
      </c>
      <c r="J343" s="168" t="str">
        <f t="shared" si="99"/>
        <v xml:space="preserve">Penjualan Barang </v>
      </c>
      <c r="K343" s="74">
        <v>41000</v>
      </c>
      <c r="L343" s="230"/>
      <c r="M343" s="89" t="str">
        <f>IF(L343=0," ",(VLOOKUP(L343,Kode!$B$10:$E$423,4,0)))</f>
        <v xml:space="preserve"> </v>
      </c>
      <c r="N343" s="217"/>
      <c r="O343" s="217">
        <v>14391238</v>
      </c>
      <c r="P343" s="15" t="str">
        <f t="shared" si="114"/>
        <v>Balance</v>
      </c>
      <c r="Q343" s="174"/>
    </row>
    <row r="344" spans="1:17" ht="12.75" customHeight="1">
      <c r="A344" s="50" t="str">
        <f t="shared" si="97"/>
        <v>3711102</v>
      </c>
      <c r="B344" s="50">
        <f>IF(ERR=TRUE,COUNTIF($K$10:K344,K344),0)</f>
        <v>37</v>
      </c>
      <c r="C344" s="50" t="str">
        <f t="shared" si="98"/>
        <v>4P-001</v>
      </c>
      <c r="D344" s="50">
        <f>IF(ERR=FALSE,0,COUNTIF($M$10:M344,M344))</f>
        <v>4</v>
      </c>
      <c r="E344" s="19"/>
      <c r="F344" s="180">
        <v>46051</v>
      </c>
      <c r="G344" s="167">
        <v>20</v>
      </c>
      <c r="H344" s="899" t="s">
        <v>595</v>
      </c>
      <c r="I344" s="168" t="s">
        <v>548</v>
      </c>
      <c r="J344" s="168" t="str">
        <f t="shared" si="99"/>
        <v>Piutang Dagang</v>
      </c>
      <c r="K344" s="74">
        <v>11102</v>
      </c>
      <c r="L344" s="230" t="s">
        <v>446</v>
      </c>
      <c r="M344" s="89" t="str">
        <f>IF(L344=0," ",(VLOOKUP(L344,Kode!$B$10:$E$423,4,0)))</f>
        <v>P-001</v>
      </c>
      <c r="N344" s="217">
        <v>5661000</v>
      </c>
      <c r="O344" s="217"/>
      <c r="P344" s="15" t="str">
        <f t="shared" si="114"/>
        <v>Balance</v>
      </c>
      <c r="Q344" s="174"/>
    </row>
    <row r="345" spans="1:17" ht="12.75" customHeight="1">
      <c r="A345" s="50" t="str">
        <f t="shared" si="97"/>
        <v>4722105</v>
      </c>
      <c r="B345" s="50">
        <f>IF(ERR=TRUE,COUNTIF($K$10:K345,K345),0)</f>
        <v>47</v>
      </c>
      <c r="C345" s="50" t="str">
        <f t="shared" si="98"/>
        <v xml:space="preserve">284 </v>
      </c>
      <c r="D345" s="50">
        <f>IF(ERR=FALSE,0,COUNTIF($M$10:M345,M345))</f>
        <v>284</v>
      </c>
      <c r="E345" s="19"/>
      <c r="F345" s="180">
        <v>46051</v>
      </c>
      <c r="G345" s="167">
        <v>20</v>
      </c>
      <c r="H345" s="899" t="s">
        <v>595</v>
      </c>
      <c r="I345" s="168" t="s">
        <v>548</v>
      </c>
      <c r="J345" s="168" t="str">
        <f t="shared" si="99"/>
        <v xml:space="preserve">PPN Keluaran </v>
      </c>
      <c r="K345" s="74">
        <v>22105</v>
      </c>
      <c r="L345" s="230"/>
      <c r="M345" s="89" t="str">
        <f>IF(L345=0," ",(VLOOKUP(L345,Kode!$B$10:$E$423,4,0)))</f>
        <v xml:space="preserve"> </v>
      </c>
      <c r="N345" s="217"/>
      <c r="O345" s="217">
        <v>561000</v>
      </c>
      <c r="P345" s="15" t="str">
        <f t="shared" si="114"/>
        <v>Balance</v>
      </c>
      <c r="Q345" s="174"/>
    </row>
    <row r="346" spans="1:17" ht="12.75" customHeight="1">
      <c r="A346" s="50" t="str">
        <f t="shared" si="97"/>
        <v>4841000</v>
      </c>
      <c r="B346" s="50">
        <f>IF(ERR=TRUE,COUNTIF($K$10:K346,K346),0)</f>
        <v>48</v>
      </c>
      <c r="C346" s="50" t="str">
        <f t="shared" si="98"/>
        <v xml:space="preserve">285 </v>
      </c>
      <c r="D346" s="50">
        <f>IF(ERR=FALSE,0,COUNTIF($M$10:M346,M346))</f>
        <v>285</v>
      </c>
      <c r="E346" s="19"/>
      <c r="F346" s="180">
        <v>46051</v>
      </c>
      <c r="G346" s="167">
        <v>20</v>
      </c>
      <c r="H346" s="899" t="s">
        <v>595</v>
      </c>
      <c r="I346" s="168" t="s">
        <v>548</v>
      </c>
      <c r="J346" s="168" t="str">
        <f t="shared" si="99"/>
        <v xml:space="preserve">Penjualan Barang </v>
      </c>
      <c r="K346" s="74">
        <v>41000</v>
      </c>
      <c r="L346" s="230"/>
      <c r="M346" s="89" t="str">
        <f>IF(L346=0," ",(VLOOKUP(L346,Kode!$B$10:$E$423,4,0)))</f>
        <v xml:space="preserve"> </v>
      </c>
      <c r="N346" s="217"/>
      <c r="O346" s="217">
        <v>5100000</v>
      </c>
      <c r="P346" s="15" t="str">
        <f t="shared" si="114"/>
        <v>Balance</v>
      </c>
      <c r="Q346" s="174"/>
    </row>
    <row r="347" spans="1:17" ht="12.75" customHeight="1">
      <c r="A347" s="50" t="str">
        <f t="shared" si="97"/>
        <v>3811102</v>
      </c>
      <c r="B347" s="50">
        <f>IF(ERR=TRUE,COUNTIF($K$10:K347,K347),0)</f>
        <v>38</v>
      </c>
      <c r="C347" s="50" t="str">
        <f t="shared" si="98"/>
        <v>5P-001</v>
      </c>
      <c r="D347" s="50">
        <f>IF(ERR=FALSE,0,COUNTIF($M$10:M347,M347))</f>
        <v>5</v>
      </c>
      <c r="E347" s="19"/>
      <c r="F347" s="180">
        <v>46051</v>
      </c>
      <c r="G347" s="167">
        <v>20</v>
      </c>
      <c r="H347" s="899" t="s">
        <v>596</v>
      </c>
      <c r="I347" s="168" t="s">
        <v>548</v>
      </c>
      <c r="J347" s="168" t="str">
        <f t="shared" si="99"/>
        <v>Piutang Dagang</v>
      </c>
      <c r="K347" s="74">
        <v>11102</v>
      </c>
      <c r="L347" s="230" t="s">
        <v>446</v>
      </c>
      <c r="M347" s="89" t="str">
        <f>IF(L347=0," ",(VLOOKUP(L347,Kode!$B$10:$E$423,4,0)))</f>
        <v>P-001</v>
      </c>
      <c r="N347" s="217">
        <v>1887000</v>
      </c>
      <c r="O347" s="217"/>
      <c r="P347" s="15" t="str">
        <f t="shared" si="114"/>
        <v>Balance</v>
      </c>
      <c r="Q347" s="174"/>
    </row>
    <row r="348" spans="1:17" ht="12.75" customHeight="1">
      <c r="A348" s="50" t="str">
        <f t="shared" si="97"/>
        <v>4822105</v>
      </c>
      <c r="B348" s="50">
        <f>IF(ERR=TRUE,COUNTIF($K$10:K348,K348),0)</f>
        <v>48</v>
      </c>
      <c r="C348" s="50" t="str">
        <f t="shared" si="98"/>
        <v xml:space="preserve">286 </v>
      </c>
      <c r="D348" s="50">
        <f>IF(ERR=FALSE,0,COUNTIF($M$10:M348,M348))</f>
        <v>286</v>
      </c>
      <c r="E348" s="19"/>
      <c r="F348" s="180">
        <v>46051</v>
      </c>
      <c r="G348" s="167">
        <v>20</v>
      </c>
      <c r="H348" s="899" t="s">
        <v>596</v>
      </c>
      <c r="I348" s="168" t="s">
        <v>548</v>
      </c>
      <c r="J348" s="168" t="str">
        <f t="shared" si="99"/>
        <v xml:space="preserve">PPN Keluaran </v>
      </c>
      <c r="K348" s="74">
        <v>22105</v>
      </c>
      <c r="L348" s="230"/>
      <c r="M348" s="89" t="str">
        <f>IF(L348=0," ",(VLOOKUP(L348,Kode!$B$10:$E$423,4,0)))</f>
        <v xml:space="preserve"> </v>
      </c>
      <c r="N348" s="217"/>
      <c r="O348" s="217">
        <v>186999.99999999997</v>
      </c>
      <c r="P348" s="15" t="str">
        <f t="shared" si="114"/>
        <v>Balance</v>
      </c>
      <c r="Q348" s="174"/>
    </row>
    <row r="349" spans="1:17" ht="12.75" customHeight="1">
      <c r="A349" s="50" t="str">
        <f t="shared" si="97"/>
        <v>4941000</v>
      </c>
      <c r="B349" s="50">
        <f>IF(ERR=TRUE,COUNTIF($K$10:K349,K349),0)</f>
        <v>49</v>
      </c>
      <c r="C349" s="50" t="str">
        <f t="shared" si="98"/>
        <v xml:space="preserve">287 </v>
      </c>
      <c r="D349" s="50">
        <f>IF(ERR=FALSE,0,COUNTIF($M$10:M349,M349))</f>
        <v>287</v>
      </c>
      <c r="E349" s="19"/>
      <c r="F349" s="180">
        <v>46051</v>
      </c>
      <c r="G349" s="167">
        <v>20</v>
      </c>
      <c r="H349" s="899" t="s">
        <v>596</v>
      </c>
      <c r="I349" s="168" t="s">
        <v>548</v>
      </c>
      <c r="J349" s="168" t="str">
        <f t="shared" si="99"/>
        <v xml:space="preserve">Penjualan Barang </v>
      </c>
      <c r="K349" s="74">
        <v>41000</v>
      </c>
      <c r="L349" s="230"/>
      <c r="M349" s="89" t="str">
        <f>IF(L349=0," ",(VLOOKUP(L349,Kode!$B$10:$E$423,4,0)))</f>
        <v xml:space="preserve"> </v>
      </c>
      <c r="N349" s="217"/>
      <c r="O349" s="217">
        <v>1700000</v>
      </c>
      <c r="P349" s="15" t="str">
        <f t="shared" si="114"/>
        <v>Balance</v>
      </c>
      <c r="Q349" s="174"/>
    </row>
    <row r="350" spans="1:17" ht="12.75" customHeight="1">
      <c r="A350" s="50" t="str">
        <f t="shared" si="97"/>
        <v>3911102</v>
      </c>
      <c r="B350" s="50">
        <f>IF(ERR=TRUE,COUNTIF($K$10:K350,K350),0)</f>
        <v>39</v>
      </c>
      <c r="C350" s="50" t="str">
        <f t="shared" si="98"/>
        <v>2P-014</v>
      </c>
      <c r="D350" s="50">
        <f>IF(ERR=FALSE,0,COUNTIF($M$10:M350,M350))</f>
        <v>2</v>
      </c>
      <c r="E350" s="19"/>
      <c r="F350" s="180">
        <v>46051</v>
      </c>
      <c r="G350" s="167">
        <v>20</v>
      </c>
      <c r="H350" s="899" t="s">
        <v>597</v>
      </c>
      <c r="I350" s="168" t="s">
        <v>592</v>
      </c>
      <c r="J350" s="168" t="str">
        <f t="shared" si="99"/>
        <v>Piutang Dagang</v>
      </c>
      <c r="K350" s="74">
        <v>11102</v>
      </c>
      <c r="L350" s="230" t="s">
        <v>728</v>
      </c>
      <c r="M350" s="89" t="str">
        <f>IF(L350=0," ",(VLOOKUP(L350,Kode!$B$10:$E$423,4,0)))</f>
        <v>P-014</v>
      </c>
      <c r="N350" s="217">
        <v>4435560</v>
      </c>
      <c r="O350" s="217"/>
      <c r="P350" s="15" t="str">
        <f t="shared" si="114"/>
        <v>Balance</v>
      </c>
      <c r="Q350" s="174"/>
    </row>
    <row r="351" spans="1:17" ht="12.75" customHeight="1">
      <c r="A351" s="50" t="str">
        <f t="shared" si="97"/>
        <v>4922105</v>
      </c>
      <c r="B351" s="50">
        <f>IF(ERR=TRUE,COUNTIF($K$10:K351,K351),0)</f>
        <v>49</v>
      </c>
      <c r="C351" s="50" t="str">
        <f t="shared" si="98"/>
        <v xml:space="preserve">288 </v>
      </c>
      <c r="D351" s="50">
        <f>IF(ERR=FALSE,0,COUNTIF($M$10:M351,M351))</f>
        <v>288</v>
      </c>
      <c r="E351" s="19"/>
      <c r="F351" s="180">
        <v>46051</v>
      </c>
      <c r="G351" s="167">
        <v>20</v>
      </c>
      <c r="H351" s="899" t="s">
        <v>597</v>
      </c>
      <c r="I351" s="168" t="s">
        <v>592</v>
      </c>
      <c r="J351" s="168" t="str">
        <f t="shared" si="99"/>
        <v xml:space="preserve">PPN Keluaran </v>
      </c>
      <c r="K351" s="74">
        <v>22105</v>
      </c>
      <c r="L351" s="230"/>
      <c r="M351" s="89" t="str">
        <f>IF(L351=0," ",(VLOOKUP(L351,Kode!$B$10:$E$423,4,0)))</f>
        <v xml:space="preserve"> </v>
      </c>
      <c r="N351" s="217"/>
      <c r="O351" s="217">
        <v>439560</v>
      </c>
      <c r="P351" s="15" t="str">
        <f t="shared" si="114"/>
        <v>Balance</v>
      </c>
      <c r="Q351" s="174"/>
    </row>
    <row r="352" spans="1:17" ht="12.75" customHeight="1">
      <c r="A352" s="50" t="str">
        <f t="shared" si="97"/>
        <v>5041000</v>
      </c>
      <c r="B352" s="50">
        <f>IF(ERR=TRUE,COUNTIF($K$10:K352,K352),0)</f>
        <v>50</v>
      </c>
      <c r="C352" s="50" t="str">
        <f t="shared" si="98"/>
        <v xml:space="preserve">289 </v>
      </c>
      <c r="D352" s="50">
        <f>IF(ERR=FALSE,0,COUNTIF($M$10:M352,M352))</f>
        <v>289</v>
      </c>
      <c r="E352" s="19"/>
      <c r="F352" s="180">
        <v>46051</v>
      </c>
      <c r="G352" s="167">
        <v>20</v>
      </c>
      <c r="H352" s="899" t="s">
        <v>597</v>
      </c>
      <c r="I352" s="168" t="s">
        <v>592</v>
      </c>
      <c r="J352" s="168" t="str">
        <f t="shared" si="99"/>
        <v xml:space="preserve">Penjualan Barang </v>
      </c>
      <c r="K352" s="74">
        <v>41000</v>
      </c>
      <c r="L352" s="230"/>
      <c r="M352" s="89" t="str">
        <f>IF(L352=0," ",(VLOOKUP(L352,Kode!$B$10:$E$423,4,0)))</f>
        <v xml:space="preserve"> </v>
      </c>
      <c r="N352" s="217"/>
      <c r="O352" s="217">
        <v>3996000</v>
      </c>
      <c r="P352" s="15" t="str">
        <f t="shared" si="114"/>
        <v>Balance</v>
      </c>
      <c r="Q352" s="174"/>
    </row>
    <row r="353" spans="1:17" ht="12.75" customHeight="1">
      <c r="A353" s="50" t="str">
        <f t="shared" ref="A353:A355" si="121">B353&amp;K353</f>
        <v>1911600</v>
      </c>
      <c r="B353" s="50">
        <f>IF(ERR=TRUE,COUNTIF($K$10:K353,K353),0)</f>
        <v>19</v>
      </c>
      <c r="C353" s="50" t="str">
        <f t="shared" ref="C353:C355" si="122">D353&amp;M353</f>
        <v xml:space="preserve">290 </v>
      </c>
      <c r="D353" s="50">
        <f>IF(ERR=FALSE,0,COUNTIF($M$10:M353,M353))</f>
        <v>290</v>
      </c>
      <c r="E353" s="19"/>
      <c r="F353" s="180">
        <v>46051</v>
      </c>
      <c r="G353" s="167">
        <v>20</v>
      </c>
      <c r="H353" s="902" t="s">
        <v>680</v>
      </c>
      <c r="I353" s="168" t="s">
        <v>681</v>
      </c>
      <c r="J353" s="168" t="str">
        <f t="shared" ref="J353:J355" si="123">IF(K353=0,"",VLOOKUP(K353,Tarkun,2,0))</f>
        <v xml:space="preserve">PPN Masukan </v>
      </c>
      <c r="K353" s="74">
        <v>11600</v>
      </c>
      <c r="L353" s="230"/>
      <c r="M353" s="89" t="str">
        <f>IF(L353=0," ",(VLOOKUP(L353,Kode!$B$10:$E$423,4,0)))</f>
        <v xml:space="preserve"> </v>
      </c>
      <c r="N353" s="217">
        <v>644600</v>
      </c>
      <c r="O353" s="217"/>
      <c r="P353" s="15" t="str">
        <f t="shared" si="114"/>
        <v>Balance</v>
      </c>
      <c r="Q353" s="174"/>
    </row>
    <row r="354" spans="1:17" ht="12.75" customHeight="1">
      <c r="A354" s="50" t="str">
        <f t="shared" si="121"/>
        <v>111401</v>
      </c>
      <c r="B354" s="50">
        <f>IF(ERR=TRUE,COUNTIF($K$10:K354,K354),0)</f>
        <v>1</v>
      </c>
      <c r="C354" s="50" t="str">
        <f t="shared" si="122"/>
        <v xml:space="preserve">291 </v>
      </c>
      <c r="D354" s="50">
        <f>IF(ERR=FALSE,0,COUNTIF($M$10:M354,M354))</f>
        <v>291</v>
      </c>
      <c r="E354" s="19"/>
      <c r="F354" s="180">
        <v>46051</v>
      </c>
      <c r="G354" s="167">
        <v>20</v>
      </c>
      <c r="H354" s="899" t="s">
        <v>680</v>
      </c>
      <c r="I354" s="168" t="s">
        <v>681</v>
      </c>
      <c r="J354" s="168" t="str">
        <f t="shared" si="123"/>
        <v>Persediaan Lain-lain</v>
      </c>
      <c r="K354" s="74">
        <v>11401</v>
      </c>
      <c r="L354" s="230"/>
      <c r="M354" s="89" t="str">
        <f>IF(L354=0," ",(VLOOKUP(L354,Kode!$B$10:$E$423,4,0)))</f>
        <v xml:space="preserve"> </v>
      </c>
      <c r="N354" s="217">
        <v>5860000</v>
      </c>
      <c r="O354" s="217"/>
      <c r="P354" s="15" t="str">
        <f t="shared" si="114"/>
        <v>Balance</v>
      </c>
      <c r="Q354" s="174"/>
    </row>
    <row r="355" spans="1:17" ht="12.75" customHeight="1">
      <c r="A355" s="50" t="str">
        <f t="shared" si="121"/>
        <v>124100</v>
      </c>
      <c r="B355" s="50">
        <f>IF(ERR=TRUE,COUNTIF($K$10:K355,K355),0)</f>
        <v>1</v>
      </c>
      <c r="C355" s="50" t="str">
        <f t="shared" si="122"/>
        <v xml:space="preserve">292 </v>
      </c>
      <c r="D355" s="50">
        <f>IF(ERR=FALSE,0,COUNTIF($M$10:M355,M355))</f>
        <v>292</v>
      </c>
      <c r="E355" s="19"/>
      <c r="F355" s="180">
        <v>46051</v>
      </c>
      <c r="G355" s="167">
        <v>20</v>
      </c>
      <c r="H355" s="899" t="s">
        <v>680</v>
      </c>
      <c r="I355" s="168" t="s">
        <v>681</v>
      </c>
      <c r="J355" s="168" t="str">
        <f t="shared" si="123"/>
        <v xml:space="preserve">Hutang Biaya </v>
      </c>
      <c r="K355" s="74">
        <v>24100</v>
      </c>
      <c r="L355" s="230"/>
      <c r="M355" s="89" t="str">
        <f>IF(L355=0," ",(VLOOKUP(L355,Kode!$B$10:$E$423,4,0)))</f>
        <v xml:space="preserve"> </v>
      </c>
      <c r="N355" s="217"/>
      <c r="O355" s="217">
        <v>6504600</v>
      </c>
      <c r="P355" s="15" t="str">
        <f t="shared" si="114"/>
        <v>Balance</v>
      </c>
      <c r="Q355" s="174"/>
    </row>
    <row r="356" spans="1:17" ht="12.75" customHeight="1">
      <c r="A356" s="50" t="str">
        <f t="shared" si="97"/>
        <v>0</v>
      </c>
      <c r="B356" s="50">
        <f>IF(ERR=TRUE,COUNTIF($K$10:K356,K356),0)</f>
        <v>0</v>
      </c>
      <c r="C356" s="50" t="str">
        <f t="shared" si="98"/>
        <v xml:space="preserve">293 </v>
      </c>
      <c r="D356" s="50">
        <f>IF(ERR=FALSE,0,COUNTIF($M$10:M356,M356))</f>
        <v>293</v>
      </c>
      <c r="E356" s="19"/>
      <c r="F356" s="180">
        <v>46051</v>
      </c>
      <c r="G356" s="167"/>
      <c r="H356" s="899"/>
      <c r="I356" s="168"/>
      <c r="J356" s="168" t="str">
        <f t="shared" si="99"/>
        <v/>
      </c>
      <c r="K356" s="74"/>
      <c r="L356" s="230"/>
      <c r="M356" s="89" t="str">
        <f>IF(L356=0," ",(VLOOKUP(L356,Kode!$B$10:$E$423,4,0)))</f>
        <v xml:space="preserve"> </v>
      </c>
      <c r="N356" s="217"/>
      <c r="O356" s="217"/>
      <c r="P356" s="15" t="str">
        <f t="shared" ref="P356:P419" si="124">IF(K356="","",IF(AND(K356&gt;0,$M$602=0),"Balance","Unbalance"))</f>
        <v/>
      </c>
      <c r="Q356" s="174"/>
    </row>
    <row r="357" spans="1:17" ht="12.75" customHeight="1">
      <c r="A357" s="50" t="str">
        <f t="shared" ref="A357:A359" si="125">B357&amp;K357</f>
        <v>7711100</v>
      </c>
      <c r="B357" s="50">
        <f>IF(ERR=TRUE,COUNTIF($K$10:K357,K357),0)</f>
        <v>77</v>
      </c>
      <c r="C357" s="50" t="str">
        <f t="shared" ref="C357:C359" si="126">D357&amp;M357</f>
        <v xml:space="preserve">294 </v>
      </c>
      <c r="D357" s="50">
        <f>IF(ERR=FALSE,0,COUNTIF($M$10:M357,M357))</f>
        <v>294</v>
      </c>
      <c r="E357" s="19"/>
      <c r="F357" s="180">
        <v>46051</v>
      </c>
      <c r="G357" s="167">
        <v>21</v>
      </c>
      <c r="H357" s="899"/>
      <c r="I357" s="168" t="s">
        <v>540</v>
      </c>
      <c r="J357" s="168" t="str">
        <f t="shared" ref="J357:J359" si="127">IF(K357=0,"",VLOOKUP(K357,Tarkun,2,0))</f>
        <v xml:space="preserve">Kas </v>
      </c>
      <c r="K357" s="74">
        <v>11100</v>
      </c>
      <c r="L357" s="230"/>
      <c r="M357" s="89" t="str">
        <f>IF(L357=0," ",(VLOOKUP(L357,Kode!$B$10:$E$423,4,0)))</f>
        <v xml:space="preserve"> </v>
      </c>
      <c r="N357" s="217">
        <v>21294300</v>
      </c>
      <c r="O357" s="217"/>
      <c r="P357" s="15" t="str">
        <f t="shared" si="124"/>
        <v>Balance</v>
      </c>
      <c r="Q357" s="174"/>
    </row>
    <row r="358" spans="1:17" ht="12.75" customHeight="1">
      <c r="A358" s="50" t="str">
        <f t="shared" si="125"/>
        <v>5022105</v>
      </c>
      <c r="B358" s="50">
        <f>IF(ERR=TRUE,COUNTIF($K$10:K358,K358),0)</f>
        <v>50</v>
      </c>
      <c r="C358" s="50" t="str">
        <f t="shared" si="126"/>
        <v xml:space="preserve">295 </v>
      </c>
      <c r="D358" s="50">
        <f>IF(ERR=FALSE,0,COUNTIF($M$10:M358,M358))</f>
        <v>295</v>
      </c>
      <c r="E358" s="19"/>
      <c r="F358" s="180">
        <v>46051</v>
      </c>
      <c r="G358" s="167">
        <v>21</v>
      </c>
      <c r="H358" s="899"/>
      <c r="I358" s="168" t="s">
        <v>540</v>
      </c>
      <c r="J358" s="168" t="str">
        <f t="shared" si="127"/>
        <v xml:space="preserve">PPN Keluaran </v>
      </c>
      <c r="K358" s="74">
        <v>22105</v>
      </c>
      <c r="L358" s="230"/>
      <c r="M358" s="89" t="str">
        <f>IF(L358=0," ",(VLOOKUP(L358,Kode!$B$10:$E$423,4,0)))</f>
        <v xml:space="preserve"> </v>
      </c>
      <c r="N358" s="217"/>
      <c r="O358" s="217">
        <v>2110245.945945946</v>
      </c>
      <c r="P358" s="15" t="str">
        <f t="shared" si="124"/>
        <v>Balance</v>
      </c>
      <c r="Q358" s="174"/>
    </row>
    <row r="359" spans="1:17" ht="12.75" customHeight="1">
      <c r="A359" s="50" t="str">
        <f t="shared" si="125"/>
        <v>5141000</v>
      </c>
      <c r="B359" s="50">
        <f>IF(ERR=TRUE,COUNTIF($K$10:K359,K359),0)</f>
        <v>51</v>
      </c>
      <c r="C359" s="50" t="str">
        <f t="shared" si="126"/>
        <v xml:space="preserve">296 </v>
      </c>
      <c r="D359" s="50">
        <f>IF(ERR=FALSE,0,COUNTIF($M$10:M359,M359))</f>
        <v>296</v>
      </c>
      <c r="E359" s="19"/>
      <c r="F359" s="180">
        <v>46051</v>
      </c>
      <c r="G359" s="167">
        <v>21</v>
      </c>
      <c r="H359" s="899"/>
      <c r="I359" s="168" t="s">
        <v>540</v>
      </c>
      <c r="J359" s="168" t="str">
        <f t="shared" si="127"/>
        <v xml:space="preserve">Penjualan Barang </v>
      </c>
      <c r="K359" s="74">
        <v>41000</v>
      </c>
      <c r="L359" s="230"/>
      <c r="M359" s="89" t="str">
        <f>IF(L359=0," ",(VLOOKUP(L359,Kode!$B$10:$E$423,4,0)))</f>
        <v xml:space="preserve"> </v>
      </c>
      <c r="N359" s="217"/>
      <c r="O359" s="217">
        <v>19184054.054054055</v>
      </c>
      <c r="P359" s="15" t="str">
        <f t="shared" si="124"/>
        <v>Balance</v>
      </c>
      <c r="Q359" s="174"/>
    </row>
    <row r="360" spans="1:17" ht="12.75" customHeight="1">
      <c r="A360" s="50" t="str">
        <f t="shared" si="97"/>
        <v>4011102</v>
      </c>
      <c r="B360" s="50">
        <f>IF(ERR=TRUE,COUNTIF($K$10:K360,K360),0)</f>
        <v>40</v>
      </c>
      <c r="C360" s="50" t="str">
        <f t="shared" si="98"/>
        <v xml:space="preserve">297 </v>
      </c>
      <c r="D360" s="50">
        <f>IF(ERR=FALSE,0,COUNTIF($M$10:M360,M360))</f>
        <v>297</v>
      </c>
      <c r="E360" s="19"/>
      <c r="F360" s="180">
        <v>46051</v>
      </c>
      <c r="G360" s="167">
        <v>21</v>
      </c>
      <c r="H360" s="899" t="s">
        <v>598</v>
      </c>
      <c r="I360" s="168" t="s">
        <v>564</v>
      </c>
      <c r="J360" s="168" t="str">
        <f t="shared" si="99"/>
        <v>Piutang Dagang</v>
      </c>
      <c r="K360" s="74">
        <v>11102</v>
      </c>
      <c r="L360" s="230"/>
      <c r="M360" s="89" t="str">
        <f>IF(L360=0," ",(VLOOKUP(L360,Kode!$B$10:$E$423,4,0)))</f>
        <v xml:space="preserve"> </v>
      </c>
      <c r="N360" s="217">
        <v>657342</v>
      </c>
      <c r="O360" s="217"/>
      <c r="P360" s="15" t="str">
        <f t="shared" si="124"/>
        <v>Balance</v>
      </c>
      <c r="Q360" s="174"/>
    </row>
    <row r="361" spans="1:17" ht="12.75" customHeight="1">
      <c r="A361" s="50" t="str">
        <f t="shared" si="97"/>
        <v>5122105</v>
      </c>
      <c r="B361" s="50">
        <f>IF(ERR=TRUE,COUNTIF($K$10:K361,K361),0)</f>
        <v>51</v>
      </c>
      <c r="C361" s="50" t="str">
        <f t="shared" si="98"/>
        <v xml:space="preserve">298 </v>
      </c>
      <c r="D361" s="50">
        <f>IF(ERR=FALSE,0,COUNTIF($M$10:M361,M361))</f>
        <v>298</v>
      </c>
      <c r="E361" s="19"/>
      <c r="F361" s="180">
        <v>46051</v>
      </c>
      <c r="G361" s="167">
        <v>21</v>
      </c>
      <c r="H361" s="899" t="s">
        <v>598</v>
      </c>
      <c r="I361" s="168" t="s">
        <v>564</v>
      </c>
      <c r="J361" s="168" t="str">
        <f t="shared" si="99"/>
        <v xml:space="preserve">PPN Keluaran </v>
      </c>
      <c r="K361" s="74">
        <v>22105</v>
      </c>
      <c r="L361" s="230"/>
      <c r="M361" s="89" t="str">
        <f>IF(L361=0," ",(VLOOKUP(L361,Kode!$B$10:$E$423,4,0)))</f>
        <v xml:space="preserve"> </v>
      </c>
      <c r="N361" s="217"/>
      <c r="O361" s="217">
        <v>65142</v>
      </c>
      <c r="P361" s="15" t="str">
        <f t="shared" si="124"/>
        <v>Balance</v>
      </c>
      <c r="Q361" s="174"/>
    </row>
    <row r="362" spans="1:17" ht="12.75" customHeight="1">
      <c r="A362" s="50" t="str">
        <f t="shared" si="97"/>
        <v>5241000</v>
      </c>
      <c r="B362" s="50">
        <f>IF(ERR=TRUE,COUNTIF($K$10:K362,K362),0)</f>
        <v>52</v>
      </c>
      <c r="C362" s="50" t="str">
        <f t="shared" si="98"/>
        <v xml:space="preserve">299 </v>
      </c>
      <c r="D362" s="50">
        <f>IF(ERR=FALSE,0,COUNTIF($M$10:M362,M362))</f>
        <v>299</v>
      </c>
      <c r="E362" s="19"/>
      <c r="F362" s="180">
        <v>46051</v>
      </c>
      <c r="G362" s="167">
        <v>21</v>
      </c>
      <c r="H362" s="899" t="s">
        <v>598</v>
      </c>
      <c r="I362" s="168" t="s">
        <v>564</v>
      </c>
      <c r="J362" s="168" t="str">
        <f t="shared" si="99"/>
        <v xml:space="preserve">Penjualan Barang </v>
      </c>
      <c r="K362" s="74">
        <v>41000</v>
      </c>
      <c r="L362" s="230"/>
      <c r="M362" s="89" t="str">
        <f>IF(L362=0," ",(VLOOKUP(L362,Kode!$B$10:$E$423,4,0)))</f>
        <v xml:space="preserve"> </v>
      </c>
      <c r="N362" s="217"/>
      <c r="O362" s="217">
        <v>592200</v>
      </c>
      <c r="P362" s="15" t="str">
        <f t="shared" si="124"/>
        <v>Balance</v>
      </c>
      <c r="Q362" s="174"/>
    </row>
    <row r="363" spans="1:17" ht="12.75" customHeight="1">
      <c r="A363" s="50" t="str">
        <f t="shared" si="97"/>
        <v>4111102</v>
      </c>
      <c r="B363" s="50">
        <f>IF(ERR=TRUE,COUNTIF($K$10:K363,K363),0)</f>
        <v>41</v>
      </c>
      <c r="C363" s="50" t="str">
        <f t="shared" si="98"/>
        <v xml:space="preserve">300 </v>
      </c>
      <c r="D363" s="50">
        <f>IF(ERR=FALSE,0,COUNTIF($M$10:M363,M363))</f>
        <v>300</v>
      </c>
      <c r="E363" s="19"/>
      <c r="F363" s="180">
        <v>46051</v>
      </c>
      <c r="G363" s="167">
        <v>21</v>
      </c>
      <c r="H363" s="899" t="s">
        <v>599</v>
      </c>
      <c r="I363" s="168" t="s">
        <v>548</v>
      </c>
      <c r="J363" s="168" t="str">
        <f t="shared" si="99"/>
        <v>Piutang Dagang</v>
      </c>
      <c r="K363" s="74">
        <v>11102</v>
      </c>
      <c r="L363" s="230"/>
      <c r="M363" s="89" t="str">
        <f>IF(L363=0," ",(VLOOKUP(L363,Kode!$B$10:$E$423,4,0)))</f>
        <v xml:space="preserve"> </v>
      </c>
      <c r="N363" s="217">
        <v>1554000</v>
      </c>
      <c r="O363" s="217"/>
      <c r="P363" s="15" t="str">
        <f t="shared" si="124"/>
        <v>Balance</v>
      </c>
      <c r="Q363" s="174"/>
    </row>
    <row r="364" spans="1:17" ht="12.75" customHeight="1">
      <c r="A364" s="50" t="str">
        <f t="shared" si="97"/>
        <v>5222105</v>
      </c>
      <c r="B364" s="50">
        <f>IF(ERR=TRUE,COUNTIF($K$10:K364,K364),0)</f>
        <v>52</v>
      </c>
      <c r="C364" s="50" t="str">
        <f t="shared" si="98"/>
        <v xml:space="preserve">301 </v>
      </c>
      <c r="D364" s="50">
        <f>IF(ERR=FALSE,0,COUNTIF($M$10:M364,M364))</f>
        <v>301</v>
      </c>
      <c r="E364" s="19"/>
      <c r="F364" s="180">
        <v>46051</v>
      </c>
      <c r="G364" s="167">
        <v>21</v>
      </c>
      <c r="H364" s="899" t="s">
        <v>599</v>
      </c>
      <c r="I364" s="168" t="s">
        <v>548</v>
      </c>
      <c r="J364" s="168" t="str">
        <f t="shared" si="99"/>
        <v xml:space="preserve">PPN Keluaran </v>
      </c>
      <c r="K364" s="74">
        <v>22105</v>
      </c>
      <c r="L364" s="230"/>
      <c r="M364" s="89" t="str">
        <f>IF(L364=0," ",(VLOOKUP(L364,Kode!$B$10:$E$423,4,0)))</f>
        <v xml:space="preserve"> </v>
      </c>
      <c r="N364" s="217"/>
      <c r="O364" s="217">
        <v>153999.99999999997</v>
      </c>
      <c r="P364" s="15" t="str">
        <f t="shared" si="124"/>
        <v>Balance</v>
      </c>
      <c r="Q364" s="174"/>
    </row>
    <row r="365" spans="1:17" ht="12.75" customHeight="1">
      <c r="A365" s="50" t="str">
        <f t="shared" si="97"/>
        <v>5341000</v>
      </c>
      <c r="B365" s="50">
        <f>IF(ERR=TRUE,COUNTIF($K$10:K365,K365),0)</f>
        <v>53</v>
      </c>
      <c r="C365" s="50" t="str">
        <f t="shared" si="98"/>
        <v xml:space="preserve">302 </v>
      </c>
      <c r="D365" s="50">
        <f>IF(ERR=FALSE,0,COUNTIF($M$10:M365,M365))</f>
        <v>302</v>
      </c>
      <c r="E365" s="19"/>
      <c r="F365" s="180">
        <v>46051</v>
      </c>
      <c r="G365" s="167">
        <v>21</v>
      </c>
      <c r="H365" s="899" t="s">
        <v>599</v>
      </c>
      <c r="I365" s="168" t="s">
        <v>548</v>
      </c>
      <c r="J365" s="168" t="str">
        <f t="shared" si="99"/>
        <v xml:space="preserve">Penjualan Barang </v>
      </c>
      <c r="K365" s="74">
        <v>41000</v>
      </c>
      <c r="L365" s="230"/>
      <c r="M365" s="89" t="str">
        <f>IF(L365=0," ",(VLOOKUP(L365,Kode!$B$10:$E$423,4,0)))</f>
        <v xml:space="preserve"> </v>
      </c>
      <c r="N365" s="217"/>
      <c r="O365" s="217">
        <v>1400000</v>
      </c>
      <c r="P365" s="15" t="str">
        <f t="shared" si="124"/>
        <v>Balance</v>
      </c>
      <c r="Q365" s="174"/>
    </row>
    <row r="366" spans="1:17" ht="12.75" customHeight="1">
      <c r="A366" s="50" t="str">
        <f t="shared" si="97"/>
        <v>4211102</v>
      </c>
      <c r="B366" s="50">
        <f>IF(ERR=TRUE,COUNTIF($K$10:K366,K366),0)</f>
        <v>42</v>
      </c>
      <c r="C366" s="50" t="str">
        <f t="shared" si="98"/>
        <v xml:space="preserve">303 </v>
      </c>
      <c r="D366" s="50">
        <f>IF(ERR=FALSE,0,COUNTIF($M$10:M366,M366))</f>
        <v>303</v>
      </c>
      <c r="E366" s="19"/>
      <c r="F366" s="180">
        <v>46051</v>
      </c>
      <c r="G366" s="167">
        <v>21</v>
      </c>
      <c r="H366" s="899" t="s">
        <v>600</v>
      </c>
      <c r="I366" s="168" t="s">
        <v>548</v>
      </c>
      <c r="J366" s="168" t="str">
        <f t="shared" si="99"/>
        <v>Piutang Dagang</v>
      </c>
      <c r="K366" s="74">
        <v>11102</v>
      </c>
      <c r="L366" s="230"/>
      <c r="M366" s="89" t="str">
        <f>IF(L366=0," ",(VLOOKUP(L366,Kode!$B$10:$E$423,4,0)))</f>
        <v xml:space="preserve"> </v>
      </c>
      <c r="N366" s="217">
        <v>3108000</v>
      </c>
      <c r="O366" s="217"/>
      <c r="P366" s="15" t="str">
        <f t="shared" si="124"/>
        <v>Balance</v>
      </c>
      <c r="Q366" s="174"/>
    </row>
    <row r="367" spans="1:17" ht="12.75" customHeight="1">
      <c r="A367" s="50" t="str">
        <f t="shared" si="97"/>
        <v>5322105</v>
      </c>
      <c r="B367" s="50">
        <f>IF(ERR=TRUE,COUNTIF($K$10:K367,K367),0)</f>
        <v>53</v>
      </c>
      <c r="C367" s="50" t="str">
        <f t="shared" si="98"/>
        <v xml:space="preserve">304 </v>
      </c>
      <c r="D367" s="50">
        <f>IF(ERR=FALSE,0,COUNTIF($M$10:M367,M367))</f>
        <v>304</v>
      </c>
      <c r="E367" s="19"/>
      <c r="F367" s="180">
        <v>46051</v>
      </c>
      <c r="G367" s="167">
        <v>21</v>
      </c>
      <c r="H367" s="899" t="s">
        <v>600</v>
      </c>
      <c r="I367" s="168" t="s">
        <v>548</v>
      </c>
      <c r="J367" s="168" t="str">
        <f t="shared" si="99"/>
        <v xml:space="preserve">PPN Keluaran </v>
      </c>
      <c r="K367" s="74">
        <v>22105</v>
      </c>
      <c r="L367" s="230"/>
      <c r="M367" s="89" t="str">
        <f>IF(L367=0," ",(VLOOKUP(L367,Kode!$B$10:$E$423,4,0)))</f>
        <v xml:space="preserve"> </v>
      </c>
      <c r="N367" s="217"/>
      <c r="O367" s="217">
        <v>307999.99999999994</v>
      </c>
      <c r="P367" s="15" t="str">
        <f t="shared" si="124"/>
        <v>Balance</v>
      </c>
      <c r="Q367" s="174"/>
    </row>
    <row r="368" spans="1:17" ht="12.75" customHeight="1">
      <c r="A368" s="50" t="str">
        <f t="shared" si="97"/>
        <v>5441000</v>
      </c>
      <c r="B368" s="50">
        <f>IF(ERR=TRUE,COUNTIF($K$10:K368,K368),0)</f>
        <v>54</v>
      </c>
      <c r="C368" s="50" t="str">
        <f t="shared" si="98"/>
        <v xml:space="preserve">305 </v>
      </c>
      <c r="D368" s="50">
        <f>IF(ERR=FALSE,0,COUNTIF($M$10:M368,M368))</f>
        <v>305</v>
      </c>
      <c r="E368" s="19"/>
      <c r="F368" s="180">
        <v>46051</v>
      </c>
      <c r="G368" s="167">
        <v>21</v>
      </c>
      <c r="H368" s="899" t="s">
        <v>600</v>
      </c>
      <c r="I368" s="168" t="s">
        <v>548</v>
      </c>
      <c r="J368" s="168" t="str">
        <f t="shared" si="99"/>
        <v xml:space="preserve">Penjualan Barang </v>
      </c>
      <c r="K368" s="74">
        <v>41000</v>
      </c>
      <c r="L368" s="230"/>
      <c r="M368" s="89" t="str">
        <f>IF(L368=0," ",(VLOOKUP(L368,Kode!$B$10:$E$423,4,0)))</f>
        <v xml:space="preserve"> </v>
      </c>
      <c r="N368" s="217"/>
      <c r="O368" s="217">
        <v>2800000</v>
      </c>
      <c r="P368" s="15" t="str">
        <f t="shared" si="124"/>
        <v>Balance</v>
      </c>
      <c r="Q368" s="174"/>
    </row>
    <row r="369" spans="1:17" ht="12.75" customHeight="1">
      <c r="A369" s="50" t="str">
        <f t="shared" si="97"/>
        <v>7811100</v>
      </c>
      <c r="B369" s="50">
        <f>IF(ERR=TRUE,COUNTIF($K$10:K369,K369),0)</f>
        <v>78</v>
      </c>
      <c r="C369" s="50" t="str">
        <f t="shared" si="98"/>
        <v xml:space="preserve">306 </v>
      </c>
      <c r="D369" s="50">
        <f>IF(ERR=FALSE,0,COUNTIF($M$10:M369,M369))</f>
        <v>306</v>
      </c>
      <c r="E369" s="19"/>
      <c r="F369" s="180">
        <v>46051</v>
      </c>
      <c r="G369" s="167">
        <v>21</v>
      </c>
      <c r="H369" s="899" t="s">
        <v>601</v>
      </c>
      <c r="I369" s="168" t="s">
        <v>602</v>
      </c>
      <c r="J369" s="168" t="str">
        <f t="shared" si="99"/>
        <v xml:space="preserve">Kas </v>
      </c>
      <c r="K369" s="74">
        <v>11100</v>
      </c>
      <c r="L369" s="230"/>
      <c r="M369" s="89" t="str">
        <f>IF(L369=0," ",(VLOOKUP(L369,Kode!$B$10:$E$423,4,0)))</f>
        <v xml:space="preserve"> </v>
      </c>
      <c r="N369" s="217">
        <v>1864772</v>
      </c>
      <c r="O369" s="217"/>
      <c r="P369" s="15" t="str">
        <f t="shared" si="124"/>
        <v>Balance</v>
      </c>
      <c r="Q369" s="174"/>
    </row>
    <row r="370" spans="1:17" ht="12.75" customHeight="1">
      <c r="A370" s="50" t="str">
        <f t="shared" si="97"/>
        <v>5422105</v>
      </c>
      <c r="B370" s="50">
        <f>IF(ERR=TRUE,COUNTIF($K$10:K370,K370),0)</f>
        <v>54</v>
      </c>
      <c r="C370" s="50" t="str">
        <f t="shared" si="98"/>
        <v xml:space="preserve">307 </v>
      </c>
      <c r="D370" s="50">
        <f>IF(ERR=FALSE,0,COUNTIF($M$10:M370,M370))</f>
        <v>307</v>
      </c>
      <c r="E370" s="19"/>
      <c r="F370" s="180">
        <v>46051</v>
      </c>
      <c r="G370" s="167">
        <v>21</v>
      </c>
      <c r="H370" s="899" t="s">
        <v>601</v>
      </c>
      <c r="I370" s="168" t="s">
        <v>602</v>
      </c>
      <c r="J370" s="168" t="str">
        <f t="shared" si="99"/>
        <v xml:space="preserve">PPN Keluaran </v>
      </c>
      <c r="K370" s="74">
        <v>22105</v>
      </c>
      <c r="L370" s="230"/>
      <c r="M370" s="89" t="str">
        <f>IF(L370=0," ",(VLOOKUP(L370,Kode!$B$10:$E$423,4,0)))</f>
        <v xml:space="preserve"> </v>
      </c>
      <c r="N370" s="217"/>
      <c r="O370" s="217">
        <v>188187.99999999997</v>
      </c>
      <c r="P370" s="15" t="str">
        <f t="shared" si="124"/>
        <v>Balance</v>
      </c>
      <c r="Q370" s="174"/>
    </row>
    <row r="371" spans="1:17" ht="12.75" customHeight="1">
      <c r="A371" s="50" t="str">
        <f t="shared" si="97"/>
        <v>5541000</v>
      </c>
      <c r="B371" s="50">
        <f>IF(ERR=TRUE,COUNTIF($K$10:K371,K371),0)</f>
        <v>55</v>
      </c>
      <c r="C371" s="50" t="str">
        <f t="shared" si="98"/>
        <v xml:space="preserve">308 </v>
      </c>
      <c r="D371" s="50">
        <f>IF(ERR=FALSE,0,COUNTIF($M$10:M371,M371))</f>
        <v>308</v>
      </c>
      <c r="E371" s="19"/>
      <c r="F371" s="180">
        <v>46051</v>
      </c>
      <c r="G371" s="167">
        <v>21</v>
      </c>
      <c r="H371" s="899" t="s">
        <v>601</v>
      </c>
      <c r="I371" s="168" t="s">
        <v>602</v>
      </c>
      <c r="J371" s="168" t="str">
        <f t="shared" si="99"/>
        <v xml:space="preserve">Penjualan Barang </v>
      </c>
      <c r="K371" s="74">
        <v>41000</v>
      </c>
      <c r="L371" s="230"/>
      <c r="M371" s="89" t="str">
        <f>IF(L371=0," ",(VLOOKUP(L371,Kode!$B$10:$E$423,4,0)))</f>
        <v xml:space="preserve"> </v>
      </c>
      <c r="N371" s="217"/>
      <c r="O371" s="217">
        <v>1710800</v>
      </c>
      <c r="P371" s="15" t="str">
        <f t="shared" si="124"/>
        <v>Balance</v>
      </c>
      <c r="Q371" s="174"/>
    </row>
    <row r="372" spans="1:17" ht="12.75" customHeight="1">
      <c r="A372" s="50" t="str">
        <f t="shared" si="97"/>
        <v>1611403</v>
      </c>
      <c r="B372" s="50">
        <f>IF(ERR=TRUE,COUNTIF($K$10:K372,K372),0)</f>
        <v>16</v>
      </c>
      <c r="C372" s="50" t="str">
        <f t="shared" si="98"/>
        <v xml:space="preserve">309 </v>
      </c>
      <c r="D372" s="50">
        <f>IF(ERR=FALSE,0,COUNTIF($M$10:M372,M372))</f>
        <v>309</v>
      </c>
      <c r="E372" s="19"/>
      <c r="F372" s="180">
        <v>46051</v>
      </c>
      <c r="G372" s="167">
        <v>21</v>
      </c>
      <c r="H372" s="899" t="s">
        <v>601</v>
      </c>
      <c r="I372" s="168" t="s">
        <v>602</v>
      </c>
      <c r="J372" s="168" t="str">
        <f t="shared" si="99"/>
        <v>Pph Pasal 23</v>
      </c>
      <c r="K372" s="74">
        <v>11403</v>
      </c>
      <c r="L372" s="230"/>
      <c r="M372" s="89" t="str">
        <f>IF(L372=0," ",(VLOOKUP(L372,Kode!$B$10:$E$423,4,0)))</f>
        <v xml:space="preserve"> </v>
      </c>
      <c r="N372" s="217">
        <v>34216</v>
      </c>
      <c r="O372" s="217"/>
      <c r="P372" s="15" t="str">
        <f t="shared" si="124"/>
        <v>Balance</v>
      </c>
      <c r="Q372" s="174"/>
    </row>
    <row r="373" spans="1:17" ht="12.75" customHeight="1">
      <c r="A373" s="50" t="str">
        <f t="shared" si="97"/>
        <v>0</v>
      </c>
      <c r="B373" s="50">
        <f>IF(ERR=TRUE,COUNTIF($K$10:K373,K373),0)</f>
        <v>0</v>
      </c>
      <c r="C373" s="50" t="str">
        <f t="shared" si="98"/>
        <v xml:space="preserve">310 </v>
      </c>
      <c r="D373" s="50">
        <f>IF(ERR=FALSE,0,COUNTIF($M$10:M373,M373))</f>
        <v>310</v>
      </c>
      <c r="E373" s="19"/>
      <c r="F373" s="180">
        <v>46051</v>
      </c>
      <c r="G373" s="167"/>
      <c r="H373" s="899"/>
      <c r="I373" s="168"/>
      <c r="J373" s="168" t="str">
        <f t="shared" si="99"/>
        <v/>
      </c>
      <c r="K373" s="74"/>
      <c r="L373" s="230"/>
      <c r="M373" s="89" t="str">
        <f>IF(L373=0," ",(VLOOKUP(L373,Kode!$B$10:$E$423,4,0)))</f>
        <v xml:space="preserve"> </v>
      </c>
      <c r="N373" s="217"/>
      <c r="O373" s="217"/>
      <c r="P373" s="15" t="str">
        <f t="shared" si="124"/>
        <v/>
      </c>
      <c r="Q373" s="174"/>
    </row>
    <row r="374" spans="1:17" ht="12.75" customHeight="1">
      <c r="A374" s="50" t="str">
        <f t="shared" ref="A374:A389" si="128">B374&amp;K374</f>
        <v>7911100</v>
      </c>
      <c r="B374" s="50">
        <f>IF(ERR=TRUE,COUNTIF($K$10:K374,K374),0)</f>
        <v>79</v>
      </c>
      <c r="C374" s="50" t="str">
        <f t="shared" ref="C374:C389" si="129">D374&amp;M374</f>
        <v xml:space="preserve">311 </v>
      </c>
      <c r="D374" s="50">
        <f>IF(ERR=FALSE,0,COUNTIF($M$10:M374,M374))</f>
        <v>311</v>
      </c>
      <c r="E374" s="19"/>
      <c r="F374" s="180">
        <v>46051</v>
      </c>
      <c r="G374" s="167">
        <v>22</v>
      </c>
      <c r="H374" s="899"/>
      <c r="I374" s="168" t="s">
        <v>540</v>
      </c>
      <c r="J374" s="168" t="str">
        <f t="shared" ref="J374:J389" si="130">IF(K374=0,"",VLOOKUP(K374,Tarkun,2,0))</f>
        <v xml:space="preserve">Kas </v>
      </c>
      <c r="K374" s="74">
        <v>11100</v>
      </c>
      <c r="L374" s="230"/>
      <c r="M374" s="89" t="str">
        <f>IF(L374=0," ",(VLOOKUP(L374,Kode!$B$10:$E$423,4,0)))</f>
        <v xml:space="preserve"> </v>
      </c>
      <c r="N374" s="217">
        <v>22931200.000000004</v>
      </c>
      <c r="O374" s="217"/>
      <c r="P374" s="15" t="str">
        <f t="shared" si="124"/>
        <v>Balance</v>
      </c>
      <c r="Q374" s="174"/>
    </row>
    <row r="375" spans="1:17" ht="12.75" customHeight="1">
      <c r="A375" s="50" t="str">
        <f t="shared" si="128"/>
        <v>5522105</v>
      </c>
      <c r="B375" s="50">
        <f>IF(ERR=TRUE,COUNTIF($K$10:K375,K375),0)</f>
        <v>55</v>
      </c>
      <c r="C375" s="50" t="str">
        <f t="shared" si="129"/>
        <v xml:space="preserve">312 </v>
      </c>
      <c r="D375" s="50">
        <f>IF(ERR=FALSE,0,COUNTIF($M$10:M375,M375))</f>
        <v>312</v>
      </c>
      <c r="E375" s="19"/>
      <c r="F375" s="180">
        <v>46051</v>
      </c>
      <c r="G375" s="167">
        <v>22</v>
      </c>
      <c r="H375" s="899"/>
      <c r="I375" s="168" t="s">
        <v>540</v>
      </c>
      <c r="J375" s="168" t="str">
        <f t="shared" si="130"/>
        <v xml:space="preserve">PPN Keluaran </v>
      </c>
      <c r="K375" s="74">
        <v>22105</v>
      </c>
      <c r="L375" s="230"/>
      <c r="M375" s="89" t="str">
        <f>IF(L375=0," ",(VLOOKUP(L375,Kode!$B$10:$E$423,4,0)))</f>
        <v xml:space="preserve"> </v>
      </c>
      <c r="N375" s="217"/>
      <c r="O375" s="217">
        <v>2272461.2612612611</v>
      </c>
      <c r="P375" s="15" t="str">
        <f t="shared" si="124"/>
        <v>Balance</v>
      </c>
      <c r="Q375" s="174"/>
    </row>
    <row r="376" spans="1:17">
      <c r="A376" s="50" t="str">
        <f t="shared" si="128"/>
        <v>5641000</v>
      </c>
      <c r="B376" s="50">
        <f>IF(ERR=TRUE,COUNTIF($K$10:K376,K376),0)</f>
        <v>56</v>
      </c>
      <c r="C376" s="50" t="str">
        <f t="shared" si="129"/>
        <v xml:space="preserve">313 </v>
      </c>
      <c r="D376" s="50">
        <f>IF(ERR=FALSE,0,COUNTIF($M$10:M376,M376))</f>
        <v>313</v>
      </c>
      <c r="E376" s="19"/>
      <c r="F376" s="180">
        <v>46051</v>
      </c>
      <c r="G376" s="167">
        <v>22</v>
      </c>
      <c r="H376" s="899"/>
      <c r="I376" s="168" t="s">
        <v>540</v>
      </c>
      <c r="J376" s="168" t="str">
        <f t="shared" si="130"/>
        <v xml:space="preserve">Penjualan Barang </v>
      </c>
      <c r="K376" s="74">
        <v>41000</v>
      </c>
      <c r="L376" s="230"/>
      <c r="M376" s="89" t="str">
        <f>IF(L376=0," ",(VLOOKUP(L376,Kode!$B$10:$E$423,4,0)))</f>
        <v xml:space="preserve"> </v>
      </c>
      <c r="N376" s="217"/>
      <c r="O376" s="217">
        <v>20658738.738738742</v>
      </c>
      <c r="P376" s="15" t="str">
        <f t="shared" si="124"/>
        <v>Balance</v>
      </c>
      <c r="Q376" s="174"/>
    </row>
    <row r="377" spans="1:17" ht="12.75" customHeight="1">
      <c r="A377" s="50" t="str">
        <f t="shared" si="128"/>
        <v>8011100</v>
      </c>
      <c r="B377" s="50">
        <f>IF(ERR=TRUE,COUNTIF($K$10:K377,K377),0)</f>
        <v>80</v>
      </c>
      <c r="C377" s="50" t="str">
        <f t="shared" si="129"/>
        <v xml:space="preserve">314 </v>
      </c>
      <c r="D377" s="50">
        <f>IF(ERR=FALSE,0,COUNTIF($M$10:M377,M377))</f>
        <v>314</v>
      </c>
      <c r="E377" s="19"/>
      <c r="F377" s="180">
        <v>46051</v>
      </c>
      <c r="G377" s="167">
        <v>22</v>
      </c>
      <c r="H377" s="899"/>
      <c r="I377" s="168" t="s">
        <v>722</v>
      </c>
      <c r="J377" s="168" t="str">
        <f t="shared" si="130"/>
        <v xml:space="preserve">Kas </v>
      </c>
      <c r="K377" s="74">
        <v>11100</v>
      </c>
      <c r="L377" s="230"/>
      <c r="M377" s="89" t="str">
        <f>IF(L377=0," ",(VLOOKUP(L377,Kode!$B$10:$E$423,4,0)))</f>
        <v xml:space="preserve"> </v>
      </c>
      <c r="N377" s="217">
        <v>958001</v>
      </c>
      <c r="O377" s="217"/>
      <c r="P377" s="15" t="str">
        <f t="shared" si="124"/>
        <v>Balance</v>
      </c>
      <c r="Q377" s="174"/>
    </row>
    <row r="378" spans="1:17" ht="12.75" customHeight="1">
      <c r="A378" s="50" t="str">
        <f t="shared" si="128"/>
        <v>1711403</v>
      </c>
      <c r="B378" s="50">
        <f>IF(ERR=TRUE,COUNTIF($K$10:K378,K378),0)</f>
        <v>17</v>
      </c>
      <c r="C378" s="50" t="str">
        <f t="shared" si="129"/>
        <v xml:space="preserve">315 </v>
      </c>
      <c r="D378" s="50">
        <f>IF(ERR=FALSE,0,COUNTIF($M$10:M378,M378))</f>
        <v>315</v>
      </c>
      <c r="E378" s="19"/>
      <c r="F378" s="180">
        <v>46051</v>
      </c>
      <c r="G378" s="167">
        <v>22</v>
      </c>
      <c r="H378" s="899"/>
      <c r="I378" s="168" t="s">
        <v>722</v>
      </c>
      <c r="J378" s="168" t="str">
        <f t="shared" si="130"/>
        <v>Pph Pasal 23</v>
      </c>
      <c r="K378" s="74">
        <v>11403</v>
      </c>
      <c r="L378" s="230"/>
      <c r="M378" s="89" t="str">
        <f>IF(L378=0," ",(VLOOKUP(L378,Kode!$B$10:$E$423,4,0)))</f>
        <v xml:space="preserve"> </v>
      </c>
      <c r="N378" s="217">
        <f>922+3060+196+5560+7840</f>
        <v>17578</v>
      </c>
      <c r="O378" s="217"/>
      <c r="P378" s="15" t="str">
        <f t="shared" si="124"/>
        <v>Balance</v>
      </c>
      <c r="Q378" s="174"/>
    </row>
    <row r="379" spans="1:17" ht="12.75" customHeight="1">
      <c r="A379" s="50" t="str">
        <f t="shared" si="128"/>
        <v>4311102</v>
      </c>
      <c r="B379" s="50">
        <f>IF(ERR=TRUE,COUNTIF($K$10:K379,K379),0)</f>
        <v>43</v>
      </c>
      <c r="C379" s="50" t="str">
        <f t="shared" si="129"/>
        <v>2P-007</v>
      </c>
      <c r="D379" s="50">
        <f>IF(ERR=FALSE,0,COUNTIF($M$10:M379,M379))</f>
        <v>2</v>
      </c>
      <c r="E379" s="19"/>
      <c r="F379" s="180">
        <v>46051</v>
      </c>
      <c r="G379" s="167">
        <v>22</v>
      </c>
      <c r="H379" s="899"/>
      <c r="I379" s="168" t="s">
        <v>722</v>
      </c>
      <c r="J379" s="168" t="str">
        <f t="shared" si="130"/>
        <v>Piutang Dagang</v>
      </c>
      <c r="K379" s="74">
        <v>11102</v>
      </c>
      <c r="L379" s="230" t="s">
        <v>458</v>
      </c>
      <c r="M379" s="89" t="str">
        <f>IF(L379=0," ",(VLOOKUP(L379,Kode!$B$10:$E$423,4,0)))</f>
        <v>P-007</v>
      </c>
      <c r="N379" s="217"/>
      <c r="O379" s="217">
        <v>975579</v>
      </c>
      <c r="P379" s="15" t="str">
        <f t="shared" si="124"/>
        <v>Balance</v>
      </c>
      <c r="Q379" s="174"/>
    </row>
    <row r="380" spans="1:17" ht="12.75" customHeight="1">
      <c r="A380" s="50" t="str">
        <f t="shared" ref="A380:A382" si="131">B380&amp;K380</f>
        <v>8111100</v>
      </c>
      <c r="B380" s="50">
        <f>IF(ERR=TRUE,COUNTIF($K$10:K380,K380),0)</f>
        <v>81</v>
      </c>
      <c r="C380" s="50" t="str">
        <f t="shared" ref="C380:C382" si="132">D380&amp;M380</f>
        <v xml:space="preserve">316 </v>
      </c>
      <c r="D380" s="50">
        <f>IF(ERR=FALSE,0,COUNTIF($M$10:M380,M380))</f>
        <v>316</v>
      </c>
      <c r="E380" s="19"/>
      <c r="F380" s="180">
        <v>46051</v>
      </c>
      <c r="G380" s="167">
        <v>22</v>
      </c>
      <c r="H380" s="899"/>
      <c r="I380" s="168" t="s">
        <v>721</v>
      </c>
      <c r="J380" s="168" t="str">
        <f t="shared" si="130"/>
        <v xml:space="preserve">Kas </v>
      </c>
      <c r="K380" s="74">
        <v>11100</v>
      </c>
      <c r="L380" s="230"/>
      <c r="M380" s="89" t="str">
        <f>IF(L380=0," ",(VLOOKUP(L380,Kode!$B$10:$E$423,4,0)))</f>
        <v xml:space="preserve"> </v>
      </c>
      <c r="N380" s="217">
        <v>56571</v>
      </c>
      <c r="O380" s="217"/>
      <c r="P380" s="15" t="str">
        <f t="shared" si="124"/>
        <v>Balance</v>
      </c>
      <c r="Q380" s="174"/>
    </row>
    <row r="381" spans="1:17" ht="12.75" customHeight="1">
      <c r="A381" s="50" t="str">
        <f t="shared" si="131"/>
        <v>527100</v>
      </c>
      <c r="B381" s="50">
        <f>IF(ERR=TRUE,COUNTIF($K$10:K381,K381),0)</f>
        <v>5</v>
      </c>
      <c r="C381" s="50" t="str">
        <f t="shared" si="132"/>
        <v xml:space="preserve">317 </v>
      </c>
      <c r="D381" s="50">
        <f>IF(ERR=FALSE,0,COUNTIF($M$10:M381,M381))</f>
        <v>317</v>
      </c>
      <c r="E381" s="19"/>
      <c r="F381" s="180">
        <v>46051</v>
      </c>
      <c r="G381" s="167">
        <v>22</v>
      </c>
      <c r="H381" s="899"/>
      <c r="I381" s="168" t="s">
        <v>721</v>
      </c>
      <c r="J381" s="168" t="str">
        <f t="shared" si="130"/>
        <v xml:space="preserve">Uang Muka Penjualan  </v>
      </c>
      <c r="K381" s="74">
        <v>27100</v>
      </c>
      <c r="L381" s="230"/>
      <c r="M381" s="89" t="str">
        <f>IF(L381=0," ",(VLOOKUP(L381,Kode!$B$10:$E$423,4,0)))</f>
        <v xml:space="preserve"> </v>
      </c>
      <c r="N381" s="217"/>
      <c r="O381" s="217">
        <v>56571</v>
      </c>
      <c r="P381" s="15" t="str">
        <f t="shared" si="124"/>
        <v>Balance</v>
      </c>
      <c r="Q381" s="174"/>
    </row>
    <row r="382" spans="1:17" ht="12.75" customHeight="1">
      <c r="A382" s="50" t="str">
        <f t="shared" si="131"/>
        <v>8211100</v>
      </c>
      <c r="B382" s="50">
        <f>IF(ERR=TRUE,COUNTIF($K$10:K382,K382),0)</f>
        <v>82</v>
      </c>
      <c r="C382" s="50" t="str">
        <f t="shared" si="132"/>
        <v xml:space="preserve">318 </v>
      </c>
      <c r="D382" s="50">
        <f>IF(ERR=FALSE,0,COUNTIF($M$10:M382,M382))</f>
        <v>318</v>
      </c>
      <c r="E382" s="19"/>
      <c r="F382" s="180">
        <v>46051</v>
      </c>
      <c r="G382" s="167">
        <v>22</v>
      </c>
      <c r="H382" s="899"/>
      <c r="I382" s="168" t="s">
        <v>721</v>
      </c>
      <c r="J382" s="168" t="str">
        <f t="shared" si="130"/>
        <v xml:space="preserve">Kas </v>
      </c>
      <c r="K382" s="74">
        <v>11100</v>
      </c>
      <c r="L382" s="230"/>
      <c r="M382" s="89" t="str">
        <f>IF(L382=0," ",(VLOOKUP(L382,Kode!$B$10:$E$423,4,0)))</f>
        <v xml:space="preserve"> </v>
      </c>
      <c r="N382" s="217">
        <v>75428</v>
      </c>
      <c r="O382" s="217"/>
      <c r="P382" s="15" t="str">
        <f t="shared" si="124"/>
        <v>Balance</v>
      </c>
      <c r="Q382" s="174"/>
    </row>
    <row r="383" spans="1:17" ht="12.75" customHeight="1">
      <c r="A383" s="50" t="str">
        <f t="shared" si="128"/>
        <v>627100</v>
      </c>
      <c r="B383" s="50">
        <f>IF(ERR=TRUE,COUNTIF($K$10:K383,K383),0)</f>
        <v>6</v>
      </c>
      <c r="C383" s="50" t="str">
        <f t="shared" si="129"/>
        <v xml:space="preserve">319 </v>
      </c>
      <c r="D383" s="50">
        <f>IF(ERR=FALSE,0,COUNTIF($M$10:M383,M383))</f>
        <v>319</v>
      </c>
      <c r="E383" s="19"/>
      <c r="F383" s="180">
        <v>46051</v>
      </c>
      <c r="G383" s="167">
        <v>22</v>
      </c>
      <c r="H383" s="899"/>
      <c r="I383" s="168" t="s">
        <v>721</v>
      </c>
      <c r="J383" s="168" t="str">
        <f t="shared" si="130"/>
        <v xml:space="preserve">Uang Muka Penjualan  </v>
      </c>
      <c r="K383" s="74">
        <v>27100</v>
      </c>
      <c r="L383" s="230"/>
      <c r="M383" s="89" t="str">
        <f>IF(L383=0," ",(VLOOKUP(L383,Kode!$B$10:$E$423,4,0)))</f>
        <v xml:space="preserve"> </v>
      </c>
      <c r="N383" s="217"/>
      <c r="O383" s="217">
        <v>75428</v>
      </c>
      <c r="P383" s="15" t="str">
        <f t="shared" si="124"/>
        <v>Balance</v>
      </c>
      <c r="Q383" s="174"/>
    </row>
    <row r="384" spans="1:17" ht="12.75" customHeight="1">
      <c r="A384" s="50" t="str">
        <f t="shared" ref="A384:A388" si="133">B384&amp;K384</f>
        <v>2011600</v>
      </c>
      <c r="B384" s="50">
        <f>IF(ERR=TRUE,COUNTIF($K$10:K384,K384),0)</f>
        <v>20</v>
      </c>
      <c r="C384" s="50" t="str">
        <f t="shared" ref="C384:C388" si="134">D384&amp;M384</f>
        <v xml:space="preserve">320 </v>
      </c>
      <c r="D384" s="50">
        <f>IF(ERR=FALSE,0,COUNTIF($M$10:M384,M384))</f>
        <v>320</v>
      </c>
      <c r="E384" s="19"/>
      <c r="F384" s="180">
        <v>46051</v>
      </c>
      <c r="G384" s="167">
        <v>22</v>
      </c>
      <c r="H384" s="902" t="s">
        <v>682</v>
      </c>
      <c r="I384" s="168" t="s">
        <v>645</v>
      </c>
      <c r="J384" s="168" t="str">
        <f t="shared" ref="J384:J388" si="135">IF(K384=0,"",VLOOKUP(K384,Tarkun,2,0))</f>
        <v xml:space="preserve">PPN Masukan </v>
      </c>
      <c r="K384" s="74">
        <v>11600</v>
      </c>
      <c r="L384" s="230"/>
      <c r="M384" s="89" t="str">
        <f>IF(L384=0," ",(VLOOKUP(L384,Kode!$B$10:$E$423,4,0)))</f>
        <v xml:space="preserve"> </v>
      </c>
      <c r="N384" s="217">
        <v>428108</v>
      </c>
      <c r="O384" s="217"/>
      <c r="P384" s="15" t="str">
        <f t="shared" si="124"/>
        <v>Balance</v>
      </c>
      <c r="Q384" s="174"/>
    </row>
    <row r="385" spans="1:17" ht="12.75" customHeight="1">
      <c r="A385" s="50" t="str">
        <f t="shared" si="133"/>
        <v>1753000</v>
      </c>
      <c r="B385" s="50">
        <f>IF(ERR=TRUE,COUNTIF($K$10:K385,K385),0)</f>
        <v>17</v>
      </c>
      <c r="C385" s="50" t="str">
        <f t="shared" si="134"/>
        <v xml:space="preserve">321 </v>
      </c>
      <c r="D385" s="50">
        <f>IF(ERR=FALSE,0,COUNTIF($M$10:M385,M385))</f>
        <v>321</v>
      </c>
      <c r="E385" s="19"/>
      <c r="F385" s="180">
        <v>46051</v>
      </c>
      <c r="G385" s="167">
        <v>22</v>
      </c>
      <c r="H385" s="899" t="s">
        <v>682</v>
      </c>
      <c r="I385" s="168" t="s">
        <v>645</v>
      </c>
      <c r="J385" s="168" t="str">
        <f t="shared" si="135"/>
        <v xml:space="preserve">Pembelian Bahan Baku </v>
      </c>
      <c r="K385" s="74">
        <v>53000</v>
      </c>
      <c r="L385" s="230"/>
      <c r="M385" s="89" t="str">
        <f>IF(L385=0," ",(VLOOKUP(L385,Kode!$B$10:$E$423,4,0)))</f>
        <v xml:space="preserve"> </v>
      </c>
      <c r="N385" s="217">
        <v>3891892</v>
      </c>
      <c r="O385" s="217"/>
      <c r="P385" s="15" t="str">
        <f t="shared" si="124"/>
        <v>Balance</v>
      </c>
      <c r="Q385" s="174"/>
    </row>
    <row r="386" spans="1:17" ht="12.75" customHeight="1">
      <c r="A386" s="50" t="str">
        <f t="shared" si="133"/>
        <v>3521100</v>
      </c>
      <c r="B386" s="50">
        <f>IF(ERR=TRUE,COUNTIF($K$10:K386,K386),0)</f>
        <v>35</v>
      </c>
      <c r="C386" s="50" t="str">
        <f t="shared" si="134"/>
        <v>12H-001</v>
      </c>
      <c r="D386" s="50">
        <f>IF(ERR=FALSE,0,COUNTIF($M$10:M386,M386))</f>
        <v>12</v>
      </c>
      <c r="E386" s="19"/>
      <c r="F386" s="180">
        <v>46051</v>
      </c>
      <c r="G386" s="167">
        <v>22</v>
      </c>
      <c r="H386" s="899" t="s">
        <v>682</v>
      </c>
      <c r="I386" s="168" t="s">
        <v>645</v>
      </c>
      <c r="J386" s="168" t="str">
        <f t="shared" si="135"/>
        <v xml:space="preserve">Hutang Dagang </v>
      </c>
      <c r="K386" s="74">
        <v>21100</v>
      </c>
      <c r="L386" s="230" t="s">
        <v>424</v>
      </c>
      <c r="M386" s="89" t="str">
        <f>IF(L386=0," ",(VLOOKUP(L386,Kode!$B$10:$E$423,4,0)))</f>
        <v>H-001</v>
      </c>
      <c r="N386" s="217"/>
      <c r="O386" s="217">
        <v>4320000</v>
      </c>
      <c r="P386" s="15" t="str">
        <f t="shared" si="124"/>
        <v>Balance</v>
      </c>
      <c r="Q386" s="174"/>
    </row>
    <row r="387" spans="1:17" ht="12.75" customHeight="1">
      <c r="A387" s="50" t="str">
        <f t="shared" si="133"/>
        <v>2111600</v>
      </c>
      <c r="B387" s="50">
        <f>IF(ERR=TRUE,COUNTIF($K$10:K387,K387),0)</f>
        <v>21</v>
      </c>
      <c r="C387" s="50" t="str">
        <f t="shared" si="134"/>
        <v xml:space="preserve">322 </v>
      </c>
      <c r="D387" s="50">
        <f>IF(ERR=FALSE,0,COUNTIF($M$10:M387,M387))</f>
        <v>322</v>
      </c>
      <c r="E387" s="19"/>
      <c r="F387" s="180">
        <v>46051</v>
      </c>
      <c r="G387" s="167">
        <v>22</v>
      </c>
      <c r="H387" s="902" t="s">
        <v>683</v>
      </c>
      <c r="I387" s="168" t="s">
        <v>645</v>
      </c>
      <c r="J387" s="168" t="str">
        <f t="shared" si="135"/>
        <v xml:space="preserve">PPN Masukan </v>
      </c>
      <c r="K387" s="74">
        <v>11600</v>
      </c>
      <c r="L387" s="230"/>
      <c r="M387" s="89" t="str">
        <f>IF(L387=0," ",(VLOOKUP(L387,Kode!$B$10:$E$423,4,0)))</f>
        <v xml:space="preserve"> </v>
      </c>
      <c r="N387" s="217">
        <v>1242703</v>
      </c>
      <c r="O387" s="217"/>
      <c r="P387" s="15" t="str">
        <f t="shared" si="124"/>
        <v>Balance</v>
      </c>
      <c r="Q387" s="174"/>
    </row>
    <row r="388" spans="1:17" ht="12.75" customHeight="1">
      <c r="A388" s="50" t="str">
        <f t="shared" si="133"/>
        <v>1853000</v>
      </c>
      <c r="B388" s="50">
        <f>IF(ERR=TRUE,COUNTIF($K$10:K388,K388),0)</f>
        <v>18</v>
      </c>
      <c r="C388" s="50" t="str">
        <f t="shared" si="134"/>
        <v xml:space="preserve">323 </v>
      </c>
      <c r="D388" s="50">
        <f>IF(ERR=FALSE,0,COUNTIF($M$10:M388,M388))</f>
        <v>323</v>
      </c>
      <c r="E388" s="19"/>
      <c r="F388" s="180">
        <v>46051</v>
      </c>
      <c r="G388" s="167">
        <v>22</v>
      </c>
      <c r="H388" s="899" t="s">
        <v>683</v>
      </c>
      <c r="I388" s="168" t="s">
        <v>645</v>
      </c>
      <c r="J388" s="168" t="str">
        <f t="shared" si="135"/>
        <v xml:space="preserve">Pembelian Bahan Baku </v>
      </c>
      <c r="K388" s="74">
        <v>53000</v>
      </c>
      <c r="L388" s="230"/>
      <c r="M388" s="89" t="str">
        <f>IF(L388=0," ",(VLOOKUP(L388,Kode!$B$10:$E$423,4,0)))</f>
        <v xml:space="preserve"> </v>
      </c>
      <c r="N388" s="217">
        <v>11297297</v>
      </c>
      <c r="O388" s="217"/>
      <c r="P388" s="15" t="str">
        <f t="shared" si="124"/>
        <v>Balance</v>
      </c>
      <c r="Q388" s="174"/>
    </row>
    <row r="389" spans="1:17" ht="12.75" customHeight="1">
      <c r="A389" s="50" t="str">
        <f t="shared" si="128"/>
        <v>3621100</v>
      </c>
      <c r="B389" s="50">
        <f>IF(ERR=TRUE,COUNTIF($K$10:K389,K389),0)</f>
        <v>36</v>
      </c>
      <c r="C389" s="50" t="str">
        <f t="shared" si="129"/>
        <v>13H-001</v>
      </c>
      <c r="D389" s="50">
        <f>IF(ERR=FALSE,0,COUNTIF($M$10:M389,M389))</f>
        <v>13</v>
      </c>
      <c r="E389" s="19"/>
      <c r="F389" s="180">
        <v>46051</v>
      </c>
      <c r="G389" s="167">
        <v>22</v>
      </c>
      <c r="H389" s="899" t="s">
        <v>683</v>
      </c>
      <c r="I389" s="168" t="s">
        <v>645</v>
      </c>
      <c r="J389" s="168" t="str">
        <f t="shared" si="130"/>
        <v xml:space="preserve">Hutang Dagang </v>
      </c>
      <c r="K389" s="74">
        <v>21100</v>
      </c>
      <c r="L389" s="230" t="s">
        <v>424</v>
      </c>
      <c r="M389" s="89" t="str">
        <f>IF(L389=0," ",(VLOOKUP(L389,Kode!$B$10:$E$423,4,0)))</f>
        <v>H-001</v>
      </c>
      <c r="N389" s="217"/>
      <c r="O389" s="217">
        <v>12540000</v>
      </c>
      <c r="P389" s="15" t="str">
        <f t="shared" si="124"/>
        <v>Balance</v>
      </c>
      <c r="Q389" s="174"/>
    </row>
    <row r="390" spans="1:17" ht="12.75" customHeight="1">
      <c r="A390" s="50" t="str">
        <f t="shared" ref="A390:A392" si="136">B390&amp;K390</f>
        <v>2211600</v>
      </c>
      <c r="B390" s="50">
        <f>IF(ERR=TRUE,COUNTIF($K$10:K390,K390),0)</f>
        <v>22</v>
      </c>
      <c r="C390" s="50" t="str">
        <f t="shared" ref="C390:C392" si="137">D390&amp;M390</f>
        <v xml:space="preserve">324 </v>
      </c>
      <c r="D390" s="50">
        <f>IF(ERR=FALSE,0,COUNTIF($M$10:M390,M390))</f>
        <v>324</v>
      </c>
      <c r="E390" s="19"/>
      <c r="F390" s="180">
        <v>46051</v>
      </c>
      <c r="G390" s="167">
        <v>22</v>
      </c>
      <c r="H390" s="902" t="s">
        <v>684</v>
      </c>
      <c r="I390" s="168" t="s">
        <v>645</v>
      </c>
      <c r="J390" s="168" t="str">
        <f t="shared" ref="J390:J392" si="138">IF(K390=0,"",VLOOKUP(K390,Tarkun,2,0))</f>
        <v xml:space="preserve">PPN Masukan </v>
      </c>
      <c r="K390" s="74">
        <v>11600</v>
      </c>
      <c r="L390" s="230"/>
      <c r="M390" s="89" t="str">
        <f>IF(L390=0," ",(VLOOKUP(L390,Kode!$B$10:$E$423,4,0)))</f>
        <v xml:space="preserve"> </v>
      </c>
      <c r="N390" s="217">
        <v>2034465</v>
      </c>
      <c r="O390" s="217"/>
      <c r="P390" s="15" t="str">
        <f t="shared" si="124"/>
        <v>Balance</v>
      </c>
      <c r="Q390" s="174"/>
    </row>
    <row r="391" spans="1:17" ht="12.75" customHeight="1">
      <c r="A391" s="50" t="str">
        <f t="shared" si="136"/>
        <v>1953000</v>
      </c>
      <c r="B391" s="50">
        <f>IF(ERR=TRUE,COUNTIF($K$10:K391,K391),0)</f>
        <v>19</v>
      </c>
      <c r="C391" s="50" t="str">
        <f t="shared" si="137"/>
        <v xml:space="preserve">325 </v>
      </c>
      <c r="D391" s="50">
        <f>IF(ERR=FALSE,0,COUNTIF($M$10:M391,M391))</f>
        <v>325</v>
      </c>
      <c r="E391" s="19"/>
      <c r="F391" s="180">
        <v>46051</v>
      </c>
      <c r="G391" s="167">
        <v>22</v>
      </c>
      <c r="H391" s="899" t="s">
        <v>684</v>
      </c>
      <c r="I391" s="168" t="s">
        <v>645</v>
      </c>
      <c r="J391" s="168" t="str">
        <f t="shared" si="138"/>
        <v xml:space="preserve">Pembelian Bahan Baku </v>
      </c>
      <c r="K391" s="74">
        <v>53000</v>
      </c>
      <c r="L391" s="230"/>
      <c r="M391" s="89" t="str">
        <f>IF(L391=0," ",(VLOOKUP(L391,Kode!$B$10:$E$423,4,0)))</f>
        <v xml:space="preserve"> </v>
      </c>
      <c r="N391" s="217">
        <v>18495135</v>
      </c>
      <c r="O391" s="217"/>
      <c r="P391" s="15" t="str">
        <f t="shared" si="124"/>
        <v>Balance</v>
      </c>
      <c r="Q391" s="174"/>
    </row>
    <row r="392" spans="1:17" ht="12.75" customHeight="1">
      <c r="A392" s="50" t="str">
        <f t="shared" si="136"/>
        <v>3721100</v>
      </c>
      <c r="B392" s="50">
        <f>IF(ERR=TRUE,COUNTIF($K$10:K392,K392),0)</f>
        <v>37</v>
      </c>
      <c r="C392" s="50" t="str">
        <f t="shared" si="137"/>
        <v>14H-001</v>
      </c>
      <c r="D392" s="50">
        <f>IF(ERR=FALSE,0,COUNTIF($M$10:M392,M392))</f>
        <v>14</v>
      </c>
      <c r="E392" s="19"/>
      <c r="F392" s="180">
        <v>46051</v>
      </c>
      <c r="G392" s="167">
        <v>22</v>
      </c>
      <c r="H392" s="899" t="s">
        <v>684</v>
      </c>
      <c r="I392" s="168" t="s">
        <v>645</v>
      </c>
      <c r="J392" s="168" t="str">
        <f t="shared" si="138"/>
        <v xml:space="preserve">Hutang Dagang </v>
      </c>
      <c r="K392" s="74">
        <v>21100</v>
      </c>
      <c r="L392" s="230" t="s">
        <v>424</v>
      </c>
      <c r="M392" s="89" t="str">
        <f>IF(L392=0," ",(VLOOKUP(L392,Kode!$B$10:$E$423,4,0)))</f>
        <v>H-001</v>
      </c>
      <c r="N392" s="217"/>
      <c r="O392" s="217">
        <v>20529600</v>
      </c>
      <c r="P392" s="15" t="str">
        <f t="shared" si="124"/>
        <v>Balance</v>
      </c>
      <c r="Q392" s="174"/>
    </row>
    <row r="393" spans="1:17" ht="12.75" customHeight="1">
      <c r="A393" s="50" t="str">
        <f t="shared" ref="A393:A395" si="139">B393&amp;K393</f>
        <v>0</v>
      </c>
      <c r="B393" s="50">
        <f>IF(ERR=TRUE,COUNTIF($K$10:K393,K393),0)</f>
        <v>0</v>
      </c>
      <c r="C393" s="50" t="str">
        <f t="shared" ref="C393:C395" si="140">D393&amp;M393</f>
        <v xml:space="preserve">326 </v>
      </c>
      <c r="D393" s="50">
        <f>IF(ERR=FALSE,0,COUNTIF($M$10:M393,M393))</f>
        <v>326</v>
      </c>
      <c r="E393" s="19"/>
      <c r="F393" s="180">
        <v>46051</v>
      </c>
      <c r="G393" s="167"/>
      <c r="H393" s="899"/>
      <c r="I393" s="168"/>
      <c r="J393" s="168" t="str">
        <f t="shared" ref="J393:J395" si="141">IF(K393=0,"",VLOOKUP(K393,Tarkun,2,0))</f>
        <v/>
      </c>
      <c r="K393" s="74"/>
      <c r="L393" s="230"/>
      <c r="M393" s="89" t="str">
        <f>IF(L393=0," ",(VLOOKUP(L393,Kode!$B$10:$E$423,4,0)))</f>
        <v xml:space="preserve"> </v>
      </c>
      <c r="N393" s="217"/>
      <c r="O393" s="217"/>
      <c r="P393" s="15" t="str">
        <f t="shared" si="124"/>
        <v/>
      </c>
      <c r="Q393" s="174"/>
    </row>
    <row r="394" spans="1:17" ht="12.75" customHeight="1">
      <c r="A394" s="50" t="str">
        <f t="shared" si="139"/>
        <v>8311100</v>
      </c>
      <c r="B394" s="50">
        <f>IF(ERR=TRUE,COUNTIF($K$10:K394,K394),0)</f>
        <v>83</v>
      </c>
      <c r="C394" s="50" t="str">
        <f t="shared" si="140"/>
        <v xml:space="preserve">327 </v>
      </c>
      <c r="D394" s="50">
        <f>IF(ERR=FALSE,0,COUNTIF($M$10:M394,M394))</f>
        <v>327</v>
      </c>
      <c r="E394" s="19"/>
      <c r="F394" s="180">
        <v>46051</v>
      </c>
      <c r="G394" s="167">
        <v>23</v>
      </c>
      <c r="H394" s="899"/>
      <c r="I394" s="168" t="s">
        <v>540</v>
      </c>
      <c r="J394" s="168" t="str">
        <f t="shared" si="141"/>
        <v xml:space="preserve">Kas </v>
      </c>
      <c r="K394" s="74">
        <v>11100</v>
      </c>
      <c r="L394" s="230"/>
      <c r="M394" s="89" t="str">
        <f>IF(L394=0," ",(VLOOKUP(L394,Kode!$B$10:$E$423,4,0)))</f>
        <v xml:space="preserve"> </v>
      </c>
      <c r="N394" s="217">
        <v>21560600.000000004</v>
      </c>
      <c r="O394" s="217"/>
      <c r="P394" s="15" t="str">
        <f t="shared" si="124"/>
        <v>Balance</v>
      </c>
      <c r="Q394" s="174"/>
    </row>
    <row r="395" spans="1:17" ht="12.75" customHeight="1">
      <c r="A395" s="50" t="str">
        <f t="shared" si="139"/>
        <v>5622105</v>
      </c>
      <c r="B395" s="50">
        <f>IF(ERR=TRUE,COUNTIF($K$10:K395,K395),0)</f>
        <v>56</v>
      </c>
      <c r="C395" s="50" t="str">
        <f t="shared" si="140"/>
        <v xml:space="preserve">328 </v>
      </c>
      <c r="D395" s="50">
        <f>IF(ERR=FALSE,0,COUNTIF($M$10:M395,M395))</f>
        <v>328</v>
      </c>
      <c r="E395" s="19"/>
      <c r="F395" s="180">
        <v>46051</v>
      </c>
      <c r="G395" s="167">
        <v>23</v>
      </c>
      <c r="H395" s="899"/>
      <c r="I395" s="168" t="s">
        <v>540</v>
      </c>
      <c r="J395" s="168" t="str">
        <f t="shared" si="141"/>
        <v xml:space="preserve">PPN Keluaran </v>
      </c>
      <c r="K395" s="74">
        <v>22105</v>
      </c>
      <c r="L395" s="230"/>
      <c r="M395" s="89" t="str">
        <f>IF(L395=0," ",(VLOOKUP(L395,Kode!$B$10:$E$423,4,0)))</f>
        <v xml:space="preserve"> </v>
      </c>
      <c r="N395" s="217"/>
      <c r="O395" s="217">
        <v>2136636.036036036</v>
      </c>
      <c r="P395" s="15" t="str">
        <f t="shared" si="124"/>
        <v>Balance</v>
      </c>
      <c r="Q395" s="174"/>
    </row>
    <row r="396" spans="1:17" ht="12.75" customHeight="1">
      <c r="A396" s="50" t="str">
        <f t="shared" ref="A396:A398" si="142">B396&amp;K396</f>
        <v>5741000</v>
      </c>
      <c r="B396" s="50">
        <f>IF(ERR=TRUE,COUNTIF($K$10:K396,K396),0)</f>
        <v>57</v>
      </c>
      <c r="C396" s="50" t="str">
        <f t="shared" ref="C396:C398" si="143">D396&amp;M396</f>
        <v xml:space="preserve">329 </v>
      </c>
      <c r="D396" s="50">
        <f>IF(ERR=FALSE,0,COUNTIF($M$10:M396,M396))</f>
        <v>329</v>
      </c>
      <c r="E396" s="19"/>
      <c r="F396" s="180">
        <v>46051</v>
      </c>
      <c r="G396" s="167">
        <v>23</v>
      </c>
      <c r="H396" s="899"/>
      <c r="I396" s="168" t="s">
        <v>540</v>
      </c>
      <c r="J396" s="168" t="str">
        <f t="shared" ref="J396:J398" si="144">IF(K396=0,"",VLOOKUP(K396,Tarkun,2,0))</f>
        <v xml:space="preserve">Penjualan Barang </v>
      </c>
      <c r="K396" s="74">
        <v>41000</v>
      </c>
      <c r="L396" s="230"/>
      <c r="M396" s="89" t="str">
        <f>IF(L396=0," ",(VLOOKUP(L396,Kode!$B$10:$E$423,4,0)))</f>
        <v xml:space="preserve"> </v>
      </c>
      <c r="N396" s="217"/>
      <c r="O396" s="217">
        <v>19423963.963963967</v>
      </c>
      <c r="P396" s="15" t="str">
        <f t="shared" si="124"/>
        <v>Balance</v>
      </c>
      <c r="Q396" s="174"/>
    </row>
    <row r="397" spans="1:17" ht="12.75" customHeight="1">
      <c r="A397" s="50" t="str">
        <f t="shared" si="142"/>
        <v>8411100</v>
      </c>
      <c r="B397" s="50">
        <f>IF(ERR=TRUE,COUNTIF($K$10:K397,K397),0)</f>
        <v>84</v>
      </c>
      <c r="C397" s="50" t="str">
        <f t="shared" si="143"/>
        <v xml:space="preserve">330 </v>
      </c>
      <c r="D397" s="50">
        <f>IF(ERR=FALSE,0,COUNTIF($M$10:M397,M397))</f>
        <v>330</v>
      </c>
      <c r="E397" s="19"/>
      <c r="F397" s="180">
        <v>46051</v>
      </c>
      <c r="G397" s="167">
        <v>23</v>
      </c>
      <c r="H397" s="899"/>
      <c r="I397" s="168" t="s">
        <v>721</v>
      </c>
      <c r="J397" s="168" t="str">
        <f t="shared" si="144"/>
        <v xml:space="preserve">Kas </v>
      </c>
      <c r="K397" s="74">
        <v>11100</v>
      </c>
      <c r="L397" s="230"/>
      <c r="M397" s="89" t="str">
        <f>IF(L397=0," ",(VLOOKUP(L397,Kode!$B$10:$E$423,4,0)))</f>
        <v xml:space="preserve"> </v>
      </c>
      <c r="N397" s="217">
        <v>37714</v>
      </c>
      <c r="O397" s="217"/>
      <c r="P397" s="15" t="str">
        <f t="shared" si="124"/>
        <v>Balance</v>
      </c>
      <c r="Q397" s="174"/>
    </row>
    <row r="398" spans="1:17" ht="12.75" customHeight="1">
      <c r="A398" s="50" t="str">
        <f t="shared" si="142"/>
        <v>727100</v>
      </c>
      <c r="B398" s="50">
        <f>IF(ERR=TRUE,COUNTIF($K$10:K398,K398),0)</f>
        <v>7</v>
      </c>
      <c r="C398" s="50" t="str">
        <f t="shared" si="143"/>
        <v xml:space="preserve">331 </v>
      </c>
      <c r="D398" s="50">
        <f>IF(ERR=FALSE,0,COUNTIF($M$10:M398,M398))</f>
        <v>331</v>
      </c>
      <c r="E398" s="19"/>
      <c r="F398" s="180">
        <v>46051</v>
      </c>
      <c r="G398" s="167">
        <v>23</v>
      </c>
      <c r="H398" s="899"/>
      <c r="I398" s="168" t="s">
        <v>721</v>
      </c>
      <c r="J398" s="168" t="str">
        <f t="shared" si="144"/>
        <v xml:space="preserve">Uang Muka Penjualan  </v>
      </c>
      <c r="K398" s="74">
        <v>27100</v>
      </c>
      <c r="L398" s="230"/>
      <c r="M398" s="89" t="str">
        <f>IF(L398=0," ",(VLOOKUP(L398,Kode!$B$10:$E$423,4,0)))</f>
        <v xml:space="preserve"> </v>
      </c>
      <c r="N398" s="217"/>
      <c r="O398" s="217">
        <v>37714</v>
      </c>
      <c r="P398" s="15" t="str">
        <f t="shared" si="124"/>
        <v>Balance</v>
      </c>
      <c r="Q398" s="174"/>
    </row>
    <row r="399" spans="1:17" ht="12.75" customHeight="1">
      <c r="A399" s="50" t="str">
        <f t="shared" si="97"/>
        <v>4411102</v>
      </c>
      <c r="B399" s="50">
        <f>IF(ERR=TRUE,COUNTIF($K$10:K399,K399),0)</f>
        <v>44</v>
      </c>
      <c r="C399" s="50" t="str">
        <f t="shared" si="98"/>
        <v xml:space="preserve">332 </v>
      </c>
      <c r="D399" s="50">
        <f>IF(ERR=FALSE,0,COUNTIF($M$10:M399,M399))</f>
        <v>332</v>
      </c>
      <c r="E399" s="19"/>
      <c r="F399" s="180">
        <v>46051</v>
      </c>
      <c r="G399" s="167">
        <v>23</v>
      </c>
      <c r="H399" s="899" t="s">
        <v>603</v>
      </c>
      <c r="I399" s="168" t="s">
        <v>558</v>
      </c>
      <c r="J399" s="168" t="str">
        <f t="shared" si="99"/>
        <v>Piutang Dagang</v>
      </c>
      <c r="K399" s="74">
        <v>11102</v>
      </c>
      <c r="L399" s="230"/>
      <c r="M399" s="89" t="str">
        <f>IF(L399=0," ",(VLOOKUP(L399,Kode!$B$10:$E$423,4,0)))</f>
        <v xml:space="preserve"> </v>
      </c>
      <c r="N399" s="217">
        <v>3731265</v>
      </c>
      <c r="O399" s="217"/>
      <c r="P399" s="15" t="str">
        <f t="shared" si="124"/>
        <v>Balance</v>
      </c>
      <c r="Q399" s="174"/>
    </row>
    <row r="400" spans="1:17" ht="12.75" customHeight="1">
      <c r="A400" s="50" t="str">
        <f t="shared" si="97"/>
        <v>5722105</v>
      </c>
      <c r="B400" s="50">
        <f>IF(ERR=TRUE,COUNTIF($K$10:K400,K400),0)</f>
        <v>57</v>
      </c>
      <c r="C400" s="50" t="str">
        <f t="shared" si="98"/>
        <v xml:space="preserve">333 </v>
      </c>
      <c r="D400" s="50">
        <f>IF(ERR=FALSE,0,COUNTIF($M$10:M400,M400))</f>
        <v>333</v>
      </c>
      <c r="E400" s="19"/>
      <c r="F400" s="180">
        <v>46051</v>
      </c>
      <c r="G400" s="167">
        <v>23</v>
      </c>
      <c r="H400" s="899" t="s">
        <v>603</v>
      </c>
      <c r="I400" s="168" t="s">
        <v>558</v>
      </c>
      <c r="J400" s="168" t="str">
        <f t="shared" si="99"/>
        <v xml:space="preserve">PPN Keluaran </v>
      </c>
      <c r="K400" s="74">
        <v>22105</v>
      </c>
      <c r="L400" s="230"/>
      <c r="M400" s="89" t="str">
        <f>IF(L400=0," ",(VLOOKUP(L400,Kode!$B$10:$E$423,4,0)))</f>
        <v xml:space="preserve"> </v>
      </c>
      <c r="N400" s="217"/>
      <c r="O400" s="217">
        <v>369765</v>
      </c>
      <c r="P400" s="15" t="str">
        <f t="shared" si="124"/>
        <v>Balance</v>
      </c>
      <c r="Q400" s="174"/>
    </row>
    <row r="401" spans="1:17" ht="12.75" customHeight="1">
      <c r="A401" s="50" t="str">
        <f t="shared" si="97"/>
        <v>5841000</v>
      </c>
      <c r="B401" s="50">
        <f>IF(ERR=TRUE,COUNTIF($K$10:K401,K401),0)</f>
        <v>58</v>
      </c>
      <c r="C401" s="50" t="str">
        <f t="shared" si="98"/>
        <v xml:space="preserve">334 </v>
      </c>
      <c r="D401" s="50">
        <f>IF(ERR=FALSE,0,COUNTIF($M$10:M401,M401))</f>
        <v>334</v>
      </c>
      <c r="E401" s="19"/>
      <c r="F401" s="180">
        <v>46051</v>
      </c>
      <c r="G401" s="167">
        <v>23</v>
      </c>
      <c r="H401" s="899" t="s">
        <v>603</v>
      </c>
      <c r="I401" s="168" t="s">
        <v>558</v>
      </c>
      <c r="J401" s="168" t="str">
        <f t="shared" si="99"/>
        <v xml:space="preserve">Penjualan Barang </v>
      </c>
      <c r="K401" s="74">
        <v>41000</v>
      </c>
      <c r="L401" s="230"/>
      <c r="M401" s="89" t="str">
        <f>IF(L401=0," ",(VLOOKUP(L401,Kode!$B$10:$E$423,4,0)))</f>
        <v xml:space="preserve"> </v>
      </c>
      <c r="N401" s="217"/>
      <c r="O401" s="217">
        <v>3361500</v>
      </c>
      <c r="P401" s="15" t="str">
        <f t="shared" si="124"/>
        <v>Balance</v>
      </c>
      <c r="Q401" s="174"/>
    </row>
    <row r="402" spans="1:17" ht="12.75" customHeight="1">
      <c r="A402" s="50" t="str">
        <f t="shared" si="97"/>
        <v>8511100</v>
      </c>
      <c r="B402" s="50">
        <f>IF(ERR=TRUE,COUNTIF($K$10:K402,K402),0)</f>
        <v>85</v>
      </c>
      <c r="C402" s="50" t="str">
        <f t="shared" si="98"/>
        <v xml:space="preserve">335 </v>
      </c>
      <c r="D402" s="50">
        <f>IF(ERR=FALSE,0,COUNTIF($M$10:M402,M402))</f>
        <v>335</v>
      </c>
      <c r="E402" s="19"/>
      <c r="F402" s="180">
        <v>46051</v>
      </c>
      <c r="G402" s="167">
        <v>23</v>
      </c>
      <c r="H402" s="899" t="s">
        <v>604</v>
      </c>
      <c r="I402" s="168" t="s">
        <v>602</v>
      </c>
      <c r="J402" s="168" t="str">
        <f t="shared" si="99"/>
        <v xml:space="preserve">Kas </v>
      </c>
      <c r="K402" s="74">
        <v>11100</v>
      </c>
      <c r="L402" s="230"/>
      <c r="M402" s="89" t="str">
        <f>IF(L402=0," ",(VLOOKUP(L402,Kode!$B$10:$E$423,4,0)))</f>
        <v xml:space="preserve"> </v>
      </c>
      <c r="N402" s="217">
        <v>169497</v>
      </c>
      <c r="O402" s="217"/>
      <c r="P402" s="15" t="str">
        <f t="shared" si="124"/>
        <v>Balance</v>
      </c>
      <c r="Q402" s="174"/>
    </row>
    <row r="403" spans="1:17" ht="12.75" customHeight="1">
      <c r="A403" s="50" t="str">
        <f t="shared" si="97"/>
        <v>5822105</v>
      </c>
      <c r="B403" s="50">
        <f>IF(ERR=TRUE,COUNTIF($K$10:K403,K403),0)</f>
        <v>58</v>
      </c>
      <c r="C403" s="50" t="str">
        <f t="shared" si="98"/>
        <v xml:space="preserve">336 </v>
      </c>
      <c r="D403" s="50">
        <f>IF(ERR=FALSE,0,COUNTIF($M$10:M403,M403))</f>
        <v>336</v>
      </c>
      <c r="E403" s="19"/>
      <c r="F403" s="180">
        <v>46051</v>
      </c>
      <c r="G403" s="167">
        <v>23</v>
      </c>
      <c r="H403" s="899" t="s">
        <v>604</v>
      </c>
      <c r="I403" s="168" t="s">
        <v>602</v>
      </c>
      <c r="J403" s="168" t="str">
        <f t="shared" si="99"/>
        <v xml:space="preserve">PPN Keluaran </v>
      </c>
      <c r="K403" s="74">
        <v>22105</v>
      </c>
      <c r="L403" s="230"/>
      <c r="M403" s="89" t="str">
        <f>IF(L403=0," ",(VLOOKUP(L403,Kode!$B$10:$E$423,4,0)))</f>
        <v xml:space="preserve"> </v>
      </c>
      <c r="N403" s="217"/>
      <c r="O403" s="217">
        <v>16797</v>
      </c>
      <c r="P403" s="15" t="str">
        <f t="shared" si="124"/>
        <v>Balance</v>
      </c>
      <c r="Q403" s="174"/>
    </row>
    <row r="404" spans="1:17" ht="12.75" customHeight="1">
      <c r="A404" s="50" t="str">
        <f t="shared" si="97"/>
        <v>5941000</v>
      </c>
      <c r="B404" s="50">
        <f>IF(ERR=TRUE,COUNTIF($K$10:K404,K404),0)</f>
        <v>59</v>
      </c>
      <c r="C404" s="50" t="str">
        <f t="shared" si="98"/>
        <v xml:space="preserve">337 </v>
      </c>
      <c r="D404" s="50">
        <f>IF(ERR=FALSE,0,COUNTIF($M$10:M404,M404))</f>
        <v>337</v>
      </c>
      <c r="E404" s="19"/>
      <c r="F404" s="180">
        <v>46051</v>
      </c>
      <c r="G404" s="167">
        <v>23</v>
      </c>
      <c r="H404" s="899" t="s">
        <v>604</v>
      </c>
      <c r="I404" s="168" t="s">
        <v>602</v>
      </c>
      <c r="J404" s="168" t="str">
        <f t="shared" si="99"/>
        <v xml:space="preserve">Penjualan Barang </v>
      </c>
      <c r="K404" s="74">
        <v>41000</v>
      </c>
      <c r="L404" s="230"/>
      <c r="M404" s="89" t="str">
        <f>IF(L404=0," ",(VLOOKUP(L404,Kode!$B$10:$E$423,4,0)))</f>
        <v xml:space="preserve"> </v>
      </c>
      <c r="N404" s="217"/>
      <c r="O404" s="217">
        <v>152700</v>
      </c>
      <c r="P404" s="15" t="str">
        <f t="shared" si="124"/>
        <v>Balance</v>
      </c>
      <c r="Q404" s="174"/>
    </row>
    <row r="405" spans="1:17" ht="12.75" customHeight="1">
      <c r="A405" s="50" t="str">
        <f t="shared" ref="A405:A408" si="145">B405&amp;K405</f>
        <v>0</v>
      </c>
      <c r="B405" s="50">
        <f>IF(ERR=TRUE,COUNTIF($K$10:K405,K405),0)</f>
        <v>0</v>
      </c>
      <c r="C405" s="50" t="str">
        <f t="shared" ref="C405:C408" si="146">D405&amp;M405</f>
        <v xml:space="preserve">338 </v>
      </c>
      <c r="D405" s="50">
        <f>IF(ERR=FALSE,0,COUNTIF($M$10:M405,M405))</f>
        <v>338</v>
      </c>
      <c r="E405" s="19"/>
      <c r="F405" s="180">
        <v>46051</v>
      </c>
      <c r="G405" s="167"/>
      <c r="H405" s="899"/>
      <c r="I405" s="168"/>
      <c r="J405" s="168" t="str">
        <f t="shared" ref="J405:J408" si="147">IF(K405=0,"",VLOOKUP(K405,Tarkun,2,0))</f>
        <v/>
      </c>
      <c r="K405" s="74"/>
      <c r="L405" s="230"/>
      <c r="M405" s="89" t="str">
        <f>IF(L405=0," ",(VLOOKUP(L405,Kode!$B$10:$E$423,4,0)))</f>
        <v xml:space="preserve"> </v>
      </c>
      <c r="N405" s="217"/>
      <c r="O405" s="217"/>
      <c r="P405" s="15" t="str">
        <f t="shared" si="124"/>
        <v/>
      </c>
      <c r="Q405" s="174"/>
    </row>
    <row r="406" spans="1:17" ht="12.75" customHeight="1">
      <c r="A406" s="50" t="str">
        <f t="shared" si="145"/>
        <v>8611100</v>
      </c>
      <c r="B406" s="50">
        <f>IF(ERR=TRUE,COUNTIF($K$10:K406,K406),0)</f>
        <v>86</v>
      </c>
      <c r="C406" s="50" t="str">
        <f t="shared" si="146"/>
        <v xml:space="preserve">339 </v>
      </c>
      <c r="D406" s="50">
        <f>IF(ERR=FALSE,0,COUNTIF($M$10:M406,M406))</f>
        <v>339</v>
      </c>
      <c r="E406" s="19"/>
      <c r="F406" s="180">
        <v>46051</v>
      </c>
      <c r="G406" s="167">
        <v>24</v>
      </c>
      <c r="H406" s="899"/>
      <c r="I406" s="168" t="s">
        <v>540</v>
      </c>
      <c r="J406" s="168" t="str">
        <f t="shared" si="147"/>
        <v xml:space="preserve">Kas </v>
      </c>
      <c r="K406" s="74">
        <v>11100</v>
      </c>
      <c r="L406" s="230"/>
      <c r="M406" s="89" t="str">
        <f>IF(L406=0," ",(VLOOKUP(L406,Kode!$B$10:$E$423,4,0)))</f>
        <v xml:space="preserve"> </v>
      </c>
      <c r="N406" s="217">
        <v>12681500.000000002</v>
      </c>
      <c r="O406" s="217"/>
      <c r="P406" s="15" t="str">
        <f t="shared" si="124"/>
        <v>Balance</v>
      </c>
      <c r="Q406" s="174"/>
    </row>
    <row r="407" spans="1:17" ht="12.75" customHeight="1">
      <c r="A407" s="50" t="str">
        <f t="shared" si="145"/>
        <v>5922105</v>
      </c>
      <c r="B407" s="50">
        <f>IF(ERR=TRUE,COUNTIF($K$10:K407,K407),0)</f>
        <v>59</v>
      </c>
      <c r="C407" s="50" t="str">
        <f t="shared" si="146"/>
        <v xml:space="preserve">340 </v>
      </c>
      <c r="D407" s="50">
        <f>IF(ERR=FALSE,0,COUNTIF($M$10:M407,M407))</f>
        <v>340</v>
      </c>
      <c r="E407" s="19"/>
      <c r="F407" s="180">
        <v>46051</v>
      </c>
      <c r="G407" s="167">
        <v>24</v>
      </c>
      <c r="H407" s="899"/>
      <c r="I407" s="168" t="s">
        <v>540</v>
      </c>
      <c r="J407" s="168" t="str">
        <f t="shared" si="147"/>
        <v xml:space="preserve">PPN Keluaran </v>
      </c>
      <c r="K407" s="74">
        <v>22105</v>
      </c>
      <c r="L407" s="230"/>
      <c r="M407" s="89" t="str">
        <f>IF(L407=0," ",(VLOOKUP(L407,Kode!$B$10:$E$423,4,0)))</f>
        <v xml:space="preserve"> </v>
      </c>
      <c r="N407" s="217"/>
      <c r="O407" s="217">
        <v>1256725.2252252249</v>
      </c>
      <c r="P407" s="15" t="str">
        <f t="shared" si="124"/>
        <v>Balance</v>
      </c>
      <c r="Q407" s="174"/>
    </row>
    <row r="408" spans="1:17" ht="12.75" customHeight="1">
      <c r="A408" s="50" t="str">
        <f t="shared" si="145"/>
        <v>6041000</v>
      </c>
      <c r="B408" s="50">
        <f>IF(ERR=TRUE,COUNTIF($K$10:K408,K408),0)</f>
        <v>60</v>
      </c>
      <c r="C408" s="50" t="str">
        <f t="shared" si="146"/>
        <v xml:space="preserve">341 </v>
      </c>
      <c r="D408" s="50">
        <f>IF(ERR=FALSE,0,COUNTIF($M$10:M408,M408))</f>
        <v>341</v>
      </c>
      <c r="E408" s="19"/>
      <c r="F408" s="180">
        <v>46051</v>
      </c>
      <c r="G408" s="167">
        <v>24</v>
      </c>
      <c r="H408" s="899"/>
      <c r="I408" s="168" t="s">
        <v>540</v>
      </c>
      <c r="J408" s="168" t="str">
        <f t="shared" si="147"/>
        <v xml:space="preserve">Penjualan Barang </v>
      </c>
      <c r="K408" s="74">
        <v>41000</v>
      </c>
      <c r="L408" s="230"/>
      <c r="M408" s="89" t="str">
        <f>IF(L408=0," ",(VLOOKUP(L408,Kode!$B$10:$E$423,4,0)))</f>
        <v xml:space="preserve"> </v>
      </c>
      <c r="N408" s="217"/>
      <c r="O408" s="217">
        <v>11424774.774774777</v>
      </c>
      <c r="P408" s="15" t="str">
        <f t="shared" si="124"/>
        <v>Balance</v>
      </c>
      <c r="Q408" s="174"/>
    </row>
    <row r="409" spans="1:17" ht="12.75" customHeight="1">
      <c r="A409" s="50" t="str">
        <f t="shared" si="97"/>
        <v>0</v>
      </c>
      <c r="B409" s="50">
        <f>IF(ERR=TRUE,COUNTIF($K$10:K409,K409),0)</f>
        <v>0</v>
      </c>
      <c r="C409" s="50" t="str">
        <f t="shared" si="98"/>
        <v xml:space="preserve">342 </v>
      </c>
      <c r="D409" s="50">
        <f>IF(ERR=FALSE,0,COUNTIF($M$10:M409,M409))</f>
        <v>342</v>
      </c>
      <c r="E409" s="19"/>
      <c r="F409" s="180">
        <v>46051</v>
      </c>
      <c r="G409" s="167"/>
      <c r="H409" s="899"/>
      <c r="I409" s="168"/>
      <c r="J409" s="168" t="str">
        <f t="shared" si="99"/>
        <v/>
      </c>
      <c r="K409" s="74"/>
      <c r="L409" s="230"/>
      <c r="M409" s="89" t="str">
        <f>IF(L409=0," ",(VLOOKUP(L409,Kode!$B$10:$E$423,4,0)))</f>
        <v xml:space="preserve"> </v>
      </c>
      <c r="N409" s="217"/>
      <c r="O409" s="217"/>
      <c r="P409" s="15" t="str">
        <f t="shared" si="124"/>
        <v/>
      </c>
      <c r="Q409" s="174"/>
    </row>
    <row r="410" spans="1:17" ht="12.75" customHeight="1">
      <c r="A410" s="50" t="str">
        <f t="shared" si="97"/>
        <v>8711100</v>
      </c>
      <c r="B410" s="50">
        <f>IF(ERR=TRUE,COUNTIF($K$10:K410,K410),0)</f>
        <v>87</v>
      </c>
      <c r="C410" s="50" t="str">
        <f t="shared" si="98"/>
        <v xml:space="preserve">343 </v>
      </c>
      <c r="D410" s="50">
        <f>IF(ERR=FALSE,0,COUNTIF($M$10:M410,M410))</f>
        <v>343</v>
      </c>
      <c r="E410" s="19"/>
      <c r="F410" s="180">
        <v>46051</v>
      </c>
      <c r="G410" s="167">
        <v>26</v>
      </c>
      <c r="H410" s="899"/>
      <c r="I410" s="168" t="s">
        <v>540</v>
      </c>
      <c r="J410" s="168" t="str">
        <f t="shared" si="99"/>
        <v xml:space="preserve">Kas </v>
      </c>
      <c r="K410" s="74">
        <v>11100</v>
      </c>
      <c r="L410" s="230"/>
      <c r="M410" s="89" t="str">
        <f>IF(L410=0," ",(VLOOKUP(L410,Kode!$B$10:$E$423,4,0)))</f>
        <v xml:space="preserve"> </v>
      </c>
      <c r="N410" s="217">
        <v>30975099.999999993</v>
      </c>
      <c r="O410" s="217"/>
      <c r="P410" s="15" t="str">
        <f t="shared" si="124"/>
        <v>Balance</v>
      </c>
      <c r="Q410" s="174"/>
    </row>
    <row r="411" spans="1:17" ht="12.75" customHeight="1">
      <c r="A411" s="50" t="str">
        <f t="shared" si="97"/>
        <v>6022105</v>
      </c>
      <c r="B411" s="50">
        <f>IF(ERR=TRUE,COUNTIF($K$10:K411,K411),0)</f>
        <v>60</v>
      </c>
      <c r="C411" s="50" t="str">
        <f t="shared" si="98"/>
        <v xml:space="preserve">344 </v>
      </c>
      <c r="D411" s="50">
        <f>IF(ERR=FALSE,0,COUNTIF($M$10:M411,M411))</f>
        <v>344</v>
      </c>
      <c r="E411" s="19"/>
      <c r="F411" s="180">
        <v>46051</v>
      </c>
      <c r="G411" s="167">
        <v>26</v>
      </c>
      <c r="H411" s="899"/>
      <c r="I411" s="168" t="s">
        <v>540</v>
      </c>
      <c r="J411" s="168" t="str">
        <f t="shared" si="99"/>
        <v xml:space="preserve">PPN Keluaran </v>
      </c>
      <c r="K411" s="74">
        <v>22105</v>
      </c>
      <c r="L411" s="230"/>
      <c r="M411" s="89" t="str">
        <f>IF(L411=0," ",(VLOOKUP(L411,Kode!$B$10:$E$423,4,0)))</f>
        <v xml:space="preserve"> </v>
      </c>
      <c r="N411" s="217"/>
      <c r="O411" s="217">
        <v>3069604.5045045037</v>
      </c>
      <c r="P411" s="15" t="str">
        <f t="shared" si="124"/>
        <v>Balance</v>
      </c>
      <c r="Q411" s="174"/>
    </row>
    <row r="412" spans="1:17" ht="12.75" customHeight="1">
      <c r="A412" s="50" t="str">
        <f t="shared" si="97"/>
        <v>6141000</v>
      </c>
      <c r="B412" s="50">
        <f>IF(ERR=TRUE,COUNTIF($K$10:K412,K412),0)</f>
        <v>61</v>
      </c>
      <c r="C412" s="50" t="str">
        <f t="shared" si="98"/>
        <v xml:space="preserve">345 </v>
      </c>
      <c r="D412" s="50">
        <f>IF(ERR=FALSE,0,COUNTIF($M$10:M412,M412))</f>
        <v>345</v>
      </c>
      <c r="E412" s="19"/>
      <c r="F412" s="180">
        <v>46051</v>
      </c>
      <c r="G412" s="167">
        <v>26</v>
      </c>
      <c r="H412" s="899"/>
      <c r="I412" s="168" t="s">
        <v>540</v>
      </c>
      <c r="J412" s="168" t="str">
        <f t="shared" si="99"/>
        <v xml:space="preserve">Penjualan Barang </v>
      </c>
      <c r="K412" s="74">
        <v>41000</v>
      </c>
      <c r="L412" s="230"/>
      <c r="M412" s="89" t="str">
        <f>IF(L412=0," ",(VLOOKUP(L412,Kode!$B$10:$E$423,4,0)))</f>
        <v xml:space="preserve"> </v>
      </c>
      <c r="N412" s="217"/>
      <c r="O412" s="217">
        <v>27905495.495495491</v>
      </c>
      <c r="P412" s="15" t="str">
        <f t="shared" si="124"/>
        <v>Balance</v>
      </c>
      <c r="Q412" s="174"/>
    </row>
    <row r="413" spans="1:17" ht="12.75" customHeight="1">
      <c r="A413" s="50" t="str">
        <f t="shared" si="97"/>
        <v>4511102</v>
      </c>
      <c r="B413" s="50">
        <f>IF(ERR=TRUE,COUNTIF($K$10:K413,K413),0)</f>
        <v>45</v>
      </c>
      <c r="C413" s="50" t="str">
        <f t="shared" si="98"/>
        <v xml:space="preserve">346 </v>
      </c>
      <c r="D413" s="50">
        <f>IF(ERR=FALSE,0,COUNTIF($M$10:M413,M413))</f>
        <v>346</v>
      </c>
      <c r="E413" s="19"/>
      <c r="F413" s="180">
        <v>46051</v>
      </c>
      <c r="G413" s="167">
        <v>26</v>
      </c>
      <c r="H413" s="899" t="s">
        <v>605</v>
      </c>
      <c r="I413" s="168" t="s">
        <v>558</v>
      </c>
      <c r="J413" s="168" t="str">
        <f t="shared" si="99"/>
        <v>Piutang Dagang</v>
      </c>
      <c r="K413" s="74">
        <v>11102</v>
      </c>
      <c r="L413" s="230"/>
      <c r="M413" s="89" t="str">
        <f>IF(L413=0," ",(VLOOKUP(L413,Kode!$B$10:$E$423,4,0)))</f>
        <v xml:space="preserve"> </v>
      </c>
      <c r="N413" s="217">
        <v>14955585</v>
      </c>
      <c r="O413" s="217"/>
      <c r="P413" s="15" t="str">
        <f t="shared" si="124"/>
        <v>Balance</v>
      </c>
      <c r="Q413" s="174"/>
    </row>
    <row r="414" spans="1:17" ht="12.75" customHeight="1">
      <c r="A414" s="50" t="str">
        <f t="shared" si="97"/>
        <v>6122105</v>
      </c>
      <c r="B414" s="50">
        <f>IF(ERR=TRUE,COUNTIF($K$10:K414,K414),0)</f>
        <v>61</v>
      </c>
      <c r="C414" s="50" t="str">
        <f t="shared" si="98"/>
        <v xml:space="preserve">347 </v>
      </c>
      <c r="D414" s="50">
        <f>IF(ERR=FALSE,0,COUNTIF($M$10:M414,M414))</f>
        <v>347</v>
      </c>
      <c r="E414" s="19"/>
      <c r="F414" s="180">
        <v>46051</v>
      </c>
      <c r="G414" s="167">
        <v>26</v>
      </c>
      <c r="H414" s="899" t="s">
        <v>605</v>
      </c>
      <c r="I414" s="168" t="s">
        <v>558</v>
      </c>
      <c r="J414" s="168" t="str">
        <f t="shared" si="99"/>
        <v xml:space="preserve">PPN Keluaran </v>
      </c>
      <c r="K414" s="74">
        <v>22105</v>
      </c>
      <c r="L414" s="230"/>
      <c r="M414" s="89" t="str">
        <f>IF(L414=0," ",(VLOOKUP(L414,Kode!$B$10:$E$423,4,0)))</f>
        <v xml:space="preserve"> </v>
      </c>
      <c r="N414" s="217"/>
      <c r="O414" s="217">
        <v>1482084.9999999998</v>
      </c>
      <c r="P414" s="15" t="str">
        <f t="shared" si="124"/>
        <v>Balance</v>
      </c>
      <c r="Q414" s="174"/>
    </row>
    <row r="415" spans="1:17" ht="12.75" customHeight="1">
      <c r="A415" s="50" t="str">
        <f t="shared" si="97"/>
        <v>6241000</v>
      </c>
      <c r="B415" s="50">
        <f>IF(ERR=TRUE,COUNTIF($K$10:K415,K415),0)</f>
        <v>62</v>
      </c>
      <c r="C415" s="50" t="str">
        <f t="shared" si="98"/>
        <v xml:space="preserve">348 </v>
      </c>
      <c r="D415" s="50">
        <f>IF(ERR=FALSE,0,COUNTIF($M$10:M415,M415))</f>
        <v>348</v>
      </c>
      <c r="E415" s="19"/>
      <c r="F415" s="180">
        <v>46051</v>
      </c>
      <c r="G415" s="167">
        <v>26</v>
      </c>
      <c r="H415" s="899" t="s">
        <v>605</v>
      </c>
      <c r="I415" s="168" t="s">
        <v>558</v>
      </c>
      <c r="J415" s="168" t="str">
        <f t="shared" si="99"/>
        <v xml:space="preserve">Penjualan Barang </v>
      </c>
      <c r="K415" s="74">
        <v>41000</v>
      </c>
      <c r="L415" s="230"/>
      <c r="M415" s="89" t="str">
        <f>IF(L415=0," ",(VLOOKUP(L415,Kode!$B$10:$E$423,4,0)))</f>
        <v xml:space="preserve"> </v>
      </c>
      <c r="N415" s="217"/>
      <c r="O415" s="217">
        <v>13473500</v>
      </c>
      <c r="P415" s="15" t="str">
        <f t="shared" si="124"/>
        <v>Balance</v>
      </c>
      <c r="Q415" s="174"/>
    </row>
    <row r="416" spans="1:17" ht="12.75" customHeight="1">
      <c r="A416" s="50" t="str">
        <f t="shared" si="97"/>
        <v>8811100</v>
      </c>
      <c r="B416" s="50">
        <f>IF(ERR=TRUE,COUNTIF($K$10:K416,K416),0)</f>
        <v>88</v>
      </c>
      <c r="C416" s="50" t="str">
        <f t="shared" si="98"/>
        <v xml:space="preserve">349 </v>
      </c>
      <c r="D416" s="50">
        <f>IF(ERR=FALSE,0,COUNTIF($M$10:M416,M416))</f>
        <v>349</v>
      </c>
      <c r="E416" s="19"/>
      <c r="F416" s="180">
        <v>46051</v>
      </c>
      <c r="G416" s="167">
        <v>26</v>
      </c>
      <c r="H416" s="899" t="s">
        <v>606</v>
      </c>
      <c r="I416" s="168" t="s">
        <v>610</v>
      </c>
      <c r="J416" s="168" t="str">
        <f t="shared" si="99"/>
        <v xml:space="preserve">Kas </v>
      </c>
      <c r="K416" s="74">
        <v>11100</v>
      </c>
      <c r="L416" s="230"/>
      <c r="M416" s="89" t="str">
        <f>IF(L416=0," ",(VLOOKUP(L416,Kode!$B$10:$E$423,4,0)))</f>
        <v xml:space="preserve"> </v>
      </c>
      <c r="N416" s="217">
        <v>1573536</v>
      </c>
      <c r="O416" s="217"/>
      <c r="P416" s="15" t="str">
        <f t="shared" si="124"/>
        <v>Balance</v>
      </c>
      <c r="Q416" s="174"/>
    </row>
    <row r="417" spans="1:17" ht="12.75" customHeight="1">
      <c r="A417" s="50" t="str">
        <f t="shared" si="97"/>
        <v>6222105</v>
      </c>
      <c r="B417" s="50">
        <f>IF(ERR=TRUE,COUNTIF($K$10:K417,K417),0)</f>
        <v>62</v>
      </c>
      <c r="C417" s="50" t="str">
        <f t="shared" si="98"/>
        <v xml:space="preserve">350 </v>
      </c>
      <c r="D417" s="50">
        <f>IF(ERR=FALSE,0,COUNTIF($M$10:M417,M417))</f>
        <v>350</v>
      </c>
      <c r="E417" s="19"/>
      <c r="F417" s="180">
        <v>46051</v>
      </c>
      <c r="G417" s="167">
        <v>26</v>
      </c>
      <c r="H417" s="899" t="s">
        <v>606</v>
      </c>
      <c r="I417" s="168" t="s">
        <v>610</v>
      </c>
      <c r="J417" s="168" t="str">
        <f t="shared" si="99"/>
        <v xml:space="preserve">PPN Keluaran </v>
      </c>
      <c r="K417" s="74">
        <v>22105</v>
      </c>
      <c r="L417" s="230"/>
      <c r="M417" s="89" t="str">
        <f>IF(L417=0," ",(VLOOKUP(L417,Kode!$B$10:$E$423,4,0)))</f>
        <v xml:space="preserve"> </v>
      </c>
      <c r="N417" s="217"/>
      <c r="O417" s="217">
        <v>155935.99999999997</v>
      </c>
      <c r="P417" s="15" t="str">
        <f t="shared" si="124"/>
        <v>Balance</v>
      </c>
      <c r="Q417" s="174"/>
    </row>
    <row r="418" spans="1:17" ht="12.75" customHeight="1">
      <c r="A418" s="50" t="str">
        <f t="shared" si="97"/>
        <v>6341000</v>
      </c>
      <c r="B418" s="50">
        <f>IF(ERR=TRUE,COUNTIF($K$10:K418,K418),0)</f>
        <v>63</v>
      </c>
      <c r="C418" s="50" t="str">
        <f t="shared" si="98"/>
        <v xml:space="preserve">351 </v>
      </c>
      <c r="D418" s="50">
        <f>IF(ERR=FALSE,0,COUNTIF($M$10:M418,M418))</f>
        <v>351</v>
      </c>
      <c r="E418" s="19"/>
      <c r="F418" s="180">
        <v>46051</v>
      </c>
      <c r="G418" s="167">
        <v>26</v>
      </c>
      <c r="H418" s="899" t="s">
        <v>606</v>
      </c>
      <c r="I418" s="168" t="s">
        <v>610</v>
      </c>
      <c r="J418" s="168" t="str">
        <f t="shared" si="99"/>
        <v xml:space="preserve">Penjualan Barang </v>
      </c>
      <c r="K418" s="74">
        <v>41000</v>
      </c>
      <c r="L418" s="230"/>
      <c r="M418" s="89" t="str">
        <f>IF(L418=0," ",(VLOOKUP(L418,Kode!$B$10:$E$423,4,0)))</f>
        <v xml:space="preserve"> </v>
      </c>
      <c r="N418" s="217"/>
      <c r="O418" s="217">
        <v>1417600</v>
      </c>
      <c r="P418" s="15" t="str">
        <f t="shared" si="124"/>
        <v>Balance</v>
      </c>
      <c r="Q418" s="174"/>
    </row>
    <row r="419" spans="1:17" ht="12.75" customHeight="1">
      <c r="A419" s="50" t="str">
        <f t="shared" si="97"/>
        <v>4611102</v>
      </c>
      <c r="B419" s="50">
        <f>IF(ERR=TRUE,COUNTIF($K$10:K419,K419),0)</f>
        <v>46</v>
      </c>
      <c r="C419" s="50" t="str">
        <f t="shared" si="98"/>
        <v xml:space="preserve">352 </v>
      </c>
      <c r="D419" s="50">
        <f>IF(ERR=FALSE,0,COUNTIF($M$10:M419,M419))</f>
        <v>352</v>
      </c>
      <c r="E419" s="19"/>
      <c r="F419" s="180">
        <v>46051</v>
      </c>
      <c r="G419" s="167">
        <v>26</v>
      </c>
      <c r="H419" s="899" t="s">
        <v>607</v>
      </c>
      <c r="I419" s="168" t="s">
        <v>548</v>
      </c>
      <c r="J419" s="168" t="str">
        <f t="shared" si="99"/>
        <v>Piutang Dagang</v>
      </c>
      <c r="K419" s="74">
        <v>11102</v>
      </c>
      <c r="L419" s="230"/>
      <c r="M419" s="89" t="str">
        <f>IF(L419=0," ",(VLOOKUP(L419,Kode!$B$10:$E$423,4,0)))</f>
        <v xml:space="preserve"> </v>
      </c>
      <c r="N419" s="217">
        <v>1353090</v>
      </c>
      <c r="O419" s="217"/>
      <c r="P419" s="15" t="str">
        <f t="shared" si="124"/>
        <v>Balance</v>
      </c>
      <c r="Q419" s="174"/>
    </row>
    <row r="420" spans="1:17" ht="12.75" customHeight="1">
      <c r="A420" s="50" t="str">
        <f t="shared" si="97"/>
        <v>6322105</v>
      </c>
      <c r="B420" s="50">
        <f>IF(ERR=TRUE,COUNTIF($K$10:K420,K420),0)</f>
        <v>63</v>
      </c>
      <c r="C420" s="50" t="str">
        <f t="shared" si="98"/>
        <v xml:space="preserve">353 </v>
      </c>
      <c r="D420" s="50">
        <f>IF(ERR=FALSE,0,COUNTIF($M$10:M420,M420))</f>
        <v>353</v>
      </c>
      <c r="E420" s="19"/>
      <c r="F420" s="180">
        <v>46051</v>
      </c>
      <c r="G420" s="167">
        <v>26</v>
      </c>
      <c r="H420" s="899" t="s">
        <v>607</v>
      </c>
      <c r="I420" s="168" t="s">
        <v>548</v>
      </c>
      <c r="J420" s="168" t="str">
        <f t="shared" si="99"/>
        <v xml:space="preserve">PPN Keluaran </v>
      </c>
      <c r="K420" s="74">
        <v>22105</v>
      </c>
      <c r="L420" s="230"/>
      <c r="M420" s="89" t="str">
        <f>IF(L420=0," ",(VLOOKUP(L420,Kode!$B$10:$E$423,4,0)))</f>
        <v xml:space="preserve"> </v>
      </c>
      <c r="N420" s="217"/>
      <c r="O420" s="217">
        <v>134089.99999999997</v>
      </c>
      <c r="P420" s="15" t="str">
        <f t="shared" ref="P420:P487" si="148">IF(K420="","",IF(AND(K420&gt;0,$M$602=0),"Balance","Unbalance"))</f>
        <v>Balance</v>
      </c>
      <c r="Q420" s="174"/>
    </row>
    <row r="421" spans="1:17" ht="12.75" customHeight="1">
      <c r="A421" s="50" t="str">
        <f t="shared" si="97"/>
        <v>6441000</v>
      </c>
      <c r="B421" s="50">
        <f>IF(ERR=TRUE,COUNTIF($K$10:K421,K421),0)</f>
        <v>64</v>
      </c>
      <c r="C421" s="50" t="str">
        <f t="shared" si="98"/>
        <v xml:space="preserve">354 </v>
      </c>
      <c r="D421" s="50">
        <f>IF(ERR=FALSE,0,COUNTIF($M$10:M421,M421))</f>
        <v>354</v>
      </c>
      <c r="E421" s="19"/>
      <c r="F421" s="180">
        <v>46051</v>
      </c>
      <c r="G421" s="167">
        <v>26</v>
      </c>
      <c r="H421" s="899" t="s">
        <v>607</v>
      </c>
      <c r="I421" s="168" t="s">
        <v>548</v>
      </c>
      <c r="J421" s="168" t="str">
        <f t="shared" si="99"/>
        <v xml:space="preserve">Penjualan Barang </v>
      </c>
      <c r="K421" s="74">
        <v>41000</v>
      </c>
      <c r="L421" s="230"/>
      <c r="M421" s="89" t="str">
        <f>IF(L421=0," ",(VLOOKUP(L421,Kode!$B$10:$E$423,4,0)))</f>
        <v xml:space="preserve"> </v>
      </c>
      <c r="N421" s="217"/>
      <c r="O421" s="217">
        <v>1219000</v>
      </c>
      <c r="P421" s="15" t="str">
        <f t="shared" si="148"/>
        <v>Balance</v>
      </c>
      <c r="Q421" s="174"/>
    </row>
    <row r="422" spans="1:17" ht="12.75" customHeight="1">
      <c r="A422" s="50" t="str">
        <f t="shared" si="97"/>
        <v>4711102</v>
      </c>
      <c r="B422" s="50">
        <f>IF(ERR=TRUE,COUNTIF($K$10:K422,K422),0)</f>
        <v>47</v>
      </c>
      <c r="C422" s="50" t="str">
        <f t="shared" si="98"/>
        <v xml:space="preserve">355 </v>
      </c>
      <c r="D422" s="50">
        <f>IF(ERR=FALSE,0,COUNTIF($M$10:M422,M422))</f>
        <v>355</v>
      </c>
      <c r="E422" s="19"/>
      <c r="F422" s="180">
        <v>46051</v>
      </c>
      <c r="G422" s="167">
        <v>26</v>
      </c>
      <c r="H422" s="899" t="s">
        <v>608</v>
      </c>
      <c r="I422" s="168" t="s">
        <v>548</v>
      </c>
      <c r="J422" s="168" t="str">
        <f t="shared" si="99"/>
        <v>Piutang Dagang</v>
      </c>
      <c r="K422" s="74">
        <v>11102</v>
      </c>
      <c r="L422" s="230"/>
      <c r="M422" s="89" t="str">
        <f>IF(L422=0," ",(VLOOKUP(L422,Kode!$B$10:$E$423,4,0)))</f>
        <v xml:space="preserve"> </v>
      </c>
      <c r="N422" s="217">
        <v>8701980.8640000001</v>
      </c>
      <c r="O422" s="217"/>
      <c r="P422" s="15" t="str">
        <f t="shared" si="148"/>
        <v>Balance</v>
      </c>
      <c r="Q422" s="174"/>
    </row>
    <row r="423" spans="1:17" ht="12.75" customHeight="1">
      <c r="A423" s="50" t="str">
        <f t="shared" si="97"/>
        <v>6422105</v>
      </c>
      <c r="B423" s="50">
        <f>IF(ERR=TRUE,COUNTIF($K$10:K423,K423),0)</f>
        <v>64</v>
      </c>
      <c r="C423" s="50" t="str">
        <f t="shared" si="98"/>
        <v xml:space="preserve">356 </v>
      </c>
      <c r="D423" s="50">
        <f>IF(ERR=FALSE,0,COUNTIF($M$10:M423,M423))</f>
        <v>356</v>
      </c>
      <c r="E423" s="19"/>
      <c r="F423" s="180">
        <v>46051</v>
      </c>
      <c r="G423" s="167">
        <v>26</v>
      </c>
      <c r="H423" s="899" t="s">
        <v>608</v>
      </c>
      <c r="I423" s="168" t="s">
        <v>548</v>
      </c>
      <c r="J423" s="168" t="str">
        <f t="shared" si="99"/>
        <v xml:space="preserve">PPN Keluaran </v>
      </c>
      <c r="K423" s="74">
        <v>22105</v>
      </c>
      <c r="L423" s="230"/>
      <c r="M423" s="89" t="str">
        <f>IF(L423=0," ",(VLOOKUP(L423,Kode!$B$10:$E$423,4,0)))</f>
        <v xml:space="preserve"> </v>
      </c>
      <c r="N423" s="217"/>
      <c r="O423" s="217">
        <v>862358.46399999992</v>
      </c>
      <c r="P423" s="15" t="str">
        <f t="shared" si="148"/>
        <v>Balance</v>
      </c>
      <c r="Q423" s="174"/>
    </row>
    <row r="424" spans="1:17" ht="12.75" customHeight="1">
      <c r="A424" s="50" t="str">
        <f t="shared" si="97"/>
        <v>6541000</v>
      </c>
      <c r="B424" s="50">
        <f>IF(ERR=TRUE,COUNTIF($K$10:K424,K424),0)</f>
        <v>65</v>
      </c>
      <c r="C424" s="50" t="str">
        <f t="shared" si="98"/>
        <v xml:space="preserve">357 </v>
      </c>
      <c r="D424" s="50">
        <f>IF(ERR=FALSE,0,COUNTIF($M$10:M424,M424))</f>
        <v>357</v>
      </c>
      <c r="E424" s="19"/>
      <c r="F424" s="180">
        <v>46051</v>
      </c>
      <c r="G424" s="167">
        <v>26</v>
      </c>
      <c r="H424" s="899" t="s">
        <v>608</v>
      </c>
      <c r="I424" s="168" t="s">
        <v>548</v>
      </c>
      <c r="J424" s="168" t="str">
        <f t="shared" si="99"/>
        <v xml:space="preserve">Penjualan Barang </v>
      </c>
      <c r="K424" s="74">
        <v>41000</v>
      </c>
      <c r="L424" s="230"/>
      <c r="M424" s="89" t="str">
        <f>IF(L424=0," ",(VLOOKUP(L424,Kode!$B$10:$E$423,4,0)))</f>
        <v xml:space="preserve"> </v>
      </c>
      <c r="N424" s="217"/>
      <c r="O424" s="217">
        <v>7839622.4000000004</v>
      </c>
      <c r="P424" s="15" t="str">
        <f t="shared" si="148"/>
        <v>Balance</v>
      </c>
      <c r="Q424" s="174"/>
    </row>
    <row r="425" spans="1:17" ht="12.75" customHeight="1">
      <c r="A425" s="50" t="str">
        <f t="shared" si="97"/>
        <v>4811102</v>
      </c>
      <c r="B425" s="50">
        <f>IF(ERR=TRUE,COUNTIF($K$10:K425,K425),0)</f>
        <v>48</v>
      </c>
      <c r="C425" s="50" t="str">
        <f t="shared" si="98"/>
        <v xml:space="preserve">358 </v>
      </c>
      <c r="D425" s="50">
        <f>IF(ERR=FALSE,0,COUNTIF($M$10:M425,M425))</f>
        <v>358</v>
      </c>
      <c r="E425" s="19"/>
      <c r="F425" s="180">
        <v>46051</v>
      </c>
      <c r="G425" s="167">
        <v>26</v>
      </c>
      <c r="H425" s="899" t="s">
        <v>609</v>
      </c>
      <c r="I425" s="168" t="s">
        <v>548</v>
      </c>
      <c r="J425" s="168" t="str">
        <f t="shared" si="99"/>
        <v>Piutang Dagang</v>
      </c>
      <c r="K425" s="74">
        <v>11102</v>
      </c>
      <c r="L425" s="230"/>
      <c r="M425" s="89" t="str">
        <f>IF(L425=0," ",(VLOOKUP(L425,Kode!$B$10:$E$423,4,0)))</f>
        <v xml:space="preserve"> </v>
      </c>
      <c r="N425" s="217">
        <v>1278720</v>
      </c>
      <c r="O425" s="217"/>
      <c r="P425" s="15" t="str">
        <f t="shared" si="148"/>
        <v>Balance</v>
      </c>
      <c r="Q425" s="174"/>
    </row>
    <row r="426" spans="1:17" ht="12.75" customHeight="1">
      <c r="A426" s="50" t="str">
        <f t="shared" si="97"/>
        <v>6522105</v>
      </c>
      <c r="B426" s="50">
        <f>IF(ERR=TRUE,COUNTIF($K$10:K426,K426),0)</f>
        <v>65</v>
      </c>
      <c r="C426" s="50" t="str">
        <f t="shared" si="98"/>
        <v xml:space="preserve">359 </v>
      </c>
      <c r="D426" s="50">
        <f>IF(ERR=FALSE,0,COUNTIF($M$10:M426,M426))</f>
        <v>359</v>
      </c>
      <c r="E426" s="19"/>
      <c r="F426" s="180">
        <v>46051</v>
      </c>
      <c r="G426" s="167">
        <v>26</v>
      </c>
      <c r="H426" s="899" t="s">
        <v>609</v>
      </c>
      <c r="I426" s="168" t="s">
        <v>548</v>
      </c>
      <c r="J426" s="168" t="str">
        <f t="shared" si="99"/>
        <v xml:space="preserve">PPN Keluaran </v>
      </c>
      <c r="K426" s="74">
        <v>22105</v>
      </c>
      <c r="L426" s="230"/>
      <c r="M426" s="89" t="str">
        <f>IF(L426=0," ",(VLOOKUP(L426,Kode!$B$10:$E$423,4,0)))</f>
        <v xml:space="preserve"> </v>
      </c>
      <c r="N426" s="217"/>
      <c r="O426" s="217">
        <v>126720</v>
      </c>
      <c r="P426" s="15" t="str">
        <f t="shared" si="148"/>
        <v>Balance</v>
      </c>
      <c r="Q426" s="174"/>
    </row>
    <row r="427" spans="1:17" ht="12.75" customHeight="1">
      <c r="A427" s="50" t="str">
        <f t="shared" ref="A427:A535" si="149">B427&amp;K427</f>
        <v>6641000</v>
      </c>
      <c r="B427" s="50">
        <f>IF(ERR=TRUE,COUNTIF($K$10:K427,K427),0)</f>
        <v>66</v>
      </c>
      <c r="C427" s="50" t="str">
        <f t="shared" ref="C427:C535" si="150">D427&amp;M427</f>
        <v xml:space="preserve">360 </v>
      </c>
      <c r="D427" s="50">
        <f>IF(ERR=FALSE,0,COUNTIF($M$10:M427,M427))</f>
        <v>360</v>
      </c>
      <c r="E427" s="19"/>
      <c r="F427" s="180">
        <v>46051</v>
      </c>
      <c r="G427" s="167">
        <v>26</v>
      </c>
      <c r="H427" s="899" t="s">
        <v>609</v>
      </c>
      <c r="I427" s="168" t="s">
        <v>548</v>
      </c>
      <c r="J427" s="168" t="str">
        <f t="shared" ref="J427:J535" si="151">IF(K427=0,"",VLOOKUP(K427,Tarkun,2,0))</f>
        <v xml:space="preserve">Penjualan Barang </v>
      </c>
      <c r="K427" s="74">
        <v>41000</v>
      </c>
      <c r="L427" s="230"/>
      <c r="M427" s="89" t="str">
        <f>IF(L427=0," ",(VLOOKUP(L427,Kode!$B$10:$E$423,4,0)))</f>
        <v xml:space="preserve"> </v>
      </c>
      <c r="N427" s="217"/>
      <c r="O427" s="217">
        <v>1152000</v>
      </c>
      <c r="P427" s="15" t="str">
        <f t="shared" si="148"/>
        <v>Balance</v>
      </c>
      <c r="Q427" s="174"/>
    </row>
    <row r="428" spans="1:17" ht="12.75" customHeight="1">
      <c r="A428" s="50" t="str">
        <f t="shared" ref="A428:A430" si="152">B428&amp;K428</f>
        <v>2311600</v>
      </c>
      <c r="B428" s="50">
        <f>IF(ERR=TRUE,COUNTIF($K$10:K428,K428),0)</f>
        <v>23</v>
      </c>
      <c r="C428" s="50" t="str">
        <f t="shared" ref="C428:C430" si="153">D428&amp;M428</f>
        <v xml:space="preserve">361 </v>
      </c>
      <c r="D428" s="50">
        <f>IF(ERR=FALSE,0,COUNTIF($M$10:M428,M428))</f>
        <v>361</v>
      </c>
      <c r="E428" s="19"/>
      <c r="F428" s="180">
        <v>46051</v>
      </c>
      <c r="G428" s="167">
        <v>26</v>
      </c>
      <c r="H428" s="899" t="s">
        <v>685</v>
      </c>
      <c r="I428" s="168" t="s">
        <v>686</v>
      </c>
      <c r="J428" s="168" t="str">
        <f t="shared" ref="J428:J430" si="154">IF(K428=0,"",VLOOKUP(K428,Tarkun,2,0))</f>
        <v xml:space="preserve">PPN Masukan </v>
      </c>
      <c r="K428" s="74">
        <v>11600</v>
      </c>
      <c r="L428" s="230"/>
      <c r="M428" s="89" t="str">
        <f>IF(L428=0," ",(VLOOKUP(L428,Kode!$B$10:$E$423,4,0)))</f>
        <v xml:space="preserve"> </v>
      </c>
      <c r="N428" s="217">
        <v>6541</v>
      </c>
      <c r="O428" s="217"/>
      <c r="P428" s="15" t="str">
        <f t="shared" si="148"/>
        <v>Balance</v>
      </c>
      <c r="Q428" s="174"/>
    </row>
    <row r="429" spans="1:17" ht="12.75" customHeight="1">
      <c r="A429" s="50" t="str">
        <f t="shared" si="152"/>
        <v>1453003</v>
      </c>
      <c r="B429" s="50">
        <f>IF(ERR=TRUE,COUNTIF($K$10:K429,K429),0)</f>
        <v>14</v>
      </c>
      <c r="C429" s="50" t="str">
        <f t="shared" si="153"/>
        <v xml:space="preserve">362 </v>
      </c>
      <c r="D429" s="50">
        <f>IF(ERR=FALSE,0,COUNTIF($M$10:M429,M429))</f>
        <v>362</v>
      </c>
      <c r="E429" s="19"/>
      <c r="F429" s="180">
        <v>46051</v>
      </c>
      <c r="G429" s="167">
        <v>26</v>
      </c>
      <c r="H429" s="899" t="s">
        <v>685</v>
      </c>
      <c r="I429" s="168" t="s">
        <v>686</v>
      </c>
      <c r="J429" s="168" t="str">
        <f t="shared" si="154"/>
        <v>Pembelian Bahan Penolong</v>
      </c>
      <c r="K429" s="74">
        <v>53003</v>
      </c>
      <c r="L429" s="230"/>
      <c r="M429" s="89" t="str">
        <f>IF(L429=0," ",(VLOOKUP(L429,Kode!$B$10:$E$423,4,0)))</f>
        <v xml:space="preserve"> </v>
      </c>
      <c r="N429" s="217">
        <v>59459</v>
      </c>
      <c r="O429" s="217"/>
      <c r="P429" s="15" t="str">
        <f t="shared" si="148"/>
        <v>Balance</v>
      </c>
      <c r="Q429" s="174"/>
    </row>
    <row r="430" spans="1:17" ht="12.75" customHeight="1">
      <c r="A430" s="50" t="str">
        <f t="shared" si="152"/>
        <v>8911100</v>
      </c>
      <c r="B430" s="50">
        <f>IF(ERR=TRUE,COUNTIF($K$10:K430,K430),0)</f>
        <v>89</v>
      </c>
      <c r="C430" s="50" t="str">
        <f t="shared" si="153"/>
        <v xml:space="preserve">363 </v>
      </c>
      <c r="D430" s="50">
        <f>IF(ERR=FALSE,0,COUNTIF($M$10:M430,M430))</f>
        <v>363</v>
      </c>
      <c r="E430" s="19"/>
      <c r="F430" s="180">
        <v>46051</v>
      </c>
      <c r="G430" s="167">
        <v>26</v>
      </c>
      <c r="H430" s="899" t="s">
        <v>685</v>
      </c>
      <c r="I430" s="168" t="s">
        <v>686</v>
      </c>
      <c r="J430" s="168" t="str">
        <f t="shared" si="154"/>
        <v xml:space="preserve">Kas </v>
      </c>
      <c r="K430" s="74">
        <v>11100</v>
      </c>
      <c r="L430" s="230"/>
      <c r="M430" s="89" t="str">
        <f>IF(L430=0," ",(VLOOKUP(L430,Kode!$B$10:$E$423,4,0)))</f>
        <v xml:space="preserve"> </v>
      </c>
      <c r="N430" s="217"/>
      <c r="O430" s="217">
        <v>66000</v>
      </c>
      <c r="P430" s="15" t="str">
        <f t="shared" si="148"/>
        <v>Balance</v>
      </c>
      <c r="Q430" s="174"/>
    </row>
    <row r="431" spans="1:17" ht="12.75" customHeight="1">
      <c r="A431" s="50" t="str">
        <f t="shared" si="149"/>
        <v>0</v>
      </c>
      <c r="B431" s="50">
        <f>IF(ERR=TRUE,COUNTIF($K$10:K431,K431),0)</f>
        <v>0</v>
      </c>
      <c r="C431" s="50" t="str">
        <f t="shared" si="150"/>
        <v xml:space="preserve">364 </v>
      </c>
      <c r="D431" s="50">
        <f>IF(ERR=FALSE,0,COUNTIF($M$10:M431,M431))</f>
        <v>364</v>
      </c>
      <c r="E431" s="19"/>
      <c r="F431" s="180">
        <v>46051</v>
      </c>
      <c r="G431" s="167"/>
      <c r="H431" s="899"/>
      <c r="I431" s="168"/>
      <c r="J431" s="168" t="str">
        <f t="shared" si="151"/>
        <v/>
      </c>
      <c r="K431" s="74"/>
      <c r="L431" s="230"/>
      <c r="M431" s="89" t="str">
        <f>IF(L431=0," ",(VLOOKUP(L431,Kode!$B$10:$E$423,4,0)))</f>
        <v xml:space="preserve"> </v>
      </c>
      <c r="N431" s="217"/>
      <c r="O431" s="217"/>
      <c r="P431" s="15" t="str">
        <f t="shared" si="148"/>
        <v/>
      </c>
      <c r="Q431" s="174"/>
    </row>
    <row r="432" spans="1:17" ht="12.75" customHeight="1">
      <c r="A432" s="50" t="str">
        <f t="shared" ref="A432:A437" si="155">B432&amp;K432</f>
        <v>9011100</v>
      </c>
      <c r="B432" s="50">
        <f>IF(ERR=TRUE,COUNTIF($K$10:K432,K432),0)</f>
        <v>90</v>
      </c>
      <c r="C432" s="50" t="str">
        <f t="shared" ref="C432:C437" si="156">D432&amp;M432</f>
        <v xml:space="preserve">365 </v>
      </c>
      <c r="D432" s="50">
        <f>IF(ERR=FALSE,0,COUNTIF($M$10:M432,M432))</f>
        <v>365</v>
      </c>
      <c r="E432" s="19"/>
      <c r="F432" s="180">
        <v>46051</v>
      </c>
      <c r="G432" s="167">
        <v>27</v>
      </c>
      <c r="H432" s="899"/>
      <c r="I432" s="168" t="s">
        <v>540</v>
      </c>
      <c r="J432" s="168" t="str">
        <f t="shared" ref="J432:J437" si="157">IF(K432=0,"",VLOOKUP(K432,Tarkun,2,0))</f>
        <v xml:space="preserve">Kas </v>
      </c>
      <c r="K432" s="74">
        <v>11100</v>
      </c>
      <c r="L432" s="230"/>
      <c r="M432" s="89" t="str">
        <f>IF(L432=0," ",(VLOOKUP(L432,Kode!$B$10:$E$423,4,0)))</f>
        <v xml:space="preserve"> </v>
      </c>
      <c r="N432" s="217">
        <v>23515599.999999993</v>
      </c>
      <c r="O432" s="217"/>
      <c r="P432" s="15" t="str">
        <f t="shared" si="148"/>
        <v>Balance</v>
      </c>
      <c r="Q432" s="174"/>
    </row>
    <row r="433" spans="1:17" ht="12.75" customHeight="1">
      <c r="A433" s="50" t="str">
        <f t="shared" si="155"/>
        <v>6622105</v>
      </c>
      <c r="B433" s="50">
        <f>IF(ERR=TRUE,COUNTIF($K$10:K433,K433),0)</f>
        <v>66</v>
      </c>
      <c r="C433" s="50" t="str">
        <f t="shared" si="156"/>
        <v xml:space="preserve">366 </v>
      </c>
      <c r="D433" s="50">
        <f>IF(ERR=FALSE,0,COUNTIF($M$10:M433,M433))</f>
        <v>366</v>
      </c>
      <c r="E433" s="19"/>
      <c r="F433" s="180">
        <v>46051</v>
      </c>
      <c r="G433" s="167">
        <v>27</v>
      </c>
      <c r="H433" s="899"/>
      <c r="I433" s="168" t="s">
        <v>540</v>
      </c>
      <c r="J433" s="168" t="str">
        <f t="shared" si="157"/>
        <v xml:space="preserve">PPN Keluaran </v>
      </c>
      <c r="K433" s="74">
        <v>22105</v>
      </c>
      <c r="L433" s="230"/>
      <c r="M433" s="89" t="str">
        <f>IF(L433=0," ",(VLOOKUP(L433,Kode!$B$10:$E$423,4,0)))</f>
        <v xml:space="preserve"> </v>
      </c>
      <c r="N433" s="217"/>
      <c r="O433" s="217">
        <v>2330374.7747747749</v>
      </c>
      <c r="P433" s="15" t="str">
        <f t="shared" si="148"/>
        <v>Balance</v>
      </c>
      <c r="Q433" s="174"/>
    </row>
    <row r="434" spans="1:17" ht="12.75" customHeight="1">
      <c r="A434" s="50" t="str">
        <f t="shared" si="155"/>
        <v>6741000</v>
      </c>
      <c r="B434" s="50">
        <f>IF(ERR=TRUE,COUNTIF($K$10:K434,K434),0)</f>
        <v>67</v>
      </c>
      <c r="C434" s="50" t="str">
        <f t="shared" si="156"/>
        <v xml:space="preserve">367 </v>
      </c>
      <c r="D434" s="50">
        <f>IF(ERR=FALSE,0,COUNTIF($M$10:M434,M434))</f>
        <v>367</v>
      </c>
      <c r="E434" s="19"/>
      <c r="F434" s="180">
        <v>46051</v>
      </c>
      <c r="G434" s="167">
        <v>27</v>
      </c>
      <c r="H434" s="899"/>
      <c r="I434" s="168" t="s">
        <v>540</v>
      </c>
      <c r="J434" s="168" t="str">
        <f t="shared" si="157"/>
        <v xml:space="preserve">Penjualan Barang </v>
      </c>
      <c r="K434" s="74">
        <v>41000</v>
      </c>
      <c r="L434" s="230"/>
      <c r="M434" s="89" t="str">
        <f>IF(L434=0," ",(VLOOKUP(L434,Kode!$B$10:$E$423,4,0)))</f>
        <v xml:space="preserve"> </v>
      </c>
      <c r="N434" s="217"/>
      <c r="O434" s="217">
        <v>21185225.225225218</v>
      </c>
      <c r="P434" s="15" t="str">
        <f t="shared" si="148"/>
        <v>Balance</v>
      </c>
      <c r="Q434" s="174"/>
    </row>
    <row r="435" spans="1:17" ht="12.75" customHeight="1">
      <c r="A435" s="50" t="str">
        <f t="shared" si="155"/>
        <v>9111100</v>
      </c>
      <c r="B435" s="50">
        <f>IF(ERR=TRUE,COUNTIF($K$10:K435,K435),0)</f>
        <v>91</v>
      </c>
      <c r="C435" s="50" t="str">
        <f t="shared" si="156"/>
        <v xml:space="preserve">368 </v>
      </c>
      <c r="D435" s="50">
        <f>IF(ERR=FALSE,0,COUNTIF($M$10:M435,M435))</f>
        <v>368</v>
      </c>
      <c r="E435" s="19"/>
      <c r="F435" s="180">
        <v>46051</v>
      </c>
      <c r="G435" s="167">
        <v>27</v>
      </c>
      <c r="H435" s="899"/>
      <c r="I435" s="168" t="s">
        <v>730</v>
      </c>
      <c r="J435" s="168" t="str">
        <f t="shared" si="157"/>
        <v xml:space="preserve">Kas </v>
      </c>
      <c r="K435" s="74">
        <v>11100</v>
      </c>
      <c r="L435" s="230"/>
      <c r="M435" s="89" t="str">
        <f>IF(L435=0," ",(VLOOKUP(L435,Kode!$B$10:$E$423,4,0)))</f>
        <v xml:space="preserve"> </v>
      </c>
      <c r="N435" s="217">
        <v>243942</v>
      </c>
      <c r="O435" s="217"/>
      <c r="P435" s="15" t="str">
        <f t="shared" si="148"/>
        <v>Balance</v>
      </c>
      <c r="Q435" s="174"/>
    </row>
    <row r="436" spans="1:17" ht="12.75" customHeight="1">
      <c r="A436" s="50" t="str">
        <f t="shared" si="155"/>
        <v>1811403</v>
      </c>
      <c r="B436" s="50">
        <f>IF(ERR=TRUE,COUNTIF($K$10:K436,K436),0)</f>
        <v>18</v>
      </c>
      <c r="C436" s="50" t="str">
        <f t="shared" si="156"/>
        <v xml:space="preserve">369 </v>
      </c>
      <c r="D436" s="50">
        <f>IF(ERR=FALSE,0,COUNTIF($M$10:M436,M436))</f>
        <v>369</v>
      </c>
      <c r="E436" s="19"/>
      <c r="F436" s="180">
        <v>46051</v>
      </c>
      <c r="G436" s="167">
        <v>27</v>
      </c>
      <c r="H436" s="899"/>
      <c r="I436" s="168" t="s">
        <v>730</v>
      </c>
      <c r="J436" s="168" t="str">
        <f t="shared" si="157"/>
        <v>Pph Pasal 23</v>
      </c>
      <c r="K436" s="74">
        <v>11403</v>
      </c>
      <c r="L436" s="230"/>
      <c r="M436" s="89" t="str">
        <f>IF(L436=0," ",(VLOOKUP(L436,Kode!$B$10:$E$423,4,0)))</f>
        <v xml:space="preserve"> </v>
      </c>
      <c r="N436" s="217">
        <v>4476</v>
      </c>
      <c r="O436" s="217"/>
      <c r="P436" s="15" t="str">
        <f t="shared" si="148"/>
        <v>Balance</v>
      </c>
      <c r="Q436" s="174"/>
    </row>
    <row r="437" spans="1:17" ht="12.75" customHeight="1">
      <c r="A437" s="50" t="str">
        <f t="shared" si="155"/>
        <v>4911102</v>
      </c>
      <c r="B437" s="50">
        <f>IF(ERR=TRUE,COUNTIF($K$10:K437,K437),0)</f>
        <v>49</v>
      </c>
      <c r="C437" s="50" t="str">
        <f t="shared" si="156"/>
        <v>2P-013</v>
      </c>
      <c r="D437" s="50">
        <f>IF(ERR=FALSE,0,COUNTIF($M$10:M437,M437))</f>
        <v>2</v>
      </c>
      <c r="E437" s="19"/>
      <c r="F437" s="180">
        <v>46051</v>
      </c>
      <c r="G437" s="167">
        <v>27</v>
      </c>
      <c r="H437" s="899"/>
      <c r="I437" s="168" t="s">
        <v>730</v>
      </c>
      <c r="J437" s="168" t="str">
        <f t="shared" si="157"/>
        <v>Piutang Dagang</v>
      </c>
      <c r="K437" s="74">
        <v>11102</v>
      </c>
      <c r="L437" s="230" t="s">
        <v>723</v>
      </c>
      <c r="M437" s="89" t="str">
        <f>IF(L437=0," ",(VLOOKUP(L437,Kode!$B$10:$E$423,4,0)))</f>
        <v>P-013</v>
      </c>
      <c r="N437" s="217"/>
      <c r="O437" s="217">
        <v>248418</v>
      </c>
      <c r="P437" s="15" t="str">
        <f t="shared" si="148"/>
        <v>Balance</v>
      </c>
      <c r="Q437" s="174"/>
    </row>
    <row r="438" spans="1:17" ht="12.75" customHeight="1">
      <c r="A438" s="50" t="str">
        <f t="shared" si="149"/>
        <v>5011102</v>
      </c>
      <c r="B438" s="50">
        <f>IF(ERR=TRUE,COUNTIF($K$10:K438,K438),0)</f>
        <v>50</v>
      </c>
      <c r="C438" s="50" t="str">
        <f t="shared" si="150"/>
        <v xml:space="preserve">370 </v>
      </c>
      <c r="D438" s="50">
        <f>IF(ERR=FALSE,0,COUNTIF($M$10:M438,M438))</f>
        <v>370</v>
      </c>
      <c r="E438" s="19"/>
      <c r="F438" s="180">
        <v>46051</v>
      </c>
      <c r="G438" s="167">
        <v>27</v>
      </c>
      <c r="H438" s="899" t="s">
        <v>611</v>
      </c>
      <c r="I438" s="168" t="s">
        <v>548</v>
      </c>
      <c r="J438" s="168" t="str">
        <f t="shared" si="151"/>
        <v>Piutang Dagang</v>
      </c>
      <c r="K438" s="74">
        <v>11102</v>
      </c>
      <c r="L438" s="230"/>
      <c r="M438" s="89" t="str">
        <f>IF(L438=0," ",(VLOOKUP(L438,Kode!$B$10:$E$423,4,0)))</f>
        <v xml:space="preserve"> </v>
      </c>
      <c r="N438" s="217">
        <v>4461248.5079999994</v>
      </c>
      <c r="O438" s="217"/>
      <c r="P438" s="15" t="str">
        <f t="shared" si="148"/>
        <v>Balance</v>
      </c>
      <c r="Q438" s="174"/>
    </row>
    <row r="439" spans="1:17" ht="12.75" customHeight="1">
      <c r="A439" s="50" t="str">
        <f t="shared" si="149"/>
        <v>6722105</v>
      </c>
      <c r="B439" s="50">
        <f>IF(ERR=TRUE,COUNTIF($K$10:K439,K439),0)</f>
        <v>67</v>
      </c>
      <c r="C439" s="50" t="str">
        <f t="shared" si="150"/>
        <v xml:space="preserve">371 </v>
      </c>
      <c r="D439" s="50">
        <f>IF(ERR=FALSE,0,COUNTIF($M$10:M439,M439))</f>
        <v>371</v>
      </c>
      <c r="E439" s="19"/>
      <c r="F439" s="180">
        <v>46051</v>
      </c>
      <c r="G439" s="167">
        <v>27</v>
      </c>
      <c r="H439" s="899" t="s">
        <v>611</v>
      </c>
      <c r="I439" s="168" t="s">
        <v>548</v>
      </c>
      <c r="J439" s="168" t="str">
        <f t="shared" si="151"/>
        <v xml:space="preserve">PPN Keluaran </v>
      </c>
      <c r="K439" s="74">
        <v>22105</v>
      </c>
      <c r="L439" s="230"/>
      <c r="M439" s="89" t="str">
        <f>IF(L439=0," ",(VLOOKUP(L439,Kode!$B$10:$E$423,4,0)))</f>
        <v xml:space="preserve"> </v>
      </c>
      <c r="N439" s="217"/>
      <c r="O439" s="217">
        <v>442105.70799999993</v>
      </c>
      <c r="P439" s="15" t="str">
        <f t="shared" si="148"/>
        <v>Balance</v>
      </c>
      <c r="Q439" s="174"/>
    </row>
    <row r="440" spans="1:17" ht="12.75" customHeight="1">
      <c r="A440" s="50" t="str">
        <f t="shared" si="149"/>
        <v>6841000</v>
      </c>
      <c r="B440" s="50">
        <f>IF(ERR=TRUE,COUNTIF($K$10:K440,K440),0)</f>
        <v>68</v>
      </c>
      <c r="C440" s="50" t="str">
        <f t="shared" si="150"/>
        <v xml:space="preserve">372 </v>
      </c>
      <c r="D440" s="50">
        <f>IF(ERR=FALSE,0,COUNTIF($M$10:M440,M440))</f>
        <v>372</v>
      </c>
      <c r="E440" s="19"/>
      <c r="F440" s="180">
        <v>46051</v>
      </c>
      <c r="G440" s="167">
        <v>27</v>
      </c>
      <c r="H440" s="899" t="s">
        <v>611</v>
      </c>
      <c r="I440" s="168" t="s">
        <v>548</v>
      </c>
      <c r="J440" s="168" t="str">
        <f t="shared" si="151"/>
        <v xml:space="preserve">Penjualan Barang </v>
      </c>
      <c r="K440" s="74">
        <v>41000</v>
      </c>
      <c r="L440" s="230"/>
      <c r="M440" s="89" t="str">
        <f>IF(L440=0," ",(VLOOKUP(L440,Kode!$B$10:$E$423,4,0)))</f>
        <v xml:space="preserve"> </v>
      </c>
      <c r="N440" s="217"/>
      <c r="O440" s="217">
        <v>4019142.8</v>
      </c>
      <c r="P440" s="15" t="str">
        <f t="shared" si="148"/>
        <v>Balance</v>
      </c>
      <c r="Q440" s="174"/>
    </row>
    <row r="441" spans="1:17" ht="12.75" customHeight="1">
      <c r="A441" s="50" t="str">
        <f t="shared" si="149"/>
        <v>5111102</v>
      </c>
      <c r="B441" s="50">
        <f>IF(ERR=TRUE,COUNTIF($K$10:K441,K441),0)</f>
        <v>51</v>
      </c>
      <c r="C441" s="50" t="str">
        <f t="shared" si="150"/>
        <v xml:space="preserve">373 </v>
      </c>
      <c r="D441" s="50">
        <f>IF(ERR=FALSE,0,COUNTIF($M$10:M441,M441))</f>
        <v>373</v>
      </c>
      <c r="E441" s="19"/>
      <c r="F441" s="180">
        <v>46051</v>
      </c>
      <c r="G441" s="167">
        <v>27</v>
      </c>
      <c r="H441" s="899" t="s">
        <v>612</v>
      </c>
      <c r="I441" s="168" t="s">
        <v>548</v>
      </c>
      <c r="J441" s="168" t="str">
        <f t="shared" si="151"/>
        <v>Piutang Dagang</v>
      </c>
      <c r="K441" s="74">
        <v>11102</v>
      </c>
      <c r="L441" s="230"/>
      <c r="M441" s="89" t="str">
        <f>IF(L441=0," ",(VLOOKUP(L441,Kode!$B$10:$E$423,4,0)))</f>
        <v xml:space="preserve"> </v>
      </c>
      <c r="N441" s="217">
        <v>3190939.2</v>
      </c>
      <c r="O441" s="217"/>
      <c r="P441" s="15" t="str">
        <f t="shared" si="148"/>
        <v>Balance</v>
      </c>
      <c r="Q441" s="174"/>
    </row>
    <row r="442" spans="1:17" ht="12.75" customHeight="1">
      <c r="A442" s="50" t="str">
        <f t="shared" si="149"/>
        <v>6822105</v>
      </c>
      <c r="B442" s="50">
        <f>IF(ERR=TRUE,COUNTIF($K$10:K442,K442),0)</f>
        <v>68</v>
      </c>
      <c r="C442" s="50" t="str">
        <f t="shared" si="150"/>
        <v xml:space="preserve">374 </v>
      </c>
      <c r="D442" s="50">
        <f>IF(ERR=FALSE,0,COUNTIF($M$10:M442,M442))</f>
        <v>374</v>
      </c>
      <c r="E442" s="19"/>
      <c r="F442" s="180">
        <v>46051</v>
      </c>
      <c r="G442" s="167">
        <v>27</v>
      </c>
      <c r="H442" s="899" t="s">
        <v>612</v>
      </c>
      <c r="I442" s="168" t="s">
        <v>548</v>
      </c>
      <c r="J442" s="168" t="str">
        <f t="shared" si="151"/>
        <v xml:space="preserve">PPN Keluaran </v>
      </c>
      <c r="K442" s="74">
        <v>22105</v>
      </c>
      <c r="L442" s="230"/>
      <c r="M442" s="89" t="str">
        <f>IF(L442=0," ",(VLOOKUP(L442,Kode!$B$10:$E$423,4,0)))</f>
        <v xml:space="preserve"> </v>
      </c>
      <c r="N442" s="217"/>
      <c r="O442" s="217">
        <v>316219.2</v>
      </c>
      <c r="P442" s="15" t="str">
        <f t="shared" si="148"/>
        <v>Balance</v>
      </c>
      <c r="Q442" s="174"/>
    </row>
    <row r="443" spans="1:17" ht="12.75" customHeight="1">
      <c r="A443" s="50" t="str">
        <f t="shared" si="149"/>
        <v>6941000</v>
      </c>
      <c r="B443" s="50">
        <f>IF(ERR=TRUE,COUNTIF($K$10:K443,K443),0)</f>
        <v>69</v>
      </c>
      <c r="C443" s="50" t="str">
        <f t="shared" si="150"/>
        <v xml:space="preserve">375 </v>
      </c>
      <c r="D443" s="50">
        <f>IF(ERR=FALSE,0,COUNTIF($M$10:M443,M443))</f>
        <v>375</v>
      </c>
      <c r="E443" s="19"/>
      <c r="F443" s="180">
        <v>46051</v>
      </c>
      <c r="G443" s="167">
        <v>27</v>
      </c>
      <c r="H443" s="899" t="s">
        <v>612</v>
      </c>
      <c r="I443" s="168" t="s">
        <v>548</v>
      </c>
      <c r="J443" s="168" t="str">
        <f t="shared" si="151"/>
        <v xml:space="preserve">Penjualan Barang </v>
      </c>
      <c r="K443" s="74">
        <v>41000</v>
      </c>
      <c r="L443" s="230"/>
      <c r="M443" s="89" t="str">
        <f>IF(L443=0," ",(VLOOKUP(L443,Kode!$B$10:$E$423,4,0)))</f>
        <v xml:space="preserve"> </v>
      </c>
      <c r="N443" s="217"/>
      <c r="O443" s="217">
        <v>2874720</v>
      </c>
      <c r="P443" s="15" t="str">
        <f t="shared" si="148"/>
        <v>Balance</v>
      </c>
      <c r="Q443" s="174"/>
    </row>
    <row r="444" spans="1:17" ht="12.75" customHeight="1">
      <c r="A444" s="50" t="str">
        <f t="shared" si="149"/>
        <v>5211102</v>
      </c>
      <c r="B444" s="50">
        <f>IF(ERR=TRUE,COUNTIF($K$10:K444,K444),0)</f>
        <v>52</v>
      </c>
      <c r="C444" s="50" t="str">
        <f t="shared" si="150"/>
        <v xml:space="preserve">376 </v>
      </c>
      <c r="D444" s="50">
        <f>IF(ERR=FALSE,0,COUNTIF($M$10:M444,M444))</f>
        <v>376</v>
      </c>
      <c r="E444" s="19"/>
      <c r="F444" s="180">
        <v>46051</v>
      </c>
      <c r="G444" s="167">
        <v>27</v>
      </c>
      <c r="H444" s="899" t="s">
        <v>613</v>
      </c>
      <c r="I444" s="168" t="s">
        <v>548</v>
      </c>
      <c r="J444" s="168" t="str">
        <f t="shared" si="151"/>
        <v>Piutang Dagang</v>
      </c>
      <c r="K444" s="74">
        <v>11102</v>
      </c>
      <c r="L444" s="230"/>
      <c r="M444" s="89" t="str">
        <f>IF(L444=0," ",(VLOOKUP(L444,Kode!$B$10:$E$423,4,0)))</f>
        <v xml:space="preserve"> </v>
      </c>
      <c r="N444" s="217">
        <v>2077920</v>
      </c>
      <c r="O444" s="217"/>
      <c r="P444" s="15" t="str">
        <f t="shared" si="148"/>
        <v>Balance</v>
      </c>
      <c r="Q444" s="174"/>
    </row>
    <row r="445" spans="1:17" ht="12.75" customHeight="1">
      <c r="A445" s="50" t="str">
        <f t="shared" si="149"/>
        <v>6922105</v>
      </c>
      <c r="B445" s="50">
        <f>IF(ERR=TRUE,COUNTIF($K$10:K445,K445),0)</f>
        <v>69</v>
      </c>
      <c r="C445" s="50" t="str">
        <f t="shared" si="150"/>
        <v xml:space="preserve">377 </v>
      </c>
      <c r="D445" s="50">
        <f>IF(ERR=FALSE,0,COUNTIF($M$10:M445,M445))</f>
        <v>377</v>
      </c>
      <c r="E445" s="19"/>
      <c r="F445" s="180">
        <v>46051</v>
      </c>
      <c r="G445" s="167">
        <v>27</v>
      </c>
      <c r="H445" s="899" t="s">
        <v>613</v>
      </c>
      <c r="I445" s="168" t="s">
        <v>548</v>
      </c>
      <c r="J445" s="168" t="str">
        <f t="shared" si="151"/>
        <v xml:space="preserve">PPN Keluaran </v>
      </c>
      <c r="K445" s="74">
        <v>22105</v>
      </c>
      <c r="L445" s="230"/>
      <c r="M445" s="89" t="str">
        <f>IF(L445=0," ",(VLOOKUP(L445,Kode!$B$10:$E$423,4,0)))</f>
        <v xml:space="preserve"> </v>
      </c>
      <c r="N445" s="217"/>
      <c r="O445" s="217">
        <v>205920</v>
      </c>
      <c r="P445" s="15" t="str">
        <f t="shared" si="148"/>
        <v>Balance</v>
      </c>
      <c r="Q445" s="174"/>
    </row>
    <row r="446" spans="1:17" ht="12.75" customHeight="1">
      <c r="A446" s="50" t="str">
        <f t="shared" si="149"/>
        <v>7041000</v>
      </c>
      <c r="B446" s="50">
        <f>IF(ERR=TRUE,COUNTIF($K$10:K446,K446),0)</f>
        <v>70</v>
      </c>
      <c r="C446" s="50" t="str">
        <f t="shared" si="150"/>
        <v xml:space="preserve">378 </v>
      </c>
      <c r="D446" s="50">
        <f>IF(ERR=FALSE,0,COUNTIF($M$10:M446,M446))</f>
        <v>378</v>
      </c>
      <c r="E446" s="19"/>
      <c r="F446" s="180">
        <v>46051</v>
      </c>
      <c r="G446" s="167">
        <v>27</v>
      </c>
      <c r="H446" s="899" t="s">
        <v>613</v>
      </c>
      <c r="I446" s="168" t="s">
        <v>548</v>
      </c>
      <c r="J446" s="168" t="str">
        <f t="shared" si="151"/>
        <v xml:space="preserve">Penjualan Barang </v>
      </c>
      <c r="K446" s="74">
        <v>41000</v>
      </c>
      <c r="L446" s="230"/>
      <c r="M446" s="89" t="str">
        <f>IF(L446=0," ",(VLOOKUP(L446,Kode!$B$10:$E$423,4,0)))</f>
        <v xml:space="preserve"> </v>
      </c>
      <c r="N446" s="217"/>
      <c r="O446" s="217">
        <v>1872000</v>
      </c>
      <c r="P446" s="15" t="str">
        <f t="shared" si="148"/>
        <v>Balance</v>
      </c>
      <c r="Q446" s="174"/>
    </row>
    <row r="447" spans="1:17" ht="12.75" customHeight="1">
      <c r="A447" s="50" t="str">
        <f t="shared" si="149"/>
        <v>5311102</v>
      </c>
      <c r="B447" s="50">
        <f>IF(ERR=TRUE,COUNTIF($K$10:K447,K447),0)</f>
        <v>53</v>
      </c>
      <c r="C447" s="50" t="str">
        <f t="shared" si="150"/>
        <v xml:space="preserve">379 </v>
      </c>
      <c r="D447" s="50">
        <f>IF(ERR=FALSE,0,COUNTIF($M$10:M447,M447))</f>
        <v>379</v>
      </c>
      <c r="E447" s="19"/>
      <c r="F447" s="180">
        <v>46051</v>
      </c>
      <c r="G447" s="167">
        <v>27</v>
      </c>
      <c r="H447" s="899" t="s">
        <v>614</v>
      </c>
      <c r="I447" s="168" t="s">
        <v>548</v>
      </c>
      <c r="J447" s="168" t="str">
        <f t="shared" si="151"/>
        <v>Piutang Dagang</v>
      </c>
      <c r="K447" s="74">
        <v>11102</v>
      </c>
      <c r="L447" s="230"/>
      <c r="M447" s="89" t="str">
        <f>IF(L447=0," ",(VLOOKUP(L447,Kode!$B$10:$E$423,4,0)))</f>
        <v xml:space="preserve"> </v>
      </c>
      <c r="N447" s="217">
        <v>11681959.68</v>
      </c>
      <c r="O447" s="217"/>
      <c r="P447" s="15" t="str">
        <f t="shared" si="148"/>
        <v>Balance</v>
      </c>
      <c r="Q447" s="174"/>
    </row>
    <row r="448" spans="1:17" ht="12.75" customHeight="1">
      <c r="A448" s="50" t="str">
        <f t="shared" si="149"/>
        <v>7022105</v>
      </c>
      <c r="B448" s="50">
        <f>IF(ERR=TRUE,COUNTIF($K$10:K448,K448),0)</f>
        <v>70</v>
      </c>
      <c r="C448" s="50" t="str">
        <f t="shared" si="150"/>
        <v xml:space="preserve">380 </v>
      </c>
      <c r="D448" s="50">
        <f>IF(ERR=FALSE,0,COUNTIF($M$10:M448,M448))</f>
        <v>380</v>
      </c>
      <c r="E448" s="19"/>
      <c r="F448" s="180">
        <v>46051</v>
      </c>
      <c r="G448" s="167">
        <v>27</v>
      </c>
      <c r="H448" s="899" t="s">
        <v>614</v>
      </c>
      <c r="I448" s="168" t="s">
        <v>548</v>
      </c>
      <c r="J448" s="168" t="str">
        <f t="shared" si="151"/>
        <v xml:space="preserve">PPN Keluaran </v>
      </c>
      <c r="K448" s="74">
        <v>22105</v>
      </c>
      <c r="L448" s="230"/>
      <c r="M448" s="89" t="str">
        <f>IF(L448=0," ",(VLOOKUP(L448,Kode!$B$10:$E$423,4,0)))</f>
        <v xml:space="preserve"> </v>
      </c>
      <c r="N448" s="217"/>
      <c r="O448" s="217">
        <v>1157671.68</v>
      </c>
      <c r="P448" s="15" t="str">
        <f t="shared" si="148"/>
        <v>Balance</v>
      </c>
      <c r="Q448" s="174"/>
    </row>
    <row r="449" spans="1:17" ht="12.75" customHeight="1">
      <c r="A449" s="50" t="str">
        <f t="shared" si="149"/>
        <v>7141000</v>
      </c>
      <c r="B449" s="50">
        <f>IF(ERR=TRUE,COUNTIF($K$10:K449,K449),0)</f>
        <v>71</v>
      </c>
      <c r="C449" s="50" t="str">
        <f t="shared" si="150"/>
        <v xml:space="preserve">381 </v>
      </c>
      <c r="D449" s="50">
        <f>IF(ERR=FALSE,0,COUNTIF($M$10:M449,M449))</f>
        <v>381</v>
      </c>
      <c r="E449" s="19"/>
      <c r="F449" s="180">
        <v>46051</v>
      </c>
      <c r="G449" s="167">
        <v>27</v>
      </c>
      <c r="H449" s="899" t="s">
        <v>614</v>
      </c>
      <c r="I449" s="168" t="s">
        <v>548</v>
      </c>
      <c r="J449" s="168" t="str">
        <f t="shared" si="151"/>
        <v xml:space="preserve">Penjualan Barang </v>
      </c>
      <c r="K449" s="74">
        <v>41000</v>
      </c>
      <c r="L449" s="230"/>
      <c r="M449" s="89" t="str">
        <f>IF(L449=0," ",(VLOOKUP(L449,Kode!$B$10:$E$423,4,0)))</f>
        <v xml:space="preserve"> </v>
      </c>
      <c r="N449" s="217"/>
      <c r="O449" s="217">
        <v>10524288</v>
      </c>
      <c r="P449" s="15" t="str">
        <f t="shared" si="148"/>
        <v>Balance</v>
      </c>
      <c r="Q449" s="174"/>
    </row>
    <row r="450" spans="1:17" ht="12.75" customHeight="1">
      <c r="A450" s="50" t="str">
        <f t="shared" si="149"/>
        <v>9211100</v>
      </c>
      <c r="B450" s="50">
        <f>IF(ERR=TRUE,COUNTIF($K$10:K450,K450),0)</f>
        <v>92</v>
      </c>
      <c r="C450" s="50" t="str">
        <f t="shared" si="150"/>
        <v xml:space="preserve">382 </v>
      </c>
      <c r="D450" s="50">
        <f>IF(ERR=FALSE,0,COUNTIF($M$10:M450,M450))</f>
        <v>382</v>
      </c>
      <c r="E450" s="19"/>
      <c r="F450" s="180">
        <v>46051</v>
      </c>
      <c r="G450" s="167">
        <v>27</v>
      </c>
      <c r="H450" s="899" t="s">
        <v>615</v>
      </c>
      <c r="I450" s="168" t="s">
        <v>574</v>
      </c>
      <c r="J450" s="168" t="str">
        <f t="shared" si="151"/>
        <v xml:space="preserve">Kas </v>
      </c>
      <c r="K450" s="74">
        <v>11100</v>
      </c>
      <c r="L450" s="230"/>
      <c r="M450" s="89" t="str">
        <f>IF(L450=0," ",(VLOOKUP(L450,Kode!$B$10:$E$423,4,0)))</f>
        <v xml:space="preserve"> </v>
      </c>
      <c r="N450" s="217">
        <v>6937305</v>
      </c>
      <c r="O450" s="217"/>
      <c r="P450" s="15" t="str">
        <f t="shared" si="148"/>
        <v>Balance</v>
      </c>
      <c r="Q450" s="174"/>
    </row>
    <row r="451" spans="1:17" ht="12.75" customHeight="1">
      <c r="A451" s="50" t="str">
        <f t="shared" si="149"/>
        <v>7122105</v>
      </c>
      <c r="B451" s="50">
        <f>IF(ERR=TRUE,COUNTIF($K$10:K451,K451),0)</f>
        <v>71</v>
      </c>
      <c r="C451" s="50" t="str">
        <f t="shared" si="150"/>
        <v xml:space="preserve">383 </v>
      </c>
      <c r="D451" s="50">
        <f>IF(ERR=FALSE,0,COUNTIF($M$10:M451,M451))</f>
        <v>383</v>
      </c>
      <c r="E451" s="19"/>
      <c r="F451" s="180">
        <v>46051</v>
      </c>
      <c r="G451" s="167">
        <v>27</v>
      </c>
      <c r="H451" s="899" t="s">
        <v>615</v>
      </c>
      <c r="I451" s="168" t="s">
        <v>574</v>
      </c>
      <c r="J451" s="168" t="str">
        <f t="shared" si="151"/>
        <v xml:space="preserve">PPN Keluaran </v>
      </c>
      <c r="K451" s="74">
        <v>22105</v>
      </c>
      <c r="L451" s="230"/>
      <c r="M451" s="89" t="str">
        <f>IF(L451=0," ",(VLOOKUP(L451,Kode!$B$10:$E$423,4,0)))</f>
        <v xml:space="preserve"> </v>
      </c>
      <c r="N451" s="217"/>
      <c r="O451" s="217">
        <v>714768.99999999988</v>
      </c>
      <c r="P451" s="15" t="str">
        <f t="shared" si="148"/>
        <v>Balance</v>
      </c>
      <c r="Q451" s="174"/>
    </row>
    <row r="452" spans="1:17" ht="12.75" customHeight="1">
      <c r="A452" s="50" t="str">
        <f t="shared" si="149"/>
        <v>7241000</v>
      </c>
      <c r="B452" s="50">
        <f>IF(ERR=TRUE,COUNTIF($K$10:K452,K452),0)</f>
        <v>72</v>
      </c>
      <c r="C452" s="50" t="str">
        <f t="shared" si="150"/>
        <v xml:space="preserve">384 </v>
      </c>
      <c r="D452" s="50">
        <f>IF(ERR=FALSE,0,COUNTIF($M$10:M452,M452))</f>
        <v>384</v>
      </c>
      <c r="E452" s="19"/>
      <c r="F452" s="180">
        <v>46051</v>
      </c>
      <c r="G452" s="167">
        <v>27</v>
      </c>
      <c r="H452" s="899" t="s">
        <v>615</v>
      </c>
      <c r="I452" s="168" t="s">
        <v>574</v>
      </c>
      <c r="J452" s="168" t="str">
        <f t="shared" si="151"/>
        <v xml:space="preserve">Penjualan Barang </v>
      </c>
      <c r="K452" s="74">
        <v>41000</v>
      </c>
      <c r="L452" s="230"/>
      <c r="M452" s="89" t="str">
        <f>IF(L452=0," ",(VLOOKUP(L452,Kode!$B$10:$E$423,4,0)))</f>
        <v xml:space="preserve"> </v>
      </c>
      <c r="N452" s="217"/>
      <c r="O452" s="217">
        <v>6497900</v>
      </c>
      <c r="P452" s="15" t="str">
        <f t="shared" si="148"/>
        <v>Balance</v>
      </c>
      <c r="Q452" s="174"/>
    </row>
    <row r="453" spans="1:17" ht="12.75" customHeight="1">
      <c r="A453" s="50" t="str">
        <f t="shared" si="149"/>
        <v>1911403</v>
      </c>
      <c r="B453" s="50">
        <f>IF(ERR=TRUE,COUNTIF($K$10:K453,K453),0)</f>
        <v>19</v>
      </c>
      <c r="C453" s="50" t="str">
        <f t="shared" si="150"/>
        <v xml:space="preserve">385 </v>
      </c>
      <c r="D453" s="50">
        <f>IF(ERR=FALSE,0,COUNTIF($M$10:M453,M453))</f>
        <v>385</v>
      </c>
      <c r="E453" s="19"/>
      <c r="F453" s="180">
        <v>46051</v>
      </c>
      <c r="G453" s="167">
        <v>27</v>
      </c>
      <c r="H453" s="899" t="s">
        <v>615</v>
      </c>
      <c r="I453" s="168" t="s">
        <v>574</v>
      </c>
      <c r="J453" s="168" t="str">
        <f t="shared" si="151"/>
        <v>Pph Pasal 23</v>
      </c>
      <c r="K453" s="74">
        <v>11403</v>
      </c>
      <c r="L453" s="230"/>
      <c r="M453" s="89" t="str">
        <f>IF(L453=0," ",(VLOOKUP(L453,Kode!$B$10:$E$423,4,0)))</f>
        <v xml:space="preserve"> </v>
      </c>
      <c r="N453" s="217">
        <v>129958</v>
      </c>
      <c r="O453" s="217"/>
      <c r="P453" s="15" t="str">
        <f t="shared" si="148"/>
        <v>Balance</v>
      </c>
      <c r="Q453" s="174"/>
    </row>
    <row r="454" spans="1:17" ht="12.75" customHeight="1">
      <c r="A454" s="50" t="str">
        <f t="shared" si="149"/>
        <v>9311100</v>
      </c>
      <c r="B454" s="50">
        <f>IF(ERR=TRUE,COUNTIF($K$10:K454,K454),0)</f>
        <v>93</v>
      </c>
      <c r="C454" s="50" t="str">
        <f t="shared" si="150"/>
        <v xml:space="preserve">386 </v>
      </c>
      <c r="D454" s="50">
        <f>IF(ERR=FALSE,0,COUNTIF($M$10:M454,M454))</f>
        <v>386</v>
      </c>
      <c r="E454" s="19"/>
      <c r="F454" s="180">
        <v>46051</v>
      </c>
      <c r="G454" s="167">
        <v>27</v>
      </c>
      <c r="H454" s="899" t="s">
        <v>615</v>
      </c>
      <c r="I454" s="168" t="s">
        <v>574</v>
      </c>
      <c r="J454" s="168" t="str">
        <f t="shared" si="151"/>
        <v xml:space="preserve">Kas </v>
      </c>
      <c r="K454" s="74">
        <v>11100</v>
      </c>
      <c r="L454" s="230"/>
      <c r="M454" s="89" t="str">
        <f>IF(L454=0," ",(VLOOKUP(L454,Kode!$B$10:$E$423,4,0)))</f>
        <v xml:space="preserve"> </v>
      </c>
      <c r="N454" s="217">
        <v>145406</v>
      </c>
      <c r="O454" s="217"/>
      <c r="P454" s="15" t="str">
        <f t="shared" si="148"/>
        <v>Balance</v>
      </c>
      <c r="Q454" s="174"/>
    </row>
    <row r="455" spans="1:17" ht="12.75" customHeight="1">
      <c r="A455" s="50" t="str">
        <f t="shared" ref="A455:A460" si="158">B455&amp;K455</f>
        <v>2411600</v>
      </c>
      <c r="B455" s="50">
        <f>IF(ERR=TRUE,COUNTIF($K$10:K455,K455),0)</f>
        <v>24</v>
      </c>
      <c r="C455" s="50" t="str">
        <f t="shared" ref="C455:C460" si="159">D455&amp;M455</f>
        <v xml:space="preserve">387 </v>
      </c>
      <c r="D455" s="50">
        <f>IF(ERR=FALSE,0,COUNTIF($M$10:M455,M455))</f>
        <v>387</v>
      </c>
      <c r="E455" s="19"/>
      <c r="F455" s="180">
        <v>46051</v>
      </c>
      <c r="G455" s="167">
        <v>27</v>
      </c>
      <c r="H455" s="899" t="s">
        <v>687</v>
      </c>
      <c r="I455" s="168" t="s">
        <v>667</v>
      </c>
      <c r="J455" s="168" t="str">
        <f t="shared" ref="J455:J460" si="160">IF(K455=0,"",VLOOKUP(K455,Tarkun,2,0))</f>
        <v xml:space="preserve">PPN Masukan </v>
      </c>
      <c r="K455" s="74">
        <v>11600</v>
      </c>
      <c r="L455" s="230"/>
      <c r="M455" s="89" t="str">
        <f>IF(L455=0," ",(VLOOKUP(L455,Kode!$B$10:$E$423,4,0)))</f>
        <v xml:space="preserve"> </v>
      </c>
      <c r="N455" s="217">
        <v>647613</v>
      </c>
      <c r="O455" s="217"/>
      <c r="P455" s="15" t="str">
        <f t="shared" si="148"/>
        <v>Balance</v>
      </c>
      <c r="Q455" s="174"/>
    </row>
    <row r="456" spans="1:17" ht="12.75" customHeight="1">
      <c r="A456" s="50" t="str">
        <f t="shared" si="158"/>
        <v>2053000</v>
      </c>
      <c r="B456" s="50">
        <f>IF(ERR=TRUE,COUNTIF($K$10:K456,K456),0)</f>
        <v>20</v>
      </c>
      <c r="C456" s="50" t="str">
        <f t="shared" si="159"/>
        <v xml:space="preserve">388 </v>
      </c>
      <c r="D456" s="50">
        <f>IF(ERR=FALSE,0,COUNTIF($M$10:M456,M456))</f>
        <v>388</v>
      </c>
      <c r="E456" s="19"/>
      <c r="F456" s="180">
        <v>46051</v>
      </c>
      <c r="G456" s="167">
        <v>27</v>
      </c>
      <c r="H456" s="899" t="s">
        <v>687</v>
      </c>
      <c r="I456" s="168" t="s">
        <v>667</v>
      </c>
      <c r="J456" s="168" t="str">
        <f t="shared" si="160"/>
        <v xml:space="preserve">Pembelian Bahan Baku </v>
      </c>
      <c r="K456" s="74">
        <v>53000</v>
      </c>
      <c r="L456" s="230"/>
      <c r="M456" s="89" t="str">
        <f>IF(L456=0," ",(VLOOKUP(L456,Kode!$B$10:$E$423,4,0)))</f>
        <v xml:space="preserve"> </v>
      </c>
      <c r="N456" s="217">
        <v>5887387</v>
      </c>
      <c r="O456" s="217"/>
      <c r="P456" s="15" t="str">
        <f t="shared" si="148"/>
        <v>Balance</v>
      </c>
      <c r="Q456" s="174"/>
    </row>
    <row r="457" spans="1:17" ht="12.75" customHeight="1">
      <c r="A457" s="50" t="str">
        <f t="shared" si="158"/>
        <v>3821100</v>
      </c>
      <c r="B457" s="50">
        <f>IF(ERR=TRUE,COUNTIF($K$10:K457,K457),0)</f>
        <v>38</v>
      </c>
      <c r="C457" s="50" t="str">
        <f t="shared" si="159"/>
        <v>4H-003</v>
      </c>
      <c r="D457" s="50">
        <f>IF(ERR=FALSE,0,COUNTIF($M$10:M457,M457))</f>
        <v>4</v>
      </c>
      <c r="E457" s="19"/>
      <c r="F457" s="180">
        <v>46051</v>
      </c>
      <c r="G457" s="167">
        <v>27</v>
      </c>
      <c r="H457" s="899" t="s">
        <v>687</v>
      </c>
      <c r="I457" s="168" t="s">
        <v>667</v>
      </c>
      <c r="J457" s="168" t="str">
        <f t="shared" si="160"/>
        <v xml:space="preserve">Hutang Dagang </v>
      </c>
      <c r="K457" s="74">
        <v>21100</v>
      </c>
      <c r="L457" s="230" t="s">
        <v>428</v>
      </c>
      <c r="M457" s="89" t="str">
        <f>IF(L457=0," ",(VLOOKUP(L457,Kode!$B$10:$E$423,4,0)))</f>
        <v>H-003</v>
      </c>
      <c r="N457" s="217"/>
      <c r="O457" s="217">
        <v>6535000</v>
      </c>
      <c r="P457" s="15" t="str">
        <f t="shared" si="148"/>
        <v>Balance</v>
      </c>
      <c r="Q457" s="174"/>
    </row>
    <row r="458" spans="1:17" ht="12.75" customHeight="1">
      <c r="A458" s="50" t="str">
        <f t="shared" si="158"/>
        <v>2511600</v>
      </c>
      <c r="B458" s="50">
        <f>IF(ERR=TRUE,COUNTIF($K$10:K458,K458),0)</f>
        <v>25</v>
      </c>
      <c r="C458" s="50" t="str">
        <f t="shared" si="159"/>
        <v xml:space="preserve">389 </v>
      </c>
      <c r="D458" s="50">
        <f>IF(ERR=FALSE,0,COUNTIF($M$10:M458,M458))</f>
        <v>389</v>
      </c>
      <c r="E458" s="19"/>
      <c r="F458" s="180">
        <v>46051</v>
      </c>
      <c r="G458" s="167">
        <v>27</v>
      </c>
      <c r="H458" s="899" t="s">
        <v>688</v>
      </c>
      <c r="I458" s="168" t="s">
        <v>689</v>
      </c>
      <c r="J458" s="168" t="str">
        <f t="shared" si="160"/>
        <v xml:space="preserve">PPN Masukan </v>
      </c>
      <c r="K458" s="74">
        <v>11600</v>
      </c>
      <c r="L458" s="230"/>
      <c r="M458" s="89" t="str">
        <f>IF(L458=0," ",(VLOOKUP(L458,Kode!$B$10:$E$423,4,0)))</f>
        <v xml:space="preserve"> </v>
      </c>
      <c r="N458" s="217">
        <v>773474</v>
      </c>
      <c r="O458" s="217"/>
      <c r="P458" s="15" t="str">
        <f t="shared" si="148"/>
        <v>Balance</v>
      </c>
      <c r="Q458" s="174"/>
    </row>
    <row r="459" spans="1:17" ht="12.75" customHeight="1">
      <c r="A459" s="50" t="str">
        <f t="shared" si="158"/>
        <v>1553003</v>
      </c>
      <c r="B459" s="50">
        <f>IF(ERR=TRUE,COUNTIF($K$10:K459,K459),0)</f>
        <v>15</v>
      </c>
      <c r="C459" s="50" t="str">
        <f t="shared" si="159"/>
        <v xml:space="preserve">390 </v>
      </c>
      <c r="D459" s="50">
        <f>IF(ERR=FALSE,0,COUNTIF($M$10:M459,M459))</f>
        <v>390</v>
      </c>
      <c r="E459" s="19"/>
      <c r="F459" s="180">
        <v>46051</v>
      </c>
      <c r="G459" s="167">
        <v>27</v>
      </c>
      <c r="H459" s="899" t="s">
        <v>688</v>
      </c>
      <c r="I459" s="168" t="s">
        <v>689</v>
      </c>
      <c r="J459" s="168" t="str">
        <f t="shared" si="160"/>
        <v>Pembelian Bahan Penolong</v>
      </c>
      <c r="K459" s="74">
        <v>53003</v>
      </c>
      <c r="L459" s="230"/>
      <c r="M459" s="89" t="str">
        <f>IF(L459=0," ",(VLOOKUP(L459,Kode!$B$10:$E$423,4,0)))</f>
        <v xml:space="preserve"> </v>
      </c>
      <c r="N459" s="217">
        <v>7031583</v>
      </c>
      <c r="O459" s="217"/>
      <c r="P459" s="15" t="str">
        <f t="shared" si="148"/>
        <v>Balance</v>
      </c>
      <c r="Q459" s="174"/>
    </row>
    <row r="460" spans="1:17" ht="12.75" customHeight="1">
      <c r="A460" s="50" t="str">
        <f t="shared" si="158"/>
        <v>3921100</v>
      </c>
      <c r="B460" s="50">
        <f>IF(ERR=TRUE,COUNTIF($K$10:K460,K460),0)</f>
        <v>39</v>
      </c>
      <c r="C460" s="50" t="str">
        <f t="shared" si="159"/>
        <v>2H-006</v>
      </c>
      <c r="D460" s="50">
        <f>IF(ERR=FALSE,0,COUNTIF($M$10:M460,M460))</f>
        <v>2</v>
      </c>
      <c r="E460" s="19"/>
      <c r="F460" s="180">
        <v>46051</v>
      </c>
      <c r="G460" s="167">
        <v>27</v>
      </c>
      <c r="H460" s="899" t="s">
        <v>688</v>
      </c>
      <c r="I460" s="168" t="s">
        <v>689</v>
      </c>
      <c r="J460" s="168" t="str">
        <f t="shared" si="160"/>
        <v xml:space="preserve">Hutang Dagang </v>
      </c>
      <c r="K460" s="74">
        <v>21100</v>
      </c>
      <c r="L460" s="230" t="s">
        <v>434</v>
      </c>
      <c r="M460" s="89" t="str">
        <f>IF(L460=0," ",(VLOOKUP(L460,Kode!$B$10:$E$423,4,0)))</f>
        <v>H-006</v>
      </c>
      <c r="N460" s="217"/>
      <c r="O460" s="217">
        <v>7805057</v>
      </c>
      <c r="P460" s="15" t="str">
        <f t="shared" si="148"/>
        <v>Balance</v>
      </c>
      <c r="Q460" s="174"/>
    </row>
    <row r="461" spans="1:17" ht="12.75" customHeight="1">
      <c r="A461" s="50" t="str">
        <f t="shared" si="149"/>
        <v>0</v>
      </c>
      <c r="B461" s="50">
        <f>IF(ERR=TRUE,COUNTIF($K$10:K461,K461),0)</f>
        <v>0</v>
      </c>
      <c r="C461" s="50" t="str">
        <f t="shared" si="150"/>
        <v xml:space="preserve">391 </v>
      </c>
      <c r="D461" s="50">
        <f>IF(ERR=FALSE,0,COUNTIF($M$10:M461,M461))</f>
        <v>391</v>
      </c>
      <c r="E461" s="19"/>
      <c r="F461" s="180">
        <v>46051</v>
      </c>
      <c r="G461" s="167"/>
      <c r="H461" s="899"/>
      <c r="I461" s="168"/>
      <c r="J461" s="168" t="str">
        <f t="shared" si="151"/>
        <v/>
      </c>
      <c r="K461" s="74"/>
      <c r="L461" s="230"/>
      <c r="M461" s="89" t="str">
        <f>IF(L461=0," ",(VLOOKUP(L461,Kode!$B$10:$E$423,4,0)))</f>
        <v xml:space="preserve"> </v>
      </c>
      <c r="N461" s="217"/>
      <c r="O461" s="217"/>
      <c r="P461" s="15" t="str">
        <f t="shared" si="148"/>
        <v/>
      </c>
      <c r="Q461" s="174"/>
    </row>
    <row r="462" spans="1:17" ht="12.75" customHeight="1">
      <c r="A462" s="50" t="str">
        <f t="shared" ref="A462:A474" si="161">B462&amp;K462</f>
        <v>9411100</v>
      </c>
      <c r="B462" s="50">
        <f>IF(ERR=TRUE,COUNTIF($K$10:K462,K462),0)</f>
        <v>94</v>
      </c>
      <c r="C462" s="50" t="str">
        <f t="shared" ref="C462:C474" si="162">D462&amp;M462</f>
        <v xml:space="preserve">392 </v>
      </c>
      <c r="D462" s="50">
        <f>IF(ERR=FALSE,0,COUNTIF($M$10:M462,M462))</f>
        <v>392</v>
      </c>
      <c r="E462" s="19"/>
      <c r="F462" s="180">
        <v>46051</v>
      </c>
      <c r="G462" s="167">
        <v>28</v>
      </c>
      <c r="H462" s="899"/>
      <c r="I462" s="168" t="s">
        <v>540</v>
      </c>
      <c r="J462" s="168" t="str">
        <f t="shared" ref="J462:J474" si="163">IF(K462=0,"",VLOOKUP(K462,Tarkun,2,0))</f>
        <v xml:space="preserve">Kas </v>
      </c>
      <c r="K462" s="74">
        <v>11100</v>
      </c>
      <c r="L462" s="230"/>
      <c r="M462" s="89" t="str">
        <f>IF(L462=0," ",(VLOOKUP(L462,Kode!$B$10:$E$423,4,0)))</f>
        <v xml:space="preserve"> </v>
      </c>
      <c r="N462" s="217">
        <v>22174500</v>
      </c>
      <c r="O462" s="217"/>
      <c r="P462" s="15" t="str">
        <f t="shared" si="148"/>
        <v>Balance</v>
      </c>
      <c r="Q462" s="174"/>
    </row>
    <row r="463" spans="1:17" ht="12.75" customHeight="1">
      <c r="A463" s="50" t="str">
        <f t="shared" si="161"/>
        <v>7222105</v>
      </c>
      <c r="B463" s="50">
        <f>IF(ERR=TRUE,COUNTIF($K$10:K463,K463),0)</f>
        <v>72</v>
      </c>
      <c r="C463" s="50" t="str">
        <f t="shared" si="162"/>
        <v xml:space="preserve">393 </v>
      </c>
      <c r="D463" s="50">
        <f>IF(ERR=FALSE,0,COUNTIF($M$10:M463,M463))</f>
        <v>393</v>
      </c>
      <c r="E463" s="19"/>
      <c r="F463" s="180">
        <v>46051</v>
      </c>
      <c r="G463" s="167">
        <v>28</v>
      </c>
      <c r="H463" s="899"/>
      <c r="I463" s="168" t="s">
        <v>540</v>
      </c>
      <c r="J463" s="168" t="str">
        <f t="shared" si="163"/>
        <v xml:space="preserve">PPN Keluaran </v>
      </c>
      <c r="K463" s="74">
        <v>22105</v>
      </c>
      <c r="L463" s="230"/>
      <c r="M463" s="89" t="str">
        <f>IF(L463=0," ",(VLOOKUP(L463,Kode!$B$10:$E$423,4,0)))</f>
        <v xml:space="preserve"> </v>
      </c>
      <c r="N463" s="217"/>
      <c r="O463" s="217">
        <v>2197472.9729729723</v>
      </c>
      <c r="P463" s="15" t="str">
        <f t="shared" si="148"/>
        <v>Balance</v>
      </c>
      <c r="Q463" s="174"/>
    </row>
    <row r="464" spans="1:17" ht="12.75" customHeight="1">
      <c r="A464" s="50" t="str">
        <f t="shared" si="161"/>
        <v>7341000</v>
      </c>
      <c r="B464" s="50">
        <f>IF(ERR=TRUE,COUNTIF($K$10:K464,K464),0)</f>
        <v>73</v>
      </c>
      <c r="C464" s="50" t="str">
        <f t="shared" si="162"/>
        <v xml:space="preserve">394 </v>
      </c>
      <c r="D464" s="50">
        <f>IF(ERR=FALSE,0,COUNTIF($M$10:M464,M464))</f>
        <v>394</v>
      </c>
      <c r="E464" s="19"/>
      <c r="F464" s="180">
        <v>46051</v>
      </c>
      <c r="G464" s="167">
        <v>28</v>
      </c>
      <c r="H464" s="899"/>
      <c r="I464" s="168" t="s">
        <v>540</v>
      </c>
      <c r="J464" s="168" t="str">
        <f t="shared" si="163"/>
        <v xml:space="preserve">Penjualan Barang </v>
      </c>
      <c r="K464" s="74">
        <v>41000</v>
      </c>
      <c r="L464" s="230"/>
      <c r="M464" s="89" t="str">
        <f>IF(L464=0," ",(VLOOKUP(L464,Kode!$B$10:$E$423,4,0)))</f>
        <v xml:space="preserve"> </v>
      </c>
      <c r="N464" s="217"/>
      <c r="O464" s="217">
        <v>19977027.027027026</v>
      </c>
      <c r="P464" s="15" t="str">
        <f t="shared" si="148"/>
        <v>Balance</v>
      </c>
      <c r="Q464" s="174"/>
    </row>
    <row r="465" spans="1:17" ht="12.75" customHeight="1">
      <c r="A465" s="50" t="str">
        <f t="shared" si="161"/>
        <v>9511100</v>
      </c>
      <c r="B465" s="50">
        <f>IF(ERR=TRUE,COUNTIF($K$10:K465,K465),0)</f>
        <v>95</v>
      </c>
      <c r="C465" s="50" t="str">
        <f t="shared" si="162"/>
        <v xml:space="preserve">395 </v>
      </c>
      <c r="D465" s="50">
        <f>IF(ERR=FALSE,0,COUNTIF($M$10:M465,M465))</f>
        <v>395</v>
      </c>
      <c r="E465" s="19"/>
      <c r="F465" s="180">
        <v>46051</v>
      </c>
      <c r="G465" s="167">
        <v>28</v>
      </c>
      <c r="H465" s="899"/>
      <c r="I465" s="168" t="s">
        <v>732</v>
      </c>
      <c r="J465" s="168" t="str">
        <f t="shared" si="163"/>
        <v xml:space="preserve">Kas </v>
      </c>
      <c r="K465" s="74">
        <v>11100</v>
      </c>
      <c r="L465" s="230"/>
      <c r="M465" s="89" t="str">
        <f>IF(L465=0," ",(VLOOKUP(L465,Kode!$B$10:$E$423,4,0)))</f>
        <v xml:space="preserve"> </v>
      </c>
      <c r="N465" s="217">
        <v>1221000</v>
      </c>
      <c r="O465" s="217"/>
      <c r="P465" s="15" t="str">
        <f t="shared" si="148"/>
        <v>Balance</v>
      </c>
      <c r="Q465" s="174"/>
    </row>
    <row r="466" spans="1:17" ht="12.75" customHeight="1">
      <c r="A466" s="50" t="str">
        <f t="shared" si="161"/>
        <v>5411102</v>
      </c>
      <c r="B466" s="50">
        <f>IF(ERR=TRUE,COUNTIF($K$10:K466,K466),0)</f>
        <v>54</v>
      </c>
      <c r="C466" s="50" t="str">
        <f t="shared" si="162"/>
        <v xml:space="preserve">396 </v>
      </c>
      <c r="D466" s="50">
        <f>IF(ERR=FALSE,0,COUNTIF($M$10:M466,M466))</f>
        <v>396</v>
      </c>
      <c r="E466" s="19"/>
      <c r="F466" s="180">
        <v>46051</v>
      </c>
      <c r="G466" s="167">
        <v>28</v>
      </c>
      <c r="H466" s="899"/>
      <c r="I466" s="168" t="s">
        <v>732</v>
      </c>
      <c r="J466" s="168" t="str">
        <f t="shared" si="163"/>
        <v>Piutang Dagang</v>
      </c>
      <c r="K466" s="74">
        <v>11102</v>
      </c>
      <c r="L466" s="230"/>
      <c r="M466" s="89" t="str">
        <f>IF(L466=0," ",(VLOOKUP(L466,Kode!$B$10:$E$423,4,0)))</f>
        <v xml:space="preserve"> </v>
      </c>
      <c r="N466" s="217"/>
      <c r="O466" s="217">
        <v>1221000</v>
      </c>
      <c r="P466" s="15" t="str">
        <f t="shared" si="148"/>
        <v>Balance</v>
      </c>
      <c r="Q466" s="174"/>
    </row>
    <row r="467" spans="1:17" ht="13.5" customHeight="1">
      <c r="A467" s="50" t="str">
        <f t="shared" si="161"/>
        <v>9611100</v>
      </c>
      <c r="B467" s="50">
        <f>IF(ERR=TRUE,COUNTIF($K$10:K467,K467),0)</f>
        <v>96</v>
      </c>
      <c r="C467" s="50" t="str">
        <f t="shared" si="162"/>
        <v xml:space="preserve">397 </v>
      </c>
      <c r="D467" s="50">
        <f>IF(ERR=FALSE,0,COUNTIF($M$10:M467,M467))</f>
        <v>397</v>
      </c>
      <c r="E467" s="19"/>
      <c r="F467" s="180">
        <v>46051</v>
      </c>
      <c r="G467" s="167">
        <v>28</v>
      </c>
      <c r="H467" s="899"/>
      <c r="I467" s="168" t="s">
        <v>731</v>
      </c>
      <c r="J467" s="168" t="str">
        <f t="shared" si="163"/>
        <v xml:space="preserve">Kas </v>
      </c>
      <c r="K467" s="74">
        <v>11100</v>
      </c>
      <c r="L467" s="230"/>
      <c r="M467" s="89" t="str">
        <f>IF(L467=0," ",(VLOOKUP(L467,Kode!$B$10:$E$423,4,0)))</f>
        <v xml:space="preserve"> </v>
      </c>
      <c r="N467" s="217">
        <v>7782600</v>
      </c>
      <c r="O467" s="217"/>
      <c r="P467" s="15" t="str">
        <f t="shared" si="148"/>
        <v>Balance</v>
      </c>
      <c r="Q467" s="174"/>
    </row>
    <row r="468" spans="1:17" ht="12.75" customHeight="1">
      <c r="A468" s="50" t="str">
        <f t="shared" si="161"/>
        <v>2011403</v>
      </c>
      <c r="B468" s="50">
        <f>IF(ERR=TRUE,COUNTIF($K$10:K468,K468),0)</f>
        <v>20</v>
      </c>
      <c r="C468" s="50" t="str">
        <f t="shared" si="162"/>
        <v xml:space="preserve">398 </v>
      </c>
      <c r="D468" s="50">
        <f>IF(ERR=FALSE,0,COUNTIF($M$10:M468,M468))</f>
        <v>398</v>
      </c>
      <c r="E468" s="19"/>
      <c r="F468" s="180">
        <v>46051</v>
      </c>
      <c r="G468" s="167">
        <v>28</v>
      </c>
      <c r="H468" s="899"/>
      <c r="I468" s="168" t="s">
        <v>731</v>
      </c>
      <c r="J468" s="168" t="str">
        <f t="shared" si="163"/>
        <v>Pph Pasal 23</v>
      </c>
      <c r="K468" s="74">
        <v>11403</v>
      </c>
      <c r="L468" s="230"/>
      <c r="M468" s="89" t="str">
        <f>IF(L468=0," ",(VLOOKUP(L468,Kode!$B$10:$E$423,4,0)))</f>
        <v xml:space="preserve"> </v>
      </c>
      <c r="N468" s="217">
        <f>62880+79920</f>
        <v>142800</v>
      </c>
      <c r="O468" s="217"/>
      <c r="P468" s="15" t="str">
        <f t="shared" si="148"/>
        <v>Balance</v>
      </c>
      <c r="Q468" s="174"/>
    </row>
    <row r="469" spans="1:17" ht="12.75" customHeight="1">
      <c r="A469" s="50" t="str">
        <f t="shared" si="161"/>
        <v>5511102</v>
      </c>
      <c r="B469" s="50">
        <f>IF(ERR=TRUE,COUNTIF($K$10:K469,K469),0)</f>
        <v>55</v>
      </c>
      <c r="C469" s="50" t="str">
        <f t="shared" si="162"/>
        <v>3P-014</v>
      </c>
      <c r="D469" s="50">
        <f>IF(ERR=FALSE,0,COUNTIF($M$10:M469,M469))</f>
        <v>3</v>
      </c>
      <c r="E469" s="19"/>
      <c r="F469" s="180">
        <v>46051</v>
      </c>
      <c r="G469" s="167">
        <v>28</v>
      </c>
      <c r="H469" s="899"/>
      <c r="I469" s="168" t="s">
        <v>731</v>
      </c>
      <c r="J469" s="168" t="str">
        <f t="shared" si="163"/>
        <v>Piutang Dagang</v>
      </c>
      <c r="K469" s="74">
        <v>11102</v>
      </c>
      <c r="L469" s="230" t="s">
        <v>728</v>
      </c>
      <c r="M469" s="89" t="str">
        <f>IF(L469=0," ",(VLOOKUP(L469,Kode!$B$10:$E$423,4,0)))</f>
        <v>P-014</v>
      </c>
      <c r="N469" s="217"/>
      <c r="O469" s="217">
        <v>7925400</v>
      </c>
      <c r="P469" s="15" t="str">
        <f t="shared" si="148"/>
        <v>Balance</v>
      </c>
      <c r="Q469" s="174"/>
    </row>
    <row r="470" spans="1:17" ht="12.75" customHeight="1">
      <c r="A470" s="50" t="str">
        <f t="shared" si="161"/>
        <v>9711100</v>
      </c>
      <c r="B470" s="50">
        <f>IF(ERR=TRUE,COUNTIF($K$10:K470,K470),0)</f>
        <v>97</v>
      </c>
      <c r="C470" s="50" t="str">
        <f t="shared" si="162"/>
        <v xml:space="preserve">399 </v>
      </c>
      <c r="D470" s="50">
        <f>IF(ERR=FALSE,0,COUNTIF($M$10:M470,M470))</f>
        <v>399</v>
      </c>
      <c r="E470" s="19"/>
      <c r="F470" s="180">
        <v>46051</v>
      </c>
      <c r="G470" s="167">
        <v>28</v>
      </c>
      <c r="H470" s="899"/>
      <c r="I470" s="168" t="s">
        <v>733</v>
      </c>
      <c r="J470" s="168" t="str">
        <f t="shared" si="163"/>
        <v xml:space="preserve">Kas </v>
      </c>
      <c r="K470" s="74">
        <v>11100</v>
      </c>
      <c r="L470" s="230"/>
      <c r="M470" s="89" t="str">
        <f>IF(L470=0," ",(VLOOKUP(L470,Kode!$B$10:$E$423,4,0)))</f>
        <v xml:space="preserve"> </v>
      </c>
      <c r="N470" s="217">
        <v>479600</v>
      </c>
      <c r="O470" s="217"/>
      <c r="P470" s="15" t="str">
        <f t="shared" si="148"/>
        <v>Balance</v>
      </c>
      <c r="Q470" s="174"/>
    </row>
    <row r="471" spans="1:17" ht="12.75" customHeight="1">
      <c r="A471" s="50" t="str">
        <f t="shared" si="161"/>
        <v>2111403</v>
      </c>
      <c r="B471" s="50">
        <f>IF(ERR=TRUE,COUNTIF($K$10:K471,K471),0)</f>
        <v>21</v>
      </c>
      <c r="C471" s="50" t="str">
        <f t="shared" si="162"/>
        <v xml:space="preserve">400 </v>
      </c>
      <c r="D471" s="50">
        <f>IF(ERR=FALSE,0,COUNTIF($M$10:M471,M471))</f>
        <v>400</v>
      </c>
      <c r="E471" s="19"/>
      <c r="F471" s="180">
        <v>46051</v>
      </c>
      <c r="G471" s="167">
        <v>28</v>
      </c>
      <c r="H471" s="899"/>
      <c r="I471" s="168" t="s">
        <v>733</v>
      </c>
      <c r="J471" s="168" t="str">
        <f t="shared" si="163"/>
        <v>Pph Pasal 23</v>
      </c>
      <c r="K471" s="74">
        <v>11403</v>
      </c>
      <c r="L471" s="230"/>
      <c r="M471" s="89" t="str">
        <f>IF(L471=0," ",(VLOOKUP(L471,Kode!$B$10:$E$423,4,0)))</f>
        <v xml:space="preserve"> </v>
      </c>
      <c r="N471" s="217">
        <v>8800</v>
      </c>
      <c r="O471" s="217"/>
      <c r="P471" s="15" t="str">
        <f t="shared" si="148"/>
        <v>Balance</v>
      </c>
      <c r="Q471" s="174"/>
    </row>
    <row r="472" spans="1:17" ht="12.75" customHeight="1">
      <c r="A472" s="50" t="str">
        <f t="shared" si="161"/>
        <v>5611102</v>
      </c>
      <c r="B472" s="50">
        <f>IF(ERR=TRUE,COUNTIF($K$10:K472,K472),0)</f>
        <v>56</v>
      </c>
      <c r="C472" s="50" t="str">
        <f t="shared" si="162"/>
        <v>1P-002</v>
      </c>
      <c r="D472" s="50">
        <f>IF(ERR=FALSE,0,COUNTIF($M$10:M472,M472))</f>
        <v>1</v>
      </c>
      <c r="E472" s="19"/>
      <c r="F472" s="180">
        <v>46051</v>
      </c>
      <c r="G472" s="167">
        <v>28</v>
      </c>
      <c r="H472" s="899"/>
      <c r="I472" s="168" t="s">
        <v>733</v>
      </c>
      <c r="J472" s="168" t="str">
        <f t="shared" si="163"/>
        <v>Piutang Dagang</v>
      </c>
      <c r="K472" s="74">
        <v>11102</v>
      </c>
      <c r="L472" s="230" t="s">
        <v>448</v>
      </c>
      <c r="M472" s="89" t="str">
        <f>IF(L472=0," ",(VLOOKUP(L472,Kode!$B$10:$E$423,4,0)))</f>
        <v>P-002</v>
      </c>
      <c r="N472" s="217"/>
      <c r="O472" s="217">
        <v>488400</v>
      </c>
      <c r="P472" s="15" t="str">
        <f t="shared" si="148"/>
        <v>Balance</v>
      </c>
      <c r="Q472" s="174"/>
    </row>
    <row r="473" spans="1:17" ht="12.75" customHeight="1">
      <c r="A473" s="50" t="str">
        <f t="shared" si="161"/>
        <v>9811100</v>
      </c>
      <c r="B473" s="50">
        <f>IF(ERR=TRUE,COUNTIF($K$10:K473,K473),0)</f>
        <v>98</v>
      </c>
      <c r="C473" s="50" t="str">
        <f t="shared" si="162"/>
        <v xml:space="preserve">401 </v>
      </c>
      <c r="D473" s="50">
        <f>IF(ERR=FALSE,0,COUNTIF($M$10:M473,M473))</f>
        <v>401</v>
      </c>
      <c r="E473" s="19"/>
      <c r="F473" s="180">
        <v>46051</v>
      </c>
      <c r="G473" s="167">
        <v>28</v>
      </c>
      <c r="H473" s="899"/>
      <c r="I473" s="168" t="s">
        <v>721</v>
      </c>
      <c r="J473" s="168" t="str">
        <f t="shared" si="163"/>
        <v xml:space="preserve">Kas </v>
      </c>
      <c r="K473" s="74">
        <v>11100</v>
      </c>
      <c r="L473" s="230"/>
      <c r="M473" s="89" t="str">
        <f>IF(L473=0," ",(VLOOKUP(L473,Kode!$B$10:$E$423,4,0)))</f>
        <v xml:space="preserve"> </v>
      </c>
      <c r="N473" s="217">
        <v>56571</v>
      </c>
      <c r="O473" s="217"/>
      <c r="P473" s="15" t="str">
        <f t="shared" si="148"/>
        <v>Balance</v>
      </c>
      <c r="Q473" s="174"/>
    </row>
    <row r="474" spans="1:17" ht="12.75" customHeight="1">
      <c r="A474" s="50" t="str">
        <f t="shared" si="161"/>
        <v>827100</v>
      </c>
      <c r="B474" s="50">
        <f>IF(ERR=TRUE,COUNTIF($K$10:K474,K474),0)</f>
        <v>8</v>
      </c>
      <c r="C474" s="50" t="str">
        <f t="shared" si="162"/>
        <v xml:space="preserve">402 </v>
      </c>
      <c r="D474" s="50">
        <f>IF(ERR=FALSE,0,COUNTIF($M$10:M474,M474))</f>
        <v>402</v>
      </c>
      <c r="E474" s="19"/>
      <c r="F474" s="180">
        <v>46051</v>
      </c>
      <c r="G474" s="167">
        <v>28</v>
      </c>
      <c r="H474" s="899"/>
      <c r="I474" s="168" t="s">
        <v>721</v>
      </c>
      <c r="J474" s="168" t="str">
        <f t="shared" si="163"/>
        <v xml:space="preserve">Uang Muka Penjualan  </v>
      </c>
      <c r="K474" s="74">
        <v>27100</v>
      </c>
      <c r="L474" s="230"/>
      <c r="M474" s="89" t="str">
        <f>IF(L474=0," ",(VLOOKUP(L474,Kode!$B$10:$E$423,4,0)))</f>
        <v xml:space="preserve"> </v>
      </c>
      <c r="N474" s="217"/>
      <c r="O474" s="217">
        <v>56571</v>
      </c>
      <c r="P474" s="15" t="str">
        <f t="shared" si="148"/>
        <v>Balance</v>
      </c>
      <c r="Q474" s="174"/>
    </row>
    <row r="475" spans="1:17" ht="12.75" customHeight="1">
      <c r="A475" s="50" t="str">
        <f t="shared" si="149"/>
        <v>5711102</v>
      </c>
      <c r="B475" s="50">
        <f>IF(ERR=TRUE,COUNTIF($K$10:K475,K475),0)</f>
        <v>57</v>
      </c>
      <c r="C475" s="50" t="str">
        <f t="shared" si="150"/>
        <v xml:space="preserve">403 </v>
      </c>
      <c r="D475" s="50">
        <f>IF(ERR=FALSE,0,COUNTIF($M$10:M475,M475))</f>
        <v>403</v>
      </c>
      <c r="E475" s="19"/>
      <c r="F475" s="180">
        <v>46051</v>
      </c>
      <c r="G475" s="167">
        <v>28</v>
      </c>
      <c r="H475" s="899" t="s">
        <v>616</v>
      </c>
      <c r="I475" s="168" t="s">
        <v>558</v>
      </c>
      <c r="J475" s="168" t="str">
        <f t="shared" si="151"/>
        <v>Piutang Dagang</v>
      </c>
      <c r="K475" s="74">
        <v>11102</v>
      </c>
      <c r="L475" s="230"/>
      <c r="M475" s="89" t="str">
        <f>IF(L475=0," ",(VLOOKUP(L475,Kode!$B$10:$E$423,4,0)))</f>
        <v xml:space="preserve"> </v>
      </c>
      <c r="N475" s="217">
        <v>3375121.5</v>
      </c>
      <c r="O475" s="217"/>
      <c r="P475" s="15" t="str">
        <f t="shared" si="148"/>
        <v>Balance</v>
      </c>
      <c r="Q475" s="174"/>
    </row>
    <row r="476" spans="1:17" ht="12.75" customHeight="1">
      <c r="A476" s="50" t="str">
        <f t="shared" si="149"/>
        <v>7322105</v>
      </c>
      <c r="B476" s="50">
        <f>IF(ERR=TRUE,COUNTIF($K$10:K476,K476),0)</f>
        <v>73</v>
      </c>
      <c r="C476" s="50" t="str">
        <f t="shared" si="150"/>
        <v xml:space="preserve">404 </v>
      </c>
      <c r="D476" s="50">
        <f>IF(ERR=FALSE,0,COUNTIF($M$10:M476,M476))</f>
        <v>404</v>
      </c>
      <c r="E476" s="19"/>
      <c r="F476" s="180">
        <v>46051</v>
      </c>
      <c r="G476" s="167">
        <v>28</v>
      </c>
      <c r="H476" s="899" t="s">
        <v>616</v>
      </c>
      <c r="I476" s="168" t="s">
        <v>558</v>
      </c>
      <c r="J476" s="168" t="str">
        <f t="shared" si="151"/>
        <v xml:space="preserve">PPN Keluaran </v>
      </c>
      <c r="K476" s="74">
        <v>22105</v>
      </c>
      <c r="L476" s="230"/>
      <c r="M476" s="89" t="str">
        <f>IF(L476=0," ",(VLOOKUP(L476,Kode!$B$10:$E$423,4,0)))</f>
        <v xml:space="preserve"> </v>
      </c>
      <c r="N476" s="217"/>
      <c r="O476" s="217">
        <v>334471.5</v>
      </c>
      <c r="P476" s="15" t="str">
        <f t="shared" si="148"/>
        <v>Balance</v>
      </c>
      <c r="Q476" s="174"/>
    </row>
    <row r="477" spans="1:17" ht="12.75" customHeight="1">
      <c r="A477" s="50" t="str">
        <f t="shared" si="149"/>
        <v>7441000</v>
      </c>
      <c r="B477" s="50">
        <f>IF(ERR=TRUE,COUNTIF($K$10:K477,K477),0)</f>
        <v>74</v>
      </c>
      <c r="C477" s="50" t="str">
        <f t="shared" si="150"/>
        <v xml:space="preserve">405 </v>
      </c>
      <c r="D477" s="50">
        <f>IF(ERR=FALSE,0,COUNTIF($M$10:M477,M477))</f>
        <v>405</v>
      </c>
      <c r="E477" s="19"/>
      <c r="F477" s="180">
        <v>46051</v>
      </c>
      <c r="G477" s="167">
        <v>28</v>
      </c>
      <c r="H477" s="899" t="s">
        <v>616</v>
      </c>
      <c r="I477" s="168" t="s">
        <v>558</v>
      </c>
      <c r="J477" s="168" t="str">
        <f t="shared" si="151"/>
        <v xml:space="preserve">Penjualan Barang </v>
      </c>
      <c r="K477" s="74">
        <v>41000</v>
      </c>
      <c r="L477" s="230"/>
      <c r="M477" s="89" t="str">
        <f>IF(L477=0," ",(VLOOKUP(L477,Kode!$B$10:$E$423,4,0)))</f>
        <v xml:space="preserve"> </v>
      </c>
      <c r="N477" s="217"/>
      <c r="O477" s="217">
        <v>3040650</v>
      </c>
      <c r="P477" s="15" t="str">
        <f t="shared" si="148"/>
        <v>Balance</v>
      </c>
      <c r="Q477" s="174"/>
    </row>
    <row r="478" spans="1:17" ht="12.75" customHeight="1">
      <c r="A478" s="50" t="str">
        <f t="shared" si="149"/>
        <v>5811102</v>
      </c>
      <c r="B478" s="50">
        <f>IF(ERR=TRUE,COUNTIF($K$10:K478,K478),0)</f>
        <v>58</v>
      </c>
      <c r="C478" s="50" t="str">
        <f t="shared" si="150"/>
        <v xml:space="preserve">406 </v>
      </c>
      <c r="D478" s="50">
        <f>IF(ERR=FALSE,0,COUNTIF($M$10:M478,M478))</f>
        <v>406</v>
      </c>
      <c r="E478" s="19"/>
      <c r="F478" s="180">
        <v>46051</v>
      </c>
      <c r="G478" s="167">
        <v>28</v>
      </c>
      <c r="H478" s="899" t="s">
        <v>617</v>
      </c>
      <c r="I478" s="168" t="s">
        <v>548</v>
      </c>
      <c r="J478" s="168" t="str">
        <f t="shared" si="151"/>
        <v>Piutang Dagang</v>
      </c>
      <c r="K478" s="74">
        <v>11102</v>
      </c>
      <c r="L478" s="230"/>
      <c r="M478" s="89" t="str">
        <f>IF(L478=0," ",(VLOOKUP(L478,Kode!$B$10:$E$423,4,0)))</f>
        <v xml:space="preserve"> </v>
      </c>
      <c r="N478" s="217">
        <v>2237760</v>
      </c>
      <c r="O478" s="217"/>
      <c r="P478" s="15" t="str">
        <f t="shared" si="148"/>
        <v>Balance</v>
      </c>
      <c r="Q478" s="174"/>
    </row>
    <row r="479" spans="1:17" ht="12.75" customHeight="1">
      <c r="A479" s="50" t="str">
        <f t="shared" si="149"/>
        <v>7422105</v>
      </c>
      <c r="B479" s="50">
        <f>IF(ERR=TRUE,COUNTIF($K$10:K479,K479),0)</f>
        <v>74</v>
      </c>
      <c r="C479" s="50" t="str">
        <f t="shared" si="150"/>
        <v xml:space="preserve">407 </v>
      </c>
      <c r="D479" s="50">
        <f>IF(ERR=FALSE,0,COUNTIF($M$10:M479,M479))</f>
        <v>407</v>
      </c>
      <c r="E479" s="19"/>
      <c r="F479" s="180">
        <v>46051</v>
      </c>
      <c r="G479" s="167">
        <v>28</v>
      </c>
      <c r="H479" s="899" t="s">
        <v>617</v>
      </c>
      <c r="I479" s="168" t="s">
        <v>548</v>
      </c>
      <c r="J479" s="168" t="str">
        <f t="shared" si="151"/>
        <v xml:space="preserve">PPN Keluaran </v>
      </c>
      <c r="K479" s="74">
        <v>22105</v>
      </c>
      <c r="L479" s="230"/>
      <c r="M479" s="89" t="str">
        <f>IF(L479=0," ",(VLOOKUP(L479,Kode!$B$10:$E$423,4,0)))</f>
        <v xml:space="preserve"> </v>
      </c>
      <c r="N479" s="217"/>
      <c r="O479" s="217">
        <v>221760</v>
      </c>
      <c r="P479" s="15" t="str">
        <f t="shared" si="148"/>
        <v>Balance</v>
      </c>
      <c r="Q479" s="174"/>
    </row>
    <row r="480" spans="1:17" ht="12.75" customHeight="1">
      <c r="A480" s="50" t="str">
        <f t="shared" si="149"/>
        <v>7541000</v>
      </c>
      <c r="B480" s="50">
        <f>IF(ERR=TRUE,COUNTIF($K$10:K480,K480),0)</f>
        <v>75</v>
      </c>
      <c r="C480" s="50" t="str">
        <f t="shared" si="150"/>
        <v xml:space="preserve">408 </v>
      </c>
      <c r="D480" s="50">
        <f>IF(ERR=FALSE,0,COUNTIF($M$10:M480,M480))</f>
        <v>408</v>
      </c>
      <c r="E480" s="19"/>
      <c r="F480" s="180">
        <v>46051</v>
      </c>
      <c r="G480" s="167">
        <v>28</v>
      </c>
      <c r="H480" s="899" t="s">
        <v>617</v>
      </c>
      <c r="I480" s="168" t="s">
        <v>548</v>
      </c>
      <c r="J480" s="168" t="str">
        <f t="shared" si="151"/>
        <v xml:space="preserve">Penjualan Barang </v>
      </c>
      <c r="K480" s="74">
        <v>41000</v>
      </c>
      <c r="L480" s="230"/>
      <c r="M480" s="89" t="str">
        <f>IF(L480=0," ",(VLOOKUP(L480,Kode!$B$10:$E$423,4,0)))</f>
        <v xml:space="preserve"> </v>
      </c>
      <c r="N480" s="217"/>
      <c r="O480" s="217">
        <v>2016000</v>
      </c>
      <c r="P480" s="15" t="str">
        <f t="shared" si="148"/>
        <v>Balance</v>
      </c>
      <c r="Q480" s="174"/>
    </row>
    <row r="481" spans="1:17" ht="12.75" customHeight="1">
      <c r="A481" s="50" t="str">
        <f t="shared" ref="A481:A483" si="164">B481&amp;K481</f>
        <v>2611600</v>
      </c>
      <c r="B481" s="50">
        <f>IF(ERR=TRUE,COUNTIF($K$10:K481,K481),0)</f>
        <v>26</v>
      </c>
      <c r="C481" s="50" t="str">
        <f t="shared" ref="C481:C483" si="165">D481&amp;M481</f>
        <v xml:space="preserve">409 </v>
      </c>
      <c r="D481" s="50">
        <f>IF(ERR=FALSE,0,COUNTIF($M$10:M481,M481))</f>
        <v>409</v>
      </c>
      <c r="E481" s="19"/>
      <c r="F481" s="180">
        <v>46051</v>
      </c>
      <c r="G481" s="167">
        <v>28</v>
      </c>
      <c r="H481" s="899" t="s">
        <v>690</v>
      </c>
      <c r="I481" s="168" t="s">
        <v>667</v>
      </c>
      <c r="J481" s="168" t="str">
        <f t="shared" ref="J481:J483" si="166">IF(K481=0,"",VLOOKUP(K481,Tarkun,2,0))</f>
        <v xml:space="preserve">PPN Masukan </v>
      </c>
      <c r="K481" s="74">
        <v>11600</v>
      </c>
      <c r="L481" s="230"/>
      <c r="M481" s="89" t="str">
        <f>IF(L481=0," ",(VLOOKUP(L481,Kode!$B$10:$E$423,4,0)))</f>
        <v xml:space="preserve"> </v>
      </c>
      <c r="N481" s="217">
        <v>45586</v>
      </c>
      <c r="O481" s="217"/>
      <c r="P481" s="15" t="str">
        <f t="shared" si="148"/>
        <v>Balance</v>
      </c>
      <c r="Q481" s="174"/>
    </row>
    <row r="482" spans="1:17" ht="12.75" customHeight="1">
      <c r="A482" s="50" t="str">
        <f t="shared" si="164"/>
        <v>2153000</v>
      </c>
      <c r="B482" s="50">
        <f>IF(ERR=TRUE,COUNTIF($K$10:K482,K482),0)</f>
        <v>21</v>
      </c>
      <c r="C482" s="50" t="str">
        <f t="shared" si="165"/>
        <v xml:space="preserve">410 </v>
      </c>
      <c r="D482" s="50">
        <f>IF(ERR=FALSE,0,COUNTIF($M$10:M482,M482))</f>
        <v>410</v>
      </c>
      <c r="E482" s="19"/>
      <c r="F482" s="180">
        <v>46051</v>
      </c>
      <c r="G482" s="167">
        <v>28</v>
      </c>
      <c r="H482" s="899" t="s">
        <v>690</v>
      </c>
      <c r="I482" s="168" t="s">
        <v>667</v>
      </c>
      <c r="J482" s="168" t="str">
        <f t="shared" si="166"/>
        <v xml:space="preserve">Pembelian Bahan Baku </v>
      </c>
      <c r="K482" s="74">
        <v>53000</v>
      </c>
      <c r="L482" s="230"/>
      <c r="M482" s="89" t="str">
        <f>IF(L482=0," ",(VLOOKUP(L482,Kode!$B$10:$E$423,4,0)))</f>
        <v xml:space="preserve"> </v>
      </c>
      <c r="N482" s="217">
        <v>414414</v>
      </c>
      <c r="O482" s="217"/>
      <c r="P482" s="15" t="str">
        <f t="shared" si="148"/>
        <v>Balance</v>
      </c>
      <c r="Q482" s="174"/>
    </row>
    <row r="483" spans="1:17" ht="12.75" customHeight="1">
      <c r="A483" s="50" t="str">
        <f t="shared" si="164"/>
        <v>4021100</v>
      </c>
      <c r="B483" s="50">
        <f>IF(ERR=TRUE,COUNTIF($K$10:K483,K483),0)</f>
        <v>40</v>
      </c>
      <c r="C483" s="50" t="str">
        <f t="shared" si="165"/>
        <v>5H-003</v>
      </c>
      <c r="D483" s="50">
        <f>IF(ERR=FALSE,0,COUNTIF($M$10:M483,M483))</f>
        <v>5</v>
      </c>
      <c r="E483" s="19"/>
      <c r="F483" s="180">
        <v>46051</v>
      </c>
      <c r="G483" s="167">
        <v>28</v>
      </c>
      <c r="H483" s="899" t="s">
        <v>690</v>
      </c>
      <c r="I483" s="168" t="s">
        <v>667</v>
      </c>
      <c r="J483" s="168" t="str">
        <f t="shared" si="166"/>
        <v xml:space="preserve">Hutang Dagang </v>
      </c>
      <c r="K483" s="74">
        <v>21100</v>
      </c>
      <c r="L483" s="230" t="s">
        <v>428</v>
      </c>
      <c r="M483" s="89" t="str">
        <f>IF(L483=0," ",(VLOOKUP(L483,Kode!$B$10:$E$423,4,0)))</f>
        <v>H-003</v>
      </c>
      <c r="N483" s="217"/>
      <c r="O483" s="217">
        <v>460000</v>
      </c>
      <c r="P483" s="15" t="str">
        <f t="shared" si="148"/>
        <v>Balance</v>
      </c>
      <c r="Q483" s="174"/>
    </row>
    <row r="484" spans="1:17" ht="12.75" customHeight="1">
      <c r="A484" s="50" t="str">
        <f t="shared" si="149"/>
        <v>0</v>
      </c>
      <c r="B484" s="50">
        <f>IF(ERR=TRUE,COUNTIF($K$10:K484,K484),0)</f>
        <v>0</v>
      </c>
      <c r="C484" s="50" t="str">
        <f t="shared" si="150"/>
        <v xml:space="preserve">411 </v>
      </c>
      <c r="D484" s="50">
        <f>IF(ERR=FALSE,0,COUNTIF($M$10:M484,M484))</f>
        <v>411</v>
      </c>
      <c r="E484" s="19"/>
      <c r="F484" s="180">
        <v>46051</v>
      </c>
      <c r="G484" s="167"/>
      <c r="H484" s="899"/>
      <c r="I484" s="168"/>
      <c r="J484" s="168" t="str">
        <f t="shared" si="151"/>
        <v/>
      </c>
      <c r="K484" s="74"/>
      <c r="L484" s="230"/>
      <c r="M484" s="89" t="str">
        <f>IF(L484=0," ",(VLOOKUP(L484,Kode!$B$10:$E$423,4,0)))</f>
        <v xml:space="preserve"> </v>
      </c>
      <c r="N484" s="217"/>
      <c r="O484" s="217"/>
      <c r="P484" s="15" t="str">
        <f t="shared" si="148"/>
        <v/>
      </c>
      <c r="Q484" s="174"/>
    </row>
    <row r="485" spans="1:17" ht="12.75" customHeight="1">
      <c r="A485" s="50" t="str">
        <f t="shared" ref="A485:A487" si="167">B485&amp;K485</f>
        <v>9911100</v>
      </c>
      <c r="B485" s="50">
        <f>IF(ERR=TRUE,COUNTIF($K$10:K485,K485),0)</f>
        <v>99</v>
      </c>
      <c r="C485" s="50" t="str">
        <f t="shared" ref="C485:C487" si="168">D485&amp;M485</f>
        <v xml:space="preserve">412 </v>
      </c>
      <c r="D485" s="50">
        <f>IF(ERR=FALSE,0,COUNTIF($M$10:M485,M485))</f>
        <v>412</v>
      </c>
      <c r="E485" s="19"/>
      <c r="F485" s="180">
        <v>46051</v>
      </c>
      <c r="G485" s="167">
        <v>29</v>
      </c>
      <c r="H485" s="899"/>
      <c r="I485" s="168" t="s">
        <v>540</v>
      </c>
      <c r="J485" s="168" t="str">
        <f t="shared" ref="J485:J487" si="169">IF(K485=0,"",VLOOKUP(K485,Tarkun,2,0))</f>
        <v xml:space="preserve">Kas </v>
      </c>
      <c r="K485" s="74">
        <v>11100</v>
      </c>
      <c r="L485" s="230"/>
      <c r="M485" s="89" t="str">
        <f>IF(L485=0," ",(VLOOKUP(L485,Kode!$B$10:$E$423,4,0)))</f>
        <v xml:space="preserve"> </v>
      </c>
      <c r="N485" s="217">
        <v>26037699.999999985</v>
      </c>
      <c r="O485" s="217"/>
      <c r="P485" s="15" t="str">
        <f t="shared" si="148"/>
        <v>Balance</v>
      </c>
      <c r="Q485" s="174"/>
    </row>
    <row r="486" spans="1:17" ht="12.75" customHeight="1">
      <c r="A486" s="50" t="str">
        <f t="shared" si="167"/>
        <v>7522105</v>
      </c>
      <c r="B486" s="50">
        <f>IF(ERR=TRUE,COUNTIF($K$10:K486,K486),0)</f>
        <v>75</v>
      </c>
      <c r="C486" s="50" t="str">
        <f t="shared" si="168"/>
        <v xml:space="preserve">413 </v>
      </c>
      <c r="D486" s="50">
        <f>IF(ERR=FALSE,0,COUNTIF($M$10:M486,M486))</f>
        <v>413</v>
      </c>
      <c r="E486" s="19"/>
      <c r="F486" s="180">
        <v>46051</v>
      </c>
      <c r="G486" s="167">
        <v>29</v>
      </c>
      <c r="H486" s="899"/>
      <c r="I486" s="168" t="s">
        <v>540</v>
      </c>
      <c r="J486" s="168" t="str">
        <f t="shared" si="169"/>
        <v xml:space="preserve">PPN Keluaran </v>
      </c>
      <c r="K486" s="74">
        <v>22105</v>
      </c>
      <c r="L486" s="230"/>
      <c r="M486" s="89" t="str">
        <f>IF(L486=0," ",(VLOOKUP(L486,Kode!$B$10:$E$423,4,0)))</f>
        <v xml:space="preserve"> </v>
      </c>
      <c r="N486" s="217"/>
      <c r="O486" s="217">
        <v>2580312.6126126116</v>
      </c>
      <c r="P486" s="15" t="str">
        <f t="shared" si="148"/>
        <v>Balance</v>
      </c>
      <c r="Q486" s="174"/>
    </row>
    <row r="487" spans="1:17" ht="12.75" customHeight="1">
      <c r="A487" s="50" t="str">
        <f t="shared" si="167"/>
        <v>7641000</v>
      </c>
      <c r="B487" s="50">
        <f>IF(ERR=TRUE,COUNTIF($K$10:K487,K487),0)</f>
        <v>76</v>
      </c>
      <c r="C487" s="50" t="str">
        <f t="shared" si="168"/>
        <v xml:space="preserve">414 </v>
      </c>
      <c r="D487" s="50">
        <f>IF(ERR=FALSE,0,COUNTIF($M$10:M487,M487))</f>
        <v>414</v>
      </c>
      <c r="E487" s="19"/>
      <c r="F487" s="180">
        <v>46051</v>
      </c>
      <c r="G487" s="167">
        <v>29</v>
      </c>
      <c r="H487" s="899"/>
      <c r="I487" s="168" t="s">
        <v>540</v>
      </c>
      <c r="J487" s="168" t="str">
        <f t="shared" si="169"/>
        <v xml:space="preserve">Penjualan Barang </v>
      </c>
      <c r="K487" s="74">
        <v>41000</v>
      </c>
      <c r="L487" s="230"/>
      <c r="M487" s="89" t="str">
        <f>IF(L487=0," ",(VLOOKUP(L487,Kode!$B$10:$E$423,4,0)))</f>
        <v xml:space="preserve"> </v>
      </c>
      <c r="N487" s="217"/>
      <c r="O487" s="217">
        <v>23457387.387387373</v>
      </c>
      <c r="P487" s="15" t="str">
        <f t="shared" si="148"/>
        <v>Balance</v>
      </c>
      <c r="Q487" s="174"/>
    </row>
    <row r="488" spans="1:17" ht="12.75" customHeight="1">
      <c r="A488" s="50" t="str">
        <f t="shared" si="149"/>
        <v>5911102</v>
      </c>
      <c r="B488" s="50">
        <f>IF(ERR=TRUE,COUNTIF($K$10:K488,K488),0)</f>
        <v>59</v>
      </c>
      <c r="C488" s="50" t="str">
        <f t="shared" si="150"/>
        <v xml:space="preserve">415 </v>
      </c>
      <c r="D488" s="50">
        <f>IF(ERR=FALSE,0,COUNTIF($M$10:M488,M488))</f>
        <v>415</v>
      </c>
      <c r="E488" s="19"/>
      <c r="F488" s="180">
        <v>46051</v>
      </c>
      <c r="G488" s="167">
        <v>29</v>
      </c>
      <c r="H488" s="899" t="s">
        <v>618</v>
      </c>
      <c r="I488" s="168" t="s">
        <v>570</v>
      </c>
      <c r="J488" s="168" t="str">
        <f t="shared" si="151"/>
        <v>Piutang Dagang</v>
      </c>
      <c r="K488" s="74">
        <v>11102</v>
      </c>
      <c r="L488" s="230"/>
      <c r="M488" s="89" t="str">
        <f>IF(L488=0," ",(VLOOKUP(L488,Kode!$B$10:$E$423,4,0)))</f>
        <v xml:space="preserve"> </v>
      </c>
      <c r="N488" s="217">
        <v>316350</v>
      </c>
      <c r="O488" s="217"/>
      <c r="P488" s="15" t="str">
        <f t="shared" ref="P488:P493" si="170">IF(K488="","",IF(AND(K488&gt;0,$M$602=0),"Balance","Unbalance"))</f>
        <v>Balance</v>
      </c>
      <c r="Q488" s="174"/>
    </row>
    <row r="489" spans="1:17" ht="12.75" customHeight="1">
      <c r="A489" s="50" t="str">
        <f t="shared" si="149"/>
        <v>7622105</v>
      </c>
      <c r="B489" s="50">
        <f>IF(ERR=TRUE,COUNTIF($K$10:K489,K489),0)</f>
        <v>76</v>
      </c>
      <c r="C489" s="50" t="str">
        <f t="shared" si="150"/>
        <v xml:space="preserve">416 </v>
      </c>
      <c r="D489" s="50">
        <f>IF(ERR=FALSE,0,COUNTIF($M$10:M489,M489))</f>
        <v>416</v>
      </c>
      <c r="E489" s="19"/>
      <c r="F489" s="180">
        <v>46051</v>
      </c>
      <c r="G489" s="167">
        <v>29</v>
      </c>
      <c r="H489" s="899" t="s">
        <v>618</v>
      </c>
      <c r="I489" s="168" t="s">
        <v>570</v>
      </c>
      <c r="J489" s="168" t="str">
        <f t="shared" si="151"/>
        <v xml:space="preserve">PPN Keluaran </v>
      </c>
      <c r="K489" s="74">
        <v>22105</v>
      </c>
      <c r="L489" s="230"/>
      <c r="M489" s="89" t="str">
        <f>IF(L489=0," ",(VLOOKUP(L489,Kode!$B$10:$E$423,4,0)))</f>
        <v xml:space="preserve"> </v>
      </c>
      <c r="N489" s="217"/>
      <c r="O489" s="217">
        <v>31350</v>
      </c>
      <c r="P489" s="15" t="str">
        <f t="shared" si="170"/>
        <v>Balance</v>
      </c>
      <c r="Q489" s="174"/>
    </row>
    <row r="490" spans="1:17" ht="12.75" customHeight="1">
      <c r="A490" s="50" t="str">
        <f t="shared" si="149"/>
        <v>7741000</v>
      </c>
      <c r="B490" s="50">
        <f>IF(ERR=TRUE,COUNTIF($K$10:K490,K490),0)</f>
        <v>77</v>
      </c>
      <c r="C490" s="50" t="str">
        <f t="shared" si="150"/>
        <v xml:space="preserve">417 </v>
      </c>
      <c r="D490" s="50">
        <f>IF(ERR=FALSE,0,COUNTIF($M$10:M490,M490))</f>
        <v>417</v>
      </c>
      <c r="E490" s="19"/>
      <c r="F490" s="180">
        <v>46051</v>
      </c>
      <c r="G490" s="167">
        <v>29</v>
      </c>
      <c r="H490" s="899" t="s">
        <v>618</v>
      </c>
      <c r="I490" s="168" t="s">
        <v>570</v>
      </c>
      <c r="J490" s="168" t="str">
        <f t="shared" si="151"/>
        <v xml:space="preserve">Penjualan Barang </v>
      </c>
      <c r="K490" s="74">
        <v>41000</v>
      </c>
      <c r="L490" s="230"/>
      <c r="M490" s="89" t="str">
        <f>IF(L490=0," ",(VLOOKUP(L490,Kode!$B$10:$E$423,4,0)))</f>
        <v xml:space="preserve"> </v>
      </c>
      <c r="N490" s="217"/>
      <c r="O490" s="217">
        <v>285000</v>
      </c>
      <c r="P490" s="15" t="str">
        <f t="shared" si="170"/>
        <v>Balance</v>
      </c>
      <c r="Q490" s="174"/>
    </row>
    <row r="491" spans="1:17" ht="12.75" customHeight="1">
      <c r="A491" s="50" t="str">
        <f t="shared" si="149"/>
        <v>6011102</v>
      </c>
      <c r="B491" s="50">
        <f>IF(ERR=TRUE,COUNTIF($K$10:K491,K491),0)</f>
        <v>60</v>
      </c>
      <c r="C491" s="50" t="str">
        <f t="shared" si="150"/>
        <v xml:space="preserve">418 </v>
      </c>
      <c r="D491" s="50">
        <f>IF(ERR=FALSE,0,COUNTIF($M$10:M491,M491))</f>
        <v>418</v>
      </c>
      <c r="E491" s="19"/>
      <c r="F491" s="180">
        <v>46051</v>
      </c>
      <c r="G491" s="167">
        <v>29</v>
      </c>
      <c r="H491" s="899" t="s">
        <v>619</v>
      </c>
      <c r="I491" s="168" t="s">
        <v>558</v>
      </c>
      <c r="J491" s="168" t="str">
        <f t="shared" si="151"/>
        <v>Piutang Dagang</v>
      </c>
      <c r="K491" s="74">
        <v>11102</v>
      </c>
      <c r="L491" s="230"/>
      <c r="M491" s="89" t="str">
        <f>IF(L491=0," ",(VLOOKUP(L491,Kode!$B$10:$E$423,4,0)))</f>
        <v xml:space="preserve"> </v>
      </c>
      <c r="N491" s="217">
        <v>7798860</v>
      </c>
      <c r="O491" s="217"/>
      <c r="P491" s="15" t="str">
        <f t="shared" si="170"/>
        <v>Balance</v>
      </c>
      <c r="Q491" s="174"/>
    </row>
    <row r="492" spans="1:17" ht="12.75" customHeight="1">
      <c r="A492" s="50" t="str">
        <f t="shared" si="149"/>
        <v>7722105</v>
      </c>
      <c r="B492" s="50">
        <f>IF(ERR=TRUE,COUNTIF($K$10:K492,K492),0)</f>
        <v>77</v>
      </c>
      <c r="C492" s="50" t="str">
        <f t="shared" si="150"/>
        <v xml:space="preserve">419 </v>
      </c>
      <c r="D492" s="50">
        <f>IF(ERR=FALSE,0,COUNTIF($M$10:M492,M492))</f>
        <v>419</v>
      </c>
      <c r="E492" s="19"/>
      <c r="F492" s="180">
        <v>46051</v>
      </c>
      <c r="G492" s="167">
        <v>29</v>
      </c>
      <c r="H492" s="899" t="s">
        <v>619</v>
      </c>
      <c r="I492" s="168" t="s">
        <v>558</v>
      </c>
      <c r="J492" s="168" t="str">
        <f t="shared" si="151"/>
        <v xml:space="preserve">PPN Keluaran </v>
      </c>
      <c r="K492" s="74">
        <v>22105</v>
      </c>
      <c r="L492" s="230"/>
      <c r="M492" s="89" t="str">
        <f>IF(L492=0," ",(VLOOKUP(L492,Kode!$B$10:$E$423,4,0)))</f>
        <v xml:space="preserve"> </v>
      </c>
      <c r="N492" s="217"/>
      <c r="O492" s="217">
        <v>772860</v>
      </c>
      <c r="P492" s="15" t="str">
        <f t="shared" si="170"/>
        <v>Balance</v>
      </c>
      <c r="Q492" s="174"/>
    </row>
    <row r="493" spans="1:17" ht="12.75" customHeight="1">
      <c r="A493" s="50" t="str">
        <f t="shared" si="149"/>
        <v>7841000</v>
      </c>
      <c r="B493" s="50">
        <f>IF(ERR=TRUE,COUNTIF($K$10:K493,K493),0)</f>
        <v>78</v>
      </c>
      <c r="C493" s="50" t="str">
        <f t="shared" si="150"/>
        <v xml:space="preserve">420 </v>
      </c>
      <c r="D493" s="50">
        <f>IF(ERR=FALSE,0,COUNTIF($M$10:M493,M493))</f>
        <v>420</v>
      </c>
      <c r="E493" s="19"/>
      <c r="F493" s="180">
        <v>46051</v>
      </c>
      <c r="G493" s="167">
        <v>29</v>
      </c>
      <c r="H493" s="899" t="s">
        <v>619</v>
      </c>
      <c r="I493" s="168" t="s">
        <v>558</v>
      </c>
      <c r="J493" s="168" t="str">
        <f t="shared" si="151"/>
        <v xml:space="preserve">Penjualan Barang </v>
      </c>
      <c r="K493" s="74">
        <v>41000</v>
      </c>
      <c r="L493" s="230"/>
      <c r="M493" s="89" t="str">
        <f>IF(L493=0," ",(VLOOKUP(L493,Kode!$B$10:$E$423,4,0)))</f>
        <v xml:space="preserve"> </v>
      </c>
      <c r="N493" s="217"/>
      <c r="O493" s="217">
        <v>7026000</v>
      </c>
      <c r="P493" s="15" t="str">
        <f t="shared" si="170"/>
        <v>Balance</v>
      </c>
      <c r="Q493" s="174"/>
    </row>
    <row r="494" spans="1:17" ht="12.75" customHeight="1">
      <c r="A494" s="50" t="str">
        <f t="shared" si="149"/>
        <v>6111102</v>
      </c>
      <c r="B494" s="50">
        <f>IF(ERR=TRUE,COUNTIF($K$10:K494,K494),0)</f>
        <v>61</v>
      </c>
      <c r="C494" s="50" t="str">
        <f t="shared" si="150"/>
        <v xml:space="preserve">421 </v>
      </c>
      <c r="D494" s="50">
        <f>IF(ERR=FALSE,0,COUNTIF($M$10:M494,M494))</f>
        <v>421</v>
      </c>
      <c r="E494" s="19"/>
      <c r="F494" s="180">
        <v>46051</v>
      </c>
      <c r="G494" s="167">
        <v>29</v>
      </c>
      <c r="H494" s="899" t="s">
        <v>620</v>
      </c>
      <c r="I494" s="168" t="s">
        <v>558</v>
      </c>
      <c r="J494" s="168" t="str">
        <f t="shared" si="151"/>
        <v>Piutang Dagang</v>
      </c>
      <c r="K494" s="74">
        <v>11102</v>
      </c>
      <c r="L494" s="230"/>
      <c r="M494" s="89" t="str">
        <f>IF(L494=0," ",(VLOOKUP(L494,Kode!$B$10:$E$423,4,0)))</f>
        <v xml:space="preserve"> </v>
      </c>
      <c r="N494" s="217">
        <v>1569540</v>
      </c>
      <c r="O494" s="217"/>
      <c r="P494" s="15" t="str">
        <f t="shared" ref="P494:P525" si="171">IF(K494="","",IF(AND(K494&gt;0,$M$602=0),"Balance","Unbalance"))</f>
        <v>Balance</v>
      </c>
      <c r="Q494" s="174"/>
    </row>
    <row r="495" spans="1:17" ht="12.75" customHeight="1">
      <c r="A495" s="50" t="str">
        <f t="shared" si="149"/>
        <v>7822105</v>
      </c>
      <c r="B495" s="50">
        <f>IF(ERR=TRUE,COUNTIF($K$10:K495,K495),0)</f>
        <v>78</v>
      </c>
      <c r="C495" s="50" t="str">
        <f t="shared" si="150"/>
        <v xml:space="preserve">422 </v>
      </c>
      <c r="D495" s="50">
        <f>IF(ERR=FALSE,0,COUNTIF($M$10:M495,M495))</f>
        <v>422</v>
      </c>
      <c r="E495" s="19"/>
      <c r="F495" s="180">
        <v>46051</v>
      </c>
      <c r="G495" s="167">
        <v>29</v>
      </c>
      <c r="H495" s="899" t="s">
        <v>620</v>
      </c>
      <c r="I495" s="168" t="s">
        <v>558</v>
      </c>
      <c r="J495" s="168" t="str">
        <f t="shared" si="151"/>
        <v xml:space="preserve">PPN Keluaran </v>
      </c>
      <c r="K495" s="74">
        <v>22105</v>
      </c>
      <c r="L495" s="230"/>
      <c r="M495" s="89" t="str">
        <f>IF(L495=0," ",(VLOOKUP(L495,Kode!$B$10:$E$423,4,0)))</f>
        <v xml:space="preserve"> </v>
      </c>
      <c r="N495" s="217"/>
      <c r="O495" s="217">
        <v>155539.99999999997</v>
      </c>
      <c r="P495" s="15" t="str">
        <f t="shared" si="171"/>
        <v>Balance</v>
      </c>
      <c r="Q495" s="174"/>
    </row>
    <row r="496" spans="1:17" ht="12.75" customHeight="1">
      <c r="A496" s="50" t="str">
        <f t="shared" si="149"/>
        <v>7941000</v>
      </c>
      <c r="B496" s="50">
        <f>IF(ERR=TRUE,COUNTIF($K$10:K496,K496),0)</f>
        <v>79</v>
      </c>
      <c r="C496" s="50" t="str">
        <f t="shared" si="150"/>
        <v xml:space="preserve">423 </v>
      </c>
      <c r="D496" s="50">
        <f>IF(ERR=FALSE,0,COUNTIF($M$10:M496,M496))</f>
        <v>423</v>
      </c>
      <c r="E496" s="19"/>
      <c r="F496" s="180">
        <v>46051</v>
      </c>
      <c r="G496" s="167">
        <v>29</v>
      </c>
      <c r="H496" s="899" t="s">
        <v>620</v>
      </c>
      <c r="I496" s="168" t="s">
        <v>558</v>
      </c>
      <c r="J496" s="168" t="str">
        <f t="shared" si="151"/>
        <v xml:space="preserve">Penjualan Barang </v>
      </c>
      <c r="K496" s="74">
        <v>41000</v>
      </c>
      <c r="L496" s="230"/>
      <c r="M496" s="89" t="str">
        <f>IF(L496=0," ",(VLOOKUP(L496,Kode!$B$10:$E$423,4,0)))</f>
        <v xml:space="preserve"> </v>
      </c>
      <c r="N496" s="217"/>
      <c r="O496" s="217">
        <v>1414000</v>
      </c>
      <c r="P496" s="15" t="str">
        <f t="shared" si="171"/>
        <v>Balance</v>
      </c>
      <c r="Q496" s="174"/>
    </row>
    <row r="497" spans="1:17" ht="12.75" customHeight="1">
      <c r="A497" s="50" t="str">
        <f t="shared" si="149"/>
        <v>6211102</v>
      </c>
      <c r="B497" s="50">
        <f>IF(ERR=TRUE,COUNTIF($K$10:K497,K497),0)</f>
        <v>62</v>
      </c>
      <c r="C497" s="50" t="str">
        <f t="shared" si="150"/>
        <v xml:space="preserve">424 </v>
      </c>
      <c r="D497" s="50">
        <f>IF(ERR=FALSE,0,COUNTIF($M$10:M497,M497))</f>
        <v>424</v>
      </c>
      <c r="E497" s="19"/>
      <c r="F497" s="180">
        <v>46051</v>
      </c>
      <c r="G497" s="167">
        <v>29</v>
      </c>
      <c r="H497" s="899" t="s">
        <v>621</v>
      </c>
      <c r="I497" s="168" t="s">
        <v>558</v>
      </c>
      <c r="J497" s="168" t="str">
        <f t="shared" si="151"/>
        <v>Piutang Dagang</v>
      </c>
      <c r="K497" s="74">
        <v>11102</v>
      </c>
      <c r="L497" s="230"/>
      <c r="M497" s="89" t="str">
        <f>IF(L497=0," ",(VLOOKUP(L497,Kode!$B$10:$E$423,4,0)))</f>
        <v xml:space="preserve"> </v>
      </c>
      <c r="N497" s="217">
        <v>2211120</v>
      </c>
      <c r="O497" s="217"/>
      <c r="P497" s="15" t="str">
        <f t="shared" si="171"/>
        <v>Balance</v>
      </c>
      <c r="Q497" s="174"/>
    </row>
    <row r="498" spans="1:17" ht="12.75" customHeight="1">
      <c r="A498" s="50" t="str">
        <f t="shared" si="149"/>
        <v>7922105</v>
      </c>
      <c r="B498" s="50">
        <f>IF(ERR=TRUE,COUNTIF($K$10:K498,K498),0)</f>
        <v>79</v>
      </c>
      <c r="C498" s="50" t="str">
        <f t="shared" si="150"/>
        <v xml:space="preserve">425 </v>
      </c>
      <c r="D498" s="50">
        <f>IF(ERR=FALSE,0,COUNTIF($M$10:M498,M498))</f>
        <v>425</v>
      </c>
      <c r="E498" s="19"/>
      <c r="F498" s="180">
        <v>46051</v>
      </c>
      <c r="G498" s="167">
        <v>29</v>
      </c>
      <c r="H498" s="899" t="s">
        <v>621</v>
      </c>
      <c r="I498" s="168" t="s">
        <v>558</v>
      </c>
      <c r="J498" s="168" t="str">
        <f t="shared" si="151"/>
        <v xml:space="preserve">PPN Keluaran </v>
      </c>
      <c r="K498" s="74">
        <v>22105</v>
      </c>
      <c r="L498" s="230"/>
      <c r="M498" s="89" t="str">
        <f>IF(L498=0," ",(VLOOKUP(L498,Kode!$B$10:$E$423,4,0)))</f>
        <v xml:space="preserve"> </v>
      </c>
      <c r="N498" s="217"/>
      <c r="O498" s="217">
        <v>219120</v>
      </c>
      <c r="P498" s="15" t="str">
        <f t="shared" si="171"/>
        <v>Balance</v>
      </c>
      <c r="Q498" s="174"/>
    </row>
    <row r="499" spans="1:17" ht="12.75" customHeight="1">
      <c r="A499" s="50" t="str">
        <f t="shared" si="149"/>
        <v>8041000</v>
      </c>
      <c r="B499" s="50">
        <f>IF(ERR=TRUE,COUNTIF($K$10:K499,K499),0)</f>
        <v>80</v>
      </c>
      <c r="C499" s="50" t="str">
        <f t="shared" si="150"/>
        <v xml:space="preserve">426 </v>
      </c>
      <c r="D499" s="50">
        <f>IF(ERR=FALSE,0,COUNTIF($M$10:M499,M499))</f>
        <v>426</v>
      </c>
      <c r="E499" s="19"/>
      <c r="F499" s="180">
        <v>46051</v>
      </c>
      <c r="G499" s="167">
        <v>29</v>
      </c>
      <c r="H499" s="899" t="s">
        <v>621</v>
      </c>
      <c r="I499" s="168" t="s">
        <v>558</v>
      </c>
      <c r="J499" s="168" t="str">
        <f t="shared" si="151"/>
        <v xml:space="preserve">Penjualan Barang </v>
      </c>
      <c r="K499" s="74">
        <v>41000</v>
      </c>
      <c r="L499" s="230"/>
      <c r="M499" s="89" t="str">
        <f>IF(L499=0," ",(VLOOKUP(L499,Kode!$B$10:$E$423,4,0)))</f>
        <v xml:space="preserve"> </v>
      </c>
      <c r="N499" s="217"/>
      <c r="O499" s="217">
        <v>1992000</v>
      </c>
      <c r="P499" s="15" t="str">
        <f t="shared" si="171"/>
        <v>Balance</v>
      </c>
      <c r="Q499" s="174"/>
    </row>
    <row r="500" spans="1:17" ht="12.75" customHeight="1">
      <c r="A500" s="50" t="str">
        <f t="shared" si="149"/>
        <v>6311102</v>
      </c>
      <c r="B500" s="50">
        <f>IF(ERR=TRUE,COUNTIF($K$10:K500,K500),0)</f>
        <v>63</v>
      </c>
      <c r="C500" s="50" t="str">
        <f t="shared" si="150"/>
        <v xml:space="preserve">427 </v>
      </c>
      <c r="D500" s="50">
        <f>IF(ERR=FALSE,0,COUNTIF($M$10:M500,M500))</f>
        <v>427</v>
      </c>
      <c r="E500" s="19"/>
      <c r="F500" s="180">
        <v>46051</v>
      </c>
      <c r="G500" s="167">
        <v>29</v>
      </c>
      <c r="H500" s="899" t="s">
        <v>622</v>
      </c>
      <c r="I500" s="168" t="s">
        <v>558</v>
      </c>
      <c r="J500" s="168" t="str">
        <f t="shared" si="151"/>
        <v>Piutang Dagang</v>
      </c>
      <c r="K500" s="74">
        <v>11102</v>
      </c>
      <c r="L500" s="230"/>
      <c r="M500" s="89" t="str">
        <f>IF(L500=0," ",(VLOOKUP(L500,Kode!$B$10:$E$423,4,0)))</f>
        <v xml:space="preserve"> </v>
      </c>
      <c r="N500" s="217">
        <v>1105560</v>
      </c>
      <c r="O500" s="217"/>
      <c r="P500" s="15" t="str">
        <f t="shared" si="171"/>
        <v>Balance</v>
      </c>
      <c r="Q500" s="174"/>
    </row>
    <row r="501" spans="1:17" ht="12.75" customHeight="1">
      <c r="A501" s="50" t="str">
        <f t="shared" si="149"/>
        <v>8022105</v>
      </c>
      <c r="B501" s="50">
        <f>IF(ERR=TRUE,COUNTIF($K$10:K501,K501),0)</f>
        <v>80</v>
      </c>
      <c r="C501" s="50" t="str">
        <f t="shared" si="150"/>
        <v xml:space="preserve">428 </v>
      </c>
      <c r="D501" s="50">
        <f>IF(ERR=FALSE,0,COUNTIF($M$10:M501,M501))</f>
        <v>428</v>
      </c>
      <c r="E501" s="19"/>
      <c r="F501" s="180">
        <v>46051</v>
      </c>
      <c r="G501" s="167">
        <v>29</v>
      </c>
      <c r="H501" s="899" t="s">
        <v>622</v>
      </c>
      <c r="I501" s="168" t="s">
        <v>558</v>
      </c>
      <c r="J501" s="168" t="str">
        <f t="shared" si="151"/>
        <v xml:space="preserve">PPN Keluaran </v>
      </c>
      <c r="K501" s="74">
        <v>22105</v>
      </c>
      <c r="L501" s="230"/>
      <c r="M501" s="89" t="str">
        <f>IF(L501=0," ",(VLOOKUP(L501,Kode!$B$10:$E$423,4,0)))</f>
        <v xml:space="preserve"> </v>
      </c>
      <c r="N501" s="217"/>
      <c r="O501" s="217">
        <v>109560</v>
      </c>
      <c r="P501" s="15" t="str">
        <f t="shared" si="171"/>
        <v>Balance</v>
      </c>
      <c r="Q501" s="174"/>
    </row>
    <row r="502" spans="1:17" ht="12.75" customHeight="1">
      <c r="A502" s="50" t="str">
        <f t="shared" si="149"/>
        <v>8141000</v>
      </c>
      <c r="B502" s="50">
        <f>IF(ERR=TRUE,COUNTIF($K$10:K502,K502),0)</f>
        <v>81</v>
      </c>
      <c r="C502" s="50" t="str">
        <f t="shared" si="150"/>
        <v xml:space="preserve">429 </v>
      </c>
      <c r="D502" s="50">
        <f>IF(ERR=FALSE,0,COUNTIF($M$10:M502,M502))</f>
        <v>429</v>
      </c>
      <c r="E502" s="19"/>
      <c r="F502" s="180">
        <v>46051</v>
      </c>
      <c r="G502" s="167">
        <v>29</v>
      </c>
      <c r="H502" s="899" t="s">
        <v>622</v>
      </c>
      <c r="I502" s="168" t="s">
        <v>558</v>
      </c>
      <c r="J502" s="168" t="str">
        <f t="shared" si="151"/>
        <v xml:space="preserve">Penjualan Barang </v>
      </c>
      <c r="K502" s="74">
        <v>41000</v>
      </c>
      <c r="L502" s="230"/>
      <c r="M502" s="89" t="str">
        <f>IF(L502=0," ",(VLOOKUP(L502,Kode!$B$10:$E$423,4,0)))</f>
        <v xml:space="preserve"> </v>
      </c>
      <c r="N502" s="217"/>
      <c r="O502" s="217">
        <v>996000</v>
      </c>
      <c r="P502" s="15" t="str">
        <f t="shared" si="171"/>
        <v>Balance</v>
      </c>
      <c r="Q502" s="174"/>
    </row>
    <row r="503" spans="1:17" ht="12.75" customHeight="1">
      <c r="A503" s="50" t="str">
        <f t="shared" si="149"/>
        <v>6411102</v>
      </c>
      <c r="B503" s="50">
        <f>IF(ERR=TRUE,COUNTIF($K$10:K503,K503),0)</f>
        <v>64</v>
      </c>
      <c r="C503" s="50" t="str">
        <f t="shared" si="150"/>
        <v xml:space="preserve">430 </v>
      </c>
      <c r="D503" s="50">
        <f>IF(ERR=FALSE,0,COUNTIF($M$10:M503,M503))</f>
        <v>430</v>
      </c>
      <c r="E503" s="19"/>
      <c r="F503" s="180">
        <v>46051</v>
      </c>
      <c r="G503" s="167">
        <v>29</v>
      </c>
      <c r="H503" s="899" t="s">
        <v>623</v>
      </c>
      <c r="I503" s="168" t="s">
        <v>558</v>
      </c>
      <c r="J503" s="168" t="str">
        <f t="shared" si="151"/>
        <v>Piutang Dagang</v>
      </c>
      <c r="K503" s="74">
        <v>11102</v>
      </c>
      <c r="L503" s="230"/>
      <c r="M503" s="89" t="str">
        <f>IF(L503=0," ",(VLOOKUP(L503,Kode!$B$10:$E$423,4,0)))</f>
        <v xml:space="preserve"> </v>
      </c>
      <c r="N503" s="217">
        <v>1105560</v>
      </c>
      <c r="O503" s="217"/>
      <c r="P503" s="15" t="str">
        <f t="shared" si="171"/>
        <v>Balance</v>
      </c>
      <c r="Q503" s="174"/>
    </row>
    <row r="504" spans="1:17" ht="12.75" customHeight="1">
      <c r="A504" s="50" t="str">
        <f t="shared" si="149"/>
        <v>8122105</v>
      </c>
      <c r="B504" s="50">
        <f>IF(ERR=TRUE,COUNTIF($K$10:K504,K504),0)</f>
        <v>81</v>
      </c>
      <c r="C504" s="50" t="str">
        <f t="shared" si="150"/>
        <v xml:space="preserve">431 </v>
      </c>
      <c r="D504" s="50">
        <f>IF(ERR=FALSE,0,COUNTIF($M$10:M504,M504))</f>
        <v>431</v>
      </c>
      <c r="E504" s="19"/>
      <c r="F504" s="180">
        <v>46051</v>
      </c>
      <c r="G504" s="167">
        <v>29</v>
      </c>
      <c r="H504" s="899" t="s">
        <v>623</v>
      </c>
      <c r="I504" s="168" t="s">
        <v>558</v>
      </c>
      <c r="J504" s="168" t="str">
        <f t="shared" si="151"/>
        <v xml:space="preserve">PPN Keluaran </v>
      </c>
      <c r="K504" s="74">
        <v>22105</v>
      </c>
      <c r="L504" s="230"/>
      <c r="M504" s="89" t="str">
        <f>IF(L504=0," ",(VLOOKUP(L504,Kode!$B$10:$E$423,4,0)))</f>
        <v xml:space="preserve"> </v>
      </c>
      <c r="N504" s="217"/>
      <c r="O504" s="217">
        <v>109560</v>
      </c>
      <c r="P504" s="15" t="str">
        <f t="shared" si="171"/>
        <v>Balance</v>
      </c>
      <c r="Q504" s="174"/>
    </row>
    <row r="505" spans="1:17" ht="12.75" customHeight="1">
      <c r="A505" s="50" t="str">
        <f t="shared" si="149"/>
        <v>8241000</v>
      </c>
      <c r="B505" s="50">
        <f>IF(ERR=TRUE,COUNTIF($K$10:K505,K505),0)</f>
        <v>82</v>
      </c>
      <c r="C505" s="50" t="str">
        <f t="shared" si="150"/>
        <v xml:space="preserve">432 </v>
      </c>
      <c r="D505" s="50">
        <f>IF(ERR=FALSE,0,COUNTIF($M$10:M505,M505))</f>
        <v>432</v>
      </c>
      <c r="E505" s="19"/>
      <c r="F505" s="180">
        <v>46051</v>
      </c>
      <c r="G505" s="167">
        <v>29</v>
      </c>
      <c r="H505" s="899" t="s">
        <v>623</v>
      </c>
      <c r="I505" s="168" t="s">
        <v>558</v>
      </c>
      <c r="J505" s="168" t="str">
        <f t="shared" si="151"/>
        <v xml:space="preserve">Penjualan Barang </v>
      </c>
      <c r="K505" s="74">
        <v>41000</v>
      </c>
      <c r="L505" s="230"/>
      <c r="M505" s="89" t="str">
        <f>IF(L505=0," ",(VLOOKUP(L505,Kode!$B$10:$E$423,4,0)))</f>
        <v xml:space="preserve"> </v>
      </c>
      <c r="N505" s="217"/>
      <c r="O505" s="217">
        <v>996000</v>
      </c>
      <c r="P505" s="15" t="str">
        <f t="shared" si="171"/>
        <v>Balance</v>
      </c>
      <c r="Q505" s="174"/>
    </row>
    <row r="506" spans="1:17" ht="12.75" customHeight="1">
      <c r="A506" s="50" t="str">
        <f t="shared" si="149"/>
        <v>6511102</v>
      </c>
      <c r="B506" s="50">
        <f>IF(ERR=TRUE,COUNTIF($K$10:K506,K506),0)</f>
        <v>65</v>
      </c>
      <c r="C506" s="50" t="str">
        <f t="shared" si="150"/>
        <v xml:space="preserve">433 </v>
      </c>
      <c r="D506" s="50">
        <f>IF(ERR=FALSE,0,COUNTIF($M$10:M506,M506))</f>
        <v>433</v>
      </c>
      <c r="E506" s="19"/>
      <c r="F506" s="180">
        <v>46051</v>
      </c>
      <c r="G506" s="167">
        <v>29</v>
      </c>
      <c r="H506" s="899" t="s">
        <v>624</v>
      </c>
      <c r="I506" s="168" t="s">
        <v>558</v>
      </c>
      <c r="J506" s="168" t="str">
        <f t="shared" si="151"/>
        <v>Piutang Dagang</v>
      </c>
      <c r="K506" s="74">
        <v>11102</v>
      </c>
      <c r="L506" s="230"/>
      <c r="M506" s="89" t="str">
        <f>IF(L506=0," ",(VLOOKUP(L506,Kode!$B$10:$E$423,4,0)))</f>
        <v xml:space="preserve"> </v>
      </c>
      <c r="N506" s="217">
        <v>2823840</v>
      </c>
      <c r="O506" s="217"/>
      <c r="P506" s="15" t="str">
        <f t="shared" si="171"/>
        <v>Balance</v>
      </c>
      <c r="Q506" s="174"/>
    </row>
    <row r="507" spans="1:17" ht="12.75" customHeight="1">
      <c r="A507" s="50" t="str">
        <f t="shared" si="149"/>
        <v>8222105</v>
      </c>
      <c r="B507" s="50">
        <f>IF(ERR=TRUE,COUNTIF($K$10:K507,K507),0)</f>
        <v>82</v>
      </c>
      <c r="C507" s="50" t="str">
        <f t="shared" si="150"/>
        <v xml:space="preserve">434 </v>
      </c>
      <c r="D507" s="50">
        <f>IF(ERR=FALSE,0,COUNTIF($M$10:M507,M507))</f>
        <v>434</v>
      </c>
      <c r="E507" s="19"/>
      <c r="F507" s="180">
        <v>46051</v>
      </c>
      <c r="G507" s="167">
        <v>29</v>
      </c>
      <c r="H507" s="899" t="s">
        <v>624</v>
      </c>
      <c r="I507" s="168" t="s">
        <v>558</v>
      </c>
      <c r="J507" s="168" t="str">
        <f t="shared" si="151"/>
        <v xml:space="preserve">PPN Keluaran </v>
      </c>
      <c r="K507" s="74">
        <v>22105</v>
      </c>
      <c r="L507" s="230"/>
      <c r="M507" s="89" t="str">
        <f>IF(L507=0," ",(VLOOKUP(L507,Kode!$B$10:$E$423,4,0)))</f>
        <v xml:space="preserve"> </v>
      </c>
      <c r="N507" s="217"/>
      <c r="O507" s="217">
        <v>279840</v>
      </c>
      <c r="P507" s="15" t="str">
        <f t="shared" si="171"/>
        <v>Balance</v>
      </c>
      <c r="Q507" s="174"/>
    </row>
    <row r="508" spans="1:17" ht="12.75" customHeight="1">
      <c r="A508" s="50" t="str">
        <f t="shared" si="149"/>
        <v>8341000</v>
      </c>
      <c r="B508" s="50">
        <f>IF(ERR=TRUE,COUNTIF($K$10:K508,K508),0)</f>
        <v>83</v>
      </c>
      <c r="C508" s="50" t="str">
        <f t="shared" si="150"/>
        <v xml:space="preserve">435 </v>
      </c>
      <c r="D508" s="50">
        <f>IF(ERR=FALSE,0,COUNTIF($M$10:M508,M508))</f>
        <v>435</v>
      </c>
      <c r="E508" s="19"/>
      <c r="F508" s="180">
        <v>46051</v>
      </c>
      <c r="G508" s="167">
        <v>29</v>
      </c>
      <c r="H508" s="899" t="s">
        <v>624</v>
      </c>
      <c r="I508" s="168" t="s">
        <v>558</v>
      </c>
      <c r="J508" s="168" t="str">
        <f t="shared" si="151"/>
        <v xml:space="preserve">Penjualan Barang </v>
      </c>
      <c r="K508" s="74">
        <v>41000</v>
      </c>
      <c r="L508" s="230"/>
      <c r="M508" s="89" t="str">
        <f>IF(L508=0," ",(VLOOKUP(L508,Kode!$B$10:$E$423,4,0)))</f>
        <v xml:space="preserve"> </v>
      </c>
      <c r="N508" s="217"/>
      <c r="O508" s="217">
        <v>2544000</v>
      </c>
      <c r="P508" s="15" t="str">
        <f t="shared" si="171"/>
        <v>Balance</v>
      </c>
      <c r="Q508" s="174"/>
    </row>
    <row r="509" spans="1:17" ht="12.75" customHeight="1">
      <c r="A509" s="50" t="str">
        <f t="shared" si="149"/>
        <v>6611102</v>
      </c>
      <c r="B509" s="50">
        <f>IF(ERR=TRUE,COUNTIF($K$10:K509,K509),0)</f>
        <v>66</v>
      </c>
      <c r="C509" s="50" t="str">
        <f t="shared" si="150"/>
        <v xml:space="preserve">436 </v>
      </c>
      <c r="D509" s="50">
        <f>IF(ERR=FALSE,0,COUNTIF($M$10:M509,M509))</f>
        <v>436</v>
      </c>
      <c r="E509" s="19"/>
      <c r="F509" s="180">
        <v>46051</v>
      </c>
      <c r="G509" s="167">
        <v>29</v>
      </c>
      <c r="H509" s="899" t="s">
        <v>625</v>
      </c>
      <c r="I509" s="168" t="s">
        <v>558</v>
      </c>
      <c r="J509" s="168" t="str">
        <f t="shared" si="151"/>
        <v>Piutang Dagang</v>
      </c>
      <c r="K509" s="74">
        <v>11102</v>
      </c>
      <c r="L509" s="230"/>
      <c r="M509" s="89" t="str">
        <f>IF(L509=0," ",(VLOOKUP(L509,Kode!$B$10:$E$423,4,0)))</f>
        <v xml:space="preserve"> </v>
      </c>
      <c r="N509" s="217">
        <v>1101120</v>
      </c>
      <c r="O509" s="217"/>
      <c r="P509" s="15" t="str">
        <f t="shared" si="171"/>
        <v>Balance</v>
      </c>
      <c r="Q509" s="174"/>
    </row>
    <row r="510" spans="1:17" ht="12.75" customHeight="1">
      <c r="A510" s="50" t="str">
        <f t="shared" si="149"/>
        <v>8322105</v>
      </c>
      <c r="B510" s="50">
        <f>IF(ERR=TRUE,COUNTIF($K$10:K510,K510),0)</f>
        <v>83</v>
      </c>
      <c r="C510" s="50" t="str">
        <f t="shared" si="150"/>
        <v xml:space="preserve">437 </v>
      </c>
      <c r="D510" s="50">
        <f>IF(ERR=FALSE,0,COUNTIF($M$10:M510,M510))</f>
        <v>437</v>
      </c>
      <c r="E510" s="19"/>
      <c r="F510" s="180">
        <v>46051</v>
      </c>
      <c r="G510" s="167">
        <v>29</v>
      </c>
      <c r="H510" s="899" t="s">
        <v>625</v>
      </c>
      <c r="I510" s="168" t="s">
        <v>558</v>
      </c>
      <c r="J510" s="168" t="str">
        <f t="shared" si="151"/>
        <v xml:space="preserve">PPN Keluaran </v>
      </c>
      <c r="K510" s="74">
        <v>22105</v>
      </c>
      <c r="L510" s="230"/>
      <c r="M510" s="89" t="str">
        <f>IF(L510=0," ",(VLOOKUP(L510,Kode!$B$10:$E$423,4,0)))</f>
        <v xml:space="preserve"> </v>
      </c>
      <c r="N510" s="217"/>
      <c r="O510" s="217">
        <v>109119.99999999999</v>
      </c>
      <c r="P510" s="15" t="str">
        <f t="shared" si="171"/>
        <v>Balance</v>
      </c>
      <c r="Q510" s="174"/>
    </row>
    <row r="511" spans="1:17" ht="12.75" customHeight="1">
      <c r="A511" s="50" t="str">
        <f t="shared" si="149"/>
        <v>8441000</v>
      </c>
      <c r="B511" s="50">
        <f>IF(ERR=TRUE,COUNTIF($K$10:K511,K511),0)</f>
        <v>84</v>
      </c>
      <c r="C511" s="50" t="str">
        <f t="shared" si="150"/>
        <v xml:space="preserve">438 </v>
      </c>
      <c r="D511" s="50">
        <f>IF(ERR=FALSE,0,COUNTIF($M$10:M511,M511))</f>
        <v>438</v>
      </c>
      <c r="E511" s="19"/>
      <c r="F511" s="180">
        <v>46051</v>
      </c>
      <c r="G511" s="167">
        <v>29</v>
      </c>
      <c r="H511" s="899" t="s">
        <v>625</v>
      </c>
      <c r="I511" s="168" t="s">
        <v>558</v>
      </c>
      <c r="J511" s="168" t="str">
        <f t="shared" si="151"/>
        <v xml:space="preserve">Penjualan Barang </v>
      </c>
      <c r="K511" s="74">
        <v>41000</v>
      </c>
      <c r="L511" s="230"/>
      <c r="M511" s="89" t="str">
        <f>IF(L511=0," ",(VLOOKUP(L511,Kode!$B$10:$E$423,4,0)))</f>
        <v xml:space="preserve"> </v>
      </c>
      <c r="N511" s="217"/>
      <c r="O511" s="217">
        <v>992000</v>
      </c>
      <c r="P511" s="15" t="str">
        <f t="shared" si="171"/>
        <v>Balance</v>
      </c>
      <c r="Q511" s="174"/>
    </row>
    <row r="512" spans="1:17" ht="12.75" customHeight="1">
      <c r="A512" s="50" t="str">
        <f t="shared" si="149"/>
        <v>6711102</v>
      </c>
      <c r="B512" s="50">
        <f>IF(ERR=TRUE,COUNTIF($K$10:K512,K512),0)</f>
        <v>67</v>
      </c>
      <c r="C512" s="50" t="str">
        <f t="shared" si="150"/>
        <v xml:space="preserve">439 </v>
      </c>
      <c r="D512" s="50">
        <f>IF(ERR=FALSE,0,COUNTIF($M$10:M512,M512))</f>
        <v>439</v>
      </c>
      <c r="E512" s="19"/>
      <c r="F512" s="180">
        <v>46051</v>
      </c>
      <c r="G512" s="167">
        <v>29</v>
      </c>
      <c r="H512" s="899" t="s">
        <v>626</v>
      </c>
      <c r="I512" s="168" t="s">
        <v>558</v>
      </c>
      <c r="J512" s="168" t="str">
        <f t="shared" si="151"/>
        <v>Piutang Dagang</v>
      </c>
      <c r="K512" s="74">
        <v>11102</v>
      </c>
      <c r="L512" s="230"/>
      <c r="M512" s="89" t="str">
        <f>IF(L512=0," ",(VLOOKUP(L512,Kode!$B$10:$E$423,4,0)))</f>
        <v xml:space="preserve"> </v>
      </c>
      <c r="N512" s="217">
        <v>1105560</v>
      </c>
      <c r="O512" s="217"/>
      <c r="P512" s="15" t="str">
        <f t="shared" si="171"/>
        <v>Balance</v>
      </c>
      <c r="Q512" s="174"/>
    </row>
    <row r="513" spans="1:17" ht="12.75" customHeight="1">
      <c r="A513" s="50" t="str">
        <f t="shared" si="149"/>
        <v>8422105</v>
      </c>
      <c r="B513" s="50">
        <f>IF(ERR=TRUE,COUNTIF($K$10:K513,K513),0)</f>
        <v>84</v>
      </c>
      <c r="C513" s="50" t="str">
        <f t="shared" si="150"/>
        <v xml:space="preserve">440 </v>
      </c>
      <c r="D513" s="50">
        <f>IF(ERR=FALSE,0,COUNTIF($M$10:M513,M513))</f>
        <v>440</v>
      </c>
      <c r="E513" s="19"/>
      <c r="F513" s="180">
        <v>46051</v>
      </c>
      <c r="G513" s="167">
        <v>29</v>
      </c>
      <c r="H513" s="899" t="s">
        <v>626</v>
      </c>
      <c r="I513" s="168" t="s">
        <v>558</v>
      </c>
      <c r="J513" s="168" t="str">
        <f t="shared" si="151"/>
        <v xml:space="preserve">PPN Keluaran </v>
      </c>
      <c r="K513" s="74">
        <v>22105</v>
      </c>
      <c r="L513" s="230"/>
      <c r="M513" s="89" t="str">
        <f>IF(L513=0," ",(VLOOKUP(L513,Kode!$B$10:$E$423,4,0)))</f>
        <v xml:space="preserve"> </v>
      </c>
      <c r="N513" s="217"/>
      <c r="O513" s="217">
        <v>109560</v>
      </c>
      <c r="P513" s="15" t="str">
        <f t="shared" si="171"/>
        <v>Balance</v>
      </c>
      <c r="Q513" s="174"/>
    </row>
    <row r="514" spans="1:17" ht="12.75" customHeight="1">
      <c r="A514" s="50" t="str">
        <f t="shared" si="149"/>
        <v>8541000</v>
      </c>
      <c r="B514" s="50">
        <f>IF(ERR=TRUE,COUNTIF($K$10:K514,K514),0)</f>
        <v>85</v>
      </c>
      <c r="C514" s="50" t="str">
        <f t="shared" si="150"/>
        <v xml:space="preserve">441 </v>
      </c>
      <c r="D514" s="50">
        <f>IF(ERR=FALSE,0,COUNTIF($M$10:M514,M514))</f>
        <v>441</v>
      </c>
      <c r="E514" s="19"/>
      <c r="F514" s="180">
        <v>46051</v>
      </c>
      <c r="G514" s="167">
        <v>29</v>
      </c>
      <c r="H514" s="899" t="s">
        <v>626</v>
      </c>
      <c r="I514" s="168" t="s">
        <v>558</v>
      </c>
      <c r="J514" s="168" t="str">
        <f t="shared" si="151"/>
        <v xml:space="preserve">Penjualan Barang </v>
      </c>
      <c r="K514" s="74">
        <v>41000</v>
      </c>
      <c r="L514" s="230"/>
      <c r="M514" s="89" t="str">
        <f>IF(L514=0," ",(VLOOKUP(L514,Kode!$B$10:$E$423,4,0)))</f>
        <v xml:space="preserve"> </v>
      </c>
      <c r="N514" s="217"/>
      <c r="O514" s="217">
        <v>996000</v>
      </c>
      <c r="P514" s="15" t="str">
        <f t="shared" si="171"/>
        <v>Balance</v>
      </c>
      <c r="Q514" s="174"/>
    </row>
    <row r="515" spans="1:17" ht="12.75" customHeight="1">
      <c r="A515" s="50" t="str">
        <f t="shared" si="149"/>
        <v>6811102</v>
      </c>
      <c r="B515" s="50">
        <f>IF(ERR=TRUE,COUNTIF($K$10:K515,K515),0)</f>
        <v>68</v>
      </c>
      <c r="C515" s="50" t="str">
        <f t="shared" si="150"/>
        <v xml:space="preserve">442 </v>
      </c>
      <c r="D515" s="50">
        <f>IF(ERR=FALSE,0,COUNTIF($M$10:M515,M515))</f>
        <v>442</v>
      </c>
      <c r="E515" s="19"/>
      <c r="F515" s="180">
        <v>46051</v>
      </c>
      <c r="G515" s="167">
        <v>29</v>
      </c>
      <c r="H515" s="899" t="s">
        <v>627</v>
      </c>
      <c r="I515" s="168" t="s">
        <v>558</v>
      </c>
      <c r="J515" s="168" t="str">
        <f t="shared" si="151"/>
        <v>Piutang Dagang</v>
      </c>
      <c r="K515" s="74">
        <v>11102</v>
      </c>
      <c r="L515" s="230"/>
      <c r="M515" s="89" t="str">
        <f>IF(L515=0," ",(VLOOKUP(L515,Kode!$B$10:$E$423,4,0)))</f>
        <v xml:space="preserve"> </v>
      </c>
      <c r="N515" s="217">
        <v>7950930</v>
      </c>
      <c r="O515" s="217"/>
      <c r="P515" s="15" t="str">
        <f t="shared" si="171"/>
        <v>Balance</v>
      </c>
      <c r="Q515" s="174"/>
    </row>
    <row r="516" spans="1:17" ht="12.75" customHeight="1">
      <c r="A516" s="50" t="str">
        <f t="shared" si="149"/>
        <v>8522105</v>
      </c>
      <c r="B516" s="50">
        <f>IF(ERR=TRUE,COUNTIF($K$10:K516,K516),0)</f>
        <v>85</v>
      </c>
      <c r="C516" s="50" t="str">
        <f t="shared" si="150"/>
        <v xml:space="preserve">443 </v>
      </c>
      <c r="D516" s="50">
        <f>IF(ERR=FALSE,0,COUNTIF($M$10:M516,M516))</f>
        <v>443</v>
      </c>
      <c r="E516" s="19"/>
      <c r="F516" s="180">
        <v>46051</v>
      </c>
      <c r="G516" s="167">
        <v>29</v>
      </c>
      <c r="H516" s="899" t="s">
        <v>627</v>
      </c>
      <c r="I516" s="168" t="s">
        <v>558</v>
      </c>
      <c r="J516" s="168" t="str">
        <f t="shared" si="151"/>
        <v xml:space="preserve">PPN Keluaran </v>
      </c>
      <c r="K516" s="74">
        <v>22105</v>
      </c>
      <c r="L516" s="230"/>
      <c r="M516" s="89" t="str">
        <f>IF(L516=0," ",(VLOOKUP(L516,Kode!$B$10:$E$423,4,0)))</f>
        <v xml:space="preserve"> </v>
      </c>
      <c r="N516" s="217"/>
      <c r="O516" s="217">
        <v>787929.99999999988</v>
      </c>
      <c r="P516" s="15" t="str">
        <f t="shared" si="171"/>
        <v>Balance</v>
      </c>
      <c r="Q516" s="174"/>
    </row>
    <row r="517" spans="1:17" ht="12.75" customHeight="1">
      <c r="A517" s="50" t="str">
        <f t="shared" si="149"/>
        <v>8641000</v>
      </c>
      <c r="B517" s="50">
        <f>IF(ERR=TRUE,COUNTIF($K$10:K517,K517),0)</f>
        <v>86</v>
      </c>
      <c r="C517" s="50" t="str">
        <f t="shared" si="150"/>
        <v xml:space="preserve">444 </v>
      </c>
      <c r="D517" s="50">
        <f>IF(ERR=FALSE,0,COUNTIF($M$10:M517,M517))</f>
        <v>444</v>
      </c>
      <c r="E517" s="19"/>
      <c r="F517" s="180">
        <v>46051</v>
      </c>
      <c r="G517" s="167">
        <v>29</v>
      </c>
      <c r="H517" s="899" t="s">
        <v>627</v>
      </c>
      <c r="I517" s="168" t="s">
        <v>558</v>
      </c>
      <c r="J517" s="168" t="str">
        <f t="shared" si="151"/>
        <v xml:space="preserve">Penjualan Barang </v>
      </c>
      <c r="K517" s="74">
        <v>41000</v>
      </c>
      <c r="L517" s="230"/>
      <c r="M517" s="89" t="str">
        <f>IF(L517=0," ",(VLOOKUP(L517,Kode!$B$10:$E$423,4,0)))</f>
        <v xml:space="preserve"> </v>
      </c>
      <c r="N517" s="217"/>
      <c r="O517" s="217">
        <v>7163000</v>
      </c>
      <c r="P517" s="15" t="str">
        <f t="shared" si="171"/>
        <v>Balance</v>
      </c>
      <c r="Q517" s="174"/>
    </row>
    <row r="518" spans="1:17" ht="12.75" customHeight="1">
      <c r="A518" s="50" t="str">
        <f t="shared" si="149"/>
        <v>6911102</v>
      </c>
      <c r="B518" s="50">
        <f>IF(ERR=TRUE,COUNTIF($K$10:K518,K518),0)</f>
        <v>69</v>
      </c>
      <c r="C518" s="50" t="str">
        <f t="shared" si="150"/>
        <v xml:space="preserve">445 </v>
      </c>
      <c r="D518" s="50">
        <f>IF(ERR=FALSE,0,COUNTIF($M$10:M518,M518))</f>
        <v>445</v>
      </c>
      <c r="E518" s="19"/>
      <c r="F518" s="180">
        <v>46051</v>
      </c>
      <c r="G518" s="167">
        <v>29</v>
      </c>
      <c r="H518" s="899" t="s">
        <v>628</v>
      </c>
      <c r="I518" s="168" t="s">
        <v>558</v>
      </c>
      <c r="J518" s="168" t="str">
        <f t="shared" si="151"/>
        <v>Piutang Dagang</v>
      </c>
      <c r="K518" s="74">
        <v>11102</v>
      </c>
      <c r="L518" s="230"/>
      <c r="M518" s="89" t="str">
        <f>IF(L518=0," ",(VLOOKUP(L518,Kode!$B$10:$E$423,4,0)))</f>
        <v xml:space="preserve"> </v>
      </c>
      <c r="N518" s="217">
        <v>2823840</v>
      </c>
      <c r="O518" s="217"/>
      <c r="P518" s="15" t="str">
        <f t="shared" si="171"/>
        <v>Balance</v>
      </c>
      <c r="Q518" s="174"/>
    </row>
    <row r="519" spans="1:17" ht="12.75" customHeight="1">
      <c r="A519" s="50" t="str">
        <f t="shared" si="149"/>
        <v>8622105</v>
      </c>
      <c r="B519" s="50">
        <f>IF(ERR=TRUE,COUNTIF($K$10:K519,K519),0)</f>
        <v>86</v>
      </c>
      <c r="C519" s="50" t="str">
        <f t="shared" si="150"/>
        <v xml:space="preserve">446 </v>
      </c>
      <c r="D519" s="50">
        <f>IF(ERR=FALSE,0,COUNTIF($M$10:M519,M519))</f>
        <v>446</v>
      </c>
      <c r="E519" s="19"/>
      <c r="F519" s="180">
        <v>46051</v>
      </c>
      <c r="G519" s="167">
        <v>29</v>
      </c>
      <c r="H519" s="899" t="s">
        <v>628</v>
      </c>
      <c r="I519" s="168" t="s">
        <v>558</v>
      </c>
      <c r="J519" s="168" t="str">
        <f t="shared" si="151"/>
        <v xml:space="preserve">PPN Keluaran </v>
      </c>
      <c r="K519" s="74">
        <v>22105</v>
      </c>
      <c r="L519" s="230"/>
      <c r="M519" s="89" t="str">
        <f>IF(L519=0," ",(VLOOKUP(L519,Kode!$B$10:$E$423,4,0)))</f>
        <v xml:space="preserve"> </v>
      </c>
      <c r="N519" s="217"/>
      <c r="O519" s="217">
        <v>279840</v>
      </c>
      <c r="P519" s="15" t="str">
        <f t="shared" si="171"/>
        <v>Balance</v>
      </c>
      <c r="Q519" s="174"/>
    </row>
    <row r="520" spans="1:17" ht="12.75" customHeight="1">
      <c r="A520" s="50" t="str">
        <f t="shared" si="149"/>
        <v>8741000</v>
      </c>
      <c r="B520" s="50">
        <f>IF(ERR=TRUE,COUNTIF($K$10:K520,K520),0)</f>
        <v>87</v>
      </c>
      <c r="C520" s="50" t="str">
        <f t="shared" si="150"/>
        <v xml:space="preserve">447 </v>
      </c>
      <c r="D520" s="50">
        <f>IF(ERR=FALSE,0,COUNTIF($M$10:M520,M520))</f>
        <v>447</v>
      </c>
      <c r="E520" s="19"/>
      <c r="F520" s="180">
        <v>46051</v>
      </c>
      <c r="G520" s="167">
        <v>29</v>
      </c>
      <c r="H520" s="899" t="s">
        <v>628</v>
      </c>
      <c r="I520" s="168" t="s">
        <v>558</v>
      </c>
      <c r="J520" s="168" t="str">
        <f t="shared" si="151"/>
        <v xml:space="preserve">Penjualan Barang </v>
      </c>
      <c r="K520" s="74">
        <v>41000</v>
      </c>
      <c r="L520" s="230"/>
      <c r="M520" s="89" t="str">
        <f>IF(L520=0," ",(VLOOKUP(L520,Kode!$B$10:$E$423,4,0)))</f>
        <v xml:space="preserve"> </v>
      </c>
      <c r="N520" s="217"/>
      <c r="O520" s="217">
        <v>2544000</v>
      </c>
      <c r="P520" s="15" t="str">
        <f t="shared" si="171"/>
        <v>Balance</v>
      </c>
      <c r="Q520" s="174"/>
    </row>
    <row r="521" spans="1:17" ht="12.75" customHeight="1">
      <c r="A521" s="50" t="str">
        <f t="shared" ref="A521:A523" si="172">B521&amp;K521</f>
        <v>10011100</v>
      </c>
      <c r="B521" s="50">
        <f>IF(ERR=TRUE,COUNTIF($K$10:K521,K521),0)</f>
        <v>100</v>
      </c>
      <c r="C521" s="50" t="str">
        <f t="shared" ref="C521:C523" si="173">D521&amp;M521</f>
        <v xml:space="preserve">448 </v>
      </c>
      <c r="D521" s="50">
        <f>IF(ERR=FALSE,0,COUNTIF($M$10:M521,M521))</f>
        <v>448</v>
      </c>
      <c r="E521" s="19"/>
      <c r="F521" s="180">
        <v>46051</v>
      </c>
      <c r="G521" s="167">
        <v>29</v>
      </c>
      <c r="H521" s="899"/>
      <c r="I521" s="168" t="s">
        <v>734</v>
      </c>
      <c r="J521" s="168" t="str">
        <f t="shared" ref="J521:J523" si="174">IF(K521=0,"",VLOOKUP(K521,Tarkun,2,0))</f>
        <v xml:space="preserve">Kas </v>
      </c>
      <c r="K521" s="74">
        <v>11100</v>
      </c>
      <c r="L521" s="230"/>
      <c r="M521" s="89" t="str">
        <f>IF(L521=0," ",(VLOOKUP(L521,Kode!$B$10:$E$423,4,0)))</f>
        <v xml:space="preserve"> </v>
      </c>
      <c r="N521" s="217">
        <v>4917078</v>
      </c>
      <c r="O521" s="217"/>
      <c r="P521" s="15" t="str">
        <f t="shared" si="171"/>
        <v>Balance</v>
      </c>
      <c r="Q521" s="174"/>
    </row>
    <row r="522" spans="1:17" ht="12.75" customHeight="1">
      <c r="A522" s="50" t="str">
        <f t="shared" si="172"/>
        <v>7011102</v>
      </c>
      <c r="B522" s="50">
        <f>IF(ERR=TRUE,COUNTIF($K$10:K522,K522),0)</f>
        <v>70</v>
      </c>
      <c r="C522" s="50" t="str">
        <f t="shared" si="173"/>
        <v>3P-004</v>
      </c>
      <c r="D522" s="50">
        <f>IF(ERR=FALSE,0,COUNTIF($M$10:M522,M522))</f>
        <v>3</v>
      </c>
      <c r="E522" s="19"/>
      <c r="F522" s="180">
        <v>46051</v>
      </c>
      <c r="G522" s="167">
        <v>29</v>
      </c>
      <c r="H522" s="899"/>
      <c r="I522" s="168" t="s">
        <v>734</v>
      </c>
      <c r="J522" s="168" t="str">
        <f t="shared" si="174"/>
        <v>Piutang Dagang</v>
      </c>
      <c r="K522" s="74">
        <v>11102</v>
      </c>
      <c r="L522" s="230" t="s">
        <v>452</v>
      </c>
      <c r="M522" s="89" t="str">
        <f>IF(L522=0," ",(VLOOKUP(L522,Kode!$B$10:$E$423,4,0)))</f>
        <v>P-004</v>
      </c>
      <c r="N522" s="217"/>
      <c r="O522" s="217">
        <v>4917078</v>
      </c>
      <c r="P522" s="15" t="str">
        <f t="shared" si="171"/>
        <v>Balance</v>
      </c>
      <c r="Q522" s="174"/>
    </row>
    <row r="523" spans="1:17" ht="12.75" customHeight="1">
      <c r="A523" s="50" t="str">
        <f t="shared" si="172"/>
        <v>10111100</v>
      </c>
      <c r="B523" s="50">
        <f>IF(ERR=TRUE,COUNTIF($K$10:K523,K523),0)</f>
        <v>101</v>
      </c>
      <c r="C523" s="50" t="str">
        <f t="shared" si="173"/>
        <v xml:space="preserve">449 </v>
      </c>
      <c r="D523" s="50">
        <f>IF(ERR=FALSE,0,COUNTIF($M$10:M523,M523))</f>
        <v>449</v>
      </c>
      <c r="E523" s="19"/>
      <c r="F523" s="180">
        <v>46051</v>
      </c>
      <c r="G523" s="167">
        <v>29</v>
      </c>
      <c r="H523" s="899"/>
      <c r="I523" s="168" t="s">
        <v>734</v>
      </c>
      <c r="J523" s="168" t="str">
        <f t="shared" si="174"/>
        <v xml:space="preserve">Kas </v>
      </c>
      <c r="K523" s="74">
        <v>11100</v>
      </c>
      <c r="L523" s="230"/>
      <c r="M523" s="89" t="str">
        <f>IF(L523=0," ",(VLOOKUP(L523,Kode!$B$10:$E$423,4,0)))</f>
        <v xml:space="preserve"> </v>
      </c>
      <c r="N523" s="217">
        <v>9190301</v>
      </c>
      <c r="O523" s="217"/>
      <c r="P523" s="15" t="str">
        <f t="shared" si="171"/>
        <v>Balance</v>
      </c>
      <c r="Q523" s="174"/>
    </row>
    <row r="524" spans="1:17" ht="12.75" customHeight="1">
      <c r="A524" s="50" t="str">
        <f t="shared" ref="A524:A528" si="175">B524&amp;K524</f>
        <v>7111102</v>
      </c>
      <c r="B524" s="50">
        <f>IF(ERR=TRUE,COUNTIF($K$10:K524,K524),0)</f>
        <v>71</v>
      </c>
      <c r="C524" s="50" t="str">
        <f t="shared" ref="C524:C528" si="176">D524&amp;M524</f>
        <v>4P-004</v>
      </c>
      <c r="D524" s="50">
        <f>IF(ERR=FALSE,0,COUNTIF($M$10:M524,M524))</f>
        <v>4</v>
      </c>
      <c r="E524" s="19"/>
      <c r="F524" s="180">
        <v>46051</v>
      </c>
      <c r="G524" s="167">
        <v>29</v>
      </c>
      <c r="H524" s="899"/>
      <c r="I524" s="168" t="s">
        <v>734</v>
      </c>
      <c r="J524" s="168" t="str">
        <f t="shared" ref="J524:J528" si="177">IF(K524=0,"",VLOOKUP(K524,Tarkun,2,0))</f>
        <v>Piutang Dagang</v>
      </c>
      <c r="K524" s="74">
        <v>11102</v>
      </c>
      <c r="L524" s="230" t="s">
        <v>452</v>
      </c>
      <c r="M524" s="89" t="str">
        <f>IF(L524=0," ",(VLOOKUP(L524,Kode!$B$10:$E$423,4,0)))</f>
        <v>P-004</v>
      </c>
      <c r="N524" s="217"/>
      <c r="O524" s="217">
        <v>9190301</v>
      </c>
      <c r="P524" s="15" t="str">
        <f t="shared" si="171"/>
        <v>Balance</v>
      </c>
      <c r="Q524" s="174"/>
    </row>
    <row r="525" spans="1:17" ht="12.75" customHeight="1">
      <c r="A525" s="50" t="str">
        <f t="shared" si="175"/>
        <v>10211100</v>
      </c>
      <c r="B525" s="50">
        <f>IF(ERR=TRUE,COUNTIF($K$10:K525,K525),0)</f>
        <v>102</v>
      </c>
      <c r="C525" s="50" t="str">
        <f t="shared" si="176"/>
        <v xml:space="preserve">450 </v>
      </c>
      <c r="D525" s="50">
        <f>IF(ERR=FALSE,0,COUNTIF($M$10:M525,M525))</f>
        <v>450</v>
      </c>
      <c r="E525" s="19"/>
      <c r="F525" s="180">
        <v>46051</v>
      </c>
      <c r="G525" s="167">
        <v>29</v>
      </c>
      <c r="H525" s="899"/>
      <c r="I525" s="168" t="s">
        <v>734</v>
      </c>
      <c r="J525" s="168" t="str">
        <f t="shared" si="177"/>
        <v xml:space="preserve">Kas </v>
      </c>
      <c r="K525" s="74">
        <v>11100</v>
      </c>
      <c r="L525" s="230"/>
      <c r="M525" s="89" t="str">
        <f>IF(L525=0," ",(VLOOKUP(L525,Kode!$B$10:$E$423,4,0)))</f>
        <v xml:space="preserve"> </v>
      </c>
      <c r="N525" s="217">
        <v>13044831</v>
      </c>
      <c r="O525" s="217"/>
      <c r="P525" s="15" t="str">
        <f t="shared" si="171"/>
        <v>Balance</v>
      </c>
      <c r="Q525" s="174"/>
    </row>
    <row r="526" spans="1:17" ht="12.75" customHeight="1">
      <c r="A526" s="50" t="str">
        <f t="shared" si="175"/>
        <v>7211102</v>
      </c>
      <c r="B526" s="50">
        <f>IF(ERR=TRUE,COUNTIF($K$10:K526,K526),0)</f>
        <v>72</v>
      </c>
      <c r="C526" s="50" t="str">
        <f t="shared" si="176"/>
        <v>5P-004</v>
      </c>
      <c r="D526" s="50">
        <f>IF(ERR=FALSE,0,COUNTIF($M$10:M526,M526))</f>
        <v>5</v>
      </c>
      <c r="E526" s="19"/>
      <c r="F526" s="180">
        <v>46051</v>
      </c>
      <c r="G526" s="167">
        <v>29</v>
      </c>
      <c r="H526" s="899"/>
      <c r="I526" s="168" t="s">
        <v>734</v>
      </c>
      <c r="J526" s="168" t="str">
        <f t="shared" si="177"/>
        <v>Piutang Dagang</v>
      </c>
      <c r="K526" s="74">
        <v>11102</v>
      </c>
      <c r="L526" s="230" t="s">
        <v>452</v>
      </c>
      <c r="M526" s="89" t="str">
        <f>IF(L526=0," ",(VLOOKUP(L526,Kode!$B$10:$E$423,4,0)))</f>
        <v>P-004</v>
      </c>
      <c r="N526" s="217"/>
      <c r="O526" s="217">
        <v>13044831</v>
      </c>
      <c r="P526" s="15" t="str">
        <f t="shared" ref="P526:P557" si="178">IF(K526="","",IF(AND(K526&gt;0,$M$602=0),"Balance","Unbalance"))</f>
        <v>Balance</v>
      </c>
      <c r="Q526" s="174"/>
    </row>
    <row r="527" spans="1:17" ht="12.75" customHeight="1">
      <c r="A527" s="50" t="str">
        <f t="shared" ref="A527" si="179">B527&amp;K527</f>
        <v>163014</v>
      </c>
      <c r="B527" s="50">
        <f>IF(ERR=TRUE,COUNTIF($K$10:K527,K527),0)</f>
        <v>1</v>
      </c>
      <c r="C527" s="50" t="str">
        <f t="shared" ref="C527" si="180">D527&amp;M527</f>
        <v xml:space="preserve">451 </v>
      </c>
      <c r="D527" s="50">
        <f>IF(ERR=FALSE,0,COUNTIF($M$10:M527,M527))</f>
        <v>451</v>
      </c>
      <c r="E527" s="19"/>
      <c r="F527" s="180">
        <v>46051</v>
      </c>
      <c r="G527" s="167">
        <v>29</v>
      </c>
      <c r="H527" s="899"/>
      <c r="I527" s="917" t="s">
        <v>735</v>
      </c>
      <c r="J527" s="168" t="str">
        <f t="shared" ref="J527" si="181">IF(K527=0,"",VLOOKUP(K527,Tarkun,2,0))</f>
        <v xml:space="preserve">Biaya Lain-lain, Sumbangan </v>
      </c>
      <c r="K527" s="74">
        <v>63014</v>
      </c>
      <c r="L527" s="230"/>
      <c r="M527" s="89" t="str">
        <f>IF(L527=0," ",(VLOOKUP(L527,Kode!$B$10:$E$423,4,0)))</f>
        <v xml:space="preserve"> </v>
      </c>
      <c r="N527" s="217">
        <v>18567329</v>
      </c>
      <c r="O527" s="217"/>
      <c r="P527" s="15" t="str">
        <f t="shared" si="178"/>
        <v>Balance</v>
      </c>
      <c r="Q527" s="174"/>
    </row>
    <row r="528" spans="1:17" ht="12.75" customHeight="1">
      <c r="A528" s="50" t="str">
        <f t="shared" si="175"/>
        <v>10311100</v>
      </c>
      <c r="B528" s="50">
        <f>IF(ERR=TRUE,COUNTIF($K$10:K528,K528),0)</f>
        <v>103</v>
      </c>
      <c r="C528" s="50" t="str">
        <f t="shared" si="176"/>
        <v xml:space="preserve">452 </v>
      </c>
      <c r="D528" s="50">
        <f>IF(ERR=FALSE,0,COUNTIF($M$10:M528,M528))</f>
        <v>452</v>
      </c>
      <c r="E528" s="19"/>
      <c r="F528" s="180">
        <v>46051</v>
      </c>
      <c r="G528" s="167">
        <v>29</v>
      </c>
      <c r="H528" s="899"/>
      <c r="I528" s="917" t="s">
        <v>735</v>
      </c>
      <c r="J528" s="168" t="str">
        <f t="shared" si="177"/>
        <v xml:space="preserve">Kas </v>
      </c>
      <c r="K528" s="74">
        <v>11100</v>
      </c>
      <c r="L528" s="230"/>
      <c r="M528" s="89" t="str">
        <f>IF(L528=0," ",(VLOOKUP(L528,Kode!$B$10:$E$423,4,0)))</f>
        <v xml:space="preserve"> </v>
      </c>
      <c r="N528" s="217"/>
      <c r="O528" s="217">
        <v>18567329</v>
      </c>
      <c r="P528" s="15" t="str">
        <f t="shared" si="178"/>
        <v>Balance</v>
      </c>
      <c r="Q528" s="174"/>
    </row>
    <row r="529" spans="1:17" ht="12.75" customHeight="1">
      <c r="A529" s="50" t="str">
        <f t="shared" si="149"/>
        <v>0</v>
      </c>
      <c r="B529" s="50">
        <f>IF(ERR=TRUE,COUNTIF($K$10:K529,K529),0)</f>
        <v>0</v>
      </c>
      <c r="C529" s="50" t="str">
        <f t="shared" si="150"/>
        <v xml:space="preserve">453 </v>
      </c>
      <c r="D529" s="50">
        <f>IF(ERR=FALSE,0,COUNTIF($M$10:M529,M529))</f>
        <v>453</v>
      </c>
      <c r="E529" s="19"/>
      <c r="F529" s="180">
        <v>46051</v>
      </c>
      <c r="G529" s="167"/>
      <c r="H529" s="899"/>
      <c r="I529" s="168"/>
      <c r="J529" s="168" t="str">
        <f t="shared" si="151"/>
        <v/>
      </c>
      <c r="K529" s="74"/>
      <c r="L529" s="230"/>
      <c r="M529" s="89" t="str">
        <f>IF(L529=0," ",(VLOOKUP(L529,Kode!$B$10:$E$423,4,0)))</f>
        <v xml:space="preserve"> </v>
      </c>
      <c r="N529" s="217"/>
      <c r="O529" s="217"/>
      <c r="P529" s="15" t="str">
        <f t="shared" si="178"/>
        <v/>
      </c>
      <c r="Q529" s="174"/>
    </row>
    <row r="530" spans="1:17" ht="12.75" customHeight="1">
      <c r="A530" s="50" t="str">
        <f t="shared" ref="A530:A532" si="182">B530&amp;K530</f>
        <v>10411100</v>
      </c>
      <c r="B530" s="50">
        <f>IF(ERR=TRUE,COUNTIF($K$10:K530,K530),0)</f>
        <v>104</v>
      </c>
      <c r="C530" s="50" t="str">
        <f t="shared" ref="C530:C532" si="183">D530&amp;M530</f>
        <v xml:space="preserve">454 </v>
      </c>
      <c r="D530" s="50">
        <f>IF(ERR=FALSE,0,COUNTIF($M$10:M530,M530))</f>
        <v>454</v>
      </c>
      <c r="E530" s="19"/>
      <c r="F530" s="180">
        <v>46051</v>
      </c>
      <c r="G530" s="167">
        <v>30</v>
      </c>
      <c r="H530" s="899"/>
      <c r="I530" s="168" t="s">
        <v>540</v>
      </c>
      <c r="J530" s="168" t="str">
        <f t="shared" ref="J530:J532" si="184">IF(K530=0,"",VLOOKUP(K530,Tarkun,2,0))</f>
        <v xml:space="preserve">Kas </v>
      </c>
      <c r="K530" s="74">
        <v>11100</v>
      </c>
      <c r="L530" s="230"/>
      <c r="M530" s="89" t="str">
        <f>IF(L530=0," ",(VLOOKUP(L530,Kode!$B$10:$E$423,4,0)))</f>
        <v xml:space="preserve"> </v>
      </c>
      <c r="N530" s="217">
        <v>8721200</v>
      </c>
      <c r="O530" s="217"/>
      <c r="P530" s="15" t="str">
        <f t="shared" si="178"/>
        <v>Balance</v>
      </c>
      <c r="Q530" s="174"/>
    </row>
    <row r="531" spans="1:17" ht="12.75" customHeight="1">
      <c r="A531" s="50" t="str">
        <f t="shared" si="182"/>
        <v>8722105</v>
      </c>
      <c r="B531" s="50">
        <f>IF(ERR=TRUE,COUNTIF($K$10:K531,K531),0)</f>
        <v>87</v>
      </c>
      <c r="C531" s="50" t="str">
        <f t="shared" si="183"/>
        <v xml:space="preserve">455 </v>
      </c>
      <c r="D531" s="50">
        <f>IF(ERR=FALSE,0,COUNTIF($M$10:M531,M531))</f>
        <v>455</v>
      </c>
      <c r="E531" s="19"/>
      <c r="F531" s="180">
        <v>46051</v>
      </c>
      <c r="G531" s="167">
        <v>30</v>
      </c>
      <c r="H531" s="899"/>
      <c r="I531" s="168" t="s">
        <v>540</v>
      </c>
      <c r="J531" s="168" t="str">
        <f t="shared" si="184"/>
        <v xml:space="preserve">PPN Keluaran </v>
      </c>
      <c r="K531" s="74">
        <v>22105</v>
      </c>
      <c r="L531" s="230"/>
      <c r="M531" s="89" t="str">
        <f>IF(L531=0," ",(VLOOKUP(L531,Kode!$B$10:$E$423,4,0)))</f>
        <v xml:space="preserve"> </v>
      </c>
      <c r="N531" s="217"/>
      <c r="O531" s="217">
        <v>864263.06306306296</v>
      </c>
      <c r="P531" s="15" t="str">
        <f t="shared" si="178"/>
        <v>Balance</v>
      </c>
      <c r="Q531" s="174"/>
    </row>
    <row r="532" spans="1:17" ht="12.75" customHeight="1">
      <c r="A532" s="50" t="str">
        <f t="shared" si="182"/>
        <v>8841000</v>
      </c>
      <c r="B532" s="50">
        <f>IF(ERR=TRUE,COUNTIF($K$10:K532,K532),0)</f>
        <v>88</v>
      </c>
      <c r="C532" s="50" t="str">
        <f t="shared" si="183"/>
        <v xml:space="preserve">456 </v>
      </c>
      <c r="D532" s="50">
        <f>IF(ERR=FALSE,0,COUNTIF($M$10:M532,M532))</f>
        <v>456</v>
      </c>
      <c r="E532" s="19"/>
      <c r="F532" s="180">
        <v>46051</v>
      </c>
      <c r="G532" s="167">
        <v>30</v>
      </c>
      <c r="H532" s="899"/>
      <c r="I532" s="168" t="s">
        <v>540</v>
      </c>
      <c r="J532" s="168" t="str">
        <f t="shared" si="184"/>
        <v xml:space="preserve">Penjualan Barang </v>
      </c>
      <c r="K532" s="74">
        <v>41000</v>
      </c>
      <c r="L532" s="230"/>
      <c r="M532" s="89" t="str">
        <f>IF(L532=0," ",(VLOOKUP(L532,Kode!$B$10:$E$423,4,0)))</f>
        <v xml:space="preserve"> </v>
      </c>
      <c r="N532" s="217"/>
      <c r="O532" s="217">
        <v>7856936.9369369373</v>
      </c>
      <c r="P532" s="15" t="str">
        <f t="shared" si="178"/>
        <v>Balance</v>
      </c>
      <c r="Q532" s="174"/>
    </row>
    <row r="533" spans="1:17" ht="12.75" customHeight="1">
      <c r="A533" s="50" t="str">
        <f t="shared" si="149"/>
        <v>10511100</v>
      </c>
      <c r="B533" s="50">
        <f>IF(ERR=TRUE,COUNTIF($K$10:K533,K533),0)</f>
        <v>105</v>
      </c>
      <c r="C533" s="50" t="str">
        <f t="shared" si="150"/>
        <v xml:space="preserve">457 </v>
      </c>
      <c r="D533" s="50">
        <f>IF(ERR=FALSE,0,COUNTIF($M$10:M533,M533))</f>
        <v>457</v>
      </c>
      <c r="E533" s="19"/>
      <c r="F533" s="180">
        <v>46051</v>
      </c>
      <c r="G533" s="167">
        <v>30</v>
      </c>
      <c r="H533" s="899" t="s">
        <v>629</v>
      </c>
      <c r="I533" s="168" t="s">
        <v>630</v>
      </c>
      <c r="J533" s="168" t="str">
        <f t="shared" si="151"/>
        <v xml:space="preserve">Kas </v>
      </c>
      <c r="K533" s="74">
        <v>11100</v>
      </c>
      <c r="L533" s="230"/>
      <c r="M533" s="89" t="str">
        <f>IF(L533=0," ",(VLOOKUP(L533,Kode!$B$10:$E$423,4,0)))</f>
        <v xml:space="preserve"> </v>
      </c>
      <c r="N533" s="217">
        <v>48178</v>
      </c>
      <c r="O533" s="217"/>
      <c r="P533" s="15" t="str">
        <f t="shared" si="178"/>
        <v>Balance</v>
      </c>
      <c r="Q533" s="174"/>
    </row>
    <row r="534" spans="1:17" ht="12.75" customHeight="1">
      <c r="A534" s="50" t="str">
        <f t="shared" si="149"/>
        <v>2211403</v>
      </c>
      <c r="B534" s="50">
        <f>IF(ERR=TRUE,COUNTIF($K$10:K534,K534),0)</f>
        <v>22</v>
      </c>
      <c r="C534" s="50" t="str">
        <f t="shared" si="150"/>
        <v xml:space="preserve">458 </v>
      </c>
      <c r="D534" s="50">
        <f>IF(ERR=FALSE,0,COUNTIF($M$10:M534,M534))</f>
        <v>458</v>
      </c>
      <c r="E534" s="19"/>
      <c r="F534" s="180">
        <v>46051</v>
      </c>
      <c r="G534" s="167">
        <v>30</v>
      </c>
      <c r="H534" s="899" t="s">
        <v>629</v>
      </c>
      <c r="I534" s="168" t="s">
        <v>630</v>
      </c>
      <c r="J534" s="168" t="str">
        <f t="shared" si="151"/>
        <v>Pph Pasal 23</v>
      </c>
      <c r="K534" s="74">
        <v>11403</v>
      </c>
      <c r="L534" s="230"/>
      <c r="M534" s="89" t="str">
        <f>IF(L534=0," ",(VLOOKUP(L534,Kode!$B$10:$E$423,4,0)))</f>
        <v xml:space="preserve"> </v>
      </c>
      <c r="N534" s="217">
        <v>884</v>
      </c>
      <c r="O534" s="217"/>
      <c r="P534" s="15" t="str">
        <f t="shared" si="178"/>
        <v>Balance</v>
      </c>
      <c r="Q534" s="174"/>
    </row>
    <row r="535" spans="1:17" ht="12.75" customHeight="1">
      <c r="A535" s="50" t="str">
        <f t="shared" si="149"/>
        <v>8822105</v>
      </c>
      <c r="B535" s="50">
        <f>IF(ERR=TRUE,COUNTIF($K$10:K535,K535),0)</f>
        <v>88</v>
      </c>
      <c r="C535" s="50" t="str">
        <f t="shared" si="150"/>
        <v xml:space="preserve">459 </v>
      </c>
      <c r="D535" s="50">
        <f>IF(ERR=FALSE,0,COUNTIF($M$10:M535,M535))</f>
        <v>459</v>
      </c>
      <c r="E535" s="19"/>
      <c r="F535" s="180">
        <v>46051</v>
      </c>
      <c r="G535" s="167">
        <v>30</v>
      </c>
      <c r="H535" s="899" t="s">
        <v>629</v>
      </c>
      <c r="I535" s="168" t="s">
        <v>630</v>
      </c>
      <c r="J535" s="168" t="str">
        <f t="shared" si="151"/>
        <v xml:space="preserve">PPN Keluaran </v>
      </c>
      <c r="K535" s="74">
        <v>22105</v>
      </c>
      <c r="L535" s="230"/>
      <c r="M535" s="89" t="str">
        <f>IF(L535=0," ",(VLOOKUP(L535,Kode!$B$10:$E$423,4,0)))</f>
        <v xml:space="preserve"> </v>
      </c>
      <c r="N535" s="217"/>
      <c r="O535" s="217">
        <v>4861.9999999999991</v>
      </c>
      <c r="P535" s="15" t="str">
        <f t="shared" si="178"/>
        <v>Balance</v>
      </c>
      <c r="Q535" s="174"/>
    </row>
    <row r="536" spans="1:17" ht="12.75" customHeight="1">
      <c r="A536" s="50" t="str">
        <f t="shared" ref="A536:A586" si="185">B536&amp;K536</f>
        <v>8941000</v>
      </c>
      <c r="B536" s="50">
        <f>IF(ERR=TRUE,COUNTIF($K$10:K536,K536),0)</f>
        <v>89</v>
      </c>
      <c r="C536" s="50" t="str">
        <f t="shared" ref="C536:C586" si="186">D536&amp;M536</f>
        <v xml:space="preserve">460 </v>
      </c>
      <c r="D536" s="50">
        <f>IF(ERR=FALSE,0,COUNTIF($M$10:M536,M536))</f>
        <v>460</v>
      </c>
      <c r="E536" s="19"/>
      <c r="F536" s="180">
        <v>46051</v>
      </c>
      <c r="G536" s="167">
        <v>30</v>
      </c>
      <c r="H536" s="899" t="s">
        <v>629</v>
      </c>
      <c r="I536" s="168" t="s">
        <v>630</v>
      </c>
      <c r="J536" s="168" t="str">
        <f t="shared" ref="J536:J586" si="187">IF(K536=0,"",VLOOKUP(K536,Tarkun,2,0))</f>
        <v xml:space="preserve">Penjualan Barang </v>
      </c>
      <c r="K536" s="74">
        <v>41000</v>
      </c>
      <c r="L536" s="230"/>
      <c r="M536" s="89" t="str">
        <f>IF(L536=0," ",(VLOOKUP(L536,Kode!$B$10:$E$423,4,0)))</f>
        <v xml:space="preserve"> </v>
      </c>
      <c r="N536" s="217"/>
      <c r="O536" s="217">
        <v>44200</v>
      </c>
      <c r="P536" s="15" t="str">
        <f t="shared" si="178"/>
        <v>Balance</v>
      </c>
      <c r="Q536" s="174"/>
    </row>
    <row r="537" spans="1:17" ht="12.75" customHeight="1">
      <c r="A537" s="50" t="str">
        <f t="shared" ref="A537:A555" si="188">B537&amp;K537</f>
        <v>2711600</v>
      </c>
      <c r="B537" s="50">
        <f>IF(ERR=TRUE,COUNTIF($K$10:K537,K537),0)</f>
        <v>27</v>
      </c>
      <c r="C537" s="50" t="str">
        <f t="shared" ref="C537:C555" si="189">D537&amp;M537</f>
        <v xml:space="preserve">461 </v>
      </c>
      <c r="D537" s="50">
        <f>IF(ERR=FALSE,0,COUNTIF($M$10:M537,M537))</f>
        <v>461</v>
      </c>
      <c r="E537" s="19"/>
      <c r="F537" s="180">
        <v>46051</v>
      </c>
      <c r="G537" s="167">
        <v>30</v>
      </c>
      <c r="H537" s="899" t="s">
        <v>691</v>
      </c>
      <c r="I537" s="168" t="s">
        <v>645</v>
      </c>
      <c r="J537" s="168" t="str">
        <f t="shared" ref="J537:J555" si="190">IF(K537=0,"",VLOOKUP(K537,Tarkun,2,0))</f>
        <v xml:space="preserve">PPN Masukan </v>
      </c>
      <c r="K537" s="74">
        <v>11600</v>
      </c>
      <c r="L537" s="230"/>
      <c r="M537" s="89" t="str">
        <f>IF(L537=0," ",(VLOOKUP(L537,Kode!$B$10:$E$423,4,0)))</f>
        <v xml:space="preserve"> </v>
      </c>
      <c r="N537" s="217">
        <v>53514</v>
      </c>
      <c r="O537" s="217"/>
      <c r="P537" s="15" t="str">
        <f t="shared" si="178"/>
        <v>Balance</v>
      </c>
      <c r="Q537" s="174"/>
    </row>
    <row r="538" spans="1:17" ht="12.75" customHeight="1">
      <c r="A538" s="50" t="str">
        <f t="shared" si="188"/>
        <v>2253000</v>
      </c>
      <c r="B538" s="50">
        <f>IF(ERR=TRUE,COUNTIF($K$10:K538,K538),0)</f>
        <v>22</v>
      </c>
      <c r="C538" s="50" t="str">
        <f t="shared" si="189"/>
        <v xml:space="preserve">462 </v>
      </c>
      <c r="D538" s="50">
        <f>IF(ERR=FALSE,0,COUNTIF($M$10:M538,M538))</f>
        <v>462</v>
      </c>
      <c r="E538" s="19"/>
      <c r="F538" s="180">
        <v>46051</v>
      </c>
      <c r="G538" s="167">
        <v>30</v>
      </c>
      <c r="H538" s="899" t="s">
        <v>691</v>
      </c>
      <c r="I538" s="168" t="s">
        <v>645</v>
      </c>
      <c r="J538" s="168" t="str">
        <f t="shared" si="190"/>
        <v xml:space="preserve">Pembelian Bahan Baku </v>
      </c>
      <c r="K538" s="74">
        <v>53000</v>
      </c>
      <c r="L538" s="230"/>
      <c r="M538" s="89" t="str">
        <f>IF(L538=0," ",(VLOOKUP(L538,Kode!$B$10:$E$423,4,0)))</f>
        <v xml:space="preserve"> </v>
      </c>
      <c r="N538" s="217">
        <v>486486</v>
      </c>
      <c r="O538" s="217"/>
      <c r="P538" s="15" t="str">
        <f t="shared" si="178"/>
        <v>Balance</v>
      </c>
      <c r="Q538" s="174"/>
    </row>
    <row r="539" spans="1:17" ht="12.75" customHeight="1">
      <c r="A539" s="50" t="str">
        <f t="shared" si="188"/>
        <v>4121100</v>
      </c>
      <c r="B539" s="50">
        <f>IF(ERR=TRUE,COUNTIF($K$10:K539,K539),0)</f>
        <v>41</v>
      </c>
      <c r="C539" s="50" t="str">
        <f t="shared" si="189"/>
        <v>15H-001</v>
      </c>
      <c r="D539" s="50">
        <f>IF(ERR=FALSE,0,COUNTIF($M$10:M539,M539))</f>
        <v>15</v>
      </c>
      <c r="E539" s="19"/>
      <c r="F539" s="180">
        <v>46051</v>
      </c>
      <c r="G539" s="167">
        <v>30</v>
      </c>
      <c r="H539" s="899" t="s">
        <v>691</v>
      </c>
      <c r="I539" s="168" t="s">
        <v>645</v>
      </c>
      <c r="J539" s="168" t="str">
        <f t="shared" si="190"/>
        <v xml:space="preserve">Hutang Dagang </v>
      </c>
      <c r="K539" s="74">
        <v>21100</v>
      </c>
      <c r="L539" s="230" t="s">
        <v>424</v>
      </c>
      <c r="M539" s="89" t="str">
        <f>IF(L539=0," ",(VLOOKUP(L539,Kode!$B$10:$E$423,4,0)))</f>
        <v>H-001</v>
      </c>
      <c r="N539" s="217"/>
      <c r="O539" s="217">
        <v>540000</v>
      </c>
      <c r="P539" s="15" t="str">
        <f t="shared" si="178"/>
        <v>Balance</v>
      </c>
      <c r="Q539" s="174"/>
    </row>
    <row r="540" spans="1:17" ht="12.75" customHeight="1">
      <c r="A540" s="50" t="str">
        <f t="shared" si="188"/>
        <v>2811600</v>
      </c>
      <c r="B540" s="50">
        <f>IF(ERR=TRUE,COUNTIF($K$10:K540,K540),0)</f>
        <v>28</v>
      </c>
      <c r="C540" s="50" t="str">
        <f t="shared" si="189"/>
        <v xml:space="preserve">463 </v>
      </c>
      <c r="D540" s="50">
        <f>IF(ERR=FALSE,0,COUNTIF($M$10:M540,M540))</f>
        <v>463</v>
      </c>
      <c r="E540" s="19"/>
      <c r="F540" s="180">
        <v>46051</v>
      </c>
      <c r="G540" s="167">
        <v>30</v>
      </c>
      <c r="H540" s="899" t="s">
        <v>692</v>
      </c>
      <c r="I540" s="168" t="s">
        <v>689</v>
      </c>
      <c r="J540" s="168" t="str">
        <f t="shared" si="190"/>
        <v xml:space="preserve">PPN Masukan </v>
      </c>
      <c r="K540" s="74">
        <v>11600</v>
      </c>
      <c r="L540" s="230"/>
      <c r="M540" s="89" t="str">
        <f>IF(L540=0," ",(VLOOKUP(L540,Kode!$B$10:$E$423,4,0)))</f>
        <v xml:space="preserve"> </v>
      </c>
      <c r="N540" s="217">
        <v>487145</v>
      </c>
      <c r="O540" s="217"/>
      <c r="P540" s="15" t="str">
        <f t="shared" si="178"/>
        <v>Balance</v>
      </c>
      <c r="Q540" s="174"/>
    </row>
    <row r="541" spans="1:17" ht="12.75" customHeight="1">
      <c r="A541" s="50" t="str">
        <f t="shared" si="188"/>
        <v>1653003</v>
      </c>
      <c r="B541" s="50">
        <f>IF(ERR=TRUE,COUNTIF($K$10:K541,K541),0)</f>
        <v>16</v>
      </c>
      <c r="C541" s="50" t="str">
        <f t="shared" si="189"/>
        <v xml:space="preserve">464 </v>
      </c>
      <c r="D541" s="50">
        <f>IF(ERR=FALSE,0,COUNTIF($M$10:M541,M541))</f>
        <v>464</v>
      </c>
      <c r="E541" s="19"/>
      <c r="F541" s="180">
        <v>46051</v>
      </c>
      <c r="G541" s="167">
        <v>30</v>
      </c>
      <c r="H541" s="899" t="s">
        <v>692</v>
      </c>
      <c r="I541" s="168" t="s">
        <v>689</v>
      </c>
      <c r="J541" s="168" t="str">
        <f t="shared" si="190"/>
        <v>Pembelian Bahan Penolong</v>
      </c>
      <c r="K541" s="74">
        <v>53003</v>
      </c>
      <c r="L541" s="230"/>
      <c r="M541" s="89" t="str">
        <f>IF(L541=0," ",(VLOOKUP(L541,Kode!$B$10:$E$423,4,0)))</f>
        <v xml:space="preserve"> </v>
      </c>
      <c r="N541" s="217">
        <v>4428593</v>
      </c>
      <c r="O541" s="217"/>
      <c r="P541" s="15" t="str">
        <f t="shared" si="178"/>
        <v>Balance</v>
      </c>
      <c r="Q541" s="174"/>
    </row>
    <row r="542" spans="1:17" ht="12.75" customHeight="1">
      <c r="A542" s="50" t="str">
        <f t="shared" si="188"/>
        <v>4221100</v>
      </c>
      <c r="B542" s="50">
        <f>IF(ERR=TRUE,COUNTIF($K$10:K542,K542),0)</f>
        <v>42</v>
      </c>
      <c r="C542" s="50" t="str">
        <f t="shared" si="189"/>
        <v>3H-006</v>
      </c>
      <c r="D542" s="50">
        <f>IF(ERR=FALSE,0,COUNTIF($M$10:M542,M542))</f>
        <v>3</v>
      </c>
      <c r="E542" s="19"/>
      <c r="F542" s="180">
        <v>46051</v>
      </c>
      <c r="G542" s="167">
        <v>30</v>
      </c>
      <c r="H542" s="899" t="s">
        <v>692</v>
      </c>
      <c r="I542" s="168" t="s">
        <v>689</v>
      </c>
      <c r="J542" s="168" t="str">
        <f t="shared" si="190"/>
        <v xml:space="preserve">Hutang Dagang </v>
      </c>
      <c r="K542" s="74">
        <v>21100</v>
      </c>
      <c r="L542" s="230" t="s">
        <v>434</v>
      </c>
      <c r="M542" s="89" t="str">
        <f>IF(L542=0," ",(VLOOKUP(L542,Kode!$B$10:$E$423,4,0)))</f>
        <v>H-006</v>
      </c>
      <c r="N542" s="217"/>
      <c r="O542" s="217">
        <v>4915738</v>
      </c>
      <c r="P542" s="15" t="str">
        <f t="shared" si="178"/>
        <v>Balance</v>
      </c>
      <c r="Q542" s="174"/>
    </row>
    <row r="543" spans="1:17" ht="12.75" customHeight="1">
      <c r="A543" s="50" t="str">
        <f t="shared" si="188"/>
        <v>2911600</v>
      </c>
      <c r="B543" s="50">
        <f>IF(ERR=TRUE,COUNTIF($K$10:K543,K543),0)</f>
        <v>29</v>
      </c>
      <c r="C543" s="50" t="str">
        <f t="shared" si="189"/>
        <v xml:space="preserve">465 </v>
      </c>
      <c r="D543" s="50">
        <f>IF(ERR=FALSE,0,COUNTIF($M$10:M543,M543))</f>
        <v>465</v>
      </c>
      <c r="E543" s="19"/>
      <c r="F543" s="180">
        <v>46051</v>
      </c>
      <c r="G543" s="167">
        <v>30</v>
      </c>
      <c r="H543" s="899" t="s">
        <v>693</v>
      </c>
      <c r="I543" s="168" t="s">
        <v>645</v>
      </c>
      <c r="J543" s="168" t="str">
        <f t="shared" si="190"/>
        <v xml:space="preserve">PPN Masukan </v>
      </c>
      <c r="K543" s="74">
        <v>11600</v>
      </c>
      <c r="L543" s="230"/>
      <c r="M543" s="89" t="str">
        <f>IF(L543=0," ",(VLOOKUP(L543,Kode!$B$10:$E$423,4,0)))</f>
        <v xml:space="preserve"> </v>
      </c>
      <c r="N543" s="217">
        <v>141315</v>
      </c>
      <c r="O543" s="217"/>
      <c r="P543" s="15" t="str">
        <f t="shared" si="178"/>
        <v>Balance</v>
      </c>
      <c r="Q543" s="174"/>
    </row>
    <row r="544" spans="1:17" ht="12.75" customHeight="1">
      <c r="A544" s="50" t="str">
        <f t="shared" si="188"/>
        <v>2353000</v>
      </c>
      <c r="B544" s="50">
        <f>IF(ERR=TRUE,COUNTIF($K$10:K544,K544),0)</f>
        <v>23</v>
      </c>
      <c r="C544" s="50" t="str">
        <f t="shared" si="189"/>
        <v xml:space="preserve">466 </v>
      </c>
      <c r="D544" s="50">
        <f>IF(ERR=FALSE,0,COUNTIF($M$10:M544,M544))</f>
        <v>466</v>
      </c>
      <c r="E544" s="19"/>
      <c r="F544" s="180">
        <v>46051</v>
      </c>
      <c r="G544" s="167">
        <v>30</v>
      </c>
      <c r="H544" s="899" t="s">
        <v>693</v>
      </c>
      <c r="I544" s="168" t="s">
        <v>645</v>
      </c>
      <c r="J544" s="168" t="str">
        <f t="shared" si="190"/>
        <v xml:space="preserve">Pembelian Bahan Baku </v>
      </c>
      <c r="K544" s="74">
        <v>53000</v>
      </c>
      <c r="L544" s="230"/>
      <c r="M544" s="89" t="str">
        <f>IF(L544=0," ",(VLOOKUP(L544,Kode!$B$10:$E$423,4,0)))</f>
        <v xml:space="preserve"> </v>
      </c>
      <c r="N544" s="217">
        <v>1284685</v>
      </c>
      <c r="O544" s="217"/>
      <c r="P544" s="15" t="str">
        <f t="shared" si="178"/>
        <v>Balance</v>
      </c>
      <c r="Q544" s="174"/>
    </row>
    <row r="545" spans="1:17" ht="12.75" customHeight="1">
      <c r="A545" s="50" t="str">
        <f t="shared" si="188"/>
        <v>4321100</v>
      </c>
      <c r="B545" s="50">
        <f>IF(ERR=TRUE,COUNTIF($K$10:K545,K545),0)</f>
        <v>43</v>
      </c>
      <c r="C545" s="50" t="str">
        <f t="shared" si="189"/>
        <v>16H-001</v>
      </c>
      <c r="D545" s="50">
        <f>IF(ERR=FALSE,0,COUNTIF($M$10:M545,M545))</f>
        <v>16</v>
      </c>
      <c r="E545" s="19"/>
      <c r="F545" s="180">
        <v>46051</v>
      </c>
      <c r="G545" s="167">
        <v>30</v>
      </c>
      <c r="H545" s="899" t="s">
        <v>693</v>
      </c>
      <c r="I545" s="168" t="s">
        <v>645</v>
      </c>
      <c r="J545" s="168" t="str">
        <f t="shared" si="190"/>
        <v xml:space="preserve">Hutang Dagang </v>
      </c>
      <c r="K545" s="74">
        <v>21100</v>
      </c>
      <c r="L545" s="230" t="s">
        <v>424</v>
      </c>
      <c r="M545" s="89" t="str">
        <f>IF(L545=0," ",(VLOOKUP(L545,Kode!$B$10:$E$423,4,0)))</f>
        <v>H-001</v>
      </c>
      <c r="N545" s="217"/>
      <c r="O545" s="217">
        <v>1426000</v>
      </c>
      <c r="P545" s="15" t="str">
        <f t="shared" si="178"/>
        <v>Balance</v>
      </c>
      <c r="Q545" s="174"/>
    </row>
    <row r="546" spans="1:17" ht="12.75" customHeight="1">
      <c r="A546" s="50" t="str">
        <f t="shared" ref="A546:A554" si="191">B546&amp;K546</f>
        <v>10611100</v>
      </c>
      <c r="B546" s="50">
        <f>IF(ERR=TRUE,COUNTIF($K$10:K546,K546),0)</f>
        <v>106</v>
      </c>
      <c r="C546" s="50" t="str">
        <f t="shared" ref="C546:C554" si="192">D546&amp;M546</f>
        <v xml:space="preserve">467 </v>
      </c>
      <c r="D546" s="50">
        <f>IF(ERR=FALSE,0,COUNTIF($M$10:M546,M546))</f>
        <v>467</v>
      </c>
      <c r="E546" s="19"/>
      <c r="F546" s="180">
        <v>46051</v>
      </c>
      <c r="G546" s="167">
        <v>30</v>
      </c>
      <c r="H546" s="899"/>
      <c r="I546" s="168" t="s">
        <v>737</v>
      </c>
      <c r="J546" s="168" t="str">
        <f t="shared" ref="J546:J554" si="193">IF(K546=0,"",VLOOKUP(K546,Tarkun,2,0))</f>
        <v xml:space="preserve">Kas </v>
      </c>
      <c r="K546" s="74">
        <v>11100</v>
      </c>
      <c r="L546" s="230"/>
      <c r="M546" s="89" t="str">
        <f>IF(L546=0," ",(VLOOKUP(L546,Kode!$B$10:$E$423,4,0)))</f>
        <v xml:space="preserve"> </v>
      </c>
      <c r="N546" s="217">
        <v>12426</v>
      </c>
      <c r="O546" s="217"/>
      <c r="P546" s="15" t="str">
        <f t="shared" si="178"/>
        <v>Balance</v>
      </c>
      <c r="Q546" s="174"/>
    </row>
    <row r="547" spans="1:17" ht="12.75" customHeight="1">
      <c r="A547" s="50" t="str">
        <f t="shared" si="191"/>
        <v>2311403</v>
      </c>
      <c r="B547" s="50">
        <f>IF(ERR=TRUE,COUNTIF($K$10:K547,K547),0)</f>
        <v>23</v>
      </c>
      <c r="C547" s="50" t="str">
        <f t="shared" si="192"/>
        <v xml:space="preserve">468 </v>
      </c>
      <c r="D547" s="50">
        <f>IF(ERR=FALSE,0,COUNTIF($M$10:M547,M547))</f>
        <v>468</v>
      </c>
      <c r="E547" s="19"/>
      <c r="F547" s="180">
        <v>46051</v>
      </c>
      <c r="G547" s="167">
        <v>30</v>
      </c>
      <c r="H547" s="899"/>
      <c r="I547" s="168" t="s">
        <v>737</v>
      </c>
      <c r="J547" s="168" t="str">
        <f t="shared" si="193"/>
        <v>Pph Pasal 23</v>
      </c>
      <c r="K547" s="74">
        <v>11403</v>
      </c>
      <c r="L547" s="230"/>
      <c r="M547" s="89" t="str">
        <f>IF(L547=0," ",(VLOOKUP(L547,Kode!$B$10:$E$423,4,0)))</f>
        <v xml:space="preserve"> </v>
      </c>
      <c r="N547" s="217">
        <v>228</v>
      </c>
      <c r="O547" s="217"/>
      <c r="P547" s="15" t="str">
        <f t="shared" si="178"/>
        <v>Balance</v>
      </c>
      <c r="Q547" s="174"/>
    </row>
    <row r="548" spans="1:17" ht="12.75" customHeight="1">
      <c r="A548" s="50" t="str">
        <f t="shared" si="191"/>
        <v>7311102</v>
      </c>
      <c r="B548" s="50">
        <f>IF(ERR=TRUE,COUNTIF($K$10:K548,K548),0)</f>
        <v>73</v>
      </c>
      <c r="C548" s="50" t="str">
        <f t="shared" si="192"/>
        <v>1P-005</v>
      </c>
      <c r="D548" s="50">
        <f>IF(ERR=FALSE,0,COUNTIF($M$10:M548,M548))</f>
        <v>1</v>
      </c>
      <c r="E548" s="19"/>
      <c r="F548" s="180">
        <v>46051</v>
      </c>
      <c r="G548" s="167">
        <v>30</v>
      </c>
      <c r="H548" s="899"/>
      <c r="I548" s="168" t="s">
        <v>737</v>
      </c>
      <c r="J548" s="168" t="str">
        <f t="shared" si="193"/>
        <v>Piutang Dagang</v>
      </c>
      <c r="K548" s="74">
        <v>11102</v>
      </c>
      <c r="L548" s="230" t="s">
        <v>454</v>
      </c>
      <c r="M548" s="89" t="str">
        <f>IF(L548=0," ",(VLOOKUP(L548,Kode!$B$10:$E$423,4,0)))</f>
        <v>P-005</v>
      </c>
      <c r="N548" s="217"/>
      <c r="O548" s="217">
        <v>12654</v>
      </c>
      <c r="P548" s="15" t="str">
        <f t="shared" si="178"/>
        <v>Balance</v>
      </c>
      <c r="Q548" s="174"/>
    </row>
    <row r="549" spans="1:17" ht="12.75" customHeight="1">
      <c r="A549" s="50" t="str">
        <f t="shared" si="191"/>
        <v>10711100</v>
      </c>
      <c r="B549" s="50">
        <f>IF(ERR=TRUE,COUNTIF($K$10:K549,K549),0)</f>
        <v>107</v>
      </c>
      <c r="C549" s="50" t="str">
        <f t="shared" si="192"/>
        <v xml:space="preserve">469 </v>
      </c>
      <c r="D549" s="50">
        <f>IF(ERR=FALSE,0,COUNTIF($M$10:M549,M549))</f>
        <v>469</v>
      </c>
      <c r="E549" s="19"/>
      <c r="F549" s="180">
        <v>46051</v>
      </c>
      <c r="G549" s="167">
        <v>30</v>
      </c>
      <c r="H549" s="899"/>
      <c r="I549" s="168" t="s">
        <v>736</v>
      </c>
      <c r="J549" s="168" t="str">
        <f t="shared" si="193"/>
        <v xml:space="preserve">Kas </v>
      </c>
      <c r="K549" s="74">
        <v>11100</v>
      </c>
      <c r="L549" s="230"/>
      <c r="M549" s="89" t="str">
        <f>IF(L549=0," ",(VLOOKUP(L549,Kode!$B$10:$E$423,4,0)))</f>
        <v xml:space="preserve"> </v>
      </c>
      <c r="N549" s="217">
        <v>605277</v>
      </c>
      <c r="O549" s="217"/>
      <c r="P549" s="15" t="str">
        <f t="shared" si="178"/>
        <v>Balance</v>
      </c>
      <c r="Q549" s="174"/>
    </row>
    <row r="550" spans="1:17" ht="12.75" customHeight="1">
      <c r="A550" s="50" t="str">
        <f t="shared" si="191"/>
        <v>2411403</v>
      </c>
      <c r="B550" s="50">
        <f>IF(ERR=TRUE,COUNTIF($K$10:K550,K550),0)</f>
        <v>24</v>
      </c>
      <c r="C550" s="50" t="str">
        <f t="shared" si="192"/>
        <v xml:space="preserve">470 </v>
      </c>
      <c r="D550" s="50">
        <f>IF(ERR=FALSE,0,COUNTIF($M$10:M550,M550))</f>
        <v>470</v>
      </c>
      <c r="E550" s="19"/>
      <c r="F550" s="180">
        <v>46051</v>
      </c>
      <c r="G550" s="167">
        <v>30</v>
      </c>
      <c r="H550" s="899"/>
      <c r="I550" s="168" t="s">
        <v>736</v>
      </c>
      <c r="J550" s="168" t="str">
        <f t="shared" si="193"/>
        <v>Pph Pasal 23</v>
      </c>
      <c r="K550" s="74">
        <v>11403</v>
      </c>
      <c r="L550" s="230"/>
      <c r="M550" s="89" t="str">
        <f>IF(L550=0," ",(VLOOKUP(L550,Kode!$B$10:$E$423,4,0)))</f>
        <v xml:space="preserve"> </v>
      </c>
      <c r="N550" s="217">
        <v>11106</v>
      </c>
      <c r="O550" s="217"/>
      <c r="P550" s="15" t="str">
        <f t="shared" si="178"/>
        <v>Balance</v>
      </c>
      <c r="Q550" s="174"/>
    </row>
    <row r="551" spans="1:17" ht="12.75" customHeight="1">
      <c r="A551" s="50" t="str">
        <f t="shared" si="191"/>
        <v>7411102</v>
      </c>
      <c r="B551" s="50">
        <f>IF(ERR=TRUE,COUNTIF($K$10:K551,K551),0)</f>
        <v>74</v>
      </c>
      <c r="C551" s="50" t="str">
        <f t="shared" si="192"/>
        <v>1P-010</v>
      </c>
      <c r="D551" s="50">
        <f>IF(ERR=FALSE,0,COUNTIF($M$10:M551,M551))</f>
        <v>1</v>
      </c>
      <c r="E551" s="19"/>
      <c r="F551" s="180">
        <v>46051</v>
      </c>
      <c r="G551" s="167">
        <v>30</v>
      </c>
      <c r="H551" s="899"/>
      <c r="I551" s="168" t="s">
        <v>736</v>
      </c>
      <c r="J551" s="168" t="str">
        <f t="shared" si="193"/>
        <v>Piutang Dagang</v>
      </c>
      <c r="K551" s="74">
        <v>11102</v>
      </c>
      <c r="L551" s="230" t="s">
        <v>464</v>
      </c>
      <c r="M551" s="89" t="str">
        <f>IF(L551=0," ",(VLOOKUP(L551,Kode!$B$10:$E$423,4,0)))</f>
        <v>P-010</v>
      </c>
      <c r="N551" s="217"/>
      <c r="O551" s="217">
        <v>616383</v>
      </c>
      <c r="P551" s="15" t="str">
        <f t="shared" si="178"/>
        <v>Balance</v>
      </c>
      <c r="Q551" s="174"/>
    </row>
    <row r="552" spans="1:17" ht="12.75" customHeight="1">
      <c r="A552" s="50" t="str">
        <f t="shared" si="191"/>
        <v>10811100</v>
      </c>
      <c r="B552" s="50">
        <f>IF(ERR=TRUE,COUNTIF($K$10:K552,K552),0)</f>
        <v>108</v>
      </c>
      <c r="C552" s="50" t="str">
        <f t="shared" si="192"/>
        <v xml:space="preserve">471 </v>
      </c>
      <c r="D552" s="50">
        <f>IF(ERR=FALSE,0,COUNTIF($M$10:M552,M552))</f>
        <v>471</v>
      </c>
      <c r="E552" s="19"/>
      <c r="F552" s="180">
        <v>46051</v>
      </c>
      <c r="G552" s="167">
        <v>30</v>
      </c>
      <c r="H552" s="899"/>
      <c r="I552" s="168" t="s">
        <v>738</v>
      </c>
      <c r="J552" s="168" t="str">
        <f t="shared" si="193"/>
        <v xml:space="preserve">Kas </v>
      </c>
      <c r="K552" s="74">
        <v>11100</v>
      </c>
      <c r="L552" s="230"/>
      <c r="M552" s="89" t="str">
        <f>IF(L552=0," ",(VLOOKUP(L552,Kode!$B$10:$E$423,4,0)))</f>
        <v xml:space="preserve"> </v>
      </c>
      <c r="N552" s="217">
        <v>27904</v>
      </c>
      <c r="O552" s="217"/>
      <c r="P552" s="15" t="str">
        <f t="shared" si="178"/>
        <v>Balance</v>
      </c>
      <c r="Q552" s="174"/>
    </row>
    <row r="553" spans="1:17" ht="12.75" customHeight="1">
      <c r="A553" s="50" t="str">
        <f t="shared" si="191"/>
        <v>2511403</v>
      </c>
      <c r="B553" s="50">
        <f>IF(ERR=TRUE,COUNTIF($K$10:K553,K553),0)</f>
        <v>25</v>
      </c>
      <c r="C553" s="50" t="str">
        <f t="shared" si="192"/>
        <v xml:space="preserve">472 </v>
      </c>
      <c r="D553" s="50">
        <f>IF(ERR=FALSE,0,COUNTIF($M$10:M553,M553))</f>
        <v>472</v>
      </c>
      <c r="E553" s="19"/>
      <c r="F553" s="180">
        <v>46051</v>
      </c>
      <c r="G553" s="167">
        <v>30</v>
      </c>
      <c r="H553" s="899"/>
      <c r="I553" s="168" t="s">
        <v>738</v>
      </c>
      <c r="J553" s="168" t="str">
        <f t="shared" si="193"/>
        <v>Pph Pasal 23</v>
      </c>
      <c r="K553" s="74">
        <v>11403</v>
      </c>
      <c r="L553" s="230"/>
      <c r="M553" s="89" t="str">
        <f>IF(L553=0," ",(VLOOKUP(L553,Kode!$B$10:$E$423,4,0)))</f>
        <v xml:space="preserve"> </v>
      </c>
      <c r="N553" s="217">
        <v>512</v>
      </c>
      <c r="O553" s="217"/>
      <c r="P553" s="15" t="str">
        <f t="shared" si="178"/>
        <v>Balance</v>
      </c>
      <c r="Q553" s="174"/>
    </row>
    <row r="554" spans="1:17" ht="12.75" customHeight="1">
      <c r="A554" s="50" t="str">
        <f t="shared" si="191"/>
        <v>7511102</v>
      </c>
      <c r="B554" s="50">
        <f>IF(ERR=TRUE,COUNTIF($K$10:K554,K554),0)</f>
        <v>75</v>
      </c>
      <c r="C554" s="50" t="str">
        <f t="shared" si="192"/>
        <v>2P-011</v>
      </c>
      <c r="D554" s="50">
        <f>IF(ERR=FALSE,0,COUNTIF($M$10:M554,M554))</f>
        <v>2</v>
      </c>
      <c r="E554" s="19"/>
      <c r="F554" s="180">
        <v>46051</v>
      </c>
      <c r="G554" s="167">
        <v>30</v>
      </c>
      <c r="H554" s="899"/>
      <c r="I554" s="168" t="s">
        <v>738</v>
      </c>
      <c r="J554" s="168" t="str">
        <f t="shared" si="193"/>
        <v>Piutang Dagang</v>
      </c>
      <c r="K554" s="74">
        <v>11102</v>
      </c>
      <c r="L554" s="230" t="s">
        <v>466</v>
      </c>
      <c r="M554" s="89" t="str">
        <f>IF(L554=0," ",(VLOOKUP(L554,Kode!$B$10:$E$423,4,0)))</f>
        <v>P-011</v>
      </c>
      <c r="N554" s="217"/>
      <c r="O554" s="217">
        <v>28416</v>
      </c>
      <c r="P554" s="15" t="str">
        <f t="shared" si="178"/>
        <v>Balance</v>
      </c>
      <c r="Q554" s="174"/>
    </row>
    <row r="555" spans="1:17" ht="12.75" customHeight="1">
      <c r="A555" s="50" t="str">
        <f t="shared" si="188"/>
        <v>10911100</v>
      </c>
      <c r="B555" s="50">
        <f>IF(ERR=TRUE,COUNTIF($K$10:K555,K555),0)</f>
        <v>109</v>
      </c>
      <c r="C555" s="50" t="str">
        <f t="shared" si="189"/>
        <v xml:space="preserve">473 </v>
      </c>
      <c r="D555" s="50">
        <f>IF(ERR=FALSE,0,COUNTIF($M$10:M555,M555))</f>
        <v>473</v>
      </c>
      <c r="E555" s="19"/>
      <c r="F555" s="180">
        <v>46051</v>
      </c>
      <c r="G555" s="167">
        <v>30</v>
      </c>
      <c r="H555" s="899"/>
      <c r="I555" s="168" t="s">
        <v>721</v>
      </c>
      <c r="J555" s="168" t="str">
        <f t="shared" si="190"/>
        <v xml:space="preserve">Kas </v>
      </c>
      <c r="K555" s="74">
        <v>11100</v>
      </c>
      <c r="L555" s="230"/>
      <c r="M555" s="89" t="str">
        <f>IF(L555=0," ",(VLOOKUP(L555,Kode!$B$10:$E$423,4,0)))</f>
        <v xml:space="preserve"> </v>
      </c>
      <c r="N555" s="217">
        <v>37714</v>
      </c>
      <c r="O555" s="217"/>
      <c r="P555" s="15" t="str">
        <f t="shared" si="178"/>
        <v>Balance</v>
      </c>
      <c r="Q555" s="174"/>
    </row>
    <row r="556" spans="1:17" ht="12.75" customHeight="1">
      <c r="A556" s="50" t="str">
        <f t="shared" ref="A556" si="194">B556&amp;K556</f>
        <v>927100</v>
      </c>
      <c r="B556" s="50">
        <f>IF(ERR=TRUE,COUNTIF($K$10:K556,K556),0)</f>
        <v>9</v>
      </c>
      <c r="C556" s="50" t="str">
        <f t="shared" ref="C556" si="195">D556&amp;M556</f>
        <v xml:space="preserve">474 </v>
      </c>
      <c r="D556" s="50">
        <f>IF(ERR=FALSE,0,COUNTIF($M$10:M556,M556))</f>
        <v>474</v>
      </c>
      <c r="E556" s="19"/>
      <c r="F556" s="180">
        <v>46051</v>
      </c>
      <c r="G556" s="167">
        <v>30</v>
      </c>
      <c r="H556" s="899"/>
      <c r="I556" s="168" t="s">
        <v>721</v>
      </c>
      <c r="J556" s="168" t="str">
        <f t="shared" ref="J556" si="196">IF(K556=0,"",VLOOKUP(K556,Tarkun,2,0))</f>
        <v xml:space="preserve">Uang Muka Penjualan  </v>
      </c>
      <c r="K556" s="74">
        <v>27100</v>
      </c>
      <c r="L556" s="230"/>
      <c r="M556" s="89" t="str">
        <f>IF(L556=0," ",(VLOOKUP(L556,Kode!$B$10:$E$423,4,0)))</f>
        <v xml:space="preserve"> </v>
      </c>
      <c r="N556" s="217"/>
      <c r="O556" s="217">
        <v>37714</v>
      </c>
      <c r="P556" s="15" t="str">
        <f t="shared" si="178"/>
        <v>Balance</v>
      </c>
      <c r="Q556" s="174"/>
    </row>
    <row r="557" spans="1:17" ht="12.75" customHeight="1">
      <c r="A557" s="50" t="str">
        <f t="shared" si="185"/>
        <v>0</v>
      </c>
      <c r="B557" s="50">
        <f>IF(ERR=TRUE,COUNTIF($K$10:K557,K557),0)</f>
        <v>0</v>
      </c>
      <c r="C557" s="50" t="str">
        <f t="shared" si="186"/>
        <v xml:space="preserve">475 </v>
      </c>
      <c r="D557" s="50">
        <f>IF(ERR=FALSE,0,COUNTIF($M$10:M557,M557))</f>
        <v>475</v>
      </c>
      <c r="E557" s="19"/>
      <c r="F557" s="180">
        <v>46051</v>
      </c>
      <c r="G557" s="167"/>
      <c r="H557" s="899"/>
      <c r="I557" s="168"/>
      <c r="J557" s="168" t="str">
        <f t="shared" si="187"/>
        <v/>
      </c>
      <c r="K557" s="74"/>
      <c r="L557" s="230"/>
      <c r="M557" s="89" t="str">
        <f>IF(L557=0," ",(VLOOKUP(L557,Kode!$B$10:$E$423,4,0)))</f>
        <v xml:space="preserve"> </v>
      </c>
      <c r="N557" s="217"/>
      <c r="O557" s="217"/>
      <c r="P557" s="15" t="str">
        <f t="shared" si="178"/>
        <v/>
      </c>
      <c r="Q557" s="174"/>
    </row>
    <row r="558" spans="1:17" ht="12.75" customHeight="1">
      <c r="A558" s="50" t="str">
        <f t="shared" ref="A558:A560" si="197">B558&amp;K558</f>
        <v>11011100</v>
      </c>
      <c r="B558" s="50">
        <f>IF(ERR=TRUE,COUNTIF($K$10:K558,K558),0)</f>
        <v>110</v>
      </c>
      <c r="C558" s="50" t="str">
        <f t="shared" ref="C558:C560" si="198">D558&amp;M558</f>
        <v xml:space="preserve">476 </v>
      </c>
      <c r="D558" s="50">
        <f>IF(ERR=FALSE,0,COUNTIF($M$10:M558,M558))</f>
        <v>476</v>
      </c>
      <c r="E558" s="19"/>
      <c r="F558" s="180">
        <v>46051</v>
      </c>
      <c r="G558" s="167">
        <v>31</v>
      </c>
      <c r="H558" s="899"/>
      <c r="I558" s="168" t="s">
        <v>540</v>
      </c>
      <c r="J558" s="168" t="str">
        <f t="shared" ref="J558:J560" si="199">IF(K558=0,"",VLOOKUP(K558,Tarkun,2,0))</f>
        <v xml:space="preserve">Kas </v>
      </c>
      <c r="K558" s="74">
        <v>11100</v>
      </c>
      <c r="L558" s="230"/>
      <c r="M558" s="89" t="str">
        <f>IF(L558=0," ",(VLOOKUP(L558,Kode!$B$10:$E$423,4,0)))</f>
        <v xml:space="preserve"> </v>
      </c>
      <c r="N558" s="217">
        <v>13042500</v>
      </c>
      <c r="O558" s="217"/>
      <c r="P558" s="15" t="str">
        <f t="shared" ref="P558:P600" si="200">IF(K558="","",IF(AND(K558&gt;0,$M$602=0),"Balance","Unbalance"))</f>
        <v>Balance</v>
      </c>
      <c r="Q558" s="174"/>
    </row>
    <row r="559" spans="1:17" ht="12.75" customHeight="1">
      <c r="A559" s="50" t="str">
        <f t="shared" si="197"/>
        <v>8922105</v>
      </c>
      <c r="B559" s="50">
        <f>IF(ERR=TRUE,COUNTIF($K$10:K559,K559),0)</f>
        <v>89</v>
      </c>
      <c r="C559" s="50" t="str">
        <f t="shared" si="198"/>
        <v xml:space="preserve">477 </v>
      </c>
      <c r="D559" s="50">
        <f>IF(ERR=FALSE,0,COUNTIF($M$10:M559,M559))</f>
        <v>477</v>
      </c>
      <c r="E559" s="19"/>
      <c r="F559" s="180">
        <v>46051</v>
      </c>
      <c r="G559" s="167">
        <v>31</v>
      </c>
      <c r="H559" s="899"/>
      <c r="I559" s="168" t="s">
        <v>540</v>
      </c>
      <c r="J559" s="168" t="str">
        <f t="shared" si="199"/>
        <v xml:space="preserve">PPN Keluaran </v>
      </c>
      <c r="K559" s="74">
        <v>22105</v>
      </c>
      <c r="L559" s="230"/>
      <c r="M559" s="89" t="str">
        <f>IF(L559=0," ",(VLOOKUP(L559,Kode!$B$10:$E$423,4,0)))</f>
        <v xml:space="preserve"> </v>
      </c>
      <c r="N559" s="217"/>
      <c r="O559" s="217">
        <v>1292500.0000000002</v>
      </c>
      <c r="P559" s="15" t="str">
        <f t="shared" si="200"/>
        <v>Balance</v>
      </c>
      <c r="Q559" s="174"/>
    </row>
    <row r="560" spans="1:17" ht="12.75" customHeight="1">
      <c r="A560" s="50" t="str">
        <f t="shared" si="197"/>
        <v>9041000</v>
      </c>
      <c r="B560" s="50">
        <f>IF(ERR=TRUE,COUNTIF($K$10:K560,K560),0)</f>
        <v>90</v>
      </c>
      <c r="C560" s="50" t="str">
        <f t="shared" si="198"/>
        <v xml:space="preserve">478 </v>
      </c>
      <c r="D560" s="50">
        <f>IF(ERR=FALSE,0,COUNTIF($M$10:M560,M560))</f>
        <v>478</v>
      </c>
      <c r="E560" s="19"/>
      <c r="F560" s="180">
        <v>46051</v>
      </c>
      <c r="G560" s="167">
        <v>31</v>
      </c>
      <c r="H560" s="899"/>
      <c r="I560" s="168" t="s">
        <v>540</v>
      </c>
      <c r="J560" s="168" t="str">
        <f t="shared" si="199"/>
        <v xml:space="preserve">Penjualan Barang </v>
      </c>
      <c r="K560" s="74">
        <v>41000</v>
      </c>
      <c r="L560" s="230"/>
      <c r="M560" s="89" t="str">
        <f>IF(L560=0," ",(VLOOKUP(L560,Kode!$B$10:$E$423,4,0)))</f>
        <v xml:space="preserve"> </v>
      </c>
      <c r="N560" s="217"/>
      <c r="O560" s="217">
        <v>11750000</v>
      </c>
      <c r="P560" s="15" t="str">
        <f t="shared" si="200"/>
        <v>Balance</v>
      </c>
      <c r="Q560" s="174"/>
    </row>
    <row r="561" spans="1:17" ht="12.75" customHeight="1">
      <c r="A561" s="50" t="str">
        <f t="shared" si="185"/>
        <v>7611102</v>
      </c>
      <c r="B561" s="50">
        <f>IF(ERR=TRUE,COUNTIF($K$10:K561,K561),0)</f>
        <v>76</v>
      </c>
      <c r="C561" s="50" t="str">
        <f t="shared" si="186"/>
        <v xml:space="preserve">479 </v>
      </c>
      <c r="D561" s="50">
        <f>IF(ERR=FALSE,0,COUNTIF($M$10:M561,M561))</f>
        <v>479</v>
      </c>
      <c r="E561" s="19"/>
      <c r="F561" s="180">
        <v>46051</v>
      </c>
      <c r="G561" s="167">
        <v>31</v>
      </c>
      <c r="H561" s="899" t="s">
        <v>631</v>
      </c>
      <c r="I561" s="168" t="s">
        <v>558</v>
      </c>
      <c r="J561" s="168" t="str">
        <f t="shared" si="187"/>
        <v>Piutang Dagang</v>
      </c>
      <c r="K561" s="74">
        <v>11102</v>
      </c>
      <c r="L561" s="230"/>
      <c r="M561" s="89" t="str">
        <f>IF(L561=0," ",(VLOOKUP(L561,Kode!$B$10:$E$423,4,0)))</f>
        <v xml:space="preserve"> </v>
      </c>
      <c r="N561" s="217">
        <v>460650</v>
      </c>
      <c r="O561" s="217"/>
      <c r="P561" s="15" t="str">
        <f t="shared" si="200"/>
        <v>Balance</v>
      </c>
      <c r="Q561" s="174"/>
    </row>
    <row r="562" spans="1:17" ht="12.75" customHeight="1">
      <c r="A562" s="50" t="str">
        <f t="shared" si="185"/>
        <v>9022105</v>
      </c>
      <c r="B562" s="50">
        <f>IF(ERR=TRUE,COUNTIF($K$10:K562,K562),0)</f>
        <v>90</v>
      </c>
      <c r="C562" s="50" t="str">
        <f t="shared" si="186"/>
        <v xml:space="preserve">480 </v>
      </c>
      <c r="D562" s="50">
        <f>IF(ERR=FALSE,0,COUNTIF($M$10:M562,M562))</f>
        <v>480</v>
      </c>
      <c r="E562" s="19"/>
      <c r="F562" s="180">
        <v>46051</v>
      </c>
      <c r="G562" s="167">
        <v>31</v>
      </c>
      <c r="H562" s="899" t="s">
        <v>631</v>
      </c>
      <c r="I562" s="168" t="s">
        <v>558</v>
      </c>
      <c r="J562" s="168" t="str">
        <f t="shared" si="187"/>
        <v xml:space="preserve">PPN Keluaran </v>
      </c>
      <c r="K562" s="74">
        <v>22105</v>
      </c>
      <c r="L562" s="230"/>
      <c r="M562" s="89" t="str">
        <f>IF(L562=0," ",(VLOOKUP(L562,Kode!$B$10:$E$423,4,0)))</f>
        <v xml:space="preserve"> </v>
      </c>
      <c r="N562" s="217"/>
      <c r="O562" s="217">
        <v>45649.999999999993</v>
      </c>
      <c r="P562" s="15" t="str">
        <f t="shared" si="200"/>
        <v>Balance</v>
      </c>
      <c r="Q562" s="174"/>
    </row>
    <row r="563" spans="1:17" ht="12.75" customHeight="1">
      <c r="A563" s="50" t="str">
        <f t="shared" si="185"/>
        <v>9141000</v>
      </c>
      <c r="B563" s="50">
        <f>IF(ERR=TRUE,COUNTIF($K$10:K563,K563),0)</f>
        <v>91</v>
      </c>
      <c r="C563" s="50" t="str">
        <f t="shared" si="186"/>
        <v xml:space="preserve">481 </v>
      </c>
      <c r="D563" s="50">
        <f>IF(ERR=FALSE,0,COUNTIF($M$10:M563,M563))</f>
        <v>481</v>
      </c>
      <c r="E563" s="19"/>
      <c r="F563" s="180">
        <v>46051</v>
      </c>
      <c r="G563" s="167">
        <v>31</v>
      </c>
      <c r="H563" s="899" t="s">
        <v>631</v>
      </c>
      <c r="I563" s="168" t="s">
        <v>558</v>
      </c>
      <c r="J563" s="168" t="str">
        <f t="shared" si="187"/>
        <v xml:space="preserve">Penjualan Barang </v>
      </c>
      <c r="K563" s="74">
        <v>41000</v>
      </c>
      <c r="L563" s="230"/>
      <c r="M563" s="89" t="str">
        <f>IF(L563=0," ",(VLOOKUP(L563,Kode!$B$10:$E$423,4,0)))</f>
        <v xml:space="preserve"> </v>
      </c>
      <c r="N563" s="217"/>
      <c r="O563" s="217">
        <v>415000</v>
      </c>
      <c r="P563" s="15" t="str">
        <f t="shared" si="200"/>
        <v>Balance</v>
      </c>
      <c r="Q563" s="174"/>
    </row>
    <row r="564" spans="1:17" ht="12.75" customHeight="1">
      <c r="A564" s="50" t="str">
        <f t="shared" si="185"/>
        <v>7711102</v>
      </c>
      <c r="B564" s="50">
        <f>IF(ERR=TRUE,COUNTIF($K$10:K564,K564),0)</f>
        <v>77</v>
      </c>
      <c r="C564" s="50" t="str">
        <f t="shared" si="186"/>
        <v xml:space="preserve">482 </v>
      </c>
      <c r="D564" s="50">
        <f>IF(ERR=FALSE,0,COUNTIF($M$10:M564,M564))</f>
        <v>482</v>
      </c>
      <c r="E564" s="19"/>
      <c r="F564" s="180">
        <v>46051</v>
      </c>
      <c r="G564" s="167">
        <v>31</v>
      </c>
      <c r="H564" s="899" t="s">
        <v>632</v>
      </c>
      <c r="I564" s="168" t="s">
        <v>637</v>
      </c>
      <c r="J564" s="168" t="str">
        <f t="shared" si="187"/>
        <v>Piutang Dagang</v>
      </c>
      <c r="K564" s="74">
        <v>11102</v>
      </c>
      <c r="L564" s="230"/>
      <c r="M564" s="89" t="str">
        <f>IF(L564=0," ",(VLOOKUP(L564,Kode!$B$10:$E$423,4,0)))</f>
        <v xml:space="preserve"> </v>
      </c>
      <c r="N564" s="217">
        <v>1821510</v>
      </c>
      <c r="O564" s="217"/>
      <c r="P564" s="15" t="str">
        <f t="shared" si="200"/>
        <v>Balance</v>
      </c>
      <c r="Q564" s="174"/>
    </row>
    <row r="565" spans="1:17" ht="12.75" customHeight="1">
      <c r="A565" s="50" t="str">
        <f t="shared" si="185"/>
        <v>9122105</v>
      </c>
      <c r="B565" s="50">
        <f>IF(ERR=TRUE,COUNTIF($K$10:K565,K565),0)</f>
        <v>91</v>
      </c>
      <c r="C565" s="50" t="str">
        <f t="shared" si="186"/>
        <v xml:space="preserve">483 </v>
      </c>
      <c r="D565" s="50">
        <f>IF(ERR=FALSE,0,COUNTIF($M$10:M565,M565))</f>
        <v>483</v>
      </c>
      <c r="E565" s="19"/>
      <c r="F565" s="180">
        <v>46051</v>
      </c>
      <c r="G565" s="167">
        <v>31</v>
      </c>
      <c r="H565" s="899" t="s">
        <v>632</v>
      </c>
      <c r="I565" s="168" t="s">
        <v>637</v>
      </c>
      <c r="J565" s="168" t="str">
        <f t="shared" si="187"/>
        <v xml:space="preserve">PPN Keluaran </v>
      </c>
      <c r="K565" s="74">
        <v>22105</v>
      </c>
      <c r="L565" s="230"/>
      <c r="M565" s="89" t="str">
        <f>IF(L565=0," ",(VLOOKUP(L565,Kode!$B$10:$E$423,4,0)))</f>
        <v xml:space="preserve"> </v>
      </c>
      <c r="N565" s="217"/>
      <c r="O565" s="217">
        <v>180510</v>
      </c>
      <c r="P565" s="15" t="str">
        <f t="shared" si="200"/>
        <v>Balance</v>
      </c>
      <c r="Q565" s="174"/>
    </row>
    <row r="566" spans="1:17" ht="12.75" customHeight="1">
      <c r="A566" s="50" t="str">
        <f t="shared" si="185"/>
        <v>9241000</v>
      </c>
      <c r="B566" s="50">
        <f>IF(ERR=TRUE,COUNTIF($K$10:K566,K566),0)</f>
        <v>92</v>
      </c>
      <c r="C566" s="50" t="str">
        <f t="shared" si="186"/>
        <v xml:space="preserve">484 </v>
      </c>
      <c r="D566" s="50">
        <f>IF(ERR=FALSE,0,COUNTIF($M$10:M566,M566))</f>
        <v>484</v>
      </c>
      <c r="E566" s="19"/>
      <c r="F566" s="180">
        <v>46051</v>
      </c>
      <c r="G566" s="167">
        <v>31</v>
      </c>
      <c r="H566" s="899" t="s">
        <v>632</v>
      </c>
      <c r="I566" s="168" t="s">
        <v>637</v>
      </c>
      <c r="J566" s="168" t="str">
        <f t="shared" si="187"/>
        <v xml:space="preserve">Penjualan Barang </v>
      </c>
      <c r="K566" s="74">
        <v>41000</v>
      </c>
      <c r="L566" s="230"/>
      <c r="M566" s="89" t="str">
        <f>IF(L566=0," ",(VLOOKUP(L566,Kode!$B$10:$E$423,4,0)))</f>
        <v xml:space="preserve"> </v>
      </c>
      <c r="N566" s="217"/>
      <c r="O566" s="217">
        <v>1641000</v>
      </c>
      <c r="P566" s="15" t="str">
        <f t="shared" si="200"/>
        <v>Balance</v>
      </c>
      <c r="Q566" s="174"/>
    </row>
    <row r="567" spans="1:17" ht="12.75" customHeight="1">
      <c r="A567" s="50" t="str">
        <f t="shared" si="185"/>
        <v>7811102</v>
      </c>
      <c r="B567" s="50">
        <f>IF(ERR=TRUE,COUNTIF($K$10:K567,K567),0)</f>
        <v>78</v>
      </c>
      <c r="C567" s="50" t="str">
        <f t="shared" si="186"/>
        <v xml:space="preserve">485 </v>
      </c>
      <c r="D567" s="50">
        <f>IF(ERR=FALSE,0,COUNTIF($M$10:M567,M567))</f>
        <v>485</v>
      </c>
      <c r="E567" s="19"/>
      <c r="F567" s="180">
        <v>46051</v>
      </c>
      <c r="G567" s="167">
        <v>31</v>
      </c>
      <c r="H567" s="899" t="s">
        <v>633</v>
      </c>
      <c r="I567" s="168" t="s">
        <v>638</v>
      </c>
      <c r="J567" s="168" t="str">
        <f t="shared" si="187"/>
        <v>Piutang Dagang</v>
      </c>
      <c r="K567" s="74">
        <v>11102</v>
      </c>
      <c r="L567" s="230"/>
      <c r="M567" s="89" t="str">
        <f>IF(L567=0," ",(VLOOKUP(L567,Kode!$B$10:$E$423,4,0)))</f>
        <v xml:space="preserve"> </v>
      </c>
      <c r="N567" s="217">
        <v>1008990</v>
      </c>
      <c r="O567" s="217"/>
      <c r="P567" s="15" t="str">
        <f t="shared" si="200"/>
        <v>Balance</v>
      </c>
      <c r="Q567" s="174"/>
    </row>
    <row r="568" spans="1:17" ht="12.75" customHeight="1">
      <c r="A568" s="50" t="str">
        <f t="shared" si="185"/>
        <v>9222105</v>
      </c>
      <c r="B568" s="50">
        <f>IF(ERR=TRUE,COUNTIF($K$10:K568,K568),0)</f>
        <v>92</v>
      </c>
      <c r="C568" s="50" t="str">
        <f t="shared" si="186"/>
        <v xml:space="preserve">486 </v>
      </c>
      <c r="D568" s="50">
        <f>IF(ERR=FALSE,0,COUNTIF($M$10:M568,M568))</f>
        <v>486</v>
      </c>
      <c r="E568" s="19"/>
      <c r="F568" s="180">
        <v>46051</v>
      </c>
      <c r="G568" s="167">
        <v>31</v>
      </c>
      <c r="H568" s="899" t="s">
        <v>633</v>
      </c>
      <c r="I568" s="168" t="s">
        <v>638</v>
      </c>
      <c r="J568" s="168" t="str">
        <f t="shared" si="187"/>
        <v xml:space="preserve">PPN Keluaran </v>
      </c>
      <c r="K568" s="74">
        <v>22105</v>
      </c>
      <c r="L568" s="230"/>
      <c r="M568" s="89" t="str">
        <f>IF(L568=0," ",(VLOOKUP(L568,Kode!$B$10:$E$423,4,0)))</f>
        <v xml:space="preserve"> </v>
      </c>
      <c r="N568" s="217"/>
      <c r="O568" s="217">
        <v>99990</v>
      </c>
      <c r="P568" s="15" t="str">
        <f t="shared" si="200"/>
        <v>Balance</v>
      </c>
      <c r="Q568" s="174"/>
    </row>
    <row r="569" spans="1:17" ht="12.75" customHeight="1">
      <c r="A569" s="50" t="str">
        <f t="shared" si="185"/>
        <v>9341000</v>
      </c>
      <c r="B569" s="50">
        <f>IF(ERR=TRUE,COUNTIF($K$10:K569,K569),0)</f>
        <v>93</v>
      </c>
      <c r="C569" s="50" t="str">
        <f t="shared" si="186"/>
        <v xml:space="preserve">487 </v>
      </c>
      <c r="D569" s="50">
        <f>IF(ERR=FALSE,0,COUNTIF($M$10:M569,M569))</f>
        <v>487</v>
      </c>
      <c r="E569" s="19"/>
      <c r="F569" s="180">
        <v>46051</v>
      </c>
      <c r="G569" s="167">
        <v>31</v>
      </c>
      <c r="H569" s="899" t="s">
        <v>633</v>
      </c>
      <c r="I569" s="168" t="s">
        <v>638</v>
      </c>
      <c r="J569" s="168" t="str">
        <f t="shared" si="187"/>
        <v xml:space="preserve">Penjualan Barang </v>
      </c>
      <c r="K569" s="74">
        <v>41000</v>
      </c>
      <c r="L569" s="230"/>
      <c r="M569" s="89" t="str">
        <f>IF(L569=0," ",(VLOOKUP(L569,Kode!$B$10:$E$423,4,0)))</f>
        <v xml:space="preserve"> </v>
      </c>
      <c r="N569" s="217"/>
      <c r="O569" s="217">
        <v>909000</v>
      </c>
      <c r="P569" s="15" t="str">
        <f t="shared" si="200"/>
        <v>Balance</v>
      </c>
      <c r="Q569" s="174"/>
    </row>
    <row r="570" spans="1:17" ht="12.75" customHeight="1">
      <c r="A570" s="50" t="str">
        <f t="shared" si="185"/>
        <v>7911102</v>
      </c>
      <c r="B570" s="50">
        <f>IF(ERR=TRUE,COUNTIF($K$10:K570,K570),0)</f>
        <v>79</v>
      </c>
      <c r="C570" s="50" t="str">
        <f t="shared" si="186"/>
        <v xml:space="preserve">488 </v>
      </c>
      <c r="D570" s="50">
        <f>IF(ERR=FALSE,0,COUNTIF($M$10:M570,M570))</f>
        <v>488</v>
      </c>
      <c r="E570" s="19"/>
      <c r="F570" s="180">
        <v>46051</v>
      </c>
      <c r="G570" s="167">
        <v>31</v>
      </c>
      <c r="H570" s="899" t="s">
        <v>634</v>
      </c>
      <c r="I570" s="168" t="s">
        <v>639</v>
      </c>
      <c r="J570" s="168" t="str">
        <f t="shared" si="187"/>
        <v>Piutang Dagang</v>
      </c>
      <c r="K570" s="74">
        <v>11102</v>
      </c>
      <c r="L570" s="230"/>
      <c r="M570" s="89" t="str">
        <f>IF(L570=0," ",(VLOOKUP(L570,Kode!$B$10:$E$423,4,0)))</f>
        <v xml:space="preserve"> </v>
      </c>
      <c r="N570" s="217">
        <v>1087800</v>
      </c>
      <c r="O570" s="217"/>
      <c r="P570" s="15" t="str">
        <f t="shared" si="200"/>
        <v>Balance</v>
      </c>
      <c r="Q570" s="174"/>
    </row>
    <row r="571" spans="1:17" ht="12.75" customHeight="1">
      <c r="A571" s="50" t="str">
        <f t="shared" si="185"/>
        <v>9322105</v>
      </c>
      <c r="B571" s="50">
        <f>IF(ERR=TRUE,COUNTIF($K$10:K571,K571),0)</f>
        <v>93</v>
      </c>
      <c r="C571" s="50" t="str">
        <f t="shared" si="186"/>
        <v xml:space="preserve">489 </v>
      </c>
      <c r="D571" s="50">
        <f>IF(ERR=FALSE,0,COUNTIF($M$10:M571,M571))</f>
        <v>489</v>
      </c>
      <c r="E571" s="19"/>
      <c r="F571" s="180">
        <v>46051</v>
      </c>
      <c r="G571" s="167">
        <v>31</v>
      </c>
      <c r="H571" s="899" t="s">
        <v>634</v>
      </c>
      <c r="I571" s="168" t="s">
        <v>639</v>
      </c>
      <c r="J571" s="168" t="str">
        <f t="shared" si="187"/>
        <v xml:space="preserve">PPN Keluaran </v>
      </c>
      <c r="K571" s="74">
        <v>22105</v>
      </c>
      <c r="L571" s="230"/>
      <c r="M571" s="89" t="str">
        <f>IF(L571=0," ",(VLOOKUP(L571,Kode!$B$10:$E$423,4,0)))</f>
        <v xml:space="preserve"> </v>
      </c>
      <c r="N571" s="217"/>
      <c r="O571" s="217">
        <v>107799.99999999999</v>
      </c>
      <c r="P571" s="15" t="str">
        <f t="shared" si="200"/>
        <v>Balance</v>
      </c>
      <c r="Q571" s="174"/>
    </row>
    <row r="572" spans="1:17" ht="12.75" customHeight="1">
      <c r="A572" s="50" t="str">
        <f t="shared" si="185"/>
        <v>9441000</v>
      </c>
      <c r="B572" s="50">
        <f>IF(ERR=TRUE,COUNTIF($K$10:K572,K572),0)</f>
        <v>94</v>
      </c>
      <c r="C572" s="50" t="str">
        <f t="shared" si="186"/>
        <v xml:space="preserve">490 </v>
      </c>
      <c r="D572" s="50">
        <f>IF(ERR=FALSE,0,COUNTIF($M$10:M572,M572))</f>
        <v>490</v>
      </c>
      <c r="E572" s="19"/>
      <c r="F572" s="180">
        <v>46051</v>
      </c>
      <c r="G572" s="167">
        <v>31</v>
      </c>
      <c r="H572" s="899" t="s">
        <v>634</v>
      </c>
      <c r="I572" s="168" t="s">
        <v>639</v>
      </c>
      <c r="J572" s="168" t="str">
        <f t="shared" si="187"/>
        <v xml:space="preserve">Penjualan Barang </v>
      </c>
      <c r="K572" s="74">
        <v>41000</v>
      </c>
      <c r="L572" s="230"/>
      <c r="M572" s="89" t="str">
        <f>IF(L572=0," ",(VLOOKUP(L572,Kode!$B$10:$E$423,4,0)))</f>
        <v xml:space="preserve"> </v>
      </c>
      <c r="N572" s="217"/>
      <c r="O572" s="217">
        <v>980000</v>
      </c>
      <c r="P572" s="15" t="str">
        <f t="shared" si="200"/>
        <v>Balance</v>
      </c>
      <c r="Q572" s="174"/>
    </row>
    <row r="573" spans="1:17" ht="12.75" customHeight="1">
      <c r="A573" s="50" t="str">
        <f t="shared" si="185"/>
        <v>8011102</v>
      </c>
      <c r="B573" s="50">
        <f>IF(ERR=TRUE,COUNTIF($K$10:K573,K573),0)</f>
        <v>80</v>
      </c>
      <c r="C573" s="50" t="str">
        <f t="shared" si="186"/>
        <v xml:space="preserve">491 </v>
      </c>
      <c r="D573" s="50">
        <f>IF(ERR=FALSE,0,COUNTIF($M$10:M573,M573))</f>
        <v>491</v>
      </c>
      <c r="E573" s="19"/>
      <c r="F573" s="180">
        <v>46051</v>
      </c>
      <c r="G573" s="167">
        <v>31</v>
      </c>
      <c r="H573" s="899" t="s">
        <v>635</v>
      </c>
      <c r="I573" s="901" t="s">
        <v>640</v>
      </c>
      <c r="J573" s="168" t="str">
        <f t="shared" si="187"/>
        <v>Piutang Dagang</v>
      </c>
      <c r="K573" s="74">
        <v>11102</v>
      </c>
      <c r="L573" s="230"/>
      <c r="M573" s="89" t="str">
        <f>IF(L573=0," ",(VLOOKUP(L573,Kode!$B$10:$E$423,4,0)))</f>
        <v xml:space="preserve"> </v>
      </c>
      <c r="N573" s="217">
        <v>227106</v>
      </c>
      <c r="O573" s="217"/>
      <c r="P573" s="15" t="str">
        <f t="shared" si="200"/>
        <v>Balance</v>
      </c>
      <c r="Q573" s="174"/>
    </row>
    <row r="574" spans="1:17" ht="12.75" customHeight="1">
      <c r="A574" s="50" t="str">
        <f t="shared" si="185"/>
        <v>9422105</v>
      </c>
      <c r="B574" s="50">
        <f>IF(ERR=TRUE,COUNTIF($K$10:K574,K574),0)</f>
        <v>94</v>
      </c>
      <c r="C574" s="50" t="str">
        <f t="shared" si="186"/>
        <v xml:space="preserve">492 </v>
      </c>
      <c r="D574" s="50">
        <f>IF(ERR=FALSE,0,COUNTIF($M$10:M574,M574))</f>
        <v>492</v>
      </c>
      <c r="E574" s="19"/>
      <c r="F574" s="180">
        <v>46051</v>
      </c>
      <c r="G574" s="167">
        <v>31</v>
      </c>
      <c r="H574" s="899" t="s">
        <v>635</v>
      </c>
      <c r="I574" s="901" t="s">
        <v>640</v>
      </c>
      <c r="J574" s="168" t="str">
        <f t="shared" si="187"/>
        <v xml:space="preserve">PPN Keluaran </v>
      </c>
      <c r="K574" s="74">
        <v>22105</v>
      </c>
      <c r="L574" s="230"/>
      <c r="M574" s="89" t="str">
        <f>IF(L574=0," ",(VLOOKUP(L574,Kode!$B$10:$E$423,4,0)))</f>
        <v xml:space="preserve"> </v>
      </c>
      <c r="N574" s="217"/>
      <c r="O574" s="217">
        <v>22506</v>
      </c>
      <c r="P574" s="15" t="str">
        <f t="shared" si="200"/>
        <v>Balance</v>
      </c>
      <c r="Q574" s="174"/>
    </row>
    <row r="575" spans="1:17" ht="12.75" customHeight="1">
      <c r="A575" s="50" t="str">
        <f t="shared" si="185"/>
        <v>9541000</v>
      </c>
      <c r="B575" s="50">
        <f>IF(ERR=TRUE,COUNTIF($K$10:K575,K575),0)</f>
        <v>95</v>
      </c>
      <c r="C575" s="50" t="str">
        <f t="shared" si="186"/>
        <v xml:space="preserve">493 </v>
      </c>
      <c r="D575" s="50">
        <f>IF(ERR=FALSE,0,COUNTIF($M$10:M575,M575))</f>
        <v>493</v>
      </c>
      <c r="E575" s="19"/>
      <c r="F575" s="180">
        <v>46051</v>
      </c>
      <c r="G575" s="167">
        <v>31</v>
      </c>
      <c r="H575" s="899" t="s">
        <v>635</v>
      </c>
      <c r="I575" s="901" t="s">
        <v>640</v>
      </c>
      <c r="J575" s="168" t="str">
        <f t="shared" si="187"/>
        <v xml:space="preserve">Penjualan Barang </v>
      </c>
      <c r="K575" s="74">
        <v>41000</v>
      </c>
      <c r="L575" s="230"/>
      <c r="M575" s="89" t="str">
        <f>IF(L575=0," ",(VLOOKUP(L575,Kode!$B$10:$E$423,4,0)))</f>
        <v xml:space="preserve"> </v>
      </c>
      <c r="N575" s="217"/>
      <c r="O575" s="217">
        <v>204600</v>
      </c>
      <c r="P575" s="15" t="str">
        <f t="shared" si="200"/>
        <v>Balance</v>
      </c>
      <c r="Q575" s="174"/>
    </row>
    <row r="576" spans="1:17" ht="12.75" customHeight="1">
      <c r="A576" s="50" t="str">
        <f t="shared" si="185"/>
        <v>1027100</v>
      </c>
      <c r="B576" s="50">
        <f>IF(ERR=TRUE,COUNTIF($K$10:K576,K576),0)</f>
        <v>10</v>
      </c>
      <c r="C576" s="50" t="str">
        <f t="shared" si="186"/>
        <v xml:space="preserve">494 </v>
      </c>
      <c r="D576" s="50">
        <f>IF(ERR=FALSE,0,COUNTIF($M$10:M576,M576))</f>
        <v>494</v>
      </c>
      <c r="E576" s="19"/>
      <c r="F576" s="180">
        <v>46051</v>
      </c>
      <c r="G576" s="167">
        <v>31</v>
      </c>
      <c r="H576" s="899" t="s">
        <v>636</v>
      </c>
      <c r="I576" s="901" t="s">
        <v>641</v>
      </c>
      <c r="J576" s="168" t="str">
        <f t="shared" si="187"/>
        <v xml:space="preserve">Uang Muka Penjualan  </v>
      </c>
      <c r="K576" s="74">
        <v>27100</v>
      </c>
      <c r="L576" s="230"/>
      <c r="M576" s="89" t="str">
        <f>IF(L576=0," ",(VLOOKUP(L576,Kode!$B$10:$E$423,4,0)))</f>
        <v xml:space="preserve"> </v>
      </c>
      <c r="N576" s="217">
        <v>546853</v>
      </c>
      <c r="O576" s="217"/>
      <c r="P576" s="15" t="str">
        <f t="shared" si="200"/>
        <v>Balance</v>
      </c>
      <c r="Q576" s="174"/>
    </row>
    <row r="577" spans="1:17" ht="12.75" customHeight="1">
      <c r="A577" s="50" t="str">
        <f t="shared" ref="A577" si="201">B577&amp;K577</f>
        <v>2611403</v>
      </c>
      <c r="B577" s="50">
        <f>IF(ERR=TRUE,COUNTIF($K$10:K577,K577),0)</f>
        <v>26</v>
      </c>
      <c r="C577" s="50" t="str">
        <f t="shared" ref="C577" si="202">D577&amp;M577</f>
        <v xml:space="preserve">495 </v>
      </c>
      <c r="D577" s="50">
        <f>IF(ERR=FALSE,0,COUNTIF($M$10:M577,M577))</f>
        <v>495</v>
      </c>
      <c r="E577" s="19"/>
      <c r="F577" s="180">
        <v>46051</v>
      </c>
      <c r="G577" s="167">
        <v>31</v>
      </c>
      <c r="H577" s="899" t="s">
        <v>636</v>
      </c>
      <c r="I577" s="901" t="s">
        <v>641</v>
      </c>
      <c r="J577" s="168" t="str">
        <f t="shared" ref="J577" si="203">IF(K577=0,"",VLOOKUP(K577,Tarkun,2,0))</f>
        <v>Pph Pasal 23</v>
      </c>
      <c r="K577" s="74">
        <v>11403</v>
      </c>
      <c r="L577" s="230"/>
      <c r="M577" s="89" t="str">
        <f>IF(L577=0," ",(VLOOKUP(L577,Kode!$B$10:$E$423,4,0)))</f>
        <v xml:space="preserve"> </v>
      </c>
      <c r="N577" s="217">
        <v>10034</v>
      </c>
      <c r="O577" s="217"/>
      <c r="P577" s="15" t="str">
        <f t="shared" si="200"/>
        <v>Balance</v>
      </c>
      <c r="Q577" s="174"/>
    </row>
    <row r="578" spans="1:17" ht="12.75" customHeight="1">
      <c r="A578" s="50" t="str">
        <f t="shared" si="185"/>
        <v>9522105</v>
      </c>
      <c r="B578" s="50">
        <f>IF(ERR=TRUE,COUNTIF($K$10:K578,K578),0)</f>
        <v>95</v>
      </c>
      <c r="C578" s="50" t="str">
        <f t="shared" si="186"/>
        <v xml:space="preserve">496 </v>
      </c>
      <c r="D578" s="50">
        <f>IF(ERR=FALSE,0,COUNTIF($M$10:M578,M578))</f>
        <v>496</v>
      </c>
      <c r="E578" s="19"/>
      <c r="F578" s="180">
        <v>46051</v>
      </c>
      <c r="G578" s="167">
        <v>31</v>
      </c>
      <c r="H578" s="899" t="s">
        <v>636</v>
      </c>
      <c r="I578" s="901" t="s">
        <v>641</v>
      </c>
      <c r="J578" s="168" t="str">
        <f t="shared" si="187"/>
        <v xml:space="preserve">PPN Keluaran </v>
      </c>
      <c r="K578" s="74">
        <v>22105</v>
      </c>
      <c r="L578" s="230"/>
      <c r="M578" s="89" t="str">
        <f>IF(L578=0," ",(VLOOKUP(L578,Kode!$B$10:$E$423,4,0)))</f>
        <v xml:space="preserve"> </v>
      </c>
      <c r="N578" s="217"/>
      <c r="O578" s="217">
        <v>55186.999999999993</v>
      </c>
      <c r="P578" s="15" t="str">
        <f t="shared" si="200"/>
        <v>Balance</v>
      </c>
      <c r="Q578" s="174"/>
    </row>
    <row r="579" spans="1:17" ht="12.75" customHeight="1">
      <c r="A579" s="50" t="str">
        <f t="shared" si="185"/>
        <v>9641000</v>
      </c>
      <c r="B579" s="50">
        <f>IF(ERR=TRUE,COUNTIF($K$10:K579,K579),0)</f>
        <v>96</v>
      </c>
      <c r="C579" s="50" t="str">
        <f t="shared" si="186"/>
        <v xml:space="preserve">497 </v>
      </c>
      <c r="D579" s="50">
        <f>IF(ERR=FALSE,0,COUNTIF($M$10:M579,M579))</f>
        <v>497</v>
      </c>
      <c r="E579" s="19"/>
      <c r="F579" s="180">
        <v>46051</v>
      </c>
      <c r="G579" s="167">
        <v>31</v>
      </c>
      <c r="H579" s="899" t="s">
        <v>636</v>
      </c>
      <c r="I579" s="901" t="s">
        <v>641</v>
      </c>
      <c r="J579" s="168" t="str">
        <f t="shared" si="187"/>
        <v xml:space="preserve">Penjualan Barang </v>
      </c>
      <c r="K579" s="74">
        <v>41000</v>
      </c>
      <c r="L579" s="230"/>
      <c r="M579" s="89" t="str">
        <f>IF(L579=0," ",(VLOOKUP(L579,Kode!$B$10:$E$423,4,0)))</f>
        <v xml:space="preserve"> </v>
      </c>
      <c r="N579" s="217"/>
      <c r="O579" s="217">
        <v>501700</v>
      </c>
      <c r="P579" s="15" t="str">
        <f t="shared" si="200"/>
        <v>Balance</v>
      </c>
      <c r="Q579" s="174"/>
    </row>
    <row r="580" spans="1:17" ht="12.75" customHeight="1">
      <c r="A580" s="50" t="str">
        <f t="shared" si="185"/>
        <v>2453000</v>
      </c>
      <c r="B580" s="50">
        <f>IF(ERR=TRUE,COUNTIF($K$10:K580,K580),0)</f>
        <v>24</v>
      </c>
      <c r="C580" s="50" t="str">
        <f t="shared" si="186"/>
        <v xml:space="preserve">498 </v>
      </c>
      <c r="D580" s="50">
        <f>IF(ERR=FALSE,0,COUNTIF($M$10:M580,M580))</f>
        <v>498</v>
      </c>
      <c r="E580" s="19"/>
      <c r="F580" s="180">
        <v>46051</v>
      </c>
      <c r="G580" s="167">
        <v>31</v>
      </c>
      <c r="H580" s="899"/>
      <c r="I580" s="168" t="s">
        <v>745</v>
      </c>
      <c r="J580" s="168" t="str">
        <f t="shared" si="187"/>
        <v xml:space="preserve">Pembelian Bahan Baku </v>
      </c>
      <c r="K580" s="74">
        <v>53000</v>
      </c>
      <c r="L580" s="230"/>
      <c r="M580" s="89" t="str">
        <f>IF(L580=0," ",(VLOOKUP(L580,Kode!$B$10:$E$423,4,0)))</f>
        <v xml:space="preserve"> </v>
      </c>
      <c r="N580" s="217">
        <v>378000</v>
      </c>
      <c r="O580" s="217"/>
      <c r="P580" s="15" t="str">
        <f t="shared" si="200"/>
        <v>Balance</v>
      </c>
      <c r="Q580" s="174"/>
    </row>
    <row r="581" spans="1:17" ht="12.75" customHeight="1">
      <c r="A581" s="50" t="str">
        <f t="shared" si="185"/>
        <v>11111100</v>
      </c>
      <c r="B581" s="50">
        <f>IF(ERR=TRUE,COUNTIF($K$10:K581,K581),0)</f>
        <v>111</v>
      </c>
      <c r="C581" s="50" t="str">
        <f t="shared" si="186"/>
        <v xml:space="preserve">499 </v>
      </c>
      <c r="D581" s="50">
        <f>IF(ERR=FALSE,0,COUNTIF($M$10:M581,M581))</f>
        <v>499</v>
      </c>
      <c r="E581" s="19"/>
      <c r="F581" s="180">
        <v>46051</v>
      </c>
      <c r="G581" s="167">
        <v>31</v>
      </c>
      <c r="H581" s="899"/>
      <c r="I581" s="168" t="s">
        <v>745</v>
      </c>
      <c r="J581" s="168" t="str">
        <f t="shared" si="187"/>
        <v xml:space="preserve">Kas </v>
      </c>
      <c r="K581" s="74">
        <v>11100</v>
      </c>
      <c r="L581" s="230"/>
      <c r="M581" s="89" t="str">
        <f>IF(L581=0," ",(VLOOKUP(L581,Kode!$B$10:$E$423,4,0)))</f>
        <v xml:space="preserve"> </v>
      </c>
      <c r="N581" s="217"/>
      <c r="O581" s="217">
        <v>378000</v>
      </c>
      <c r="P581" s="15" t="str">
        <f t="shared" si="200"/>
        <v>Balance</v>
      </c>
      <c r="Q581" s="174"/>
    </row>
    <row r="582" spans="1:17" ht="12.75" customHeight="1">
      <c r="A582" s="50" t="str">
        <f t="shared" si="185"/>
        <v>2553000</v>
      </c>
      <c r="B582" s="50">
        <f>IF(ERR=TRUE,COUNTIF($K$10:K582,K582),0)</f>
        <v>25</v>
      </c>
      <c r="C582" s="50" t="str">
        <f t="shared" si="186"/>
        <v xml:space="preserve">500 </v>
      </c>
      <c r="D582" s="50">
        <f>IF(ERR=FALSE,0,COUNTIF($M$10:M582,M582))</f>
        <v>500</v>
      </c>
      <c r="E582" s="19"/>
      <c r="F582" s="180">
        <v>46051</v>
      </c>
      <c r="G582" s="167">
        <v>31</v>
      </c>
      <c r="H582" s="899"/>
      <c r="I582" s="168" t="s">
        <v>752</v>
      </c>
      <c r="J582" s="168" t="str">
        <f t="shared" si="187"/>
        <v xml:space="preserve">Pembelian Bahan Baku </v>
      </c>
      <c r="K582" s="74">
        <v>53000</v>
      </c>
      <c r="L582" s="230"/>
      <c r="M582" s="89" t="str">
        <f>IF(L582=0," ",(VLOOKUP(L582,Kode!$B$10:$E$423,4,0)))</f>
        <v xml:space="preserve"> </v>
      </c>
      <c r="N582" s="217">
        <v>35000</v>
      </c>
      <c r="O582" s="217"/>
      <c r="P582" s="15" t="str">
        <f t="shared" si="200"/>
        <v>Balance</v>
      </c>
      <c r="Q582" s="174"/>
    </row>
    <row r="583" spans="1:17" ht="12.75" customHeight="1">
      <c r="A583" s="50" t="str">
        <f t="shared" si="185"/>
        <v>11211100</v>
      </c>
      <c r="B583" s="50">
        <f>IF(ERR=TRUE,COUNTIF($K$10:K583,K583),0)</f>
        <v>112</v>
      </c>
      <c r="C583" s="50" t="str">
        <f t="shared" si="186"/>
        <v xml:space="preserve">501 </v>
      </c>
      <c r="D583" s="50">
        <f>IF(ERR=FALSE,0,COUNTIF($M$10:M583,M583))</f>
        <v>501</v>
      </c>
      <c r="E583" s="19"/>
      <c r="F583" s="180">
        <v>46051</v>
      </c>
      <c r="G583" s="167">
        <v>31</v>
      </c>
      <c r="H583" s="899"/>
      <c r="I583" s="168" t="s">
        <v>752</v>
      </c>
      <c r="J583" s="168" t="str">
        <f t="shared" si="187"/>
        <v xml:space="preserve">Kas </v>
      </c>
      <c r="K583" s="74">
        <v>11100</v>
      </c>
      <c r="L583" s="230"/>
      <c r="M583" s="89" t="str">
        <f>IF(L583=0," ",(VLOOKUP(L583,Kode!$B$10:$E$423,4,0)))</f>
        <v xml:space="preserve"> </v>
      </c>
      <c r="N583" s="217"/>
      <c r="O583" s="217">
        <v>35000</v>
      </c>
      <c r="P583" s="15" t="str">
        <f t="shared" si="200"/>
        <v>Balance</v>
      </c>
      <c r="Q583" s="174"/>
    </row>
    <row r="584" spans="1:17" ht="12.75" customHeight="1">
      <c r="A584" s="50" t="str">
        <f t="shared" si="185"/>
        <v>2653000</v>
      </c>
      <c r="B584" s="50">
        <f>IF(ERR=TRUE,COUNTIF($K$10:K584,K584),0)</f>
        <v>26</v>
      </c>
      <c r="C584" s="50" t="str">
        <f t="shared" si="186"/>
        <v xml:space="preserve">502 </v>
      </c>
      <c r="D584" s="50">
        <f>IF(ERR=FALSE,0,COUNTIF($M$10:M584,M584))</f>
        <v>502</v>
      </c>
      <c r="E584" s="19"/>
      <c r="F584" s="180">
        <v>46051</v>
      </c>
      <c r="G584" s="167">
        <v>31</v>
      </c>
      <c r="H584" s="899"/>
      <c r="I584" s="168" t="s">
        <v>745</v>
      </c>
      <c r="J584" s="168" t="str">
        <f t="shared" si="187"/>
        <v xml:space="preserve">Pembelian Bahan Baku </v>
      </c>
      <c r="K584" s="74">
        <v>53000</v>
      </c>
      <c r="L584" s="230"/>
      <c r="M584" s="89" t="str">
        <f>IF(L584=0," ",(VLOOKUP(L584,Kode!$B$10:$E$423,4,0)))</f>
        <v xml:space="preserve"> </v>
      </c>
      <c r="N584" s="217">
        <v>49000</v>
      </c>
      <c r="O584" s="217"/>
      <c r="P584" s="15" t="str">
        <f t="shared" si="200"/>
        <v>Balance</v>
      </c>
      <c r="Q584" s="174"/>
    </row>
    <row r="585" spans="1:17" ht="12.75" customHeight="1">
      <c r="A585" s="50" t="str">
        <f t="shared" si="185"/>
        <v>11311100</v>
      </c>
      <c r="B585" s="50">
        <f>IF(ERR=TRUE,COUNTIF($K$10:K585,K585),0)</f>
        <v>113</v>
      </c>
      <c r="C585" s="50" t="str">
        <f t="shared" si="186"/>
        <v xml:space="preserve">503 </v>
      </c>
      <c r="D585" s="50">
        <f>IF(ERR=FALSE,0,COUNTIF($M$10:M585,M585))</f>
        <v>503</v>
      </c>
      <c r="E585" s="19"/>
      <c r="F585" s="180">
        <v>46051</v>
      </c>
      <c r="G585" s="167">
        <v>31</v>
      </c>
      <c r="H585" s="899"/>
      <c r="I585" s="168" t="s">
        <v>745</v>
      </c>
      <c r="J585" s="168" t="str">
        <f t="shared" si="187"/>
        <v xml:space="preserve">Kas </v>
      </c>
      <c r="K585" s="74">
        <v>11100</v>
      </c>
      <c r="L585" s="230"/>
      <c r="M585" s="89" t="str">
        <f>IF(L585=0," ",(VLOOKUP(L585,Kode!$B$10:$E$423,4,0)))</f>
        <v xml:space="preserve"> </v>
      </c>
      <c r="N585" s="217"/>
      <c r="O585" s="217">
        <v>49000</v>
      </c>
      <c r="P585" s="15" t="str">
        <f t="shared" si="200"/>
        <v>Balance</v>
      </c>
      <c r="Q585" s="174"/>
    </row>
    <row r="586" spans="1:17" ht="12.75" customHeight="1">
      <c r="A586" s="50" t="str">
        <f t="shared" si="185"/>
        <v>1753003</v>
      </c>
      <c r="B586" s="50">
        <f>IF(ERR=TRUE,COUNTIF($K$10:K586,K586),0)</f>
        <v>17</v>
      </c>
      <c r="C586" s="50" t="str">
        <f t="shared" si="186"/>
        <v xml:space="preserve">504 </v>
      </c>
      <c r="D586" s="50">
        <f>IF(ERR=FALSE,0,COUNTIF($M$10:M586,M586))</f>
        <v>504</v>
      </c>
      <c r="E586" s="19"/>
      <c r="F586" s="180">
        <v>46051</v>
      </c>
      <c r="G586" s="167">
        <v>31</v>
      </c>
      <c r="H586" s="899"/>
      <c r="I586" s="168" t="s">
        <v>753</v>
      </c>
      <c r="J586" s="168" t="str">
        <f t="shared" si="187"/>
        <v>Pembelian Bahan Penolong</v>
      </c>
      <c r="K586" s="74">
        <v>53003</v>
      </c>
      <c r="L586" s="230"/>
      <c r="M586" s="89" t="str">
        <f>IF(L586=0," ",(VLOOKUP(L586,Kode!$B$10:$E$423,4,0)))</f>
        <v xml:space="preserve"> </v>
      </c>
      <c r="N586" s="217">
        <v>53003</v>
      </c>
      <c r="O586" s="217"/>
      <c r="P586" s="15" t="str">
        <f t="shared" si="200"/>
        <v>Balance</v>
      </c>
      <c r="Q586" s="174"/>
    </row>
    <row r="587" spans="1:17" ht="12.75" customHeight="1">
      <c r="A587" s="50" t="str">
        <f t="shared" ref="A587:A601" si="204">B587&amp;K587</f>
        <v>11411100</v>
      </c>
      <c r="B587" s="50">
        <f>IF(ERR=TRUE,COUNTIF($K$10:K587,K587),0)</f>
        <v>114</v>
      </c>
      <c r="C587" s="50" t="str">
        <f t="shared" ref="C587:C601" si="205">D587&amp;M587</f>
        <v xml:space="preserve">505 </v>
      </c>
      <c r="D587" s="50">
        <f>IF(ERR=FALSE,0,COUNTIF($M$10:M587,M587))</f>
        <v>505</v>
      </c>
      <c r="E587" s="19"/>
      <c r="F587" s="180">
        <v>46051</v>
      </c>
      <c r="G587" s="167">
        <v>31</v>
      </c>
      <c r="H587" s="899"/>
      <c r="I587" s="168" t="s">
        <v>753</v>
      </c>
      <c r="J587" s="168" t="str">
        <f t="shared" ref="J587:J601" si="206">IF(K587=0,"",VLOOKUP(K587,Tarkun,2,0))</f>
        <v xml:space="preserve">Kas </v>
      </c>
      <c r="K587" s="74">
        <v>11100</v>
      </c>
      <c r="L587" s="230"/>
      <c r="M587" s="89" t="str">
        <f>IF(L587=0," ",(VLOOKUP(L587,Kode!$B$10:$E$423,4,0)))</f>
        <v xml:space="preserve"> </v>
      </c>
      <c r="N587" s="217"/>
      <c r="O587" s="217">
        <v>53003</v>
      </c>
      <c r="P587" s="15" t="str">
        <f t="shared" si="200"/>
        <v>Balance</v>
      </c>
      <c r="Q587" s="174"/>
    </row>
    <row r="588" spans="1:17" ht="12.75" customHeight="1">
      <c r="A588" s="50" t="str">
        <f t="shared" ref="A588:A591" si="207">B588&amp;K588</f>
        <v>1853003</v>
      </c>
      <c r="B588" s="50">
        <f>IF(ERR=TRUE,COUNTIF($K$10:K588,K588),0)</f>
        <v>18</v>
      </c>
      <c r="C588" s="50" t="str">
        <f t="shared" ref="C588:C591" si="208">D588&amp;M588</f>
        <v xml:space="preserve">506 </v>
      </c>
      <c r="D588" s="50">
        <f>IF(ERR=FALSE,0,COUNTIF($M$10:M588,M588))</f>
        <v>506</v>
      </c>
      <c r="E588" s="19"/>
      <c r="F588" s="180">
        <v>46051</v>
      </c>
      <c r="G588" s="167">
        <v>31</v>
      </c>
      <c r="H588" s="899"/>
      <c r="I588" s="168" t="s">
        <v>754</v>
      </c>
      <c r="J588" s="168" t="str">
        <f t="shared" ref="J588:J591" si="209">IF(K588=0,"",VLOOKUP(K588,Tarkun,2,0))</f>
        <v>Pembelian Bahan Penolong</v>
      </c>
      <c r="K588" s="74">
        <v>53003</v>
      </c>
      <c r="L588" s="230"/>
      <c r="M588" s="89" t="str">
        <f>IF(L588=0," ",(VLOOKUP(L588,Kode!$B$10:$E$423,4,0)))</f>
        <v xml:space="preserve"> </v>
      </c>
      <c r="N588" s="217">
        <v>120000</v>
      </c>
      <c r="O588" s="217">
        <v>0</v>
      </c>
      <c r="P588" s="15" t="str">
        <f t="shared" ref="P588:P591" si="210">IF(K588="","",IF(AND(K588&gt;0,$M$602=0),"Balance","Unbalance"))</f>
        <v>Balance</v>
      </c>
      <c r="Q588" s="174"/>
    </row>
    <row r="589" spans="1:17" ht="12.75" customHeight="1">
      <c r="A589" s="50" t="str">
        <f t="shared" si="207"/>
        <v>11511100</v>
      </c>
      <c r="B589" s="50">
        <f>IF(ERR=TRUE,COUNTIF($K$10:K589,K589),0)</f>
        <v>115</v>
      </c>
      <c r="C589" s="50" t="str">
        <f t="shared" si="208"/>
        <v xml:space="preserve">507 </v>
      </c>
      <c r="D589" s="50">
        <f>IF(ERR=FALSE,0,COUNTIF($M$10:M589,M589))</f>
        <v>507</v>
      </c>
      <c r="E589" s="19"/>
      <c r="F589" s="180">
        <v>46051</v>
      </c>
      <c r="G589" s="167">
        <v>31</v>
      </c>
      <c r="H589" s="899"/>
      <c r="I589" s="168" t="s">
        <v>754</v>
      </c>
      <c r="J589" s="168" t="str">
        <f t="shared" si="209"/>
        <v xml:space="preserve">Kas </v>
      </c>
      <c r="K589" s="74">
        <v>11100</v>
      </c>
      <c r="L589" s="230"/>
      <c r="M589" s="89" t="str">
        <f>IF(L589=0," ",(VLOOKUP(L589,Kode!$B$10:$E$423,4,0)))</f>
        <v xml:space="preserve"> </v>
      </c>
      <c r="N589" s="217"/>
      <c r="O589" s="217">
        <v>120000</v>
      </c>
      <c r="P589" s="15" t="str">
        <f t="shared" si="210"/>
        <v>Balance</v>
      </c>
      <c r="Q589" s="174"/>
    </row>
    <row r="590" spans="1:17" ht="12.75" customHeight="1">
      <c r="A590" s="50" t="str">
        <f t="shared" si="207"/>
        <v>1953003</v>
      </c>
      <c r="B590" s="50">
        <f>IF(ERR=TRUE,COUNTIF($K$10:K590,K590),0)</f>
        <v>19</v>
      </c>
      <c r="C590" s="50" t="str">
        <f t="shared" si="208"/>
        <v xml:space="preserve">508 </v>
      </c>
      <c r="D590" s="50">
        <f>IF(ERR=FALSE,0,COUNTIF($M$10:M590,M590))</f>
        <v>508</v>
      </c>
      <c r="E590" s="19"/>
      <c r="F590" s="180">
        <v>46051</v>
      </c>
      <c r="G590" s="167">
        <v>31</v>
      </c>
      <c r="H590" s="899"/>
      <c r="I590" s="168" t="s">
        <v>755</v>
      </c>
      <c r="J590" s="168" t="str">
        <f t="shared" si="209"/>
        <v>Pembelian Bahan Penolong</v>
      </c>
      <c r="K590" s="74">
        <v>53003</v>
      </c>
      <c r="L590" s="230"/>
      <c r="M590" s="89" t="str">
        <f>IF(L590=0," ",(VLOOKUP(L590,Kode!$B$10:$E$423,4,0)))</f>
        <v xml:space="preserve"> </v>
      </c>
      <c r="N590" s="217">
        <v>900000</v>
      </c>
      <c r="O590" s="217">
        <v>0</v>
      </c>
      <c r="P590" s="15" t="str">
        <f t="shared" si="210"/>
        <v>Balance</v>
      </c>
      <c r="Q590" s="174"/>
    </row>
    <row r="591" spans="1:17" ht="12.75" customHeight="1">
      <c r="A591" s="50" t="str">
        <f t="shared" si="207"/>
        <v>11611100</v>
      </c>
      <c r="B591" s="50">
        <f>IF(ERR=TRUE,COUNTIF($K$10:K591,K591),0)</f>
        <v>116</v>
      </c>
      <c r="C591" s="50" t="str">
        <f t="shared" si="208"/>
        <v xml:space="preserve">509 </v>
      </c>
      <c r="D591" s="50">
        <f>IF(ERR=FALSE,0,COUNTIF($M$10:M591,M591))</f>
        <v>509</v>
      </c>
      <c r="E591" s="19"/>
      <c r="F591" s="180">
        <v>46051</v>
      </c>
      <c r="G591" s="167">
        <v>31</v>
      </c>
      <c r="H591" s="899"/>
      <c r="I591" s="168" t="s">
        <v>755</v>
      </c>
      <c r="J591" s="168" t="str">
        <f t="shared" si="209"/>
        <v xml:space="preserve">Kas </v>
      </c>
      <c r="K591" s="74">
        <v>11100</v>
      </c>
      <c r="L591" s="230"/>
      <c r="M591" s="89" t="str">
        <f>IF(L591=0," ",(VLOOKUP(L591,Kode!$B$10:$E$423,4,0)))</f>
        <v xml:space="preserve"> </v>
      </c>
      <c r="N591" s="217"/>
      <c r="O591" s="217">
        <v>900000</v>
      </c>
      <c r="P591" s="15" t="str">
        <f t="shared" si="210"/>
        <v>Balance</v>
      </c>
      <c r="Q591" s="174"/>
    </row>
    <row r="592" spans="1:17" ht="12.75" customHeight="1">
      <c r="A592" s="50" t="str">
        <f t="shared" si="204"/>
        <v>2753000</v>
      </c>
      <c r="B592" s="50">
        <f>IF(ERR=TRUE,COUNTIF($K$10:K592,K592),0)</f>
        <v>27</v>
      </c>
      <c r="C592" s="50" t="str">
        <f t="shared" si="205"/>
        <v xml:space="preserve">510 </v>
      </c>
      <c r="D592" s="50">
        <f>IF(ERR=FALSE,0,COUNTIF($M$10:M592,M592))</f>
        <v>510</v>
      </c>
      <c r="E592" s="19"/>
      <c r="F592" s="180">
        <v>46051</v>
      </c>
      <c r="G592" s="167">
        <v>31</v>
      </c>
      <c r="H592" s="899"/>
      <c r="I592" s="168" t="s">
        <v>756</v>
      </c>
      <c r="J592" s="168" t="str">
        <f t="shared" si="206"/>
        <v xml:space="preserve">Pembelian Bahan Baku </v>
      </c>
      <c r="K592" s="74">
        <v>53000</v>
      </c>
      <c r="L592" s="230"/>
      <c r="M592" s="89" t="str">
        <f>IF(L592=0," ",(VLOOKUP(L592,Kode!$B$10:$E$423,4,0)))</f>
        <v xml:space="preserve"> </v>
      </c>
      <c r="N592" s="217">
        <v>900000</v>
      </c>
      <c r="O592" s="217">
        <v>0</v>
      </c>
      <c r="P592" s="15" t="str">
        <f t="shared" si="200"/>
        <v>Balance</v>
      </c>
      <c r="Q592" s="174"/>
    </row>
    <row r="593" spans="1:17" ht="12.75" customHeight="1">
      <c r="A593" s="50" t="str">
        <f t="shared" si="204"/>
        <v>11711100</v>
      </c>
      <c r="B593" s="50">
        <f>IF(ERR=TRUE,COUNTIF($K$10:K593,K593),0)</f>
        <v>117</v>
      </c>
      <c r="C593" s="50" t="str">
        <f t="shared" si="205"/>
        <v xml:space="preserve">511 </v>
      </c>
      <c r="D593" s="50">
        <f>IF(ERR=FALSE,0,COUNTIF($M$10:M593,M593))</f>
        <v>511</v>
      </c>
      <c r="E593" s="19"/>
      <c r="F593" s="180">
        <v>46051</v>
      </c>
      <c r="G593" s="167">
        <v>31</v>
      </c>
      <c r="H593" s="899"/>
      <c r="I593" s="168" t="s">
        <v>756</v>
      </c>
      <c r="J593" s="168" t="str">
        <f t="shared" si="206"/>
        <v xml:space="preserve">Kas </v>
      </c>
      <c r="K593" s="74">
        <v>11100</v>
      </c>
      <c r="L593" s="230"/>
      <c r="M593" s="89" t="str">
        <f>IF(L593=0," ",(VLOOKUP(L593,Kode!$B$10:$E$423,4,0)))</f>
        <v xml:space="preserve"> </v>
      </c>
      <c r="N593" s="217"/>
      <c r="O593" s="217">
        <v>900000</v>
      </c>
      <c r="P593" s="15" t="str">
        <f t="shared" si="200"/>
        <v>Balance</v>
      </c>
      <c r="Q593" s="174"/>
    </row>
    <row r="594" spans="1:17" ht="12.75" customHeight="1">
      <c r="A594" s="50" t="str">
        <f t="shared" si="204"/>
        <v>2853000</v>
      </c>
      <c r="B594" s="50">
        <f>IF(ERR=TRUE,COUNTIF($K$10:K594,K594),0)</f>
        <v>28</v>
      </c>
      <c r="C594" s="50" t="str">
        <f t="shared" si="205"/>
        <v xml:space="preserve">512 </v>
      </c>
      <c r="D594" s="50">
        <f>IF(ERR=FALSE,0,COUNTIF($M$10:M594,M594))</f>
        <v>512</v>
      </c>
      <c r="E594" s="19"/>
      <c r="F594" s="180">
        <v>46051</v>
      </c>
      <c r="G594" s="167">
        <v>31</v>
      </c>
      <c r="H594" s="899"/>
      <c r="I594" s="168" t="s">
        <v>757</v>
      </c>
      <c r="J594" s="168" t="str">
        <f t="shared" si="206"/>
        <v xml:space="preserve">Pembelian Bahan Baku </v>
      </c>
      <c r="K594" s="74">
        <v>53000</v>
      </c>
      <c r="L594" s="230"/>
      <c r="M594" s="89" t="str">
        <f>IF(L594=0," ",(VLOOKUP(L594,Kode!$B$10:$E$423,4,0)))</f>
        <v xml:space="preserve"> </v>
      </c>
      <c r="N594" s="217">
        <v>75000</v>
      </c>
      <c r="O594" s="217">
        <v>0</v>
      </c>
      <c r="P594" s="15" t="str">
        <f t="shared" si="200"/>
        <v>Balance</v>
      </c>
      <c r="Q594" s="174"/>
    </row>
    <row r="595" spans="1:17" ht="12.75" customHeight="1">
      <c r="A595" s="50" t="str">
        <f t="shared" ref="A595:A600" si="211">B595&amp;K595</f>
        <v>11811100</v>
      </c>
      <c r="B595" s="50">
        <f>IF(ERR=TRUE,COUNTIF($K$10:K595,K595),0)</f>
        <v>118</v>
      </c>
      <c r="C595" s="50" t="str">
        <f t="shared" ref="C595:C600" si="212">D595&amp;M595</f>
        <v xml:space="preserve">513 </v>
      </c>
      <c r="D595" s="50">
        <f>IF(ERR=FALSE,0,COUNTIF($M$10:M595,M595))</f>
        <v>513</v>
      </c>
      <c r="E595" s="19"/>
      <c r="F595" s="180">
        <v>46051</v>
      </c>
      <c r="G595" s="167">
        <v>31</v>
      </c>
      <c r="H595" s="899"/>
      <c r="I595" s="168" t="s">
        <v>757</v>
      </c>
      <c r="J595" s="168" t="str">
        <f t="shared" ref="J595:J600" si="213">IF(K595=0,"",VLOOKUP(K595,Tarkun,2,0))</f>
        <v xml:space="preserve">Kas </v>
      </c>
      <c r="K595" s="74">
        <v>11100</v>
      </c>
      <c r="L595" s="230"/>
      <c r="M595" s="89" t="str">
        <f>IF(L595=0," ",(VLOOKUP(L595,Kode!$B$10:$E$423,4,0)))</f>
        <v xml:space="preserve"> </v>
      </c>
      <c r="N595" s="217"/>
      <c r="O595" s="217">
        <v>75000</v>
      </c>
      <c r="P595" s="15" t="str">
        <f t="shared" si="200"/>
        <v>Balance</v>
      </c>
      <c r="Q595" s="174"/>
    </row>
    <row r="596" spans="1:17" ht="12.75" customHeight="1">
      <c r="A596" s="50" t="str">
        <f t="shared" si="211"/>
        <v>0</v>
      </c>
      <c r="B596" s="50">
        <f>IF(ERR=TRUE,COUNTIF($K$10:K596,K596),0)</f>
        <v>0</v>
      </c>
      <c r="C596" s="50" t="str">
        <f t="shared" si="212"/>
        <v xml:space="preserve">514 </v>
      </c>
      <c r="D596" s="50">
        <f>IF(ERR=FALSE,0,COUNTIF($M$10:M596,M596))</f>
        <v>514</v>
      </c>
      <c r="E596" s="19"/>
      <c r="F596" s="180">
        <v>46051</v>
      </c>
      <c r="G596" s="167"/>
      <c r="H596" s="899"/>
      <c r="I596" s="168"/>
      <c r="J596" s="168" t="str">
        <f t="shared" si="213"/>
        <v/>
      </c>
      <c r="K596" s="74"/>
      <c r="L596" s="230"/>
      <c r="M596" s="89" t="str">
        <f>IF(L596=0," ",(VLOOKUP(L596,Kode!$B$10:$E$423,4,0)))</f>
        <v xml:space="preserve"> </v>
      </c>
      <c r="N596" s="217"/>
      <c r="O596" s="217">
        <v>0</v>
      </c>
      <c r="P596" s="15" t="str">
        <f t="shared" si="200"/>
        <v/>
      </c>
      <c r="Q596" s="174"/>
    </row>
    <row r="597" spans="1:17" ht="12.75" customHeight="1">
      <c r="A597" s="50" t="str">
        <f t="shared" si="211"/>
        <v>0</v>
      </c>
      <c r="B597" s="50">
        <f>IF(ERR=TRUE,COUNTIF($K$10:K597,K597),0)</f>
        <v>0</v>
      </c>
      <c r="C597" s="50" t="str">
        <f t="shared" si="212"/>
        <v xml:space="preserve">515 </v>
      </c>
      <c r="D597" s="50">
        <f>IF(ERR=FALSE,0,COUNTIF($M$10:M597,M597))</f>
        <v>515</v>
      </c>
      <c r="E597" s="19"/>
      <c r="F597" s="180">
        <v>46051</v>
      </c>
      <c r="G597" s="167"/>
      <c r="H597" s="899"/>
      <c r="I597" s="168"/>
      <c r="J597" s="168" t="str">
        <f t="shared" si="213"/>
        <v/>
      </c>
      <c r="K597" s="74"/>
      <c r="L597" s="230"/>
      <c r="M597" s="89" t="str">
        <f>IF(L597=0," ",(VLOOKUP(L597,Kode!$B$10:$E$423,4,0)))</f>
        <v xml:space="preserve"> </v>
      </c>
      <c r="N597" s="217"/>
      <c r="O597" s="217">
        <v>0</v>
      </c>
      <c r="P597" s="15" t="str">
        <f t="shared" si="200"/>
        <v/>
      </c>
      <c r="Q597" s="174"/>
    </row>
    <row r="598" spans="1:17" ht="12.75" customHeight="1">
      <c r="A598" s="50" t="str">
        <f t="shared" si="211"/>
        <v>0</v>
      </c>
      <c r="B598" s="50">
        <f>IF(ERR=TRUE,COUNTIF($K$10:K598,K598),0)</f>
        <v>0</v>
      </c>
      <c r="C598" s="50" t="str">
        <f t="shared" si="212"/>
        <v xml:space="preserve">516 </v>
      </c>
      <c r="D598" s="50">
        <f>IF(ERR=FALSE,0,COUNTIF($M$10:M598,M598))</f>
        <v>516</v>
      </c>
      <c r="E598" s="19"/>
      <c r="F598" s="180">
        <v>46051</v>
      </c>
      <c r="G598" s="167"/>
      <c r="H598" s="899"/>
      <c r="I598" s="168"/>
      <c r="J598" s="168" t="str">
        <f t="shared" si="213"/>
        <v/>
      </c>
      <c r="K598" s="74"/>
      <c r="L598" s="230"/>
      <c r="M598" s="89" t="str">
        <f>IF(L598=0," ",(VLOOKUP(L598,Kode!$B$10:$E$423,4,0)))</f>
        <v xml:space="preserve"> </v>
      </c>
      <c r="N598" s="217"/>
      <c r="O598" s="217">
        <v>0</v>
      </c>
      <c r="P598" s="15" t="str">
        <f t="shared" si="200"/>
        <v/>
      </c>
      <c r="Q598" s="174"/>
    </row>
    <row r="599" spans="1:17" ht="12.75" customHeight="1">
      <c r="A599" s="50" t="str">
        <f t="shared" si="211"/>
        <v>0</v>
      </c>
      <c r="B599" s="50">
        <f>IF(ERR=TRUE,COUNTIF($K$10:K599,K599),0)</f>
        <v>0</v>
      </c>
      <c r="C599" s="50" t="str">
        <f t="shared" si="212"/>
        <v xml:space="preserve">517 </v>
      </c>
      <c r="D599" s="50">
        <f>IF(ERR=FALSE,0,COUNTIF($M$10:M599,M599))</f>
        <v>517</v>
      </c>
      <c r="E599" s="19"/>
      <c r="F599" s="180">
        <v>46051</v>
      </c>
      <c r="G599" s="167"/>
      <c r="H599" s="899"/>
      <c r="I599" s="168"/>
      <c r="J599" s="168" t="str">
        <f t="shared" si="213"/>
        <v/>
      </c>
      <c r="K599" s="74"/>
      <c r="L599" s="230"/>
      <c r="M599" s="89" t="str">
        <f>IF(L599=0," ",(VLOOKUP(L599,Kode!$B$10:$E$423,4,0)))</f>
        <v xml:space="preserve"> </v>
      </c>
      <c r="N599" s="217"/>
      <c r="O599" s="217">
        <v>0</v>
      </c>
      <c r="P599" s="15" t="str">
        <f t="shared" si="200"/>
        <v/>
      </c>
      <c r="Q599" s="174"/>
    </row>
    <row r="600" spans="1:17" ht="12.75" customHeight="1">
      <c r="A600" s="50" t="str">
        <f t="shared" si="211"/>
        <v>0</v>
      </c>
      <c r="B600" s="50">
        <f>IF(ERR=TRUE,COUNTIF($K$10:K600,K600),0)</f>
        <v>0</v>
      </c>
      <c r="C600" s="50" t="str">
        <f t="shared" si="212"/>
        <v xml:space="preserve">518 </v>
      </c>
      <c r="D600" s="50">
        <f>IF(ERR=FALSE,0,COUNTIF($M$10:M600,M600))</f>
        <v>518</v>
      </c>
      <c r="E600" s="19"/>
      <c r="F600" s="180">
        <v>46051</v>
      </c>
      <c r="G600" s="167"/>
      <c r="H600" s="899"/>
      <c r="I600" s="168"/>
      <c r="J600" s="168" t="str">
        <f t="shared" si="213"/>
        <v/>
      </c>
      <c r="K600" s="74"/>
      <c r="L600" s="230"/>
      <c r="M600" s="89" t="str">
        <f>IF(L600=0," ",(VLOOKUP(L600,Kode!$B$10:$E$423,4,0)))</f>
        <v xml:space="preserve"> </v>
      </c>
      <c r="N600" s="217"/>
      <c r="O600" s="217">
        <v>0</v>
      </c>
      <c r="P600" s="15" t="str">
        <f t="shared" si="200"/>
        <v/>
      </c>
      <c r="Q600" s="174"/>
    </row>
    <row r="601" spans="1:17" ht="12.75" customHeight="1">
      <c r="A601" s="50" t="str">
        <f t="shared" si="204"/>
        <v>0</v>
      </c>
      <c r="B601" s="50">
        <f>IF(ERR=TRUE,COUNTIF($K$10:K601,K601),0)</f>
        <v>0</v>
      </c>
      <c r="C601" s="50" t="str">
        <f t="shared" si="205"/>
        <v xml:space="preserve">519 </v>
      </c>
      <c r="D601" s="50">
        <f>IF(ERR=FALSE,0,COUNTIF($M$10:M601,M601))</f>
        <v>519</v>
      </c>
      <c r="E601" s="19"/>
      <c r="F601" s="180">
        <v>46051</v>
      </c>
      <c r="G601" s="167"/>
      <c r="H601" s="899"/>
      <c r="I601" s="168"/>
      <c r="J601" s="168" t="str">
        <f t="shared" si="206"/>
        <v/>
      </c>
      <c r="K601" s="74"/>
      <c r="L601" s="230"/>
      <c r="M601" s="89" t="str">
        <f>IF(L601=0," ",(VLOOKUP(L601,Kode!$B$10:$E$423,4,0)))</f>
        <v xml:space="preserve"> </v>
      </c>
      <c r="N601" s="217"/>
      <c r="O601" s="217">
        <v>0</v>
      </c>
      <c r="P601" s="15" t="str">
        <f t="shared" ref="P601" si="214">IF(K601="","",IF(AND(K601&gt;0,$M$602=0),"Balance","Unbalance"))</f>
        <v/>
      </c>
      <c r="Q601" s="174"/>
    </row>
    <row r="602" spans="1:17">
      <c r="A602" s="19" t="str">
        <f>B602&amp;K602</f>
        <v>0</v>
      </c>
      <c r="B602" s="19">
        <f>IF(ERR=TRUE,COUNTIF($K$10:K602,K602),0)</f>
        <v>0</v>
      </c>
      <c r="C602" s="19" t="str">
        <f>D602&amp;M602</f>
        <v>10</v>
      </c>
      <c r="D602" s="19">
        <f>IF(ERR=FALSE,0,COUNTIF($M$10:M602,M602))</f>
        <v>1</v>
      </c>
      <c r="E602" s="19"/>
      <c r="F602" s="199"/>
      <c r="G602" s="199"/>
      <c r="H602" s="199"/>
      <c r="I602" s="200"/>
      <c r="J602" s="201" t="str">
        <f>IF(K602=0,"",VLOOKUP(K602,Tarkun,2,0))</f>
        <v/>
      </c>
      <c r="K602" s="202"/>
      <c r="L602" s="160"/>
      <c r="M602" s="193">
        <f>N602-O602</f>
        <v>0</v>
      </c>
      <c r="N602" s="203">
        <f>SUM(N10:N601)</f>
        <v>3684171169.3319993</v>
      </c>
      <c r="O602" s="203">
        <f>SUM(O10:O601)</f>
        <v>3684171169.3320003</v>
      </c>
      <c r="Q602" s="172"/>
    </row>
  </sheetData>
  <sheetProtection selectLockedCells="1"/>
  <autoFilter ref="F8:P602">
    <filterColumn colId="0" showButton="0"/>
  </autoFilter>
  <mergeCells count="13">
    <mergeCell ref="F6:P6"/>
    <mergeCell ref="H8:H9"/>
    <mergeCell ref="F1:P1"/>
    <mergeCell ref="F2:P2"/>
    <mergeCell ref="F3:P3"/>
    <mergeCell ref="F5:P5"/>
    <mergeCell ref="P8:P9"/>
    <mergeCell ref="F8:G9"/>
    <mergeCell ref="O8:O9"/>
    <mergeCell ref="I8:I9"/>
    <mergeCell ref="N8:N9"/>
    <mergeCell ref="J8:J9"/>
    <mergeCell ref="L8:L9"/>
  </mergeCells>
  <phoneticPr fontId="0" type="noConversion"/>
  <dataValidations count="3">
    <dataValidation type="list" allowBlank="1" showInputMessage="1" showErrorMessage="1" sqref="L602">
      <formula1>NAMA_BANTU</formula1>
    </dataValidation>
    <dataValidation type="list" allowBlank="1" showInputMessage="1" showErrorMessage="1" sqref="L10:L601">
      <formula1>Nabantu</formula1>
    </dataValidation>
    <dataValidation type="list" allowBlank="1" showInputMessage="1" showErrorMessage="1" sqref="K10:K602">
      <formula1>Nokun</formula1>
    </dataValidation>
  </dataValidations>
  <printOptions horizontalCentered="1"/>
  <pageMargins left="0.23622047244094491" right="0.23622047244094491" top="0.74803149606299213" bottom="0.74803149606299213" header="0.31496062992125984" footer="0.31496062992125984"/>
  <pageSetup paperSize="9" scale="85" firstPageNumber="0" orientation="landscape" r:id="rId1"/>
  <headerFooter alignWithMargins="0">
    <oddFooter>&amp;L&amp;B Confidential&amp;B&amp;C&amp;D&amp;RPage &amp;P</oddFooter>
  </headerFooter>
  <rowBreaks count="4" manualBreakCount="4">
    <brk id="44" min="2" max="15" man="1"/>
    <brk id="93" min="2" max="15" man="1"/>
    <brk id="171" min="2" max="15" man="1"/>
    <brk id="211" min="2" max="1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70"/>
  <sheetViews>
    <sheetView workbookViewId="0">
      <selection activeCell="F8" sqref="F8:H8"/>
    </sheetView>
  </sheetViews>
  <sheetFormatPr defaultRowHeight="12.75"/>
  <cols>
    <col min="1" max="1" width="5" style="104" customWidth="1"/>
    <col min="2" max="2" width="9.85546875" style="186" customWidth="1"/>
    <col min="3" max="3" width="4.5703125" style="104" customWidth="1"/>
    <col min="4" max="4" width="19.7109375" style="104" customWidth="1"/>
    <col min="5" max="5" width="62" style="104" customWidth="1"/>
    <col min="6" max="6" width="16.42578125" style="104" customWidth="1"/>
    <col min="7" max="7" width="14.7109375" style="104" customWidth="1"/>
    <col min="8" max="8" width="13.85546875" style="104" customWidth="1"/>
    <col min="9" max="9" width="11" style="104" customWidth="1"/>
    <col min="10" max="10" width="9.140625" style="104"/>
    <col min="11" max="11" width="10.28515625" style="104" bestFit="1" customWidth="1"/>
    <col min="12" max="17" width="9.140625" style="104"/>
    <col min="18" max="19" width="9.140625" style="113"/>
    <col min="20" max="16384" width="9.140625" style="104"/>
  </cols>
  <sheetData>
    <row r="1" spans="1:19" ht="19.5">
      <c r="A1" s="949" t="str">
        <f>'Data GL'!E6</f>
        <v>CV. SPEKTRA DIGITAL ARTWORK</v>
      </c>
      <c r="B1" s="949"/>
      <c r="C1" s="949"/>
      <c r="D1" s="949"/>
      <c r="E1" s="949"/>
      <c r="F1" s="949"/>
      <c r="G1" s="949"/>
      <c r="H1" s="949"/>
      <c r="I1" s="7"/>
    </row>
    <row r="2" spans="1:19" ht="18">
      <c r="A2" s="950" t="str">
        <f>'Data GL'!E4</f>
        <v>PERCETAKAN</v>
      </c>
      <c r="B2" s="950"/>
      <c r="C2" s="950"/>
      <c r="D2" s="950"/>
      <c r="E2" s="950"/>
      <c r="F2" s="950"/>
      <c r="G2" s="950"/>
      <c r="H2" s="950"/>
      <c r="I2" s="7"/>
    </row>
    <row r="3" spans="1:19" ht="14.25" customHeight="1">
      <c r="A3" s="951" t="str">
        <f>'Data GL'!E5</f>
        <v>JL. Prof Dr. Yohannes 1099 YK</v>
      </c>
      <c r="B3" s="951"/>
      <c r="C3" s="951"/>
      <c r="D3" s="951"/>
      <c r="E3" s="951"/>
      <c r="F3" s="951"/>
      <c r="G3" s="951"/>
      <c r="H3" s="951"/>
      <c r="I3" s="7"/>
    </row>
    <row r="4" spans="1:19" ht="9" customHeight="1">
      <c r="A4" s="8"/>
      <c r="B4" s="178"/>
      <c r="C4" s="9"/>
      <c r="D4" s="7"/>
      <c r="E4" s="7"/>
      <c r="F4" s="7"/>
      <c r="G4" s="7"/>
      <c r="H4" s="7"/>
      <c r="I4" s="7"/>
    </row>
    <row r="5" spans="1:19" ht="15.75" customHeight="1">
      <c r="A5" s="952" t="s">
        <v>105</v>
      </c>
      <c r="B5" s="952"/>
      <c r="C5" s="952"/>
      <c r="D5" s="952"/>
      <c r="E5" s="952"/>
      <c r="F5" s="952"/>
      <c r="G5" s="952"/>
      <c r="H5" s="952"/>
      <c r="I5" s="7"/>
    </row>
    <row r="6" spans="1:19" ht="14.25" customHeight="1">
      <c r="A6" s="948" t="str">
        <f>CONCATENATE('Data GL'!E7," -"," TAHUN"," ",'Data GL'!E8)</f>
        <v>Jan - TAHUN 2026</v>
      </c>
      <c r="B6" s="948"/>
      <c r="C6" s="948"/>
      <c r="D6" s="948"/>
      <c r="E6" s="948"/>
      <c r="F6" s="948"/>
      <c r="G6" s="948"/>
      <c r="H6" s="948"/>
      <c r="I6" s="7"/>
    </row>
    <row r="7" spans="1:19" s="105" customFormat="1" ht="13.5" thickBot="1">
      <c r="A7" s="20"/>
      <c r="B7" s="187"/>
      <c r="C7" s="21"/>
      <c r="D7" s="20"/>
      <c r="E7" s="20"/>
      <c r="F7" s="20"/>
      <c r="G7" s="20"/>
      <c r="H7" s="20"/>
      <c r="I7" s="20"/>
      <c r="R7" s="113"/>
      <c r="S7" s="113"/>
    </row>
    <row r="8" spans="1:19" s="105" customFormat="1" ht="15.75" customHeight="1" thickTop="1" thickBot="1">
      <c r="A8" s="129" t="s">
        <v>84</v>
      </c>
      <c r="B8" s="188"/>
      <c r="C8" s="130"/>
      <c r="D8" s="131" t="e">
        <f>IF(F8=0," ",(VLOOKUP(F8,Kode!$B$10:$E$188,4,0)))</f>
        <v>#N/A</v>
      </c>
      <c r="E8" s="22"/>
      <c r="F8" s="967" t="s">
        <v>566</v>
      </c>
      <c r="G8" s="968"/>
      <c r="H8" s="969"/>
      <c r="I8" s="20"/>
      <c r="R8" s="113"/>
      <c r="S8" s="113"/>
    </row>
    <row r="9" spans="1:19" ht="7.5" customHeight="1" thickTop="1" thickBot="1">
      <c r="A9" s="23"/>
      <c r="B9" s="189"/>
      <c r="C9" s="23"/>
      <c r="D9" s="23"/>
      <c r="E9" s="23"/>
      <c r="F9" s="23"/>
      <c r="G9" s="23"/>
      <c r="H9" s="24"/>
      <c r="I9" s="7"/>
    </row>
    <row r="10" spans="1:19" ht="19.5" customHeight="1">
      <c r="A10" s="31" t="s">
        <v>83</v>
      </c>
      <c r="B10" s="966" t="s">
        <v>55</v>
      </c>
      <c r="C10" s="958"/>
      <c r="D10" s="121" t="s">
        <v>79</v>
      </c>
      <c r="E10" s="122" t="s">
        <v>80</v>
      </c>
      <c r="F10" s="122" t="s">
        <v>64</v>
      </c>
      <c r="G10" s="122" t="s">
        <v>65</v>
      </c>
      <c r="H10" s="123" t="s">
        <v>62</v>
      </c>
      <c r="I10" s="7"/>
    </row>
    <row r="11" spans="1:19" ht="14.25" customHeight="1" thickBot="1">
      <c r="A11" s="93"/>
      <c r="B11" s="184"/>
      <c r="C11" s="94"/>
      <c r="D11" s="95"/>
      <c r="E11" s="127" t="s">
        <v>60</v>
      </c>
      <c r="F11" s="98" t="e">
        <f>VLOOKUP(D8,Kode!$E$10:$F$412,2,FALSE)</f>
        <v>#N/A</v>
      </c>
      <c r="G11" s="98">
        <v>0</v>
      </c>
      <c r="H11" s="126" t="e">
        <f>SUM(F11:G11)</f>
        <v>#N/A</v>
      </c>
      <c r="I11" s="7"/>
    </row>
    <row r="12" spans="1:19" ht="13.5" thickTop="1">
      <c r="A12" s="89">
        <f>A11+1</f>
        <v>1</v>
      </c>
      <c r="B12" s="185" t="str">
        <f>IF(ISERROR(VLOOKUP(A12&amp;D$8,JU_KODE,4,FALSE)=TRUE),"",VLOOKUP(A12&amp;D$8,JU_KODE,4,FALSE))</f>
        <v/>
      </c>
      <c r="C12" s="90" t="str">
        <f t="shared" ref="C12:C43" si="0">IF(ISERROR(VLOOKUP(A12&amp;D$8,JU_KODE,5,FALSE)=TRUE),"",VLOOKUP(A12&amp;D$8,JU_KODE,5,FALSE))</f>
        <v/>
      </c>
      <c r="D12" s="89" t="str">
        <f t="shared" ref="D12:D43" si="1">IF(ISERROR(VLOOKUP(A12&amp;D$8,JU_KODE,6,FALSE)=TRUE),"",VLOOKUP(A12&amp;D$8,JU_KODE,6,FALSE))</f>
        <v/>
      </c>
      <c r="E12" s="124" t="str">
        <f t="shared" ref="E12:E43" si="2">IF(ISERROR(VLOOKUP(A12&amp;D$8,JU_KODE,7,FALSE)=TRUE),"",VLOOKUP(A12&amp;D$8,JU_KODE,7,FALSE))</f>
        <v/>
      </c>
      <c r="F12" s="92" t="str">
        <f t="shared" ref="F12:F43" si="3">IF(ISERROR(VLOOKUP(A12&amp;D$8,JU_KODE,12,FALSE)=TRUE),"",VLOOKUP(A12&amp;D$8,JU_KODE,12,FALSE))</f>
        <v/>
      </c>
      <c r="G12" s="125" t="str">
        <f t="shared" ref="G12:G43" si="4">IF(ISERROR(VLOOKUP(A12&amp;D$8,JU_KODE,13,FALSE)=TRUE),"",VLOOKUP(A12&amp;D$8,JU_KODE,13,FALSE))</f>
        <v/>
      </c>
      <c r="H12" s="125">
        <f>IF(OR(ERR=FALSE,AND(F12="",G12="")),0,$F$11+SUM($F$12:F12)-SUM($G$12:G12))</f>
        <v>0</v>
      </c>
      <c r="I12" s="7"/>
    </row>
    <row r="13" spans="1:19">
      <c r="A13" s="1">
        <f t="shared" ref="A13:A56" si="5">A12+1</f>
        <v>2</v>
      </c>
      <c r="B13" s="185" t="str">
        <f t="shared" ref="B13:B43" si="6">IF(ISERROR(VLOOKUP(A13&amp;D$8,JU_KODE,4,FALSE)=TRUE),"",VLOOKUP(A13&amp;D$8,JU_KODE,4,FALSE))</f>
        <v/>
      </c>
      <c r="C13" s="90" t="str">
        <f t="shared" si="0"/>
        <v/>
      </c>
      <c r="D13" s="89" t="str">
        <f t="shared" si="1"/>
        <v/>
      </c>
      <c r="E13" s="124" t="str">
        <f t="shared" si="2"/>
        <v/>
      </c>
      <c r="F13" s="92" t="str">
        <f t="shared" si="3"/>
        <v/>
      </c>
      <c r="G13" s="125" t="str">
        <f t="shared" si="4"/>
        <v/>
      </c>
      <c r="H13" s="125">
        <f>IF(OR(ERR=FALSE,AND(F13="",G13="")),0,$F$11+SUM($F$12:F13)-SUM($G$12:G13))</f>
        <v>0</v>
      </c>
      <c r="I13" s="7"/>
    </row>
    <row r="14" spans="1:19">
      <c r="A14" s="26">
        <f t="shared" si="5"/>
        <v>3</v>
      </c>
      <c r="B14" s="185" t="str">
        <f t="shared" si="6"/>
        <v/>
      </c>
      <c r="C14" s="90" t="str">
        <f t="shared" si="0"/>
        <v/>
      </c>
      <c r="D14" s="89" t="str">
        <f t="shared" si="1"/>
        <v/>
      </c>
      <c r="E14" s="124" t="str">
        <f t="shared" si="2"/>
        <v/>
      </c>
      <c r="F14" s="92" t="str">
        <f t="shared" si="3"/>
        <v/>
      </c>
      <c r="G14" s="125" t="str">
        <f t="shared" si="4"/>
        <v/>
      </c>
      <c r="H14" s="125">
        <f>IF(OR(ERR=FALSE,AND(F14="",G14="")),0,$F$11+SUM($F$12:F14)-SUM($G$12:G14))</f>
        <v>0</v>
      </c>
      <c r="I14" s="7"/>
      <c r="K14" s="107"/>
    </row>
    <row r="15" spans="1:19">
      <c r="A15" s="26">
        <f t="shared" si="5"/>
        <v>4</v>
      </c>
      <c r="B15" s="185" t="str">
        <f t="shared" si="6"/>
        <v/>
      </c>
      <c r="C15" s="90" t="str">
        <f t="shared" si="0"/>
        <v/>
      </c>
      <c r="D15" s="89" t="str">
        <f t="shared" si="1"/>
        <v/>
      </c>
      <c r="E15" s="124" t="str">
        <f t="shared" si="2"/>
        <v/>
      </c>
      <c r="F15" s="92" t="str">
        <f t="shared" si="3"/>
        <v/>
      </c>
      <c r="G15" s="125" t="str">
        <f t="shared" si="4"/>
        <v/>
      </c>
      <c r="H15" s="125">
        <f>IF(OR(ERR=FALSE,AND(F15="",G15="")),0,$F$11+SUM($F$12:F15)-SUM($G$12:G15))</f>
        <v>0</v>
      </c>
      <c r="I15" s="7"/>
    </row>
    <row r="16" spans="1:19">
      <c r="A16" s="26">
        <f t="shared" si="5"/>
        <v>5</v>
      </c>
      <c r="B16" s="190" t="str">
        <f t="shared" si="6"/>
        <v/>
      </c>
      <c r="C16" s="66" t="str">
        <f t="shared" si="0"/>
        <v/>
      </c>
      <c r="D16" s="1" t="str">
        <f t="shared" si="1"/>
        <v/>
      </c>
      <c r="E16" s="2" t="str">
        <f t="shared" si="2"/>
        <v/>
      </c>
      <c r="F16" s="128" t="str">
        <f t="shared" si="3"/>
        <v/>
      </c>
      <c r="G16" s="3" t="str">
        <f t="shared" si="4"/>
        <v/>
      </c>
      <c r="H16" s="125">
        <f>IF(OR(ERR=FALSE,AND(F16="",G16="")),0,$F$11+SUM($F$12:F16)-SUM($G$12:G16))</f>
        <v>0</v>
      </c>
      <c r="I16" s="7"/>
    </row>
    <row r="17" spans="1:9">
      <c r="A17" s="26">
        <f t="shared" si="5"/>
        <v>6</v>
      </c>
      <c r="B17" s="190" t="str">
        <f t="shared" si="6"/>
        <v/>
      </c>
      <c r="C17" s="66" t="str">
        <f t="shared" si="0"/>
        <v/>
      </c>
      <c r="D17" s="1" t="str">
        <f t="shared" si="1"/>
        <v/>
      </c>
      <c r="E17" s="2" t="str">
        <f t="shared" si="2"/>
        <v/>
      </c>
      <c r="F17" s="128" t="str">
        <f t="shared" si="3"/>
        <v/>
      </c>
      <c r="G17" s="3" t="str">
        <f t="shared" si="4"/>
        <v/>
      </c>
      <c r="H17" s="125">
        <f>IF(OR(ERR=FALSE,AND(F17="",G17="")),0,$F$11+SUM($F$12:F17)-SUM($G$12:G17))</f>
        <v>0</v>
      </c>
      <c r="I17" s="7"/>
    </row>
    <row r="18" spans="1:9">
      <c r="A18" s="26">
        <f t="shared" si="5"/>
        <v>7</v>
      </c>
      <c r="B18" s="190" t="str">
        <f t="shared" si="6"/>
        <v/>
      </c>
      <c r="C18" s="66" t="str">
        <f t="shared" si="0"/>
        <v/>
      </c>
      <c r="D18" s="1" t="str">
        <f t="shared" si="1"/>
        <v/>
      </c>
      <c r="E18" s="2" t="str">
        <f t="shared" si="2"/>
        <v/>
      </c>
      <c r="F18" s="128" t="str">
        <f t="shared" si="3"/>
        <v/>
      </c>
      <c r="G18" s="3" t="str">
        <f t="shared" si="4"/>
        <v/>
      </c>
      <c r="H18" s="125">
        <f>IF(OR(ERR=FALSE,AND(F18="",G18="")),0,$F$11+SUM($F$12:F18)-SUM($G$12:G18))</f>
        <v>0</v>
      </c>
      <c r="I18" s="7"/>
    </row>
    <row r="19" spans="1:9">
      <c r="A19" s="26">
        <f t="shared" si="5"/>
        <v>8</v>
      </c>
      <c r="B19" s="190" t="str">
        <f t="shared" si="6"/>
        <v/>
      </c>
      <c r="C19" s="66" t="str">
        <f t="shared" si="0"/>
        <v/>
      </c>
      <c r="D19" s="1" t="str">
        <f t="shared" si="1"/>
        <v/>
      </c>
      <c r="E19" s="2" t="str">
        <f t="shared" si="2"/>
        <v/>
      </c>
      <c r="F19" s="128" t="str">
        <f t="shared" si="3"/>
        <v/>
      </c>
      <c r="G19" s="3" t="str">
        <f t="shared" si="4"/>
        <v/>
      </c>
      <c r="H19" s="125">
        <f>IF(OR(ERR=FALSE,AND(F19="",G19="")),0,$F$11+SUM($F$12:F19)-SUM($G$12:G19))</f>
        <v>0</v>
      </c>
      <c r="I19" s="7"/>
    </row>
    <row r="20" spans="1:9">
      <c r="A20" s="26">
        <f t="shared" si="5"/>
        <v>9</v>
      </c>
      <c r="B20" s="190" t="str">
        <f t="shared" si="6"/>
        <v/>
      </c>
      <c r="C20" s="66" t="str">
        <f t="shared" si="0"/>
        <v/>
      </c>
      <c r="D20" s="1" t="str">
        <f t="shared" si="1"/>
        <v/>
      </c>
      <c r="E20" s="2" t="str">
        <f t="shared" si="2"/>
        <v/>
      </c>
      <c r="F20" s="128" t="str">
        <f t="shared" si="3"/>
        <v/>
      </c>
      <c r="G20" s="3" t="str">
        <f t="shared" si="4"/>
        <v/>
      </c>
      <c r="H20" s="125">
        <f>IF(OR(ERR=FALSE,AND(F20="",G20="")),0,$F$11+SUM($F$12:F20)-SUM($G$12:G20))</f>
        <v>0</v>
      </c>
      <c r="I20" s="7"/>
    </row>
    <row r="21" spans="1:9">
      <c r="A21" s="26">
        <f t="shared" si="5"/>
        <v>10</v>
      </c>
      <c r="B21" s="190" t="str">
        <f t="shared" si="6"/>
        <v/>
      </c>
      <c r="C21" s="66" t="str">
        <f t="shared" si="0"/>
        <v/>
      </c>
      <c r="D21" s="1" t="str">
        <f t="shared" si="1"/>
        <v/>
      </c>
      <c r="E21" s="2" t="str">
        <f t="shared" si="2"/>
        <v/>
      </c>
      <c r="F21" s="128" t="str">
        <f t="shared" si="3"/>
        <v/>
      </c>
      <c r="G21" s="3" t="str">
        <f t="shared" si="4"/>
        <v/>
      </c>
      <c r="H21" s="125">
        <f>IF(OR(ERR=FALSE,AND(F21="",G21="")),0,$F$11+SUM($F$12:F21)-SUM($G$12:G21))</f>
        <v>0</v>
      </c>
      <c r="I21" s="7"/>
    </row>
    <row r="22" spans="1:9">
      <c r="A22" s="26">
        <f t="shared" si="5"/>
        <v>11</v>
      </c>
      <c r="B22" s="190" t="str">
        <f t="shared" si="6"/>
        <v/>
      </c>
      <c r="C22" s="66" t="str">
        <f t="shared" si="0"/>
        <v/>
      </c>
      <c r="D22" s="1" t="str">
        <f t="shared" si="1"/>
        <v/>
      </c>
      <c r="E22" s="2" t="str">
        <f t="shared" si="2"/>
        <v/>
      </c>
      <c r="F22" s="128" t="str">
        <f t="shared" si="3"/>
        <v/>
      </c>
      <c r="G22" s="3" t="str">
        <f t="shared" si="4"/>
        <v/>
      </c>
      <c r="H22" s="125">
        <f>IF(OR(ERR=FALSE,AND(F22="",G22="")),0,$F$11+SUM($F$12:F22)-SUM($G$12:G22))</f>
        <v>0</v>
      </c>
      <c r="I22" s="7"/>
    </row>
    <row r="23" spans="1:9">
      <c r="A23" s="26">
        <f t="shared" si="5"/>
        <v>12</v>
      </c>
      <c r="B23" s="190" t="str">
        <f t="shared" si="6"/>
        <v/>
      </c>
      <c r="C23" s="66" t="str">
        <f t="shared" si="0"/>
        <v/>
      </c>
      <c r="D23" s="1" t="str">
        <f t="shared" si="1"/>
        <v/>
      </c>
      <c r="E23" s="2" t="str">
        <f t="shared" si="2"/>
        <v/>
      </c>
      <c r="F23" s="128" t="str">
        <f t="shared" si="3"/>
        <v/>
      </c>
      <c r="G23" s="3" t="str">
        <f t="shared" si="4"/>
        <v/>
      </c>
      <c r="H23" s="125">
        <f>IF(OR(ERR=FALSE,AND(F23="",G23="")),0,$F$11+SUM($F$12:F23)-SUM($G$12:G23))</f>
        <v>0</v>
      </c>
      <c r="I23" s="7"/>
    </row>
    <row r="24" spans="1:9">
      <c r="A24" s="26">
        <f t="shared" si="5"/>
        <v>13</v>
      </c>
      <c r="B24" s="190" t="str">
        <f t="shared" si="6"/>
        <v/>
      </c>
      <c r="C24" s="66" t="str">
        <f t="shared" si="0"/>
        <v/>
      </c>
      <c r="D24" s="1" t="str">
        <f t="shared" si="1"/>
        <v/>
      </c>
      <c r="E24" s="2" t="str">
        <f t="shared" si="2"/>
        <v/>
      </c>
      <c r="F24" s="128" t="str">
        <f t="shared" si="3"/>
        <v/>
      </c>
      <c r="G24" s="3" t="str">
        <f t="shared" si="4"/>
        <v/>
      </c>
      <c r="H24" s="125">
        <f>IF(OR(ERR=FALSE,AND(F24="",G24="")),0,$F$11+SUM($F$12:F24)-SUM($G$12:G24))</f>
        <v>0</v>
      </c>
      <c r="I24" s="7"/>
    </row>
    <row r="25" spans="1:9">
      <c r="A25" s="26">
        <f t="shared" si="5"/>
        <v>14</v>
      </c>
      <c r="B25" s="190" t="str">
        <f t="shared" si="6"/>
        <v/>
      </c>
      <c r="C25" s="66" t="str">
        <f t="shared" si="0"/>
        <v/>
      </c>
      <c r="D25" s="1" t="str">
        <f t="shared" si="1"/>
        <v/>
      </c>
      <c r="E25" s="2" t="str">
        <f t="shared" si="2"/>
        <v/>
      </c>
      <c r="F25" s="128" t="str">
        <f t="shared" si="3"/>
        <v/>
      </c>
      <c r="G25" s="3" t="str">
        <f t="shared" si="4"/>
        <v/>
      </c>
      <c r="H25" s="125">
        <f>IF(OR(ERR=FALSE,AND(F25="",G25="")),0,$F$11+SUM($F$12:F25)-SUM($G$12:G25))</f>
        <v>0</v>
      </c>
      <c r="I25" s="7"/>
    </row>
    <row r="26" spans="1:9">
      <c r="A26" s="26">
        <f t="shared" si="5"/>
        <v>15</v>
      </c>
      <c r="B26" s="190" t="str">
        <f t="shared" si="6"/>
        <v/>
      </c>
      <c r="C26" s="66" t="str">
        <f t="shared" si="0"/>
        <v/>
      </c>
      <c r="D26" s="1" t="str">
        <f t="shared" si="1"/>
        <v/>
      </c>
      <c r="E26" s="2" t="str">
        <f t="shared" si="2"/>
        <v/>
      </c>
      <c r="F26" s="128" t="str">
        <f t="shared" si="3"/>
        <v/>
      </c>
      <c r="G26" s="3" t="str">
        <f t="shared" si="4"/>
        <v/>
      </c>
      <c r="H26" s="125">
        <f>IF(OR(ERR=FALSE,AND(F26="",G26="")),0,$F$11+SUM($F$12:F26)-SUM($G$12:G26))</f>
        <v>0</v>
      </c>
      <c r="I26" s="7"/>
    </row>
    <row r="27" spans="1:9">
      <c r="A27" s="26">
        <f t="shared" si="5"/>
        <v>16</v>
      </c>
      <c r="B27" s="190" t="str">
        <f t="shared" si="6"/>
        <v/>
      </c>
      <c r="C27" s="66" t="str">
        <f t="shared" si="0"/>
        <v/>
      </c>
      <c r="D27" s="1" t="str">
        <f t="shared" si="1"/>
        <v/>
      </c>
      <c r="E27" s="2" t="str">
        <f t="shared" si="2"/>
        <v/>
      </c>
      <c r="F27" s="128" t="str">
        <f t="shared" si="3"/>
        <v/>
      </c>
      <c r="G27" s="3" t="str">
        <f t="shared" si="4"/>
        <v/>
      </c>
      <c r="H27" s="125">
        <f>IF(OR(ERR=FALSE,AND(F27="",G27="")),0,$F$11+SUM($F$12:F27)-SUM($G$12:G27))</f>
        <v>0</v>
      </c>
      <c r="I27" s="7"/>
    </row>
    <row r="28" spans="1:9">
      <c r="A28" s="26">
        <f t="shared" si="5"/>
        <v>17</v>
      </c>
      <c r="B28" s="190" t="str">
        <f t="shared" si="6"/>
        <v/>
      </c>
      <c r="C28" s="66" t="str">
        <f t="shared" si="0"/>
        <v/>
      </c>
      <c r="D28" s="1" t="str">
        <f t="shared" si="1"/>
        <v/>
      </c>
      <c r="E28" s="2" t="str">
        <f t="shared" si="2"/>
        <v/>
      </c>
      <c r="F28" s="128" t="str">
        <f t="shared" si="3"/>
        <v/>
      </c>
      <c r="G28" s="3" t="str">
        <f t="shared" si="4"/>
        <v/>
      </c>
      <c r="H28" s="125">
        <f>IF(OR(ERR=FALSE,AND(F28="",G28="")),0,$F$11+SUM($F$12:F28)-SUM($G$12:G28))</f>
        <v>0</v>
      </c>
      <c r="I28" s="7"/>
    </row>
    <row r="29" spans="1:9">
      <c r="A29" s="26">
        <f t="shared" si="5"/>
        <v>18</v>
      </c>
      <c r="B29" s="190" t="str">
        <f t="shared" si="6"/>
        <v/>
      </c>
      <c r="C29" s="66" t="str">
        <f t="shared" si="0"/>
        <v/>
      </c>
      <c r="D29" s="1" t="str">
        <f t="shared" si="1"/>
        <v/>
      </c>
      <c r="E29" s="2" t="str">
        <f t="shared" si="2"/>
        <v/>
      </c>
      <c r="F29" s="128" t="str">
        <f t="shared" si="3"/>
        <v/>
      </c>
      <c r="G29" s="3" t="str">
        <f t="shared" si="4"/>
        <v/>
      </c>
      <c r="H29" s="125">
        <f>IF(OR(ERR=FALSE,AND(F29="",G29="")),0,$F$11+SUM($F$12:F29)-SUM($G$12:G29))</f>
        <v>0</v>
      </c>
      <c r="I29" s="7"/>
    </row>
    <row r="30" spans="1:9">
      <c r="A30" s="26">
        <f t="shared" si="5"/>
        <v>19</v>
      </c>
      <c r="B30" s="190" t="str">
        <f t="shared" si="6"/>
        <v/>
      </c>
      <c r="C30" s="66" t="str">
        <f t="shared" si="0"/>
        <v/>
      </c>
      <c r="D30" s="1" t="str">
        <f t="shared" si="1"/>
        <v/>
      </c>
      <c r="E30" s="2" t="str">
        <f t="shared" si="2"/>
        <v/>
      </c>
      <c r="F30" s="128" t="str">
        <f t="shared" si="3"/>
        <v/>
      </c>
      <c r="G30" s="3" t="str">
        <f t="shared" si="4"/>
        <v/>
      </c>
      <c r="H30" s="125">
        <f>IF(OR(ERR=FALSE,AND(F30="",G30="")),0,$F$11+SUM($F$12:F30)-SUM($G$12:G30))</f>
        <v>0</v>
      </c>
      <c r="I30" s="7"/>
    </row>
    <row r="31" spans="1:9">
      <c r="A31" s="26">
        <f t="shared" si="5"/>
        <v>20</v>
      </c>
      <c r="B31" s="190" t="str">
        <f t="shared" si="6"/>
        <v/>
      </c>
      <c r="C31" s="66" t="str">
        <f t="shared" si="0"/>
        <v/>
      </c>
      <c r="D31" s="1" t="str">
        <f t="shared" si="1"/>
        <v/>
      </c>
      <c r="E31" s="2" t="str">
        <f t="shared" si="2"/>
        <v/>
      </c>
      <c r="F31" s="128" t="str">
        <f t="shared" si="3"/>
        <v/>
      </c>
      <c r="G31" s="3" t="str">
        <f t="shared" si="4"/>
        <v/>
      </c>
      <c r="H31" s="125">
        <f>IF(OR(ERR=FALSE,AND(F31="",G31="")),0,$F$11+SUM($F$12:F31)-SUM($G$12:G31))</f>
        <v>0</v>
      </c>
      <c r="I31" s="7"/>
    </row>
    <row r="32" spans="1:9">
      <c r="A32" s="26">
        <f t="shared" si="5"/>
        <v>21</v>
      </c>
      <c r="B32" s="190" t="str">
        <f t="shared" si="6"/>
        <v/>
      </c>
      <c r="C32" s="66" t="str">
        <f t="shared" si="0"/>
        <v/>
      </c>
      <c r="D32" s="1" t="str">
        <f t="shared" si="1"/>
        <v/>
      </c>
      <c r="E32" s="2" t="str">
        <f t="shared" si="2"/>
        <v/>
      </c>
      <c r="F32" s="128" t="str">
        <f t="shared" si="3"/>
        <v/>
      </c>
      <c r="G32" s="3" t="str">
        <f t="shared" si="4"/>
        <v/>
      </c>
      <c r="H32" s="125">
        <f>IF(OR(ERR=FALSE,AND(F32="",G32="")),0,$F$11+SUM($F$12:F32)-SUM($G$12:G32))</f>
        <v>0</v>
      </c>
      <c r="I32" s="7"/>
    </row>
    <row r="33" spans="1:9">
      <c r="A33" s="26">
        <f t="shared" si="5"/>
        <v>22</v>
      </c>
      <c r="B33" s="190" t="str">
        <f t="shared" si="6"/>
        <v/>
      </c>
      <c r="C33" s="66" t="str">
        <f t="shared" si="0"/>
        <v/>
      </c>
      <c r="D33" s="1" t="str">
        <f t="shared" si="1"/>
        <v/>
      </c>
      <c r="E33" s="2" t="str">
        <f t="shared" si="2"/>
        <v/>
      </c>
      <c r="F33" s="128" t="str">
        <f t="shared" si="3"/>
        <v/>
      </c>
      <c r="G33" s="3" t="str">
        <f t="shared" si="4"/>
        <v/>
      </c>
      <c r="H33" s="125">
        <f>IF(OR(ERR=FALSE,AND(F33="",G33="")),0,$F$11+SUM($F$12:F33)-SUM($G$12:G33))</f>
        <v>0</v>
      </c>
      <c r="I33" s="7"/>
    </row>
    <row r="34" spans="1:9">
      <c r="A34" s="26">
        <f t="shared" si="5"/>
        <v>23</v>
      </c>
      <c r="B34" s="190" t="str">
        <f t="shared" si="6"/>
        <v/>
      </c>
      <c r="C34" s="66" t="str">
        <f t="shared" si="0"/>
        <v/>
      </c>
      <c r="D34" s="1" t="str">
        <f t="shared" si="1"/>
        <v/>
      </c>
      <c r="E34" s="2" t="str">
        <f t="shared" si="2"/>
        <v/>
      </c>
      <c r="F34" s="128" t="str">
        <f t="shared" si="3"/>
        <v/>
      </c>
      <c r="G34" s="3" t="str">
        <f t="shared" si="4"/>
        <v/>
      </c>
      <c r="H34" s="125">
        <f>IF(OR(ERR=FALSE,AND(F34="",G34="")),0,$F$11+SUM($F$12:F34)-SUM($G$12:G34))</f>
        <v>0</v>
      </c>
      <c r="I34" s="7"/>
    </row>
    <row r="35" spans="1:9">
      <c r="A35" s="26">
        <f t="shared" si="5"/>
        <v>24</v>
      </c>
      <c r="B35" s="190" t="str">
        <f t="shared" si="6"/>
        <v/>
      </c>
      <c r="C35" s="66" t="str">
        <f t="shared" si="0"/>
        <v/>
      </c>
      <c r="D35" s="1" t="str">
        <f t="shared" si="1"/>
        <v/>
      </c>
      <c r="E35" s="2" t="str">
        <f t="shared" si="2"/>
        <v/>
      </c>
      <c r="F35" s="128" t="str">
        <f t="shared" si="3"/>
        <v/>
      </c>
      <c r="G35" s="3" t="str">
        <f t="shared" si="4"/>
        <v/>
      </c>
      <c r="H35" s="125">
        <f>IF(OR(ERR=FALSE,AND(F35="",G35="")),0,$F$11+SUM($F$12:F35)-SUM($G$12:G35))</f>
        <v>0</v>
      </c>
      <c r="I35" s="7"/>
    </row>
    <row r="36" spans="1:9">
      <c r="A36" s="26">
        <f t="shared" si="5"/>
        <v>25</v>
      </c>
      <c r="B36" s="190" t="str">
        <f t="shared" si="6"/>
        <v/>
      </c>
      <c r="C36" s="66" t="str">
        <f t="shared" si="0"/>
        <v/>
      </c>
      <c r="D36" s="1" t="str">
        <f t="shared" si="1"/>
        <v/>
      </c>
      <c r="E36" s="2" t="str">
        <f t="shared" si="2"/>
        <v/>
      </c>
      <c r="F36" s="128" t="str">
        <f t="shared" si="3"/>
        <v/>
      </c>
      <c r="G36" s="3" t="str">
        <f t="shared" si="4"/>
        <v/>
      </c>
      <c r="H36" s="125">
        <f>IF(OR(ERR=FALSE,AND(F36="",G36="")),0,$F$11+SUM($F$12:F36)-SUM($G$12:G36))</f>
        <v>0</v>
      </c>
      <c r="I36" s="7"/>
    </row>
    <row r="37" spans="1:9">
      <c r="A37" s="26">
        <f t="shared" si="5"/>
        <v>26</v>
      </c>
      <c r="B37" s="190" t="str">
        <f t="shared" si="6"/>
        <v/>
      </c>
      <c r="C37" s="66" t="str">
        <f t="shared" si="0"/>
        <v/>
      </c>
      <c r="D37" s="1" t="str">
        <f t="shared" si="1"/>
        <v/>
      </c>
      <c r="E37" s="2" t="str">
        <f>IF(ISERROR(VLOOKUP(A37&amp;D$8,JU_KODE,7,FALSE)=TRUE),"",VLOOKUP(A37&amp;D$8,JU_KODE,7,FALSE))</f>
        <v/>
      </c>
      <c r="F37" s="128" t="str">
        <f t="shared" si="3"/>
        <v/>
      </c>
      <c r="G37" s="3" t="str">
        <f t="shared" si="4"/>
        <v/>
      </c>
      <c r="H37" s="125">
        <f>IF(OR(ERR=FALSE,AND(F37="",G37="")),0,$F$11+SUM($F$12:F37)-SUM($G$12:G37))</f>
        <v>0</v>
      </c>
      <c r="I37" s="7"/>
    </row>
    <row r="38" spans="1:9">
      <c r="A38" s="26">
        <f t="shared" si="5"/>
        <v>27</v>
      </c>
      <c r="B38" s="190" t="str">
        <f t="shared" si="6"/>
        <v/>
      </c>
      <c r="C38" s="66" t="str">
        <f t="shared" si="0"/>
        <v/>
      </c>
      <c r="D38" s="1" t="str">
        <f t="shared" si="1"/>
        <v/>
      </c>
      <c r="E38" s="2" t="str">
        <f t="shared" si="2"/>
        <v/>
      </c>
      <c r="F38" s="128" t="str">
        <f t="shared" si="3"/>
        <v/>
      </c>
      <c r="G38" s="3" t="str">
        <f t="shared" si="4"/>
        <v/>
      </c>
      <c r="H38" s="125">
        <f>IF(OR(ERR=FALSE,AND(F38="",G38="")),0,$F$11+SUM($F$12:F38)-SUM($G$12:G38))</f>
        <v>0</v>
      </c>
      <c r="I38" s="7"/>
    </row>
    <row r="39" spans="1:9">
      <c r="A39" s="26">
        <f t="shared" si="5"/>
        <v>28</v>
      </c>
      <c r="B39" s="190" t="str">
        <f t="shared" si="6"/>
        <v/>
      </c>
      <c r="C39" s="66" t="str">
        <f t="shared" si="0"/>
        <v/>
      </c>
      <c r="D39" s="1" t="str">
        <f t="shared" si="1"/>
        <v/>
      </c>
      <c r="E39" s="2" t="str">
        <f t="shared" si="2"/>
        <v/>
      </c>
      <c r="F39" s="128" t="str">
        <f t="shared" si="3"/>
        <v/>
      </c>
      <c r="G39" s="3" t="str">
        <f t="shared" si="4"/>
        <v/>
      </c>
      <c r="H39" s="125">
        <f>IF(OR(ERR=FALSE,AND(F39="",G39="")),0,$F$11+SUM($F$12:F39)-SUM($G$12:G39))</f>
        <v>0</v>
      </c>
      <c r="I39" s="7"/>
    </row>
    <row r="40" spans="1:9">
      <c r="A40" s="26">
        <f t="shared" si="5"/>
        <v>29</v>
      </c>
      <c r="B40" s="190" t="str">
        <f t="shared" si="6"/>
        <v/>
      </c>
      <c r="C40" s="66" t="str">
        <f t="shared" si="0"/>
        <v/>
      </c>
      <c r="D40" s="1" t="str">
        <f t="shared" si="1"/>
        <v/>
      </c>
      <c r="E40" s="2" t="str">
        <f t="shared" si="2"/>
        <v/>
      </c>
      <c r="F40" s="128" t="str">
        <f t="shared" si="3"/>
        <v/>
      </c>
      <c r="G40" s="3" t="str">
        <f t="shared" si="4"/>
        <v/>
      </c>
      <c r="H40" s="125">
        <f>IF(OR(ERR=FALSE,AND(F40="",G40="")),0,$F$11+SUM($F$12:F40)-SUM($G$12:G40))</f>
        <v>0</v>
      </c>
      <c r="I40" s="7"/>
    </row>
    <row r="41" spans="1:9">
      <c r="A41" s="26">
        <f t="shared" si="5"/>
        <v>30</v>
      </c>
      <c r="B41" s="190" t="str">
        <f t="shared" si="6"/>
        <v/>
      </c>
      <c r="C41" s="66" t="str">
        <f t="shared" si="0"/>
        <v/>
      </c>
      <c r="D41" s="1" t="str">
        <f t="shared" si="1"/>
        <v/>
      </c>
      <c r="E41" s="2" t="str">
        <f t="shared" si="2"/>
        <v/>
      </c>
      <c r="F41" s="128" t="str">
        <f t="shared" si="3"/>
        <v/>
      </c>
      <c r="G41" s="3" t="str">
        <f t="shared" si="4"/>
        <v/>
      </c>
      <c r="H41" s="125">
        <f>IF(OR(ERR=FALSE,AND(F41="",G41="")),0,$F$11+SUM($F$12:F41)-SUM($G$12:G41))</f>
        <v>0</v>
      </c>
      <c r="I41" s="7"/>
    </row>
    <row r="42" spans="1:9">
      <c r="A42" s="26">
        <f t="shared" si="5"/>
        <v>31</v>
      </c>
      <c r="B42" s="190" t="str">
        <f t="shared" si="6"/>
        <v/>
      </c>
      <c r="C42" s="66" t="str">
        <f t="shared" si="0"/>
        <v/>
      </c>
      <c r="D42" s="1" t="str">
        <f t="shared" si="1"/>
        <v/>
      </c>
      <c r="E42" s="2" t="str">
        <f t="shared" si="2"/>
        <v/>
      </c>
      <c r="F42" s="128" t="str">
        <f t="shared" si="3"/>
        <v/>
      </c>
      <c r="G42" s="3" t="str">
        <f t="shared" si="4"/>
        <v/>
      </c>
      <c r="H42" s="125">
        <f>IF(OR(ERR=FALSE,AND(F42="",G42="")),0,$F$11+SUM($F$12:F42)-SUM($G$12:G42))</f>
        <v>0</v>
      </c>
      <c r="I42" s="7"/>
    </row>
    <row r="43" spans="1:9">
      <c r="A43" s="26">
        <f t="shared" si="5"/>
        <v>32</v>
      </c>
      <c r="B43" s="190" t="str">
        <f t="shared" si="6"/>
        <v/>
      </c>
      <c r="C43" s="66" t="str">
        <f t="shared" si="0"/>
        <v/>
      </c>
      <c r="D43" s="1" t="str">
        <f t="shared" si="1"/>
        <v/>
      </c>
      <c r="E43" s="2" t="str">
        <f t="shared" si="2"/>
        <v/>
      </c>
      <c r="F43" s="128" t="str">
        <f t="shared" si="3"/>
        <v/>
      </c>
      <c r="G43" s="3" t="str">
        <f t="shared" si="4"/>
        <v/>
      </c>
      <c r="H43" s="125">
        <f>IF(OR(ERR=FALSE,AND(F43="",G43="")),0,$F$11+SUM($F$12:F43)-SUM($G$12:G43))</f>
        <v>0</v>
      </c>
      <c r="I43" s="7"/>
    </row>
    <row r="44" spans="1:9">
      <c r="A44" s="26">
        <f t="shared" si="5"/>
        <v>33</v>
      </c>
      <c r="B44" s="190" t="str">
        <f t="shared" ref="B44:B75" si="7">IF(ISERROR(VLOOKUP(A44&amp;D$8,JU_KODE,4,FALSE)=TRUE),"",VLOOKUP(A44&amp;D$8,JU_KODE,4,FALSE))</f>
        <v/>
      </c>
      <c r="C44" s="66" t="str">
        <f t="shared" ref="C44:C75" si="8">IF(ISERROR(VLOOKUP(A44&amp;D$8,JU_KODE,5,FALSE)=TRUE),"",VLOOKUP(A44&amp;D$8,JU_KODE,5,FALSE))</f>
        <v/>
      </c>
      <c r="D44" s="1" t="str">
        <f t="shared" ref="D44:D75" si="9">IF(ISERROR(VLOOKUP(A44&amp;D$8,JU_KODE,6,FALSE)=TRUE),"",VLOOKUP(A44&amp;D$8,JU_KODE,6,FALSE))</f>
        <v/>
      </c>
      <c r="E44" s="2" t="str">
        <f t="shared" ref="E44:E75" si="10">IF(ISERROR(VLOOKUP(A44&amp;D$8,JU_KODE,7,FALSE)=TRUE),"",VLOOKUP(A44&amp;D$8,JU_KODE,7,FALSE))</f>
        <v/>
      </c>
      <c r="F44" s="128" t="str">
        <f t="shared" ref="F44:F75" si="11">IF(ISERROR(VLOOKUP(A44&amp;D$8,JU_KODE,12,FALSE)=TRUE),"",VLOOKUP(A44&amp;D$8,JU_KODE,12,FALSE))</f>
        <v/>
      </c>
      <c r="G44" s="3" t="str">
        <f>IF(ISERROR(VLOOKUP(A44&amp;D$8,JU_KODE,13,FALSE)=TRUE),"",VLOOKUP(A44&amp;D$8,JU_KODE,13,FALSE))</f>
        <v/>
      </c>
      <c r="H44" s="125">
        <f>IF(OR(ERR=FALSE,AND(F44="",G44="")),0,$F$11+SUM($F$12:F44)-SUM($G$12:G44))</f>
        <v>0</v>
      </c>
      <c r="I44" s="7"/>
    </row>
    <row r="45" spans="1:9">
      <c r="A45" s="26">
        <f t="shared" si="5"/>
        <v>34</v>
      </c>
      <c r="B45" s="190" t="str">
        <f t="shared" si="7"/>
        <v/>
      </c>
      <c r="C45" s="66" t="str">
        <f t="shared" si="8"/>
        <v/>
      </c>
      <c r="D45" s="1" t="str">
        <f t="shared" si="9"/>
        <v/>
      </c>
      <c r="E45" s="2" t="str">
        <f t="shared" si="10"/>
        <v/>
      </c>
      <c r="F45" s="128" t="str">
        <f>IF(ISERROR(VLOOKUP(A45&amp;D$8,JU_KODE,12,FALSE)=TRUE),"",VLOOKUP(A45&amp;D$8,JU_KODE,12,FALSE))</f>
        <v/>
      </c>
      <c r="G45" s="3" t="str">
        <f t="shared" ref="G45:G75" si="12">IF(ISERROR(VLOOKUP(A45&amp;D$8,JU_KODE,13,FALSE)=TRUE),"",VLOOKUP(A45&amp;D$8,JU_KODE,13,FALSE))</f>
        <v/>
      </c>
      <c r="H45" s="125">
        <f>IF(OR(ERR=FALSE,AND(F45="",G45="")),0,$F$11+SUM($F$12:F45)-SUM($G$12:G45))</f>
        <v>0</v>
      </c>
      <c r="I45" s="7"/>
    </row>
    <row r="46" spans="1:9">
      <c r="A46" s="26">
        <f t="shared" si="5"/>
        <v>35</v>
      </c>
      <c r="B46" s="190" t="str">
        <f t="shared" si="7"/>
        <v/>
      </c>
      <c r="C46" s="66" t="str">
        <f t="shared" si="8"/>
        <v/>
      </c>
      <c r="D46" s="1" t="str">
        <f t="shared" si="9"/>
        <v/>
      </c>
      <c r="E46" s="2" t="str">
        <f t="shared" si="10"/>
        <v/>
      </c>
      <c r="F46" s="128" t="str">
        <f t="shared" si="11"/>
        <v/>
      </c>
      <c r="G46" s="3" t="str">
        <f t="shared" si="12"/>
        <v/>
      </c>
      <c r="H46" s="125">
        <f>IF(OR(ERR=FALSE,AND(F46="",G46="")),0,$F$11+SUM($F$12:F46)-SUM($G$12:G46))</f>
        <v>0</v>
      </c>
      <c r="I46" s="7"/>
    </row>
    <row r="47" spans="1:9">
      <c r="A47" s="26">
        <f t="shared" si="5"/>
        <v>36</v>
      </c>
      <c r="B47" s="190" t="str">
        <f t="shared" si="7"/>
        <v/>
      </c>
      <c r="C47" s="66" t="str">
        <f t="shared" si="8"/>
        <v/>
      </c>
      <c r="D47" s="1" t="str">
        <f t="shared" si="9"/>
        <v/>
      </c>
      <c r="E47" s="2" t="str">
        <f t="shared" si="10"/>
        <v/>
      </c>
      <c r="F47" s="128" t="str">
        <f t="shared" si="11"/>
        <v/>
      </c>
      <c r="G47" s="3" t="str">
        <f t="shared" si="12"/>
        <v/>
      </c>
      <c r="H47" s="125">
        <f>IF(OR(ERR=FALSE,AND(F47="",G47="")),0,$F$11+SUM($F$12:F47)-SUM($G$12:G47))</f>
        <v>0</v>
      </c>
      <c r="I47" s="7"/>
    </row>
    <row r="48" spans="1:9">
      <c r="A48" s="26">
        <f t="shared" si="5"/>
        <v>37</v>
      </c>
      <c r="B48" s="190" t="str">
        <f t="shared" si="7"/>
        <v/>
      </c>
      <c r="C48" s="66" t="str">
        <f t="shared" si="8"/>
        <v/>
      </c>
      <c r="D48" s="1" t="str">
        <f t="shared" si="9"/>
        <v/>
      </c>
      <c r="E48" s="2" t="str">
        <f t="shared" si="10"/>
        <v/>
      </c>
      <c r="F48" s="128" t="str">
        <f t="shared" si="11"/>
        <v/>
      </c>
      <c r="G48" s="3" t="str">
        <f t="shared" si="12"/>
        <v/>
      </c>
      <c r="H48" s="125">
        <f>IF(OR(ERR=FALSE,AND(F48="",G48="")),0,$F$11+SUM($F$12:F48)-SUM($G$12:G48))</f>
        <v>0</v>
      </c>
      <c r="I48" s="7"/>
    </row>
    <row r="49" spans="1:9">
      <c r="A49" s="26">
        <f t="shared" si="5"/>
        <v>38</v>
      </c>
      <c r="B49" s="190" t="str">
        <f t="shared" si="7"/>
        <v/>
      </c>
      <c r="C49" s="66" t="str">
        <f t="shared" si="8"/>
        <v/>
      </c>
      <c r="D49" s="1" t="str">
        <f t="shared" si="9"/>
        <v/>
      </c>
      <c r="E49" s="2" t="str">
        <f t="shared" si="10"/>
        <v/>
      </c>
      <c r="F49" s="128" t="str">
        <f t="shared" si="11"/>
        <v/>
      </c>
      <c r="G49" s="3" t="str">
        <f t="shared" si="12"/>
        <v/>
      </c>
      <c r="H49" s="125">
        <f>IF(OR(ERR=FALSE,AND(F49="",G49="")),0,$F$11+SUM($F$12:F49)-SUM($G$12:G49))</f>
        <v>0</v>
      </c>
      <c r="I49" s="7"/>
    </row>
    <row r="50" spans="1:9">
      <c r="A50" s="26">
        <f t="shared" si="5"/>
        <v>39</v>
      </c>
      <c r="B50" s="190" t="str">
        <f t="shared" si="7"/>
        <v/>
      </c>
      <c r="C50" s="66" t="str">
        <f t="shared" si="8"/>
        <v/>
      </c>
      <c r="D50" s="1" t="str">
        <f t="shared" si="9"/>
        <v/>
      </c>
      <c r="E50" s="2" t="str">
        <f t="shared" si="10"/>
        <v/>
      </c>
      <c r="F50" s="128" t="str">
        <f t="shared" si="11"/>
        <v/>
      </c>
      <c r="G50" s="3" t="str">
        <f t="shared" si="12"/>
        <v/>
      </c>
      <c r="H50" s="125">
        <f>IF(OR(ERR=FALSE,AND(F50="",G50="")),0,$F$11+SUM($F$12:F50)-SUM($G$12:G50))</f>
        <v>0</v>
      </c>
      <c r="I50" s="7"/>
    </row>
    <row r="51" spans="1:9">
      <c r="A51" s="26">
        <f t="shared" si="5"/>
        <v>40</v>
      </c>
      <c r="B51" s="190" t="str">
        <f t="shared" si="7"/>
        <v/>
      </c>
      <c r="C51" s="66" t="str">
        <f t="shared" si="8"/>
        <v/>
      </c>
      <c r="D51" s="1" t="str">
        <f t="shared" si="9"/>
        <v/>
      </c>
      <c r="E51" s="2" t="str">
        <f t="shared" si="10"/>
        <v/>
      </c>
      <c r="F51" s="128" t="str">
        <f t="shared" si="11"/>
        <v/>
      </c>
      <c r="G51" s="3" t="str">
        <f t="shared" si="12"/>
        <v/>
      </c>
      <c r="H51" s="125">
        <f>IF(OR(ERR=FALSE,AND(F51="",G51="")),0,$F$11+SUM($F$12:F51)-SUM($G$12:G51))</f>
        <v>0</v>
      </c>
      <c r="I51" s="7"/>
    </row>
    <row r="52" spans="1:9">
      <c r="A52" s="26">
        <f t="shared" si="5"/>
        <v>41</v>
      </c>
      <c r="B52" s="190" t="str">
        <f t="shared" si="7"/>
        <v/>
      </c>
      <c r="C52" s="66" t="str">
        <f t="shared" si="8"/>
        <v/>
      </c>
      <c r="D52" s="1" t="str">
        <f t="shared" si="9"/>
        <v/>
      </c>
      <c r="E52" s="2" t="str">
        <f t="shared" si="10"/>
        <v/>
      </c>
      <c r="F52" s="128" t="str">
        <f t="shared" si="11"/>
        <v/>
      </c>
      <c r="G52" s="3" t="str">
        <f t="shared" si="12"/>
        <v/>
      </c>
      <c r="H52" s="125">
        <f>IF(OR(ERR=FALSE,AND(F52="",G52="")),0,$F$11+SUM($F$12:F52)-SUM($G$12:G52))</f>
        <v>0</v>
      </c>
      <c r="I52" s="7"/>
    </row>
    <row r="53" spans="1:9">
      <c r="A53" s="26">
        <f t="shared" si="5"/>
        <v>42</v>
      </c>
      <c r="B53" s="190" t="str">
        <f t="shared" si="7"/>
        <v/>
      </c>
      <c r="C53" s="66" t="str">
        <f t="shared" si="8"/>
        <v/>
      </c>
      <c r="D53" s="1" t="str">
        <f t="shared" si="9"/>
        <v/>
      </c>
      <c r="E53" s="2" t="str">
        <f t="shared" si="10"/>
        <v/>
      </c>
      <c r="F53" s="128" t="str">
        <f t="shared" si="11"/>
        <v/>
      </c>
      <c r="G53" s="3" t="str">
        <f t="shared" si="12"/>
        <v/>
      </c>
      <c r="H53" s="125">
        <f>IF(OR(ERR=FALSE,AND(F53="",G53="")),0,$F$11+SUM($F$12:F53)-SUM($G$12:G53))</f>
        <v>0</v>
      </c>
      <c r="I53" s="7"/>
    </row>
    <row r="54" spans="1:9">
      <c r="A54" s="26">
        <f t="shared" si="5"/>
        <v>43</v>
      </c>
      <c r="B54" s="190" t="str">
        <f t="shared" si="7"/>
        <v/>
      </c>
      <c r="C54" s="66" t="str">
        <f t="shared" si="8"/>
        <v/>
      </c>
      <c r="D54" s="1" t="str">
        <f t="shared" si="9"/>
        <v/>
      </c>
      <c r="E54" s="2" t="str">
        <f t="shared" si="10"/>
        <v/>
      </c>
      <c r="F54" s="128" t="str">
        <f t="shared" si="11"/>
        <v/>
      </c>
      <c r="G54" s="3" t="str">
        <f t="shared" si="12"/>
        <v/>
      </c>
      <c r="H54" s="125">
        <f>IF(OR(ERR=FALSE,AND(F54="",G54="")),0,$F$11+SUM($F$12:F54)-SUM($G$12:G54))</f>
        <v>0</v>
      </c>
      <c r="I54" s="7"/>
    </row>
    <row r="55" spans="1:9">
      <c r="A55" s="26">
        <f t="shared" si="5"/>
        <v>44</v>
      </c>
      <c r="B55" s="190" t="str">
        <f t="shared" si="7"/>
        <v/>
      </c>
      <c r="C55" s="66" t="str">
        <f t="shared" si="8"/>
        <v/>
      </c>
      <c r="D55" s="1" t="str">
        <f t="shared" si="9"/>
        <v/>
      </c>
      <c r="E55" s="2" t="str">
        <f t="shared" si="10"/>
        <v/>
      </c>
      <c r="F55" s="128" t="str">
        <f t="shared" si="11"/>
        <v/>
      </c>
      <c r="G55" s="3" t="str">
        <f t="shared" si="12"/>
        <v/>
      </c>
      <c r="H55" s="125">
        <f>IF(OR(ERR=FALSE,AND(F55="",G55="")),0,$F$11+SUM($F$12:F55)-SUM($G$12:G55))</f>
        <v>0</v>
      </c>
      <c r="I55" s="7"/>
    </row>
    <row r="56" spans="1:9">
      <c r="A56" s="26">
        <f t="shared" si="5"/>
        <v>45</v>
      </c>
      <c r="B56" s="190" t="str">
        <f t="shared" si="7"/>
        <v/>
      </c>
      <c r="C56" s="66" t="str">
        <f t="shared" si="8"/>
        <v/>
      </c>
      <c r="D56" s="1" t="str">
        <f t="shared" si="9"/>
        <v/>
      </c>
      <c r="E56" s="2" t="str">
        <f t="shared" si="10"/>
        <v/>
      </c>
      <c r="F56" s="213" t="str">
        <f t="shared" si="11"/>
        <v/>
      </c>
      <c r="G56" s="3" t="str">
        <f t="shared" si="12"/>
        <v/>
      </c>
      <c r="H56" s="125">
        <f>IF(OR(ERR=FALSE,AND(F56="",G56="")),0,$F$11+SUM($F$12:F56)-SUM($G$12:G56))</f>
        <v>0</v>
      </c>
      <c r="I56" s="7"/>
    </row>
    <row r="57" spans="1:9">
      <c r="A57" s="26">
        <f>A56+1</f>
        <v>46</v>
      </c>
      <c r="B57" s="190" t="str">
        <f t="shared" si="7"/>
        <v/>
      </c>
      <c r="C57" s="66" t="str">
        <f t="shared" si="8"/>
        <v/>
      </c>
      <c r="D57" s="1" t="str">
        <f t="shared" si="9"/>
        <v/>
      </c>
      <c r="E57" s="2" t="str">
        <f t="shared" si="10"/>
        <v/>
      </c>
      <c r="F57" s="128" t="str">
        <f t="shared" si="11"/>
        <v/>
      </c>
      <c r="G57" s="3" t="str">
        <f t="shared" si="12"/>
        <v/>
      </c>
      <c r="H57" s="125">
        <f>IF(OR(ERR=FALSE,AND(F57="",G57="")),0,$F$11+SUM($F$12:F57)-SUM($G$12:G57))</f>
        <v>0</v>
      </c>
      <c r="I57" s="7"/>
    </row>
    <row r="58" spans="1:9">
      <c r="A58" s="26">
        <f>A57+1</f>
        <v>47</v>
      </c>
      <c r="B58" s="190" t="str">
        <f t="shared" si="7"/>
        <v/>
      </c>
      <c r="C58" s="66" t="str">
        <f t="shared" si="8"/>
        <v/>
      </c>
      <c r="D58" s="1" t="str">
        <f t="shared" si="9"/>
        <v/>
      </c>
      <c r="E58" s="2" t="str">
        <f t="shared" si="10"/>
        <v/>
      </c>
      <c r="F58" s="128" t="str">
        <f t="shared" si="11"/>
        <v/>
      </c>
      <c r="G58" s="3" t="str">
        <f t="shared" si="12"/>
        <v/>
      </c>
      <c r="H58" s="125">
        <f>IF(OR(ERR=FALSE,AND(F58="",G58="")),0,$F$11+SUM($F$12:F58)-SUM($G$12:G58))</f>
        <v>0</v>
      </c>
      <c r="I58" s="7"/>
    </row>
    <row r="59" spans="1:9">
      <c r="A59" s="26">
        <f>A58+1</f>
        <v>48</v>
      </c>
      <c r="B59" s="190" t="str">
        <f t="shared" si="7"/>
        <v/>
      </c>
      <c r="C59" s="66" t="str">
        <f t="shared" si="8"/>
        <v/>
      </c>
      <c r="D59" s="1" t="str">
        <f t="shared" si="9"/>
        <v/>
      </c>
      <c r="E59" s="2" t="str">
        <f t="shared" si="10"/>
        <v/>
      </c>
      <c r="F59" s="128" t="str">
        <f t="shared" si="11"/>
        <v/>
      </c>
      <c r="G59" s="3" t="str">
        <f t="shared" si="12"/>
        <v/>
      </c>
      <c r="H59" s="125">
        <f>IF(OR(ERR=FALSE,AND(F59="",G59="")),0,$F$11+SUM($F$12:F59)-SUM($G$12:G59))</f>
        <v>0</v>
      </c>
      <c r="I59" s="7"/>
    </row>
    <row r="60" spans="1:9">
      <c r="A60" s="26">
        <f>A59+1</f>
        <v>49</v>
      </c>
      <c r="B60" s="190" t="str">
        <f t="shared" si="7"/>
        <v/>
      </c>
      <c r="C60" s="66" t="str">
        <f t="shared" si="8"/>
        <v/>
      </c>
      <c r="D60" s="1" t="str">
        <f t="shared" si="9"/>
        <v/>
      </c>
      <c r="E60" s="2" t="str">
        <f t="shared" si="10"/>
        <v/>
      </c>
      <c r="F60" s="128" t="str">
        <f t="shared" si="11"/>
        <v/>
      </c>
      <c r="G60" s="3" t="str">
        <f t="shared" si="12"/>
        <v/>
      </c>
      <c r="H60" s="125">
        <f>IF(OR(ERR=FALSE,AND(F60="",G60="")),0,$F$11+SUM($F$12:F60)-SUM($G$12:G60))</f>
        <v>0</v>
      </c>
      <c r="I60" s="7"/>
    </row>
    <row r="61" spans="1:9">
      <c r="A61" s="26">
        <f>A60+1</f>
        <v>50</v>
      </c>
      <c r="B61" s="190" t="str">
        <f t="shared" si="7"/>
        <v/>
      </c>
      <c r="C61" s="66" t="str">
        <f t="shared" si="8"/>
        <v/>
      </c>
      <c r="D61" s="1" t="str">
        <f t="shared" si="9"/>
        <v/>
      </c>
      <c r="E61" s="2" t="str">
        <f t="shared" si="10"/>
        <v/>
      </c>
      <c r="F61" s="128" t="str">
        <f t="shared" si="11"/>
        <v/>
      </c>
      <c r="G61" s="3" t="str">
        <f t="shared" si="12"/>
        <v/>
      </c>
      <c r="H61" s="125">
        <f>IF(OR(ERR=FALSE,AND(F61="",G61="")),0,$F$11+SUM($F$12:F61)-SUM($G$12:G61))</f>
        <v>0</v>
      </c>
      <c r="I61" s="7"/>
    </row>
    <row r="62" spans="1:9">
      <c r="A62" s="26">
        <f t="shared" ref="A62:A127" si="13">A61+1</f>
        <v>51</v>
      </c>
      <c r="B62" s="190" t="str">
        <f t="shared" si="7"/>
        <v/>
      </c>
      <c r="C62" s="66" t="str">
        <f t="shared" si="8"/>
        <v/>
      </c>
      <c r="D62" s="1" t="str">
        <f t="shared" si="9"/>
        <v/>
      </c>
      <c r="E62" s="2" t="str">
        <f t="shared" si="10"/>
        <v/>
      </c>
      <c r="F62" s="128" t="str">
        <f t="shared" si="11"/>
        <v/>
      </c>
      <c r="G62" s="3" t="str">
        <f t="shared" si="12"/>
        <v/>
      </c>
      <c r="H62" s="125">
        <f>IF(OR(ERR=FALSE,AND(F62="",G62="")),0,$F$11+SUM($F$12:F62)-SUM($G$12:G62))</f>
        <v>0</v>
      </c>
      <c r="I62" s="7"/>
    </row>
    <row r="63" spans="1:9">
      <c r="A63" s="26">
        <f t="shared" si="13"/>
        <v>52</v>
      </c>
      <c r="B63" s="190" t="str">
        <f t="shared" si="7"/>
        <v/>
      </c>
      <c r="C63" s="66" t="str">
        <f t="shared" si="8"/>
        <v/>
      </c>
      <c r="D63" s="1" t="str">
        <f t="shared" si="9"/>
        <v/>
      </c>
      <c r="E63" s="2" t="str">
        <f t="shared" si="10"/>
        <v/>
      </c>
      <c r="F63" s="128" t="str">
        <f t="shared" si="11"/>
        <v/>
      </c>
      <c r="G63" s="3" t="str">
        <f t="shared" si="12"/>
        <v/>
      </c>
      <c r="H63" s="125">
        <f>IF(OR(ERR=FALSE,AND(F63="",G63="")),0,$F$11+SUM($F$12:F63)-SUM($G$12:G63))</f>
        <v>0</v>
      </c>
      <c r="I63" s="7"/>
    </row>
    <row r="64" spans="1:9">
      <c r="A64" s="26">
        <f t="shared" si="13"/>
        <v>53</v>
      </c>
      <c r="B64" s="190" t="str">
        <f t="shared" si="7"/>
        <v/>
      </c>
      <c r="C64" s="66" t="str">
        <f t="shared" si="8"/>
        <v/>
      </c>
      <c r="D64" s="1" t="str">
        <f t="shared" si="9"/>
        <v/>
      </c>
      <c r="E64" s="2" t="str">
        <f t="shared" si="10"/>
        <v/>
      </c>
      <c r="F64" s="128" t="str">
        <f t="shared" si="11"/>
        <v/>
      </c>
      <c r="G64" s="3" t="str">
        <f t="shared" si="12"/>
        <v/>
      </c>
      <c r="H64" s="125">
        <f>IF(OR(ERR=FALSE,AND(F64="",G64="")),0,$F$11+SUM($F$12:F64)-SUM($G$12:G64))</f>
        <v>0</v>
      </c>
      <c r="I64" s="7"/>
    </row>
    <row r="65" spans="1:9">
      <c r="A65" s="26">
        <f t="shared" si="13"/>
        <v>54</v>
      </c>
      <c r="B65" s="190" t="str">
        <f t="shared" si="7"/>
        <v/>
      </c>
      <c r="C65" s="66" t="str">
        <f t="shared" si="8"/>
        <v/>
      </c>
      <c r="D65" s="1" t="str">
        <f t="shared" si="9"/>
        <v/>
      </c>
      <c r="E65" s="2" t="str">
        <f t="shared" si="10"/>
        <v/>
      </c>
      <c r="F65" s="128" t="str">
        <f t="shared" si="11"/>
        <v/>
      </c>
      <c r="G65" s="3" t="str">
        <f t="shared" si="12"/>
        <v/>
      </c>
      <c r="H65" s="125">
        <f>IF(OR(ERR=FALSE,AND(F65="",G65="")),0,$F$11+SUM($F$12:F65)-SUM($G$12:G65))</f>
        <v>0</v>
      </c>
      <c r="I65" s="7"/>
    </row>
    <row r="66" spans="1:9">
      <c r="A66" s="26">
        <f t="shared" si="13"/>
        <v>55</v>
      </c>
      <c r="B66" s="190" t="str">
        <f t="shared" si="7"/>
        <v/>
      </c>
      <c r="C66" s="66" t="str">
        <f t="shared" si="8"/>
        <v/>
      </c>
      <c r="D66" s="1" t="str">
        <f t="shared" si="9"/>
        <v/>
      </c>
      <c r="E66" s="2" t="str">
        <f t="shared" si="10"/>
        <v/>
      </c>
      <c r="F66" s="128" t="str">
        <f t="shared" si="11"/>
        <v/>
      </c>
      <c r="G66" s="3" t="str">
        <f t="shared" si="12"/>
        <v/>
      </c>
      <c r="H66" s="125">
        <f>IF(OR(ERR=FALSE,AND(F66="",G66="")),0,$F$11+SUM($F$12:F66)-SUM($G$12:G66))</f>
        <v>0</v>
      </c>
      <c r="I66" s="7"/>
    </row>
    <row r="67" spans="1:9">
      <c r="A67" s="26">
        <f t="shared" si="13"/>
        <v>56</v>
      </c>
      <c r="B67" s="190" t="str">
        <f t="shared" si="7"/>
        <v/>
      </c>
      <c r="C67" s="66" t="str">
        <f t="shared" si="8"/>
        <v/>
      </c>
      <c r="D67" s="1" t="str">
        <f t="shared" si="9"/>
        <v/>
      </c>
      <c r="E67" s="2" t="str">
        <f t="shared" si="10"/>
        <v/>
      </c>
      <c r="F67" s="128" t="str">
        <f t="shared" si="11"/>
        <v/>
      </c>
      <c r="G67" s="3" t="str">
        <f t="shared" si="12"/>
        <v/>
      </c>
      <c r="H67" s="125">
        <f>IF(OR(ERR=FALSE,AND(F67="",G67="")),0,$F$11+SUM($F$12:F67)-SUM($G$12:G67))</f>
        <v>0</v>
      </c>
      <c r="I67" s="7"/>
    </row>
    <row r="68" spans="1:9">
      <c r="A68" s="26">
        <f t="shared" si="13"/>
        <v>57</v>
      </c>
      <c r="B68" s="190" t="str">
        <f t="shared" si="7"/>
        <v/>
      </c>
      <c r="C68" s="66" t="str">
        <f t="shared" si="8"/>
        <v/>
      </c>
      <c r="D68" s="1" t="str">
        <f t="shared" si="9"/>
        <v/>
      </c>
      <c r="E68" s="2" t="str">
        <f t="shared" si="10"/>
        <v/>
      </c>
      <c r="F68" s="128" t="str">
        <f t="shared" si="11"/>
        <v/>
      </c>
      <c r="G68" s="3" t="str">
        <f t="shared" si="12"/>
        <v/>
      </c>
      <c r="H68" s="125">
        <f>IF(OR(ERR=FALSE,AND(F68="",G68="")),0,$F$11+SUM($F$12:F68)-SUM($G$12:G68))</f>
        <v>0</v>
      </c>
      <c r="I68" s="7"/>
    </row>
    <row r="69" spans="1:9">
      <c r="A69" s="26">
        <f t="shared" si="13"/>
        <v>58</v>
      </c>
      <c r="B69" s="190" t="str">
        <f t="shared" si="7"/>
        <v/>
      </c>
      <c r="C69" s="66" t="str">
        <f t="shared" si="8"/>
        <v/>
      </c>
      <c r="D69" s="1" t="str">
        <f t="shared" si="9"/>
        <v/>
      </c>
      <c r="E69" s="2" t="str">
        <f t="shared" si="10"/>
        <v/>
      </c>
      <c r="F69" s="128" t="str">
        <f t="shared" si="11"/>
        <v/>
      </c>
      <c r="G69" s="3" t="str">
        <f t="shared" si="12"/>
        <v/>
      </c>
      <c r="H69" s="125">
        <f>IF(OR(ERR=FALSE,AND(F69="",G69="")),0,$F$11+SUM($F$12:F69)-SUM($G$12:G69))</f>
        <v>0</v>
      </c>
      <c r="I69" s="7"/>
    </row>
    <row r="70" spans="1:9">
      <c r="A70" s="26">
        <f t="shared" si="13"/>
        <v>59</v>
      </c>
      <c r="B70" s="190" t="str">
        <f t="shared" si="7"/>
        <v/>
      </c>
      <c r="C70" s="66" t="str">
        <f t="shared" si="8"/>
        <v/>
      </c>
      <c r="D70" s="1" t="str">
        <f t="shared" si="9"/>
        <v/>
      </c>
      <c r="E70" s="2" t="str">
        <f t="shared" si="10"/>
        <v/>
      </c>
      <c r="F70" s="128" t="str">
        <f t="shared" si="11"/>
        <v/>
      </c>
      <c r="G70" s="3" t="str">
        <f t="shared" si="12"/>
        <v/>
      </c>
      <c r="H70" s="125">
        <f>IF(OR(ERR=FALSE,AND(F70="",G70="")),0,$F$11+SUM($F$12:F70)-SUM($G$12:G70))</f>
        <v>0</v>
      </c>
      <c r="I70" s="7"/>
    </row>
    <row r="71" spans="1:9">
      <c r="A71" s="26">
        <f t="shared" si="13"/>
        <v>60</v>
      </c>
      <c r="B71" s="190" t="str">
        <f t="shared" si="7"/>
        <v/>
      </c>
      <c r="C71" s="66" t="str">
        <f t="shared" si="8"/>
        <v/>
      </c>
      <c r="D71" s="1" t="str">
        <f t="shared" si="9"/>
        <v/>
      </c>
      <c r="E71" s="2" t="str">
        <f t="shared" si="10"/>
        <v/>
      </c>
      <c r="F71" s="128" t="str">
        <f t="shared" si="11"/>
        <v/>
      </c>
      <c r="G71" s="3" t="str">
        <f t="shared" si="12"/>
        <v/>
      </c>
      <c r="H71" s="125">
        <f>IF(OR(ERR=FALSE,AND(F71="",G71="")),0,$F$11+SUM($F$12:F71)-SUM($G$12:G71))</f>
        <v>0</v>
      </c>
      <c r="I71" s="7"/>
    </row>
    <row r="72" spans="1:9">
      <c r="A72" s="26">
        <f t="shared" si="13"/>
        <v>61</v>
      </c>
      <c r="B72" s="190" t="str">
        <f t="shared" si="7"/>
        <v/>
      </c>
      <c r="C72" s="66" t="str">
        <f t="shared" si="8"/>
        <v/>
      </c>
      <c r="D72" s="1" t="str">
        <f t="shared" si="9"/>
        <v/>
      </c>
      <c r="E72" s="2" t="str">
        <f t="shared" si="10"/>
        <v/>
      </c>
      <c r="F72" s="128" t="str">
        <f t="shared" si="11"/>
        <v/>
      </c>
      <c r="G72" s="3" t="str">
        <f t="shared" si="12"/>
        <v/>
      </c>
      <c r="H72" s="125">
        <f>IF(OR(ERR=FALSE,AND(F72="",G72="")),0,$F$11+SUM($F$12:F72)-SUM($G$12:G72))</f>
        <v>0</v>
      </c>
      <c r="I72" s="7"/>
    </row>
    <row r="73" spans="1:9">
      <c r="A73" s="26">
        <f t="shared" si="13"/>
        <v>62</v>
      </c>
      <c r="B73" s="190" t="str">
        <f t="shared" si="7"/>
        <v/>
      </c>
      <c r="C73" s="66" t="str">
        <f t="shared" si="8"/>
        <v/>
      </c>
      <c r="D73" s="1" t="str">
        <f t="shared" si="9"/>
        <v/>
      </c>
      <c r="E73" s="2" t="str">
        <f t="shared" si="10"/>
        <v/>
      </c>
      <c r="F73" s="128" t="str">
        <f t="shared" si="11"/>
        <v/>
      </c>
      <c r="G73" s="3" t="str">
        <f t="shared" si="12"/>
        <v/>
      </c>
      <c r="H73" s="125">
        <f>IF(OR(ERR=FALSE,AND(F73="",G73="")),0,$F$11+SUM($F$12:F73)-SUM($G$12:G73))</f>
        <v>0</v>
      </c>
      <c r="I73" s="7"/>
    </row>
    <row r="74" spans="1:9">
      <c r="A74" s="26">
        <f t="shared" si="13"/>
        <v>63</v>
      </c>
      <c r="B74" s="190" t="str">
        <f t="shared" si="7"/>
        <v/>
      </c>
      <c r="C74" s="66" t="str">
        <f t="shared" si="8"/>
        <v/>
      </c>
      <c r="D74" s="1" t="str">
        <f t="shared" si="9"/>
        <v/>
      </c>
      <c r="E74" s="2" t="str">
        <f t="shared" si="10"/>
        <v/>
      </c>
      <c r="F74" s="128" t="str">
        <f t="shared" si="11"/>
        <v/>
      </c>
      <c r="G74" s="3" t="str">
        <f t="shared" si="12"/>
        <v/>
      </c>
      <c r="H74" s="125">
        <f>IF(OR(ERR=FALSE,AND(F74="",G74="")),0,$F$11+SUM($F$12:F74)-SUM($G$12:G74))</f>
        <v>0</v>
      </c>
      <c r="I74" s="7"/>
    </row>
    <row r="75" spans="1:9">
      <c r="A75" s="26">
        <f t="shared" si="13"/>
        <v>64</v>
      </c>
      <c r="B75" s="190" t="str">
        <f t="shared" si="7"/>
        <v/>
      </c>
      <c r="C75" s="66" t="str">
        <f t="shared" si="8"/>
        <v/>
      </c>
      <c r="D75" s="1" t="str">
        <f t="shared" si="9"/>
        <v/>
      </c>
      <c r="E75" s="2" t="str">
        <f t="shared" si="10"/>
        <v/>
      </c>
      <c r="F75" s="128" t="str">
        <f t="shared" si="11"/>
        <v/>
      </c>
      <c r="G75" s="3" t="str">
        <f t="shared" si="12"/>
        <v/>
      </c>
      <c r="H75" s="125">
        <f>IF(OR(ERR=FALSE,AND(F75="",G75="")),0,$F$11+SUM($F$12:F75)-SUM($G$12:G75))</f>
        <v>0</v>
      </c>
      <c r="I75" s="7"/>
    </row>
    <row r="76" spans="1:9">
      <c r="A76" s="26">
        <f t="shared" si="13"/>
        <v>65</v>
      </c>
      <c r="B76" s="190" t="str">
        <f t="shared" ref="B76:B107" si="14">IF(ISERROR(VLOOKUP(A76&amp;D$8,JU_KODE,4,FALSE)=TRUE),"",VLOOKUP(A76&amp;D$8,JU_KODE,4,FALSE))</f>
        <v/>
      </c>
      <c r="C76" s="66" t="str">
        <f t="shared" ref="C76:C107" si="15">IF(ISERROR(VLOOKUP(A76&amp;D$8,JU_KODE,5,FALSE)=TRUE),"",VLOOKUP(A76&amp;D$8,JU_KODE,5,FALSE))</f>
        <v/>
      </c>
      <c r="D76" s="1" t="str">
        <f t="shared" ref="D76:D107" si="16">IF(ISERROR(VLOOKUP(A76&amp;D$8,JU_KODE,6,FALSE)=TRUE),"",VLOOKUP(A76&amp;D$8,JU_KODE,6,FALSE))</f>
        <v/>
      </c>
      <c r="E76" s="2" t="str">
        <f t="shared" ref="E76:E107" si="17">IF(ISERROR(VLOOKUP(A76&amp;D$8,JU_KODE,7,FALSE)=TRUE),"",VLOOKUP(A76&amp;D$8,JU_KODE,7,FALSE))</f>
        <v/>
      </c>
      <c r="F76" s="128" t="str">
        <f t="shared" ref="F76:F107" si="18">IF(ISERROR(VLOOKUP(A76&amp;D$8,JU_KODE,12,FALSE)=TRUE),"",VLOOKUP(A76&amp;D$8,JU_KODE,12,FALSE))</f>
        <v/>
      </c>
      <c r="G76" s="3" t="str">
        <f t="shared" ref="G76:G107" si="19">IF(ISERROR(VLOOKUP(A76&amp;D$8,JU_KODE,13,FALSE)=TRUE),"",VLOOKUP(A76&amp;D$8,JU_KODE,13,FALSE))</f>
        <v/>
      </c>
      <c r="H76" s="125">
        <f>IF(OR(ERR=FALSE,AND(F76="",G76="")),0,$F$11+SUM($F$12:F76)-SUM($G$12:G76))</f>
        <v>0</v>
      </c>
      <c r="I76" s="7"/>
    </row>
    <row r="77" spans="1:9">
      <c r="A77" s="26">
        <f t="shared" si="13"/>
        <v>66</v>
      </c>
      <c r="B77" s="190" t="str">
        <f t="shared" si="14"/>
        <v/>
      </c>
      <c r="C77" s="66" t="str">
        <f t="shared" si="15"/>
        <v/>
      </c>
      <c r="D77" s="1" t="str">
        <f t="shared" si="16"/>
        <v/>
      </c>
      <c r="E77" s="2" t="str">
        <f t="shared" si="17"/>
        <v/>
      </c>
      <c r="F77" s="128" t="str">
        <f t="shared" si="18"/>
        <v/>
      </c>
      <c r="G77" s="3" t="str">
        <f t="shared" si="19"/>
        <v/>
      </c>
      <c r="H77" s="125">
        <f>IF(OR(ERR=FALSE,AND(F77="",G77="")),0,$F$11+SUM($F$12:F77)-SUM($G$12:G77))</f>
        <v>0</v>
      </c>
      <c r="I77" s="7"/>
    </row>
    <row r="78" spans="1:9">
      <c r="A78" s="26">
        <f t="shared" si="13"/>
        <v>67</v>
      </c>
      <c r="B78" s="190" t="str">
        <f t="shared" si="14"/>
        <v/>
      </c>
      <c r="C78" s="66" t="str">
        <f t="shared" si="15"/>
        <v/>
      </c>
      <c r="D78" s="1" t="str">
        <f t="shared" si="16"/>
        <v/>
      </c>
      <c r="E78" s="2" t="str">
        <f t="shared" si="17"/>
        <v/>
      </c>
      <c r="F78" s="128" t="str">
        <f t="shared" si="18"/>
        <v/>
      </c>
      <c r="G78" s="3" t="str">
        <f t="shared" si="19"/>
        <v/>
      </c>
      <c r="H78" s="125">
        <f>IF(OR(ERR=FALSE,AND(F78="",G78="")),0,$F$11+SUM($F$12:F78)-SUM($G$12:G78))</f>
        <v>0</v>
      </c>
      <c r="I78" s="7"/>
    </row>
    <row r="79" spans="1:9">
      <c r="A79" s="26">
        <f t="shared" si="13"/>
        <v>68</v>
      </c>
      <c r="B79" s="190" t="str">
        <f t="shared" si="14"/>
        <v/>
      </c>
      <c r="C79" s="66" t="str">
        <f t="shared" si="15"/>
        <v/>
      </c>
      <c r="D79" s="1" t="str">
        <f t="shared" si="16"/>
        <v/>
      </c>
      <c r="E79" s="2" t="str">
        <f t="shared" si="17"/>
        <v/>
      </c>
      <c r="F79" s="128" t="str">
        <f t="shared" si="18"/>
        <v/>
      </c>
      <c r="G79" s="3" t="str">
        <f t="shared" si="19"/>
        <v/>
      </c>
      <c r="H79" s="125">
        <f>IF(OR(ERR=FALSE,AND(F79="",G79="")),0,$F$11+SUM($F$12:F79)-SUM($G$12:G79))</f>
        <v>0</v>
      </c>
      <c r="I79" s="7"/>
    </row>
    <row r="80" spans="1:9">
      <c r="A80" s="26">
        <f t="shared" si="13"/>
        <v>69</v>
      </c>
      <c r="B80" s="190" t="str">
        <f t="shared" si="14"/>
        <v/>
      </c>
      <c r="C80" s="66" t="str">
        <f t="shared" si="15"/>
        <v/>
      </c>
      <c r="D80" s="1" t="str">
        <f t="shared" si="16"/>
        <v/>
      </c>
      <c r="E80" s="2" t="str">
        <f t="shared" si="17"/>
        <v/>
      </c>
      <c r="F80" s="128" t="str">
        <f t="shared" si="18"/>
        <v/>
      </c>
      <c r="G80" s="3" t="str">
        <f t="shared" si="19"/>
        <v/>
      </c>
      <c r="H80" s="125">
        <f>IF(OR(ERR=FALSE,AND(F80="",G80="")),0,$F$11+SUM($F$12:F80)-SUM($G$12:G80))</f>
        <v>0</v>
      </c>
      <c r="I80" s="7"/>
    </row>
    <row r="81" spans="1:9">
      <c r="A81" s="26">
        <f t="shared" si="13"/>
        <v>70</v>
      </c>
      <c r="B81" s="190" t="str">
        <f t="shared" si="14"/>
        <v/>
      </c>
      <c r="C81" s="66" t="str">
        <f t="shared" si="15"/>
        <v/>
      </c>
      <c r="D81" s="1" t="str">
        <f t="shared" si="16"/>
        <v/>
      </c>
      <c r="E81" s="2" t="str">
        <f t="shared" si="17"/>
        <v/>
      </c>
      <c r="F81" s="128" t="str">
        <f t="shared" si="18"/>
        <v/>
      </c>
      <c r="G81" s="3" t="str">
        <f t="shared" si="19"/>
        <v/>
      </c>
      <c r="H81" s="125">
        <f>IF(OR(ERR=FALSE,AND(F81="",G81="")),0,$F$11+SUM($F$12:F81)-SUM($G$12:G81))</f>
        <v>0</v>
      </c>
      <c r="I81" s="7"/>
    </row>
    <row r="82" spans="1:9">
      <c r="A82" s="26">
        <f t="shared" si="13"/>
        <v>71</v>
      </c>
      <c r="B82" s="190" t="str">
        <f t="shared" si="14"/>
        <v/>
      </c>
      <c r="C82" s="66" t="str">
        <f t="shared" si="15"/>
        <v/>
      </c>
      <c r="D82" s="1" t="str">
        <f t="shared" si="16"/>
        <v/>
      </c>
      <c r="E82" s="2" t="str">
        <f t="shared" si="17"/>
        <v/>
      </c>
      <c r="F82" s="128" t="str">
        <f t="shared" si="18"/>
        <v/>
      </c>
      <c r="G82" s="3" t="str">
        <f t="shared" si="19"/>
        <v/>
      </c>
      <c r="H82" s="125">
        <f>IF(OR(ERR=FALSE,AND(F82="",G82="")),0,$F$11+SUM($F$12:F82)-SUM($G$12:G82))</f>
        <v>0</v>
      </c>
      <c r="I82" s="7"/>
    </row>
    <row r="83" spans="1:9">
      <c r="A83" s="26">
        <f t="shared" si="13"/>
        <v>72</v>
      </c>
      <c r="B83" s="190" t="str">
        <f t="shared" si="14"/>
        <v/>
      </c>
      <c r="C83" s="66" t="str">
        <f t="shared" si="15"/>
        <v/>
      </c>
      <c r="D83" s="1" t="str">
        <f t="shared" si="16"/>
        <v/>
      </c>
      <c r="E83" s="2" t="str">
        <f t="shared" si="17"/>
        <v/>
      </c>
      <c r="F83" s="128" t="str">
        <f t="shared" si="18"/>
        <v/>
      </c>
      <c r="G83" s="3" t="str">
        <f t="shared" si="19"/>
        <v/>
      </c>
      <c r="H83" s="125">
        <f>IF(OR(ERR=FALSE,AND(F83="",G83="")),0,$F$11+SUM($F$12:F83)-SUM($G$12:G83))</f>
        <v>0</v>
      </c>
      <c r="I83" s="7"/>
    </row>
    <row r="84" spans="1:9">
      <c r="A84" s="26">
        <f t="shared" si="13"/>
        <v>73</v>
      </c>
      <c r="B84" s="190" t="str">
        <f t="shared" si="14"/>
        <v/>
      </c>
      <c r="C84" s="66" t="str">
        <f t="shared" si="15"/>
        <v/>
      </c>
      <c r="D84" s="1" t="str">
        <f t="shared" si="16"/>
        <v/>
      </c>
      <c r="E84" s="2" t="str">
        <f t="shared" si="17"/>
        <v/>
      </c>
      <c r="F84" s="128" t="str">
        <f t="shared" si="18"/>
        <v/>
      </c>
      <c r="G84" s="3" t="str">
        <f t="shared" si="19"/>
        <v/>
      </c>
      <c r="H84" s="125">
        <f>IF(OR(ERR=FALSE,AND(F84="",G84="")),0,$F$11+SUM($F$12:F84)-SUM($G$12:G84))</f>
        <v>0</v>
      </c>
      <c r="I84" s="7"/>
    </row>
    <row r="85" spans="1:9">
      <c r="A85" s="26">
        <f t="shared" si="13"/>
        <v>74</v>
      </c>
      <c r="B85" s="190" t="str">
        <f t="shared" si="14"/>
        <v/>
      </c>
      <c r="C85" s="66" t="str">
        <f t="shared" si="15"/>
        <v/>
      </c>
      <c r="D85" s="1" t="str">
        <f t="shared" si="16"/>
        <v/>
      </c>
      <c r="E85" s="2" t="str">
        <f t="shared" si="17"/>
        <v/>
      </c>
      <c r="F85" s="128" t="str">
        <f t="shared" si="18"/>
        <v/>
      </c>
      <c r="G85" s="3" t="str">
        <f t="shared" si="19"/>
        <v/>
      </c>
      <c r="H85" s="125">
        <f>IF(OR(ERR=FALSE,AND(F85="",G85="")),0,$F$11+SUM($F$12:F85)-SUM($G$12:G85))</f>
        <v>0</v>
      </c>
      <c r="I85" s="7"/>
    </row>
    <row r="86" spans="1:9">
      <c r="A86" s="26">
        <f t="shared" si="13"/>
        <v>75</v>
      </c>
      <c r="B86" s="190" t="str">
        <f t="shared" si="14"/>
        <v/>
      </c>
      <c r="C86" s="66" t="str">
        <f t="shared" si="15"/>
        <v/>
      </c>
      <c r="D86" s="1" t="str">
        <f t="shared" si="16"/>
        <v/>
      </c>
      <c r="E86" s="2" t="str">
        <f t="shared" si="17"/>
        <v/>
      </c>
      <c r="F86" s="128" t="str">
        <f t="shared" si="18"/>
        <v/>
      </c>
      <c r="G86" s="3" t="str">
        <f t="shared" si="19"/>
        <v/>
      </c>
      <c r="H86" s="125">
        <f>IF(OR(ERR=FALSE,AND(F86="",G86="")),0,$F$11+SUM($F$12:F86)-SUM($G$12:G86))</f>
        <v>0</v>
      </c>
      <c r="I86" s="7"/>
    </row>
    <row r="87" spans="1:9">
      <c r="A87" s="26">
        <f t="shared" si="13"/>
        <v>76</v>
      </c>
      <c r="B87" s="190" t="str">
        <f t="shared" si="14"/>
        <v/>
      </c>
      <c r="C87" s="66" t="str">
        <f t="shared" si="15"/>
        <v/>
      </c>
      <c r="D87" s="1" t="str">
        <f t="shared" si="16"/>
        <v/>
      </c>
      <c r="E87" s="2" t="str">
        <f t="shared" si="17"/>
        <v/>
      </c>
      <c r="F87" s="128" t="str">
        <f t="shared" si="18"/>
        <v/>
      </c>
      <c r="G87" s="3" t="str">
        <f t="shared" si="19"/>
        <v/>
      </c>
      <c r="H87" s="125">
        <f>IF(OR(ERR=FALSE,AND(F87="",G87="")),0,$F$11+SUM($F$12:F87)-SUM($G$12:G87))</f>
        <v>0</v>
      </c>
      <c r="I87" s="7"/>
    </row>
    <row r="88" spans="1:9">
      <c r="A88" s="26">
        <f t="shared" si="13"/>
        <v>77</v>
      </c>
      <c r="B88" s="190" t="str">
        <f t="shared" si="14"/>
        <v/>
      </c>
      <c r="C88" s="66" t="str">
        <f t="shared" si="15"/>
        <v/>
      </c>
      <c r="D88" s="1" t="str">
        <f t="shared" si="16"/>
        <v/>
      </c>
      <c r="E88" s="2" t="str">
        <f t="shared" si="17"/>
        <v/>
      </c>
      <c r="F88" s="128" t="str">
        <f t="shared" si="18"/>
        <v/>
      </c>
      <c r="G88" s="3" t="str">
        <f t="shared" si="19"/>
        <v/>
      </c>
      <c r="H88" s="125">
        <f>IF(OR(ERR=FALSE,AND(F88="",G88="")),0,$F$11+SUM($F$12:F88)-SUM($G$12:G88))</f>
        <v>0</v>
      </c>
      <c r="I88" s="7"/>
    </row>
    <row r="89" spans="1:9">
      <c r="A89" s="26">
        <f t="shared" si="13"/>
        <v>78</v>
      </c>
      <c r="B89" s="190" t="str">
        <f t="shared" si="14"/>
        <v/>
      </c>
      <c r="C89" s="66" t="str">
        <f t="shared" si="15"/>
        <v/>
      </c>
      <c r="D89" s="1" t="str">
        <f t="shared" si="16"/>
        <v/>
      </c>
      <c r="E89" s="2" t="str">
        <f t="shared" si="17"/>
        <v/>
      </c>
      <c r="F89" s="128" t="str">
        <f t="shared" si="18"/>
        <v/>
      </c>
      <c r="G89" s="3" t="str">
        <f t="shared" si="19"/>
        <v/>
      </c>
      <c r="H89" s="125">
        <f>IF(OR(ERR=FALSE,AND(F89="",G89="")),0,$F$11+SUM($F$12:F89)-SUM($G$12:G89))</f>
        <v>0</v>
      </c>
      <c r="I89" s="7"/>
    </row>
    <row r="90" spans="1:9">
      <c r="A90" s="26">
        <f t="shared" si="13"/>
        <v>79</v>
      </c>
      <c r="B90" s="190" t="str">
        <f t="shared" si="14"/>
        <v/>
      </c>
      <c r="C90" s="66" t="str">
        <f t="shared" si="15"/>
        <v/>
      </c>
      <c r="D90" s="1" t="str">
        <f t="shared" si="16"/>
        <v/>
      </c>
      <c r="E90" s="2" t="str">
        <f t="shared" si="17"/>
        <v/>
      </c>
      <c r="F90" s="128" t="str">
        <f t="shared" si="18"/>
        <v/>
      </c>
      <c r="G90" s="3" t="str">
        <f t="shared" si="19"/>
        <v/>
      </c>
      <c r="H90" s="125">
        <f>IF(OR(ERR=FALSE,AND(F90="",G90="")),0,$F$11+SUM($F$12:F90)-SUM($G$12:G90))</f>
        <v>0</v>
      </c>
      <c r="I90" s="7"/>
    </row>
    <row r="91" spans="1:9">
      <c r="A91" s="26">
        <f t="shared" si="13"/>
        <v>80</v>
      </c>
      <c r="B91" s="190" t="str">
        <f t="shared" si="14"/>
        <v/>
      </c>
      <c r="C91" s="66" t="str">
        <f t="shared" si="15"/>
        <v/>
      </c>
      <c r="D91" s="1" t="str">
        <f t="shared" si="16"/>
        <v/>
      </c>
      <c r="E91" s="2" t="str">
        <f t="shared" si="17"/>
        <v/>
      </c>
      <c r="F91" s="128" t="str">
        <f t="shared" si="18"/>
        <v/>
      </c>
      <c r="G91" s="3" t="str">
        <f t="shared" si="19"/>
        <v/>
      </c>
      <c r="H91" s="125">
        <f>IF(OR(ERR=FALSE,AND(F91="",G91="")),0,$F$11+SUM($F$12:F91)-SUM($G$12:G91))</f>
        <v>0</v>
      </c>
      <c r="I91" s="7"/>
    </row>
    <row r="92" spans="1:9">
      <c r="A92" s="26">
        <f t="shared" si="13"/>
        <v>81</v>
      </c>
      <c r="B92" s="190" t="str">
        <f t="shared" si="14"/>
        <v/>
      </c>
      <c r="C92" s="66" t="str">
        <f t="shared" si="15"/>
        <v/>
      </c>
      <c r="D92" s="1" t="str">
        <f t="shared" si="16"/>
        <v/>
      </c>
      <c r="E92" s="2" t="str">
        <f t="shared" si="17"/>
        <v/>
      </c>
      <c r="F92" s="128" t="str">
        <f t="shared" si="18"/>
        <v/>
      </c>
      <c r="G92" s="3" t="str">
        <f t="shared" si="19"/>
        <v/>
      </c>
      <c r="H92" s="125">
        <f>IF(OR(ERR=FALSE,AND(F92="",G92="")),0,$F$11+SUM($F$12:F92)-SUM($G$12:G92))</f>
        <v>0</v>
      </c>
      <c r="I92" s="7"/>
    </row>
    <row r="93" spans="1:9">
      <c r="A93" s="26">
        <f t="shared" si="13"/>
        <v>82</v>
      </c>
      <c r="B93" s="190" t="str">
        <f t="shared" si="14"/>
        <v/>
      </c>
      <c r="C93" s="66" t="str">
        <f t="shared" si="15"/>
        <v/>
      </c>
      <c r="D93" s="1" t="str">
        <f t="shared" si="16"/>
        <v/>
      </c>
      <c r="E93" s="2" t="str">
        <f t="shared" si="17"/>
        <v/>
      </c>
      <c r="F93" s="128" t="str">
        <f t="shared" si="18"/>
        <v/>
      </c>
      <c r="G93" s="3" t="str">
        <f t="shared" si="19"/>
        <v/>
      </c>
      <c r="H93" s="125">
        <f>IF(OR(ERR=FALSE,AND(F93="",G93="")),0,$F$11+SUM($F$12:F93)-SUM($G$12:G93))</f>
        <v>0</v>
      </c>
      <c r="I93" s="7"/>
    </row>
    <row r="94" spans="1:9">
      <c r="A94" s="26">
        <f t="shared" si="13"/>
        <v>83</v>
      </c>
      <c r="B94" s="190" t="str">
        <f t="shared" si="14"/>
        <v/>
      </c>
      <c r="C94" s="66" t="str">
        <f t="shared" si="15"/>
        <v/>
      </c>
      <c r="D94" s="1" t="str">
        <f t="shared" si="16"/>
        <v/>
      </c>
      <c r="E94" s="2" t="str">
        <f t="shared" si="17"/>
        <v/>
      </c>
      <c r="F94" s="128" t="str">
        <f t="shared" si="18"/>
        <v/>
      </c>
      <c r="G94" s="3" t="str">
        <f t="shared" si="19"/>
        <v/>
      </c>
      <c r="H94" s="125">
        <f>IF(OR(ERR=FALSE,AND(F94="",G94="")),0,$F$11+SUM($F$12:F94)-SUM($G$12:G94))</f>
        <v>0</v>
      </c>
      <c r="I94" s="7"/>
    </row>
    <row r="95" spans="1:9">
      <c r="A95" s="26">
        <f t="shared" si="13"/>
        <v>84</v>
      </c>
      <c r="B95" s="190" t="str">
        <f t="shared" si="14"/>
        <v/>
      </c>
      <c r="C95" s="66" t="str">
        <f t="shared" si="15"/>
        <v/>
      </c>
      <c r="D95" s="1" t="str">
        <f t="shared" si="16"/>
        <v/>
      </c>
      <c r="E95" s="2" t="str">
        <f t="shared" si="17"/>
        <v/>
      </c>
      <c r="F95" s="128" t="str">
        <f t="shared" si="18"/>
        <v/>
      </c>
      <c r="G95" s="3" t="str">
        <f t="shared" si="19"/>
        <v/>
      </c>
      <c r="H95" s="125">
        <f>IF(OR(ERR=FALSE,AND(F95="",G95="")),0,$F$11+SUM($F$12:F95)-SUM($G$12:G95))</f>
        <v>0</v>
      </c>
      <c r="I95" s="7"/>
    </row>
    <row r="96" spans="1:9">
      <c r="A96" s="26">
        <f t="shared" si="13"/>
        <v>85</v>
      </c>
      <c r="B96" s="190" t="str">
        <f t="shared" si="14"/>
        <v/>
      </c>
      <c r="C96" s="66" t="str">
        <f t="shared" si="15"/>
        <v/>
      </c>
      <c r="D96" s="1" t="str">
        <f t="shared" si="16"/>
        <v/>
      </c>
      <c r="E96" s="2" t="str">
        <f t="shared" si="17"/>
        <v/>
      </c>
      <c r="F96" s="128" t="str">
        <f t="shared" si="18"/>
        <v/>
      </c>
      <c r="G96" s="3" t="str">
        <f t="shared" si="19"/>
        <v/>
      </c>
      <c r="H96" s="125">
        <f>IF(OR(ERR=FALSE,AND(F96="",G96="")),0,$F$11+SUM($F$12:F96)-SUM($G$12:G96))</f>
        <v>0</v>
      </c>
      <c r="I96" s="210"/>
    </row>
    <row r="97" spans="1:9">
      <c r="A97" s="26">
        <f t="shared" si="13"/>
        <v>86</v>
      </c>
      <c r="B97" s="190" t="str">
        <f t="shared" si="14"/>
        <v/>
      </c>
      <c r="C97" s="66" t="str">
        <f t="shared" si="15"/>
        <v/>
      </c>
      <c r="D97" s="1" t="str">
        <f t="shared" si="16"/>
        <v/>
      </c>
      <c r="E97" s="2" t="str">
        <f t="shared" si="17"/>
        <v/>
      </c>
      <c r="F97" s="128" t="str">
        <f t="shared" si="18"/>
        <v/>
      </c>
      <c r="G97" s="3" t="str">
        <f t="shared" si="19"/>
        <v/>
      </c>
      <c r="H97" s="125">
        <f>IF(OR(ERR=FALSE,AND(F97="",G97="")),0,$F$11+SUM($F$12:F97)-SUM($G$12:G97))</f>
        <v>0</v>
      </c>
      <c r="I97" s="210"/>
    </row>
    <row r="98" spans="1:9">
      <c r="A98" s="26">
        <f t="shared" si="13"/>
        <v>87</v>
      </c>
      <c r="B98" s="190" t="str">
        <f t="shared" si="14"/>
        <v/>
      </c>
      <c r="C98" s="66" t="str">
        <f t="shared" si="15"/>
        <v/>
      </c>
      <c r="D98" s="1" t="str">
        <f t="shared" si="16"/>
        <v/>
      </c>
      <c r="E98" s="2" t="str">
        <f t="shared" si="17"/>
        <v/>
      </c>
      <c r="F98" s="128" t="str">
        <f t="shared" si="18"/>
        <v/>
      </c>
      <c r="G98" s="3" t="str">
        <f t="shared" si="19"/>
        <v/>
      </c>
      <c r="H98" s="125">
        <f>IF(OR(ERR=FALSE,AND(F98="",G98="")),0,$F$11+SUM($F$12:F98)-SUM($G$12:G98))</f>
        <v>0</v>
      </c>
      <c r="I98" s="7"/>
    </row>
    <row r="99" spans="1:9">
      <c r="A99" s="26">
        <f t="shared" si="13"/>
        <v>88</v>
      </c>
      <c r="B99" s="190" t="str">
        <f t="shared" si="14"/>
        <v/>
      </c>
      <c r="C99" s="66" t="str">
        <f t="shared" si="15"/>
        <v/>
      </c>
      <c r="D99" s="1" t="str">
        <f t="shared" si="16"/>
        <v/>
      </c>
      <c r="E99" s="2" t="str">
        <f t="shared" si="17"/>
        <v/>
      </c>
      <c r="F99" s="128" t="str">
        <f t="shared" si="18"/>
        <v/>
      </c>
      <c r="G99" s="3" t="str">
        <f t="shared" si="19"/>
        <v/>
      </c>
      <c r="H99" s="125">
        <f>IF(OR(ERR=FALSE,AND(F99="",G99="")),0,$F$11+SUM($F$12:F99)-SUM($G$12:G99))</f>
        <v>0</v>
      </c>
      <c r="I99" s="7"/>
    </row>
    <row r="100" spans="1:9">
      <c r="A100" s="26">
        <f t="shared" si="13"/>
        <v>89</v>
      </c>
      <c r="B100" s="190" t="str">
        <f t="shared" si="14"/>
        <v/>
      </c>
      <c r="C100" s="66" t="str">
        <f t="shared" si="15"/>
        <v/>
      </c>
      <c r="D100" s="1" t="str">
        <f t="shared" si="16"/>
        <v/>
      </c>
      <c r="E100" s="2" t="str">
        <f t="shared" si="17"/>
        <v/>
      </c>
      <c r="F100" s="128" t="str">
        <f t="shared" si="18"/>
        <v/>
      </c>
      <c r="G100" s="3" t="str">
        <f t="shared" si="19"/>
        <v/>
      </c>
      <c r="H100" s="125">
        <f>IF(OR(ERR=FALSE,AND(F100="",G100="")),0,$F$11+SUM($F$12:F100)-SUM($G$12:G100))</f>
        <v>0</v>
      </c>
      <c r="I100" s="7"/>
    </row>
    <row r="101" spans="1:9">
      <c r="A101" s="26">
        <f t="shared" si="13"/>
        <v>90</v>
      </c>
      <c r="B101" s="190" t="str">
        <f t="shared" si="14"/>
        <v/>
      </c>
      <c r="C101" s="66" t="str">
        <f t="shared" si="15"/>
        <v/>
      </c>
      <c r="D101" s="1" t="str">
        <f t="shared" si="16"/>
        <v/>
      </c>
      <c r="E101" s="2" t="str">
        <f t="shared" si="17"/>
        <v/>
      </c>
      <c r="F101" s="128" t="str">
        <f t="shared" si="18"/>
        <v/>
      </c>
      <c r="G101" s="3" t="str">
        <f t="shared" si="19"/>
        <v/>
      </c>
      <c r="H101" s="125">
        <f>IF(OR(ERR=FALSE,AND(F101="",G101="")),0,$F$11+SUM($F$12:F101)-SUM($G$12:G101))</f>
        <v>0</v>
      </c>
      <c r="I101" s="7"/>
    </row>
    <row r="102" spans="1:9">
      <c r="A102" s="26">
        <f t="shared" si="13"/>
        <v>91</v>
      </c>
      <c r="B102" s="190" t="str">
        <f t="shared" si="14"/>
        <v/>
      </c>
      <c r="C102" s="66" t="str">
        <f t="shared" si="15"/>
        <v/>
      </c>
      <c r="D102" s="1" t="str">
        <f t="shared" si="16"/>
        <v/>
      </c>
      <c r="E102" s="2" t="str">
        <f t="shared" si="17"/>
        <v/>
      </c>
      <c r="F102" s="128" t="str">
        <f t="shared" si="18"/>
        <v/>
      </c>
      <c r="G102" s="3" t="str">
        <f t="shared" si="19"/>
        <v/>
      </c>
      <c r="H102" s="125">
        <f>IF(OR(ERR=FALSE,AND(F102="",G102="")),0,$F$11+SUM($F$12:F102)-SUM($G$12:G102))</f>
        <v>0</v>
      </c>
      <c r="I102" s="7"/>
    </row>
    <row r="103" spans="1:9">
      <c r="A103" s="26">
        <f t="shared" si="13"/>
        <v>92</v>
      </c>
      <c r="B103" s="190" t="str">
        <f t="shared" si="14"/>
        <v/>
      </c>
      <c r="C103" s="66" t="str">
        <f t="shared" si="15"/>
        <v/>
      </c>
      <c r="D103" s="1" t="str">
        <f t="shared" si="16"/>
        <v/>
      </c>
      <c r="E103" s="2" t="str">
        <f t="shared" si="17"/>
        <v/>
      </c>
      <c r="F103" s="128" t="str">
        <f t="shared" si="18"/>
        <v/>
      </c>
      <c r="G103" s="3" t="str">
        <f t="shared" si="19"/>
        <v/>
      </c>
      <c r="H103" s="125">
        <f>IF(OR(ERR=FALSE,AND(F103="",G103="")),0,$F$11+SUM($F$12:F103)-SUM($G$12:G103))</f>
        <v>0</v>
      </c>
      <c r="I103" s="7"/>
    </row>
    <row r="104" spans="1:9">
      <c r="A104" s="26">
        <f t="shared" si="13"/>
        <v>93</v>
      </c>
      <c r="B104" s="190" t="str">
        <f t="shared" si="14"/>
        <v/>
      </c>
      <c r="C104" s="66" t="str">
        <f t="shared" si="15"/>
        <v/>
      </c>
      <c r="D104" s="1" t="str">
        <f t="shared" si="16"/>
        <v/>
      </c>
      <c r="E104" s="2" t="str">
        <f t="shared" si="17"/>
        <v/>
      </c>
      <c r="F104" s="128" t="str">
        <f t="shared" si="18"/>
        <v/>
      </c>
      <c r="G104" s="3" t="str">
        <f t="shared" si="19"/>
        <v/>
      </c>
      <c r="H104" s="125">
        <f>IF(OR(ERR=FALSE,AND(F104="",G104="")),0,$F$11+SUM($F$12:F104)-SUM($G$12:G104))</f>
        <v>0</v>
      </c>
      <c r="I104" s="7"/>
    </row>
    <row r="105" spans="1:9">
      <c r="A105" s="26">
        <f t="shared" si="13"/>
        <v>94</v>
      </c>
      <c r="B105" s="190" t="str">
        <f t="shared" si="14"/>
        <v/>
      </c>
      <c r="C105" s="66" t="str">
        <f t="shared" si="15"/>
        <v/>
      </c>
      <c r="D105" s="1" t="str">
        <f t="shared" si="16"/>
        <v/>
      </c>
      <c r="E105" s="2" t="str">
        <f t="shared" si="17"/>
        <v/>
      </c>
      <c r="F105" s="128" t="str">
        <f t="shared" si="18"/>
        <v/>
      </c>
      <c r="G105" s="3" t="str">
        <f t="shared" si="19"/>
        <v/>
      </c>
      <c r="H105" s="125">
        <f>IF(OR(ERR=FALSE,AND(F105="",G105="")),0,$F$11+SUM($F$12:F105)-SUM($G$12:G105))</f>
        <v>0</v>
      </c>
      <c r="I105" s="7"/>
    </row>
    <row r="106" spans="1:9">
      <c r="A106" s="26">
        <f t="shared" si="13"/>
        <v>95</v>
      </c>
      <c r="B106" s="190" t="str">
        <f t="shared" si="14"/>
        <v/>
      </c>
      <c r="C106" s="66" t="str">
        <f t="shared" si="15"/>
        <v/>
      </c>
      <c r="D106" s="1" t="str">
        <f t="shared" si="16"/>
        <v/>
      </c>
      <c r="E106" s="2" t="str">
        <f t="shared" si="17"/>
        <v/>
      </c>
      <c r="F106" s="128" t="str">
        <f t="shared" si="18"/>
        <v/>
      </c>
      <c r="G106" s="3" t="str">
        <f t="shared" si="19"/>
        <v/>
      </c>
      <c r="H106" s="125">
        <f>IF(OR(ERR=FALSE,AND(F106="",G106="")),0,$F$11+SUM($F$12:F106)-SUM($G$12:G106))</f>
        <v>0</v>
      </c>
      <c r="I106" s="7"/>
    </row>
    <row r="107" spans="1:9">
      <c r="A107" s="26">
        <f t="shared" si="13"/>
        <v>96</v>
      </c>
      <c r="B107" s="190" t="str">
        <f t="shared" si="14"/>
        <v/>
      </c>
      <c r="C107" s="66" t="str">
        <f t="shared" si="15"/>
        <v/>
      </c>
      <c r="D107" s="1" t="str">
        <f t="shared" si="16"/>
        <v/>
      </c>
      <c r="E107" s="2" t="str">
        <f t="shared" si="17"/>
        <v/>
      </c>
      <c r="F107" s="128" t="str">
        <f t="shared" si="18"/>
        <v/>
      </c>
      <c r="G107" s="3" t="str">
        <f t="shared" si="19"/>
        <v/>
      </c>
      <c r="H107" s="125">
        <f>IF(OR(ERR=FALSE,AND(F107="",G107="")),0,$F$11+SUM($F$12:F107)-SUM($G$12:G107))</f>
        <v>0</v>
      </c>
      <c r="I107" s="7"/>
    </row>
    <row r="108" spans="1:9">
      <c r="A108" s="26">
        <f t="shared" si="13"/>
        <v>97</v>
      </c>
      <c r="B108" s="190" t="str">
        <f t="shared" ref="B108:B120" si="20">IF(ISERROR(VLOOKUP(A108&amp;D$8,JU_KODE,4,FALSE)=TRUE),"",VLOOKUP(A108&amp;D$8,JU_KODE,4,FALSE))</f>
        <v/>
      </c>
      <c r="C108" s="66" t="str">
        <f t="shared" ref="C108:C120" si="21">IF(ISERROR(VLOOKUP(A108&amp;D$8,JU_KODE,5,FALSE)=TRUE),"",VLOOKUP(A108&amp;D$8,JU_KODE,5,FALSE))</f>
        <v/>
      </c>
      <c r="D108" s="1" t="str">
        <f t="shared" ref="D108:D120" si="22">IF(ISERROR(VLOOKUP(A108&amp;D$8,JU_KODE,6,FALSE)=TRUE),"",VLOOKUP(A108&amp;D$8,JU_KODE,6,FALSE))</f>
        <v/>
      </c>
      <c r="E108" s="2" t="str">
        <f t="shared" ref="E108:E120" si="23">IF(ISERROR(VLOOKUP(A108&amp;D$8,JU_KODE,7,FALSE)=TRUE),"",VLOOKUP(A108&amp;D$8,JU_KODE,7,FALSE))</f>
        <v/>
      </c>
      <c r="F108" s="128" t="str">
        <f t="shared" ref="F108:F120" si="24">IF(ISERROR(VLOOKUP(A108&amp;D$8,JU_KODE,12,FALSE)=TRUE),"",VLOOKUP(A108&amp;D$8,JU_KODE,12,FALSE))</f>
        <v/>
      </c>
      <c r="G108" s="3" t="str">
        <f t="shared" ref="G108:G120" si="25">IF(ISERROR(VLOOKUP(A108&amp;D$8,JU_KODE,13,FALSE)=TRUE),"",VLOOKUP(A108&amp;D$8,JU_KODE,13,FALSE))</f>
        <v/>
      </c>
      <c r="H108" s="125">
        <f>IF(OR(ERR=FALSE,AND(F108="",G108="")),0,$F$11+SUM($F$12:F108)-SUM($G$12:G108))</f>
        <v>0</v>
      </c>
      <c r="I108" s="7"/>
    </row>
    <row r="109" spans="1:9">
      <c r="A109" s="26">
        <f t="shared" si="13"/>
        <v>98</v>
      </c>
      <c r="B109" s="190" t="str">
        <f t="shared" si="20"/>
        <v/>
      </c>
      <c r="C109" s="66" t="str">
        <f t="shared" si="21"/>
        <v/>
      </c>
      <c r="D109" s="1" t="str">
        <f t="shared" si="22"/>
        <v/>
      </c>
      <c r="E109" s="2" t="str">
        <f t="shared" si="23"/>
        <v/>
      </c>
      <c r="F109" s="128" t="str">
        <f t="shared" si="24"/>
        <v/>
      </c>
      <c r="G109" s="3" t="str">
        <f t="shared" si="25"/>
        <v/>
      </c>
      <c r="H109" s="125">
        <f>IF(OR(ERR=FALSE,AND(F109="",G109="")),0,$F$11+SUM($F$12:F109)-SUM($G$12:G109))</f>
        <v>0</v>
      </c>
      <c r="I109" s="7"/>
    </row>
    <row r="110" spans="1:9">
      <c r="A110" s="26">
        <f t="shared" si="13"/>
        <v>99</v>
      </c>
      <c r="B110" s="190" t="str">
        <f t="shared" si="20"/>
        <v/>
      </c>
      <c r="C110" s="66" t="str">
        <f t="shared" si="21"/>
        <v/>
      </c>
      <c r="D110" s="1" t="str">
        <f t="shared" si="22"/>
        <v/>
      </c>
      <c r="E110" s="2" t="str">
        <f t="shared" si="23"/>
        <v/>
      </c>
      <c r="F110" s="128" t="str">
        <f t="shared" si="24"/>
        <v/>
      </c>
      <c r="G110" s="3" t="str">
        <f t="shared" si="25"/>
        <v/>
      </c>
      <c r="H110" s="125">
        <f>IF(OR(ERR=FALSE,AND(F110="",G110="")),0,$F$11+SUM($F$12:F110)-SUM($G$12:G110))</f>
        <v>0</v>
      </c>
      <c r="I110" s="7"/>
    </row>
    <row r="111" spans="1:9">
      <c r="A111" s="26">
        <f t="shared" si="13"/>
        <v>100</v>
      </c>
      <c r="B111" s="190" t="str">
        <f t="shared" si="20"/>
        <v/>
      </c>
      <c r="C111" s="66" t="str">
        <f t="shared" si="21"/>
        <v/>
      </c>
      <c r="D111" s="1" t="str">
        <f t="shared" si="22"/>
        <v/>
      </c>
      <c r="E111" s="2" t="str">
        <f t="shared" si="23"/>
        <v/>
      </c>
      <c r="F111" s="128" t="str">
        <f t="shared" si="24"/>
        <v/>
      </c>
      <c r="G111" s="3" t="str">
        <f t="shared" si="25"/>
        <v/>
      </c>
      <c r="H111" s="125">
        <f>IF(OR(ERR=FALSE,AND(F111="",G111="")),0,$F$11+SUM($F$12:F111)-SUM($G$12:G111))</f>
        <v>0</v>
      </c>
      <c r="I111" s="7"/>
    </row>
    <row r="112" spans="1:9">
      <c r="A112" s="26">
        <f t="shared" si="13"/>
        <v>101</v>
      </c>
      <c r="B112" s="190" t="str">
        <f t="shared" si="20"/>
        <v/>
      </c>
      <c r="C112" s="66" t="str">
        <f t="shared" si="21"/>
        <v/>
      </c>
      <c r="D112" s="1" t="str">
        <f t="shared" si="22"/>
        <v/>
      </c>
      <c r="E112" s="2" t="str">
        <f t="shared" si="23"/>
        <v/>
      </c>
      <c r="F112" s="128" t="str">
        <f t="shared" si="24"/>
        <v/>
      </c>
      <c r="G112" s="3" t="str">
        <f t="shared" si="25"/>
        <v/>
      </c>
      <c r="H112" s="125">
        <f>IF(OR(ERR=FALSE,AND(F112="",G112="")),0,$F$11+SUM($F$12:F112)-SUM($G$12:G112))</f>
        <v>0</v>
      </c>
      <c r="I112" s="7"/>
    </row>
    <row r="113" spans="1:9">
      <c r="A113" s="26">
        <f t="shared" si="13"/>
        <v>102</v>
      </c>
      <c r="B113" s="190" t="str">
        <f t="shared" si="20"/>
        <v/>
      </c>
      <c r="C113" s="66" t="str">
        <f t="shared" si="21"/>
        <v/>
      </c>
      <c r="D113" s="1" t="str">
        <f t="shared" si="22"/>
        <v/>
      </c>
      <c r="E113" s="2" t="str">
        <f t="shared" si="23"/>
        <v/>
      </c>
      <c r="F113" s="128" t="str">
        <f t="shared" si="24"/>
        <v/>
      </c>
      <c r="G113" s="3" t="str">
        <f t="shared" si="25"/>
        <v/>
      </c>
      <c r="H113" s="125">
        <f>IF(OR(ERR=FALSE,AND(F113="",G113="")),0,$F$11+SUM($F$12:F113)-SUM($G$12:G113))</f>
        <v>0</v>
      </c>
      <c r="I113" s="7"/>
    </row>
    <row r="114" spans="1:9">
      <c r="A114" s="26">
        <f t="shared" si="13"/>
        <v>103</v>
      </c>
      <c r="B114" s="190" t="str">
        <f t="shared" si="20"/>
        <v/>
      </c>
      <c r="C114" s="66" t="str">
        <f t="shared" si="21"/>
        <v/>
      </c>
      <c r="D114" s="1" t="str">
        <f t="shared" si="22"/>
        <v/>
      </c>
      <c r="E114" s="2" t="str">
        <f t="shared" si="23"/>
        <v/>
      </c>
      <c r="F114" s="128" t="str">
        <f t="shared" si="24"/>
        <v/>
      </c>
      <c r="G114" s="3" t="str">
        <f t="shared" si="25"/>
        <v/>
      </c>
      <c r="H114" s="125">
        <f>IF(OR(ERR=FALSE,AND(F114="",G114="")),0,$F$11+SUM($F$12:F114)-SUM($G$12:G114))</f>
        <v>0</v>
      </c>
      <c r="I114" s="7"/>
    </row>
    <row r="115" spans="1:9">
      <c r="A115" s="26">
        <f t="shared" si="13"/>
        <v>104</v>
      </c>
      <c r="B115" s="190" t="str">
        <f t="shared" si="20"/>
        <v/>
      </c>
      <c r="C115" s="66" t="str">
        <f t="shared" si="21"/>
        <v/>
      </c>
      <c r="D115" s="1" t="str">
        <f t="shared" si="22"/>
        <v/>
      </c>
      <c r="E115" s="2" t="str">
        <f t="shared" si="23"/>
        <v/>
      </c>
      <c r="F115" s="128" t="str">
        <f t="shared" si="24"/>
        <v/>
      </c>
      <c r="G115" s="3" t="str">
        <f t="shared" si="25"/>
        <v/>
      </c>
      <c r="H115" s="125">
        <f>IF(OR(ERR=FALSE,AND(F115="",G115="")),0,$F$11+SUM($F$12:F115)-SUM($G$12:G115))</f>
        <v>0</v>
      </c>
      <c r="I115" s="7"/>
    </row>
    <row r="116" spans="1:9">
      <c r="A116" s="26">
        <f t="shared" si="13"/>
        <v>105</v>
      </c>
      <c r="B116" s="190" t="str">
        <f t="shared" si="20"/>
        <v/>
      </c>
      <c r="C116" s="66" t="str">
        <f t="shared" si="21"/>
        <v/>
      </c>
      <c r="D116" s="1" t="str">
        <f t="shared" si="22"/>
        <v/>
      </c>
      <c r="E116" s="2" t="str">
        <f t="shared" si="23"/>
        <v/>
      </c>
      <c r="F116" s="128" t="str">
        <f t="shared" si="24"/>
        <v/>
      </c>
      <c r="G116" s="3" t="str">
        <f t="shared" si="25"/>
        <v/>
      </c>
      <c r="H116" s="125">
        <f>IF(OR(ERR=FALSE,AND(F116="",G116="")),0,$F$11+SUM($F$12:F116)-SUM($G$12:G116))</f>
        <v>0</v>
      </c>
      <c r="I116" s="7"/>
    </row>
    <row r="117" spans="1:9">
      <c r="A117" s="26">
        <f t="shared" si="13"/>
        <v>106</v>
      </c>
      <c r="B117" s="190" t="str">
        <f t="shared" si="20"/>
        <v/>
      </c>
      <c r="C117" s="66" t="str">
        <f t="shared" si="21"/>
        <v/>
      </c>
      <c r="D117" s="1" t="str">
        <f t="shared" si="22"/>
        <v/>
      </c>
      <c r="E117" s="2" t="str">
        <f t="shared" si="23"/>
        <v/>
      </c>
      <c r="F117" s="128" t="str">
        <f t="shared" si="24"/>
        <v/>
      </c>
      <c r="G117" s="3" t="str">
        <f t="shared" si="25"/>
        <v/>
      </c>
      <c r="H117" s="125">
        <f>IF(OR(ERR=FALSE,AND(F117="",G117="")),0,$F$11+SUM($F$12:F117)-SUM($G$12:G117))</f>
        <v>0</v>
      </c>
      <c r="I117" s="7"/>
    </row>
    <row r="118" spans="1:9">
      <c r="A118" s="26">
        <f t="shared" si="13"/>
        <v>107</v>
      </c>
      <c r="B118" s="190" t="str">
        <f t="shared" si="20"/>
        <v/>
      </c>
      <c r="C118" s="66" t="str">
        <f t="shared" si="21"/>
        <v/>
      </c>
      <c r="D118" s="1" t="str">
        <f t="shared" si="22"/>
        <v/>
      </c>
      <c r="E118" s="2" t="str">
        <f t="shared" si="23"/>
        <v/>
      </c>
      <c r="F118" s="128" t="str">
        <f t="shared" si="24"/>
        <v/>
      </c>
      <c r="G118" s="3" t="str">
        <f t="shared" si="25"/>
        <v/>
      </c>
      <c r="H118" s="125">
        <f>IF(OR(ERR=FALSE,AND(F118="",G118="")),0,$F$11+SUM($F$12:F118)-SUM($G$12:G118))</f>
        <v>0</v>
      </c>
      <c r="I118" s="7"/>
    </row>
    <row r="119" spans="1:9">
      <c r="A119" s="26">
        <f t="shared" si="13"/>
        <v>108</v>
      </c>
      <c r="B119" s="190" t="str">
        <f t="shared" si="20"/>
        <v/>
      </c>
      <c r="C119" s="66" t="str">
        <f t="shared" si="21"/>
        <v/>
      </c>
      <c r="D119" s="1" t="str">
        <f t="shared" si="22"/>
        <v/>
      </c>
      <c r="E119" s="2" t="str">
        <f t="shared" si="23"/>
        <v/>
      </c>
      <c r="F119" s="128" t="str">
        <f t="shared" si="24"/>
        <v/>
      </c>
      <c r="G119" s="3" t="str">
        <f t="shared" si="25"/>
        <v/>
      </c>
      <c r="H119" s="125">
        <f>IF(OR(ERR=FALSE,AND(F119="",G119="")),0,$F$11+SUM($F$12:F119)-SUM($G$12:G119))</f>
        <v>0</v>
      </c>
      <c r="I119" s="7"/>
    </row>
    <row r="120" spans="1:9">
      <c r="A120" s="26">
        <f t="shared" si="13"/>
        <v>109</v>
      </c>
      <c r="B120" s="190" t="str">
        <f t="shared" si="20"/>
        <v/>
      </c>
      <c r="C120" s="66" t="str">
        <f t="shared" si="21"/>
        <v/>
      </c>
      <c r="D120" s="1" t="str">
        <f t="shared" si="22"/>
        <v/>
      </c>
      <c r="E120" s="2" t="str">
        <f t="shared" si="23"/>
        <v/>
      </c>
      <c r="F120" s="128" t="str">
        <f t="shared" si="24"/>
        <v/>
      </c>
      <c r="G120" s="3" t="str">
        <f t="shared" si="25"/>
        <v/>
      </c>
      <c r="H120" s="125">
        <f>IF(OR(ERR=FALSE,AND(F120="",G120="")),0,$F$11+SUM($F$12:F120)-SUM($G$12:G120))</f>
        <v>0</v>
      </c>
      <c r="I120" s="7"/>
    </row>
    <row r="121" spans="1:9">
      <c r="A121" s="26">
        <f t="shared" si="13"/>
        <v>110</v>
      </c>
      <c r="B121" s="190" t="str">
        <f t="shared" ref="B121:B132" si="26">IF(ISERROR(VLOOKUP(A121&amp;D$8,JU_KODE,4,FALSE)=TRUE),"",VLOOKUP(A121&amp;D$8,JU_KODE,4,FALSE))</f>
        <v/>
      </c>
      <c r="C121" s="66" t="str">
        <f t="shared" ref="C121:C132" si="27">IF(ISERROR(VLOOKUP(A121&amp;D$8,JU_KODE,5,FALSE)=TRUE),"",VLOOKUP(A121&amp;D$8,JU_KODE,5,FALSE))</f>
        <v/>
      </c>
      <c r="D121" s="1" t="str">
        <f t="shared" ref="D121:D132" si="28">IF(ISERROR(VLOOKUP(A121&amp;D$8,JU_KODE,6,FALSE)=TRUE),"",VLOOKUP(A121&amp;D$8,JU_KODE,6,FALSE))</f>
        <v/>
      </c>
      <c r="E121" s="2" t="str">
        <f t="shared" ref="E121:E132" si="29">IF(ISERROR(VLOOKUP(A121&amp;D$8,JU_KODE,7,FALSE)=TRUE),"",VLOOKUP(A121&amp;D$8,JU_KODE,7,FALSE))</f>
        <v/>
      </c>
      <c r="F121" s="128" t="str">
        <f t="shared" ref="F121:F132" si="30">IF(ISERROR(VLOOKUP(A121&amp;D$8,JU_KODE,12,FALSE)=TRUE),"",VLOOKUP(A121&amp;D$8,JU_KODE,12,FALSE))</f>
        <v/>
      </c>
      <c r="G121" s="3" t="str">
        <f t="shared" ref="G121:G132" si="31">IF(ISERROR(VLOOKUP(A121&amp;D$8,JU_KODE,13,FALSE)=TRUE),"",VLOOKUP(A121&amp;D$8,JU_KODE,13,FALSE))</f>
        <v/>
      </c>
      <c r="H121" s="125">
        <f>IF(OR(ERR=FALSE,AND(F121="",G121="")),0,$F$11+SUM($F$12:F121)-SUM($G$12:G121))</f>
        <v>0</v>
      </c>
      <c r="I121" s="7"/>
    </row>
    <row r="122" spans="1:9">
      <c r="A122" s="26">
        <f t="shared" si="13"/>
        <v>111</v>
      </c>
      <c r="B122" s="190" t="str">
        <f t="shared" si="26"/>
        <v/>
      </c>
      <c r="C122" s="66" t="str">
        <f t="shared" si="27"/>
        <v/>
      </c>
      <c r="D122" s="1" t="str">
        <f t="shared" si="28"/>
        <v/>
      </c>
      <c r="E122" s="2" t="str">
        <f t="shared" si="29"/>
        <v/>
      </c>
      <c r="F122" s="128" t="str">
        <f t="shared" si="30"/>
        <v/>
      </c>
      <c r="G122" s="3" t="str">
        <f t="shared" si="31"/>
        <v/>
      </c>
      <c r="H122" s="125">
        <f>IF(OR(ERR=FALSE,AND(F122="",G122="")),0,$F$11+SUM($F$12:F122)-SUM($G$12:G122))</f>
        <v>0</v>
      </c>
      <c r="I122" s="7"/>
    </row>
    <row r="123" spans="1:9">
      <c r="A123" s="26">
        <f t="shared" si="13"/>
        <v>112</v>
      </c>
      <c r="B123" s="190" t="str">
        <f t="shared" si="26"/>
        <v/>
      </c>
      <c r="C123" s="66" t="str">
        <f t="shared" si="27"/>
        <v/>
      </c>
      <c r="D123" s="1" t="str">
        <f t="shared" si="28"/>
        <v/>
      </c>
      <c r="E123" s="2" t="str">
        <f t="shared" si="29"/>
        <v/>
      </c>
      <c r="F123" s="128" t="str">
        <f t="shared" si="30"/>
        <v/>
      </c>
      <c r="G123" s="3" t="str">
        <f t="shared" si="31"/>
        <v/>
      </c>
      <c r="H123" s="125">
        <f>IF(OR(ERR=FALSE,AND(F123="",G123="")),0,$F$11+SUM($F$12:F123)-SUM($G$12:G123))</f>
        <v>0</v>
      </c>
      <c r="I123" s="7"/>
    </row>
    <row r="124" spans="1:9">
      <c r="A124" s="26">
        <f t="shared" si="13"/>
        <v>113</v>
      </c>
      <c r="B124" s="190" t="str">
        <f t="shared" si="26"/>
        <v/>
      </c>
      <c r="C124" s="66" t="str">
        <f t="shared" si="27"/>
        <v/>
      </c>
      <c r="D124" s="1" t="str">
        <f t="shared" si="28"/>
        <v/>
      </c>
      <c r="E124" s="2" t="str">
        <f t="shared" si="29"/>
        <v/>
      </c>
      <c r="F124" s="128" t="str">
        <f t="shared" si="30"/>
        <v/>
      </c>
      <c r="G124" s="3" t="str">
        <f t="shared" si="31"/>
        <v/>
      </c>
      <c r="H124" s="125">
        <f>IF(OR(ERR=FALSE,AND(F124="",G124="")),0,$F$11+SUM($F$12:F124)-SUM($G$12:G124))</f>
        <v>0</v>
      </c>
      <c r="I124" s="7"/>
    </row>
    <row r="125" spans="1:9">
      <c r="A125" s="26">
        <f t="shared" si="13"/>
        <v>114</v>
      </c>
      <c r="B125" s="190" t="str">
        <f t="shared" si="26"/>
        <v/>
      </c>
      <c r="C125" s="66" t="str">
        <f t="shared" si="27"/>
        <v/>
      </c>
      <c r="D125" s="1" t="str">
        <f t="shared" si="28"/>
        <v/>
      </c>
      <c r="E125" s="2" t="str">
        <f t="shared" si="29"/>
        <v/>
      </c>
      <c r="F125" s="128" t="str">
        <f t="shared" si="30"/>
        <v/>
      </c>
      <c r="G125" s="3" t="str">
        <f t="shared" si="31"/>
        <v/>
      </c>
      <c r="H125" s="125">
        <f>IF(OR(ERR=FALSE,AND(F125="",G125="")),0,$F$11+SUM($F$12:F125)-SUM($G$12:G125))</f>
        <v>0</v>
      </c>
      <c r="I125" s="7"/>
    </row>
    <row r="126" spans="1:9">
      <c r="A126" s="26">
        <f>A125+1</f>
        <v>115</v>
      </c>
      <c r="B126" s="190" t="str">
        <f t="shared" si="26"/>
        <v/>
      </c>
      <c r="C126" s="66" t="str">
        <f t="shared" si="27"/>
        <v/>
      </c>
      <c r="D126" s="1" t="str">
        <f t="shared" si="28"/>
        <v/>
      </c>
      <c r="E126" s="2" t="str">
        <f t="shared" si="29"/>
        <v/>
      </c>
      <c r="F126" s="128" t="str">
        <f t="shared" si="30"/>
        <v/>
      </c>
      <c r="G126" s="3" t="str">
        <f t="shared" si="31"/>
        <v/>
      </c>
      <c r="H126" s="125">
        <f>IF(OR(ERR=FALSE,AND(F126="",G126="")),0,$F$11+SUM($F$12:F126)-SUM($G$12:G126))</f>
        <v>0</v>
      </c>
      <c r="I126" s="7"/>
    </row>
    <row r="127" spans="1:9">
      <c r="A127" s="26">
        <f t="shared" si="13"/>
        <v>116</v>
      </c>
      <c r="B127" s="190" t="str">
        <f t="shared" si="26"/>
        <v/>
      </c>
      <c r="C127" s="66" t="str">
        <f t="shared" si="27"/>
        <v/>
      </c>
      <c r="D127" s="1" t="str">
        <f t="shared" si="28"/>
        <v/>
      </c>
      <c r="E127" s="2" t="str">
        <f t="shared" si="29"/>
        <v/>
      </c>
      <c r="F127" s="128" t="str">
        <f t="shared" si="30"/>
        <v/>
      </c>
      <c r="G127" s="3" t="str">
        <f t="shared" si="31"/>
        <v/>
      </c>
      <c r="H127" s="125">
        <f>IF(OR(ERR=FALSE,AND(F127="",G127="")),0,$F$11+SUM($F$12:F127)-SUM($G$12:G127))</f>
        <v>0</v>
      </c>
      <c r="I127" s="7"/>
    </row>
    <row r="128" spans="1:9">
      <c r="A128" s="26">
        <f t="shared" ref="A128:A191" si="32">A127+1</f>
        <v>117</v>
      </c>
      <c r="B128" s="190" t="str">
        <f t="shared" si="26"/>
        <v/>
      </c>
      <c r="C128" s="66" t="str">
        <f t="shared" si="27"/>
        <v/>
      </c>
      <c r="D128" s="1" t="str">
        <f t="shared" si="28"/>
        <v/>
      </c>
      <c r="E128" s="2" t="str">
        <f t="shared" si="29"/>
        <v/>
      </c>
      <c r="F128" s="128" t="str">
        <f t="shared" si="30"/>
        <v/>
      </c>
      <c r="G128" s="3" t="str">
        <f t="shared" si="31"/>
        <v/>
      </c>
      <c r="H128" s="125">
        <f>IF(OR(ERR=FALSE,AND(F128="",G128="")),0,$F$11+SUM($F$12:F128)-SUM($G$12:G128))</f>
        <v>0</v>
      </c>
      <c r="I128" s="7"/>
    </row>
    <row r="129" spans="1:9">
      <c r="A129" s="26">
        <f t="shared" si="32"/>
        <v>118</v>
      </c>
      <c r="B129" s="190" t="str">
        <f t="shared" si="26"/>
        <v/>
      </c>
      <c r="C129" s="66" t="str">
        <f t="shared" si="27"/>
        <v/>
      </c>
      <c r="D129" s="1" t="str">
        <f t="shared" si="28"/>
        <v/>
      </c>
      <c r="E129" s="2" t="str">
        <f t="shared" si="29"/>
        <v/>
      </c>
      <c r="F129" s="128" t="str">
        <f t="shared" si="30"/>
        <v/>
      </c>
      <c r="G129" s="3" t="str">
        <f t="shared" si="31"/>
        <v/>
      </c>
      <c r="H129" s="125">
        <f>IF(OR(ERR=FALSE,AND(F129="",G129="")),0,$F$11+SUM($F$12:F129)-SUM($G$12:G129))</f>
        <v>0</v>
      </c>
      <c r="I129" s="7"/>
    </row>
    <row r="130" spans="1:9">
      <c r="A130" s="26">
        <f t="shared" si="32"/>
        <v>119</v>
      </c>
      <c r="B130" s="190" t="str">
        <f t="shared" si="26"/>
        <v/>
      </c>
      <c r="C130" s="66" t="str">
        <f t="shared" si="27"/>
        <v/>
      </c>
      <c r="D130" s="1" t="str">
        <f t="shared" si="28"/>
        <v/>
      </c>
      <c r="E130" s="2" t="str">
        <f t="shared" si="29"/>
        <v/>
      </c>
      <c r="F130" s="128" t="str">
        <f t="shared" si="30"/>
        <v/>
      </c>
      <c r="G130" s="3" t="str">
        <f t="shared" si="31"/>
        <v/>
      </c>
      <c r="H130" s="125">
        <f>IF(OR(ERR=FALSE,AND(F130="",G130="")),0,$F$11+SUM($F$12:F130)-SUM($G$12:G130))</f>
        <v>0</v>
      </c>
      <c r="I130" s="7"/>
    </row>
    <row r="131" spans="1:9">
      <c r="A131" s="26">
        <f t="shared" si="32"/>
        <v>120</v>
      </c>
      <c r="B131" s="190" t="str">
        <f t="shared" si="26"/>
        <v/>
      </c>
      <c r="C131" s="66" t="str">
        <f t="shared" si="27"/>
        <v/>
      </c>
      <c r="D131" s="1" t="str">
        <f t="shared" si="28"/>
        <v/>
      </c>
      <c r="E131" s="2" t="str">
        <f t="shared" si="29"/>
        <v/>
      </c>
      <c r="F131" s="128" t="str">
        <f t="shared" si="30"/>
        <v/>
      </c>
      <c r="G131" s="3" t="str">
        <f t="shared" si="31"/>
        <v/>
      </c>
      <c r="H131" s="125">
        <f>IF(OR(ERR=FALSE,AND(F131="",G131="")),0,$F$11+SUM($F$12:F131)-SUM($G$12:G131))</f>
        <v>0</v>
      </c>
      <c r="I131" s="7"/>
    </row>
    <row r="132" spans="1:9">
      <c r="A132" s="26">
        <f t="shared" si="32"/>
        <v>121</v>
      </c>
      <c r="B132" s="190" t="str">
        <f t="shared" si="26"/>
        <v/>
      </c>
      <c r="C132" s="66" t="str">
        <f t="shared" si="27"/>
        <v/>
      </c>
      <c r="D132" s="1" t="str">
        <f t="shared" si="28"/>
        <v/>
      </c>
      <c r="E132" s="2" t="str">
        <f t="shared" si="29"/>
        <v/>
      </c>
      <c r="F132" s="128" t="str">
        <f t="shared" si="30"/>
        <v/>
      </c>
      <c r="G132" s="3" t="str">
        <f t="shared" si="31"/>
        <v/>
      </c>
      <c r="H132" s="125">
        <f>IF(OR(ERR=FALSE,AND(F132="",G132="")),0,$F$11+SUM($F$12:F132)-SUM($G$12:G132))</f>
        <v>0</v>
      </c>
      <c r="I132" s="7"/>
    </row>
    <row r="133" spans="1:9">
      <c r="A133" s="26">
        <f t="shared" si="32"/>
        <v>122</v>
      </c>
      <c r="B133" s="190" t="str">
        <f t="shared" ref="B133:B138" si="33">IF(ISERROR(VLOOKUP(A133&amp;D$8,JU_KODE,4,FALSE)=TRUE),"",VLOOKUP(A133&amp;D$8,JU_KODE,4,FALSE))</f>
        <v/>
      </c>
      <c r="C133" s="66" t="str">
        <f t="shared" ref="C133:C138" si="34">IF(ISERROR(VLOOKUP(A133&amp;D$8,JU_KODE,5,FALSE)=TRUE),"",VLOOKUP(A133&amp;D$8,JU_KODE,5,FALSE))</f>
        <v/>
      </c>
      <c r="D133" s="1" t="str">
        <f t="shared" ref="D133:D138" si="35">IF(ISERROR(VLOOKUP(A133&amp;D$8,JU_KODE,6,FALSE)=TRUE),"",VLOOKUP(A133&amp;D$8,JU_KODE,6,FALSE))</f>
        <v/>
      </c>
      <c r="E133" s="2" t="str">
        <f t="shared" ref="E133:E138" si="36">IF(ISERROR(VLOOKUP(A133&amp;D$8,JU_KODE,7,FALSE)=TRUE),"",VLOOKUP(A133&amp;D$8,JU_KODE,7,FALSE))</f>
        <v/>
      </c>
      <c r="F133" s="128" t="str">
        <f t="shared" ref="F133:F138" si="37">IF(ISERROR(VLOOKUP(A133&amp;D$8,JU_KODE,12,FALSE)=TRUE),"",VLOOKUP(A133&amp;D$8,JU_KODE,12,FALSE))</f>
        <v/>
      </c>
      <c r="G133" s="3" t="str">
        <f t="shared" ref="G133:G138" si="38">IF(ISERROR(VLOOKUP(A133&amp;D$8,JU_KODE,13,FALSE)=TRUE),"",VLOOKUP(A133&amp;D$8,JU_KODE,13,FALSE))</f>
        <v/>
      </c>
      <c r="H133" s="125">
        <f>IF(OR(ERR=FALSE,AND(F133="",G133="")),0,$F$11+SUM($F$12:F133)-SUM($G$12:G133))</f>
        <v>0</v>
      </c>
      <c r="I133" s="7"/>
    </row>
    <row r="134" spans="1:9">
      <c r="A134" s="26">
        <f t="shared" si="32"/>
        <v>123</v>
      </c>
      <c r="B134" s="190" t="str">
        <f t="shared" si="33"/>
        <v/>
      </c>
      <c r="C134" s="66" t="str">
        <f t="shared" si="34"/>
        <v/>
      </c>
      <c r="D134" s="1" t="str">
        <f t="shared" si="35"/>
        <v/>
      </c>
      <c r="E134" s="2" t="str">
        <f t="shared" si="36"/>
        <v/>
      </c>
      <c r="F134" s="128" t="str">
        <f t="shared" si="37"/>
        <v/>
      </c>
      <c r="G134" s="3" t="str">
        <f t="shared" si="38"/>
        <v/>
      </c>
      <c r="H134" s="125">
        <f>IF(OR(ERR=FALSE,AND(F134="",G134="")),0,$F$11+SUM($F$12:F134)-SUM($G$12:G134))</f>
        <v>0</v>
      </c>
      <c r="I134" s="7"/>
    </row>
    <row r="135" spans="1:9">
      <c r="A135" s="26">
        <f t="shared" si="32"/>
        <v>124</v>
      </c>
      <c r="B135" s="190" t="str">
        <f t="shared" si="33"/>
        <v/>
      </c>
      <c r="C135" s="66" t="str">
        <f t="shared" si="34"/>
        <v/>
      </c>
      <c r="D135" s="1" t="str">
        <f t="shared" si="35"/>
        <v/>
      </c>
      <c r="E135" s="2" t="str">
        <f t="shared" si="36"/>
        <v/>
      </c>
      <c r="F135" s="128" t="str">
        <f t="shared" si="37"/>
        <v/>
      </c>
      <c r="G135" s="3" t="str">
        <f t="shared" si="38"/>
        <v/>
      </c>
      <c r="H135" s="125">
        <f>IF(OR(ERR=FALSE,AND(F135="",G135="")),0,$F$11+SUM($F$12:F135)-SUM($G$12:G135))</f>
        <v>0</v>
      </c>
      <c r="I135" s="7"/>
    </row>
    <row r="136" spans="1:9">
      <c r="A136" s="26">
        <f t="shared" si="32"/>
        <v>125</v>
      </c>
      <c r="B136" s="190" t="str">
        <f t="shared" si="33"/>
        <v/>
      </c>
      <c r="C136" s="66" t="str">
        <f t="shared" si="34"/>
        <v/>
      </c>
      <c r="D136" s="1" t="str">
        <f t="shared" si="35"/>
        <v/>
      </c>
      <c r="E136" s="2" t="str">
        <f t="shared" si="36"/>
        <v/>
      </c>
      <c r="F136" s="128" t="str">
        <f t="shared" si="37"/>
        <v/>
      </c>
      <c r="G136" s="3" t="str">
        <f t="shared" si="38"/>
        <v/>
      </c>
      <c r="H136" s="125">
        <f>IF(OR(ERR=FALSE,AND(F136="",G136="")),0,$F$11+SUM($F$12:F136)-SUM($G$12:G136))</f>
        <v>0</v>
      </c>
      <c r="I136" s="7"/>
    </row>
    <row r="137" spans="1:9">
      <c r="A137" s="26">
        <f t="shared" si="32"/>
        <v>126</v>
      </c>
      <c r="B137" s="190" t="str">
        <f t="shared" si="33"/>
        <v/>
      </c>
      <c r="C137" s="66" t="str">
        <f t="shared" si="34"/>
        <v/>
      </c>
      <c r="D137" s="1" t="str">
        <f t="shared" si="35"/>
        <v/>
      </c>
      <c r="E137" s="2" t="str">
        <f t="shared" si="36"/>
        <v/>
      </c>
      <c r="F137" s="128" t="str">
        <f t="shared" si="37"/>
        <v/>
      </c>
      <c r="G137" s="3" t="str">
        <f t="shared" si="38"/>
        <v/>
      </c>
      <c r="H137" s="125">
        <f>IF(OR(ERR=FALSE,AND(F137="",G137="")),0,$F$11+SUM($F$12:F137)-SUM($G$12:G137))</f>
        <v>0</v>
      </c>
      <c r="I137" s="7"/>
    </row>
    <row r="138" spans="1:9">
      <c r="A138" s="26">
        <f t="shared" si="32"/>
        <v>127</v>
      </c>
      <c r="B138" s="190" t="str">
        <f t="shared" si="33"/>
        <v/>
      </c>
      <c r="C138" s="66" t="str">
        <f t="shared" si="34"/>
        <v/>
      </c>
      <c r="D138" s="1" t="str">
        <f t="shared" si="35"/>
        <v/>
      </c>
      <c r="E138" s="2" t="str">
        <f t="shared" si="36"/>
        <v/>
      </c>
      <c r="F138" s="128" t="str">
        <f t="shared" si="37"/>
        <v/>
      </c>
      <c r="G138" s="3" t="str">
        <f t="shared" si="38"/>
        <v/>
      </c>
      <c r="H138" s="125">
        <f>IF(OR(ERR=FALSE,AND(F138="",G138="")),0,$F$11+SUM($F$12:F138)-SUM($G$12:G138))</f>
        <v>0</v>
      </c>
      <c r="I138" s="7"/>
    </row>
    <row r="139" spans="1:9">
      <c r="A139" s="26">
        <f t="shared" si="32"/>
        <v>128</v>
      </c>
      <c r="B139" s="190" t="str">
        <f>IF(ISERROR(VLOOKUP(A139&amp;D$8,JU_KODE,4,FALSE)=TRUE),"",VLOOKUP(A139&amp;D$8,JU_KODE,4,FALSE))</f>
        <v/>
      </c>
      <c r="C139" s="66" t="str">
        <f>IF(ISERROR(VLOOKUP(A139&amp;D$8,JU_KODE,5,FALSE)=TRUE),"",VLOOKUP(A139&amp;D$8,JU_KODE,5,FALSE))</f>
        <v/>
      </c>
      <c r="D139" s="1" t="str">
        <f>IF(ISERROR(VLOOKUP(A139&amp;D$8,JU_KODE,6,FALSE)=TRUE),"",VLOOKUP(A139&amp;D$8,JU_KODE,6,FALSE))</f>
        <v/>
      </c>
      <c r="E139" s="2" t="str">
        <f>IF(ISERROR(VLOOKUP(A139&amp;D$8,JU_KODE,7,FALSE)=TRUE),"",VLOOKUP(A139&amp;D$8,JU_KODE,7,FALSE))</f>
        <v/>
      </c>
      <c r="F139" s="128" t="str">
        <f>IF(ISERROR(VLOOKUP(A139&amp;D$8,JU_KODE,12,FALSE)=TRUE),"",VLOOKUP(A139&amp;D$8,JU_KODE,12,FALSE))</f>
        <v/>
      </c>
      <c r="G139" s="3" t="str">
        <f>IF(ISERROR(VLOOKUP(A139&amp;D$8,JU_KODE,13,FALSE)=TRUE),"",VLOOKUP(A139&amp;D$8,JU_KODE,13,FALSE))</f>
        <v/>
      </c>
      <c r="H139" s="125">
        <f>IF(OR(ERR=FALSE,AND(F139="",G139="")),0,$F$11+SUM($F$12:F139)-SUM($G$12:G139))</f>
        <v>0</v>
      </c>
      <c r="I139" s="7"/>
    </row>
    <row r="140" spans="1:9">
      <c r="A140" s="26">
        <f t="shared" si="32"/>
        <v>129</v>
      </c>
      <c r="B140" s="190" t="str">
        <f>IF(ISERROR(VLOOKUP(A140&amp;D$8,JU_KODE,4,FALSE)=TRUE),"",VLOOKUP(A140&amp;D$8,JU_KODE,4,FALSE))</f>
        <v/>
      </c>
      <c r="C140" s="66" t="str">
        <f>IF(ISERROR(VLOOKUP(A140&amp;D$8,JU_KODE,5,FALSE)=TRUE),"",VLOOKUP(A140&amp;D$8,JU_KODE,5,FALSE))</f>
        <v/>
      </c>
      <c r="D140" s="1" t="str">
        <f>IF(ISERROR(VLOOKUP(A140&amp;D$8,JU_KODE,6,FALSE)=TRUE),"",VLOOKUP(A140&amp;D$8,JU_KODE,6,FALSE))</f>
        <v/>
      </c>
      <c r="E140" s="2" t="str">
        <f>IF(ISERROR(VLOOKUP(A140&amp;D$8,JU_KODE,7,FALSE)=TRUE),"",VLOOKUP(A140&amp;D$8,JU_KODE,7,FALSE))</f>
        <v/>
      </c>
      <c r="F140" s="128" t="str">
        <f>IF(ISERROR(VLOOKUP(A140&amp;D$8,JU_KODE,12,FALSE)=TRUE),"",VLOOKUP(A140&amp;D$8,JU_KODE,12,FALSE))</f>
        <v/>
      </c>
      <c r="G140" s="3" t="str">
        <f>IF(ISERROR(VLOOKUP(A140&amp;D$8,JU_KODE,13,FALSE)=TRUE),"",VLOOKUP(A140&amp;D$8,JU_KODE,13,FALSE))</f>
        <v/>
      </c>
      <c r="H140" s="125">
        <f>IF(OR(ERR=FALSE,AND(F140="",G140="")),0,$F$11+SUM($F$12:F140)-SUM($G$12:G140))</f>
        <v>0</v>
      </c>
      <c r="I140" s="7"/>
    </row>
    <row r="141" spans="1:9">
      <c r="A141" s="26">
        <f t="shared" si="32"/>
        <v>130</v>
      </c>
      <c r="B141" s="190" t="str">
        <f>IF(ISERROR(VLOOKUP(A141&amp;D$8,JU_KODE,4,FALSE)=TRUE),"",VLOOKUP(A141&amp;D$8,JU_KODE,4,FALSE))</f>
        <v/>
      </c>
      <c r="C141" s="66" t="str">
        <f>IF(ISERROR(VLOOKUP(A141&amp;D$8,JU_KODE,5,FALSE)=TRUE),"",VLOOKUP(A141&amp;D$8,JU_KODE,5,FALSE))</f>
        <v/>
      </c>
      <c r="D141" s="1" t="str">
        <f>IF(ISERROR(VLOOKUP(A141&amp;D$8,JU_KODE,6,FALSE)=TRUE),"",VLOOKUP(A141&amp;D$8,JU_KODE,6,FALSE))</f>
        <v/>
      </c>
      <c r="E141" s="2" t="str">
        <f>IF(ISERROR(VLOOKUP(A141&amp;D$8,JU_KODE,7,FALSE)=TRUE),"",VLOOKUP(A141&amp;D$8,JU_KODE,7,FALSE))</f>
        <v/>
      </c>
      <c r="F141" s="128" t="str">
        <f>IF(ISERROR(VLOOKUP(A141&amp;D$8,JU_KODE,12,FALSE)=TRUE),"",VLOOKUP(A141&amp;D$8,JU_KODE,12,FALSE))</f>
        <v/>
      </c>
      <c r="G141" s="3" t="str">
        <f>IF(ISERROR(VLOOKUP(A141&amp;D$8,JU_KODE,13,FALSE)=TRUE),"",VLOOKUP(A141&amp;D$8,JU_KODE,13,FALSE))</f>
        <v/>
      </c>
      <c r="H141" s="125">
        <f>IF(OR(ERR=FALSE,AND(F141="",G141="")),0,$F$11+SUM($F$12:F141)-SUM($G$12:G141))</f>
        <v>0</v>
      </c>
      <c r="I141" s="7"/>
    </row>
    <row r="142" spans="1:9">
      <c r="A142" s="26">
        <f t="shared" si="32"/>
        <v>131</v>
      </c>
      <c r="B142" s="190" t="str">
        <f>IF(ISERROR(VLOOKUP(A142&amp;D$8,JU_KODE,4,FALSE)=TRUE),"",VLOOKUP(A142&amp;D$8,JU_KODE,4,FALSE))</f>
        <v/>
      </c>
      <c r="C142" s="66" t="str">
        <f>IF(ISERROR(VLOOKUP(A142&amp;D$8,JU_KODE,5,FALSE)=TRUE),"",VLOOKUP(A142&amp;D$8,JU_KODE,5,FALSE))</f>
        <v/>
      </c>
      <c r="D142" s="1" t="str">
        <f>IF(ISERROR(VLOOKUP(A142&amp;D$8,JU_KODE,6,FALSE)=TRUE),"",VLOOKUP(A142&amp;D$8,JU_KODE,6,FALSE))</f>
        <v/>
      </c>
      <c r="E142" s="2" t="str">
        <f>IF(ISERROR(VLOOKUP(A142&amp;D$8,JU_KODE,7,FALSE)=TRUE),"",VLOOKUP(A142&amp;D$8,JU_KODE,7,FALSE))</f>
        <v/>
      </c>
      <c r="F142" s="128" t="str">
        <f>IF(ISERROR(VLOOKUP(A142&amp;D$8,JU_KODE,12,FALSE)=TRUE),"",VLOOKUP(A142&amp;D$8,JU_KODE,12,FALSE))</f>
        <v/>
      </c>
      <c r="G142" s="3" t="str">
        <f>IF(ISERROR(VLOOKUP(A142&amp;D$8,JU_KODE,13,FALSE)=TRUE),"",VLOOKUP(A142&amp;D$8,JU_KODE,13,FALSE))</f>
        <v/>
      </c>
      <c r="H142" s="125">
        <f>IF(OR(ERR=FALSE,AND(F142="",G142="")),0,$F$11+SUM($F$12:F142)-SUM($G$12:G142))</f>
        <v>0</v>
      </c>
      <c r="I142" s="7"/>
    </row>
    <row r="143" spans="1:9">
      <c r="A143" s="26">
        <f t="shared" si="32"/>
        <v>132</v>
      </c>
      <c r="B143" s="190" t="str">
        <f>IF(ISERROR(VLOOKUP(A143&amp;D$8,JU_KODE,4,FALSE)=TRUE),"",VLOOKUP(A143&amp;D$8,JU_KODE,4,FALSE))</f>
        <v/>
      </c>
      <c r="C143" s="66" t="str">
        <f>IF(ISERROR(VLOOKUP(A143&amp;D$8,JU_KODE,5,FALSE)=TRUE),"",VLOOKUP(A143&amp;D$8,JU_KODE,5,FALSE))</f>
        <v/>
      </c>
      <c r="D143" s="1" t="str">
        <f>IF(ISERROR(VLOOKUP(A143&amp;D$8,JU_KODE,6,FALSE)=TRUE),"",VLOOKUP(A143&amp;D$8,JU_KODE,6,FALSE))</f>
        <v/>
      </c>
      <c r="E143" s="2" t="str">
        <f>IF(ISERROR(VLOOKUP(A143&amp;D$8,JU_KODE,7,FALSE)=TRUE),"",VLOOKUP(A143&amp;D$8,JU_KODE,7,FALSE))</f>
        <v/>
      </c>
      <c r="F143" s="128" t="str">
        <f>IF(ISERROR(VLOOKUP(A143&amp;D$8,JU_KODE,12,FALSE)=TRUE),"",VLOOKUP(A143&amp;D$8,JU_KODE,12,FALSE))</f>
        <v/>
      </c>
      <c r="G143" s="3" t="str">
        <f>IF(ISERROR(VLOOKUP(A143&amp;D$8,JU_KODE,13,FALSE)=TRUE),"",VLOOKUP(A143&amp;D$8,JU_KODE,13,FALSE))</f>
        <v/>
      </c>
      <c r="H143" s="125">
        <f>IF(OR(ERR=FALSE,AND(F143="",G143="")),0,$F$11+SUM($F$12:F143)-SUM($G$12:G143))</f>
        <v>0</v>
      </c>
      <c r="I143" s="7"/>
    </row>
    <row r="144" spans="1:9">
      <c r="A144" s="26">
        <f t="shared" si="32"/>
        <v>133</v>
      </c>
      <c r="B144" s="190" t="str">
        <f t="shared" ref="B144:B176" si="39">IF(ISERROR(VLOOKUP(A144&amp;D$8,JU_KODE,4,FALSE)=TRUE),"",VLOOKUP(A144&amp;D$8,JU_KODE,4,FALSE))</f>
        <v/>
      </c>
      <c r="C144" s="66" t="str">
        <f t="shared" ref="C144:C176" si="40">IF(ISERROR(VLOOKUP(A144&amp;D$8,JU_KODE,5,FALSE)=TRUE),"",VLOOKUP(A144&amp;D$8,JU_KODE,5,FALSE))</f>
        <v/>
      </c>
      <c r="D144" s="1" t="str">
        <f t="shared" ref="D144:D176" si="41">IF(ISERROR(VLOOKUP(A144&amp;D$8,JU_KODE,6,FALSE)=TRUE),"",VLOOKUP(A144&amp;D$8,JU_KODE,6,FALSE))</f>
        <v/>
      </c>
      <c r="E144" s="2" t="str">
        <f t="shared" ref="E144:E176" si="42">IF(ISERROR(VLOOKUP(A144&amp;D$8,JU_KODE,7,FALSE)=TRUE),"",VLOOKUP(A144&amp;D$8,JU_KODE,7,FALSE))</f>
        <v/>
      </c>
      <c r="F144" s="128" t="str">
        <f t="shared" ref="F144:F176" si="43">IF(ISERROR(VLOOKUP(A144&amp;D$8,JU_KODE,12,FALSE)=TRUE),"",VLOOKUP(A144&amp;D$8,JU_KODE,12,FALSE))</f>
        <v/>
      </c>
      <c r="G144" s="3" t="str">
        <f t="shared" ref="G144:G176" si="44">IF(ISERROR(VLOOKUP(A144&amp;D$8,JU_KODE,13,FALSE)=TRUE),"",VLOOKUP(A144&amp;D$8,JU_KODE,13,FALSE))</f>
        <v/>
      </c>
      <c r="H144" s="125">
        <f>IF(OR(ERR=FALSE,AND(F144="",G144="")),0,$F$11+SUM($F$12:F144)-SUM($G$12:G144))</f>
        <v>0</v>
      </c>
      <c r="I144" s="7"/>
    </row>
    <row r="145" spans="1:9">
      <c r="A145" s="26">
        <f t="shared" si="32"/>
        <v>134</v>
      </c>
      <c r="B145" s="190" t="str">
        <f t="shared" si="39"/>
        <v/>
      </c>
      <c r="C145" s="66" t="str">
        <f t="shared" si="40"/>
        <v/>
      </c>
      <c r="D145" s="1" t="str">
        <f t="shared" si="41"/>
        <v/>
      </c>
      <c r="E145" s="2" t="str">
        <f t="shared" si="42"/>
        <v/>
      </c>
      <c r="F145" s="128" t="str">
        <f t="shared" si="43"/>
        <v/>
      </c>
      <c r="G145" s="3" t="str">
        <f t="shared" si="44"/>
        <v/>
      </c>
      <c r="H145" s="125">
        <f>IF(OR(ERR=FALSE,AND(F145="",G145="")),0,$F$11+SUM($F$12:F145)-SUM($G$12:G145))</f>
        <v>0</v>
      </c>
      <c r="I145" s="7"/>
    </row>
    <row r="146" spans="1:9">
      <c r="A146" s="26">
        <f t="shared" si="32"/>
        <v>135</v>
      </c>
      <c r="B146" s="190" t="str">
        <f t="shared" si="39"/>
        <v/>
      </c>
      <c r="C146" s="66" t="str">
        <f t="shared" si="40"/>
        <v/>
      </c>
      <c r="D146" s="1" t="str">
        <f t="shared" si="41"/>
        <v/>
      </c>
      <c r="E146" s="2" t="str">
        <f t="shared" si="42"/>
        <v/>
      </c>
      <c r="F146" s="128" t="str">
        <f t="shared" si="43"/>
        <v/>
      </c>
      <c r="G146" s="3" t="str">
        <f t="shared" si="44"/>
        <v/>
      </c>
      <c r="H146" s="125">
        <f>IF(OR(ERR=FALSE,AND(F146="",G146="")),0,$F$11+SUM($F$12:F146)-SUM($G$12:G146))</f>
        <v>0</v>
      </c>
      <c r="I146" s="7"/>
    </row>
    <row r="147" spans="1:9">
      <c r="A147" s="26">
        <f t="shared" si="32"/>
        <v>136</v>
      </c>
      <c r="B147" s="190" t="str">
        <f t="shared" si="39"/>
        <v/>
      </c>
      <c r="C147" s="66" t="str">
        <f t="shared" si="40"/>
        <v/>
      </c>
      <c r="D147" s="1" t="str">
        <f t="shared" si="41"/>
        <v/>
      </c>
      <c r="E147" s="2" t="str">
        <f t="shared" si="42"/>
        <v/>
      </c>
      <c r="F147" s="128" t="str">
        <f t="shared" si="43"/>
        <v/>
      </c>
      <c r="G147" s="3" t="str">
        <f t="shared" si="44"/>
        <v/>
      </c>
      <c r="H147" s="125">
        <f>IF(OR(ERR=FALSE,AND(F147="",G147="")),0,$F$11+SUM($F$12:F147)-SUM($G$12:G147))</f>
        <v>0</v>
      </c>
      <c r="I147" s="7"/>
    </row>
    <row r="148" spans="1:9">
      <c r="A148" s="26">
        <f t="shared" si="32"/>
        <v>137</v>
      </c>
      <c r="B148" s="190" t="str">
        <f t="shared" si="39"/>
        <v/>
      </c>
      <c r="C148" s="66" t="str">
        <f t="shared" si="40"/>
        <v/>
      </c>
      <c r="D148" s="1" t="str">
        <f t="shared" si="41"/>
        <v/>
      </c>
      <c r="E148" s="2" t="str">
        <f t="shared" si="42"/>
        <v/>
      </c>
      <c r="F148" s="128" t="str">
        <f t="shared" si="43"/>
        <v/>
      </c>
      <c r="G148" s="3" t="str">
        <f t="shared" si="44"/>
        <v/>
      </c>
      <c r="H148" s="125">
        <f>IF(OR(ERR=FALSE,AND(F148="",G148="")),0,$F$11+SUM($F$12:F148)-SUM($G$12:G148))</f>
        <v>0</v>
      </c>
      <c r="I148" s="7"/>
    </row>
    <row r="149" spans="1:9">
      <c r="A149" s="26">
        <f t="shared" si="32"/>
        <v>138</v>
      </c>
      <c r="B149" s="190" t="str">
        <f t="shared" si="39"/>
        <v/>
      </c>
      <c r="C149" s="66" t="str">
        <f t="shared" si="40"/>
        <v/>
      </c>
      <c r="D149" s="1" t="str">
        <f t="shared" si="41"/>
        <v/>
      </c>
      <c r="E149" s="2" t="str">
        <f t="shared" si="42"/>
        <v/>
      </c>
      <c r="F149" s="128" t="str">
        <f t="shared" si="43"/>
        <v/>
      </c>
      <c r="G149" s="3" t="str">
        <f t="shared" si="44"/>
        <v/>
      </c>
      <c r="H149" s="125">
        <f>IF(OR(ERR=FALSE,AND(F149="",G149="")),0,$F$11+SUM($F$12:F149)-SUM($G$12:G149))</f>
        <v>0</v>
      </c>
      <c r="I149" s="7"/>
    </row>
    <row r="150" spans="1:9">
      <c r="A150" s="26">
        <f t="shared" si="32"/>
        <v>139</v>
      </c>
      <c r="B150" s="190" t="str">
        <f t="shared" si="39"/>
        <v/>
      </c>
      <c r="C150" s="66" t="str">
        <f t="shared" si="40"/>
        <v/>
      </c>
      <c r="D150" s="1" t="str">
        <f t="shared" si="41"/>
        <v/>
      </c>
      <c r="E150" s="2" t="str">
        <f t="shared" si="42"/>
        <v/>
      </c>
      <c r="F150" s="128" t="str">
        <f t="shared" si="43"/>
        <v/>
      </c>
      <c r="G150" s="3" t="str">
        <f t="shared" si="44"/>
        <v/>
      </c>
      <c r="H150" s="125">
        <f>IF(OR(ERR=FALSE,AND(F150="",G150="")),0,$F$11+SUM($F$12:F150)-SUM($G$12:G150))</f>
        <v>0</v>
      </c>
      <c r="I150" s="7"/>
    </row>
    <row r="151" spans="1:9">
      <c r="A151" s="26">
        <f t="shared" si="32"/>
        <v>140</v>
      </c>
      <c r="B151" s="190" t="str">
        <f t="shared" si="39"/>
        <v/>
      </c>
      <c r="C151" s="66" t="str">
        <f t="shared" si="40"/>
        <v/>
      </c>
      <c r="D151" s="1" t="str">
        <f t="shared" si="41"/>
        <v/>
      </c>
      <c r="E151" s="2" t="str">
        <f t="shared" si="42"/>
        <v/>
      </c>
      <c r="F151" s="128" t="str">
        <f t="shared" si="43"/>
        <v/>
      </c>
      <c r="G151" s="3" t="str">
        <f t="shared" si="44"/>
        <v/>
      </c>
      <c r="H151" s="125">
        <f>IF(OR(ERR=FALSE,AND(F151="",G151="")),0,$F$11+SUM($F$12:F151)-SUM($G$12:G151))</f>
        <v>0</v>
      </c>
      <c r="I151" s="7"/>
    </row>
    <row r="152" spans="1:9">
      <c r="A152" s="26">
        <f t="shared" si="32"/>
        <v>141</v>
      </c>
      <c r="B152" s="190" t="str">
        <f t="shared" si="39"/>
        <v/>
      </c>
      <c r="C152" s="66" t="str">
        <f t="shared" si="40"/>
        <v/>
      </c>
      <c r="D152" s="1" t="str">
        <f t="shared" si="41"/>
        <v/>
      </c>
      <c r="E152" s="2" t="str">
        <f t="shared" si="42"/>
        <v/>
      </c>
      <c r="F152" s="128" t="str">
        <f t="shared" si="43"/>
        <v/>
      </c>
      <c r="G152" s="3" t="str">
        <f t="shared" si="44"/>
        <v/>
      </c>
      <c r="H152" s="125">
        <f>IF(OR(ERR=FALSE,AND(F152="",G152="")),0,$F$11+SUM($F$12:F152)-SUM($G$12:G152))</f>
        <v>0</v>
      </c>
      <c r="I152" s="7"/>
    </row>
    <row r="153" spans="1:9">
      <c r="A153" s="26">
        <f t="shared" si="32"/>
        <v>142</v>
      </c>
      <c r="B153" s="190" t="str">
        <f t="shared" si="39"/>
        <v/>
      </c>
      <c r="C153" s="66" t="str">
        <f t="shared" si="40"/>
        <v/>
      </c>
      <c r="D153" s="1" t="str">
        <f t="shared" si="41"/>
        <v/>
      </c>
      <c r="E153" s="2" t="str">
        <f t="shared" si="42"/>
        <v/>
      </c>
      <c r="F153" s="128" t="str">
        <f t="shared" si="43"/>
        <v/>
      </c>
      <c r="G153" s="3" t="str">
        <f t="shared" si="44"/>
        <v/>
      </c>
      <c r="H153" s="125">
        <f>IF(OR(ERR=FALSE,AND(F153="",G153="")),0,$F$11+SUM($F$12:F153)-SUM($G$12:G153))</f>
        <v>0</v>
      </c>
      <c r="I153" s="7"/>
    </row>
    <row r="154" spans="1:9">
      <c r="A154" s="26">
        <f t="shared" si="32"/>
        <v>143</v>
      </c>
      <c r="B154" s="190" t="str">
        <f t="shared" si="39"/>
        <v/>
      </c>
      <c r="C154" s="66" t="str">
        <f t="shared" si="40"/>
        <v/>
      </c>
      <c r="D154" s="1" t="str">
        <f t="shared" si="41"/>
        <v/>
      </c>
      <c r="E154" s="2" t="str">
        <f t="shared" si="42"/>
        <v/>
      </c>
      <c r="F154" s="128" t="str">
        <f t="shared" si="43"/>
        <v/>
      </c>
      <c r="G154" s="3" t="str">
        <f t="shared" si="44"/>
        <v/>
      </c>
      <c r="H154" s="125">
        <f>IF(OR(ERR=FALSE,AND(F154="",G154="")),0,$F$11+SUM($F$12:F154)-SUM($G$12:G154))</f>
        <v>0</v>
      </c>
      <c r="I154" s="7"/>
    </row>
    <row r="155" spans="1:9">
      <c r="A155" s="26">
        <f t="shared" si="32"/>
        <v>144</v>
      </c>
      <c r="B155" s="190" t="str">
        <f t="shared" si="39"/>
        <v/>
      </c>
      <c r="C155" s="66" t="str">
        <f t="shared" si="40"/>
        <v/>
      </c>
      <c r="D155" s="1" t="str">
        <f t="shared" si="41"/>
        <v/>
      </c>
      <c r="E155" s="2" t="str">
        <f t="shared" si="42"/>
        <v/>
      </c>
      <c r="F155" s="128" t="str">
        <f t="shared" si="43"/>
        <v/>
      </c>
      <c r="G155" s="3" t="str">
        <f t="shared" si="44"/>
        <v/>
      </c>
      <c r="H155" s="125">
        <f>IF(OR(ERR=FALSE,AND(F155="",G155="")),0,$F$11+SUM($F$12:F155)-SUM($G$12:G155))</f>
        <v>0</v>
      </c>
      <c r="I155" s="7"/>
    </row>
    <row r="156" spans="1:9">
      <c r="A156" s="26">
        <f t="shared" si="32"/>
        <v>145</v>
      </c>
      <c r="B156" s="190" t="str">
        <f t="shared" si="39"/>
        <v/>
      </c>
      <c r="C156" s="66" t="str">
        <f t="shared" si="40"/>
        <v/>
      </c>
      <c r="D156" s="1" t="str">
        <f t="shared" si="41"/>
        <v/>
      </c>
      <c r="E156" s="2" t="str">
        <f t="shared" si="42"/>
        <v/>
      </c>
      <c r="F156" s="128" t="str">
        <f t="shared" si="43"/>
        <v/>
      </c>
      <c r="G156" s="3" t="str">
        <f t="shared" si="44"/>
        <v/>
      </c>
      <c r="H156" s="125">
        <f>IF(OR(ERR=FALSE,AND(F156="",G156="")),0,$F$11+SUM($F$12:F156)-SUM($G$12:G156))</f>
        <v>0</v>
      </c>
      <c r="I156" s="7"/>
    </row>
    <row r="157" spans="1:9">
      <c r="A157" s="26">
        <f t="shared" si="32"/>
        <v>146</v>
      </c>
      <c r="B157" s="190" t="str">
        <f t="shared" si="39"/>
        <v/>
      </c>
      <c r="C157" s="66" t="str">
        <f t="shared" si="40"/>
        <v/>
      </c>
      <c r="D157" s="1" t="str">
        <f t="shared" si="41"/>
        <v/>
      </c>
      <c r="E157" s="2" t="str">
        <f t="shared" si="42"/>
        <v/>
      </c>
      <c r="F157" s="128" t="str">
        <f t="shared" si="43"/>
        <v/>
      </c>
      <c r="G157" s="3" t="str">
        <f t="shared" si="44"/>
        <v/>
      </c>
      <c r="H157" s="125">
        <f>IF(OR(ERR=FALSE,AND(F157="",G157="")),0,$F$11+SUM($F$12:F157)-SUM($G$12:G157))</f>
        <v>0</v>
      </c>
      <c r="I157" s="7"/>
    </row>
    <row r="158" spans="1:9">
      <c r="A158" s="26">
        <f t="shared" si="32"/>
        <v>147</v>
      </c>
      <c r="B158" s="190" t="str">
        <f t="shared" si="39"/>
        <v/>
      </c>
      <c r="C158" s="66" t="str">
        <f t="shared" si="40"/>
        <v/>
      </c>
      <c r="D158" s="1" t="str">
        <f t="shared" si="41"/>
        <v/>
      </c>
      <c r="E158" s="2" t="str">
        <f t="shared" si="42"/>
        <v/>
      </c>
      <c r="F158" s="128" t="str">
        <f t="shared" si="43"/>
        <v/>
      </c>
      <c r="G158" s="3" t="str">
        <f t="shared" si="44"/>
        <v/>
      </c>
      <c r="H158" s="125">
        <f>IF(OR(ERR=FALSE,AND(F158="",G158="")),0,$F$11+SUM($F$12:F158)-SUM($G$12:G158))</f>
        <v>0</v>
      </c>
      <c r="I158" s="7"/>
    </row>
    <row r="159" spans="1:9">
      <c r="A159" s="26">
        <f t="shared" si="32"/>
        <v>148</v>
      </c>
      <c r="B159" s="190" t="str">
        <f t="shared" si="39"/>
        <v/>
      </c>
      <c r="C159" s="66" t="str">
        <f t="shared" si="40"/>
        <v/>
      </c>
      <c r="D159" s="1" t="str">
        <f t="shared" si="41"/>
        <v/>
      </c>
      <c r="E159" s="2" t="str">
        <f t="shared" si="42"/>
        <v/>
      </c>
      <c r="F159" s="128" t="str">
        <f t="shared" si="43"/>
        <v/>
      </c>
      <c r="G159" s="3" t="str">
        <f t="shared" si="44"/>
        <v/>
      </c>
      <c r="H159" s="125">
        <f>IF(OR(ERR=FALSE,AND(F159="",G159="")),0,$F$11+SUM($F$12:F159)-SUM($G$12:G159))</f>
        <v>0</v>
      </c>
      <c r="I159" s="7"/>
    </row>
    <row r="160" spans="1:9">
      <c r="A160" s="26">
        <f t="shared" si="32"/>
        <v>149</v>
      </c>
      <c r="B160" s="190" t="str">
        <f t="shared" si="39"/>
        <v/>
      </c>
      <c r="C160" s="66" t="str">
        <f t="shared" si="40"/>
        <v/>
      </c>
      <c r="D160" s="1" t="str">
        <f t="shared" si="41"/>
        <v/>
      </c>
      <c r="E160" s="2" t="str">
        <f t="shared" si="42"/>
        <v/>
      </c>
      <c r="F160" s="128" t="str">
        <f t="shared" si="43"/>
        <v/>
      </c>
      <c r="G160" s="3" t="str">
        <f t="shared" si="44"/>
        <v/>
      </c>
      <c r="H160" s="125">
        <f>IF(OR(ERR=FALSE,AND(F160="",G160="")),0,$F$11+SUM($F$12:F160)-SUM($G$12:G160))</f>
        <v>0</v>
      </c>
      <c r="I160" s="7"/>
    </row>
    <row r="161" spans="1:9">
      <c r="A161" s="26">
        <f t="shared" si="32"/>
        <v>150</v>
      </c>
      <c r="B161" s="190" t="str">
        <f t="shared" si="39"/>
        <v/>
      </c>
      <c r="C161" s="66" t="str">
        <f t="shared" si="40"/>
        <v/>
      </c>
      <c r="D161" s="1" t="str">
        <f t="shared" si="41"/>
        <v/>
      </c>
      <c r="E161" s="2" t="str">
        <f t="shared" si="42"/>
        <v/>
      </c>
      <c r="F161" s="128" t="str">
        <f t="shared" si="43"/>
        <v/>
      </c>
      <c r="G161" s="3" t="str">
        <f t="shared" si="44"/>
        <v/>
      </c>
      <c r="H161" s="125">
        <f>IF(OR(ERR=FALSE,AND(F161="",G161="")),0,$F$11+SUM($F$12:F161)-SUM($G$12:G161))</f>
        <v>0</v>
      </c>
      <c r="I161" s="7"/>
    </row>
    <row r="162" spans="1:9">
      <c r="A162" s="26">
        <f t="shared" si="32"/>
        <v>151</v>
      </c>
      <c r="B162" s="190" t="str">
        <f t="shared" si="39"/>
        <v/>
      </c>
      <c r="C162" s="66" t="str">
        <f t="shared" si="40"/>
        <v/>
      </c>
      <c r="D162" s="1" t="str">
        <f t="shared" si="41"/>
        <v/>
      </c>
      <c r="E162" s="2" t="str">
        <f t="shared" si="42"/>
        <v/>
      </c>
      <c r="F162" s="128" t="str">
        <f t="shared" si="43"/>
        <v/>
      </c>
      <c r="G162" s="3" t="str">
        <f t="shared" si="44"/>
        <v/>
      </c>
      <c r="H162" s="125">
        <f>IF(OR(ERR=FALSE,AND(F162="",G162="")),0,$F$11+SUM($F$12:F162)-SUM($G$12:G162))</f>
        <v>0</v>
      </c>
      <c r="I162" s="7"/>
    </row>
    <row r="163" spans="1:9">
      <c r="A163" s="26">
        <f t="shared" si="32"/>
        <v>152</v>
      </c>
      <c r="B163" s="190" t="str">
        <f t="shared" si="39"/>
        <v/>
      </c>
      <c r="C163" s="66" t="str">
        <f t="shared" si="40"/>
        <v/>
      </c>
      <c r="D163" s="1" t="str">
        <f t="shared" si="41"/>
        <v/>
      </c>
      <c r="E163" s="2" t="str">
        <f t="shared" si="42"/>
        <v/>
      </c>
      <c r="F163" s="128" t="str">
        <f t="shared" si="43"/>
        <v/>
      </c>
      <c r="G163" s="3" t="str">
        <f t="shared" si="44"/>
        <v/>
      </c>
      <c r="H163" s="125">
        <f>IF(OR(ERR=FALSE,AND(F163="",G163="")),0,$F$11+SUM($F$12:F163)-SUM($G$12:G163))</f>
        <v>0</v>
      </c>
      <c r="I163" s="7"/>
    </row>
    <row r="164" spans="1:9">
      <c r="A164" s="26">
        <f t="shared" si="32"/>
        <v>153</v>
      </c>
      <c r="B164" s="190" t="str">
        <f t="shared" si="39"/>
        <v/>
      </c>
      <c r="C164" s="66" t="str">
        <f t="shared" si="40"/>
        <v/>
      </c>
      <c r="D164" s="1" t="str">
        <f t="shared" si="41"/>
        <v/>
      </c>
      <c r="E164" s="2" t="str">
        <f t="shared" si="42"/>
        <v/>
      </c>
      <c r="F164" s="128" t="str">
        <f t="shared" si="43"/>
        <v/>
      </c>
      <c r="G164" s="3" t="str">
        <f t="shared" si="44"/>
        <v/>
      </c>
      <c r="H164" s="125">
        <f>IF(OR(ERR=FALSE,AND(F164="",G164="")),0,$F$11+SUM($F$12:F164)-SUM($G$12:G164))</f>
        <v>0</v>
      </c>
      <c r="I164" s="7"/>
    </row>
    <row r="165" spans="1:9">
      <c r="A165" s="26">
        <f t="shared" si="32"/>
        <v>154</v>
      </c>
      <c r="B165" s="190" t="str">
        <f t="shared" si="39"/>
        <v/>
      </c>
      <c r="C165" s="66" t="str">
        <f t="shared" si="40"/>
        <v/>
      </c>
      <c r="D165" s="1" t="str">
        <f t="shared" si="41"/>
        <v/>
      </c>
      <c r="E165" s="2" t="str">
        <f t="shared" si="42"/>
        <v/>
      </c>
      <c r="F165" s="128" t="str">
        <f t="shared" si="43"/>
        <v/>
      </c>
      <c r="G165" s="3" t="str">
        <f t="shared" si="44"/>
        <v/>
      </c>
      <c r="H165" s="125">
        <f>IF(OR(ERR=FALSE,AND(F165="",G165="")),0,$F$11+SUM($F$12:F165)-SUM($G$12:G165))</f>
        <v>0</v>
      </c>
      <c r="I165" s="7"/>
    </row>
    <row r="166" spans="1:9">
      <c r="A166" s="26">
        <f t="shared" si="32"/>
        <v>155</v>
      </c>
      <c r="B166" s="190" t="str">
        <f t="shared" si="39"/>
        <v/>
      </c>
      <c r="C166" s="66" t="str">
        <f t="shared" si="40"/>
        <v/>
      </c>
      <c r="D166" s="1" t="str">
        <f t="shared" si="41"/>
        <v/>
      </c>
      <c r="E166" s="2" t="str">
        <f t="shared" si="42"/>
        <v/>
      </c>
      <c r="F166" s="128" t="str">
        <f t="shared" si="43"/>
        <v/>
      </c>
      <c r="G166" s="3" t="str">
        <f t="shared" si="44"/>
        <v/>
      </c>
      <c r="H166" s="125">
        <f>IF(OR(ERR=FALSE,AND(F166="",G166="")),0,$F$11+SUM($F$12:F166)-SUM($G$12:G166))</f>
        <v>0</v>
      </c>
      <c r="I166" s="7"/>
    </row>
    <row r="167" spans="1:9">
      <c r="A167" s="26">
        <f t="shared" si="32"/>
        <v>156</v>
      </c>
      <c r="B167" s="190" t="str">
        <f t="shared" si="39"/>
        <v/>
      </c>
      <c r="C167" s="66" t="str">
        <f t="shared" si="40"/>
        <v/>
      </c>
      <c r="D167" s="1" t="str">
        <f t="shared" si="41"/>
        <v/>
      </c>
      <c r="E167" s="2" t="str">
        <f t="shared" si="42"/>
        <v/>
      </c>
      <c r="F167" s="128" t="str">
        <f t="shared" si="43"/>
        <v/>
      </c>
      <c r="G167" s="3" t="str">
        <f t="shared" si="44"/>
        <v/>
      </c>
      <c r="H167" s="125">
        <f>IF(OR(ERR=FALSE,AND(F167="",G167="")),0,$F$11+SUM($F$12:F167)-SUM($G$12:G167))</f>
        <v>0</v>
      </c>
      <c r="I167" s="7"/>
    </row>
    <row r="168" spans="1:9">
      <c r="A168" s="26">
        <f t="shared" si="32"/>
        <v>157</v>
      </c>
      <c r="B168" s="190" t="str">
        <f t="shared" si="39"/>
        <v/>
      </c>
      <c r="C168" s="66" t="str">
        <f t="shared" si="40"/>
        <v/>
      </c>
      <c r="D168" s="1" t="str">
        <f t="shared" si="41"/>
        <v/>
      </c>
      <c r="E168" s="2" t="str">
        <f t="shared" si="42"/>
        <v/>
      </c>
      <c r="F168" s="128" t="str">
        <f t="shared" si="43"/>
        <v/>
      </c>
      <c r="G168" s="3" t="str">
        <f t="shared" si="44"/>
        <v/>
      </c>
      <c r="H168" s="125">
        <f>IF(OR(ERR=FALSE,AND(F168="",G168="")),0,$F$11+SUM($F$12:F168)-SUM($G$12:G168))</f>
        <v>0</v>
      </c>
      <c r="I168" s="7"/>
    </row>
    <row r="169" spans="1:9">
      <c r="A169" s="26">
        <f t="shared" si="32"/>
        <v>158</v>
      </c>
      <c r="B169" s="190" t="str">
        <f t="shared" si="39"/>
        <v/>
      </c>
      <c r="C169" s="66" t="str">
        <f t="shared" si="40"/>
        <v/>
      </c>
      <c r="D169" s="1" t="str">
        <f t="shared" si="41"/>
        <v/>
      </c>
      <c r="E169" s="2" t="str">
        <f t="shared" si="42"/>
        <v/>
      </c>
      <c r="F169" s="128" t="str">
        <f t="shared" si="43"/>
        <v/>
      </c>
      <c r="G169" s="3" t="str">
        <f t="shared" si="44"/>
        <v/>
      </c>
      <c r="H169" s="125">
        <f>IF(OR(ERR=FALSE,AND(F169="",G169="")),0,$F$11+SUM($F$12:F169)-SUM($G$12:G169))</f>
        <v>0</v>
      </c>
      <c r="I169" s="7"/>
    </row>
    <row r="170" spans="1:9">
      <c r="A170" s="26">
        <f t="shared" si="32"/>
        <v>159</v>
      </c>
      <c r="B170" s="190" t="str">
        <f t="shared" si="39"/>
        <v/>
      </c>
      <c r="C170" s="66" t="str">
        <f t="shared" si="40"/>
        <v/>
      </c>
      <c r="D170" s="1" t="str">
        <f t="shared" si="41"/>
        <v/>
      </c>
      <c r="E170" s="2" t="str">
        <f t="shared" si="42"/>
        <v/>
      </c>
      <c r="F170" s="128" t="str">
        <f t="shared" si="43"/>
        <v/>
      </c>
      <c r="G170" s="3" t="str">
        <f t="shared" si="44"/>
        <v/>
      </c>
      <c r="H170" s="125">
        <f>IF(OR(ERR=FALSE,AND(F170="",G170="")),0,$F$11+SUM($F$12:F170)-SUM($G$12:G170))</f>
        <v>0</v>
      </c>
      <c r="I170" s="7"/>
    </row>
    <row r="171" spans="1:9">
      <c r="A171" s="26">
        <f t="shared" si="32"/>
        <v>160</v>
      </c>
      <c r="B171" s="190" t="str">
        <f t="shared" si="39"/>
        <v/>
      </c>
      <c r="C171" s="66" t="str">
        <f t="shared" si="40"/>
        <v/>
      </c>
      <c r="D171" s="1" t="str">
        <f t="shared" si="41"/>
        <v/>
      </c>
      <c r="E171" s="2" t="str">
        <f t="shared" si="42"/>
        <v/>
      </c>
      <c r="F171" s="128" t="str">
        <f t="shared" si="43"/>
        <v/>
      </c>
      <c r="G171" s="3" t="str">
        <f t="shared" si="44"/>
        <v/>
      </c>
      <c r="H171" s="125">
        <f>IF(OR(ERR=FALSE,AND(F171="",G171="")),0,$F$11+SUM($F$12:F171)-SUM($G$12:G171))</f>
        <v>0</v>
      </c>
      <c r="I171" s="7"/>
    </row>
    <row r="172" spans="1:9">
      <c r="A172" s="26">
        <f t="shared" si="32"/>
        <v>161</v>
      </c>
      <c r="B172" s="190" t="str">
        <f t="shared" si="39"/>
        <v/>
      </c>
      <c r="C172" s="66" t="str">
        <f t="shared" si="40"/>
        <v/>
      </c>
      <c r="D172" s="1" t="str">
        <f t="shared" si="41"/>
        <v/>
      </c>
      <c r="E172" s="2" t="str">
        <f t="shared" si="42"/>
        <v/>
      </c>
      <c r="F172" s="128" t="str">
        <f t="shared" si="43"/>
        <v/>
      </c>
      <c r="G172" s="3" t="str">
        <f t="shared" si="44"/>
        <v/>
      </c>
      <c r="H172" s="125">
        <f>IF(OR(ERR=FALSE,AND(F172="",G172="")),0,$F$11+SUM($F$12:F172)-SUM($G$12:G172))</f>
        <v>0</v>
      </c>
      <c r="I172" s="7"/>
    </row>
    <row r="173" spans="1:9">
      <c r="A173" s="26">
        <f t="shared" si="32"/>
        <v>162</v>
      </c>
      <c r="B173" s="190" t="str">
        <f t="shared" si="39"/>
        <v/>
      </c>
      <c r="C173" s="66" t="str">
        <f t="shared" si="40"/>
        <v/>
      </c>
      <c r="D173" s="1" t="str">
        <f t="shared" si="41"/>
        <v/>
      </c>
      <c r="E173" s="2" t="str">
        <f t="shared" si="42"/>
        <v/>
      </c>
      <c r="F173" s="128" t="str">
        <f t="shared" si="43"/>
        <v/>
      </c>
      <c r="G173" s="3" t="str">
        <f t="shared" si="44"/>
        <v/>
      </c>
      <c r="H173" s="125">
        <f>IF(OR(ERR=FALSE,AND(F173="",G173="")),0,$F$11+SUM($F$12:F173)-SUM($G$12:G173))</f>
        <v>0</v>
      </c>
      <c r="I173" s="7"/>
    </row>
    <row r="174" spans="1:9">
      <c r="A174" s="26">
        <f t="shared" si="32"/>
        <v>163</v>
      </c>
      <c r="B174" s="190" t="str">
        <f t="shared" si="39"/>
        <v/>
      </c>
      <c r="C174" s="66" t="str">
        <f t="shared" si="40"/>
        <v/>
      </c>
      <c r="D174" s="1" t="str">
        <f t="shared" si="41"/>
        <v/>
      </c>
      <c r="E174" s="2" t="str">
        <f t="shared" si="42"/>
        <v/>
      </c>
      <c r="F174" s="128" t="str">
        <f t="shared" si="43"/>
        <v/>
      </c>
      <c r="G174" s="3" t="str">
        <f t="shared" si="44"/>
        <v/>
      </c>
      <c r="H174" s="125">
        <f>IF(OR(ERR=FALSE,AND(F174="",G174="")),0,$F$11+SUM($F$12:F174)-SUM($G$12:G174))</f>
        <v>0</v>
      </c>
      <c r="I174" s="7"/>
    </row>
    <row r="175" spans="1:9">
      <c r="A175" s="26">
        <f t="shared" si="32"/>
        <v>164</v>
      </c>
      <c r="B175" s="190" t="str">
        <f t="shared" si="39"/>
        <v/>
      </c>
      <c r="C175" s="66" t="str">
        <f t="shared" si="40"/>
        <v/>
      </c>
      <c r="D175" s="1" t="str">
        <f t="shared" si="41"/>
        <v/>
      </c>
      <c r="E175" s="2" t="str">
        <f t="shared" si="42"/>
        <v/>
      </c>
      <c r="F175" s="128" t="str">
        <f t="shared" si="43"/>
        <v/>
      </c>
      <c r="G175" s="3" t="str">
        <f t="shared" si="44"/>
        <v/>
      </c>
      <c r="H175" s="125">
        <f>IF(OR(ERR=FALSE,AND(F175="",G175="")),0,$F$11+SUM($F$12:F175)-SUM($G$12:G175))</f>
        <v>0</v>
      </c>
      <c r="I175" s="7"/>
    </row>
    <row r="176" spans="1:9">
      <c r="A176" s="26">
        <f t="shared" si="32"/>
        <v>165</v>
      </c>
      <c r="B176" s="190" t="str">
        <f t="shared" si="39"/>
        <v/>
      </c>
      <c r="C176" s="66" t="str">
        <f t="shared" si="40"/>
        <v/>
      </c>
      <c r="D176" s="1" t="str">
        <f t="shared" si="41"/>
        <v/>
      </c>
      <c r="E176" s="2" t="str">
        <f t="shared" si="42"/>
        <v/>
      </c>
      <c r="F176" s="128" t="str">
        <f t="shared" si="43"/>
        <v/>
      </c>
      <c r="G176" s="3" t="str">
        <f t="shared" si="44"/>
        <v/>
      </c>
      <c r="H176" s="125">
        <f>IF(OR(ERR=FALSE,AND(F176="",G176="")),0,$F$11+SUM($F$12:F176)-SUM($G$12:G176))</f>
        <v>0</v>
      </c>
      <c r="I176" s="7"/>
    </row>
    <row r="177" spans="1:9">
      <c r="A177" s="26">
        <f t="shared" si="32"/>
        <v>166</v>
      </c>
      <c r="B177" s="190" t="str">
        <f>IF(ISERROR(VLOOKUP(A177&amp;D$8,JU_KODE,4,FALSE)=TRUE),"",VLOOKUP(A177&amp;D$8,JU_KODE,4,FALSE))</f>
        <v/>
      </c>
      <c r="C177" s="66" t="str">
        <f>IF(ISERROR(VLOOKUP(A177&amp;D$8,JU_KODE,5,FALSE)=TRUE),"",VLOOKUP(A177&amp;D$8,JU_KODE,5,FALSE))</f>
        <v/>
      </c>
      <c r="D177" s="1" t="str">
        <f>IF(ISERROR(VLOOKUP(A177&amp;D$8,JU_KODE,6,FALSE)=TRUE),"",VLOOKUP(A177&amp;D$8,JU_KODE,6,FALSE))</f>
        <v/>
      </c>
      <c r="E177" s="2" t="str">
        <f>IF(ISERROR(VLOOKUP(A177&amp;D$8,JU_KODE,7,FALSE)=TRUE),"",VLOOKUP(A177&amp;D$8,JU_KODE,7,FALSE))</f>
        <v/>
      </c>
      <c r="F177" s="128" t="str">
        <f>IF(ISERROR(VLOOKUP(A177&amp;D$8,JU_KODE,12,FALSE)=TRUE),"",VLOOKUP(A177&amp;D$8,JU_KODE,12,FALSE))</f>
        <v/>
      </c>
      <c r="G177" s="3" t="str">
        <f>IF(ISERROR(VLOOKUP(A177&amp;D$8,JU_KODE,13,FALSE)=TRUE),"",VLOOKUP(A177&amp;D$8,JU_KODE,13,FALSE))</f>
        <v/>
      </c>
      <c r="H177" s="125">
        <f>IF(OR(ERR=FALSE,AND(F177="",G177="")),0,$F$11+SUM($F$12:F177)-SUM($G$12:G177))</f>
        <v>0</v>
      </c>
      <c r="I177" s="7"/>
    </row>
    <row r="178" spans="1:9">
      <c r="A178" s="26">
        <f t="shared" si="32"/>
        <v>167</v>
      </c>
      <c r="B178" s="190" t="str">
        <f>IF(ISERROR(VLOOKUP(A178&amp;D$8,JU_KODE,4,FALSE)=TRUE),"",VLOOKUP(A178&amp;D$8,JU_KODE,4,FALSE))</f>
        <v/>
      </c>
      <c r="C178" s="66" t="str">
        <f>IF(ISERROR(VLOOKUP(A178&amp;D$8,JU_KODE,5,FALSE)=TRUE),"",VLOOKUP(A178&amp;D$8,JU_KODE,5,FALSE))</f>
        <v/>
      </c>
      <c r="D178" s="1" t="str">
        <f>IF(ISERROR(VLOOKUP(A178&amp;D$8,JU_KODE,6,FALSE)=TRUE),"",VLOOKUP(A178&amp;D$8,JU_KODE,6,FALSE))</f>
        <v/>
      </c>
      <c r="E178" s="2" t="str">
        <f>IF(ISERROR(VLOOKUP(A178&amp;D$8,JU_KODE,7,FALSE)=TRUE),"",VLOOKUP(A178&amp;D$8,JU_KODE,7,FALSE))</f>
        <v/>
      </c>
      <c r="F178" s="128" t="str">
        <f>IF(ISERROR(VLOOKUP(A178&amp;D$8,JU_KODE,12,FALSE)=TRUE),"",VLOOKUP(A178&amp;D$8,JU_KODE,12,FALSE))</f>
        <v/>
      </c>
      <c r="G178" s="3" t="str">
        <f>IF(ISERROR(VLOOKUP(A178&amp;D$8,JU_KODE,13,FALSE)=TRUE),"",VLOOKUP(A178&amp;D$8,JU_KODE,13,FALSE))</f>
        <v/>
      </c>
      <c r="H178" s="125">
        <f>IF(OR(ERR=FALSE,AND(F178="",G178="")),0,$F$11+SUM($F$12:F178)-SUM($G$12:G178))</f>
        <v>0</v>
      </c>
      <c r="I178" s="7"/>
    </row>
    <row r="179" spans="1:9">
      <c r="A179" s="26">
        <f t="shared" si="32"/>
        <v>168</v>
      </c>
      <c r="B179" s="190" t="str">
        <f>IF(ISERROR(VLOOKUP(A179&amp;D$8,JU_KODE,4,FALSE)=TRUE),"",VLOOKUP(A179&amp;D$8,JU_KODE,4,FALSE))</f>
        <v/>
      </c>
      <c r="C179" s="66" t="str">
        <f>IF(ISERROR(VLOOKUP(A179&amp;D$8,JU_KODE,5,FALSE)=TRUE),"",VLOOKUP(A179&amp;D$8,JU_KODE,5,FALSE))</f>
        <v/>
      </c>
      <c r="D179" s="1" t="str">
        <f>IF(ISERROR(VLOOKUP(A179&amp;D$8,JU_KODE,6,FALSE)=TRUE),"",VLOOKUP(A179&amp;D$8,JU_KODE,6,FALSE))</f>
        <v/>
      </c>
      <c r="E179" s="2" t="str">
        <f>IF(ISERROR(VLOOKUP(A179&amp;D$8,JU_KODE,7,FALSE)=TRUE),"",VLOOKUP(A179&amp;D$8,JU_KODE,7,FALSE))</f>
        <v/>
      </c>
      <c r="F179" s="128" t="str">
        <f>IF(ISERROR(VLOOKUP(A179&amp;D$8,JU_KODE,12,FALSE)=TRUE),"",VLOOKUP(A179&amp;D$8,JU_KODE,12,FALSE))</f>
        <v/>
      </c>
      <c r="G179" s="3" t="str">
        <f>IF(ISERROR(VLOOKUP(A179&amp;D$8,JU_KODE,13,FALSE)=TRUE),"",VLOOKUP(A179&amp;D$8,JU_KODE,13,FALSE))</f>
        <v/>
      </c>
      <c r="H179" s="125">
        <f>IF(OR(ERR=FALSE,AND(F179="",G179="")),0,$F$11+SUM($F$12:F179)-SUM($G$12:G179))</f>
        <v>0</v>
      </c>
      <c r="I179" s="7"/>
    </row>
    <row r="180" spans="1:9">
      <c r="A180" s="26">
        <f t="shared" si="32"/>
        <v>169</v>
      </c>
      <c r="B180" s="190" t="str">
        <f>IF(ISERROR(VLOOKUP(A180&amp;D$8,JU_KODE,4,FALSE)=TRUE),"",VLOOKUP(A180&amp;D$8,JU_KODE,4,FALSE))</f>
        <v/>
      </c>
      <c r="C180" s="66" t="str">
        <f>IF(ISERROR(VLOOKUP(A180&amp;D$8,JU_KODE,5,FALSE)=TRUE),"",VLOOKUP(A180&amp;D$8,JU_KODE,5,FALSE))</f>
        <v/>
      </c>
      <c r="D180" s="1" t="str">
        <f>IF(ISERROR(VLOOKUP(A180&amp;D$8,JU_KODE,6,FALSE)=TRUE),"",VLOOKUP(A180&amp;D$8,JU_KODE,6,FALSE))</f>
        <v/>
      </c>
      <c r="E180" s="2" t="str">
        <f>IF(ISERROR(VLOOKUP(A180&amp;D$8,JU_KODE,7,FALSE)=TRUE),"",VLOOKUP(A180&amp;D$8,JU_KODE,7,FALSE))</f>
        <v/>
      </c>
      <c r="F180" s="128" t="str">
        <f>IF(ISERROR(VLOOKUP(A180&amp;D$8,JU_KODE,12,FALSE)=TRUE),"",VLOOKUP(A180&amp;D$8,JU_KODE,12,FALSE))</f>
        <v/>
      </c>
      <c r="G180" s="3" t="str">
        <f>IF(ISERROR(VLOOKUP(A180&amp;D$8,JU_KODE,13,FALSE)=TRUE),"",VLOOKUP(A180&amp;D$8,JU_KODE,13,FALSE))</f>
        <v/>
      </c>
      <c r="H180" s="125">
        <f>IF(OR(ERR=FALSE,AND(F180="",G180="")),0,$F$11+SUM($F$12:F180)-SUM($G$12:G180))</f>
        <v>0</v>
      </c>
      <c r="I180" s="7"/>
    </row>
    <row r="181" spans="1:9">
      <c r="A181" s="26">
        <f t="shared" si="32"/>
        <v>170</v>
      </c>
      <c r="B181" s="190" t="str">
        <f t="shared" ref="B181:B186" si="45">IF(ISERROR(VLOOKUP(A181&amp;D$8,JU_KODE,4,FALSE)=TRUE),"",VLOOKUP(A181&amp;D$8,JU_KODE,4,FALSE))</f>
        <v/>
      </c>
      <c r="C181" s="66" t="str">
        <f t="shared" ref="C181:C186" si="46">IF(ISERROR(VLOOKUP(A181&amp;D$8,JU_KODE,5,FALSE)=TRUE),"",VLOOKUP(A181&amp;D$8,JU_KODE,5,FALSE))</f>
        <v/>
      </c>
      <c r="D181" s="1" t="str">
        <f t="shared" ref="D181:D186" si="47">IF(ISERROR(VLOOKUP(A181&amp;D$8,JU_KODE,6,FALSE)=TRUE),"",VLOOKUP(A181&amp;D$8,JU_KODE,6,FALSE))</f>
        <v/>
      </c>
      <c r="E181" s="2" t="str">
        <f t="shared" ref="E181:E186" si="48">IF(ISERROR(VLOOKUP(A181&amp;D$8,JU_KODE,7,FALSE)=TRUE),"",VLOOKUP(A181&amp;D$8,JU_KODE,7,FALSE))</f>
        <v/>
      </c>
      <c r="F181" s="128" t="str">
        <f t="shared" ref="F181:F186" si="49">IF(ISERROR(VLOOKUP(A181&amp;D$8,JU_KODE,12,FALSE)=TRUE),"",VLOOKUP(A181&amp;D$8,JU_KODE,12,FALSE))</f>
        <v/>
      </c>
      <c r="G181" s="3" t="str">
        <f t="shared" ref="G181:G186" si="50">IF(ISERROR(VLOOKUP(A181&amp;D$8,JU_KODE,13,FALSE)=TRUE),"",VLOOKUP(A181&amp;D$8,JU_KODE,13,FALSE))</f>
        <v/>
      </c>
      <c r="H181" s="125">
        <f>IF(OR(ERR=FALSE,AND(F181="",G181="")),0,$F$11+SUM($F$12:F181)-SUM($G$12:G181))</f>
        <v>0</v>
      </c>
      <c r="I181" s="7"/>
    </row>
    <row r="182" spans="1:9">
      <c r="A182" s="26">
        <f t="shared" si="32"/>
        <v>171</v>
      </c>
      <c r="B182" s="190" t="str">
        <f t="shared" si="45"/>
        <v/>
      </c>
      <c r="C182" s="66" t="str">
        <f t="shared" si="46"/>
        <v/>
      </c>
      <c r="D182" s="1" t="str">
        <f t="shared" si="47"/>
        <v/>
      </c>
      <c r="E182" s="2" t="str">
        <f t="shared" si="48"/>
        <v/>
      </c>
      <c r="F182" s="128" t="str">
        <f t="shared" si="49"/>
        <v/>
      </c>
      <c r="G182" s="3" t="str">
        <f t="shared" si="50"/>
        <v/>
      </c>
      <c r="H182" s="125">
        <f>IF(OR(ERR=FALSE,AND(F182="",G182="")),0,$F$11+SUM($F$12:F182)-SUM($G$12:G182))</f>
        <v>0</v>
      </c>
      <c r="I182" s="7"/>
    </row>
    <row r="183" spans="1:9">
      <c r="A183" s="26">
        <f t="shared" si="32"/>
        <v>172</v>
      </c>
      <c r="B183" s="190" t="str">
        <f t="shared" si="45"/>
        <v/>
      </c>
      <c r="C183" s="66" t="str">
        <f t="shared" si="46"/>
        <v/>
      </c>
      <c r="D183" s="1" t="str">
        <f t="shared" si="47"/>
        <v/>
      </c>
      <c r="E183" s="2" t="str">
        <f t="shared" si="48"/>
        <v/>
      </c>
      <c r="F183" s="128" t="str">
        <f t="shared" si="49"/>
        <v/>
      </c>
      <c r="G183" s="3" t="str">
        <f t="shared" si="50"/>
        <v/>
      </c>
      <c r="H183" s="125">
        <f>IF(OR(ERR=FALSE,AND(F183="",G183="")),0,$F$11+SUM($F$12:F183)-SUM($G$12:G183))</f>
        <v>0</v>
      </c>
      <c r="I183" s="7"/>
    </row>
    <row r="184" spans="1:9">
      <c r="A184" s="26">
        <f t="shared" si="32"/>
        <v>173</v>
      </c>
      <c r="B184" s="190" t="str">
        <f t="shared" si="45"/>
        <v/>
      </c>
      <c r="C184" s="66" t="str">
        <f t="shared" si="46"/>
        <v/>
      </c>
      <c r="D184" s="1" t="str">
        <f t="shared" si="47"/>
        <v/>
      </c>
      <c r="E184" s="2" t="str">
        <f t="shared" si="48"/>
        <v/>
      </c>
      <c r="F184" s="128" t="str">
        <f t="shared" si="49"/>
        <v/>
      </c>
      <c r="G184" s="3" t="str">
        <f t="shared" si="50"/>
        <v/>
      </c>
      <c r="H184" s="125">
        <f>IF(OR(ERR=FALSE,AND(F184="",G184="")),0,$F$11+SUM($F$12:F184)-SUM($G$12:G184))</f>
        <v>0</v>
      </c>
      <c r="I184" s="7"/>
    </row>
    <row r="185" spans="1:9">
      <c r="A185" s="26">
        <f t="shared" si="32"/>
        <v>174</v>
      </c>
      <c r="B185" s="190" t="str">
        <f t="shared" si="45"/>
        <v/>
      </c>
      <c r="C185" s="66" t="str">
        <f t="shared" si="46"/>
        <v/>
      </c>
      <c r="D185" s="1" t="str">
        <f t="shared" si="47"/>
        <v/>
      </c>
      <c r="E185" s="2" t="str">
        <f t="shared" si="48"/>
        <v/>
      </c>
      <c r="F185" s="128" t="str">
        <f t="shared" si="49"/>
        <v/>
      </c>
      <c r="G185" s="3" t="str">
        <f t="shared" si="50"/>
        <v/>
      </c>
      <c r="H185" s="125">
        <f>IF(OR(ERR=FALSE,AND(F185="",G185="")),0,$F$11+SUM($F$12:F185)-SUM($G$12:G185))</f>
        <v>0</v>
      </c>
      <c r="I185" s="7"/>
    </row>
    <row r="186" spans="1:9">
      <c r="A186" s="26">
        <f t="shared" si="32"/>
        <v>175</v>
      </c>
      <c r="B186" s="190" t="str">
        <f t="shared" si="45"/>
        <v/>
      </c>
      <c r="C186" s="66" t="str">
        <f t="shared" si="46"/>
        <v/>
      </c>
      <c r="D186" s="1" t="str">
        <f t="shared" si="47"/>
        <v/>
      </c>
      <c r="E186" s="2" t="str">
        <f t="shared" si="48"/>
        <v/>
      </c>
      <c r="F186" s="128" t="str">
        <f t="shared" si="49"/>
        <v/>
      </c>
      <c r="G186" s="3" t="str">
        <f t="shared" si="50"/>
        <v/>
      </c>
      <c r="H186" s="125">
        <f>IF(OR(ERR=FALSE,AND(F186="",G186="")),0,$F$11+SUM($F$12:F186)-SUM($G$12:G186))</f>
        <v>0</v>
      </c>
      <c r="I186" s="7"/>
    </row>
    <row r="187" spans="1:9">
      <c r="A187" s="26">
        <f t="shared" si="32"/>
        <v>176</v>
      </c>
      <c r="B187" s="190" t="str">
        <f t="shared" ref="B187:B198" si="51">IF(ISERROR(VLOOKUP(A187&amp;D$8,JU_KODE,4,FALSE)=TRUE),"",VLOOKUP(A187&amp;D$8,JU_KODE,4,FALSE))</f>
        <v/>
      </c>
      <c r="C187" s="66" t="str">
        <f t="shared" ref="C187:C198" si="52">IF(ISERROR(VLOOKUP(A187&amp;D$8,JU_KODE,5,FALSE)=TRUE),"",VLOOKUP(A187&amp;D$8,JU_KODE,5,FALSE))</f>
        <v/>
      </c>
      <c r="D187" s="1" t="str">
        <f t="shared" ref="D187:D198" si="53">IF(ISERROR(VLOOKUP(A187&amp;D$8,JU_KODE,6,FALSE)=TRUE),"",VLOOKUP(A187&amp;D$8,JU_KODE,6,FALSE))</f>
        <v/>
      </c>
      <c r="E187" s="2" t="str">
        <f t="shared" ref="E187:E198" si="54">IF(ISERROR(VLOOKUP(A187&amp;D$8,JU_KODE,7,FALSE)=TRUE),"",VLOOKUP(A187&amp;D$8,JU_KODE,7,FALSE))</f>
        <v/>
      </c>
      <c r="F187" s="128" t="str">
        <f t="shared" ref="F187:F198" si="55">IF(ISERROR(VLOOKUP(A187&amp;D$8,JU_KODE,12,FALSE)=TRUE),"",VLOOKUP(A187&amp;D$8,JU_KODE,12,FALSE))</f>
        <v/>
      </c>
      <c r="G187" s="3" t="str">
        <f t="shared" ref="G187:G198" si="56">IF(ISERROR(VLOOKUP(A187&amp;D$8,JU_KODE,13,FALSE)=TRUE),"",VLOOKUP(A187&amp;D$8,JU_KODE,13,FALSE))</f>
        <v/>
      </c>
      <c r="H187" s="125">
        <f>IF(OR(ERR=FALSE,AND(F187="",G187="")),0,$F$11+SUM($F$12:F187)-SUM($G$12:G187))</f>
        <v>0</v>
      </c>
      <c r="I187" s="7"/>
    </row>
    <row r="188" spans="1:9">
      <c r="A188" s="26">
        <f t="shared" si="32"/>
        <v>177</v>
      </c>
      <c r="B188" s="190" t="str">
        <f t="shared" si="51"/>
        <v/>
      </c>
      <c r="C188" s="66" t="str">
        <f t="shared" si="52"/>
        <v/>
      </c>
      <c r="D188" s="1" t="str">
        <f t="shared" si="53"/>
        <v/>
      </c>
      <c r="E188" s="2" t="str">
        <f t="shared" si="54"/>
        <v/>
      </c>
      <c r="F188" s="128" t="str">
        <f t="shared" si="55"/>
        <v/>
      </c>
      <c r="G188" s="3" t="str">
        <f t="shared" si="56"/>
        <v/>
      </c>
      <c r="H188" s="125">
        <f>IF(OR(ERR=FALSE,AND(F188="",G188="")),0,$F$11+SUM($F$12:F188)-SUM($G$12:G188))</f>
        <v>0</v>
      </c>
      <c r="I188" s="7"/>
    </row>
    <row r="189" spans="1:9">
      <c r="A189" s="26">
        <f t="shared" si="32"/>
        <v>178</v>
      </c>
      <c r="B189" s="190" t="str">
        <f t="shared" si="51"/>
        <v/>
      </c>
      <c r="C189" s="66" t="str">
        <f t="shared" si="52"/>
        <v/>
      </c>
      <c r="D189" s="1" t="str">
        <f t="shared" si="53"/>
        <v/>
      </c>
      <c r="E189" s="2" t="str">
        <f t="shared" si="54"/>
        <v/>
      </c>
      <c r="F189" s="128" t="str">
        <f t="shared" si="55"/>
        <v/>
      </c>
      <c r="G189" s="3" t="str">
        <f t="shared" si="56"/>
        <v/>
      </c>
      <c r="H189" s="125">
        <f>IF(OR(ERR=FALSE,AND(F189="",G189="")),0,$F$11+SUM($F$12:F189)-SUM($G$12:G189))</f>
        <v>0</v>
      </c>
      <c r="I189" s="7"/>
    </row>
    <row r="190" spans="1:9">
      <c r="A190" s="26">
        <f t="shared" si="32"/>
        <v>179</v>
      </c>
      <c r="B190" s="190" t="str">
        <f t="shared" si="51"/>
        <v/>
      </c>
      <c r="C190" s="66" t="str">
        <f t="shared" si="52"/>
        <v/>
      </c>
      <c r="D190" s="1" t="str">
        <f t="shared" si="53"/>
        <v/>
      </c>
      <c r="E190" s="2" t="str">
        <f t="shared" si="54"/>
        <v/>
      </c>
      <c r="F190" s="128" t="str">
        <f t="shared" si="55"/>
        <v/>
      </c>
      <c r="G190" s="3" t="str">
        <f t="shared" si="56"/>
        <v/>
      </c>
      <c r="H190" s="125">
        <f>IF(OR(ERR=FALSE,AND(F190="",G190="")),0,$F$11+SUM($F$12:F190)-SUM($G$12:G190))</f>
        <v>0</v>
      </c>
      <c r="I190" s="7"/>
    </row>
    <row r="191" spans="1:9">
      <c r="A191" s="26">
        <f t="shared" si="32"/>
        <v>180</v>
      </c>
      <c r="B191" s="190" t="str">
        <f t="shared" si="51"/>
        <v/>
      </c>
      <c r="C191" s="66" t="str">
        <f t="shared" si="52"/>
        <v/>
      </c>
      <c r="D191" s="1" t="str">
        <f t="shared" si="53"/>
        <v/>
      </c>
      <c r="E191" s="2" t="str">
        <f t="shared" si="54"/>
        <v/>
      </c>
      <c r="F191" s="128" t="str">
        <f t="shared" si="55"/>
        <v/>
      </c>
      <c r="G191" s="3" t="str">
        <f t="shared" si="56"/>
        <v/>
      </c>
      <c r="H191" s="125">
        <f>IF(OR(ERR=FALSE,AND(F191="",G191="")),0,$F$11+SUM($F$12:F191)-SUM($G$12:G191))</f>
        <v>0</v>
      </c>
      <c r="I191" s="7"/>
    </row>
    <row r="192" spans="1:9">
      <c r="A192" s="26">
        <f t="shared" ref="A192:A223" si="57">A191+1</f>
        <v>181</v>
      </c>
      <c r="B192" s="190" t="str">
        <f t="shared" si="51"/>
        <v/>
      </c>
      <c r="C192" s="66" t="str">
        <f t="shared" si="52"/>
        <v/>
      </c>
      <c r="D192" s="1" t="str">
        <f t="shared" si="53"/>
        <v/>
      </c>
      <c r="E192" s="2" t="str">
        <f t="shared" si="54"/>
        <v/>
      </c>
      <c r="F192" s="128" t="str">
        <f t="shared" si="55"/>
        <v/>
      </c>
      <c r="G192" s="3" t="str">
        <f t="shared" si="56"/>
        <v/>
      </c>
      <c r="H192" s="125">
        <f>IF(OR(ERR=FALSE,AND(F192="",G192="")),0,$F$11+SUM($F$12:F192)-SUM($G$12:G192))</f>
        <v>0</v>
      </c>
      <c r="I192" s="7"/>
    </row>
    <row r="193" spans="1:9">
      <c r="A193" s="26">
        <f t="shared" si="57"/>
        <v>182</v>
      </c>
      <c r="B193" s="190" t="str">
        <f t="shared" si="51"/>
        <v/>
      </c>
      <c r="C193" s="66" t="str">
        <f t="shared" si="52"/>
        <v/>
      </c>
      <c r="D193" s="1" t="str">
        <f t="shared" si="53"/>
        <v/>
      </c>
      <c r="E193" s="2" t="str">
        <f t="shared" si="54"/>
        <v/>
      </c>
      <c r="F193" s="128" t="str">
        <f t="shared" si="55"/>
        <v/>
      </c>
      <c r="G193" s="3" t="str">
        <f t="shared" si="56"/>
        <v/>
      </c>
      <c r="H193" s="125">
        <f>IF(OR(ERR=FALSE,AND(F193="",G193="")),0,$F$11+SUM($F$12:F193)-SUM($G$12:G193))</f>
        <v>0</v>
      </c>
      <c r="I193" s="7"/>
    </row>
    <row r="194" spans="1:9">
      <c r="A194" s="26">
        <f t="shared" si="57"/>
        <v>183</v>
      </c>
      <c r="B194" s="190" t="str">
        <f t="shared" si="51"/>
        <v/>
      </c>
      <c r="C194" s="66" t="str">
        <f t="shared" si="52"/>
        <v/>
      </c>
      <c r="D194" s="1" t="str">
        <f t="shared" si="53"/>
        <v/>
      </c>
      <c r="E194" s="2" t="str">
        <f t="shared" si="54"/>
        <v/>
      </c>
      <c r="F194" s="128" t="str">
        <f t="shared" si="55"/>
        <v/>
      </c>
      <c r="G194" s="3" t="str">
        <f t="shared" si="56"/>
        <v/>
      </c>
      <c r="H194" s="125">
        <f>IF(OR(ERR=FALSE,AND(F194="",G194="")),0,$F$11+SUM($F$12:F194)-SUM($G$12:G194))</f>
        <v>0</v>
      </c>
      <c r="I194" s="7"/>
    </row>
    <row r="195" spans="1:9">
      <c r="A195" s="26">
        <f t="shared" si="57"/>
        <v>184</v>
      </c>
      <c r="B195" s="190" t="str">
        <f t="shared" si="51"/>
        <v/>
      </c>
      <c r="C195" s="66" t="str">
        <f t="shared" si="52"/>
        <v/>
      </c>
      <c r="D195" s="1" t="str">
        <f t="shared" si="53"/>
        <v/>
      </c>
      <c r="E195" s="2" t="str">
        <f t="shared" si="54"/>
        <v/>
      </c>
      <c r="F195" s="128" t="str">
        <f t="shared" si="55"/>
        <v/>
      </c>
      <c r="G195" s="3" t="str">
        <f t="shared" si="56"/>
        <v/>
      </c>
      <c r="H195" s="125">
        <f>IF(OR(ERR=FALSE,AND(F195="",G195="")),0,$F$11+SUM($F$12:F195)-SUM($G$12:G195))</f>
        <v>0</v>
      </c>
      <c r="I195" s="7"/>
    </row>
    <row r="196" spans="1:9">
      <c r="A196" s="26">
        <f t="shared" si="57"/>
        <v>185</v>
      </c>
      <c r="B196" s="190" t="str">
        <f t="shared" si="51"/>
        <v/>
      </c>
      <c r="C196" s="66" t="str">
        <f t="shared" si="52"/>
        <v/>
      </c>
      <c r="D196" s="1" t="str">
        <f t="shared" si="53"/>
        <v/>
      </c>
      <c r="E196" s="2" t="str">
        <f t="shared" si="54"/>
        <v/>
      </c>
      <c r="F196" s="128" t="str">
        <f t="shared" si="55"/>
        <v/>
      </c>
      <c r="G196" s="3" t="str">
        <f t="shared" si="56"/>
        <v/>
      </c>
      <c r="H196" s="125">
        <f>IF(OR(ERR=FALSE,AND(F196="",G196="")),0,$F$11+SUM($F$12:F196)-SUM($G$12:G196))</f>
        <v>0</v>
      </c>
      <c r="I196" s="7"/>
    </row>
    <row r="197" spans="1:9">
      <c r="A197" s="26">
        <f t="shared" si="57"/>
        <v>186</v>
      </c>
      <c r="B197" s="190" t="str">
        <f t="shared" si="51"/>
        <v/>
      </c>
      <c r="C197" s="66" t="str">
        <f t="shared" si="52"/>
        <v/>
      </c>
      <c r="D197" s="1" t="str">
        <f t="shared" si="53"/>
        <v/>
      </c>
      <c r="E197" s="2" t="str">
        <f t="shared" si="54"/>
        <v/>
      </c>
      <c r="F197" s="128" t="str">
        <f t="shared" si="55"/>
        <v/>
      </c>
      <c r="G197" s="3" t="str">
        <f t="shared" si="56"/>
        <v/>
      </c>
      <c r="H197" s="125">
        <f>IF(OR(ERR=FALSE,AND(F197="",G197="")),0,$F$11+SUM($F$12:F197)-SUM($G$12:G197))</f>
        <v>0</v>
      </c>
      <c r="I197" s="7"/>
    </row>
    <row r="198" spans="1:9">
      <c r="A198" s="26">
        <f t="shared" si="57"/>
        <v>187</v>
      </c>
      <c r="B198" s="190" t="str">
        <f t="shared" si="51"/>
        <v/>
      </c>
      <c r="C198" s="66" t="str">
        <f t="shared" si="52"/>
        <v/>
      </c>
      <c r="D198" s="1" t="str">
        <f t="shared" si="53"/>
        <v/>
      </c>
      <c r="E198" s="2" t="str">
        <f t="shared" si="54"/>
        <v/>
      </c>
      <c r="F198" s="128" t="str">
        <f t="shared" si="55"/>
        <v/>
      </c>
      <c r="G198" s="3" t="str">
        <f t="shared" si="56"/>
        <v/>
      </c>
      <c r="H198" s="125">
        <f>IF(OR(ERR=FALSE,AND(F198="",G198="")),0,$F$11+SUM($F$12:F198)-SUM($G$12:G198))</f>
        <v>0</v>
      </c>
      <c r="I198" s="7"/>
    </row>
    <row r="199" spans="1:9">
      <c r="A199" s="26">
        <f t="shared" si="57"/>
        <v>188</v>
      </c>
      <c r="B199" s="190" t="str">
        <f t="shared" ref="B199:B222" si="58">IF(ISERROR(VLOOKUP(A199&amp;D$8,JU_KODE,4,FALSE)=TRUE),"",VLOOKUP(A199&amp;D$8,JU_KODE,4,FALSE))</f>
        <v/>
      </c>
      <c r="C199" s="66" t="str">
        <f t="shared" ref="C199:C222" si="59">IF(ISERROR(VLOOKUP(A199&amp;D$8,JU_KODE,5,FALSE)=TRUE),"",VLOOKUP(A199&amp;D$8,JU_KODE,5,FALSE))</f>
        <v/>
      </c>
      <c r="D199" s="1" t="str">
        <f t="shared" ref="D199:D222" si="60">IF(ISERROR(VLOOKUP(A199&amp;D$8,JU_KODE,6,FALSE)=TRUE),"",VLOOKUP(A199&amp;D$8,JU_KODE,6,FALSE))</f>
        <v/>
      </c>
      <c r="E199" s="2" t="str">
        <f t="shared" ref="E199:E222" si="61">IF(ISERROR(VLOOKUP(A199&amp;D$8,JU_KODE,7,FALSE)=TRUE),"",VLOOKUP(A199&amp;D$8,JU_KODE,7,FALSE))</f>
        <v/>
      </c>
      <c r="F199" s="128" t="str">
        <f t="shared" ref="F199:F222" si="62">IF(ISERROR(VLOOKUP(A199&amp;D$8,JU_KODE,12,FALSE)=TRUE),"",VLOOKUP(A199&amp;D$8,JU_KODE,12,FALSE))</f>
        <v/>
      </c>
      <c r="G199" s="3" t="str">
        <f t="shared" ref="G199:G222" si="63">IF(ISERROR(VLOOKUP(A199&amp;D$8,JU_KODE,13,FALSE)=TRUE),"",VLOOKUP(A199&amp;D$8,JU_KODE,13,FALSE))</f>
        <v/>
      </c>
      <c r="H199" s="125">
        <f>IF(OR(ERR=FALSE,AND(F199="",G199="")),0,$F$11+SUM($F$12:F199)-SUM($G$12:G199))</f>
        <v>0</v>
      </c>
      <c r="I199" s="7"/>
    </row>
    <row r="200" spans="1:9">
      <c r="A200" s="26">
        <f t="shared" si="57"/>
        <v>189</v>
      </c>
      <c r="B200" s="190" t="str">
        <f t="shared" si="58"/>
        <v/>
      </c>
      <c r="C200" s="66" t="str">
        <f t="shared" si="59"/>
        <v/>
      </c>
      <c r="D200" s="1" t="str">
        <f t="shared" si="60"/>
        <v/>
      </c>
      <c r="E200" s="2" t="str">
        <f t="shared" si="61"/>
        <v/>
      </c>
      <c r="F200" s="128" t="str">
        <f t="shared" si="62"/>
        <v/>
      </c>
      <c r="G200" s="3" t="str">
        <f t="shared" si="63"/>
        <v/>
      </c>
      <c r="H200" s="125">
        <f>IF(OR(ERR=FALSE,AND(F200="",G200="")),0,$F$11+SUM($F$12:F200)-SUM($G$12:G200))</f>
        <v>0</v>
      </c>
      <c r="I200" s="7"/>
    </row>
    <row r="201" spans="1:9">
      <c r="A201" s="26">
        <f t="shared" si="57"/>
        <v>190</v>
      </c>
      <c r="B201" s="190" t="str">
        <f t="shared" si="58"/>
        <v/>
      </c>
      <c r="C201" s="66" t="str">
        <f t="shared" si="59"/>
        <v/>
      </c>
      <c r="D201" s="1" t="str">
        <f t="shared" si="60"/>
        <v/>
      </c>
      <c r="E201" s="2" t="str">
        <f t="shared" si="61"/>
        <v/>
      </c>
      <c r="F201" s="128" t="str">
        <f t="shared" si="62"/>
        <v/>
      </c>
      <c r="G201" s="3" t="str">
        <f t="shared" si="63"/>
        <v/>
      </c>
      <c r="H201" s="125">
        <f>IF(OR(ERR=FALSE,AND(F201="",G201="")),0,$F$11+SUM($F$12:F201)-SUM($G$12:G201))</f>
        <v>0</v>
      </c>
      <c r="I201" s="7"/>
    </row>
    <row r="202" spans="1:9">
      <c r="A202" s="26">
        <f t="shared" si="57"/>
        <v>191</v>
      </c>
      <c r="B202" s="190" t="str">
        <f t="shared" si="58"/>
        <v/>
      </c>
      <c r="C202" s="66" t="str">
        <f t="shared" si="59"/>
        <v/>
      </c>
      <c r="D202" s="1" t="str">
        <f t="shared" si="60"/>
        <v/>
      </c>
      <c r="E202" s="2" t="str">
        <f t="shared" si="61"/>
        <v/>
      </c>
      <c r="F202" s="128" t="str">
        <f t="shared" si="62"/>
        <v/>
      </c>
      <c r="G202" s="3" t="str">
        <f t="shared" si="63"/>
        <v/>
      </c>
      <c r="H202" s="125">
        <f>IF(OR(ERR=FALSE,AND(F202="",G202="")),0,$F$11+SUM($F$12:F202)-SUM($G$12:G202))</f>
        <v>0</v>
      </c>
      <c r="I202" s="7"/>
    </row>
    <row r="203" spans="1:9">
      <c r="A203" s="26">
        <f t="shared" si="57"/>
        <v>192</v>
      </c>
      <c r="B203" s="190" t="str">
        <f t="shared" si="58"/>
        <v/>
      </c>
      <c r="C203" s="66" t="str">
        <f t="shared" si="59"/>
        <v/>
      </c>
      <c r="D203" s="1" t="str">
        <f t="shared" si="60"/>
        <v/>
      </c>
      <c r="E203" s="2" t="str">
        <f t="shared" si="61"/>
        <v/>
      </c>
      <c r="F203" s="128" t="str">
        <f t="shared" si="62"/>
        <v/>
      </c>
      <c r="G203" s="3" t="str">
        <f t="shared" si="63"/>
        <v/>
      </c>
      <c r="H203" s="125">
        <f>IF(OR(ERR=FALSE,AND(F203="",G203="")),0,$F$11+SUM($F$12:F203)-SUM($G$12:G203))</f>
        <v>0</v>
      </c>
      <c r="I203" s="7"/>
    </row>
    <row r="204" spans="1:9">
      <c r="A204" s="26">
        <f t="shared" si="57"/>
        <v>193</v>
      </c>
      <c r="B204" s="190" t="str">
        <f t="shared" si="58"/>
        <v/>
      </c>
      <c r="C204" s="66" t="str">
        <f t="shared" si="59"/>
        <v/>
      </c>
      <c r="D204" s="1" t="str">
        <f t="shared" si="60"/>
        <v/>
      </c>
      <c r="E204" s="2" t="str">
        <f t="shared" si="61"/>
        <v/>
      </c>
      <c r="F204" s="128" t="str">
        <f t="shared" si="62"/>
        <v/>
      </c>
      <c r="G204" s="3" t="str">
        <f t="shared" si="63"/>
        <v/>
      </c>
      <c r="H204" s="125">
        <f>IF(OR(ERR=FALSE,AND(F204="",G204="")),0,$F$11+SUM($F$12:F204)-SUM($G$12:G204))</f>
        <v>0</v>
      </c>
      <c r="I204" s="7"/>
    </row>
    <row r="205" spans="1:9">
      <c r="A205" s="26">
        <f t="shared" si="57"/>
        <v>194</v>
      </c>
      <c r="B205" s="190" t="str">
        <f t="shared" si="58"/>
        <v/>
      </c>
      <c r="C205" s="66" t="str">
        <f t="shared" si="59"/>
        <v/>
      </c>
      <c r="D205" s="1" t="str">
        <f t="shared" si="60"/>
        <v/>
      </c>
      <c r="E205" s="2" t="str">
        <f t="shared" si="61"/>
        <v/>
      </c>
      <c r="F205" s="128" t="str">
        <f t="shared" si="62"/>
        <v/>
      </c>
      <c r="G205" s="3" t="str">
        <f t="shared" si="63"/>
        <v/>
      </c>
      <c r="H205" s="125">
        <f>IF(OR(ERR=FALSE,AND(F205="",G205="")),0,$F$11+SUM($F$12:F205)-SUM($G$12:G205))</f>
        <v>0</v>
      </c>
      <c r="I205" s="7"/>
    </row>
    <row r="206" spans="1:9">
      <c r="A206" s="26">
        <f t="shared" si="57"/>
        <v>195</v>
      </c>
      <c r="B206" s="190" t="str">
        <f t="shared" si="58"/>
        <v/>
      </c>
      <c r="C206" s="66" t="str">
        <f t="shared" si="59"/>
        <v/>
      </c>
      <c r="D206" s="1" t="str">
        <f t="shared" si="60"/>
        <v/>
      </c>
      <c r="E206" s="2" t="str">
        <f t="shared" si="61"/>
        <v/>
      </c>
      <c r="F206" s="128" t="str">
        <f t="shared" si="62"/>
        <v/>
      </c>
      <c r="G206" s="3" t="str">
        <f t="shared" si="63"/>
        <v/>
      </c>
      <c r="H206" s="125">
        <f>IF(OR(ERR=FALSE,AND(F206="",G206="")),0,$F$11+SUM($F$12:F206)-SUM($G$12:G206))</f>
        <v>0</v>
      </c>
      <c r="I206" s="7"/>
    </row>
    <row r="207" spans="1:9">
      <c r="A207" s="26">
        <f t="shared" si="57"/>
        <v>196</v>
      </c>
      <c r="B207" s="190" t="str">
        <f t="shared" si="58"/>
        <v/>
      </c>
      <c r="C207" s="66" t="str">
        <f t="shared" si="59"/>
        <v/>
      </c>
      <c r="D207" s="1" t="str">
        <f t="shared" si="60"/>
        <v/>
      </c>
      <c r="E207" s="2" t="str">
        <f t="shared" si="61"/>
        <v/>
      </c>
      <c r="F207" s="128" t="str">
        <f t="shared" si="62"/>
        <v/>
      </c>
      <c r="G207" s="3" t="str">
        <f t="shared" si="63"/>
        <v/>
      </c>
      <c r="H207" s="125">
        <f>IF(OR(ERR=FALSE,AND(F207="",G207="")),0,$F$11+SUM($F$12:F207)-SUM($G$12:G207))</f>
        <v>0</v>
      </c>
      <c r="I207" s="7"/>
    </row>
    <row r="208" spans="1:9">
      <c r="A208" s="26">
        <f t="shared" si="57"/>
        <v>197</v>
      </c>
      <c r="B208" s="190" t="str">
        <f t="shared" si="58"/>
        <v/>
      </c>
      <c r="C208" s="66" t="str">
        <f t="shared" si="59"/>
        <v/>
      </c>
      <c r="D208" s="1" t="str">
        <f t="shared" si="60"/>
        <v/>
      </c>
      <c r="E208" s="2" t="str">
        <f t="shared" si="61"/>
        <v/>
      </c>
      <c r="F208" s="128" t="str">
        <f t="shared" si="62"/>
        <v/>
      </c>
      <c r="G208" s="3" t="str">
        <f t="shared" si="63"/>
        <v/>
      </c>
      <c r="H208" s="125">
        <f>IF(OR(ERR=FALSE,AND(F208="",G208="")),0,$F$11+SUM($F$12:F208)-SUM($G$12:G208))</f>
        <v>0</v>
      </c>
      <c r="I208" s="7"/>
    </row>
    <row r="209" spans="1:9">
      <c r="A209" s="26">
        <f t="shared" si="57"/>
        <v>198</v>
      </c>
      <c r="B209" s="190" t="str">
        <f t="shared" si="58"/>
        <v/>
      </c>
      <c r="C209" s="66" t="str">
        <f t="shared" si="59"/>
        <v/>
      </c>
      <c r="D209" s="1" t="str">
        <f t="shared" si="60"/>
        <v/>
      </c>
      <c r="E209" s="2" t="str">
        <f t="shared" si="61"/>
        <v/>
      </c>
      <c r="F209" s="128" t="str">
        <f t="shared" si="62"/>
        <v/>
      </c>
      <c r="G209" s="3" t="str">
        <f t="shared" si="63"/>
        <v/>
      </c>
      <c r="H209" s="125">
        <f>IF(OR(ERR=FALSE,AND(F209="",G209="")),0,$F$11+SUM($F$12:F209)-SUM($G$12:G209))</f>
        <v>0</v>
      </c>
      <c r="I209" s="7"/>
    </row>
    <row r="210" spans="1:9">
      <c r="A210" s="26">
        <f t="shared" si="57"/>
        <v>199</v>
      </c>
      <c r="B210" s="190" t="str">
        <f t="shared" si="58"/>
        <v/>
      </c>
      <c r="C210" s="66" t="str">
        <f t="shared" si="59"/>
        <v/>
      </c>
      <c r="D210" s="1" t="str">
        <f t="shared" si="60"/>
        <v/>
      </c>
      <c r="E210" s="2" t="str">
        <f t="shared" si="61"/>
        <v/>
      </c>
      <c r="F210" s="128" t="str">
        <f t="shared" si="62"/>
        <v/>
      </c>
      <c r="G210" s="3" t="str">
        <f t="shared" si="63"/>
        <v/>
      </c>
      <c r="H210" s="125">
        <f>IF(OR(ERR=FALSE,AND(F210="",G210="")),0,$F$11+SUM($F$12:F210)-SUM($G$12:G210))</f>
        <v>0</v>
      </c>
      <c r="I210" s="7"/>
    </row>
    <row r="211" spans="1:9">
      <c r="A211" s="26">
        <f t="shared" si="57"/>
        <v>200</v>
      </c>
      <c r="B211" s="190" t="str">
        <f t="shared" si="58"/>
        <v/>
      </c>
      <c r="C211" s="66" t="str">
        <f t="shared" si="59"/>
        <v/>
      </c>
      <c r="D211" s="1" t="str">
        <f t="shared" si="60"/>
        <v/>
      </c>
      <c r="E211" s="2" t="str">
        <f t="shared" si="61"/>
        <v/>
      </c>
      <c r="F211" s="128" t="str">
        <f t="shared" si="62"/>
        <v/>
      </c>
      <c r="G211" s="3" t="str">
        <f t="shared" si="63"/>
        <v/>
      </c>
      <c r="H211" s="125">
        <f>IF(OR(ERR=FALSE,AND(F211="",G211="")),0,$F$11+SUM($F$12:F211)-SUM($G$12:G211))</f>
        <v>0</v>
      </c>
      <c r="I211" s="7"/>
    </row>
    <row r="212" spans="1:9">
      <c r="A212" s="26">
        <f t="shared" si="57"/>
        <v>201</v>
      </c>
      <c r="B212" s="190" t="str">
        <f t="shared" si="58"/>
        <v/>
      </c>
      <c r="C212" s="66" t="str">
        <f t="shared" si="59"/>
        <v/>
      </c>
      <c r="D212" s="1" t="str">
        <f t="shared" si="60"/>
        <v/>
      </c>
      <c r="E212" s="2" t="str">
        <f t="shared" si="61"/>
        <v/>
      </c>
      <c r="F212" s="128" t="str">
        <f t="shared" si="62"/>
        <v/>
      </c>
      <c r="G212" s="3" t="str">
        <f t="shared" si="63"/>
        <v/>
      </c>
      <c r="H212" s="125">
        <f>IF(OR(ERR=FALSE,AND(F212="",G212="")),0,$F$11+SUM($F$12:F212)-SUM($G$12:G212))</f>
        <v>0</v>
      </c>
      <c r="I212" s="7"/>
    </row>
    <row r="213" spans="1:9">
      <c r="A213" s="26">
        <f t="shared" si="57"/>
        <v>202</v>
      </c>
      <c r="B213" s="190" t="str">
        <f t="shared" si="58"/>
        <v/>
      </c>
      <c r="C213" s="66" t="str">
        <f t="shared" si="59"/>
        <v/>
      </c>
      <c r="D213" s="1" t="str">
        <f t="shared" si="60"/>
        <v/>
      </c>
      <c r="E213" s="2" t="str">
        <f t="shared" si="61"/>
        <v/>
      </c>
      <c r="F213" s="128" t="str">
        <f t="shared" si="62"/>
        <v/>
      </c>
      <c r="G213" s="3" t="str">
        <f t="shared" si="63"/>
        <v/>
      </c>
      <c r="H213" s="125">
        <f>IF(OR(ERR=FALSE,AND(F213="",G213="")),0,$F$11+SUM($F$12:F213)-SUM($G$12:G213))</f>
        <v>0</v>
      </c>
      <c r="I213" s="7"/>
    </row>
    <row r="214" spans="1:9">
      <c r="A214" s="26">
        <f t="shared" si="57"/>
        <v>203</v>
      </c>
      <c r="B214" s="190" t="str">
        <f t="shared" si="58"/>
        <v/>
      </c>
      <c r="C214" s="66" t="str">
        <f t="shared" si="59"/>
        <v/>
      </c>
      <c r="D214" s="1" t="str">
        <f t="shared" si="60"/>
        <v/>
      </c>
      <c r="E214" s="2" t="str">
        <f t="shared" si="61"/>
        <v/>
      </c>
      <c r="F214" s="128" t="str">
        <f t="shared" si="62"/>
        <v/>
      </c>
      <c r="G214" s="3" t="str">
        <f t="shared" si="63"/>
        <v/>
      </c>
      <c r="H214" s="125">
        <f>IF(OR(ERR=FALSE,AND(F214="",G214="")),0,$F$11+SUM($F$12:F214)-SUM($G$12:G214))</f>
        <v>0</v>
      </c>
      <c r="I214" s="7"/>
    </row>
    <row r="215" spans="1:9">
      <c r="A215" s="26">
        <f t="shared" si="57"/>
        <v>204</v>
      </c>
      <c r="B215" s="190" t="str">
        <f t="shared" si="58"/>
        <v/>
      </c>
      <c r="C215" s="66" t="str">
        <f t="shared" si="59"/>
        <v/>
      </c>
      <c r="D215" s="1" t="str">
        <f t="shared" si="60"/>
        <v/>
      </c>
      <c r="E215" s="2" t="str">
        <f t="shared" si="61"/>
        <v/>
      </c>
      <c r="F215" s="128" t="str">
        <f t="shared" si="62"/>
        <v/>
      </c>
      <c r="G215" s="3" t="str">
        <f t="shared" si="63"/>
        <v/>
      </c>
      <c r="H215" s="125">
        <f>IF(OR(ERR=FALSE,AND(F215="",G215="")),0,$F$11+SUM($F$12:F215)-SUM($G$12:G215))</f>
        <v>0</v>
      </c>
      <c r="I215" s="7"/>
    </row>
    <row r="216" spans="1:9">
      <c r="A216" s="26">
        <f t="shared" si="57"/>
        <v>205</v>
      </c>
      <c r="B216" s="190" t="str">
        <f t="shared" si="58"/>
        <v/>
      </c>
      <c r="C216" s="66" t="str">
        <f t="shared" si="59"/>
        <v/>
      </c>
      <c r="D216" s="1" t="str">
        <f t="shared" si="60"/>
        <v/>
      </c>
      <c r="E216" s="2" t="str">
        <f t="shared" si="61"/>
        <v/>
      </c>
      <c r="F216" s="128" t="str">
        <f t="shared" si="62"/>
        <v/>
      </c>
      <c r="G216" s="3" t="str">
        <f t="shared" si="63"/>
        <v/>
      </c>
      <c r="H216" s="125">
        <f>IF(OR(ERR=FALSE,AND(F216="",G216="")),0,$F$11+SUM($F$12:F216)-SUM($G$12:G216))</f>
        <v>0</v>
      </c>
      <c r="I216" s="7"/>
    </row>
    <row r="217" spans="1:9">
      <c r="A217" s="26">
        <f t="shared" si="57"/>
        <v>206</v>
      </c>
      <c r="B217" s="190" t="str">
        <f t="shared" si="58"/>
        <v/>
      </c>
      <c r="C217" s="66" t="str">
        <f t="shared" si="59"/>
        <v/>
      </c>
      <c r="D217" s="1" t="str">
        <f t="shared" si="60"/>
        <v/>
      </c>
      <c r="E217" s="2" t="str">
        <f t="shared" si="61"/>
        <v/>
      </c>
      <c r="F217" s="128" t="str">
        <f t="shared" si="62"/>
        <v/>
      </c>
      <c r="G217" s="3" t="str">
        <f t="shared" si="63"/>
        <v/>
      </c>
      <c r="H217" s="125">
        <f>IF(OR(ERR=FALSE,AND(F217="",G217="")),0,$F$11+SUM($F$12:F217)-SUM($G$12:G217))</f>
        <v>0</v>
      </c>
      <c r="I217" s="7"/>
    </row>
    <row r="218" spans="1:9">
      <c r="A218" s="26">
        <f t="shared" si="57"/>
        <v>207</v>
      </c>
      <c r="B218" s="190" t="str">
        <f t="shared" si="58"/>
        <v/>
      </c>
      <c r="C218" s="66" t="str">
        <f t="shared" si="59"/>
        <v/>
      </c>
      <c r="D218" s="1" t="str">
        <f t="shared" si="60"/>
        <v/>
      </c>
      <c r="E218" s="2" t="str">
        <f t="shared" si="61"/>
        <v/>
      </c>
      <c r="F218" s="128" t="str">
        <f t="shared" si="62"/>
        <v/>
      </c>
      <c r="G218" s="3" t="str">
        <f t="shared" si="63"/>
        <v/>
      </c>
      <c r="H218" s="125">
        <f>IF(OR(ERR=FALSE,AND(F218="",G218="")),0,$F$11+SUM($F$12:F218)-SUM($G$12:G218))</f>
        <v>0</v>
      </c>
      <c r="I218" s="7"/>
    </row>
    <row r="219" spans="1:9">
      <c r="A219" s="26">
        <f t="shared" si="57"/>
        <v>208</v>
      </c>
      <c r="B219" s="190" t="str">
        <f t="shared" si="58"/>
        <v/>
      </c>
      <c r="C219" s="66" t="str">
        <f t="shared" si="59"/>
        <v/>
      </c>
      <c r="D219" s="1" t="str">
        <f t="shared" si="60"/>
        <v/>
      </c>
      <c r="E219" s="2" t="str">
        <f t="shared" si="61"/>
        <v/>
      </c>
      <c r="F219" s="128" t="str">
        <f t="shared" si="62"/>
        <v/>
      </c>
      <c r="G219" s="3" t="str">
        <f t="shared" si="63"/>
        <v/>
      </c>
      <c r="H219" s="125">
        <f>IF(OR(ERR=FALSE,AND(F219="",G219="")),0,$F$11+SUM($F$12:F219)-SUM($G$12:G219))</f>
        <v>0</v>
      </c>
      <c r="I219" s="7"/>
    </row>
    <row r="220" spans="1:9">
      <c r="A220" s="26">
        <f t="shared" si="57"/>
        <v>209</v>
      </c>
      <c r="B220" s="190" t="str">
        <f t="shared" si="58"/>
        <v/>
      </c>
      <c r="C220" s="66" t="str">
        <f t="shared" si="59"/>
        <v/>
      </c>
      <c r="D220" s="1" t="str">
        <f t="shared" si="60"/>
        <v/>
      </c>
      <c r="E220" s="2" t="str">
        <f t="shared" si="61"/>
        <v/>
      </c>
      <c r="F220" s="128" t="str">
        <f t="shared" si="62"/>
        <v/>
      </c>
      <c r="G220" s="3" t="str">
        <f t="shared" si="63"/>
        <v/>
      </c>
      <c r="H220" s="125">
        <f>IF(OR(ERR=FALSE,AND(F220="",G220="")),0,$F$11+SUM($F$12:F220)-SUM($G$12:G220))</f>
        <v>0</v>
      </c>
      <c r="I220" s="7"/>
    </row>
    <row r="221" spans="1:9">
      <c r="A221" s="26">
        <f t="shared" si="57"/>
        <v>210</v>
      </c>
      <c r="B221" s="190" t="str">
        <f t="shared" si="58"/>
        <v/>
      </c>
      <c r="C221" s="66" t="str">
        <f t="shared" si="59"/>
        <v/>
      </c>
      <c r="D221" s="1" t="str">
        <f t="shared" si="60"/>
        <v/>
      </c>
      <c r="E221" s="2" t="str">
        <f t="shared" si="61"/>
        <v/>
      </c>
      <c r="F221" s="128" t="str">
        <f t="shared" si="62"/>
        <v/>
      </c>
      <c r="G221" s="3" t="str">
        <f t="shared" si="63"/>
        <v/>
      </c>
      <c r="H221" s="125">
        <f>IF(OR(ERR=FALSE,AND(F221="",G221="")),0,$F$11+SUM($F$12:F221)-SUM($G$12:G221))</f>
        <v>0</v>
      </c>
      <c r="I221" s="7"/>
    </row>
    <row r="222" spans="1:9">
      <c r="A222" s="26">
        <f t="shared" si="57"/>
        <v>211</v>
      </c>
      <c r="B222" s="190" t="str">
        <f t="shared" si="58"/>
        <v/>
      </c>
      <c r="C222" s="66" t="str">
        <f t="shared" si="59"/>
        <v/>
      </c>
      <c r="D222" s="1" t="str">
        <f t="shared" si="60"/>
        <v/>
      </c>
      <c r="E222" s="2" t="str">
        <f t="shared" si="61"/>
        <v/>
      </c>
      <c r="F222" s="128" t="str">
        <f t="shared" si="62"/>
        <v/>
      </c>
      <c r="G222" s="3" t="str">
        <f t="shared" si="63"/>
        <v/>
      </c>
      <c r="H222" s="125">
        <f>IF(OR(ERR=FALSE,AND(F222="",G222="")),0,$F$11+SUM($F$12:F222)-SUM($G$12:G222))</f>
        <v>0</v>
      </c>
      <c r="I222" s="7"/>
    </row>
    <row r="223" spans="1:9">
      <c r="A223" s="26">
        <f t="shared" si="57"/>
        <v>212</v>
      </c>
      <c r="B223" s="190" t="str">
        <f>IF(ISERROR(VLOOKUP(A223&amp;D$8,JU_KODE,4,FALSE)=TRUE),"",VLOOKUP(A223&amp;D$8,JU_KODE,4,FALSE))</f>
        <v/>
      </c>
      <c r="C223" s="66" t="str">
        <f>IF(ISERROR(VLOOKUP(A223&amp;D$8,JU_KODE,5,FALSE)=TRUE),"",VLOOKUP(A223&amp;D$8,JU_KODE,5,FALSE))</f>
        <v/>
      </c>
      <c r="D223" s="1" t="str">
        <f>IF(ISERROR(VLOOKUP(A223&amp;D$8,JU_KODE,6,FALSE)=TRUE),"",VLOOKUP(A223&amp;D$8,JU_KODE,6,FALSE))</f>
        <v/>
      </c>
      <c r="E223" s="2" t="str">
        <f>IF(ISERROR(VLOOKUP(A223&amp;D$8,JU_KODE,7,FALSE)=TRUE),"",VLOOKUP(A223&amp;D$8,JU_KODE,7,FALSE))</f>
        <v/>
      </c>
      <c r="F223" s="128" t="str">
        <f>IF(ISERROR(VLOOKUP(A223&amp;D$8,JU_KODE,12,FALSE)=TRUE),"",VLOOKUP(A223&amp;D$8,JU_KODE,12,FALSE))</f>
        <v/>
      </c>
      <c r="G223" s="3" t="str">
        <f>IF(ISERROR(VLOOKUP(A223&amp;D$8,JU_KODE,13,FALSE)=TRUE),"",VLOOKUP(A223&amp;D$8,JU_KODE,13,FALSE))</f>
        <v/>
      </c>
      <c r="H223" s="125">
        <f>IF(OR(ERR=FALSE,AND(F223="",G223="")),0,$F$11+SUM($F$12:F223)-SUM($G$12:G223))</f>
        <v>0</v>
      </c>
      <c r="I223" s="7"/>
    </row>
    <row r="224" spans="1:9">
      <c r="A224" s="17"/>
      <c r="B224" s="191"/>
      <c r="C224" s="17"/>
      <c r="D224" s="17"/>
      <c r="E224" s="27"/>
      <c r="F224" s="27"/>
      <c r="G224" s="27"/>
      <c r="H224" s="27"/>
      <c r="I224" s="7"/>
    </row>
    <row r="225" spans="1:8">
      <c r="A225" s="118"/>
      <c r="B225" s="192"/>
      <c r="C225" s="118"/>
      <c r="D225" s="118"/>
      <c r="E225" s="119"/>
      <c r="F225" s="119"/>
      <c r="G225" s="119"/>
      <c r="H225" s="119"/>
    </row>
    <row r="226" spans="1:8">
      <c r="A226" s="118"/>
      <c r="B226" s="192"/>
      <c r="C226" s="118"/>
      <c r="D226" s="118"/>
      <c r="E226" s="119"/>
      <c r="F226" s="119"/>
      <c r="G226" s="119"/>
      <c r="H226" s="119"/>
    </row>
    <row r="227" spans="1:8">
      <c r="A227" s="118"/>
      <c r="B227" s="192"/>
      <c r="C227" s="118"/>
      <c r="D227" s="118"/>
      <c r="E227" s="119"/>
      <c r="F227" s="119"/>
      <c r="G227" s="119"/>
      <c r="H227" s="119"/>
    </row>
    <row r="228" spans="1:8">
      <c r="A228" s="118"/>
      <c r="B228" s="192"/>
      <c r="C228" s="118"/>
      <c r="D228" s="118"/>
      <c r="E228" s="119"/>
      <c r="F228" s="119"/>
      <c r="G228" s="119"/>
      <c r="H228" s="119"/>
    </row>
    <row r="229" spans="1:8">
      <c r="A229" s="118"/>
      <c r="B229" s="192"/>
      <c r="C229" s="118"/>
      <c r="D229" s="118"/>
      <c r="E229" s="119"/>
      <c r="F229" s="119"/>
      <c r="G229" s="119"/>
      <c r="H229" s="119"/>
    </row>
    <row r="230" spans="1:8">
      <c r="A230" s="118"/>
      <c r="B230" s="192"/>
      <c r="C230" s="118"/>
      <c r="D230" s="118"/>
      <c r="E230" s="119"/>
      <c r="F230" s="119"/>
      <c r="G230" s="119"/>
      <c r="H230" s="119"/>
    </row>
    <row r="231" spans="1:8">
      <c r="A231" s="118"/>
      <c r="B231" s="192"/>
      <c r="C231" s="118"/>
      <c r="D231" s="118"/>
      <c r="E231" s="119"/>
      <c r="F231" s="119"/>
      <c r="G231" s="119"/>
      <c r="H231" s="119"/>
    </row>
    <row r="232" spans="1:8">
      <c r="A232" s="118"/>
      <c r="B232" s="192"/>
      <c r="C232" s="118"/>
      <c r="D232" s="118"/>
      <c r="E232" s="119"/>
      <c r="F232" s="119"/>
      <c r="G232" s="119"/>
      <c r="H232" s="119"/>
    </row>
    <row r="233" spans="1:8">
      <c r="A233" s="118"/>
      <c r="B233" s="192"/>
      <c r="C233" s="118"/>
      <c r="D233" s="118"/>
      <c r="E233" s="119"/>
      <c r="F233" s="119"/>
      <c r="G233" s="119"/>
      <c r="H233" s="119"/>
    </row>
    <row r="234" spans="1:8">
      <c r="A234" s="118"/>
      <c r="B234" s="192"/>
      <c r="C234" s="118"/>
      <c r="D234" s="118"/>
      <c r="E234" s="119"/>
      <c r="F234" s="119"/>
      <c r="G234" s="119"/>
      <c r="H234" s="119"/>
    </row>
    <row r="235" spans="1:8">
      <c r="A235" s="118"/>
      <c r="B235" s="192"/>
      <c r="C235" s="118"/>
      <c r="D235" s="118"/>
      <c r="E235" s="119"/>
      <c r="F235" s="119"/>
      <c r="G235" s="119"/>
      <c r="H235" s="119"/>
    </row>
    <row r="236" spans="1:8">
      <c r="A236" s="118"/>
      <c r="B236" s="192"/>
      <c r="C236" s="118"/>
      <c r="D236" s="118"/>
      <c r="E236" s="119"/>
      <c r="F236" s="119"/>
      <c r="G236" s="119"/>
      <c r="H236" s="119"/>
    </row>
    <row r="237" spans="1:8">
      <c r="A237" s="118"/>
      <c r="B237" s="192"/>
      <c r="C237" s="118"/>
      <c r="D237" s="118"/>
      <c r="E237" s="119"/>
      <c r="F237" s="119"/>
      <c r="G237" s="119"/>
      <c r="H237" s="119"/>
    </row>
    <row r="238" spans="1:8">
      <c r="A238" s="118"/>
      <c r="B238" s="192"/>
      <c r="C238" s="118"/>
      <c r="D238" s="118"/>
      <c r="E238" s="119"/>
      <c r="F238" s="119"/>
      <c r="G238" s="119"/>
      <c r="H238" s="119"/>
    </row>
    <row r="239" spans="1:8">
      <c r="A239" s="118"/>
      <c r="B239" s="192"/>
      <c r="C239" s="118"/>
      <c r="D239" s="118"/>
      <c r="E239" s="119"/>
      <c r="F239" s="119"/>
      <c r="G239" s="119"/>
      <c r="H239" s="119"/>
    </row>
    <row r="240" spans="1:8">
      <c r="A240" s="118"/>
      <c r="B240" s="192"/>
      <c r="C240" s="118"/>
      <c r="D240" s="118"/>
      <c r="E240" s="119"/>
      <c r="F240" s="119"/>
      <c r="G240" s="119"/>
      <c r="H240" s="119"/>
    </row>
    <row r="241" spans="1:8">
      <c r="A241" s="118"/>
      <c r="B241" s="192"/>
      <c r="C241" s="118"/>
      <c r="D241" s="118"/>
      <c r="E241" s="119"/>
      <c r="F241" s="119"/>
      <c r="G241" s="119"/>
      <c r="H241" s="119"/>
    </row>
    <row r="242" spans="1:8">
      <c r="A242" s="118"/>
      <c r="B242" s="192"/>
      <c r="C242" s="118"/>
      <c r="D242" s="118"/>
      <c r="E242" s="119"/>
      <c r="F242" s="119"/>
      <c r="G242" s="119"/>
      <c r="H242" s="119"/>
    </row>
    <row r="243" spans="1:8">
      <c r="A243" s="118"/>
      <c r="B243" s="192"/>
      <c r="C243" s="118"/>
      <c r="D243" s="118"/>
      <c r="E243" s="119"/>
      <c r="F243" s="119"/>
      <c r="G243" s="119"/>
      <c r="H243" s="119"/>
    </row>
    <row r="244" spans="1:8">
      <c r="A244" s="118"/>
      <c r="B244" s="192"/>
      <c r="C244" s="118"/>
      <c r="D244" s="118"/>
      <c r="E244" s="119"/>
      <c r="F244" s="119"/>
      <c r="G244" s="119"/>
      <c r="H244" s="119"/>
    </row>
    <row r="245" spans="1:8">
      <c r="A245" s="118"/>
      <c r="B245" s="192"/>
      <c r="C245" s="118"/>
      <c r="D245" s="118"/>
      <c r="E245" s="119"/>
      <c r="F245" s="119"/>
      <c r="G245" s="119"/>
      <c r="H245" s="119"/>
    </row>
    <row r="246" spans="1:8">
      <c r="A246" s="118"/>
      <c r="B246" s="192"/>
      <c r="C246" s="118"/>
      <c r="D246" s="118"/>
      <c r="E246" s="119"/>
      <c r="F246" s="119"/>
      <c r="G246" s="119"/>
      <c r="H246" s="119"/>
    </row>
    <row r="247" spans="1:8">
      <c r="A247" s="118"/>
      <c r="B247" s="192"/>
      <c r="C247" s="118"/>
      <c r="D247" s="118"/>
      <c r="E247" s="119"/>
      <c r="F247" s="119"/>
      <c r="G247" s="119"/>
      <c r="H247" s="119"/>
    </row>
    <row r="248" spans="1:8">
      <c r="E248" s="120"/>
      <c r="F248" s="120"/>
      <c r="G248" s="120"/>
      <c r="H248" s="120"/>
    </row>
    <row r="249" spans="1:8">
      <c r="E249" s="120"/>
      <c r="F249" s="120"/>
      <c r="G249" s="120"/>
      <c r="H249" s="120"/>
    </row>
    <row r="250" spans="1:8">
      <c r="E250" s="120"/>
      <c r="F250" s="120"/>
      <c r="G250" s="120"/>
      <c r="H250" s="120"/>
    </row>
    <row r="251" spans="1:8">
      <c r="E251" s="120"/>
      <c r="F251" s="120"/>
      <c r="G251" s="120"/>
      <c r="H251" s="120"/>
    </row>
    <row r="252" spans="1:8">
      <c r="E252" s="120"/>
      <c r="F252" s="120"/>
      <c r="G252" s="120"/>
      <c r="H252" s="120"/>
    </row>
    <row r="253" spans="1:8">
      <c r="E253" s="120"/>
      <c r="F253" s="120"/>
      <c r="G253" s="120"/>
      <c r="H253" s="120"/>
    </row>
    <row r="254" spans="1:8">
      <c r="E254" s="120"/>
      <c r="F254" s="120"/>
      <c r="G254" s="120"/>
      <c r="H254" s="120"/>
    </row>
    <row r="255" spans="1:8">
      <c r="E255" s="120"/>
      <c r="F255" s="120"/>
      <c r="G255" s="120"/>
      <c r="H255" s="120"/>
    </row>
    <row r="256" spans="1:8">
      <c r="E256" s="120"/>
      <c r="F256" s="120"/>
      <c r="G256" s="120"/>
      <c r="H256" s="120"/>
    </row>
    <row r="257" spans="5:8">
      <c r="E257" s="120"/>
      <c r="F257" s="120"/>
      <c r="G257" s="120"/>
      <c r="H257" s="120"/>
    </row>
    <row r="258" spans="5:8">
      <c r="E258" s="120"/>
      <c r="F258" s="120"/>
      <c r="G258" s="120"/>
      <c r="H258" s="120"/>
    </row>
    <row r="259" spans="5:8">
      <c r="E259" s="120"/>
      <c r="F259" s="120"/>
      <c r="G259" s="120"/>
      <c r="H259" s="120"/>
    </row>
    <row r="260" spans="5:8">
      <c r="E260" s="120"/>
      <c r="F260" s="120"/>
      <c r="G260" s="120"/>
      <c r="H260" s="120"/>
    </row>
    <row r="261" spans="5:8">
      <c r="E261" s="120"/>
      <c r="F261" s="120"/>
      <c r="G261" s="120"/>
      <c r="H261" s="120"/>
    </row>
    <row r="262" spans="5:8">
      <c r="E262" s="120"/>
      <c r="F262" s="120"/>
      <c r="G262" s="120"/>
      <c r="H262" s="120"/>
    </row>
    <row r="263" spans="5:8">
      <c r="E263" s="120"/>
      <c r="F263" s="120"/>
      <c r="G263" s="120"/>
      <c r="H263" s="120"/>
    </row>
    <row r="264" spans="5:8">
      <c r="E264" s="120"/>
      <c r="F264" s="120"/>
      <c r="G264" s="120"/>
      <c r="H264" s="120"/>
    </row>
    <row r="265" spans="5:8">
      <c r="E265" s="120"/>
      <c r="F265" s="120"/>
      <c r="G265" s="120"/>
      <c r="H265" s="120"/>
    </row>
    <row r="266" spans="5:8">
      <c r="E266" s="120"/>
      <c r="F266" s="120"/>
      <c r="G266" s="120"/>
      <c r="H266" s="120"/>
    </row>
    <row r="267" spans="5:8">
      <c r="E267" s="120"/>
      <c r="F267" s="120"/>
      <c r="G267" s="120"/>
      <c r="H267" s="120"/>
    </row>
    <row r="268" spans="5:8">
      <c r="E268" s="120"/>
      <c r="F268" s="120"/>
      <c r="G268" s="120"/>
      <c r="H268" s="120"/>
    </row>
    <row r="269" spans="5:8">
      <c r="E269" s="120"/>
      <c r="F269" s="120"/>
      <c r="G269" s="120"/>
      <c r="H269" s="120"/>
    </row>
    <row r="270" spans="5:8">
      <c r="E270" s="120"/>
      <c r="F270" s="120"/>
      <c r="G270" s="120"/>
      <c r="H270" s="120"/>
    </row>
  </sheetData>
  <sheetProtection selectLockedCells="1"/>
  <mergeCells count="7">
    <mergeCell ref="B10:C10"/>
    <mergeCell ref="A1:H1"/>
    <mergeCell ref="A2:H2"/>
    <mergeCell ref="A3:H3"/>
    <mergeCell ref="A5:H5"/>
    <mergeCell ref="A6:H6"/>
    <mergeCell ref="F8:H8"/>
  </mergeCells>
  <phoneticPr fontId="0" type="noConversion"/>
  <dataValidations count="1">
    <dataValidation type="list" allowBlank="1" showInputMessage="1" showErrorMessage="1" sqref="F8:H8">
      <formula1>Pitgang</formula1>
    </dataValidation>
  </dataValidations>
  <printOptions horizontalCentered="1"/>
  <pageMargins left="0.42" right="0.47" top="0.48" bottom="0.59055118110236227" header="0.42" footer="0.51181102362204722"/>
  <pageSetup paperSize="9" scale="89" firstPageNumber="0" fitToHeight="0"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S818"/>
  <sheetViews>
    <sheetView topLeftCell="A4" zoomScale="85" zoomScaleNormal="85" workbookViewId="0">
      <selection activeCell="F8" sqref="F8:H8"/>
    </sheetView>
  </sheetViews>
  <sheetFormatPr defaultRowHeight="12.75"/>
  <cols>
    <col min="1" max="1" width="5" style="104" customWidth="1"/>
    <col min="2" max="2" width="9.85546875" style="186" customWidth="1"/>
    <col min="3" max="3" width="4.5703125" style="104" customWidth="1"/>
    <col min="4" max="4" width="20.28515625" style="104" customWidth="1"/>
    <col min="5" max="5" width="63.140625" style="104" customWidth="1"/>
    <col min="6" max="6" width="14.7109375" style="198" customWidth="1"/>
    <col min="7" max="7" width="17.28515625" style="198" customWidth="1"/>
    <col min="8" max="8" width="19" style="104" customWidth="1"/>
    <col min="9" max="9" width="17.85546875" style="104" customWidth="1"/>
    <col min="10" max="10" width="14" style="104" bestFit="1" customWidth="1"/>
    <col min="11" max="17" width="9.140625" style="104"/>
    <col min="18" max="19" width="9.140625" style="113"/>
    <col min="20" max="16384" width="9.140625" style="104"/>
  </cols>
  <sheetData>
    <row r="1" spans="1:19" ht="19.5">
      <c r="A1" s="949" t="str">
        <f>'Data GL'!E6</f>
        <v>CV. SPEKTRA DIGITAL ARTWORK</v>
      </c>
      <c r="B1" s="949"/>
      <c r="C1" s="949"/>
      <c r="D1" s="949"/>
      <c r="E1" s="949"/>
      <c r="F1" s="949"/>
      <c r="G1" s="949"/>
      <c r="H1" s="949"/>
      <c r="I1" s="7"/>
    </row>
    <row r="2" spans="1:19" ht="18">
      <c r="A2" s="950" t="str">
        <f>'Data GL'!E4</f>
        <v>PERCETAKAN</v>
      </c>
      <c r="B2" s="950"/>
      <c r="C2" s="950"/>
      <c r="D2" s="950"/>
      <c r="E2" s="950"/>
      <c r="F2" s="950"/>
      <c r="G2" s="950"/>
      <c r="H2" s="950"/>
      <c r="I2" s="7"/>
    </row>
    <row r="3" spans="1:19" ht="14.25" customHeight="1">
      <c r="A3" s="951" t="str">
        <f>'Data GL'!E5</f>
        <v>JL. Prof Dr. Yohannes 1099 YK</v>
      </c>
      <c r="B3" s="951"/>
      <c r="C3" s="951"/>
      <c r="D3" s="951"/>
      <c r="E3" s="951"/>
      <c r="F3" s="951"/>
      <c r="G3" s="951"/>
      <c r="H3" s="951"/>
      <c r="I3" s="7"/>
    </row>
    <row r="4" spans="1:19" ht="9" customHeight="1">
      <c r="A4" s="8"/>
      <c r="B4" s="178"/>
      <c r="C4" s="9"/>
      <c r="D4" s="7"/>
      <c r="E4" s="7"/>
      <c r="H4" s="7"/>
      <c r="I4" s="7"/>
    </row>
    <row r="5" spans="1:19" ht="15.75" customHeight="1">
      <c r="A5" s="952" t="s">
        <v>11</v>
      </c>
      <c r="B5" s="952"/>
      <c r="C5" s="952"/>
      <c r="D5" s="952"/>
      <c r="E5" s="952"/>
      <c r="F5" s="952"/>
      <c r="G5" s="952"/>
      <c r="H5" s="952"/>
      <c r="I5" s="7"/>
    </row>
    <row r="6" spans="1:19" ht="14.25" customHeight="1">
      <c r="A6" s="948" t="str">
        <f>CONCATENATE('Data GL'!E7," -"," TAHUN"," ",'Data GL'!E8)</f>
        <v>Jan - TAHUN 2026</v>
      </c>
      <c r="B6" s="948"/>
      <c r="C6" s="948"/>
      <c r="D6" s="948"/>
      <c r="E6" s="948"/>
      <c r="F6" s="948"/>
      <c r="G6" s="948"/>
      <c r="H6" s="948"/>
      <c r="I6" s="7"/>
    </row>
    <row r="7" spans="1:19" s="105" customFormat="1" ht="13.5" thickBot="1">
      <c r="A7" s="20"/>
      <c r="B7" s="187"/>
      <c r="C7" s="21"/>
      <c r="D7" s="20"/>
      <c r="E7" s="20"/>
      <c r="F7" s="220"/>
      <c r="G7" s="220"/>
      <c r="H7" s="20"/>
      <c r="I7" s="20"/>
      <c r="R7" s="113"/>
      <c r="S7" s="113"/>
    </row>
    <row r="8" spans="1:19" s="105" customFormat="1" ht="15.75" customHeight="1" thickTop="1" thickBot="1">
      <c r="A8" s="129" t="s">
        <v>84</v>
      </c>
      <c r="B8" s="188"/>
      <c r="C8" s="130"/>
      <c r="D8" s="131" t="str">
        <f>IF(F8=0," ",(VLOOKUP(F8,Kode!$B$10:$E$188,4,0)))</f>
        <v>H-003</v>
      </c>
      <c r="E8" s="22"/>
      <c r="F8" s="967" t="s">
        <v>428</v>
      </c>
      <c r="G8" s="968"/>
      <c r="H8" s="969"/>
      <c r="I8" s="20"/>
      <c r="R8" s="113"/>
      <c r="S8" s="113"/>
    </row>
    <row r="9" spans="1:19" ht="7.5" customHeight="1" thickTop="1" thickBot="1">
      <c r="A9" s="23"/>
      <c r="B9" s="189"/>
      <c r="C9" s="23"/>
      <c r="D9" s="23"/>
      <c r="E9" s="23"/>
      <c r="F9" s="231"/>
      <c r="G9" s="231"/>
      <c r="H9" s="24"/>
      <c r="I9" s="7"/>
    </row>
    <row r="10" spans="1:19" ht="19.5" customHeight="1">
      <c r="A10" s="31" t="s">
        <v>83</v>
      </c>
      <c r="B10" s="966" t="s">
        <v>55</v>
      </c>
      <c r="C10" s="958"/>
      <c r="D10" s="121" t="s">
        <v>79</v>
      </c>
      <c r="E10" s="122" t="s">
        <v>80</v>
      </c>
      <c r="F10" s="232" t="s">
        <v>64</v>
      </c>
      <c r="G10" s="232" t="s">
        <v>65</v>
      </c>
      <c r="H10" s="123" t="s">
        <v>62</v>
      </c>
      <c r="I10" s="7"/>
    </row>
    <row r="11" spans="1:19" ht="14.25" customHeight="1" thickBot="1">
      <c r="A11" s="93"/>
      <c r="B11" s="184"/>
      <c r="C11" s="94"/>
      <c r="D11" s="95"/>
      <c r="E11" s="127" t="s">
        <v>60</v>
      </c>
      <c r="F11" s="224">
        <v>0</v>
      </c>
      <c r="G11" s="224">
        <f>VLOOKUP(D8,Kode!$E$10:$F$412,2,FALSE)</f>
        <v>3685010</v>
      </c>
      <c r="H11" s="126">
        <f>SUM(F11:G11)</f>
        <v>3685010</v>
      </c>
      <c r="I11" s="7"/>
    </row>
    <row r="12" spans="1:19" ht="13.5" thickTop="1">
      <c r="A12" s="89">
        <f>A11+1</f>
        <v>1</v>
      </c>
      <c r="B12" s="185">
        <f t="shared" ref="B12:B75" si="0">IF(ISERROR(VLOOKUP(A12&amp;D$8,JU_KODE,4,FALSE)=TRUE),"",VLOOKUP(A12&amp;D$8,JU_KODE,4,FALSE))</f>
        <v>46051</v>
      </c>
      <c r="C12" s="90">
        <f t="shared" ref="C12:C75" si="1">IF(ISERROR(VLOOKUP(A12&amp;D$8,JU_KODE,5,FALSE)=TRUE),"",VLOOKUP(A12&amp;D$8,JU_KODE,5,FALSE))</f>
        <v>9</v>
      </c>
      <c r="D12" s="89" t="str">
        <f t="shared" ref="D12:D75" si="2">IF(ISERROR(VLOOKUP(A12&amp;D$8,JU_KODE,6,FALSE)=TRUE),"",VLOOKUP(A12&amp;D$8,JU_KODE,6,FALSE))</f>
        <v>04002600004398651</v>
      </c>
      <c r="E12" s="124" t="str">
        <f t="shared" ref="E12:E75" si="3">IF(ISERROR(VLOOKUP(A12&amp;D$8,JU_KODE,7,FALSE)=TRUE),"",VLOOKUP(A12&amp;D$8,JU_KODE,7,FALSE))</f>
        <v>Pembelian BB ke Jaya Sejahtera, CV</v>
      </c>
      <c r="F12" s="212">
        <f t="shared" ref="F12:F75" si="4">IF(ISERROR(VLOOKUP(A12&amp;D$8,JU_KODE,12,FALSE)=TRUE),"",VLOOKUP(A12&amp;D$8,JU_KODE,12,FALSE))</f>
        <v>0</v>
      </c>
      <c r="G12" s="233">
        <f t="shared" ref="G12:G75" si="5">IF(ISERROR(VLOOKUP(A12&amp;D$8,JU_KODE,13,FALSE)=TRUE),"",VLOOKUP(A12&amp;D$8,JU_KODE,13,FALSE))</f>
        <v>4725000</v>
      </c>
      <c r="H12" s="125">
        <f>IF(OR(ERR=FALSE,AND(F12="",G12="")),0,$G$11-SUM($F$12:F12)+SUM($G$12:G12))</f>
        <v>8410010</v>
      </c>
      <c r="I12" s="7"/>
    </row>
    <row r="13" spans="1:19">
      <c r="A13" s="1">
        <f t="shared" ref="A13:A56" si="6">A12+1</f>
        <v>2</v>
      </c>
      <c r="B13" s="190">
        <f t="shared" si="0"/>
        <v>46051</v>
      </c>
      <c r="C13" s="66">
        <f t="shared" si="1"/>
        <v>12</v>
      </c>
      <c r="D13" s="1">
        <f t="shared" si="2"/>
        <v>0</v>
      </c>
      <c r="E13" s="2" t="str">
        <f t="shared" si="3"/>
        <v>Bayar Hutang Jaya Sejahtera 12/12'2025</v>
      </c>
      <c r="F13" s="205">
        <f t="shared" si="4"/>
        <v>3685000</v>
      </c>
      <c r="G13" s="229">
        <f t="shared" si="5"/>
        <v>0</v>
      </c>
      <c r="H13" s="125">
        <f>IF(OR(ERR=FALSE,AND(F13="",G13="")),0,$G$11-SUM($F$12:F13)+SUM($G$12:G13))</f>
        <v>4725010</v>
      </c>
      <c r="I13" s="7"/>
    </row>
    <row r="14" spans="1:19">
      <c r="A14" s="26">
        <f t="shared" si="6"/>
        <v>3</v>
      </c>
      <c r="B14" s="190">
        <f t="shared" si="0"/>
        <v>46051</v>
      </c>
      <c r="C14" s="66">
        <f t="shared" si="1"/>
        <v>19</v>
      </c>
      <c r="D14" s="1" t="str">
        <f t="shared" si="2"/>
        <v>04002600015931055</v>
      </c>
      <c r="E14" s="2" t="str">
        <f t="shared" si="3"/>
        <v>Pembelian BB ke Jaya Sejahtera, CV</v>
      </c>
      <c r="F14" s="205">
        <f t="shared" si="4"/>
        <v>0</v>
      </c>
      <c r="G14" s="229">
        <f t="shared" si="5"/>
        <v>4790000</v>
      </c>
      <c r="H14" s="125">
        <f>IF(OR(ERR=FALSE,AND(F14="",G14="")),0,$G$11-SUM($F$12:F14)+SUM($G$12:G14))</f>
        <v>9515010</v>
      </c>
      <c r="I14" s="7"/>
    </row>
    <row r="15" spans="1:19">
      <c r="A15" s="26">
        <f t="shared" si="6"/>
        <v>4</v>
      </c>
      <c r="B15" s="190">
        <f t="shared" si="0"/>
        <v>46051</v>
      </c>
      <c r="C15" s="66">
        <f t="shared" si="1"/>
        <v>27</v>
      </c>
      <c r="D15" s="1" t="str">
        <f t="shared" si="2"/>
        <v>04002600023320688</v>
      </c>
      <c r="E15" s="204" t="str">
        <f t="shared" si="3"/>
        <v>Pembelian BB ke Jaya Sejahtera, CV</v>
      </c>
      <c r="F15" s="205">
        <f t="shared" si="4"/>
        <v>0</v>
      </c>
      <c r="G15" s="229">
        <f t="shared" si="5"/>
        <v>6535000</v>
      </c>
      <c r="H15" s="125">
        <f>IF(OR(ERR=FALSE,AND(F15="",G15="")),0,$G$11-SUM($F$12:F15)+SUM($G$12:G15))</f>
        <v>16050010</v>
      </c>
      <c r="I15" s="7"/>
      <c r="J15" s="120"/>
    </row>
    <row r="16" spans="1:19">
      <c r="A16" s="26">
        <f t="shared" si="6"/>
        <v>5</v>
      </c>
      <c r="B16" s="190">
        <f t="shared" si="0"/>
        <v>46051</v>
      </c>
      <c r="C16" s="66">
        <f t="shared" si="1"/>
        <v>28</v>
      </c>
      <c r="D16" s="1" t="str">
        <f t="shared" si="2"/>
        <v>04002600023320809</v>
      </c>
      <c r="E16" s="2" t="str">
        <f t="shared" si="3"/>
        <v>Pembelian BB ke Jaya Sejahtera, CV</v>
      </c>
      <c r="F16" s="205">
        <f t="shared" si="4"/>
        <v>0</v>
      </c>
      <c r="G16" s="229">
        <f t="shared" si="5"/>
        <v>460000</v>
      </c>
      <c r="H16" s="125">
        <f>IF(OR(ERR=FALSE,AND(F16="",G16="")),0,$G$11-SUM($F$12:F16)+SUM($G$12:G16))</f>
        <v>16510010</v>
      </c>
      <c r="I16" s="7"/>
      <c r="J16" s="107"/>
    </row>
    <row r="17" spans="1:10">
      <c r="A17" s="26">
        <f t="shared" si="6"/>
        <v>6</v>
      </c>
      <c r="B17" s="190" t="str">
        <f t="shared" si="0"/>
        <v/>
      </c>
      <c r="C17" s="66" t="str">
        <f t="shared" si="1"/>
        <v/>
      </c>
      <c r="D17" s="1" t="str">
        <f t="shared" si="2"/>
        <v/>
      </c>
      <c r="E17" s="2" t="str">
        <f t="shared" si="3"/>
        <v/>
      </c>
      <c r="F17" s="205" t="str">
        <f t="shared" si="4"/>
        <v/>
      </c>
      <c r="G17" s="229" t="str">
        <f t="shared" si="5"/>
        <v/>
      </c>
      <c r="H17" s="125">
        <f>IF(OR(ERR=FALSE,AND(F17="",G17="")),0,$G$11-SUM($F$12:F17)+SUM($G$12:G17))</f>
        <v>0</v>
      </c>
      <c r="I17" s="7"/>
      <c r="J17" s="107"/>
    </row>
    <row r="18" spans="1:10">
      <c r="A18" s="26">
        <f t="shared" si="6"/>
        <v>7</v>
      </c>
      <c r="B18" s="190" t="str">
        <f t="shared" si="0"/>
        <v/>
      </c>
      <c r="C18" s="66" t="str">
        <f t="shared" si="1"/>
        <v/>
      </c>
      <c r="D18" s="1" t="str">
        <f t="shared" si="2"/>
        <v/>
      </c>
      <c r="E18" s="2" t="str">
        <f t="shared" si="3"/>
        <v/>
      </c>
      <c r="F18" s="205" t="str">
        <f t="shared" si="4"/>
        <v/>
      </c>
      <c r="G18" s="229" t="str">
        <f t="shared" si="5"/>
        <v/>
      </c>
      <c r="H18" s="125">
        <f>IF(OR(ERR=FALSE,AND(F18="",G18="")),0,$G$11-SUM($F$12:F18)+SUM($G$12:G18))</f>
        <v>0</v>
      </c>
      <c r="I18" s="7"/>
      <c r="J18" s="120"/>
    </row>
    <row r="19" spans="1:10">
      <c r="A19" s="26">
        <f t="shared" si="6"/>
        <v>8</v>
      </c>
      <c r="B19" s="190" t="str">
        <f t="shared" si="0"/>
        <v/>
      </c>
      <c r="C19" s="66" t="str">
        <f t="shared" si="1"/>
        <v/>
      </c>
      <c r="D19" s="1" t="str">
        <f t="shared" si="2"/>
        <v/>
      </c>
      <c r="E19" s="2" t="str">
        <f t="shared" si="3"/>
        <v/>
      </c>
      <c r="F19" s="205" t="str">
        <f t="shared" si="4"/>
        <v/>
      </c>
      <c r="G19" s="229" t="str">
        <f t="shared" si="5"/>
        <v/>
      </c>
      <c r="H19" s="125">
        <f>IF(OR(ERR=FALSE,AND(F19="",G19="")),0,$G$11-SUM($F$12:F19)+SUM($G$12:G19))</f>
        <v>0</v>
      </c>
      <c r="I19" s="7"/>
    </row>
    <row r="20" spans="1:10">
      <c r="A20" s="26">
        <f t="shared" si="6"/>
        <v>9</v>
      </c>
      <c r="B20" s="190" t="str">
        <f t="shared" si="0"/>
        <v/>
      </c>
      <c r="C20" s="66" t="str">
        <f t="shared" si="1"/>
        <v/>
      </c>
      <c r="D20" s="1" t="str">
        <f t="shared" si="2"/>
        <v/>
      </c>
      <c r="E20" s="2" t="str">
        <f t="shared" si="3"/>
        <v/>
      </c>
      <c r="F20" s="205" t="str">
        <f t="shared" si="4"/>
        <v/>
      </c>
      <c r="G20" s="229" t="str">
        <f t="shared" si="5"/>
        <v/>
      </c>
      <c r="H20" s="125">
        <f>IF(OR(ERR=FALSE,AND(F20="",G20="")),0,$G$11-SUM($F$12:F20)+SUM($G$12:G20))</f>
        <v>0</v>
      </c>
      <c r="I20" s="7"/>
    </row>
    <row r="21" spans="1:10">
      <c r="A21" s="26">
        <f t="shared" si="6"/>
        <v>10</v>
      </c>
      <c r="B21" s="190" t="str">
        <f t="shared" si="0"/>
        <v/>
      </c>
      <c r="C21" s="66" t="str">
        <f t="shared" si="1"/>
        <v/>
      </c>
      <c r="D21" s="1" t="str">
        <f t="shared" si="2"/>
        <v/>
      </c>
      <c r="E21" s="2" t="str">
        <f t="shared" si="3"/>
        <v/>
      </c>
      <c r="F21" s="205" t="str">
        <f t="shared" si="4"/>
        <v/>
      </c>
      <c r="G21" s="229" t="str">
        <f t="shared" si="5"/>
        <v/>
      </c>
      <c r="H21" s="125">
        <f>IF(OR(ERR=FALSE,AND(F21="",G21="")),0,$G$11-SUM($F$12:F21)+SUM($G$12:G21))</f>
        <v>0</v>
      </c>
      <c r="I21" s="7"/>
    </row>
    <row r="22" spans="1:10">
      <c r="A22" s="26">
        <f t="shared" si="6"/>
        <v>11</v>
      </c>
      <c r="B22" s="190" t="str">
        <f t="shared" si="0"/>
        <v/>
      </c>
      <c r="C22" s="66" t="str">
        <f t="shared" si="1"/>
        <v/>
      </c>
      <c r="D22" s="1" t="str">
        <f t="shared" si="2"/>
        <v/>
      </c>
      <c r="E22" s="2" t="str">
        <f t="shared" si="3"/>
        <v/>
      </c>
      <c r="F22" s="205" t="str">
        <f t="shared" si="4"/>
        <v/>
      </c>
      <c r="G22" s="229" t="str">
        <f t="shared" si="5"/>
        <v/>
      </c>
      <c r="H22" s="125">
        <f>IF(OR(ERR=FALSE,AND(F22="",G22="")),0,$G$11-SUM($F$12:F22)+SUM($G$12:G22))</f>
        <v>0</v>
      </c>
      <c r="I22" s="7"/>
    </row>
    <row r="23" spans="1:10">
      <c r="A23" s="26">
        <f t="shared" si="6"/>
        <v>12</v>
      </c>
      <c r="B23" s="190" t="str">
        <f t="shared" si="0"/>
        <v/>
      </c>
      <c r="C23" s="66" t="str">
        <f t="shared" si="1"/>
        <v/>
      </c>
      <c r="D23" s="1" t="str">
        <f t="shared" si="2"/>
        <v/>
      </c>
      <c r="E23" s="2" t="str">
        <f t="shared" si="3"/>
        <v/>
      </c>
      <c r="F23" s="205" t="str">
        <f t="shared" si="4"/>
        <v/>
      </c>
      <c r="G23" s="229" t="str">
        <f t="shared" si="5"/>
        <v/>
      </c>
      <c r="H23" s="125">
        <f>IF(OR(ERR=FALSE,AND(F23="",G23="")),0,$G$11-SUM($F$12:F23)+SUM($G$12:G23))</f>
        <v>0</v>
      </c>
      <c r="I23" s="7"/>
    </row>
    <row r="24" spans="1:10">
      <c r="A24" s="26">
        <f t="shared" si="6"/>
        <v>13</v>
      </c>
      <c r="B24" s="190" t="str">
        <f t="shared" si="0"/>
        <v/>
      </c>
      <c r="C24" s="66" t="str">
        <f t="shared" si="1"/>
        <v/>
      </c>
      <c r="D24" s="1" t="str">
        <f t="shared" si="2"/>
        <v/>
      </c>
      <c r="E24" s="2" t="str">
        <f t="shared" si="3"/>
        <v/>
      </c>
      <c r="F24" s="205" t="str">
        <f t="shared" si="4"/>
        <v/>
      </c>
      <c r="G24" s="229" t="str">
        <f t="shared" si="5"/>
        <v/>
      </c>
      <c r="H24" s="125">
        <f>IF(OR(ERR=FALSE,AND(F24="",G24="")),0,$G$11-SUM($F$12:F24)+SUM($G$12:G24))</f>
        <v>0</v>
      </c>
      <c r="I24" s="7"/>
    </row>
    <row r="25" spans="1:10">
      <c r="A25" s="26">
        <f t="shared" si="6"/>
        <v>14</v>
      </c>
      <c r="B25" s="190" t="str">
        <f t="shared" si="0"/>
        <v/>
      </c>
      <c r="C25" s="66" t="str">
        <f t="shared" si="1"/>
        <v/>
      </c>
      <c r="D25" s="1" t="str">
        <f t="shared" si="2"/>
        <v/>
      </c>
      <c r="E25" s="2" t="str">
        <f t="shared" si="3"/>
        <v/>
      </c>
      <c r="F25" s="205" t="str">
        <f t="shared" si="4"/>
        <v/>
      </c>
      <c r="G25" s="229" t="str">
        <f t="shared" si="5"/>
        <v/>
      </c>
      <c r="H25" s="125">
        <f>IF(OR(ERR=FALSE,AND(F25="",G25="")),0,$G$11-SUM($F$12:F25)+SUM($G$12:G25))</f>
        <v>0</v>
      </c>
      <c r="I25" s="7"/>
    </row>
    <row r="26" spans="1:10">
      <c r="A26" s="26">
        <f t="shared" si="6"/>
        <v>15</v>
      </c>
      <c r="B26" s="190" t="str">
        <f t="shared" si="0"/>
        <v/>
      </c>
      <c r="C26" s="66" t="str">
        <f t="shared" si="1"/>
        <v/>
      </c>
      <c r="D26" s="1" t="str">
        <f t="shared" si="2"/>
        <v/>
      </c>
      <c r="E26" s="2" t="str">
        <f>IF(ISERROR(VLOOKUP(A26&amp;D$8,JU_KODE,7,FALSE)=TRUE),"",VLOOKUP(A26&amp;D$8,JU_KODE,7,FALSE))</f>
        <v/>
      </c>
      <c r="F26" s="205" t="str">
        <f t="shared" si="4"/>
        <v/>
      </c>
      <c r="G26" s="229" t="str">
        <f t="shared" si="5"/>
        <v/>
      </c>
      <c r="H26" s="125">
        <f>IF(OR(ERR=FALSE,AND(F26="",G26="")),0,$G$11-SUM($F$12:F26)+SUM($G$12:G26))</f>
        <v>0</v>
      </c>
      <c r="I26" s="7"/>
    </row>
    <row r="27" spans="1:10">
      <c r="A27" s="26">
        <f t="shared" si="6"/>
        <v>16</v>
      </c>
      <c r="B27" s="190" t="str">
        <f t="shared" si="0"/>
        <v/>
      </c>
      <c r="C27" s="66" t="str">
        <f t="shared" si="1"/>
        <v/>
      </c>
      <c r="D27" s="1" t="str">
        <f t="shared" si="2"/>
        <v/>
      </c>
      <c r="E27" s="2" t="str">
        <f t="shared" si="3"/>
        <v/>
      </c>
      <c r="F27" s="205" t="str">
        <f t="shared" si="4"/>
        <v/>
      </c>
      <c r="G27" s="229" t="str">
        <f t="shared" si="5"/>
        <v/>
      </c>
      <c r="H27" s="125">
        <f>IF(OR(ERR=FALSE,AND(F27="",G27="")),0,$G$11-SUM($F$12:F27)+SUM($G$12:G27))</f>
        <v>0</v>
      </c>
      <c r="I27" s="7"/>
    </row>
    <row r="28" spans="1:10">
      <c r="A28" s="26">
        <f t="shared" si="6"/>
        <v>17</v>
      </c>
      <c r="B28" s="190" t="str">
        <f t="shared" si="0"/>
        <v/>
      </c>
      <c r="C28" s="66" t="str">
        <f t="shared" si="1"/>
        <v/>
      </c>
      <c r="D28" s="1" t="str">
        <f t="shared" si="2"/>
        <v/>
      </c>
      <c r="E28" s="2" t="str">
        <f t="shared" si="3"/>
        <v/>
      </c>
      <c r="F28" s="205" t="str">
        <f t="shared" si="4"/>
        <v/>
      </c>
      <c r="G28" s="229" t="str">
        <f t="shared" si="5"/>
        <v/>
      </c>
      <c r="H28" s="125">
        <f>IF(OR(ERR=FALSE,AND(F28="",G28="")),0,$G$11-SUM($F$12:F28)+SUM($G$12:G28))</f>
        <v>0</v>
      </c>
      <c r="I28" s="7"/>
    </row>
    <row r="29" spans="1:10">
      <c r="A29" s="26">
        <f t="shared" si="6"/>
        <v>18</v>
      </c>
      <c r="B29" s="190" t="str">
        <f t="shared" si="0"/>
        <v/>
      </c>
      <c r="C29" s="66" t="str">
        <f t="shared" si="1"/>
        <v/>
      </c>
      <c r="D29" s="1" t="str">
        <f t="shared" si="2"/>
        <v/>
      </c>
      <c r="E29" s="2" t="str">
        <f t="shared" si="3"/>
        <v/>
      </c>
      <c r="F29" s="205" t="str">
        <f t="shared" si="4"/>
        <v/>
      </c>
      <c r="G29" s="229" t="str">
        <f t="shared" si="5"/>
        <v/>
      </c>
      <c r="H29" s="125">
        <f>IF(OR(ERR=FALSE,AND(F29="",G29="")),0,$G$11-SUM($F$12:F29)+SUM($G$12:G29))</f>
        <v>0</v>
      </c>
      <c r="I29" s="7"/>
    </row>
    <row r="30" spans="1:10">
      <c r="A30" s="26">
        <f t="shared" si="6"/>
        <v>19</v>
      </c>
      <c r="B30" s="190" t="str">
        <f t="shared" si="0"/>
        <v/>
      </c>
      <c r="C30" s="66" t="str">
        <f t="shared" si="1"/>
        <v/>
      </c>
      <c r="D30" s="1" t="str">
        <f t="shared" si="2"/>
        <v/>
      </c>
      <c r="E30" s="2" t="str">
        <f t="shared" si="3"/>
        <v/>
      </c>
      <c r="F30" s="205" t="str">
        <f t="shared" si="4"/>
        <v/>
      </c>
      <c r="G30" s="229" t="str">
        <f t="shared" si="5"/>
        <v/>
      </c>
      <c r="H30" s="125">
        <f>IF(OR(ERR=FALSE,AND(F30="",G30="")),0,$G$11-SUM($F$12:F30)+SUM($G$12:G30))</f>
        <v>0</v>
      </c>
      <c r="I30" s="7"/>
    </row>
    <row r="31" spans="1:10">
      <c r="A31" s="26">
        <f t="shared" si="6"/>
        <v>20</v>
      </c>
      <c r="B31" s="190" t="str">
        <f t="shared" si="0"/>
        <v/>
      </c>
      <c r="C31" s="66" t="str">
        <f t="shared" si="1"/>
        <v/>
      </c>
      <c r="D31" s="1" t="str">
        <f t="shared" si="2"/>
        <v/>
      </c>
      <c r="E31" s="2" t="str">
        <f t="shared" si="3"/>
        <v/>
      </c>
      <c r="F31" s="205" t="str">
        <f t="shared" si="4"/>
        <v/>
      </c>
      <c r="G31" s="229" t="str">
        <f t="shared" si="5"/>
        <v/>
      </c>
      <c r="H31" s="125">
        <f>IF(OR(ERR=FALSE,AND(F31="",G31="")),0,$G$11-SUM($F$12:F31)+SUM($G$12:G31))</f>
        <v>0</v>
      </c>
      <c r="I31" s="7"/>
    </row>
    <row r="32" spans="1:10">
      <c r="A32" s="26">
        <f t="shared" si="6"/>
        <v>21</v>
      </c>
      <c r="B32" s="190" t="str">
        <f t="shared" si="0"/>
        <v/>
      </c>
      <c r="C32" s="66" t="str">
        <f t="shared" si="1"/>
        <v/>
      </c>
      <c r="D32" s="1" t="str">
        <f t="shared" si="2"/>
        <v/>
      </c>
      <c r="E32" s="2" t="str">
        <f t="shared" si="3"/>
        <v/>
      </c>
      <c r="F32" s="205" t="str">
        <f t="shared" si="4"/>
        <v/>
      </c>
      <c r="G32" s="229" t="str">
        <f t="shared" si="5"/>
        <v/>
      </c>
      <c r="H32" s="125">
        <f>IF(OR(ERR=FALSE,AND(F32="",G32="")),0,$G$11-SUM($F$12:F32)+SUM($G$12:G32))</f>
        <v>0</v>
      </c>
      <c r="I32" s="7"/>
    </row>
    <row r="33" spans="1:9">
      <c r="A33" s="26">
        <f t="shared" si="6"/>
        <v>22</v>
      </c>
      <c r="B33" s="190" t="str">
        <f t="shared" si="0"/>
        <v/>
      </c>
      <c r="C33" s="66" t="str">
        <f t="shared" si="1"/>
        <v/>
      </c>
      <c r="D33" s="1" t="str">
        <f t="shared" si="2"/>
        <v/>
      </c>
      <c r="E33" s="2" t="str">
        <f t="shared" si="3"/>
        <v/>
      </c>
      <c r="F33" s="205" t="str">
        <f t="shared" si="4"/>
        <v/>
      </c>
      <c r="G33" s="229" t="str">
        <f t="shared" si="5"/>
        <v/>
      </c>
      <c r="H33" s="125">
        <f>IF(OR(ERR=FALSE,AND(F33="",G33="")),0,$G$11-SUM($F$12:F33)+SUM($G$12:G33))</f>
        <v>0</v>
      </c>
      <c r="I33" s="7"/>
    </row>
    <row r="34" spans="1:9">
      <c r="A34" s="26">
        <f t="shared" si="6"/>
        <v>23</v>
      </c>
      <c r="B34" s="190" t="str">
        <f t="shared" si="0"/>
        <v/>
      </c>
      <c r="C34" s="66" t="str">
        <f t="shared" si="1"/>
        <v/>
      </c>
      <c r="D34" s="1" t="str">
        <f t="shared" si="2"/>
        <v/>
      </c>
      <c r="E34" s="2" t="str">
        <f t="shared" si="3"/>
        <v/>
      </c>
      <c r="F34" s="205" t="str">
        <f t="shared" si="4"/>
        <v/>
      </c>
      <c r="G34" s="229" t="str">
        <f t="shared" si="5"/>
        <v/>
      </c>
      <c r="H34" s="125">
        <f>IF(OR(ERR=FALSE,AND(F34="",G34="")),0,$G$11-SUM($F$12:F34)+SUM($G$12:G34))</f>
        <v>0</v>
      </c>
      <c r="I34" s="7"/>
    </row>
    <row r="35" spans="1:9">
      <c r="A35" s="26">
        <f t="shared" si="6"/>
        <v>24</v>
      </c>
      <c r="B35" s="190" t="str">
        <f t="shared" si="0"/>
        <v/>
      </c>
      <c r="C35" s="66" t="str">
        <f t="shared" si="1"/>
        <v/>
      </c>
      <c r="D35" s="1" t="str">
        <f t="shared" si="2"/>
        <v/>
      </c>
      <c r="E35" s="2" t="str">
        <f t="shared" si="3"/>
        <v/>
      </c>
      <c r="F35" s="205" t="str">
        <f t="shared" si="4"/>
        <v/>
      </c>
      <c r="G35" s="229" t="str">
        <f t="shared" si="5"/>
        <v/>
      </c>
      <c r="H35" s="125">
        <f>IF(OR(ERR=FALSE,AND(F35="",G35="")),0,$G$11-SUM($F$12:F35)+SUM($G$12:G35))</f>
        <v>0</v>
      </c>
      <c r="I35" s="7"/>
    </row>
    <row r="36" spans="1:9">
      <c r="A36" s="26">
        <f t="shared" si="6"/>
        <v>25</v>
      </c>
      <c r="B36" s="190" t="str">
        <f t="shared" si="0"/>
        <v/>
      </c>
      <c r="C36" s="66" t="str">
        <f t="shared" si="1"/>
        <v/>
      </c>
      <c r="D36" s="1" t="str">
        <f t="shared" si="2"/>
        <v/>
      </c>
      <c r="E36" s="2" t="str">
        <f t="shared" si="3"/>
        <v/>
      </c>
      <c r="F36" s="205" t="str">
        <f t="shared" si="4"/>
        <v/>
      </c>
      <c r="G36" s="229" t="str">
        <f t="shared" si="5"/>
        <v/>
      </c>
      <c r="H36" s="125">
        <f>IF(OR(ERR=FALSE,AND(F36="",G36="")),0,$G$11-SUM($F$12:F36)+SUM($G$12:G36))</f>
        <v>0</v>
      </c>
      <c r="I36" s="7"/>
    </row>
    <row r="37" spans="1:9">
      <c r="A37" s="26">
        <f t="shared" si="6"/>
        <v>26</v>
      </c>
      <c r="B37" s="190" t="str">
        <f t="shared" si="0"/>
        <v/>
      </c>
      <c r="C37" s="66" t="str">
        <f t="shared" si="1"/>
        <v/>
      </c>
      <c r="D37" s="1" t="str">
        <f t="shared" si="2"/>
        <v/>
      </c>
      <c r="E37" s="2" t="str">
        <f t="shared" si="3"/>
        <v/>
      </c>
      <c r="F37" s="205" t="str">
        <f t="shared" si="4"/>
        <v/>
      </c>
      <c r="G37" s="229" t="str">
        <f t="shared" si="5"/>
        <v/>
      </c>
      <c r="H37" s="125">
        <f>IF(OR(ERR=FALSE,AND(F37="",G37="")),0,$G$11-SUM($F$12:F37)+SUM($G$12:G37))</f>
        <v>0</v>
      </c>
      <c r="I37" s="7"/>
    </row>
    <row r="38" spans="1:9">
      <c r="A38" s="26">
        <f t="shared" si="6"/>
        <v>27</v>
      </c>
      <c r="B38" s="190" t="str">
        <f t="shared" si="0"/>
        <v/>
      </c>
      <c r="C38" s="66" t="str">
        <f t="shared" si="1"/>
        <v/>
      </c>
      <c r="D38" s="1" t="str">
        <f t="shared" si="2"/>
        <v/>
      </c>
      <c r="E38" s="2" t="str">
        <f t="shared" si="3"/>
        <v/>
      </c>
      <c r="F38" s="205" t="str">
        <f t="shared" si="4"/>
        <v/>
      </c>
      <c r="G38" s="229" t="str">
        <f t="shared" si="5"/>
        <v/>
      </c>
      <c r="H38" s="125">
        <f>IF(OR(ERR=FALSE,AND(F38="",G38="")),0,$G$11-SUM($F$12:F38)+SUM($G$12:G38))</f>
        <v>0</v>
      </c>
      <c r="I38" s="7"/>
    </row>
    <row r="39" spans="1:9">
      <c r="A39" s="26">
        <f t="shared" si="6"/>
        <v>28</v>
      </c>
      <c r="B39" s="190" t="str">
        <f t="shared" si="0"/>
        <v/>
      </c>
      <c r="C39" s="66" t="str">
        <f t="shared" si="1"/>
        <v/>
      </c>
      <c r="D39" s="1" t="str">
        <f t="shared" si="2"/>
        <v/>
      </c>
      <c r="E39" s="2" t="str">
        <f t="shared" si="3"/>
        <v/>
      </c>
      <c r="F39" s="205" t="str">
        <f t="shared" si="4"/>
        <v/>
      </c>
      <c r="G39" s="229" t="str">
        <f t="shared" si="5"/>
        <v/>
      </c>
      <c r="H39" s="125">
        <f>IF(OR(ERR=FALSE,AND(F39="",G39="")),0,$G$11-SUM($F$12:F39)+SUM($G$12:G39))</f>
        <v>0</v>
      </c>
      <c r="I39" s="7"/>
    </row>
    <row r="40" spans="1:9">
      <c r="A40" s="26">
        <f t="shared" si="6"/>
        <v>29</v>
      </c>
      <c r="B40" s="190" t="str">
        <f t="shared" si="0"/>
        <v/>
      </c>
      <c r="C40" s="66" t="str">
        <f t="shared" si="1"/>
        <v/>
      </c>
      <c r="D40" s="1" t="str">
        <f t="shared" si="2"/>
        <v/>
      </c>
      <c r="E40" s="2" t="str">
        <f t="shared" si="3"/>
        <v/>
      </c>
      <c r="F40" s="205" t="str">
        <f t="shared" si="4"/>
        <v/>
      </c>
      <c r="G40" s="229" t="str">
        <f t="shared" si="5"/>
        <v/>
      </c>
      <c r="H40" s="125">
        <f>IF(OR(ERR=FALSE,AND(F40="",G40="")),0,$G$11-SUM($F$12:F40)+SUM($G$12:G40))</f>
        <v>0</v>
      </c>
      <c r="I40" s="7"/>
    </row>
    <row r="41" spans="1:9">
      <c r="A41" s="26">
        <f t="shared" si="6"/>
        <v>30</v>
      </c>
      <c r="B41" s="190" t="str">
        <f t="shared" si="0"/>
        <v/>
      </c>
      <c r="C41" s="66" t="str">
        <f t="shared" si="1"/>
        <v/>
      </c>
      <c r="D41" s="1" t="str">
        <f t="shared" si="2"/>
        <v/>
      </c>
      <c r="E41" s="2" t="str">
        <f t="shared" si="3"/>
        <v/>
      </c>
      <c r="F41" s="205" t="str">
        <f t="shared" si="4"/>
        <v/>
      </c>
      <c r="G41" s="229" t="str">
        <f t="shared" si="5"/>
        <v/>
      </c>
      <c r="H41" s="125">
        <f>IF(OR(ERR=FALSE,AND(F41="",G41="")),0,$G$11-SUM($F$12:F41)+SUM($G$12:G41))</f>
        <v>0</v>
      </c>
      <c r="I41" s="7"/>
    </row>
    <row r="42" spans="1:9">
      <c r="A42" s="26">
        <f>A41+1</f>
        <v>31</v>
      </c>
      <c r="B42" s="190" t="str">
        <f t="shared" si="0"/>
        <v/>
      </c>
      <c r="C42" s="66" t="str">
        <f t="shared" si="1"/>
        <v/>
      </c>
      <c r="D42" s="1" t="str">
        <f t="shared" si="2"/>
        <v/>
      </c>
      <c r="E42" s="2" t="str">
        <f t="shared" si="3"/>
        <v/>
      </c>
      <c r="F42" s="205" t="str">
        <f t="shared" si="4"/>
        <v/>
      </c>
      <c r="G42" s="229" t="str">
        <f t="shared" si="5"/>
        <v/>
      </c>
      <c r="H42" s="125">
        <f>IF(OR(ERR=FALSE,AND(F42="",G42="")),0,$G$11-SUM($F$12:F42)+SUM($G$12:G42))</f>
        <v>0</v>
      </c>
      <c r="I42" s="7"/>
    </row>
    <row r="43" spans="1:9">
      <c r="A43" s="26">
        <f t="shared" si="6"/>
        <v>32</v>
      </c>
      <c r="B43" s="190" t="str">
        <f t="shared" si="0"/>
        <v/>
      </c>
      <c r="C43" s="66" t="str">
        <f t="shared" si="1"/>
        <v/>
      </c>
      <c r="D43" s="1" t="str">
        <f t="shared" si="2"/>
        <v/>
      </c>
      <c r="E43" s="2" t="str">
        <f t="shared" si="3"/>
        <v/>
      </c>
      <c r="F43" s="205" t="str">
        <f t="shared" si="4"/>
        <v/>
      </c>
      <c r="G43" s="229" t="str">
        <f t="shared" si="5"/>
        <v/>
      </c>
      <c r="H43" s="125">
        <f>IF(OR(ERR=FALSE,AND(F43="",G43="")),0,$G$11-SUM($F$12:F43)+SUM($G$12:G43))</f>
        <v>0</v>
      </c>
      <c r="I43" s="7"/>
    </row>
    <row r="44" spans="1:9">
      <c r="A44" s="26">
        <f t="shared" si="6"/>
        <v>33</v>
      </c>
      <c r="B44" s="190" t="str">
        <f t="shared" si="0"/>
        <v/>
      </c>
      <c r="C44" s="66" t="str">
        <f t="shared" si="1"/>
        <v/>
      </c>
      <c r="D44" s="1" t="str">
        <f t="shared" si="2"/>
        <v/>
      </c>
      <c r="E44" s="2" t="str">
        <f t="shared" si="3"/>
        <v/>
      </c>
      <c r="F44" s="205" t="str">
        <f t="shared" si="4"/>
        <v/>
      </c>
      <c r="G44" s="229" t="str">
        <f t="shared" si="5"/>
        <v/>
      </c>
      <c r="H44" s="125">
        <f>IF(OR(ERR=FALSE,AND(F44="",G44="")),0,$G$11-SUM($F$12:F44)+SUM($G$12:G44))</f>
        <v>0</v>
      </c>
      <c r="I44" s="7"/>
    </row>
    <row r="45" spans="1:9">
      <c r="A45" s="26">
        <f t="shared" si="6"/>
        <v>34</v>
      </c>
      <c r="B45" s="190" t="str">
        <f t="shared" si="0"/>
        <v/>
      </c>
      <c r="C45" s="66" t="str">
        <f t="shared" si="1"/>
        <v/>
      </c>
      <c r="D45" s="1" t="str">
        <f t="shared" si="2"/>
        <v/>
      </c>
      <c r="E45" s="2" t="str">
        <f t="shared" si="3"/>
        <v/>
      </c>
      <c r="F45" s="205" t="str">
        <f t="shared" si="4"/>
        <v/>
      </c>
      <c r="G45" s="229" t="str">
        <f t="shared" si="5"/>
        <v/>
      </c>
      <c r="H45" s="125">
        <f>IF(OR(ERR=FALSE,AND(F45="",G45="")),0,$G$11-SUM($F$12:F45)+SUM($G$12:G45))</f>
        <v>0</v>
      </c>
      <c r="I45" s="7"/>
    </row>
    <row r="46" spans="1:9">
      <c r="A46" s="26">
        <f t="shared" si="6"/>
        <v>35</v>
      </c>
      <c r="B46" s="190" t="str">
        <f t="shared" si="0"/>
        <v/>
      </c>
      <c r="C46" s="66" t="str">
        <f t="shared" si="1"/>
        <v/>
      </c>
      <c r="D46" s="1" t="str">
        <f t="shared" si="2"/>
        <v/>
      </c>
      <c r="E46" s="2" t="str">
        <f t="shared" si="3"/>
        <v/>
      </c>
      <c r="F46" s="205" t="str">
        <f t="shared" si="4"/>
        <v/>
      </c>
      <c r="G46" s="229" t="str">
        <f t="shared" si="5"/>
        <v/>
      </c>
      <c r="H46" s="125">
        <f>IF(OR(ERR=FALSE,AND(F46="",G46="")),0,$G$11-SUM($F$12:F46)+SUM($G$12:G46))</f>
        <v>0</v>
      </c>
      <c r="I46" s="7"/>
    </row>
    <row r="47" spans="1:9">
      <c r="A47" s="26">
        <f t="shared" si="6"/>
        <v>36</v>
      </c>
      <c r="B47" s="190" t="str">
        <f t="shared" si="0"/>
        <v/>
      </c>
      <c r="C47" s="66" t="str">
        <f t="shared" si="1"/>
        <v/>
      </c>
      <c r="D47" s="1" t="str">
        <f t="shared" si="2"/>
        <v/>
      </c>
      <c r="E47" s="2" t="str">
        <f t="shared" si="3"/>
        <v/>
      </c>
      <c r="F47" s="205" t="str">
        <f t="shared" si="4"/>
        <v/>
      </c>
      <c r="G47" s="229" t="str">
        <f t="shared" si="5"/>
        <v/>
      </c>
      <c r="H47" s="125">
        <f>IF(OR(ERR=FALSE,AND(F47="",G47="")),0,$G$11-SUM($F$12:F47)+SUM($G$12:G47))</f>
        <v>0</v>
      </c>
      <c r="I47" s="7"/>
    </row>
    <row r="48" spans="1:9">
      <c r="A48" s="26">
        <f t="shared" si="6"/>
        <v>37</v>
      </c>
      <c r="B48" s="190" t="str">
        <f t="shared" si="0"/>
        <v/>
      </c>
      <c r="C48" s="66" t="str">
        <f t="shared" si="1"/>
        <v/>
      </c>
      <c r="D48" s="1" t="str">
        <f t="shared" si="2"/>
        <v/>
      </c>
      <c r="E48" s="2" t="str">
        <f t="shared" si="3"/>
        <v/>
      </c>
      <c r="F48" s="205" t="str">
        <f t="shared" si="4"/>
        <v/>
      </c>
      <c r="G48" s="229" t="str">
        <f t="shared" si="5"/>
        <v/>
      </c>
      <c r="H48" s="125">
        <f>IF(OR(ERR=FALSE,AND(F48="",G48="")),0,$G$11-SUM($F$12:F48)+SUM($G$12:G48))</f>
        <v>0</v>
      </c>
      <c r="I48" s="7"/>
    </row>
    <row r="49" spans="1:9">
      <c r="A49" s="26">
        <f t="shared" si="6"/>
        <v>38</v>
      </c>
      <c r="B49" s="190" t="str">
        <f t="shared" si="0"/>
        <v/>
      </c>
      <c r="C49" s="66" t="str">
        <f t="shared" si="1"/>
        <v/>
      </c>
      <c r="D49" s="1" t="str">
        <f t="shared" si="2"/>
        <v/>
      </c>
      <c r="E49" s="2" t="str">
        <f t="shared" si="3"/>
        <v/>
      </c>
      <c r="F49" s="205" t="str">
        <f t="shared" si="4"/>
        <v/>
      </c>
      <c r="G49" s="229" t="str">
        <f t="shared" si="5"/>
        <v/>
      </c>
      <c r="H49" s="125">
        <f>IF(OR(ERR=FALSE,AND(F49="",G49="")),0,$G$11-SUM($F$12:F49)+SUM($G$12:G49))</f>
        <v>0</v>
      </c>
      <c r="I49" s="7"/>
    </row>
    <row r="50" spans="1:9">
      <c r="A50" s="26">
        <f t="shared" si="6"/>
        <v>39</v>
      </c>
      <c r="B50" s="190" t="str">
        <f t="shared" si="0"/>
        <v/>
      </c>
      <c r="C50" s="66" t="str">
        <f t="shared" si="1"/>
        <v/>
      </c>
      <c r="D50" s="1" t="str">
        <f t="shared" si="2"/>
        <v/>
      </c>
      <c r="E50" s="2" t="str">
        <f t="shared" si="3"/>
        <v/>
      </c>
      <c r="F50" s="205" t="str">
        <f t="shared" si="4"/>
        <v/>
      </c>
      <c r="G50" s="229" t="str">
        <f t="shared" si="5"/>
        <v/>
      </c>
      <c r="H50" s="125">
        <f>IF(OR(ERR=FALSE,AND(F50="",G50="")),0,$G$11-SUM($F$12:F50)+SUM($G$12:G50))</f>
        <v>0</v>
      </c>
      <c r="I50" s="7"/>
    </row>
    <row r="51" spans="1:9">
      <c r="A51" s="26">
        <f t="shared" si="6"/>
        <v>40</v>
      </c>
      <c r="B51" s="190" t="str">
        <f t="shared" si="0"/>
        <v/>
      </c>
      <c r="C51" s="66" t="str">
        <f t="shared" si="1"/>
        <v/>
      </c>
      <c r="D51" s="1" t="str">
        <f t="shared" si="2"/>
        <v/>
      </c>
      <c r="E51" s="2" t="str">
        <f t="shared" si="3"/>
        <v/>
      </c>
      <c r="F51" s="205" t="str">
        <f t="shared" si="4"/>
        <v/>
      </c>
      <c r="G51" s="229" t="str">
        <f t="shared" si="5"/>
        <v/>
      </c>
      <c r="H51" s="125">
        <f>IF(OR(ERR=FALSE,AND(F51="",G51="")),0,$G$11-SUM($F$12:F51)+SUM($G$12:G51))</f>
        <v>0</v>
      </c>
      <c r="I51" s="7"/>
    </row>
    <row r="52" spans="1:9">
      <c r="A52" s="26">
        <f t="shared" si="6"/>
        <v>41</v>
      </c>
      <c r="B52" s="190" t="str">
        <f t="shared" si="0"/>
        <v/>
      </c>
      <c r="C52" s="66" t="str">
        <f t="shared" si="1"/>
        <v/>
      </c>
      <c r="D52" s="1" t="str">
        <f t="shared" si="2"/>
        <v/>
      </c>
      <c r="E52" s="2" t="str">
        <f t="shared" si="3"/>
        <v/>
      </c>
      <c r="F52" s="205" t="str">
        <f t="shared" si="4"/>
        <v/>
      </c>
      <c r="G52" s="229" t="str">
        <f t="shared" si="5"/>
        <v/>
      </c>
      <c r="H52" s="125">
        <f>IF(OR(ERR=FALSE,AND(F52="",G52="")),0,$G$11-SUM($F$12:F52)+SUM($G$12:G52))</f>
        <v>0</v>
      </c>
      <c r="I52" s="7"/>
    </row>
    <row r="53" spans="1:9">
      <c r="A53" s="26">
        <f t="shared" si="6"/>
        <v>42</v>
      </c>
      <c r="B53" s="190" t="str">
        <f t="shared" si="0"/>
        <v/>
      </c>
      <c r="C53" s="66" t="str">
        <f t="shared" si="1"/>
        <v/>
      </c>
      <c r="D53" s="1" t="str">
        <f t="shared" si="2"/>
        <v/>
      </c>
      <c r="E53" s="2" t="str">
        <f t="shared" si="3"/>
        <v/>
      </c>
      <c r="F53" s="205" t="str">
        <f t="shared" si="4"/>
        <v/>
      </c>
      <c r="G53" s="229" t="str">
        <f t="shared" si="5"/>
        <v/>
      </c>
      <c r="H53" s="125">
        <f>IF(OR(ERR=FALSE,AND(F53="",G53="")),0,$G$11-SUM($F$12:F53)+SUM($G$12:G53))</f>
        <v>0</v>
      </c>
      <c r="I53" s="7"/>
    </row>
    <row r="54" spans="1:9">
      <c r="A54" s="26">
        <f t="shared" si="6"/>
        <v>43</v>
      </c>
      <c r="B54" s="190" t="str">
        <f t="shared" si="0"/>
        <v/>
      </c>
      <c r="C54" s="66" t="str">
        <f t="shared" si="1"/>
        <v/>
      </c>
      <c r="D54" s="1" t="str">
        <f t="shared" si="2"/>
        <v/>
      </c>
      <c r="E54" s="2" t="str">
        <f t="shared" si="3"/>
        <v/>
      </c>
      <c r="F54" s="205" t="str">
        <f t="shared" si="4"/>
        <v/>
      </c>
      <c r="G54" s="229" t="str">
        <f t="shared" si="5"/>
        <v/>
      </c>
      <c r="H54" s="125">
        <f>IF(OR(ERR=FALSE,AND(F54="",G54="")),0,$G$11-SUM($F$12:F54)+SUM($G$12:G54))</f>
        <v>0</v>
      </c>
      <c r="I54" s="7"/>
    </row>
    <row r="55" spans="1:9">
      <c r="A55" s="26">
        <f t="shared" si="6"/>
        <v>44</v>
      </c>
      <c r="B55" s="190" t="str">
        <f t="shared" si="0"/>
        <v/>
      </c>
      <c r="C55" s="66" t="str">
        <f t="shared" si="1"/>
        <v/>
      </c>
      <c r="D55" s="1" t="str">
        <f t="shared" si="2"/>
        <v/>
      </c>
      <c r="E55" s="2" t="str">
        <f t="shared" si="3"/>
        <v/>
      </c>
      <c r="F55" s="205" t="str">
        <f t="shared" si="4"/>
        <v/>
      </c>
      <c r="G55" s="229" t="str">
        <f t="shared" si="5"/>
        <v/>
      </c>
      <c r="H55" s="125">
        <f>IF(OR(ERR=FALSE,AND(F55="",G55="")),0,$G$11-SUM($F$12:F55)+SUM($G$12:G55))</f>
        <v>0</v>
      </c>
      <c r="I55" s="7"/>
    </row>
    <row r="56" spans="1:9">
      <c r="A56" s="26">
        <f t="shared" si="6"/>
        <v>45</v>
      </c>
      <c r="B56" s="190" t="str">
        <f t="shared" si="0"/>
        <v/>
      </c>
      <c r="C56" s="66" t="str">
        <f t="shared" si="1"/>
        <v/>
      </c>
      <c r="D56" s="1" t="str">
        <f t="shared" si="2"/>
        <v/>
      </c>
      <c r="E56" s="2" t="str">
        <f t="shared" si="3"/>
        <v/>
      </c>
      <c r="F56" s="205" t="str">
        <f t="shared" si="4"/>
        <v/>
      </c>
      <c r="G56" s="229" t="str">
        <f t="shared" si="5"/>
        <v/>
      </c>
      <c r="H56" s="125">
        <f>IF(OR(ERR=FALSE,AND(F56="",G56="")),0,$G$11-SUM($F$12:F56)+SUM($G$12:G56))</f>
        <v>0</v>
      </c>
      <c r="I56" s="7"/>
    </row>
    <row r="57" spans="1:9">
      <c r="A57" s="26">
        <f>A56+1</f>
        <v>46</v>
      </c>
      <c r="B57" s="190" t="str">
        <f t="shared" si="0"/>
        <v/>
      </c>
      <c r="C57" s="66" t="str">
        <f t="shared" si="1"/>
        <v/>
      </c>
      <c r="D57" s="1" t="str">
        <f t="shared" si="2"/>
        <v/>
      </c>
      <c r="E57" s="2" t="str">
        <f t="shared" si="3"/>
        <v/>
      </c>
      <c r="F57" s="205" t="str">
        <f t="shared" si="4"/>
        <v/>
      </c>
      <c r="G57" s="229" t="str">
        <f t="shared" si="5"/>
        <v/>
      </c>
      <c r="H57" s="125">
        <f>IF(OR(ERR=FALSE,AND(F57="",G57="")),0,$G$11-SUM($F$12:F57)+SUM($G$12:G57))</f>
        <v>0</v>
      </c>
      <c r="I57" s="7"/>
    </row>
    <row r="58" spans="1:9">
      <c r="A58" s="26">
        <f>A57+1</f>
        <v>47</v>
      </c>
      <c r="B58" s="190" t="str">
        <f t="shared" si="0"/>
        <v/>
      </c>
      <c r="C58" s="66" t="str">
        <f t="shared" si="1"/>
        <v/>
      </c>
      <c r="D58" s="1" t="str">
        <f t="shared" si="2"/>
        <v/>
      </c>
      <c r="E58" s="2" t="str">
        <f t="shared" si="3"/>
        <v/>
      </c>
      <c r="F58" s="205" t="str">
        <f t="shared" si="4"/>
        <v/>
      </c>
      <c r="G58" s="229" t="str">
        <f t="shared" si="5"/>
        <v/>
      </c>
      <c r="H58" s="125">
        <f>IF(OR(ERR=FALSE,AND(F58="",G58="")),0,$G$11-SUM($F$12:F58)+SUM($G$12:G58))</f>
        <v>0</v>
      </c>
      <c r="I58" s="7"/>
    </row>
    <row r="59" spans="1:9">
      <c r="A59" s="26">
        <f>A58+1</f>
        <v>48</v>
      </c>
      <c r="B59" s="190" t="str">
        <f t="shared" si="0"/>
        <v/>
      </c>
      <c r="C59" s="66" t="str">
        <f t="shared" si="1"/>
        <v/>
      </c>
      <c r="D59" s="1" t="str">
        <f t="shared" si="2"/>
        <v/>
      </c>
      <c r="E59" s="2" t="str">
        <f t="shared" si="3"/>
        <v/>
      </c>
      <c r="F59" s="205" t="str">
        <f t="shared" si="4"/>
        <v/>
      </c>
      <c r="G59" s="229" t="str">
        <f t="shared" si="5"/>
        <v/>
      </c>
      <c r="H59" s="125">
        <f>IF(OR(ERR=FALSE,AND(F59="",G59="")),0,$G$11-SUM($F$12:F59)+SUM($G$12:G59))</f>
        <v>0</v>
      </c>
      <c r="I59" s="7"/>
    </row>
    <row r="60" spans="1:9">
      <c r="A60" s="26">
        <f>A59+1</f>
        <v>49</v>
      </c>
      <c r="B60" s="190" t="str">
        <f t="shared" si="0"/>
        <v/>
      </c>
      <c r="C60" s="66" t="str">
        <f t="shared" si="1"/>
        <v/>
      </c>
      <c r="D60" s="1" t="str">
        <f t="shared" si="2"/>
        <v/>
      </c>
      <c r="E60" s="2" t="str">
        <f t="shared" si="3"/>
        <v/>
      </c>
      <c r="F60" s="205" t="str">
        <f t="shared" si="4"/>
        <v/>
      </c>
      <c r="G60" s="229" t="str">
        <f t="shared" si="5"/>
        <v/>
      </c>
      <c r="H60" s="125">
        <f>IF(OR(ERR=FALSE,AND(F60="",G60="")),0,$G$11-SUM($F$12:F60)+SUM($G$12:G60))</f>
        <v>0</v>
      </c>
      <c r="I60" s="7"/>
    </row>
    <row r="61" spans="1:9">
      <c r="A61" s="26">
        <f>A60+1</f>
        <v>50</v>
      </c>
      <c r="B61" s="190" t="str">
        <f t="shared" si="0"/>
        <v/>
      </c>
      <c r="C61" s="66" t="str">
        <f t="shared" si="1"/>
        <v/>
      </c>
      <c r="D61" s="1" t="str">
        <f t="shared" si="2"/>
        <v/>
      </c>
      <c r="E61" s="2" t="str">
        <f t="shared" si="3"/>
        <v/>
      </c>
      <c r="F61" s="205" t="str">
        <f t="shared" si="4"/>
        <v/>
      </c>
      <c r="G61" s="229" t="str">
        <f t="shared" si="5"/>
        <v/>
      </c>
      <c r="H61" s="125">
        <f>IF(OR(ERR=FALSE,AND(F61="",G61="")),0,$G$11-SUM($F$12:F61)+SUM($G$12:G61))</f>
        <v>0</v>
      </c>
      <c r="I61" s="7"/>
    </row>
    <row r="62" spans="1:9">
      <c r="A62" s="26">
        <f t="shared" ref="A62:A125" si="7">A61+1</f>
        <v>51</v>
      </c>
      <c r="B62" s="190" t="str">
        <f t="shared" si="0"/>
        <v/>
      </c>
      <c r="C62" s="66" t="str">
        <f t="shared" si="1"/>
        <v/>
      </c>
      <c r="D62" s="1" t="str">
        <f t="shared" si="2"/>
        <v/>
      </c>
      <c r="E62" s="2" t="str">
        <f t="shared" si="3"/>
        <v/>
      </c>
      <c r="F62" s="205" t="str">
        <f t="shared" si="4"/>
        <v/>
      </c>
      <c r="G62" s="229" t="str">
        <f t="shared" si="5"/>
        <v/>
      </c>
      <c r="H62" s="125">
        <f>IF(OR(ERR=FALSE,AND(F62="",G62="")),0,$G$11-SUM($F$12:F62)+SUM($G$12:G62))</f>
        <v>0</v>
      </c>
      <c r="I62" s="7"/>
    </row>
    <row r="63" spans="1:9">
      <c r="A63" s="26">
        <f t="shared" si="7"/>
        <v>52</v>
      </c>
      <c r="B63" s="190" t="str">
        <f t="shared" si="0"/>
        <v/>
      </c>
      <c r="C63" s="66" t="str">
        <f t="shared" si="1"/>
        <v/>
      </c>
      <c r="D63" s="1" t="str">
        <f t="shared" si="2"/>
        <v/>
      </c>
      <c r="E63" s="2" t="str">
        <f t="shared" si="3"/>
        <v/>
      </c>
      <c r="F63" s="205" t="str">
        <f t="shared" si="4"/>
        <v/>
      </c>
      <c r="G63" s="229" t="str">
        <f t="shared" si="5"/>
        <v/>
      </c>
      <c r="H63" s="125">
        <f>IF(OR(ERR=FALSE,AND(F63="",G63="")),0,$G$11-SUM($F$12:F63)+SUM($G$12:G63))</f>
        <v>0</v>
      </c>
      <c r="I63" s="7"/>
    </row>
    <row r="64" spans="1:9">
      <c r="A64" s="26">
        <f t="shared" si="7"/>
        <v>53</v>
      </c>
      <c r="B64" s="190" t="str">
        <f t="shared" si="0"/>
        <v/>
      </c>
      <c r="C64" s="66" t="str">
        <f t="shared" si="1"/>
        <v/>
      </c>
      <c r="D64" s="1" t="str">
        <f t="shared" si="2"/>
        <v/>
      </c>
      <c r="E64" s="2" t="str">
        <f t="shared" si="3"/>
        <v/>
      </c>
      <c r="F64" s="205" t="str">
        <f t="shared" si="4"/>
        <v/>
      </c>
      <c r="G64" s="229" t="str">
        <f t="shared" si="5"/>
        <v/>
      </c>
      <c r="H64" s="125">
        <f>IF(OR(ERR=FALSE,AND(F64="",G64="")),0,$G$11-SUM($F$12:F64)+SUM($G$12:G64))</f>
        <v>0</v>
      </c>
      <c r="I64" s="7"/>
    </row>
    <row r="65" spans="1:9">
      <c r="A65" s="26">
        <f t="shared" si="7"/>
        <v>54</v>
      </c>
      <c r="B65" s="190" t="str">
        <f t="shared" si="0"/>
        <v/>
      </c>
      <c r="C65" s="66" t="str">
        <f t="shared" si="1"/>
        <v/>
      </c>
      <c r="D65" s="1" t="str">
        <f t="shared" si="2"/>
        <v/>
      </c>
      <c r="E65" s="2" t="str">
        <f t="shared" si="3"/>
        <v/>
      </c>
      <c r="F65" s="205" t="str">
        <f t="shared" si="4"/>
        <v/>
      </c>
      <c r="G65" s="229" t="str">
        <f t="shared" si="5"/>
        <v/>
      </c>
      <c r="H65" s="125">
        <f>IF(OR(ERR=FALSE,AND(F65="",G65="")),0,$G$11-SUM($F$12:F65)+SUM($G$12:G65))</f>
        <v>0</v>
      </c>
      <c r="I65" s="7"/>
    </row>
    <row r="66" spans="1:9">
      <c r="A66" s="26">
        <f t="shared" si="7"/>
        <v>55</v>
      </c>
      <c r="B66" s="190" t="str">
        <f t="shared" si="0"/>
        <v/>
      </c>
      <c r="C66" s="66" t="str">
        <f t="shared" si="1"/>
        <v/>
      </c>
      <c r="D66" s="1" t="str">
        <f t="shared" si="2"/>
        <v/>
      </c>
      <c r="E66" s="2" t="str">
        <f t="shared" si="3"/>
        <v/>
      </c>
      <c r="F66" s="205" t="str">
        <f t="shared" si="4"/>
        <v/>
      </c>
      <c r="G66" s="229" t="str">
        <f t="shared" si="5"/>
        <v/>
      </c>
      <c r="H66" s="125">
        <f>IF(OR(ERR=FALSE,AND(F66="",G66="")),0,$G$11-SUM($F$12:F66)+SUM($G$12:G66))</f>
        <v>0</v>
      </c>
      <c r="I66" s="7"/>
    </row>
    <row r="67" spans="1:9">
      <c r="A67" s="26">
        <f t="shared" si="7"/>
        <v>56</v>
      </c>
      <c r="B67" s="190" t="str">
        <f t="shared" si="0"/>
        <v/>
      </c>
      <c r="C67" s="66" t="str">
        <f t="shared" si="1"/>
        <v/>
      </c>
      <c r="D67" s="1" t="str">
        <f t="shared" si="2"/>
        <v/>
      </c>
      <c r="E67" s="2" t="str">
        <f t="shared" si="3"/>
        <v/>
      </c>
      <c r="F67" s="205" t="str">
        <f t="shared" si="4"/>
        <v/>
      </c>
      <c r="G67" s="229" t="str">
        <f t="shared" si="5"/>
        <v/>
      </c>
      <c r="H67" s="125">
        <f>IF(OR(ERR=FALSE,AND(F67="",G67="")),0,$G$11-SUM($F$12:F67)+SUM($G$12:G67))</f>
        <v>0</v>
      </c>
      <c r="I67" s="7"/>
    </row>
    <row r="68" spans="1:9">
      <c r="A68" s="26">
        <f t="shared" si="7"/>
        <v>57</v>
      </c>
      <c r="B68" s="190" t="str">
        <f t="shared" si="0"/>
        <v/>
      </c>
      <c r="C68" s="66" t="str">
        <f t="shared" si="1"/>
        <v/>
      </c>
      <c r="D68" s="1" t="str">
        <f t="shared" si="2"/>
        <v/>
      </c>
      <c r="E68" s="2" t="str">
        <f t="shared" si="3"/>
        <v/>
      </c>
      <c r="F68" s="205" t="str">
        <f t="shared" si="4"/>
        <v/>
      </c>
      <c r="G68" s="229" t="str">
        <f t="shared" si="5"/>
        <v/>
      </c>
      <c r="H68" s="125">
        <f>IF(OR(ERR=FALSE,AND(F68="",G68="")),0,$G$11-SUM($F$12:F68)+SUM($G$12:G68))</f>
        <v>0</v>
      </c>
      <c r="I68" s="7"/>
    </row>
    <row r="69" spans="1:9">
      <c r="A69" s="26">
        <f t="shared" si="7"/>
        <v>58</v>
      </c>
      <c r="B69" s="190" t="str">
        <f t="shared" si="0"/>
        <v/>
      </c>
      <c r="C69" s="66" t="str">
        <f t="shared" si="1"/>
        <v/>
      </c>
      <c r="D69" s="1" t="str">
        <f t="shared" si="2"/>
        <v/>
      </c>
      <c r="E69" s="2" t="str">
        <f t="shared" si="3"/>
        <v/>
      </c>
      <c r="F69" s="205" t="str">
        <f t="shared" si="4"/>
        <v/>
      </c>
      <c r="G69" s="229" t="str">
        <f t="shared" si="5"/>
        <v/>
      </c>
      <c r="H69" s="125">
        <f>IF(OR(ERR=FALSE,AND(F69="",G69="")),0,$G$11-SUM($F$12:F69)+SUM($G$12:G69))</f>
        <v>0</v>
      </c>
      <c r="I69" s="7"/>
    </row>
    <row r="70" spans="1:9">
      <c r="A70" s="26">
        <f t="shared" si="7"/>
        <v>59</v>
      </c>
      <c r="B70" s="190" t="str">
        <f t="shared" si="0"/>
        <v/>
      </c>
      <c r="C70" s="66" t="str">
        <f t="shared" si="1"/>
        <v/>
      </c>
      <c r="D70" s="1" t="str">
        <f t="shared" si="2"/>
        <v/>
      </c>
      <c r="E70" s="2" t="str">
        <f t="shared" si="3"/>
        <v/>
      </c>
      <c r="F70" s="205" t="str">
        <f t="shared" si="4"/>
        <v/>
      </c>
      <c r="G70" s="229" t="str">
        <f t="shared" si="5"/>
        <v/>
      </c>
      <c r="H70" s="125">
        <f>IF(OR(ERR=FALSE,AND(F70="",G70="")),0,$G$11-SUM($F$12:F70)+SUM($G$12:G70))</f>
        <v>0</v>
      </c>
      <c r="I70" s="7"/>
    </row>
    <row r="71" spans="1:9">
      <c r="A71" s="26">
        <f t="shared" si="7"/>
        <v>60</v>
      </c>
      <c r="B71" s="190" t="str">
        <f t="shared" si="0"/>
        <v/>
      </c>
      <c r="C71" s="66" t="str">
        <f t="shared" si="1"/>
        <v/>
      </c>
      <c r="D71" s="1" t="str">
        <f t="shared" si="2"/>
        <v/>
      </c>
      <c r="E71" s="2" t="str">
        <f t="shared" si="3"/>
        <v/>
      </c>
      <c r="F71" s="205" t="str">
        <f t="shared" si="4"/>
        <v/>
      </c>
      <c r="G71" s="229" t="str">
        <f t="shared" si="5"/>
        <v/>
      </c>
      <c r="H71" s="125">
        <f>IF(OR(ERR=FALSE,AND(F71="",G71="")),0,$G$11-SUM($F$12:F71)+SUM($G$12:G71))</f>
        <v>0</v>
      </c>
      <c r="I71" s="7"/>
    </row>
    <row r="72" spans="1:9">
      <c r="A72" s="26">
        <f t="shared" si="7"/>
        <v>61</v>
      </c>
      <c r="B72" s="190" t="str">
        <f t="shared" si="0"/>
        <v/>
      </c>
      <c r="C72" s="66" t="str">
        <f t="shared" si="1"/>
        <v/>
      </c>
      <c r="D72" s="1" t="str">
        <f t="shared" si="2"/>
        <v/>
      </c>
      <c r="E72" s="2" t="str">
        <f t="shared" si="3"/>
        <v/>
      </c>
      <c r="F72" s="205" t="str">
        <f t="shared" si="4"/>
        <v/>
      </c>
      <c r="G72" s="229" t="str">
        <f t="shared" si="5"/>
        <v/>
      </c>
      <c r="H72" s="125">
        <f>IF(OR(ERR=FALSE,AND(F72="",G72="")),0,$G$11-SUM($F$12:F72)+SUM($G$12:G72))</f>
        <v>0</v>
      </c>
      <c r="I72" s="7"/>
    </row>
    <row r="73" spans="1:9">
      <c r="A73" s="26">
        <f t="shared" si="7"/>
        <v>62</v>
      </c>
      <c r="B73" s="190" t="str">
        <f t="shared" si="0"/>
        <v/>
      </c>
      <c r="C73" s="66" t="str">
        <f t="shared" si="1"/>
        <v/>
      </c>
      <c r="D73" s="1" t="str">
        <f t="shared" si="2"/>
        <v/>
      </c>
      <c r="E73" s="2" t="str">
        <f t="shared" si="3"/>
        <v/>
      </c>
      <c r="F73" s="205" t="str">
        <f t="shared" si="4"/>
        <v/>
      </c>
      <c r="G73" s="229" t="str">
        <f t="shared" si="5"/>
        <v/>
      </c>
      <c r="H73" s="125">
        <f>IF(OR(ERR=FALSE,AND(F73="",G73="")),0,$G$11-SUM($F$12:F73)+SUM($G$12:G73))</f>
        <v>0</v>
      </c>
      <c r="I73" s="7"/>
    </row>
    <row r="74" spans="1:9">
      <c r="A74" s="26">
        <f t="shared" si="7"/>
        <v>63</v>
      </c>
      <c r="B74" s="190" t="str">
        <f t="shared" si="0"/>
        <v/>
      </c>
      <c r="C74" s="66" t="str">
        <f t="shared" si="1"/>
        <v/>
      </c>
      <c r="D74" s="1" t="str">
        <f t="shared" si="2"/>
        <v/>
      </c>
      <c r="E74" s="2" t="str">
        <f t="shared" si="3"/>
        <v/>
      </c>
      <c r="F74" s="205" t="str">
        <f t="shared" si="4"/>
        <v/>
      </c>
      <c r="G74" s="229" t="str">
        <f t="shared" si="5"/>
        <v/>
      </c>
      <c r="H74" s="125">
        <f>IF(OR(ERR=FALSE,AND(F74="",G74="")),0,$G$11-SUM($F$12:F74)+SUM($G$12:G74))</f>
        <v>0</v>
      </c>
      <c r="I74" s="7"/>
    </row>
    <row r="75" spans="1:9">
      <c r="A75" s="26">
        <f t="shared" si="7"/>
        <v>64</v>
      </c>
      <c r="B75" s="190" t="str">
        <f t="shared" si="0"/>
        <v/>
      </c>
      <c r="C75" s="66" t="str">
        <f t="shared" si="1"/>
        <v/>
      </c>
      <c r="D75" s="1" t="str">
        <f t="shared" si="2"/>
        <v/>
      </c>
      <c r="E75" s="2" t="str">
        <f t="shared" si="3"/>
        <v/>
      </c>
      <c r="F75" s="205" t="str">
        <f t="shared" si="4"/>
        <v/>
      </c>
      <c r="G75" s="229" t="str">
        <f t="shared" si="5"/>
        <v/>
      </c>
      <c r="H75" s="125">
        <f>IF(OR(ERR=FALSE,AND(F75="",G75="")),0,$G$11-SUM($F$12:F75)+SUM($G$12:G75))</f>
        <v>0</v>
      </c>
      <c r="I75" s="7"/>
    </row>
    <row r="76" spans="1:9">
      <c r="A76" s="26">
        <f t="shared" si="7"/>
        <v>65</v>
      </c>
      <c r="B76" s="190" t="str">
        <f t="shared" ref="B76:B139" si="8">IF(ISERROR(VLOOKUP(A76&amp;D$8,JU_KODE,4,FALSE)=TRUE),"",VLOOKUP(A76&amp;D$8,JU_KODE,4,FALSE))</f>
        <v/>
      </c>
      <c r="C76" s="66" t="str">
        <f t="shared" ref="C76:C139" si="9">IF(ISERROR(VLOOKUP(A76&amp;D$8,JU_KODE,5,FALSE)=TRUE),"",VLOOKUP(A76&amp;D$8,JU_KODE,5,FALSE))</f>
        <v/>
      </c>
      <c r="D76" s="1" t="str">
        <f t="shared" ref="D76:D139" si="10">IF(ISERROR(VLOOKUP(A76&amp;D$8,JU_KODE,6,FALSE)=TRUE),"",VLOOKUP(A76&amp;D$8,JU_KODE,6,FALSE))</f>
        <v/>
      </c>
      <c r="E76" s="2" t="str">
        <f t="shared" ref="E76:E139" si="11">IF(ISERROR(VLOOKUP(A76&amp;D$8,JU_KODE,7,FALSE)=TRUE),"",VLOOKUP(A76&amp;D$8,JU_KODE,7,FALSE))</f>
        <v/>
      </c>
      <c r="F76" s="205" t="str">
        <f t="shared" ref="F76:F139" si="12">IF(ISERROR(VLOOKUP(A76&amp;D$8,JU_KODE,12,FALSE)=TRUE),"",VLOOKUP(A76&amp;D$8,JU_KODE,12,FALSE))</f>
        <v/>
      </c>
      <c r="G76" s="229" t="str">
        <f t="shared" ref="G76:G139" si="13">IF(ISERROR(VLOOKUP(A76&amp;D$8,JU_KODE,13,FALSE)=TRUE),"",VLOOKUP(A76&amp;D$8,JU_KODE,13,FALSE))</f>
        <v/>
      </c>
      <c r="H76" s="125">
        <f>IF(OR(ERR=FALSE,AND(F76="",G76="")),0,$G$11-SUM($F$12:F76)+SUM($G$12:G76))</f>
        <v>0</v>
      </c>
      <c r="I76" s="7"/>
    </row>
    <row r="77" spans="1:9">
      <c r="A77" s="26">
        <f t="shared" si="7"/>
        <v>66</v>
      </c>
      <c r="B77" s="190" t="str">
        <f t="shared" si="8"/>
        <v/>
      </c>
      <c r="C77" s="66" t="str">
        <f t="shared" si="9"/>
        <v/>
      </c>
      <c r="D77" s="1" t="str">
        <f t="shared" si="10"/>
        <v/>
      </c>
      <c r="E77" s="2" t="str">
        <f t="shared" si="11"/>
        <v/>
      </c>
      <c r="F77" s="205" t="str">
        <f t="shared" si="12"/>
        <v/>
      </c>
      <c r="G77" s="229" t="str">
        <f t="shared" si="13"/>
        <v/>
      </c>
      <c r="H77" s="125">
        <f>IF(OR(ERR=FALSE,AND(F77="",G77="")),0,$G$11-SUM($F$12:F77)+SUM($G$12:G77))</f>
        <v>0</v>
      </c>
      <c r="I77" s="7"/>
    </row>
    <row r="78" spans="1:9">
      <c r="A78" s="26">
        <f t="shared" si="7"/>
        <v>67</v>
      </c>
      <c r="B78" s="190" t="str">
        <f t="shared" si="8"/>
        <v/>
      </c>
      <c r="C78" s="66" t="str">
        <f t="shared" si="9"/>
        <v/>
      </c>
      <c r="D78" s="1" t="str">
        <f t="shared" si="10"/>
        <v/>
      </c>
      <c r="E78" s="2" t="str">
        <f t="shared" si="11"/>
        <v/>
      </c>
      <c r="F78" s="205" t="str">
        <f t="shared" si="12"/>
        <v/>
      </c>
      <c r="G78" s="229" t="str">
        <f t="shared" si="13"/>
        <v/>
      </c>
      <c r="H78" s="125">
        <f>IF(OR(ERR=FALSE,AND(F78="",G78="")),0,$G$11-SUM($F$12:F78)+SUM($G$12:G78))</f>
        <v>0</v>
      </c>
      <c r="I78" s="7"/>
    </row>
    <row r="79" spans="1:9">
      <c r="A79" s="26">
        <f t="shared" si="7"/>
        <v>68</v>
      </c>
      <c r="B79" s="190" t="str">
        <f t="shared" si="8"/>
        <v/>
      </c>
      <c r="C79" s="66" t="str">
        <f t="shared" si="9"/>
        <v/>
      </c>
      <c r="D79" s="1" t="str">
        <f t="shared" si="10"/>
        <v/>
      </c>
      <c r="E79" s="2" t="str">
        <f t="shared" si="11"/>
        <v/>
      </c>
      <c r="F79" s="205" t="str">
        <f t="shared" si="12"/>
        <v/>
      </c>
      <c r="G79" s="229" t="str">
        <f t="shared" si="13"/>
        <v/>
      </c>
      <c r="H79" s="125">
        <f>IF(OR(ERR=FALSE,AND(F79="",G79="")),0,$G$11-SUM($F$12:F79)+SUM($G$12:G79))</f>
        <v>0</v>
      </c>
      <c r="I79" s="7"/>
    </row>
    <row r="80" spans="1:9">
      <c r="A80" s="26">
        <f t="shared" si="7"/>
        <v>69</v>
      </c>
      <c r="B80" s="190" t="str">
        <f t="shared" si="8"/>
        <v/>
      </c>
      <c r="C80" s="66" t="str">
        <f t="shared" si="9"/>
        <v/>
      </c>
      <c r="D80" s="1" t="str">
        <f t="shared" si="10"/>
        <v/>
      </c>
      <c r="E80" s="2" t="str">
        <f t="shared" si="11"/>
        <v/>
      </c>
      <c r="F80" s="205" t="str">
        <f t="shared" si="12"/>
        <v/>
      </c>
      <c r="G80" s="229" t="str">
        <f t="shared" si="13"/>
        <v/>
      </c>
      <c r="H80" s="125">
        <f>IF(OR(ERR=FALSE,AND(F80="",G80="")),0,$G$11-SUM($F$12:F80)+SUM($G$12:G80))</f>
        <v>0</v>
      </c>
      <c r="I80" s="7"/>
    </row>
    <row r="81" spans="1:9">
      <c r="A81" s="26">
        <f t="shared" si="7"/>
        <v>70</v>
      </c>
      <c r="B81" s="190" t="str">
        <f t="shared" si="8"/>
        <v/>
      </c>
      <c r="C81" s="66" t="str">
        <f t="shared" si="9"/>
        <v/>
      </c>
      <c r="D81" s="1" t="str">
        <f t="shared" si="10"/>
        <v/>
      </c>
      <c r="E81" s="2" t="str">
        <f t="shared" si="11"/>
        <v/>
      </c>
      <c r="F81" s="205" t="str">
        <f t="shared" si="12"/>
        <v/>
      </c>
      <c r="G81" s="229" t="str">
        <f t="shared" si="13"/>
        <v/>
      </c>
      <c r="H81" s="125">
        <f>IF(OR(ERR=FALSE,AND(F81="",G81="")),0,$G$11-SUM($F$12:F81)+SUM($G$12:G81))</f>
        <v>0</v>
      </c>
      <c r="I81" s="7"/>
    </row>
    <row r="82" spans="1:9">
      <c r="A82" s="26">
        <f t="shared" si="7"/>
        <v>71</v>
      </c>
      <c r="B82" s="190" t="str">
        <f t="shared" si="8"/>
        <v/>
      </c>
      <c r="C82" s="66" t="str">
        <f t="shared" si="9"/>
        <v/>
      </c>
      <c r="D82" s="1" t="str">
        <f t="shared" si="10"/>
        <v/>
      </c>
      <c r="E82" s="2" t="str">
        <f t="shared" si="11"/>
        <v/>
      </c>
      <c r="F82" s="205" t="str">
        <f t="shared" si="12"/>
        <v/>
      </c>
      <c r="G82" s="229" t="str">
        <f t="shared" si="13"/>
        <v/>
      </c>
      <c r="H82" s="125">
        <f>IF(OR(ERR=FALSE,AND(F82="",G82="")),0,$G$11-SUM($F$12:F82)+SUM($G$12:G82))</f>
        <v>0</v>
      </c>
      <c r="I82" s="7"/>
    </row>
    <row r="83" spans="1:9">
      <c r="A83" s="26">
        <f t="shared" si="7"/>
        <v>72</v>
      </c>
      <c r="B83" s="190" t="str">
        <f t="shared" si="8"/>
        <v/>
      </c>
      <c r="C83" s="66" t="str">
        <f t="shared" si="9"/>
        <v/>
      </c>
      <c r="D83" s="1" t="str">
        <f t="shared" si="10"/>
        <v/>
      </c>
      <c r="E83" s="2" t="str">
        <f t="shared" si="11"/>
        <v/>
      </c>
      <c r="F83" s="205" t="str">
        <f t="shared" si="12"/>
        <v/>
      </c>
      <c r="G83" s="229" t="str">
        <f t="shared" si="13"/>
        <v/>
      </c>
      <c r="H83" s="125">
        <f>IF(OR(ERR=FALSE,AND(F83="",G83="")),0,$G$11-SUM($F$12:F83)+SUM($G$12:G83))</f>
        <v>0</v>
      </c>
      <c r="I83" s="7"/>
    </row>
    <row r="84" spans="1:9">
      <c r="A84" s="26">
        <f t="shared" si="7"/>
        <v>73</v>
      </c>
      <c r="B84" s="190" t="str">
        <f t="shared" si="8"/>
        <v/>
      </c>
      <c r="C84" s="66" t="str">
        <f t="shared" si="9"/>
        <v/>
      </c>
      <c r="D84" s="1" t="str">
        <f t="shared" si="10"/>
        <v/>
      </c>
      <c r="E84" s="2" t="str">
        <f t="shared" si="11"/>
        <v/>
      </c>
      <c r="F84" s="205" t="str">
        <f t="shared" si="12"/>
        <v/>
      </c>
      <c r="G84" s="229" t="str">
        <f t="shared" si="13"/>
        <v/>
      </c>
      <c r="H84" s="125">
        <f>IF(OR(ERR=FALSE,AND(F84="",G84="")),0,$G$11-SUM($F$12:F84)+SUM($G$12:G84))</f>
        <v>0</v>
      </c>
      <c r="I84" s="7"/>
    </row>
    <row r="85" spans="1:9">
      <c r="A85" s="26">
        <f t="shared" si="7"/>
        <v>74</v>
      </c>
      <c r="B85" s="190" t="str">
        <f t="shared" si="8"/>
        <v/>
      </c>
      <c r="C85" s="66" t="str">
        <f t="shared" si="9"/>
        <v/>
      </c>
      <c r="D85" s="1" t="str">
        <f t="shared" si="10"/>
        <v/>
      </c>
      <c r="E85" s="2" t="str">
        <f t="shared" si="11"/>
        <v/>
      </c>
      <c r="F85" s="205" t="str">
        <f t="shared" si="12"/>
        <v/>
      </c>
      <c r="G85" s="229" t="str">
        <f t="shared" si="13"/>
        <v/>
      </c>
      <c r="H85" s="125">
        <f>IF(OR(ERR=FALSE,AND(F85="",G85="")),0,$G$11-SUM($F$12:F85)+SUM($G$12:G85))</f>
        <v>0</v>
      </c>
      <c r="I85" s="7"/>
    </row>
    <row r="86" spans="1:9">
      <c r="A86" s="26">
        <f t="shared" si="7"/>
        <v>75</v>
      </c>
      <c r="B86" s="190" t="str">
        <f t="shared" si="8"/>
        <v/>
      </c>
      <c r="C86" s="66" t="str">
        <f t="shared" si="9"/>
        <v/>
      </c>
      <c r="D86" s="1" t="str">
        <f t="shared" si="10"/>
        <v/>
      </c>
      <c r="E86" s="2" t="str">
        <f t="shared" si="11"/>
        <v/>
      </c>
      <c r="F86" s="205" t="str">
        <f t="shared" si="12"/>
        <v/>
      </c>
      <c r="G86" s="229" t="str">
        <f t="shared" si="13"/>
        <v/>
      </c>
      <c r="H86" s="125">
        <f>IF(OR(ERR=FALSE,AND(F86="",G86="")),0,$G$11-SUM($F$12:F86)+SUM($G$12:G86))</f>
        <v>0</v>
      </c>
      <c r="I86" s="7"/>
    </row>
    <row r="87" spans="1:9">
      <c r="A87" s="26">
        <f t="shared" si="7"/>
        <v>76</v>
      </c>
      <c r="B87" s="190" t="str">
        <f t="shared" si="8"/>
        <v/>
      </c>
      <c r="C87" s="66" t="str">
        <f t="shared" si="9"/>
        <v/>
      </c>
      <c r="D87" s="1" t="str">
        <f t="shared" si="10"/>
        <v/>
      </c>
      <c r="E87" s="2" t="str">
        <f t="shared" si="11"/>
        <v/>
      </c>
      <c r="F87" s="205" t="str">
        <f t="shared" si="12"/>
        <v/>
      </c>
      <c r="G87" s="229" t="str">
        <f t="shared" si="13"/>
        <v/>
      </c>
      <c r="H87" s="125">
        <f>IF(OR(ERR=FALSE,AND(F87="",G87="")),0,$G$11-SUM($F$12:F87)+SUM($G$12:G87))</f>
        <v>0</v>
      </c>
      <c r="I87" s="7"/>
    </row>
    <row r="88" spans="1:9">
      <c r="A88" s="26">
        <f t="shared" si="7"/>
        <v>77</v>
      </c>
      <c r="B88" s="190" t="str">
        <f t="shared" si="8"/>
        <v/>
      </c>
      <c r="C88" s="66" t="str">
        <f t="shared" si="9"/>
        <v/>
      </c>
      <c r="D88" s="1" t="str">
        <f t="shared" si="10"/>
        <v/>
      </c>
      <c r="E88" s="2" t="str">
        <f t="shared" si="11"/>
        <v/>
      </c>
      <c r="F88" s="205" t="str">
        <f t="shared" si="12"/>
        <v/>
      </c>
      <c r="G88" s="229" t="str">
        <f t="shared" si="13"/>
        <v/>
      </c>
      <c r="H88" s="125">
        <f>IF(OR(ERR=FALSE,AND(F88="",G88="")),0,$G$11-SUM($F$12:F88)+SUM($G$12:G88))</f>
        <v>0</v>
      </c>
      <c r="I88" s="7"/>
    </row>
    <row r="89" spans="1:9">
      <c r="A89" s="26">
        <f t="shared" si="7"/>
        <v>78</v>
      </c>
      <c r="B89" s="190" t="str">
        <f t="shared" si="8"/>
        <v/>
      </c>
      <c r="C89" s="66" t="str">
        <f t="shared" si="9"/>
        <v/>
      </c>
      <c r="D89" s="1" t="str">
        <f t="shared" si="10"/>
        <v/>
      </c>
      <c r="E89" s="2" t="str">
        <f t="shared" si="11"/>
        <v/>
      </c>
      <c r="F89" s="205" t="str">
        <f t="shared" si="12"/>
        <v/>
      </c>
      <c r="G89" s="229" t="str">
        <f t="shared" si="13"/>
        <v/>
      </c>
      <c r="H89" s="125">
        <f>IF(OR(ERR=FALSE,AND(F89="",G89="")),0,$G$11-SUM($F$12:F89)+SUM($G$12:G89))</f>
        <v>0</v>
      </c>
      <c r="I89" s="7"/>
    </row>
    <row r="90" spans="1:9">
      <c r="A90" s="26">
        <f t="shared" si="7"/>
        <v>79</v>
      </c>
      <c r="B90" s="190" t="str">
        <f t="shared" si="8"/>
        <v/>
      </c>
      <c r="C90" s="66" t="str">
        <f t="shared" si="9"/>
        <v/>
      </c>
      <c r="D90" s="1" t="str">
        <f t="shared" si="10"/>
        <v/>
      </c>
      <c r="E90" s="2" t="str">
        <f t="shared" si="11"/>
        <v/>
      </c>
      <c r="F90" s="205" t="str">
        <f t="shared" si="12"/>
        <v/>
      </c>
      <c r="G90" s="229" t="str">
        <f t="shared" si="13"/>
        <v/>
      </c>
      <c r="H90" s="125">
        <f>IF(OR(ERR=FALSE,AND(F90="",G90="")),0,$G$11-SUM($F$12:F90)+SUM($G$12:G90))</f>
        <v>0</v>
      </c>
      <c r="I90" s="7"/>
    </row>
    <row r="91" spans="1:9">
      <c r="A91" s="26">
        <f t="shared" si="7"/>
        <v>80</v>
      </c>
      <c r="B91" s="190" t="str">
        <f t="shared" si="8"/>
        <v/>
      </c>
      <c r="C91" s="66" t="str">
        <f t="shared" si="9"/>
        <v/>
      </c>
      <c r="D91" s="1" t="str">
        <f t="shared" si="10"/>
        <v/>
      </c>
      <c r="E91" s="2" t="str">
        <f t="shared" si="11"/>
        <v/>
      </c>
      <c r="F91" s="205" t="str">
        <f t="shared" si="12"/>
        <v/>
      </c>
      <c r="G91" s="229" t="str">
        <f t="shared" si="13"/>
        <v/>
      </c>
      <c r="H91" s="125">
        <f>IF(OR(ERR=FALSE,AND(F91="",G91="")),0,$G$11-SUM($F$12:F91)+SUM($G$12:G91))</f>
        <v>0</v>
      </c>
      <c r="I91" s="7"/>
    </row>
    <row r="92" spans="1:9">
      <c r="A92" s="26">
        <f t="shared" si="7"/>
        <v>81</v>
      </c>
      <c r="B92" s="190" t="str">
        <f t="shared" si="8"/>
        <v/>
      </c>
      <c r="C92" s="66" t="str">
        <f t="shared" si="9"/>
        <v/>
      </c>
      <c r="D92" s="1" t="str">
        <f t="shared" si="10"/>
        <v/>
      </c>
      <c r="E92" s="2" t="str">
        <f t="shared" si="11"/>
        <v/>
      </c>
      <c r="F92" s="205" t="str">
        <f t="shared" si="12"/>
        <v/>
      </c>
      <c r="G92" s="229" t="str">
        <f t="shared" si="13"/>
        <v/>
      </c>
      <c r="H92" s="125">
        <f>IF(OR(ERR=FALSE,AND(F92="",G92="")),0,$G$11-SUM($F$12:F92)+SUM($G$12:G92))</f>
        <v>0</v>
      </c>
      <c r="I92" s="7"/>
    </row>
    <row r="93" spans="1:9">
      <c r="A93" s="26">
        <f t="shared" si="7"/>
        <v>82</v>
      </c>
      <c r="B93" s="190" t="str">
        <f t="shared" si="8"/>
        <v/>
      </c>
      <c r="C93" s="66" t="str">
        <f t="shared" si="9"/>
        <v/>
      </c>
      <c r="D93" s="1" t="str">
        <f t="shared" si="10"/>
        <v/>
      </c>
      <c r="E93" s="2" t="str">
        <f t="shared" si="11"/>
        <v/>
      </c>
      <c r="F93" s="205" t="str">
        <f t="shared" si="12"/>
        <v/>
      </c>
      <c r="G93" s="229" t="str">
        <f t="shared" si="13"/>
        <v/>
      </c>
      <c r="H93" s="125">
        <f>IF(OR(ERR=FALSE,AND(F93="",G93="")),0,$G$11-SUM($F$12:F93)+SUM($G$12:G93))</f>
        <v>0</v>
      </c>
      <c r="I93" s="7"/>
    </row>
    <row r="94" spans="1:9">
      <c r="A94" s="26">
        <f t="shared" si="7"/>
        <v>83</v>
      </c>
      <c r="B94" s="190" t="str">
        <f t="shared" si="8"/>
        <v/>
      </c>
      <c r="C94" s="66" t="str">
        <f t="shared" si="9"/>
        <v/>
      </c>
      <c r="D94" s="1" t="str">
        <f t="shared" si="10"/>
        <v/>
      </c>
      <c r="E94" s="2" t="str">
        <f t="shared" si="11"/>
        <v/>
      </c>
      <c r="F94" s="205" t="str">
        <f t="shared" si="12"/>
        <v/>
      </c>
      <c r="G94" s="229" t="str">
        <f t="shared" si="13"/>
        <v/>
      </c>
      <c r="H94" s="125">
        <f>IF(OR(ERR=FALSE,AND(F94="",G94="")),0,$G$11-SUM($F$12:F94)+SUM($G$12:G94))</f>
        <v>0</v>
      </c>
      <c r="I94" s="7"/>
    </row>
    <row r="95" spans="1:9">
      <c r="A95" s="26">
        <f t="shared" si="7"/>
        <v>84</v>
      </c>
      <c r="B95" s="190" t="str">
        <f t="shared" si="8"/>
        <v/>
      </c>
      <c r="C95" s="66" t="str">
        <f t="shared" si="9"/>
        <v/>
      </c>
      <c r="D95" s="1" t="str">
        <f t="shared" si="10"/>
        <v/>
      </c>
      <c r="E95" s="2" t="str">
        <f t="shared" si="11"/>
        <v/>
      </c>
      <c r="F95" s="205" t="str">
        <f t="shared" si="12"/>
        <v/>
      </c>
      <c r="G95" s="229" t="str">
        <f t="shared" si="13"/>
        <v/>
      </c>
      <c r="H95" s="125">
        <f>IF(OR(ERR=FALSE,AND(F95="",G95="")),0,$G$11-SUM($F$12:F95)+SUM($G$12:G95))</f>
        <v>0</v>
      </c>
      <c r="I95" s="7"/>
    </row>
    <row r="96" spans="1:9">
      <c r="A96" s="26">
        <f t="shared" si="7"/>
        <v>85</v>
      </c>
      <c r="B96" s="190" t="str">
        <f t="shared" si="8"/>
        <v/>
      </c>
      <c r="C96" s="66" t="str">
        <f t="shared" si="9"/>
        <v/>
      </c>
      <c r="D96" s="1" t="str">
        <f t="shared" si="10"/>
        <v/>
      </c>
      <c r="E96" s="2" t="str">
        <f t="shared" si="11"/>
        <v/>
      </c>
      <c r="F96" s="205" t="str">
        <f t="shared" si="12"/>
        <v/>
      </c>
      <c r="G96" s="229" t="str">
        <f t="shared" si="13"/>
        <v/>
      </c>
      <c r="H96" s="125">
        <f>IF(OR(ERR=FALSE,AND(F96="",G96="")),0,$G$11-SUM($F$12:F96)+SUM($G$12:G96))</f>
        <v>0</v>
      </c>
      <c r="I96" s="7"/>
    </row>
    <row r="97" spans="1:9">
      <c r="A97" s="26">
        <f t="shared" si="7"/>
        <v>86</v>
      </c>
      <c r="B97" s="190" t="str">
        <f t="shared" si="8"/>
        <v/>
      </c>
      <c r="C97" s="66" t="str">
        <f t="shared" si="9"/>
        <v/>
      </c>
      <c r="D97" s="1" t="str">
        <f t="shared" si="10"/>
        <v/>
      </c>
      <c r="E97" s="2" t="str">
        <f t="shared" si="11"/>
        <v/>
      </c>
      <c r="F97" s="205" t="str">
        <f t="shared" si="12"/>
        <v/>
      </c>
      <c r="G97" s="229" t="str">
        <f t="shared" si="13"/>
        <v/>
      </c>
      <c r="H97" s="125">
        <f>IF(OR(ERR=FALSE,AND(F97="",G97="")),0,$G$11-SUM($F$12:F97)+SUM($G$12:G97))</f>
        <v>0</v>
      </c>
      <c r="I97" s="7"/>
    </row>
    <row r="98" spans="1:9">
      <c r="A98" s="26">
        <f t="shared" si="7"/>
        <v>87</v>
      </c>
      <c r="B98" s="190" t="str">
        <f t="shared" si="8"/>
        <v/>
      </c>
      <c r="C98" s="66" t="str">
        <f t="shared" si="9"/>
        <v/>
      </c>
      <c r="D98" s="1" t="str">
        <f t="shared" si="10"/>
        <v/>
      </c>
      <c r="E98" s="2" t="str">
        <f t="shared" si="11"/>
        <v/>
      </c>
      <c r="F98" s="205" t="str">
        <f t="shared" si="12"/>
        <v/>
      </c>
      <c r="G98" s="229" t="str">
        <f t="shared" si="13"/>
        <v/>
      </c>
      <c r="H98" s="125">
        <f>IF(OR(ERR=FALSE,AND(F98="",G98="")),0,$G$11-SUM($F$12:F98)+SUM($G$12:G98))</f>
        <v>0</v>
      </c>
      <c r="I98" s="7"/>
    </row>
    <row r="99" spans="1:9">
      <c r="A99" s="26">
        <f t="shared" si="7"/>
        <v>88</v>
      </c>
      <c r="B99" s="190" t="str">
        <f t="shared" si="8"/>
        <v/>
      </c>
      <c r="C99" s="66" t="str">
        <f t="shared" si="9"/>
        <v/>
      </c>
      <c r="D99" s="1" t="str">
        <f t="shared" si="10"/>
        <v/>
      </c>
      <c r="E99" s="2" t="str">
        <f t="shared" si="11"/>
        <v/>
      </c>
      <c r="F99" s="205" t="str">
        <f t="shared" si="12"/>
        <v/>
      </c>
      <c r="G99" s="229" t="str">
        <f t="shared" si="13"/>
        <v/>
      </c>
      <c r="H99" s="125">
        <f>IF(OR(ERR=FALSE,AND(F99="",G99="")),0,$G$11-SUM($F$12:F99)+SUM($G$12:G99))</f>
        <v>0</v>
      </c>
      <c r="I99" s="7"/>
    </row>
    <row r="100" spans="1:9">
      <c r="A100" s="26">
        <f t="shared" si="7"/>
        <v>89</v>
      </c>
      <c r="B100" s="190" t="str">
        <f t="shared" si="8"/>
        <v/>
      </c>
      <c r="C100" s="66" t="str">
        <f t="shared" si="9"/>
        <v/>
      </c>
      <c r="D100" s="1" t="str">
        <f t="shared" si="10"/>
        <v/>
      </c>
      <c r="E100" s="2" t="str">
        <f t="shared" si="11"/>
        <v/>
      </c>
      <c r="F100" s="205" t="str">
        <f t="shared" si="12"/>
        <v/>
      </c>
      <c r="G100" s="229" t="str">
        <f t="shared" si="13"/>
        <v/>
      </c>
      <c r="H100" s="125">
        <f>IF(OR(ERR=FALSE,AND(F100="",G100="")),0,$G$11-SUM($F$12:F100)+SUM($G$12:G100))</f>
        <v>0</v>
      </c>
      <c r="I100" s="7"/>
    </row>
    <row r="101" spans="1:9">
      <c r="A101" s="26">
        <f t="shared" si="7"/>
        <v>90</v>
      </c>
      <c r="B101" s="190" t="str">
        <f t="shared" si="8"/>
        <v/>
      </c>
      <c r="C101" s="66" t="str">
        <f t="shared" si="9"/>
        <v/>
      </c>
      <c r="D101" s="1" t="str">
        <f t="shared" si="10"/>
        <v/>
      </c>
      <c r="E101" s="2" t="str">
        <f t="shared" si="11"/>
        <v/>
      </c>
      <c r="F101" s="205" t="str">
        <f t="shared" si="12"/>
        <v/>
      </c>
      <c r="G101" s="229" t="str">
        <f t="shared" si="13"/>
        <v/>
      </c>
      <c r="H101" s="125">
        <f>IF(OR(ERR=FALSE,AND(F101="",G101="")),0,$G$11-SUM($F$12:F101)+SUM($G$12:G101))</f>
        <v>0</v>
      </c>
      <c r="I101" s="7"/>
    </row>
    <row r="102" spans="1:9">
      <c r="A102" s="26">
        <f t="shared" si="7"/>
        <v>91</v>
      </c>
      <c r="B102" s="190" t="str">
        <f t="shared" si="8"/>
        <v/>
      </c>
      <c r="C102" s="66" t="str">
        <f t="shared" si="9"/>
        <v/>
      </c>
      <c r="D102" s="1" t="str">
        <f t="shared" si="10"/>
        <v/>
      </c>
      <c r="E102" s="2" t="str">
        <f t="shared" si="11"/>
        <v/>
      </c>
      <c r="F102" s="205" t="str">
        <f t="shared" si="12"/>
        <v/>
      </c>
      <c r="G102" s="229" t="str">
        <f t="shared" si="13"/>
        <v/>
      </c>
      <c r="H102" s="125">
        <f>IF(OR(ERR=FALSE,AND(F102="",G102="")),0,$G$11-SUM($F$12:F102)+SUM($G$12:G102))</f>
        <v>0</v>
      </c>
      <c r="I102" s="7"/>
    </row>
    <row r="103" spans="1:9">
      <c r="A103" s="26">
        <f t="shared" si="7"/>
        <v>92</v>
      </c>
      <c r="B103" s="190" t="str">
        <f t="shared" si="8"/>
        <v/>
      </c>
      <c r="C103" s="66" t="str">
        <f t="shared" si="9"/>
        <v/>
      </c>
      <c r="D103" s="1" t="str">
        <f t="shared" si="10"/>
        <v/>
      </c>
      <c r="E103" s="2" t="str">
        <f t="shared" si="11"/>
        <v/>
      </c>
      <c r="F103" s="205" t="str">
        <f t="shared" si="12"/>
        <v/>
      </c>
      <c r="G103" s="229" t="str">
        <f t="shared" si="13"/>
        <v/>
      </c>
      <c r="H103" s="125">
        <f>IF(OR(ERR=FALSE,AND(F103="",G103="")),0,$G$11-SUM($F$12:F103)+SUM($G$12:G103))</f>
        <v>0</v>
      </c>
      <c r="I103" s="7"/>
    </row>
    <row r="104" spans="1:9">
      <c r="A104" s="26">
        <f t="shared" si="7"/>
        <v>93</v>
      </c>
      <c r="B104" s="190" t="str">
        <f t="shared" si="8"/>
        <v/>
      </c>
      <c r="C104" s="66" t="str">
        <f t="shared" si="9"/>
        <v/>
      </c>
      <c r="D104" s="1" t="str">
        <f t="shared" si="10"/>
        <v/>
      </c>
      <c r="E104" s="2" t="str">
        <f t="shared" si="11"/>
        <v/>
      </c>
      <c r="F104" s="205" t="str">
        <f t="shared" si="12"/>
        <v/>
      </c>
      <c r="G104" s="229" t="str">
        <f t="shared" si="13"/>
        <v/>
      </c>
      <c r="H104" s="125">
        <f>IF(OR(ERR=FALSE,AND(F104="",G104="")),0,$G$11-SUM($F$12:F104)+SUM($G$12:G104))</f>
        <v>0</v>
      </c>
      <c r="I104" s="7"/>
    </row>
    <row r="105" spans="1:9">
      <c r="A105" s="26">
        <f t="shared" si="7"/>
        <v>94</v>
      </c>
      <c r="B105" s="190" t="str">
        <f t="shared" si="8"/>
        <v/>
      </c>
      <c r="C105" s="66" t="str">
        <f t="shared" si="9"/>
        <v/>
      </c>
      <c r="D105" s="1" t="str">
        <f t="shared" si="10"/>
        <v/>
      </c>
      <c r="E105" s="2" t="str">
        <f t="shared" si="11"/>
        <v/>
      </c>
      <c r="F105" s="205" t="str">
        <f t="shared" si="12"/>
        <v/>
      </c>
      <c r="G105" s="229" t="str">
        <f t="shared" si="13"/>
        <v/>
      </c>
      <c r="H105" s="125">
        <f>IF(OR(ERR=FALSE,AND(F105="",G105="")),0,$G$11-SUM($F$12:F105)+SUM($G$12:G105))</f>
        <v>0</v>
      </c>
      <c r="I105" s="7"/>
    </row>
    <row r="106" spans="1:9">
      <c r="A106" s="26">
        <f t="shared" si="7"/>
        <v>95</v>
      </c>
      <c r="B106" s="190" t="str">
        <f t="shared" si="8"/>
        <v/>
      </c>
      <c r="C106" s="66" t="str">
        <f t="shared" si="9"/>
        <v/>
      </c>
      <c r="D106" s="1" t="str">
        <f t="shared" si="10"/>
        <v/>
      </c>
      <c r="E106" s="2" t="str">
        <f t="shared" si="11"/>
        <v/>
      </c>
      <c r="F106" s="205" t="str">
        <f t="shared" si="12"/>
        <v/>
      </c>
      <c r="G106" s="229" t="str">
        <f t="shared" si="13"/>
        <v/>
      </c>
      <c r="H106" s="125">
        <f>IF(OR(ERR=FALSE,AND(F106="",G106="")),0,$G$11-SUM($F$12:F106)+SUM($G$12:G106))</f>
        <v>0</v>
      </c>
      <c r="I106" s="7"/>
    </row>
    <row r="107" spans="1:9">
      <c r="A107" s="26">
        <f t="shared" si="7"/>
        <v>96</v>
      </c>
      <c r="B107" s="190" t="str">
        <f t="shared" si="8"/>
        <v/>
      </c>
      <c r="C107" s="66" t="str">
        <f t="shared" si="9"/>
        <v/>
      </c>
      <c r="D107" s="1" t="str">
        <f t="shared" si="10"/>
        <v/>
      </c>
      <c r="E107" s="2" t="str">
        <f t="shared" si="11"/>
        <v/>
      </c>
      <c r="F107" s="205" t="str">
        <f t="shared" si="12"/>
        <v/>
      </c>
      <c r="G107" s="229" t="str">
        <f t="shared" si="13"/>
        <v/>
      </c>
      <c r="H107" s="125">
        <f>IF(OR(ERR=FALSE,AND(F107="",G107="")),0,$G$11-SUM($F$12:F107)+SUM($G$12:G107))</f>
        <v>0</v>
      </c>
      <c r="I107" s="7"/>
    </row>
    <row r="108" spans="1:9">
      <c r="A108" s="26">
        <f t="shared" si="7"/>
        <v>97</v>
      </c>
      <c r="B108" s="190" t="str">
        <f t="shared" si="8"/>
        <v/>
      </c>
      <c r="C108" s="66" t="str">
        <f t="shared" si="9"/>
        <v/>
      </c>
      <c r="D108" s="1" t="str">
        <f t="shared" si="10"/>
        <v/>
      </c>
      <c r="E108" s="2" t="str">
        <f t="shared" si="11"/>
        <v/>
      </c>
      <c r="F108" s="205" t="str">
        <f t="shared" si="12"/>
        <v/>
      </c>
      <c r="G108" s="229" t="str">
        <f t="shared" si="13"/>
        <v/>
      </c>
      <c r="H108" s="125">
        <f>IF(OR(ERR=FALSE,AND(F108="",G108="")),0,$G$11-SUM($F$12:F108)+SUM($G$12:G108))</f>
        <v>0</v>
      </c>
      <c r="I108" s="7"/>
    </row>
    <row r="109" spans="1:9">
      <c r="A109" s="26">
        <f t="shared" si="7"/>
        <v>98</v>
      </c>
      <c r="B109" s="190" t="str">
        <f t="shared" si="8"/>
        <v/>
      </c>
      <c r="C109" s="66" t="str">
        <f t="shared" si="9"/>
        <v/>
      </c>
      <c r="D109" s="1" t="str">
        <f t="shared" si="10"/>
        <v/>
      </c>
      <c r="E109" s="2" t="str">
        <f t="shared" si="11"/>
        <v/>
      </c>
      <c r="F109" s="205" t="str">
        <f t="shared" si="12"/>
        <v/>
      </c>
      <c r="G109" s="229" t="str">
        <f t="shared" si="13"/>
        <v/>
      </c>
      <c r="H109" s="125">
        <f>IF(OR(ERR=FALSE,AND(F109="",G109="")),0,$G$11-SUM($F$12:F109)+SUM($G$12:G109))</f>
        <v>0</v>
      </c>
      <c r="I109" s="7"/>
    </row>
    <row r="110" spans="1:9">
      <c r="A110" s="26">
        <f t="shared" si="7"/>
        <v>99</v>
      </c>
      <c r="B110" s="190" t="str">
        <f t="shared" si="8"/>
        <v/>
      </c>
      <c r="C110" s="66" t="str">
        <f t="shared" si="9"/>
        <v/>
      </c>
      <c r="D110" s="1" t="str">
        <f t="shared" si="10"/>
        <v/>
      </c>
      <c r="E110" s="2" t="str">
        <f t="shared" si="11"/>
        <v/>
      </c>
      <c r="F110" s="205" t="str">
        <f t="shared" si="12"/>
        <v/>
      </c>
      <c r="G110" s="229" t="str">
        <f t="shared" si="13"/>
        <v/>
      </c>
      <c r="H110" s="125">
        <f>IF(OR(ERR=FALSE,AND(F110="",G110="")),0,$G$11-SUM($F$12:F110)+SUM($G$12:G110))</f>
        <v>0</v>
      </c>
      <c r="I110" s="7"/>
    </row>
    <row r="111" spans="1:9">
      <c r="A111" s="26">
        <f t="shared" si="7"/>
        <v>100</v>
      </c>
      <c r="B111" s="190" t="str">
        <f t="shared" si="8"/>
        <v/>
      </c>
      <c r="C111" s="66" t="str">
        <f t="shared" si="9"/>
        <v/>
      </c>
      <c r="D111" s="1" t="str">
        <f t="shared" si="10"/>
        <v/>
      </c>
      <c r="E111" s="2" t="str">
        <f t="shared" si="11"/>
        <v/>
      </c>
      <c r="F111" s="205" t="str">
        <f t="shared" si="12"/>
        <v/>
      </c>
      <c r="G111" s="229" t="str">
        <f t="shared" si="13"/>
        <v/>
      </c>
      <c r="H111" s="125">
        <f>IF(OR(ERR=FALSE,AND(F111="",G111="")),0,$G$11-SUM($F$12:F111)+SUM($G$12:G111))</f>
        <v>0</v>
      </c>
      <c r="I111" s="7"/>
    </row>
    <row r="112" spans="1:9">
      <c r="A112" s="26">
        <f t="shared" si="7"/>
        <v>101</v>
      </c>
      <c r="B112" s="190" t="str">
        <f t="shared" si="8"/>
        <v/>
      </c>
      <c r="C112" s="66" t="str">
        <f t="shared" si="9"/>
        <v/>
      </c>
      <c r="D112" s="1" t="str">
        <f t="shared" si="10"/>
        <v/>
      </c>
      <c r="E112" s="2" t="str">
        <f t="shared" si="11"/>
        <v/>
      </c>
      <c r="F112" s="205" t="str">
        <f t="shared" si="12"/>
        <v/>
      </c>
      <c r="G112" s="229" t="str">
        <f t="shared" si="13"/>
        <v/>
      </c>
      <c r="H112" s="125">
        <f>IF(OR(ERR=FALSE,AND(F112="",G112="")),0,$G$11-SUM($F$12:F112)+SUM($G$12:G112))</f>
        <v>0</v>
      </c>
      <c r="I112" s="7"/>
    </row>
    <row r="113" spans="1:9">
      <c r="A113" s="26">
        <f t="shared" si="7"/>
        <v>102</v>
      </c>
      <c r="B113" s="190" t="str">
        <f t="shared" si="8"/>
        <v/>
      </c>
      <c r="C113" s="66" t="str">
        <f t="shared" si="9"/>
        <v/>
      </c>
      <c r="D113" s="1" t="str">
        <f t="shared" si="10"/>
        <v/>
      </c>
      <c r="E113" s="2" t="str">
        <f t="shared" si="11"/>
        <v/>
      </c>
      <c r="F113" s="205" t="str">
        <f t="shared" si="12"/>
        <v/>
      </c>
      <c r="G113" s="229" t="str">
        <f t="shared" si="13"/>
        <v/>
      </c>
      <c r="H113" s="125">
        <f>IF(OR(ERR=FALSE,AND(F113="",G113="")),0,$G$11-SUM($F$12:F113)+SUM($G$12:G113))</f>
        <v>0</v>
      </c>
      <c r="I113" s="7"/>
    </row>
    <row r="114" spans="1:9">
      <c r="A114" s="26">
        <f t="shared" si="7"/>
        <v>103</v>
      </c>
      <c r="B114" s="190" t="str">
        <f t="shared" si="8"/>
        <v/>
      </c>
      <c r="C114" s="66" t="str">
        <f t="shared" si="9"/>
        <v/>
      </c>
      <c r="D114" s="1" t="str">
        <f t="shared" si="10"/>
        <v/>
      </c>
      <c r="E114" s="2" t="str">
        <f t="shared" si="11"/>
        <v/>
      </c>
      <c r="F114" s="205" t="str">
        <f t="shared" si="12"/>
        <v/>
      </c>
      <c r="G114" s="229" t="str">
        <f t="shared" si="13"/>
        <v/>
      </c>
      <c r="H114" s="125">
        <f>IF(OR(ERR=FALSE,AND(F114="",G114="")),0,$G$11-SUM($F$12:F114)+SUM($G$12:G114))</f>
        <v>0</v>
      </c>
      <c r="I114" s="7"/>
    </row>
    <row r="115" spans="1:9">
      <c r="A115" s="26">
        <f t="shared" si="7"/>
        <v>104</v>
      </c>
      <c r="B115" s="190" t="str">
        <f t="shared" si="8"/>
        <v/>
      </c>
      <c r="C115" s="66" t="str">
        <f t="shared" si="9"/>
        <v/>
      </c>
      <c r="D115" s="1" t="str">
        <f t="shared" si="10"/>
        <v/>
      </c>
      <c r="E115" s="2" t="str">
        <f t="shared" si="11"/>
        <v/>
      </c>
      <c r="F115" s="205" t="str">
        <f t="shared" si="12"/>
        <v/>
      </c>
      <c r="G115" s="229" t="str">
        <f t="shared" si="13"/>
        <v/>
      </c>
      <c r="H115" s="125">
        <f>IF(OR(ERR=FALSE,AND(F115="",G115="")),0,$G$11-SUM($F$12:F115)+SUM($G$12:G115))</f>
        <v>0</v>
      </c>
      <c r="I115" s="7"/>
    </row>
    <row r="116" spans="1:9">
      <c r="A116" s="26">
        <f t="shared" si="7"/>
        <v>105</v>
      </c>
      <c r="B116" s="190" t="str">
        <f t="shared" si="8"/>
        <v/>
      </c>
      <c r="C116" s="66" t="str">
        <f t="shared" si="9"/>
        <v/>
      </c>
      <c r="D116" s="1" t="str">
        <f t="shared" si="10"/>
        <v/>
      </c>
      <c r="E116" s="2" t="str">
        <f t="shared" si="11"/>
        <v/>
      </c>
      <c r="F116" s="205" t="str">
        <f t="shared" si="12"/>
        <v/>
      </c>
      <c r="G116" s="229" t="str">
        <f t="shared" si="13"/>
        <v/>
      </c>
      <c r="H116" s="125">
        <f>IF(OR(ERR=FALSE,AND(F116="",G116="")),0,$G$11-SUM($F$12:F116)+SUM($G$12:G116))</f>
        <v>0</v>
      </c>
      <c r="I116" s="7"/>
    </row>
    <row r="117" spans="1:9">
      <c r="A117" s="26">
        <f t="shared" si="7"/>
        <v>106</v>
      </c>
      <c r="B117" s="190" t="str">
        <f t="shared" si="8"/>
        <v/>
      </c>
      <c r="C117" s="66" t="str">
        <f t="shared" si="9"/>
        <v/>
      </c>
      <c r="D117" s="1" t="str">
        <f t="shared" si="10"/>
        <v/>
      </c>
      <c r="E117" s="2" t="str">
        <f t="shared" si="11"/>
        <v/>
      </c>
      <c r="F117" s="205" t="str">
        <f t="shared" si="12"/>
        <v/>
      </c>
      <c r="G117" s="229" t="str">
        <f t="shared" si="13"/>
        <v/>
      </c>
      <c r="H117" s="125">
        <f>IF(OR(ERR=FALSE,AND(F117="",G117="")),0,$G$11-SUM($F$12:F117)+SUM($G$12:G117))</f>
        <v>0</v>
      </c>
      <c r="I117" s="7"/>
    </row>
    <row r="118" spans="1:9">
      <c r="A118" s="26">
        <f t="shared" si="7"/>
        <v>107</v>
      </c>
      <c r="B118" s="190" t="str">
        <f t="shared" si="8"/>
        <v/>
      </c>
      <c r="C118" s="66" t="str">
        <f t="shared" si="9"/>
        <v/>
      </c>
      <c r="D118" s="1" t="str">
        <f t="shared" si="10"/>
        <v/>
      </c>
      <c r="E118" s="2" t="str">
        <f t="shared" si="11"/>
        <v/>
      </c>
      <c r="F118" s="205" t="str">
        <f t="shared" si="12"/>
        <v/>
      </c>
      <c r="G118" s="229" t="str">
        <f t="shared" si="13"/>
        <v/>
      </c>
      <c r="H118" s="125">
        <f>IF(OR(ERR=FALSE,AND(F118="",G118="")),0,$G$11-SUM($F$12:F118)+SUM($G$12:G118))</f>
        <v>0</v>
      </c>
      <c r="I118" s="7"/>
    </row>
    <row r="119" spans="1:9">
      <c r="A119" s="26">
        <f t="shared" si="7"/>
        <v>108</v>
      </c>
      <c r="B119" s="190" t="str">
        <f t="shared" si="8"/>
        <v/>
      </c>
      <c r="C119" s="66" t="str">
        <f t="shared" si="9"/>
        <v/>
      </c>
      <c r="D119" s="1" t="str">
        <f t="shared" si="10"/>
        <v/>
      </c>
      <c r="E119" s="2" t="str">
        <f t="shared" si="11"/>
        <v/>
      </c>
      <c r="F119" s="205" t="str">
        <f t="shared" si="12"/>
        <v/>
      </c>
      <c r="G119" s="229" t="str">
        <f t="shared" si="13"/>
        <v/>
      </c>
      <c r="H119" s="125">
        <f>IF(OR(ERR=FALSE,AND(F119="",G119="")),0,$G$11-SUM($F$12:F119)+SUM($G$12:G119))</f>
        <v>0</v>
      </c>
      <c r="I119" s="7"/>
    </row>
    <row r="120" spans="1:9">
      <c r="A120" s="26">
        <f t="shared" si="7"/>
        <v>109</v>
      </c>
      <c r="B120" s="190" t="str">
        <f t="shared" si="8"/>
        <v/>
      </c>
      <c r="C120" s="66" t="str">
        <f t="shared" si="9"/>
        <v/>
      </c>
      <c r="D120" s="1" t="str">
        <f t="shared" si="10"/>
        <v/>
      </c>
      <c r="E120" s="2" t="str">
        <f t="shared" si="11"/>
        <v/>
      </c>
      <c r="F120" s="205" t="str">
        <f t="shared" si="12"/>
        <v/>
      </c>
      <c r="G120" s="229" t="str">
        <f t="shared" si="13"/>
        <v/>
      </c>
      <c r="H120" s="125">
        <f>IF(OR(ERR=FALSE,AND(F120="",G120="")),0,$G$11-SUM($F$12:F120)+SUM($G$12:G120))</f>
        <v>0</v>
      </c>
      <c r="I120" s="7"/>
    </row>
    <row r="121" spans="1:9">
      <c r="A121" s="26">
        <f t="shared" si="7"/>
        <v>110</v>
      </c>
      <c r="B121" s="190" t="str">
        <f t="shared" si="8"/>
        <v/>
      </c>
      <c r="C121" s="66" t="str">
        <f t="shared" si="9"/>
        <v/>
      </c>
      <c r="D121" s="1" t="str">
        <f t="shared" si="10"/>
        <v/>
      </c>
      <c r="E121" s="2" t="str">
        <f t="shared" si="11"/>
        <v/>
      </c>
      <c r="F121" s="205" t="str">
        <f t="shared" si="12"/>
        <v/>
      </c>
      <c r="G121" s="229" t="str">
        <f t="shared" si="13"/>
        <v/>
      </c>
      <c r="H121" s="125">
        <f>IF(OR(ERR=FALSE,AND(F121="",G121="")),0,$G$11-SUM($F$12:F121)+SUM($G$12:G121))</f>
        <v>0</v>
      </c>
      <c r="I121" s="7"/>
    </row>
    <row r="122" spans="1:9">
      <c r="A122" s="26">
        <f t="shared" si="7"/>
        <v>111</v>
      </c>
      <c r="B122" s="190" t="str">
        <f t="shared" si="8"/>
        <v/>
      </c>
      <c r="C122" s="66" t="str">
        <f t="shared" si="9"/>
        <v/>
      </c>
      <c r="D122" s="1" t="str">
        <f t="shared" si="10"/>
        <v/>
      </c>
      <c r="E122" s="2" t="str">
        <f t="shared" si="11"/>
        <v/>
      </c>
      <c r="F122" s="205" t="str">
        <f t="shared" si="12"/>
        <v/>
      </c>
      <c r="G122" s="229" t="str">
        <f t="shared" si="13"/>
        <v/>
      </c>
      <c r="H122" s="125">
        <f>IF(OR(ERR=FALSE,AND(F122="",G122="")),0,$G$11-SUM($F$12:F122)+SUM($G$12:G122))</f>
        <v>0</v>
      </c>
      <c r="I122" s="7"/>
    </row>
    <row r="123" spans="1:9">
      <c r="A123" s="26">
        <f t="shared" si="7"/>
        <v>112</v>
      </c>
      <c r="B123" s="190" t="str">
        <f t="shared" si="8"/>
        <v/>
      </c>
      <c r="C123" s="66" t="str">
        <f t="shared" si="9"/>
        <v/>
      </c>
      <c r="D123" s="1" t="str">
        <f t="shared" si="10"/>
        <v/>
      </c>
      <c r="E123" s="2" t="str">
        <f t="shared" si="11"/>
        <v/>
      </c>
      <c r="F123" s="205" t="str">
        <f t="shared" si="12"/>
        <v/>
      </c>
      <c r="G123" s="229" t="str">
        <f t="shared" si="13"/>
        <v/>
      </c>
      <c r="H123" s="125">
        <f>IF(OR(ERR=FALSE,AND(F123="",G123="")),0,$G$11-SUM($F$12:F123)+SUM($G$12:G123))</f>
        <v>0</v>
      </c>
      <c r="I123" s="52"/>
    </row>
    <row r="124" spans="1:9">
      <c r="A124" s="26">
        <f t="shared" si="7"/>
        <v>113</v>
      </c>
      <c r="B124" s="190" t="str">
        <f t="shared" si="8"/>
        <v/>
      </c>
      <c r="C124" s="66" t="str">
        <f t="shared" si="9"/>
        <v/>
      </c>
      <c r="D124" s="1" t="str">
        <f t="shared" si="10"/>
        <v/>
      </c>
      <c r="E124" s="2" t="str">
        <f t="shared" si="11"/>
        <v/>
      </c>
      <c r="F124" s="205" t="str">
        <f t="shared" si="12"/>
        <v/>
      </c>
      <c r="G124" s="229" t="str">
        <f t="shared" si="13"/>
        <v/>
      </c>
      <c r="H124" s="125">
        <f>IF(OR(ERR=FALSE,AND(F124="",G124="")),0,$G$11-SUM($F$12:F124)+SUM($G$12:G124))</f>
        <v>0</v>
      </c>
      <c r="I124" s="7"/>
    </row>
    <row r="125" spans="1:9">
      <c r="A125" s="26">
        <f t="shared" si="7"/>
        <v>114</v>
      </c>
      <c r="B125" s="190" t="str">
        <f t="shared" si="8"/>
        <v/>
      </c>
      <c r="C125" s="66" t="str">
        <f t="shared" si="9"/>
        <v/>
      </c>
      <c r="D125" s="1" t="str">
        <f t="shared" si="10"/>
        <v/>
      </c>
      <c r="E125" s="2" t="str">
        <f t="shared" si="11"/>
        <v/>
      </c>
      <c r="F125" s="205" t="str">
        <f t="shared" si="12"/>
        <v/>
      </c>
      <c r="G125" s="229" t="str">
        <f t="shared" si="13"/>
        <v/>
      </c>
      <c r="H125" s="125">
        <f>IF(OR(ERR=FALSE,AND(F125="",G125="")),0,$G$11-SUM($F$12:F125)+SUM($G$12:G125))</f>
        <v>0</v>
      </c>
      <c r="I125" s="7"/>
    </row>
    <row r="126" spans="1:9">
      <c r="A126" s="26">
        <f t="shared" ref="A126:A189" si="14">A125+1</f>
        <v>115</v>
      </c>
      <c r="B126" s="190" t="str">
        <f t="shared" si="8"/>
        <v/>
      </c>
      <c r="C126" s="66" t="str">
        <f t="shared" si="9"/>
        <v/>
      </c>
      <c r="D126" s="1" t="str">
        <f t="shared" si="10"/>
        <v/>
      </c>
      <c r="E126" s="2" t="str">
        <f t="shared" si="11"/>
        <v/>
      </c>
      <c r="F126" s="205" t="str">
        <f t="shared" si="12"/>
        <v/>
      </c>
      <c r="G126" s="229" t="str">
        <f t="shared" si="13"/>
        <v/>
      </c>
      <c r="H126" s="125">
        <f>IF(OR(ERR=FALSE,AND(F126="",G126="")),0,$G$11-SUM($F$12:F126)+SUM($G$12:G126))</f>
        <v>0</v>
      </c>
      <c r="I126" s="7"/>
    </row>
    <row r="127" spans="1:9">
      <c r="A127" s="26">
        <f t="shared" si="14"/>
        <v>116</v>
      </c>
      <c r="B127" s="190" t="str">
        <f t="shared" si="8"/>
        <v/>
      </c>
      <c r="C127" s="66" t="str">
        <f t="shared" si="9"/>
        <v/>
      </c>
      <c r="D127" s="1" t="str">
        <f t="shared" si="10"/>
        <v/>
      </c>
      <c r="E127" s="2" t="str">
        <f t="shared" si="11"/>
        <v/>
      </c>
      <c r="F127" s="205" t="str">
        <f t="shared" si="12"/>
        <v/>
      </c>
      <c r="G127" s="229" t="str">
        <f t="shared" si="13"/>
        <v/>
      </c>
      <c r="H127" s="125">
        <f>IF(OR(ERR=FALSE,AND(F127="",G127="")),0,$G$11-SUM($F$12:F127)+SUM($G$12:G127))</f>
        <v>0</v>
      </c>
      <c r="I127" s="7"/>
    </row>
    <row r="128" spans="1:9">
      <c r="A128" s="26">
        <f t="shared" si="14"/>
        <v>117</v>
      </c>
      <c r="B128" s="190" t="str">
        <f t="shared" si="8"/>
        <v/>
      </c>
      <c r="C128" s="66" t="str">
        <f t="shared" si="9"/>
        <v/>
      </c>
      <c r="D128" s="1" t="str">
        <f t="shared" si="10"/>
        <v/>
      </c>
      <c r="E128" s="2" t="str">
        <f t="shared" si="11"/>
        <v/>
      </c>
      <c r="F128" s="205" t="str">
        <f t="shared" si="12"/>
        <v/>
      </c>
      <c r="G128" s="229" t="str">
        <f t="shared" si="13"/>
        <v/>
      </c>
      <c r="H128" s="125">
        <f>IF(OR(ERR=FALSE,AND(F128="",G128="")),0,$G$11-SUM($F$12:F128)+SUM($G$12:G128))</f>
        <v>0</v>
      </c>
      <c r="I128" s="7"/>
    </row>
    <row r="129" spans="1:9">
      <c r="A129" s="26">
        <f t="shared" si="14"/>
        <v>118</v>
      </c>
      <c r="B129" s="190" t="str">
        <f t="shared" si="8"/>
        <v/>
      </c>
      <c r="C129" s="66" t="str">
        <f t="shared" si="9"/>
        <v/>
      </c>
      <c r="D129" s="1" t="str">
        <f t="shared" si="10"/>
        <v/>
      </c>
      <c r="E129" s="2" t="str">
        <f t="shared" si="11"/>
        <v/>
      </c>
      <c r="F129" s="205" t="str">
        <f t="shared" si="12"/>
        <v/>
      </c>
      <c r="G129" s="229" t="str">
        <f t="shared" si="13"/>
        <v/>
      </c>
      <c r="H129" s="125">
        <f>IF(OR(ERR=FALSE,AND(F129="",G129="")),0,$G$11-SUM($F$12:F129)+SUM($G$12:G129))</f>
        <v>0</v>
      </c>
      <c r="I129" s="7"/>
    </row>
    <row r="130" spans="1:9">
      <c r="A130" s="26">
        <f t="shared" si="14"/>
        <v>119</v>
      </c>
      <c r="B130" s="190" t="str">
        <f t="shared" si="8"/>
        <v/>
      </c>
      <c r="C130" s="66" t="str">
        <f t="shared" si="9"/>
        <v/>
      </c>
      <c r="D130" s="1" t="str">
        <f t="shared" si="10"/>
        <v/>
      </c>
      <c r="E130" s="2" t="str">
        <f t="shared" si="11"/>
        <v/>
      </c>
      <c r="F130" s="205" t="str">
        <f t="shared" si="12"/>
        <v/>
      </c>
      <c r="G130" s="229" t="str">
        <f t="shared" si="13"/>
        <v/>
      </c>
      <c r="H130" s="125">
        <f>IF(OR(ERR=FALSE,AND(F130="",G130="")),0,$G$11-SUM($F$12:F130)+SUM($G$12:G130))</f>
        <v>0</v>
      </c>
      <c r="I130" s="7"/>
    </row>
    <row r="131" spans="1:9">
      <c r="A131" s="26">
        <f t="shared" si="14"/>
        <v>120</v>
      </c>
      <c r="B131" s="190" t="str">
        <f t="shared" si="8"/>
        <v/>
      </c>
      <c r="C131" s="66" t="str">
        <f t="shared" si="9"/>
        <v/>
      </c>
      <c r="D131" s="1" t="str">
        <f t="shared" si="10"/>
        <v/>
      </c>
      <c r="E131" s="2" t="str">
        <f t="shared" si="11"/>
        <v/>
      </c>
      <c r="F131" s="205" t="str">
        <f t="shared" si="12"/>
        <v/>
      </c>
      <c r="G131" s="229" t="str">
        <f t="shared" si="13"/>
        <v/>
      </c>
      <c r="H131" s="125">
        <f>IF(OR(ERR=FALSE,AND(F131="",G131="")),0,$G$11-SUM($F$12:F131)+SUM($G$12:G131))</f>
        <v>0</v>
      </c>
      <c r="I131" s="210"/>
    </row>
    <row r="132" spans="1:9">
      <c r="A132" s="26">
        <f t="shared" si="14"/>
        <v>121</v>
      </c>
      <c r="B132" s="190" t="str">
        <f t="shared" si="8"/>
        <v/>
      </c>
      <c r="C132" s="66" t="str">
        <f t="shared" si="9"/>
        <v/>
      </c>
      <c r="D132" s="1" t="str">
        <f t="shared" si="10"/>
        <v/>
      </c>
      <c r="E132" s="2" t="str">
        <f t="shared" si="11"/>
        <v/>
      </c>
      <c r="F132" s="205" t="str">
        <f t="shared" si="12"/>
        <v/>
      </c>
      <c r="G132" s="229" t="str">
        <f t="shared" si="13"/>
        <v/>
      </c>
      <c r="H132" s="125">
        <f>IF(OR(ERR=FALSE,AND(F132="",G132="")),0,$G$11-SUM($F$12:F132)+SUM($G$12:G132))</f>
        <v>0</v>
      </c>
      <c r="I132" s="7"/>
    </row>
    <row r="133" spans="1:9">
      <c r="A133" s="26">
        <f t="shared" si="14"/>
        <v>122</v>
      </c>
      <c r="B133" s="190" t="str">
        <f t="shared" si="8"/>
        <v/>
      </c>
      <c r="C133" s="66" t="str">
        <f t="shared" si="9"/>
        <v/>
      </c>
      <c r="D133" s="1" t="str">
        <f t="shared" si="10"/>
        <v/>
      </c>
      <c r="E133" s="2" t="str">
        <f t="shared" si="11"/>
        <v/>
      </c>
      <c r="F133" s="205" t="str">
        <f t="shared" si="12"/>
        <v/>
      </c>
      <c r="G133" s="229" t="str">
        <f t="shared" si="13"/>
        <v/>
      </c>
      <c r="H133" s="125">
        <f>IF(OR(ERR=FALSE,AND(F133="",G133="")),0,$G$11-SUM($F$12:F133)+SUM($G$12:G133))</f>
        <v>0</v>
      </c>
      <c r="I133" s="7"/>
    </row>
    <row r="134" spans="1:9">
      <c r="A134" s="26">
        <f t="shared" si="14"/>
        <v>123</v>
      </c>
      <c r="B134" s="190" t="str">
        <f t="shared" si="8"/>
        <v/>
      </c>
      <c r="C134" s="66" t="str">
        <f t="shared" si="9"/>
        <v/>
      </c>
      <c r="D134" s="1" t="str">
        <f t="shared" si="10"/>
        <v/>
      </c>
      <c r="E134" s="2" t="str">
        <f t="shared" si="11"/>
        <v/>
      </c>
      <c r="F134" s="205" t="str">
        <f t="shared" si="12"/>
        <v/>
      </c>
      <c r="G134" s="229" t="str">
        <f t="shared" si="13"/>
        <v/>
      </c>
      <c r="H134" s="125">
        <f>IF(OR(ERR=FALSE,AND(F134="",G134="")),0,$G$11-SUM($F$12:F134)+SUM($G$12:G134))</f>
        <v>0</v>
      </c>
      <c r="I134" s="7"/>
    </row>
    <row r="135" spans="1:9">
      <c r="A135" s="26">
        <f t="shared" si="14"/>
        <v>124</v>
      </c>
      <c r="B135" s="190" t="str">
        <f t="shared" si="8"/>
        <v/>
      </c>
      <c r="C135" s="66" t="str">
        <f t="shared" si="9"/>
        <v/>
      </c>
      <c r="D135" s="1" t="str">
        <f t="shared" si="10"/>
        <v/>
      </c>
      <c r="E135" s="2" t="str">
        <f t="shared" si="11"/>
        <v/>
      </c>
      <c r="F135" s="205" t="str">
        <f t="shared" si="12"/>
        <v/>
      </c>
      <c r="G135" s="229" t="str">
        <f t="shared" si="13"/>
        <v/>
      </c>
      <c r="H135" s="125">
        <f>IF(OR(ERR=FALSE,AND(F135="",G135="")),0,$G$11-SUM($F$12:F135)+SUM($G$12:G135))</f>
        <v>0</v>
      </c>
      <c r="I135" s="7"/>
    </row>
    <row r="136" spans="1:9">
      <c r="A136" s="26">
        <f t="shared" si="14"/>
        <v>125</v>
      </c>
      <c r="B136" s="190" t="str">
        <f t="shared" si="8"/>
        <v/>
      </c>
      <c r="C136" s="66" t="str">
        <f t="shared" si="9"/>
        <v/>
      </c>
      <c r="D136" s="1" t="str">
        <f t="shared" si="10"/>
        <v/>
      </c>
      <c r="E136" s="2" t="str">
        <f t="shared" si="11"/>
        <v/>
      </c>
      <c r="F136" s="205" t="str">
        <f t="shared" si="12"/>
        <v/>
      </c>
      <c r="G136" s="229" t="str">
        <f t="shared" si="13"/>
        <v/>
      </c>
      <c r="H136" s="125">
        <f>IF(OR(ERR=FALSE,AND(F136="",G136="")),0,$G$11-SUM($F$12:F136)+SUM($G$12:G136))</f>
        <v>0</v>
      </c>
      <c r="I136" s="7"/>
    </row>
    <row r="137" spans="1:9">
      <c r="A137" s="26">
        <f t="shared" si="14"/>
        <v>126</v>
      </c>
      <c r="B137" s="190" t="str">
        <f t="shared" si="8"/>
        <v/>
      </c>
      <c r="C137" s="66" t="str">
        <f t="shared" si="9"/>
        <v/>
      </c>
      <c r="D137" s="1" t="str">
        <f t="shared" si="10"/>
        <v/>
      </c>
      <c r="E137" s="2" t="str">
        <f t="shared" si="11"/>
        <v/>
      </c>
      <c r="F137" s="205" t="str">
        <f t="shared" si="12"/>
        <v/>
      </c>
      <c r="G137" s="229" t="str">
        <f t="shared" si="13"/>
        <v/>
      </c>
      <c r="H137" s="125">
        <f>IF(OR(ERR=FALSE,AND(F137="",G137="")),0,$G$11-SUM($F$12:F137)+SUM($G$12:G137))</f>
        <v>0</v>
      </c>
      <c r="I137" s="7"/>
    </row>
    <row r="138" spans="1:9">
      <c r="A138" s="26">
        <f t="shared" si="14"/>
        <v>127</v>
      </c>
      <c r="B138" s="190" t="str">
        <f t="shared" si="8"/>
        <v/>
      </c>
      <c r="C138" s="66" t="str">
        <f t="shared" si="9"/>
        <v/>
      </c>
      <c r="D138" s="1" t="str">
        <f t="shared" si="10"/>
        <v/>
      </c>
      <c r="E138" s="2" t="str">
        <f t="shared" si="11"/>
        <v/>
      </c>
      <c r="F138" s="205" t="str">
        <f t="shared" si="12"/>
        <v/>
      </c>
      <c r="G138" s="229" t="str">
        <f t="shared" si="13"/>
        <v/>
      </c>
      <c r="H138" s="125">
        <f>IF(OR(ERR=FALSE,AND(F138="",G138="")),0,$G$11-SUM($F$12:F138)+SUM($G$12:G138))</f>
        <v>0</v>
      </c>
      <c r="I138" s="7"/>
    </row>
    <row r="139" spans="1:9">
      <c r="A139" s="26">
        <f t="shared" si="14"/>
        <v>128</v>
      </c>
      <c r="B139" s="190" t="str">
        <f t="shared" si="8"/>
        <v/>
      </c>
      <c r="C139" s="66" t="str">
        <f t="shared" si="9"/>
        <v/>
      </c>
      <c r="D139" s="1" t="str">
        <f t="shared" si="10"/>
        <v/>
      </c>
      <c r="E139" s="2" t="str">
        <f t="shared" si="11"/>
        <v/>
      </c>
      <c r="F139" s="205" t="str">
        <f t="shared" si="12"/>
        <v/>
      </c>
      <c r="G139" s="229" t="str">
        <f t="shared" si="13"/>
        <v/>
      </c>
      <c r="H139" s="125">
        <f>IF(OR(ERR=FALSE,AND(F139="",G139="")),0,$G$11-SUM($F$12:F139)+SUM($G$12:G139))</f>
        <v>0</v>
      </c>
      <c r="I139" s="7"/>
    </row>
    <row r="140" spans="1:9">
      <c r="A140" s="26">
        <f t="shared" si="14"/>
        <v>129</v>
      </c>
      <c r="B140" s="190" t="str">
        <f t="shared" ref="B140:B203" si="15">IF(ISERROR(VLOOKUP(A140&amp;D$8,JU_KODE,4,FALSE)=TRUE),"",VLOOKUP(A140&amp;D$8,JU_KODE,4,FALSE))</f>
        <v/>
      </c>
      <c r="C140" s="66" t="str">
        <f t="shared" ref="C140:C203" si="16">IF(ISERROR(VLOOKUP(A140&amp;D$8,JU_KODE,5,FALSE)=TRUE),"",VLOOKUP(A140&amp;D$8,JU_KODE,5,FALSE))</f>
        <v/>
      </c>
      <c r="D140" s="1" t="str">
        <f t="shared" ref="D140:D203" si="17">IF(ISERROR(VLOOKUP(A140&amp;D$8,JU_KODE,6,FALSE)=TRUE),"",VLOOKUP(A140&amp;D$8,JU_KODE,6,FALSE))</f>
        <v/>
      </c>
      <c r="E140" s="2" t="str">
        <f t="shared" ref="E140:E203" si="18">IF(ISERROR(VLOOKUP(A140&amp;D$8,JU_KODE,7,FALSE)=TRUE),"",VLOOKUP(A140&amp;D$8,JU_KODE,7,FALSE))</f>
        <v/>
      </c>
      <c r="F140" s="205" t="str">
        <f t="shared" ref="F140:F203" si="19">IF(ISERROR(VLOOKUP(A140&amp;D$8,JU_KODE,12,FALSE)=TRUE),"",VLOOKUP(A140&amp;D$8,JU_KODE,12,FALSE))</f>
        <v/>
      </c>
      <c r="G140" s="229" t="str">
        <f t="shared" ref="G140:G203" si="20">IF(ISERROR(VLOOKUP(A140&amp;D$8,JU_KODE,13,FALSE)=TRUE),"",VLOOKUP(A140&amp;D$8,JU_KODE,13,FALSE))</f>
        <v/>
      </c>
      <c r="H140" s="125">
        <f>IF(OR(ERR=FALSE,AND(F140="",G140="")),0,$G$11-SUM($F$12:F140)+SUM($G$12:G140))</f>
        <v>0</v>
      </c>
      <c r="I140" s="7"/>
    </row>
    <row r="141" spans="1:9">
      <c r="A141" s="26">
        <f t="shared" si="14"/>
        <v>130</v>
      </c>
      <c r="B141" s="190" t="str">
        <f t="shared" si="15"/>
        <v/>
      </c>
      <c r="C141" s="66" t="str">
        <f t="shared" si="16"/>
        <v/>
      </c>
      <c r="D141" s="1" t="str">
        <f t="shared" si="17"/>
        <v/>
      </c>
      <c r="E141" s="2" t="str">
        <f t="shared" si="18"/>
        <v/>
      </c>
      <c r="F141" s="205" t="str">
        <f t="shared" si="19"/>
        <v/>
      </c>
      <c r="G141" s="229" t="str">
        <f t="shared" si="20"/>
        <v/>
      </c>
      <c r="H141" s="125">
        <f>IF(OR(ERR=FALSE,AND(F141="",G141="")),0,$G$11-SUM($F$12:F141)+SUM($G$12:G141))</f>
        <v>0</v>
      </c>
      <c r="I141" s="7"/>
    </row>
    <row r="142" spans="1:9">
      <c r="A142" s="26">
        <f t="shared" si="14"/>
        <v>131</v>
      </c>
      <c r="B142" s="190" t="str">
        <f t="shared" si="15"/>
        <v/>
      </c>
      <c r="C142" s="66" t="str">
        <f t="shared" si="16"/>
        <v/>
      </c>
      <c r="D142" s="1" t="str">
        <f t="shared" si="17"/>
        <v/>
      </c>
      <c r="E142" s="2" t="str">
        <f t="shared" si="18"/>
        <v/>
      </c>
      <c r="F142" s="205" t="str">
        <f t="shared" si="19"/>
        <v/>
      </c>
      <c r="G142" s="229" t="str">
        <f t="shared" si="20"/>
        <v/>
      </c>
      <c r="H142" s="125">
        <f>IF(OR(ERR=FALSE,AND(F142="",G142="")),0,$G$11-SUM($F$12:F142)+SUM($G$12:G142))</f>
        <v>0</v>
      </c>
      <c r="I142" s="7"/>
    </row>
    <row r="143" spans="1:9">
      <c r="A143" s="26">
        <f t="shared" si="14"/>
        <v>132</v>
      </c>
      <c r="B143" s="190" t="str">
        <f t="shared" si="15"/>
        <v/>
      </c>
      <c r="C143" s="66" t="str">
        <f t="shared" si="16"/>
        <v/>
      </c>
      <c r="D143" s="1" t="str">
        <f t="shared" si="17"/>
        <v/>
      </c>
      <c r="E143" s="2" t="str">
        <f t="shared" si="18"/>
        <v/>
      </c>
      <c r="F143" s="205" t="str">
        <f t="shared" si="19"/>
        <v/>
      </c>
      <c r="G143" s="229" t="str">
        <f t="shared" si="20"/>
        <v/>
      </c>
      <c r="H143" s="125">
        <f>IF(OR(ERR=FALSE,AND(F143="",G143="")),0,$G$11-SUM($F$12:F143)+SUM($G$12:G143))</f>
        <v>0</v>
      </c>
      <c r="I143" s="7"/>
    </row>
    <row r="144" spans="1:9">
      <c r="A144" s="26">
        <f t="shared" si="14"/>
        <v>133</v>
      </c>
      <c r="B144" s="190" t="str">
        <f t="shared" si="15"/>
        <v/>
      </c>
      <c r="C144" s="66" t="str">
        <f t="shared" si="16"/>
        <v/>
      </c>
      <c r="D144" s="1" t="str">
        <f t="shared" si="17"/>
        <v/>
      </c>
      <c r="E144" s="2" t="str">
        <f t="shared" si="18"/>
        <v/>
      </c>
      <c r="F144" s="205" t="str">
        <f t="shared" si="19"/>
        <v/>
      </c>
      <c r="G144" s="229" t="str">
        <f t="shared" si="20"/>
        <v/>
      </c>
      <c r="H144" s="125">
        <f>IF(OR(ERR=FALSE,AND(F144="",G144="")),0,$G$11-SUM($F$12:F144)+SUM($G$12:G144))</f>
        <v>0</v>
      </c>
      <c r="I144" s="7"/>
    </row>
    <row r="145" spans="1:9">
      <c r="A145" s="26">
        <f t="shared" si="14"/>
        <v>134</v>
      </c>
      <c r="B145" s="190" t="str">
        <f t="shared" si="15"/>
        <v/>
      </c>
      <c r="C145" s="66" t="str">
        <f t="shared" si="16"/>
        <v/>
      </c>
      <c r="D145" s="1" t="str">
        <f t="shared" si="17"/>
        <v/>
      </c>
      <c r="E145" s="2" t="str">
        <f t="shared" si="18"/>
        <v/>
      </c>
      <c r="F145" s="205" t="str">
        <f t="shared" si="19"/>
        <v/>
      </c>
      <c r="G145" s="229" t="str">
        <f t="shared" si="20"/>
        <v/>
      </c>
      <c r="H145" s="125">
        <f>IF(OR(ERR=FALSE,AND(F145="",G145="")),0,$G$11-SUM($F$12:F145)+SUM($G$12:G145))</f>
        <v>0</v>
      </c>
      <c r="I145" s="7"/>
    </row>
    <row r="146" spans="1:9">
      <c r="A146" s="26">
        <f t="shared" si="14"/>
        <v>135</v>
      </c>
      <c r="B146" s="190" t="str">
        <f t="shared" si="15"/>
        <v/>
      </c>
      <c r="C146" s="66" t="str">
        <f t="shared" si="16"/>
        <v/>
      </c>
      <c r="D146" s="1" t="str">
        <f t="shared" si="17"/>
        <v/>
      </c>
      <c r="E146" s="2" t="str">
        <f t="shared" si="18"/>
        <v/>
      </c>
      <c r="F146" s="205" t="str">
        <f t="shared" si="19"/>
        <v/>
      </c>
      <c r="G146" s="229" t="str">
        <f t="shared" si="20"/>
        <v/>
      </c>
      <c r="H146" s="125">
        <f>IF(OR(ERR=FALSE,AND(F146="",G146="")),0,$G$11-SUM($F$12:F146)+SUM($G$12:G146))</f>
        <v>0</v>
      </c>
      <c r="I146" s="7"/>
    </row>
    <row r="147" spans="1:9">
      <c r="A147" s="26">
        <f t="shared" si="14"/>
        <v>136</v>
      </c>
      <c r="B147" s="190" t="str">
        <f t="shared" si="15"/>
        <v/>
      </c>
      <c r="C147" s="66" t="str">
        <f t="shared" si="16"/>
        <v/>
      </c>
      <c r="D147" s="1" t="str">
        <f t="shared" si="17"/>
        <v/>
      </c>
      <c r="E147" s="2" t="str">
        <f t="shared" si="18"/>
        <v/>
      </c>
      <c r="F147" s="205" t="str">
        <f t="shared" si="19"/>
        <v/>
      </c>
      <c r="G147" s="229" t="str">
        <f t="shared" si="20"/>
        <v/>
      </c>
      <c r="H147" s="125">
        <f>IF(OR(ERR=FALSE,AND(F147="",G147="")),0,$G$11-SUM($F$12:F147)+SUM($G$12:G147))</f>
        <v>0</v>
      </c>
      <c r="I147" s="7"/>
    </row>
    <row r="148" spans="1:9">
      <c r="A148" s="26">
        <f t="shared" si="14"/>
        <v>137</v>
      </c>
      <c r="B148" s="190" t="str">
        <f t="shared" si="15"/>
        <v/>
      </c>
      <c r="C148" s="66" t="str">
        <f t="shared" si="16"/>
        <v/>
      </c>
      <c r="D148" s="1" t="str">
        <f t="shared" si="17"/>
        <v/>
      </c>
      <c r="E148" s="2" t="str">
        <f t="shared" si="18"/>
        <v/>
      </c>
      <c r="F148" s="205" t="str">
        <f t="shared" si="19"/>
        <v/>
      </c>
      <c r="G148" s="229" t="str">
        <f t="shared" si="20"/>
        <v/>
      </c>
      <c r="H148" s="125">
        <f>IF(OR(ERR=FALSE,AND(F148="",G148="")),0,$G$11-SUM($F$12:F148)+SUM($G$12:G148))</f>
        <v>0</v>
      </c>
      <c r="I148" s="7"/>
    </row>
    <row r="149" spans="1:9">
      <c r="A149" s="26">
        <f t="shared" si="14"/>
        <v>138</v>
      </c>
      <c r="B149" s="190" t="str">
        <f t="shared" si="15"/>
        <v/>
      </c>
      <c r="C149" s="66" t="str">
        <f t="shared" si="16"/>
        <v/>
      </c>
      <c r="D149" s="1" t="str">
        <f t="shared" si="17"/>
        <v/>
      </c>
      <c r="E149" s="2" t="str">
        <f t="shared" si="18"/>
        <v/>
      </c>
      <c r="F149" s="205" t="str">
        <f t="shared" si="19"/>
        <v/>
      </c>
      <c r="G149" s="229" t="str">
        <f t="shared" si="20"/>
        <v/>
      </c>
      <c r="H149" s="125">
        <f>IF(OR(ERR=FALSE,AND(F149="",G149="")),0,$G$11-SUM($F$12:F149)+SUM($G$12:G149))</f>
        <v>0</v>
      </c>
      <c r="I149" s="7"/>
    </row>
    <row r="150" spans="1:9">
      <c r="A150" s="26">
        <f t="shared" si="14"/>
        <v>139</v>
      </c>
      <c r="B150" s="190" t="str">
        <f t="shared" si="15"/>
        <v/>
      </c>
      <c r="C150" s="66" t="str">
        <f t="shared" si="16"/>
        <v/>
      </c>
      <c r="D150" s="1" t="str">
        <f t="shared" si="17"/>
        <v/>
      </c>
      <c r="E150" s="2" t="str">
        <f t="shared" si="18"/>
        <v/>
      </c>
      <c r="F150" s="205" t="str">
        <f t="shared" si="19"/>
        <v/>
      </c>
      <c r="G150" s="229" t="str">
        <f t="shared" si="20"/>
        <v/>
      </c>
      <c r="H150" s="125">
        <f>IF(OR(ERR=FALSE,AND(F150="",G150="")),0,$G$11-SUM($F$12:F150)+SUM($G$12:G150))</f>
        <v>0</v>
      </c>
      <c r="I150" s="7"/>
    </row>
    <row r="151" spans="1:9">
      <c r="A151" s="26">
        <f t="shared" si="14"/>
        <v>140</v>
      </c>
      <c r="B151" s="190" t="str">
        <f t="shared" si="15"/>
        <v/>
      </c>
      <c r="C151" s="66" t="str">
        <f t="shared" si="16"/>
        <v/>
      </c>
      <c r="D151" s="1" t="str">
        <f t="shared" si="17"/>
        <v/>
      </c>
      <c r="E151" s="2" t="str">
        <f t="shared" si="18"/>
        <v/>
      </c>
      <c r="F151" s="205" t="str">
        <f t="shared" si="19"/>
        <v/>
      </c>
      <c r="G151" s="229" t="str">
        <f t="shared" si="20"/>
        <v/>
      </c>
      <c r="H151" s="125">
        <f>IF(OR(ERR=FALSE,AND(F151="",G151="")),0,$G$11-SUM($F$12:F151)+SUM($G$12:G151))</f>
        <v>0</v>
      </c>
      <c r="I151" s="7"/>
    </row>
    <row r="152" spans="1:9">
      <c r="A152" s="26">
        <f t="shared" si="14"/>
        <v>141</v>
      </c>
      <c r="B152" s="190" t="str">
        <f t="shared" si="15"/>
        <v/>
      </c>
      <c r="C152" s="66" t="str">
        <f t="shared" si="16"/>
        <v/>
      </c>
      <c r="D152" s="1" t="str">
        <f t="shared" si="17"/>
        <v/>
      </c>
      <c r="E152" s="2" t="str">
        <f t="shared" si="18"/>
        <v/>
      </c>
      <c r="F152" s="205" t="str">
        <f>IF(ISERROR(VLOOKUP(A152&amp;D$8,JU_KODE,12,FALSE)=TRUE),"",VLOOKUP(A152&amp;D$8,JU_KODE,12,FALSE))</f>
        <v/>
      </c>
      <c r="G152" s="229" t="str">
        <f t="shared" si="20"/>
        <v/>
      </c>
      <c r="H152" s="125">
        <f>IF(OR(ERR=FALSE,AND(F152="",G152="")),0,$G$11-SUM($F$12:F152)+SUM($G$12:G152))</f>
        <v>0</v>
      </c>
      <c r="I152" s="7"/>
    </row>
    <row r="153" spans="1:9">
      <c r="A153" s="26">
        <f t="shared" si="14"/>
        <v>142</v>
      </c>
      <c r="B153" s="190" t="str">
        <f t="shared" si="15"/>
        <v/>
      </c>
      <c r="C153" s="66" t="str">
        <f t="shared" si="16"/>
        <v/>
      </c>
      <c r="D153" s="1" t="str">
        <f t="shared" si="17"/>
        <v/>
      </c>
      <c r="E153" s="2" t="str">
        <f t="shared" si="18"/>
        <v/>
      </c>
      <c r="F153" s="205" t="str">
        <f t="shared" si="19"/>
        <v/>
      </c>
      <c r="G153" s="229" t="str">
        <f t="shared" si="20"/>
        <v/>
      </c>
      <c r="H153" s="125">
        <f>IF(OR(ERR=FALSE,AND(F153="",G153="")),0,$G$11-SUM($F$12:F153)+SUM($G$12:G153))</f>
        <v>0</v>
      </c>
      <c r="I153" s="7"/>
    </row>
    <row r="154" spans="1:9">
      <c r="A154" s="26">
        <f t="shared" si="14"/>
        <v>143</v>
      </c>
      <c r="B154" s="190" t="str">
        <f t="shared" si="15"/>
        <v/>
      </c>
      <c r="C154" s="66" t="str">
        <f t="shared" si="16"/>
        <v/>
      </c>
      <c r="D154" s="1" t="str">
        <f t="shared" si="17"/>
        <v/>
      </c>
      <c r="E154" s="2" t="str">
        <f t="shared" si="18"/>
        <v/>
      </c>
      <c r="F154" s="205" t="str">
        <f t="shared" si="19"/>
        <v/>
      </c>
      <c r="G154" s="229" t="str">
        <f t="shared" si="20"/>
        <v/>
      </c>
      <c r="H154" s="125">
        <f>IF(OR(ERR=FALSE,AND(F154="",G154="")),0,$G$11-SUM($F$12:F154)+SUM($G$12:G154))</f>
        <v>0</v>
      </c>
      <c r="I154" s="7"/>
    </row>
    <row r="155" spans="1:9">
      <c r="A155" s="26">
        <f t="shared" si="14"/>
        <v>144</v>
      </c>
      <c r="B155" s="190" t="str">
        <f t="shared" si="15"/>
        <v/>
      </c>
      <c r="C155" s="66" t="str">
        <f t="shared" si="16"/>
        <v/>
      </c>
      <c r="D155" s="1" t="str">
        <f t="shared" si="17"/>
        <v/>
      </c>
      <c r="E155" s="2" t="str">
        <f t="shared" si="18"/>
        <v/>
      </c>
      <c r="F155" s="205" t="str">
        <f t="shared" si="19"/>
        <v/>
      </c>
      <c r="G155" s="229" t="str">
        <f t="shared" si="20"/>
        <v/>
      </c>
      <c r="H155" s="125">
        <f>IF(OR(ERR=FALSE,AND(F155="",G155="")),0,$G$11-SUM($F$12:F155)+SUM($G$12:G155))</f>
        <v>0</v>
      </c>
      <c r="I155" s="7"/>
    </row>
    <row r="156" spans="1:9">
      <c r="A156" s="26">
        <f t="shared" si="14"/>
        <v>145</v>
      </c>
      <c r="B156" s="190" t="str">
        <f t="shared" si="15"/>
        <v/>
      </c>
      <c r="C156" s="66" t="str">
        <f t="shared" si="16"/>
        <v/>
      </c>
      <c r="D156" s="1" t="str">
        <f t="shared" si="17"/>
        <v/>
      </c>
      <c r="E156" s="2" t="str">
        <f t="shared" si="18"/>
        <v/>
      </c>
      <c r="F156" s="205" t="str">
        <f t="shared" si="19"/>
        <v/>
      </c>
      <c r="G156" s="229" t="str">
        <f t="shared" si="20"/>
        <v/>
      </c>
      <c r="H156" s="125">
        <f>IF(OR(ERR=FALSE,AND(F156="",G156="")),0,$G$11-SUM($F$12:F156)+SUM($G$12:G156))</f>
        <v>0</v>
      </c>
      <c r="I156" s="7"/>
    </row>
    <row r="157" spans="1:9">
      <c r="A157" s="26">
        <f t="shared" si="14"/>
        <v>146</v>
      </c>
      <c r="B157" s="190" t="str">
        <f t="shared" si="15"/>
        <v/>
      </c>
      <c r="C157" s="66" t="str">
        <f t="shared" si="16"/>
        <v/>
      </c>
      <c r="D157" s="1" t="str">
        <f t="shared" si="17"/>
        <v/>
      </c>
      <c r="E157" s="2" t="str">
        <f t="shared" si="18"/>
        <v/>
      </c>
      <c r="F157" s="205" t="str">
        <f t="shared" si="19"/>
        <v/>
      </c>
      <c r="G157" s="229" t="str">
        <f t="shared" si="20"/>
        <v/>
      </c>
      <c r="H157" s="125">
        <f>IF(OR(ERR=FALSE,AND(F157="",G157="")),0,$G$11-SUM($F$12:F157)+SUM($G$12:G157))</f>
        <v>0</v>
      </c>
      <c r="I157" s="7"/>
    </row>
    <row r="158" spans="1:9">
      <c r="A158" s="26">
        <f t="shared" si="14"/>
        <v>147</v>
      </c>
      <c r="B158" s="190" t="str">
        <f t="shared" si="15"/>
        <v/>
      </c>
      <c r="C158" s="66" t="str">
        <f t="shared" si="16"/>
        <v/>
      </c>
      <c r="D158" s="1" t="str">
        <f t="shared" si="17"/>
        <v/>
      </c>
      <c r="E158" s="2" t="str">
        <f t="shared" si="18"/>
        <v/>
      </c>
      <c r="F158" s="205" t="str">
        <f>IF(ISERROR(VLOOKUP(A158&amp;D$8,JU_KODE,12,FALSE)=TRUE),"",VLOOKUP(A158&amp;D$8,JU_KODE,12,FALSE))</f>
        <v/>
      </c>
      <c r="G158" s="229" t="str">
        <f t="shared" si="20"/>
        <v/>
      </c>
      <c r="H158" s="125">
        <f>IF(OR(ERR=FALSE,AND(F158="",G158="")),0,$G$11-SUM($F$12:F158)+SUM($G$12:G158))</f>
        <v>0</v>
      </c>
      <c r="I158" s="7"/>
    </row>
    <row r="159" spans="1:9">
      <c r="A159" s="26">
        <f t="shared" si="14"/>
        <v>148</v>
      </c>
      <c r="B159" s="190" t="str">
        <f t="shared" si="15"/>
        <v/>
      </c>
      <c r="C159" s="66" t="str">
        <f t="shared" si="16"/>
        <v/>
      </c>
      <c r="D159" s="1" t="str">
        <f t="shared" si="17"/>
        <v/>
      </c>
      <c r="E159" s="2" t="str">
        <f t="shared" si="18"/>
        <v/>
      </c>
      <c r="F159" s="205" t="str">
        <f t="shared" si="19"/>
        <v/>
      </c>
      <c r="G159" s="229" t="str">
        <f t="shared" si="20"/>
        <v/>
      </c>
      <c r="H159" s="125">
        <f>IF(OR(ERR=FALSE,AND(F159="",G159="")),0,$G$11-SUM($F$12:F159)+SUM($G$12:G159))</f>
        <v>0</v>
      </c>
      <c r="I159" s="7"/>
    </row>
    <row r="160" spans="1:9">
      <c r="A160" s="26">
        <f t="shared" si="14"/>
        <v>149</v>
      </c>
      <c r="B160" s="190" t="str">
        <f t="shared" si="15"/>
        <v/>
      </c>
      <c r="C160" s="66" t="str">
        <f t="shared" si="16"/>
        <v/>
      </c>
      <c r="D160" s="1" t="str">
        <f t="shared" si="17"/>
        <v/>
      </c>
      <c r="E160" s="2" t="str">
        <f t="shared" si="18"/>
        <v/>
      </c>
      <c r="F160" s="205" t="str">
        <f>IF(ISERROR(VLOOKUP(A160&amp;D$8,JU_KODE,12,FALSE)=TRUE),"",VLOOKUP(A160&amp;D$8,JU_KODE,12,FALSE))</f>
        <v/>
      </c>
      <c r="G160" s="229" t="str">
        <f t="shared" si="20"/>
        <v/>
      </c>
      <c r="H160" s="125">
        <f>IF(OR(ERR=FALSE,AND(F160="",G160="")),0,$G$11-SUM($F$12:F160)+SUM($G$12:G160))</f>
        <v>0</v>
      </c>
      <c r="I160" s="7"/>
    </row>
    <row r="161" spans="1:9">
      <c r="A161" s="26">
        <f t="shared" si="14"/>
        <v>150</v>
      </c>
      <c r="B161" s="190" t="str">
        <f t="shared" si="15"/>
        <v/>
      </c>
      <c r="C161" s="66" t="str">
        <f t="shared" si="16"/>
        <v/>
      </c>
      <c r="D161" s="1" t="str">
        <f t="shared" si="17"/>
        <v/>
      </c>
      <c r="E161" s="2" t="str">
        <f t="shared" si="18"/>
        <v/>
      </c>
      <c r="F161" s="205" t="str">
        <f t="shared" si="19"/>
        <v/>
      </c>
      <c r="G161" s="229" t="str">
        <f t="shared" si="20"/>
        <v/>
      </c>
      <c r="H161" s="125">
        <f>IF(OR(ERR=FALSE,AND(F161="",G161="")),0,$G$11-SUM($F$12:F161)+SUM($G$12:G161))</f>
        <v>0</v>
      </c>
      <c r="I161" s="7"/>
    </row>
    <row r="162" spans="1:9">
      <c r="A162" s="26">
        <f t="shared" si="14"/>
        <v>151</v>
      </c>
      <c r="B162" s="190" t="str">
        <f t="shared" si="15"/>
        <v/>
      </c>
      <c r="C162" s="66" t="str">
        <f t="shared" si="16"/>
        <v/>
      </c>
      <c r="D162" s="1" t="str">
        <f t="shared" si="17"/>
        <v/>
      </c>
      <c r="E162" s="2" t="str">
        <f t="shared" si="18"/>
        <v/>
      </c>
      <c r="F162" s="205" t="str">
        <f t="shared" si="19"/>
        <v/>
      </c>
      <c r="G162" s="229" t="str">
        <f t="shared" si="20"/>
        <v/>
      </c>
      <c r="H162" s="125">
        <f>IF(OR(ERR=FALSE,AND(F162="",G162="")),0,$G$11-SUM($F$12:F162)+SUM($G$12:G162))</f>
        <v>0</v>
      </c>
      <c r="I162" s="7"/>
    </row>
    <row r="163" spans="1:9">
      <c r="A163" s="26">
        <f t="shared" si="14"/>
        <v>152</v>
      </c>
      <c r="B163" s="190" t="str">
        <f t="shared" si="15"/>
        <v/>
      </c>
      <c r="C163" s="66" t="str">
        <f t="shared" si="16"/>
        <v/>
      </c>
      <c r="D163" s="1" t="str">
        <f t="shared" si="17"/>
        <v/>
      </c>
      <c r="E163" s="2" t="str">
        <f t="shared" si="18"/>
        <v/>
      </c>
      <c r="F163" s="205" t="str">
        <f t="shared" si="19"/>
        <v/>
      </c>
      <c r="G163" s="229" t="str">
        <f t="shared" si="20"/>
        <v/>
      </c>
      <c r="H163" s="125">
        <f>IF(OR(ERR=FALSE,AND(F163="",G163="")),0,$G$11-SUM($F$12:F163)+SUM($G$12:G163))</f>
        <v>0</v>
      </c>
      <c r="I163" s="7"/>
    </row>
    <row r="164" spans="1:9">
      <c r="A164" s="26">
        <f t="shared" si="14"/>
        <v>153</v>
      </c>
      <c r="B164" s="190" t="str">
        <f t="shared" si="15"/>
        <v/>
      </c>
      <c r="C164" s="66" t="str">
        <f t="shared" si="16"/>
        <v/>
      </c>
      <c r="D164" s="1" t="str">
        <f t="shared" si="17"/>
        <v/>
      </c>
      <c r="E164" s="2" t="str">
        <f t="shared" si="18"/>
        <v/>
      </c>
      <c r="F164" s="205" t="str">
        <f t="shared" si="19"/>
        <v/>
      </c>
      <c r="G164" s="229" t="str">
        <f t="shared" si="20"/>
        <v/>
      </c>
      <c r="H164" s="125">
        <f>IF(OR(ERR=FALSE,AND(F164="",G164="")),0,$G$11-SUM($F$12:F164)+SUM($G$12:G164))</f>
        <v>0</v>
      </c>
      <c r="I164" s="7"/>
    </row>
    <row r="165" spans="1:9">
      <c r="A165" s="26">
        <f t="shared" si="14"/>
        <v>154</v>
      </c>
      <c r="B165" s="190" t="str">
        <f t="shared" si="15"/>
        <v/>
      </c>
      <c r="C165" s="66" t="str">
        <f t="shared" si="16"/>
        <v/>
      </c>
      <c r="D165" s="1" t="str">
        <f t="shared" si="17"/>
        <v/>
      </c>
      <c r="E165" s="2" t="str">
        <f t="shared" si="18"/>
        <v/>
      </c>
      <c r="F165" s="205" t="str">
        <f t="shared" si="19"/>
        <v/>
      </c>
      <c r="G165" s="229" t="str">
        <f t="shared" si="20"/>
        <v/>
      </c>
      <c r="H165" s="125">
        <f>IF(OR(ERR=FALSE,AND(F165="",G165="")),0,$G$11-SUM($F$12:F165)+SUM($G$12:G165))</f>
        <v>0</v>
      </c>
      <c r="I165" s="7"/>
    </row>
    <row r="166" spans="1:9">
      <c r="A166" s="26">
        <f t="shared" si="14"/>
        <v>155</v>
      </c>
      <c r="B166" s="190" t="str">
        <f t="shared" si="15"/>
        <v/>
      </c>
      <c r="C166" s="66" t="str">
        <f t="shared" si="16"/>
        <v/>
      </c>
      <c r="D166" s="1" t="str">
        <f t="shared" si="17"/>
        <v/>
      </c>
      <c r="E166" s="2" t="str">
        <f t="shared" si="18"/>
        <v/>
      </c>
      <c r="F166" s="205" t="str">
        <f t="shared" si="19"/>
        <v/>
      </c>
      <c r="G166" s="229" t="str">
        <f t="shared" si="20"/>
        <v/>
      </c>
      <c r="H166" s="125">
        <f>IF(OR(ERR=FALSE,AND(F166="",G166="")),0,$G$11-SUM($F$12:F166)+SUM($G$12:G166))</f>
        <v>0</v>
      </c>
      <c r="I166" s="7"/>
    </row>
    <row r="167" spans="1:9">
      <c r="A167" s="26">
        <f t="shared" si="14"/>
        <v>156</v>
      </c>
      <c r="B167" s="190" t="str">
        <f t="shared" si="15"/>
        <v/>
      </c>
      <c r="C167" s="66" t="str">
        <f t="shared" si="16"/>
        <v/>
      </c>
      <c r="D167" s="1" t="str">
        <f t="shared" si="17"/>
        <v/>
      </c>
      <c r="E167" s="2" t="str">
        <f t="shared" si="18"/>
        <v/>
      </c>
      <c r="F167" s="205" t="str">
        <f t="shared" si="19"/>
        <v/>
      </c>
      <c r="G167" s="229" t="str">
        <f t="shared" si="20"/>
        <v/>
      </c>
      <c r="H167" s="125">
        <f>IF(OR(ERR=FALSE,AND(F167="",G167="")),0,$G$11-SUM($F$12:F167)+SUM($G$12:G167))</f>
        <v>0</v>
      </c>
      <c r="I167" s="7"/>
    </row>
    <row r="168" spans="1:9">
      <c r="A168" s="26">
        <f t="shared" si="14"/>
        <v>157</v>
      </c>
      <c r="B168" s="190" t="str">
        <f t="shared" si="15"/>
        <v/>
      </c>
      <c r="C168" s="66" t="str">
        <f t="shared" si="16"/>
        <v/>
      </c>
      <c r="D168" s="1" t="str">
        <f t="shared" si="17"/>
        <v/>
      </c>
      <c r="E168" s="2" t="str">
        <f t="shared" si="18"/>
        <v/>
      </c>
      <c r="F168" s="205" t="str">
        <f t="shared" si="19"/>
        <v/>
      </c>
      <c r="G168" s="229" t="str">
        <f t="shared" si="20"/>
        <v/>
      </c>
      <c r="H168" s="125">
        <f>IF(OR(ERR=FALSE,AND(F168="",G168="")),0,$G$11-SUM($F$12:F168)+SUM($G$12:G168))</f>
        <v>0</v>
      </c>
      <c r="I168" s="7"/>
    </row>
    <row r="169" spans="1:9">
      <c r="A169" s="26">
        <f t="shared" si="14"/>
        <v>158</v>
      </c>
      <c r="B169" s="190" t="str">
        <f t="shared" si="15"/>
        <v/>
      </c>
      <c r="C169" s="66" t="str">
        <f t="shared" si="16"/>
        <v/>
      </c>
      <c r="D169" s="1" t="str">
        <f t="shared" si="17"/>
        <v/>
      </c>
      <c r="E169" s="2" t="str">
        <f t="shared" si="18"/>
        <v/>
      </c>
      <c r="F169" s="205" t="str">
        <f t="shared" si="19"/>
        <v/>
      </c>
      <c r="G169" s="229" t="str">
        <f t="shared" si="20"/>
        <v/>
      </c>
      <c r="H169" s="125">
        <f>IF(OR(ERR=FALSE,AND(F169="",G169="")),0,$G$11-SUM($F$12:F169)+SUM($G$12:G169))</f>
        <v>0</v>
      </c>
      <c r="I169" s="7"/>
    </row>
    <row r="170" spans="1:9">
      <c r="A170" s="26">
        <f t="shared" si="14"/>
        <v>159</v>
      </c>
      <c r="B170" s="190" t="str">
        <f t="shared" si="15"/>
        <v/>
      </c>
      <c r="C170" s="66" t="str">
        <f t="shared" si="16"/>
        <v/>
      </c>
      <c r="D170" s="1" t="str">
        <f t="shared" si="17"/>
        <v/>
      </c>
      <c r="E170" s="2" t="str">
        <f t="shared" si="18"/>
        <v/>
      </c>
      <c r="F170" s="205" t="str">
        <f t="shared" si="19"/>
        <v/>
      </c>
      <c r="G170" s="229" t="str">
        <f t="shared" si="20"/>
        <v/>
      </c>
      <c r="H170" s="125">
        <f>IF(OR(ERR=FALSE,AND(F170="",G170="")),0,$G$11-SUM($F$12:F170)+SUM($G$12:G170))</f>
        <v>0</v>
      </c>
      <c r="I170" s="7"/>
    </row>
    <row r="171" spans="1:9">
      <c r="A171" s="26">
        <f t="shared" si="14"/>
        <v>160</v>
      </c>
      <c r="B171" s="190" t="str">
        <f t="shared" si="15"/>
        <v/>
      </c>
      <c r="C171" s="66" t="str">
        <f t="shared" si="16"/>
        <v/>
      </c>
      <c r="D171" s="1" t="str">
        <f t="shared" si="17"/>
        <v/>
      </c>
      <c r="E171" s="2" t="str">
        <f t="shared" si="18"/>
        <v/>
      </c>
      <c r="F171" s="205" t="str">
        <f t="shared" si="19"/>
        <v/>
      </c>
      <c r="G171" s="229" t="str">
        <f t="shared" si="20"/>
        <v/>
      </c>
      <c r="H171" s="125">
        <f>IF(OR(ERR=FALSE,AND(F171="",G171="")),0,$G$11-SUM($F$12:F171)+SUM($G$12:G171))</f>
        <v>0</v>
      </c>
      <c r="I171" s="7"/>
    </row>
    <row r="172" spans="1:9">
      <c r="A172" s="26">
        <f t="shared" si="14"/>
        <v>161</v>
      </c>
      <c r="B172" s="190" t="str">
        <f t="shared" si="15"/>
        <v/>
      </c>
      <c r="C172" s="66" t="str">
        <f t="shared" si="16"/>
        <v/>
      </c>
      <c r="D172" s="1" t="str">
        <f t="shared" si="17"/>
        <v/>
      </c>
      <c r="E172" s="2" t="str">
        <f t="shared" si="18"/>
        <v/>
      </c>
      <c r="F172" s="205" t="str">
        <f t="shared" si="19"/>
        <v/>
      </c>
      <c r="G172" s="229" t="str">
        <f t="shared" si="20"/>
        <v/>
      </c>
      <c r="H172" s="125">
        <f>IF(OR(ERR=FALSE,AND(F172="",G172="")),0,$G$11-SUM($F$12:F172)+SUM($G$12:G172))</f>
        <v>0</v>
      </c>
      <c r="I172" s="7"/>
    </row>
    <row r="173" spans="1:9">
      <c r="A173" s="26">
        <f t="shared" si="14"/>
        <v>162</v>
      </c>
      <c r="B173" s="190" t="str">
        <f t="shared" si="15"/>
        <v/>
      </c>
      <c r="C173" s="66" t="str">
        <f t="shared" si="16"/>
        <v/>
      </c>
      <c r="D173" s="1" t="str">
        <f t="shared" si="17"/>
        <v/>
      </c>
      <c r="E173" s="2" t="str">
        <f t="shared" si="18"/>
        <v/>
      </c>
      <c r="F173" s="205" t="str">
        <f t="shared" si="19"/>
        <v/>
      </c>
      <c r="G173" s="229" t="str">
        <f t="shared" si="20"/>
        <v/>
      </c>
      <c r="H173" s="125">
        <f>IF(OR(ERR=FALSE,AND(F173="",G173="")),0,$G$11-SUM($F$12:F173)+SUM($G$12:G173))</f>
        <v>0</v>
      </c>
      <c r="I173" s="7"/>
    </row>
    <row r="174" spans="1:9">
      <c r="A174" s="26">
        <f t="shared" si="14"/>
        <v>163</v>
      </c>
      <c r="B174" s="190" t="str">
        <f t="shared" si="15"/>
        <v/>
      </c>
      <c r="C174" s="66" t="str">
        <f t="shared" si="16"/>
        <v/>
      </c>
      <c r="D174" s="1" t="str">
        <f t="shared" si="17"/>
        <v/>
      </c>
      <c r="E174" s="2" t="str">
        <f t="shared" si="18"/>
        <v/>
      </c>
      <c r="F174" s="205" t="str">
        <f t="shared" si="19"/>
        <v/>
      </c>
      <c r="G174" s="229" t="str">
        <f t="shared" si="20"/>
        <v/>
      </c>
      <c r="H174" s="125">
        <f>IF(OR(ERR=FALSE,AND(F174="",G174="")),0,$G$11-SUM($F$12:F174)+SUM($G$12:G174))</f>
        <v>0</v>
      </c>
      <c r="I174" s="7"/>
    </row>
    <row r="175" spans="1:9">
      <c r="A175" s="26">
        <f t="shared" si="14"/>
        <v>164</v>
      </c>
      <c r="B175" s="190" t="str">
        <f t="shared" si="15"/>
        <v/>
      </c>
      <c r="C175" s="66" t="str">
        <f t="shared" si="16"/>
        <v/>
      </c>
      <c r="D175" s="1" t="str">
        <f t="shared" si="17"/>
        <v/>
      </c>
      <c r="E175" s="2" t="str">
        <f t="shared" si="18"/>
        <v/>
      </c>
      <c r="F175" s="205" t="str">
        <f t="shared" si="19"/>
        <v/>
      </c>
      <c r="G175" s="229" t="str">
        <f t="shared" si="20"/>
        <v/>
      </c>
      <c r="H175" s="125">
        <f>IF(OR(ERR=FALSE,AND(F175="",G175="")),0,$G$11-SUM($F$12:F175)+SUM($G$12:G175))</f>
        <v>0</v>
      </c>
      <c r="I175" s="7"/>
    </row>
    <row r="176" spans="1:9">
      <c r="A176" s="26">
        <f t="shared" si="14"/>
        <v>165</v>
      </c>
      <c r="B176" s="190" t="str">
        <f t="shared" si="15"/>
        <v/>
      </c>
      <c r="C176" s="66" t="str">
        <f t="shared" si="16"/>
        <v/>
      </c>
      <c r="D176" s="1" t="str">
        <f t="shared" si="17"/>
        <v/>
      </c>
      <c r="E176" s="2" t="str">
        <f t="shared" si="18"/>
        <v/>
      </c>
      <c r="F176" s="205" t="str">
        <f t="shared" si="19"/>
        <v/>
      </c>
      <c r="G176" s="229" t="str">
        <f t="shared" si="20"/>
        <v/>
      </c>
      <c r="H176" s="125">
        <f>IF(OR(ERR=FALSE,AND(F176="",G176="")),0,$G$11-SUM($F$12:F176)+SUM($G$12:G176))</f>
        <v>0</v>
      </c>
      <c r="I176" s="7"/>
    </row>
    <row r="177" spans="1:9">
      <c r="A177" s="26">
        <f t="shared" si="14"/>
        <v>166</v>
      </c>
      <c r="B177" s="190" t="str">
        <f t="shared" si="15"/>
        <v/>
      </c>
      <c r="C177" s="66" t="str">
        <f t="shared" si="16"/>
        <v/>
      </c>
      <c r="D177" s="1" t="str">
        <f t="shared" si="17"/>
        <v/>
      </c>
      <c r="E177" s="2" t="str">
        <f t="shared" si="18"/>
        <v/>
      </c>
      <c r="F177" s="205" t="str">
        <f t="shared" si="19"/>
        <v/>
      </c>
      <c r="G177" s="229" t="str">
        <f t="shared" si="20"/>
        <v/>
      </c>
      <c r="H177" s="125">
        <f>IF(OR(ERR=FALSE,AND(F177="",G177="")),0,$G$11-SUM($F$12:F177)+SUM($G$12:G177))</f>
        <v>0</v>
      </c>
      <c r="I177" s="7"/>
    </row>
    <row r="178" spans="1:9">
      <c r="A178" s="26">
        <f t="shared" si="14"/>
        <v>167</v>
      </c>
      <c r="B178" s="190" t="str">
        <f t="shared" si="15"/>
        <v/>
      </c>
      <c r="C178" s="66" t="str">
        <f t="shared" si="16"/>
        <v/>
      </c>
      <c r="D178" s="1" t="str">
        <f t="shared" si="17"/>
        <v/>
      </c>
      <c r="E178" s="2" t="str">
        <f t="shared" si="18"/>
        <v/>
      </c>
      <c r="F178" s="205" t="str">
        <f t="shared" si="19"/>
        <v/>
      </c>
      <c r="G178" s="229" t="str">
        <f t="shared" si="20"/>
        <v/>
      </c>
      <c r="H178" s="125">
        <f>IF(OR(ERR=FALSE,AND(F178="",G178="")),0,$G$11-SUM($F$12:F178)+SUM($G$12:G178))</f>
        <v>0</v>
      </c>
      <c r="I178" s="7"/>
    </row>
    <row r="179" spans="1:9">
      <c r="A179" s="26">
        <f t="shared" si="14"/>
        <v>168</v>
      </c>
      <c r="B179" s="190" t="str">
        <f t="shared" si="15"/>
        <v/>
      </c>
      <c r="C179" s="66" t="str">
        <f t="shared" si="16"/>
        <v/>
      </c>
      <c r="D179" s="1" t="str">
        <f t="shared" si="17"/>
        <v/>
      </c>
      <c r="E179" s="2" t="str">
        <f t="shared" si="18"/>
        <v/>
      </c>
      <c r="F179" s="205" t="str">
        <f t="shared" si="19"/>
        <v/>
      </c>
      <c r="G179" s="229" t="str">
        <f t="shared" si="20"/>
        <v/>
      </c>
      <c r="H179" s="125">
        <f>IF(OR(ERR=FALSE,AND(F179="",G179="")),0,$G$11-SUM($F$12:F179)+SUM($G$12:G179))</f>
        <v>0</v>
      </c>
      <c r="I179" s="7"/>
    </row>
    <row r="180" spans="1:9">
      <c r="A180" s="26">
        <f t="shared" si="14"/>
        <v>169</v>
      </c>
      <c r="B180" s="190" t="str">
        <f t="shared" si="15"/>
        <v/>
      </c>
      <c r="C180" s="66" t="str">
        <f t="shared" si="16"/>
        <v/>
      </c>
      <c r="D180" s="1" t="str">
        <f t="shared" si="17"/>
        <v/>
      </c>
      <c r="E180" s="2" t="str">
        <f t="shared" si="18"/>
        <v/>
      </c>
      <c r="F180" s="205" t="str">
        <f t="shared" si="19"/>
        <v/>
      </c>
      <c r="G180" s="229" t="str">
        <f t="shared" si="20"/>
        <v/>
      </c>
      <c r="H180" s="125">
        <f>IF(OR(ERR=FALSE,AND(F180="",G180="")),0,$G$11-SUM($F$12:F180)+SUM($G$12:G180))</f>
        <v>0</v>
      </c>
      <c r="I180" s="7"/>
    </row>
    <row r="181" spans="1:9">
      <c r="A181" s="26">
        <f t="shared" si="14"/>
        <v>170</v>
      </c>
      <c r="B181" s="190" t="str">
        <f t="shared" si="15"/>
        <v/>
      </c>
      <c r="C181" s="66" t="str">
        <f t="shared" si="16"/>
        <v/>
      </c>
      <c r="D181" s="1" t="str">
        <f t="shared" si="17"/>
        <v/>
      </c>
      <c r="E181" s="2" t="str">
        <f t="shared" si="18"/>
        <v/>
      </c>
      <c r="F181" s="205" t="str">
        <f t="shared" si="19"/>
        <v/>
      </c>
      <c r="G181" s="229" t="str">
        <f t="shared" si="20"/>
        <v/>
      </c>
      <c r="H181" s="125">
        <f>IF(OR(ERR=FALSE,AND(F181="",G181="")),0,$G$11-SUM($F$12:F181)+SUM($G$12:G181))</f>
        <v>0</v>
      </c>
      <c r="I181" s="7"/>
    </row>
    <row r="182" spans="1:9">
      <c r="A182" s="26">
        <f t="shared" si="14"/>
        <v>171</v>
      </c>
      <c r="B182" s="190" t="str">
        <f t="shared" si="15"/>
        <v/>
      </c>
      <c r="C182" s="66" t="str">
        <f t="shared" si="16"/>
        <v/>
      </c>
      <c r="D182" s="1" t="str">
        <f t="shared" si="17"/>
        <v/>
      </c>
      <c r="E182" s="2" t="str">
        <f t="shared" si="18"/>
        <v/>
      </c>
      <c r="F182" s="205" t="str">
        <f t="shared" si="19"/>
        <v/>
      </c>
      <c r="G182" s="229" t="str">
        <f t="shared" si="20"/>
        <v/>
      </c>
      <c r="H182" s="125">
        <f>IF(OR(ERR=FALSE,AND(F182="",G182="")),0,$G$11-SUM($F$12:F182)+SUM($G$12:G182))</f>
        <v>0</v>
      </c>
      <c r="I182" s="7"/>
    </row>
    <row r="183" spans="1:9">
      <c r="A183" s="26">
        <f t="shared" si="14"/>
        <v>172</v>
      </c>
      <c r="B183" s="190" t="str">
        <f t="shared" si="15"/>
        <v/>
      </c>
      <c r="C183" s="66" t="str">
        <f t="shared" si="16"/>
        <v/>
      </c>
      <c r="D183" s="1" t="str">
        <f t="shared" si="17"/>
        <v/>
      </c>
      <c r="E183" s="2" t="str">
        <f t="shared" si="18"/>
        <v/>
      </c>
      <c r="F183" s="205" t="str">
        <f t="shared" si="19"/>
        <v/>
      </c>
      <c r="G183" s="229" t="str">
        <f t="shared" si="20"/>
        <v/>
      </c>
      <c r="H183" s="125">
        <f>IF(OR(ERR=FALSE,AND(F183="",G183="")),0,$G$11-SUM($F$12:F183)+SUM($G$12:G183))</f>
        <v>0</v>
      </c>
      <c r="I183" s="7"/>
    </row>
    <row r="184" spans="1:9">
      <c r="A184" s="26">
        <f t="shared" si="14"/>
        <v>173</v>
      </c>
      <c r="B184" s="190" t="str">
        <f t="shared" si="15"/>
        <v/>
      </c>
      <c r="C184" s="66" t="str">
        <f t="shared" si="16"/>
        <v/>
      </c>
      <c r="D184" s="1" t="str">
        <f t="shared" si="17"/>
        <v/>
      </c>
      <c r="E184" s="2" t="str">
        <f t="shared" si="18"/>
        <v/>
      </c>
      <c r="F184" s="205" t="str">
        <f t="shared" si="19"/>
        <v/>
      </c>
      <c r="G184" s="229" t="str">
        <f t="shared" si="20"/>
        <v/>
      </c>
      <c r="H184" s="125">
        <f>IF(OR(ERR=FALSE,AND(F184="",G184="")),0,$G$11-SUM($F$12:F184)+SUM($G$12:G184))</f>
        <v>0</v>
      </c>
      <c r="I184" s="7"/>
    </row>
    <row r="185" spans="1:9">
      <c r="A185" s="26">
        <f t="shared" si="14"/>
        <v>174</v>
      </c>
      <c r="B185" s="190" t="str">
        <f t="shared" si="15"/>
        <v/>
      </c>
      <c r="C185" s="66" t="str">
        <f t="shared" si="16"/>
        <v/>
      </c>
      <c r="D185" s="1" t="str">
        <f t="shared" si="17"/>
        <v/>
      </c>
      <c r="E185" s="2" t="str">
        <f t="shared" si="18"/>
        <v/>
      </c>
      <c r="F185" s="205" t="str">
        <f t="shared" si="19"/>
        <v/>
      </c>
      <c r="G185" s="229" t="str">
        <f t="shared" si="20"/>
        <v/>
      </c>
      <c r="H185" s="125">
        <f>IF(OR(ERR=FALSE,AND(F185="",G185="")),0,$G$11-SUM($F$12:F185)+SUM($G$12:G185))</f>
        <v>0</v>
      </c>
      <c r="I185" s="7"/>
    </row>
    <row r="186" spans="1:9">
      <c r="A186" s="26">
        <f t="shared" si="14"/>
        <v>175</v>
      </c>
      <c r="B186" s="190" t="str">
        <f t="shared" si="15"/>
        <v/>
      </c>
      <c r="C186" s="66" t="str">
        <f t="shared" si="16"/>
        <v/>
      </c>
      <c r="D186" s="1" t="str">
        <f t="shared" si="17"/>
        <v/>
      </c>
      <c r="E186" s="2" t="str">
        <f t="shared" si="18"/>
        <v/>
      </c>
      <c r="F186" s="205" t="str">
        <f t="shared" si="19"/>
        <v/>
      </c>
      <c r="G186" s="229" t="str">
        <f t="shared" si="20"/>
        <v/>
      </c>
      <c r="H186" s="125">
        <f>IF(OR(ERR=FALSE,AND(F186="",G186="")),0,$G$11-SUM($F$12:F186)+SUM($G$12:G186))</f>
        <v>0</v>
      </c>
      <c r="I186" s="7"/>
    </row>
    <row r="187" spans="1:9">
      <c r="A187" s="26">
        <f t="shared" si="14"/>
        <v>176</v>
      </c>
      <c r="B187" s="190" t="str">
        <f t="shared" si="15"/>
        <v/>
      </c>
      <c r="C187" s="66" t="str">
        <f t="shared" si="16"/>
        <v/>
      </c>
      <c r="D187" s="1" t="str">
        <f t="shared" si="17"/>
        <v/>
      </c>
      <c r="E187" s="2" t="str">
        <f t="shared" si="18"/>
        <v/>
      </c>
      <c r="F187" s="205" t="str">
        <f t="shared" si="19"/>
        <v/>
      </c>
      <c r="G187" s="229" t="str">
        <f t="shared" si="20"/>
        <v/>
      </c>
      <c r="H187" s="125">
        <f>IF(OR(ERR=FALSE,AND(F187="",G187="")),0,$G$11-SUM($F$12:F187)+SUM($G$12:G187))</f>
        <v>0</v>
      </c>
      <c r="I187" s="7"/>
    </row>
    <row r="188" spans="1:9">
      <c r="A188" s="26">
        <f t="shared" si="14"/>
        <v>177</v>
      </c>
      <c r="B188" s="190" t="str">
        <f t="shared" si="15"/>
        <v/>
      </c>
      <c r="C188" s="66" t="str">
        <f t="shared" si="16"/>
        <v/>
      </c>
      <c r="D188" s="1" t="str">
        <f t="shared" si="17"/>
        <v/>
      </c>
      <c r="E188" s="2" t="str">
        <f t="shared" si="18"/>
        <v/>
      </c>
      <c r="F188" s="205" t="str">
        <f t="shared" si="19"/>
        <v/>
      </c>
      <c r="G188" s="229" t="str">
        <f t="shared" si="20"/>
        <v/>
      </c>
      <c r="H188" s="125">
        <f>IF(OR(ERR=FALSE,AND(F188="",G188="")),0,$G$11-SUM($F$12:F188)+SUM($G$12:G188))</f>
        <v>0</v>
      </c>
      <c r="I188" s="7"/>
    </row>
    <row r="189" spans="1:9">
      <c r="A189" s="26">
        <f t="shared" si="14"/>
        <v>178</v>
      </c>
      <c r="B189" s="190" t="str">
        <f t="shared" si="15"/>
        <v/>
      </c>
      <c r="C189" s="66" t="str">
        <f t="shared" si="16"/>
        <v/>
      </c>
      <c r="D189" s="1" t="str">
        <f t="shared" si="17"/>
        <v/>
      </c>
      <c r="E189" s="2" t="str">
        <f t="shared" si="18"/>
        <v/>
      </c>
      <c r="F189" s="205" t="str">
        <f t="shared" si="19"/>
        <v/>
      </c>
      <c r="G189" s="229" t="str">
        <f t="shared" si="20"/>
        <v/>
      </c>
      <c r="H189" s="125">
        <f>IF(OR(ERR=FALSE,AND(F189="",G189="")),0,$G$11-SUM($F$12:F189)+SUM($G$12:G189))</f>
        <v>0</v>
      </c>
      <c r="I189" s="7"/>
    </row>
    <row r="190" spans="1:9">
      <c r="A190" s="26">
        <f t="shared" ref="A190:A253" si="21">A189+1</f>
        <v>179</v>
      </c>
      <c r="B190" s="190" t="str">
        <f t="shared" si="15"/>
        <v/>
      </c>
      <c r="C190" s="66" t="str">
        <f t="shared" si="16"/>
        <v/>
      </c>
      <c r="D190" s="1" t="str">
        <f t="shared" si="17"/>
        <v/>
      </c>
      <c r="E190" s="2" t="str">
        <f t="shared" si="18"/>
        <v/>
      </c>
      <c r="F190" s="205" t="str">
        <f t="shared" si="19"/>
        <v/>
      </c>
      <c r="G190" s="229" t="str">
        <f t="shared" si="20"/>
        <v/>
      </c>
      <c r="H190" s="125">
        <f>IF(OR(ERR=FALSE,AND(F190="",G190="")),0,$G$11-SUM($F$12:F190)+SUM($G$12:G190))</f>
        <v>0</v>
      </c>
      <c r="I190" s="7"/>
    </row>
    <row r="191" spans="1:9">
      <c r="A191" s="26">
        <f t="shared" si="21"/>
        <v>180</v>
      </c>
      <c r="B191" s="190" t="str">
        <f t="shared" si="15"/>
        <v/>
      </c>
      <c r="C191" s="66" t="str">
        <f t="shared" si="16"/>
        <v/>
      </c>
      <c r="D191" s="1" t="str">
        <f t="shared" si="17"/>
        <v/>
      </c>
      <c r="E191" s="2" t="str">
        <f t="shared" si="18"/>
        <v/>
      </c>
      <c r="F191" s="205" t="str">
        <f t="shared" si="19"/>
        <v/>
      </c>
      <c r="G191" s="229" t="str">
        <f t="shared" si="20"/>
        <v/>
      </c>
      <c r="H191" s="125">
        <f>IF(OR(ERR=FALSE,AND(F191="",G191="")),0,$G$11-SUM($F$12:F191)+SUM($G$12:G191))</f>
        <v>0</v>
      </c>
      <c r="I191" s="7"/>
    </row>
    <row r="192" spans="1:9">
      <c r="A192" s="26">
        <f t="shared" si="21"/>
        <v>181</v>
      </c>
      <c r="B192" s="190" t="str">
        <f>IF(ISERROR(VLOOKUP(A192&amp;D$8,JU_KODE,4,FALSE)=TRUE),"",VLOOKUP(A192&amp;D$8,JU_KODE,4,FALSE))</f>
        <v/>
      </c>
      <c r="C192" s="66" t="str">
        <f>IF(ISERROR(VLOOKUP(A192&amp;D$8,JU_KODE,5,FALSE)=TRUE),"",VLOOKUP(A192&amp;D$8,JU_KODE,5,FALSE))</f>
        <v/>
      </c>
      <c r="D192" s="1" t="str">
        <f>IF(ISERROR(VLOOKUP(A192&amp;D$8,JU_KODE,6,FALSE)=TRUE),"",VLOOKUP(A192&amp;D$8,JU_KODE,6,FALSE))</f>
        <v/>
      </c>
      <c r="E192" s="2" t="str">
        <f>IF(ISERROR(VLOOKUP(A192&amp;D$8,JU_KODE,7,FALSE)=TRUE),"",VLOOKUP(A192&amp;D$8,JU_KODE,7,FALSE))</f>
        <v/>
      </c>
      <c r="F192" s="205" t="str">
        <f>IF(ISERROR(VLOOKUP(A192&amp;D$8,JU_KODE,12,FALSE)=TRUE),"",VLOOKUP(A192&amp;D$8,JU_KODE,12,FALSE))</f>
        <v/>
      </c>
      <c r="G192" s="229" t="str">
        <f>IF(ISERROR(VLOOKUP(A192&amp;D$8,JU_KODE,13,FALSE)=TRUE),"",VLOOKUP(A192&amp;D$8,JU_KODE,13,FALSE))</f>
        <v/>
      </c>
      <c r="H192" s="125">
        <f>IF(OR(ERR=FALSE,AND(F192="",G192="")),0,$G$11-SUM($F$12:F192)+SUM($G$12:G192))</f>
        <v>0</v>
      </c>
      <c r="I192" s="7"/>
    </row>
    <row r="193" spans="1:9">
      <c r="A193" s="26">
        <f t="shared" si="21"/>
        <v>182</v>
      </c>
      <c r="B193" s="190" t="str">
        <f t="shared" si="15"/>
        <v/>
      </c>
      <c r="C193" s="66" t="str">
        <f t="shared" si="16"/>
        <v/>
      </c>
      <c r="D193" s="1" t="str">
        <f t="shared" si="17"/>
        <v/>
      </c>
      <c r="E193" s="2" t="str">
        <f t="shared" si="18"/>
        <v/>
      </c>
      <c r="F193" s="205" t="str">
        <f t="shared" si="19"/>
        <v/>
      </c>
      <c r="G193" s="229" t="str">
        <f t="shared" si="20"/>
        <v/>
      </c>
      <c r="H193" s="125">
        <f>IF(OR(ERR=FALSE,AND(F193="",G193="")),0,$G$11-SUM($F$12:F193)+SUM($G$12:G193))</f>
        <v>0</v>
      </c>
      <c r="I193" s="7"/>
    </row>
    <row r="194" spans="1:9">
      <c r="A194" s="26">
        <f t="shared" si="21"/>
        <v>183</v>
      </c>
      <c r="B194" s="190" t="str">
        <f t="shared" si="15"/>
        <v/>
      </c>
      <c r="C194" s="66" t="str">
        <f t="shared" si="16"/>
        <v/>
      </c>
      <c r="D194" s="1" t="str">
        <f t="shared" si="17"/>
        <v/>
      </c>
      <c r="E194" s="2" t="str">
        <f t="shared" si="18"/>
        <v/>
      </c>
      <c r="F194" s="205" t="str">
        <f t="shared" si="19"/>
        <v/>
      </c>
      <c r="G194" s="229" t="str">
        <f t="shared" si="20"/>
        <v/>
      </c>
      <c r="H194" s="125">
        <f>IF(OR(ERR=FALSE,AND(F194="",G194="")),0,$G$11-SUM($F$12:F194)+SUM($G$12:G194))</f>
        <v>0</v>
      </c>
      <c r="I194" s="7"/>
    </row>
    <row r="195" spans="1:9">
      <c r="A195" s="26">
        <f t="shared" si="21"/>
        <v>184</v>
      </c>
      <c r="B195" s="190" t="str">
        <f t="shared" si="15"/>
        <v/>
      </c>
      <c r="C195" s="66" t="str">
        <f t="shared" si="16"/>
        <v/>
      </c>
      <c r="D195" s="1" t="str">
        <f t="shared" si="17"/>
        <v/>
      </c>
      <c r="E195" s="2" t="str">
        <f t="shared" si="18"/>
        <v/>
      </c>
      <c r="F195" s="205" t="str">
        <f t="shared" si="19"/>
        <v/>
      </c>
      <c r="G195" s="229" t="str">
        <f t="shared" si="20"/>
        <v/>
      </c>
      <c r="H195" s="125">
        <f>IF(OR(ERR=FALSE,AND(F195="",G195="")),0,$G$11-SUM($F$12:F195)+SUM($G$12:G195))</f>
        <v>0</v>
      </c>
      <c r="I195" s="7"/>
    </row>
    <row r="196" spans="1:9">
      <c r="A196" s="26">
        <f t="shared" si="21"/>
        <v>185</v>
      </c>
      <c r="B196" s="190" t="str">
        <f t="shared" si="15"/>
        <v/>
      </c>
      <c r="C196" s="66" t="str">
        <f t="shared" si="16"/>
        <v/>
      </c>
      <c r="D196" s="1" t="str">
        <f t="shared" si="17"/>
        <v/>
      </c>
      <c r="E196" s="2" t="str">
        <f t="shared" si="18"/>
        <v/>
      </c>
      <c r="F196" s="205" t="str">
        <f t="shared" si="19"/>
        <v/>
      </c>
      <c r="G196" s="229" t="str">
        <f t="shared" si="20"/>
        <v/>
      </c>
      <c r="H196" s="125">
        <f>IF(OR(ERR=FALSE,AND(F196="",G196="")),0,$G$11-SUM($F$12:F196)+SUM($G$12:G196))</f>
        <v>0</v>
      </c>
      <c r="I196" s="7"/>
    </row>
    <row r="197" spans="1:9">
      <c r="A197" s="26">
        <f t="shared" si="21"/>
        <v>186</v>
      </c>
      <c r="B197" s="190" t="str">
        <f t="shared" si="15"/>
        <v/>
      </c>
      <c r="C197" s="66" t="str">
        <f t="shared" si="16"/>
        <v/>
      </c>
      <c r="D197" s="1" t="str">
        <f t="shared" si="17"/>
        <v/>
      </c>
      <c r="E197" s="2" t="str">
        <f t="shared" si="18"/>
        <v/>
      </c>
      <c r="F197" s="205" t="str">
        <f t="shared" si="19"/>
        <v/>
      </c>
      <c r="G197" s="229" t="str">
        <f t="shared" si="20"/>
        <v/>
      </c>
      <c r="H197" s="125">
        <f>IF(OR(ERR=FALSE,AND(F197="",G197="")),0,$G$11-SUM($F$12:F197)+SUM($G$12:G197))</f>
        <v>0</v>
      </c>
      <c r="I197" s="7"/>
    </row>
    <row r="198" spans="1:9">
      <c r="A198" s="26">
        <f t="shared" si="21"/>
        <v>187</v>
      </c>
      <c r="B198" s="190" t="str">
        <f t="shared" si="15"/>
        <v/>
      </c>
      <c r="C198" s="66" t="str">
        <f t="shared" si="16"/>
        <v/>
      </c>
      <c r="D198" s="1" t="str">
        <f t="shared" si="17"/>
        <v/>
      </c>
      <c r="E198" s="2" t="str">
        <f t="shared" si="18"/>
        <v/>
      </c>
      <c r="F198" s="205" t="str">
        <f t="shared" si="19"/>
        <v/>
      </c>
      <c r="G198" s="229" t="str">
        <f t="shared" si="20"/>
        <v/>
      </c>
      <c r="H198" s="125">
        <f>IF(OR(ERR=FALSE,AND(F198="",G198="")),0,$G$11-SUM($F$12:F198)+SUM($G$12:G198))</f>
        <v>0</v>
      </c>
      <c r="I198" s="7"/>
    </row>
    <row r="199" spans="1:9">
      <c r="A199" s="26">
        <f t="shared" si="21"/>
        <v>188</v>
      </c>
      <c r="B199" s="190" t="str">
        <f t="shared" si="15"/>
        <v/>
      </c>
      <c r="C199" s="66" t="str">
        <f t="shared" si="16"/>
        <v/>
      </c>
      <c r="D199" s="1" t="str">
        <f t="shared" si="17"/>
        <v/>
      </c>
      <c r="E199" s="2" t="str">
        <f t="shared" si="18"/>
        <v/>
      </c>
      <c r="F199" s="205" t="str">
        <f t="shared" si="19"/>
        <v/>
      </c>
      <c r="G199" s="229" t="str">
        <f t="shared" si="20"/>
        <v/>
      </c>
      <c r="H199" s="125">
        <f>IF(OR(ERR=FALSE,AND(F199="",G199="")),0,$G$11-SUM($F$12:F199)+SUM($G$12:G199))</f>
        <v>0</v>
      </c>
      <c r="I199" s="7"/>
    </row>
    <row r="200" spans="1:9">
      <c r="A200" s="26">
        <f t="shared" si="21"/>
        <v>189</v>
      </c>
      <c r="B200" s="190" t="str">
        <f t="shared" si="15"/>
        <v/>
      </c>
      <c r="C200" s="66" t="str">
        <f t="shared" si="16"/>
        <v/>
      </c>
      <c r="D200" s="1" t="str">
        <f t="shared" si="17"/>
        <v/>
      </c>
      <c r="E200" s="2" t="str">
        <f t="shared" si="18"/>
        <v/>
      </c>
      <c r="F200" s="205" t="str">
        <f t="shared" si="19"/>
        <v/>
      </c>
      <c r="G200" s="229" t="str">
        <f t="shared" si="20"/>
        <v/>
      </c>
      <c r="H200" s="125">
        <f>IF(OR(ERR=FALSE,AND(F200="",G200="")),0,$G$11-SUM($F$12:F200)+SUM($G$12:G200))</f>
        <v>0</v>
      </c>
      <c r="I200" s="7"/>
    </row>
    <row r="201" spans="1:9">
      <c r="A201" s="26">
        <f t="shared" si="21"/>
        <v>190</v>
      </c>
      <c r="B201" s="190" t="str">
        <f t="shared" si="15"/>
        <v/>
      </c>
      <c r="C201" s="66" t="str">
        <f t="shared" si="16"/>
        <v/>
      </c>
      <c r="D201" s="1" t="str">
        <f t="shared" si="17"/>
        <v/>
      </c>
      <c r="E201" s="2" t="str">
        <f t="shared" si="18"/>
        <v/>
      </c>
      <c r="F201" s="205" t="str">
        <f t="shared" si="19"/>
        <v/>
      </c>
      <c r="G201" s="229" t="str">
        <f t="shared" si="20"/>
        <v/>
      </c>
      <c r="H201" s="125">
        <f>IF(OR(ERR=FALSE,AND(F201="",G201="")),0,$G$11-SUM($F$12:F201)+SUM($G$12:G201))</f>
        <v>0</v>
      </c>
      <c r="I201" s="7"/>
    </row>
    <row r="202" spans="1:9">
      <c r="A202" s="26">
        <f t="shared" si="21"/>
        <v>191</v>
      </c>
      <c r="B202" s="190" t="str">
        <f t="shared" si="15"/>
        <v/>
      </c>
      <c r="C202" s="66" t="str">
        <f t="shared" si="16"/>
        <v/>
      </c>
      <c r="D202" s="1" t="str">
        <f t="shared" si="17"/>
        <v/>
      </c>
      <c r="E202" s="2" t="str">
        <f t="shared" si="18"/>
        <v/>
      </c>
      <c r="F202" s="205" t="str">
        <f t="shared" si="19"/>
        <v/>
      </c>
      <c r="G202" s="229" t="str">
        <f t="shared" si="20"/>
        <v/>
      </c>
      <c r="H202" s="125">
        <f>IF(OR(ERR=FALSE,AND(F202="",G202="")),0,$G$11-SUM($F$12:F202)+SUM($G$12:G202))</f>
        <v>0</v>
      </c>
      <c r="I202" s="7"/>
    </row>
    <row r="203" spans="1:9">
      <c r="A203" s="26">
        <f t="shared" si="21"/>
        <v>192</v>
      </c>
      <c r="B203" s="190" t="str">
        <f t="shared" si="15"/>
        <v/>
      </c>
      <c r="C203" s="66" t="str">
        <f t="shared" si="16"/>
        <v/>
      </c>
      <c r="D203" s="1" t="str">
        <f t="shared" si="17"/>
        <v/>
      </c>
      <c r="E203" s="2" t="str">
        <f t="shared" si="18"/>
        <v/>
      </c>
      <c r="F203" s="205" t="str">
        <f t="shared" si="19"/>
        <v/>
      </c>
      <c r="G203" s="229" t="str">
        <f t="shared" si="20"/>
        <v/>
      </c>
      <c r="H203" s="125">
        <f>IF(OR(ERR=FALSE,AND(F203="",G203="")),0,$G$11-SUM($F$12:F203)+SUM($G$12:G203))</f>
        <v>0</v>
      </c>
      <c r="I203" s="7"/>
    </row>
    <row r="204" spans="1:9">
      <c r="A204" s="26">
        <f t="shared" si="21"/>
        <v>193</v>
      </c>
      <c r="B204" s="190" t="str">
        <f t="shared" ref="B204:B247" si="22">IF(ISERROR(VLOOKUP(A204&amp;D$8,JU_KODE,4,FALSE)=TRUE),"",VLOOKUP(A204&amp;D$8,JU_KODE,4,FALSE))</f>
        <v/>
      </c>
      <c r="C204" s="66" t="str">
        <f t="shared" ref="C204:C247" si="23">IF(ISERROR(VLOOKUP(A204&amp;D$8,JU_KODE,5,FALSE)=TRUE),"",VLOOKUP(A204&amp;D$8,JU_KODE,5,FALSE))</f>
        <v/>
      </c>
      <c r="D204" s="1" t="str">
        <f t="shared" ref="D204:D247" si="24">IF(ISERROR(VLOOKUP(A204&amp;D$8,JU_KODE,6,FALSE)=TRUE),"",VLOOKUP(A204&amp;D$8,JU_KODE,6,FALSE))</f>
        <v/>
      </c>
      <c r="E204" s="2" t="str">
        <f t="shared" ref="E204:E247" si="25">IF(ISERROR(VLOOKUP(A204&amp;D$8,JU_KODE,7,FALSE)=TRUE),"",VLOOKUP(A204&amp;D$8,JU_KODE,7,FALSE))</f>
        <v/>
      </c>
      <c r="F204" s="205" t="str">
        <f t="shared" ref="F204:F247" si="26">IF(ISERROR(VLOOKUP(A204&amp;D$8,JU_KODE,12,FALSE)=TRUE),"",VLOOKUP(A204&amp;D$8,JU_KODE,12,FALSE))</f>
        <v/>
      </c>
      <c r="G204" s="229" t="str">
        <f t="shared" ref="G204:G247" si="27">IF(ISERROR(VLOOKUP(A204&amp;D$8,JU_KODE,13,FALSE)=TRUE),"",VLOOKUP(A204&amp;D$8,JU_KODE,13,FALSE))</f>
        <v/>
      </c>
      <c r="H204" s="125">
        <f>IF(OR(ERR=FALSE,AND(F204="",G204="")),0,$G$11-SUM($F$12:F204)+SUM($G$12:G204))</f>
        <v>0</v>
      </c>
      <c r="I204" s="7"/>
    </row>
    <row r="205" spans="1:9">
      <c r="A205" s="26">
        <f t="shared" si="21"/>
        <v>194</v>
      </c>
      <c r="B205" s="190" t="str">
        <f t="shared" si="22"/>
        <v/>
      </c>
      <c r="C205" s="66" t="str">
        <f t="shared" si="23"/>
        <v/>
      </c>
      <c r="D205" s="1" t="str">
        <f t="shared" si="24"/>
        <v/>
      </c>
      <c r="E205" s="2" t="str">
        <f t="shared" si="25"/>
        <v/>
      </c>
      <c r="F205" s="205" t="str">
        <f t="shared" si="26"/>
        <v/>
      </c>
      <c r="G205" s="229" t="str">
        <f t="shared" si="27"/>
        <v/>
      </c>
      <c r="H205" s="125">
        <f>IF(OR(ERR=FALSE,AND(F205="",G205="")),0,$G$11-SUM($F$12:F205)+SUM($G$12:G205))</f>
        <v>0</v>
      </c>
      <c r="I205" s="7"/>
    </row>
    <row r="206" spans="1:9">
      <c r="A206" s="26">
        <f t="shared" si="21"/>
        <v>195</v>
      </c>
      <c r="B206" s="190" t="str">
        <f t="shared" si="22"/>
        <v/>
      </c>
      <c r="C206" s="66" t="str">
        <f t="shared" si="23"/>
        <v/>
      </c>
      <c r="D206" s="1" t="str">
        <f t="shared" si="24"/>
        <v/>
      </c>
      <c r="E206" s="2" t="str">
        <f t="shared" si="25"/>
        <v/>
      </c>
      <c r="F206" s="205" t="str">
        <f t="shared" si="26"/>
        <v/>
      </c>
      <c r="G206" s="229" t="str">
        <f t="shared" si="27"/>
        <v/>
      </c>
      <c r="H206" s="125">
        <f>IF(OR(ERR=FALSE,AND(F206="",G206="")),0,$G$11-SUM($F$12:F206)+SUM($G$12:G206))</f>
        <v>0</v>
      </c>
      <c r="I206" s="7"/>
    </row>
    <row r="207" spans="1:9">
      <c r="A207" s="26">
        <f t="shared" si="21"/>
        <v>196</v>
      </c>
      <c r="B207" s="190" t="str">
        <f t="shared" si="22"/>
        <v/>
      </c>
      <c r="C207" s="66" t="str">
        <f t="shared" si="23"/>
        <v/>
      </c>
      <c r="D207" s="1" t="str">
        <f t="shared" si="24"/>
        <v/>
      </c>
      <c r="E207" s="2" t="str">
        <f t="shared" si="25"/>
        <v/>
      </c>
      <c r="F207" s="205" t="str">
        <f t="shared" si="26"/>
        <v/>
      </c>
      <c r="G207" s="229" t="str">
        <f t="shared" si="27"/>
        <v/>
      </c>
      <c r="H207" s="125">
        <f>IF(OR(ERR=FALSE,AND(F207="",G207="")),0,$G$11-SUM($F$12:F207)+SUM($G$12:G207))</f>
        <v>0</v>
      </c>
      <c r="I207" s="7"/>
    </row>
    <row r="208" spans="1:9">
      <c r="A208" s="26">
        <f t="shared" si="21"/>
        <v>197</v>
      </c>
      <c r="B208" s="190" t="str">
        <f t="shared" si="22"/>
        <v/>
      </c>
      <c r="C208" s="66" t="str">
        <f t="shared" si="23"/>
        <v/>
      </c>
      <c r="D208" s="1" t="str">
        <f t="shared" si="24"/>
        <v/>
      </c>
      <c r="E208" s="2" t="str">
        <f t="shared" si="25"/>
        <v/>
      </c>
      <c r="F208" s="205" t="str">
        <f t="shared" si="26"/>
        <v/>
      </c>
      <c r="G208" s="229" t="str">
        <f t="shared" si="27"/>
        <v/>
      </c>
      <c r="H208" s="125">
        <f>IF(OR(ERR=FALSE,AND(F208="",G208="")),0,$G$11-SUM($F$12:F208)+SUM($G$12:G208))</f>
        <v>0</v>
      </c>
      <c r="I208" s="7"/>
    </row>
    <row r="209" spans="1:9">
      <c r="A209" s="26">
        <f t="shared" si="21"/>
        <v>198</v>
      </c>
      <c r="B209" s="190" t="str">
        <f t="shared" si="22"/>
        <v/>
      </c>
      <c r="C209" s="66" t="str">
        <f t="shared" si="23"/>
        <v/>
      </c>
      <c r="D209" s="1" t="str">
        <f t="shared" si="24"/>
        <v/>
      </c>
      <c r="E209" s="2" t="str">
        <f t="shared" si="25"/>
        <v/>
      </c>
      <c r="F209" s="205" t="str">
        <f t="shared" si="26"/>
        <v/>
      </c>
      <c r="G209" s="229" t="str">
        <f t="shared" si="27"/>
        <v/>
      </c>
      <c r="H209" s="125">
        <f>IF(OR(ERR=FALSE,AND(F209="",G209="")),0,$G$11-SUM($F$12:F209)+SUM($G$12:G209))</f>
        <v>0</v>
      </c>
      <c r="I209" s="7"/>
    </row>
    <row r="210" spans="1:9">
      <c r="A210" s="26">
        <f t="shared" si="21"/>
        <v>199</v>
      </c>
      <c r="B210" s="190" t="str">
        <f t="shared" si="22"/>
        <v/>
      </c>
      <c r="C210" s="66" t="str">
        <f t="shared" si="23"/>
        <v/>
      </c>
      <c r="D210" s="1" t="str">
        <f t="shared" si="24"/>
        <v/>
      </c>
      <c r="E210" s="2" t="str">
        <f t="shared" si="25"/>
        <v/>
      </c>
      <c r="F210" s="205" t="str">
        <f t="shared" si="26"/>
        <v/>
      </c>
      <c r="G210" s="229" t="str">
        <f t="shared" si="27"/>
        <v/>
      </c>
      <c r="H210" s="125">
        <f>IF(OR(ERR=FALSE,AND(F210="",G210="")),0,$G$11-SUM($F$12:F210)+SUM($G$12:G210))</f>
        <v>0</v>
      </c>
      <c r="I210" s="7"/>
    </row>
    <row r="211" spans="1:9">
      <c r="A211" s="26">
        <f t="shared" si="21"/>
        <v>200</v>
      </c>
      <c r="B211" s="190" t="str">
        <f t="shared" si="22"/>
        <v/>
      </c>
      <c r="C211" s="66" t="str">
        <f t="shared" si="23"/>
        <v/>
      </c>
      <c r="D211" s="1" t="str">
        <f t="shared" si="24"/>
        <v/>
      </c>
      <c r="E211" s="2" t="str">
        <f t="shared" si="25"/>
        <v/>
      </c>
      <c r="F211" s="205" t="str">
        <f t="shared" si="26"/>
        <v/>
      </c>
      <c r="G211" s="229" t="str">
        <f t="shared" si="27"/>
        <v/>
      </c>
      <c r="H211" s="125">
        <f>IF(OR(ERR=FALSE,AND(F211="",G211="")),0,$G$11-SUM($F$12:F211)+SUM($G$12:G211))</f>
        <v>0</v>
      </c>
      <c r="I211" s="7"/>
    </row>
    <row r="212" spans="1:9">
      <c r="A212" s="26">
        <f t="shared" si="21"/>
        <v>201</v>
      </c>
      <c r="B212" s="190" t="str">
        <f t="shared" si="22"/>
        <v/>
      </c>
      <c r="C212" s="66" t="str">
        <f t="shared" si="23"/>
        <v/>
      </c>
      <c r="D212" s="1" t="str">
        <f t="shared" si="24"/>
        <v/>
      </c>
      <c r="E212" s="2" t="str">
        <f t="shared" si="25"/>
        <v/>
      </c>
      <c r="F212" s="205" t="str">
        <f t="shared" si="26"/>
        <v/>
      </c>
      <c r="G212" s="229" t="str">
        <f t="shared" si="27"/>
        <v/>
      </c>
      <c r="H212" s="125">
        <f>IF(OR(ERR=FALSE,AND(F212="",G212="")),0,$G$11-SUM($F$12:F212)+SUM($G$12:G212))</f>
        <v>0</v>
      </c>
      <c r="I212" s="7"/>
    </row>
    <row r="213" spans="1:9">
      <c r="A213" s="26">
        <f t="shared" si="21"/>
        <v>202</v>
      </c>
      <c r="B213" s="190" t="str">
        <f t="shared" si="22"/>
        <v/>
      </c>
      <c r="C213" s="66" t="str">
        <f t="shared" si="23"/>
        <v/>
      </c>
      <c r="D213" s="1" t="str">
        <f t="shared" si="24"/>
        <v/>
      </c>
      <c r="E213" s="2" t="str">
        <f t="shared" si="25"/>
        <v/>
      </c>
      <c r="F213" s="205" t="str">
        <f t="shared" si="26"/>
        <v/>
      </c>
      <c r="G213" s="229" t="str">
        <f t="shared" si="27"/>
        <v/>
      </c>
      <c r="H213" s="125">
        <f>IF(OR(ERR=FALSE,AND(F213="",G213="")),0,$G$11-SUM($F$12:F213)+SUM($G$12:G213))</f>
        <v>0</v>
      </c>
      <c r="I213" s="7"/>
    </row>
    <row r="214" spans="1:9">
      <c r="A214" s="26">
        <f t="shared" si="21"/>
        <v>203</v>
      </c>
      <c r="B214" s="190" t="str">
        <f t="shared" si="22"/>
        <v/>
      </c>
      <c r="C214" s="66" t="str">
        <f t="shared" si="23"/>
        <v/>
      </c>
      <c r="D214" s="1" t="str">
        <f t="shared" si="24"/>
        <v/>
      </c>
      <c r="E214" s="2" t="str">
        <f t="shared" si="25"/>
        <v/>
      </c>
      <c r="F214" s="205" t="str">
        <f t="shared" si="26"/>
        <v/>
      </c>
      <c r="G214" s="229" t="str">
        <f t="shared" si="27"/>
        <v/>
      </c>
      <c r="H214" s="125">
        <f>IF(OR(ERR=FALSE,AND(F214="",G214="")),0,$G$11-SUM($F$12:F214)+SUM($G$12:G214))</f>
        <v>0</v>
      </c>
      <c r="I214" s="7"/>
    </row>
    <row r="215" spans="1:9">
      <c r="A215" s="26">
        <f t="shared" si="21"/>
        <v>204</v>
      </c>
      <c r="B215" s="190" t="str">
        <f t="shared" si="22"/>
        <v/>
      </c>
      <c r="C215" s="66" t="str">
        <f t="shared" si="23"/>
        <v/>
      </c>
      <c r="D215" s="1" t="str">
        <f t="shared" si="24"/>
        <v/>
      </c>
      <c r="E215" s="2" t="str">
        <f t="shared" si="25"/>
        <v/>
      </c>
      <c r="F215" s="205" t="str">
        <f t="shared" si="26"/>
        <v/>
      </c>
      <c r="G215" s="229" t="str">
        <f t="shared" si="27"/>
        <v/>
      </c>
      <c r="H215" s="125">
        <f>IF(OR(ERR=FALSE,AND(F215="",G215="")),0,$G$11-SUM($F$12:F215)+SUM($G$12:G215))</f>
        <v>0</v>
      </c>
      <c r="I215" s="7"/>
    </row>
    <row r="216" spans="1:9">
      <c r="A216" s="26">
        <f t="shared" si="21"/>
        <v>205</v>
      </c>
      <c r="B216" s="190" t="str">
        <f t="shared" si="22"/>
        <v/>
      </c>
      <c r="C216" s="66" t="str">
        <f t="shared" si="23"/>
        <v/>
      </c>
      <c r="D216" s="1" t="str">
        <f t="shared" si="24"/>
        <v/>
      </c>
      <c r="E216" s="2" t="str">
        <f t="shared" si="25"/>
        <v/>
      </c>
      <c r="F216" s="205" t="str">
        <f t="shared" si="26"/>
        <v/>
      </c>
      <c r="G216" s="229" t="str">
        <f t="shared" si="27"/>
        <v/>
      </c>
      <c r="H216" s="125">
        <f>IF(OR(ERR=FALSE,AND(F216="",G216="")),0,$G$11-SUM($F$12:F216)+SUM($G$12:G216))</f>
        <v>0</v>
      </c>
      <c r="I216" s="7"/>
    </row>
    <row r="217" spans="1:9">
      <c r="A217" s="26">
        <f t="shared" si="21"/>
        <v>206</v>
      </c>
      <c r="B217" s="190" t="str">
        <f t="shared" si="22"/>
        <v/>
      </c>
      <c r="C217" s="66" t="str">
        <f t="shared" si="23"/>
        <v/>
      </c>
      <c r="D217" s="1" t="str">
        <f t="shared" si="24"/>
        <v/>
      </c>
      <c r="E217" s="2" t="str">
        <f t="shared" si="25"/>
        <v/>
      </c>
      <c r="F217" s="205" t="str">
        <f t="shared" si="26"/>
        <v/>
      </c>
      <c r="G217" s="229" t="str">
        <f t="shared" si="27"/>
        <v/>
      </c>
      <c r="H217" s="125">
        <f>IF(OR(ERR=FALSE,AND(F217="",G217="")),0,$G$11-SUM($F$12:F217)+SUM($G$12:G217))</f>
        <v>0</v>
      </c>
      <c r="I217" s="7"/>
    </row>
    <row r="218" spans="1:9">
      <c r="A218" s="26">
        <f t="shared" si="21"/>
        <v>207</v>
      </c>
      <c r="B218" s="190" t="str">
        <f t="shared" si="22"/>
        <v/>
      </c>
      <c r="C218" s="66" t="str">
        <f t="shared" si="23"/>
        <v/>
      </c>
      <c r="D218" s="1" t="str">
        <f t="shared" si="24"/>
        <v/>
      </c>
      <c r="E218" s="2" t="str">
        <f t="shared" si="25"/>
        <v/>
      </c>
      <c r="F218" s="205" t="str">
        <f t="shared" si="26"/>
        <v/>
      </c>
      <c r="G218" s="229" t="str">
        <f t="shared" si="27"/>
        <v/>
      </c>
      <c r="H218" s="125">
        <f>IF(OR(ERR=FALSE,AND(F218="",G218="")),0,$G$11-SUM($F$12:F218)+SUM($G$12:G218))</f>
        <v>0</v>
      </c>
      <c r="I218" s="7"/>
    </row>
    <row r="219" spans="1:9">
      <c r="A219" s="26">
        <f t="shared" si="21"/>
        <v>208</v>
      </c>
      <c r="B219" s="190" t="str">
        <f t="shared" si="22"/>
        <v/>
      </c>
      <c r="C219" s="66" t="str">
        <f t="shared" si="23"/>
        <v/>
      </c>
      <c r="D219" s="1" t="str">
        <f t="shared" si="24"/>
        <v/>
      </c>
      <c r="E219" s="2" t="str">
        <f t="shared" si="25"/>
        <v/>
      </c>
      <c r="F219" s="205" t="str">
        <f t="shared" si="26"/>
        <v/>
      </c>
      <c r="G219" s="229" t="str">
        <f t="shared" si="27"/>
        <v/>
      </c>
      <c r="H219" s="125">
        <f>IF(OR(ERR=FALSE,AND(F219="",G219="")),0,$G$11-SUM($F$12:F219)+SUM($G$12:G219))</f>
        <v>0</v>
      </c>
      <c r="I219" s="7"/>
    </row>
    <row r="220" spans="1:9">
      <c r="A220" s="26">
        <f t="shared" si="21"/>
        <v>209</v>
      </c>
      <c r="B220" s="190" t="str">
        <f t="shared" si="22"/>
        <v/>
      </c>
      <c r="C220" s="66" t="str">
        <f t="shared" si="23"/>
        <v/>
      </c>
      <c r="D220" s="1" t="str">
        <f t="shared" si="24"/>
        <v/>
      </c>
      <c r="E220" s="2" t="str">
        <f t="shared" si="25"/>
        <v/>
      </c>
      <c r="F220" s="205" t="str">
        <f t="shared" si="26"/>
        <v/>
      </c>
      <c r="G220" s="229" t="str">
        <f t="shared" si="27"/>
        <v/>
      </c>
      <c r="H220" s="125">
        <f>IF(OR(ERR=FALSE,AND(F220="",G220="")),0,$G$11-SUM($F$12:F220)+SUM($G$12:G220))</f>
        <v>0</v>
      </c>
      <c r="I220" s="7"/>
    </row>
    <row r="221" spans="1:9">
      <c r="A221" s="26">
        <f t="shared" si="21"/>
        <v>210</v>
      </c>
      <c r="B221" s="190" t="str">
        <f t="shared" si="22"/>
        <v/>
      </c>
      <c r="C221" s="66" t="str">
        <f t="shared" si="23"/>
        <v/>
      </c>
      <c r="D221" s="1" t="str">
        <f t="shared" si="24"/>
        <v/>
      </c>
      <c r="E221" s="2" t="str">
        <f t="shared" si="25"/>
        <v/>
      </c>
      <c r="F221" s="205" t="str">
        <f t="shared" si="26"/>
        <v/>
      </c>
      <c r="G221" s="229" t="str">
        <f t="shared" si="27"/>
        <v/>
      </c>
      <c r="H221" s="125">
        <f>IF(OR(ERR=FALSE,AND(F221="",G221="")),0,$G$11-SUM($F$12:F221)+SUM($G$12:G221))</f>
        <v>0</v>
      </c>
      <c r="I221" s="7"/>
    </row>
    <row r="222" spans="1:9">
      <c r="A222" s="26">
        <f t="shared" si="21"/>
        <v>211</v>
      </c>
      <c r="B222" s="190" t="str">
        <f t="shared" si="22"/>
        <v/>
      </c>
      <c r="C222" s="66" t="str">
        <f t="shared" si="23"/>
        <v/>
      </c>
      <c r="D222" s="1" t="str">
        <f t="shared" si="24"/>
        <v/>
      </c>
      <c r="E222" s="2" t="str">
        <f t="shared" si="25"/>
        <v/>
      </c>
      <c r="F222" s="205" t="str">
        <f t="shared" si="26"/>
        <v/>
      </c>
      <c r="G222" s="229" t="str">
        <f t="shared" si="27"/>
        <v/>
      </c>
      <c r="H222" s="125">
        <f>IF(OR(ERR=FALSE,AND(F222="",G222="")),0,$G$11-SUM($F$12:F222)+SUM($G$12:G222))</f>
        <v>0</v>
      </c>
      <c r="I222" s="7"/>
    </row>
    <row r="223" spans="1:9">
      <c r="A223" s="26">
        <f t="shared" si="21"/>
        <v>212</v>
      </c>
      <c r="B223" s="190" t="str">
        <f t="shared" si="22"/>
        <v/>
      </c>
      <c r="C223" s="66" t="str">
        <f t="shared" si="23"/>
        <v/>
      </c>
      <c r="D223" s="1" t="str">
        <f t="shared" si="24"/>
        <v/>
      </c>
      <c r="E223" s="2" t="str">
        <f t="shared" si="25"/>
        <v/>
      </c>
      <c r="F223" s="205" t="str">
        <f t="shared" si="26"/>
        <v/>
      </c>
      <c r="G223" s="229" t="str">
        <f t="shared" si="27"/>
        <v/>
      </c>
      <c r="H223" s="125">
        <f>IF(OR(ERR=FALSE,AND(F223="",G223="")),0,$G$11-SUM($F$12:F223)+SUM($G$12:G223))</f>
        <v>0</v>
      </c>
      <c r="I223" s="7"/>
    </row>
    <row r="224" spans="1:9">
      <c r="A224" s="26">
        <f t="shared" si="21"/>
        <v>213</v>
      </c>
      <c r="B224" s="190" t="str">
        <f t="shared" si="22"/>
        <v/>
      </c>
      <c r="C224" s="66" t="str">
        <f t="shared" si="23"/>
        <v/>
      </c>
      <c r="D224" s="1" t="str">
        <f t="shared" si="24"/>
        <v/>
      </c>
      <c r="E224" s="2" t="str">
        <f t="shared" si="25"/>
        <v/>
      </c>
      <c r="F224" s="205" t="str">
        <f t="shared" si="26"/>
        <v/>
      </c>
      <c r="G224" s="229" t="str">
        <f t="shared" si="27"/>
        <v/>
      </c>
      <c r="H224" s="125">
        <f>IF(OR(ERR=FALSE,AND(F224="",G224="")),0,$G$11-SUM($F$12:F224)+SUM($G$12:G224))</f>
        <v>0</v>
      </c>
      <c r="I224" s="7"/>
    </row>
    <row r="225" spans="1:9">
      <c r="A225" s="26">
        <f t="shared" si="21"/>
        <v>214</v>
      </c>
      <c r="B225" s="190" t="str">
        <f t="shared" si="22"/>
        <v/>
      </c>
      <c r="C225" s="66" t="str">
        <f t="shared" si="23"/>
        <v/>
      </c>
      <c r="D225" s="1" t="str">
        <f t="shared" si="24"/>
        <v/>
      </c>
      <c r="E225" s="2" t="str">
        <f t="shared" si="25"/>
        <v/>
      </c>
      <c r="F225" s="205" t="str">
        <f t="shared" si="26"/>
        <v/>
      </c>
      <c r="G225" s="229" t="str">
        <f t="shared" si="27"/>
        <v/>
      </c>
      <c r="H225" s="125">
        <f>IF(OR(ERR=FALSE,AND(F225="",G225="")),0,$G$11-SUM($F$12:F225)+SUM($G$12:G225))</f>
        <v>0</v>
      </c>
      <c r="I225" s="7"/>
    </row>
    <row r="226" spans="1:9">
      <c r="A226" s="26">
        <f t="shared" si="21"/>
        <v>215</v>
      </c>
      <c r="B226" s="190" t="str">
        <f t="shared" si="22"/>
        <v/>
      </c>
      <c r="C226" s="66" t="str">
        <f t="shared" si="23"/>
        <v/>
      </c>
      <c r="D226" s="1" t="str">
        <f t="shared" si="24"/>
        <v/>
      </c>
      <c r="E226" s="2" t="str">
        <f t="shared" si="25"/>
        <v/>
      </c>
      <c r="F226" s="205" t="str">
        <f t="shared" si="26"/>
        <v/>
      </c>
      <c r="G226" s="229" t="str">
        <f t="shared" si="27"/>
        <v/>
      </c>
      <c r="H226" s="125">
        <f>IF(OR(ERR=FALSE,AND(F226="",G226="")),0,$G$11-SUM($F$12:F226)+SUM($G$12:G226))</f>
        <v>0</v>
      </c>
      <c r="I226" s="7"/>
    </row>
    <row r="227" spans="1:9">
      <c r="A227" s="26">
        <f t="shared" si="21"/>
        <v>216</v>
      </c>
      <c r="B227" s="190" t="str">
        <f t="shared" si="22"/>
        <v/>
      </c>
      <c r="C227" s="66" t="str">
        <f t="shared" si="23"/>
        <v/>
      </c>
      <c r="D227" s="1" t="str">
        <f t="shared" si="24"/>
        <v/>
      </c>
      <c r="E227" s="2" t="str">
        <f t="shared" si="25"/>
        <v/>
      </c>
      <c r="F227" s="205" t="str">
        <f t="shared" si="26"/>
        <v/>
      </c>
      <c r="G227" s="229" t="str">
        <f t="shared" si="27"/>
        <v/>
      </c>
      <c r="H227" s="125">
        <f>IF(OR(ERR=FALSE,AND(F227="",G227="")),0,$G$11-SUM($F$12:F227)+SUM($G$12:G227))</f>
        <v>0</v>
      </c>
      <c r="I227" s="7"/>
    </row>
    <row r="228" spans="1:9">
      <c r="A228" s="26">
        <f t="shared" si="21"/>
        <v>217</v>
      </c>
      <c r="B228" s="190" t="str">
        <f t="shared" si="22"/>
        <v/>
      </c>
      <c r="C228" s="66" t="str">
        <f t="shared" si="23"/>
        <v/>
      </c>
      <c r="D228" s="1" t="str">
        <f t="shared" si="24"/>
        <v/>
      </c>
      <c r="E228" s="2" t="str">
        <f t="shared" si="25"/>
        <v/>
      </c>
      <c r="F228" s="205" t="str">
        <f t="shared" si="26"/>
        <v/>
      </c>
      <c r="G228" s="229" t="str">
        <f t="shared" si="27"/>
        <v/>
      </c>
      <c r="H228" s="125">
        <f>IF(OR(ERR=FALSE,AND(F228="",G228="")),0,$G$11-SUM($F$12:F228)+SUM($G$12:G228))</f>
        <v>0</v>
      </c>
      <c r="I228" s="7"/>
    </row>
    <row r="229" spans="1:9">
      <c r="A229" s="26">
        <f t="shared" si="21"/>
        <v>218</v>
      </c>
      <c r="B229" s="190" t="str">
        <f t="shared" si="22"/>
        <v/>
      </c>
      <c r="C229" s="66" t="str">
        <f t="shared" si="23"/>
        <v/>
      </c>
      <c r="D229" s="1" t="str">
        <f t="shared" si="24"/>
        <v/>
      </c>
      <c r="E229" s="2" t="str">
        <f t="shared" si="25"/>
        <v/>
      </c>
      <c r="F229" s="205" t="str">
        <f t="shared" si="26"/>
        <v/>
      </c>
      <c r="G229" s="229" t="str">
        <f t="shared" si="27"/>
        <v/>
      </c>
      <c r="H229" s="125">
        <f>IF(OR(ERR=FALSE,AND(F229="",G229="")),0,$G$11-SUM($F$12:F229)+SUM($G$12:G229))</f>
        <v>0</v>
      </c>
      <c r="I229" s="7"/>
    </row>
    <row r="230" spans="1:9">
      <c r="A230" s="26">
        <f t="shared" si="21"/>
        <v>219</v>
      </c>
      <c r="B230" s="190" t="str">
        <f t="shared" si="22"/>
        <v/>
      </c>
      <c r="C230" s="66" t="str">
        <f t="shared" si="23"/>
        <v/>
      </c>
      <c r="D230" s="1" t="str">
        <f t="shared" si="24"/>
        <v/>
      </c>
      <c r="E230" s="2" t="str">
        <f t="shared" si="25"/>
        <v/>
      </c>
      <c r="F230" s="205" t="str">
        <f t="shared" si="26"/>
        <v/>
      </c>
      <c r="G230" s="229" t="str">
        <f t="shared" si="27"/>
        <v/>
      </c>
      <c r="H230" s="125">
        <f>IF(OR(ERR=FALSE,AND(F230="",G230="")),0,$G$11-SUM($F$12:F230)+SUM($G$12:G230))</f>
        <v>0</v>
      </c>
      <c r="I230" s="7"/>
    </row>
    <row r="231" spans="1:9">
      <c r="A231" s="26">
        <f t="shared" si="21"/>
        <v>220</v>
      </c>
      <c r="B231" s="190" t="str">
        <f t="shared" si="22"/>
        <v/>
      </c>
      <c r="C231" s="66" t="str">
        <f t="shared" si="23"/>
        <v/>
      </c>
      <c r="D231" s="1" t="str">
        <f t="shared" si="24"/>
        <v/>
      </c>
      <c r="E231" s="2" t="str">
        <f t="shared" si="25"/>
        <v/>
      </c>
      <c r="F231" s="205" t="str">
        <f t="shared" si="26"/>
        <v/>
      </c>
      <c r="G231" s="229" t="str">
        <f t="shared" si="27"/>
        <v/>
      </c>
      <c r="H231" s="125">
        <f>IF(OR(ERR=FALSE,AND(F231="",G231="")),0,$G$11-SUM($F$12:F231)+SUM($G$12:G231))</f>
        <v>0</v>
      </c>
      <c r="I231" s="7"/>
    </row>
    <row r="232" spans="1:9">
      <c r="A232" s="26">
        <f t="shared" si="21"/>
        <v>221</v>
      </c>
      <c r="B232" s="190" t="str">
        <f t="shared" si="22"/>
        <v/>
      </c>
      <c r="C232" s="66" t="str">
        <f t="shared" si="23"/>
        <v/>
      </c>
      <c r="D232" s="1" t="str">
        <f t="shared" si="24"/>
        <v/>
      </c>
      <c r="E232" s="2" t="str">
        <f t="shared" si="25"/>
        <v/>
      </c>
      <c r="F232" s="205" t="str">
        <f t="shared" si="26"/>
        <v/>
      </c>
      <c r="G232" s="229" t="str">
        <f t="shared" si="27"/>
        <v/>
      </c>
      <c r="H232" s="125">
        <f>IF(OR(ERR=FALSE,AND(F232="",G232="")),0,$G$11-SUM($F$12:F232)+SUM($G$12:G232))</f>
        <v>0</v>
      </c>
      <c r="I232" s="7"/>
    </row>
    <row r="233" spans="1:9">
      <c r="A233" s="26">
        <f t="shared" si="21"/>
        <v>222</v>
      </c>
      <c r="B233" s="190" t="str">
        <f t="shared" si="22"/>
        <v/>
      </c>
      <c r="C233" s="66" t="str">
        <f t="shared" si="23"/>
        <v/>
      </c>
      <c r="D233" s="1" t="str">
        <f t="shared" si="24"/>
        <v/>
      </c>
      <c r="E233" s="2" t="str">
        <f t="shared" si="25"/>
        <v/>
      </c>
      <c r="F233" s="205" t="str">
        <f t="shared" si="26"/>
        <v/>
      </c>
      <c r="G233" s="229" t="str">
        <f t="shared" si="27"/>
        <v/>
      </c>
      <c r="H233" s="125">
        <f>IF(OR(ERR=FALSE,AND(F233="",G233="")),0,$G$11-SUM($F$12:F233)+SUM($G$12:G233))</f>
        <v>0</v>
      </c>
      <c r="I233" s="7"/>
    </row>
    <row r="234" spans="1:9">
      <c r="A234" s="26">
        <f t="shared" si="21"/>
        <v>223</v>
      </c>
      <c r="B234" s="190" t="str">
        <f t="shared" si="22"/>
        <v/>
      </c>
      <c r="C234" s="66" t="str">
        <f t="shared" si="23"/>
        <v/>
      </c>
      <c r="D234" s="1" t="str">
        <f t="shared" si="24"/>
        <v/>
      </c>
      <c r="E234" s="2" t="str">
        <f t="shared" si="25"/>
        <v/>
      </c>
      <c r="F234" s="205" t="str">
        <f t="shared" si="26"/>
        <v/>
      </c>
      <c r="G234" s="229" t="str">
        <f t="shared" si="27"/>
        <v/>
      </c>
      <c r="H234" s="125">
        <f>IF(OR(ERR=FALSE,AND(F234="",G234="")),0,$G$11-SUM($F$12:F234)+SUM($G$12:G234))</f>
        <v>0</v>
      </c>
      <c r="I234" s="7"/>
    </row>
    <row r="235" spans="1:9">
      <c r="A235" s="26">
        <f t="shared" si="21"/>
        <v>224</v>
      </c>
      <c r="B235" s="190" t="str">
        <f t="shared" si="22"/>
        <v/>
      </c>
      <c r="C235" s="66" t="str">
        <f t="shared" si="23"/>
        <v/>
      </c>
      <c r="D235" s="1" t="str">
        <f t="shared" si="24"/>
        <v/>
      </c>
      <c r="E235" s="2" t="str">
        <f t="shared" si="25"/>
        <v/>
      </c>
      <c r="F235" s="205" t="str">
        <f t="shared" si="26"/>
        <v/>
      </c>
      <c r="G235" s="229" t="str">
        <f t="shared" si="27"/>
        <v/>
      </c>
      <c r="H235" s="125">
        <f>IF(OR(ERR=FALSE,AND(F235="",G235="")),0,$G$11-SUM($F$12:F235)+SUM($G$12:G235))</f>
        <v>0</v>
      </c>
      <c r="I235" s="7"/>
    </row>
    <row r="236" spans="1:9">
      <c r="A236" s="26">
        <f t="shared" si="21"/>
        <v>225</v>
      </c>
      <c r="B236" s="190" t="str">
        <f t="shared" si="22"/>
        <v/>
      </c>
      <c r="C236" s="66" t="str">
        <f t="shared" si="23"/>
        <v/>
      </c>
      <c r="D236" s="1" t="str">
        <f t="shared" si="24"/>
        <v/>
      </c>
      <c r="E236" s="2" t="str">
        <f t="shared" si="25"/>
        <v/>
      </c>
      <c r="F236" s="205" t="str">
        <f t="shared" si="26"/>
        <v/>
      </c>
      <c r="G236" s="229" t="str">
        <f t="shared" si="27"/>
        <v/>
      </c>
      <c r="H236" s="125">
        <f>IF(OR(ERR=FALSE,AND(F236="",G236="")),0,$G$11-SUM($F$12:F236)+SUM($G$12:G236))</f>
        <v>0</v>
      </c>
      <c r="I236" s="7"/>
    </row>
    <row r="237" spans="1:9">
      <c r="A237" s="26">
        <f t="shared" si="21"/>
        <v>226</v>
      </c>
      <c r="B237" s="190" t="str">
        <f t="shared" si="22"/>
        <v/>
      </c>
      <c r="C237" s="66" t="str">
        <f t="shared" si="23"/>
        <v/>
      </c>
      <c r="D237" s="1" t="str">
        <f t="shared" si="24"/>
        <v/>
      </c>
      <c r="E237" s="2" t="str">
        <f t="shared" si="25"/>
        <v/>
      </c>
      <c r="F237" s="205" t="str">
        <f t="shared" si="26"/>
        <v/>
      </c>
      <c r="G237" s="229" t="str">
        <f t="shared" si="27"/>
        <v/>
      </c>
      <c r="H237" s="125">
        <f>IF(OR(ERR=FALSE,AND(F237="",G237="")),0,$G$11-SUM($F$12:F237)+SUM($G$12:G237))</f>
        <v>0</v>
      </c>
      <c r="I237" s="7"/>
    </row>
    <row r="238" spans="1:9">
      <c r="A238" s="26">
        <f t="shared" si="21"/>
        <v>227</v>
      </c>
      <c r="B238" s="190" t="str">
        <f t="shared" si="22"/>
        <v/>
      </c>
      <c r="C238" s="66" t="str">
        <f t="shared" si="23"/>
        <v/>
      </c>
      <c r="D238" s="1" t="str">
        <f t="shared" si="24"/>
        <v/>
      </c>
      <c r="E238" s="2" t="str">
        <f t="shared" si="25"/>
        <v/>
      </c>
      <c r="F238" s="205" t="str">
        <f t="shared" si="26"/>
        <v/>
      </c>
      <c r="G238" s="229" t="str">
        <f t="shared" si="27"/>
        <v/>
      </c>
      <c r="H238" s="125">
        <f>IF(OR(ERR=FALSE,AND(F238="",G238="")),0,$G$11-SUM($F$12:F238)+SUM($G$12:G238))</f>
        <v>0</v>
      </c>
      <c r="I238" s="7"/>
    </row>
    <row r="239" spans="1:9">
      <c r="A239" s="26">
        <f t="shared" si="21"/>
        <v>228</v>
      </c>
      <c r="B239" s="190" t="str">
        <f t="shared" si="22"/>
        <v/>
      </c>
      <c r="C239" s="66" t="str">
        <f t="shared" si="23"/>
        <v/>
      </c>
      <c r="D239" s="1" t="str">
        <f t="shared" si="24"/>
        <v/>
      </c>
      <c r="E239" s="2" t="str">
        <f t="shared" si="25"/>
        <v/>
      </c>
      <c r="F239" s="205" t="str">
        <f t="shared" si="26"/>
        <v/>
      </c>
      <c r="G239" s="229" t="str">
        <f t="shared" si="27"/>
        <v/>
      </c>
      <c r="H239" s="125">
        <f>IF(OR(ERR=FALSE,AND(F239="",G239="")),0,$G$11-SUM($F$12:F239)+SUM($G$12:G239))</f>
        <v>0</v>
      </c>
      <c r="I239" s="7"/>
    </row>
    <row r="240" spans="1:9">
      <c r="A240" s="26">
        <f t="shared" si="21"/>
        <v>229</v>
      </c>
      <c r="B240" s="190" t="str">
        <f t="shared" si="22"/>
        <v/>
      </c>
      <c r="C240" s="66" t="str">
        <f t="shared" si="23"/>
        <v/>
      </c>
      <c r="D240" s="1" t="str">
        <f t="shared" si="24"/>
        <v/>
      </c>
      <c r="E240" s="2" t="str">
        <f t="shared" si="25"/>
        <v/>
      </c>
      <c r="F240" s="205" t="str">
        <f t="shared" si="26"/>
        <v/>
      </c>
      <c r="G240" s="229" t="str">
        <f t="shared" si="27"/>
        <v/>
      </c>
      <c r="H240" s="125">
        <f>IF(OR(ERR=FALSE,AND(F240="",G240="")),0,$G$11-SUM($F$12:F240)+SUM($G$12:G240))</f>
        <v>0</v>
      </c>
      <c r="I240" s="7"/>
    </row>
    <row r="241" spans="1:9">
      <c r="A241" s="26">
        <f t="shared" si="21"/>
        <v>230</v>
      </c>
      <c r="B241" s="190" t="str">
        <f t="shared" si="22"/>
        <v/>
      </c>
      <c r="C241" s="66" t="str">
        <f t="shared" si="23"/>
        <v/>
      </c>
      <c r="D241" s="1" t="str">
        <f t="shared" si="24"/>
        <v/>
      </c>
      <c r="E241" s="2" t="str">
        <f t="shared" si="25"/>
        <v/>
      </c>
      <c r="F241" s="205" t="str">
        <f t="shared" si="26"/>
        <v/>
      </c>
      <c r="G241" s="229" t="str">
        <f t="shared" si="27"/>
        <v/>
      </c>
      <c r="H241" s="125">
        <f>IF(OR(ERR=FALSE,AND(F241="",G241="")),0,$G$11-SUM($F$12:F241)+SUM($G$12:G241))</f>
        <v>0</v>
      </c>
      <c r="I241" s="7"/>
    </row>
    <row r="242" spans="1:9">
      <c r="A242" s="26">
        <f t="shared" si="21"/>
        <v>231</v>
      </c>
      <c r="B242" s="190" t="str">
        <f t="shared" si="22"/>
        <v/>
      </c>
      <c r="C242" s="66" t="str">
        <f t="shared" si="23"/>
        <v/>
      </c>
      <c r="D242" s="1" t="str">
        <f t="shared" si="24"/>
        <v/>
      </c>
      <c r="E242" s="2" t="str">
        <f t="shared" si="25"/>
        <v/>
      </c>
      <c r="F242" s="205" t="str">
        <f t="shared" si="26"/>
        <v/>
      </c>
      <c r="G242" s="229" t="str">
        <f t="shared" si="27"/>
        <v/>
      </c>
      <c r="H242" s="125">
        <f>IF(OR(ERR=FALSE,AND(F242="",G242="")),0,$G$11-SUM($F$12:F242)+SUM($G$12:G242))</f>
        <v>0</v>
      </c>
      <c r="I242" s="7"/>
    </row>
    <row r="243" spans="1:9">
      <c r="A243" s="26">
        <f t="shared" si="21"/>
        <v>232</v>
      </c>
      <c r="B243" s="190" t="str">
        <f t="shared" si="22"/>
        <v/>
      </c>
      <c r="C243" s="66" t="str">
        <f t="shared" si="23"/>
        <v/>
      </c>
      <c r="D243" s="1" t="str">
        <f t="shared" si="24"/>
        <v/>
      </c>
      <c r="E243" s="2" t="str">
        <f t="shared" si="25"/>
        <v/>
      </c>
      <c r="F243" s="205" t="str">
        <f t="shared" si="26"/>
        <v/>
      </c>
      <c r="G243" s="229" t="str">
        <f t="shared" si="27"/>
        <v/>
      </c>
      <c r="H243" s="125">
        <f>IF(OR(ERR=FALSE,AND(F243="",G243="")),0,$G$11-SUM($F$12:F243)+SUM($G$12:G243))</f>
        <v>0</v>
      </c>
      <c r="I243" s="7"/>
    </row>
    <row r="244" spans="1:9">
      <c r="A244" s="26">
        <f t="shared" si="21"/>
        <v>233</v>
      </c>
      <c r="B244" s="190" t="str">
        <f t="shared" si="22"/>
        <v/>
      </c>
      <c r="C244" s="66" t="str">
        <f t="shared" si="23"/>
        <v/>
      </c>
      <c r="D244" s="1" t="str">
        <f t="shared" si="24"/>
        <v/>
      </c>
      <c r="E244" s="2" t="str">
        <f t="shared" si="25"/>
        <v/>
      </c>
      <c r="F244" s="205" t="str">
        <f t="shared" si="26"/>
        <v/>
      </c>
      <c r="G244" s="229" t="str">
        <f t="shared" si="27"/>
        <v/>
      </c>
      <c r="H244" s="125">
        <f>IF(OR(ERR=FALSE,AND(F244="",G244="")),0,$G$11-SUM($F$12:F244)+SUM($G$12:G244))</f>
        <v>0</v>
      </c>
      <c r="I244" s="7"/>
    </row>
    <row r="245" spans="1:9">
      <c r="A245" s="26">
        <f t="shared" si="21"/>
        <v>234</v>
      </c>
      <c r="B245" s="190" t="str">
        <f t="shared" si="22"/>
        <v/>
      </c>
      <c r="C245" s="66" t="str">
        <f t="shared" si="23"/>
        <v/>
      </c>
      <c r="D245" s="1" t="str">
        <f t="shared" si="24"/>
        <v/>
      </c>
      <c r="E245" s="2" t="str">
        <f t="shared" si="25"/>
        <v/>
      </c>
      <c r="F245" s="205" t="str">
        <f t="shared" si="26"/>
        <v/>
      </c>
      <c r="G245" s="229" t="str">
        <f t="shared" si="27"/>
        <v/>
      </c>
      <c r="H245" s="125">
        <f>IF(OR(ERR=FALSE,AND(F245="",G245="")),0,$G$11-SUM($F$12:F245)+SUM($G$12:G245))</f>
        <v>0</v>
      </c>
      <c r="I245" s="7"/>
    </row>
    <row r="246" spans="1:9">
      <c r="A246" s="26">
        <f t="shared" si="21"/>
        <v>235</v>
      </c>
      <c r="B246" s="190" t="str">
        <f t="shared" si="22"/>
        <v/>
      </c>
      <c r="C246" s="66" t="str">
        <f t="shared" si="23"/>
        <v/>
      </c>
      <c r="D246" s="1" t="str">
        <f t="shared" si="24"/>
        <v/>
      </c>
      <c r="E246" s="2" t="str">
        <f t="shared" si="25"/>
        <v/>
      </c>
      <c r="F246" s="205" t="str">
        <f t="shared" si="26"/>
        <v/>
      </c>
      <c r="G246" s="229" t="str">
        <f t="shared" si="27"/>
        <v/>
      </c>
      <c r="H246" s="125">
        <f>IF(OR(ERR=FALSE,AND(F246="",G246="")),0,$G$11-SUM($F$12:F246)+SUM($G$12:G246))</f>
        <v>0</v>
      </c>
      <c r="I246" s="7"/>
    </row>
    <row r="247" spans="1:9">
      <c r="A247" s="26">
        <f t="shared" si="21"/>
        <v>236</v>
      </c>
      <c r="B247" s="190" t="str">
        <f t="shared" si="22"/>
        <v/>
      </c>
      <c r="C247" s="66" t="str">
        <f t="shared" si="23"/>
        <v/>
      </c>
      <c r="D247" s="1" t="str">
        <f t="shared" si="24"/>
        <v/>
      </c>
      <c r="E247" s="2" t="str">
        <f t="shared" si="25"/>
        <v/>
      </c>
      <c r="F247" s="205" t="str">
        <f t="shared" si="26"/>
        <v/>
      </c>
      <c r="G247" s="229" t="str">
        <f t="shared" si="27"/>
        <v/>
      </c>
      <c r="H247" s="125">
        <f>IF(OR(ERR=FALSE,AND(F247="",G247="")),0,$G$11-SUM($F$12:F247)+SUM($G$12:G247))</f>
        <v>0</v>
      </c>
      <c r="I247" s="7"/>
    </row>
    <row r="248" spans="1:9">
      <c r="A248" s="26">
        <f t="shared" si="21"/>
        <v>237</v>
      </c>
      <c r="B248" s="190" t="str">
        <f t="shared" ref="B248:B311" si="28">IF(ISERROR(VLOOKUP(A248&amp;D$8,JU_KODE,4,FALSE)=TRUE),"",VLOOKUP(A248&amp;D$8,JU_KODE,4,FALSE))</f>
        <v/>
      </c>
      <c r="C248" s="66" t="str">
        <f t="shared" ref="C248:C311" si="29">IF(ISERROR(VLOOKUP(A248&amp;D$8,JU_KODE,5,FALSE)=TRUE),"",VLOOKUP(A248&amp;D$8,JU_KODE,5,FALSE))</f>
        <v/>
      </c>
      <c r="D248" s="1" t="str">
        <f t="shared" ref="D248:D311" si="30">IF(ISERROR(VLOOKUP(A248&amp;D$8,JU_KODE,6,FALSE)=TRUE),"",VLOOKUP(A248&amp;D$8,JU_KODE,6,FALSE))</f>
        <v/>
      </c>
      <c r="E248" s="2" t="str">
        <f t="shared" ref="E248:E311" si="31">IF(ISERROR(VLOOKUP(A248&amp;D$8,JU_KODE,7,FALSE)=TRUE),"",VLOOKUP(A248&amp;D$8,JU_KODE,7,FALSE))</f>
        <v/>
      </c>
      <c r="F248" s="205" t="str">
        <f t="shared" ref="F248:F311" si="32">IF(ISERROR(VLOOKUP(A248&amp;D$8,JU_KODE,12,FALSE)=TRUE),"",VLOOKUP(A248&amp;D$8,JU_KODE,12,FALSE))</f>
        <v/>
      </c>
      <c r="G248" s="229" t="str">
        <f t="shared" ref="G248:G311" si="33">IF(ISERROR(VLOOKUP(A248&amp;D$8,JU_KODE,13,FALSE)=TRUE),"",VLOOKUP(A248&amp;D$8,JU_KODE,13,FALSE))</f>
        <v/>
      </c>
      <c r="H248" s="125">
        <f>IF(OR(ERR=FALSE,AND(F248="",G248="")),0,$G$11-SUM($F$12:F248)+SUM($G$12:G248))</f>
        <v>0</v>
      </c>
      <c r="I248" s="7"/>
    </row>
    <row r="249" spans="1:9">
      <c r="A249" s="26">
        <f t="shared" si="21"/>
        <v>238</v>
      </c>
      <c r="B249" s="190" t="str">
        <f t="shared" si="28"/>
        <v/>
      </c>
      <c r="C249" s="66" t="str">
        <f t="shared" si="29"/>
        <v/>
      </c>
      <c r="D249" s="1" t="str">
        <f t="shared" si="30"/>
        <v/>
      </c>
      <c r="E249" s="2" t="str">
        <f t="shared" si="31"/>
        <v/>
      </c>
      <c r="F249" s="205" t="str">
        <f t="shared" si="32"/>
        <v/>
      </c>
      <c r="G249" s="229" t="str">
        <f t="shared" si="33"/>
        <v/>
      </c>
      <c r="H249" s="125">
        <f>IF(OR(ERR=FALSE,AND(F249="",G249="")),0,$G$11-SUM($F$12:F249)+SUM($G$12:G249))</f>
        <v>0</v>
      </c>
      <c r="I249" s="7"/>
    </row>
    <row r="250" spans="1:9">
      <c r="A250" s="26">
        <f t="shared" si="21"/>
        <v>239</v>
      </c>
      <c r="B250" s="190" t="str">
        <f t="shared" si="28"/>
        <v/>
      </c>
      <c r="C250" s="66" t="str">
        <f t="shared" si="29"/>
        <v/>
      </c>
      <c r="D250" s="1" t="str">
        <f t="shared" si="30"/>
        <v/>
      </c>
      <c r="E250" s="2" t="str">
        <f t="shared" si="31"/>
        <v/>
      </c>
      <c r="F250" s="205" t="str">
        <f t="shared" si="32"/>
        <v/>
      </c>
      <c r="G250" s="229" t="str">
        <f t="shared" si="33"/>
        <v/>
      </c>
      <c r="H250" s="125">
        <f>IF(OR(ERR=FALSE,AND(F250="",G250="")),0,$G$11-SUM($F$12:F250)+SUM($G$12:G250))</f>
        <v>0</v>
      </c>
      <c r="I250" s="7"/>
    </row>
    <row r="251" spans="1:9">
      <c r="A251" s="26">
        <f t="shared" si="21"/>
        <v>240</v>
      </c>
      <c r="B251" s="190" t="str">
        <f t="shared" si="28"/>
        <v/>
      </c>
      <c r="C251" s="66" t="str">
        <f t="shared" si="29"/>
        <v/>
      </c>
      <c r="D251" s="1" t="str">
        <f t="shared" si="30"/>
        <v/>
      </c>
      <c r="E251" s="2" t="str">
        <f t="shared" si="31"/>
        <v/>
      </c>
      <c r="F251" s="205" t="str">
        <f t="shared" si="32"/>
        <v/>
      </c>
      <c r="G251" s="229" t="str">
        <f t="shared" si="33"/>
        <v/>
      </c>
      <c r="H251" s="125">
        <f>IF(OR(ERR=FALSE,AND(F251="",G251="")),0,$G$11-SUM($F$12:F251)+SUM($G$12:G251))</f>
        <v>0</v>
      </c>
      <c r="I251" s="7"/>
    </row>
    <row r="252" spans="1:9">
      <c r="A252" s="26">
        <f t="shared" si="21"/>
        <v>241</v>
      </c>
      <c r="B252" s="190" t="str">
        <f t="shared" si="28"/>
        <v/>
      </c>
      <c r="C252" s="66" t="str">
        <f t="shared" si="29"/>
        <v/>
      </c>
      <c r="D252" s="1" t="str">
        <f t="shared" si="30"/>
        <v/>
      </c>
      <c r="E252" s="2" t="str">
        <f t="shared" si="31"/>
        <v/>
      </c>
      <c r="F252" s="205" t="str">
        <f t="shared" si="32"/>
        <v/>
      </c>
      <c r="G252" s="229" t="str">
        <f t="shared" si="33"/>
        <v/>
      </c>
      <c r="H252" s="125">
        <f>IF(OR(ERR=FALSE,AND(F252="",G252="")),0,$G$11-SUM($F$12:F252)+SUM($G$12:G252))</f>
        <v>0</v>
      </c>
      <c r="I252" s="7"/>
    </row>
    <row r="253" spans="1:9">
      <c r="A253" s="26">
        <f t="shared" si="21"/>
        <v>242</v>
      </c>
      <c r="B253" s="190" t="str">
        <f t="shared" si="28"/>
        <v/>
      </c>
      <c r="C253" s="66" t="str">
        <f t="shared" si="29"/>
        <v/>
      </c>
      <c r="D253" s="1" t="str">
        <f t="shared" si="30"/>
        <v/>
      </c>
      <c r="E253" s="2" t="str">
        <f t="shared" si="31"/>
        <v/>
      </c>
      <c r="F253" s="205" t="str">
        <f t="shared" si="32"/>
        <v/>
      </c>
      <c r="G253" s="229" t="str">
        <f t="shared" si="33"/>
        <v/>
      </c>
      <c r="H253" s="125">
        <f>IF(OR(ERR=FALSE,AND(F253="",G253="")),0,$G$11-SUM($F$12:F253)+SUM($G$12:G253))</f>
        <v>0</v>
      </c>
      <c r="I253" s="7"/>
    </row>
    <row r="254" spans="1:9">
      <c r="A254" s="26">
        <f t="shared" ref="A254:A317" si="34">A253+1</f>
        <v>243</v>
      </c>
      <c r="B254" s="190" t="str">
        <f t="shared" si="28"/>
        <v/>
      </c>
      <c r="C254" s="66" t="str">
        <f t="shared" si="29"/>
        <v/>
      </c>
      <c r="D254" s="1" t="str">
        <f t="shared" si="30"/>
        <v/>
      </c>
      <c r="E254" s="2" t="str">
        <f t="shared" si="31"/>
        <v/>
      </c>
      <c r="F254" s="205" t="str">
        <f t="shared" si="32"/>
        <v/>
      </c>
      <c r="G254" s="229" t="str">
        <f t="shared" si="33"/>
        <v/>
      </c>
      <c r="H254" s="125">
        <f>IF(OR(ERR=FALSE,AND(F254="",G254="")),0,$G$11-SUM($F$12:F254)+SUM($G$12:G254))</f>
        <v>0</v>
      </c>
      <c r="I254" s="7"/>
    </row>
    <row r="255" spans="1:9">
      <c r="A255" s="26">
        <f t="shared" si="34"/>
        <v>244</v>
      </c>
      <c r="B255" s="190" t="str">
        <f t="shared" si="28"/>
        <v/>
      </c>
      <c r="C255" s="66" t="str">
        <f t="shared" si="29"/>
        <v/>
      </c>
      <c r="D255" s="1" t="str">
        <f t="shared" si="30"/>
        <v/>
      </c>
      <c r="E255" s="2" t="str">
        <f t="shared" si="31"/>
        <v/>
      </c>
      <c r="F255" s="205" t="str">
        <f t="shared" si="32"/>
        <v/>
      </c>
      <c r="G255" s="229" t="str">
        <f t="shared" si="33"/>
        <v/>
      </c>
      <c r="H255" s="125">
        <f>IF(OR(ERR=FALSE,AND(F255="",G255="")),0,$G$11-SUM($F$12:F255)+SUM($G$12:G255))</f>
        <v>0</v>
      </c>
      <c r="I255" s="7"/>
    </row>
    <row r="256" spans="1:9">
      <c r="A256" s="26">
        <f t="shared" si="34"/>
        <v>245</v>
      </c>
      <c r="B256" s="190" t="str">
        <f t="shared" si="28"/>
        <v/>
      </c>
      <c r="C256" s="66" t="str">
        <f t="shared" si="29"/>
        <v/>
      </c>
      <c r="D256" s="1" t="str">
        <f t="shared" si="30"/>
        <v/>
      </c>
      <c r="E256" s="2" t="str">
        <f t="shared" si="31"/>
        <v/>
      </c>
      <c r="F256" s="205" t="str">
        <f t="shared" si="32"/>
        <v/>
      </c>
      <c r="G256" s="229" t="str">
        <f t="shared" si="33"/>
        <v/>
      </c>
      <c r="H256" s="125">
        <f>IF(OR(ERR=FALSE,AND(F256="",G256="")),0,$G$11-SUM($F$12:F256)+SUM($G$12:G256))</f>
        <v>0</v>
      </c>
      <c r="I256" s="7"/>
    </row>
    <row r="257" spans="1:9">
      <c r="A257" s="26">
        <f t="shared" si="34"/>
        <v>246</v>
      </c>
      <c r="B257" s="190" t="str">
        <f t="shared" si="28"/>
        <v/>
      </c>
      <c r="C257" s="66" t="str">
        <f t="shared" si="29"/>
        <v/>
      </c>
      <c r="D257" s="1" t="str">
        <f t="shared" si="30"/>
        <v/>
      </c>
      <c r="E257" s="2" t="str">
        <f t="shared" si="31"/>
        <v/>
      </c>
      <c r="F257" s="205" t="str">
        <f t="shared" si="32"/>
        <v/>
      </c>
      <c r="G257" s="229" t="str">
        <f t="shared" si="33"/>
        <v/>
      </c>
      <c r="H257" s="125">
        <f>IF(OR(ERR=FALSE,AND(F257="",G257="")),0,$G$11-SUM($F$12:F257)+SUM($G$12:G257))</f>
        <v>0</v>
      </c>
      <c r="I257" s="7"/>
    </row>
    <row r="258" spans="1:9">
      <c r="A258" s="26">
        <f t="shared" si="34"/>
        <v>247</v>
      </c>
      <c r="B258" s="190" t="str">
        <f t="shared" si="28"/>
        <v/>
      </c>
      <c r="C258" s="66" t="str">
        <f t="shared" si="29"/>
        <v/>
      </c>
      <c r="D258" s="1" t="str">
        <f t="shared" si="30"/>
        <v/>
      </c>
      <c r="E258" s="2" t="str">
        <f t="shared" si="31"/>
        <v/>
      </c>
      <c r="F258" s="205" t="str">
        <f t="shared" si="32"/>
        <v/>
      </c>
      <c r="G258" s="229" t="str">
        <f t="shared" si="33"/>
        <v/>
      </c>
      <c r="H258" s="125">
        <f>IF(OR(ERR=FALSE,AND(F258="",G258="")),0,$G$11-SUM($F$12:F258)+SUM($G$12:G258))</f>
        <v>0</v>
      </c>
      <c r="I258" s="7"/>
    </row>
    <row r="259" spans="1:9">
      <c r="A259" s="26">
        <f t="shared" si="34"/>
        <v>248</v>
      </c>
      <c r="B259" s="190" t="str">
        <f t="shared" si="28"/>
        <v/>
      </c>
      <c r="C259" s="66" t="str">
        <f t="shared" si="29"/>
        <v/>
      </c>
      <c r="D259" s="1" t="str">
        <f t="shared" si="30"/>
        <v/>
      </c>
      <c r="E259" s="2" t="str">
        <f t="shared" si="31"/>
        <v/>
      </c>
      <c r="F259" s="205" t="str">
        <f t="shared" si="32"/>
        <v/>
      </c>
      <c r="G259" s="229" t="str">
        <f t="shared" si="33"/>
        <v/>
      </c>
      <c r="H259" s="125">
        <f>IF(OR(ERR=FALSE,AND(F259="",G259="")),0,$G$11-SUM($F$12:F259)+SUM($G$12:G259))</f>
        <v>0</v>
      </c>
      <c r="I259" s="7"/>
    </row>
    <row r="260" spans="1:9">
      <c r="A260" s="26">
        <f t="shared" si="34"/>
        <v>249</v>
      </c>
      <c r="B260" s="190" t="str">
        <f t="shared" si="28"/>
        <v/>
      </c>
      <c r="C260" s="66" t="str">
        <f t="shared" si="29"/>
        <v/>
      </c>
      <c r="D260" s="1" t="str">
        <f t="shared" si="30"/>
        <v/>
      </c>
      <c r="E260" s="2" t="str">
        <f t="shared" si="31"/>
        <v/>
      </c>
      <c r="F260" s="205" t="str">
        <f t="shared" si="32"/>
        <v/>
      </c>
      <c r="G260" s="229" t="str">
        <f t="shared" si="33"/>
        <v/>
      </c>
      <c r="H260" s="125">
        <f>IF(OR(ERR=FALSE,AND(F260="",G260="")),0,$G$11-SUM($F$12:F260)+SUM($G$12:G260))</f>
        <v>0</v>
      </c>
      <c r="I260" s="7"/>
    </row>
    <row r="261" spans="1:9">
      <c r="A261" s="26">
        <f t="shared" si="34"/>
        <v>250</v>
      </c>
      <c r="B261" s="190" t="str">
        <f t="shared" si="28"/>
        <v/>
      </c>
      <c r="C261" s="66" t="str">
        <f t="shared" si="29"/>
        <v/>
      </c>
      <c r="D261" s="1" t="str">
        <f t="shared" si="30"/>
        <v/>
      </c>
      <c r="E261" s="2" t="str">
        <f t="shared" si="31"/>
        <v/>
      </c>
      <c r="F261" s="205" t="str">
        <f t="shared" si="32"/>
        <v/>
      </c>
      <c r="G261" s="229" t="str">
        <f t="shared" si="33"/>
        <v/>
      </c>
      <c r="H261" s="125">
        <f>IF(OR(ERR=FALSE,AND(F261="",G261="")),0,$G$11-SUM($F$12:F261)+SUM($G$12:G261))</f>
        <v>0</v>
      </c>
      <c r="I261" s="7"/>
    </row>
    <row r="262" spans="1:9">
      <c r="A262" s="26">
        <f t="shared" si="34"/>
        <v>251</v>
      </c>
      <c r="B262" s="190" t="str">
        <f t="shared" si="28"/>
        <v/>
      </c>
      <c r="C262" s="66" t="str">
        <f t="shared" si="29"/>
        <v/>
      </c>
      <c r="D262" s="1" t="str">
        <f t="shared" si="30"/>
        <v/>
      </c>
      <c r="E262" s="2" t="str">
        <f t="shared" si="31"/>
        <v/>
      </c>
      <c r="F262" s="205" t="str">
        <f t="shared" si="32"/>
        <v/>
      </c>
      <c r="G262" s="229" t="str">
        <f t="shared" si="33"/>
        <v/>
      </c>
      <c r="H262" s="125">
        <f>IF(OR(ERR=FALSE,AND(F262="",G262="")),0,$G$11-SUM($F$12:F262)+SUM($G$12:G262))</f>
        <v>0</v>
      </c>
      <c r="I262" s="7"/>
    </row>
    <row r="263" spans="1:9">
      <c r="A263" s="26">
        <f t="shared" si="34"/>
        <v>252</v>
      </c>
      <c r="B263" s="190" t="str">
        <f t="shared" si="28"/>
        <v/>
      </c>
      <c r="C263" s="66" t="str">
        <f t="shared" si="29"/>
        <v/>
      </c>
      <c r="D263" s="1" t="str">
        <f t="shared" si="30"/>
        <v/>
      </c>
      <c r="E263" s="2" t="str">
        <f t="shared" si="31"/>
        <v/>
      </c>
      <c r="F263" s="205" t="str">
        <f t="shared" si="32"/>
        <v/>
      </c>
      <c r="G263" s="229" t="str">
        <f t="shared" si="33"/>
        <v/>
      </c>
      <c r="H263" s="125">
        <f>IF(OR(ERR=FALSE,AND(F263="",G263="")),0,$G$11-SUM($F$12:F263)+SUM($G$12:G263))</f>
        <v>0</v>
      </c>
      <c r="I263" s="7"/>
    </row>
    <row r="264" spans="1:9">
      <c r="A264" s="26">
        <f t="shared" si="34"/>
        <v>253</v>
      </c>
      <c r="B264" s="190" t="str">
        <f t="shared" si="28"/>
        <v/>
      </c>
      <c r="C264" s="66" t="str">
        <f t="shared" si="29"/>
        <v/>
      </c>
      <c r="D264" s="1" t="str">
        <f t="shared" si="30"/>
        <v/>
      </c>
      <c r="E264" s="2" t="str">
        <f t="shared" si="31"/>
        <v/>
      </c>
      <c r="F264" s="205" t="str">
        <f t="shared" si="32"/>
        <v/>
      </c>
      <c r="G264" s="229" t="str">
        <f t="shared" si="33"/>
        <v/>
      </c>
      <c r="H264" s="125">
        <f>IF(OR(ERR=FALSE,AND(F264="",G264="")),0,$G$11-SUM($F$12:F264)+SUM($G$12:G264))</f>
        <v>0</v>
      </c>
      <c r="I264" s="7"/>
    </row>
    <row r="265" spans="1:9">
      <c r="A265" s="26">
        <f t="shared" si="34"/>
        <v>254</v>
      </c>
      <c r="B265" s="190" t="str">
        <f t="shared" si="28"/>
        <v/>
      </c>
      <c r="C265" s="66" t="str">
        <f t="shared" si="29"/>
        <v/>
      </c>
      <c r="D265" s="1" t="str">
        <f t="shared" si="30"/>
        <v/>
      </c>
      <c r="E265" s="2" t="str">
        <f t="shared" si="31"/>
        <v/>
      </c>
      <c r="F265" s="205" t="str">
        <f t="shared" si="32"/>
        <v/>
      </c>
      <c r="G265" s="229" t="str">
        <f t="shared" si="33"/>
        <v/>
      </c>
      <c r="H265" s="125">
        <f>IF(OR(ERR=FALSE,AND(F265="",G265="")),0,$G$11-SUM($F$12:F265)+SUM($G$12:G265))</f>
        <v>0</v>
      </c>
      <c r="I265" s="7"/>
    </row>
    <row r="266" spans="1:9">
      <c r="A266" s="26">
        <f t="shared" si="34"/>
        <v>255</v>
      </c>
      <c r="B266" s="190" t="str">
        <f t="shared" si="28"/>
        <v/>
      </c>
      <c r="C266" s="66" t="str">
        <f t="shared" si="29"/>
        <v/>
      </c>
      <c r="D266" s="1" t="str">
        <f t="shared" si="30"/>
        <v/>
      </c>
      <c r="E266" s="2" t="str">
        <f t="shared" si="31"/>
        <v/>
      </c>
      <c r="F266" s="205" t="str">
        <f t="shared" si="32"/>
        <v/>
      </c>
      <c r="G266" s="229" t="str">
        <f t="shared" si="33"/>
        <v/>
      </c>
      <c r="H266" s="125">
        <f>IF(OR(ERR=FALSE,AND(F266="",G266="")),0,$G$11-SUM($F$12:F266)+SUM($G$12:G266))</f>
        <v>0</v>
      </c>
      <c r="I266" s="7"/>
    </row>
    <row r="267" spans="1:9">
      <c r="A267" s="26">
        <f t="shared" si="34"/>
        <v>256</v>
      </c>
      <c r="B267" s="190" t="str">
        <f t="shared" si="28"/>
        <v/>
      </c>
      <c r="C267" s="66" t="str">
        <f t="shared" si="29"/>
        <v/>
      </c>
      <c r="D267" s="1" t="str">
        <f t="shared" si="30"/>
        <v/>
      </c>
      <c r="E267" s="2" t="str">
        <f t="shared" si="31"/>
        <v/>
      </c>
      <c r="F267" s="205" t="str">
        <f t="shared" si="32"/>
        <v/>
      </c>
      <c r="G267" s="229" t="str">
        <f t="shared" si="33"/>
        <v/>
      </c>
      <c r="H267" s="125">
        <f>IF(OR(ERR=FALSE,AND(F267="",G267="")),0,$G$11-SUM($F$12:F267)+SUM($G$12:G267))</f>
        <v>0</v>
      </c>
      <c r="I267" s="7"/>
    </row>
    <row r="268" spans="1:9">
      <c r="A268" s="26">
        <f t="shared" si="34"/>
        <v>257</v>
      </c>
      <c r="B268" s="190" t="str">
        <f t="shared" si="28"/>
        <v/>
      </c>
      <c r="C268" s="66" t="str">
        <f t="shared" si="29"/>
        <v/>
      </c>
      <c r="D268" s="1" t="str">
        <f t="shared" si="30"/>
        <v/>
      </c>
      <c r="E268" s="2" t="str">
        <f t="shared" si="31"/>
        <v/>
      </c>
      <c r="F268" s="205" t="str">
        <f t="shared" si="32"/>
        <v/>
      </c>
      <c r="G268" s="229" t="str">
        <f t="shared" si="33"/>
        <v/>
      </c>
      <c r="H268" s="125">
        <f>IF(OR(ERR=FALSE,AND(F268="",G268="")),0,$G$11-SUM($F$12:F268)+SUM($G$12:G268))</f>
        <v>0</v>
      </c>
      <c r="I268" s="7"/>
    </row>
    <row r="269" spans="1:9">
      <c r="A269" s="26">
        <f t="shared" si="34"/>
        <v>258</v>
      </c>
      <c r="B269" s="190" t="str">
        <f t="shared" si="28"/>
        <v/>
      </c>
      <c r="C269" s="66" t="str">
        <f t="shared" si="29"/>
        <v/>
      </c>
      <c r="D269" s="1" t="str">
        <f t="shared" si="30"/>
        <v/>
      </c>
      <c r="E269" s="2" t="str">
        <f t="shared" si="31"/>
        <v/>
      </c>
      <c r="F269" s="205" t="str">
        <f t="shared" si="32"/>
        <v/>
      </c>
      <c r="G269" s="229" t="str">
        <f t="shared" si="33"/>
        <v/>
      </c>
      <c r="H269" s="125">
        <f>IF(OR(ERR=FALSE,AND(F269="",G269="")),0,$G$11-SUM($F$12:F269)+SUM($G$12:G269))</f>
        <v>0</v>
      </c>
      <c r="I269" s="7"/>
    </row>
    <row r="270" spans="1:9">
      <c r="A270" s="26">
        <f t="shared" si="34"/>
        <v>259</v>
      </c>
      <c r="B270" s="190" t="str">
        <f t="shared" si="28"/>
        <v/>
      </c>
      <c r="C270" s="66" t="str">
        <f t="shared" si="29"/>
        <v/>
      </c>
      <c r="D270" s="1" t="str">
        <f t="shared" si="30"/>
        <v/>
      </c>
      <c r="E270" s="2" t="str">
        <f t="shared" si="31"/>
        <v/>
      </c>
      <c r="F270" s="205" t="str">
        <f t="shared" si="32"/>
        <v/>
      </c>
      <c r="G270" s="229" t="str">
        <f t="shared" si="33"/>
        <v/>
      </c>
      <c r="H270" s="125">
        <f>IF(OR(ERR=FALSE,AND(F270="",G270="")),0,$G$11-SUM($F$12:F270)+SUM($G$12:G270))</f>
        <v>0</v>
      </c>
      <c r="I270" s="7"/>
    </row>
    <row r="271" spans="1:9">
      <c r="A271" s="26">
        <f t="shared" si="34"/>
        <v>260</v>
      </c>
      <c r="B271" s="190" t="str">
        <f t="shared" si="28"/>
        <v/>
      </c>
      <c r="C271" s="66" t="str">
        <f t="shared" si="29"/>
        <v/>
      </c>
      <c r="D271" s="1" t="str">
        <f t="shared" si="30"/>
        <v/>
      </c>
      <c r="E271" s="2" t="str">
        <f t="shared" si="31"/>
        <v/>
      </c>
      <c r="F271" s="205" t="str">
        <f t="shared" si="32"/>
        <v/>
      </c>
      <c r="G271" s="229" t="str">
        <f t="shared" si="33"/>
        <v/>
      </c>
      <c r="H271" s="125">
        <f>IF(OR(ERR=FALSE,AND(F271="",G271="")),0,$G$11-SUM($F$12:F271)+SUM($G$12:G271))</f>
        <v>0</v>
      </c>
      <c r="I271" s="7"/>
    </row>
    <row r="272" spans="1:9">
      <c r="A272" s="26">
        <f t="shared" si="34"/>
        <v>261</v>
      </c>
      <c r="B272" s="190" t="str">
        <f t="shared" si="28"/>
        <v/>
      </c>
      <c r="C272" s="66" t="str">
        <f t="shared" si="29"/>
        <v/>
      </c>
      <c r="D272" s="1" t="str">
        <f t="shared" si="30"/>
        <v/>
      </c>
      <c r="E272" s="2" t="str">
        <f t="shared" si="31"/>
        <v/>
      </c>
      <c r="F272" s="205" t="str">
        <f t="shared" si="32"/>
        <v/>
      </c>
      <c r="G272" s="229" t="str">
        <f t="shared" si="33"/>
        <v/>
      </c>
      <c r="H272" s="125">
        <f>IF(OR(ERR=FALSE,AND(F272="",G272="")),0,$G$11-SUM($F$12:F272)+SUM($G$12:G272))</f>
        <v>0</v>
      </c>
      <c r="I272" s="7"/>
    </row>
    <row r="273" spans="1:9">
      <c r="A273" s="26">
        <f t="shared" si="34"/>
        <v>262</v>
      </c>
      <c r="B273" s="190" t="str">
        <f t="shared" si="28"/>
        <v/>
      </c>
      <c r="C273" s="66" t="str">
        <f t="shared" si="29"/>
        <v/>
      </c>
      <c r="D273" s="1" t="str">
        <f t="shared" si="30"/>
        <v/>
      </c>
      <c r="E273" s="2" t="str">
        <f t="shared" si="31"/>
        <v/>
      </c>
      <c r="F273" s="205" t="str">
        <f t="shared" si="32"/>
        <v/>
      </c>
      <c r="G273" s="229" t="str">
        <f t="shared" si="33"/>
        <v/>
      </c>
      <c r="H273" s="125">
        <f>IF(OR(ERR=FALSE,AND(F273="",G273="")),0,$G$11-SUM($F$12:F273)+SUM($G$12:G273))</f>
        <v>0</v>
      </c>
      <c r="I273" s="7"/>
    </row>
    <row r="274" spans="1:9">
      <c r="A274" s="26">
        <f t="shared" si="34"/>
        <v>263</v>
      </c>
      <c r="B274" s="190" t="str">
        <f t="shared" si="28"/>
        <v/>
      </c>
      <c r="C274" s="66" t="str">
        <f t="shared" si="29"/>
        <v/>
      </c>
      <c r="D274" s="1" t="str">
        <f t="shared" si="30"/>
        <v/>
      </c>
      <c r="E274" s="2" t="str">
        <f t="shared" si="31"/>
        <v/>
      </c>
      <c r="F274" s="205" t="str">
        <f t="shared" si="32"/>
        <v/>
      </c>
      <c r="G274" s="229" t="str">
        <f t="shared" si="33"/>
        <v/>
      </c>
      <c r="H274" s="125">
        <f>IF(OR(ERR=FALSE,AND(F274="",G274="")),0,$G$11-SUM($F$12:F274)+SUM($G$12:G274))</f>
        <v>0</v>
      </c>
      <c r="I274" s="7"/>
    </row>
    <row r="275" spans="1:9">
      <c r="A275" s="26">
        <f t="shared" si="34"/>
        <v>264</v>
      </c>
      <c r="B275" s="190" t="str">
        <f t="shared" si="28"/>
        <v/>
      </c>
      <c r="C275" s="66" t="str">
        <f t="shared" si="29"/>
        <v/>
      </c>
      <c r="D275" s="1" t="str">
        <f t="shared" si="30"/>
        <v/>
      </c>
      <c r="E275" s="2" t="str">
        <f t="shared" si="31"/>
        <v/>
      </c>
      <c r="F275" s="205" t="str">
        <f t="shared" si="32"/>
        <v/>
      </c>
      <c r="G275" s="229" t="str">
        <f t="shared" si="33"/>
        <v/>
      </c>
      <c r="H275" s="125">
        <f>IF(OR(ERR=FALSE,AND(F275="",G275="")),0,$G$11-SUM($F$12:F275)+SUM($G$12:G275))</f>
        <v>0</v>
      </c>
      <c r="I275" s="7"/>
    </row>
    <row r="276" spans="1:9">
      <c r="A276" s="26">
        <f t="shared" si="34"/>
        <v>265</v>
      </c>
      <c r="B276" s="190" t="str">
        <f t="shared" si="28"/>
        <v/>
      </c>
      <c r="C276" s="66" t="str">
        <f t="shared" si="29"/>
        <v/>
      </c>
      <c r="D276" s="1" t="str">
        <f t="shared" si="30"/>
        <v/>
      </c>
      <c r="E276" s="2" t="str">
        <f t="shared" si="31"/>
        <v/>
      </c>
      <c r="F276" s="205" t="str">
        <f t="shared" si="32"/>
        <v/>
      </c>
      <c r="G276" s="229" t="str">
        <f t="shared" si="33"/>
        <v/>
      </c>
      <c r="H276" s="125">
        <f>IF(OR(ERR=FALSE,AND(F276="",G276="")),0,$G$11-SUM($F$12:F276)+SUM($G$12:G276))</f>
        <v>0</v>
      </c>
      <c r="I276" s="7"/>
    </row>
    <row r="277" spans="1:9">
      <c r="A277" s="26">
        <f t="shared" si="34"/>
        <v>266</v>
      </c>
      <c r="B277" s="190" t="str">
        <f t="shared" si="28"/>
        <v/>
      </c>
      <c r="C277" s="66" t="str">
        <f t="shared" si="29"/>
        <v/>
      </c>
      <c r="D277" s="1" t="str">
        <f t="shared" si="30"/>
        <v/>
      </c>
      <c r="E277" s="2" t="str">
        <f t="shared" si="31"/>
        <v/>
      </c>
      <c r="F277" s="205" t="str">
        <f t="shared" si="32"/>
        <v/>
      </c>
      <c r="G277" s="229" t="str">
        <f t="shared" si="33"/>
        <v/>
      </c>
      <c r="H277" s="125">
        <f>IF(OR(ERR=FALSE,AND(F277="",G277="")),0,$G$11-SUM($F$12:F277)+SUM($G$12:G277))</f>
        <v>0</v>
      </c>
      <c r="I277" s="7"/>
    </row>
    <row r="278" spans="1:9">
      <c r="A278" s="26">
        <f t="shared" si="34"/>
        <v>267</v>
      </c>
      <c r="B278" s="190" t="str">
        <f t="shared" si="28"/>
        <v/>
      </c>
      <c r="C278" s="66" t="str">
        <f t="shared" si="29"/>
        <v/>
      </c>
      <c r="D278" s="1" t="str">
        <f t="shared" si="30"/>
        <v/>
      </c>
      <c r="E278" s="2" t="str">
        <f t="shared" si="31"/>
        <v/>
      </c>
      <c r="F278" s="205" t="str">
        <f t="shared" si="32"/>
        <v/>
      </c>
      <c r="G278" s="229" t="str">
        <f t="shared" si="33"/>
        <v/>
      </c>
      <c r="H278" s="125">
        <f>IF(OR(ERR=FALSE,AND(F278="",G278="")),0,$G$11-SUM($F$12:F278)+SUM($G$12:G278))</f>
        <v>0</v>
      </c>
      <c r="I278" s="7"/>
    </row>
    <row r="279" spans="1:9">
      <c r="A279" s="26">
        <f t="shared" si="34"/>
        <v>268</v>
      </c>
      <c r="B279" s="190" t="str">
        <f t="shared" si="28"/>
        <v/>
      </c>
      <c r="C279" s="66" t="str">
        <f t="shared" si="29"/>
        <v/>
      </c>
      <c r="D279" s="1" t="str">
        <f t="shared" si="30"/>
        <v/>
      </c>
      <c r="E279" s="2" t="str">
        <f t="shared" si="31"/>
        <v/>
      </c>
      <c r="F279" s="205" t="str">
        <f t="shared" si="32"/>
        <v/>
      </c>
      <c r="G279" s="229" t="str">
        <f t="shared" si="33"/>
        <v/>
      </c>
      <c r="H279" s="125">
        <f>IF(OR(ERR=FALSE,AND(F279="",G279="")),0,$G$11-SUM($F$12:F279)+SUM($G$12:G279))</f>
        <v>0</v>
      </c>
      <c r="I279" s="7"/>
    </row>
    <row r="280" spans="1:9">
      <c r="A280" s="26">
        <f t="shared" si="34"/>
        <v>269</v>
      </c>
      <c r="B280" s="190" t="str">
        <f t="shared" si="28"/>
        <v/>
      </c>
      <c r="C280" s="66" t="str">
        <f t="shared" si="29"/>
        <v/>
      </c>
      <c r="D280" s="1" t="str">
        <f t="shared" si="30"/>
        <v/>
      </c>
      <c r="E280" s="2" t="str">
        <f t="shared" si="31"/>
        <v/>
      </c>
      <c r="F280" s="205" t="str">
        <f t="shared" si="32"/>
        <v/>
      </c>
      <c r="G280" s="229" t="str">
        <f t="shared" si="33"/>
        <v/>
      </c>
      <c r="H280" s="125">
        <f>IF(OR(ERR=FALSE,AND(F280="",G280="")),0,$G$11-SUM($F$12:F280)+SUM($G$12:G280))</f>
        <v>0</v>
      </c>
      <c r="I280" s="7"/>
    </row>
    <row r="281" spans="1:9">
      <c r="A281" s="26">
        <f t="shared" si="34"/>
        <v>270</v>
      </c>
      <c r="B281" s="190" t="str">
        <f t="shared" si="28"/>
        <v/>
      </c>
      <c r="C281" s="66" t="str">
        <f t="shared" si="29"/>
        <v/>
      </c>
      <c r="D281" s="1" t="str">
        <f t="shared" si="30"/>
        <v/>
      </c>
      <c r="E281" s="2" t="str">
        <f t="shared" si="31"/>
        <v/>
      </c>
      <c r="F281" s="205" t="str">
        <f t="shared" si="32"/>
        <v/>
      </c>
      <c r="G281" s="229" t="str">
        <f t="shared" si="33"/>
        <v/>
      </c>
      <c r="H281" s="125">
        <f>IF(OR(ERR=FALSE,AND(F281="",G281="")),0,$G$11-SUM($F$12:F281)+SUM($G$12:G281))</f>
        <v>0</v>
      </c>
      <c r="I281" s="7"/>
    </row>
    <row r="282" spans="1:9">
      <c r="A282" s="26">
        <f t="shared" si="34"/>
        <v>271</v>
      </c>
      <c r="B282" s="190" t="str">
        <f t="shared" si="28"/>
        <v/>
      </c>
      <c r="C282" s="66" t="str">
        <f t="shared" si="29"/>
        <v/>
      </c>
      <c r="D282" s="1" t="str">
        <f t="shared" si="30"/>
        <v/>
      </c>
      <c r="E282" s="2" t="str">
        <f t="shared" si="31"/>
        <v/>
      </c>
      <c r="F282" s="205" t="str">
        <f t="shared" si="32"/>
        <v/>
      </c>
      <c r="G282" s="229" t="str">
        <f t="shared" si="33"/>
        <v/>
      </c>
      <c r="H282" s="125">
        <f>IF(OR(ERR=FALSE,AND(F282="",G282="")),0,$G$11-SUM($F$12:F282)+SUM($G$12:G282))</f>
        <v>0</v>
      </c>
      <c r="I282" s="7"/>
    </row>
    <row r="283" spans="1:9">
      <c r="A283" s="26">
        <f t="shared" si="34"/>
        <v>272</v>
      </c>
      <c r="B283" s="190" t="str">
        <f t="shared" si="28"/>
        <v/>
      </c>
      <c r="C283" s="66" t="str">
        <f t="shared" si="29"/>
        <v/>
      </c>
      <c r="D283" s="1" t="str">
        <f t="shared" si="30"/>
        <v/>
      </c>
      <c r="E283" s="2" t="str">
        <f t="shared" si="31"/>
        <v/>
      </c>
      <c r="F283" s="205" t="str">
        <f t="shared" si="32"/>
        <v/>
      </c>
      <c r="G283" s="229" t="str">
        <f t="shared" si="33"/>
        <v/>
      </c>
      <c r="H283" s="125">
        <f>IF(OR(ERR=FALSE,AND(F283="",G283="")),0,$G$11-SUM($F$12:F283)+SUM($G$12:G283))</f>
        <v>0</v>
      </c>
      <c r="I283" s="7"/>
    </row>
    <row r="284" spans="1:9">
      <c r="A284" s="26">
        <f t="shared" si="34"/>
        <v>273</v>
      </c>
      <c r="B284" s="190" t="str">
        <f t="shared" si="28"/>
        <v/>
      </c>
      <c r="C284" s="66" t="str">
        <f t="shared" si="29"/>
        <v/>
      </c>
      <c r="D284" s="1" t="str">
        <f t="shared" si="30"/>
        <v/>
      </c>
      <c r="E284" s="2" t="str">
        <f t="shared" si="31"/>
        <v/>
      </c>
      <c r="F284" s="205" t="str">
        <f t="shared" si="32"/>
        <v/>
      </c>
      <c r="G284" s="229" t="str">
        <f t="shared" si="33"/>
        <v/>
      </c>
      <c r="H284" s="125">
        <f>IF(OR(ERR=FALSE,AND(F284="",G284="")),0,$G$11-SUM($F$12:F284)+SUM($G$12:G284))</f>
        <v>0</v>
      </c>
      <c r="I284" s="7"/>
    </row>
    <row r="285" spans="1:9">
      <c r="A285" s="26">
        <f t="shared" si="34"/>
        <v>274</v>
      </c>
      <c r="B285" s="190" t="str">
        <f t="shared" si="28"/>
        <v/>
      </c>
      <c r="C285" s="66" t="str">
        <f t="shared" si="29"/>
        <v/>
      </c>
      <c r="D285" s="1" t="str">
        <f t="shared" si="30"/>
        <v/>
      </c>
      <c r="E285" s="2" t="str">
        <f t="shared" si="31"/>
        <v/>
      </c>
      <c r="F285" s="205" t="str">
        <f t="shared" si="32"/>
        <v/>
      </c>
      <c r="G285" s="229" t="str">
        <f t="shared" si="33"/>
        <v/>
      </c>
      <c r="H285" s="125">
        <f>IF(OR(ERR=FALSE,AND(F285="",G285="")),0,$G$11-SUM($F$12:F285)+SUM($G$12:G285))</f>
        <v>0</v>
      </c>
      <c r="I285" s="7"/>
    </row>
    <row r="286" spans="1:9">
      <c r="A286" s="26">
        <f t="shared" si="34"/>
        <v>275</v>
      </c>
      <c r="B286" s="190" t="str">
        <f t="shared" si="28"/>
        <v/>
      </c>
      <c r="C286" s="66" t="str">
        <f t="shared" si="29"/>
        <v/>
      </c>
      <c r="D286" s="1" t="str">
        <f t="shared" si="30"/>
        <v/>
      </c>
      <c r="E286" s="2" t="str">
        <f t="shared" si="31"/>
        <v/>
      </c>
      <c r="F286" s="205" t="str">
        <f t="shared" si="32"/>
        <v/>
      </c>
      <c r="G286" s="229" t="str">
        <f t="shared" si="33"/>
        <v/>
      </c>
      <c r="H286" s="125">
        <f>IF(OR(ERR=FALSE,AND(F286="",G286="")),0,$G$11-SUM($F$12:F286)+SUM($G$12:G286))</f>
        <v>0</v>
      </c>
      <c r="I286" s="7"/>
    </row>
    <row r="287" spans="1:9">
      <c r="A287" s="26">
        <f t="shared" si="34"/>
        <v>276</v>
      </c>
      <c r="B287" s="190" t="str">
        <f t="shared" si="28"/>
        <v/>
      </c>
      <c r="C287" s="66" t="str">
        <f t="shared" si="29"/>
        <v/>
      </c>
      <c r="D287" s="1" t="str">
        <f t="shared" si="30"/>
        <v/>
      </c>
      <c r="E287" s="2" t="str">
        <f t="shared" si="31"/>
        <v/>
      </c>
      <c r="F287" s="205" t="str">
        <f t="shared" si="32"/>
        <v/>
      </c>
      <c r="G287" s="229" t="str">
        <f t="shared" si="33"/>
        <v/>
      </c>
      <c r="H287" s="125">
        <f>IF(OR(ERR=FALSE,AND(F287="",G287="")),0,$G$11-SUM($F$12:F287)+SUM($G$12:G287))</f>
        <v>0</v>
      </c>
      <c r="I287" s="7"/>
    </row>
    <row r="288" spans="1:9">
      <c r="A288" s="26">
        <f t="shared" si="34"/>
        <v>277</v>
      </c>
      <c r="B288" s="190" t="str">
        <f t="shared" si="28"/>
        <v/>
      </c>
      <c r="C288" s="66" t="str">
        <f t="shared" si="29"/>
        <v/>
      </c>
      <c r="D288" s="1" t="str">
        <f t="shared" si="30"/>
        <v/>
      </c>
      <c r="E288" s="2" t="str">
        <f t="shared" si="31"/>
        <v/>
      </c>
      <c r="F288" s="205" t="str">
        <f t="shared" si="32"/>
        <v/>
      </c>
      <c r="G288" s="229" t="str">
        <f t="shared" si="33"/>
        <v/>
      </c>
      <c r="H288" s="125">
        <f>IF(OR(ERR=FALSE,AND(F288="",G288="")),0,$G$11-SUM($F$12:F288)+SUM($G$12:G288))</f>
        <v>0</v>
      </c>
      <c r="I288" s="7"/>
    </row>
    <row r="289" spans="1:9">
      <c r="A289" s="26">
        <f t="shared" si="34"/>
        <v>278</v>
      </c>
      <c r="B289" s="190" t="str">
        <f t="shared" si="28"/>
        <v/>
      </c>
      <c r="C289" s="66" t="str">
        <f t="shared" si="29"/>
        <v/>
      </c>
      <c r="D289" s="1" t="str">
        <f t="shared" si="30"/>
        <v/>
      </c>
      <c r="E289" s="2" t="str">
        <f t="shared" si="31"/>
        <v/>
      </c>
      <c r="F289" s="205" t="str">
        <f t="shared" si="32"/>
        <v/>
      </c>
      <c r="G289" s="229" t="str">
        <f t="shared" si="33"/>
        <v/>
      </c>
      <c r="H289" s="125">
        <f>IF(OR(ERR=FALSE,AND(F289="",G289="")),0,$G$11-SUM($F$12:F289)+SUM($G$12:G289))</f>
        <v>0</v>
      </c>
      <c r="I289" s="7"/>
    </row>
    <row r="290" spans="1:9">
      <c r="A290" s="26">
        <f t="shared" si="34"/>
        <v>279</v>
      </c>
      <c r="B290" s="190" t="str">
        <f t="shared" si="28"/>
        <v/>
      </c>
      <c r="C290" s="66" t="str">
        <f t="shared" si="29"/>
        <v/>
      </c>
      <c r="D290" s="1" t="str">
        <f t="shared" si="30"/>
        <v/>
      </c>
      <c r="E290" s="2" t="str">
        <f t="shared" si="31"/>
        <v/>
      </c>
      <c r="F290" s="205" t="str">
        <f t="shared" si="32"/>
        <v/>
      </c>
      <c r="G290" s="229" t="str">
        <f t="shared" si="33"/>
        <v/>
      </c>
      <c r="H290" s="125">
        <f>IF(OR(ERR=FALSE,AND(F290="",G290="")),0,$G$11-SUM($F$12:F290)+SUM($G$12:G290))</f>
        <v>0</v>
      </c>
      <c r="I290" s="7"/>
    </row>
    <row r="291" spans="1:9">
      <c r="A291" s="26">
        <f t="shared" si="34"/>
        <v>280</v>
      </c>
      <c r="B291" s="190" t="str">
        <f t="shared" si="28"/>
        <v/>
      </c>
      <c r="C291" s="66" t="str">
        <f t="shared" si="29"/>
        <v/>
      </c>
      <c r="D291" s="1" t="str">
        <f t="shared" si="30"/>
        <v/>
      </c>
      <c r="E291" s="2" t="str">
        <f t="shared" si="31"/>
        <v/>
      </c>
      <c r="F291" s="205" t="str">
        <f t="shared" si="32"/>
        <v/>
      </c>
      <c r="G291" s="229" t="str">
        <f t="shared" si="33"/>
        <v/>
      </c>
      <c r="H291" s="125">
        <f>IF(OR(ERR=FALSE,AND(F291="",G291="")),0,$G$11-SUM($F$12:F291)+SUM($G$12:G291))</f>
        <v>0</v>
      </c>
      <c r="I291" s="7"/>
    </row>
    <row r="292" spans="1:9">
      <c r="A292" s="26">
        <f t="shared" si="34"/>
        <v>281</v>
      </c>
      <c r="B292" s="190" t="str">
        <f t="shared" si="28"/>
        <v/>
      </c>
      <c r="C292" s="66" t="str">
        <f t="shared" si="29"/>
        <v/>
      </c>
      <c r="D292" s="1" t="str">
        <f t="shared" si="30"/>
        <v/>
      </c>
      <c r="E292" s="2" t="str">
        <f t="shared" si="31"/>
        <v/>
      </c>
      <c r="F292" s="205" t="str">
        <f t="shared" si="32"/>
        <v/>
      </c>
      <c r="G292" s="229" t="str">
        <f t="shared" si="33"/>
        <v/>
      </c>
      <c r="H292" s="125">
        <f>IF(OR(ERR=FALSE,AND(F292="",G292="")),0,$G$11-SUM($F$12:F292)+SUM($G$12:G292))</f>
        <v>0</v>
      </c>
      <c r="I292" s="7"/>
    </row>
    <row r="293" spans="1:9">
      <c r="A293" s="26">
        <f t="shared" si="34"/>
        <v>282</v>
      </c>
      <c r="B293" s="190" t="str">
        <f t="shared" si="28"/>
        <v/>
      </c>
      <c r="C293" s="66" t="str">
        <f t="shared" si="29"/>
        <v/>
      </c>
      <c r="D293" s="1" t="str">
        <f t="shared" si="30"/>
        <v/>
      </c>
      <c r="E293" s="2" t="str">
        <f t="shared" si="31"/>
        <v/>
      </c>
      <c r="F293" s="205" t="str">
        <f t="shared" si="32"/>
        <v/>
      </c>
      <c r="G293" s="229" t="str">
        <f t="shared" si="33"/>
        <v/>
      </c>
      <c r="H293" s="125">
        <f>IF(OR(ERR=FALSE,AND(F293="",G293="")),0,$G$11-SUM($F$12:F293)+SUM($G$12:G293))</f>
        <v>0</v>
      </c>
      <c r="I293" s="7"/>
    </row>
    <row r="294" spans="1:9">
      <c r="A294" s="26">
        <f t="shared" si="34"/>
        <v>283</v>
      </c>
      <c r="B294" s="190" t="str">
        <f t="shared" si="28"/>
        <v/>
      </c>
      <c r="C294" s="66" t="str">
        <f t="shared" si="29"/>
        <v/>
      </c>
      <c r="D294" s="1" t="str">
        <f t="shared" si="30"/>
        <v/>
      </c>
      <c r="E294" s="2" t="str">
        <f t="shared" si="31"/>
        <v/>
      </c>
      <c r="F294" s="205" t="str">
        <f t="shared" si="32"/>
        <v/>
      </c>
      <c r="G294" s="229" t="str">
        <f t="shared" si="33"/>
        <v/>
      </c>
      <c r="H294" s="125">
        <f>IF(OR(ERR=FALSE,AND(F294="",G294="")),0,$G$11-SUM($F$12:F294)+SUM($G$12:G294))</f>
        <v>0</v>
      </c>
      <c r="I294" s="7"/>
    </row>
    <row r="295" spans="1:9">
      <c r="A295" s="26">
        <f t="shared" si="34"/>
        <v>284</v>
      </c>
      <c r="B295" s="190" t="str">
        <f t="shared" si="28"/>
        <v/>
      </c>
      <c r="C295" s="66" t="str">
        <f t="shared" si="29"/>
        <v/>
      </c>
      <c r="D295" s="1" t="str">
        <f t="shared" si="30"/>
        <v/>
      </c>
      <c r="E295" s="2" t="str">
        <f t="shared" si="31"/>
        <v/>
      </c>
      <c r="F295" s="205" t="str">
        <f t="shared" si="32"/>
        <v/>
      </c>
      <c r="G295" s="229" t="str">
        <f t="shared" si="33"/>
        <v/>
      </c>
      <c r="H295" s="125">
        <f>IF(OR(ERR=FALSE,AND(F295="",G295="")),0,$G$11-SUM($F$12:F295)+SUM($G$12:G295))</f>
        <v>0</v>
      </c>
      <c r="I295" s="7"/>
    </row>
    <row r="296" spans="1:9">
      <c r="A296" s="26">
        <f t="shared" si="34"/>
        <v>285</v>
      </c>
      <c r="B296" s="190" t="str">
        <f t="shared" si="28"/>
        <v/>
      </c>
      <c r="C296" s="66" t="str">
        <f t="shared" si="29"/>
        <v/>
      </c>
      <c r="D296" s="1" t="str">
        <f t="shared" si="30"/>
        <v/>
      </c>
      <c r="E296" s="2" t="str">
        <f t="shared" si="31"/>
        <v/>
      </c>
      <c r="F296" s="205" t="str">
        <f t="shared" si="32"/>
        <v/>
      </c>
      <c r="G296" s="229" t="str">
        <f t="shared" si="33"/>
        <v/>
      </c>
      <c r="H296" s="125">
        <f>IF(OR(ERR=FALSE,AND(F296="",G296="")),0,$G$11-SUM($F$12:F296)+SUM($G$12:G296))</f>
        <v>0</v>
      </c>
      <c r="I296" s="7"/>
    </row>
    <row r="297" spans="1:9">
      <c r="A297" s="26">
        <f t="shared" si="34"/>
        <v>286</v>
      </c>
      <c r="B297" s="190" t="str">
        <f t="shared" si="28"/>
        <v/>
      </c>
      <c r="C297" s="66" t="str">
        <f t="shared" si="29"/>
        <v/>
      </c>
      <c r="D297" s="1" t="str">
        <f t="shared" si="30"/>
        <v/>
      </c>
      <c r="E297" s="2" t="str">
        <f t="shared" si="31"/>
        <v/>
      </c>
      <c r="F297" s="205" t="str">
        <f t="shared" si="32"/>
        <v/>
      </c>
      <c r="G297" s="229" t="str">
        <f t="shared" si="33"/>
        <v/>
      </c>
      <c r="H297" s="125">
        <f>IF(OR(ERR=FALSE,AND(F297="",G297="")),0,$G$11-SUM($F$12:F297)+SUM($G$12:G297))</f>
        <v>0</v>
      </c>
      <c r="I297" s="210"/>
    </row>
    <row r="298" spans="1:9">
      <c r="A298" s="26">
        <f t="shared" si="34"/>
        <v>287</v>
      </c>
      <c r="B298" s="190" t="str">
        <f t="shared" si="28"/>
        <v/>
      </c>
      <c r="C298" s="66" t="str">
        <f t="shared" si="29"/>
        <v/>
      </c>
      <c r="D298" s="1" t="str">
        <f t="shared" si="30"/>
        <v/>
      </c>
      <c r="E298" s="2" t="str">
        <f t="shared" si="31"/>
        <v/>
      </c>
      <c r="F298" s="205" t="str">
        <f t="shared" si="32"/>
        <v/>
      </c>
      <c r="G298" s="229" t="str">
        <f t="shared" si="33"/>
        <v/>
      </c>
      <c r="H298" s="125">
        <f>IF(OR(ERR=FALSE,AND(F298="",G298="")),0,$G$11-SUM($F$12:F298)+SUM($G$12:G298))</f>
        <v>0</v>
      </c>
      <c r="I298" s="210"/>
    </row>
    <row r="299" spans="1:9">
      <c r="A299" s="26">
        <f t="shared" si="34"/>
        <v>288</v>
      </c>
      <c r="B299" s="190" t="str">
        <f t="shared" si="28"/>
        <v/>
      </c>
      <c r="C299" s="66" t="str">
        <f t="shared" si="29"/>
        <v/>
      </c>
      <c r="D299" s="1" t="str">
        <f t="shared" si="30"/>
        <v/>
      </c>
      <c r="E299" s="2" t="str">
        <f t="shared" si="31"/>
        <v/>
      </c>
      <c r="F299" s="205" t="str">
        <f t="shared" si="32"/>
        <v/>
      </c>
      <c r="G299" s="229" t="str">
        <f t="shared" si="33"/>
        <v/>
      </c>
      <c r="H299" s="125">
        <f>IF(OR(ERR=FALSE,AND(F299="",G299="")),0,$G$11-SUM($F$12:F299)+SUM($G$12:G299))</f>
        <v>0</v>
      </c>
      <c r="I299" s="210"/>
    </row>
    <row r="300" spans="1:9">
      <c r="A300" s="26">
        <f t="shared" si="34"/>
        <v>289</v>
      </c>
      <c r="B300" s="190" t="str">
        <f t="shared" si="28"/>
        <v/>
      </c>
      <c r="C300" s="66" t="str">
        <f t="shared" si="29"/>
        <v/>
      </c>
      <c r="D300" s="1" t="str">
        <f t="shared" si="30"/>
        <v/>
      </c>
      <c r="E300" s="2" t="str">
        <f t="shared" si="31"/>
        <v/>
      </c>
      <c r="F300" s="205" t="str">
        <f t="shared" si="32"/>
        <v/>
      </c>
      <c r="G300" s="229" t="str">
        <f t="shared" si="33"/>
        <v/>
      </c>
      <c r="H300" s="125">
        <f>IF(OR(ERR=FALSE,AND(F300="",G300="")),0,$G$11-SUM($F$12:F300)+SUM($G$12:G300))</f>
        <v>0</v>
      </c>
      <c r="I300" s="210"/>
    </row>
    <row r="301" spans="1:9">
      <c r="A301" s="26">
        <f t="shared" si="34"/>
        <v>290</v>
      </c>
      <c r="B301" s="190" t="str">
        <f t="shared" si="28"/>
        <v/>
      </c>
      <c r="C301" s="66" t="str">
        <f t="shared" si="29"/>
        <v/>
      </c>
      <c r="D301" s="1" t="str">
        <f t="shared" si="30"/>
        <v/>
      </c>
      <c r="E301" s="2" t="str">
        <f t="shared" si="31"/>
        <v/>
      </c>
      <c r="F301" s="205" t="str">
        <f t="shared" si="32"/>
        <v/>
      </c>
      <c r="G301" s="229" t="str">
        <f t="shared" si="33"/>
        <v/>
      </c>
      <c r="H301" s="125">
        <f>IF(OR(ERR=FALSE,AND(F301="",G301="")),0,$G$11-SUM($F$12:F301)+SUM($G$12:G301))</f>
        <v>0</v>
      </c>
      <c r="I301" s="210"/>
    </row>
    <row r="302" spans="1:9">
      <c r="A302" s="26">
        <f t="shared" si="34"/>
        <v>291</v>
      </c>
      <c r="B302" s="190" t="str">
        <f t="shared" si="28"/>
        <v/>
      </c>
      <c r="C302" s="66" t="str">
        <f t="shared" si="29"/>
        <v/>
      </c>
      <c r="D302" s="1" t="str">
        <f t="shared" si="30"/>
        <v/>
      </c>
      <c r="E302" s="2" t="str">
        <f t="shared" si="31"/>
        <v/>
      </c>
      <c r="F302" s="205" t="str">
        <f t="shared" si="32"/>
        <v/>
      </c>
      <c r="G302" s="229" t="str">
        <f t="shared" si="33"/>
        <v/>
      </c>
      <c r="H302" s="125">
        <f>IF(OR(ERR=FALSE,AND(F302="",G302="")),0,$G$11-SUM($F$12:F302)+SUM($G$12:G302))</f>
        <v>0</v>
      </c>
      <c r="I302" s="210"/>
    </row>
    <row r="303" spans="1:9">
      <c r="A303" s="26">
        <f t="shared" si="34"/>
        <v>292</v>
      </c>
      <c r="B303" s="190" t="str">
        <f t="shared" si="28"/>
        <v/>
      </c>
      <c r="C303" s="66" t="str">
        <f t="shared" si="29"/>
        <v/>
      </c>
      <c r="D303" s="1" t="str">
        <f t="shared" si="30"/>
        <v/>
      </c>
      <c r="E303" s="2" t="str">
        <f t="shared" si="31"/>
        <v/>
      </c>
      <c r="F303" s="205" t="str">
        <f t="shared" si="32"/>
        <v/>
      </c>
      <c r="G303" s="229" t="str">
        <f t="shared" si="33"/>
        <v/>
      </c>
      <c r="H303" s="125">
        <f>IF(OR(ERR=FALSE,AND(F303="",G303="")),0,$G$11-SUM($F$12:F303)+SUM($G$12:G303))</f>
        <v>0</v>
      </c>
      <c r="I303" s="210"/>
    </row>
    <row r="304" spans="1:9">
      <c r="A304" s="26">
        <f t="shared" si="34"/>
        <v>293</v>
      </c>
      <c r="B304" s="190" t="str">
        <f t="shared" si="28"/>
        <v/>
      </c>
      <c r="C304" s="66" t="str">
        <f t="shared" si="29"/>
        <v/>
      </c>
      <c r="D304" s="1" t="str">
        <f t="shared" si="30"/>
        <v/>
      </c>
      <c r="E304" s="2" t="str">
        <f t="shared" si="31"/>
        <v/>
      </c>
      <c r="F304" s="205" t="str">
        <f t="shared" si="32"/>
        <v/>
      </c>
      <c r="G304" s="229" t="str">
        <f t="shared" si="33"/>
        <v/>
      </c>
      <c r="H304" s="125">
        <f>IF(OR(ERR=FALSE,AND(F304="",G304="")),0,$G$11-SUM($F$12:F304)+SUM($G$12:G304))</f>
        <v>0</v>
      </c>
      <c r="I304" s="210"/>
    </row>
    <row r="305" spans="1:9">
      <c r="A305" s="26">
        <f t="shared" si="34"/>
        <v>294</v>
      </c>
      <c r="B305" s="190" t="str">
        <f t="shared" si="28"/>
        <v/>
      </c>
      <c r="C305" s="66" t="str">
        <f t="shared" si="29"/>
        <v/>
      </c>
      <c r="D305" s="1" t="str">
        <f t="shared" si="30"/>
        <v/>
      </c>
      <c r="E305" s="2" t="str">
        <f t="shared" si="31"/>
        <v/>
      </c>
      <c r="F305" s="205" t="str">
        <f t="shared" si="32"/>
        <v/>
      </c>
      <c r="G305" s="229" t="str">
        <f t="shared" si="33"/>
        <v/>
      </c>
      <c r="H305" s="125">
        <f>IF(OR(ERR=FALSE,AND(F305="",G305="")),0,$G$11-SUM($F$12:F305)+SUM($G$12:G305))</f>
        <v>0</v>
      </c>
      <c r="I305" s="210"/>
    </row>
    <row r="306" spans="1:9">
      <c r="A306" s="26">
        <f t="shared" si="34"/>
        <v>295</v>
      </c>
      <c r="B306" s="190" t="str">
        <f t="shared" si="28"/>
        <v/>
      </c>
      <c r="C306" s="66" t="str">
        <f t="shared" si="29"/>
        <v/>
      </c>
      <c r="D306" s="1" t="str">
        <f t="shared" si="30"/>
        <v/>
      </c>
      <c r="E306" s="2" t="str">
        <f t="shared" si="31"/>
        <v/>
      </c>
      <c r="F306" s="205" t="str">
        <f t="shared" si="32"/>
        <v/>
      </c>
      <c r="G306" s="229" t="str">
        <f t="shared" si="33"/>
        <v/>
      </c>
      <c r="H306" s="125">
        <f>IF(OR(ERR=FALSE,AND(F306="",G306="")),0,$G$11-SUM($F$12:F306)+SUM($G$12:G306))</f>
        <v>0</v>
      </c>
      <c r="I306" s="210"/>
    </row>
    <row r="307" spans="1:9">
      <c r="A307" s="26">
        <f t="shared" si="34"/>
        <v>296</v>
      </c>
      <c r="B307" s="190" t="str">
        <f t="shared" si="28"/>
        <v/>
      </c>
      <c r="C307" s="66" t="str">
        <f t="shared" si="29"/>
        <v/>
      </c>
      <c r="D307" s="1" t="str">
        <f t="shared" si="30"/>
        <v/>
      </c>
      <c r="E307" s="2" t="str">
        <f t="shared" si="31"/>
        <v/>
      </c>
      <c r="F307" s="205" t="str">
        <f t="shared" si="32"/>
        <v/>
      </c>
      <c r="G307" s="229" t="str">
        <f t="shared" si="33"/>
        <v/>
      </c>
      <c r="H307" s="125">
        <f>IF(OR(ERR=FALSE,AND(F307="",G307="")),0,$G$11-SUM($F$12:F307)+SUM($G$12:G307))</f>
        <v>0</v>
      </c>
      <c r="I307" s="210"/>
    </row>
    <row r="308" spans="1:9">
      <c r="A308" s="26">
        <f t="shared" si="34"/>
        <v>297</v>
      </c>
      <c r="B308" s="190" t="str">
        <f t="shared" si="28"/>
        <v/>
      </c>
      <c r="C308" s="66" t="str">
        <f t="shared" si="29"/>
        <v/>
      </c>
      <c r="D308" s="1" t="str">
        <f t="shared" si="30"/>
        <v/>
      </c>
      <c r="E308" s="2" t="str">
        <f t="shared" si="31"/>
        <v/>
      </c>
      <c r="F308" s="205" t="str">
        <f t="shared" si="32"/>
        <v/>
      </c>
      <c r="G308" s="229" t="str">
        <f t="shared" si="33"/>
        <v/>
      </c>
      <c r="H308" s="125">
        <f>IF(OR(ERR=FALSE,AND(F308="",G308="")),0,$G$11-SUM($F$12:F308)+SUM($G$12:G308))</f>
        <v>0</v>
      </c>
      <c r="I308" s="210"/>
    </row>
    <row r="309" spans="1:9">
      <c r="A309" s="26">
        <f t="shared" si="34"/>
        <v>298</v>
      </c>
      <c r="B309" s="190" t="str">
        <f t="shared" si="28"/>
        <v/>
      </c>
      <c r="C309" s="66" t="str">
        <f t="shared" si="29"/>
        <v/>
      </c>
      <c r="D309" s="1" t="str">
        <f t="shared" si="30"/>
        <v/>
      </c>
      <c r="E309" s="2" t="str">
        <f t="shared" si="31"/>
        <v/>
      </c>
      <c r="F309" s="205" t="str">
        <f t="shared" si="32"/>
        <v/>
      </c>
      <c r="G309" s="229" t="str">
        <f t="shared" si="33"/>
        <v/>
      </c>
      <c r="H309" s="125">
        <f>IF(OR(ERR=FALSE,AND(F309="",G309="")),0,$G$11-SUM($F$12:F309)+SUM($G$12:G309))</f>
        <v>0</v>
      </c>
      <c r="I309" s="210"/>
    </row>
    <row r="310" spans="1:9">
      <c r="A310" s="26">
        <f t="shared" si="34"/>
        <v>299</v>
      </c>
      <c r="B310" s="190" t="str">
        <f t="shared" si="28"/>
        <v/>
      </c>
      <c r="C310" s="66" t="str">
        <f t="shared" si="29"/>
        <v/>
      </c>
      <c r="D310" s="1" t="str">
        <f t="shared" si="30"/>
        <v/>
      </c>
      <c r="E310" s="2" t="str">
        <f t="shared" si="31"/>
        <v/>
      </c>
      <c r="F310" s="205" t="str">
        <f t="shared" si="32"/>
        <v/>
      </c>
      <c r="G310" s="229" t="str">
        <f t="shared" si="33"/>
        <v/>
      </c>
      <c r="H310" s="125">
        <f>IF(OR(ERR=FALSE,AND(F310="",G310="")),0,$G$11-SUM($F$12:F310)+SUM($G$12:G310))</f>
        <v>0</v>
      </c>
      <c r="I310" s="210"/>
    </row>
    <row r="311" spans="1:9">
      <c r="A311" s="26">
        <f t="shared" si="34"/>
        <v>300</v>
      </c>
      <c r="B311" s="190" t="str">
        <f t="shared" si="28"/>
        <v/>
      </c>
      <c r="C311" s="66" t="str">
        <f t="shared" si="29"/>
        <v/>
      </c>
      <c r="D311" s="1" t="str">
        <f t="shared" si="30"/>
        <v/>
      </c>
      <c r="E311" s="2" t="str">
        <f t="shared" si="31"/>
        <v/>
      </c>
      <c r="F311" s="205" t="str">
        <f t="shared" si="32"/>
        <v/>
      </c>
      <c r="G311" s="229" t="str">
        <f t="shared" si="33"/>
        <v/>
      </c>
      <c r="H311" s="125">
        <f>IF(OR(ERR=FALSE,AND(F311="",G311="")),0,$G$11-SUM($F$12:F311)+SUM($G$12:G311))</f>
        <v>0</v>
      </c>
      <c r="I311" s="210"/>
    </row>
    <row r="312" spans="1:9">
      <c r="A312" s="26">
        <f t="shared" si="34"/>
        <v>301</v>
      </c>
      <c r="B312" s="190" t="str">
        <f t="shared" ref="B312:B334" si="35">IF(ISERROR(VLOOKUP(A312&amp;D$8,JU_KODE,4,FALSE)=TRUE),"",VLOOKUP(A312&amp;D$8,JU_KODE,4,FALSE))</f>
        <v/>
      </c>
      <c r="C312" s="66" t="str">
        <f t="shared" ref="C312:C334" si="36">IF(ISERROR(VLOOKUP(A312&amp;D$8,JU_KODE,5,FALSE)=TRUE),"",VLOOKUP(A312&amp;D$8,JU_KODE,5,FALSE))</f>
        <v/>
      </c>
      <c r="D312" s="1" t="str">
        <f t="shared" ref="D312:D334" si="37">IF(ISERROR(VLOOKUP(A312&amp;D$8,JU_KODE,6,FALSE)=TRUE),"",VLOOKUP(A312&amp;D$8,JU_KODE,6,FALSE))</f>
        <v/>
      </c>
      <c r="E312" s="2" t="str">
        <f t="shared" ref="E312:E334" si="38">IF(ISERROR(VLOOKUP(A312&amp;D$8,JU_KODE,7,FALSE)=TRUE),"",VLOOKUP(A312&amp;D$8,JU_KODE,7,FALSE))</f>
        <v/>
      </c>
      <c r="F312" s="205" t="str">
        <f t="shared" ref="F312:F334" si="39">IF(ISERROR(VLOOKUP(A312&amp;D$8,JU_KODE,12,FALSE)=TRUE),"",VLOOKUP(A312&amp;D$8,JU_KODE,12,FALSE))</f>
        <v/>
      </c>
      <c r="G312" s="229" t="str">
        <f t="shared" ref="G312:G334" si="40">IF(ISERROR(VLOOKUP(A312&amp;D$8,JU_KODE,13,FALSE)=TRUE),"",VLOOKUP(A312&amp;D$8,JU_KODE,13,FALSE))</f>
        <v/>
      </c>
      <c r="H312" s="125">
        <f>IF(OR(ERR=FALSE,AND(F312="",G312="")),0,$G$11-SUM($F$12:F312)+SUM($G$12:G312))</f>
        <v>0</v>
      </c>
      <c r="I312" s="210"/>
    </row>
    <row r="313" spans="1:9">
      <c r="A313" s="26">
        <f t="shared" si="34"/>
        <v>302</v>
      </c>
      <c r="B313" s="190" t="str">
        <f t="shared" si="35"/>
        <v/>
      </c>
      <c r="C313" s="66" t="str">
        <f t="shared" si="36"/>
        <v/>
      </c>
      <c r="D313" s="1" t="str">
        <f t="shared" si="37"/>
        <v/>
      </c>
      <c r="E313" s="2" t="str">
        <f t="shared" si="38"/>
        <v/>
      </c>
      <c r="F313" s="205" t="str">
        <f t="shared" si="39"/>
        <v/>
      </c>
      <c r="G313" s="229" t="str">
        <f t="shared" si="40"/>
        <v/>
      </c>
      <c r="H313" s="125">
        <f>IF(OR(ERR=FALSE,AND(F313="",G313="")),0,$G$11-SUM($F$12:F313)+SUM($G$12:G313))</f>
        <v>0</v>
      </c>
      <c r="I313" s="210"/>
    </row>
    <row r="314" spans="1:9">
      <c r="A314" s="26">
        <f t="shared" si="34"/>
        <v>303</v>
      </c>
      <c r="B314" s="190" t="str">
        <f t="shared" si="35"/>
        <v/>
      </c>
      <c r="C314" s="66" t="str">
        <f t="shared" si="36"/>
        <v/>
      </c>
      <c r="D314" s="1" t="str">
        <f t="shared" si="37"/>
        <v/>
      </c>
      <c r="E314" s="2" t="str">
        <f t="shared" si="38"/>
        <v/>
      </c>
      <c r="F314" s="205" t="str">
        <f t="shared" si="39"/>
        <v/>
      </c>
      <c r="G314" s="229" t="str">
        <f t="shared" si="40"/>
        <v/>
      </c>
      <c r="H314" s="125">
        <f>IF(OR(ERR=FALSE,AND(F314="",G314="")),0,$G$11-SUM($F$12:F314)+SUM($G$12:G314))</f>
        <v>0</v>
      </c>
      <c r="I314" s="210"/>
    </row>
    <row r="315" spans="1:9">
      <c r="A315" s="26">
        <f t="shared" si="34"/>
        <v>304</v>
      </c>
      <c r="B315" s="190" t="str">
        <f t="shared" si="35"/>
        <v/>
      </c>
      <c r="C315" s="66" t="str">
        <f t="shared" si="36"/>
        <v/>
      </c>
      <c r="D315" s="1" t="str">
        <f t="shared" si="37"/>
        <v/>
      </c>
      <c r="E315" s="2" t="str">
        <f t="shared" si="38"/>
        <v/>
      </c>
      <c r="F315" s="205" t="str">
        <f t="shared" si="39"/>
        <v/>
      </c>
      <c r="G315" s="229" t="str">
        <f t="shared" si="40"/>
        <v/>
      </c>
      <c r="H315" s="125">
        <f>IF(OR(ERR=FALSE,AND(F315="",G315="")),0,$G$11-SUM($F$12:F315)+SUM($G$12:G315))</f>
        <v>0</v>
      </c>
      <c r="I315" s="210"/>
    </row>
    <row r="316" spans="1:9">
      <c r="A316" s="26">
        <f t="shared" si="34"/>
        <v>305</v>
      </c>
      <c r="B316" s="190" t="str">
        <f t="shared" si="35"/>
        <v/>
      </c>
      <c r="C316" s="66" t="str">
        <f t="shared" si="36"/>
        <v/>
      </c>
      <c r="D316" s="1" t="str">
        <f t="shared" si="37"/>
        <v/>
      </c>
      <c r="E316" s="2" t="str">
        <f t="shared" si="38"/>
        <v/>
      </c>
      <c r="F316" s="205" t="str">
        <f t="shared" si="39"/>
        <v/>
      </c>
      <c r="G316" s="229" t="str">
        <f t="shared" si="40"/>
        <v/>
      </c>
      <c r="H316" s="125">
        <f>IF(OR(ERR=FALSE,AND(F316="",G316="")),0,$G$11-SUM($F$12:F316)+SUM($G$12:G316))</f>
        <v>0</v>
      </c>
      <c r="I316" s="210"/>
    </row>
    <row r="317" spans="1:9">
      <c r="A317" s="26">
        <f t="shared" si="34"/>
        <v>306</v>
      </c>
      <c r="B317" s="190" t="str">
        <f t="shared" si="35"/>
        <v/>
      </c>
      <c r="C317" s="66" t="str">
        <f t="shared" si="36"/>
        <v/>
      </c>
      <c r="D317" s="1" t="str">
        <f t="shared" si="37"/>
        <v/>
      </c>
      <c r="E317" s="2" t="str">
        <f t="shared" si="38"/>
        <v/>
      </c>
      <c r="F317" s="205" t="str">
        <f t="shared" si="39"/>
        <v/>
      </c>
      <c r="G317" s="229" t="str">
        <f t="shared" si="40"/>
        <v/>
      </c>
      <c r="H317" s="125">
        <f>IF(OR(ERR=FALSE,AND(F317="",G317="")),0,$G$11-SUM($F$12:F317)+SUM($G$12:G317))</f>
        <v>0</v>
      </c>
      <c r="I317" s="210"/>
    </row>
    <row r="318" spans="1:9">
      <c r="A318" s="26">
        <f t="shared" ref="A318:A382" si="41">A317+1</f>
        <v>307</v>
      </c>
      <c r="B318" s="190" t="str">
        <f t="shared" si="35"/>
        <v/>
      </c>
      <c r="C318" s="66" t="str">
        <f t="shared" si="36"/>
        <v/>
      </c>
      <c r="D318" s="1" t="str">
        <f t="shared" si="37"/>
        <v/>
      </c>
      <c r="E318" s="2" t="str">
        <f t="shared" si="38"/>
        <v/>
      </c>
      <c r="F318" s="205" t="str">
        <f t="shared" si="39"/>
        <v/>
      </c>
      <c r="G318" s="229" t="str">
        <f t="shared" si="40"/>
        <v/>
      </c>
      <c r="H318" s="125">
        <f>IF(OR(ERR=FALSE,AND(F318="",G318="")),0,$G$11-SUM($F$12:F318)+SUM($G$12:G318))</f>
        <v>0</v>
      </c>
      <c r="I318" s="210"/>
    </row>
    <row r="319" spans="1:9">
      <c r="A319" s="26">
        <f t="shared" si="41"/>
        <v>308</v>
      </c>
      <c r="B319" s="190" t="str">
        <f t="shared" si="35"/>
        <v/>
      </c>
      <c r="C319" s="66" t="str">
        <f t="shared" si="36"/>
        <v/>
      </c>
      <c r="D319" s="1" t="str">
        <f t="shared" si="37"/>
        <v/>
      </c>
      <c r="E319" s="2" t="str">
        <f t="shared" si="38"/>
        <v/>
      </c>
      <c r="F319" s="205" t="str">
        <f t="shared" si="39"/>
        <v/>
      </c>
      <c r="G319" s="229" t="str">
        <f t="shared" si="40"/>
        <v/>
      </c>
      <c r="H319" s="125">
        <f>IF(OR(ERR=FALSE,AND(F319="",G319="")),0,$G$11-SUM($F$12:F319)+SUM($G$12:G319))</f>
        <v>0</v>
      </c>
      <c r="I319" s="210"/>
    </row>
    <row r="320" spans="1:9">
      <c r="A320" s="26">
        <f t="shared" si="41"/>
        <v>309</v>
      </c>
      <c r="B320" s="190" t="str">
        <f t="shared" si="35"/>
        <v/>
      </c>
      <c r="C320" s="66" t="str">
        <f t="shared" si="36"/>
        <v/>
      </c>
      <c r="D320" s="1" t="str">
        <f t="shared" si="37"/>
        <v/>
      </c>
      <c r="E320" s="2" t="str">
        <f t="shared" si="38"/>
        <v/>
      </c>
      <c r="F320" s="205" t="str">
        <f t="shared" si="39"/>
        <v/>
      </c>
      <c r="G320" s="229" t="str">
        <f t="shared" si="40"/>
        <v/>
      </c>
      <c r="H320" s="125">
        <f>IF(OR(ERR=FALSE,AND(F320="",G320="")),0,$G$11-SUM($F$12:F320)+SUM($G$12:G320))</f>
        <v>0</v>
      </c>
      <c r="I320" s="210"/>
    </row>
    <row r="321" spans="1:9">
      <c r="A321" s="26">
        <f t="shared" si="41"/>
        <v>310</v>
      </c>
      <c r="B321" s="190" t="str">
        <f t="shared" si="35"/>
        <v/>
      </c>
      <c r="C321" s="66" t="str">
        <f t="shared" si="36"/>
        <v/>
      </c>
      <c r="D321" s="1" t="str">
        <f t="shared" si="37"/>
        <v/>
      </c>
      <c r="E321" s="2" t="str">
        <f t="shared" si="38"/>
        <v/>
      </c>
      <c r="F321" s="205" t="str">
        <f t="shared" si="39"/>
        <v/>
      </c>
      <c r="G321" s="229" t="str">
        <f t="shared" si="40"/>
        <v/>
      </c>
      <c r="H321" s="125">
        <f>IF(OR(ERR=FALSE,AND(F321="",G321="")),0,$G$11-SUM($F$12:F321)+SUM($G$12:G321))</f>
        <v>0</v>
      </c>
      <c r="I321" s="210"/>
    </row>
    <row r="322" spans="1:9">
      <c r="A322" s="26">
        <f t="shared" si="41"/>
        <v>311</v>
      </c>
      <c r="B322" s="190" t="str">
        <f t="shared" si="35"/>
        <v/>
      </c>
      <c r="C322" s="66" t="str">
        <f t="shared" si="36"/>
        <v/>
      </c>
      <c r="D322" s="1" t="str">
        <f t="shared" si="37"/>
        <v/>
      </c>
      <c r="E322" s="2" t="str">
        <f t="shared" si="38"/>
        <v/>
      </c>
      <c r="F322" s="205" t="str">
        <f t="shared" si="39"/>
        <v/>
      </c>
      <c r="G322" s="229" t="str">
        <f t="shared" si="40"/>
        <v/>
      </c>
      <c r="H322" s="125">
        <f>IF(OR(ERR=FALSE,AND(F322="",G322="")),0,$G$11-SUM($F$12:F322)+SUM($G$12:G322))</f>
        <v>0</v>
      </c>
      <c r="I322" s="210"/>
    </row>
    <row r="323" spans="1:9">
      <c r="A323" s="26">
        <f t="shared" si="41"/>
        <v>312</v>
      </c>
      <c r="B323" s="190" t="str">
        <f t="shared" si="35"/>
        <v/>
      </c>
      <c r="C323" s="66" t="str">
        <f t="shared" si="36"/>
        <v/>
      </c>
      <c r="D323" s="1" t="str">
        <f t="shared" si="37"/>
        <v/>
      </c>
      <c r="E323" s="2" t="str">
        <f t="shared" si="38"/>
        <v/>
      </c>
      <c r="F323" s="205" t="str">
        <f t="shared" si="39"/>
        <v/>
      </c>
      <c r="G323" s="229" t="str">
        <f t="shared" si="40"/>
        <v/>
      </c>
      <c r="H323" s="125">
        <f>IF(OR(ERR=FALSE,AND(F323="",G323="")),0,$G$11-SUM($F$12:F323)+SUM($G$12:G323))</f>
        <v>0</v>
      </c>
      <c r="I323" s="210"/>
    </row>
    <row r="324" spans="1:9">
      <c r="A324" s="26">
        <f t="shared" si="41"/>
        <v>313</v>
      </c>
      <c r="B324" s="190" t="str">
        <f t="shared" si="35"/>
        <v/>
      </c>
      <c r="C324" s="66" t="str">
        <f t="shared" si="36"/>
        <v/>
      </c>
      <c r="D324" s="1" t="str">
        <f t="shared" si="37"/>
        <v/>
      </c>
      <c r="E324" s="2" t="str">
        <f t="shared" si="38"/>
        <v/>
      </c>
      <c r="F324" s="205" t="str">
        <f t="shared" si="39"/>
        <v/>
      </c>
      <c r="G324" s="229" t="str">
        <f t="shared" si="40"/>
        <v/>
      </c>
      <c r="H324" s="125">
        <f>IF(OR(ERR=FALSE,AND(F324="",G324="")),0,$G$11-SUM($F$12:F324)+SUM($G$12:G324))</f>
        <v>0</v>
      </c>
      <c r="I324" s="210"/>
    </row>
    <row r="325" spans="1:9">
      <c r="A325" s="26">
        <f t="shared" si="41"/>
        <v>314</v>
      </c>
      <c r="B325" s="190" t="str">
        <f t="shared" si="35"/>
        <v/>
      </c>
      <c r="C325" s="66" t="str">
        <f t="shared" si="36"/>
        <v/>
      </c>
      <c r="D325" s="1" t="str">
        <f t="shared" si="37"/>
        <v/>
      </c>
      <c r="E325" s="2" t="str">
        <f t="shared" si="38"/>
        <v/>
      </c>
      <c r="F325" s="205" t="str">
        <f t="shared" si="39"/>
        <v/>
      </c>
      <c r="G325" s="229" t="str">
        <f t="shared" si="40"/>
        <v/>
      </c>
      <c r="H325" s="125">
        <f>IF(OR(ERR=FALSE,AND(F325="",G325="")),0,$G$11-SUM($F$12:F325)+SUM($G$12:G325))</f>
        <v>0</v>
      </c>
      <c r="I325" s="210"/>
    </row>
    <row r="326" spans="1:9">
      <c r="A326" s="26">
        <f t="shared" si="41"/>
        <v>315</v>
      </c>
      <c r="B326" s="190" t="str">
        <f t="shared" si="35"/>
        <v/>
      </c>
      <c r="C326" s="66" t="str">
        <f t="shared" si="36"/>
        <v/>
      </c>
      <c r="D326" s="1" t="str">
        <f t="shared" si="37"/>
        <v/>
      </c>
      <c r="E326" s="2" t="str">
        <f t="shared" si="38"/>
        <v/>
      </c>
      <c r="F326" s="205" t="str">
        <f t="shared" si="39"/>
        <v/>
      </c>
      <c r="G326" s="229" t="str">
        <f t="shared" si="40"/>
        <v/>
      </c>
      <c r="H326" s="125">
        <f>IF(OR(ERR=FALSE,AND(F326="",G326="")),0,$G$11-SUM($F$12:F326)+SUM($G$12:G326))</f>
        <v>0</v>
      </c>
      <c r="I326" s="7"/>
    </row>
    <row r="327" spans="1:9">
      <c r="A327" s="26">
        <f t="shared" si="41"/>
        <v>316</v>
      </c>
      <c r="B327" s="190" t="str">
        <f t="shared" si="35"/>
        <v/>
      </c>
      <c r="C327" s="66" t="str">
        <f t="shared" si="36"/>
        <v/>
      </c>
      <c r="D327" s="1" t="str">
        <f t="shared" si="37"/>
        <v/>
      </c>
      <c r="E327" s="2" t="str">
        <f t="shared" si="38"/>
        <v/>
      </c>
      <c r="F327" s="205" t="str">
        <f t="shared" si="39"/>
        <v/>
      </c>
      <c r="G327" s="229" t="str">
        <f t="shared" si="40"/>
        <v/>
      </c>
      <c r="H327" s="125">
        <f>IF(OR(ERR=FALSE,AND(F327="",G327="")),0,$G$11-SUM($F$12:F327)+SUM($G$12:G327))</f>
        <v>0</v>
      </c>
      <c r="I327" s="7"/>
    </row>
    <row r="328" spans="1:9">
      <c r="A328" s="26">
        <f t="shared" si="41"/>
        <v>317</v>
      </c>
      <c r="B328" s="190" t="str">
        <f t="shared" si="35"/>
        <v/>
      </c>
      <c r="C328" s="66" t="str">
        <f t="shared" si="36"/>
        <v/>
      </c>
      <c r="D328" s="1" t="str">
        <f t="shared" si="37"/>
        <v/>
      </c>
      <c r="E328" s="2" t="str">
        <f t="shared" si="38"/>
        <v/>
      </c>
      <c r="F328" s="205" t="str">
        <f t="shared" si="39"/>
        <v/>
      </c>
      <c r="G328" s="229" t="str">
        <f t="shared" si="40"/>
        <v/>
      </c>
      <c r="H328" s="125">
        <f>IF(OR(ERR=FALSE,AND(F328="",G328="")),0,$G$11-SUM($F$12:F328)+SUM($G$12:G328))</f>
        <v>0</v>
      </c>
      <c r="I328" s="7"/>
    </row>
    <row r="329" spans="1:9">
      <c r="A329" s="26">
        <f t="shared" si="41"/>
        <v>318</v>
      </c>
      <c r="B329" s="190" t="str">
        <f t="shared" si="35"/>
        <v/>
      </c>
      <c r="C329" s="66" t="str">
        <f t="shared" si="36"/>
        <v/>
      </c>
      <c r="D329" s="1" t="str">
        <f t="shared" si="37"/>
        <v/>
      </c>
      <c r="E329" s="2" t="str">
        <f t="shared" si="38"/>
        <v/>
      </c>
      <c r="F329" s="205" t="str">
        <f t="shared" si="39"/>
        <v/>
      </c>
      <c r="G329" s="229" t="str">
        <f t="shared" si="40"/>
        <v/>
      </c>
      <c r="H329" s="125">
        <f>IF(OR(ERR=FALSE,AND(F329="",G329="")),0,$G$11-SUM($F$12:F329)+SUM($G$12:G329))</f>
        <v>0</v>
      </c>
      <c r="I329" s="7"/>
    </row>
    <row r="330" spans="1:9">
      <c r="A330" s="26">
        <f t="shared" si="41"/>
        <v>319</v>
      </c>
      <c r="B330" s="190" t="str">
        <f t="shared" si="35"/>
        <v/>
      </c>
      <c r="C330" s="66" t="str">
        <f t="shared" si="36"/>
        <v/>
      </c>
      <c r="D330" s="1" t="str">
        <f t="shared" si="37"/>
        <v/>
      </c>
      <c r="E330" s="2" t="str">
        <f t="shared" si="38"/>
        <v/>
      </c>
      <c r="F330" s="205" t="str">
        <f t="shared" si="39"/>
        <v/>
      </c>
      <c r="G330" s="229" t="str">
        <f t="shared" si="40"/>
        <v/>
      </c>
      <c r="H330" s="125">
        <f>IF(OR(ERR=FALSE,AND(F330="",G330="")),0,$G$11-SUM($F$12:F330)+SUM($G$12:G330))</f>
        <v>0</v>
      </c>
      <c r="I330" s="7"/>
    </row>
    <row r="331" spans="1:9">
      <c r="A331" s="26">
        <f t="shared" si="41"/>
        <v>320</v>
      </c>
      <c r="B331" s="190" t="str">
        <f t="shared" si="35"/>
        <v/>
      </c>
      <c r="C331" s="66" t="str">
        <f t="shared" si="36"/>
        <v/>
      </c>
      <c r="D331" s="1" t="str">
        <f t="shared" si="37"/>
        <v/>
      </c>
      <c r="E331" s="2" t="str">
        <f t="shared" si="38"/>
        <v/>
      </c>
      <c r="F331" s="205" t="str">
        <f t="shared" si="39"/>
        <v/>
      </c>
      <c r="G331" s="229" t="str">
        <f t="shared" si="40"/>
        <v/>
      </c>
      <c r="H331" s="125">
        <f>IF(OR(ERR=FALSE,AND(F331="",G331="")),0,$G$11-SUM($F$12:F331)+SUM($G$12:G331))</f>
        <v>0</v>
      </c>
      <c r="I331" s="7"/>
    </row>
    <row r="332" spans="1:9">
      <c r="A332" s="26">
        <f t="shared" si="41"/>
        <v>321</v>
      </c>
      <c r="B332" s="190" t="str">
        <f t="shared" si="35"/>
        <v/>
      </c>
      <c r="C332" s="66" t="str">
        <f t="shared" si="36"/>
        <v/>
      </c>
      <c r="D332" s="1" t="str">
        <f t="shared" si="37"/>
        <v/>
      </c>
      <c r="E332" s="2" t="str">
        <f t="shared" si="38"/>
        <v/>
      </c>
      <c r="F332" s="205" t="str">
        <f t="shared" si="39"/>
        <v/>
      </c>
      <c r="G332" s="229" t="str">
        <f t="shared" si="40"/>
        <v/>
      </c>
      <c r="H332" s="125">
        <f>IF(OR(ERR=FALSE,AND(F332="",G332="")),0,$G$11-SUM($F$12:F332)+SUM($G$12:G332))</f>
        <v>0</v>
      </c>
      <c r="I332" s="7"/>
    </row>
    <row r="333" spans="1:9">
      <c r="A333" s="26">
        <f t="shared" si="41"/>
        <v>322</v>
      </c>
      <c r="B333" s="190" t="str">
        <f t="shared" si="35"/>
        <v/>
      </c>
      <c r="C333" s="66" t="str">
        <f t="shared" si="36"/>
        <v/>
      </c>
      <c r="D333" s="1" t="str">
        <f t="shared" si="37"/>
        <v/>
      </c>
      <c r="E333" s="2" t="str">
        <f t="shared" si="38"/>
        <v/>
      </c>
      <c r="F333" s="205" t="str">
        <f t="shared" si="39"/>
        <v/>
      </c>
      <c r="G333" s="229" t="str">
        <f t="shared" si="40"/>
        <v/>
      </c>
      <c r="H333" s="125">
        <f>IF(OR(ERR=FALSE,AND(F333="",G333="")),0,$G$11-SUM($F$12:F333)+SUM($G$12:G333))</f>
        <v>0</v>
      </c>
      <c r="I333" s="7"/>
    </row>
    <row r="334" spans="1:9">
      <c r="A334" s="26">
        <f t="shared" si="41"/>
        <v>323</v>
      </c>
      <c r="B334" s="190" t="str">
        <f t="shared" si="35"/>
        <v/>
      </c>
      <c r="C334" s="66" t="str">
        <f t="shared" si="36"/>
        <v/>
      </c>
      <c r="D334" s="1" t="str">
        <f t="shared" si="37"/>
        <v/>
      </c>
      <c r="E334" s="2" t="str">
        <f t="shared" si="38"/>
        <v/>
      </c>
      <c r="F334" s="205" t="str">
        <f t="shared" si="39"/>
        <v/>
      </c>
      <c r="G334" s="229" t="str">
        <f t="shared" si="40"/>
        <v/>
      </c>
      <c r="H334" s="125">
        <f>IF(OR(ERR=FALSE,AND(F334="",G334="")),0,$G$11-SUM($F$12:F334)+SUM($G$12:G334))</f>
        <v>0</v>
      </c>
      <c r="I334" s="7"/>
    </row>
    <row r="335" spans="1:9">
      <c r="A335" s="26">
        <f t="shared" si="41"/>
        <v>324</v>
      </c>
      <c r="B335" s="190" t="str">
        <f t="shared" ref="B335:B353" si="42">IF(ISERROR(VLOOKUP(A335&amp;D$8,JU_KODE,4,FALSE)=TRUE),"",VLOOKUP(A335&amp;D$8,JU_KODE,4,FALSE))</f>
        <v/>
      </c>
      <c r="C335" s="66" t="str">
        <f t="shared" ref="C335:C353" si="43">IF(ISERROR(VLOOKUP(A335&amp;D$8,JU_KODE,5,FALSE)=TRUE),"",VLOOKUP(A335&amp;D$8,JU_KODE,5,FALSE))</f>
        <v/>
      </c>
      <c r="D335" s="1" t="str">
        <f t="shared" ref="D335:D353" si="44">IF(ISERROR(VLOOKUP(A335&amp;D$8,JU_KODE,6,FALSE)=TRUE),"",VLOOKUP(A335&amp;D$8,JU_KODE,6,FALSE))</f>
        <v/>
      </c>
      <c r="E335" s="2" t="str">
        <f t="shared" ref="E335:E353" si="45">IF(ISERROR(VLOOKUP(A335&amp;D$8,JU_KODE,7,FALSE)=TRUE),"",VLOOKUP(A335&amp;D$8,JU_KODE,7,FALSE))</f>
        <v/>
      </c>
      <c r="F335" s="205" t="str">
        <f t="shared" ref="F335:F353" si="46">IF(ISERROR(VLOOKUP(A335&amp;D$8,JU_KODE,12,FALSE)=TRUE),"",VLOOKUP(A335&amp;D$8,JU_KODE,12,FALSE))</f>
        <v/>
      </c>
      <c r="G335" s="229" t="str">
        <f t="shared" ref="G335:G353" si="47">IF(ISERROR(VLOOKUP(A335&amp;D$8,JU_KODE,13,FALSE)=TRUE),"",VLOOKUP(A335&amp;D$8,JU_KODE,13,FALSE))</f>
        <v/>
      </c>
      <c r="H335" s="125">
        <f>IF(OR(ERR=FALSE,AND(F335="",G335="")),0,$G$11-SUM($F$12:F335)+SUM($G$12:G335))</f>
        <v>0</v>
      </c>
      <c r="I335" s="7"/>
    </row>
    <row r="336" spans="1:9">
      <c r="A336" s="26">
        <f t="shared" si="41"/>
        <v>325</v>
      </c>
      <c r="B336" s="190" t="str">
        <f t="shared" si="42"/>
        <v/>
      </c>
      <c r="C336" s="66" t="str">
        <f t="shared" si="43"/>
        <v/>
      </c>
      <c r="D336" s="1" t="str">
        <f t="shared" si="44"/>
        <v/>
      </c>
      <c r="E336" s="2" t="str">
        <f t="shared" si="45"/>
        <v/>
      </c>
      <c r="F336" s="205" t="str">
        <f t="shared" si="46"/>
        <v/>
      </c>
      <c r="G336" s="229" t="str">
        <f t="shared" si="47"/>
        <v/>
      </c>
      <c r="H336" s="125">
        <f>IF(OR(ERR=FALSE,AND(F336="",G336="")),0,$G$11-SUM($F$12:F336)+SUM($G$12:G336))</f>
        <v>0</v>
      </c>
      <c r="I336" s="7"/>
    </row>
    <row r="337" spans="1:9">
      <c r="A337" s="26">
        <f t="shared" si="41"/>
        <v>326</v>
      </c>
      <c r="B337" s="190" t="str">
        <f t="shared" si="42"/>
        <v/>
      </c>
      <c r="C337" s="66" t="str">
        <f t="shared" si="43"/>
        <v/>
      </c>
      <c r="D337" s="1" t="str">
        <f t="shared" si="44"/>
        <v/>
      </c>
      <c r="E337" s="2" t="str">
        <f t="shared" si="45"/>
        <v/>
      </c>
      <c r="F337" s="205" t="str">
        <f t="shared" si="46"/>
        <v/>
      </c>
      <c r="G337" s="229" t="str">
        <f t="shared" si="47"/>
        <v/>
      </c>
      <c r="H337" s="125">
        <f>IF(OR(ERR=FALSE,AND(F337="",G337="")),0,$G$11-SUM($F$12:F337)+SUM($G$12:G337))</f>
        <v>0</v>
      </c>
      <c r="I337" s="7"/>
    </row>
    <row r="338" spans="1:9">
      <c r="A338" s="26">
        <f t="shared" si="41"/>
        <v>327</v>
      </c>
      <c r="B338" s="190" t="str">
        <f t="shared" si="42"/>
        <v/>
      </c>
      <c r="C338" s="66" t="str">
        <f t="shared" si="43"/>
        <v/>
      </c>
      <c r="D338" s="1" t="str">
        <f t="shared" si="44"/>
        <v/>
      </c>
      <c r="E338" s="2" t="str">
        <f t="shared" si="45"/>
        <v/>
      </c>
      <c r="F338" s="205" t="str">
        <f t="shared" si="46"/>
        <v/>
      </c>
      <c r="G338" s="229" t="str">
        <f t="shared" si="47"/>
        <v/>
      </c>
      <c r="H338" s="125">
        <f>IF(OR(ERR=FALSE,AND(F338="",G338="")),0,$G$11-SUM($F$12:F338)+SUM($G$12:G338))</f>
        <v>0</v>
      </c>
      <c r="I338" s="7"/>
    </row>
    <row r="339" spans="1:9">
      <c r="A339" s="26">
        <f t="shared" si="41"/>
        <v>328</v>
      </c>
      <c r="B339" s="190" t="str">
        <f t="shared" si="42"/>
        <v/>
      </c>
      <c r="C339" s="66" t="str">
        <f t="shared" si="43"/>
        <v/>
      </c>
      <c r="D339" s="1" t="str">
        <f t="shared" si="44"/>
        <v/>
      </c>
      <c r="E339" s="2" t="str">
        <f t="shared" si="45"/>
        <v/>
      </c>
      <c r="F339" s="205" t="str">
        <f t="shared" si="46"/>
        <v/>
      </c>
      <c r="G339" s="229" t="str">
        <f t="shared" si="47"/>
        <v/>
      </c>
      <c r="H339" s="125">
        <f>IF(OR(ERR=FALSE,AND(F339="",G339="")),0,$G$11-SUM($F$12:F339)+SUM($G$12:G339))</f>
        <v>0</v>
      </c>
      <c r="I339" s="7"/>
    </row>
    <row r="340" spans="1:9">
      <c r="A340" s="26">
        <f t="shared" si="41"/>
        <v>329</v>
      </c>
      <c r="B340" s="190" t="str">
        <f t="shared" si="42"/>
        <v/>
      </c>
      <c r="C340" s="66" t="str">
        <f t="shared" si="43"/>
        <v/>
      </c>
      <c r="D340" s="1" t="str">
        <f t="shared" si="44"/>
        <v/>
      </c>
      <c r="E340" s="2" t="str">
        <f t="shared" si="45"/>
        <v/>
      </c>
      <c r="F340" s="205" t="str">
        <f t="shared" si="46"/>
        <v/>
      </c>
      <c r="G340" s="229" t="str">
        <f t="shared" si="47"/>
        <v/>
      </c>
      <c r="H340" s="125">
        <f>IF(OR(ERR=FALSE,AND(F340="",G340="")),0,$G$11-SUM($F$12:F340)+SUM($G$12:G340))</f>
        <v>0</v>
      </c>
      <c r="I340" s="7"/>
    </row>
    <row r="341" spans="1:9">
      <c r="A341" s="26">
        <f t="shared" si="41"/>
        <v>330</v>
      </c>
      <c r="B341" s="190" t="str">
        <f t="shared" si="42"/>
        <v/>
      </c>
      <c r="C341" s="66" t="str">
        <f t="shared" si="43"/>
        <v/>
      </c>
      <c r="D341" s="1" t="str">
        <f t="shared" si="44"/>
        <v/>
      </c>
      <c r="E341" s="2" t="str">
        <f t="shared" si="45"/>
        <v/>
      </c>
      <c r="F341" s="205" t="str">
        <f t="shared" si="46"/>
        <v/>
      </c>
      <c r="G341" s="229" t="str">
        <f t="shared" si="47"/>
        <v/>
      </c>
      <c r="H341" s="125">
        <f>IF(OR(ERR=FALSE,AND(F341="",G341="")),0,$G$11-SUM($F$12:F341)+SUM($G$12:G341))</f>
        <v>0</v>
      </c>
      <c r="I341" s="7"/>
    </row>
    <row r="342" spans="1:9">
      <c r="A342" s="26">
        <f t="shared" si="41"/>
        <v>331</v>
      </c>
      <c r="B342" s="190" t="str">
        <f t="shared" si="42"/>
        <v/>
      </c>
      <c r="C342" s="66" t="str">
        <f t="shared" si="43"/>
        <v/>
      </c>
      <c r="D342" s="1" t="str">
        <f t="shared" si="44"/>
        <v/>
      </c>
      <c r="E342" s="2" t="str">
        <f t="shared" si="45"/>
        <v/>
      </c>
      <c r="F342" s="205" t="str">
        <f t="shared" si="46"/>
        <v/>
      </c>
      <c r="G342" s="229" t="str">
        <f t="shared" si="47"/>
        <v/>
      </c>
      <c r="H342" s="125">
        <f>IF(OR(ERR=FALSE,AND(F342="",G342="")),0,$G$11-SUM($F$12:F342)+SUM($G$12:G342))</f>
        <v>0</v>
      </c>
      <c r="I342" s="7"/>
    </row>
    <row r="343" spans="1:9">
      <c r="A343" s="26">
        <f t="shared" si="41"/>
        <v>332</v>
      </c>
      <c r="B343" s="190" t="str">
        <f t="shared" si="42"/>
        <v/>
      </c>
      <c r="C343" s="66" t="str">
        <f t="shared" si="43"/>
        <v/>
      </c>
      <c r="D343" s="1" t="str">
        <f t="shared" si="44"/>
        <v/>
      </c>
      <c r="E343" s="2" t="str">
        <f t="shared" si="45"/>
        <v/>
      </c>
      <c r="F343" s="205" t="str">
        <f t="shared" si="46"/>
        <v/>
      </c>
      <c r="G343" s="229" t="str">
        <f t="shared" si="47"/>
        <v/>
      </c>
      <c r="H343" s="125">
        <f>IF(OR(ERR=FALSE,AND(F343="",G343="")),0,$G$11-SUM($F$12:F343)+SUM($G$12:G343))</f>
        <v>0</v>
      </c>
      <c r="I343" s="7"/>
    </row>
    <row r="344" spans="1:9">
      <c r="A344" s="26">
        <f t="shared" si="41"/>
        <v>333</v>
      </c>
      <c r="B344" s="190" t="str">
        <f t="shared" si="42"/>
        <v/>
      </c>
      <c r="C344" s="66" t="str">
        <f t="shared" si="43"/>
        <v/>
      </c>
      <c r="D344" s="1" t="str">
        <f t="shared" si="44"/>
        <v/>
      </c>
      <c r="E344" s="2" t="str">
        <f t="shared" si="45"/>
        <v/>
      </c>
      <c r="F344" s="205" t="str">
        <f t="shared" si="46"/>
        <v/>
      </c>
      <c r="G344" s="229" t="str">
        <f t="shared" si="47"/>
        <v/>
      </c>
      <c r="H344" s="125">
        <f>IF(OR(ERR=FALSE,AND(F344="",G344="")),0,$G$11-SUM($F$12:F344)+SUM($G$12:G344))</f>
        <v>0</v>
      </c>
      <c r="I344" s="7"/>
    </row>
    <row r="345" spans="1:9">
      <c r="A345" s="26">
        <f t="shared" si="41"/>
        <v>334</v>
      </c>
      <c r="B345" s="190" t="str">
        <f t="shared" si="42"/>
        <v/>
      </c>
      <c r="C345" s="66" t="str">
        <f t="shared" si="43"/>
        <v/>
      </c>
      <c r="D345" s="1" t="str">
        <f t="shared" si="44"/>
        <v/>
      </c>
      <c r="E345" s="2" t="str">
        <f t="shared" si="45"/>
        <v/>
      </c>
      <c r="F345" s="205" t="str">
        <f t="shared" si="46"/>
        <v/>
      </c>
      <c r="G345" s="229" t="str">
        <f t="shared" si="47"/>
        <v/>
      </c>
      <c r="H345" s="125">
        <f>IF(OR(ERR=FALSE,AND(F345="",G345="")),0,$G$11-SUM($F$12:F345)+SUM($G$12:G345))</f>
        <v>0</v>
      </c>
      <c r="I345" s="7"/>
    </row>
    <row r="346" spans="1:9">
      <c r="A346" s="26">
        <f t="shared" si="41"/>
        <v>335</v>
      </c>
      <c r="B346" s="190" t="str">
        <f t="shared" si="42"/>
        <v/>
      </c>
      <c r="C346" s="66" t="str">
        <f t="shared" si="43"/>
        <v/>
      </c>
      <c r="D346" s="1" t="str">
        <f t="shared" si="44"/>
        <v/>
      </c>
      <c r="E346" s="2" t="str">
        <f t="shared" si="45"/>
        <v/>
      </c>
      <c r="F346" s="205" t="str">
        <f t="shared" si="46"/>
        <v/>
      </c>
      <c r="G346" s="229" t="str">
        <f t="shared" si="47"/>
        <v/>
      </c>
      <c r="H346" s="125">
        <f>IF(OR(ERR=FALSE,AND(F346="",G346="")),0,$G$11-SUM($F$12:F346)+SUM($G$12:G346))</f>
        <v>0</v>
      </c>
      <c r="I346" s="7"/>
    </row>
    <row r="347" spans="1:9">
      <c r="A347" s="26">
        <f t="shared" si="41"/>
        <v>336</v>
      </c>
      <c r="B347" s="190" t="str">
        <f t="shared" si="42"/>
        <v/>
      </c>
      <c r="C347" s="66" t="str">
        <f t="shared" si="43"/>
        <v/>
      </c>
      <c r="D347" s="1" t="str">
        <f t="shared" si="44"/>
        <v/>
      </c>
      <c r="E347" s="2" t="str">
        <f t="shared" si="45"/>
        <v/>
      </c>
      <c r="F347" s="205" t="str">
        <f t="shared" si="46"/>
        <v/>
      </c>
      <c r="G347" s="229" t="str">
        <f t="shared" si="47"/>
        <v/>
      </c>
      <c r="H347" s="125">
        <f>IF(OR(ERR=FALSE,AND(F347="",G347="")),0,$G$11-SUM($F$12:F347)+SUM($G$12:G347))</f>
        <v>0</v>
      </c>
      <c r="I347" s="7"/>
    </row>
    <row r="348" spans="1:9">
      <c r="A348" s="26">
        <f t="shared" si="41"/>
        <v>337</v>
      </c>
      <c r="B348" s="190" t="str">
        <f t="shared" si="42"/>
        <v/>
      </c>
      <c r="C348" s="66" t="str">
        <f t="shared" si="43"/>
        <v/>
      </c>
      <c r="D348" s="1" t="str">
        <f t="shared" si="44"/>
        <v/>
      </c>
      <c r="E348" s="2" t="str">
        <f t="shared" si="45"/>
        <v/>
      </c>
      <c r="F348" s="205" t="str">
        <f t="shared" si="46"/>
        <v/>
      </c>
      <c r="G348" s="229" t="str">
        <f t="shared" si="47"/>
        <v/>
      </c>
      <c r="H348" s="125">
        <f>IF(OR(ERR=FALSE,AND(F348="",G348="")),0,$G$11-SUM($F$12:F348)+SUM($G$12:G348))</f>
        <v>0</v>
      </c>
      <c r="I348" s="51"/>
    </row>
    <row r="349" spans="1:9">
      <c r="A349" s="26">
        <f t="shared" si="41"/>
        <v>338</v>
      </c>
      <c r="B349" s="190" t="str">
        <f t="shared" si="42"/>
        <v/>
      </c>
      <c r="C349" s="66" t="str">
        <f t="shared" si="43"/>
        <v/>
      </c>
      <c r="D349" s="1" t="str">
        <f t="shared" si="44"/>
        <v/>
      </c>
      <c r="E349" s="2" t="str">
        <f t="shared" si="45"/>
        <v/>
      </c>
      <c r="F349" s="205" t="str">
        <f t="shared" si="46"/>
        <v/>
      </c>
      <c r="G349" s="229" t="str">
        <f t="shared" si="47"/>
        <v/>
      </c>
      <c r="H349" s="125">
        <f>IF(OR(ERR=FALSE,AND(F349="",G349="")),0,$G$11-SUM($F$12:F349)+SUM($G$12:G349))</f>
        <v>0</v>
      </c>
      <c r="I349" s="51"/>
    </row>
    <row r="350" spans="1:9">
      <c r="A350" s="26">
        <f t="shared" si="41"/>
        <v>339</v>
      </c>
      <c r="B350" s="190" t="str">
        <f t="shared" si="42"/>
        <v/>
      </c>
      <c r="C350" s="66" t="str">
        <f t="shared" si="43"/>
        <v/>
      </c>
      <c r="D350" s="1" t="str">
        <f t="shared" si="44"/>
        <v/>
      </c>
      <c r="E350" s="2" t="str">
        <f t="shared" si="45"/>
        <v/>
      </c>
      <c r="F350" s="205" t="str">
        <f t="shared" si="46"/>
        <v/>
      </c>
      <c r="G350" s="229" t="str">
        <f t="shared" si="47"/>
        <v/>
      </c>
      <c r="H350" s="125">
        <f>IF(OR(ERR=FALSE,AND(F350="",G350="")),0,$G$11-SUM($F$12:F350)+SUM($G$12:G350))</f>
        <v>0</v>
      </c>
      <c r="I350" s="51"/>
    </row>
    <row r="351" spans="1:9">
      <c r="A351" s="26">
        <f t="shared" si="41"/>
        <v>340</v>
      </c>
      <c r="B351" s="190" t="str">
        <f t="shared" si="42"/>
        <v/>
      </c>
      <c r="C351" s="66" t="str">
        <f t="shared" si="43"/>
        <v/>
      </c>
      <c r="D351" s="1" t="str">
        <f t="shared" si="44"/>
        <v/>
      </c>
      <c r="E351" s="2" t="str">
        <f t="shared" si="45"/>
        <v/>
      </c>
      <c r="F351" s="205" t="str">
        <f t="shared" si="46"/>
        <v/>
      </c>
      <c r="G351" s="229" t="str">
        <f t="shared" si="47"/>
        <v/>
      </c>
      <c r="H351" s="125">
        <f>IF(OR(ERR=FALSE,AND(F351="",G351="")),0,$G$11-SUM($F$12:F351)+SUM($G$12:G351))</f>
        <v>0</v>
      </c>
      <c r="I351" s="51"/>
    </row>
    <row r="352" spans="1:9">
      <c r="A352" s="26">
        <f t="shared" si="41"/>
        <v>341</v>
      </c>
      <c r="B352" s="190" t="str">
        <f t="shared" si="42"/>
        <v/>
      </c>
      <c r="C352" s="66" t="str">
        <f t="shared" si="43"/>
        <v/>
      </c>
      <c r="D352" s="1" t="str">
        <f t="shared" si="44"/>
        <v/>
      </c>
      <c r="E352" s="2" t="str">
        <f t="shared" si="45"/>
        <v/>
      </c>
      <c r="F352" s="205" t="str">
        <f t="shared" si="46"/>
        <v/>
      </c>
      <c r="G352" s="229" t="str">
        <f t="shared" si="47"/>
        <v/>
      </c>
      <c r="H352" s="125">
        <f>IF(OR(ERR=FALSE,AND(F352="",G352="")),0,$G$11-SUM($F$12:F352)+SUM($G$12:G352))</f>
        <v>0</v>
      </c>
      <c r="I352" s="51"/>
    </row>
    <row r="353" spans="1:9">
      <c r="A353" s="26">
        <f t="shared" si="41"/>
        <v>342</v>
      </c>
      <c r="B353" s="190" t="str">
        <f t="shared" si="42"/>
        <v/>
      </c>
      <c r="C353" s="66" t="str">
        <f t="shared" si="43"/>
        <v/>
      </c>
      <c r="D353" s="1" t="str">
        <f t="shared" si="44"/>
        <v/>
      </c>
      <c r="E353" s="2" t="str">
        <f t="shared" si="45"/>
        <v/>
      </c>
      <c r="F353" s="205" t="str">
        <f t="shared" si="46"/>
        <v/>
      </c>
      <c r="G353" s="229" t="str">
        <f t="shared" si="47"/>
        <v/>
      </c>
      <c r="H353" s="125">
        <f>IF(OR(ERR=FALSE,AND(F353="",G353="")),0,$G$11-SUM($F$12:F353)+SUM($G$12:G353))</f>
        <v>0</v>
      </c>
      <c r="I353" s="51"/>
    </row>
    <row r="354" spans="1:9">
      <c r="A354" s="26">
        <f t="shared" si="41"/>
        <v>343</v>
      </c>
      <c r="B354" s="190" t="str">
        <f t="shared" ref="B354:B381" si="48">IF(ISERROR(VLOOKUP(A354&amp;D$8,JU_KODE,4,FALSE)=TRUE),"",VLOOKUP(A354&amp;D$8,JU_KODE,4,FALSE))</f>
        <v/>
      </c>
      <c r="C354" s="66" t="str">
        <f t="shared" ref="C354:C381" si="49">IF(ISERROR(VLOOKUP(A354&amp;D$8,JU_KODE,5,FALSE)=TRUE),"",VLOOKUP(A354&amp;D$8,JU_KODE,5,FALSE))</f>
        <v/>
      </c>
      <c r="D354" s="1" t="str">
        <f t="shared" ref="D354:D381" si="50">IF(ISERROR(VLOOKUP(A354&amp;D$8,JU_KODE,6,FALSE)=TRUE),"",VLOOKUP(A354&amp;D$8,JU_KODE,6,FALSE))</f>
        <v/>
      </c>
      <c r="E354" s="2" t="str">
        <f t="shared" ref="E354:E381" si="51">IF(ISERROR(VLOOKUP(A354&amp;D$8,JU_KODE,7,FALSE)=TRUE),"",VLOOKUP(A354&amp;D$8,JU_KODE,7,FALSE))</f>
        <v/>
      </c>
      <c r="F354" s="205" t="str">
        <f t="shared" ref="F354:F381" si="52">IF(ISERROR(VLOOKUP(A354&amp;D$8,JU_KODE,12,FALSE)=TRUE),"",VLOOKUP(A354&amp;D$8,JU_KODE,12,FALSE))</f>
        <v/>
      </c>
      <c r="G354" s="229" t="str">
        <f t="shared" ref="G354:G381" si="53">IF(ISERROR(VLOOKUP(A354&amp;D$8,JU_KODE,13,FALSE)=TRUE),"",VLOOKUP(A354&amp;D$8,JU_KODE,13,FALSE))</f>
        <v/>
      </c>
      <c r="H354" s="125">
        <f>IF(OR(ERR=FALSE,AND(F354="",G354="")),0,$G$11-SUM($F$12:F354)+SUM($G$12:G354))</f>
        <v>0</v>
      </c>
      <c r="I354" s="51"/>
    </row>
    <row r="355" spans="1:9">
      <c r="A355" s="26">
        <f t="shared" si="41"/>
        <v>344</v>
      </c>
      <c r="B355" s="190" t="str">
        <f t="shared" si="48"/>
        <v/>
      </c>
      <c r="C355" s="66" t="str">
        <f t="shared" si="49"/>
        <v/>
      </c>
      <c r="D355" s="1" t="str">
        <f t="shared" si="50"/>
        <v/>
      </c>
      <c r="E355" s="2" t="str">
        <f t="shared" si="51"/>
        <v/>
      </c>
      <c r="F355" s="205" t="str">
        <f t="shared" si="52"/>
        <v/>
      </c>
      <c r="G355" s="229" t="str">
        <f t="shared" si="53"/>
        <v/>
      </c>
      <c r="H355" s="125">
        <f>IF(OR(ERR=FALSE,AND(F355="",G355="")),0,$G$11-SUM($F$12:F355)+SUM($G$12:G355))</f>
        <v>0</v>
      </c>
      <c r="I355" s="7"/>
    </row>
    <row r="356" spans="1:9">
      <c r="A356" s="26">
        <f t="shared" si="41"/>
        <v>345</v>
      </c>
      <c r="B356" s="190" t="str">
        <f t="shared" si="48"/>
        <v/>
      </c>
      <c r="C356" s="66" t="str">
        <f t="shared" si="49"/>
        <v/>
      </c>
      <c r="D356" s="1" t="str">
        <f t="shared" si="50"/>
        <v/>
      </c>
      <c r="E356" s="2" t="str">
        <f t="shared" si="51"/>
        <v/>
      </c>
      <c r="F356" s="205" t="str">
        <f t="shared" si="52"/>
        <v/>
      </c>
      <c r="G356" s="229" t="str">
        <f t="shared" si="53"/>
        <v/>
      </c>
      <c r="H356" s="125">
        <f>IF(OR(ERR=FALSE,AND(F356="",G356="")),0,$G$11-SUM($F$12:F356)+SUM($G$12:G356))</f>
        <v>0</v>
      </c>
      <c r="I356" s="7"/>
    </row>
    <row r="357" spans="1:9">
      <c r="A357" s="26">
        <f t="shared" si="41"/>
        <v>346</v>
      </c>
      <c r="B357" s="190" t="str">
        <f t="shared" si="48"/>
        <v/>
      </c>
      <c r="C357" s="66" t="str">
        <f t="shared" si="49"/>
        <v/>
      </c>
      <c r="D357" s="1" t="str">
        <f t="shared" si="50"/>
        <v/>
      </c>
      <c r="E357" s="2" t="str">
        <f t="shared" si="51"/>
        <v/>
      </c>
      <c r="F357" s="205" t="str">
        <f t="shared" si="52"/>
        <v/>
      </c>
      <c r="G357" s="229" t="str">
        <f t="shared" si="53"/>
        <v/>
      </c>
      <c r="H357" s="125">
        <f>IF(OR(ERR=FALSE,AND(F357="",G357="")),0,$G$11-SUM($F$12:F357)+SUM($G$12:G357))</f>
        <v>0</v>
      </c>
      <c r="I357" s="7"/>
    </row>
    <row r="358" spans="1:9">
      <c r="A358" s="26">
        <f t="shared" si="41"/>
        <v>347</v>
      </c>
      <c r="B358" s="190" t="str">
        <f t="shared" si="48"/>
        <v/>
      </c>
      <c r="C358" s="66" t="str">
        <f t="shared" si="49"/>
        <v/>
      </c>
      <c r="D358" s="1" t="str">
        <f t="shared" si="50"/>
        <v/>
      </c>
      <c r="E358" s="2" t="str">
        <f t="shared" si="51"/>
        <v/>
      </c>
      <c r="F358" s="205" t="str">
        <f t="shared" si="52"/>
        <v/>
      </c>
      <c r="G358" s="229" t="str">
        <f t="shared" si="53"/>
        <v/>
      </c>
      <c r="H358" s="125">
        <f>IF(OR(ERR=FALSE,AND(F358="",G358="")),0,$G$11-SUM($F$12:F358)+SUM($G$12:G358))</f>
        <v>0</v>
      </c>
      <c r="I358" s="7"/>
    </row>
    <row r="359" spans="1:9">
      <c r="A359" s="26">
        <f t="shared" si="41"/>
        <v>348</v>
      </c>
      <c r="B359" s="190" t="str">
        <f t="shared" si="48"/>
        <v/>
      </c>
      <c r="C359" s="66" t="str">
        <f t="shared" si="49"/>
        <v/>
      </c>
      <c r="D359" s="1" t="str">
        <f t="shared" si="50"/>
        <v/>
      </c>
      <c r="E359" s="2" t="str">
        <f t="shared" si="51"/>
        <v/>
      </c>
      <c r="F359" s="205" t="str">
        <f t="shared" si="52"/>
        <v/>
      </c>
      <c r="G359" s="229" t="str">
        <f t="shared" si="53"/>
        <v/>
      </c>
      <c r="H359" s="125">
        <f>IF(OR(ERR=FALSE,AND(F359="",G359="")),0,$G$11-SUM($F$12:F359)+SUM($G$12:G359))</f>
        <v>0</v>
      </c>
      <c r="I359" s="7"/>
    </row>
    <row r="360" spans="1:9">
      <c r="A360" s="26">
        <f t="shared" si="41"/>
        <v>349</v>
      </c>
      <c r="B360" s="190" t="str">
        <f t="shared" si="48"/>
        <v/>
      </c>
      <c r="C360" s="66" t="str">
        <f t="shared" si="49"/>
        <v/>
      </c>
      <c r="D360" s="1" t="str">
        <f t="shared" si="50"/>
        <v/>
      </c>
      <c r="E360" s="2" t="str">
        <f t="shared" si="51"/>
        <v/>
      </c>
      <c r="F360" s="205" t="str">
        <f t="shared" si="52"/>
        <v/>
      </c>
      <c r="G360" s="229" t="str">
        <f t="shared" si="53"/>
        <v/>
      </c>
      <c r="H360" s="125">
        <f>IF(OR(ERR=FALSE,AND(F360="",G360="")),0,$G$11-SUM($F$12:F360)+SUM($G$12:G360))</f>
        <v>0</v>
      </c>
      <c r="I360" s="7"/>
    </row>
    <row r="361" spans="1:9">
      <c r="A361" s="26">
        <f t="shared" si="41"/>
        <v>350</v>
      </c>
      <c r="B361" s="190" t="str">
        <f t="shared" si="48"/>
        <v/>
      </c>
      <c r="C361" s="66" t="str">
        <f t="shared" si="49"/>
        <v/>
      </c>
      <c r="D361" s="1" t="str">
        <f t="shared" si="50"/>
        <v/>
      </c>
      <c r="E361" s="2" t="str">
        <f t="shared" si="51"/>
        <v/>
      </c>
      <c r="F361" s="205" t="str">
        <f t="shared" si="52"/>
        <v/>
      </c>
      <c r="G361" s="229" t="str">
        <f t="shared" si="53"/>
        <v/>
      </c>
      <c r="H361" s="125">
        <f>IF(OR(ERR=FALSE,AND(F361="",G361="")),0,$G$11-SUM($F$12:F361)+SUM($G$12:G361))</f>
        <v>0</v>
      </c>
      <c r="I361" s="7"/>
    </row>
    <row r="362" spans="1:9">
      <c r="A362" s="26">
        <f t="shared" si="41"/>
        <v>351</v>
      </c>
      <c r="B362" s="190" t="str">
        <f t="shared" si="48"/>
        <v/>
      </c>
      <c r="C362" s="66" t="str">
        <f t="shared" si="49"/>
        <v/>
      </c>
      <c r="D362" s="1" t="str">
        <f t="shared" si="50"/>
        <v/>
      </c>
      <c r="E362" s="2" t="str">
        <f t="shared" si="51"/>
        <v/>
      </c>
      <c r="F362" s="205" t="str">
        <f t="shared" si="52"/>
        <v/>
      </c>
      <c r="G362" s="229" t="str">
        <f t="shared" si="53"/>
        <v/>
      </c>
      <c r="H362" s="125">
        <f>IF(OR(ERR=FALSE,AND(F362="",G362="")),0,$G$11-SUM($F$12:F362)+SUM($G$12:G362))</f>
        <v>0</v>
      </c>
      <c r="I362" s="7"/>
    </row>
    <row r="363" spans="1:9">
      <c r="A363" s="26">
        <f t="shared" si="41"/>
        <v>352</v>
      </c>
      <c r="B363" s="190" t="str">
        <f t="shared" si="48"/>
        <v/>
      </c>
      <c r="C363" s="66" t="str">
        <f t="shared" si="49"/>
        <v/>
      </c>
      <c r="D363" s="1" t="str">
        <f t="shared" si="50"/>
        <v/>
      </c>
      <c r="E363" s="2" t="str">
        <f t="shared" si="51"/>
        <v/>
      </c>
      <c r="F363" s="205" t="str">
        <f t="shared" si="52"/>
        <v/>
      </c>
      <c r="G363" s="229" t="str">
        <f t="shared" si="53"/>
        <v/>
      </c>
      <c r="H363" s="125">
        <f>IF(OR(ERR=FALSE,AND(F363="",G363="")),0,$G$11-SUM($F$12:F363)+SUM($G$12:G363))</f>
        <v>0</v>
      </c>
      <c r="I363" s="51"/>
    </row>
    <row r="364" spans="1:9">
      <c r="A364" s="26">
        <f t="shared" si="41"/>
        <v>353</v>
      </c>
      <c r="B364" s="190" t="str">
        <f t="shared" si="48"/>
        <v/>
      </c>
      <c r="C364" s="66" t="str">
        <f t="shared" si="49"/>
        <v/>
      </c>
      <c r="D364" s="1" t="str">
        <f t="shared" si="50"/>
        <v/>
      </c>
      <c r="E364" s="2" t="str">
        <f t="shared" si="51"/>
        <v/>
      </c>
      <c r="F364" s="205" t="str">
        <f t="shared" si="52"/>
        <v/>
      </c>
      <c r="G364" s="229" t="str">
        <f t="shared" si="53"/>
        <v/>
      </c>
      <c r="H364" s="125">
        <f>IF(OR(ERR=FALSE,AND(F364="",G364="")),0,$G$11-SUM($F$12:F364)+SUM($G$12:G364))</f>
        <v>0</v>
      </c>
      <c r="I364" s="7"/>
    </row>
    <row r="365" spans="1:9">
      <c r="A365" s="26">
        <f t="shared" si="41"/>
        <v>354</v>
      </c>
      <c r="B365" s="190" t="str">
        <f t="shared" si="48"/>
        <v/>
      </c>
      <c r="C365" s="66" t="str">
        <f t="shared" si="49"/>
        <v/>
      </c>
      <c r="D365" s="1" t="str">
        <f t="shared" si="50"/>
        <v/>
      </c>
      <c r="E365" s="2" t="str">
        <f t="shared" si="51"/>
        <v/>
      </c>
      <c r="F365" s="205" t="str">
        <f t="shared" si="52"/>
        <v/>
      </c>
      <c r="G365" s="229" t="str">
        <f t="shared" si="53"/>
        <v/>
      </c>
      <c r="H365" s="125">
        <f>IF(OR(ERR=FALSE,AND(F365="",G365="")),0,$G$11-SUM($F$12:F365)+SUM($G$12:G365))</f>
        <v>0</v>
      </c>
      <c r="I365" s="7"/>
    </row>
    <row r="366" spans="1:9">
      <c r="A366" s="26">
        <f t="shared" si="41"/>
        <v>355</v>
      </c>
      <c r="B366" s="190" t="str">
        <f t="shared" si="48"/>
        <v/>
      </c>
      <c r="C366" s="66" t="str">
        <f t="shared" si="49"/>
        <v/>
      </c>
      <c r="D366" s="1" t="str">
        <f t="shared" si="50"/>
        <v/>
      </c>
      <c r="E366" s="2" t="str">
        <f t="shared" si="51"/>
        <v/>
      </c>
      <c r="F366" s="205" t="str">
        <f t="shared" si="52"/>
        <v/>
      </c>
      <c r="G366" s="229" t="str">
        <f t="shared" si="53"/>
        <v/>
      </c>
      <c r="H366" s="125">
        <f>IF(OR(ERR=FALSE,AND(F366="",G366="")),0,$G$11-SUM($F$12:F366)+SUM($G$12:G366))</f>
        <v>0</v>
      </c>
      <c r="I366" s="7"/>
    </row>
    <row r="367" spans="1:9">
      <c r="A367" s="26">
        <f t="shared" si="41"/>
        <v>356</v>
      </c>
      <c r="B367" s="190" t="str">
        <f t="shared" si="48"/>
        <v/>
      </c>
      <c r="C367" s="66" t="str">
        <f t="shared" si="49"/>
        <v/>
      </c>
      <c r="D367" s="1" t="str">
        <f t="shared" si="50"/>
        <v/>
      </c>
      <c r="E367" s="2" t="str">
        <f t="shared" si="51"/>
        <v/>
      </c>
      <c r="F367" s="205" t="str">
        <f t="shared" si="52"/>
        <v/>
      </c>
      <c r="G367" s="229" t="str">
        <f t="shared" si="53"/>
        <v/>
      </c>
      <c r="H367" s="125">
        <f>IF(OR(ERR=FALSE,AND(F367="",G367="")),0,$G$11-SUM($F$12:F367)+SUM($G$12:G367))</f>
        <v>0</v>
      </c>
      <c r="I367" s="7"/>
    </row>
    <row r="368" spans="1:9">
      <c r="A368" s="26">
        <f t="shared" si="41"/>
        <v>357</v>
      </c>
      <c r="B368" s="190" t="str">
        <f t="shared" si="48"/>
        <v/>
      </c>
      <c r="C368" s="66" t="str">
        <f t="shared" si="49"/>
        <v/>
      </c>
      <c r="D368" s="1" t="str">
        <f t="shared" si="50"/>
        <v/>
      </c>
      <c r="E368" s="2" t="str">
        <f t="shared" si="51"/>
        <v/>
      </c>
      <c r="F368" s="205" t="str">
        <f t="shared" si="52"/>
        <v/>
      </c>
      <c r="G368" s="229" t="str">
        <f t="shared" si="53"/>
        <v/>
      </c>
      <c r="H368" s="125">
        <f>IF(OR(ERR=FALSE,AND(F368="",G368="")),0,$G$11-SUM($F$12:F368)+SUM($G$12:G368))</f>
        <v>0</v>
      </c>
      <c r="I368" s="7"/>
    </row>
    <row r="369" spans="1:9">
      <c r="A369" s="26">
        <f t="shared" si="41"/>
        <v>358</v>
      </c>
      <c r="B369" s="190" t="str">
        <f t="shared" si="48"/>
        <v/>
      </c>
      <c r="C369" s="66" t="str">
        <f t="shared" si="49"/>
        <v/>
      </c>
      <c r="D369" s="1" t="str">
        <f t="shared" si="50"/>
        <v/>
      </c>
      <c r="E369" s="2" t="str">
        <f t="shared" si="51"/>
        <v/>
      </c>
      <c r="F369" s="205" t="str">
        <f t="shared" si="52"/>
        <v/>
      </c>
      <c r="G369" s="229" t="str">
        <f t="shared" si="53"/>
        <v/>
      </c>
      <c r="H369" s="125">
        <f>IF(OR(ERR=FALSE,AND(F369="",G369="")),0,$G$11-SUM($F$12:F369)+SUM($G$12:G369))</f>
        <v>0</v>
      </c>
      <c r="I369" s="7"/>
    </row>
    <row r="370" spans="1:9">
      <c r="A370" s="26">
        <f t="shared" si="41"/>
        <v>359</v>
      </c>
      <c r="B370" s="190" t="str">
        <f t="shared" si="48"/>
        <v/>
      </c>
      <c r="C370" s="66" t="str">
        <f t="shared" si="49"/>
        <v/>
      </c>
      <c r="D370" s="1" t="str">
        <f t="shared" si="50"/>
        <v/>
      </c>
      <c r="E370" s="2" t="str">
        <f t="shared" si="51"/>
        <v/>
      </c>
      <c r="F370" s="205" t="str">
        <f t="shared" si="52"/>
        <v/>
      </c>
      <c r="G370" s="229" t="str">
        <f t="shared" si="53"/>
        <v/>
      </c>
      <c r="H370" s="125">
        <f>IF(OR(ERR=FALSE,AND(F370="",G370="")),0,$G$11-SUM($F$12:F370)+SUM($G$12:G370))</f>
        <v>0</v>
      </c>
      <c r="I370" s="7"/>
    </row>
    <row r="371" spans="1:9">
      <c r="A371" s="26">
        <f t="shared" si="41"/>
        <v>360</v>
      </c>
      <c r="B371" s="190" t="str">
        <f t="shared" si="48"/>
        <v/>
      </c>
      <c r="C371" s="66" t="str">
        <f t="shared" si="49"/>
        <v/>
      </c>
      <c r="D371" s="1" t="str">
        <f t="shared" si="50"/>
        <v/>
      </c>
      <c r="E371" s="2" t="str">
        <f t="shared" si="51"/>
        <v/>
      </c>
      <c r="F371" s="205" t="str">
        <f t="shared" si="52"/>
        <v/>
      </c>
      <c r="G371" s="229" t="str">
        <f t="shared" si="53"/>
        <v/>
      </c>
      <c r="H371" s="125">
        <f>IF(OR(ERR=FALSE,AND(F371="",G371="")),0,$G$11-SUM($F$12:F371)+SUM($G$12:G371))</f>
        <v>0</v>
      </c>
      <c r="I371" s="7"/>
    </row>
    <row r="372" spans="1:9">
      <c r="A372" s="26">
        <f t="shared" si="41"/>
        <v>361</v>
      </c>
      <c r="B372" s="190" t="str">
        <f t="shared" si="48"/>
        <v/>
      </c>
      <c r="C372" s="66" t="str">
        <f t="shared" si="49"/>
        <v/>
      </c>
      <c r="D372" s="1" t="str">
        <f t="shared" si="50"/>
        <v/>
      </c>
      <c r="E372" s="2" t="str">
        <f t="shared" si="51"/>
        <v/>
      </c>
      <c r="F372" s="205" t="str">
        <f t="shared" si="52"/>
        <v/>
      </c>
      <c r="G372" s="229" t="str">
        <f t="shared" si="53"/>
        <v/>
      </c>
      <c r="H372" s="125">
        <f>IF(OR(ERR=FALSE,AND(F372="",G372="")),0,$G$11-SUM($F$12:F372)+SUM($G$12:G372))</f>
        <v>0</v>
      </c>
      <c r="I372" s="7"/>
    </row>
    <row r="373" spans="1:9">
      <c r="A373" s="26">
        <f t="shared" si="41"/>
        <v>362</v>
      </c>
      <c r="B373" s="190" t="str">
        <f t="shared" si="48"/>
        <v/>
      </c>
      <c r="C373" s="66" t="str">
        <f t="shared" si="49"/>
        <v/>
      </c>
      <c r="D373" s="1" t="str">
        <f t="shared" si="50"/>
        <v/>
      </c>
      <c r="E373" s="2" t="str">
        <f t="shared" si="51"/>
        <v/>
      </c>
      <c r="F373" s="205" t="str">
        <f t="shared" si="52"/>
        <v/>
      </c>
      <c r="G373" s="229" t="str">
        <f t="shared" si="53"/>
        <v/>
      </c>
      <c r="H373" s="125">
        <f>IF(OR(ERR=FALSE,AND(F373="",G373="")),0,$G$11-SUM($F$12:F373)+SUM($G$12:G373))</f>
        <v>0</v>
      </c>
      <c r="I373" s="7"/>
    </row>
    <row r="374" spans="1:9">
      <c r="A374" s="26">
        <f t="shared" si="41"/>
        <v>363</v>
      </c>
      <c r="B374" s="190" t="str">
        <f t="shared" si="48"/>
        <v/>
      </c>
      <c r="C374" s="66" t="str">
        <f t="shared" si="49"/>
        <v/>
      </c>
      <c r="D374" s="1" t="str">
        <f t="shared" si="50"/>
        <v/>
      </c>
      <c r="E374" s="2" t="str">
        <f t="shared" si="51"/>
        <v/>
      </c>
      <c r="F374" s="205" t="str">
        <f t="shared" si="52"/>
        <v/>
      </c>
      <c r="G374" s="229" t="str">
        <f t="shared" si="53"/>
        <v/>
      </c>
      <c r="H374" s="125">
        <f>IF(OR(ERR=FALSE,AND(F374="",G374="")),0,$G$11-SUM($F$12:F374)+SUM($G$12:G374))</f>
        <v>0</v>
      </c>
      <c r="I374" s="7"/>
    </row>
    <row r="375" spans="1:9">
      <c r="A375" s="26">
        <f t="shared" si="41"/>
        <v>364</v>
      </c>
      <c r="B375" s="190" t="str">
        <f t="shared" si="48"/>
        <v/>
      </c>
      <c r="C375" s="66" t="str">
        <f t="shared" si="49"/>
        <v/>
      </c>
      <c r="D375" s="1" t="str">
        <f t="shared" si="50"/>
        <v/>
      </c>
      <c r="E375" s="2" t="str">
        <f t="shared" si="51"/>
        <v/>
      </c>
      <c r="F375" s="205" t="str">
        <f t="shared" si="52"/>
        <v/>
      </c>
      <c r="G375" s="229" t="str">
        <f t="shared" si="53"/>
        <v/>
      </c>
      <c r="H375" s="125">
        <f>IF(OR(ERR=FALSE,AND(F375="",G375="")),0,$G$11-SUM($F$12:F375)+SUM($G$12:G375))</f>
        <v>0</v>
      </c>
      <c r="I375" s="7"/>
    </row>
    <row r="376" spans="1:9">
      <c r="A376" s="26">
        <f t="shared" si="41"/>
        <v>365</v>
      </c>
      <c r="B376" s="190" t="str">
        <f t="shared" si="48"/>
        <v/>
      </c>
      <c r="C376" s="66" t="str">
        <f t="shared" si="49"/>
        <v/>
      </c>
      <c r="D376" s="1" t="str">
        <f t="shared" si="50"/>
        <v/>
      </c>
      <c r="E376" s="2" t="str">
        <f t="shared" si="51"/>
        <v/>
      </c>
      <c r="F376" s="205" t="str">
        <f t="shared" si="52"/>
        <v/>
      </c>
      <c r="G376" s="229" t="str">
        <f t="shared" si="53"/>
        <v/>
      </c>
      <c r="H376" s="125">
        <f>IF(OR(ERR=FALSE,AND(F376="",G376="")),0,$G$11-SUM($F$12:F376)+SUM($G$12:G376))</f>
        <v>0</v>
      </c>
      <c r="I376" s="7"/>
    </row>
    <row r="377" spans="1:9">
      <c r="A377" s="26">
        <f t="shared" si="41"/>
        <v>366</v>
      </c>
      <c r="B377" s="190" t="str">
        <f t="shared" si="48"/>
        <v/>
      </c>
      <c r="C377" s="66" t="str">
        <f t="shared" si="49"/>
        <v/>
      </c>
      <c r="D377" s="1" t="str">
        <f t="shared" si="50"/>
        <v/>
      </c>
      <c r="E377" s="2" t="str">
        <f t="shared" si="51"/>
        <v/>
      </c>
      <c r="F377" s="205" t="str">
        <f t="shared" si="52"/>
        <v/>
      </c>
      <c r="G377" s="229" t="str">
        <f t="shared" si="53"/>
        <v/>
      </c>
      <c r="H377" s="125">
        <f>IF(OR(ERR=FALSE,AND(F377="",G377="")),0,$G$11-SUM($F$12:F377)+SUM($G$12:G377))</f>
        <v>0</v>
      </c>
      <c r="I377" s="7"/>
    </row>
    <row r="378" spans="1:9">
      <c r="A378" s="26">
        <f t="shared" si="41"/>
        <v>367</v>
      </c>
      <c r="B378" s="190" t="str">
        <f t="shared" si="48"/>
        <v/>
      </c>
      <c r="C378" s="66" t="str">
        <f t="shared" si="49"/>
        <v/>
      </c>
      <c r="D378" s="1" t="str">
        <f t="shared" si="50"/>
        <v/>
      </c>
      <c r="E378" s="2" t="str">
        <f t="shared" si="51"/>
        <v/>
      </c>
      <c r="F378" s="205" t="str">
        <f t="shared" si="52"/>
        <v/>
      </c>
      <c r="G378" s="229" t="str">
        <f t="shared" si="53"/>
        <v/>
      </c>
      <c r="H378" s="125">
        <f>IF(OR(ERR=FALSE,AND(F378="",G378="")),0,$G$11-SUM($F$12:F378)+SUM($G$12:G378))</f>
        <v>0</v>
      </c>
      <c r="I378" s="51"/>
    </row>
    <row r="379" spans="1:9">
      <c r="A379" s="26">
        <f t="shared" si="41"/>
        <v>368</v>
      </c>
      <c r="B379" s="190" t="str">
        <f t="shared" si="48"/>
        <v/>
      </c>
      <c r="C379" s="66" t="str">
        <f t="shared" si="49"/>
        <v/>
      </c>
      <c r="D379" s="1" t="str">
        <f t="shared" si="50"/>
        <v/>
      </c>
      <c r="E379" s="2" t="str">
        <f t="shared" si="51"/>
        <v/>
      </c>
      <c r="F379" s="205" t="str">
        <f t="shared" si="52"/>
        <v/>
      </c>
      <c r="G379" s="229" t="str">
        <f t="shared" si="53"/>
        <v/>
      </c>
      <c r="H379" s="125">
        <f>IF(OR(ERR=FALSE,AND(F379="",G379="")),0,$G$11-SUM($F$12:F379)+SUM($G$12:G379))</f>
        <v>0</v>
      </c>
      <c r="I379" s="51"/>
    </row>
    <row r="380" spans="1:9">
      <c r="A380" s="26">
        <f t="shared" si="41"/>
        <v>369</v>
      </c>
      <c r="B380" s="190" t="str">
        <f t="shared" si="48"/>
        <v/>
      </c>
      <c r="C380" s="66" t="str">
        <f t="shared" si="49"/>
        <v/>
      </c>
      <c r="D380" s="1" t="str">
        <f t="shared" si="50"/>
        <v/>
      </c>
      <c r="E380" s="2" t="str">
        <f t="shared" si="51"/>
        <v/>
      </c>
      <c r="F380" s="205" t="str">
        <f t="shared" si="52"/>
        <v/>
      </c>
      <c r="G380" s="229" t="str">
        <f t="shared" si="53"/>
        <v/>
      </c>
      <c r="H380" s="125">
        <f>IF(OR(ERR=FALSE,AND(F380="",G380="")),0,$G$11-SUM($F$12:F380)+SUM($G$12:G380))</f>
        <v>0</v>
      </c>
      <c r="I380" s="51"/>
    </row>
    <row r="381" spans="1:9">
      <c r="A381" s="26">
        <f t="shared" si="41"/>
        <v>370</v>
      </c>
      <c r="B381" s="190" t="str">
        <f t="shared" si="48"/>
        <v/>
      </c>
      <c r="C381" s="66" t="str">
        <f t="shared" si="49"/>
        <v/>
      </c>
      <c r="D381" s="1" t="str">
        <f t="shared" si="50"/>
        <v/>
      </c>
      <c r="E381" s="2" t="str">
        <f t="shared" si="51"/>
        <v/>
      </c>
      <c r="F381" s="205" t="str">
        <f t="shared" si="52"/>
        <v/>
      </c>
      <c r="G381" s="229" t="str">
        <f t="shared" si="53"/>
        <v/>
      </c>
      <c r="H381" s="125">
        <f>IF(OR(ERR=FALSE,AND(F381="",G381="")),0,$G$11-SUM($F$12:F381)+SUM($G$12:G381))</f>
        <v>0</v>
      </c>
      <c r="I381" s="51"/>
    </row>
    <row r="382" spans="1:9">
      <c r="A382" s="26">
        <f t="shared" si="41"/>
        <v>371</v>
      </c>
      <c r="B382" s="190" t="str">
        <f t="shared" ref="B382:B445" si="54">IF(ISERROR(VLOOKUP(A382&amp;D$8,JU_KODE,4,FALSE)=TRUE),"",VLOOKUP(A382&amp;D$8,JU_KODE,4,FALSE))</f>
        <v/>
      </c>
      <c r="C382" s="66" t="str">
        <f t="shared" ref="C382:C445" si="55">IF(ISERROR(VLOOKUP(A382&amp;D$8,JU_KODE,5,FALSE)=TRUE),"",VLOOKUP(A382&amp;D$8,JU_KODE,5,FALSE))</f>
        <v/>
      </c>
      <c r="D382" s="1" t="str">
        <f t="shared" ref="D382:D445" si="56">IF(ISERROR(VLOOKUP(A382&amp;D$8,JU_KODE,6,FALSE)=TRUE),"",VLOOKUP(A382&amp;D$8,JU_KODE,6,FALSE))</f>
        <v/>
      </c>
      <c r="E382" s="2" t="str">
        <f t="shared" ref="E382:E445" si="57">IF(ISERROR(VLOOKUP(A382&amp;D$8,JU_KODE,7,FALSE)=TRUE),"",VLOOKUP(A382&amp;D$8,JU_KODE,7,FALSE))</f>
        <v/>
      </c>
      <c r="F382" s="205" t="str">
        <f t="shared" ref="F382:F445" si="58">IF(ISERROR(VLOOKUP(A382&amp;D$8,JU_KODE,12,FALSE)=TRUE),"",VLOOKUP(A382&amp;D$8,JU_KODE,12,FALSE))</f>
        <v/>
      </c>
      <c r="G382" s="229" t="str">
        <f t="shared" ref="G382:G445" si="59">IF(ISERROR(VLOOKUP(A382&amp;D$8,JU_KODE,13,FALSE)=TRUE),"",VLOOKUP(A382&amp;D$8,JU_KODE,13,FALSE))</f>
        <v/>
      </c>
      <c r="H382" s="125">
        <f>IF(OR(ERR=FALSE,AND(F382="",G382="")),0,$G$11-SUM($F$12:F382)+SUM($G$12:G382))</f>
        <v>0</v>
      </c>
      <c r="I382" s="51"/>
    </row>
    <row r="383" spans="1:9">
      <c r="A383" s="26">
        <f t="shared" ref="A383:A446" si="60">A382+1</f>
        <v>372</v>
      </c>
      <c r="B383" s="190" t="str">
        <f t="shared" si="54"/>
        <v/>
      </c>
      <c r="C383" s="66" t="str">
        <f t="shared" si="55"/>
        <v/>
      </c>
      <c r="D383" s="1" t="str">
        <f t="shared" si="56"/>
        <v/>
      </c>
      <c r="E383" s="2" t="str">
        <f t="shared" si="57"/>
        <v/>
      </c>
      <c r="F383" s="205" t="str">
        <f t="shared" si="58"/>
        <v/>
      </c>
      <c r="G383" s="229" t="str">
        <f t="shared" si="59"/>
        <v/>
      </c>
      <c r="H383" s="125">
        <f>IF(OR(ERR=FALSE,AND(F383="",G383="")),0,$G$11-SUM($F$12:F383)+SUM($G$12:G383))</f>
        <v>0</v>
      </c>
      <c r="I383" s="51"/>
    </row>
    <row r="384" spans="1:9">
      <c r="A384" s="26">
        <f t="shared" si="60"/>
        <v>373</v>
      </c>
      <c r="B384" s="190" t="str">
        <f t="shared" si="54"/>
        <v/>
      </c>
      <c r="C384" s="66" t="str">
        <f t="shared" si="55"/>
        <v/>
      </c>
      <c r="D384" s="1" t="str">
        <f t="shared" si="56"/>
        <v/>
      </c>
      <c r="E384" s="2" t="str">
        <f t="shared" si="57"/>
        <v/>
      </c>
      <c r="F384" s="205" t="str">
        <f t="shared" si="58"/>
        <v/>
      </c>
      <c r="G384" s="229" t="str">
        <f t="shared" si="59"/>
        <v/>
      </c>
      <c r="H384" s="125">
        <f>IF(OR(ERR=FALSE,AND(F384="",G384="")),0,$G$11-SUM($F$12:F384)+SUM($G$12:G384))</f>
        <v>0</v>
      </c>
      <c r="I384" s="7"/>
    </row>
    <row r="385" spans="1:9">
      <c r="A385" s="26">
        <f t="shared" si="60"/>
        <v>374</v>
      </c>
      <c r="B385" s="190" t="str">
        <f t="shared" si="54"/>
        <v/>
      </c>
      <c r="C385" s="66" t="str">
        <f t="shared" si="55"/>
        <v/>
      </c>
      <c r="D385" s="1" t="str">
        <f t="shared" si="56"/>
        <v/>
      </c>
      <c r="E385" s="2" t="str">
        <f t="shared" si="57"/>
        <v/>
      </c>
      <c r="F385" s="205" t="str">
        <f t="shared" si="58"/>
        <v/>
      </c>
      <c r="G385" s="229" t="str">
        <f t="shared" si="59"/>
        <v/>
      </c>
      <c r="H385" s="125">
        <f>IF(OR(ERR=FALSE,AND(F385="",G385="")),0,$G$11-SUM($F$12:F385)+SUM($G$12:G385))</f>
        <v>0</v>
      </c>
      <c r="I385" s="51"/>
    </row>
    <row r="386" spans="1:9">
      <c r="A386" s="26">
        <f t="shared" si="60"/>
        <v>375</v>
      </c>
      <c r="B386" s="190" t="str">
        <f t="shared" si="54"/>
        <v/>
      </c>
      <c r="C386" s="66" t="str">
        <f t="shared" si="55"/>
        <v/>
      </c>
      <c r="D386" s="1" t="str">
        <f t="shared" si="56"/>
        <v/>
      </c>
      <c r="E386" s="2" t="str">
        <f t="shared" si="57"/>
        <v/>
      </c>
      <c r="F386" s="205" t="str">
        <f t="shared" si="58"/>
        <v/>
      </c>
      <c r="G386" s="229" t="str">
        <f t="shared" si="59"/>
        <v/>
      </c>
      <c r="H386" s="125">
        <f>IF(OR(ERR=FALSE,AND(F386="",G386="")),0,$G$11-SUM($F$12:F386)+SUM($G$12:G386))</f>
        <v>0</v>
      </c>
      <c r="I386" s="51"/>
    </row>
    <row r="387" spans="1:9">
      <c r="A387" s="26">
        <f t="shared" si="60"/>
        <v>376</v>
      </c>
      <c r="B387" s="190" t="str">
        <f t="shared" si="54"/>
        <v/>
      </c>
      <c r="C387" s="66" t="str">
        <f t="shared" si="55"/>
        <v/>
      </c>
      <c r="D387" s="1" t="str">
        <f t="shared" si="56"/>
        <v/>
      </c>
      <c r="E387" s="2" t="str">
        <f t="shared" si="57"/>
        <v/>
      </c>
      <c r="F387" s="205" t="str">
        <f t="shared" si="58"/>
        <v/>
      </c>
      <c r="G387" s="229" t="str">
        <f t="shared" si="59"/>
        <v/>
      </c>
      <c r="H387" s="125">
        <f>IF(OR(ERR=FALSE,AND(F387="",G387="")),0,$G$11-SUM($F$12:F387)+SUM($G$12:G387))</f>
        <v>0</v>
      </c>
      <c r="I387" s="51"/>
    </row>
    <row r="388" spans="1:9">
      <c r="A388" s="26">
        <f t="shared" si="60"/>
        <v>377</v>
      </c>
      <c r="B388" s="190" t="str">
        <f t="shared" si="54"/>
        <v/>
      </c>
      <c r="C388" s="66" t="str">
        <f t="shared" si="55"/>
        <v/>
      </c>
      <c r="D388" s="1" t="str">
        <f t="shared" si="56"/>
        <v/>
      </c>
      <c r="E388" s="2" t="str">
        <f t="shared" si="57"/>
        <v/>
      </c>
      <c r="F388" s="205" t="str">
        <f t="shared" si="58"/>
        <v/>
      </c>
      <c r="G388" s="229" t="str">
        <f t="shared" si="59"/>
        <v/>
      </c>
      <c r="H388" s="125">
        <f>IF(OR(ERR=FALSE,AND(F388="",G388="")),0,$G$11-SUM($F$12:F388)+SUM($G$12:G388))</f>
        <v>0</v>
      </c>
      <c r="I388" s="51"/>
    </row>
    <row r="389" spans="1:9">
      <c r="A389" s="26">
        <f t="shared" si="60"/>
        <v>378</v>
      </c>
      <c r="B389" s="190" t="str">
        <f t="shared" si="54"/>
        <v/>
      </c>
      <c r="C389" s="66" t="str">
        <f t="shared" si="55"/>
        <v/>
      </c>
      <c r="D389" s="1" t="str">
        <f t="shared" si="56"/>
        <v/>
      </c>
      <c r="E389" s="2" t="str">
        <f t="shared" si="57"/>
        <v/>
      </c>
      <c r="F389" s="205" t="str">
        <f t="shared" si="58"/>
        <v/>
      </c>
      <c r="G389" s="229" t="str">
        <f t="shared" si="59"/>
        <v/>
      </c>
      <c r="H389" s="125">
        <f>IF(OR(ERR=FALSE,AND(F389="",G389="")),0,$G$11-SUM($F$12:F389)+SUM($G$12:G389))</f>
        <v>0</v>
      </c>
      <c r="I389" s="51"/>
    </row>
    <row r="390" spans="1:9">
      <c r="A390" s="26">
        <f t="shared" si="60"/>
        <v>379</v>
      </c>
      <c r="B390" s="190" t="str">
        <f t="shared" si="54"/>
        <v/>
      </c>
      <c r="C390" s="66" t="str">
        <f t="shared" si="55"/>
        <v/>
      </c>
      <c r="D390" s="1" t="str">
        <f t="shared" si="56"/>
        <v/>
      </c>
      <c r="E390" s="2" t="str">
        <f t="shared" si="57"/>
        <v/>
      </c>
      <c r="F390" s="205" t="str">
        <f t="shared" si="58"/>
        <v/>
      </c>
      <c r="G390" s="229" t="str">
        <f t="shared" si="59"/>
        <v/>
      </c>
      <c r="H390" s="125">
        <f>IF(OR(ERR=FALSE,AND(F390="",G390="")),0,$G$11-SUM($F$12:F390)+SUM($G$12:G390))</f>
        <v>0</v>
      </c>
      <c r="I390" s="7"/>
    </row>
    <row r="391" spans="1:9">
      <c r="A391" s="26">
        <f t="shared" si="60"/>
        <v>380</v>
      </c>
      <c r="B391" s="190" t="str">
        <f t="shared" si="54"/>
        <v/>
      </c>
      <c r="C391" s="66" t="str">
        <f t="shared" si="55"/>
        <v/>
      </c>
      <c r="D391" s="1" t="str">
        <f t="shared" si="56"/>
        <v/>
      </c>
      <c r="E391" s="2" t="str">
        <f t="shared" si="57"/>
        <v/>
      </c>
      <c r="F391" s="205" t="str">
        <f t="shared" si="58"/>
        <v/>
      </c>
      <c r="G391" s="229" t="str">
        <f t="shared" si="59"/>
        <v/>
      </c>
      <c r="H391" s="125">
        <f>IF(OR(ERR=FALSE,AND(F391="",G391="")),0,$G$11-SUM($F$12:F391)+SUM($G$12:G391))</f>
        <v>0</v>
      </c>
      <c r="I391" s="7"/>
    </row>
    <row r="392" spans="1:9">
      <c r="A392" s="26">
        <f t="shared" si="60"/>
        <v>381</v>
      </c>
      <c r="B392" s="190" t="str">
        <f t="shared" si="54"/>
        <v/>
      </c>
      <c r="C392" s="66" t="str">
        <f t="shared" si="55"/>
        <v/>
      </c>
      <c r="D392" s="1" t="str">
        <f t="shared" si="56"/>
        <v/>
      </c>
      <c r="E392" s="2" t="str">
        <f t="shared" si="57"/>
        <v/>
      </c>
      <c r="F392" s="205" t="str">
        <f t="shared" si="58"/>
        <v/>
      </c>
      <c r="G392" s="229" t="str">
        <f t="shared" si="59"/>
        <v/>
      </c>
      <c r="H392" s="125">
        <f>IF(OR(ERR=FALSE,AND(F392="",G392="")),0,$G$11-SUM($F$12:F392)+SUM($G$12:G392))</f>
        <v>0</v>
      </c>
      <c r="I392" s="7"/>
    </row>
    <row r="393" spans="1:9">
      <c r="A393" s="26">
        <f t="shared" si="60"/>
        <v>382</v>
      </c>
      <c r="B393" s="190" t="str">
        <f t="shared" si="54"/>
        <v/>
      </c>
      <c r="C393" s="66" t="str">
        <f t="shared" si="55"/>
        <v/>
      </c>
      <c r="D393" s="1" t="str">
        <f t="shared" si="56"/>
        <v/>
      </c>
      <c r="E393" s="2" t="str">
        <f t="shared" si="57"/>
        <v/>
      </c>
      <c r="F393" s="205" t="str">
        <f t="shared" si="58"/>
        <v/>
      </c>
      <c r="G393" s="229" t="str">
        <f t="shared" si="59"/>
        <v/>
      </c>
      <c r="H393" s="125">
        <f>IF(OR(ERR=FALSE,AND(F393="",G393="")),0,$G$11-SUM($F$12:F393)+SUM($G$12:G393))</f>
        <v>0</v>
      </c>
      <c r="I393" s="7"/>
    </row>
    <row r="394" spans="1:9">
      <c r="A394" s="26">
        <f t="shared" si="60"/>
        <v>383</v>
      </c>
      <c r="B394" s="190" t="str">
        <f t="shared" si="54"/>
        <v/>
      </c>
      <c r="C394" s="66" t="str">
        <f t="shared" si="55"/>
        <v/>
      </c>
      <c r="D394" s="1" t="str">
        <f t="shared" si="56"/>
        <v/>
      </c>
      <c r="E394" s="2" t="str">
        <f t="shared" si="57"/>
        <v/>
      </c>
      <c r="F394" s="205" t="str">
        <f t="shared" si="58"/>
        <v/>
      </c>
      <c r="G394" s="229" t="str">
        <f t="shared" si="59"/>
        <v/>
      </c>
      <c r="H394" s="125">
        <f>IF(OR(ERR=FALSE,AND(F394="",G394="")),0,$G$11-SUM($F$12:F394)+SUM($G$12:G394))</f>
        <v>0</v>
      </c>
      <c r="I394" s="7"/>
    </row>
    <row r="395" spans="1:9">
      <c r="A395" s="26">
        <f t="shared" si="60"/>
        <v>384</v>
      </c>
      <c r="B395" s="190" t="str">
        <f t="shared" si="54"/>
        <v/>
      </c>
      <c r="C395" s="66" t="str">
        <f t="shared" si="55"/>
        <v/>
      </c>
      <c r="D395" s="1" t="str">
        <f t="shared" si="56"/>
        <v/>
      </c>
      <c r="E395" s="2" t="str">
        <f t="shared" si="57"/>
        <v/>
      </c>
      <c r="F395" s="205" t="str">
        <f t="shared" si="58"/>
        <v/>
      </c>
      <c r="G395" s="229" t="str">
        <f t="shared" si="59"/>
        <v/>
      </c>
      <c r="H395" s="125">
        <f>IF(OR(ERR=FALSE,AND(F395="",G395="")),0,$G$11-SUM($F$12:F395)+SUM($G$12:G395))</f>
        <v>0</v>
      </c>
      <c r="I395" s="51"/>
    </row>
    <row r="396" spans="1:9">
      <c r="A396" s="26">
        <f t="shared" si="60"/>
        <v>385</v>
      </c>
      <c r="B396" s="190" t="str">
        <f t="shared" si="54"/>
        <v/>
      </c>
      <c r="C396" s="66" t="str">
        <f t="shared" si="55"/>
        <v/>
      </c>
      <c r="D396" s="1" t="str">
        <f t="shared" si="56"/>
        <v/>
      </c>
      <c r="E396" s="2" t="str">
        <f t="shared" si="57"/>
        <v/>
      </c>
      <c r="F396" s="205" t="str">
        <f t="shared" si="58"/>
        <v/>
      </c>
      <c r="G396" s="229" t="str">
        <f t="shared" si="59"/>
        <v/>
      </c>
      <c r="H396" s="125">
        <f>IF(OR(ERR=FALSE,AND(F396="",G396="")),0,$G$11-SUM($F$12:F396)+SUM($G$12:G396))</f>
        <v>0</v>
      </c>
      <c r="I396" s="51"/>
    </row>
    <row r="397" spans="1:9">
      <c r="A397" s="26">
        <f t="shared" si="60"/>
        <v>386</v>
      </c>
      <c r="B397" s="190" t="str">
        <f t="shared" si="54"/>
        <v/>
      </c>
      <c r="C397" s="66" t="str">
        <f t="shared" si="55"/>
        <v/>
      </c>
      <c r="D397" s="1" t="str">
        <f t="shared" si="56"/>
        <v/>
      </c>
      <c r="E397" s="2" t="str">
        <f t="shared" si="57"/>
        <v/>
      </c>
      <c r="F397" s="205" t="str">
        <f t="shared" si="58"/>
        <v/>
      </c>
      <c r="G397" s="229" t="str">
        <f t="shared" si="59"/>
        <v/>
      </c>
      <c r="H397" s="125">
        <f>IF(OR(ERR=FALSE,AND(F397="",G397="")),0,$G$11-SUM($F$12:F397)+SUM($G$12:G397))</f>
        <v>0</v>
      </c>
      <c r="I397" s="51"/>
    </row>
    <row r="398" spans="1:9">
      <c r="A398" s="26">
        <f t="shared" si="60"/>
        <v>387</v>
      </c>
      <c r="B398" s="190" t="str">
        <f t="shared" si="54"/>
        <v/>
      </c>
      <c r="C398" s="66" t="str">
        <f t="shared" si="55"/>
        <v/>
      </c>
      <c r="D398" s="1" t="str">
        <f t="shared" si="56"/>
        <v/>
      </c>
      <c r="E398" s="2" t="str">
        <f t="shared" si="57"/>
        <v/>
      </c>
      <c r="F398" s="205" t="str">
        <f t="shared" si="58"/>
        <v/>
      </c>
      <c r="G398" s="229" t="str">
        <f t="shared" si="59"/>
        <v/>
      </c>
      <c r="H398" s="125">
        <f>IF(OR(ERR=FALSE,AND(F398="",G398="")),0,$G$11-SUM($F$12:F398)+SUM($G$12:G398))</f>
        <v>0</v>
      </c>
      <c r="I398" s="51"/>
    </row>
    <row r="399" spans="1:9">
      <c r="A399" s="26">
        <f t="shared" si="60"/>
        <v>388</v>
      </c>
      <c r="B399" s="190" t="str">
        <f t="shared" si="54"/>
        <v/>
      </c>
      <c r="C399" s="66" t="str">
        <f t="shared" si="55"/>
        <v/>
      </c>
      <c r="D399" s="1" t="str">
        <f t="shared" si="56"/>
        <v/>
      </c>
      <c r="E399" s="2" t="str">
        <f t="shared" si="57"/>
        <v/>
      </c>
      <c r="F399" s="205" t="str">
        <f t="shared" si="58"/>
        <v/>
      </c>
      <c r="G399" s="229" t="str">
        <f t="shared" si="59"/>
        <v/>
      </c>
      <c r="H399" s="125">
        <f>IF(OR(ERR=FALSE,AND(F399="",G399="")),0,$G$11-SUM($F$12:F399)+SUM($G$12:G399))</f>
        <v>0</v>
      </c>
      <c r="I399" s="7"/>
    </row>
    <row r="400" spans="1:9">
      <c r="A400" s="26">
        <f t="shared" si="60"/>
        <v>389</v>
      </c>
      <c r="B400" s="190" t="str">
        <f t="shared" si="54"/>
        <v/>
      </c>
      <c r="C400" s="66" t="str">
        <f t="shared" si="55"/>
        <v/>
      </c>
      <c r="D400" s="1" t="str">
        <f t="shared" si="56"/>
        <v/>
      </c>
      <c r="E400" s="2" t="str">
        <f t="shared" si="57"/>
        <v/>
      </c>
      <c r="F400" s="205" t="str">
        <f t="shared" si="58"/>
        <v/>
      </c>
      <c r="G400" s="229" t="str">
        <f t="shared" si="59"/>
        <v/>
      </c>
      <c r="H400" s="125">
        <f>IF(OR(ERR=FALSE,AND(F400="",G400="")),0,$G$11-SUM($F$12:F400)+SUM($G$12:G400))</f>
        <v>0</v>
      </c>
      <c r="I400" s="52"/>
    </row>
    <row r="401" spans="1:9">
      <c r="A401" s="26">
        <f t="shared" si="60"/>
        <v>390</v>
      </c>
      <c r="B401" s="190" t="str">
        <f t="shared" si="54"/>
        <v/>
      </c>
      <c r="C401" s="66" t="str">
        <f t="shared" si="55"/>
        <v/>
      </c>
      <c r="D401" s="1" t="str">
        <f t="shared" si="56"/>
        <v/>
      </c>
      <c r="E401" s="2" t="str">
        <f t="shared" si="57"/>
        <v/>
      </c>
      <c r="F401" s="205" t="str">
        <f t="shared" si="58"/>
        <v/>
      </c>
      <c r="G401" s="229" t="str">
        <f t="shared" si="59"/>
        <v/>
      </c>
      <c r="H401" s="125">
        <f>IF(OR(ERR=FALSE,AND(F401="",G401="")),0,$G$11-SUM($F$12:F401)+SUM($G$12:G401))</f>
        <v>0</v>
      </c>
      <c r="I401" s="210"/>
    </row>
    <row r="402" spans="1:9">
      <c r="A402" s="26">
        <f t="shared" si="60"/>
        <v>391</v>
      </c>
      <c r="B402" s="190" t="str">
        <f t="shared" si="54"/>
        <v/>
      </c>
      <c r="C402" s="66" t="str">
        <f t="shared" si="55"/>
        <v/>
      </c>
      <c r="D402" s="1" t="str">
        <f t="shared" si="56"/>
        <v/>
      </c>
      <c r="E402" s="2" t="str">
        <f t="shared" si="57"/>
        <v/>
      </c>
      <c r="F402" s="205" t="str">
        <f t="shared" si="58"/>
        <v/>
      </c>
      <c r="G402" s="229" t="str">
        <f t="shared" si="59"/>
        <v/>
      </c>
      <c r="H402" s="125">
        <f>IF(OR(ERR=FALSE,AND(F402="",G402="")),0,$G$11-SUM($F$12:F402)+SUM($G$12:G402))</f>
        <v>0</v>
      </c>
      <c r="I402" s="7"/>
    </row>
    <row r="403" spans="1:9">
      <c r="A403" s="26">
        <f t="shared" si="60"/>
        <v>392</v>
      </c>
      <c r="B403" s="190" t="str">
        <f t="shared" si="54"/>
        <v/>
      </c>
      <c r="C403" s="66" t="str">
        <f t="shared" si="55"/>
        <v/>
      </c>
      <c r="D403" s="1" t="str">
        <f t="shared" si="56"/>
        <v/>
      </c>
      <c r="E403" s="2" t="str">
        <f t="shared" si="57"/>
        <v/>
      </c>
      <c r="F403" s="205" t="str">
        <f t="shared" si="58"/>
        <v/>
      </c>
      <c r="G403" s="229" t="str">
        <f t="shared" si="59"/>
        <v/>
      </c>
      <c r="H403" s="125">
        <f>IF(OR(ERR=FALSE,AND(F403="",G403="")),0,$G$11-SUM($F$12:F403)+SUM($G$12:G403))</f>
        <v>0</v>
      </c>
      <c r="I403" s="7"/>
    </row>
    <row r="404" spans="1:9">
      <c r="A404" s="26">
        <f t="shared" si="60"/>
        <v>393</v>
      </c>
      <c r="B404" s="190" t="str">
        <f t="shared" si="54"/>
        <v/>
      </c>
      <c r="C404" s="66" t="str">
        <f t="shared" si="55"/>
        <v/>
      </c>
      <c r="D404" s="1" t="str">
        <f t="shared" si="56"/>
        <v/>
      </c>
      <c r="E404" s="2" t="str">
        <f t="shared" si="57"/>
        <v/>
      </c>
      <c r="F404" s="205" t="str">
        <f t="shared" si="58"/>
        <v/>
      </c>
      <c r="G404" s="229" t="str">
        <f t="shared" si="59"/>
        <v/>
      </c>
      <c r="H404" s="125">
        <f>IF(OR(ERR=FALSE,AND(F404="",G404="")),0,$G$11-SUM($F$12:F404)+SUM($G$12:G404))</f>
        <v>0</v>
      </c>
      <c r="I404" s="7"/>
    </row>
    <row r="405" spans="1:9">
      <c r="A405" s="26">
        <f t="shared" si="60"/>
        <v>394</v>
      </c>
      <c r="B405" s="190" t="str">
        <f t="shared" si="54"/>
        <v/>
      </c>
      <c r="C405" s="66" t="str">
        <f t="shared" si="55"/>
        <v/>
      </c>
      <c r="D405" s="1" t="str">
        <f t="shared" si="56"/>
        <v/>
      </c>
      <c r="E405" s="2" t="str">
        <f t="shared" si="57"/>
        <v/>
      </c>
      <c r="F405" s="205" t="str">
        <f t="shared" si="58"/>
        <v/>
      </c>
      <c r="G405" s="229" t="str">
        <f t="shared" si="59"/>
        <v/>
      </c>
      <c r="H405" s="125">
        <f>IF(OR(ERR=FALSE,AND(F405="",G405="")),0,$G$11-SUM($F$12:F405)+SUM($G$12:G405))</f>
        <v>0</v>
      </c>
      <c r="I405" s="7"/>
    </row>
    <row r="406" spans="1:9">
      <c r="A406" s="26">
        <f t="shared" si="60"/>
        <v>395</v>
      </c>
      <c r="B406" s="190" t="str">
        <f t="shared" si="54"/>
        <v/>
      </c>
      <c r="C406" s="66" t="str">
        <f t="shared" si="55"/>
        <v/>
      </c>
      <c r="D406" s="1" t="str">
        <f t="shared" si="56"/>
        <v/>
      </c>
      <c r="E406" s="2" t="str">
        <f t="shared" si="57"/>
        <v/>
      </c>
      <c r="F406" s="205" t="str">
        <f t="shared" si="58"/>
        <v/>
      </c>
      <c r="G406" s="229" t="str">
        <f t="shared" si="59"/>
        <v/>
      </c>
      <c r="H406" s="125">
        <f>IF(OR(ERR=FALSE,AND(F406="",G406="")),0,$G$11-SUM($F$12:F406)+SUM($G$12:G406))</f>
        <v>0</v>
      </c>
      <c r="I406" s="7"/>
    </row>
    <row r="407" spans="1:9">
      <c r="A407" s="26">
        <f t="shared" si="60"/>
        <v>396</v>
      </c>
      <c r="B407" s="190" t="str">
        <f t="shared" si="54"/>
        <v/>
      </c>
      <c r="C407" s="66" t="str">
        <f t="shared" si="55"/>
        <v/>
      </c>
      <c r="D407" s="1" t="str">
        <f t="shared" si="56"/>
        <v/>
      </c>
      <c r="E407" s="2" t="str">
        <f t="shared" si="57"/>
        <v/>
      </c>
      <c r="F407" s="205" t="str">
        <f t="shared" si="58"/>
        <v/>
      </c>
      <c r="G407" s="229" t="str">
        <f t="shared" si="59"/>
        <v/>
      </c>
      <c r="H407" s="125">
        <f>IF(OR(ERR=FALSE,AND(F407="",G407="")),0,$G$11-SUM($F$12:F407)+SUM($G$12:G407))</f>
        <v>0</v>
      </c>
      <c r="I407" s="7"/>
    </row>
    <row r="408" spans="1:9">
      <c r="A408" s="26">
        <f t="shared" si="60"/>
        <v>397</v>
      </c>
      <c r="B408" s="190" t="str">
        <f t="shared" si="54"/>
        <v/>
      </c>
      <c r="C408" s="66" t="str">
        <f t="shared" si="55"/>
        <v/>
      </c>
      <c r="D408" s="1" t="str">
        <f t="shared" si="56"/>
        <v/>
      </c>
      <c r="E408" s="2" t="str">
        <f t="shared" si="57"/>
        <v/>
      </c>
      <c r="F408" s="205" t="str">
        <f t="shared" si="58"/>
        <v/>
      </c>
      <c r="G408" s="229" t="str">
        <f t="shared" si="59"/>
        <v/>
      </c>
      <c r="H408" s="125">
        <f>IF(OR(ERR=FALSE,AND(F408="",G408="")),0,$G$11-SUM($F$12:F408)+SUM($G$12:G408))</f>
        <v>0</v>
      </c>
      <c r="I408" s="7"/>
    </row>
    <row r="409" spans="1:9">
      <c r="A409" s="26">
        <f t="shared" si="60"/>
        <v>398</v>
      </c>
      <c r="B409" s="190" t="str">
        <f t="shared" si="54"/>
        <v/>
      </c>
      <c r="C409" s="66" t="str">
        <f t="shared" si="55"/>
        <v/>
      </c>
      <c r="D409" s="1" t="str">
        <f t="shared" si="56"/>
        <v/>
      </c>
      <c r="E409" s="2" t="str">
        <f t="shared" si="57"/>
        <v/>
      </c>
      <c r="F409" s="205" t="str">
        <f t="shared" si="58"/>
        <v/>
      </c>
      <c r="G409" s="229" t="str">
        <f t="shared" si="59"/>
        <v/>
      </c>
      <c r="H409" s="125">
        <f>IF(OR(ERR=FALSE,AND(F409="",G409="")),0,$G$11-SUM($F$12:F409)+SUM($G$12:G409))</f>
        <v>0</v>
      </c>
      <c r="I409" s="7"/>
    </row>
    <row r="410" spans="1:9">
      <c r="A410" s="26">
        <f t="shared" si="60"/>
        <v>399</v>
      </c>
      <c r="B410" s="190" t="str">
        <f t="shared" si="54"/>
        <v/>
      </c>
      <c r="C410" s="66" t="str">
        <f t="shared" si="55"/>
        <v/>
      </c>
      <c r="D410" s="1" t="str">
        <f t="shared" si="56"/>
        <v/>
      </c>
      <c r="E410" s="2" t="str">
        <f t="shared" si="57"/>
        <v/>
      </c>
      <c r="F410" s="205" t="str">
        <f t="shared" si="58"/>
        <v/>
      </c>
      <c r="G410" s="229" t="str">
        <f t="shared" si="59"/>
        <v/>
      </c>
      <c r="H410" s="125">
        <f>IF(OR(ERR=FALSE,AND(F410="",G410="")),0,$G$11-SUM($F$12:F410)+SUM($G$12:G410))</f>
        <v>0</v>
      </c>
      <c r="I410" s="7"/>
    </row>
    <row r="411" spans="1:9">
      <c r="A411" s="26">
        <f t="shared" si="60"/>
        <v>400</v>
      </c>
      <c r="B411" s="190" t="str">
        <f t="shared" si="54"/>
        <v/>
      </c>
      <c r="C411" s="66" t="str">
        <f t="shared" si="55"/>
        <v/>
      </c>
      <c r="D411" s="1" t="str">
        <f t="shared" si="56"/>
        <v/>
      </c>
      <c r="E411" s="2" t="str">
        <f t="shared" si="57"/>
        <v/>
      </c>
      <c r="F411" s="205" t="str">
        <f t="shared" si="58"/>
        <v/>
      </c>
      <c r="G411" s="229" t="str">
        <f t="shared" si="59"/>
        <v/>
      </c>
      <c r="H411" s="125">
        <f>IF(OR(ERR=FALSE,AND(F411="",G411="")),0,$G$11-SUM($F$12:F411)+SUM($G$12:G411))</f>
        <v>0</v>
      </c>
      <c r="I411" s="7"/>
    </row>
    <row r="412" spans="1:9">
      <c r="A412" s="26">
        <f t="shared" si="60"/>
        <v>401</v>
      </c>
      <c r="B412" s="190" t="str">
        <f t="shared" si="54"/>
        <v/>
      </c>
      <c r="C412" s="66" t="str">
        <f t="shared" si="55"/>
        <v/>
      </c>
      <c r="D412" s="1" t="str">
        <f t="shared" si="56"/>
        <v/>
      </c>
      <c r="E412" s="2" t="str">
        <f t="shared" si="57"/>
        <v/>
      </c>
      <c r="F412" s="205" t="str">
        <f t="shared" si="58"/>
        <v/>
      </c>
      <c r="G412" s="229" t="str">
        <f t="shared" si="59"/>
        <v/>
      </c>
      <c r="H412" s="125">
        <f>IF(OR(ERR=FALSE,AND(F412="",G412="")),0,$G$11-SUM($F$12:F412)+SUM($G$12:G412))</f>
        <v>0</v>
      </c>
      <c r="I412" s="7"/>
    </row>
    <row r="413" spans="1:9">
      <c r="A413" s="26">
        <f t="shared" si="60"/>
        <v>402</v>
      </c>
      <c r="B413" s="190" t="str">
        <f t="shared" si="54"/>
        <v/>
      </c>
      <c r="C413" s="66" t="str">
        <f t="shared" si="55"/>
        <v/>
      </c>
      <c r="D413" s="1" t="str">
        <f t="shared" si="56"/>
        <v/>
      </c>
      <c r="E413" s="2" t="str">
        <f t="shared" si="57"/>
        <v/>
      </c>
      <c r="F413" s="205" t="str">
        <f t="shared" si="58"/>
        <v/>
      </c>
      <c r="G413" s="229" t="str">
        <f t="shared" si="59"/>
        <v/>
      </c>
      <c r="H413" s="125">
        <f>IF(OR(ERR=FALSE,AND(F413="",G413="")),0,$G$11-SUM($F$12:F413)+SUM($G$12:G413))</f>
        <v>0</v>
      </c>
      <c r="I413" s="7"/>
    </row>
    <row r="414" spans="1:9">
      <c r="A414" s="26">
        <f t="shared" si="60"/>
        <v>403</v>
      </c>
      <c r="B414" s="190" t="str">
        <f t="shared" si="54"/>
        <v/>
      </c>
      <c r="C414" s="66" t="str">
        <f t="shared" si="55"/>
        <v/>
      </c>
      <c r="D414" s="1" t="str">
        <f t="shared" si="56"/>
        <v/>
      </c>
      <c r="E414" s="2" t="str">
        <f t="shared" si="57"/>
        <v/>
      </c>
      <c r="F414" s="205" t="str">
        <f t="shared" si="58"/>
        <v/>
      </c>
      <c r="G414" s="229" t="str">
        <f t="shared" si="59"/>
        <v/>
      </c>
      <c r="H414" s="125">
        <f>IF(OR(ERR=FALSE,AND(F414="",G414="")),0,$G$11-SUM($F$12:F414)+SUM($G$12:G414))</f>
        <v>0</v>
      </c>
      <c r="I414" s="7"/>
    </row>
    <row r="415" spans="1:9">
      <c r="A415" s="26">
        <f t="shared" si="60"/>
        <v>404</v>
      </c>
      <c r="B415" s="190" t="str">
        <f t="shared" si="54"/>
        <v/>
      </c>
      <c r="C415" s="66" t="str">
        <f t="shared" si="55"/>
        <v/>
      </c>
      <c r="D415" s="1" t="str">
        <f t="shared" si="56"/>
        <v/>
      </c>
      <c r="E415" s="2" t="str">
        <f t="shared" si="57"/>
        <v/>
      </c>
      <c r="F415" s="205" t="str">
        <f t="shared" si="58"/>
        <v/>
      </c>
      <c r="G415" s="229" t="str">
        <f t="shared" si="59"/>
        <v/>
      </c>
      <c r="H415" s="125">
        <f>IF(OR(ERR=FALSE,AND(F415="",G415="")),0,$G$11-SUM($F$12:F415)+SUM($G$12:G415))</f>
        <v>0</v>
      </c>
      <c r="I415" s="7"/>
    </row>
    <row r="416" spans="1:9">
      <c r="A416" s="26">
        <f t="shared" si="60"/>
        <v>405</v>
      </c>
      <c r="B416" s="190" t="str">
        <f t="shared" si="54"/>
        <v/>
      </c>
      <c r="C416" s="66" t="str">
        <f t="shared" si="55"/>
        <v/>
      </c>
      <c r="D416" s="1" t="str">
        <f t="shared" si="56"/>
        <v/>
      </c>
      <c r="E416" s="2" t="str">
        <f t="shared" si="57"/>
        <v/>
      </c>
      <c r="F416" s="205" t="str">
        <f t="shared" si="58"/>
        <v/>
      </c>
      <c r="G416" s="229" t="str">
        <f t="shared" si="59"/>
        <v/>
      </c>
      <c r="H416" s="125">
        <f>IF(OR(ERR=FALSE,AND(F416="",G416="")),0,$G$11-SUM($F$12:F416)+SUM($G$12:G416))</f>
        <v>0</v>
      </c>
      <c r="I416" s="7"/>
    </row>
    <row r="417" spans="1:9">
      <c r="A417" s="26">
        <f t="shared" si="60"/>
        <v>406</v>
      </c>
      <c r="B417" s="190" t="str">
        <f t="shared" si="54"/>
        <v/>
      </c>
      <c r="C417" s="66" t="str">
        <f t="shared" si="55"/>
        <v/>
      </c>
      <c r="D417" s="1" t="str">
        <f t="shared" si="56"/>
        <v/>
      </c>
      <c r="E417" s="2" t="str">
        <f t="shared" si="57"/>
        <v/>
      </c>
      <c r="F417" s="205" t="str">
        <f t="shared" si="58"/>
        <v/>
      </c>
      <c r="G417" s="229" t="str">
        <f t="shared" si="59"/>
        <v/>
      </c>
      <c r="H417" s="125">
        <f>IF(OR(ERR=FALSE,AND(F417="",G417="")),0,$G$11-SUM($F$12:F417)+SUM($G$12:G417))</f>
        <v>0</v>
      </c>
      <c r="I417" s="7"/>
    </row>
    <row r="418" spans="1:9">
      <c r="A418" s="26">
        <f t="shared" si="60"/>
        <v>407</v>
      </c>
      <c r="B418" s="190" t="str">
        <f t="shared" si="54"/>
        <v/>
      </c>
      <c r="C418" s="66" t="str">
        <f t="shared" si="55"/>
        <v/>
      </c>
      <c r="D418" s="1" t="str">
        <f t="shared" si="56"/>
        <v/>
      </c>
      <c r="E418" s="2" t="str">
        <f t="shared" si="57"/>
        <v/>
      </c>
      <c r="F418" s="205" t="str">
        <f t="shared" si="58"/>
        <v/>
      </c>
      <c r="G418" s="229" t="str">
        <f t="shared" si="59"/>
        <v/>
      </c>
      <c r="H418" s="125">
        <f>IF(OR(ERR=FALSE,AND(F418="",G418="")),0,$G$11-SUM($F$12:F418)+SUM($G$12:G418))</f>
        <v>0</v>
      </c>
      <c r="I418" s="7"/>
    </row>
    <row r="419" spans="1:9">
      <c r="A419" s="26">
        <f t="shared" si="60"/>
        <v>408</v>
      </c>
      <c r="B419" s="190" t="str">
        <f t="shared" si="54"/>
        <v/>
      </c>
      <c r="C419" s="66" t="str">
        <f t="shared" si="55"/>
        <v/>
      </c>
      <c r="D419" s="1" t="str">
        <f t="shared" si="56"/>
        <v/>
      </c>
      <c r="E419" s="2" t="str">
        <f t="shared" si="57"/>
        <v/>
      </c>
      <c r="F419" s="205" t="str">
        <f t="shared" si="58"/>
        <v/>
      </c>
      <c r="G419" s="229" t="str">
        <f t="shared" si="59"/>
        <v/>
      </c>
      <c r="H419" s="125">
        <f>IF(OR(ERR=FALSE,AND(F419="",G419="")),0,$G$11-SUM($F$12:F419)+SUM($G$12:G419))</f>
        <v>0</v>
      </c>
      <c r="I419" s="7"/>
    </row>
    <row r="420" spans="1:9">
      <c r="A420" s="26">
        <f t="shared" si="60"/>
        <v>409</v>
      </c>
      <c r="B420" s="190" t="str">
        <f t="shared" si="54"/>
        <v/>
      </c>
      <c r="C420" s="66" t="str">
        <f t="shared" si="55"/>
        <v/>
      </c>
      <c r="D420" s="1" t="str">
        <f t="shared" si="56"/>
        <v/>
      </c>
      <c r="E420" s="2" t="str">
        <f t="shared" si="57"/>
        <v/>
      </c>
      <c r="F420" s="205" t="str">
        <f t="shared" si="58"/>
        <v/>
      </c>
      <c r="G420" s="229" t="str">
        <f t="shared" si="59"/>
        <v/>
      </c>
      <c r="H420" s="125">
        <f>IF(OR(ERR=FALSE,AND(F420="",G420="")),0,$G$11-SUM($F$12:F420)+SUM($G$12:G420))</f>
        <v>0</v>
      </c>
      <c r="I420" s="7"/>
    </row>
    <row r="421" spans="1:9">
      <c r="A421" s="26">
        <f t="shared" si="60"/>
        <v>410</v>
      </c>
      <c r="B421" s="190" t="str">
        <f t="shared" si="54"/>
        <v/>
      </c>
      <c r="C421" s="66" t="str">
        <f t="shared" si="55"/>
        <v/>
      </c>
      <c r="D421" s="1" t="str">
        <f t="shared" si="56"/>
        <v/>
      </c>
      <c r="E421" s="2" t="str">
        <f t="shared" si="57"/>
        <v/>
      </c>
      <c r="F421" s="205" t="str">
        <f t="shared" si="58"/>
        <v/>
      </c>
      <c r="G421" s="229" t="str">
        <f t="shared" si="59"/>
        <v/>
      </c>
      <c r="H421" s="125">
        <f>IF(OR(ERR=FALSE,AND(F421="",G421="")),0,$G$11-SUM($F$12:F421)+SUM($G$12:G421))</f>
        <v>0</v>
      </c>
      <c r="I421" s="7"/>
    </row>
    <row r="422" spans="1:9">
      <c r="A422" s="26">
        <f t="shared" si="60"/>
        <v>411</v>
      </c>
      <c r="B422" s="190" t="str">
        <f t="shared" si="54"/>
        <v/>
      </c>
      <c r="C422" s="66" t="str">
        <f t="shared" si="55"/>
        <v/>
      </c>
      <c r="D422" s="1" t="str">
        <f t="shared" si="56"/>
        <v/>
      </c>
      <c r="E422" s="2" t="str">
        <f t="shared" si="57"/>
        <v/>
      </c>
      <c r="F422" s="205" t="str">
        <f t="shared" si="58"/>
        <v/>
      </c>
      <c r="G422" s="229" t="str">
        <f t="shared" si="59"/>
        <v/>
      </c>
      <c r="H422" s="125">
        <f>IF(OR(ERR=FALSE,AND(F422="",G422="")),0,$G$11-SUM($F$12:F422)+SUM($G$12:G422))</f>
        <v>0</v>
      </c>
      <c r="I422" s="7"/>
    </row>
    <row r="423" spans="1:9">
      <c r="A423" s="26">
        <f t="shared" si="60"/>
        <v>412</v>
      </c>
      <c r="B423" s="190" t="str">
        <f t="shared" si="54"/>
        <v/>
      </c>
      <c r="C423" s="66" t="str">
        <f t="shared" si="55"/>
        <v/>
      </c>
      <c r="D423" s="1" t="str">
        <f t="shared" si="56"/>
        <v/>
      </c>
      <c r="E423" s="2" t="str">
        <f t="shared" si="57"/>
        <v/>
      </c>
      <c r="F423" s="205" t="str">
        <f t="shared" si="58"/>
        <v/>
      </c>
      <c r="G423" s="229" t="str">
        <f t="shared" si="59"/>
        <v/>
      </c>
      <c r="H423" s="125">
        <f>IF(OR(ERR=FALSE,AND(F423="",G423="")),0,$G$11-SUM($F$12:F423)+SUM($G$12:G423))</f>
        <v>0</v>
      </c>
      <c r="I423" s="7"/>
    </row>
    <row r="424" spans="1:9">
      <c r="A424" s="26">
        <f t="shared" si="60"/>
        <v>413</v>
      </c>
      <c r="B424" s="190" t="str">
        <f t="shared" si="54"/>
        <v/>
      </c>
      <c r="C424" s="66" t="str">
        <f t="shared" si="55"/>
        <v/>
      </c>
      <c r="D424" s="1" t="str">
        <f t="shared" si="56"/>
        <v/>
      </c>
      <c r="E424" s="2" t="str">
        <f t="shared" si="57"/>
        <v/>
      </c>
      <c r="F424" s="205" t="str">
        <f t="shared" si="58"/>
        <v/>
      </c>
      <c r="G424" s="229" t="str">
        <f t="shared" si="59"/>
        <v/>
      </c>
      <c r="H424" s="125">
        <f>IF(OR(ERR=FALSE,AND(F424="",G424="")),0,$G$11-SUM($F$12:F424)+SUM($G$12:G424))</f>
        <v>0</v>
      </c>
      <c r="I424" s="7"/>
    </row>
    <row r="425" spans="1:9">
      <c r="A425" s="26">
        <f t="shared" si="60"/>
        <v>414</v>
      </c>
      <c r="B425" s="190" t="str">
        <f t="shared" si="54"/>
        <v/>
      </c>
      <c r="C425" s="66" t="str">
        <f t="shared" si="55"/>
        <v/>
      </c>
      <c r="D425" s="1" t="str">
        <f t="shared" si="56"/>
        <v/>
      </c>
      <c r="E425" s="2" t="str">
        <f t="shared" si="57"/>
        <v/>
      </c>
      <c r="F425" s="205" t="str">
        <f t="shared" si="58"/>
        <v/>
      </c>
      <c r="G425" s="229" t="str">
        <f t="shared" si="59"/>
        <v/>
      </c>
      <c r="H425" s="125">
        <f>IF(OR(ERR=FALSE,AND(F425="",G425="")),0,$G$11-SUM($F$12:F425)+SUM($G$12:G425))</f>
        <v>0</v>
      </c>
      <c r="I425" s="7"/>
    </row>
    <row r="426" spans="1:9">
      <c r="A426" s="26">
        <f t="shared" si="60"/>
        <v>415</v>
      </c>
      <c r="B426" s="190" t="str">
        <f t="shared" si="54"/>
        <v/>
      </c>
      <c r="C426" s="66" t="str">
        <f t="shared" si="55"/>
        <v/>
      </c>
      <c r="D426" s="1" t="str">
        <f t="shared" si="56"/>
        <v/>
      </c>
      <c r="E426" s="2" t="str">
        <f t="shared" si="57"/>
        <v/>
      </c>
      <c r="F426" s="205" t="str">
        <f t="shared" si="58"/>
        <v/>
      </c>
      <c r="G426" s="229" t="str">
        <f t="shared" si="59"/>
        <v/>
      </c>
      <c r="H426" s="125">
        <f>IF(OR(ERR=FALSE,AND(F426="",G426="")),0,$G$11-SUM($F$12:F426)+SUM($G$12:G426))</f>
        <v>0</v>
      </c>
      <c r="I426" s="7"/>
    </row>
    <row r="427" spans="1:9">
      <c r="A427" s="26">
        <f t="shared" si="60"/>
        <v>416</v>
      </c>
      <c r="B427" s="190" t="str">
        <f t="shared" si="54"/>
        <v/>
      </c>
      <c r="C427" s="66" t="str">
        <f t="shared" si="55"/>
        <v/>
      </c>
      <c r="D427" s="1" t="str">
        <f t="shared" si="56"/>
        <v/>
      </c>
      <c r="E427" s="2" t="str">
        <f t="shared" si="57"/>
        <v/>
      </c>
      <c r="F427" s="205" t="str">
        <f t="shared" si="58"/>
        <v/>
      </c>
      <c r="G427" s="229" t="str">
        <f t="shared" si="59"/>
        <v/>
      </c>
      <c r="H427" s="125">
        <f>IF(OR(ERR=FALSE,AND(F427="",G427="")),0,$G$11-SUM($F$12:F427)+SUM($G$12:G427))</f>
        <v>0</v>
      </c>
      <c r="I427" s="7"/>
    </row>
    <row r="428" spans="1:9">
      <c r="A428" s="26">
        <f t="shared" si="60"/>
        <v>417</v>
      </c>
      <c r="B428" s="190" t="str">
        <f t="shared" si="54"/>
        <v/>
      </c>
      <c r="C428" s="66" t="str">
        <f t="shared" si="55"/>
        <v/>
      </c>
      <c r="D428" s="1" t="str">
        <f t="shared" si="56"/>
        <v/>
      </c>
      <c r="E428" s="2" t="str">
        <f t="shared" si="57"/>
        <v/>
      </c>
      <c r="F428" s="205" t="str">
        <f t="shared" si="58"/>
        <v/>
      </c>
      <c r="G428" s="229" t="str">
        <f t="shared" si="59"/>
        <v/>
      </c>
      <c r="H428" s="125">
        <f>IF(OR(ERR=FALSE,AND(F428="",G428="")),0,$G$11-SUM($F$12:F428)+SUM($G$12:G428))</f>
        <v>0</v>
      </c>
      <c r="I428" s="7"/>
    </row>
    <row r="429" spans="1:9">
      <c r="A429" s="26">
        <f t="shared" si="60"/>
        <v>418</v>
      </c>
      <c r="B429" s="190" t="str">
        <f t="shared" si="54"/>
        <v/>
      </c>
      <c r="C429" s="66" t="str">
        <f t="shared" si="55"/>
        <v/>
      </c>
      <c r="D429" s="1" t="str">
        <f t="shared" si="56"/>
        <v/>
      </c>
      <c r="E429" s="2" t="str">
        <f t="shared" si="57"/>
        <v/>
      </c>
      <c r="F429" s="205" t="str">
        <f t="shared" si="58"/>
        <v/>
      </c>
      <c r="G429" s="229" t="str">
        <f t="shared" si="59"/>
        <v/>
      </c>
      <c r="H429" s="125">
        <f>IF(OR(ERR=FALSE,AND(F429="",G429="")),0,$G$11-SUM($F$12:F429)+SUM($G$12:G429))</f>
        <v>0</v>
      </c>
      <c r="I429" s="7"/>
    </row>
    <row r="430" spans="1:9">
      <c r="A430" s="26">
        <f t="shared" si="60"/>
        <v>419</v>
      </c>
      <c r="B430" s="190" t="str">
        <f t="shared" si="54"/>
        <v/>
      </c>
      <c r="C430" s="66" t="str">
        <f t="shared" si="55"/>
        <v/>
      </c>
      <c r="D430" s="1" t="str">
        <f t="shared" si="56"/>
        <v/>
      </c>
      <c r="E430" s="2" t="str">
        <f t="shared" si="57"/>
        <v/>
      </c>
      <c r="F430" s="205" t="str">
        <f t="shared" si="58"/>
        <v/>
      </c>
      <c r="G430" s="229" t="str">
        <f t="shared" si="59"/>
        <v/>
      </c>
      <c r="H430" s="125">
        <f>IF(OR(ERR=FALSE,AND(F430="",G430="")),0,$G$11-SUM($F$12:F430)+SUM($G$12:G430))</f>
        <v>0</v>
      </c>
      <c r="I430" s="7"/>
    </row>
    <row r="431" spans="1:9">
      <c r="A431" s="26">
        <f t="shared" si="60"/>
        <v>420</v>
      </c>
      <c r="B431" s="190" t="str">
        <f t="shared" si="54"/>
        <v/>
      </c>
      <c r="C431" s="66" t="str">
        <f t="shared" si="55"/>
        <v/>
      </c>
      <c r="D431" s="1" t="str">
        <f t="shared" si="56"/>
        <v/>
      </c>
      <c r="E431" s="2" t="str">
        <f t="shared" si="57"/>
        <v/>
      </c>
      <c r="F431" s="205" t="str">
        <f t="shared" si="58"/>
        <v/>
      </c>
      <c r="G431" s="229" t="str">
        <f t="shared" si="59"/>
        <v/>
      </c>
      <c r="H431" s="125">
        <f>IF(OR(ERR=FALSE,AND(F431="",G431="")),0,$G$11-SUM($F$12:F431)+SUM($G$12:G431))</f>
        <v>0</v>
      </c>
      <c r="I431" s="7"/>
    </row>
    <row r="432" spans="1:9">
      <c r="A432" s="26">
        <f t="shared" si="60"/>
        <v>421</v>
      </c>
      <c r="B432" s="190" t="str">
        <f t="shared" si="54"/>
        <v/>
      </c>
      <c r="C432" s="66" t="str">
        <f t="shared" si="55"/>
        <v/>
      </c>
      <c r="D432" s="1" t="str">
        <f t="shared" si="56"/>
        <v/>
      </c>
      <c r="E432" s="2" t="str">
        <f t="shared" si="57"/>
        <v/>
      </c>
      <c r="F432" s="205" t="str">
        <f t="shared" si="58"/>
        <v/>
      </c>
      <c r="G432" s="229" t="str">
        <f t="shared" si="59"/>
        <v/>
      </c>
      <c r="H432" s="125">
        <f>IF(OR(ERR=FALSE,AND(F432="",G432="")),0,$G$11-SUM($F$12:F432)+SUM($G$12:G432))</f>
        <v>0</v>
      </c>
      <c r="I432" s="7"/>
    </row>
    <row r="433" spans="1:9">
      <c r="A433" s="26">
        <f t="shared" si="60"/>
        <v>422</v>
      </c>
      <c r="B433" s="190" t="str">
        <f t="shared" si="54"/>
        <v/>
      </c>
      <c r="C433" s="66" t="str">
        <f t="shared" si="55"/>
        <v/>
      </c>
      <c r="D433" s="1" t="str">
        <f t="shared" si="56"/>
        <v/>
      </c>
      <c r="E433" s="2" t="str">
        <f t="shared" si="57"/>
        <v/>
      </c>
      <c r="F433" s="205" t="str">
        <f t="shared" si="58"/>
        <v/>
      </c>
      <c r="G433" s="229" t="str">
        <f t="shared" si="59"/>
        <v/>
      </c>
      <c r="H433" s="125">
        <f>IF(OR(ERR=FALSE,AND(F433="",G433="")),0,$G$11-SUM($F$12:F433)+SUM($G$12:G433))</f>
        <v>0</v>
      </c>
      <c r="I433" s="7"/>
    </row>
    <row r="434" spans="1:9">
      <c r="A434" s="26">
        <f t="shared" si="60"/>
        <v>423</v>
      </c>
      <c r="B434" s="190" t="str">
        <f t="shared" si="54"/>
        <v/>
      </c>
      <c r="C434" s="66" t="str">
        <f t="shared" si="55"/>
        <v/>
      </c>
      <c r="D434" s="1" t="str">
        <f t="shared" si="56"/>
        <v/>
      </c>
      <c r="E434" s="2" t="str">
        <f t="shared" si="57"/>
        <v/>
      </c>
      <c r="F434" s="205" t="str">
        <f t="shared" si="58"/>
        <v/>
      </c>
      <c r="G434" s="229" t="str">
        <f t="shared" si="59"/>
        <v/>
      </c>
      <c r="H434" s="125">
        <f>IF(OR(ERR=FALSE,AND(F434="",G434="")),0,$G$11-SUM($F$12:F434)+SUM($G$12:G434))</f>
        <v>0</v>
      </c>
      <c r="I434" s="7"/>
    </row>
    <row r="435" spans="1:9">
      <c r="A435" s="26">
        <f t="shared" si="60"/>
        <v>424</v>
      </c>
      <c r="B435" s="190" t="str">
        <f t="shared" si="54"/>
        <v/>
      </c>
      <c r="C435" s="66" t="str">
        <f t="shared" si="55"/>
        <v/>
      </c>
      <c r="D435" s="1" t="str">
        <f t="shared" si="56"/>
        <v/>
      </c>
      <c r="E435" s="2" t="str">
        <f t="shared" si="57"/>
        <v/>
      </c>
      <c r="F435" s="205" t="str">
        <f t="shared" si="58"/>
        <v/>
      </c>
      <c r="G435" s="229" t="str">
        <f t="shared" si="59"/>
        <v/>
      </c>
      <c r="H435" s="125">
        <f>IF(OR(ERR=FALSE,AND(F435="",G435="")),0,$G$11-SUM($F$12:F435)+SUM($G$12:G435))</f>
        <v>0</v>
      </c>
      <c r="I435" s="7"/>
    </row>
    <row r="436" spans="1:9">
      <c r="A436" s="26">
        <f t="shared" si="60"/>
        <v>425</v>
      </c>
      <c r="B436" s="190" t="str">
        <f t="shared" si="54"/>
        <v/>
      </c>
      <c r="C436" s="66" t="str">
        <f t="shared" si="55"/>
        <v/>
      </c>
      <c r="D436" s="1" t="str">
        <f t="shared" si="56"/>
        <v/>
      </c>
      <c r="E436" s="2" t="str">
        <f t="shared" si="57"/>
        <v/>
      </c>
      <c r="F436" s="205" t="str">
        <f t="shared" si="58"/>
        <v/>
      </c>
      <c r="G436" s="229" t="str">
        <f t="shared" si="59"/>
        <v/>
      </c>
      <c r="H436" s="125">
        <f>IF(OR(ERR=FALSE,AND(F436="",G436="")),0,$G$11-SUM($F$12:F436)+SUM($G$12:G436))</f>
        <v>0</v>
      </c>
      <c r="I436" s="7"/>
    </row>
    <row r="437" spans="1:9">
      <c r="A437" s="26">
        <f t="shared" si="60"/>
        <v>426</v>
      </c>
      <c r="B437" s="190" t="str">
        <f t="shared" si="54"/>
        <v/>
      </c>
      <c r="C437" s="66" t="str">
        <f t="shared" si="55"/>
        <v/>
      </c>
      <c r="D437" s="1" t="str">
        <f t="shared" si="56"/>
        <v/>
      </c>
      <c r="E437" s="2" t="str">
        <f t="shared" si="57"/>
        <v/>
      </c>
      <c r="F437" s="205" t="str">
        <f t="shared" si="58"/>
        <v/>
      </c>
      <c r="G437" s="229" t="str">
        <f t="shared" si="59"/>
        <v/>
      </c>
      <c r="H437" s="125">
        <f>IF(OR(ERR=FALSE,AND(F437="",G437="")),0,$G$11-SUM($F$12:F437)+SUM($G$12:G437))</f>
        <v>0</v>
      </c>
      <c r="I437" s="7"/>
    </row>
    <row r="438" spans="1:9">
      <c r="A438" s="26">
        <f t="shared" si="60"/>
        <v>427</v>
      </c>
      <c r="B438" s="190" t="str">
        <f t="shared" si="54"/>
        <v/>
      </c>
      <c r="C438" s="66" t="str">
        <f t="shared" si="55"/>
        <v/>
      </c>
      <c r="D438" s="1" t="str">
        <f t="shared" si="56"/>
        <v/>
      </c>
      <c r="E438" s="2" t="str">
        <f t="shared" si="57"/>
        <v/>
      </c>
      <c r="F438" s="205" t="str">
        <f t="shared" si="58"/>
        <v/>
      </c>
      <c r="G438" s="229" t="str">
        <f t="shared" si="59"/>
        <v/>
      </c>
      <c r="H438" s="125">
        <f>IF(OR(ERR=FALSE,AND(F438="",G438="")),0,$G$11-SUM($F$12:F438)+SUM($G$12:G438))</f>
        <v>0</v>
      </c>
      <c r="I438" s="7"/>
    </row>
    <row r="439" spans="1:9">
      <c r="A439" s="26">
        <f t="shared" si="60"/>
        <v>428</v>
      </c>
      <c r="B439" s="190" t="str">
        <f t="shared" si="54"/>
        <v/>
      </c>
      <c r="C439" s="66" t="str">
        <f t="shared" si="55"/>
        <v/>
      </c>
      <c r="D439" s="1" t="str">
        <f t="shared" si="56"/>
        <v/>
      </c>
      <c r="E439" s="2" t="str">
        <f t="shared" si="57"/>
        <v/>
      </c>
      <c r="F439" s="205" t="str">
        <f t="shared" si="58"/>
        <v/>
      </c>
      <c r="G439" s="229" t="str">
        <f t="shared" si="59"/>
        <v/>
      </c>
      <c r="H439" s="125">
        <f>IF(OR(ERR=FALSE,AND(F439="",G439="")),0,$G$11-SUM($F$12:F439)+SUM($G$12:G439))</f>
        <v>0</v>
      </c>
      <c r="I439" s="7"/>
    </row>
    <row r="440" spans="1:9">
      <c r="A440" s="26">
        <f t="shared" si="60"/>
        <v>429</v>
      </c>
      <c r="B440" s="190" t="str">
        <f t="shared" si="54"/>
        <v/>
      </c>
      <c r="C440" s="66" t="str">
        <f t="shared" si="55"/>
        <v/>
      </c>
      <c r="D440" s="1" t="str">
        <f t="shared" si="56"/>
        <v/>
      </c>
      <c r="E440" s="2" t="str">
        <f t="shared" si="57"/>
        <v/>
      </c>
      <c r="F440" s="205" t="str">
        <f t="shared" si="58"/>
        <v/>
      </c>
      <c r="G440" s="229" t="str">
        <f t="shared" si="59"/>
        <v/>
      </c>
      <c r="H440" s="125">
        <f>IF(OR(ERR=FALSE,AND(F440="",G440="")),0,$G$11-SUM($F$12:F440)+SUM($G$12:G440))</f>
        <v>0</v>
      </c>
      <c r="I440" s="7"/>
    </row>
    <row r="441" spans="1:9">
      <c r="A441" s="26">
        <f t="shared" si="60"/>
        <v>430</v>
      </c>
      <c r="B441" s="190" t="str">
        <f t="shared" si="54"/>
        <v/>
      </c>
      <c r="C441" s="66" t="str">
        <f t="shared" si="55"/>
        <v/>
      </c>
      <c r="D441" s="1" t="str">
        <f t="shared" si="56"/>
        <v/>
      </c>
      <c r="E441" s="2" t="str">
        <f t="shared" si="57"/>
        <v/>
      </c>
      <c r="F441" s="205" t="str">
        <f t="shared" si="58"/>
        <v/>
      </c>
      <c r="G441" s="229" t="str">
        <f t="shared" si="59"/>
        <v/>
      </c>
      <c r="H441" s="125">
        <f>IF(OR(ERR=FALSE,AND(F441="",G441="")),0,$G$11-SUM($F$12:F441)+SUM($G$12:G441))</f>
        <v>0</v>
      </c>
      <c r="I441" s="7"/>
    </row>
    <row r="442" spans="1:9">
      <c r="A442" s="26">
        <f t="shared" si="60"/>
        <v>431</v>
      </c>
      <c r="B442" s="190" t="str">
        <f t="shared" si="54"/>
        <v/>
      </c>
      <c r="C442" s="66" t="str">
        <f t="shared" si="55"/>
        <v/>
      </c>
      <c r="D442" s="1" t="str">
        <f t="shared" si="56"/>
        <v/>
      </c>
      <c r="E442" s="2" t="str">
        <f t="shared" si="57"/>
        <v/>
      </c>
      <c r="F442" s="205" t="str">
        <f t="shared" si="58"/>
        <v/>
      </c>
      <c r="G442" s="229" t="str">
        <f t="shared" si="59"/>
        <v/>
      </c>
      <c r="H442" s="125">
        <f>IF(OR(ERR=FALSE,AND(F442="",G442="")),0,$G$11-SUM($F$12:F442)+SUM($G$12:G442))</f>
        <v>0</v>
      </c>
      <c r="I442" s="7"/>
    </row>
    <row r="443" spans="1:9">
      <c r="A443" s="26">
        <f t="shared" si="60"/>
        <v>432</v>
      </c>
      <c r="B443" s="190" t="str">
        <f t="shared" si="54"/>
        <v/>
      </c>
      <c r="C443" s="66" t="str">
        <f t="shared" si="55"/>
        <v/>
      </c>
      <c r="D443" s="1" t="str">
        <f t="shared" si="56"/>
        <v/>
      </c>
      <c r="E443" s="2" t="str">
        <f t="shared" si="57"/>
        <v/>
      </c>
      <c r="F443" s="205" t="str">
        <f t="shared" si="58"/>
        <v/>
      </c>
      <c r="G443" s="229" t="str">
        <f t="shared" si="59"/>
        <v/>
      </c>
      <c r="H443" s="125">
        <f>IF(OR(ERR=FALSE,AND(F443="",G443="")),0,$G$11-SUM($F$12:F443)+SUM($G$12:G443))</f>
        <v>0</v>
      </c>
      <c r="I443" s="7"/>
    </row>
    <row r="444" spans="1:9">
      <c r="A444" s="26">
        <f t="shared" si="60"/>
        <v>433</v>
      </c>
      <c r="B444" s="190" t="str">
        <f t="shared" si="54"/>
        <v/>
      </c>
      <c r="C444" s="66" t="str">
        <f t="shared" si="55"/>
        <v/>
      </c>
      <c r="D444" s="1" t="str">
        <f t="shared" si="56"/>
        <v/>
      </c>
      <c r="E444" s="2" t="str">
        <f t="shared" si="57"/>
        <v/>
      </c>
      <c r="F444" s="205" t="str">
        <f t="shared" si="58"/>
        <v/>
      </c>
      <c r="G444" s="229" t="str">
        <f t="shared" si="59"/>
        <v/>
      </c>
      <c r="H444" s="125">
        <f>IF(OR(ERR=FALSE,AND(F444="",G444="")),0,$G$11-SUM($F$12:F444)+SUM($G$12:G444))</f>
        <v>0</v>
      </c>
      <c r="I444" s="7"/>
    </row>
    <row r="445" spans="1:9">
      <c r="A445" s="26">
        <f t="shared" si="60"/>
        <v>434</v>
      </c>
      <c r="B445" s="190" t="str">
        <f t="shared" si="54"/>
        <v/>
      </c>
      <c r="C445" s="66" t="str">
        <f t="shared" si="55"/>
        <v/>
      </c>
      <c r="D445" s="1" t="str">
        <f t="shared" si="56"/>
        <v/>
      </c>
      <c r="E445" s="2" t="str">
        <f t="shared" si="57"/>
        <v/>
      </c>
      <c r="F445" s="205" t="str">
        <f t="shared" si="58"/>
        <v/>
      </c>
      <c r="G445" s="229" t="str">
        <f t="shared" si="59"/>
        <v/>
      </c>
      <c r="H445" s="125">
        <f>IF(OR(ERR=FALSE,AND(F445="",G445="")),0,$G$11-SUM($F$12:F445)+SUM($G$12:G445))</f>
        <v>0</v>
      </c>
      <c r="I445" s="7"/>
    </row>
    <row r="446" spans="1:9">
      <c r="A446" s="26">
        <f t="shared" si="60"/>
        <v>435</v>
      </c>
      <c r="B446" s="190" t="str">
        <f t="shared" ref="B446:B474" si="61">IF(ISERROR(VLOOKUP(A446&amp;D$8,JU_KODE,4,FALSE)=TRUE),"",VLOOKUP(A446&amp;D$8,JU_KODE,4,FALSE))</f>
        <v/>
      </c>
      <c r="C446" s="66" t="str">
        <f t="shared" ref="C446:C474" si="62">IF(ISERROR(VLOOKUP(A446&amp;D$8,JU_KODE,5,FALSE)=TRUE),"",VLOOKUP(A446&amp;D$8,JU_KODE,5,FALSE))</f>
        <v/>
      </c>
      <c r="D446" s="1" t="str">
        <f t="shared" ref="D446:D474" si="63">IF(ISERROR(VLOOKUP(A446&amp;D$8,JU_KODE,6,FALSE)=TRUE),"",VLOOKUP(A446&amp;D$8,JU_KODE,6,FALSE))</f>
        <v/>
      </c>
      <c r="E446" s="2" t="str">
        <f t="shared" ref="E446:E474" si="64">IF(ISERROR(VLOOKUP(A446&amp;D$8,JU_KODE,7,FALSE)=TRUE),"",VLOOKUP(A446&amp;D$8,JU_KODE,7,FALSE))</f>
        <v/>
      </c>
      <c r="F446" s="205" t="str">
        <f t="shared" ref="F446:F474" si="65">IF(ISERROR(VLOOKUP(A446&amp;D$8,JU_KODE,12,FALSE)=TRUE),"",VLOOKUP(A446&amp;D$8,JU_KODE,12,FALSE))</f>
        <v/>
      </c>
      <c r="G446" s="229" t="str">
        <f t="shared" ref="G446:G474" si="66">IF(ISERROR(VLOOKUP(A446&amp;D$8,JU_KODE,13,FALSE)=TRUE),"",VLOOKUP(A446&amp;D$8,JU_KODE,13,FALSE))</f>
        <v/>
      </c>
      <c r="H446" s="125">
        <f>IF(OR(ERR=FALSE,AND(F446="",G446="")),0,$G$11-SUM($F$12:F446)+SUM($G$12:G446))</f>
        <v>0</v>
      </c>
      <c r="I446" s="7"/>
    </row>
    <row r="447" spans="1:9">
      <c r="A447" s="26">
        <f t="shared" ref="A447:A509" si="67">A446+1</f>
        <v>436</v>
      </c>
      <c r="B447" s="190" t="str">
        <f t="shared" si="61"/>
        <v/>
      </c>
      <c r="C447" s="66" t="str">
        <f t="shared" si="62"/>
        <v/>
      </c>
      <c r="D447" s="1" t="str">
        <f t="shared" si="63"/>
        <v/>
      </c>
      <c r="E447" s="2" t="str">
        <f t="shared" si="64"/>
        <v/>
      </c>
      <c r="F447" s="205" t="str">
        <f t="shared" si="65"/>
        <v/>
      </c>
      <c r="G447" s="229" t="str">
        <f t="shared" si="66"/>
        <v/>
      </c>
      <c r="H447" s="125">
        <f>IF(OR(ERR=FALSE,AND(F447="",G447="")),0,$G$11-SUM($F$12:F447)+SUM($G$12:G447))</f>
        <v>0</v>
      </c>
      <c r="I447" s="7"/>
    </row>
    <row r="448" spans="1:9">
      <c r="A448" s="26">
        <f t="shared" si="67"/>
        <v>437</v>
      </c>
      <c r="B448" s="190" t="str">
        <f t="shared" si="61"/>
        <v/>
      </c>
      <c r="C448" s="66" t="str">
        <f t="shared" si="62"/>
        <v/>
      </c>
      <c r="D448" s="1" t="str">
        <f t="shared" si="63"/>
        <v/>
      </c>
      <c r="E448" s="2" t="str">
        <f t="shared" si="64"/>
        <v/>
      </c>
      <c r="F448" s="205" t="str">
        <f t="shared" si="65"/>
        <v/>
      </c>
      <c r="G448" s="229" t="str">
        <f t="shared" si="66"/>
        <v/>
      </c>
      <c r="H448" s="125">
        <f>IF(OR(ERR=FALSE,AND(F448="",G448="")),0,$G$11-SUM($F$12:F448)+SUM($G$12:G448))</f>
        <v>0</v>
      </c>
      <c r="I448" s="7"/>
    </row>
    <row r="449" spans="1:9">
      <c r="A449" s="26">
        <f t="shared" si="67"/>
        <v>438</v>
      </c>
      <c r="B449" s="190" t="str">
        <f t="shared" si="61"/>
        <v/>
      </c>
      <c r="C449" s="66" t="str">
        <f t="shared" si="62"/>
        <v/>
      </c>
      <c r="D449" s="1" t="str">
        <f t="shared" si="63"/>
        <v/>
      </c>
      <c r="E449" s="2" t="str">
        <f t="shared" si="64"/>
        <v/>
      </c>
      <c r="F449" s="205" t="str">
        <f t="shared" si="65"/>
        <v/>
      </c>
      <c r="G449" s="229" t="str">
        <f t="shared" si="66"/>
        <v/>
      </c>
      <c r="H449" s="125">
        <f>IF(OR(ERR=FALSE,AND(F449="",G449="")),0,$G$11-SUM($F$12:F449)+SUM($G$12:G449))</f>
        <v>0</v>
      </c>
      <c r="I449" s="7"/>
    </row>
    <row r="450" spans="1:9">
      <c r="A450" s="26">
        <f t="shared" si="67"/>
        <v>439</v>
      </c>
      <c r="B450" s="190" t="str">
        <f t="shared" si="61"/>
        <v/>
      </c>
      <c r="C450" s="66" t="str">
        <f t="shared" si="62"/>
        <v/>
      </c>
      <c r="D450" s="1" t="str">
        <f t="shared" si="63"/>
        <v/>
      </c>
      <c r="E450" s="2" t="str">
        <f t="shared" si="64"/>
        <v/>
      </c>
      <c r="F450" s="205" t="str">
        <f t="shared" si="65"/>
        <v/>
      </c>
      <c r="G450" s="229" t="str">
        <f t="shared" si="66"/>
        <v/>
      </c>
      <c r="H450" s="125">
        <f>IF(OR(ERR=FALSE,AND(F450="",G450="")),0,$G$11-SUM($F$12:F450)+SUM($G$12:G450))</f>
        <v>0</v>
      </c>
      <c r="I450" s="7"/>
    </row>
    <row r="451" spans="1:9">
      <c r="A451" s="26">
        <f t="shared" si="67"/>
        <v>440</v>
      </c>
      <c r="B451" s="190" t="str">
        <f t="shared" si="61"/>
        <v/>
      </c>
      <c r="C451" s="66" t="str">
        <f t="shared" si="62"/>
        <v/>
      </c>
      <c r="D451" s="1" t="str">
        <f t="shared" si="63"/>
        <v/>
      </c>
      <c r="E451" s="2" t="str">
        <f t="shared" si="64"/>
        <v/>
      </c>
      <c r="F451" s="205" t="str">
        <f t="shared" si="65"/>
        <v/>
      </c>
      <c r="G451" s="229" t="str">
        <f t="shared" si="66"/>
        <v/>
      </c>
      <c r="H451" s="125">
        <f>IF(OR(ERR=FALSE,AND(F451="",G451="")),0,$G$11-SUM($F$12:F451)+SUM($G$12:G451))</f>
        <v>0</v>
      </c>
      <c r="I451" s="7"/>
    </row>
    <row r="452" spans="1:9">
      <c r="A452" s="26">
        <f t="shared" si="67"/>
        <v>441</v>
      </c>
      <c r="B452" s="190" t="str">
        <f t="shared" si="61"/>
        <v/>
      </c>
      <c r="C452" s="66" t="str">
        <f t="shared" si="62"/>
        <v/>
      </c>
      <c r="D452" s="1" t="str">
        <f t="shared" si="63"/>
        <v/>
      </c>
      <c r="E452" s="2" t="str">
        <f t="shared" si="64"/>
        <v/>
      </c>
      <c r="F452" s="205" t="str">
        <f t="shared" si="65"/>
        <v/>
      </c>
      <c r="G452" s="229" t="str">
        <f t="shared" si="66"/>
        <v/>
      </c>
      <c r="H452" s="125">
        <f>IF(OR(ERR=FALSE,AND(F452="",G452="")),0,$G$11-SUM($F$12:F452)+SUM($G$12:G452))</f>
        <v>0</v>
      </c>
      <c r="I452" s="7"/>
    </row>
    <row r="453" spans="1:9">
      <c r="A453" s="26">
        <f t="shared" si="67"/>
        <v>442</v>
      </c>
      <c r="B453" s="190" t="str">
        <f t="shared" si="61"/>
        <v/>
      </c>
      <c r="C453" s="66" t="str">
        <f t="shared" si="62"/>
        <v/>
      </c>
      <c r="D453" s="1" t="str">
        <f t="shared" si="63"/>
        <v/>
      </c>
      <c r="E453" s="2" t="str">
        <f t="shared" si="64"/>
        <v/>
      </c>
      <c r="F453" s="205" t="str">
        <f t="shared" si="65"/>
        <v/>
      </c>
      <c r="G453" s="229" t="str">
        <f t="shared" si="66"/>
        <v/>
      </c>
      <c r="H453" s="125">
        <f>IF(OR(ERR=FALSE,AND(F453="",G453="")),0,$G$11-SUM($F$12:F453)+SUM($G$12:G453))</f>
        <v>0</v>
      </c>
      <c r="I453" s="7"/>
    </row>
    <row r="454" spans="1:9">
      <c r="A454" s="26">
        <f t="shared" si="67"/>
        <v>443</v>
      </c>
      <c r="B454" s="190" t="str">
        <f t="shared" si="61"/>
        <v/>
      </c>
      <c r="C454" s="66" t="str">
        <f t="shared" si="62"/>
        <v/>
      </c>
      <c r="D454" s="1" t="str">
        <f t="shared" si="63"/>
        <v/>
      </c>
      <c r="E454" s="2" t="str">
        <f t="shared" si="64"/>
        <v/>
      </c>
      <c r="F454" s="205" t="str">
        <f t="shared" si="65"/>
        <v/>
      </c>
      <c r="G454" s="229" t="str">
        <f t="shared" si="66"/>
        <v/>
      </c>
      <c r="H454" s="125">
        <f>IF(OR(ERR=FALSE,AND(F454="",G454="")),0,$G$11-SUM($F$12:F454)+SUM($G$12:G454))</f>
        <v>0</v>
      </c>
      <c r="I454" s="7"/>
    </row>
    <row r="455" spans="1:9">
      <c r="A455" s="26">
        <f t="shared" si="67"/>
        <v>444</v>
      </c>
      <c r="B455" s="190" t="str">
        <f t="shared" si="61"/>
        <v/>
      </c>
      <c r="C455" s="66" t="str">
        <f t="shared" si="62"/>
        <v/>
      </c>
      <c r="D455" s="1" t="str">
        <f t="shared" si="63"/>
        <v/>
      </c>
      <c r="E455" s="2" t="str">
        <f t="shared" si="64"/>
        <v/>
      </c>
      <c r="F455" s="205" t="str">
        <f t="shared" si="65"/>
        <v/>
      </c>
      <c r="G455" s="229" t="str">
        <f t="shared" si="66"/>
        <v/>
      </c>
      <c r="H455" s="125">
        <f>IF(OR(ERR=FALSE,AND(F455="",G455="")),0,$G$11-SUM($F$12:F455)+SUM($G$12:G455))</f>
        <v>0</v>
      </c>
      <c r="I455" s="7"/>
    </row>
    <row r="456" spans="1:9">
      <c r="A456" s="26">
        <f t="shared" si="67"/>
        <v>445</v>
      </c>
      <c r="B456" s="190" t="str">
        <f t="shared" si="61"/>
        <v/>
      </c>
      <c r="C456" s="66" t="str">
        <f t="shared" si="62"/>
        <v/>
      </c>
      <c r="D456" s="1" t="str">
        <f t="shared" si="63"/>
        <v/>
      </c>
      <c r="E456" s="2" t="str">
        <f t="shared" si="64"/>
        <v/>
      </c>
      <c r="F456" s="205" t="str">
        <f t="shared" si="65"/>
        <v/>
      </c>
      <c r="G456" s="229" t="str">
        <f t="shared" si="66"/>
        <v/>
      </c>
      <c r="H456" s="125">
        <f>IF(OR(ERR=FALSE,AND(F456="",G456="")),0,$G$11-SUM($F$12:F456)+SUM($G$12:G456))</f>
        <v>0</v>
      </c>
      <c r="I456" s="7"/>
    </row>
    <row r="457" spans="1:9">
      <c r="A457" s="26">
        <f t="shared" si="67"/>
        <v>446</v>
      </c>
      <c r="B457" s="190" t="str">
        <f t="shared" si="61"/>
        <v/>
      </c>
      <c r="C457" s="66" t="str">
        <f t="shared" si="62"/>
        <v/>
      </c>
      <c r="D457" s="1" t="str">
        <f t="shared" si="63"/>
        <v/>
      </c>
      <c r="E457" s="2" t="str">
        <f t="shared" si="64"/>
        <v/>
      </c>
      <c r="F457" s="205" t="str">
        <f t="shared" si="65"/>
        <v/>
      </c>
      <c r="G457" s="229" t="str">
        <f t="shared" si="66"/>
        <v/>
      </c>
      <c r="H457" s="125">
        <f>IF(OR(ERR=FALSE,AND(F457="",G457="")),0,$G$11-SUM($F$12:F457)+SUM($G$12:G457))</f>
        <v>0</v>
      </c>
      <c r="I457" s="7"/>
    </row>
    <row r="458" spans="1:9">
      <c r="A458" s="26">
        <f t="shared" si="67"/>
        <v>447</v>
      </c>
      <c r="B458" s="190" t="str">
        <f t="shared" si="61"/>
        <v/>
      </c>
      <c r="C458" s="66" t="str">
        <f t="shared" si="62"/>
        <v/>
      </c>
      <c r="D458" s="1" t="str">
        <f t="shared" si="63"/>
        <v/>
      </c>
      <c r="E458" s="2" t="str">
        <f t="shared" si="64"/>
        <v/>
      </c>
      <c r="F458" s="205" t="str">
        <f t="shared" si="65"/>
        <v/>
      </c>
      <c r="G458" s="229" t="str">
        <f t="shared" si="66"/>
        <v/>
      </c>
      <c r="H458" s="125">
        <f>IF(OR(ERR=FALSE,AND(F458="",G458="")),0,$G$11-SUM($F$12:F458)+SUM($G$12:G458))</f>
        <v>0</v>
      </c>
      <c r="I458" s="7"/>
    </row>
    <row r="459" spans="1:9">
      <c r="A459" s="26">
        <f t="shared" si="67"/>
        <v>448</v>
      </c>
      <c r="B459" s="190" t="str">
        <f t="shared" si="61"/>
        <v/>
      </c>
      <c r="C459" s="66" t="str">
        <f t="shared" si="62"/>
        <v/>
      </c>
      <c r="D459" s="1" t="str">
        <f t="shared" si="63"/>
        <v/>
      </c>
      <c r="E459" s="2" t="str">
        <f t="shared" si="64"/>
        <v/>
      </c>
      <c r="F459" s="205" t="str">
        <f t="shared" si="65"/>
        <v/>
      </c>
      <c r="G459" s="229" t="str">
        <f t="shared" si="66"/>
        <v/>
      </c>
      <c r="H459" s="125">
        <f>IF(OR(ERR=FALSE,AND(F459="",G459="")),0,$G$11-SUM($F$12:F459)+SUM($G$12:G459))</f>
        <v>0</v>
      </c>
      <c r="I459" s="7"/>
    </row>
    <row r="460" spans="1:9">
      <c r="A460" s="26">
        <f t="shared" si="67"/>
        <v>449</v>
      </c>
      <c r="B460" s="190" t="str">
        <f t="shared" si="61"/>
        <v/>
      </c>
      <c r="C460" s="66" t="str">
        <f t="shared" si="62"/>
        <v/>
      </c>
      <c r="D460" s="1" t="str">
        <f t="shared" si="63"/>
        <v/>
      </c>
      <c r="E460" s="2" t="str">
        <f t="shared" si="64"/>
        <v/>
      </c>
      <c r="F460" s="205" t="str">
        <f t="shared" si="65"/>
        <v/>
      </c>
      <c r="G460" s="229" t="str">
        <f t="shared" si="66"/>
        <v/>
      </c>
      <c r="H460" s="125">
        <f>IF(OR(ERR=FALSE,AND(F460="",G460="")),0,$G$11-SUM($F$12:F460)+SUM($G$12:G460))</f>
        <v>0</v>
      </c>
      <c r="I460" s="7"/>
    </row>
    <row r="461" spans="1:9">
      <c r="A461" s="26">
        <f t="shared" si="67"/>
        <v>450</v>
      </c>
      <c r="B461" s="190" t="str">
        <f t="shared" si="61"/>
        <v/>
      </c>
      <c r="C461" s="66" t="str">
        <f t="shared" si="62"/>
        <v/>
      </c>
      <c r="D461" s="1" t="str">
        <f t="shared" si="63"/>
        <v/>
      </c>
      <c r="E461" s="2" t="str">
        <f t="shared" si="64"/>
        <v/>
      </c>
      <c r="F461" s="205" t="str">
        <f t="shared" si="65"/>
        <v/>
      </c>
      <c r="G461" s="229" t="str">
        <f t="shared" si="66"/>
        <v/>
      </c>
      <c r="H461" s="125">
        <f>IF(OR(ERR=FALSE,AND(F461="",G461="")),0,$G$11-SUM($F$12:F461)+SUM($G$12:G461))</f>
        <v>0</v>
      </c>
      <c r="I461" s="7"/>
    </row>
    <row r="462" spans="1:9">
      <c r="A462" s="26">
        <f t="shared" si="67"/>
        <v>451</v>
      </c>
      <c r="B462" s="190" t="str">
        <f t="shared" si="61"/>
        <v/>
      </c>
      <c r="C462" s="66" t="str">
        <f t="shared" si="62"/>
        <v/>
      </c>
      <c r="D462" s="1" t="str">
        <f t="shared" si="63"/>
        <v/>
      </c>
      <c r="E462" s="2" t="str">
        <f t="shared" si="64"/>
        <v/>
      </c>
      <c r="F462" s="205" t="str">
        <f t="shared" si="65"/>
        <v/>
      </c>
      <c r="G462" s="229" t="str">
        <f t="shared" si="66"/>
        <v/>
      </c>
      <c r="H462" s="125">
        <f>IF(OR(ERR=FALSE,AND(F462="",G462="")),0,$G$11-SUM($F$12:F462)+SUM($G$12:G462))</f>
        <v>0</v>
      </c>
      <c r="I462" s="7"/>
    </row>
    <row r="463" spans="1:9">
      <c r="A463" s="26">
        <f t="shared" si="67"/>
        <v>452</v>
      </c>
      <c r="B463" s="190" t="str">
        <f t="shared" si="61"/>
        <v/>
      </c>
      <c r="C463" s="66" t="str">
        <f t="shared" si="62"/>
        <v/>
      </c>
      <c r="D463" s="1" t="str">
        <f t="shared" si="63"/>
        <v/>
      </c>
      <c r="E463" s="2" t="str">
        <f t="shared" si="64"/>
        <v/>
      </c>
      <c r="F463" s="205" t="str">
        <f t="shared" si="65"/>
        <v/>
      </c>
      <c r="G463" s="229" t="str">
        <f t="shared" si="66"/>
        <v/>
      </c>
      <c r="H463" s="125">
        <f>IF(OR(ERR=FALSE,AND(F463="",G463="")),0,$G$11-SUM($F$12:F463)+SUM($G$12:G463))</f>
        <v>0</v>
      </c>
      <c r="I463" s="7"/>
    </row>
    <row r="464" spans="1:9">
      <c r="A464" s="26">
        <f t="shared" si="67"/>
        <v>453</v>
      </c>
      <c r="B464" s="190" t="str">
        <f t="shared" si="61"/>
        <v/>
      </c>
      <c r="C464" s="66" t="str">
        <f t="shared" si="62"/>
        <v/>
      </c>
      <c r="D464" s="1" t="str">
        <f t="shared" si="63"/>
        <v/>
      </c>
      <c r="E464" s="2" t="str">
        <f t="shared" si="64"/>
        <v/>
      </c>
      <c r="F464" s="205" t="str">
        <f t="shared" si="65"/>
        <v/>
      </c>
      <c r="G464" s="229" t="str">
        <f t="shared" si="66"/>
        <v/>
      </c>
      <c r="H464" s="125">
        <f>IF(OR(ERR=FALSE,AND(F464="",G464="")),0,$G$11-SUM($F$12:F464)+SUM($G$12:G464))</f>
        <v>0</v>
      </c>
      <c r="I464" s="7"/>
    </row>
    <row r="465" spans="1:9">
      <c r="A465" s="26">
        <f t="shared" si="67"/>
        <v>454</v>
      </c>
      <c r="B465" s="190" t="str">
        <f t="shared" si="61"/>
        <v/>
      </c>
      <c r="C465" s="66" t="str">
        <f t="shared" si="62"/>
        <v/>
      </c>
      <c r="D465" s="1" t="str">
        <f t="shared" si="63"/>
        <v/>
      </c>
      <c r="E465" s="2" t="str">
        <f t="shared" si="64"/>
        <v/>
      </c>
      <c r="F465" s="205" t="str">
        <f t="shared" si="65"/>
        <v/>
      </c>
      <c r="G465" s="229" t="str">
        <f t="shared" si="66"/>
        <v/>
      </c>
      <c r="H465" s="125">
        <f>IF(OR(ERR=FALSE,AND(F465="",G465="")),0,$G$11-SUM($F$12:F465)+SUM($G$12:G465))</f>
        <v>0</v>
      </c>
      <c r="I465" s="7"/>
    </row>
    <row r="466" spans="1:9">
      <c r="A466" s="26">
        <f t="shared" si="67"/>
        <v>455</v>
      </c>
      <c r="B466" s="190" t="str">
        <f t="shared" si="61"/>
        <v/>
      </c>
      <c r="C466" s="66" t="str">
        <f t="shared" si="62"/>
        <v/>
      </c>
      <c r="D466" s="1" t="str">
        <f t="shared" si="63"/>
        <v/>
      </c>
      <c r="E466" s="2" t="str">
        <f t="shared" si="64"/>
        <v/>
      </c>
      <c r="F466" s="205" t="str">
        <f t="shared" si="65"/>
        <v/>
      </c>
      <c r="G466" s="229" t="str">
        <f t="shared" si="66"/>
        <v/>
      </c>
      <c r="H466" s="125">
        <f>IF(OR(ERR=FALSE,AND(F466="",G466="")),0,$G$11-SUM($F$12:F466)+SUM($G$12:G466))</f>
        <v>0</v>
      </c>
      <c r="I466" s="7"/>
    </row>
    <row r="467" spans="1:9">
      <c r="A467" s="26">
        <f t="shared" si="67"/>
        <v>456</v>
      </c>
      <c r="B467" s="190" t="str">
        <f t="shared" si="61"/>
        <v/>
      </c>
      <c r="C467" s="66" t="str">
        <f t="shared" si="62"/>
        <v/>
      </c>
      <c r="D467" s="1" t="str">
        <f t="shared" si="63"/>
        <v/>
      </c>
      <c r="E467" s="2" t="str">
        <f t="shared" si="64"/>
        <v/>
      </c>
      <c r="F467" s="205" t="str">
        <f t="shared" si="65"/>
        <v/>
      </c>
      <c r="G467" s="229" t="str">
        <f t="shared" si="66"/>
        <v/>
      </c>
      <c r="H467" s="125">
        <f>IF(OR(ERR=FALSE,AND(F467="",G467="")),0,$G$11-SUM($F$12:F467)+SUM($G$12:G467))</f>
        <v>0</v>
      </c>
      <c r="I467" s="7"/>
    </row>
    <row r="468" spans="1:9">
      <c r="A468" s="26">
        <f t="shared" si="67"/>
        <v>457</v>
      </c>
      <c r="B468" s="190" t="str">
        <f t="shared" si="61"/>
        <v/>
      </c>
      <c r="C468" s="66" t="str">
        <f t="shared" si="62"/>
        <v/>
      </c>
      <c r="D468" s="1" t="str">
        <f t="shared" si="63"/>
        <v/>
      </c>
      <c r="E468" s="2" t="str">
        <f t="shared" si="64"/>
        <v/>
      </c>
      <c r="F468" s="205" t="str">
        <f t="shared" si="65"/>
        <v/>
      </c>
      <c r="G468" s="229" t="str">
        <f t="shared" si="66"/>
        <v/>
      </c>
      <c r="H468" s="125">
        <f>IF(OR(ERR=FALSE,AND(F468="",G468="")),0,$G$11-SUM($F$12:F468)+SUM($G$12:G468))</f>
        <v>0</v>
      </c>
      <c r="I468" s="7"/>
    </row>
    <row r="469" spans="1:9">
      <c r="A469" s="26">
        <f t="shared" si="67"/>
        <v>458</v>
      </c>
      <c r="B469" s="190" t="str">
        <f t="shared" si="61"/>
        <v/>
      </c>
      <c r="C469" s="66" t="str">
        <f t="shared" si="62"/>
        <v/>
      </c>
      <c r="D469" s="1" t="str">
        <f t="shared" si="63"/>
        <v/>
      </c>
      <c r="E469" s="2" t="str">
        <f t="shared" si="64"/>
        <v/>
      </c>
      <c r="F469" s="205" t="str">
        <f t="shared" si="65"/>
        <v/>
      </c>
      <c r="G469" s="229" t="str">
        <f t="shared" si="66"/>
        <v/>
      </c>
      <c r="H469" s="125">
        <f>IF(OR(ERR=FALSE,AND(F469="",G469="")),0,$G$11-SUM($F$12:F469)+SUM($G$12:G469))</f>
        <v>0</v>
      </c>
      <c r="I469" s="7"/>
    </row>
    <row r="470" spans="1:9">
      <c r="A470" s="26">
        <f t="shared" si="67"/>
        <v>459</v>
      </c>
      <c r="B470" s="190" t="str">
        <f t="shared" si="61"/>
        <v/>
      </c>
      <c r="C470" s="66" t="str">
        <f t="shared" si="62"/>
        <v/>
      </c>
      <c r="D470" s="1" t="str">
        <f t="shared" si="63"/>
        <v/>
      </c>
      <c r="E470" s="2" t="str">
        <f t="shared" si="64"/>
        <v/>
      </c>
      <c r="F470" s="205" t="str">
        <f t="shared" si="65"/>
        <v/>
      </c>
      <c r="G470" s="229" t="str">
        <f t="shared" si="66"/>
        <v/>
      </c>
      <c r="H470" s="125">
        <f>IF(OR(ERR=FALSE,AND(F470="",G470="")),0,$G$11-SUM($F$12:F470)+SUM($G$12:G470))</f>
        <v>0</v>
      </c>
      <c r="I470" s="7"/>
    </row>
    <row r="471" spans="1:9">
      <c r="A471" s="26">
        <f t="shared" si="67"/>
        <v>460</v>
      </c>
      <c r="B471" s="190" t="str">
        <f t="shared" si="61"/>
        <v/>
      </c>
      <c r="C471" s="66" t="str">
        <f t="shared" si="62"/>
        <v/>
      </c>
      <c r="D471" s="1" t="str">
        <f t="shared" si="63"/>
        <v/>
      </c>
      <c r="E471" s="2" t="str">
        <f t="shared" si="64"/>
        <v/>
      </c>
      <c r="F471" s="205" t="str">
        <f t="shared" si="65"/>
        <v/>
      </c>
      <c r="G471" s="229" t="str">
        <f t="shared" si="66"/>
        <v/>
      </c>
      <c r="H471" s="125">
        <f>IF(OR(ERR=FALSE,AND(F471="",G471="")),0,$G$11-SUM($F$12:F471)+SUM($G$12:G471))</f>
        <v>0</v>
      </c>
      <c r="I471" s="7"/>
    </row>
    <row r="472" spans="1:9">
      <c r="A472" s="26">
        <f t="shared" si="67"/>
        <v>461</v>
      </c>
      <c r="B472" s="190" t="str">
        <f t="shared" si="61"/>
        <v/>
      </c>
      <c r="C472" s="66" t="str">
        <f t="shared" si="62"/>
        <v/>
      </c>
      <c r="D472" s="1" t="str">
        <f t="shared" si="63"/>
        <v/>
      </c>
      <c r="E472" s="2" t="str">
        <f t="shared" si="64"/>
        <v/>
      </c>
      <c r="F472" s="205" t="str">
        <f t="shared" si="65"/>
        <v/>
      </c>
      <c r="G472" s="229" t="str">
        <f t="shared" si="66"/>
        <v/>
      </c>
      <c r="H472" s="125">
        <f>IF(OR(ERR=FALSE,AND(F472="",G472="")),0,$G$11-SUM($F$12:F472)+SUM($G$12:G472))</f>
        <v>0</v>
      </c>
      <c r="I472" s="7"/>
    </row>
    <row r="473" spans="1:9">
      <c r="A473" s="26">
        <f t="shared" si="67"/>
        <v>462</v>
      </c>
      <c r="B473" s="190" t="str">
        <f t="shared" si="61"/>
        <v/>
      </c>
      <c r="C473" s="66" t="str">
        <f t="shared" si="62"/>
        <v/>
      </c>
      <c r="D473" s="1" t="str">
        <f t="shared" si="63"/>
        <v/>
      </c>
      <c r="E473" s="2" t="str">
        <f t="shared" si="64"/>
        <v/>
      </c>
      <c r="F473" s="205" t="str">
        <f t="shared" si="65"/>
        <v/>
      </c>
      <c r="G473" s="229" t="str">
        <f t="shared" si="66"/>
        <v/>
      </c>
      <c r="H473" s="125">
        <f>IF(OR(ERR=FALSE,AND(F473="",G473="")),0,$G$11-SUM($F$12:F473)+SUM($G$12:G473))</f>
        <v>0</v>
      </c>
      <c r="I473" s="7"/>
    </row>
    <row r="474" spans="1:9">
      <c r="A474" s="26">
        <f t="shared" si="67"/>
        <v>463</v>
      </c>
      <c r="B474" s="190" t="str">
        <f t="shared" si="61"/>
        <v/>
      </c>
      <c r="C474" s="66" t="str">
        <f t="shared" si="62"/>
        <v/>
      </c>
      <c r="D474" s="1" t="str">
        <f t="shared" si="63"/>
        <v/>
      </c>
      <c r="E474" s="2" t="str">
        <f t="shared" si="64"/>
        <v/>
      </c>
      <c r="F474" s="205" t="str">
        <f t="shared" si="65"/>
        <v/>
      </c>
      <c r="G474" s="229" t="str">
        <f t="shared" si="66"/>
        <v/>
      </c>
      <c r="H474" s="125">
        <f>IF(OR(ERR=FALSE,AND(F474="",G474="")),0,$G$11-SUM($F$12:F474)+SUM($G$12:G474))</f>
        <v>0</v>
      </c>
      <c r="I474" s="7"/>
    </row>
    <row r="475" spans="1:9">
      <c r="A475" s="26">
        <f t="shared" si="67"/>
        <v>464</v>
      </c>
      <c r="B475" s="190" t="str">
        <f>IF(ISERROR(VLOOKUP(A475&amp;D$8,JU_KODE,4,FALSE)=TRUE),"",VLOOKUP(A475&amp;D$8,JU_KODE,4,FALSE))</f>
        <v/>
      </c>
      <c r="C475" s="66" t="str">
        <f>IF(ISERROR(VLOOKUP(A475&amp;D$8,JU_KODE,5,FALSE)=TRUE),"",VLOOKUP(A475&amp;D$8,JU_KODE,5,FALSE))</f>
        <v/>
      </c>
      <c r="D475" s="1" t="str">
        <f>IF(ISERROR(VLOOKUP(A475&amp;D$8,JU_KODE,6,FALSE)=TRUE),"",VLOOKUP(A475&amp;D$8,JU_KODE,6,FALSE))</f>
        <v/>
      </c>
      <c r="E475" s="2" t="str">
        <f>IF(ISERROR(VLOOKUP(A475&amp;D$8,JU_KODE,7,FALSE)=TRUE),"",VLOOKUP(A475&amp;D$8,JU_KODE,7,FALSE))</f>
        <v/>
      </c>
      <c r="F475" s="205" t="str">
        <f>IF(ISERROR(VLOOKUP(A475&amp;D$8,JU_KODE,12,FALSE)=TRUE),"",VLOOKUP(A475&amp;D$8,JU_KODE,12,FALSE))</f>
        <v/>
      </c>
      <c r="G475" s="229" t="str">
        <f>IF(ISERROR(VLOOKUP(A475&amp;D$8,JU_KODE,13,FALSE)=TRUE),"",VLOOKUP(A475&amp;D$8,JU_KODE,13,FALSE))</f>
        <v/>
      </c>
      <c r="H475" s="125">
        <f>IF(OR(ERR=FALSE,AND(F475="",G475="")),0,$G$11-SUM($F$12:F475)+SUM($G$12:G475))</f>
        <v>0</v>
      </c>
      <c r="I475" s="7"/>
    </row>
    <row r="476" spans="1:9">
      <c r="A476" s="26">
        <f t="shared" si="67"/>
        <v>465</v>
      </c>
      <c r="B476" s="190" t="str">
        <f>IF(ISERROR(VLOOKUP(A476&amp;D$8,JU_KODE,4,FALSE)=TRUE),"",VLOOKUP(A476&amp;D$8,JU_KODE,4,FALSE))</f>
        <v/>
      </c>
      <c r="C476" s="66" t="str">
        <f>IF(ISERROR(VLOOKUP(A476&amp;D$8,JU_KODE,5,FALSE)=TRUE),"",VLOOKUP(A476&amp;D$8,JU_KODE,5,FALSE))</f>
        <v/>
      </c>
      <c r="D476" s="1" t="str">
        <f>IF(ISERROR(VLOOKUP(A476&amp;D$8,JU_KODE,6,FALSE)=TRUE),"",VLOOKUP(A476&amp;D$8,JU_KODE,6,FALSE))</f>
        <v/>
      </c>
      <c r="E476" s="2" t="str">
        <f>IF(ISERROR(VLOOKUP(A476&amp;D$8,JU_KODE,7,FALSE)=TRUE),"",VLOOKUP(A476&amp;D$8,JU_KODE,7,FALSE))</f>
        <v/>
      </c>
      <c r="F476" s="205" t="str">
        <f>IF(ISERROR(VLOOKUP(A476&amp;D$8,JU_KODE,12,FALSE)=TRUE),"",VLOOKUP(A476&amp;D$8,JU_KODE,12,FALSE))</f>
        <v/>
      </c>
      <c r="G476" s="229" t="str">
        <f>IF(ISERROR(VLOOKUP(A476&amp;D$8,JU_KODE,13,FALSE)=TRUE),"",VLOOKUP(A476&amp;D$8,JU_KODE,13,FALSE))</f>
        <v/>
      </c>
      <c r="H476" s="125">
        <f>IF(OR(ERR=FALSE,AND(F476="",G476="")),0,$G$11-SUM($F$12:F476)+SUM($G$12:G476))</f>
        <v>0</v>
      </c>
      <c r="I476" s="7"/>
    </row>
    <row r="477" spans="1:9">
      <c r="A477" s="26">
        <f t="shared" si="67"/>
        <v>466</v>
      </c>
      <c r="B477" s="190" t="str">
        <f t="shared" ref="B477:B484" si="68">IF(ISERROR(VLOOKUP(A477&amp;D$8,JU_KODE,4,FALSE)=TRUE),"",VLOOKUP(A477&amp;D$8,JU_KODE,4,FALSE))</f>
        <v/>
      </c>
      <c r="C477" s="66" t="str">
        <f t="shared" ref="C477:C484" si="69">IF(ISERROR(VLOOKUP(A477&amp;D$8,JU_KODE,5,FALSE)=TRUE),"",VLOOKUP(A477&amp;D$8,JU_KODE,5,FALSE))</f>
        <v/>
      </c>
      <c r="D477" s="1" t="str">
        <f t="shared" ref="D477:D484" si="70">IF(ISERROR(VLOOKUP(A477&amp;D$8,JU_KODE,6,FALSE)=TRUE),"",VLOOKUP(A477&amp;D$8,JU_KODE,6,FALSE))</f>
        <v/>
      </c>
      <c r="E477" s="2" t="str">
        <f t="shared" ref="E477:E484" si="71">IF(ISERROR(VLOOKUP(A477&amp;D$8,JU_KODE,7,FALSE)=TRUE),"",VLOOKUP(A477&amp;D$8,JU_KODE,7,FALSE))</f>
        <v/>
      </c>
      <c r="F477" s="205" t="str">
        <f t="shared" ref="F477:F484" si="72">IF(ISERROR(VLOOKUP(A477&amp;D$8,JU_KODE,12,FALSE)=TRUE),"",VLOOKUP(A477&amp;D$8,JU_KODE,12,FALSE))</f>
        <v/>
      </c>
      <c r="G477" s="229" t="str">
        <f t="shared" ref="G477:G484" si="73">IF(ISERROR(VLOOKUP(A477&amp;D$8,JU_KODE,13,FALSE)=TRUE),"",VLOOKUP(A477&amp;D$8,JU_KODE,13,FALSE))</f>
        <v/>
      </c>
      <c r="H477" s="125">
        <f>IF(OR(ERR=FALSE,AND(F477="",G477="")),0,$G$11-SUM($F$12:F477)+SUM($G$12:G477))</f>
        <v>0</v>
      </c>
      <c r="I477" s="7"/>
    </row>
    <row r="478" spans="1:9">
      <c r="A478" s="26">
        <f t="shared" si="67"/>
        <v>467</v>
      </c>
      <c r="B478" s="190" t="str">
        <f t="shared" si="68"/>
        <v/>
      </c>
      <c r="C478" s="66" t="str">
        <f t="shared" si="69"/>
        <v/>
      </c>
      <c r="D478" s="1" t="str">
        <f t="shared" si="70"/>
        <v/>
      </c>
      <c r="E478" s="2" t="str">
        <f t="shared" si="71"/>
        <v/>
      </c>
      <c r="F478" s="205" t="str">
        <f t="shared" si="72"/>
        <v/>
      </c>
      <c r="G478" s="229" t="str">
        <f t="shared" si="73"/>
        <v/>
      </c>
      <c r="H478" s="125">
        <f>IF(OR(ERR=FALSE,AND(F478="",G478="")),0,$G$11-SUM($F$12:F478)+SUM($G$12:G478))</f>
        <v>0</v>
      </c>
      <c r="I478" s="7"/>
    </row>
    <row r="479" spans="1:9">
      <c r="A479" s="26">
        <f t="shared" si="67"/>
        <v>468</v>
      </c>
      <c r="B479" s="190" t="str">
        <f t="shared" si="68"/>
        <v/>
      </c>
      <c r="C479" s="66" t="str">
        <f t="shared" si="69"/>
        <v/>
      </c>
      <c r="D479" s="1" t="str">
        <f t="shared" si="70"/>
        <v/>
      </c>
      <c r="E479" s="2" t="str">
        <f t="shared" si="71"/>
        <v/>
      </c>
      <c r="F479" s="205" t="str">
        <f t="shared" si="72"/>
        <v/>
      </c>
      <c r="G479" s="229" t="str">
        <f t="shared" si="73"/>
        <v/>
      </c>
      <c r="H479" s="125">
        <f>IF(OR(ERR=FALSE,AND(F479="",G479="")),0,$G$11-SUM($F$12:F479)+SUM($G$12:G479))</f>
        <v>0</v>
      </c>
      <c r="I479" s="7"/>
    </row>
    <row r="480" spans="1:9">
      <c r="A480" s="26">
        <f t="shared" si="67"/>
        <v>469</v>
      </c>
      <c r="B480" s="190" t="str">
        <f t="shared" si="68"/>
        <v/>
      </c>
      <c r="C480" s="66" t="str">
        <f t="shared" si="69"/>
        <v/>
      </c>
      <c r="D480" s="1" t="str">
        <f t="shared" si="70"/>
        <v/>
      </c>
      <c r="E480" s="2" t="str">
        <f t="shared" si="71"/>
        <v/>
      </c>
      <c r="F480" s="205" t="str">
        <f t="shared" si="72"/>
        <v/>
      </c>
      <c r="G480" s="229" t="str">
        <f t="shared" si="73"/>
        <v/>
      </c>
      <c r="H480" s="125">
        <f>IF(OR(ERR=FALSE,AND(F480="",G480="")),0,$G$11-SUM($F$12:F480)+SUM($G$12:G480))</f>
        <v>0</v>
      </c>
      <c r="I480" s="7"/>
    </row>
    <row r="481" spans="1:9">
      <c r="A481" s="26">
        <f t="shared" si="67"/>
        <v>470</v>
      </c>
      <c r="B481" s="190" t="str">
        <f t="shared" si="68"/>
        <v/>
      </c>
      <c r="C481" s="66" t="str">
        <f t="shared" si="69"/>
        <v/>
      </c>
      <c r="D481" s="1" t="str">
        <f t="shared" si="70"/>
        <v/>
      </c>
      <c r="E481" s="2" t="str">
        <f t="shared" si="71"/>
        <v/>
      </c>
      <c r="F481" s="205" t="str">
        <f t="shared" si="72"/>
        <v/>
      </c>
      <c r="G481" s="229" t="str">
        <f t="shared" si="73"/>
        <v/>
      </c>
      <c r="H481" s="125">
        <f>IF(OR(ERR=FALSE,AND(F481="",G481="")),0,$G$11-SUM($F$12:F481)+SUM($G$12:G481))</f>
        <v>0</v>
      </c>
      <c r="I481" s="7"/>
    </row>
    <row r="482" spans="1:9">
      <c r="A482" s="26">
        <f t="shared" si="67"/>
        <v>471</v>
      </c>
      <c r="B482" s="190" t="str">
        <f t="shared" si="68"/>
        <v/>
      </c>
      <c r="C482" s="66" t="str">
        <f t="shared" si="69"/>
        <v/>
      </c>
      <c r="D482" s="1" t="str">
        <f t="shared" si="70"/>
        <v/>
      </c>
      <c r="E482" s="2" t="str">
        <f t="shared" si="71"/>
        <v/>
      </c>
      <c r="F482" s="205" t="str">
        <f t="shared" si="72"/>
        <v/>
      </c>
      <c r="G482" s="229" t="str">
        <f t="shared" si="73"/>
        <v/>
      </c>
      <c r="H482" s="125">
        <f>IF(OR(ERR=FALSE,AND(F482="",G482="")),0,$G$11-SUM($F$12:F482)+SUM($G$12:G482))</f>
        <v>0</v>
      </c>
      <c r="I482" s="7"/>
    </row>
    <row r="483" spans="1:9">
      <c r="A483" s="26">
        <f>A482+1</f>
        <v>472</v>
      </c>
      <c r="B483" s="190" t="str">
        <f t="shared" si="68"/>
        <v/>
      </c>
      <c r="C483" s="66" t="str">
        <f t="shared" si="69"/>
        <v/>
      </c>
      <c r="D483" s="1" t="str">
        <f t="shared" si="70"/>
        <v/>
      </c>
      <c r="E483" s="2" t="str">
        <f t="shared" si="71"/>
        <v/>
      </c>
      <c r="F483" s="205" t="str">
        <f t="shared" si="72"/>
        <v/>
      </c>
      <c r="G483" s="229" t="str">
        <f t="shared" si="73"/>
        <v/>
      </c>
      <c r="H483" s="125">
        <f>IF(OR(ERR=FALSE,AND(F483="",G483="")),0,$G$11-SUM($F$12:F483)+SUM($G$12:G483))</f>
        <v>0</v>
      </c>
      <c r="I483" s="7"/>
    </row>
    <row r="484" spans="1:9">
      <c r="A484" s="26">
        <f t="shared" si="67"/>
        <v>473</v>
      </c>
      <c r="B484" s="190" t="str">
        <f t="shared" si="68"/>
        <v/>
      </c>
      <c r="C484" s="66" t="str">
        <f t="shared" si="69"/>
        <v/>
      </c>
      <c r="D484" s="1" t="str">
        <f t="shared" si="70"/>
        <v/>
      </c>
      <c r="E484" s="2" t="str">
        <f t="shared" si="71"/>
        <v/>
      </c>
      <c r="F484" s="205" t="str">
        <f t="shared" si="72"/>
        <v/>
      </c>
      <c r="G484" s="229" t="str">
        <f t="shared" si="73"/>
        <v/>
      </c>
      <c r="H484" s="125">
        <f>IF(OR(ERR=FALSE,AND(F484="",G484="")),0,$G$11-SUM($F$12:F484)+SUM($G$12:G484))</f>
        <v>0</v>
      </c>
      <c r="I484" s="7"/>
    </row>
    <row r="485" spans="1:9">
      <c r="A485" s="26">
        <f t="shared" si="67"/>
        <v>474</v>
      </c>
      <c r="B485" s="190" t="str">
        <f>IF(ISERROR(VLOOKUP(A485&amp;D$8,JU_KODE,4,FALSE)=TRUE),"",VLOOKUP(A485&amp;D$8,JU_KODE,4,FALSE))</f>
        <v/>
      </c>
      <c r="C485" s="66" t="str">
        <f>IF(ISERROR(VLOOKUP(A485&amp;D$8,JU_KODE,5,FALSE)=TRUE),"",VLOOKUP(A485&amp;D$8,JU_KODE,5,FALSE))</f>
        <v/>
      </c>
      <c r="D485" s="1" t="str">
        <f>IF(ISERROR(VLOOKUP(A485&amp;D$8,JU_KODE,6,FALSE)=TRUE),"",VLOOKUP(A485&amp;D$8,JU_KODE,6,FALSE))</f>
        <v/>
      </c>
      <c r="E485" s="2" t="str">
        <f>IF(ISERROR(VLOOKUP(A485&amp;D$8,JU_KODE,7,FALSE)=TRUE),"",VLOOKUP(A485&amp;D$8,JU_KODE,7,FALSE))</f>
        <v/>
      </c>
      <c r="F485" s="205" t="str">
        <f>IF(ISERROR(VLOOKUP(A485&amp;D$8,JU_KODE,12,FALSE)=TRUE),"",VLOOKUP(A485&amp;D$8,JU_KODE,12,FALSE))</f>
        <v/>
      </c>
      <c r="G485" s="229" t="str">
        <f>IF(ISERROR(VLOOKUP(A485&amp;D$8,JU_KODE,13,FALSE)=TRUE),"",VLOOKUP(A485&amp;D$8,JU_KODE,13,FALSE))</f>
        <v/>
      </c>
      <c r="H485" s="125">
        <f>IF(OR(ERR=FALSE,AND(F485="",G485="")),0,$G$11-SUM($F$12:F485)+SUM($G$12:G485))</f>
        <v>0</v>
      </c>
      <c r="I485" s="7"/>
    </row>
    <row r="486" spans="1:9">
      <c r="A486" s="26">
        <f>A485+1</f>
        <v>475</v>
      </c>
      <c r="B486" s="190" t="str">
        <f>IF(ISERROR(VLOOKUP(A486&amp;D$8,JU_KODE,4,FALSE)=TRUE),"",VLOOKUP(A486&amp;D$8,JU_KODE,4,FALSE))</f>
        <v/>
      </c>
      <c r="C486" s="66" t="str">
        <f>IF(ISERROR(VLOOKUP(A486&amp;D$8,JU_KODE,5,FALSE)=TRUE),"",VLOOKUP(A486&amp;D$8,JU_KODE,5,FALSE))</f>
        <v/>
      </c>
      <c r="D486" s="1" t="str">
        <f>IF(ISERROR(VLOOKUP(A486&amp;D$8,JU_KODE,6,FALSE)=TRUE),"",VLOOKUP(A486&amp;D$8,JU_KODE,6,FALSE))</f>
        <v/>
      </c>
      <c r="E486" s="2" t="str">
        <f>IF(ISERROR(VLOOKUP(A486&amp;D$8,JU_KODE,7,FALSE)=TRUE),"",VLOOKUP(A486&amp;D$8,JU_KODE,7,FALSE))</f>
        <v/>
      </c>
      <c r="F486" s="205" t="str">
        <f>IF(ISERROR(VLOOKUP(A486&amp;D$8,JU_KODE,12,FALSE)=TRUE),"",VLOOKUP(A486&amp;D$8,JU_KODE,12,FALSE))</f>
        <v/>
      </c>
      <c r="G486" s="229" t="str">
        <f>IF(ISERROR(VLOOKUP(A486&amp;D$8,JU_KODE,13,FALSE)=TRUE),"",VLOOKUP(A486&amp;D$8,JU_KODE,13,FALSE))</f>
        <v/>
      </c>
      <c r="H486" s="125">
        <f>IF(OR(ERR=FALSE,AND(F486="",G486="")),0,$G$11-SUM($F$12:F486)+SUM($G$12:G486))</f>
        <v>0</v>
      </c>
      <c r="I486" s="7"/>
    </row>
    <row r="487" spans="1:9">
      <c r="A487" s="26">
        <f t="shared" si="67"/>
        <v>476</v>
      </c>
      <c r="B487" s="190" t="str">
        <f>IF(ISERROR(VLOOKUP(A487&amp;D$8,JU_KODE,4,FALSE)=TRUE),"",VLOOKUP(A487&amp;D$8,JU_KODE,4,FALSE))</f>
        <v/>
      </c>
      <c r="C487" s="66" t="str">
        <f>IF(ISERROR(VLOOKUP(A487&amp;D$8,JU_KODE,5,FALSE)=TRUE),"",VLOOKUP(A487&amp;D$8,JU_KODE,5,FALSE))</f>
        <v/>
      </c>
      <c r="D487" s="1" t="str">
        <f>IF(ISERROR(VLOOKUP(A487&amp;D$8,JU_KODE,6,FALSE)=TRUE),"",VLOOKUP(A487&amp;D$8,JU_KODE,6,FALSE))</f>
        <v/>
      </c>
      <c r="E487" s="2" t="str">
        <f>IF(ISERROR(VLOOKUP(A487&amp;D$8,JU_KODE,7,FALSE)=TRUE),"",VLOOKUP(A487&amp;D$8,JU_KODE,7,FALSE))</f>
        <v/>
      </c>
      <c r="F487" s="205" t="str">
        <f>IF(ISERROR(VLOOKUP(A487&amp;D$8,JU_KODE,12,FALSE)=TRUE),"",VLOOKUP(A487&amp;D$8,JU_KODE,12,FALSE))</f>
        <v/>
      </c>
      <c r="G487" s="229" t="str">
        <f>IF(ISERROR(VLOOKUP(A487&amp;D$8,JU_KODE,13,FALSE)=TRUE),"",VLOOKUP(A487&amp;D$8,JU_KODE,13,FALSE))</f>
        <v/>
      </c>
      <c r="H487" s="125">
        <f>IF(OR(ERR=FALSE,AND(F487="",G487="")),0,$G$11-SUM($F$12:F487)+SUM($G$12:G487))</f>
        <v>0</v>
      </c>
      <c r="I487" s="7"/>
    </row>
    <row r="488" spans="1:9">
      <c r="A488" s="26">
        <f t="shared" si="67"/>
        <v>477</v>
      </c>
      <c r="B488" s="190" t="str">
        <f t="shared" ref="B488:B493" si="74">IF(ISERROR(VLOOKUP(A488&amp;D$8,JU_KODE,4,FALSE)=TRUE),"",VLOOKUP(A488&amp;D$8,JU_KODE,4,FALSE))</f>
        <v/>
      </c>
      <c r="C488" s="66" t="str">
        <f t="shared" ref="C488:C493" si="75">IF(ISERROR(VLOOKUP(A488&amp;D$8,JU_KODE,5,FALSE)=TRUE),"",VLOOKUP(A488&amp;D$8,JU_KODE,5,FALSE))</f>
        <v/>
      </c>
      <c r="D488" s="1" t="str">
        <f t="shared" ref="D488:D493" si="76">IF(ISERROR(VLOOKUP(A488&amp;D$8,JU_KODE,6,FALSE)=TRUE),"",VLOOKUP(A488&amp;D$8,JU_KODE,6,FALSE))</f>
        <v/>
      </c>
      <c r="E488" s="2" t="str">
        <f t="shared" ref="E488:E493" si="77">IF(ISERROR(VLOOKUP(A488&amp;D$8,JU_KODE,7,FALSE)=TRUE),"",VLOOKUP(A488&amp;D$8,JU_KODE,7,FALSE))</f>
        <v/>
      </c>
      <c r="F488" s="205" t="str">
        <f t="shared" ref="F488:F493" si="78">IF(ISERROR(VLOOKUP(A488&amp;D$8,JU_KODE,12,FALSE)=TRUE),"",VLOOKUP(A488&amp;D$8,JU_KODE,12,FALSE))</f>
        <v/>
      </c>
      <c r="G488" s="229" t="str">
        <f t="shared" ref="G488:G493" si="79">IF(ISERROR(VLOOKUP(A488&amp;D$8,JU_KODE,13,FALSE)=TRUE),"",VLOOKUP(A488&amp;D$8,JU_KODE,13,FALSE))</f>
        <v/>
      </c>
      <c r="H488" s="125">
        <f>IF(OR(ERR=FALSE,AND(F488="",G488="")),0,$G$11-SUM($F$12:F488)+SUM($G$12:G488))</f>
        <v>0</v>
      </c>
      <c r="I488" s="7"/>
    </row>
    <row r="489" spans="1:9">
      <c r="A489" s="26">
        <f>A488+1</f>
        <v>478</v>
      </c>
      <c r="B489" s="190" t="str">
        <f t="shared" si="74"/>
        <v/>
      </c>
      <c r="C489" s="66" t="str">
        <f t="shared" si="75"/>
        <v/>
      </c>
      <c r="D489" s="1" t="str">
        <f t="shared" si="76"/>
        <v/>
      </c>
      <c r="E489" s="2" t="str">
        <f t="shared" si="77"/>
        <v/>
      </c>
      <c r="F489" s="205" t="str">
        <f t="shared" si="78"/>
        <v/>
      </c>
      <c r="G489" s="229" t="str">
        <f t="shared" si="79"/>
        <v/>
      </c>
      <c r="H489" s="125">
        <f>IF(OR(ERR=FALSE,AND(F489="",G489="")),0,$G$11-SUM($F$12:F489)+SUM($G$12:G489))</f>
        <v>0</v>
      </c>
      <c r="I489" s="7"/>
    </row>
    <row r="490" spans="1:9">
      <c r="A490" s="26">
        <f t="shared" si="67"/>
        <v>479</v>
      </c>
      <c r="B490" s="190" t="str">
        <f t="shared" si="74"/>
        <v/>
      </c>
      <c r="C490" s="66" t="str">
        <f t="shared" si="75"/>
        <v/>
      </c>
      <c r="D490" s="1" t="str">
        <f t="shared" si="76"/>
        <v/>
      </c>
      <c r="E490" s="2" t="str">
        <f t="shared" si="77"/>
        <v/>
      </c>
      <c r="F490" s="205" t="str">
        <f t="shared" si="78"/>
        <v/>
      </c>
      <c r="G490" s="229" t="str">
        <f t="shared" si="79"/>
        <v/>
      </c>
      <c r="H490" s="125">
        <f>IF(OR(ERR=FALSE,AND(F490="",G490="")),0,$G$11-SUM($F$12:F490)+SUM($G$12:G490))</f>
        <v>0</v>
      </c>
      <c r="I490" s="7"/>
    </row>
    <row r="491" spans="1:9">
      <c r="A491" s="26">
        <f t="shared" si="67"/>
        <v>480</v>
      </c>
      <c r="B491" s="190" t="str">
        <f t="shared" si="74"/>
        <v/>
      </c>
      <c r="C491" s="66" t="str">
        <f t="shared" si="75"/>
        <v/>
      </c>
      <c r="D491" s="1" t="str">
        <f t="shared" si="76"/>
        <v/>
      </c>
      <c r="E491" s="2" t="str">
        <f t="shared" si="77"/>
        <v/>
      </c>
      <c r="F491" s="205" t="str">
        <f t="shared" si="78"/>
        <v/>
      </c>
      <c r="G491" s="229" t="str">
        <f t="shared" si="79"/>
        <v/>
      </c>
      <c r="H491" s="125">
        <f>IF(OR(ERR=FALSE,AND(F491="",G491="")),0,$G$11-SUM($F$12:F491)+SUM($G$12:G491))</f>
        <v>0</v>
      </c>
      <c r="I491" s="7"/>
    </row>
    <row r="492" spans="1:9">
      <c r="A492" s="26">
        <f>A491+1</f>
        <v>481</v>
      </c>
      <c r="B492" s="190" t="str">
        <f t="shared" si="74"/>
        <v/>
      </c>
      <c r="C492" s="66" t="str">
        <f t="shared" si="75"/>
        <v/>
      </c>
      <c r="D492" s="1" t="str">
        <f t="shared" si="76"/>
        <v/>
      </c>
      <c r="E492" s="2" t="str">
        <f t="shared" si="77"/>
        <v/>
      </c>
      <c r="F492" s="205" t="str">
        <f t="shared" si="78"/>
        <v/>
      </c>
      <c r="G492" s="229" t="str">
        <f t="shared" si="79"/>
        <v/>
      </c>
      <c r="H492" s="125">
        <f>IF(OR(ERR=FALSE,AND(F492="",G492="")),0,$G$11-SUM($F$12:F492)+SUM($G$12:G492))</f>
        <v>0</v>
      </c>
      <c r="I492" s="7"/>
    </row>
    <row r="493" spans="1:9">
      <c r="A493" s="26">
        <f t="shared" si="67"/>
        <v>482</v>
      </c>
      <c r="B493" s="190" t="str">
        <f t="shared" si="74"/>
        <v/>
      </c>
      <c r="C493" s="66" t="str">
        <f t="shared" si="75"/>
        <v/>
      </c>
      <c r="D493" s="1" t="str">
        <f t="shared" si="76"/>
        <v/>
      </c>
      <c r="E493" s="2" t="str">
        <f t="shared" si="77"/>
        <v/>
      </c>
      <c r="F493" s="205" t="str">
        <f t="shared" si="78"/>
        <v/>
      </c>
      <c r="G493" s="229" t="str">
        <f t="shared" si="79"/>
        <v/>
      </c>
      <c r="H493" s="125">
        <f>IF(OR(ERR=FALSE,AND(F493="",G493="")),0,$G$11-SUM($F$12:F493)+SUM($G$12:G493))</f>
        <v>0</v>
      </c>
      <c r="I493" s="7"/>
    </row>
    <row r="494" spans="1:9">
      <c r="A494" s="26">
        <f t="shared" si="67"/>
        <v>483</v>
      </c>
      <c r="B494" s="190" t="str">
        <f t="shared" ref="B494:B505" si="80">IF(ISERROR(VLOOKUP(A494&amp;D$8,JU_KODE,4,FALSE)=TRUE),"",VLOOKUP(A494&amp;D$8,JU_KODE,4,FALSE))</f>
        <v/>
      </c>
      <c r="C494" s="66" t="str">
        <f t="shared" ref="C494:C505" si="81">IF(ISERROR(VLOOKUP(A494&amp;D$8,JU_KODE,5,FALSE)=TRUE),"",VLOOKUP(A494&amp;D$8,JU_KODE,5,FALSE))</f>
        <v/>
      </c>
      <c r="D494" s="1" t="str">
        <f t="shared" ref="D494:D505" si="82">IF(ISERROR(VLOOKUP(A494&amp;D$8,JU_KODE,6,FALSE)=TRUE),"",VLOOKUP(A494&amp;D$8,JU_KODE,6,FALSE))</f>
        <v/>
      </c>
      <c r="E494" s="2" t="str">
        <f t="shared" ref="E494:E505" si="83">IF(ISERROR(VLOOKUP(A494&amp;D$8,JU_KODE,7,FALSE)=TRUE),"",VLOOKUP(A494&amp;D$8,JU_KODE,7,FALSE))</f>
        <v/>
      </c>
      <c r="F494" s="205" t="str">
        <f t="shared" ref="F494:F505" si="84">IF(ISERROR(VLOOKUP(A494&amp;D$8,JU_KODE,12,FALSE)=TRUE),"",VLOOKUP(A494&amp;D$8,JU_KODE,12,FALSE))</f>
        <v/>
      </c>
      <c r="G494" s="229" t="str">
        <f t="shared" ref="G494:G505" si="85">IF(ISERROR(VLOOKUP(A494&amp;D$8,JU_KODE,13,FALSE)=TRUE),"",VLOOKUP(A494&amp;D$8,JU_KODE,13,FALSE))</f>
        <v/>
      </c>
      <c r="H494" s="125">
        <f>IF(OR(ERR=FALSE,AND(F494="",G494="")),0,$G$11-SUM($F$12:F494)+SUM($G$12:G494))</f>
        <v>0</v>
      </c>
      <c r="I494" s="7"/>
    </row>
    <row r="495" spans="1:9">
      <c r="A495" s="26">
        <f>A494+1</f>
        <v>484</v>
      </c>
      <c r="B495" s="190" t="str">
        <f t="shared" si="80"/>
        <v/>
      </c>
      <c r="C495" s="66" t="str">
        <f t="shared" si="81"/>
        <v/>
      </c>
      <c r="D495" s="1" t="str">
        <f t="shared" si="82"/>
        <v/>
      </c>
      <c r="E495" s="2" t="str">
        <f t="shared" si="83"/>
        <v/>
      </c>
      <c r="F495" s="205" t="str">
        <f t="shared" si="84"/>
        <v/>
      </c>
      <c r="G495" s="229" t="str">
        <f t="shared" si="85"/>
        <v/>
      </c>
      <c r="H495" s="125">
        <f>IF(OR(ERR=FALSE,AND(F495="",G495="")),0,$G$11-SUM($F$12:F495)+SUM($G$12:G495))</f>
        <v>0</v>
      </c>
      <c r="I495" s="7"/>
    </row>
    <row r="496" spans="1:9">
      <c r="A496" s="26">
        <f t="shared" si="67"/>
        <v>485</v>
      </c>
      <c r="B496" s="190" t="str">
        <f t="shared" si="80"/>
        <v/>
      </c>
      <c r="C496" s="66" t="str">
        <f t="shared" si="81"/>
        <v/>
      </c>
      <c r="D496" s="1" t="str">
        <f t="shared" si="82"/>
        <v/>
      </c>
      <c r="E496" s="2" t="str">
        <f t="shared" si="83"/>
        <v/>
      </c>
      <c r="F496" s="205" t="str">
        <f t="shared" si="84"/>
        <v/>
      </c>
      <c r="G496" s="229" t="str">
        <f t="shared" si="85"/>
        <v/>
      </c>
      <c r="H496" s="125">
        <f>IF(OR(ERR=FALSE,AND(F496="",G496="")),0,$G$11-SUM($F$12:F496)+SUM($G$12:G496))</f>
        <v>0</v>
      </c>
      <c r="I496" s="7"/>
    </row>
    <row r="497" spans="1:9">
      <c r="A497" s="26">
        <f t="shared" si="67"/>
        <v>486</v>
      </c>
      <c r="B497" s="190" t="str">
        <f t="shared" si="80"/>
        <v/>
      </c>
      <c r="C497" s="66" t="str">
        <f t="shared" si="81"/>
        <v/>
      </c>
      <c r="D497" s="1" t="str">
        <f t="shared" si="82"/>
        <v/>
      </c>
      <c r="E497" s="2" t="str">
        <f t="shared" si="83"/>
        <v/>
      </c>
      <c r="F497" s="205" t="str">
        <f t="shared" si="84"/>
        <v/>
      </c>
      <c r="G497" s="229" t="str">
        <f t="shared" si="85"/>
        <v/>
      </c>
      <c r="H497" s="125">
        <f>IF(OR(ERR=FALSE,AND(F497="",G497="")),0,$G$11-SUM($F$12:F497)+SUM($G$12:G497))</f>
        <v>0</v>
      </c>
      <c r="I497" s="7"/>
    </row>
    <row r="498" spans="1:9">
      <c r="A498" s="26">
        <f>A497+1</f>
        <v>487</v>
      </c>
      <c r="B498" s="190" t="str">
        <f t="shared" si="80"/>
        <v/>
      </c>
      <c r="C498" s="66" t="str">
        <f t="shared" si="81"/>
        <v/>
      </c>
      <c r="D498" s="1" t="str">
        <f t="shared" si="82"/>
        <v/>
      </c>
      <c r="E498" s="2" t="str">
        <f t="shared" si="83"/>
        <v/>
      </c>
      <c r="F498" s="205" t="str">
        <f t="shared" si="84"/>
        <v/>
      </c>
      <c r="G498" s="229" t="str">
        <f t="shared" si="85"/>
        <v/>
      </c>
      <c r="H498" s="125">
        <f>IF(OR(ERR=FALSE,AND(F498="",G498="")),0,$G$11-SUM($F$12:F498)+SUM($G$12:G498))</f>
        <v>0</v>
      </c>
      <c r="I498" s="7"/>
    </row>
    <row r="499" spans="1:9">
      <c r="A499" s="26">
        <f t="shared" si="67"/>
        <v>488</v>
      </c>
      <c r="B499" s="190" t="str">
        <f t="shared" si="80"/>
        <v/>
      </c>
      <c r="C499" s="66" t="str">
        <f t="shared" si="81"/>
        <v/>
      </c>
      <c r="D499" s="1" t="str">
        <f t="shared" si="82"/>
        <v/>
      </c>
      <c r="E499" s="2" t="str">
        <f t="shared" si="83"/>
        <v/>
      </c>
      <c r="F499" s="205" t="str">
        <f t="shared" si="84"/>
        <v/>
      </c>
      <c r="G499" s="229" t="str">
        <f t="shared" si="85"/>
        <v/>
      </c>
      <c r="H499" s="125">
        <f>IF(OR(ERR=FALSE,AND(F499="",G499="")),0,$G$11-SUM($F$12:F499)+SUM($G$12:G499))</f>
        <v>0</v>
      </c>
      <c r="I499" s="7"/>
    </row>
    <row r="500" spans="1:9">
      <c r="A500" s="26">
        <f t="shared" si="67"/>
        <v>489</v>
      </c>
      <c r="B500" s="190" t="str">
        <f t="shared" si="80"/>
        <v/>
      </c>
      <c r="C500" s="66" t="str">
        <f t="shared" si="81"/>
        <v/>
      </c>
      <c r="D500" s="1" t="str">
        <f t="shared" si="82"/>
        <v/>
      </c>
      <c r="E500" s="2" t="str">
        <f t="shared" si="83"/>
        <v/>
      </c>
      <c r="F500" s="205" t="str">
        <f t="shared" si="84"/>
        <v/>
      </c>
      <c r="G500" s="229" t="str">
        <f t="shared" si="85"/>
        <v/>
      </c>
      <c r="H500" s="125">
        <f>IF(OR(ERR=FALSE,AND(F500="",G500="")),0,$G$11-SUM($F$12:F500)+SUM($G$12:G500))</f>
        <v>0</v>
      </c>
      <c r="I500" s="7"/>
    </row>
    <row r="501" spans="1:9">
      <c r="A501" s="26">
        <f>A500+1</f>
        <v>490</v>
      </c>
      <c r="B501" s="190" t="str">
        <f t="shared" si="80"/>
        <v/>
      </c>
      <c r="C501" s="66" t="str">
        <f t="shared" si="81"/>
        <v/>
      </c>
      <c r="D501" s="1" t="str">
        <f t="shared" si="82"/>
        <v/>
      </c>
      <c r="E501" s="2" t="str">
        <f t="shared" si="83"/>
        <v/>
      </c>
      <c r="F501" s="205" t="str">
        <f t="shared" si="84"/>
        <v/>
      </c>
      <c r="G501" s="229" t="str">
        <f t="shared" si="85"/>
        <v/>
      </c>
      <c r="H501" s="125">
        <f>IF(OR(ERR=FALSE,AND(F501="",G501="")),0,$G$11-SUM($F$12:F501)+SUM($G$12:G501))</f>
        <v>0</v>
      </c>
      <c r="I501" s="7"/>
    </row>
    <row r="502" spans="1:9">
      <c r="A502" s="26">
        <f t="shared" si="67"/>
        <v>491</v>
      </c>
      <c r="B502" s="190" t="str">
        <f t="shared" si="80"/>
        <v/>
      </c>
      <c r="C502" s="66" t="str">
        <f t="shared" si="81"/>
        <v/>
      </c>
      <c r="D502" s="1" t="str">
        <f t="shared" si="82"/>
        <v/>
      </c>
      <c r="E502" s="2" t="str">
        <f t="shared" si="83"/>
        <v/>
      </c>
      <c r="F502" s="205" t="str">
        <f t="shared" si="84"/>
        <v/>
      </c>
      <c r="G502" s="229" t="str">
        <f t="shared" si="85"/>
        <v/>
      </c>
      <c r="H502" s="125">
        <f>IF(OR(ERR=FALSE,AND(F502="",G502="")),0,$G$11-SUM($F$12:F502)+SUM($G$12:G502))</f>
        <v>0</v>
      </c>
      <c r="I502" s="7"/>
    </row>
    <row r="503" spans="1:9">
      <c r="A503" s="26">
        <f t="shared" si="67"/>
        <v>492</v>
      </c>
      <c r="B503" s="190" t="str">
        <f t="shared" si="80"/>
        <v/>
      </c>
      <c r="C503" s="66" t="str">
        <f t="shared" si="81"/>
        <v/>
      </c>
      <c r="D503" s="1" t="str">
        <f t="shared" si="82"/>
        <v/>
      </c>
      <c r="E503" s="2" t="str">
        <f t="shared" si="83"/>
        <v/>
      </c>
      <c r="F503" s="205" t="str">
        <f t="shared" si="84"/>
        <v/>
      </c>
      <c r="G503" s="229" t="str">
        <f t="shared" si="85"/>
        <v/>
      </c>
      <c r="H503" s="125">
        <f>IF(OR(ERR=FALSE,AND(F503="",G503="")),0,$G$11-SUM($F$12:F503)+SUM($G$12:G503))</f>
        <v>0</v>
      </c>
      <c r="I503" s="7"/>
    </row>
    <row r="504" spans="1:9">
      <c r="A504" s="26">
        <f>A503+1</f>
        <v>493</v>
      </c>
      <c r="B504" s="190" t="str">
        <f t="shared" si="80"/>
        <v/>
      </c>
      <c r="C504" s="66" t="str">
        <f t="shared" si="81"/>
        <v/>
      </c>
      <c r="D504" s="1" t="str">
        <f t="shared" si="82"/>
        <v/>
      </c>
      <c r="E504" s="2" t="str">
        <f t="shared" si="83"/>
        <v/>
      </c>
      <c r="F504" s="205" t="str">
        <f t="shared" si="84"/>
        <v/>
      </c>
      <c r="G504" s="229" t="str">
        <f t="shared" si="85"/>
        <v/>
      </c>
      <c r="H504" s="125">
        <f>IF(OR(ERR=FALSE,AND(F504="",G504="")),0,$G$11-SUM($F$12:F504)+SUM($G$12:G504))</f>
        <v>0</v>
      </c>
      <c r="I504" s="7"/>
    </row>
    <row r="505" spans="1:9">
      <c r="A505" s="26">
        <f t="shared" si="67"/>
        <v>494</v>
      </c>
      <c r="B505" s="190" t="str">
        <f t="shared" si="80"/>
        <v/>
      </c>
      <c r="C505" s="66" t="str">
        <f t="shared" si="81"/>
        <v/>
      </c>
      <c r="D505" s="1" t="str">
        <f t="shared" si="82"/>
        <v/>
      </c>
      <c r="E505" s="2" t="str">
        <f t="shared" si="83"/>
        <v/>
      </c>
      <c r="F505" s="205" t="str">
        <f t="shared" si="84"/>
        <v/>
      </c>
      <c r="G505" s="229" t="str">
        <f t="shared" si="85"/>
        <v/>
      </c>
      <c r="H505" s="125">
        <f>IF(OR(ERR=FALSE,AND(F505="",G505="")),0,$G$11-SUM($F$12:F505)+SUM($G$12:G505))</f>
        <v>0</v>
      </c>
      <c r="I505" s="7"/>
    </row>
    <row r="506" spans="1:9">
      <c r="A506" s="26">
        <f t="shared" si="67"/>
        <v>495</v>
      </c>
      <c r="B506" s="190" t="str">
        <f t="shared" ref="B506:B529" si="86">IF(ISERROR(VLOOKUP(A506&amp;D$8,JU_KODE,4,FALSE)=TRUE),"",VLOOKUP(A506&amp;D$8,JU_KODE,4,FALSE))</f>
        <v/>
      </c>
      <c r="C506" s="66" t="str">
        <f t="shared" ref="C506:C529" si="87">IF(ISERROR(VLOOKUP(A506&amp;D$8,JU_KODE,5,FALSE)=TRUE),"",VLOOKUP(A506&amp;D$8,JU_KODE,5,FALSE))</f>
        <v/>
      </c>
      <c r="D506" s="1" t="str">
        <f t="shared" ref="D506:D529" si="88">IF(ISERROR(VLOOKUP(A506&amp;D$8,JU_KODE,6,FALSE)=TRUE),"",VLOOKUP(A506&amp;D$8,JU_KODE,6,FALSE))</f>
        <v/>
      </c>
      <c r="E506" s="2" t="str">
        <f t="shared" ref="E506:E529" si="89">IF(ISERROR(VLOOKUP(A506&amp;D$8,JU_KODE,7,FALSE)=TRUE),"",VLOOKUP(A506&amp;D$8,JU_KODE,7,FALSE))</f>
        <v/>
      </c>
      <c r="F506" s="205" t="str">
        <f t="shared" ref="F506:F529" si="90">IF(ISERROR(VLOOKUP(A506&amp;D$8,JU_KODE,12,FALSE)=TRUE),"",VLOOKUP(A506&amp;D$8,JU_KODE,12,FALSE))</f>
        <v/>
      </c>
      <c r="G506" s="229" t="str">
        <f t="shared" ref="G506:G529" si="91">IF(ISERROR(VLOOKUP(A506&amp;D$8,JU_KODE,13,FALSE)=TRUE),"",VLOOKUP(A506&amp;D$8,JU_KODE,13,FALSE))</f>
        <v/>
      </c>
      <c r="H506" s="125">
        <f>IF(OR(ERR=FALSE,AND(F506="",G506="")),0,$G$11-SUM($F$12:F506)+SUM($G$12:G506))</f>
        <v>0</v>
      </c>
      <c r="I506" s="7"/>
    </row>
    <row r="507" spans="1:9">
      <c r="A507" s="26">
        <f>A506+1</f>
        <v>496</v>
      </c>
      <c r="B507" s="190" t="str">
        <f t="shared" si="86"/>
        <v/>
      </c>
      <c r="C507" s="66" t="str">
        <f t="shared" si="87"/>
        <v/>
      </c>
      <c r="D507" s="1" t="str">
        <f t="shared" si="88"/>
        <v/>
      </c>
      <c r="E507" s="2" t="str">
        <f t="shared" si="89"/>
        <v/>
      </c>
      <c r="F507" s="205" t="str">
        <f t="shared" si="90"/>
        <v/>
      </c>
      <c r="G507" s="229" t="str">
        <f t="shared" si="91"/>
        <v/>
      </c>
      <c r="H507" s="125">
        <f>IF(OR(ERR=FALSE,AND(F507="",G507="")),0,$G$11-SUM($F$12:F507)+SUM($G$12:G507))</f>
        <v>0</v>
      </c>
      <c r="I507" s="7"/>
    </row>
    <row r="508" spans="1:9">
      <c r="A508" s="26">
        <f t="shared" si="67"/>
        <v>497</v>
      </c>
      <c r="B508" s="190" t="str">
        <f t="shared" si="86"/>
        <v/>
      </c>
      <c r="C508" s="66" t="str">
        <f t="shared" si="87"/>
        <v/>
      </c>
      <c r="D508" s="1" t="str">
        <f t="shared" si="88"/>
        <v/>
      </c>
      <c r="E508" s="2" t="str">
        <f t="shared" si="89"/>
        <v/>
      </c>
      <c r="F508" s="205" t="str">
        <f t="shared" si="90"/>
        <v/>
      </c>
      <c r="G508" s="229" t="str">
        <f t="shared" si="91"/>
        <v/>
      </c>
      <c r="H508" s="125">
        <f>IF(OR(ERR=FALSE,AND(F508="",G508="")),0,$G$11-SUM($F$12:F508)+SUM($G$12:G508))</f>
        <v>0</v>
      </c>
      <c r="I508" s="7"/>
    </row>
    <row r="509" spans="1:9">
      <c r="A509" s="26">
        <f t="shared" si="67"/>
        <v>498</v>
      </c>
      <c r="B509" s="190" t="str">
        <f t="shared" si="86"/>
        <v/>
      </c>
      <c r="C509" s="66" t="str">
        <f t="shared" si="87"/>
        <v/>
      </c>
      <c r="D509" s="1" t="str">
        <f t="shared" si="88"/>
        <v/>
      </c>
      <c r="E509" s="2" t="str">
        <f t="shared" si="89"/>
        <v/>
      </c>
      <c r="F509" s="205" t="str">
        <f t="shared" si="90"/>
        <v/>
      </c>
      <c r="G509" s="229" t="str">
        <f t="shared" si="91"/>
        <v/>
      </c>
      <c r="H509" s="125">
        <f>IF(OR(ERR=FALSE,AND(F509="",G509="")),0,$G$11-SUM($F$12:F509)+SUM($G$12:G509))</f>
        <v>0</v>
      </c>
      <c r="I509" s="7"/>
    </row>
    <row r="510" spans="1:9">
      <c r="A510" s="26">
        <f>A509+1</f>
        <v>499</v>
      </c>
      <c r="B510" s="190" t="str">
        <f t="shared" si="86"/>
        <v/>
      </c>
      <c r="C510" s="66" t="str">
        <f t="shared" si="87"/>
        <v/>
      </c>
      <c r="D510" s="1" t="str">
        <f t="shared" si="88"/>
        <v/>
      </c>
      <c r="E510" s="2" t="str">
        <f t="shared" si="89"/>
        <v/>
      </c>
      <c r="F510" s="205" t="str">
        <f t="shared" si="90"/>
        <v/>
      </c>
      <c r="G510" s="229" t="str">
        <f t="shared" si="91"/>
        <v/>
      </c>
      <c r="H510" s="125">
        <f>IF(OR(ERR=FALSE,AND(F510="",G510="")),0,$G$11-SUM($F$12:F510)+SUM($G$12:G510))</f>
        <v>0</v>
      </c>
      <c r="I510" s="7"/>
    </row>
    <row r="511" spans="1:9">
      <c r="A511" s="26">
        <f t="shared" ref="A511:A530" si="92">A510+1</f>
        <v>500</v>
      </c>
      <c r="B511" s="190" t="str">
        <f t="shared" si="86"/>
        <v/>
      </c>
      <c r="C511" s="66" t="str">
        <f t="shared" si="87"/>
        <v/>
      </c>
      <c r="D511" s="1" t="str">
        <f t="shared" si="88"/>
        <v/>
      </c>
      <c r="E511" s="2" t="str">
        <f t="shared" si="89"/>
        <v/>
      </c>
      <c r="F511" s="205" t="str">
        <f t="shared" si="90"/>
        <v/>
      </c>
      <c r="G511" s="229" t="str">
        <f t="shared" si="91"/>
        <v/>
      </c>
      <c r="H511" s="125">
        <f>IF(OR(ERR=FALSE,AND(F511="",G511="")),0,$G$11-SUM($F$12:F511)+SUM($G$12:G511))</f>
        <v>0</v>
      </c>
      <c r="I511" s="7"/>
    </row>
    <row r="512" spans="1:9">
      <c r="A512" s="26">
        <f t="shared" si="92"/>
        <v>501</v>
      </c>
      <c r="B512" s="190" t="str">
        <f t="shared" si="86"/>
        <v/>
      </c>
      <c r="C512" s="66" t="str">
        <f t="shared" si="87"/>
        <v/>
      </c>
      <c r="D512" s="1" t="str">
        <f t="shared" si="88"/>
        <v/>
      </c>
      <c r="E512" s="2" t="str">
        <f t="shared" si="89"/>
        <v/>
      </c>
      <c r="F512" s="205" t="str">
        <f t="shared" si="90"/>
        <v/>
      </c>
      <c r="G512" s="229" t="str">
        <f t="shared" si="91"/>
        <v/>
      </c>
      <c r="H512" s="125">
        <f>IF(OR(ERR=FALSE,AND(F512="",G512="")),0,$G$11-SUM($F$12:F512)+SUM($G$12:G512))</f>
        <v>0</v>
      </c>
      <c r="I512" s="7"/>
    </row>
    <row r="513" spans="1:9">
      <c r="A513" s="26">
        <f>A512+1</f>
        <v>502</v>
      </c>
      <c r="B513" s="190" t="str">
        <f t="shared" si="86"/>
        <v/>
      </c>
      <c r="C513" s="66" t="str">
        <f t="shared" si="87"/>
        <v/>
      </c>
      <c r="D513" s="1" t="str">
        <f t="shared" si="88"/>
        <v/>
      </c>
      <c r="E513" s="2" t="str">
        <f t="shared" si="89"/>
        <v/>
      </c>
      <c r="F513" s="205" t="str">
        <f t="shared" si="90"/>
        <v/>
      </c>
      <c r="G513" s="229" t="str">
        <f t="shared" si="91"/>
        <v/>
      </c>
      <c r="H513" s="125">
        <f>IF(OR(ERR=FALSE,AND(F513="",G513="")),0,$G$11-SUM($F$12:F513)+SUM($G$12:G513))</f>
        <v>0</v>
      </c>
      <c r="I513" s="7"/>
    </row>
    <row r="514" spans="1:9">
      <c r="A514" s="26">
        <f t="shared" si="92"/>
        <v>503</v>
      </c>
      <c r="B514" s="190" t="str">
        <f t="shared" si="86"/>
        <v/>
      </c>
      <c r="C514" s="66" t="str">
        <f t="shared" si="87"/>
        <v/>
      </c>
      <c r="D514" s="1" t="str">
        <f t="shared" si="88"/>
        <v/>
      </c>
      <c r="E514" s="2" t="str">
        <f t="shared" si="89"/>
        <v/>
      </c>
      <c r="F514" s="205" t="str">
        <f t="shared" si="90"/>
        <v/>
      </c>
      <c r="G514" s="229" t="str">
        <f t="shared" si="91"/>
        <v/>
      </c>
      <c r="H514" s="125">
        <f>IF(OR(ERR=FALSE,AND(F514="",G514="")),0,$G$11-SUM($F$12:F514)+SUM($G$12:G514))</f>
        <v>0</v>
      </c>
      <c r="I514" s="7"/>
    </row>
    <row r="515" spans="1:9">
      <c r="A515" s="26">
        <f t="shared" si="92"/>
        <v>504</v>
      </c>
      <c r="B515" s="190" t="str">
        <f t="shared" si="86"/>
        <v/>
      </c>
      <c r="C515" s="66" t="str">
        <f t="shared" si="87"/>
        <v/>
      </c>
      <c r="D515" s="1" t="str">
        <f t="shared" si="88"/>
        <v/>
      </c>
      <c r="E515" s="2" t="str">
        <f t="shared" si="89"/>
        <v/>
      </c>
      <c r="F515" s="205" t="str">
        <f t="shared" si="90"/>
        <v/>
      </c>
      <c r="G515" s="229" t="str">
        <f t="shared" si="91"/>
        <v/>
      </c>
      <c r="H515" s="125">
        <f>IF(OR(ERR=FALSE,AND(F515="",G515="")),0,$G$11-SUM($F$12:F515)+SUM($G$12:G515))</f>
        <v>0</v>
      </c>
      <c r="I515" s="7"/>
    </row>
    <row r="516" spans="1:9">
      <c r="A516" s="26">
        <f>A515+1</f>
        <v>505</v>
      </c>
      <c r="B516" s="190" t="str">
        <f t="shared" si="86"/>
        <v/>
      </c>
      <c r="C516" s="66" t="str">
        <f t="shared" si="87"/>
        <v/>
      </c>
      <c r="D516" s="1" t="str">
        <f t="shared" si="88"/>
        <v/>
      </c>
      <c r="E516" s="2" t="str">
        <f t="shared" si="89"/>
        <v/>
      </c>
      <c r="F516" s="205" t="str">
        <f t="shared" si="90"/>
        <v/>
      </c>
      <c r="G516" s="229" t="str">
        <f t="shared" si="91"/>
        <v/>
      </c>
      <c r="H516" s="125">
        <f>IF(OR(ERR=FALSE,AND(F516="",G516="")),0,$G$11-SUM($F$12:F516)+SUM($G$12:G516))</f>
        <v>0</v>
      </c>
      <c r="I516" s="7"/>
    </row>
    <row r="517" spans="1:9">
      <c r="A517" s="26">
        <f t="shared" si="92"/>
        <v>506</v>
      </c>
      <c r="B517" s="190" t="str">
        <f t="shared" si="86"/>
        <v/>
      </c>
      <c r="C517" s="66" t="str">
        <f t="shared" si="87"/>
        <v/>
      </c>
      <c r="D517" s="1" t="str">
        <f t="shared" si="88"/>
        <v/>
      </c>
      <c r="E517" s="2" t="str">
        <f t="shared" si="89"/>
        <v/>
      </c>
      <c r="F517" s="205" t="str">
        <f t="shared" si="90"/>
        <v/>
      </c>
      <c r="G517" s="229" t="str">
        <f t="shared" si="91"/>
        <v/>
      </c>
      <c r="H517" s="125">
        <f>IF(OR(ERR=FALSE,AND(F517="",G517="")),0,$G$11-SUM($F$12:F517)+SUM($G$12:G517))</f>
        <v>0</v>
      </c>
      <c r="I517" s="7"/>
    </row>
    <row r="518" spans="1:9">
      <c r="A518" s="26">
        <f t="shared" si="92"/>
        <v>507</v>
      </c>
      <c r="B518" s="190" t="str">
        <f t="shared" si="86"/>
        <v/>
      </c>
      <c r="C518" s="66" t="str">
        <f t="shared" si="87"/>
        <v/>
      </c>
      <c r="D518" s="1" t="str">
        <f t="shared" si="88"/>
        <v/>
      </c>
      <c r="E518" s="2" t="str">
        <f t="shared" si="89"/>
        <v/>
      </c>
      <c r="F518" s="205" t="str">
        <f t="shared" si="90"/>
        <v/>
      </c>
      <c r="G518" s="229" t="str">
        <f t="shared" si="91"/>
        <v/>
      </c>
      <c r="H518" s="125">
        <f>IF(OR(ERR=FALSE,AND(F518="",G518="")),0,$G$11-SUM($F$12:F518)+SUM($G$12:G518))</f>
        <v>0</v>
      </c>
      <c r="I518" s="7"/>
    </row>
    <row r="519" spans="1:9">
      <c r="A519" s="26">
        <f>A518+1</f>
        <v>508</v>
      </c>
      <c r="B519" s="190" t="str">
        <f t="shared" si="86"/>
        <v/>
      </c>
      <c r="C519" s="66" t="str">
        <f t="shared" si="87"/>
        <v/>
      </c>
      <c r="D519" s="1" t="str">
        <f t="shared" si="88"/>
        <v/>
      </c>
      <c r="E519" s="2" t="str">
        <f t="shared" si="89"/>
        <v/>
      </c>
      <c r="F519" s="205" t="str">
        <f t="shared" si="90"/>
        <v/>
      </c>
      <c r="G519" s="229" t="str">
        <f t="shared" si="91"/>
        <v/>
      </c>
      <c r="H519" s="125">
        <f>IF(OR(ERR=FALSE,AND(F519="",G519="")),0,$G$11-SUM($F$12:F519)+SUM($G$12:G519))</f>
        <v>0</v>
      </c>
      <c r="I519" s="7"/>
    </row>
    <row r="520" spans="1:9">
      <c r="A520" s="26">
        <f t="shared" si="92"/>
        <v>509</v>
      </c>
      <c r="B520" s="190" t="str">
        <f t="shared" si="86"/>
        <v/>
      </c>
      <c r="C520" s="66" t="str">
        <f t="shared" si="87"/>
        <v/>
      </c>
      <c r="D520" s="1" t="str">
        <f t="shared" si="88"/>
        <v/>
      </c>
      <c r="E520" s="2" t="str">
        <f t="shared" si="89"/>
        <v/>
      </c>
      <c r="F520" s="205" t="str">
        <f t="shared" si="90"/>
        <v/>
      </c>
      <c r="G520" s="229" t="str">
        <f t="shared" si="91"/>
        <v/>
      </c>
      <c r="H520" s="125">
        <f>IF(OR(ERR=FALSE,AND(F520="",G520="")),0,$G$11-SUM($F$12:F520)+SUM($G$12:G520))</f>
        <v>0</v>
      </c>
      <c r="I520" s="7"/>
    </row>
    <row r="521" spans="1:9">
      <c r="A521" s="26">
        <f t="shared" si="92"/>
        <v>510</v>
      </c>
      <c r="B521" s="190" t="str">
        <f t="shared" si="86"/>
        <v/>
      </c>
      <c r="C521" s="66" t="str">
        <f t="shared" si="87"/>
        <v/>
      </c>
      <c r="D521" s="1" t="str">
        <f t="shared" si="88"/>
        <v/>
      </c>
      <c r="E521" s="2" t="str">
        <f t="shared" si="89"/>
        <v/>
      </c>
      <c r="F521" s="205" t="str">
        <f t="shared" si="90"/>
        <v/>
      </c>
      <c r="G521" s="229" t="str">
        <f t="shared" si="91"/>
        <v/>
      </c>
      <c r="H521" s="125">
        <f>IF(OR(ERR=FALSE,AND(F521="",G521="")),0,$G$11-SUM($F$12:F521)+SUM($G$12:G521))</f>
        <v>0</v>
      </c>
      <c r="I521" s="7"/>
    </row>
    <row r="522" spans="1:9">
      <c r="A522" s="26">
        <f>A521+1</f>
        <v>511</v>
      </c>
      <c r="B522" s="190" t="str">
        <f t="shared" si="86"/>
        <v/>
      </c>
      <c r="C522" s="66" t="str">
        <f t="shared" si="87"/>
        <v/>
      </c>
      <c r="D522" s="1" t="str">
        <f t="shared" si="88"/>
        <v/>
      </c>
      <c r="E522" s="2" t="str">
        <f t="shared" si="89"/>
        <v/>
      </c>
      <c r="F522" s="205" t="str">
        <f t="shared" si="90"/>
        <v/>
      </c>
      <c r="G522" s="229" t="str">
        <f t="shared" si="91"/>
        <v/>
      </c>
      <c r="H522" s="125">
        <f>IF(OR(ERR=FALSE,AND(F522="",G522="")),0,$G$11-SUM($F$12:F522)+SUM($G$12:G522))</f>
        <v>0</v>
      </c>
      <c r="I522" s="7"/>
    </row>
    <row r="523" spans="1:9">
      <c r="A523" s="26">
        <f t="shared" si="92"/>
        <v>512</v>
      </c>
      <c r="B523" s="190" t="str">
        <f t="shared" si="86"/>
        <v/>
      </c>
      <c r="C523" s="66" t="str">
        <f t="shared" si="87"/>
        <v/>
      </c>
      <c r="D523" s="1" t="str">
        <f t="shared" si="88"/>
        <v/>
      </c>
      <c r="E523" s="2" t="str">
        <f t="shared" si="89"/>
        <v/>
      </c>
      <c r="F523" s="205" t="str">
        <f t="shared" si="90"/>
        <v/>
      </c>
      <c r="G523" s="229" t="str">
        <f t="shared" si="91"/>
        <v/>
      </c>
      <c r="H523" s="125">
        <f>IF(OR(ERR=FALSE,AND(F523="",G523="")),0,$G$11-SUM($F$12:F523)+SUM($G$12:G523))</f>
        <v>0</v>
      </c>
      <c r="I523" s="7"/>
    </row>
    <row r="524" spans="1:9">
      <c r="A524" s="26">
        <f t="shared" si="92"/>
        <v>513</v>
      </c>
      <c r="B524" s="190" t="str">
        <f t="shared" si="86"/>
        <v/>
      </c>
      <c r="C524" s="66" t="str">
        <f t="shared" si="87"/>
        <v/>
      </c>
      <c r="D524" s="1" t="str">
        <f t="shared" si="88"/>
        <v/>
      </c>
      <c r="E524" s="2" t="str">
        <f t="shared" si="89"/>
        <v/>
      </c>
      <c r="F524" s="205" t="str">
        <f t="shared" si="90"/>
        <v/>
      </c>
      <c r="G524" s="229" t="str">
        <f t="shared" si="91"/>
        <v/>
      </c>
      <c r="H524" s="125">
        <f>IF(OR(ERR=FALSE,AND(F524="",G524="")),0,$G$11-SUM($F$12:F524)+SUM($G$12:G524))</f>
        <v>0</v>
      </c>
      <c r="I524" s="7"/>
    </row>
    <row r="525" spans="1:9">
      <c r="A525" s="26">
        <f>A524+1</f>
        <v>514</v>
      </c>
      <c r="B525" s="190" t="str">
        <f t="shared" si="86"/>
        <v/>
      </c>
      <c r="C525" s="66" t="str">
        <f t="shared" si="87"/>
        <v/>
      </c>
      <c r="D525" s="1" t="str">
        <f t="shared" si="88"/>
        <v/>
      </c>
      <c r="E525" s="2" t="str">
        <f t="shared" si="89"/>
        <v/>
      </c>
      <c r="F525" s="205" t="str">
        <f t="shared" si="90"/>
        <v/>
      </c>
      <c r="G525" s="229" t="str">
        <f t="shared" si="91"/>
        <v/>
      </c>
      <c r="H525" s="125">
        <f>IF(OR(ERR=FALSE,AND(F525="",G525="")),0,$G$11-SUM($F$12:F525)+SUM($G$12:G525))</f>
        <v>0</v>
      </c>
      <c r="I525" s="7"/>
    </row>
    <row r="526" spans="1:9">
      <c r="A526" s="26">
        <f t="shared" si="92"/>
        <v>515</v>
      </c>
      <c r="B526" s="190" t="str">
        <f t="shared" si="86"/>
        <v/>
      </c>
      <c r="C526" s="66" t="str">
        <f t="shared" si="87"/>
        <v/>
      </c>
      <c r="D526" s="1" t="str">
        <f t="shared" si="88"/>
        <v/>
      </c>
      <c r="E526" s="2" t="str">
        <f t="shared" si="89"/>
        <v/>
      </c>
      <c r="F526" s="205" t="str">
        <f t="shared" si="90"/>
        <v/>
      </c>
      <c r="G526" s="229" t="str">
        <f t="shared" si="91"/>
        <v/>
      </c>
      <c r="H526" s="125">
        <f>IF(OR(ERR=FALSE,AND(F526="",G526="")),0,$G$11-SUM($F$12:F526)+SUM($G$12:G526))</f>
        <v>0</v>
      </c>
      <c r="I526" s="7"/>
    </row>
    <row r="527" spans="1:9">
      <c r="A527" s="26">
        <f t="shared" si="92"/>
        <v>516</v>
      </c>
      <c r="B527" s="190" t="str">
        <f t="shared" si="86"/>
        <v/>
      </c>
      <c r="C527" s="66" t="str">
        <f t="shared" si="87"/>
        <v/>
      </c>
      <c r="D527" s="1" t="str">
        <f t="shared" si="88"/>
        <v/>
      </c>
      <c r="E527" s="2" t="str">
        <f t="shared" si="89"/>
        <v/>
      </c>
      <c r="F527" s="205" t="str">
        <f t="shared" si="90"/>
        <v/>
      </c>
      <c r="G527" s="229" t="str">
        <f t="shared" si="91"/>
        <v/>
      </c>
      <c r="H527" s="125">
        <f>IF(OR(ERR=FALSE,AND(F527="",G527="")),0,$G$11-SUM($F$12:F527)+SUM($G$12:G527))</f>
        <v>0</v>
      </c>
      <c r="I527" s="7"/>
    </row>
    <row r="528" spans="1:9">
      <c r="A528" s="26">
        <f>A527+1</f>
        <v>517</v>
      </c>
      <c r="B528" s="190" t="str">
        <f t="shared" si="86"/>
        <v/>
      </c>
      <c r="C528" s="66" t="str">
        <f t="shared" si="87"/>
        <v/>
      </c>
      <c r="D528" s="1" t="str">
        <f t="shared" si="88"/>
        <v/>
      </c>
      <c r="E528" s="2" t="str">
        <f t="shared" si="89"/>
        <v/>
      </c>
      <c r="F528" s="205" t="str">
        <f t="shared" si="90"/>
        <v/>
      </c>
      <c r="G528" s="229" t="str">
        <f t="shared" si="91"/>
        <v/>
      </c>
      <c r="H528" s="125">
        <f>IF(OR(ERR=FALSE,AND(F528="",G528="")),0,$G$11-SUM($F$12:F528)+SUM($G$12:G528))</f>
        <v>0</v>
      </c>
      <c r="I528" s="7"/>
    </row>
    <row r="529" spans="1:9">
      <c r="A529" s="26">
        <f t="shared" si="92"/>
        <v>518</v>
      </c>
      <c r="B529" s="190" t="str">
        <f t="shared" si="86"/>
        <v/>
      </c>
      <c r="C529" s="66" t="str">
        <f t="shared" si="87"/>
        <v/>
      </c>
      <c r="D529" s="1" t="str">
        <f t="shared" si="88"/>
        <v/>
      </c>
      <c r="E529" s="2" t="str">
        <f t="shared" si="89"/>
        <v/>
      </c>
      <c r="F529" s="205" t="str">
        <f t="shared" si="90"/>
        <v/>
      </c>
      <c r="G529" s="229" t="str">
        <f t="shared" si="91"/>
        <v/>
      </c>
      <c r="H529" s="125">
        <f>IF(OR(ERR=FALSE,AND(F529="",G529="")),0,$G$11-SUM($F$12:F529)+SUM($G$12:G529))</f>
        <v>0</v>
      </c>
      <c r="I529" s="7"/>
    </row>
    <row r="530" spans="1:9">
      <c r="A530" s="26">
        <f t="shared" si="92"/>
        <v>519</v>
      </c>
      <c r="B530" s="190" t="str">
        <f t="shared" ref="B530:B575" si="93">IF(ISERROR(VLOOKUP(A530&amp;D$8,JU_KODE,4,FALSE)=TRUE),"",VLOOKUP(A530&amp;D$8,JU_KODE,4,FALSE))</f>
        <v/>
      </c>
      <c r="C530" s="66" t="str">
        <f t="shared" ref="C530:C575" si="94">IF(ISERROR(VLOOKUP(A530&amp;D$8,JU_KODE,5,FALSE)=TRUE),"",VLOOKUP(A530&amp;D$8,JU_KODE,5,FALSE))</f>
        <v/>
      </c>
      <c r="D530" s="1" t="str">
        <f t="shared" ref="D530:D575" si="95">IF(ISERROR(VLOOKUP(A530&amp;D$8,JU_KODE,6,FALSE)=TRUE),"",VLOOKUP(A530&amp;D$8,JU_KODE,6,FALSE))</f>
        <v/>
      </c>
      <c r="E530" s="2" t="str">
        <f t="shared" ref="E530:E575" si="96">IF(ISERROR(VLOOKUP(A530&amp;D$8,JU_KODE,7,FALSE)=TRUE),"",VLOOKUP(A530&amp;D$8,JU_KODE,7,FALSE))</f>
        <v/>
      </c>
      <c r="F530" s="205" t="str">
        <f t="shared" ref="F530:F575" si="97">IF(ISERROR(VLOOKUP(A530&amp;D$8,JU_KODE,12,FALSE)=TRUE),"",VLOOKUP(A530&amp;D$8,JU_KODE,12,FALSE))</f>
        <v/>
      </c>
      <c r="G530" s="229" t="str">
        <f t="shared" ref="G530:G575" si="98">IF(ISERROR(VLOOKUP(A530&amp;D$8,JU_KODE,13,FALSE)=TRUE),"",VLOOKUP(A530&amp;D$8,JU_KODE,13,FALSE))</f>
        <v/>
      </c>
      <c r="H530" s="125">
        <f>IF(OR(ERR=FALSE,AND(F530="",G530="")),0,$G$11-SUM($F$12:F530)+SUM($G$12:G530))</f>
        <v>0</v>
      </c>
      <c r="I530" s="7"/>
    </row>
    <row r="531" spans="1:9">
      <c r="A531" s="26">
        <f>A530+1</f>
        <v>520</v>
      </c>
      <c r="B531" s="190" t="str">
        <f t="shared" si="93"/>
        <v/>
      </c>
      <c r="C531" s="66" t="str">
        <f t="shared" si="94"/>
        <v/>
      </c>
      <c r="D531" s="1" t="str">
        <f t="shared" si="95"/>
        <v/>
      </c>
      <c r="E531" s="2" t="str">
        <f t="shared" si="96"/>
        <v/>
      </c>
      <c r="F531" s="205" t="str">
        <f t="shared" si="97"/>
        <v/>
      </c>
      <c r="G531" s="229" t="str">
        <f t="shared" si="98"/>
        <v/>
      </c>
      <c r="H531" s="125">
        <f>IF(OR(ERR=FALSE,AND(F531="",G531="")),0,$G$11-SUM($F$12:F531)+SUM($G$12:G531))</f>
        <v>0</v>
      </c>
      <c r="I531" s="7"/>
    </row>
    <row r="532" spans="1:9">
      <c r="A532" s="26">
        <f t="shared" ref="A532:A557" si="99">A531+1</f>
        <v>521</v>
      </c>
      <c r="B532" s="190" t="str">
        <f t="shared" si="93"/>
        <v/>
      </c>
      <c r="C532" s="66" t="str">
        <f t="shared" si="94"/>
        <v/>
      </c>
      <c r="D532" s="1" t="str">
        <f t="shared" si="95"/>
        <v/>
      </c>
      <c r="E532" s="2" t="str">
        <f t="shared" si="96"/>
        <v/>
      </c>
      <c r="F532" s="205" t="str">
        <f t="shared" si="97"/>
        <v/>
      </c>
      <c r="G532" s="229" t="str">
        <f t="shared" si="98"/>
        <v/>
      </c>
      <c r="H532" s="125">
        <f>IF(OR(ERR=FALSE,AND(F532="",G532="")),0,$G$11-SUM($F$12:F532)+SUM($G$12:G532))</f>
        <v>0</v>
      </c>
      <c r="I532" s="7"/>
    </row>
    <row r="533" spans="1:9">
      <c r="A533" s="26">
        <f t="shared" si="99"/>
        <v>522</v>
      </c>
      <c r="B533" s="190" t="str">
        <f t="shared" si="93"/>
        <v/>
      </c>
      <c r="C533" s="66" t="str">
        <f t="shared" si="94"/>
        <v/>
      </c>
      <c r="D533" s="1" t="str">
        <f t="shared" si="95"/>
        <v/>
      </c>
      <c r="E533" s="2" t="str">
        <f t="shared" si="96"/>
        <v/>
      </c>
      <c r="F533" s="205" t="str">
        <f t="shared" si="97"/>
        <v/>
      </c>
      <c r="G533" s="229" t="str">
        <f t="shared" si="98"/>
        <v/>
      </c>
      <c r="H533" s="125">
        <f>IF(OR(ERR=FALSE,AND(F533="",G533="")),0,$G$11-SUM($F$12:F533)+SUM($G$12:G533))</f>
        <v>0</v>
      </c>
      <c r="I533" s="7"/>
    </row>
    <row r="534" spans="1:9">
      <c r="A534" s="26">
        <f>A533+1</f>
        <v>523</v>
      </c>
      <c r="B534" s="190" t="str">
        <f t="shared" si="93"/>
        <v/>
      </c>
      <c r="C534" s="66" t="str">
        <f t="shared" si="94"/>
        <v/>
      </c>
      <c r="D534" s="1" t="str">
        <f t="shared" si="95"/>
        <v/>
      </c>
      <c r="E534" s="2" t="str">
        <f t="shared" si="96"/>
        <v/>
      </c>
      <c r="F534" s="205" t="str">
        <f t="shared" si="97"/>
        <v/>
      </c>
      <c r="G534" s="229" t="str">
        <f t="shared" si="98"/>
        <v/>
      </c>
      <c r="H534" s="125">
        <f>IF(OR(ERR=FALSE,AND(F534="",G534="")),0,$G$11-SUM($F$12:F534)+SUM($G$12:G534))</f>
        <v>0</v>
      </c>
      <c r="I534" s="7"/>
    </row>
    <row r="535" spans="1:9">
      <c r="A535" s="26">
        <f t="shared" si="99"/>
        <v>524</v>
      </c>
      <c r="B535" s="190" t="str">
        <f t="shared" si="93"/>
        <v/>
      </c>
      <c r="C535" s="66" t="str">
        <f t="shared" si="94"/>
        <v/>
      </c>
      <c r="D535" s="1" t="str">
        <f t="shared" si="95"/>
        <v/>
      </c>
      <c r="E535" s="2" t="str">
        <f t="shared" si="96"/>
        <v/>
      </c>
      <c r="F535" s="205" t="str">
        <f t="shared" si="97"/>
        <v/>
      </c>
      <c r="G535" s="229" t="str">
        <f t="shared" si="98"/>
        <v/>
      </c>
      <c r="H535" s="125">
        <f>IF(OR(ERR=FALSE,AND(F535="",G535="")),0,$G$11-SUM($F$12:F535)+SUM($G$12:G535))</f>
        <v>0</v>
      </c>
      <c r="I535" s="7"/>
    </row>
    <row r="536" spans="1:9">
      <c r="A536" s="26">
        <f t="shared" si="99"/>
        <v>525</v>
      </c>
      <c r="B536" s="190" t="str">
        <f t="shared" si="93"/>
        <v/>
      </c>
      <c r="C536" s="66" t="str">
        <f t="shared" si="94"/>
        <v/>
      </c>
      <c r="D536" s="1" t="str">
        <f t="shared" si="95"/>
        <v/>
      </c>
      <c r="E536" s="2" t="str">
        <f t="shared" si="96"/>
        <v/>
      </c>
      <c r="F536" s="205" t="str">
        <f t="shared" si="97"/>
        <v/>
      </c>
      <c r="G536" s="229" t="str">
        <f t="shared" si="98"/>
        <v/>
      </c>
      <c r="H536" s="125">
        <f>IF(OR(ERR=FALSE,AND(F536="",G536="")),0,$G$11-SUM($F$12:F536)+SUM($G$12:G536))</f>
        <v>0</v>
      </c>
      <c r="I536" s="7"/>
    </row>
    <row r="537" spans="1:9">
      <c r="A537" s="26">
        <f>A536+1</f>
        <v>526</v>
      </c>
      <c r="B537" s="190" t="str">
        <f t="shared" si="93"/>
        <v/>
      </c>
      <c r="C537" s="66" t="str">
        <f t="shared" si="94"/>
        <v/>
      </c>
      <c r="D537" s="1" t="str">
        <f t="shared" si="95"/>
        <v/>
      </c>
      <c r="E537" s="2" t="str">
        <f t="shared" si="96"/>
        <v/>
      </c>
      <c r="F537" s="205" t="str">
        <f t="shared" si="97"/>
        <v/>
      </c>
      <c r="G537" s="229" t="str">
        <f t="shared" si="98"/>
        <v/>
      </c>
      <c r="H537" s="125">
        <f>IF(OR(ERR=FALSE,AND(F537="",G537="")),0,$G$11-SUM($F$12:F537)+SUM($G$12:G537))</f>
        <v>0</v>
      </c>
      <c r="I537" s="7"/>
    </row>
    <row r="538" spans="1:9">
      <c r="A538" s="26">
        <f t="shared" si="99"/>
        <v>527</v>
      </c>
      <c r="B538" s="190" t="str">
        <f t="shared" si="93"/>
        <v/>
      </c>
      <c r="C538" s="66" t="str">
        <f t="shared" si="94"/>
        <v/>
      </c>
      <c r="D538" s="1" t="str">
        <f t="shared" si="95"/>
        <v/>
      </c>
      <c r="E538" s="2" t="str">
        <f t="shared" si="96"/>
        <v/>
      </c>
      <c r="F538" s="205" t="str">
        <f t="shared" si="97"/>
        <v/>
      </c>
      <c r="G538" s="229" t="str">
        <f t="shared" si="98"/>
        <v/>
      </c>
      <c r="H538" s="125">
        <f>IF(OR(ERR=FALSE,AND(F538="",G538="")),0,$G$11-SUM($F$12:F538)+SUM($G$12:G538))</f>
        <v>0</v>
      </c>
      <c r="I538" s="7"/>
    </row>
    <row r="539" spans="1:9">
      <c r="A539" s="26">
        <f t="shared" si="99"/>
        <v>528</v>
      </c>
      <c r="B539" s="190" t="str">
        <f t="shared" si="93"/>
        <v/>
      </c>
      <c r="C539" s="66" t="str">
        <f t="shared" si="94"/>
        <v/>
      </c>
      <c r="D539" s="1" t="str">
        <f t="shared" si="95"/>
        <v/>
      </c>
      <c r="E539" s="2" t="str">
        <f t="shared" si="96"/>
        <v/>
      </c>
      <c r="F539" s="205" t="str">
        <f t="shared" si="97"/>
        <v/>
      </c>
      <c r="G539" s="229" t="str">
        <f t="shared" si="98"/>
        <v/>
      </c>
      <c r="H539" s="125">
        <f>IF(OR(ERR=FALSE,AND(F539="",G539="")),0,$G$11-SUM($F$12:F539)+SUM($G$12:G539))</f>
        <v>0</v>
      </c>
      <c r="I539" s="7"/>
    </row>
    <row r="540" spans="1:9">
      <c r="A540" s="26">
        <f>A539+1</f>
        <v>529</v>
      </c>
      <c r="B540" s="190" t="str">
        <f t="shared" si="93"/>
        <v/>
      </c>
      <c r="C540" s="66" t="str">
        <f t="shared" si="94"/>
        <v/>
      </c>
      <c r="D540" s="1" t="str">
        <f t="shared" si="95"/>
        <v/>
      </c>
      <c r="E540" s="2" t="str">
        <f t="shared" si="96"/>
        <v/>
      </c>
      <c r="F540" s="205" t="str">
        <f t="shared" si="97"/>
        <v/>
      </c>
      <c r="G540" s="229" t="str">
        <f t="shared" si="98"/>
        <v/>
      </c>
      <c r="H540" s="125">
        <f>IF(OR(ERR=FALSE,AND(F540="",G540="")),0,$G$11-SUM($F$12:F540)+SUM($G$12:G540))</f>
        <v>0</v>
      </c>
      <c r="I540" s="7"/>
    </row>
    <row r="541" spans="1:9">
      <c r="A541" s="26">
        <f t="shared" si="99"/>
        <v>530</v>
      </c>
      <c r="B541" s="190" t="str">
        <f t="shared" si="93"/>
        <v/>
      </c>
      <c r="C541" s="66" t="str">
        <f t="shared" si="94"/>
        <v/>
      </c>
      <c r="D541" s="1" t="str">
        <f t="shared" si="95"/>
        <v/>
      </c>
      <c r="E541" s="2" t="str">
        <f t="shared" si="96"/>
        <v/>
      </c>
      <c r="F541" s="205" t="str">
        <f t="shared" si="97"/>
        <v/>
      </c>
      <c r="G541" s="229" t="str">
        <f t="shared" si="98"/>
        <v/>
      </c>
      <c r="H541" s="125">
        <f>IF(OR(ERR=FALSE,AND(F541="",G541="")),0,$G$11-SUM($F$12:F541)+SUM($G$12:G541))</f>
        <v>0</v>
      </c>
      <c r="I541" s="7"/>
    </row>
    <row r="542" spans="1:9">
      <c r="A542" s="26">
        <f t="shared" si="99"/>
        <v>531</v>
      </c>
      <c r="B542" s="190" t="str">
        <f t="shared" si="93"/>
        <v/>
      </c>
      <c r="C542" s="66" t="str">
        <f t="shared" si="94"/>
        <v/>
      </c>
      <c r="D542" s="1" t="str">
        <f t="shared" si="95"/>
        <v/>
      </c>
      <c r="E542" s="2" t="str">
        <f t="shared" si="96"/>
        <v/>
      </c>
      <c r="F542" s="205" t="str">
        <f t="shared" si="97"/>
        <v/>
      </c>
      <c r="G542" s="229" t="str">
        <f t="shared" si="98"/>
        <v/>
      </c>
      <c r="H542" s="125">
        <f>IF(OR(ERR=FALSE,AND(F542="",G542="")),0,$G$11-SUM($F$12:F542)+SUM($G$12:G542))</f>
        <v>0</v>
      </c>
      <c r="I542" s="7"/>
    </row>
    <row r="543" spans="1:9">
      <c r="A543" s="26">
        <f>A542+1</f>
        <v>532</v>
      </c>
      <c r="B543" s="190" t="str">
        <f t="shared" si="93"/>
        <v/>
      </c>
      <c r="C543" s="66" t="str">
        <f t="shared" si="94"/>
        <v/>
      </c>
      <c r="D543" s="1" t="str">
        <f t="shared" si="95"/>
        <v/>
      </c>
      <c r="E543" s="2" t="str">
        <f t="shared" si="96"/>
        <v/>
      </c>
      <c r="F543" s="205" t="str">
        <f t="shared" si="97"/>
        <v/>
      </c>
      <c r="G543" s="229" t="str">
        <f t="shared" si="98"/>
        <v/>
      </c>
      <c r="H543" s="125">
        <f>IF(OR(ERR=FALSE,AND(F543="",G543="")),0,$G$11-SUM($F$12:F543)+SUM($G$12:G543))</f>
        <v>0</v>
      </c>
      <c r="I543" s="7"/>
    </row>
    <row r="544" spans="1:9">
      <c r="A544" s="26">
        <f t="shared" si="99"/>
        <v>533</v>
      </c>
      <c r="B544" s="190" t="str">
        <f t="shared" si="93"/>
        <v/>
      </c>
      <c r="C544" s="66" t="str">
        <f t="shared" si="94"/>
        <v/>
      </c>
      <c r="D544" s="1" t="str">
        <f t="shared" si="95"/>
        <v/>
      </c>
      <c r="E544" s="2" t="str">
        <f t="shared" si="96"/>
        <v/>
      </c>
      <c r="F544" s="205" t="str">
        <f t="shared" si="97"/>
        <v/>
      </c>
      <c r="G544" s="229" t="str">
        <f t="shared" si="98"/>
        <v/>
      </c>
      <c r="H544" s="125">
        <f>IF(OR(ERR=FALSE,AND(F544="",G544="")),0,$G$11-SUM($F$12:F544)+SUM($G$12:G544))</f>
        <v>0</v>
      </c>
      <c r="I544" s="7"/>
    </row>
    <row r="545" spans="1:9">
      <c r="A545" s="26">
        <f t="shared" si="99"/>
        <v>534</v>
      </c>
      <c r="B545" s="190" t="str">
        <f t="shared" si="93"/>
        <v/>
      </c>
      <c r="C545" s="66" t="str">
        <f t="shared" si="94"/>
        <v/>
      </c>
      <c r="D545" s="1" t="str">
        <f t="shared" si="95"/>
        <v/>
      </c>
      <c r="E545" s="2" t="str">
        <f t="shared" si="96"/>
        <v/>
      </c>
      <c r="F545" s="205" t="str">
        <f t="shared" si="97"/>
        <v/>
      </c>
      <c r="G545" s="229" t="str">
        <f t="shared" si="98"/>
        <v/>
      </c>
      <c r="H545" s="125">
        <f>IF(OR(ERR=FALSE,AND(F545="",G545="")),0,$G$11-SUM($F$12:F545)+SUM($G$12:G545))</f>
        <v>0</v>
      </c>
      <c r="I545" s="7"/>
    </row>
    <row r="546" spans="1:9">
      <c r="A546" s="26">
        <f>A545+1</f>
        <v>535</v>
      </c>
      <c r="B546" s="190" t="str">
        <f t="shared" si="93"/>
        <v/>
      </c>
      <c r="C546" s="66" t="str">
        <f t="shared" si="94"/>
        <v/>
      </c>
      <c r="D546" s="1" t="str">
        <f t="shared" si="95"/>
        <v/>
      </c>
      <c r="E546" s="2" t="str">
        <f t="shared" si="96"/>
        <v/>
      </c>
      <c r="F546" s="205" t="str">
        <f t="shared" si="97"/>
        <v/>
      </c>
      <c r="G546" s="229" t="str">
        <f t="shared" si="98"/>
        <v/>
      </c>
      <c r="H546" s="125">
        <f>IF(OR(ERR=FALSE,AND(F546="",G546="")),0,$G$11-SUM($F$12:F546)+SUM($G$12:G546))</f>
        <v>0</v>
      </c>
      <c r="I546" s="7"/>
    </row>
    <row r="547" spans="1:9">
      <c r="A547" s="26">
        <f t="shared" si="99"/>
        <v>536</v>
      </c>
      <c r="B547" s="190" t="str">
        <f t="shared" si="93"/>
        <v/>
      </c>
      <c r="C547" s="66" t="str">
        <f t="shared" si="94"/>
        <v/>
      </c>
      <c r="D547" s="1" t="str">
        <f t="shared" si="95"/>
        <v/>
      </c>
      <c r="E547" s="2" t="str">
        <f t="shared" si="96"/>
        <v/>
      </c>
      <c r="F547" s="205" t="str">
        <f t="shared" si="97"/>
        <v/>
      </c>
      <c r="G547" s="229" t="str">
        <f t="shared" si="98"/>
        <v/>
      </c>
      <c r="H547" s="125">
        <f>IF(OR(ERR=FALSE,AND(F547="",G547="")),0,$G$11-SUM($F$12:F547)+SUM($G$12:G547))</f>
        <v>0</v>
      </c>
      <c r="I547" s="7"/>
    </row>
    <row r="548" spans="1:9">
      <c r="A548" s="26">
        <f t="shared" si="99"/>
        <v>537</v>
      </c>
      <c r="B548" s="190" t="str">
        <f t="shared" si="93"/>
        <v/>
      </c>
      <c r="C548" s="66" t="str">
        <f t="shared" si="94"/>
        <v/>
      </c>
      <c r="D548" s="1" t="str">
        <f t="shared" si="95"/>
        <v/>
      </c>
      <c r="E548" s="2" t="str">
        <f t="shared" si="96"/>
        <v/>
      </c>
      <c r="F548" s="205" t="str">
        <f t="shared" si="97"/>
        <v/>
      </c>
      <c r="G548" s="229" t="str">
        <f t="shared" si="98"/>
        <v/>
      </c>
      <c r="H548" s="125">
        <f>IF(OR(ERR=FALSE,AND(F548="",G548="")),0,$G$11-SUM($F$12:F548)+SUM($G$12:G548))</f>
        <v>0</v>
      </c>
      <c r="I548" s="7"/>
    </row>
    <row r="549" spans="1:9">
      <c r="A549" s="26">
        <f>A548+1</f>
        <v>538</v>
      </c>
      <c r="B549" s="190" t="str">
        <f t="shared" si="93"/>
        <v/>
      </c>
      <c r="C549" s="66" t="str">
        <f t="shared" si="94"/>
        <v/>
      </c>
      <c r="D549" s="1" t="str">
        <f t="shared" si="95"/>
        <v/>
      </c>
      <c r="E549" s="2" t="str">
        <f t="shared" si="96"/>
        <v/>
      </c>
      <c r="F549" s="205" t="str">
        <f t="shared" si="97"/>
        <v/>
      </c>
      <c r="G549" s="229" t="str">
        <f t="shared" si="98"/>
        <v/>
      </c>
      <c r="H549" s="125">
        <f>IF(OR(ERR=FALSE,AND(F549="",G549="")),0,$G$11-SUM($F$12:F549)+SUM($G$12:G549))</f>
        <v>0</v>
      </c>
      <c r="I549" s="7"/>
    </row>
    <row r="550" spans="1:9">
      <c r="A550" s="26">
        <f t="shared" si="99"/>
        <v>539</v>
      </c>
      <c r="B550" s="190" t="str">
        <f t="shared" si="93"/>
        <v/>
      </c>
      <c r="C550" s="66" t="str">
        <f t="shared" si="94"/>
        <v/>
      </c>
      <c r="D550" s="1" t="str">
        <f t="shared" si="95"/>
        <v/>
      </c>
      <c r="E550" s="2" t="str">
        <f t="shared" si="96"/>
        <v/>
      </c>
      <c r="F550" s="205" t="str">
        <f t="shared" si="97"/>
        <v/>
      </c>
      <c r="G550" s="229" t="str">
        <f t="shared" si="98"/>
        <v/>
      </c>
      <c r="H550" s="125">
        <f>IF(OR(ERR=FALSE,AND(F550="",G550="")),0,$G$11-SUM($F$12:F550)+SUM($G$12:G550))</f>
        <v>0</v>
      </c>
      <c r="I550" s="7"/>
    </row>
    <row r="551" spans="1:9">
      <c r="A551" s="26">
        <f t="shared" si="99"/>
        <v>540</v>
      </c>
      <c r="B551" s="190" t="str">
        <f t="shared" si="93"/>
        <v/>
      </c>
      <c r="C551" s="66" t="str">
        <f t="shared" si="94"/>
        <v/>
      </c>
      <c r="D551" s="1" t="str">
        <f t="shared" si="95"/>
        <v/>
      </c>
      <c r="E551" s="2" t="str">
        <f t="shared" si="96"/>
        <v/>
      </c>
      <c r="F551" s="205" t="str">
        <f t="shared" si="97"/>
        <v/>
      </c>
      <c r="G551" s="229" t="str">
        <f t="shared" si="98"/>
        <v/>
      </c>
      <c r="H551" s="125">
        <f>IF(OR(ERR=FALSE,AND(F551="",G551="")),0,$G$11-SUM($F$12:F551)+SUM($G$12:G551))</f>
        <v>0</v>
      </c>
      <c r="I551" s="7"/>
    </row>
    <row r="552" spans="1:9">
      <c r="A552" s="26">
        <f>A551+1</f>
        <v>541</v>
      </c>
      <c r="B552" s="190" t="str">
        <f t="shared" si="93"/>
        <v/>
      </c>
      <c r="C552" s="66" t="str">
        <f t="shared" si="94"/>
        <v/>
      </c>
      <c r="D552" s="1" t="str">
        <f t="shared" si="95"/>
        <v/>
      </c>
      <c r="E552" s="2" t="str">
        <f t="shared" si="96"/>
        <v/>
      </c>
      <c r="F552" s="205" t="str">
        <f t="shared" si="97"/>
        <v/>
      </c>
      <c r="G552" s="229" t="str">
        <f t="shared" si="98"/>
        <v/>
      </c>
      <c r="H552" s="125">
        <f>IF(OR(ERR=FALSE,AND(F552="",G552="")),0,$G$11-SUM($F$12:F552)+SUM($G$12:G552))</f>
        <v>0</v>
      </c>
      <c r="I552" s="7"/>
    </row>
    <row r="553" spans="1:9">
      <c r="A553" s="26">
        <f t="shared" si="99"/>
        <v>542</v>
      </c>
      <c r="B553" s="190" t="str">
        <f t="shared" si="93"/>
        <v/>
      </c>
      <c r="C553" s="66" t="str">
        <f t="shared" si="94"/>
        <v/>
      </c>
      <c r="D553" s="1" t="str">
        <f t="shared" si="95"/>
        <v/>
      </c>
      <c r="E553" s="2" t="str">
        <f t="shared" si="96"/>
        <v/>
      </c>
      <c r="F553" s="205" t="str">
        <f t="shared" si="97"/>
        <v/>
      </c>
      <c r="G553" s="229" t="str">
        <f t="shared" si="98"/>
        <v/>
      </c>
      <c r="H553" s="125">
        <f>IF(OR(ERR=FALSE,AND(F553="",G553="")),0,$G$11-SUM($F$12:F553)+SUM($G$12:G553))</f>
        <v>0</v>
      </c>
      <c r="I553" s="7"/>
    </row>
    <row r="554" spans="1:9">
      <c r="A554" s="26">
        <f t="shared" si="99"/>
        <v>543</v>
      </c>
      <c r="B554" s="190" t="str">
        <f t="shared" si="93"/>
        <v/>
      </c>
      <c r="C554" s="66" t="str">
        <f t="shared" si="94"/>
        <v/>
      </c>
      <c r="D554" s="1" t="str">
        <f t="shared" si="95"/>
        <v/>
      </c>
      <c r="E554" s="2" t="str">
        <f t="shared" si="96"/>
        <v/>
      </c>
      <c r="F554" s="205" t="str">
        <f t="shared" si="97"/>
        <v/>
      </c>
      <c r="G554" s="229" t="str">
        <f t="shared" si="98"/>
        <v/>
      </c>
      <c r="H554" s="125">
        <f>IF(OR(ERR=FALSE,AND(F554="",G554="")),0,$G$11-SUM($F$12:F554)+SUM($G$12:G554))</f>
        <v>0</v>
      </c>
      <c r="I554" s="7"/>
    </row>
    <row r="555" spans="1:9">
      <c r="A555" s="26">
        <f>A554+1</f>
        <v>544</v>
      </c>
      <c r="B555" s="190" t="str">
        <f t="shared" si="93"/>
        <v/>
      </c>
      <c r="C555" s="66" t="str">
        <f t="shared" si="94"/>
        <v/>
      </c>
      <c r="D555" s="1" t="str">
        <f t="shared" si="95"/>
        <v/>
      </c>
      <c r="E555" s="2" t="str">
        <f t="shared" si="96"/>
        <v/>
      </c>
      <c r="F555" s="205" t="str">
        <f t="shared" si="97"/>
        <v/>
      </c>
      <c r="G555" s="229" t="str">
        <f t="shared" si="98"/>
        <v/>
      </c>
      <c r="H555" s="125">
        <f>IF(OR(ERR=FALSE,AND(F555="",G555="")),0,$G$11-SUM($F$12:F555)+SUM($G$12:G555))</f>
        <v>0</v>
      </c>
      <c r="I555" s="7"/>
    </row>
    <row r="556" spans="1:9">
      <c r="A556" s="26">
        <f t="shared" si="99"/>
        <v>545</v>
      </c>
      <c r="B556" s="190" t="str">
        <f t="shared" si="93"/>
        <v/>
      </c>
      <c r="C556" s="66" t="str">
        <f t="shared" si="94"/>
        <v/>
      </c>
      <c r="D556" s="1" t="str">
        <f t="shared" si="95"/>
        <v/>
      </c>
      <c r="E556" s="2" t="str">
        <f t="shared" si="96"/>
        <v/>
      </c>
      <c r="F556" s="205" t="str">
        <f t="shared" si="97"/>
        <v/>
      </c>
      <c r="G556" s="229" t="str">
        <f t="shared" si="98"/>
        <v/>
      </c>
      <c r="H556" s="125">
        <f>IF(OR(ERR=FALSE,AND(F556="",G556="")),0,$G$11-SUM($F$12:F556)+SUM($G$12:G556))</f>
        <v>0</v>
      </c>
      <c r="I556" s="7"/>
    </row>
    <row r="557" spans="1:9">
      <c r="A557" s="26">
        <f t="shared" si="99"/>
        <v>546</v>
      </c>
      <c r="B557" s="190" t="str">
        <f t="shared" si="93"/>
        <v/>
      </c>
      <c r="C557" s="66" t="str">
        <f t="shared" si="94"/>
        <v/>
      </c>
      <c r="D557" s="1" t="str">
        <f t="shared" si="95"/>
        <v/>
      </c>
      <c r="E557" s="2" t="str">
        <f t="shared" si="96"/>
        <v/>
      </c>
      <c r="F557" s="205" t="str">
        <f t="shared" si="97"/>
        <v/>
      </c>
      <c r="G557" s="229" t="str">
        <f t="shared" si="98"/>
        <v/>
      </c>
      <c r="H557" s="125">
        <f>IF(OR(ERR=FALSE,AND(F557="",G557="")),0,$G$11-SUM($F$12:F557)+SUM($G$12:G557))</f>
        <v>0</v>
      </c>
      <c r="I557" s="7"/>
    </row>
    <row r="558" spans="1:9">
      <c r="A558" s="26">
        <f>A557+1</f>
        <v>547</v>
      </c>
      <c r="B558" s="190" t="str">
        <f t="shared" si="93"/>
        <v/>
      </c>
      <c r="C558" s="66" t="str">
        <f t="shared" si="94"/>
        <v/>
      </c>
      <c r="D558" s="1" t="str">
        <f t="shared" si="95"/>
        <v/>
      </c>
      <c r="E558" s="2" t="str">
        <f t="shared" si="96"/>
        <v/>
      </c>
      <c r="F558" s="205" t="str">
        <f t="shared" si="97"/>
        <v/>
      </c>
      <c r="G558" s="229" t="str">
        <f t="shared" si="98"/>
        <v/>
      </c>
      <c r="H558" s="125">
        <f>IF(OR(ERR=FALSE,AND(F558="",G558="")),0,$G$11-SUM($F$12:F558)+SUM($G$12:G558))</f>
        <v>0</v>
      </c>
      <c r="I558" s="7"/>
    </row>
    <row r="559" spans="1:9">
      <c r="A559" s="26">
        <f t="shared" ref="A559:A574" si="100">A558+1</f>
        <v>548</v>
      </c>
      <c r="B559" s="190" t="str">
        <f t="shared" si="93"/>
        <v/>
      </c>
      <c r="C559" s="66" t="str">
        <f t="shared" si="94"/>
        <v/>
      </c>
      <c r="D559" s="1" t="str">
        <f t="shared" si="95"/>
        <v/>
      </c>
      <c r="E559" s="2" t="str">
        <f t="shared" si="96"/>
        <v/>
      </c>
      <c r="F559" s="205" t="str">
        <f t="shared" si="97"/>
        <v/>
      </c>
      <c r="G559" s="229" t="str">
        <f t="shared" si="98"/>
        <v/>
      </c>
      <c r="H559" s="125">
        <f>IF(OR(ERR=FALSE,AND(F559="",G559="")),0,$G$11-SUM($F$12:F559)+SUM($G$12:G559))</f>
        <v>0</v>
      </c>
      <c r="I559" s="7"/>
    </row>
    <row r="560" spans="1:9">
      <c r="A560" s="26">
        <f t="shared" si="100"/>
        <v>549</v>
      </c>
      <c r="B560" s="190" t="str">
        <f t="shared" si="93"/>
        <v/>
      </c>
      <c r="C560" s="66" t="str">
        <f t="shared" si="94"/>
        <v/>
      </c>
      <c r="D560" s="1" t="str">
        <f t="shared" si="95"/>
        <v/>
      </c>
      <c r="E560" s="2" t="str">
        <f t="shared" si="96"/>
        <v/>
      </c>
      <c r="F560" s="205" t="str">
        <f t="shared" si="97"/>
        <v/>
      </c>
      <c r="G560" s="229" t="str">
        <f t="shared" si="98"/>
        <v/>
      </c>
      <c r="H560" s="125">
        <f>IF(OR(ERR=FALSE,AND(F560="",G560="")),0,$G$11-SUM($F$12:F560)+SUM($G$12:G560))</f>
        <v>0</v>
      </c>
      <c r="I560" s="7"/>
    </row>
    <row r="561" spans="1:9">
      <c r="A561" s="26">
        <f>A560+1</f>
        <v>550</v>
      </c>
      <c r="B561" s="190" t="str">
        <f t="shared" si="93"/>
        <v/>
      </c>
      <c r="C561" s="66" t="str">
        <f t="shared" si="94"/>
        <v/>
      </c>
      <c r="D561" s="1" t="str">
        <f t="shared" si="95"/>
        <v/>
      </c>
      <c r="E561" s="2" t="str">
        <f t="shared" si="96"/>
        <v/>
      </c>
      <c r="F561" s="205" t="str">
        <f t="shared" si="97"/>
        <v/>
      </c>
      <c r="G561" s="229" t="str">
        <f t="shared" si="98"/>
        <v/>
      </c>
      <c r="H561" s="125">
        <f>IF(OR(ERR=FALSE,AND(F561="",G561="")),0,$G$11-SUM($F$12:F561)+SUM($G$12:G561))</f>
        <v>0</v>
      </c>
      <c r="I561" s="7"/>
    </row>
    <row r="562" spans="1:9">
      <c r="A562" s="26">
        <f t="shared" si="100"/>
        <v>551</v>
      </c>
      <c r="B562" s="190" t="str">
        <f t="shared" si="93"/>
        <v/>
      </c>
      <c r="C562" s="66" t="str">
        <f t="shared" si="94"/>
        <v/>
      </c>
      <c r="D562" s="1" t="str">
        <f t="shared" si="95"/>
        <v/>
      </c>
      <c r="E562" s="2" t="str">
        <f t="shared" si="96"/>
        <v/>
      </c>
      <c r="F562" s="205" t="str">
        <f t="shared" si="97"/>
        <v/>
      </c>
      <c r="G562" s="229" t="str">
        <f t="shared" si="98"/>
        <v/>
      </c>
      <c r="H562" s="125">
        <f>IF(OR(ERR=FALSE,AND(F562="",G562="")),0,$G$11-SUM($F$12:F562)+SUM($G$12:G562))</f>
        <v>0</v>
      </c>
      <c r="I562" s="7"/>
    </row>
    <row r="563" spans="1:9">
      <c r="A563" s="26">
        <f t="shared" si="100"/>
        <v>552</v>
      </c>
      <c r="B563" s="190" t="str">
        <f t="shared" si="93"/>
        <v/>
      </c>
      <c r="C563" s="66" t="str">
        <f t="shared" si="94"/>
        <v/>
      </c>
      <c r="D563" s="1" t="str">
        <f t="shared" si="95"/>
        <v/>
      </c>
      <c r="E563" s="2" t="str">
        <f t="shared" si="96"/>
        <v/>
      </c>
      <c r="F563" s="205" t="str">
        <f t="shared" si="97"/>
        <v/>
      </c>
      <c r="G563" s="229" t="str">
        <f t="shared" si="98"/>
        <v/>
      </c>
      <c r="H563" s="125">
        <f>IF(OR(ERR=FALSE,AND(F563="",G563="")),0,$G$11-SUM($F$12:F563)+SUM($G$12:G563))</f>
        <v>0</v>
      </c>
      <c r="I563" s="7"/>
    </row>
    <row r="564" spans="1:9">
      <c r="A564" s="26">
        <f>A563+1</f>
        <v>553</v>
      </c>
      <c r="B564" s="190" t="str">
        <f t="shared" si="93"/>
        <v/>
      </c>
      <c r="C564" s="66" t="str">
        <f t="shared" si="94"/>
        <v/>
      </c>
      <c r="D564" s="1" t="str">
        <f t="shared" si="95"/>
        <v/>
      </c>
      <c r="E564" s="2" t="str">
        <f t="shared" si="96"/>
        <v/>
      </c>
      <c r="F564" s="205" t="str">
        <f t="shared" si="97"/>
        <v/>
      </c>
      <c r="G564" s="229" t="str">
        <f t="shared" si="98"/>
        <v/>
      </c>
      <c r="H564" s="125">
        <f>IF(OR(ERR=FALSE,AND(F564="",G564="")),0,$G$11-SUM($F$12:F564)+SUM($G$12:G564))</f>
        <v>0</v>
      </c>
      <c r="I564" s="7"/>
    </row>
    <row r="565" spans="1:9">
      <c r="A565" s="26">
        <f t="shared" si="100"/>
        <v>554</v>
      </c>
      <c r="B565" s="190" t="str">
        <f t="shared" si="93"/>
        <v/>
      </c>
      <c r="C565" s="66" t="str">
        <f t="shared" si="94"/>
        <v/>
      </c>
      <c r="D565" s="1" t="str">
        <f t="shared" si="95"/>
        <v/>
      </c>
      <c r="E565" s="2" t="str">
        <f t="shared" si="96"/>
        <v/>
      </c>
      <c r="F565" s="205" t="str">
        <f t="shared" si="97"/>
        <v/>
      </c>
      <c r="G565" s="229" t="str">
        <f t="shared" si="98"/>
        <v/>
      </c>
      <c r="H565" s="125">
        <f>IF(OR(ERR=FALSE,AND(F565="",G565="")),0,$G$11-SUM($F$12:F565)+SUM($G$12:G565))</f>
        <v>0</v>
      </c>
      <c r="I565" s="7"/>
    </row>
    <row r="566" spans="1:9">
      <c r="A566" s="26">
        <f t="shared" si="100"/>
        <v>555</v>
      </c>
      <c r="B566" s="190" t="str">
        <f t="shared" si="93"/>
        <v/>
      </c>
      <c r="C566" s="66" t="str">
        <f t="shared" si="94"/>
        <v/>
      </c>
      <c r="D566" s="1" t="str">
        <f t="shared" si="95"/>
        <v/>
      </c>
      <c r="E566" s="2" t="str">
        <f t="shared" si="96"/>
        <v/>
      </c>
      <c r="F566" s="205" t="str">
        <f t="shared" si="97"/>
        <v/>
      </c>
      <c r="G566" s="229" t="str">
        <f t="shared" si="98"/>
        <v/>
      </c>
      <c r="H566" s="125">
        <f>IF(OR(ERR=FALSE,AND(F566="",G566="")),0,$G$11-SUM($F$12:F566)+SUM($G$12:G566))</f>
        <v>0</v>
      </c>
      <c r="I566" s="7"/>
    </row>
    <row r="567" spans="1:9">
      <c r="A567" s="26">
        <f>A566+1</f>
        <v>556</v>
      </c>
      <c r="B567" s="190" t="str">
        <f t="shared" si="93"/>
        <v/>
      </c>
      <c r="C567" s="66" t="str">
        <f t="shared" si="94"/>
        <v/>
      </c>
      <c r="D567" s="1" t="str">
        <f t="shared" si="95"/>
        <v/>
      </c>
      <c r="E567" s="2" t="str">
        <f t="shared" si="96"/>
        <v/>
      </c>
      <c r="F567" s="205" t="str">
        <f t="shared" si="97"/>
        <v/>
      </c>
      <c r="G567" s="229" t="str">
        <f t="shared" si="98"/>
        <v/>
      </c>
      <c r="H567" s="125">
        <f>IF(OR(ERR=FALSE,AND(F567="",G567="")),0,$G$11-SUM($F$12:F567)+SUM($G$12:G567))</f>
        <v>0</v>
      </c>
      <c r="I567" s="7"/>
    </row>
    <row r="568" spans="1:9">
      <c r="A568" s="26">
        <f t="shared" si="100"/>
        <v>557</v>
      </c>
      <c r="B568" s="190" t="str">
        <f t="shared" si="93"/>
        <v/>
      </c>
      <c r="C568" s="66" t="str">
        <f t="shared" si="94"/>
        <v/>
      </c>
      <c r="D568" s="1" t="str">
        <f t="shared" si="95"/>
        <v/>
      </c>
      <c r="E568" s="2" t="str">
        <f t="shared" si="96"/>
        <v/>
      </c>
      <c r="F568" s="205" t="str">
        <f t="shared" si="97"/>
        <v/>
      </c>
      <c r="G568" s="229" t="str">
        <f t="shared" si="98"/>
        <v/>
      </c>
      <c r="H568" s="125">
        <f>IF(OR(ERR=FALSE,AND(F568="",G568="")),0,$G$11-SUM($F$12:F568)+SUM($G$12:G568))</f>
        <v>0</v>
      </c>
      <c r="I568" s="7"/>
    </row>
    <row r="569" spans="1:9">
      <c r="A569" s="26">
        <f t="shared" si="100"/>
        <v>558</v>
      </c>
      <c r="B569" s="190" t="str">
        <f t="shared" si="93"/>
        <v/>
      </c>
      <c r="C569" s="66" t="str">
        <f t="shared" si="94"/>
        <v/>
      </c>
      <c r="D569" s="1" t="str">
        <f t="shared" si="95"/>
        <v/>
      </c>
      <c r="E569" s="2" t="str">
        <f t="shared" si="96"/>
        <v/>
      </c>
      <c r="F569" s="205" t="str">
        <f t="shared" si="97"/>
        <v/>
      </c>
      <c r="G569" s="229" t="str">
        <f t="shared" si="98"/>
        <v/>
      </c>
      <c r="H569" s="125">
        <f>IF(OR(ERR=FALSE,AND(F569="",G569="")),0,$G$11-SUM($F$12:F569)+SUM($G$12:G569))</f>
        <v>0</v>
      </c>
      <c r="I569" s="7"/>
    </row>
    <row r="570" spans="1:9">
      <c r="A570" s="26">
        <f>A569+1</f>
        <v>559</v>
      </c>
      <c r="B570" s="190" t="str">
        <f t="shared" si="93"/>
        <v/>
      </c>
      <c r="C570" s="66" t="str">
        <f t="shared" si="94"/>
        <v/>
      </c>
      <c r="D570" s="1" t="str">
        <f t="shared" si="95"/>
        <v/>
      </c>
      <c r="E570" s="2" t="str">
        <f t="shared" si="96"/>
        <v/>
      </c>
      <c r="F570" s="205" t="str">
        <f t="shared" si="97"/>
        <v/>
      </c>
      <c r="G570" s="229" t="str">
        <f t="shared" si="98"/>
        <v/>
      </c>
      <c r="H570" s="125">
        <f>IF(OR(ERR=FALSE,AND(F570="",G570="")),0,$G$11-SUM($F$12:F570)+SUM($G$12:G570))</f>
        <v>0</v>
      </c>
      <c r="I570" s="7"/>
    </row>
    <row r="571" spans="1:9">
      <c r="A571" s="26">
        <f t="shared" si="100"/>
        <v>560</v>
      </c>
      <c r="B571" s="190" t="str">
        <f t="shared" si="93"/>
        <v/>
      </c>
      <c r="C571" s="66" t="str">
        <f t="shared" si="94"/>
        <v/>
      </c>
      <c r="D571" s="1" t="str">
        <f t="shared" si="95"/>
        <v/>
      </c>
      <c r="E571" s="2" t="str">
        <f t="shared" si="96"/>
        <v/>
      </c>
      <c r="F571" s="205" t="str">
        <f t="shared" si="97"/>
        <v/>
      </c>
      <c r="G571" s="229" t="str">
        <f t="shared" si="98"/>
        <v/>
      </c>
      <c r="H571" s="125">
        <f>IF(OR(ERR=FALSE,AND(F571="",G571="")),0,$G$11-SUM($F$12:F571)+SUM($G$12:G571))</f>
        <v>0</v>
      </c>
      <c r="I571" s="7"/>
    </row>
    <row r="572" spans="1:9">
      <c r="A572" s="26">
        <f t="shared" si="100"/>
        <v>561</v>
      </c>
      <c r="B572" s="190" t="str">
        <f t="shared" si="93"/>
        <v/>
      </c>
      <c r="C572" s="66" t="str">
        <f t="shared" si="94"/>
        <v/>
      </c>
      <c r="D572" s="1" t="str">
        <f t="shared" si="95"/>
        <v/>
      </c>
      <c r="E572" s="2" t="str">
        <f t="shared" si="96"/>
        <v/>
      </c>
      <c r="F572" s="205" t="str">
        <f t="shared" si="97"/>
        <v/>
      </c>
      <c r="G572" s="229" t="str">
        <f t="shared" si="98"/>
        <v/>
      </c>
      <c r="H572" s="125">
        <f>IF(OR(ERR=FALSE,AND(F572="",G572="")),0,$G$11-SUM($F$12:F572)+SUM($G$12:G572))</f>
        <v>0</v>
      </c>
      <c r="I572" s="7"/>
    </row>
    <row r="573" spans="1:9">
      <c r="A573" s="26">
        <f>A572+1</f>
        <v>562</v>
      </c>
      <c r="B573" s="190" t="str">
        <f t="shared" si="93"/>
        <v/>
      </c>
      <c r="C573" s="66" t="str">
        <f t="shared" si="94"/>
        <v/>
      </c>
      <c r="D573" s="1" t="str">
        <f t="shared" si="95"/>
        <v/>
      </c>
      <c r="E573" s="2" t="str">
        <f t="shared" si="96"/>
        <v/>
      </c>
      <c r="F573" s="205" t="str">
        <f t="shared" si="97"/>
        <v/>
      </c>
      <c r="G573" s="229" t="str">
        <f t="shared" si="98"/>
        <v/>
      </c>
      <c r="H573" s="125">
        <f>IF(OR(ERR=FALSE,AND(F573="",G573="")),0,$G$11-SUM($F$12:F573)+SUM($G$12:G573))</f>
        <v>0</v>
      </c>
      <c r="I573" s="7"/>
    </row>
    <row r="574" spans="1:9">
      <c r="A574" s="26">
        <f t="shared" si="100"/>
        <v>563</v>
      </c>
      <c r="B574" s="190" t="str">
        <f t="shared" si="93"/>
        <v/>
      </c>
      <c r="C574" s="66" t="str">
        <f t="shared" si="94"/>
        <v/>
      </c>
      <c r="D574" s="1" t="str">
        <f t="shared" si="95"/>
        <v/>
      </c>
      <c r="E574" s="2" t="str">
        <f t="shared" si="96"/>
        <v/>
      </c>
      <c r="F574" s="205" t="str">
        <f t="shared" si="97"/>
        <v/>
      </c>
      <c r="G574" s="229" t="str">
        <f t="shared" si="98"/>
        <v/>
      </c>
      <c r="H574" s="125">
        <f>IF(OR(ERR=FALSE,AND(F574="",G574="")),0,$G$11-SUM($F$12:F574)+SUM($G$12:G574))</f>
        <v>0</v>
      </c>
      <c r="I574" s="7"/>
    </row>
    <row r="575" spans="1:9">
      <c r="A575" s="26">
        <f>A574+1</f>
        <v>564</v>
      </c>
      <c r="B575" s="190" t="str">
        <f t="shared" si="93"/>
        <v/>
      </c>
      <c r="C575" s="66" t="str">
        <f t="shared" si="94"/>
        <v/>
      </c>
      <c r="D575" s="1" t="str">
        <f t="shared" si="95"/>
        <v/>
      </c>
      <c r="E575" s="2" t="str">
        <f t="shared" si="96"/>
        <v/>
      </c>
      <c r="F575" s="205" t="str">
        <f t="shared" si="97"/>
        <v/>
      </c>
      <c r="G575" s="229" t="str">
        <f t="shared" si="98"/>
        <v/>
      </c>
      <c r="H575" s="125">
        <f>IF(OR(ERR=FALSE,AND(F575="",G575="")),0,$G$11-SUM($F$12:F575)+SUM($G$12:G575))</f>
        <v>0</v>
      </c>
      <c r="I575" s="7"/>
    </row>
    <row r="576" spans="1:9">
      <c r="A576" s="26">
        <f>A575+1</f>
        <v>565</v>
      </c>
      <c r="B576" s="190" t="str">
        <f>IF(ISERROR(VLOOKUP(A576&amp;D$8,JU_KODE,4,FALSE)=TRUE),"",VLOOKUP(A576&amp;D$8,JU_KODE,4,FALSE))</f>
        <v/>
      </c>
      <c r="C576" s="66" t="str">
        <f>IF(ISERROR(VLOOKUP(A576&amp;D$8,JU_KODE,5,FALSE)=TRUE),"",VLOOKUP(A576&amp;D$8,JU_KODE,5,FALSE))</f>
        <v/>
      </c>
      <c r="D576" s="1" t="str">
        <f>IF(ISERROR(VLOOKUP(A576&amp;D$8,JU_KODE,6,FALSE)=TRUE),"",VLOOKUP(A576&amp;D$8,JU_KODE,6,FALSE))</f>
        <v/>
      </c>
      <c r="E576" s="2" t="str">
        <f>IF(ISERROR(VLOOKUP(A576&amp;D$8,JU_KODE,7,FALSE)=TRUE),"",VLOOKUP(A576&amp;D$8,JU_KODE,7,FALSE))</f>
        <v/>
      </c>
      <c r="F576" s="205" t="str">
        <f>IF(ISERROR(VLOOKUP(A576&amp;D$8,JU_KODE,12,FALSE)=TRUE),"",VLOOKUP(A576&amp;D$8,JU_KODE,12,FALSE))</f>
        <v/>
      </c>
      <c r="G576" s="229" t="str">
        <f>IF(ISERROR(VLOOKUP(A576&amp;D$8,JU_KODE,13,FALSE)=TRUE),"",VLOOKUP(A576&amp;D$8,JU_KODE,13,FALSE))</f>
        <v/>
      </c>
      <c r="H576" s="125">
        <f>IF(OR(ERR=FALSE,AND(F576="",G576="")),0,$G$11-SUM($F$12:F576)+SUM($G$12:G576))</f>
        <v>0</v>
      </c>
      <c r="I576" s="7"/>
    </row>
    <row r="577" spans="1:9">
      <c r="A577" s="26">
        <f>A576+1</f>
        <v>566</v>
      </c>
      <c r="B577" s="190" t="str">
        <f>IF(ISERROR(VLOOKUP(A577&amp;D$8,JU_KODE,4,FALSE)=TRUE),"",VLOOKUP(A577&amp;D$8,JU_KODE,4,FALSE))</f>
        <v/>
      </c>
      <c r="C577" s="66" t="str">
        <f>IF(ISERROR(VLOOKUP(A577&amp;D$8,JU_KODE,5,FALSE)=TRUE),"",VLOOKUP(A577&amp;D$8,JU_KODE,5,FALSE))</f>
        <v/>
      </c>
      <c r="D577" s="1" t="str">
        <f>IF(ISERROR(VLOOKUP(A577&amp;D$8,JU_KODE,6,FALSE)=TRUE),"",VLOOKUP(A577&amp;D$8,JU_KODE,6,FALSE))</f>
        <v/>
      </c>
      <c r="E577" s="2" t="str">
        <f>IF(ISERROR(VLOOKUP(A577&amp;D$8,JU_KODE,7,FALSE)=TRUE),"",VLOOKUP(A577&amp;D$8,JU_KODE,7,FALSE))</f>
        <v/>
      </c>
      <c r="F577" s="205" t="str">
        <f>IF(ISERROR(VLOOKUP(A577&amp;D$8,JU_KODE,12,FALSE)=TRUE),"",VLOOKUP(A577&amp;D$8,JU_KODE,12,FALSE))</f>
        <v/>
      </c>
      <c r="G577" s="229" t="str">
        <f>IF(ISERROR(VLOOKUP(A577&amp;D$8,JU_KODE,13,FALSE)=TRUE),"",VLOOKUP(A577&amp;D$8,JU_KODE,13,FALSE))</f>
        <v/>
      </c>
      <c r="H577" s="125">
        <f>IF(OR(ERR=FALSE,AND(F577="",G577="")),0,$G$11-SUM($F$12:F577)+SUM($G$12:G577))</f>
        <v>0</v>
      </c>
      <c r="I577" s="7"/>
    </row>
    <row r="578" spans="1:9">
      <c r="A578" s="26">
        <f>A577+1</f>
        <v>567</v>
      </c>
      <c r="B578" s="190" t="str">
        <f>IF(ISERROR(VLOOKUP(A578&amp;D$8,JU_KODE,4,FALSE)=TRUE),"",VLOOKUP(A578&amp;D$8,JU_KODE,4,FALSE))</f>
        <v/>
      </c>
      <c r="C578" s="66" t="str">
        <f>IF(ISERROR(VLOOKUP(A578&amp;D$8,JU_KODE,5,FALSE)=TRUE),"",VLOOKUP(A578&amp;D$8,JU_KODE,5,FALSE))</f>
        <v/>
      </c>
      <c r="D578" s="1" t="str">
        <f>IF(ISERROR(VLOOKUP(A578&amp;D$8,JU_KODE,6,FALSE)=TRUE),"",VLOOKUP(A578&amp;D$8,JU_KODE,6,FALSE))</f>
        <v/>
      </c>
      <c r="E578" s="2" t="str">
        <f>IF(ISERROR(VLOOKUP(A578&amp;D$8,JU_KODE,7,FALSE)=TRUE),"",VLOOKUP(A578&amp;D$8,JU_KODE,7,FALSE))</f>
        <v/>
      </c>
      <c r="F578" s="205" t="str">
        <f>IF(ISERROR(VLOOKUP(A578&amp;D$8,JU_KODE,12,FALSE)=TRUE),"",VLOOKUP(A578&amp;D$8,JU_KODE,12,FALSE))</f>
        <v/>
      </c>
      <c r="G578" s="229" t="str">
        <f>IF(ISERROR(VLOOKUP(A578&amp;D$8,JU_KODE,13,FALSE)=TRUE),"",VLOOKUP(A578&amp;D$8,JU_KODE,13,FALSE))</f>
        <v/>
      </c>
      <c r="H578" s="125">
        <f>IF(OR(ERR=FALSE,AND(F578="",G578="")),0,$G$11-SUM($F$12:F578)+SUM($G$12:G578))</f>
        <v>0</v>
      </c>
      <c r="I578" s="7"/>
    </row>
    <row r="579" spans="1:9">
      <c r="A579" s="26">
        <f t="shared" ref="A579:A595" si="101">A578+1</f>
        <v>568</v>
      </c>
      <c r="B579" s="190" t="str">
        <f t="shared" ref="B579:B595" si="102">IF(ISERROR(VLOOKUP(A579&amp;D$8,JU_KODE,4,FALSE)=TRUE),"",VLOOKUP(A579&amp;D$8,JU_KODE,4,FALSE))</f>
        <v/>
      </c>
      <c r="C579" s="66" t="str">
        <f t="shared" ref="C579:C595" si="103">IF(ISERROR(VLOOKUP(A579&amp;D$8,JU_KODE,5,FALSE)=TRUE),"",VLOOKUP(A579&amp;D$8,JU_KODE,5,FALSE))</f>
        <v/>
      </c>
      <c r="D579" s="1" t="str">
        <f t="shared" ref="D579:D595" si="104">IF(ISERROR(VLOOKUP(A579&amp;D$8,JU_KODE,6,FALSE)=TRUE),"",VLOOKUP(A579&amp;D$8,JU_KODE,6,FALSE))</f>
        <v/>
      </c>
      <c r="E579" s="2" t="str">
        <f t="shared" ref="E579:E595" si="105">IF(ISERROR(VLOOKUP(A579&amp;D$8,JU_KODE,7,FALSE)=TRUE),"",VLOOKUP(A579&amp;D$8,JU_KODE,7,FALSE))</f>
        <v/>
      </c>
      <c r="F579" s="205" t="str">
        <f t="shared" ref="F579:F595" si="106">IF(ISERROR(VLOOKUP(A579&amp;D$8,JU_KODE,12,FALSE)=TRUE),"",VLOOKUP(A579&amp;D$8,JU_KODE,12,FALSE))</f>
        <v/>
      </c>
      <c r="G579" s="229" t="str">
        <f t="shared" ref="G579:G595" si="107">IF(ISERROR(VLOOKUP(A579&amp;D$8,JU_KODE,13,FALSE)=TRUE),"",VLOOKUP(A579&amp;D$8,JU_KODE,13,FALSE))</f>
        <v/>
      </c>
      <c r="H579" s="125">
        <f>IF(OR(ERR=FALSE,AND(F579="",G579="")),0,$G$11-SUM($F$12:F579)+SUM($G$12:G579))</f>
        <v>0</v>
      </c>
      <c r="I579" s="7"/>
    </row>
    <row r="580" spans="1:9">
      <c r="A580" s="26">
        <f t="shared" si="101"/>
        <v>569</v>
      </c>
      <c r="B580" s="190" t="str">
        <f t="shared" si="102"/>
        <v/>
      </c>
      <c r="C580" s="66" t="str">
        <f t="shared" si="103"/>
        <v/>
      </c>
      <c r="D580" s="1" t="str">
        <f t="shared" si="104"/>
        <v/>
      </c>
      <c r="E580" s="2" t="str">
        <f t="shared" si="105"/>
        <v/>
      </c>
      <c r="F580" s="205" t="str">
        <f t="shared" si="106"/>
        <v/>
      </c>
      <c r="G580" s="229" t="str">
        <f t="shared" si="107"/>
        <v/>
      </c>
      <c r="H580" s="125">
        <f>IF(OR(ERR=FALSE,AND(F580="",G580="")),0,$G$11-SUM($F$12:F580)+SUM($G$12:G580))</f>
        <v>0</v>
      </c>
      <c r="I580" s="7"/>
    </row>
    <row r="581" spans="1:9">
      <c r="A581" s="26">
        <f t="shared" si="101"/>
        <v>570</v>
      </c>
      <c r="B581" s="190" t="str">
        <f t="shared" si="102"/>
        <v/>
      </c>
      <c r="C581" s="66" t="str">
        <f t="shared" si="103"/>
        <v/>
      </c>
      <c r="D581" s="1" t="str">
        <f t="shared" si="104"/>
        <v/>
      </c>
      <c r="E581" s="2" t="str">
        <f t="shared" si="105"/>
        <v/>
      </c>
      <c r="F581" s="205" t="str">
        <f t="shared" si="106"/>
        <v/>
      </c>
      <c r="G581" s="229" t="str">
        <f t="shared" si="107"/>
        <v/>
      </c>
      <c r="H581" s="125">
        <f>IF(OR(ERR=FALSE,AND(F581="",G581="")),0,$G$11-SUM($F$12:F581)+SUM($G$12:G581))</f>
        <v>0</v>
      </c>
      <c r="I581" s="7"/>
    </row>
    <row r="582" spans="1:9">
      <c r="A582" s="26">
        <f t="shared" si="101"/>
        <v>571</v>
      </c>
      <c r="B582" s="190" t="str">
        <f t="shared" si="102"/>
        <v/>
      </c>
      <c r="C582" s="66" t="str">
        <f t="shared" si="103"/>
        <v/>
      </c>
      <c r="D582" s="1" t="str">
        <f t="shared" si="104"/>
        <v/>
      </c>
      <c r="E582" s="2" t="str">
        <f t="shared" si="105"/>
        <v/>
      </c>
      <c r="F582" s="205" t="str">
        <f t="shared" si="106"/>
        <v/>
      </c>
      <c r="G582" s="229" t="str">
        <f t="shared" si="107"/>
        <v/>
      </c>
      <c r="H582" s="125">
        <f>IF(OR(ERR=FALSE,AND(F582="",G582="")),0,$G$11-SUM($F$12:F582)+SUM($G$12:G582))</f>
        <v>0</v>
      </c>
      <c r="I582" s="7"/>
    </row>
    <row r="583" spans="1:9">
      <c r="A583" s="26">
        <f t="shared" si="101"/>
        <v>572</v>
      </c>
      <c r="B583" s="190" t="str">
        <f t="shared" si="102"/>
        <v/>
      </c>
      <c r="C583" s="66" t="str">
        <f t="shared" si="103"/>
        <v/>
      </c>
      <c r="D583" s="1" t="str">
        <f t="shared" si="104"/>
        <v/>
      </c>
      <c r="E583" s="2" t="str">
        <f t="shared" si="105"/>
        <v/>
      </c>
      <c r="F583" s="205" t="str">
        <f t="shared" si="106"/>
        <v/>
      </c>
      <c r="G583" s="229" t="str">
        <f t="shared" si="107"/>
        <v/>
      </c>
      <c r="H583" s="125">
        <f>IF(OR(ERR=FALSE,AND(F583="",G583="")),0,$G$11-SUM($F$12:F583)+SUM($G$12:G583))</f>
        <v>0</v>
      </c>
      <c r="I583" s="7"/>
    </row>
    <row r="584" spans="1:9">
      <c r="A584" s="26">
        <f t="shared" si="101"/>
        <v>573</v>
      </c>
      <c r="B584" s="190" t="str">
        <f t="shared" si="102"/>
        <v/>
      </c>
      <c r="C584" s="66" t="str">
        <f t="shared" si="103"/>
        <v/>
      </c>
      <c r="D584" s="1" t="str">
        <f t="shared" si="104"/>
        <v/>
      </c>
      <c r="E584" s="2" t="str">
        <f t="shared" si="105"/>
        <v/>
      </c>
      <c r="F584" s="205" t="str">
        <f t="shared" si="106"/>
        <v/>
      </c>
      <c r="G584" s="229" t="str">
        <f t="shared" si="107"/>
        <v/>
      </c>
      <c r="H584" s="125">
        <f>IF(OR(ERR=FALSE,AND(F584="",G584="")),0,$G$11-SUM($F$12:F584)+SUM($G$12:G584))</f>
        <v>0</v>
      </c>
      <c r="I584" s="7"/>
    </row>
    <row r="585" spans="1:9">
      <c r="A585" s="26">
        <f t="shared" si="101"/>
        <v>574</v>
      </c>
      <c r="B585" s="190" t="str">
        <f t="shared" si="102"/>
        <v/>
      </c>
      <c r="C585" s="66" t="str">
        <f t="shared" si="103"/>
        <v/>
      </c>
      <c r="D585" s="1" t="str">
        <f t="shared" si="104"/>
        <v/>
      </c>
      <c r="E585" s="2" t="str">
        <f t="shared" si="105"/>
        <v/>
      </c>
      <c r="F585" s="205" t="str">
        <f t="shared" si="106"/>
        <v/>
      </c>
      <c r="G585" s="229" t="str">
        <f t="shared" si="107"/>
        <v/>
      </c>
      <c r="H585" s="125">
        <f>IF(OR(ERR=FALSE,AND(F585="",G585="")),0,$G$11-SUM($F$12:F585)+SUM($G$12:G585))</f>
        <v>0</v>
      </c>
      <c r="I585" s="7"/>
    </row>
    <row r="586" spans="1:9">
      <c r="A586" s="26">
        <f t="shared" si="101"/>
        <v>575</v>
      </c>
      <c r="B586" s="190" t="str">
        <f t="shared" si="102"/>
        <v/>
      </c>
      <c r="C586" s="66" t="str">
        <f t="shared" si="103"/>
        <v/>
      </c>
      <c r="D586" s="1" t="str">
        <f t="shared" si="104"/>
        <v/>
      </c>
      <c r="E586" s="2" t="str">
        <f t="shared" si="105"/>
        <v/>
      </c>
      <c r="F586" s="205" t="str">
        <f t="shared" si="106"/>
        <v/>
      </c>
      <c r="G586" s="229" t="str">
        <f t="shared" si="107"/>
        <v/>
      </c>
      <c r="H586" s="125">
        <f>IF(OR(ERR=FALSE,AND(F586="",G586="")),0,$G$11-SUM($F$12:F586)+SUM($G$12:G586))</f>
        <v>0</v>
      </c>
      <c r="I586" s="7"/>
    </row>
    <row r="587" spans="1:9">
      <c r="A587" s="26">
        <f t="shared" si="101"/>
        <v>576</v>
      </c>
      <c r="B587" s="190" t="str">
        <f t="shared" si="102"/>
        <v/>
      </c>
      <c r="C587" s="66" t="str">
        <f t="shared" si="103"/>
        <v/>
      </c>
      <c r="D587" s="1" t="str">
        <f t="shared" si="104"/>
        <v/>
      </c>
      <c r="E587" s="2" t="str">
        <f t="shared" si="105"/>
        <v/>
      </c>
      <c r="F587" s="205" t="str">
        <f t="shared" si="106"/>
        <v/>
      </c>
      <c r="G587" s="229" t="str">
        <f t="shared" si="107"/>
        <v/>
      </c>
      <c r="H587" s="125">
        <f>IF(OR(ERR=FALSE,AND(F587="",G587="")),0,$G$11-SUM($F$12:F587)+SUM($G$12:G587))</f>
        <v>0</v>
      </c>
      <c r="I587" s="7"/>
    </row>
    <row r="588" spans="1:9">
      <c r="A588" s="26">
        <f t="shared" si="101"/>
        <v>577</v>
      </c>
      <c r="B588" s="190" t="str">
        <f t="shared" si="102"/>
        <v/>
      </c>
      <c r="C588" s="66" t="str">
        <f t="shared" si="103"/>
        <v/>
      </c>
      <c r="D588" s="1" t="str">
        <f t="shared" si="104"/>
        <v/>
      </c>
      <c r="E588" s="2" t="str">
        <f t="shared" si="105"/>
        <v/>
      </c>
      <c r="F588" s="205" t="str">
        <f t="shared" si="106"/>
        <v/>
      </c>
      <c r="G588" s="229" t="str">
        <f t="shared" si="107"/>
        <v/>
      </c>
      <c r="H588" s="125">
        <f>IF(OR(ERR=FALSE,AND(F588="",G588="")),0,$G$11-SUM($F$12:F588)+SUM($G$12:G588))</f>
        <v>0</v>
      </c>
      <c r="I588" s="7"/>
    </row>
    <row r="589" spans="1:9">
      <c r="A589" s="26">
        <f t="shared" si="101"/>
        <v>578</v>
      </c>
      <c r="B589" s="190" t="str">
        <f t="shared" si="102"/>
        <v/>
      </c>
      <c r="C589" s="66" t="str">
        <f t="shared" si="103"/>
        <v/>
      </c>
      <c r="D589" s="1" t="str">
        <f t="shared" si="104"/>
        <v/>
      </c>
      <c r="E589" s="2" t="str">
        <f t="shared" si="105"/>
        <v/>
      </c>
      <c r="F589" s="205" t="str">
        <f t="shared" si="106"/>
        <v/>
      </c>
      <c r="G589" s="229" t="str">
        <f t="shared" si="107"/>
        <v/>
      </c>
      <c r="H589" s="125">
        <f>IF(OR(ERR=FALSE,AND(F589="",G589="")),0,$G$11-SUM($F$12:F589)+SUM($G$12:G589))</f>
        <v>0</v>
      </c>
      <c r="I589" s="7"/>
    </row>
    <row r="590" spans="1:9">
      <c r="A590" s="26">
        <f t="shared" si="101"/>
        <v>579</v>
      </c>
      <c r="B590" s="190" t="str">
        <f t="shared" si="102"/>
        <v/>
      </c>
      <c r="C590" s="66" t="str">
        <f t="shared" si="103"/>
        <v/>
      </c>
      <c r="D590" s="1" t="str">
        <f t="shared" si="104"/>
        <v/>
      </c>
      <c r="E590" s="2" t="str">
        <f t="shared" si="105"/>
        <v/>
      </c>
      <c r="F590" s="205" t="str">
        <f t="shared" si="106"/>
        <v/>
      </c>
      <c r="G590" s="229" t="str">
        <f t="shared" si="107"/>
        <v/>
      </c>
      <c r="H590" s="125">
        <f>IF(OR(ERR=FALSE,AND(F590="",G590="")),0,$G$11-SUM($F$12:F590)+SUM($G$12:G590))</f>
        <v>0</v>
      </c>
      <c r="I590" s="7"/>
    </row>
    <row r="591" spans="1:9">
      <c r="A591" s="26">
        <f t="shared" si="101"/>
        <v>580</v>
      </c>
      <c r="B591" s="190" t="str">
        <f t="shared" si="102"/>
        <v/>
      </c>
      <c r="C591" s="66" t="str">
        <f t="shared" si="103"/>
        <v/>
      </c>
      <c r="D591" s="1" t="str">
        <f t="shared" si="104"/>
        <v/>
      </c>
      <c r="E591" s="2" t="str">
        <f t="shared" si="105"/>
        <v/>
      </c>
      <c r="F591" s="205" t="str">
        <f t="shared" si="106"/>
        <v/>
      </c>
      <c r="G591" s="229" t="str">
        <f t="shared" si="107"/>
        <v/>
      </c>
      <c r="H591" s="125">
        <f>IF(OR(ERR=FALSE,AND(F591="",G591="")),0,$G$11-SUM($F$12:F591)+SUM($G$12:G591))</f>
        <v>0</v>
      </c>
      <c r="I591" s="7"/>
    </row>
    <row r="592" spans="1:9">
      <c r="A592" s="26">
        <f t="shared" si="101"/>
        <v>581</v>
      </c>
      <c r="B592" s="190" t="str">
        <f t="shared" si="102"/>
        <v/>
      </c>
      <c r="C592" s="66" t="str">
        <f t="shared" si="103"/>
        <v/>
      </c>
      <c r="D592" s="1" t="str">
        <f t="shared" si="104"/>
        <v/>
      </c>
      <c r="E592" s="2" t="str">
        <f t="shared" si="105"/>
        <v/>
      </c>
      <c r="F592" s="205" t="str">
        <f t="shared" si="106"/>
        <v/>
      </c>
      <c r="G592" s="229" t="str">
        <f t="shared" si="107"/>
        <v/>
      </c>
      <c r="H592" s="125">
        <f>IF(OR(ERR=FALSE,AND(F592="",G592="")),0,$G$11-SUM($F$12:F592)+SUM($G$12:G592))</f>
        <v>0</v>
      </c>
      <c r="I592" s="7"/>
    </row>
    <row r="593" spans="1:9">
      <c r="A593" s="26">
        <f t="shared" si="101"/>
        <v>582</v>
      </c>
      <c r="B593" s="190" t="str">
        <f t="shared" si="102"/>
        <v/>
      </c>
      <c r="C593" s="66" t="str">
        <f t="shared" si="103"/>
        <v/>
      </c>
      <c r="D593" s="1" t="str">
        <f t="shared" si="104"/>
        <v/>
      </c>
      <c r="E593" s="2" t="str">
        <f t="shared" si="105"/>
        <v/>
      </c>
      <c r="F593" s="205" t="str">
        <f t="shared" si="106"/>
        <v/>
      </c>
      <c r="G593" s="229" t="str">
        <f t="shared" si="107"/>
        <v/>
      </c>
      <c r="H593" s="125">
        <f>IF(OR(ERR=FALSE,AND(F593="",G593="")),0,$G$11-SUM($F$12:F593)+SUM($G$12:G593))</f>
        <v>0</v>
      </c>
      <c r="I593" s="7"/>
    </row>
    <row r="594" spans="1:9">
      <c r="A594" s="26">
        <f t="shared" si="101"/>
        <v>583</v>
      </c>
      <c r="B594" s="190" t="str">
        <f t="shared" si="102"/>
        <v/>
      </c>
      <c r="C594" s="66" t="str">
        <f t="shared" si="103"/>
        <v/>
      </c>
      <c r="D594" s="1" t="str">
        <f t="shared" si="104"/>
        <v/>
      </c>
      <c r="E594" s="2" t="str">
        <f t="shared" si="105"/>
        <v/>
      </c>
      <c r="F594" s="205" t="str">
        <f t="shared" si="106"/>
        <v/>
      </c>
      <c r="G594" s="229" t="str">
        <f t="shared" si="107"/>
        <v/>
      </c>
      <c r="H594" s="125">
        <f>IF(OR(ERR=FALSE,AND(F594="",G594="")),0,$G$11-SUM($F$12:F594)+SUM($G$12:G594))</f>
        <v>0</v>
      </c>
      <c r="I594" s="7"/>
    </row>
    <row r="595" spans="1:9">
      <c r="A595" s="26">
        <f t="shared" si="101"/>
        <v>584</v>
      </c>
      <c r="B595" s="190" t="str">
        <f t="shared" si="102"/>
        <v/>
      </c>
      <c r="C595" s="66" t="str">
        <f t="shared" si="103"/>
        <v/>
      </c>
      <c r="D595" s="1" t="str">
        <f t="shared" si="104"/>
        <v/>
      </c>
      <c r="E595" s="2" t="str">
        <f t="shared" si="105"/>
        <v/>
      </c>
      <c r="F595" s="205" t="str">
        <f t="shared" si="106"/>
        <v/>
      </c>
      <c r="G595" s="229" t="str">
        <f t="shared" si="107"/>
        <v/>
      </c>
      <c r="H595" s="125">
        <f>IF(OR(ERR=FALSE,AND(F595="",G595="")),0,$G$11-SUM($F$12:F595)+SUM($G$12:G595))</f>
        <v>0</v>
      </c>
      <c r="I595" s="7"/>
    </row>
    <row r="596" spans="1:9">
      <c r="A596" s="26">
        <f t="shared" ref="A596:A610" si="108">A595+1</f>
        <v>585</v>
      </c>
      <c r="B596" s="190" t="str">
        <f t="shared" ref="B596:B610" si="109">IF(ISERROR(VLOOKUP(A596&amp;D$8,JU_KODE,4,FALSE)=TRUE),"",VLOOKUP(A596&amp;D$8,JU_KODE,4,FALSE))</f>
        <v/>
      </c>
      <c r="C596" s="66" t="str">
        <f t="shared" ref="C596:C610" si="110">IF(ISERROR(VLOOKUP(A596&amp;D$8,JU_KODE,5,FALSE)=TRUE),"",VLOOKUP(A596&amp;D$8,JU_KODE,5,FALSE))</f>
        <v/>
      </c>
      <c r="D596" s="1" t="str">
        <f t="shared" ref="D596:D610" si="111">IF(ISERROR(VLOOKUP(A596&amp;D$8,JU_KODE,6,FALSE)=TRUE),"",VLOOKUP(A596&amp;D$8,JU_KODE,6,FALSE))</f>
        <v/>
      </c>
      <c r="E596" s="2" t="str">
        <f t="shared" ref="E596:E610" si="112">IF(ISERROR(VLOOKUP(A596&amp;D$8,JU_KODE,7,FALSE)=TRUE),"",VLOOKUP(A596&amp;D$8,JU_KODE,7,FALSE))</f>
        <v/>
      </c>
      <c r="F596" s="205" t="str">
        <f t="shared" ref="F596:F610" si="113">IF(ISERROR(VLOOKUP(A596&amp;D$8,JU_KODE,12,FALSE)=TRUE),"",VLOOKUP(A596&amp;D$8,JU_KODE,12,FALSE))</f>
        <v/>
      </c>
      <c r="G596" s="229" t="str">
        <f t="shared" ref="G596:G610" si="114">IF(ISERROR(VLOOKUP(A596&amp;D$8,JU_KODE,13,FALSE)=TRUE),"",VLOOKUP(A596&amp;D$8,JU_KODE,13,FALSE))</f>
        <v/>
      </c>
      <c r="H596" s="125">
        <f>IF(OR(ERR=FALSE,AND(F596="",G596="")),0,$G$11-SUM($F$12:F596)+SUM($G$12:G596))</f>
        <v>0</v>
      </c>
      <c r="I596" s="7"/>
    </row>
    <row r="597" spans="1:9">
      <c r="A597" s="26">
        <f t="shared" si="108"/>
        <v>586</v>
      </c>
      <c r="B597" s="190" t="str">
        <f t="shared" si="109"/>
        <v/>
      </c>
      <c r="C597" s="66" t="str">
        <f t="shared" si="110"/>
        <v/>
      </c>
      <c r="D597" s="1" t="str">
        <f t="shared" si="111"/>
        <v/>
      </c>
      <c r="E597" s="2" t="str">
        <f t="shared" si="112"/>
        <v/>
      </c>
      <c r="F597" s="205" t="str">
        <f t="shared" si="113"/>
        <v/>
      </c>
      <c r="G597" s="229" t="str">
        <f t="shared" si="114"/>
        <v/>
      </c>
      <c r="H597" s="125">
        <f>IF(OR(ERR=FALSE,AND(F597="",G597="")),0,$G$11-SUM($F$12:F597)+SUM($G$12:G597))</f>
        <v>0</v>
      </c>
      <c r="I597" s="7"/>
    </row>
    <row r="598" spans="1:9">
      <c r="A598" s="26">
        <f t="shared" si="108"/>
        <v>587</v>
      </c>
      <c r="B598" s="190" t="str">
        <f t="shared" si="109"/>
        <v/>
      </c>
      <c r="C598" s="66" t="str">
        <f t="shared" si="110"/>
        <v/>
      </c>
      <c r="D598" s="1" t="str">
        <f t="shared" si="111"/>
        <v/>
      </c>
      <c r="E598" s="2" t="str">
        <f t="shared" si="112"/>
        <v/>
      </c>
      <c r="F598" s="205" t="str">
        <f t="shared" si="113"/>
        <v/>
      </c>
      <c r="G598" s="229" t="str">
        <f t="shared" si="114"/>
        <v/>
      </c>
      <c r="H598" s="125">
        <f>IF(OR(ERR=FALSE,AND(F598="",G598="")),0,$G$11-SUM($F$12:F598)+SUM($G$12:G598))</f>
        <v>0</v>
      </c>
      <c r="I598" s="7"/>
    </row>
    <row r="599" spans="1:9">
      <c r="A599" s="26">
        <f t="shared" si="108"/>
        <v>588</v>
      </c>
      <c r="B599" s="190" t="str">
        <f t="shared" si="109"/>
        <v/>
      </c>
      <c r="C599" s="66" t="str">
        <f t="shared" si="110"/>
        <v/>
      </c>
      <c r="D599" s="1" t="str">
        <f t="shared" si="111"/>
        <v/>
      </c>
      <c r="E599" s="2" t="str">
        <f t="shared" si="112"/>
        <v/>
      </c>
      <c r="F599" s="205" t="str">
        <f t="shared" si="113"/>
        <v/>
      </c>
      <c r="G599" s="229" t="str">
        <f t="shared" si="114"/>
        <v/>
      </c>
      <c r="H599" s="125">
        <f>IF(OR(ERR=FALSE,AND(F599="",G599="")),0,$G$11-SUM($F$12:F599)+SUM($G$12:G599))</f>
        <v>0</v>
      </c>
      <c r="I599" s="7"/>
    </row>
    <row r="600" spans="1:9">
      <c r="A600" s="26">
        <f t="shared" si="108"/>
        <v>589</v>
      </c>
      <c r="B600" s="190" t="str">
        <f t="shared" si="109"/>
        <v/>
      </c>
      <c r="C600" s="66" t="str">
        <f t="shared" si="110"/>
        <v/>
      </c>
      <c r="D600" s="1" t="str">
        <f t="shared" si="111"/>
        <v/>
      </c>
      <c r="E600" s="2" t="str">
        <f t="shared" si="112"/>
        <v/>
      </c>
      <c r="F600" s="205" t="str">
        <f t="shared" si="113"/>
        <v/>
      </c>
      <c r="G600" s="229" t="str">
        <f t="shared" si="114"/>
        <v/>
      </c>
      <c r="H600" s="125">
        <f>IF(OR(ERR=FALSE,AND(F600="",G600="")),0,$G$11-SUM($F$12:F600)+SUM($G$12:G600))</f>
        <v>0</v>
      </c>
      <c r="I600" s="7"/>
    </row>
    <row r="601" spans="1:9">
      <c r="A601" s="26">
        <f t="shared" si="108"/>
        <v>590</v>
      </c>
      <c r="B601" s="190" t="str">
        <f t="shared" si="109"/>
        <v/>
      </c>
      <c r="C601" s="66" t="str">
        <f t="shared" si="110"/>
        <v/>
      </c>
      <c r="D601" s="1" t="str">
        <f t="shared" si="111"/>
        <v/>
      </c>
      <c r="E601" s="2" t="str">
        <f t="shared" si="112"/>
        <v/>
      </c>
      <c r="F601" s="205" t="str">
        <f t="shared" si="113"/>
        <v/>
      </c>
      <c r="G601" s="229" t="str">
        <f t="shared" si="114"/>
        <v/>
      </c>
      <c r="H601" s="125">
        <f>IF(OR(ERR=FALSE,AND(F601="",G601="")),0,$G$11-SUM($F$12:F601)+SUM($G$12:G601))</f>
        <v>0</v>
      </c>
      <c r="I601" s="7"/>
    </row>
    <row r="602" spans="1:9">
      <c r="A602" s="26">
        <f t="shared" si="108"/>
        <v>591</v>
      </c>
      <c r="B602" s="190" t="str">
        <f t="shared" si="109"/>
        <v/>
      </c>
      <c r="C602" s="66" t="str">
        <f t="shared" si="110"/>
        <v/>
      </c>
      <c r="D602" s="1" t="str">
        <f t="shared" si="111"/>
        <v/>
      </c>
      <c r="E602" s="2" t="str">
        <f t="shared" si="112"/>
        <v/>
      </c>
      <c r="F602" s="205" t="str">
        <f t="shared" si="113"/>
        <v/>
      </c>
      <c r="G602" s="229" t="str">
        <f t="shared" si="114"/>
        <v/>
      </c>
      <c r="H602" s="125">
        <f>IF(OR(ERR=FALSE,AND(F602="",G602="")),0,$G$11-SUM($F$12:F602)+SUM($G$12:G602))</f>
        <v>0</v>
      </c>
      <c r="I602" s="7"/>
    </row>
    <row r="603" spans="1:9">
      <c r="A603" s="26">
        <f t="shared" si="108"/>
        <v>592</v>
      </c>
      <c r="B603" s="190" t="str">
        <f t="shared" si="109"/>
        <v/>
      </c>
      <c r="C603" s="66" t="str">
        <f t="shared" si="110"/>
        <v/>
      </c>
      <c r="D603" s="1" t="str">
        <f t="shared" si="111"/>
        <v/>
      </c>
      <c r="E603" s="2" t="str">
        <f t="shared" si="112"/>
        <v/>
      </c>
      <c r="F603" s="205" t="str">
        <f t="shared" si="113"/>
        <v/>
      </c>
      <c r="G603" s="229" t="str">
        <f t="shared" si="114"/>
        <v/>
      </c>
      <c r="H603" s="125">
        <f>IF(OR(ERR=FALSE,AND(F603="",G603="")),0,$G$11-SUM($F$12:F603)+SUM($G$12:G603))</f>
        <v>0</v>
      </c>
      <c r="I603" s="7"/>
    </row>
    <row r="604" spans="1:9">
      <c r="A604" s="26">
        <f t="shared" si="108"/>
        <v>593</v>
      </c>
      <c r="B604" s="190" t="str">
        <f t="shared" si="109"/>
        <v/>
      </c>
      <c r="C604" s="66" t="str">
        <f t="shared" si="110"/>
        <v/>
      </c>
      <c r="D604" s="1" t="str">
        <f t="shared" si="111"/>
        <v/>
      </c>
      <c r="E604" s="2" t="str">
        <f t="shared" si="112"/>
        <v/>
      </c>
      <c r="F604" s="205" t="str">
        <f t="shared" si="113"/>
        <v/>
      </c>
      <c r="G604" s="229" t="str">
        <f t="shared" si="114"/>
        <v/>
      </c>
      <c r="H604" s="125">
        <f>IF(OR(ERR=FALSE,AND(F604="",G604="")),0,$G$11-SUM($F$12:F604)+SUM($G$12:G604))</f>
        <v>0</v>
      </c>
      <c r="I604" s="7"/>
    </row>
    <row r="605" spans="1:9">
      <c r="A605" s="26">
        <f t="shared" si="108"/>
        <v>594</v>
      </c>
      <c r="B605" s="190" t="str">
        <f t="shared" si="109"/>
        <v/>
      </c>
      <c r="C605" s="66" t="str">
        <f t="shared" si="110"/>
        <v/>
      </c>
      <c r="D605" s="1" t="str">
        <f t="shared" si="111"/>
        <v/>
      </c>
      <c r="E605" s="2" t="str">
        <f t="shared" si="112"/>
        <v/>
      </c>
      <c r="F605" s="205" t="str">
        <f t="shared" si="113"/>
        <v/>
      </c>
      <c r="G605" s="229" t="str">
        <f t="shared" si="114"/>
        <v/>
      </c>
      <c r="H605" s="125">
        <f>IF(OR(ERR=FALSE,AND(F605="",G605="")),0,$G$11-SUM($F$12:F605)+SUM($G$12:G605))</f>
        <v>0</v>
      </c>
      <c r="I605" s="7"/>
    </row>
    <row r="606" spans="1:9">
      <c r="A606" s="26">
        <f t="shared" si="108"/>
        <v>595</v>
      </c>
      <c r="B606" s="190" t="str">
        <f t="shared" si="109"/>
        <v/>
      </c>
      <c r="C606" s="66" t="str">
        <f t="shared" si="110"/>
        <v/>
      </c>
      <c r="D606" s="1" t="str">
        <f t="shared" si="111"/>
        <v/>
      </c>
      <c r="E606" s="2" t="str">
        <f t="shared" si="112"/>
        <v/>
      </c>
      <c r="F606" s="205" t="str">
        <f t="shared" si="113"/>
        <v/>
      </c>
      <c r="G606" s="229" t="str">
        <f t="shared" si="114"/>
        <v/>
      </c>
      <c r="H606" s="125">
        <f>IF(OR(ERR=FALSE,AND(F606="",G606="")),0,$G$11-SUM($F$12:F606)+SUM($G$12:G606))</f>
        <v>0</v>
      </c>
      <c r="I606" s="7"/>
    </row>
    <row r="607" spans="1:9">
      <c r="A607" s="26">
        <f t="shared" si="108"/>
        <v>596</v>
      </c>
      <c r="B607" s="190" t="str">
        <f t="shared" si="109"/>
        <v/>
      </c>
      <c r="C607" s="66" t="str">
        <f t="shared" si="110"/>
        <v/>
      </c>
      <c r="D607" s="1" t="str">
        <f t="shared" si="111"/>
        <v/>
      </c>
      <c r="E607" s="2" t="str">
        <f t="shared" si="112"/>
        <v/>
      </c>
      <c r="F607" s="205" t="str">
        <f t="shared" si="113"/>
        <v/>
      </c>
      <c r="G607" s="229" t="str">
        <f t="shared" si="114"/>
        <v/>
      </c>
      <c r="H607" s="125">
        <f>IF(OR(ERR=FALSE,AND(F607="",G607="")),0,$G$11-SUM($F$12:F607)+SUM($G$12:G607))</f>
        <v>0</v>
      </c>
      <c r="I607" s="7"/>
    </row>
    <row r="608" spans="1:9">
      <c r="A608" s="26">
        <f t="shared" si="108"/>
        <v>597</v>
      </c>
      <c r="B608" s="190" t="str">
        <f t="shared" si="109"/>
        <v/>
      </c>
      <c r="C608" s="66" t="str">
        <f t="shared" si="110"/>
        <v/>
      </c>
      <c r="D608" s="1" t="str">
        <f t="shared" si="111"/>
        <v/>
      </c>
      <c r="E608" s="2" t="str">
        <f t="shared" si="112"/>
        <v/>
      </c>
      <c r="F608" s="205" t="str">
        <f t="shared" si="113"/>
        <v/>
      </c>
      <c r="G608" s="229" t="str">
        <f t="shared" si="114"/>
        <v/>
      </c>
      <c r="H608" s="125">
        <f>IF(OR(ERR=FALSE,AND(F608="",G608="")),0,$G$11-SUM($F$12:F608)+SUM($G$12:G608))</f>
        <v>0</v>
      </c>
      <c r="I608" s="7"/>
    </row>
    <row r="609" spans="1:9">
      <c r="A609" s="26">
        <f t="shared" si="108"/>
        <v>598</v>
      </c>
      <c r="B609" s="190" t="str">
        <f t="shared" si="109"/>
        <v/>
      </c>
      <c r="C609" s="66" t="str">
        <f t="shared" si="110"/>
        <v/>
      </c>
      <c r="D609" s="1" t="str">
        <f t="shared" si="111"/>
        <v/>
      </c>
      <c r="E609" s="2" t="str">
        <f t="shared" si="112"/>
        <v/>
      </c>
      <c r="F609" s="205" t="str">
        <f t="shared" si="113"/>
        <v/>
      </c>
      <c r="G609" s="229" t="str">
        <f t="shared" si="114"/>
        <v/>
      </c>
      <c r="H609" s="125">
        <f>IF(OR(ERR=FALSE,AND(F609="",G609="")),0,$G$11-SUM($F$12:F609)+SUM($G$12:G609))</f>
        <v>0</v>
      </c>
      <c r="I609" s="7"/>
    </row>
    <row r="610" spans="1:9">
      <c r="A610" s="26">
        <f t="shared" si="108"/>
        <v>599</v>
      </c>
      <c r="B610" s="190" t="str">
        <f t="shared" si="109"/>
        <v/>
      </c>
      <c r="C610" s="66" t="str">
        <f t="shared" si="110"/>
        <v/>
      </c>
      <c r="D610" s="1" t="str">
        <f t="shared" si="111"/>
        <v/>
      </c>
      <c r="E610" s="2" t="str">
        <f t="shared" si="112"/>
        <v/>
      </c>
      <c r="F610" s="205" t="str">
        <f t="shared" si="113"/>
        <v/>
      </c>
      <c r="G610" s="229" t="str">
        <f t="shared" si="114"/>
        <v/>
      </c>
      <c r="H610" s="125">
        <f>IF(OR(ERR=FALSE,AND(F610="",G610="")),0,$G$11-SUM($F$12:F610)+SUM($G$12:G610))</f>
        <v>0</v>
      </c>
      <c r="I610" s="7"/>
    </row>
    <row r="611" spans="1:9">
      <c r="A611" s="26">
        <f t="shared" ref="A611:A632" si="115">A610+1</f>
        <v>600</v>
      </c>
      <c r="B611" s="190" t="str">
        <f t="shared" ref="B611:B632" si="116">IF(ISERROR(VLOOKUP(A611&amp;D$8,JU_KODE,4,FALSE)=TRUE),"",VLOOKUP(A611&amp;D$8,JU_KODE,4,FALSE))</f>
        <v/>
      </c>
      <c r="C611" s="66" t="str">
        <f t="shared" ref="C611:C632" si="117">IF(ISERROR(VLOOKUP(A611&amp;D$8,JU_KODE,5,FALSE)=TRUE),"",VLOOKUP(A611&amp;D$8,JU_KODE,5,FALSE))</f>
        <v/>
      </c>
      <c r="D611" s="1" t="str">
        <f t="shared" ref="D611:D632" si="118">IF(ISERROR(VLOOKUP(A611&amp;D$8,JU_KODE,6,FALSE)=TRUE),"",VLOOKUP(A611&amp;D$8,JU_KODE,6,FALSE))</f>
        <v/>
      </c>
      <c r="E611" s="2" t="str">
        <f t="shared" ref="E611:E632" si="119">IF(ISERROR(VLOOKUP(A611&amp;D$8,JU_KODE,7,FALSE)=TRUE),"",VLOOKUP(A611&amp;D$8,JU_KODE,7,FALSE))</f>
        <v/>
      </c>
      <c r="F611" s="205" t="str">
        <f t="shared" ref="F611:F632" si="120">IF(ISERROR(VLOOKUP(A611&amp;D$8,JU_KODE,12,FALSE)=TRUE),"",VLOOKUP(A611&amp;D$8,JU_KODE,12,FALSE))</f>
        <v/>
      </c>
      <c r="G611" s="229" t="str">
        <f t="shared" ref="G611:G632" si="121">IF(ISERROR(VLOOKUP(A611&amp;D$8,JU_KODE,13,FALSE)=TRUE),"",VLOOKUP(A611&amp;D$8,JU_KODE,13,FALSE))</f>
        <v/>
      </c>
      <c r="H611" s="125">
        <f>IF(OR(ERR=FALSE,AND(F611="",G611="")),0,$G$11-SUM($F$12:F611)+SUM($G$12:G611))</f>
        <v>0</v>
      </c>
      <c r="I611" s="7"/>
    </row>
    <row r="612" spans="1:9">
      <c r="A612" s="26">
        <f t="shared" si="115"/>
        <v>601</v>
      </c>
      <c r="B612" s="190" t="str">
        <f t="shared" si="116"/>
        <v/>
      </c>
      <c r="C612" s="66" t="str">
        <f t="shared" si="117"/>
        <v/>
      </c>
      <c r="D612" s="1" t="str">
        <f t="shared" si="118"/>
        <v/>
      </c>
      <c r="E612" s="2" t="str">
        <f t="shared" si="119"/>
        <v/>
      </c>
      <c r="F612" s="205" t="str">
        <f t="shared" si="120"/>
        <v/>
      </c>
      <c r="G612" s="229" t="str">
        <f t="shared" si="121"/>
        <v/>
      </c>
      <c r="H612" s="125">
        <f>IF(OR(ERR=FALSE,AND(F612="",G612="")),0,$G$11-SUM($F$12:F612)+SUM($G$12:G612))</f>
        <v>0</v>
      </c>
      <c r="I612" s="7"/>
    </row>
    <row r="613" spans="1:9">
      <c r="A613" s="26">
        <f t="shared" si="115"/>
        <v>602</v>
      </c>
      <c r="B613" s="190" t="str">
        <f t="shared" si="116"/>
        <v/>
      </c>
      <c r="C613" s="66" t="str">
        <f t="shared" si="117"/>
        <v/>
      </c>
      <c r="D613" s="1" t="str">
        <f t="shared" si="118"/>
        <v/>
      </c>
      <c r="E613" s="2" t="str">
        <f t="shared" si="119"/>
        <v/>
      </c>
      <c r="F613" s="205" t="str">
        <f t="shared" si="120"/>
        <v/>
      </c>
      <c r="G613" s="229" t="str">
        <f t="shared" si="121"/>
        <v/>
      </c>
      <c r="H613" s="125">
        <f>IF(OR(ERR=FALSE,AND(F613="",G613="")),0,$G$11-SUM($F$12:F613)+SUM($G$12:G613))</f>
        <v>0</v>
      </c>
      <c r="I613" s="7"/>
    </row>
    <row r="614" spans="1:9">
      <c r="A614" s="26">
        <f t="shared" si="115"/>
        <v>603</v>
      </c>
      <c r="B614" s="190" t="str">
        <f t="shared" si="116"/>
        <v/>
      </c>
      <c r="C614" s="66" t="str">
        <f t="shared" si="117"/>
        <v/>
      </c>
      <c r="D614" s="1" t="str">
        <f t="shared" si="118"/>
        <v/>
      </c>
      <c r="E614" s="2" t="str">
        <f t="shared" si="119"/>
        <v/>
      </c>
      <c r="F614" s="205" t="str">
        <f t="shared" si="120"/>
        <v/>
      </c>
      <c r="G614" s="229" t="str">
        <f t="shared" si="121"/>
        <v/>
      </c>
      <c r="H614" s="125">
        <f>IF(OR(ERR=FALSE,AND(F614="",G614="")),0,$G$11-SUM($F$12:F614)+SUM($G$12:G614))</f>
        <v>0</v>
      </c>
      <c r="I614" s="7"/>
    </row>
    <row r="615" spans="1:9">
      <c r="A615" s="26">
        <f t="shared" si="115"/>
        <v>604</v>
      </c>
      <c r="B615" s="190" t="str">
        <f t="shared" si="116"/>
        <v/>
      </c>
      <c r="C615" s="66" t="str">
        <f t="shared" si="117"/>
        <v/>
      </c>
      <c r="D615" s="1" t="str">
        <f t="shared" si="118"/>
        <v/>
      </c>
      <c r="E615" s="2" t="str">
        <f t="shared" si="119"/>
        <v/>
      </c>
      <c r="F615" s="205" t="str">
        <f t="shared" si="120"/>
        <v/>
      </c>
      <c r="G615" s="229" t="str">
        <f t="shared" si="121"/>
        <v/>
      </c>
      <c r="H615" s="125">
        <f>IF(OR(ERR=FALSE,AND(F615="",G615="")),0,$G$11-SUM($F$12:F615)+SUM($G$12:G615))</f>
        <v>0</v>
      </c>
      <c r="I615" s="7"/>
    </row>
    <row r="616" spans="1:9">
      <c r="A616" s="26">
        <f t="shared" si="115"/>
        <v>605</v>
      </c>
      <c r="B616" s="190" t="str">
        <f t="shared" si="116"/>
        <v/>
      </c>
      <c r="C616" s="66" t="str">
        <f t="shared" si="117"/>
        <v/>
      </c>
      <c r="D616" s="1" t="str">
        <f t="shared" si="118"/>
        <v/>
      </c>
      <c r="E616" s="2" t="str">
        <f t="shared" si="119"/>
        <v/>
      </c>
      <c r="F616" s="205" t="str">
        <f t="shared" si="120"/>
        <v/>
      </c>
      <c r="G616" s="229" t="str">
        <f t="shared" si="121"/>
        <v/>
      </c>
      <c r="H616" s="125">
        <f>IF(OR(ERR=FALSE,AND(F616="",G616="")),0,$G$11-SUM($F$12:F616)+SUM($G$12:G616))</f>
        <v>0</v>
      </c>
      <c r="I616" s="7"/>
    </row>
    <row r="617" spans="1:9">
      <c r="A617" s="26">
        <f t="shared" si="115"/>
        <v>606</v>
      </c>
      <c r="B617" s="190" t="str">
        <f t="shared" si="116"/>
        <v/>
      </c>
      <c r="C617" s="66" t="str">
        <f t="shared" si="117"/>
        <v/>
      </c>
      <c r="D617" s="1" t="str">
        <f t="shared" si="118"/>
        <v/>
      </c>
      <c r="E617" s="2" t="str">
        <f t="shared" si="119"/>
        <v/>
      </c>
      <c r="F617" s="205" t="str">
        <f t="shared" si="120"/>
        <v/>
      </c>
      <c r="G617" s="229" t="str">
        <f t="shared" si="121"/>
        <v/>
      </c>
      <c r="H617" s="125">
        <f>IF(OR(ERR=FALSE,AND(F617="",G617="")),0,$G$11-SUM($F$12:F617)+SUM($G$12:G617))</f>
        <v>0</v>
      </c>
      <c r="I617" s="7"/>
    </row>
    <row r="618" spans="1:9">
      <c r="A618" s="26">
        <f t="shared" si="115"/>
        <v>607</v>
      </c>
      <c r="B618" s="190" t="str">
        <f t="shared" si="116"/>
        <v/>
      </c>
      <c r="C618" s="66" t="str">
        <f t="shared" si="117"/>
        <v/>
      </c>
      <c r="D618" s="1" t="str">
        <f t="shared" si="118"/>
        <v/>
      </c>
      <c r="E618" s="2" t="str">
        <f t="shared" si="119"/>
        <v/>
      </c>
      <c r="F618" s="205" t="str">
        <f t="shared" si="120"/>
        <v/>
      </c>
      <c r="G618" s="229" t="str">
        <f t="shared" si="121"/>
        <v/>
      </c>
      <c r="H618" s="125">
        <f>IF(OR(ERR=FALSE,AND(F618="",G618="")),0,$G$11-SUM($F$12:F618)+SUM($G$12:G618))</f>
        <v>0</v>
      </c>
      <c r="I618" s="7"/>
    </row>
    <row r="619" spans="1:9">
      <c r="A619" s="26">
        <f t="shared" si="115"/>
        <v>608</v>
      </c>
      <c r="B619" s="190" t="str">
        <f t="shared" si="116"/>
        <v/>
      </c>
      <c r="C619" s="66" t="str">
        <f t="shared" si="117"/>
        <v/>
      </c>
      <c r="D619" s="1" t="str">
        <f t="shared" si="118"/>
        <v/>
      </c>
      <c r="E619" s="2" t="str">
        <f t="shared" si="119"/>
        <v/>
      </c>
      <c r="F619" s="205" t="str">
        <f t="shared" si="120"/>
        <v/>
      </c>
      <c r="G619" s="229" t="str">
        <f t="shared" si="121"/>
        <v/>
      </c>
      <c r="H619" s="125">
        <f>IF(OR(ERR=FALSE,AND(F619="",G619="")),0,$G$11-SUM($F$12:F619)+SUM($G$12:G619))</f>
        <v>0</v>
      </c>
      <c r="I619" s="7"/>
    </row>
    <row r="620" spans="1:9">
      <c r="A620" s="26">
        <f t="shared" si="115"/>
        <v>609</v>
      </c>
      <c r="B620" s="190" t="str">
        <f t="shared" si="116"/>
        <v/>
      </c>
      <c r="C620" s="66" t="str">
        <f t="shared" si="117"/>
        <v/>
      </c>
      <c r="D620" s="1" t="str">
        <f t="shared" si="118"/>
        <v/>
      </c>
      <c r="E620" s="2" t="str">
        <f t="shared" si="119"/>
        <v/>
      </c>
      <c r="F620" s="205" t="str">
        <f t="shared" si="120"/>
        <v/>
      </c>
      <c r="G620" s="229" t="str">
        <f t="shared" si="121"/>
        <v/>
      </c>
      <c r="H620" s="125">
        <f>IF(OR(ERR=FALSE,AND(F620="",G620="")),0,$G$11-SUM($F$12:F620)+SUM($G$12:G620))</f>
        <v>0</v>
      </c>
      <c r="I620" s="7"/>
    </row>
    <row r="621" spans="1:9">
      <c r="A621" s="26">
        <f t="shared" si="115"/>
        <v>610</v>
      </c>
      <c r="B621" s="190" t="str">
        <f t="shared" si="116"/>
        <v/>
      </c>
      <c r="C621" s="66" t="str">
        <f t="shared" si="117"/>
        <v/>
      </c>
      <c r="D621" s="1" t="str">
        <f t="shared" si="118"/>
        <v/>
      </c>
      <c r="E621" s="2" t="str">
        <f t="shared" si="119"/>
        <v/>
      </c>
      <c r="F621" s="205" t="str">
        <f t="shared" si="120"/>
        <v/>
      </c>
      <c r="G621" s="229" t="str">
        <f t="shared" si="121"/>
        <v/>
      </c>
      <c r="H621" s="125">
        <f>IF(OR(ERR=FALSE,AND(F621="",G621="")),0,$G$11-SUM($F$12:F621)+SUM($G$12:G621))</f>
        <v>0</v>
      </c>
      <c r="I621" s="7"/>
    </row>
    <row r="622" spans="1:9">
      <c r="A622" s="26">
        <f t="shared" si="115"/>
        <v>611</v>
      </c>
      <c r="B622" s="190" t="str">
        <f t="shared" si="116"/>
        <v/>
      </c>
      <c r="C622" s="66" t="str">
        <f t="shared" si="117"/>
        <v/>
      </c>
      <c r="D622" s="1" t="str">
        <f t="shared" si="118"/>
        <v/>
      </c>
      <c r="E622" s="2" t="str">
        <f t="shared" si="119"/>
        <v/>
      </c>
      <c r="F622" s="205" t="str">
        <f t="shared" si="120"/>
        <v/>
      </c>
      <c r="G622" s="229" t="str">
        <f t="shared" si="121"/>
        <v/>
      </c>
      <c r="H622" s="125">
        <f>IF(OR(ERR=FALSE,AND(F622="",G622="")),0,$G$11-SUM($F$12:F622)+SUM($G$12:G622))</f>
        <v>0</v>
      </c>
      <c r="I622" s="7"/>
    </row>
    <row r="623" spans="1:9">
      <c r="A623" s="26">
        <f t="shared" si="115"/>
        <v>612</v>
      </c>
      <c r="B623" s="190" t="str">
        <f t="shared" si="116"/>
        <v/>
      </c>
      <c r="C623" s="66" t="str">
        <f t="shared" si="117"/>
        <v/>
      </c>
      <c r="D623" s="1" t="str">
        <f t="shared" si="118"/>
        <v/>
      </c>
      <c r="E623" s="2" t="str">
        <f t="shared" si="119"/>
        <v/>
      </c>
      <c r="F623" s="205" t="str">
        <f t="shared" si="120"/>
        <v/>
      </c>
      <c r="G623" s="229" t="str">
        <f t="shared" si="121"/>
        <v/>
      </c>
      <c r="H623" s="125">
        <f>IF(OR(ERR=FALSE,AND(F623="",G623="")),0,$G$11-SUM($F$12:F623)+SUM($G$12:G623))</f>
        <v>0</v>
      </c>
      <c r="I623" s="7"/>
    </row>
    <row r="624" spans="1:9">
      <c r="A624" s="26">
        <f t="shared" si="115"/>
        <v>613</v>
      </c>
      <c r="B624" s="190" t="str">
        <f t="shared" si="116"/>
        <v/>
      </c>
      <c r="C624" s="66" t="str">
        <f t="shared" si="117"/>
        <v/>
      </c>
      <c r="D624" s="1" t="str">
        <f t="shared" si="118"/>
        <v/>
      </c>
      <c r="E624" s="2" t="str">
        <f t="shared" si="119"/>
        <v/>
      </c>
      <c r="F624" s="205" t="str">
        <f t="shared" si="120"/>
        <v/>
      </c>
      <c r="G624" s="229" t="str">
        <f t="shared" si="121"/>
        <v/>
      </c>
      <c r="H624" s="125">
        <f>IF(OR(ERR=FALSE,AND(F624="",G624="")),0,$G$11-SUM($F$12:F624)+SUM($G$12:G624))</f>
        <v>0</v>
      </c>
      <c r="I624" s="7"/>
    </row>
    <row r="625" spans="1:9">
      <c r="A625" s="26">
        <f t="shared" si="115"/>
        <v>614</v>
      </c>
      <c r="B625" s="190" t="str">
        <f t="shared" si="116"/>
        <v/>
      </c>
      <c r="C625" s="66" t="str">
        <f t="shared" si="117"/>
        <v/>
      </c>
      <c r="D625" s="1" t="str">
        <f t="shared" si="118"/>
        <v/>
      </c>
      <c r="E625" s="2" t="str">
        <f t="shared" si="119"/>
        <v/>
      </c>
      <c r="F625" s="205" t="str">
        <f t="shared" si="120"/>
        <v/>
      </c>
      <c r="G625" s="229" t="str">
        <f t="shared" si="121"/>
        <v/>
      </c>
      <c r="H625" s="125">
        <f>IF(OR(ERR=FALSE,AND(F625="",G625="")),0,$G$11-SUM($F$12:F625)+SUM($G$12:G625))</f>
        <v>0</v>
      </c>
      <c r="I625" s="7"/>
    </row>
    <row r="626" spans="1:9">
      <c r="A626" s="26">
        <f t="shared" si="115"/>
        <v>615</v>
      </c>
      <c r="B626" s="190" t="str">
        <f t="shared" si="116"/>
        <v/>
      </c>
      <c r="C626" s="66" t="str">
        <f t="shared" si="117"/>
        <v/>
      </c>
      <c r="D626" s="1" t="str">
        <f t="shared" si="118"/>
        <v/>
      </c>
      <c r="E626" s="2" t="str">
        <f t="shared" si="119"/>
        <v/>
      </c>
      <c r="F626" s="205" t="str">
        <f t="shared" si="120"/>
        <v/>
      </c>
      <c r="G626" s="229" t="str">
        <f t="shared" si="121"/>
        <v/>
      </c>
      <c r="H626" s="125">
        <f>IF(OR(ERR=FALSE,AND(F626="",G626="")),0,$G$11-SUM($F$12:F626)+SUM($G$12:G626))</f>
        <v>0</v>
      </c>
      <c r="I626" s="7"/>
    </row>
    <row r="627" spans="1:9">
      <c r="A627" s="26">
        <f t="shared" si="115"/>
        <v>616</v>
      </c>
      <c r="B627" s="190" t="str">
        <f t="shared" si="116"/>
        <v/>
      </c>
      <c r="C627" s="66" t="str">
        <f t="shared" si="117"/>
        <v/>
      </c>
      <c r="D627" s="1" t="str">
        <f t="shared" si="118"/>
        <v/>
      </c>
      <c r="E627" s="2" t="str">
        <f t="shared" si="119"/>
        <v/>
      </c>
      <c r="F627" s="205" t="str">
        <f t="shared" si="120"/>
        <v/>
      </c>
      <c r="G627" s="229" t="str">
        <f t="shared" si="121"/>
        <v/>
      </c>
      <c r="H627" s="125">
        <f>IF(OR(ERR=FALSE,AND(F627="",G627="")),0,$G$11-SUM($F$12:F627)+SUM($G$12:G627))</f>
        <v>0</v>
      </c>
      <c r="I627" s="7"/>
    </row>
    <row r="628" spans="1:9">
      <c r="A628" s="26">
        <f t="shared" si="115"/>
        <v>617</v>
      </c>
      <c r="B628" s="190" t="str">
        <f t="shared" si="116"/>
        <v/>
      </c>
      <c r="C628" s="66" t="str">
        <f t="shared" si="117"/>
        <v/>
      </c>
      <c r="D628" s="1" t="str">
        <f t="shared" si="118"/>
        <v/>
      </c>
      <c r="E628" s="2" t="str">
        <f t="shared" si="119"/>
        <v/>
      </c>
      <c r="F628" s="205" t="str">
        <f t="shared" si="120"/>
        <v/>
      </c>
      <c r="G628" s="229" t="str">
        <f t="shared" si="121"/>
        <v/>
      </c>
      <c r="H628" s="125">
        <f>IF(OR(ERR=FALSE,AND(F628="",G628="")),0,$G$11-SUM($F$12:F628)+SUM($G$12:G628))</f>
        <v>0</v>
      </c>
      <c r="I628" s="7"/>
    </row>
    <row r="629" spans="1:9">
      <c r="A629" s="26">
        <f t="shared" si="115"/>
        <v>618</v>
      </c>
      <c r="B629" s="190" t="str">
        <f t="shared" si="116"/>
        <v/>
      </c>
      <c r="C629" s="66" t="str">
        <f t="shared" si="117"/>
        <v/>
      </c>
      <c r="D629" s="1" t="str">
        <f t="shared" si="118"/>
        <v/>
      </c>
      <c r="E629" s="2" t="str">
        <f t="shared" si="119"/>
        <v/>
      </c>
      <c r="F629" s="205" t="str">
        <f t="shared" si="120"/>
        <v/>
      </c>
      <c r="G629" s="229" t="str">
        <f t="shared" si="121"/>
        <v/>
      </c>
      <c r="H629" s="125">
        <f>IF(OR(ERR=FALSE,AND(F629="",G629="")),0,$G$11-SUM($F$12:F629)+SUM($G$12:G629))</f>
        <v>0</v>
      </c>
      <c r="I629" s="7"/>
    </row>
    <row r="630" spans="1:9">
      <c r="A630" s="26">
        <f t="shared" si="115"/>
        <v>619</v>
      </c>
      <c r="B630" s="190" t="str">
        <f t="shared" si="116"/>
        <v/>
      </c>
      <c r="C630" s="66" t="str">
        <f t="shared" si="117"/>
        <v/>
      </c>
      <c r="D630" s="1" t="str">
        <f t="shared" si="118"/>
        <v/>
      </c>
      <c r="E630" s="2" t="str">
        <f t="shared" si="119"/>
        <v/>
      </c>
      <c r="F630" s="205" t="str">
        <f t="shared" si="120"/>
        <v/>
      </c>
      <c r="G630" s="229" t="str">
        <f t="shared" si="121"/>
        <v/>
      </c>
      <c r="H630" s="125">
        <f>IF(OR(ERR=FALSE,AND(F630="",G630="")),0,$G$11-SUM($F$12:F630)+SUM($G$12:G630))</f>
        <v>0</v>
      </c>
      <c r="I630" s="7"/>
    </row>
    <row r="631" spans="1:9">
      <c r="A631" s="26">
        <f t="shared" si="115"/>
        <v>620</v>
      </c>
      <c r="B631" s="190" t="str">
        <f t="shared" si="116"/>
        <v/>
      </c>
      <c r="C631" s="66" t="str">
        <f t="shared" si="117"/>
        <v/>
      </c>
      <c r="D631" s="1" t="str">
        <f t="shared" si="118"/>
        <v/>
      </c>
      <c r="E631" s="2" t="str">
        <f t="shared" si="119"/>
        <v/>
      </c>
      <c r="F631" s="205" t="str">
        <f t="shared" si="120"/>
        <v/>
      </c>
      <c r="G631" s="229" t="str">
        <f t="shared" si="121"/>
        <v/>
      </c>
      <c r="H631" s="125">
        <f>IF(OR(ERR=FALSE,AND(F631="",G631="")),0,$G$11-SUM($F$12:F631)+SUM($G$12:G631))</f>
        <v>0</v>
      </c>
      <c r="I631" s="7"/>
    </row>
    <row r="632" spans="1:9">
      <c r="A632" s="26">
        <f t="shared" si="115"/>
        <v>621</v>
      </c>
      <c r="B632" s="190" t="str">
        <f t="shared" si="116"/>
        <v/>
      </c>
      <c r="C632" s="66" t="str">
        <f t="shared" si="117"/>
        <v/>
      </c>
      <c r="D632" s="1" t="str">
        <f t="shared" si="118"/>
        <v/>
      </c>
      <c r="E632" s="2" t="str">
        <f t="shared" si="119"/>
        <v/>
      </c>
      <c r="F632" s="205" t="str">
        <f t="shared" si="120"/>
        <v/>
      </c>
      <c r="G632" s="229" t="str">
        <f t="shared" si="121"/>
        <v/>
      </c>
      <c r="H632" s="125">
        <f>IF(OR(ERR=FALSE,AND(F632="",G632="")),0,$G$11-SUM($F$12:F632)+SUM($G$12:G632))</f>
        <v>0</v>
      </c>
      <c r="I632" s="7"/>
    </row>
    <row r="633" spans="1:9">
      <c r="A633" s="26">
        <f t="shared" ref="A633:A696" si="122">A632+1</f>
        <v>622</v>
      </c>
      <c r="B633" s="190" t="str">
        <f t="shared" ref="B633:B665" si="123">IF(ISERROR(VLOOKUP(A633&amp;D$8,JU_KODE,4,FALSE)=TRUE),"",VLOOKUP(A633&amp;D$8,JU_KODE,4,FALSE))</f>
        <v/>
      </c>
      <c r="C633" s="66" t="str">
        <f t="shared" ref="C633:C665" si="124">IF(ISERROR(VLOOKUP(A633&amp;D$8,JU_KODE,5,FALSE)=TRUE),"",VLOOKUP(A633&amp;D$8,JU_KODE,5,FALSE))</f>
        <v/>
      </c>
      <c r="D633" s="1" t="str">
        <f t="shared" ref="D633:D665" si="125">IF(ISERROR(VLOOKUP(A633&amp;D$8,JU_KODE,6,FALSE)=TRUE),"",VLOOKUP(A633&amp;D$8,JU_KODE,6,FALSE))</f>
        <v/>
      </c>
      <c r="E633" s="2" t="str">
        <f t="shared" ref="E633:E665" si="126">IF(ISERROR(VLOOKUP(A633&amp;D$8,JU_KODE,7,FALSE)=TRUE),"",VLOOKUP(A633&amp;D$8,JU_KODE,7,FALSE))</f>
        <v/>
      </c>
      <c r="F633" s="205" t="str">
        <f t="shared" ref="F633:F665" si="127">IF(ISERROR(VLOOKUP(A633&amp;D$8,JU_KODE,12,FALSE)=TRUE),"",VLOOKUP(A633&amp;D$8,JU_KODE,12,FALSE))</f>
        <v/>
      </c>
      <c r="G633" s="229" t="str">
        <f t="shared" ref="G633:G665" si="128">IF(ISERROR(VLOOKUP(A633&amp;D$8,JU_KODE,13,FALSE)=TRUE),"",VLOOKUP(A633&amp;D$8,JU_KODE,13,FALSE))</f>
        <v/>
      </c>
      <c r="H633" s="125">
        <f>IF(OR(ERR=FALSE,AND(F633="",G633="")),0,$G$11-SUM($F$12:F633)+SUM($G$12:G633))</f>
        <v>0</v>
      </c>
      <c r="I633" s="7"/>
    </row>
    <row r="634" spans="1:9">
      <c r="A634" s="26">
        <f t="shared" si="122"/>
        <v>623</v>
      </c>
      <c r="B634" s="190" t="str">
        <f t="shared" si="123"/>
        <v/>
      </c>
      <c r="C634" s="66" t="str">
        <f t="shared" si="124"/>
        <v/>
      </c>
      <c r="D634" s="1" t="str">
        <f t="shared" si="125"/>
        <v/>
      </c>
      <c r="E634" s="2" t="str">
        <f t="shared" si="126"/>
        <v/>
      </c>
      <c r="F634" s="205" t="str">
        <f t="shared" si="127"/>
        <v/>
      </c>
      <c r="G634" s="229" t="str">
        <f t="shared" si="128"/>
        <v/>
      </c>
      <c r="H634" s="125">
        <f>IF(OR(ERR=FALSE,AND(F634="",G634="")),0,$G$11-SUM($F$12:F634)+SUM($G$12:G634))</f>
        <v>0</v>
      </c>
      <c r="I634" s="7"/>
    </row>
    <row r="635" spans="1:9">
      <c r="A635" s="26">
        <f t="shared" si="122"/>
        <v>624</v>
      </c>
      <c r="B635" s="190" t="str">
        <f t="shared" si="123"/>
        <v/>
      </c>
      <c r="C635" s="66" t="str">
        <f t="shared" si="124"/>
        <v/>
      </c>
      <c r="D635" s="1" t="str">
        <f t="shared" si="125"/>
        <v/>
      </c>
      <c r="E635" s="2" t="str">
        <f t="shared" si="126"/>
        <v/>
      </c>
      <c r="F635" s="205" t="str">
        <f t="shared" si="127"/>
        <v/>
      </c>
      <c r="G635" s="229" t="str">
        <f t="shared" si="128"/>
        <v/>
      </c>
      <c r="H635" s="125">
        <f>IF(OR(ERR=FALSE,AND(F635="",G635="")),0,$G$11-SUM($F$12:F635)+SUM($G$12:G635))</f>
        <v>0</v>
      </c>
      <c r="I635" s="7"/>
    </row>
    <row r="636" spans="1:9">
      <c r="A636" s="26">
        <f t="shared" si="122"/>
        <v>625</v>
      </c>
      <c r="B636" s="190" t="str">
        <f t="shared" si="123"/>
        <v/>
      </c>
      <c r="C636" s="66" t="str">
        <f t="shared" si="124"/>
        <v/>
      </c>
      <c r="D636" s="1" t="str">
        <f t="shared" si="125"/>
        <v/>
      </c>
      <c r="E636" s="2" t="str">
        <f t="shared" si="126"/>
        <v/>
      </c>
      <c r="F636" s="205" t="str">
        <f t="shared" si="127"/>
        <v/>
      </c>
      <c r="G636" s="229" t="str">
        <f t="shared" si="128"/>
        <v/>
      </c>
      <c r="H636" s="125">
        <f>IF(OR(ERR=FALSE,AND(F636="",G636="")),0,$G$11-SUM($F$12:F636)+SUM($G$12:G636))</f>
        <v>0</v>
      </c>
      <c r="I636" s="7"/>
    </row>
    <row r="637" spans="1:9">
      <c r="A637" s="26">
        <f t="shared" si="122"/>
        <v>626</v>
      </c>
      <c r="B637" s="190" t="str">
        <f t="shared" si="123"/>
        <v/>
      </c>
      <c r="C637" s="66" t="str">
        <f t="shared" si="124"/>
        <v/>
      </c>
      <c r="D637" s="1" t="str">
        <f t="shared" si="125"/>
        <v/>
      </c>
      <c r="E637" s="2" t="str">
        <f t="shared" si="126"/>
        <v/>
      </c>
      <c r="F637" s="205" t="str">
        <f t="shared" si="127"/>
        <v/>
      </c>
      <c r="G637" s="229" t="str">
        <f t="shared" si="128"/>
        <v/>
      </c>
      <c r="H637" s="125">
        <f>IF(OR(ERR=FALSE,AND(F637="",G637="")),0,$G$11-SUM($F$12:F637)+SUM($G$12:G637))</f>
        <v>0</v>
      </c>
      <c r="I637" s="7"/>
    </row>
    <row r="638" spans="1:9">
      <c r="A638" s="26">
        <f t="shared" si="122"/>
        <v>627</v>
      </c>
      <c r="B638" s="190" t="str">
        <f t="shared" si="123"/>
        <v/>
      </c>
      <c r="C638" s="66" t="str">
        <f t="shared" si="124"/>
        <v/>
      </c>
      <c r="D638" s="1" t="str">
        <f t="shared" si="125"/>
        <v/>
      </c>
      <c r="E638" s="2" t="str">
        <f t="shared" si="126"/>
        <v/>
      </c>
      <c r="F638" s="205" t="str">
        <f t="shared" si="127"/>
        <v/>
      </c>
      <c r="G638" s="229" t="str">
        <f t="shared" si="128"/>
        <v/>
      </c>
      <c r="H638" s="125">
        <f>IF(OR(ERR=FALSE,AND(F638="",G638="")),0,$G$11-SUM($F$12:F638)+SUM($G$12:G638))</f>
        <v>0</v>
      </c>
      <c r="I638" s="7"/>
    </row>
    <row r="639" spans="1:9">
      <c r="A639" s="26">
        <f t="shared" si="122"/>
        <v>628</v>
      </c>
      <c r="B639" s="190" t="str">
        <f t="shared" si="123"/>
        <v/>
      </c>
      <c r="C639" s="66" t="str">
        <f t="shared" si="124"/>
        <v/>
      </c>
      <c r="D639" s="1" t="str">
        <f t="shared" si="125"/>
        <v/>
      </c>
      <c r="E639" s="2" t="str">
        <f t="shared" si="126"/>
        <v/>
      </c>
      <c r="F639" s="205" t="str">
        <f t="shared" si="127"/>
        <v/>
      </c>
      <c r="G639" s="229" t="str">
        <f t="shared" si="128"/>
        <v/>
      </c>
      <c r="H639" s="125">
        <f>IF(OR(ERR=FALSE,AND(F639="",G639="")),0,$G$11-SUM($F$12:F639)+SUM($G$12:G639))</f>
        <v>0</v>
      </c>
      <c r="I639" s="7"/>
    </row>
    <row r="640" spans="1:9">
      <c r="A640" s="26">
        <f t="shared" si="122"/>
        <v>629</v>
      </c>
      <c r="B640" s="190" t="str">
        <f t="shared" si="123"/>
        <v/>
      </c>
      <c r="C640" s="66" t="str">
        <f t="shared" si="124"/>
        <v/>
      </c>
      <c r="D640" s="1" t="str">
        <f t="shared" si="125"/>
        <v/>
      </c>
      <c r="E640" s="2" t="str">
        <f t="shared" si="126"/>
        <v/>
      </c>
      <c r="F640" s="205" t="str">
        <f t="shared" si="127"/>
        <v/>
      </c>
      <c r="G640" s="229" t="str">
        <f t="shared" si="128"/>
        <v/>
      </c>
      <c r="H640" s="125">
        <f>IF(OR(ERR=FALSE,AND(F640="",G640="")),0,$G$11-SUM($F$12:F640)+SUM($G$12:G640))</f>
        <v>0</v>
      </c>
      <c r="I640" s="7"/>
    </row>
    <row r="641" spans="1:9">
      <c r="A641" s="26">
        <f t="shared" si="122"/>
        <v>630</v>
      </c>
      <c r="B641" s="190" t="str">
        <f t="shared" si="123"/>
        <v/>
      </c>
      <c r="C641" s="66" t="str">
        <f t="shared" si="124"/>
        <v/>
      </c>
      <c r="D641" s="1" t="str">
        <f t="shared" si="125"/>
        <v/>
      </c>
      <c r="E641" s="2" t="str">
        <f t="shared" si="126"/>
        <v/>
      </c>
      <c r="F641" s="205" t="str">
        <f t="shared" si="127"/>
        <v/>
      </c>
      <c r="G641" s="229" t="str">
        <f t="shared" si="128"/>
        <v/>
      </c>
      <c r="H641" s="125">
        <f>IF(OR(ERR=FALSE,AND(F641="",G641="")),0,$G$11-SUM($F$12:F641)+SUM($G$12:G641))</f>
        <v>0</v>
      </c>
      <c r="I641" s="7"/>
    </row>
    <row r="642" spans="1:9">
      <c r="A642" s="26">
        <f t="shared" si="122"/>
        <v>631</v>
      </c>
      <c r="B642" s="190" t="str">
        <f t="shared" si="123"/>
        <v/>
      </c>
      <c r="C642" s="66" t="str">
        <f t="shared" si="124"/>
        <v/>
      </c>
      <c r="D642" s="1" t="str">
        <f t="shared" si="125"/>
        <v/>
      </c>
      <c r="E642" s="2" t="str">
        <f t="shared" si="126"/>
        <v/>
      </c>
      <c r="F642" s="205" t="str">
        <f t="shared" si="127"/>
        <v/>
      </c>
      <c r="G642" s="229" t="str">
        <f t="shared" si="128"/>
        <v/>
      </c>
      <c r="H642" s="125">
        <f>IF(OR(ERR=FALSE,AND(F642="",G642="")),0,$G$11-SUM($F$12:F642)+SUM($G$12:G642))</f>
        <v>0</v>
      </c>
      <c r="I642" s="7"/>
    </row>
    <row r="643" spans="1:9">
      <c r="A643" s="26">
        <f t="shared" si="122"/>
        <v>632</v>
      </c>
      <c r="B643" s="190" t="str">
        <f t="shared" si="123"/>
        <v/>
      </c>
      <c r="C643" s="66" t="str">
        <f t="shared" si="124"/>
        <v/>
      </c>
      <c r="D643" s="1" t="str">
        <f t="shared" si="125"/>
        <v/>
      </c>
      <c r="E643" s="2" t="str">
        <f t="shared" si="126"/>
        <v/>
      </c>
      <c r="F643" s="205" t="str">
        <f t="shared" si="127"/>
        <v/>
      </c>
      <c r="G643" s="229" t="str">
        <f t="shared" si="128"/>
        <v/>
      </c>
      <c r="H643" s="125">
        <f>IF(OR(ERR=FALSE,AND(F643="",G643="")),0,$G$11-SUM($F$12:F643)+SUM($G$12:G643))</f>
        <v>0</v>
      </c>
      <c r="I643" s="7"/>
    </row>
    <row r="644" spans="1:9">
      <c r="A644" s="26">
        <f t="shared" si="122"/>
        <v>633</v>
      </c>
      <c r="B644" s="190" t="str">
        <f t="shared" si="123"/>
        <v/>
      </c>
      <c r="C644" s="66" t="str">
        <f t="shared" si="124"/>
        <v/>
      </c>
      <c r="D644" s="1" t="str">
        <f t="shared" si="125"/>
        <v/>
      </c>
      <c r="E644" s="2" t="str">
        <f t="shared" si="126"/>
        <v/>
      </c>
      <c r="F644" s="205" t="str">
        <f t="shared" si="127"/>
        <v/>
      </c>
      <c r="G644" s="229" t="str">
        <f t="shared" si="128"/>
        <v/>
      </c>
      <c r="H644" s="125">
        <f>IF(OR(ERR=FALSE,AND(F644="",G644="")),0,$G$11-SUM($F$12:F644)+SUM($G$12:G644))</f>
        <v>0</v>
      </c>
      <c r="I644" s="7"/>
    </row>
    <row r="645" spans="1:9">
      <c r="A645" s="26">
        <f t="shared" si="122"/>
        <v>634</v>
      </c>
      <c r="B645" s="190" t="str">
        <f t="shared" si="123"/>
        <v/>
      </c>
      <c r="C645" s="66" t="str">
        <f t="shared" si="124"/>
        <v/>
      </c>
      <c r="D645" s="1" t="str">
        <f t="shared" si="125"/>
        <v/>
      </c>
      <c r="E645" s="2" t="str">
        <f t="shared" si="126"/>
        <v/>
      </c>
      <c r="F645" s="205" t="str">
        <f t="shared" si="127"/>
        <v/>
      </c>
      <c r="G645" s="229" t="str">
        <f t="shared" si="128"/>
        <v/>
      </c>
      <c r="H645" s="125">
        <f>IF(OR(ERR=FALSE,AND(F645="",G645="")),0,$G$11-SUM($F$12:F645)+SUM($G$12:G645))</f>
        <v>0</v>
      </c>
      <c r="I645" s="7"/>
    </row>
    <row r="646" spans="1:9">
      <c r="A646" s="26">
        <f t="shared" si="122"/>
        <v>635</v>
      </c>
      <c r="B646" s="190" t="str">
        <f t="shared" si="123"/>
        <v/>
      </c>
      <c r="C646" s="66" t="str">
        <f t="shared" si="124"/>
        <v/>
      </c>
      <c r="D646" s="1" t="str">
        <f t="shared" si="125"/>
        <v/>
      </c>
      <c r="E646" s="2" t="str">
        <f t="shared" si="126"/>
        <v/>
      </c>
      <c r="F646" s="205" t="str">
        <f t="shared" si="127"/>
        <v/>
      </c>
      <c r="G646" s="229" t="str">
        <f t="shared" si="128"/>
        <v/>
      </c>
      <c r="H646" s="125">
        <f>IF(OR(ERR=FALSE,AND(F646="",G646="")),0,$G$11-SUM($F$12:F646)+SUM($G$12:G646))</f>
        <v>0</v>
      </c>
      <c r="I646" s="7"/>
    </row>
    <row r="647" spans="1:9">
      <c r="A647" s="26">
        <f t="shared" si="122"/>
        <v>636</v>
      </c>
      <c r="B647" s="190" t="str">
        <f t="shared" si="123"/>
        <v/>
      </c>
      <c r="C647" s="66" t="str">
        <f t="shared" si="124"/>
        <v/>
      </c>
      <c r="D647" s="1" t="str">
        <f t="shared" si="125"/>
        <v/>
      </c>
      <c r="E647" s="2" t="str">
        <f t="shared" si="126"/>
        <v/>
      </c>
      <c r="F647" s="205" t="str">
        <f t="shared" si="127"/>
        <v/>
      </c>
      <c r="G647" s="229" t="str">
        <f t="shared" si="128"/>
        <v/>
      </c>
      <c r="H647" s="125">
        <f>IF(OR(ERR=FALSE,AND(F647="",G647="")),0,$G$11-SUM($F$12:F647)+SUM($G$12:G647))</f>
        <v>0</v>
      </c>
      <c r="I647" s="7"/>
    </row>
    <row r="648" spans="1:9">
      <c r="A648" s="26">
        <f t="shared" si="122"/>
        <v>637</v>
      </c>
      <c r="B648" s="190" t="str">
        <f t="shared" si="123"/>
        <v/>
      </c>
      <c r="C648" s="66" t="str">
        <f t="shared" si="124"/>
        <v/>
      </c>
      <c r="D648" s="1" t="str">
        <f t="shared" si="125"/>
        <v/>
      </c>
      <c r="E648" s="2" t="str">
        <f t="shared" si="126"/>
        <v/>
      </c>
      <c r="F648" s="205" t="str">
        <f t="shared" si="127"/>
        <v/>
      </c>
      <c r="G648" s="229" t="str">
        <f t="shared" si="128"/>
        <v/>
      </c>
      <c r="H648" s="125">
        <f>IF(OR(ERR=FALSE,AND(F648="",G648="")),0,$G$11-SUM($F$12:F648)+SUM($G$12:G648))</f>
        <v>0</v>
      </c>
      <c r="I648" s="7"/>
    </row>
    <row r="649" spans="1:9">
      <c r="A649" s="26">
        <f t="shared" si="122"/>
        <v>638</v>
      </c>
      <c r="B649" s="190" t="str">
        <f t="shared" si="123"/>
        <v/>
      </c>
      <c r="C649" s="66" t="str">
        <f t="shared" si="124"/>
        <v/>
      </c>
      <c r="D649" s="1" t="str">
        <f t="shared" si="125"/>
        <v/>
      </c>
      <c r="E649" s="2" t="str">
        <f t="shared" si="126"/>
        <v/>
      </c>
      <c r="F649" s="205" t="str">
        <f t="shared" si="127"/>
        <v/>
      </c>
      <c r="G649" s="229" t="str">
        <f t="shared" si="128"/>
        <v/>
      </c>
      <c r="H649" s="125">
        <f>IF(OR(ERR=FALSE,AND(F649="",G649="")),0,$G$11-SUM($F$12:F649)+SUM($G$12:G649))</f>
        <v>0</v>
      </c>
      <c r="I649" s="7"/>
    </row>
    <row r="650" spans="1:9">
      <c r="A650" s="26">
        <f t="shared" si="122"/>
        <v>639</v>
      </c>
      <c r="B650" s="190" t="str">
        <f t="shared" si="123"/>
        <v/>
      </c>
      <c r="C650" s="66" t="str">
        <f t="shared" si="124"/>
        <v/>
      </c>
      <c r="D650" s="1" t="str">
        <f t="shared" si="125"/>
        <v/>
      </c>
      <c r="E650" s="2" t="str">
        <f t="shared" si="126"/>
        <v/>
      </c>
      <c r="F650" s="205" t="str">
        <f t="shared" si="127"/>
        <v/>
      </c>
      <c r="G650" s="229" t="str">
        <f t="shared" si="128"/>
        <v/>
      </c>
      <c r="H650" s="125">
        <f>IF(OR(ERR=FALSE,AND(F650="",G650="")),0,$G$11-SUM($F$12:F650)+SUM($G$12:G650))</f>
        <v>0</v>
      </c>
      <c r="I650" s="7"/>
    </row>
    <row r="651" spans="1:9">
      <c r="A651" s="26">
        <f t="shared" si="122"/>
        <v>640</v>
      </c>
      <c r="B651" s="190" t="str">
        <f t="shared" si="123"/>
        <v/>
      </c>
      <c r="C651" s="66" t="str">
        <f t="shared" si="124"/>
        <v/>
      </c>
      <c r="D651" s="1" t="str">
        <f t="shared" si="125"/>
        <v/>
      </c>
      <c r="E651" s="2" t="str">
        <f t="shared" si="126"/>
        <v/>
      </c>
      <c r="F651" s="205" t="str">
        <f t="shared" si="127"/>
        <v/>
      </c>
      <c r="G651" s="229" t="str">
        <f t="shared" si="128"/>
        <v/>
      </c>
      <c r="H651" s="125">
        <f>IF(OR(ERR=FALSE,AND(F651="",G651="")),0,$G$11-SUM($F$12:F651)+SUM($G$12:G651))</f>
        <v>0</v>
      </c>
      <c r="I651" s="7"/>
    </row>
    <row r="652" spans="1:9">
      <c r="A652" s="26">
        <f t="shared" si="122"/>
        <v>641</v>
      </c>
      <c r="B652" s="190" t="str">
        <f t="shared" si="123"/>
        <v/>
      </c>
      <c r="C652" s="66" t="str">
        <f t="shared" si="124"/>
        <v/>
      </c>
      <c r="D652" s="1" t="str">
        <f t="shared" si="125"/>
        <v/>
      </c>
      <c r="E652" s="2" t="str">
        <f t="shared" si="126"/>
        <v/>
      </c>
      <c r="F652" s="205" t="str">
        <f t="shared" si="127"/>
        <v/>
      </c>
      <c r="G652" s="229" t="str">
        <f t="shared" si="128"/>
        <v/>
      </c>
      <c r="H652" s="125">
        <f>IF(OR(ERR=FALSE,AND(F652="",G652="")),0,$G$11-SUM($F$12:F652)+SUM($G$12:G652))</f>
        <v>0</v>
      </c>
      <c r="I652" s="7"/>
    </row>
    <row r="653" spans="1:9">
      <c r="A653" s="26">
        <f t="shared" si="122"/>
        <v>642</v>
      </c>
      <c r="B653" s="190" t="str">
        <f t="shared" si="123"/>
        <v/>
      </c>
      <c r="C653" s="66" t="str">
        <f t="shared" si="124"/>
        <v/>
      </c>
      <c r="D653" s="1" t="str">
        <f t="shared" si="125"/>
        <v/>
      </c>
      <c r="E653" s="2" t="str">
        <f t="shared" si="126"/>
        <v/>
      </c>
      <c r="F653" s="205" t="str">
        <f t="shared" si="127"/>
        <v/>
      </c>
      <c r="G653" s="229" t="str">
        <f t="shared" si="128"/>
        <v/>
      </c>
      <c r="H653" s="125">
        <f>IF(OR(ERR=FALSE,AND(F653="",G653="")),0,$G$11-SUM($F$12:F653)+SUM($G$12:G653))</f>
        <v>0</v>
      </c>
      <c r="I653" s="7"/>
    </row>
    <row r="654" spans="1:9">
      <c r="A654" s="26">
        <f t="shared" si="122"/>
        <v>643</v>
      </c>
      <c r="B654" s="190" t="str">
        <f t="shared" si="123"/>
        <v/>
      </c>
      <c r="C654" s="66" t="str">
        <f t="shared" si="124"/>
        <v/>
      </c>
      <c r="D654" s="1" t="str">
        <f t="shared" si="125"/>
        <v/>
      </c>
      <c r="E654" s="2" t="str">
        <f t="shared" si="126"/>
        <v/>
      </c>
      <c r="F654" s="205" t="str">
        <f t="shared" si="127"/>
        <v/>
      </c>
      <c r="G654" s="229" t="str">
        <f t="shared" si="128"/>
        <v/>
      </c>
      <c r="H654" s="125">
        <f>IF(OR(ERR=FALSE,AND(F654="",G654="")),0,$G$11-SUM($F$12:F654)+SUM($G$12:G654))</f>
        <v>0</v>
      </c>
      <c r="I654" s="7"/>
    </row>
    <row r="655" spans="1:9">
      <c r="A655" s="26">
        <f t="shared" si="122"/>
        <v>644</v>
      </c>
      <c r="B655" s="190" t="str">
        <f t="shared" si="123"/>
        <v/>
      </c>
      <c r="C655" s="66" t="str">
        <f t="shared" si="124"/>
        <v/>
      </c>
      <c r="D655" s="1" t="str">
        <f t="shared" si="125"/>
        <v/>
      </c>
      <c r="E655" s="2" t="str">
        <f t="shared" si="126"/>
        <v/>
      </c>
      <c r="F655" s="205" t="str">
        <f t="shared" si="127"/>
        <v/>
      </c>
      <c r="G655" s="229" t="str">
        <f t="shared" si="128"/>
        <v/>
      </c>
      <c r="H655" s="125">
        <f>IF(OR(ERR=FALSE,AND(F655="",G655="")),0,$G$11-SUM($F$12:F655)+SUM($G$12:G655))</f>
        <v>0</v>
      </c>
      <c r="I655" s="7"/>
    </row>
    <row r="656" spans="1:9">
      <c r="A656" s="26">
        <f t="shared" si="122"/>
        <v>645</v>
      </c>
      <c r="B656" s="190" t="str">
        <f t="shared" si="123"/>
        <v/>
      </c>
      <c r="C656" s="66" t="str">
        <f t="shared" si="124"/>
        <v/>
      </c>
      <c r="D656" s="1" t="str">
        <f t="shared" si="125"/>
        <v/>
      </c>
      <c r="E656" s="2" t="str">
        <f t="shared" si="126"/>
        <v/>
      </c>
      <c r="F656" s="205" t="str">
        <f t="shared" si="127"/>
        <v/>
      </c>
      <c r="G656" s="229" t="str">
        <f t="shared" si="128"/>
        <v/>
      </c>
      <c r="H656" s="125">
        <f>IF(OR(ERR=FALSE,AND(F656="",G656="")),0,$G$11-SUM($F$12:F656)+SUM($G$12:G656))</f>
        <v>0</v>
      </c>
      <c r="I656" s="7"/>
    </row>
    <row r="657" spans="1:9">
      <c r="A657" s="26">
        <f t="shared" si="122"/>
        <v>646</v>
      </c>
      <c r="B657" s="190" t="str">
        <f t="shared" si="123"/>
        <v/>
      </c>
      <c r="C657" s="66" t="str">
        <f t="shared" si="124"/>
        <v/>
      </c>
      <c r="D657" s="1" t="str">
        <f t="shared" si="125"/>
        <v/>
      </c>
      <c r="E657" s="2" t="str">
        <f t="shared" si="126"/>
        <v/>
      </c>
      <c r="F657" s="205" t="str">
        <f t="shared" si="127"/>
        <v/>
      </c>
      <c r="G657" s="229" t="str">
        <f t="shared" si="128"/>
        <v/>
      </c>
      <c r="H657" s="125">
        <f>IF(OR(ERR=FALSE,AND(F657="",G657="")),0,$G$11-SUM($F$12:F657)+SUM($G$12:G657))</f>
        <v>0</v>
      </c>
      <c r="I657" s="7"/>
    </row>
    <row r="658" spans="1:9">
      <c r="A658" s="26">
        <f t="shared" si="122"/>
        <v>647</v>
      </c>
      <c r="B658" s="190" t="str">
        <f t="shared" si="123"/>
        <v/>
      </c>
      <c r="C658" s="66" t="str">
        <f t="shared" si="124"/>
        <v/>
      </c>
      <c r="D658" s="1" t="str">
        <f t="shared" si="125"/>
        <v/>
      </c>
      <c r="E658" s="2" t="str">
        <f t="shared" si="126"/>
        <v/>
      </c>
      <c r="F658" s="205" t="str">
        <f t="shared" si="127"/>
        <v/>
      </c>
      <c r="G658" s="229" t="str">
        <f t="shared" si="128"/>
        <v/>
      </c>
      <c r="H658" s="125">
        <f>IF(OR(ERR=FALSE,AND(F658="",G658="")),0,$G$11-SUM($F$12:F658)+SUM($G$12:G658))</f>
        <v>0</v>
      </c>
      <c r="I658" s="7"/>
    </row>
    <row r="659" spans="1:9">
      <c r="A659" s="26">
        <f t="shared" si="122"/>
        <v>648</v>
      </c>
      <c r="B659" s="190" t="str">
        <f t="shared" si="123"/>
        <v/>
      </c>
      <c r="C659" s="66" t="str">
        <f t="shared" si="124"/>
        <v/>
      </c>
      <c r="D659" s="1" t="str">
        <f t="shared" si="125"/>
        <v/>
      </c>
      <c r="E659" s="2" t="str">
        <f t="shared" si="126"/>
        <v/>
      </c>
      <c r="F659" s="205" t="str">
        <f t="shared" si="127"/>
        <v/>
      </c>
      <c r="G659" s="229" t="str">
        <f t="shared" si="128"/>
        <v/>
      </c>
      <c r="H659" s="125">
        <f>IF(OR(ERR=FALSE,AND(F659="",G659="")),0,$G$11-SUM($F$12:F659)+SUM($G$12:G659))</f>
        <v>0</v>
      </c>
      <c r="I659" s="7"/>
    </row>
    <row r="660" spans="1:9">
      <c r="A660" s="26">
        <f t="shared" si="122"/>
        <v>649</v>
      </c>
      <c r="B660" s="190" t="str">
        <f t="shared" si="123"/>
        <v/>
      </c>
      <c r="C660" s="66" t="str">
        <f t="shared" si="124"/>
        <v/>
      </c>
      <c r="D660" s="1" t="str">
        <f t="shared" si="125"/>
        <v/>
      </c>
      <c r="E660" s="2" t="str">
        <f t="shared" si="126"/>
        <v/>
      </c>
      <c r="F660" s="205" t="str">
        <f t="shared" si="127"/>
        <v/>
      </c>
      <c r="G660" s="229" t="str">
        <f t="shared" si="128"/>
        <v/>
      </c>
      <c r="H660" s="125">
        <f>IF(OR(ERR=FALSE,AND(F660="",G660="")),0,$G$11-SUM($F$12:F660)+SUM($G$12:G660))</f>
        <v>0</v>
      </c>
      <c r="I660" s="7"/>
    </row>
    <row r="661" spans="1:9">
      <c r="A661" s="26">
        <f t="shared" si="122"/>
        <v>650</v>
      </c>
      <c r="B661" s="190" t="str">
        <f t="shared" si="123"/>
        <v/>
      </c>
      <c r="C661" s="66" t="str">
        <f t="shared" si="124"/>
        <v/>
      </c>
      <c r="D661" s="1" t="str">
        <f t="shared" si="125"/>
        <v/>
      </c>
      <c r="E661" s="2" t="str">
        <f t="shared" si="126"/>
        <v/>
      </c>
      <c r="F661" s="205" t="str">
        <f t="shared" si="127"/>
        <v/>
      </c>
      <c r="G661" s="229" t="str">
        <f t="shared" si="128"/>
        <v/>
      </c>
      <c r="H661" s="125">
        <f>IF(OR(ERR=FALSE,AND(F661="",G661="")),0,$G$11-SUM($F$12:F661)+SUM($G$12:G661))</f>
        <v>0</v>
      </c>
      <c r="I661" s="7"/>
    </row>
    <row r="662" spans="1:9">
      <c r="A662" s="26">
        <f t="shared" si="122"/>
        <v>651</v>
      </c>
      <c r="B662" s="190" t="str">
        <f t="shared" si="123"/>
        <v/>
      </c>
      <c r="C662" s="66" t="str">
        <f t="shared" si="124"/>
        <v/>
      </c>
      <c r="D662" s="1" t="str">
        <f t="shared" si="125"/>
        <v/>
      </c>
      <c r="E662" s="2" t="str">
        <f t="shared" si="126"/>
        <v/>
      </c>
      <c r="F662" s="205" t="str">
        <f t="shared" si="127"/>
        <v/>
      </c>
      <c r="G662" s="229" t="str">
        <f t="shared" si="128"/>
        <v/>
      </c>
      <c r="H662" s="125">
        <f>IF(OR(ERR=FALSE,AND(F662="",G662="")),0,$G$11-SUM($F$12:F662)+SUM($G$12:G662))</f>
        <v>0</v>
      </c>
      <c r="I662" s="7"/>
    </row>
    <row r="663" spans="1:9">
      <c r="A663" s="26">
        <f t="shared" si="122"/>
        <v>652</v>
      </c>
      <c r="B663" s="190" t="str">
        <f t="shared" si="123"/>
        <v/>
      </c>
      <c r="C663" s="66" t="str">
        <f t="shared" si="124"/>
        <v/>
      </c>
      <c r="D663" s="1" t="str">
        <f t="shared" si="125"/>
        <v/>
      </c>
      <c r="E663" s="2" t="str">
        <f t="shared" si="126"/>
        <v/>
      </c>
      <c r="F663" s="205" t="str">
        <f t="shared" si="127"/>
        <v/>
      </c>
      <c r="G663" s="229" t="str">
        <f t="shared" si="128"/>
        <v/>
      </c>
      <c r="H663" s="125">
        <f>IF(OR(ERR=FALSE,AND(F663="",G663="")),0,$G$11-SUM($F$12:F663)+SUM($G$12:G663))</f>
        <v>0</v>
      </c>
      <c r="I663" s="7"/>
    </row>
    <row r="664" spans="1:9">
      <c r="A664" s="26">
        <f t="shared" si="122"/>
        <v>653</v>
      </c>
      <c r="B664" s="190" t="str">
        <f t="shared" si="123"/>
        <v/>
      </c>
      <c r="C664" s="66" t="str">
        <f t="shared" si="124"/>
        <v/>
      </c>
      <c r="D664" s="1" t="str">
        <f t="shared" si="125"/>
        <v/>
      </c>
      <c r="E664" s="2" t="str">
        <f t="shared" si="126"/>
        <v/>
      </c>
      <c r="F664" s="205" t="str">
        <f t="shared" si="127"/>
        <v/>
      </c>
      <c r="G664" s="229" t="str">
        <f t="shared" si="128"/>
        <v/>
      </c>
      <c r="H664" s="125">
        <f>IF(OR(ERR=FALSE,AND(F664="",G664="")),0,$G$11-SUM($F$12:F664)+SUM($G$12:G664))</f>
        <v>0</v>
      </c>
      <c r="I664" s="7"/>
    </row>
    <row r="665" spans="1:9">
      <c r="A665" s="26">
        <f t="shared" si="122"/>
        <v>654</v>
      </c>
      <c r="B665" s="190" t="str">
        <f t="shared" si="123"/>
        <v/>
      </c>
      <c r="C665" s="66" t="str">
        <f t="shared" si="124"/>
        <v/>
      </c>
      <c r="D665" s="1" t="str">
        <f t="shared" si="125"/>
        <v/>
      </c>
      <c r="E665" s="2" t="str">
        <f t="shared" si="126"/>
        <v/>
      </c>
      <c r="F665" s="205" t="str">
        <f t="shared" si="127"/>
        <v/>
      </c>
      <c r="G665" s="229" t="str">
        <f t="shared" si="128"/>
        <v/>
      </c>
      <c r="H665" s="125">
        <f>IF(OR(ERR=FALSE,AND(F665="",G665="")),0,$G$11-SUM($F$12:F665)+SUM($G$12:G665))</f>
        <v>0</v>
      </c>
      <c r="I665" s="7"/>
    </row>
    <row r="666" spans="1:9">
      <c r="A666" s="26">
        <f t="shared" si="122"/>
        <v>655</v>
      </c>
      <c r="B666" s="190" t="str">
        <f t="shared" ref="B666:B681" si="129">IF(ISERROR(VLOOKUP(A666&amp;D$8,JU_KODE,4,FALSE)=TRUE),"",VLOOKUP(A666&amp;D$8,JU_KODE,4,FALSE))</f>
        <v/>
      </c>
      <c r="C666" s="66" t="str">
        <f t="shared" ref="C666:C681" si="130">IF(ISERROR(VLOOKUP(A666&amp;D$8,JU_KODE,5,FALSE)=TRUE),"",VLOOKUP(A666&amp;D$8,JU_KODE,5,FALSE))</f>
        <v/>
      </c>
      <c r="D666" s="1" t="str">
        <f t="shared" ref="D666:D681" si="131">IF(ISERROR(VLOOKUP(A666&amp;D$8,JU_KODE,6,FALSE)=TRUE),"",VLOOKUP(A666&amp;D$8,JU_KODE,6,FALSE))</f>
        <v/>
      </c>
      <c r="E666" s="2" t="str">
        <f t="shared" ref="E666:E681" si="132">IF(ISERROR(VLOOKUP(A666&amp;D$8,JU_KODE,7,FALSE)=TRUE),"",VLOOKUP(A666&amp;D$8,JU_KODE,7,FALSE))</f>
        <v/>
      </c>
      <c r="F666" s="205" t="str">
        <f t="shared" ref="F666:F681" si="133">IF(ISERROR(VLOOKUP(A666&amp;D$8,JU_KODE,12,FALSE)=TRUE),"",VLOOKUP(A666&amp;D$8,JU_KODE,12,FALSE))</f>
        <v/>
      </c>
      <c r="G666" s="229" t="str">
        <f t="shared" ref="G666:G681" si="134">IF(ISERROR(VLOOKUP(A666&amp;D$8,JU_KODE,13,FALSE)=TRUE),"",VLOOKUP(A666&amp;D$8,JU_KODE,13,FALSE))</f>
        <v/>
      </c>
      <c r="H666" s="125">
        <f>IF(OR(ERR=FALSE,AND(F666="",G666="")),0,$G$11-SUM($F$12:F666)+SUM($G$12:G666))</f>
        <v>0</v>
      </c>
      <c r="I666" s="7"/>
    </row>
    <row r="667" spans="1:9">
      <c r="A667" s="26">
        <f t="shared" si="122"/>
        <v>656</v>
      </c>
      <c r="B667" s="190" t="str">
        <f t="shared" si="129"/>
        <v/>
      </c>
      <c r="C667" s="66" t="str">
        <f t="shared" si="130"/>
        <v/>
      </c>
      <c r="D667" s="1" t="str">
        <f t="shared" si="131"/>
        <v/>
      </c>
      <c r="E667" s="2" t="str">
        <f t="shared" si="132"/>
        <v/>
      </c>
      <c r="F667" s="205" t="str">
        <f t="shared" si="133"/>
        <v/>
      </c>
      <c r="G667" s="229" t="str">
        <f t="shared" si="134"/>
        <v/>
      </c>
      <c r="H667" s="125">
        <f>IF(OR(ERR=FALSE,AND(F667="",G667="")),0,$G$11-SUM($F$12:F667)+SUM($G$12:G667))</f>
        <v>0</v>
      </c>
      <c r="I667" s="7"/>
    </row>
    <row r="668" spans="1:9">
      <c r="A668" s="26">
        <f t="shared" si="122"/>
        <v>657</v>
      </c>
      <c r="B668" s="190" t="str">
        <f t="shared" si="129"/>
        <v/>
      </c>
      <c r="C668" s="66" t="str">
        <f t="shared" si="130"/>
        <v/>
      </c>
      <c r="D668" s="1" t="str">
        <f t="shared" si="131"/>
        <v/>
      </c>
      <c r="E668" s="2" t="str">
        <f t="shared" si="132"/>
        <v/>
      </c>
      <c r="F668" s="205" t="str">
        <f t="shared" si="133"/>
        <v/>
      </c>
      <c r="G668" s="229" t="str">
        <f t="shared" si="134"/>
        <v/>
      </c>
      <c r="H668" s="125">
        <f>IF(OR(ERR=FALSE,AND(F668="",G668="")),0,$G$11-SUM($F$12:F668)+SUM($G$12:G668))</f>
        <v>0</v>
      </c>
      <c r="I668" s="7"/>
    </row>
    <row r="669" spans="1:9">
      <c r="A669" s="26">
        <f t="shared" si="122"/>
        <v>658</v>
      </c>
      <c r="B669" s="190" t="str">
        <f t="shared" si="129"/>
        <v/>
      </c>
      <c r="C669" s="66" t="str">
        <f t="shared" si="130"/>
        <v/>
      </c>
      <c r="D669" s="1" t="str">
        <f t="shared" si="131"/>
        <v/>
      </c>
      <c r="E669" s="2" t="str">
        <f t="shared" si="132"/>
        <v/>
      </c>
      <c r="F669" s="205" t="str">
        <f t="shared" si="133"/>
        <v/>
      </c>
      <c r="G669" s="229" t="str">
        <f t="shared" si="134"/>
        <v/>
      </c>
      <c r="H669" s="125">
        <f>IF(OR(ERR=FALSE,AND(F669="",G669="")),0,$G$11-SUM($F$12:F669)+SUM($G$12:G669))</f>
        <v>0</v>
      </c>
      <c r="I669" s="7"/>
    </row>
    <row r="670" spans="1:9">
      <c r="A670" s="26">
        <f t="shared" si="122"/>
        <v>659</v>
      </c>
      <c r="B670" s="190" t="str">
        <f t="shared" si="129"/>
        <v/>
      </c>
      <c r="C670" s="66" t="str">
        <f t="shared" si="130"/>
        <v/>
      </c>
      <c r="D670" s="1" t="str">
        <f t="shared" si="131"/>
        <v/>
      </c>
      <c r="E670" s="2" t="str">
        <f t="shared" si="132"/>
        <v/>
      </c>
      <c r="F670" s="205" t="str">
        <f t="shared" si="133"/>
        <v/>
      </c>
      <c r="G670" s="229" t="str">
        <f t="shared" si="134"/>
        <v/>
      </c>
      <c r="H670" s="125">
        <f>IF(OR(ERR=FALSE,AND(F670="",G670="")),0,$G$11-SUM($F$12:F670)+SUM($G$12:G670))</f>
        <v>0</v>
      </c>
      <c r="I670" s="7"/>
    </row>
    <row r="671" spans="1:9">
      <c r="A671" s="26">
        <f t="shared" si="122"/>
        <v>660</v>
      </c>
      <c r="B671" s="190" t="str">
        <f t="shared" si="129"/>
        <v/>
      </c>
      <c r="C671" s="66" t="str">
        <f t="shared" si="130"/>
        <v/>
      </c>
      <c r="D671" s="1" t="str">
        <f t="shared" si="131"/>
        <v/>
      </c>
      <c r="E671" s="2" t="str">
        <f t="shared" si="132"/>
        <v/>
      </c>
      <c r="F671" s="205" t="str">
        <f t="shared" si="133"/>
        <v/>
      </c>
      <c r="G671" s="229" t="str">
        <f t="shared" si="134"/>
        <v/>
      </c>
      <c r="H671" s="125">
        <f>IF(OR(ERR=FALSE,AND(F671="",G671="")),0,$G$11-SUM($F$12:F671)+SUM($G$12:G671))</f>
        <v>0</v>
      </c>
      <c r="I671" s="7"/>
    </row>
    <row r="672" spans="1:9">
      <c r="A672" s="26">
        <f t="shared" si="122"/>
        <v>661</v>
      </c>
      <c r="B672" s="190" t="str">
        <f t="shared" si="129"/>
        <v/>
      </c>
      <c r="C672" s="66" t="str">
        <f t="shared" si="130"/>
        <v/>
      </c>
      <c r="D672" s="1" t="str">
        <f t="shared" si="131"/>
        <v/>
      </c>
      <c r="E672" s="2" t="str">
        <f t="shared" si="132"/>
        <v/>
      </c>
      <c r="F672" s="205" t="str">
        <f t="shared" si="133"/>
        <v/>
      </c>
      <c r="G672" s="229" t="str">
        <f t="shared" si="134"/>
        <v/>
      </c>
      <c r="H672" s="125">
        <f>IF(OR(ERR=FALSE,AND(F672="",G672="")),0,$G$11-SUM($F$12:F672)+SUM($G$12:G672))</f>
        <v>0</v>
      </c>
      <c r="I672" s="7"/>
    </row>
    <row r="673" spans="1:9">
      <c r="A673" s="26">
        <f t="shared" si="122"/>
        <v>662</v>
      </c>
      <c r="B673" s="190" t="str">
        <f t="shared" si="129"/>
        <v/>
      </c>
      <c r="C673" s="66" t="str">
        <f t="shared" si="130"/>
        <v/>
      </c>
      <c r="D673" s="1" t="str">
        <f t="shared" si="131"/>
        <v/>
      </c>
      <c r="E673" s="2" t="str">
        <f t="shared" si="132"/>
        <v/>
      </c>
      <c r="F673" s="205" t="str">
        <f t="shared" si="133"/>
        <v/>
      </c>
      <c r="G673" s="229" t="str">
        <f t="shared" si="134"/>
        <v/>
      </c>
      <c r="H673" s="125">
        <f>IF(OR(ERR=FALSE,AND(F673="",G673="")),0,$G$11-SUM($F$12:F673)+SUM($G$12:G673))</f>
        <v>0</v>
      </c>
      <c r="I673" s="7"/>
    </row>
    <row r="674" spans="1:9">
      <c r="A674" s="26">
        <f t="shared" si="122"/>
        <v>663</v>
      </c>
      <c r="B674" s="190" t="str">
        <f t="shared" si="129"/>
        <v/>
      </c>
      <c r="C674" s="66" t="str">
        <f t="shared" si="130"/>
        <v/>
      </c>
      <c r="D674" s="1" t="str">
        <f t="shared" si="131"/>
        <v/>
      </c>
      <c r="E674" s="2" t="str">
        <f t="shared" si="132"/>
        <v/>
      </c>
      <c r="F674" s="205" t="str">
        <f t="shared" si="133"/>
        <v/>
      </c>
      <c r="G674" s="229" t="str">
        <f t="shared" si="134"/>
        <v/>
      </c>
      <c r="H674" s="125">
        <f>IF(OR(ERR=FALSE,AND(F674="",G674="")),0,$G$11-SUM($F$12:F674)+SUM($G$12:G674))</f>
        <v>0</v>
      </c>
      <c r="I674" s="7"/>
    </row>
    <row r="675" spans="1:9">
      <c r="A675" s="26">
        <f t="shared" si="122"/>
        <v>664</v>
      </c>
      <c r="B675" s="190" t="str">
        <f t="shared" si="129"/>
        <v/>
      </c>
      <c r="C675" s="66" t="str">
        <f t="shared" si="130"/>
        <v/>
      </c>
      <c r="D675" s="1" t="str">
        <f t="shared" si="131"/>
        <v/>
      </c>
      <c r="E675" s="2" t="str">
        <f t="shared" si="132"/>
        <v/>
      </c>
      <c r="F675" s="205" t="str">
        <f t="shared" si="133"/>
        <v/>
      </c>
      <c r="G675" s="229" t="str">
        <f t="shared" si="134"/>
        <v/>
      </c>
      <c r="H675" s="125">
        <f>IF(OR(ERR=FALSE,AND(F675="",G675="")),0,$G$11-SUM($F$12:F675)+SUM($G$12:G675))</f>
        <v>0</v>
      </c>
      <c r="I675" s="7"/>
    </row>
    <row r="676" spans="1:9">
      <c r="A676" s="26">
        <f t="shared" si="122"/>
        <v>665</v>
      </c>
      <c r="B676" s="190" t="str">
        <f t="shared" si="129"/>
        <v/>
      </c>
      <c r="C676" s="66" t="str">
        <f t="shared" si="130"/>
        <v/>
      </c>
      <c r="D676" s="1" t="str">
        <f t="shared" si="131"/>
        <v/>
      </c>
      <c r="E676" s="2" t="str">
        <f t="shared" si="132"/>
        <v/>
      </c>
      <c r="F676" s="205" t="str">
        <f t="shared" si="133"/>
        <v/>
      </c>
      <c r="G676" s="229" t="str">
        <f t="shared" si="134"/>
        <v/>
      </c>
      <c r="H676" s="125">
        <f>IF(OR(ERR=FALSE,AND(F676="",G676="")),0,$G$11-SUM($F$12:F676)+SUM($G$12:G676))</f>
        <v>0</v>
      </c>
      <c r="I676" s="7"/>
    </row>
    <row r="677" spans="1:9">
      <c r="A677" s="26">
        <f t="shared" si="122"/>
        <v>666</v>
      </c>
      <c r="B677" s="190" t="str">
        <f t="shared" si="129"/>
        <v/>
      </c>
      <c r="C677" s="66" t="str">
        <f t="shared" si="130"/>
        <v/>
      </c>
      <c r="D677" s="1" t="str">
        <f t="shared" si="131"/>
        <v/>
      </c>
      <c r="E677" s="2" t="str">
        <f t="shared" si="132"/>
        <v/>
      </c>
      <c r="F677" s="205" t="str">
        <f t="shared" si="133"/>
        <v/>
      </c>
      <c r="G677" s="229" t="str">
        <f t="shared" si="134"/>
        <v/>
      </c>
      <c r="H677" s="125">
        <f>IF(OR(ERR=FALSE,AND(F677="",G677="")),0,$G$11-SUM($F$12:F677)+SUM($G$12:G677))</f>
        <v>0</v>
      </c>
      <c r="I677" s="7"/>
    </row>
    <row r="678" spans="1:9">
      <c r="A678" s="26">
        <f t="shared" si="122"/>
        <v>667</v>
      </c>
      <c r="B678" s="190" t="str">
        <f t="shared" si="129"/>
        <v/>
      </c>
      <c r="C678" s="66" t="str">
        <f t="shared" si="130"/>
        <v/>
      </c>
      <c r="D678" s="1" t="str">
        <f t="shared" si="131"/>
        <v/>
      </c>
      <c r="E678" s="2" t="str">
        <f t="shared" si="132"/>
        <v/>
      </c>
      <c r="F678" s="205" t="str">
        <f t="shared" si="133"/>
        <v/>
      </c>
      <c r="G678" s="229" t="str">
        <f t="shared" si="134"/>
        <v/>
      </c>
      <c r="H678" s="125">
        <f>IF(OR(ERR=FALSE,AND(F678="",G678="")),0,$G$11-SUM($F$12:F678)+SUM($G$12:G678))</f>
        <v>0</v>
      </c>
      <c r="I678" s="7"/>
    </row>
    <row r="679" spans="1:9">
      <c r="A679" s="26">
        <f t="shared" si="122"/>
        <v>668</v>
      </c>
      <c r="B679" s="190" t="str">
        <f t="shared" si="129"/>
        <v/>
      </c>
      <c r="C679" s="66" t="str">
        <f t="shared" si="130"/>
        <v/>
      </c>
      <c r="D679" s="1" t="str">
        <f t="shared" si="131"/>
        <v/>
      </c>
      <c r="E679" s="2" t="str">
        <f t="shared" si="132"/>
        <v/>
      </c>
      <c r="F679" s="205" t="str">
        <f t="shared" si="133"/>
        <v/>
      </c>
      <c r="G679" s="229" t="str">
        <f t="shared" si="134"/>
        <v/>
      </c>
      <c r="H679" s="125">
        <f>IF(OR(ERR=FALSE,AND(F679="",G679="")),0,$G$11-SUM($F$12:F679)+SUM($G$12:G679))</f>
        <v>0</v>
      </c>
      <c r="I679" s="7"/>
    </row>
    <row r="680" spans="1:9">
      <c r="A680" s="26">
        <f t="shared" si="122"/>
        <v>669</v>
      </c>
      <c r="B680" s="190" t="str">
        <f t="shared" si="129"/>
        <v/>
      </c>
      <c r="C680" s="66" t="str">
        <f t="shared" si="130"/>
        <v/>
      </c>
      <c r="D680" s="1" t="str">
        <f t="shared" si="131"/>
        <v/>
      </c>
      <c r="E680" s="2" t="str">
        <f t="shared" si="132"/>
        <v/>
      </c>
      <c r="F680" s="205" t="str">
        <f t="shared" si="133"/>
        <v/>
      </c>
      <c r="G680" s="229" t="str">
        <f t="shared" si="134"/>
        <v/>
      </c>
      <c r="H680" s="125">
        <f>IF(OR(ERR=FALSE,AND(F680="",G680="")),0,$G$11-SUM($F$12:F680)+SUM($G$12:G680))</f>
        <v>0</v>
      </c>
      <c r="I680" s="7"/>
    </row>
    <row r="681" spans="1:9">
      <c r="A681" s="26">
        <f t="shared" si="122"/>
        <v>670</v>
      </c>
      <c r="B681" s="190" t="str">
        <f t="shared" si="129"/>
        <v/>
      </c>
      <c r="C681" s="66" t="str">
        <f t="shared" si="130"/>
        <v/>
      </c>
      <c r="D681" s="1" t="str">
        <f t="shared" si="131"/>
        <v/>
      </c>
      <c r="E681" s="2" t="str">
        <f t="shared" si="132"/>
        <v/>
      </c>
      <c r="F681" s="205" t="str">
        <f t="shared" si="133"/>
        <v/>
      </c>
      <c r="G681" s="229" t="str">
        <f t="shared" si="134"/>
        <v/>
      </c>
      <c r="H681" s="125">
        <f>IF(OR(ERR=FALSE,AND(F681="",G681="")),0,$G$11-SUM($F$12:F681)+SUM($G$12:G681))</f>
        <v>0</v>
      </c>
      <c r="I681" s="7"/>
    </row>
    <row r="682" spans="1:9">
      <c r="A682" s="26">
        <f t="shared" si="122"/>
        <v>671</v>
      </c>
      <c r="B682" s="190" t="str">
        <f t="shared" ref="B682:B713" si="135">IF(ISERROR(VLOOKUP(A682&amp;D$8,JU_KODE,4,FALSE)=TRUE),"",VLOOKUP(A682&amp;D$8,JU_KODE,4,FALSE))</f>
        <v/>
      </c>
      <c r="C682" s="66" t="str">
        <f t="shared" ref="C682:C713" si="136">IF(ISERROR(VLOOKUP(A682&amp;D$8,JU_KODE,5,FALSE)=TRUE),"",VLOOKUP(A682&amp;D$8,JU_KODE,5,FALSE))</f>
        <v/>
      </c>
      <c r="D682" s="1" t="str">
        <f t="shared" ref="D682:D713" si="137">IF(ISERROR(VLOOKUP(A682&amp;D$8,JU_KODE,6,FALSE)=TRUE),"",VLOOKUP(A682&amp;D$8,JU_KODE,6,FALSE))</f>
        <v/>
      </c>
      <c r="E682" s="2" t="str">
        <f t="shared" ref="E682:E713" si="138">IF(ISERROR(VLOOKUP(A682&amp;D$8,JU_KODE,7,FALSE)=TRUE),"",VLOOKUP(A682&amp;D$8,JU_KODE,7,FALSE))</f>
        <v/>
      </c>
      <c r="F682" s="205" t="str">
        <f t="shared" ref="F682:F713" si="139">IF(ISERROR(VLOOKUP(A682&amp;D$8,JU_KODE,12,FALSE)=TRUE),"",VLOOKUP(A682&amp;D$8,JU_KODE,12,FALSE))</f>
        <v/>
      </c>
      <c r="G682" s="229" t="str">
        <f t="shared" ref="G682:G713" si="140">IF(ISERROR(VLOOKUP(A682&amp;D$8,JU_KODE,13,FALSE)=TRUE),"",VLOOKUP(A682&amp;D$8,JU_KODE,13,FALSE))</f>
        <v/>
      </c>
      <c r="H682" s="125">
        <f>IF(OR(ERR=FALSE,AND(F682="",G682="")),0,$G$11-SUM($F$12:F682)+SUM($G$12:G682))</f>
        <v>0</v>
      </c>
      <c r="I682" s="7"/>
    </row>
    <row r="683" spans="1:9">
      <c r="A683" s="26">
        <f t="shared" si="122"/>
        <v>672</v>
      </c>
      <c r="B683" s="190" t="str">
        <f t="shared" si="135"/>
        <v/>
      </c>
      <c r="C683" s="66" t="str">
        <f t="shared" si="136"/>
        <v/>
      </c>
      <c r="D683" s="1" t="str">
        <f t="shared" si="137"/>
        <v/>
      </c>
      <c r="E683" s="2" t="str">
        <f t="shared" si="138"/>
        <v/>
      </c>
      <c r="F683" s="205" t="str">
        <f t="shared" si="139"/>
        <v/>
      </c>
      <c r="G683" s="229" t="str">
        <f t="shared" si="140"/>
        <v/>
      </c>
      <c r="H683" s="125">
        <f>IF(OR(ERR=FALSE,AND(F683="",G683="")),0,$G$11-SUM($F$12:F683)+SUM($G$12:G683))</f>
        <v>0</v>
      </c>
      <c r="I683" s="7"/>
    </row>
    <row r="684" spans="1:9">
      <c r="A684" s="26">
        <f t="shared" si="122"/>
        <v>673</v>
      </c>
      <c r="B684" s="190" t="str">
        <f t="shared" si="135"/>
        <v/>
      </c>
      <c r="C684" s="66" t="str">
        <f t="shared" si="136"/>
        <v/>
      </c>
      <c r="D684" s="1" t="str">
        <f t="shared" si="137"/>
        <v/>
      </c>
      <c r="E684" s="2" t="str">
        <f t="shared" si="138"/>
        <v/>
      </c>
      <c r="F684" s="205" t="str">
        <f t="shared" si="139"/>
        <v/>
      </c>
      <c r="G684" s="229" t="str">
        <f t="shared" si="140"/>
        <v/>
      </c>
      <c r="H684" s="125">
        <f>IF(OR(ERR=FALSE,AND(F684="",G684="")),0,$G$11-SUM($F$12:F684)+SUM($G$12:G684))</f>
        <v>0</v>
      </c>
      <c r="I684" s="7"/>
    </row>
    <row r="685" spans="1:9">
      <c r="A685" s="26">
        <f t="shared" si="122"/>
        <v>674</v>
      </c>
      <c r="B685" s="190" t="str">
        <f t="shared" si="135"/>
        <v/>
      </c>
      <c r="C685" s="66" t="str">
        <f t="shared" si="136"/>
        <v/>
      </c>
      <c r="D685" s="1" t="str">
        <f t="shared" si="137"/>
        <v/>
      </c>
      <c r="E685" s="2" t="str">
        <f t="shared" si="138"/>
        <v/>
      </c>
      <c r="F685" s="205" t="str">
        <f t="shared" si="139"/>
        <v/>
      </c>
      <c r="G685" s="229" t="str">
        <f t="shared" si="140"/>
        <v/>
      </c>
      <c r="H685" s="125">
        <f>IF(OR(ERR=FALSE,AND(F685="",G685="")),0,$G$11-SUM($F$12:F685)+SUM($G$12:G685))</f>
        <v>0</v>
      </c>
      <c r="I685" s="7"/>
    </row>
    <row r="686" spans="1:9">
      <c r="A686" s="26">
        <f t="shared" si="122"/>
        <v>675</v>
      </c>
      <c r="B686" s="190" t="str">
        <f t="shared" si="135"/>
        <v/>
      </c>
      <c r="C686" s="66" t="str">
        <f t="shared" si="136"/>
        <v/>
      </c>
      <c r="D686" s="1" t="str">
        <f t="shared" si="137"/>
        <v/>
      </c>
      <c r="E686" s="2" t="str">
        <f t="shared" si="138"/>
        <v/>
      </c>
      <c r="F686" s="205" t="str">
        <f t="shared" si="139"/>
        <v/>
      </c>
      <c r="G686" s="229" t="str">
        <f t="shared" si="140"/>
        <v/>
      </c>
      <c r="H686" s="125">
        <f>IF(OR(ERR=FALSE,AND(F686="",G686="")),0,$G$11-SUM($F$12:F686)+SUM($G$12:G686))</f>
        <v>0</v>
      </c>
      <c r="I686" s="7"/>
    </row>
    <row r="687" spans="1:9">
      <c r="A687" s="26">
        <f t="shared" si="122"/>
        <v>676</v>
      </c>
      <c r="B687" s="190" t="str">
        <f t="shared" si="135"/>
        <v/>
      </c>
      <c r="C687" s="66" t="str">
        <f t="shared" si="136"/>
        <v/>
      </c>
      <c r="D687" s="1" t="str">
        <f t="shared" si="137"/>
        <v/>
      </c>
      <c r="E687" s="2" t="str">
        <f t="shared" si="138"/>
        <v/>
      </c>
      <c r="F687" s="205" t="str">
        <f t="shared" si="139"/>
        <v/>
      </c>
      <c r="G687" s="229" t="str">
        <f t="shared" si="140"/>
        <v/>
      </c>
      <c r="H687" s="125">
        <f>IF(OR(ERR=FALSE,AND(F687="",G687="")),0,$G$11-SUM($F$12:F687)+SUM($G$12:G687))</f>
        <v>0</v>
      </c>
      <c r="I687" s="7"/>
    </row>
    <row r="688" spans="1:9">
      <c r="A688" s="26">
        <f t="shared" si="122"/>
        <v>677</v>
      </c>
      <c r="B688" s="190" t="str">
        <f t="shared" si="135"/>
        <v/>
      </c>
      <c r="C688" s="66" t="str">
        <f t="shared" si="136"/>
        <v/>
      </c>
      <c r="D688" s="1" t="str">
        <f t="shared" si="137"/>
        <v/>
      </c>
      <c r="E688" s="2" t="str">
        <f t="shared" si="138"/>
        <v/>
      </c>
      <c r="F688" s="205" t="str">
        <f t="shared" si="139"/>
        <v/>
      </c>
      <c r="G688" s="229" t="str">
        <f t="shared" si="140"/>
        <v/>
      </c>
      <c r="H688" s="125">
        <f>IF(OR(ERR=FALSE,AND(F688="",G688="")),0,$G$11-SUM($F$12:F688)+SUM($G$12:G688))</f>
        <v>0</v>
      </c>
      <c r="I688" s="7"/>
    </row>
    <row r="689" spans="1:9">
      <c r="A689" s="26">
        <f t="shared" si="122"/>
        <v>678</v>
      </c>
      <c r="B689" s="190" t="str">
        <f t="shared" si="135"/>
        <v/>
      </c>
      <c r="C689" s="66" t="str">
        <f t="shared" si="136"/>
        <v/>
      </c>
      <c r="D689" s="1" t="str">
        <f t="shared" si="137"/>
        <v/>
      </c>
      <c r="E689" s="2" t="str">
        <f t="shared" si="138"/>
        <v/>
      </c>
      <c r="F689" s="205" t="str">
        <f t="shared" si="139"/>
        <v/>
      </c>
      <c r="G689" s="229" t="str">
        <f t="shared" si="140"/>
        <v/>
      </c>
      <c r="H689" s="125">
        <f>IF(OR(ERR=FALSE,AND(F689="",G689="")),0,$G$11-SUM($F$12:F689)+SUM($G$12:G689))</f>
        <v>0</v>
      </c>
      <c r="I689" s="7"/>
    </row>
    <row r="690" spans="1:9">
      <c r="A690" s="26">
        <f t="shared" si="122"/>
        <v>679</v>
      </c>
      <c r="B690" s="190" t="str">
        <f t="shared" si="135"/>
        <v/>
      </c>
      <c r="C690" s="66" t="str">
        <f t="shared" si="136"/>
        <v/>
      </c>
      <c r="D690" s="1" t="str">
        <f t="shared" si="137"/>
        <v/>
      </c>
      <c r="E690" s="2" t="str">
        <f t="shared" si="138"/>
        <v/>
      </c>
      <c r="F690" s="205" t="str">
        <f t="shared" si="139"/>
        <v/>
      </c>
      <c r="G690" s="229" t="str">
        <f t="shared" si="140"/>
        <v/>
      </c>
      <c r="H690" s="125">
        <f>IF(OR(ERR=FALSE,AND(F690="",G690="")),0,$G$11-SUM($F$12:F690)+SUM($G$12:G690))</f>
        <v>0</v>
      </c>
      <c r="I690" s="7"/>
    </row>
    <row r="691" spans="1:9">
      <c r="A691" s="26">
        <f t="shared" si="122"/>
        <v>680</v>
      </c>
      <c r="B691" s="190" t="str">
        <f t="shared" si="135"/>
        <v/>
      </c>
      <c r="C691" s="66" t="str">
        <f t="shared" si="136"/>
        <v/>
      </c>
      <c r="D691" s="1" t="str">
        <f t="shared" si="137"/>
        <v/>
      </c>
      <c r="E691" s="2" t="str">
        <f t="shared" si="138"/>
        <v/>
      </c>
      <c r="F691" s="205" t="str">
        <f t="shared" si="139"/>
        <v/>
      </c>
      <c r="G691" s="229" t="str">
        <f t="shared" si="140"/>
        <v/>
      </c>
      <c r="H691" s="125">
        <f>IF(OR(ERR=FALSE,AND(F691="",G691="")),0,$G$11-SUM($F$12:F691)+SUM($G$12:G691))</f>
        <v>0</v>
      </c>
      <c r="I691" s="7"/>
    </row>
    <row r="692" spans="1:9">
      <c r="A692" s="26">
        <f t="shared" si="122"/>
        <v>681</v>
      </c>
      <c r="B692" s="190" t="str">
        <f t="shared" si="135"/>
        <v/>
      </c>
      <c r="C692" s="66" t="str">
        <f t="shared" si="136"/>
        <v/>
      </c>
      <c r="D692" s="1" t="str">
        <f t="shared" si="137"/>
        <v/>
      </c>
      <c r="E692" s="2" t="str">
        <f t="shared" si="138"/>
        <v/>
      </c>
      <c r="F692" s="205" t="str">
        <f t="shared" si="139"/>
        <v/>
      </c>
      <c r="G692" s="229" t="str">
        <f t="shared" si="140"/>
        <v/>
      </c>
      <c r="H692" s="125">
        <f>IF(OR(ERR=FALSE,AND(F692="",G692="")),0,$G$11-SUM($F$12:F692)+SUM($G$12:G692))</f>
        <v>0</v>
      </c>
      <c r="I692" s="7"/>
    </row>
    <row r="693" spans="1:9">
      <c r="A693" s="26">
        <f t="shared" si="122"/>
        <v>682</v>
      </c>
      <c r="B693" s="190" t="str">
        <f t="shared" si="135"/>
        <v/>
      </c>
      <c r="C693" s="66" t="str">
        <f t="shared" si="136"/>
        <v/>
      </c>
      <c r="D693" s="1" t="str">
        <f t="shared" si="137"/>
        <v/>
      </c>
      <c r="E693" s="2" t="str">
        <f t="shared" si="138"/>
        <v/>
      </c>
      <c r="F693" s="205" t="str">
        <f t="shared" si="139"/>
        <v/>
      </c>
      <c r="G693" s="229" t="str">
        <f t="shared" si="140"/>
        <v/>
      </c>
      <c r="H693" s="125">
        <f>IF(OR(ERR=FALSE,AND(F693="",G693="")),0,$G$11-SUM($F$12:F693)+SUM($G$12:G693))</f>
        <v>0</v>
      </c>
      <c r="I693" s="7"/>
    </row>
    <row r="694" spans="1:9">
      <c r="A694" s="26">
        <f t="shared" si="122"/>
        <v>683</v>
      </c>
      <c r="B694" s="190" t="str">
        <f t="shared" si="135"/>
        <v/>
      </c>
      <c r="C694" s="66" t="str">
        <f t="shared" si="136"/>
        <v/>
      </c>
      <c r="D694" s="1" t="str">
        <f t="shared" si="137"/>
        <v/>
      </c>
      <c r="E694" s="2" t="str">
        <f t="shared" si="138"/>
        <v/>
      </c>
      <c r="F694" s="205" t="str">
        <f t="shared" si="139"/>
        <v/>
      </c>
      <c r="G694" s="229" t="str">
        <f t="shared" si="140"/>
        <v/>
      </c>
      <c r="H694" s="125">
        <f>IF(OR(ERR=FALSE,AND(F694="",G694="")),0,$G$11-SUM($F$12:F694)+SUM($G$12:G694))</f>
        <v>0</v>
      </c>
      <c r="I694" s="7"/>
    </row>
    <row r="695" spans="1:9">
      <c r="A695" s="26">
        <f t="shared" si="122"/>
        <v>684</v>
      </c>
      <c r="B695" s="190" t="str">
        <f t="shared" si="135"/>
        <v/>
      </c>
      <c r="C695" s="66" t="str">
        <f t="shared" si="136"/>
        <v/>
      </c>
      <c r="D695" s="1" t="str">
        <f t="shared" si="137"/>
        <v/>
      </c>
      <c r="E695" s="2" t="str">
        <f t="shared" si="138"/>
        <v/>
      </c>
      <c r="F695" s="205" t="str">
        <f t="shared" si="139"/>
        <v/>
      </c>
      <c r="G695" s="229" t="str">
        <f t="shared" si="140"/>
        <v/>
      </c>
      <c r="H695" s="125">
        <f>IF(OR(ERR=FALSE,AND(F695="",G695="")),0,$G$11-SUM($F$12:F695)+SUM($G$12:G695))</f>
        <v>0</v>
      </c>
      <c r="I695" s="7"/>
    </row>
    <row r="696" spans="1:9">
      <c r="A696" s="26">
        <f t="shared" si="122"/>
        <v>685</v>
      </c>
      <c r="B696" s="190" t="str">
        <f t="shared" si="135"/>
        <v/>
      </c>
      <c r="C696" s="66" t="str">
        <f t="shared" si="136"/>
        <v/>
      </c>
      <c r="D696" s="1" t="str">
        <f t="shared" si="137"/>
        <v/>
      </c>
      <c r="E696" s="2" t="str">
        <f t="shared" si="138"/>
        <v/>
      </c>
      <c r="F696" s="205" t="str">
        <f t="shared" si="139"/>
        <v/>
      </c>
      <c r="G696" s="229" t="str">
        <f t="shared" si="140"/>
        <v/>
      </c>
      <c r="H696" s="125">
        <f>IF(OR(ERR=FALSE,AND(F696="",G696="")),0,$G$11-SUM($F$12:F696)+SUM($G$12:G696))</f>
        <v>0</v>
      </c>
      <c r="I696" s="7"/>
    </row>
    <row r="697" spans="1:9">
      <c r="A697" s="26">
        <f t="shared" ref="A697:A760" si="141">A696+1</f>
        <v>686</v>
      </c>
      <c r="B697" s="190" t="str">
        <f t="shared" si="135"/>
        <v/>
      </c>
      <c r="C697" s="66" t="str">
        <f t="shared" si="136"/>
        <v/>
      </c>
      <c r="D697" s="1" t="str">
        <f t="shared" si="137"/>
        <v/>
      </c>
      <c r="E697" s="2" t="str">
        <f t="shared" si="138"/>
        <v/>
      </c>
      <c r="F697" s="205" t="str">
        <f t="shared" si="139"/>
        <v/>
      </c>
      <c r="G697" s="229" t="str">
        <f t="shared" si="140"/>
        <v/>
      </c>
      <c r="H697" s="125">
        <f>IF(OR(ERR=FALSE,AND(F697="",G697="")),0,$G$11-SUM($F$12:F697)+SUM($G$12:G697))</f>
        <v>0</v>
      </c>
      <c r="I697" s="7"/>
    </row>
    <row r="698" spans="1:9">
      <c r="A698" s="26">
        <f t="shared" si="141"/>
        <v>687</v>
      </c>
      <c r="B698" s="190" t="str">
        <f t="shared" si="135"/>
        <v/>
      </c>
      <c r="C698" s="66" t="str">
        <f t="shared" si="136"/>
        <v/>
      </c>
      <c r="D698" s="1" t="str">
        <f t="shared" si="137"/>
        <v/>
      </c>
      <c r="E698" s="2" t="str">
        <f t="shared" si="138"/>
        <v/>
      </c>
      <c r="F698" s="205" t="str">
        <f t="shared" si="139"/>
        <v/>
      </c>
      <c r="G698" s="229" t="str">
        <f t="shared" si="140"/>
        <v/>
      </c>
      <c r="H698" s="125">
        <f>IF(OR(ERR=FALSE,AND(F698="",G698="")),0,$G$11-SUM($F$12:F698)+SUM($G$12:G698))</f>
        <v>0</v>
      </c>
      <c r="I698" s="7"/>
    </row>
    <row r="699" spans="1:9">
      <c r="A699" s="26">
        <f t="shared" si="141"/>
        <v>688</v>
      </c>
      <c r="B699" s="190" t="str">
        <f t="shared" si="135"/>
        <v/>
      </c>
      <c r="C699" s="66" t="str">
        <f t="shared" si="136"/>
        <v/>
      </c>
      <c r="D699" s="1" t="str">
        <f t="shared" si="137"/>
        <v/>
      </c>
      <c r="E699" s="2" t="str">
        <f t="shared" si="138"/>
        <v/>
      </c>
      <c r="F699" s="205" t="str">
        <f t="shared" si="139"/>
        <v/>
      </c>
      <c r="G699" s="229" t="str">
        <f t="shared" si="140"/>
        <v/>
      </c>
      <c r="H699" s="125">
        <f>IF(OR(ERR=FALSE,AND(F699="",G699="")),0,$G$11-SUM($F$12:F699)+SUM($G$12:G699))</f>
        <v>0</v>
      </c>
      <c r="I699" s="7"/>
    </row>
    <row r="700" spans="1:9">
      <c r="A700" s="26">
        <f t="shared" si="141"/>
        <v>689</v>
      </c>
      <c r="B700" s="190" t="str">
        <f t="shared" si="135"/>
        <v/>
      </c>
      <c r="C700" s="66" t="str">
        <f t="shared" si="136"/>
        <v/>
      </c>
      <c r="D700" s="1" t="str">
        <f t="shared" si="137"/>
        <v/>
      </c>
      <c r="E700" s="2" t="str">
        <f t="shared" si="138"/>
        <v/>
      </c>
      <c r="F700" s="205" t="str">
        <f t="shared" si="139"/>
        <v/>
      </c>
      <c r="G700" s="229" t="str">
        <f t="shared" si="140"/>
        <v/>
      </c>
      <c r="H700" s="125">
        <f>IF(OR(ERR=FALSE,AND(F700="",G700="")),0,$G$11-SUM($F$12:F700)+SUM($G$12:G700))</f>
        <v>0</v>
      </c>
      <c r="I700" s="7"/>
    </row>
    <row r="701" spans="1:9">
      <c r="A701" s="26">
        <f t="shared" si="141"/>
        <v>690</v>
      </c>
      <c r="B701" s="190" t="str">
        <f t="shared" si="135"/>
        <v/>
      </c>
      <c r="C701" s="66" t="str">
        <f t="shared" si="136"/>
        <v/>
      </c>
      <c r="D701" s="1" t="str">
        <f t="shared" si="137"/>
        <v/>
      </c>
      <c r="E701" s="2" t="str">
        <f t="shared" si="138"/>
        <v/>
      </c>
      <c r="F701" s="205" t="str">
        <f t="shared" si="139"/>
        <v/>
      </c>
      <c r="G701" s="229" t="str">
        <f t="shared" si="140"/>
        <v/>
      </c>
      <c r="H701" s="125">
        <f>IF(OR(ERR=FALSE,AND(F701="",G701="")),0,$G$11-SUM($F$12:F701)+SUM($G$12:G701))</f>
        <v>0</v>
      </c>
      <c r="I701" s="7"/>
    </row>
    <row r="702" spans="1:9">
      <c r="A702" s="26">
        <f t="shared" si="141"/>
        <v>691</v>
      </c>
      <c r="B702" s="190" t="str">
        <f t="shared" si="135"/>
        <v/>
      </c>
      <c r="C702" s="66" t="str">
        <f t="shared" si="136"/>
        <v/>
      </c>
      <c r="D702" s="1" t="str">
        <f t="shared" si="137"/>
        <v/>
      </c>
      <c r="E702" s="2" t="str">
        <f t="shared" si="138"/>
        <v/>
      </c>
      <c r="F702" s="205" t="str">
        <f t="shared" si="139"/>
        <v/>
      </c>
      <c r="G702" s="229" t="str">
        <f t="shared" si="140"/>
        <v/>
      </c>
      <c r="H702" s="125">
        <f>IF(OR(ERR=FALSE,AND(F702="",G702="")),0,$G$11-SUM($F$12:F702)+SUM($G$12:G702))</f>
        <v>0</v>
      </c>
      <c r="I702" s="7"/>
    </row>
    <row r="703" spans="1:9">
      <c r="A703" s="26">
        <f t="shared" si="141"/>
        <v>692</v>
      </c>
      <c r="B703" s="190" t="str">
        <f t="shared" si="135"/>
        <v/>
      </c>
      <c r="C703" s="66" t="str">
        <f t="shared" si="136"/>
        <v/>
      </c>
      <c r="D703" s="1" t="str">
        <f t="shared" si="137"/>
        <v/>
      </c>
      <c r="E703" s="2" t="str">
        <f t="shared" si="138"/>
        <v/>
      </c>
      <c r="F703" s="205" t="str">
        <f t="shared" si="139"/>
        <v/>
      </c>
      <c r="G703" s="229" t="str">
        <f t="shared" si="140"/>
        <v/>
      </c>
      <c r="H703" s="125">
        <f>IF(OR(ERR=FALSE,AND(F703="",G703="")),0,$G$11-SUM($F$12:F703)+SUM($G$12:G703))</f>
        <v>0</v>
      </c>
      <c r="I703" s="7"/>
    </row>
    <row r="704" spans="1:9">
      <c r="A704" s="26">
        <f t="shared" si="141"/>
        <v>693</v>
      </c>
      <c r="B704" s="190" t="str">
        <f t="shared" si="135"/>
        <v/>
      </c>
      <c r="C704" s="66" t="str">
        <f t="shared" si="136"/>
        <v/>
      </c>
      <c r="D704" s="1" t="str">
        <f t="shared" si="137"/>
        <v/>
      </c>
      <c r="E704" s="2" t="str">
        <f t="shared" si="138"/>
        <v/>
      </c>
      <c r="F704" s="205" t="str">
        <f t="shared" si="139"/>
        <v/>
      </c>
      <c r="G704" s="229" t="str">
        <f t="shared" si="140"/>
        <v/>
      </c>
      <c r="H704" s="125">
        <f>IF(OR(ERR=FALSE,AND(F704="",G704="")),0,$G$11-SUM($F$12:F704)+SUM($G$12:G704))</f>
        <v>0</v>
      </c>
      <c r="I704" s="7"/>
    </row>
    <row r="705" spans="1:9">
      <c r="A705" s="26">
        <f t="shared" si="141"/>
        <v>694</v>
      </c>
      <c r="B705" s="190" t="str">
        <f t="shared" si="135"/>
        <v/>
      </c>
      <c r="C705" s="66" t="str">
        <f t="shared" si="136"/>
        <v/>
      </c>
      <c r="D705" s="1" t="str">
        <f t="shared" si="137"/>
        <v/>
      </c>
      <c r="E705" s="2" t="str">
        <f t="shared" si="138"/>
        <v/>
      </c>
      <c r="F705" s="205" t="str">
        <f t="shared" si="139"/>
        <v/>
      </c>
      <c r="G705" s="229" t="str">
        <f t="shared" si="140"/>
        <v/>
      </c>
      <c r="H705" s="125">
        <f>IF(OR(ERR=FALSE,AND(F705="",G705="")),0,$G$11-SUM($F$12:F705)+SUM($G$12:G705))</f>
        <v>0</v>
      </c>
      <c r="I705" s="7"/>
    </row>
    <row r="706" spans="1:9">
      <c r="A706" s="26">
        <f t="shared" si="141"/>
        <v>695</v>
      </c>
      <c r="B706" s="190" t="str">
        <f t="shared" si="135"/>
        <v/>
      </c>
      <c r="C706" s="66" t="str">
        <f t="shared" si="136"/>
        <v/>
      </c>
      <c r="D706" s="1" t="str">
        <f t="shared" si="137"/>
        <v/>
      </c>
      <c r="E706" s="2" t="str">
        <f t="shared" si="138"/>
        <v/>
      </c>
      <c r="F706" s="205" t="str">
        <f t="shared" si="139"/>
        <v/>
      </c>
      <c r="G706" s="229" t="str">
        <f t="shared" si="140"/>
        <v/>
      </c>
      <c r="H706" s="125">
        <f>IF(OR(ERR=FALSE,AND(F706="",G706="")),0,$G$11-SUM($F$12:F706)+SUM($G$12:G706))</f>
        <v>0</v>
      </c>
      <c r="I706" s="7"/>
    </row>
    <row r="707" spans="1:9">
      <c r="A707" s="26">
        <f t="shared" si="141"/>
        <v>696</v>
      </c>
      <c r="B707" s="190" t="str">
        <f t="shared" si="135"/>
        <v/>
      </c>
      <c r="C707" s="66" t="str">
        <f t="shared" si="136"/>
        <v/>
      </c>
      <c r="D707" s="1" t="str">
        <f t="shared" si="137"/>
        <v/>
      </c>
      <c r="E707" s="2" t="str">
        <f t="shared" si="138"/>
        <v/>
      </c>
      <c r="F707" s="205" t="str">
        <f t="shared" si="139"/>
        <v/>
      </c>
      <c r="G707" s="229" t="str">
        <f t="shared" si="140"/>
        <v/>
      </c>
      <c r="H707" s="125">
        <f>IF(OR(ERR=FALSE,AND(F707="",G707="")),0,$G$11-SUM($F$12:F707)+SUM($G$12:G707))</f>
        <v>0</v>
      </c>
      <c r="I707" s="7"/>
    </row>
    <row r="708" spans="1:9">
      <c r="A708" s="26">
        <f t="shared" si="141"/>
        <v>697</v>
      </c>
      <c r="B708" s="190" t="str">
        <f t="shared" si="135"/>
        <v/>
      </c>
      <c r="C708" s="66" t="str">
        <f t="shared" si="136"/>
        <v/>
      </c>
      <c r="D708" s="1" t="str">
        <f t="shared" si="137"/>
        <v/>
      </c>
      <c r="E708" s="2" t="str">
        <f t="shared" si="138"/>
        <v/>
      </c>
      <c r="F708" s="205" t="str">
        <f t="shared" si="139"/>
        <v/>
      </c>
      <c r="G708" s="229" t="str">
        <f t="shared" si="140"/>
        <v/>
      </c>
      <c r="H708" s="125">
        <f>IF(OR(ERR=FALSE,AND(F708="",G708="")),0,$G$11-SUM($F$12:F708)+SUM($G$12:G708))</f>
        <v>0</v>
      </c>
      <c r="I708" s="7"/>
    </row>
    <row r="709" spans="1:9">
      <c r="A709" s="26">
        <f t="shared" si="141"/>
        <v>698</v>
      </c>
      <c r="B709" s="190" t="str">
        <f t="shared" si="135"/>
        <v/>
      </c>
      <c r="C709" s="66" t="str">
        <f t="shared" si="136"/>
        <v/>
      </c>
      <c r="D709" s="1" t="str">
        <f t="shared" si="137"/>
        <v/>
      </c>
      <c r="E709" s="2" t="str">
        <f t="shared" si="138"/>
        <v/>
      </c>
      <c r="F709" s="205" t="str">
        <f t="shared" si="139"/>
        <v/>
      </c>
      <c r="G709" s="229" t="str">
        <f t="shared" si="140"/>
        <v/>
      </c>
      <c r="H709" s="125">
        <f>IF(OR(ERR=FALSE,AND(F709="",G709="")),0,$G$11-SUM($F$12:F709)+SUM($G$12:G709))</f>
        <v>0</v>
      </c>
      <c r="I709" s="7"/>
    </row>
    <row r="710" spans="1:9">
      <c r="A710" s="26">
        <f t="shared" si="141"/>
        <v>699</v>
      </c>
      <c r="B710" s="190" t="str">
        <f t="shared" si="135"/>
        <v/>
      </c>
      <c r="C710" s="66" t="str">
        <f t="shared" si="136"/>
        <v/>
      </c>
      <c r="D710" s="1" t="str">
        <f t="shared" si="137"/>
        <v/>
      </c>
      <c r="E710" s="2" t="str">
        <f t="shared" si="138"/>
        <v/>
      </c>
      <c r="F710" s="205" t="str">
        <f t="shared" si="139"/>
        <v/>
      </c>
      <c r="G710" s="229" t="str">
        <f t="shared" si="140"/>
        <v/>
      </c>
      <c r="H710" s="125">
        <f>IF(OR(ERR=FALSE,AND(F710="",G710="")),0,$G$11-SUM($F$12:F710)+SUM($G$12:G710))</f>
        <v>0</v>
      </c>
      <c r="I710" s="7"/>
    </row>
    <row r="711" spans="1:9">
      <c r="A711" s="26">
        <f t="shared" si="141"/>
        <v>700</v>
      </c>
      <c r="B711" s="190" t="str">
        <f t="shared" si="135"/>
        <v/>
      </c>
      <c r="C711" s="66" t="str">
        <f t="shared" si="136"/>
        <v/>
      </c>
      <c r="D711" s="1" t="str">
        <f t="shared" si="137"/>
        <v/>
      </c>
      <c r="E711" s="2" t="str">
        <f t="shared" si="138"/>
        <v/>
      </c>
      <c r="F711" s="205" t="str">
        <f t="shared" si="139"/>
        <v/>
      </c>
      <c r="G711" s="229" t="str">
        <f t="shared" si="140"/>
        <v/>
      </c>
      <c r="H711" s="125">
        <f>IF(OR(ERR=FALSE,AND(F711="",G711="")),0,$G$11-SUM($F$12:F711)+SUM($G$12:G711))</f>
        <v>0</v>
      </c>
      <c r="I711" s="7"/>
    </row>
    <row r="712" spans="1:9">
      <c r="A712" s="26">
        <f t="shared" si="141"/>
        <v>701</v>
      </c>
      <c r="B712" s="190" t="str">
        <f t="shared" si="135"/>
        <v/>
      </c>
      <c r="C712" s="66" t="str">
        <f t="shared" si="136"/>
        <v/>
      </c>
      <c r="D712" s="1" t="str">
        <f t="shared" si="137"/>
        <v/>
      </c>
      <c r="E712" s="2" t="str">
        <f t="shared" si="138"/>
        <v/>
      </c>
      <c r="F712" s="205" t="str">
        <f t="shared" si="139"/>
        <v/>
      </c>
      <c r="G712" s="229" t="str">
        <f t="shared" si="140"/>
        <v/>
      </c>
      <c r="H712" s="125">
        <f>IF(OR(ERR=FALSE,AND(F712="",G712="")),0,$G$11-SUM($F$12:F712)+SUM($G$12:G712))</f>
        <v>0</v>
      </c>
      <c r="I712" s="7"/>
    </row>
    <row r="713" spans="1:9">
      <c r="A713" s="26">
        <f t="shared" si="141"/>
        <v>702</v>
      </c>
      <c r="B713" s="190" t="str">
        <f t="shared" si="135"/>
        <v/>
      </c>
      <c r="C713" s="66" t="str">
        <f t="shared" si="136"/>
        <v/>
      </c>
      <c r="D713" s="1" t="str">
        <f t="shared" si="137"/>
        <v/>
      </c>
      <c r="E713" s="2" t="str">
        <f t="shared" si="138"/>
        <v/>
      </c>
      <c r="F713" s="205" t="str">
        <f t="shared" si="139"/>
        <v/>
      </c>
      <c r="G713" s="229" t="str">
        <f t="shared" si="140"/>
        <v/>
      </c>
      <c r="H713" s="125">
        <f>IF(OR(ERR=FALSE,AND(F713="",G713="")),0,$G$11-SUM($F$12:F713)+SUM($G$12:G713))</f>
        <v>0</v>
      </c>
      <c r="I713" s="7"/>
    </row>
    <row r="714" spans="1:9">
      <c r="A714" s="26">
        <f t="shared" si="141"/>
        <v>703</v>
      </c>
      <c r="B714" s="190" t="str">
        <f t="shared" ref="B714:B721" si="142">IF(ISERROR(VLOOKUP(A714&amp;D$8,JU_KODE,4,FALSE)=TRUE),"",VLOOKUP(A714&amp;D$8,JU_KODE,4,FALSE))</f>
        <v/>
      </c>
      <c r="C714" s="66" t="str">
        <f t="shared" ref="C714:C721" si="143">IF(ISERROR(VLOOKUP(A714&amp;D$8,JU_KODE,5,FALSE)=TRUE),"",VLOOKUP(A714&amp;D$8,JU_KODE,5,FALSE))</f>
        <v/>
      </c>
      <c r="D714" s="1" t="str">
        <f t="shared" ref="D714:D721" si="144">IF(ISERROR(VLOOKUP(A714&amp;D$8,JU_KODE,6,FALSE)=TRUE),"",VLOOKUP(A714&amp;D$8,JU_KODE,6,FALSE))</f>
        <v/>
      </c>
      <c r="E714" s="2" t="str">
        <f t="shared" ref="E714:E721" si="145">IF(ISERROR(VLOOKUP(A714&amp;D$8,JU_KODE,7,FALSE)=TRUE),"",VLOOKUP(A714&amp;D$8,JU_KODE,7,FALSE))</f>
        <v/>
      </c>
      <c r="F714" s="205" t="str">
        <f t="shared" ref="F714:F721" si="146">IF(ISERROR(VLOOKUP(A714&amp;D$8,JU_KODE,12,FALSE)=TRUE),"",VLOOKUP(A714&amp;D$8,JU_KODE,12,FALSE))</f>
        <v/>
      </c>
      <c r="G714" s="229" t="str">
        <f t="shared" ref="G714:G721" si="147">IF(ISERROR(VLOOKUP(A714&amp;D$8,JU_KODE,13,FALSE)=TRUE),"",VLOOKUP(A714&amp;D$8,JU_KODE,13,FALSE))</f>
        <v/>
      </c>
      <c r="H714" s="125">
        <f>IF(OR(ERR=FALSE,AND(F714="",G714="")),0,$G$11-SUM($F$12:F714)+SUM($G$12:G714))</f>
        <v>0</v>
      </c>
      <c r="I714" s="7"/>
    </row>
    <row r="715" spans="1:9">
      <c r="A715" s="26">
        <f t="shared" si="141"/>
        <v>704</v>
      </c>
      <c r="B715" s="190" t="str">
        <f t="shared" si="142"/>
        <v/>
      </c>
      <c r="C715" s="66" t="str">
        <f t="shared" si="143"/>
        <v/>
      </c>
      <c r="D715" s="1" t="str">
        <f t="shared" si="144"/>
        <v/>
      </c>
      <c r="E715" s="2" t="str">
        <f t="shared" si="145"/>
        <v/>
      </c>
      <c r="F715" s="205" t="str">
        <f t="shared" si="146"/>
        <v/>
      </c>
      <c r="G715" s="229" t="str">
        <f t="shared" si="147"/>
        <v/>
      </c>
      <c r="H715" s="125">
        <f>IF(OR(ERR=FALSE,AND(F715="",G715="")),0,$G$11-SUM($F$12:F715)+SUM($G$12:G715))</f>
        <v>0</v>
      </c>
      <c r="I715" s="7"/>
    </row>
    <row r="716" spans="1:9">
      <c r="A716" s="26">
        <f t="shared" si="141"/>
        <v>705</v>
      </c>
      <c r="B716" s="190" t="str">
        <f t="shared" si="142"/>
        <v/>
      </c>
      <c r="C716" s="66" t="str">
        <f t="shared" si="143"/>
        <v/>
      </c>
      <c r="D716" s="1" t="str">
        <f t="shared" si="144"/>
        <v/>
      </c>
      <c r="E716" s="2" t="str">
        <f t="shared" si="145"/>
        <v/>
      </c>
      <c r="F716" s="205" t="str">
        <f t="shared" si="146"/>
        <v/>
      </c>
      <c r="G716" s="229" t="str">
        <f t="shared" si="147"/>
        <v/>
      </c>
      <c r="H716" s="125">
        <f>IF(OR(ERR=FALSE,AND(F716="",G716="")),0,$G$11-SUM($F$12:F716)+SUM($G$12:G716))</f>
        <v>0</v>
      </c>
      <c r="I716" s="7"/>
    </row>
    <row r="717" spans="1:9">
      <c r="A717" s="26">
        <f t="shared" si="141"/>
        <v>706</v>
      </c>
      <c r="B717" s="190" t="str">
        <f t="shared" si="142"/>
        <v/>
      </c>
      <c r="C717" s="66" t="str">
        <f t="shared" si="143"/>
        <v/>
      </c>
      <c r="D717" s="1" t="str">
        <f t="shared" si="144"/>
        <v/>
      </c>
      <c r="E717" s="2" t="str">
        <f t="shared" si="145"/>
        <v/>
      </c>
      <c r="F717" s="205" t="str">
        <f t="shared" si="146"/>
        <v/>
      </c>
      <c r="G717" s="229" t="str">
        <f t="shared" si="147"/>
        <v/>
      </c>
      <c r="H717" s="125">
        <f>IF(OR(ERR=FALSE,AND(F717="",G717="")),0,$G$11-SUM($F$12:F717)+SUM($G$12:G717))</f>
        <v>0</v>
      </c>
      <c r="I717" s="7"/>
    </row>
    <row r="718" spans="1:9">
      <c r="A718" s="26">
        <f t="shared" si="141"/>
        <v>707</v>
      </c>
      <c r="B718" s="190" t="str">
        <f t="shared" si="142"/>
        <v/>
      </c>
      <c r="C718" s="66" t="str">
        <f t="shared" si="143"/>
        <v/>
      </c>
      <c r="D718" s="1" t="str">
        <f t="shared" si="144"/>
        <v/>
      </c>
      <c r="E718" s="2" t="str">
        <f t="shared" si="145"/>
        <v/>
      </c>
      <c r="F718" s="205" t="str">
        <f t="shared" si="146"/>
        <v/>
      </c>
      <c r="G718" s="229" t="str">
        <f t="shared" si="147"/>
        <v/>
      </c>
      <c r="H718" s="125">
        <f>IF(OR(ERR=FALSE,AND(F718="",G718="")),0,$G$11-SUM($F$12:F718)+SUM($G$12:G718))</f>
        <v>0</v>
      </c>
      <c r="I718" s="7"/>
    </row>
    <row r="719" spans="1:9">
      <c r="A719" s="26">
        <f t="shared" si="141"/>
        <v>708</v>
      </c>
      <c r="B719" s="190" t="str">
        <f t="shared" si="142"/>
        <v/>
      </c>
      <c r="C719" s="66" t="str">
        <f t="shared" si="143"/>
        <v/>
      </c>
      <c r="D719" s="1" t="str">
        <f t="shared" si="144"/>
        <v/>
      </c>
      <c r="E719" s="2" t="str">
        <f t="shared" si="145"/>
        <v/>
      </c>
      <c r="F719" s="205" t="str">
        <f t="shared" si="146"/>
        <v/>
      </c>
      <c r="G719" s="229" t="str">
        <f t="shared" si="147"/>
        <v/>
      </c>
      <c r="H719" s="125">
        <f>IF(OR(ERR=FALSE,AND(F719="",G719="")),0,$G$11-SUM($F$12:F719)+SUM($G$12:G719))</f>
        <v>0</v>
      </c>
      <c r="I719" s="7"/>
    </row>
    <row r="720" spans="1:9">
      <c r="A720" s="26">
        <f t="shared" si="141"/>
        <v>709</v>
      </c>
      <c r="B720" s="190" t="str">
        <f t="shared" si="142"/>
        <v/>
      </c>
      <c r="C720" s="66" t="str">
        <f t="shared" si="143"/>
        <v/>
      </c>
      <c r="D720" s="1" t="str">
        <f t="shared" si="144"/>
        <v/>
      </c>
      <c r="E720" s="2" t="str">
        <f t="shared" si="145"/>
        <v/>
      </c>
      <c r="F720" s="205" t="str">
        <f t="shared" si="146"/>
        <v/>
      </c>
      <c r="G720" s="229" t="str">
        <f t="shared" si="147"/>
        <v/>
      </c>
      <c r="H720" s="125">
        <f>IF(OR(ERR=FALSE,AND(F720="",G720="")),0,$G$11-SUM($F$12:F720)+SUM($G$12:G720))</f>
        <v>0</v>
      </c>
      <c r="I720" s="7"/>
    </row>
    <row r="721" spans="1:9">
      <c r="A721" s="26">
        <f t="shared" si="141"/>
        <v>710</v>
      </c>
      <c r="B721" s="190" t="str">
        <f t="shared" si="142"/>
        <v/>
      </c>
      <c r="C721" s="66" t="str">
        <f t="shared" si="143"/>
        <v/>
      </c>
      <c r="D721" s="1" t="str">
        <f t="shared" si="144"/>
        <v/>
      </c>
      <c r="E721" s="2" t="str">
        <f t="shared" si="145"/>
        <v/>
      </c>
      <c r="F721" s="205" t="str">
        <f t="shared" si="146"/>
        <v/>
      </c>
      <c r="G721" s="229" t="str">
        <f t="shared" si="147"/>
        <v/>
      </c>
      <c r="H721" s="125">
        <f>IF(OR(ERR=FALSE,AND(F721="",G721="")),0,$G$11-SUM($F$12:F721)+SUM($G$12:G721))</f>
        <v>0</v>
      </c>
      <c r="I721" s="7"/>
    </row>
    <row r="722" spans="1:9">
      <c r="A722" s="26">
        <f t="shared" si="141"/>
        <v>711</v>
      </c>
      <c r="B722" s="190" t="str">
        <f t="shared" ref="B722:B731" si="148">IF(ISERROR(VLOOKUP(A722&amp;D$8,JU_KODE,4,FALSE)=TRUE),"",VLOOKUP(A722&amp;D$8,JU_KODE,4,FALSE))</f>
        <v/>
      </c>
      <c r="C722" s="66" t="str">
        <f t="shared" ref="C722:C731" si="149">IF(ISERROR(VLOOKUP(A722&amp;D$8,JU_KODE,5,FALSE)=TRUE),"",VLOOKUP(A722&amp;D$8,JU_KODE,5,FALSE))</f>
        <v/>
      </c>
      <c r="D722" s="1" t="str">
        <f t="shared" ref="D722:D731" si="150">IF(ISERROR(VLOOKUP(A722&amp;D$8,JU_KODE,6,FALSE)=TRUE),"",VLOOKUP(A722&amp;D$8,JU_KODE,6,FALSE))</f>
        <v/>
      </c>
      <c r="E722" s="2" t="str">
        <f t="shared" ref="E722:E731" si="151">IF(ISERROR(VLOOKUP(A722&amp;D$8,JU_KODE,7,FALSE)=TRUE),"",VLOOKUP(A722&amp;D$8,JU_KODE,7,FALSE))</f>
        <v/>
      </c>
      <c r="F722" s="205" t="str">
        <f t="shared" ref="F722:F731" si="152">IF(ISERROR(VLOOKUP(A722&amp;D$8,JU_KODE,12,FALSE)=TRUE),"",VLOOKUP(A722&amp;D$8,JU_KODE,12,FALSE))</f>
        <v/>
      </c>
      <c r="G722" s="229" t="str">
        <f t="shared" ref="G722:G731" si="153">IF(ISERROR(VLOOKUP(A722&amp;D$8,JU_KODE,13,FALSE)=TRUE),"",VLOOKUP(A722&amp;D$8,JU_KODE,13,FALSE))</f>
        <v/>
      </c>
      <c r="H722" s="125">
        <f>IF(OR(ERR=FALSE,AND(F722="",G722="")),0,$G$11-SUM($F$12:F722)+SUM($G$12:G722))</f>
        <v>0</v>
      </c>
      <c r="I722" s="7"/>
    </row>
    <row r="723" spans="1:9">
      <c r="A723" s="26">
        <f t="shared" si="141"/>
        <v>712</v>
      </c>
      <c r="B723" s="190" t="str">
        <f t="shared" si="148"/>
        <v/>
      </c>
      <c r="C723" s="66" t="str">
        <f t="shared" si="149"/>
        <v/>
      </c>
      <c r="D723" s="1" t="str">
        <f t="shared" si="150"/>
        <v/>
      </c>
      <c r="E723" s="2" t="str">
        <f t="shared" si="151"/>
        <v/>
      </c>
      <c r="F723" s="205" t="str">
        <f t="shared" si="152"/>
        <v/>
      </c>
      <c r="G723" s="229" t="str">
        <f t="shared" si="153"/>
        <v/>
      </c>
      <c r="H723" s="125">
        <f>IF(OR(ERR=FALSE,AND(F723="",G723="")),0,$G$11-SUM($F$12:F723)+SUM($G$12:G723))</f>
        <v>0</v>
      </c>
      <c r="I723" s="7"/>
    </row>
    <row r="724" spans="1:9">
      <c r="A724" s="26">
        <f t="shared" si="141"/>
        <v>713</v>
      </c>
      <c r="B724" s="190" t="str">
        <f t="shared" si="148"/>
        <v/>
      </c>
      <c r="C724" s="66" t="str">
        <f t="shared" si="149"/>
        <v/>
      </c>
      <c r="D724" s="1" t="str">
        <f t="shared" si="150"/>
        <v/>
      </c>
      <c r="E724" s="2" t="str">
        <f t="shared" si="151"/>
        <v/>
      </c>
      <c r="F724" s="205" t="str">
        <f t="shared" si="152"/>
        <v/>
      </c>
      <c r="G724" s="229" t="str">
        <f t="shared" si="153"/>
        <v/>
      </c>
      <c r="H724" s="125">
        <f>IF(OR(ERR=FALSE,AND(F724="",G724="")),0,$G$11-SUM($F$12:F724)+SUM($G$12:G724))</f>
        <v>0</v>
      </c>
      <c r="I724" s="7"/>
    </row>
    <row r="725" spans="1:9">
      <c r="A725" s="26">
        <f t="shared" si="141"/>
        <v>714</v>
      </c>
      <c r="B725" s="190" t="str">
        <f t="shared" si="148"/>
        <v/>
      </c>
      <c r="C725" s="66" t="str">
        <f t="shared" si="149"/>
        <v/>
      </c>
      <c r="D725" s="1" t="str">
        <f t="shared" si="150"/>
        <v/>
      </c>
      <c r="E725" s="2" t="str">
        <f t="shared" si="151"/>
        <v/>
      </c>
      <c r="F725" s="205" t="str">
        <f t="shared" si="152"/>
        <v/>
      </c>
      <c r="G725" s="229" t="str">
        <f t="shared" si="153"/>
        <v/>
      </c>
      <c r="H725" s="125">
        <f>IF(OR(ERR=FALSE,AND(F725="",G725="")),0,$G$11-SUM($F$12:F725)+SUM($G$12:G725))</f>
        <v>0</v>
      </c>
      <c r="I725" s="7"/>
    </row>
    <row r="726" spans="1:9">
      <c r="A726" s="26">
        <f t="shared" si="141"/>
        <v>715</v>
      </c>
      <c r="B726" s="190" t="str">
        <f t="shared" si="148"/>
        <v/>
      </c>
      <c r="C726" s="66" t="str">
        <f t="shared" si="149"/>
        <v/>
      </c>
      <c r="D726" s="1" t="str">
        <f t="shared" si="150"/>
        <v/>
      </c>
      <c r="E726" s="2" t="str">
        <f t="shared" si="151"/>
        <v/>
      </c>
      <c r="F726" s="205" t="str">
        <f t="shared" si="152"/>
        <v/>
      </c>
      <c r="G726" s="229" t="str">
        <f t="shared" si="153"/>
        <v/>
      </c>
      <c r="H726" s="125">
        <f>IF(OR(ERR=FALSE,AND(F726="",G726="")),0,$G$11-SUM($F$12:F726)+SUM($G$12:G726))</f>
        <v>0</v>
      </c>
      <c r="I726" s="7"/>
    </row>
    <row r="727" spans="1:9">
      <c r="A727" s="26">
        <f t="shared" si="141"/>
        <v>716</v>
      </c>
      <c r="B727" s="190" t="str">
        <f t="shared" si="148"/>
        <v/>
      </c>
      <c r="C727" s="66" t="str">
        <f t="shared" si="149"/>
        <v/>
      </c>
      <c r="D727" s="1" t="str">
        <f t="shared" si="150"/>
        <v/>
      </c>
      <c r="E727" s="2" t="str">
        <f t="shared" si="151"/>
        <v/>
      </c>
      <c r="F727" s="205" t="str">
        <f t="shared" si="152"/>
        <v/>
      </c>
      <c r="G727" s="229" t="str">
        <f t="shared" si="153"/>
        <v/>
      </c>
      <c r="H727" s="125">
        <f>IF(OR(ERR=FALSE,AND(F727="",G727="")),0,$G$11-SUM($F$12:F727)+SUM($G$12:G727))</f>
        <v>0</v>
      </c>
      <c r="I727" s="7"/>
    </row>
    <row r="728" spans="1:9">
      <c r="A728" s="26">
        <f t="shared" si="141"/>
        <v>717</v>
      </c>
      <c r="B728" s="190" t="str">
        <f t="shared" si="148"/>
        <v/>
      </c>
      <c r="C728" s="66" t="str">
        <f t="shared" si="149"/>
        <v/>
      </c>
      <c r="D728" s="1" t="str">
        <f t="shared" si="150"/>
        <v/>
      </c>
      <c r="E728" s="2" t="str">
        <f t="shared" si="151"/>
        <v/>
      </c>
      <c r="F728" s="205" t="str">
        <f t="shared" si="152"/>
        <v/>
      </c>
      <c r="G728" s="229" t="str">
        <f t="shared" si="153"/>
        <v/>
      </c>
      <c r="H728" s="125">
        <f>IF(OR(ERR=FALSE,AND(F728="",G728="")),0,$G$11-SUM($F$12:F728)+SUM($G$12:G728))</f>
        <v>0</v>
      </c>
      <c r="I728" s="7"/>
    </row>
    <row r="729" spans="1:9">
      <c r="A729" s="26">
        <f t="shared" si="141"/>
        <v>718</v>
      </c>
      <c r="B729" s="190" t="str">
        <f t="shared" si="148"/>
        <v/>
      </c>
      <c r="C729" s="66" t="str">
        <f t="shared" si="149"/>
        <v/>
      </c>
      <c r="D729" s="1" t="str">
        <f t="shared" si="150"/>
        <v/>
      </c>
      <c r="E729" s="2" t="str">
        <f t="shared" si="151"/>
        <v/>
      </c>
      <c r="F729" s="205" t="str">
        <f t="shared" si="152"/>
        <v/>
      </c>
      <c r="G729" s="229" t="str">
        <f t="shared" si="153"/>
        <v/>
      </c>
      <c r="H729" s="125">
        <f>IF(OR(ERR=FALSE,AND(F729="",G729="")),0,$G$11-SUM($F$12:F729)+SUM($G$12:G729))</f>
        <v>0</v>
      </c>
      <c r="I729" s="7"/>
    </row>
    <row r="730" spans="1:9">
      <c r="A730" s="26">
        <f t="shared" si="141"/>
        <v>719</v>
      </c>
      <c r="B730" s="190" t="str">
        <f t="shared" si="148"/>
        <v/>
      </c>
      <c r="C730" s="66" t="str">
        <f t="shared" si="149"/>
        <v/>
      </c>
      <c r="D730" s="1" t="str">
        <f t="shared" si="150"/>
        <v/>
      </c>
      <c r="E730" s="2" t="str">
        <f t="shared" si="151"/>
        <v/>
      </c>
      <c r="F730" s="205" t="str">
        <f t="shared" si="152"/>
        <v/>
      </c>
      <c r="G730" s="229" t="str">
        <f t="shared" si="153"/>
        <v/>
      </c>
      <c r="H730" s="125">
        <f>IF(OR(ERR=FALSE,AND(F730="",G730="")),0,$G$11-SUM($F$12:F730)+SUM($G$12:G730))</f>
        <v>0</v>
      </c>
      <c r="I730" s="7"/>
    </row>
    <row r="731" spans="1:9">
      <c r="A731" s="26">
        <f t="shared" si="141"/>
        <v>720</v>
      </c>
      <c r="B731" s="190" t="str">
        <f t="shared" si="148"/>
        <v/>
      </c>
      <c r="C731" s="66" t="str">
        <f t="shared" si="149"/>
        <v/>
      </c>
      <c r="D731" s="1" t="str">
        <f t="shared" si="150"/>
        <v/>
      </c>
      <c r="E731" s="2" t="str">
        <f t="shared" si="151"/>
        <v/>
      </c>
      <c r="F731" s="205" t="str">
        <f t="shared" si="152"/>
        <v/>
      </c>
      <c r="G731" s="229" t="str">
        <f t="shared" si="153"/>
        <v/>
      </c>
      <c r="H731" s="125">
        <f>IF(OR(ERR=FALSE,AND(F731="",G731="")),0,$G$11-SUM($F$12:F731)+SUM($G$12:G731))</f>
        <v>0</v>
      </c>
      <c r="I731" s="7"/>
    </row>
    <row r="732" spans="1:9">
      <c r="A732" s="26">
        <f t="shared" si="141"/>
        <v>721</v>
      </c>
      <c r="B732" s="190" t="str">
        <f t="shared" ref="B732:B751" si="154">IF(ISERROR(VLOOKUP(A732&amp;D$8,JU_KODE,4,FALSE)=TRUE),"",VLOOKUP(A732&amp;D$8,JU_KODE,4,FALSE))</f>
        <v/>
      </c>
      <c r="C732" s="66" t="str">
        <f t="shared" ref="C732:C751" si="155">IF(ISERROR(VLOOKUP(A732&amp;D$8,JU_KODE,5,FALSE)=TRUE),"",VLOOKUP(A732&amp;D$8,JU_KODE,5,FALSE))</f>
        <v/>
      </c>
      <c r="D732" s="1" t="str">
        <f t="shared" ref="D732:D751" si="156">IF(ISERROR(VLOOKUP(A732&amp;D$8,JU_KODE,6,FALSE)=TRUE),"",VLOOKUP(A732&amp;D$8,JU_KODE,6,FALSE))</f>
        <v/>
      </c>
      <c r="E732" s="2" t="str">
        <f t="shared" ref="E732:E751" si="157">IF(ISERROR(VLOOKUP(A732&amp;D$8,JU_KODE,7,FALSE)=TRUE),"",VLOOKUP(A732&amp;D$8,JU_KODE,7,FALSE))</f>
        <v/>
      </c>
      <c r="F732" s="205" t="str">
        <f t="shared" ref="F732:F751" si="158">IF(ISERROR(VLOOKUP(A732&amp;D$8,JU_KODE,12,FALSE)=TRUE),"",VLOOKUP(A732&amp;D$8,JU_KODE,12,FALSE))</f>
        <v/>
      </c>
      <c r="G732" s="229" t="str">
        <f t="shared" ref="G732:G751" si="159">IF(ISERROR(VLOOKUP(A732&amp;D$8,JU_KODE,13,FALSE)=TRUE),"",VLOOKUP(A732&amp;D$8,JU_KODE,13,FALSE))</f>
        <v/>
      </c>
      <c r="H732" s="125">
        <f>IF(OR(ERR=FALSE,AND(F732="",G732="")),0,$G$11-SUM($F$12:F732)+SUM($G$12:G732))</f>
        <v>0</v>
      </c>
      <c r="I732" s="7"/>
    </row>
    <row r="733" spans="1:9">
      <c r="A733" s="26">
        <f t="shared" si="141"/>
        <v>722</v>
      </c>
      <c r="B733" s="190" t="str">
        <f t="shared" si="154"/>
        <v/>
      </c>
      <c r="C733" s="66" t="str">
        <f t="shared" si="155"/>
        <v/>
      </c>
      <c r="D733" s="1" t="str">
        <f t="shared" si="156"/>
        <v/>
      </c>
      <c r="E733" s="2" t="str">
        <f t="shared" si="157"/>
        <v/>
      </c>
      <c r="F733" s="205" t="str">
        <f t="shared" si="158"/>
        <v/>
      </c>
      <c r="G733" s="229" t="str">
        <f t="shared" si="159"/>
        <v/>
      </c>
      <c r="H733" s="125">
        <f>IF(OR(ERR=FALSE,AND(F733="",G733="")),0,$G$11-SUM($F$12:F733)+SUM($G$12:G733))</f>
        <v>0</v>
      </c>
      <c r="I733" s="7"/>
    </row>
    <row r="734" spans="1:9">
      <c r="A734" s="26">
        <f t="shared" si="141"/>
        <v>723</v>
      </c>
      <c r="B734" s="190" t="str">
        <f t="shared" si="154"/>
        <v/>
      </c>
      <c r="C734" s="66" t="str">
        <f t="shared" si="155"/>
        <v/>
      </c>
      <c r="D734" s="1" t="str">
        <f t="shared" si="156"/>
        <v/>
      </c>
      <c r="E734" s="2" t="str">
        <f t="shared" si="157"/>
        <v/>
      </c>
      <c r="F734" s="205" t="str">
        <f t="shared" si="158"/>
        <v/>
      </c>
      <c r="G734" s="229" t="str">
        <f t="shared" si="159"/>
        <v/>
      </c>
      <c r="H734" s="125">
        <f>IF(OR(ERR=FALSE,AND(F734="",G734="")),0,$G$11-SUM($F$12:F734)+SUM($G$12:G734))</f>
        <v>0</v>
      </c>
      <c r="I734" s="7"/>
    </row>
    <row r="735" spans="1:9">
      <c r="A735" s="26">
        <f t="shared" si="141"/>
        <v>724</v>
      </c>
      <c r="B735" s="190" t="str">
        <f t="shared" si="154"/>
        <v/>
      </c>
      <c r="C735" s="66" t="str">
        <f t="shared" si="155"/>
        <v/>
      </c>
      <c r="D735" s="1" t="str">
        <f t="shared" si="156"/>
        <v/>
      </c>
      <c r="E735" s="2" t="str">
        <f t="shared" si="157"/>
        <v/>
      </c>
      <c r="F735" s="205" t="str">
        <f t="shared" si="158"/>
        <v/>
      </c>
      <c r="G735" s="229" t="str">
        <f t="shared" si="159"/>
        <v/>
      </c>
      <c r="H735" s="125">
        <f>IF(OR(ERR=FALSE,AND(F735="",G735="")),0,$G$11-SUM($F$12:F735)+SUM($G$12:G735))</f>
        <v>0</v>
      </c>
      <c r="I735" s="7"/>
    </row>
    <row r="736" spans="1:9">
      <c r="A736" s="26">
        <f t="shared" si="141"/>
        <v>725</v>
      </c>
      <c r="B736" s="190" t="str">
        <f t="shared" si="154"/>
        <v/>
      </c>
      <c r="C736" s="66" t="str">
        <f t="shared" si="155"/>
        <v/>
      </c>
      <c r="D736" s="1" t="str">
        <f t="shared" si="156"/>
        <v/>
      </c>
      <c r="E736" s="2" t="str">
        <f t="shared" si="157"/>
        <v/>
      </c>
      <c r="F736" s="205" t="str">
        <f t="shared" si="158"/>
        <v/>
      </c>
      <c r="G736" s="229" t="str">
        <f t="shared" si="159"/>
        <v/>
      </c>
      <c r="H736" s="125">
        <f>IF(OR(ERR=FALSE,AND(F736="",G736="")),0,$G$11-SUM($F$12:F736)+SUM($G$12:G736))</f>
        <v>0</v>
      </c>
      <c r="I736" s="7"/>
    </row>
    <row r="737" spans="1:9">
      <c r="A737" s="26">
        <f t="shared" si="141"/>
        <v>726</v>
      </c>
      <c r="B737" s="190" t="str">
        <f t="shared" si="154"/>
        <v/>
      </c>
      <c r="C737" s="66" t="str">
        <f t="shared" si="155"/>
        <v/>
      </c>
      <c r="D737" s="1" t="str">
        <f t="shared" si="156"/>
        <v/>
      </c>
      <c r="E737" s="2" t="str">
        <f t="shared" si="157"/>
        <v/>
      </c>
      <c r="F737" s="205" t="str">
        <f t="shared" si="158"/>
        <v/>
      </c>
      <c r="G737" s="229" t="str">
        <f t="shared" si="159"/>
        <v/>
      </c>
      <c r="H737" s="125">
        <f>IF(OR(ERR=FALSE,AND(F737="",G737="")),0,$G$11-SUM($F$12:F737)+SUM($G$12:G737))</f>
        <v>0</v>
      </c>
      <c r="I737" s="7"/>
    </row>
    <row r="738" spans="1:9">
      <c r="A738" s="26">
        <f t="shared" si="141"/>
        <v>727</v>
      </c>
      <c r="B738" s="190" t="str">
        <f t="shared" si="154"/>
        <v/>
      </c>
      <c r="C738" s="66" t="str">
        <f t="shared" si="155"/>
        <v/>
      </c>
      <c r="D738" s="1" t="str">
        <f t="shared" si="156"/>
        <v/>
      </c>
      <c r="E738" s="2" t="str">
        <f t="shared" si="157"/>
        <v/>
      </c>
      <c r="F738" s="205" t="str">
        <f t="shared" si="158"/>
        <v/>
      </c>
      <c r="G738" s="229" t="str">
        <f t="shared" si="159"/>
        <v/>
      </c>
      <c r="H738" s="125">
        <f>IF(OR(ERR=FALSE,AND(F738="",G738="")),0,$G$11-SUM($F$12:F738)+SUM($G$12:G738))</f>
        <v>0</v>
      </c>
      <c r="I738" s="7"/>
    </row>
    <row r="739" spans="1:9">
      <c r="A739" s="26">
        <f t="shared" si="141"/>
        <v>728</v>
      </c>
      <c r="B739" s="190" t="str">
        <f t="shared" si="154"/>
        <v/>
      </c>
      <c r="C739" s="66" t="str">
        <f t="shared" si="155"/>
        <v/>
      </c>
      <c r="D739" s="1" t="str">
        <f t="shared" si="156"/>
        <v/>
      </c>
      <c r="E739" s="2" t="str">
        <f t="shared" si="157"/>
        <v/>
      </c>
      <c r="F739" s="205" t="str">
        <f t="shared" si="158"/>
        <v/>
      </c>
      <c r="G739" s="229" t="str">
        <f t="shared" si="159"/>
        <v/>
      </c>
      <c r="H739" s="125">
        <f>IF(OR(ERR=FALSE,AND(F739="",G739="")),0,$G$11-SUM($F$12:F739)+SUM($G$12:G739))</f>
        <v>0</v>
      </c>
      <c r="I739" s="7"/>
    </row>
    <row r="740" spans="1:9">
      <c r="A740" s="26">
        <f t="shared" si="141"/>
        <v>729</v>
      </c>
      <c r="B740" s="190" t="str">
        <f t="shared" si="154"/>
        <v/>
      </c>
      <c r="C740" s="66" t="str">
        <f t="shared" si="155"/>
        <v/>
      </c>
      <c r="D740" s="1" t="str">
        <f t="shared" si="156"/>
        <v/>
      </c>
      <c r="E740" s="2" t="str">
        <f t="shared" si="157"/>
        <v/>
      </c>
      <c r="F740" s="205" t="str">
        <f t="shared" si="158"/>
        <v/>
      </c>
      <c r="G740" s="229" t="str">
        <f t="shared" si="159"/>
        <v/>
      </c>
      <c r="H740" s="125">
        <f>IF(OR(ERR=FALSE,AND(F740="",G740="")),0,$G$11-SUM($F$12:F740)+SUM($G$12:G740))</f>
        <v>0</v>
      </c>
      <c r="I740" s="7"/>
    </row>
    <row r="741" spans="1:9">
      <c r="A741" s="26">
        <f t="shared" si="141"/>
        <v>730</v>
      </c>
      <c r="B741" s="190" t="str">
        <f t="shared" si="154"/>
        <v/>
      </c>
      <c r="C741" s="66" t="str">
        <f t="shared" si="155"/>
        <v/>
      </c>
      <c r="D741" s="1" t="str">
        <f t="shared" si="156"/>
        <v/>
      </c>
      <c r="E741" s="2" t="str">
        <f t="shared" si="157"/>
        <v/>
      </c>
      <c r="F741" s="205" t="str">
        <f t="shared" si="158"/>
        <v/>
      </c>
      <c r="G741" s="229" t="str">
        <f t="shared" si="159"/>
        <v/>
      </c>
      <c r="H741" s="125">
        <f>IF(OR(ERR=FALSE,AND(F741="",G741="")),0,$G$11-SUM($F$12:F741)+SUM($G$12:G741))</f>
        <v>0</v>
      </c>
      <c r="I741" s="7"/>
    </row>
    <row r="742" spans="1:9">
      <c r="A742" s="26">
        <f t="shared" si="141"/>
        <v>731</v>
      </c>
      <c r="B742" s="190" t="str">
        <f t="shared" si="154"/>
        <v/>
      </c>
      <c r="C742" s="66" t="str">
        <f t="shared" si="155"/>
        <v/>
      </c>
      <c r="D742" s="1" t="str">
        <f t="shared" si="156"/>
        <v/>
      </c>
      <c r="E742" s="2" t="str">
        <f t="shared" si="157"/>
        <v/>
      </c>
      <c r="F742" s="205" t="str">
        <f t="shared" si="158"/>
        <v/>
      </c>
      <c r="G742" s="229" t="str">
        <f t="shared" si="159"/>
        <v/>
      </c>
      <c r="H742" s="125">
        <f>IF(OR(ERR=FALSE,AND(F742="",G742="")),0,$G$11-SUM($F$12:F742)+SUM($G$12:G742))</f>
        <v>0</v>
      </c>
      <c r="I742" s="7"/>
    </row>
    <row r="743" spans="1:9">
      <c r="A743" s="26">
        <f t="shared" si="141"/>
        <v>732</v>
      </c>
      <c r="B743" s="190" t="str">
        <f t="shared" si="154"/>
        <v/>
      </c>
      <c r="C743" s="66" t="str">
        <f t="shared" si="155"/>
        <v/>
      </c>
      <c r="D743" s="1" t="str">
        <f t="shared" si="156"/>
        <v/>
      </c>
      <c r="E743" s="2" t="str">
        <f t="shared" si="157"/>
        <v/>
      </c>
      <c r="F743" s="205" t="str">
        <f t="shared" si="158"/>
        <v/>
      </c>
      <c r="G743" s="229" t="str">
        <f t="shared" si="159"/>
        <v/>
      </c>
      <c r="H743" s="125">
        <f>IF(OR(ERR=FALSE,AND(F743="",G743="")),0,$G$11-SUM($F$12:F743)+SUM($G$12:G743))</f>
        <v>0</v>
      </c>
      <c r="I743" s="7"/>
    </row>
    <row r="744" spans="1:9">
      <c r="A744" s="26">
        <f t="shared" si="141"/>
        <v>733</v>
      </c>
      <c r="B744" s="190" t="str">
        <f t="shared" si="154"/>
        <v/>
      </c>
      <c r="C744" s="66" t="str">
        <f t="shared" si="155"/>
        <v/>
      </c>
      <c r="D744" s="1" t="str">
        <f t="shared" si="156"/>
        <v/>
      </c>
      <c r="E744" s="2" t="str">
        <f t="shared" si="157"/>
        <v/>
      </c>
      <c r="F744" s="205" t="str">
        <f t="shared" si="158"/>
        <v/>
      </c>
      <c r="G744" s="229" t="str">
        <f t="shared" si="159"/>
        <v/>
      </c>
      <c r="H744" s="125">
        <f>IF(OR(ERR=FALSE,AND(F744="",G744="")),0,$G$11-SUM($F$12:F744)+SUM($G$12:G744))</f>
        <v>0</v>
      </c>
      <c r="I744" s="7"/>
    </row>
    <row r="745" spans="1:9">
      <c r="A745" s="26">
        <f t="shared" si="141"/>
        <v>734</v>
      </c>
      <c r="B745" s="190" t="str">
        <f t="shared" si="154"/>
        <v/>
      </c>
      <c r="C745" s="66" t="str">
        <f t="shared" si="155"/>
        <v/>
      </c>
      <c r="D745" s="1" t="str">
        <f t="shared" si="156"/>
        <v/>
      </c>
      <c r="E745" s="2" t="str">
        <f t="shared" si="157"/>
        <v/>
      </c>
      <c r="F745" s="205" t="str">
        <f t="shared" si="158"/>
        <v/>
      </c>
      <c r="G745" s="229" t="str">
        <f t="shared" si="159"/>
        <v/>
      </c>
      <c r="H745" s="125">
        <f>IF(OR(ERR=FALSE,AND(F745="",G745="")),0,$G$11-SUM($F$12:F745)+SUM($G$12:G745))</f>
        <v>0</v>
      </c>
      <c r="I745" s="7"/>
    </row>
    <row r="746" spans="1:9">
      <c r="A746" s="26">
        <f t="shared" si="141"/>
        <v>735</v>
      </c>
      <c r="B746" s="190" t="str">
        <f t="shared" si="154"/>
        <v/>
      </c>
      <c r="C746" s="66" t="str">
        <f t="shared" si="155"/>
        <v/>
      </c>
      <c r="D746" s="1" t="str">
        <f t="shared" si="156"/>
        <v/>
      </c>
      <c r="E746" s="2" t="str">
        <f t="shared" si="157"/>
        <v/>
      </c>
      <c r="F746" s="205" t="str">
        <f t="shared" si="158"/>
        <v/>
      </c>
      <c r="G746" s="229" t="str">
        <f t="shared" si="159"/>
        <v/>
      </c>
      <c r="H746" s="125">
        <f>IF(OR(ERR=FALSE,AND(F746="",G746="")),0,$G$11-SUM($F$12:F746)+SUM($G$12:G746))</f>
        <v>0</v>
      </c>
      <c r="I746" s="7"/>
    </row>
    <row r="747" spans="1:9">
      <c r="A747" s="26">
        <f t="shared" si="141"/>
        <v>736</v>
      </c>
      <c r="B747" s="190" t="str">
        <f t="shared" si="154"/>
        <v/>
      </c>
      <c r="C747" s="66" t="str">
        <f t="shared" si="155"/>
        <v/>
      </c>
      <c r="D747" s="1" t="str">
        <f t="shared" si="156"/>
        <v/>
      </c>
      <c r="E747" s="2" t="str">
        <f t="shared" si="157"/>
        <v/>
      </c>
      <c r="F747" s="205" t="str">
        <f t="shared" si="158"/>
        <v/>
      </c>
      <c r="G747" s="229" t="str">
        <f t="shared" si="159"/>
        <v/>
      </c>
      <c r="H747" s="125">
        <f>IF(OR(ERR=FALSE,AND(F747="",G747="")),0,$G$11-SUM($F$12:F747)+SUM($G$12:G747))</f>
        <v>0</v>
      </c>
      <c r="I747" s="7"/>
    </row>
    <row r="748" spans="1:9">
      <c r="A748" s="26">
        <f t="shared" si="141"/>
        <v>737</v>
      </c>
      <c r="B748" s="190" t="str">
        <f t="shared" si="154"/>
        <v/>
      </c>
      <c r="C748" s="66" t="str">
        <f t="shared" si="155"/>
        <v/>
      </c>
      <c r="D748" s="1" t="str">
        <f t="shared" si="156"/>
        <v/>
      </c>
      <c r="E748" s="2" t="str">
        <f t="shared" si="157"/>
        <v/>
      </c>
      <c r="F748" s="205" t="str">
        <f t="shared" si="158"/>
        <v/>
      </c>
      <c r="G748" s="229" t="str">
        <f t="shared" si="159"/>
        <v/>
      </c>
      <c r="H748" s="125">
        <f>IF(OR(ERR=FALSE,AND(F748="",G748="")),0,$G$11-SUM($F$12:F748)+SUM($G$12:G748))</f>
        <v>0</v>
      </c>
      <c r="I748" s="7"/>
    </row>
    <row r="749" spans="1:9">
      <c r="A749" s="26">
        <f t="shared" si="141"/>
        <v>738</v>
      </c>
      <c r="B749" s="190" t="str">
        <f t="shared" si="154"/>
        <v/>
      </c>
      <c r="C749" s="66" t="str">
        <f t="shared" si="155"/>
        <v/>
      </c>
      <c r="D749" s="1" t="str">
        <f t="shared" si="156"/>
        <v/>
      </c>
      <c r="E749" s="2" t="str">
        <f t="shared" si="157"/>
        <v/>
      </c>
      <c r="F749" s="205" t="str">
        <f t="shared" si="158"/>
        <v/>
      </c>
      <c r="G749" s="229" t="str">
        <f t="shared" si="159"/>
        <v/>
      </c>
      <c r="H749" s="125">
        <f>IF(OR(ERR=FALSE,AND(F749="",G749="")),0,$G$11-SUM($F$12:F749)+SUM($G$12:G749))</f>
        <v>0</v>
      </c>
      <c r="I749" s="7"/>
    </row>
    <row r="750" spans="1:9">
      <c r="A750" s="26">
        <f t="shared" si="141"/>
        <v>739</v>
      </c>
      <c r="B750" s="190" t="str">
        <f t="shared" si="154"/>
        <v/>
      </c>
      <c r="C750" s="66" t="str">
        <f t="shared" si="155"/>
        <v/>
      </c>
      <c r="D750" s="1" t="str">
        <f t="shared" si="156"/>
        <v/>
      </c>
      <c r="E750" s="2" t="str">
        <f t="shared" si="157"/>
        <v/>
      </c>
      <c r="F750" s="205" t="str">
        <f t="shared" si="158"/>
        <v/>
      </c>
      <c r="G750" s="229" t="str">
        <f t="shared" si="159"/>
        <v/>
      </c>
      <c r="H750" s="125">
        <f>IF(OR(ERR=FALSE,AND(F750="",G750="")),0,$G$11-SUM($F$12:F750)+SUM($G$12:G750))</f>
        <v>0</v>
      </c>
      <c r="I750" s="7"/>
    </row>
    <row r="751" spans="1:9">
      <c r="A751" s="26">
        <f t="shared" si="141"/>
        <v>740</v>
      </c>
      <c r="B751" s="190" t="str">
        <f t="shared" si="154"/>
        <v/>
      </c>
      <c r="C751" s="66" t="str">
        <f t="shared" si="155"/>
        <v/>
      </c>
      <c r="D751" s="1" t="str">
        <f t="shared" si="156"/>
        <v/>
      </c>
      <c r="E751" s="2" t="str">
        <f t="shared" si="157"/>
        <v/>
      </c>
      <c r="F751" s="205" t="str">
        <f t="shared" si="158"/>
        <v/>
      </c>
      <c r="G751" s="229" t="str">
        <f t="shared" si="159"/>
        <v/>
      </c>
      <c r="H751" s="125">
        <f>IF(OR(ERR=FALSE,AND(F751="",G751="")),0,$G$11-SUM($F$12:F751)+SUM($G$12:G751))</f>
        <v>0</v>
      </c>
      <c r="I751" s="7"/>
    </row>
    <row r="752" spans="1:9">
      <c r="A752" s="26">
        <f t="shared" si="141"/>
        <v>741</v>
      </c>
      <c r="B752" s="190" t="str">
        <f t="shared" ref="B752:B791" si="160">IF(ISERROR(VLOOKUP(A752&amp;D$8,JU_KODE,4,FALSE)=TRUE),"",VLOOKUP(A752&amp;D$8,JU_KODE,4,FALSE))</f>
        <v/>
      </c>
      <c r="C752" s="66" t="str">
        <f t="shared" ref="C752:C791" si="161">IF(ISERROR(VLOOKUP(A752&amp;D$8,JU_KODE,5,FALSE)=TRUE),"",VLOOKUP(A752&amp;D$8,JU_KODE,5,FALSE))</f>
        <v/>
      </c>
      <c r="D752" s="1" t="str">
        <f t="shared" ref="D752:D791" si="162">IF(ISERROR(VLOOKUP(A752&amp;D$8,JU_KODE,6,FALSE)=TRUE),"",VLOOKUP(A752&amp;D$8,JU_KODE,6,FALSE))</f>
        <v/>
      </c>
      <c r="E752" s="2" t="str">
        <f t="shared" ref="E752:E791" si="163">IF(ISERROR(VLOOKUP(A752&amp;D$8,JU_KODE,7,FALSE)=TRUE),"",VLOOKUP(A752&amp;D$8,JU_KODE,7,FALSE))</f>
        <v/>
      </c>
      <c r="F752" s="205" t="str">
        <f t="shared" ref="F752:F791" si="164">IF(ISERROR(VLOOKUP(A752&amp;D$8,JU_KODE,12,FALSE)=TRUE),"",VLOOKUP(A752&amp;D$8,JU_KODE,12,FALSE))</f>
        <v/>
      </c>
      <c r="G752" s="229" t="str">
        <f t="shared" ref="G752:G791" si="165">IF(ISERROR(VLOOKUP(A752&amp;D$8,JU_KODE,13,FALSE)=TRUE),"",VLOOKUP(A752&amp;D$8,JU_KODE,13,FALSE))</f>
        <v/>
      </c>
      <c r="H752" s="125">
        <f>IF(OR(ERR=FALSE,AND(F752="",G752="")),0,$G$11-SUM($F$12:F752)+SUM($G$12:G752))</f>
        <v>0</v>
      </c>
      <c r="I752" s="7"/>
    </row>
    <row r="753" spans="1:9">
      <c r="A753" s="26">
        <f t="shared" si="141"/>
        <v>742</v>
      </c>
      <c r="B753" s="190" t="str">
        <f t="shared" si="160"/>
        <v/>
      </c>
      <c r="C753" s="66" t="str">
        <f t="shared" si="161"/>
        <v/>
      </c>
      <c r="D753" s="1" t="str">
        <f t="shared" si="162"/>
        <v/>
      </c>
      <c r="E753" s="2" t="str">
        <f t="shared" si="163"/>
        <v/>
      </c>
      <c r="F753" s="205" t="str">
        <f t="shared" si="164"/>
        <v/>
      </c>
      <c r="G753" s="229" t="str">
        <f t="shared" si="165"/>
        <v/>
      </c>
      <c r="H753" s="125">
        <f>IF(OR(ERR=FALSE,AND(F753="",G753="")),0,$G$11-SUM($F$12:F753)+SUM($G$12:G753))</f>
        <v>0</v>
      </c>
      <c r="I753" s="7"/>
    </row>
    <row r="754" spans="1:9">
      <c r="A754" s="26">
        <f t="shared" si="141"/>
        <v>743</v>
      </c>
      <c r="B754" s="190" t="str">
        <f t="shared" si="160"/>
        <v/>
      </c>
      <c r="C754" s="66" t="str">
        <f t="shared" si="161"/>
        <v/>
      </c>
      <c r="D754" s="1" t="str">
        <f t="shared" si="162"/>
        <v/>
      </c>
      <c r="E754" s="2" t="str">
        <f t="shared" si="163"/>
        <v/>
      </c>
      <c r="F754" s="205" t="str">
        <f t="shared" si="164"/>
        <v/>
      </c>
      <c r="G754" s="229" t="str">
        <f t="shared" si="165"/>
        <v/>
      </c>
      <c r="H754" s="125">
        <f>IF(OR(ERR=FALSE,AND(F754="",G754="")),0,$G$11-SUM($F$12:F754)+SUM($G$12:G754))</f>
        <v>0</v>
      </c>
      <c r="I754" s="7"/>
    </row>
    <row r="755" spans="1:9">
      <c r="A755" s="26">
        <f t="shared" si="141"/>
        <v>744</v>
      </c>
      <c r="B755" s="190" t="str">
        <f t="shared" si="160"/>
        <v/>
      </c>
      <c r="C755" s="66" t="str">
        <f t="shared" si="161"/>
        <v/>
      </c>
      <c r="D755" s="1" t="str">
        <f t="shared" si="162"/>
        <v/>
      </c>
      <c r="E755" s="2" t="str">
        <f t="shared" si="163"/>
        <v/>
      </c>
      <c r="F755" s="205" t="str">
        <f t="shared" si="164"/>
        <v/>
      </c>
      <c r="G755" s="229" t="str">
        <f t="shared" si="165"/>
        <v/>
      </c>
      <c r="H755" s="125">
        <f>IF(OR(ERR=FALSE,AND(F755="",G755="")),0,$G$11-SUM($F$12:F755)+SUM($G$12:G755))</f>
        <v>0</v>
      </c>
      <c r="I755" s="7"/>
    </row>
    <row r="756" spans="1:9">
      <c r="A756" s="26">
        <f t="shared" si="141"/>
        <v>745</v>
      </c>
      <c r="B756" s="190" t="str">
        <f t="shared" si="160"/>
        <v/>
      </c>
      <c r="C756" s="66" t="str">
        <f t="shared" si="161"/>
        <v/>
      </c>
      <c r="D756" s="1" t="str">
        <f t="shared" si="162"/>
        <v/>
      </c>
      <c r="E756" s="2" t="str">
        <f t="shared" si="163"/>
        <v/>
      </c>
      <c r="F756" s="205" t="str">
        <f t="shared" si="164"/>
        <v/>
      </c>
      <c r="G756" s="229" t="str">
        <f t="shared" si="165"/>
        <v/>
      </c>
      <c r="H756" s="125">
        <f>IF(OR(ERR=FALSE,AND(F756="",G756="")),0,$G$11-SUM($F$12:F756)+SUM($G$12:G756))</f>
        <v>0</v>
      </c>
      <c r="I756" s="7"/>
    </row>
    <row r="757" spans="1:9">
      <c r="A757" s="26">
        <f t="shared" si="141"/>
        <v>746</v>
      </c>
      <c r="B757" s="190" t="str">
        <f t="shared" si="160"/>
        <v/>
      </c>
      <c r="C757" s="66" t="str">
        <f t="shared" si="161"/>
        <v/>
      </c>
      <c r="D757" s="1" t="str">
        <f t="shared" si="162"/>
        <v/>
      </c>
      <c r="E757" s="2" t="str">
        <f t="shared" si="163"/>
        <v/>
      </c>
      <c r="F757" s="205" t="str">
        <f t="shared" si="164"/>
        <v/>
      </c>
      <c r="G757" s="229" t="str">
        <f t="shared" si="165"/>
        <v/>
      </c>
      <c r="H757" s="125">
        <f>IF(OR(ERR=FALSE,AND(F757="",G757="")),0,$G$11-SUM($F$12:F757)+SUM($G$12:G757))</f>
        <v>0</v>
      </c>
      <c r="I757" s="7"/>
    </row>
    <row r="758" spans="1:9">
      <c r="A758" s="26">
        <f t="shared" si="141"/>
        <v>747</v>
      </c>
      <c r="B758" s="190" t="str">
        <f t="shared" si="160"/>
        <v/>
      </c>
      <c r="C758" s="66" t="str">
        <f t="shared" si="161"/>
        <v/>
      </c>
      <c r="D758" s="1" t="str">
        <f t="shared" si="162"/>
        <v/>
      </c>
      <c r="E758" s="2" t="str">
        <f t="shared" si="163"/>
        <v/>
      </c>
      <c r="F758" s="205" t="str">
        <f t="shared" si="164"/>
        <v/>
      </c>
      <c r="G758" s="229" t="str">
        <f t="shared" si="165"/>
        <v/>
      </c>
      <c r="H758" s="125">
        <f>IF(OR(ERR=FALSE,AND(F758="",G758="")),0,$G$11-SUM($F$12:F758)+SUM($G$12:G758))</f>
        <v>0</v>
      </c>
      <c r="I758" s="7"/>
    </row>
    <row r="759" spans="1:9">
      <c r="A759" s="26">
        <f t="shared" si="141"/>
        <v>748</v>
      </c>
      <c r="B759" s="190" t="str">
        <f t="shared" si="160"/>
        <v/>
      </c>
      <c r="C759" s="66" t="str">
        <f t="shared" si="161"/>
        <v/>
      </c>
      <c r="D759" s="1" t="str">
        <f t="shared" si="162"/>
        <v/>
      </c>
      <c r="E759" s="2" t="str">
        <f t="shared" si="163"/>
        <v/>
      </c>
      <c r="F759" s="205" t="str">
        <f t="shared" si="164"/>
        <v/>
      </c>
      <c r="G759" s="229" t="str">
        <f t="shared" si="165"/>
        <v/>
      </c>
      <c r="H759" s="125">
        <f>IF(OR(ERR=FALSE,AND(F759="",G759="")),0,$G$11-SUM($F$12:F759)+SUM($G$12:G759))</f>
        <v>0</v>
      </c>
      <c r="I759" s="7"/>
    </row>
    <row r="760" spans="1:9">
      <c r="A760" s="26">
        <f t="shared" si="141"/>
        <v>749</v>
      </c>
      <c r="B760" s="190" t="str">
        <f t="shared" si="160"/>
        <v/>
      </c>
      <c r="C760" s="66" t="str">
        <f t="shared" si="161"/>
        <v/>
      </c>
      <c r="D760" s="1" t="str">
        <f t="shared" si="162"/>
        <v/>
      </c>
      <c r="E760" s="2" t="str">
        <f t="shared" si="163"/>
        <v/>
      </c>
      <c r="F760" s="205" t="str">
        <f t="shared" si="164"/>
        <v/>
      </c>
      <c r="G760" s="229" t="str">
        <f t="shared" si="165"/>
        <v/>
      </c>
      <c r="H760" s="125">
        <f>IF(OR(ERR=FALSE,AND(F760="",G760="")),0,$G$11-SUM($F$12:F760)+SUM($G$12:G760))</f>
        <v>0</v>
      </c>
      <c r="I760" s="7"/>
    </row>
    <row r="761" spans="1:9">
      <c r="A761" s="26">
        <f t="shared" ref="A761:A818" si="166">A760+1</f>
        <v>750</v>
      </c>
      <c r="B761" s="190" t="str">
        <f t="shared" si="160"/>
        <v/>
      </c>
      <c r="C761" s="66" t="str">
        <f t="shared" si="161"/>
        <v/>
      </c>
      <c r="D761" s="1" t="str">
        <f t="shared" si="162"/>
        <v/>
      </c>
      <c r="E761" s="2" t="str">
        <f t="shared" si="163"/>
        <v/>
      </c>
      <c r="F761" s="205" t="str">
        <f t="shared" si="164"/>
        <v/>
      </c>
      <c r="G761" s="229" t="str">
        <f t="shared" si="165"/>
        <v/>
      </c>
      <c r="H761" s="125">
        <f>IF(OR(ERR=FALSE,AND(F761="",G761="")),0,$G$11-SUM($F$12:F761)+SUM($G$12:G761))</f>
        <v>0</v>
      </c>
      <c r="I761" s="7"/>
    </row>
    <row r="762" spans="1:9">
      <c r="A762" s="26">
        <f t="shared" si="166"/>
        <v>751</v>
      </c>
      <c r="B762" s="190" t="str">
        <f t="shared" si="160"/>
        <v/>
      </c>
      <c r="C762" s="66" t="str">
        <f t="shared" si="161"/>
        <v/>
      </c>
      <c r="D762" s="1" t="str">
        <f t="shared" si="162"/>
        <v/>
      </c>
      <c r="E762" s="2" t="str">
        <f t="shared" si="163"/>
        <v/>
      </c>
      <c r="F762" s="205" t="str">
        <f t="shared" si="164"/>
        <v/>
      </c>
      <c r="G762" s="229" t="str">
        <f t="shared" si="165"/>
        <v/>
      </c>
      <c r="H762" s="125">
        <f>IF(OR(ERR=FALSE,AND(F762="",G762="")),0,$G$11-SUM($F$12:F762)+SUM($G$12:G762))</f>
        <v>0</v>
      </c>
      <c r="I762" s="7"/>
    </row>
    <row r="763" spans="1:9">
      <c r="A763" s="26">
        <f t="shared" si="166"/>
        <v>752</v>
      </c>
      <c r="B763" s="190" t="str">
        <f t="shared" si="160"/>
        <v/>
      </c>
      <c r="C763" s="66" t="str">
        <f t="shared" si="161"/>
        <v/>
      </c>
      <c r="D763" s="1" t="str">
        <f t="shared" si="162"/>
        <v/>
      </c>
      <c r="E763" s="2" t="str">
        <f t="shared" si="163"/>
        <v/>
      </c>
      <c r="F763" s="205" t="str">
        <f t="shared" si="164"/>
        <v/>
      </c>
      <c r="G763" s="229" t="str">
        <f t="shared" si="165"/>
        <v/>
      </c>
      <c r="H763" s="125">
        <f>IF(OR(ERR=FALSE,AND(F763="",G763="")),0,$G$11-SUM($F$12:F763)+SUM($G$12:G763))</f>
        <v>0</v>
      </c>
      <c r="I763" s="7"/>
    </row>
    <row r="764" spans="1:9">
      <c r="A764" s="26">
        <f t="shared" si="166"/>
        <v>753</v>
      </c>
      <c r="B764" s="190" t="str">
        <f t="shared" si="160"/>
        <v/>
      </c>
      <c r="C764" s="66" t="str">
        <f t="shared" si="161"/>
        <v/>
      </c>
      <c r="D764" s="1" t="str">
        <f t="shared" si="162"/>
        <v/>
      </c>
      <c r="E764" s="2" t="str">
        <f t="shared" si="163"/>
        <v/>
      </c>
      <c r="F764" s="205" t="str">
        <f t="shared" si="164"/>
        <v/>
      </c>
      <c r="G764" s="229" t="str">
        <f t="shared" si="165"/>
        <v/>
      </c>
      <c r="H764" s="125">
        <f>IF(OR(ERR=FALSE,AND(F764="",G764="")),0,$G$11-SUM($F$12:F764)+SUM($G$12:G764))</f>
        <v>0</v>
      </c>
      <c r="I764" s="7"/>
    </row>
    <row r="765" spans="1:9">
      <c r="A765" s="26">
        <f t="shared" si="166"/>
        <v>754</v>
      </c>
      <c r="B765" s="190" t="str">
        <f t="shared" si="160"/>
        <v/>
      </c>
      <c r="C765" s="66" t="str">
        <f t="shared" si="161"/>
        <v/>
      </c>
      <c r="D765" s="1" t="str">
        <f t="shared" si="162"/>
        <v/>
      </c>
      <c r="E765" s="2" t="str">
        <f t="shared" si="163"/>
        <v/>
      </c>
      <c r="F765" s="205" t="str">
        <f t="shared" si="164"/>
        <v/>
      </c>
      <c r="G765" s="229" t="str">
        <f t="shared" si="165"/>
        <v/>
      </c>
      <c r="H765" s="125">
        <f>IF(OR(ERR=FALSE,AND(F765="",G765="")),0,$G$11-SUM($F$12:F765)+SUM($G$12:G765))</f>
        <v>0</v>
      </c>
      <c r="I765" s="7"/>
    </row>
    <row r="766" spans="1:9">
      <c r="A766" s="26">
        <f t="shared" si="166"/>
        <v>755</v>
      </c>
      <c r="B766" s="190" t="str">
        <f t="shared" si="160"/>
        <v/>
      </c>
      <c r="C766" s="66" t="str">
        <f t="shared" si="161"/>
        <v/>
      </c>
      <c r="D766" s="1" t="str">
        <f t="shared" si="162"/>
        <v/>
      </c>
      <c r="E766" s="2" t="str">
        <f t="shared" si="163"/>
        <v/>
      </c>
      <c r="F766" s="205" t="str">
        <f t="shared" si="164"/>
        <v/>
      </c>
      <c r="G766" s="229" t="str">
        <f t="shared" si="165"/>
        <v/>
      </c>
      <c r="H766" s="125">
        <f>IF(OR(ERR=FALSE,AND(F766="",G766="")),0,$G$11-SUM($F$12:F766)+SUM($G$12:G766))</f>
        <v>0</v>
      </c>
      <c r="I766" s="7"/>
    </row>
    <row r="767" spans="1:9">
      <c r="A767" s="26">
        <f t="shared" si="166"/>
        <v>756</v>
      </c>
      <c r="B767" s="190" t="str">
        <f t="shared" si="160"/>
        <v/>
      </c>
      <c r="C767" s="66" t="str">
        <f t="shared" si="161"/>
        <v/>
      </c>
      <c r="D767" s="1" t="str">
        <f t="shared" si="162"/>
        <v/>
      </c>
      <c r="E767" s="2" t="str">
        <f t="shared" si="163"/>
        <v/>
      </c>
      <c r="F767" s="205" t="str">
        <f t="shared" si="164"/>
        <v/>
      </c>
      <c r="G767" s="229" t="str">
        <f t="shared" si="165"/>
        <v/>
      </c>
      <c r="H767" s="125">
        <f>IF(OR(ERR=FALSE,AND(F767="",G767="")),0,$G$11-SUM($F$12:F767)+SUM($G$12:G767))</f>
        <v>0</v>
      </c>
      <c r="I767" s="7"/>
    </row>
    <row r="768" spans="1:9">
      <c r="A768" s="26">
        <f t="shared" si="166"/>
        <v>757</v>
      </c>
      <c r="B768" s="190" t="str">
        <f t="shared" si="160"/>
        <v/>
      </c>
      <c r="C768" s="66" t="str">
        <f t="shared" si="161"/>
        <v/>
      </c>
      <c r="D768" s="1" t="str">
        <f t="shared" si="162"/>
        <v/>
      </c>
      <c r="E768" s="2" t="str">
        <f t="shared" si="163"/>
        <v/>
      </c>
      <c r="F768" s="205" t="str">
        <f t="shared" si="164"/>
        <v/>
      </c>
      <c r="G768" s="229" t="str">
        <f t="shared" si="165"/>
        <v/>
      </c>
      <c r="H768" s="125">
        <f>IF(OR(ERR=FALSE,AND(F768="",G768="")),0,$G$11-SUM($F$12:F768)+SUM($G$12:G768))</f>
        <v>0</v>
      </c>
      <c r="I768" s="7"/>
    </row>
    <row r="769" spans="1:9">
      <c r="A769" s="26">
        <f t="shared" si="166"/>
        <v>758</v>
      </c>
      <c r="B769" s="190" t="str">
        <f t="shared" si="160"/>
        <v/>
      </c>
      <c r="C769" s="66" t="str">
        <f t="shared" si="161"/>
        <v/>
      </c>
      <c r="D769" s="1" t="str">
        <f t="shared" si="162"/>
        <v/>
      </c>
      <c r="E769" s="2" t="str">
        <f t="shared" si="163"/>
        <v/>
      </c>
      <c r="F769" s="205" t="str">
        <f t="shared" si="164"/>
        <v/>
      </c>
      <c r="G769" s="229" t="str">
        <f t="shared" si="165"/>
        <v/>
      </c>
      <c r="H769" s="125">
        <f>IF(OR(ERR=FALSE,AND(F769="",G769="")),0,$G$11-SUM($F$12:F769)+SUM($G$12:G769))</f>
        <v>0</v>
      </c>
      <c r="I769" s="7"/>
    </row>
    <row r="770" spans="1:9">
      <c r="A770" s="26">
        <f t="shared" si="166"/>
        <v>759</v>
      </c>
      <c r="B770" s="190" t="str">
        <f t="shared" si="160"/>
        <v/>
      </c>
      <c r="C770" s="66" t="str">
        <f t="shared" si="161"/>
        <v/>
      </c>
      <c r="D770" s="1" t="str">
        <f t="shared" si="162"/>
        <v/>
      </c>
      <c r="E770" s="2" t="str">
        <f t="shared" si="163"/>
        <v/>
      </c>
      <c r="F770" s="205" t="str">
        <f t="shared" si="164"/>
        <v/>
      </c>
      <c r="G770" s="229" t="str">
        <f t="shared" si="165"/>
        <v/>
      </c>
      <c r="H770" s="125">
        <f>IF(OR(ERR=FALSE,AND(F770="",G770="")),0,$G$11-SUM($F$12:F770)+SUM($G$12:G770))</f>
        <v>0</v>
      </c>
      <c r="I770" s="7"/>
    </row>
    <row r="771" spans="1:9">
      <c r="A771" s="26">
        <f t="shared" si="166"/>
        <v>760</v>
      </c>
      <c r="B771" s="190" t="str">
        <f t="shared" si="160"/>
        <v/>
      </c>
      <c r="C771" s="66" t="str">
        <f t="shared" si="161"/>
        <v/>
      </c>
      <c r="D771" s="1" t="str">
        <f t="shared" si="162"/>
        <v/>
      </c>
      <c r="E771" s="2" t="str">
        <f t="shared" si="163"/>
        <v/>
      </c>
      <c r="F771" s="205" t="str">
        <f t="shared" si="164"/>
        <v/>
      </c>
      <c r="G771" s="229" t="str">
        <f t="shared" si="165"/>
        <v/>
      </c>
      <c r="H771" s="125">
        <f>IF(OR(ERR=FALSE,AND(F771="",G771="")),0,$G$11-SUM($F$12:F771)+SUM($G$12:G771))</f>
        <v>0</v>
      </c>
      <c r="I771" s="7"/>
    </row>
    <row r="772" spans="1:9">
      <c r="A772" s="26">
        <f t="shared" si="166"/>
        <v>761</v>
      </c>
      <c r="B772" s="190" t="str">
        <f t="shared" si="160"/>
        <v/>
      </c>
      <c r="C772" s="66" t="str">
        <f t="shared" si="161"/>
        <v/>
      </c>
      <c r="D772" s="1" t="str">
        <f t="shared" si="162"/>
        <v/>
      </c>
      <c r="E772" s="2" t="str">
        <f t="shared" si="163"/>
        <v/>
      </c>
      <c r="F772" s="205" t="str">
        <f t="shared" si="164"/>
        <v/>
      </c>
      <c r="G772" s="229" t="str">
        <f t="shared" si="165"/>
        <v/>
      </c>
      <c r="H772" s="125">
        <f>IF(OR(ERR=FALSE,AND(F772="",G772="")),0,$G$11-SUM($F$12:F772)+SUM($G$12:G772))</f>
        <v>0</v>
      </c>
      <c r="I772" s="7"/>
    </row>
    <row r="773" spans="1:9">
      <c r="A773" s="26">
        <f t="shared" si="166"/>
        <v>762</v>
      </c>
      <c r="B773" s="190" t="str">
        <f t="shared" si="160"/>
        <v/>
      </c>
      <c r="C773" s="66" t="str">
        <f t="shared" si="161"/>
        <v/>
      </c>
      <c r="D773" s="1" t="str">
        <f t="shared" si="162"/>
        <v/>
      </c>
      <c r="E773" s="2" t="str">
        <f t="shared" si="163"/>
        <v/>
      </c>
      <c r="F773" s="205" t="str">
        <f t="shared" si="164"/>
        <v/>
      </c>
      <c r="G773" s="229" t="str">
        <f t="shared" si="165"/>
        <v/>
      </c>
      <c r="H773" s="125">
        <f>IF(OR(ERR=FALSE,AND(F773="",G773="")),0,$G$11-SUM($F$12:F773)+SUM($G$12:G773))</f>
        <v>0</v>
      </c>
      <c r="I773" s="7"/>
    </row>
    <row r="774" spans="1:9">
      <c r="A774" s="26">
        <f t="shared" si="166"/>
        <v>763</v>
      </c>
      <c r="B774" s="190" t="str">
        <f t="shared" si="160"/>
        <v/>
      </c>
      <c r="C774" s="66" t="str">
        <f t="shared" si="161"/>
        <v/>
      </c>
      <c r="D774" s="1" t="str">
        <f t="shared" si="162"/>
        <v/>
      </c>
      <c r="E774" s="2" t="str">
        <f t="shared" si="163"/>
        <v/>
      </c>
      <c r="F774" s="205" t="str">
        <f t="shared" si="164"/>
        <v/>
      </c>
      <c r="G774" s="229" t="str">
        <f t="shared" si="165"/>
        <v/>
      </c>
      <c r="H774" s="125">
        <f>IF(OR(ERR=FALSE,AND(F774="",G774="")),0,$G$11-SUM($F$12:F774)+SUM($G$12:G774))</f>
        <v>0</v>
      </c>
      <c r="I774" s="7"/>
    </row>
    <row r="775" spans="1:9">
      <c r="A775" s="26">
        <f t="shared" si="166"/>
        <v>764</v>
      </c>
      <c r="B775" s="190" t="str">
        <f t="shared" si="160"/>
        <v/>
      </c>
      <c r="C775" s="66" t="str">
        <f t="shared" si="161"/>
        <v/>
      </c>
      <c r="D775" s="1" t="str">
        <f t="shared" si="162"/>
        <v/>
      </c>
      <c r="E775" s="2" t="str">
        <f t="shared" si="163"/>
        <v/>
      </c>
      <c r="F775" s="205" t="str">
        <f t="shared" si="164"/>
        <v/>
      </c>
      <c r="G775" s="229" t="str">
        <f t="shared" si="165"/>
        <v/>
      </c>
      <c r="H775" s="125">
        <f>IF(OR(ERR=FALSE,AND(F775="",G775="")),0,$G$11-SUM($F$12:F775)+SUM($G$12:G775))</f>
        <v>0</v>
      </c>
      <c r="I775" s="7"/>
    </row>
    <row r="776" spans="1:9">
      <c r="A776" s="26">
        <f t="shared" si="166"/>
        <v>765</v>
      </c>
      <c r="B776" s="190" t="str">
        <f t="shared" si="160"/>
        <v/>
      </c>
      <c r="C776" s="66" t="str">
        <f t="shared" si="161"/>
        <v/>
      </c>
      <c r="D776" s="1" t="str">
        <f t="shared" si="162"/>
        <v/>
      </c>
      <c r="E776" s="2" t="str">
        <f t="shared" si="163"/>
        <v/>
      </c>
      <c r="F776" s="205" t="str">
        <f t="shared" si="164"/>
        <v/>
      </c>
      <c r="G776" s="229" t="str">
        <f t="shared" si="165"/>
        <v/>
      </c>
      <c r="H776" s="125">
        <f>IF(OR(ERR=FALSE,AND(F776="",G776="")),0,$G$11-SUM($F$12:F776)+SUM($G$12:G776))</f>
        <v>0</v>
      </c>
      <c r="I776" s="7"/>
    </row>
    <row r="777" spans="1:9">
      <c r="A777" s="26">
        <f t="shared" si="166"/>
        <v>766</v>
      </c>
      <c r="B777" s="190" t="str">
        <f t="shared" si="160"/>
        <v/>
      </c>
      <c r="C777" s="66" t="str">
        <f t="shared" si="161"/>
        <v/>
      </c>
      <c r="D777" s="1" t="str">
        <f t="shared" si="162"/>
        <v/>
      </c>
      <c r="E777" s="2" t="str">
        <f t="shared" si="163"/>
        <v/>
      </c>
      <c r="F777" s="205" t="str">
        <f t="shared" si="164"/>
        <v/>
      </c>
      <c r="G777" s="229" t="str">
        <f t="shared" si="165"/>
        <v/>
      </c>
      <c r="H777" s="125">
        <f>IF(OR(ERR=FALSE,AND(F777="",G777="")),0,$G$11-SUM($F$12:F777)+SUM($G$12:G777))</f>
        <v>0</v>
      </c>
      <c r="I777" s="7"/>
    </row>
    <row r="778" spans="1:9">
      <c r="A778" s="26">
        <f t="shared" si="166"/>
        <v>767</v>
      </c>
      <c r="B778" s="190" t="str">
        <f t="shared" si="160"/>
        <v/>
      </c>
      <c r="C778" s="66" t="str">
        <f t="shared" si="161"/>
        <v/>
      </c>
      <c r="D778" s="1" t="str">
        <f t="shared" si="162"/>
        <v/>
      </c>
      <c r="E778" s="2" t="str">
        <f t="shared" si="163"/>
        <v/>
      </c>
      <c r="F778" s="205" t="str">
        <f t="shared" si="164"/>
        <v/>
      </c>
      <c r="G778" s="229" t="str">
        <f t="shared" si="165"/>
        <v/>
      </c>
      <c r="H778" s="125">
        <f>IF(OR(ERR=FALSE,AND(F778="",G778="")),0,$G$11-SUM($F$12:F778)+SUM($G$12:G778))</f>
        <v>0</v>
      </c>
      <c r="I778" s="7"/>
    </row>
    <row r="779" spans="1:9">
      <c r="A779" s="26">
        <f t="shared" si="166"/>
        <v>768</v>
      </c>
      <c r="B779" s="190" t="str">
        <f t="shared" si="160"/>
        <v/>
      </c>
      <c r="C779" s="66" t="str">
        <f t="shared" si="161"/>
        <v/>
      </c>
      <c r="D779" s="1" t="str">
        <f t="shared" si="162"/>
        <v/>
      </c>
      <c r="E779" s="2" t="str">
        <f t="shared" si="163"/>
        <v/>
      </c>
      <c r="F779" s="205" t="str">
        <f t="shared" si="164"/>
        <v/>
      </c>
      <c r="G779" s="229" t="str">
        <f t="shared" si="165"/>
        <v/>
      </c>
      <c r="H779" s="125">
        <f>IF(OR(ERR=FALSE,AND(F779="",G779="")),0,$G$11-SUM($F$12:F779)+SUM($G$12:G779))</f>
        <v>0</v>
      </c>
      <c r="I779" s="7"/>
    </row>
    <row r="780" spans="1:9">
      <c r="A780" s="26">
        <f t="shared" si="166"/>
        <v>769</v>
      </c>
      <c r="B780" s="190" t="str">
        <f t="shared" si="160"/>
        <v/>
      </c>
      <c r="C780" s="66" t="str">
        <f t="shared" si="161"/>
        <v/>
      </c>
      <c r="D780" s="1" t="str">
        <f t="shared" si="162"/>
        <v/>
      </c>
      <c r="E780" s="2" t="str">
        <f t="shared" si="163"/>
        <v/>
      </c>
      <c r="F780" s="205" t="str">
        <f t="shared" si="164"/>
        <v/>
      </c>
      <c r="G780" s="229" t="str">
        <f t="shared" si="165"/>
        <v/>
      </c>
      <c r="H780" s="125">
        <f>IF(OR(ERR=FALSE,AND(F780="",G780="")),0,$G$11-SUM($F$12:F780)+SUM($G$12:G780))</f>
        <v>0</v>
      </c>
      <c r="I780" s="7"/>
    </row>
    <row r="781" spans="1:9">
      <c r="A781" s="26">
        <f t="shared" si="166"/>
        <v>770</v>
      </c>
      <c r="B781" s="190" t="str">
        <f t="shared" si="160"/>
        <v/>
      </c>
      <c r="C781" s="66" t="str">
        <f t="shared" si="161"/>
        <v/>
      </c>
      <c r="D781" s="1" t="str">
        <f t="shared" si="162"/>
        <v/>
      </c>
      <c r="E781" s="2" t="str">
        <f t="shared" si="163"/>
        <v/>
      </c>
      <c r="F781" s="205" t="str">
        <f t="shared" si="164"/>
        <v/>
      </c>
      <c r="G781" s="229" t="str">
        <f t="shared" si="165"/>
        <v/>
      </c>
      <c r="H781" s="125">
        <f>IF(OR(ERR=FALSE,AND(F781="",G781="")),0,$G$11-SUM($F$12:F781)+SUM($G$12:G781))</f>
        <v>0</v>
      </c>
      <c r="I781" s="7"/>
    </row>
    <row r="782" spans="1:9">
      <c r="A782" s="26">
        <f t="shared" si="166"/>
        <v>771</v>
      </c>
      <c r="B782" s="190" t="str">
        <f t="shared" si="160"/>
        <v/>
      </c>
      <c r="C782" s="66" t="str">
        <f t="shared" si="161"/>
        <v/>
      </c>
      <c r="D782" s="1" t="str">
        <f t="shared" si="162"/>
        <v/>
      </c>
      <c r="E782" s="2" t="str">
        <f t="shared" si="163"/>
        <v/>
      </c>
      <c r="F782" s="205" t="str">
        <f t="shared" si="164"/>
        <v/>
      </c>
      <c r="G782" s="229" t="str">
        <f t="shared" si="165"/>
        <v/>
      </c>
      <c r="H782" s="125">
        <f>IF(OR(ERR=FALSE,AND(F782="",G782="")),0,$G$11-SUM($F$12:F782)+SUM($G$12:G782))</f>
        <v>0</v>
      </c>
      <c r="I782" s="7"/>
    </row>
    <row r="783" spans="1:9">
      <c r="A783" s="26">
        <f t="shared" si="166"/>
        <v>772</v>
      </c>
      <c r="B783" s="190" t="str">
        <f t="shared" si="160"/>
        <v/>
      </c>
      <c r="C783" s="66" t="str">
        <f t="shared" si="161"/>
        <v/>
      </c>
      <c r="D783" s="1" t="str">
        <f t="shared" si="162"/>
        <v/>
      </c>
      <c r="E783" s="2" t="str">
        <f t="shared" si="163"/>
        <v/>
      </c>
      <c r="F783" s="205" t="str">
        <f t="shared" si="164"/>
        <v/>
      </c>
      <c r="G783" s="229" t="str">
        <f t="shared" si="165"/>
        <v/>
      </c>
      <c r="H783" s="125">
        <f>IF(OR(ERR=FALSE,AND(F783="",G783="")),0,$G$11-SUM($F$12:F783)+SUM($G$12:G783))</f>
        <v>0</v>
      </c>
      <c r="I783" s="7"/>
    </row>
    <row r="784" spans="1:9">
      <c r="A784" s="26">
        <f t="shared" si="166"/>
        <v>773</v>
      </c>
      <c r="B784" s="190" t="str">
        <f t="shared" si="160"/>
        <v/>
      </c>
      <c r="C784" s="66" t="str">
        <f t="shared" si="161"/>
        <v/>
      </c>
      <c r="D784" s="1" t="str">
        <f t="shared" si="162"/>
        <v/>
      </c>
      <c r="E784" s="2" t="str">
        <f t="shared" si="163"/>
        <v/>
      </c>
      <c r="F784" s="205" t="str">
        <f t="shared" si="164"/>
        <v/>
      </c>
      <c r="G784" s="229" t="str">
        <f t="shared" si="165"/>
        <v/>
      </c>
      <c r="H784" s="125">
        <f>IF(OR(ERR=FALSE,AND(F784="",G784="")),0,$G$11-SUM($F$12:F784)+SUM($G$12:G784))</f>
        <v>0</v>
      </c>
      <c r="I784" s="7"/>
    </row>
    <row r="785" spans="1:9">
      <c r="A785" s="26">
        <f t="shared" si="166"/>
        <v>774</v>
      </c>
      <c r="B785" s="190" t="str">
        <f t="shared" si="160"/>
        <v/>
      </c>
      <c r="C785" s="66" t="str">
        <f t="shared" si="161"/>
        <v/>
      </c>
      <c r="D785" s="1" t="str">
        <f t="shared" si="162"/>
        <v/>
      </c>
      <c r="E785" s="2" t="str">
        <f t="shared" si="163"/>
        <v/>
      </c>
      <c r="F785" s="205" t="str">
        <f t="shared" si="164"/>
        <v/>
      </c>
      <c r="G785" s="229" t="str">
        <f t="shared" si="165"/>
        <v/>
      </c>
      <c r="H785" s="125">
        <f>IF(OR(ERR=FALSE,AND(F785="",G785="")),0,$G$11-SUM($F$12:F785)+SUM($G$12:G785))</f>
        <v>0</v>
      </c>
      <c r="I785" s="7"/>
    </row>
    <row r="786" spans="1:9">
      <c r="A786" s="26">
        <f t="shared" si="166"/>
        <v>775</v>
      </c>
      <c r="B786" s="190" t="str">
        <f t="shared" si="160"/>
        <v/>
      </c>
      <c r="C786" s="66" t="str">
        <f t="shared" si="161"/>
        <v/>
      </c>
      <c r="D786" s="1" t="str">
        <f t="shared" si="162"/>
        <v/>
      </c>
      <c r="E786" s="2" t="str">
        <f t="shared" si="163"/>
        <v/>
      </c>
      <c r="F786" s="205" t="str">
        <f t="shared" si="164"/>
        <v/>
      </c>
      <c r="G786" s="229" t="str">
        <f t="shared" si="165"/>
        <v/>
      </c>
      <c r="H786" s="125">
        <f>IF(OR(ERR=FALSE,AND(F786="",G786="")),0,$G$11-SUM($F$12:F786)+SUM($G$12:G786))</f>
        <v>0</v>
      </c>
      <c r="I786" s="7"/>
    </row>
    <row r="787" spans="1:9">
      <c r="A787" s="26">
        <f t="shared" si="166"/>
        <v>776</v>
      </c>
      <c r="B787" s="190" t="str">
        <f t="shared" si="160"/>
        <v/>
      </c>
      <c r="C787" s="66" t="str">
        <f t="shared" si="161"/>
        <v/>
      </c>
      <c r="D787" s="1" t="str">
        <f t="shared" si="162"/>
        <v/>
      </c>
      <c r="E787" s="2" t="str">
        <f t="shared" si="163"/>
        <v/>
      </c>
      <c r="F787" s="205" t="str">
        <f t="shared" si="164"/>
        <v/>
      </c>
      <c r="G787" s="229" t="str">
        <f t="shared" si="165"/>
        <v/>
      </c>
      <c r="H787" s="125">
        <f>IF(OR(ERR=FALSE,AND(F787="",G787="")),0,$G$11-SUM($F$12:F787)+SUM($G$12:G787))</f>
        <v>0</v>
      </c>
      <c r="I787" s="7"/>
    </row>
    <row r="788" spans="1:9">
      <c r="A788" s="26">
        <f t="shared" si="166"/>
        <v>777</v>
      </c>
      <c r="B788" s="190" t="str">
        <f t="shared" si="160"/>
        <v/>
      </c>
      <c r="C788" s="66" t="str">
        <f t="shared" si="161"/>
        <v/>
      </c>
      <c r="D788" s="1" t="str">
        <f t="shared" si="162"/>
        <v/>
      </c>
      <c r="E788" s="2" t="str">
        <f t="shared" si="163"/>
        <v/>
      </c>
      <c r="F788" s="205" t="str">
        <f t="shared" si="164"/>
        <v/>
      </c>
      <c r="G788" s="229" t="str">
        <f t="shared" si="165"/>
        <v/>
      </c>
      <c r="H788" s="125">
        <f>IF(OR(ERR=FALSE,AND(F788="",G788="")),0,$G$11-SUM($F$12:F788)+SUM($G$12:G788))</f>
        <v>0</v>
      </c>
      <c r="I788" s="7"/>
    </row>
    <row r="789" spans="1:9">
      <c r="A789" s="26">
        <f t="shared" si="166"/>
        <v>778</v>
      </c>
      <c r="B789" s="190" t="str">
        <f t="shared" si="160"/>
        <v/>
      </c>
      <c r="C789" s="66" t="str">
        <f t="shared" si="161"/>
        <v/>
      </c>
      <c r="D789" s="1" t="str">
        <f t="shared" si="162"/>
        <v/>
      </c>
      <c r="E789" s="2" t="str">
        <f t="shared" si="163"/>
        <v/>
      </c>
      <c r="F789" s="205" t="str">
        <f t="shared" si="164"/>
        <v/>
      </c>
      <c r="G789" s="229" t="str">
        <f t="shared" si="165"/>
        <v/>
      </c>
      <c r="H789" s="125">
        <f>IF(OR(ERR=FALSE,AND(F789="",G789="")),0,$G$11-SUM($F$12:F789)+SUM($G$12:G789))</f>
        <v>0</v>
      </c>
      <c r="I789" s="7"/>
    </row>
    <row r="790" spans="1:9">
      <c r="A790" s="26">
        <f t="shared" si="166"/>
        <v>779</v>
      </c>
      <c r="B790" s="190" t="str">
        <f t="shared" si="160"/>
        <v/>
      </c>
      <c r="C790" s="66" t="str">
        <f t="shared" si="161"/>
        <v/>
      </c>
      <c r="D790" s="1" t="str">
        <f t="shared" si="162"/>
        <v/>
      </c>
      <c r="E790" s="2" t="str">
        <f t="shared" si="163"/>
        <v/>
      </c>
      <c r="F790" s="205" t="str">
        <f t="shared" si="164"/>
        <v/>
      </c>
      <c r="G790" s="229" t="str">
        <f t="shared" si="165"/>
        <v/>
      </c>
      <c r="H790" s="125">
        <f>IF(OR(ERR=FALSE,AND(F790="",G790="")),0,$G$11-SUM($F$12:F790)+SUM($G$12:G790))</f>
        <v>0</v>
      </c>
      <c r="I790" s="7"/>
    </row>
    <row r="791" spans="1:9">
      <c r="A791" s="26">
        <f t="shared" si="166"/>
        <v>780</v>
      </c>
      <c r="B791" s="190" t="str">
        <f t="shared" si="160"/>
        <v/>
      </c>
      <c r="C791" s="66" t="str">
        <f t="shared" si="161"/>
        <v/>
      </c>
      <c r="D791" s="1" t="str">
        <f t="shared" si="162"/>
        <v/>
      </c>
      <c r="E791" s="2" t="str">
        <f t="shared" si="163"/>
        <v/>
      </c>
      <c r="F791" s="205" t="str">
        <f t="shared" si="164"/>
        <v/>
      </c>
      <c r="G791" s="229" t="str">
        <f t="shared" si="165"/>
        <v/>
      </c>
      <c r="H791" s="125">
        <f>IF(OR(ERR=FALSE,AND(F791="",G791="")),0,$G$11-SUM($F$12:F791)+SUM($G$12:G791))</f>
        <v>0</v>
      </c>
      <c r="I791" s="7"/>
    </row>
    <row r="792" spans="1:9">
      <c r="A792" s="26">
        <f t="shared" si="166"/>
        <v>781</v>
      </c>
      <c r="B792" s="190" t="str">
        <f>IF(ISERROR(VLOOKUP(A792&amp;D$8,JU_KODE,4,FALSE)=TRUE),"",VLOOKUP(A792&amp;D$8,JU_KODE,4,FALSE))</f>
        <v/>
      </c>
      <c r="C792" s="66" t="str">
        <f>IF(ISERROR(VLOOKUP(A792&amp;D$8,JU_KODE,5,FALSE)=TRUE),"",VLOOKUP(A792&amp;D$8,JU_KODE,5,FALSE))</f>
        <v/>
      </c>
      <c r="D792" s="1" t="str">
        <f>IF(ISERROR(VLOOKUP(A792&amp;D$8,JU_KODE,6,FALSE)=TRUE),"",VLOOKUP(A792&amp;D$8,JU_KODE,6,FALSE))</f>
        <v/>
      </c>
      <c r="E792" s="2" t="str">
        <f>IF(ISERROR(VLOOKUP(A792&amp;D$8,JU_KODE,7,FALSE)=TRUE),"",VLOOKUP(A792&amp;D$8,JU_KODE,7,FALSE))</f>
        <v/>
      </c>
      <c r="F792" s="205" t="str">
        <f>IF(ISERROR(VLOOKUP(A792&amp;D$8,JU_KODE,12,FALSE)=TRUE),"",VLOOKUP(A792&amp;D$8,JU_KODE,12,FALSE))</f>
        <v/>
      </c>
      <c r="G792" s="229" t="str">
        <f>IF(ISERROR(VLOOKUP(A792&amp;D$8,JU_KODE,13,FALSE)=TRUE),"",VLOOKUP(A792&amp;D$8,JU_KODE,13,FALSE))</f>
        <v/>
      </c>
      <c r="H792" s="125">
        <f>IF(OR(ERR=FALSE,AND(F792="",G792="")),0,$G$11-SUM($F$12:F792)+SUM($G$12:G792))</f>
        <v>0</v>
      </c>
      <c r="I792" s="7"/>
    </row>
    <row r="793" spans="1:9">
      <c r="A793" s="26">
        <f t="shared" si="166"/>
        <v>782</v>
      </c>
      <c r="B793" s="190" t="str">
        <f>IF(ISERROR(VLOOKUP(A793&amp;D$8,JU_KODE,4,FALSE)=TRUE),"",VLOOKUP(A793&amp;D$8,JU_KODE,4,FALSE))</f>
        <v/>
      </c>
      <c r="C793" s="66" t="str">
        <f>IF(ISERROR(VLOOKUP(A793&amp;D$8,JU_KODE,5,FALSE)=TRUE),"",VLOOKUP(A793&amp;D$8,JU_KODE,5,FALSE))</f>
        <v/>
      </c>
      <c r="D793" s="1" t="str">
        <f>IF(ISERROR(VLOOKUP(A793&amp;D$8,JU_KODE,6,FALSE)=TRUE),"",VLOOKUP(A793&amp;D$8,JU_KODE,6,FALSE))</f>
        <v/>
      </c>
      <c r="E793" s="2" t="str">
        <f>IF(ISERROR(VLOOKUP(A793&amp;D$8,JU_KODE,7,FALSE)=TRUE),"",VLOOKUP(A793&amp;D$8,JU_KODE,7,FALSE))</f>
        <v/>
      </c>
      <c r="F793" s="205" t="str">
        <f>IF(ISERROR(VLOOKUP(A793&amp;D$8,JU_KODE,12,FALSE)=TRUE),"",VLOOKUP(A793&amp;D$8,JU_KODE,12,FALSE))</f>
        <v/>
      </c>
      <c r="G793" s="229" t="str">
        <f>IF(ISERROR(VLOOKUP(A793&amp;D$8,JU_KODE,13,FALSE)=TRUE),"",VLOOKUP(A793&amp;D$8,JU_KODE,13,FALSE))</f>
        <v/>
      </c>
      <c r="H793" s="125">
        <f>IF(OR(ERR=FALSE,AND(F793="",G793="")),0,$G$11-SUM($F$12:F793)+SUM($G$12:G793))</f>
        <v>0</v>
      </c>
      <c r="I793" s="7"/>
    </row>
    <row r="794" spans="1:9">
      <c r="A794" s="26">
        <f t="shared" si="166"/>
        <v>783</v>
      </c>
      <c r="B794" s="190" t="str">
        <f>IF(ISERROR(VLOOKUP(A794&amp;D$8,JU_KODE,4,FALSE)=TRUE),"",VLOOKUP(A794&amp;D$8,JU_KODE,4,FALSE))</f>
        <v/>
      </c>
      <c r="C794" s="66" t="str">
        <f>IF(ISERROR(VLOOKUP(A794&amp;D$8,JU_KODE,5,FALSE)=TRUE),"",VLOOKUP(A794&amp;D$8,JU_KODE,5,FALSE))</f>
        <v/>
      </c>
      <c r="D794" s="1" t="str">
        <f>IF(ISERROR(VLOOKUP(A794&amp;D$8,JU_KODE,6,FALSE)=TRUE),"",VLOOKUP(A794&amp;D$8,JU_KODE,6,FALSE))</f>
        <v/>
      </c>
      <c r="E794" s="2" t="str">
        <f>IF(ISERROR(VLOOKUP(A794&amp;D$8,JU_KODE,7,FALSE)=TRUE),"",VLOOKUP(A794&amp;D$8,JU_KODE,7,FALSE))</f>
        <v/>
      </c>
      <c r="F794" s="205" t="str">
        <f>IF(ISERROR(VLOOKUP(A794&amp;D$8,JU_KODE,12,FALSE)=TRUE),"",VLOOKUP(A794&amp;D$8,JU_KODE,12,FALSE))</f>
        <v/>
      </c>
      <c r="G794" s="229" t="str">
        <f>IF(ISERROR(VLOOKUP(A794&amp;D$8,JU_KODE,13,FALSE)=TRUE),"",VLOOKUP(A794&amp;D$8,JU_KODE,13,FALSE))</f>
        <v/>
      </c>
      <c r="H794" s="125">
        <f>IF(OR(ERR=FALSE,AND(F794="",G794="")),0,$G$11-SUM($F$12:F794)+SUM($G$12:G794))</f>
        <v>0</v>
      </c>
      <c r="I794" s="7"/>
    </row>
    <row r="795" spans="1:9">
      <c r="A795" s="26">
        <f t="shared" si="166"/>
        <v>784</v>
      </c>
      <c r="B795" s="190" t="str">
        <f>IF(ISERROR(VLOOKUP(A795&amp;D$8,JU_KODE,4,FALSE)=TRUE),"",VLOOKUP(A795&amp;D$8,JU_KODE,4,FALSE))</f>
        <v/>
      </c>
      <c r="C795" s="66" t="str">
        <f>IF(ISERROR(VLOOKUP(A795&amp;D$8,JU_KODE,5,FALSE)=TRUE),"",VLOOKUP(A795&amp;D$8,JU_KODE,5,FALSE))</f>
        <v/>
      </c>
      <c r="D795" s="1" t="str">
        <f>IF(ISERROR(VLOOKUP(A795&amp;D$8,JU_KODE,6,FALSE)=TRUE),"",VLOOKUP(A795&amp;D$8,JU_KODE,6,FALSE))</f>
        <v/>
      </c>
      <c r="E795" s="2" t="str">
        <f>IF(ISERROR(VLOOKUP(A795&amp;D$8,JU_KODE,7,FALSE)=TRUE),"",VLOOKUP(A795&amp;D$8,JU_KODE,7,FALSE))</f>
        <v/>
      </c>
      <c r="F795" s="205" t="str">
        <f>IF(ISERROR(VLOOKUP(A795&amp;D$8,JU_KODE,12,FALSE)=TRUE),"",VLOOKUP(A795&amp;D$8,JU_KODE,12,FALSE))</f>
        <v/>
      </c>
      <c r="G795" s="229" t="str">
        <f>IF(ISERROR(VLOOKUP(A795&amp;D$8,JU_KODE,13,FALSE)=TRUE),"",VLOOKUP(A795&amp;D$8,JU_KODE,13,FALSE))</f>
        <v/>
      </c>
      <c r="H795" s="125">
        <f>IF(OR(ERR=FALSE,AND(F795="",G795="")),0,$G$11-SUM($F$12:F795)+SUM($G$12:G795))</f>
        <v>0</v>
      </c>
      <c r="I795" s="7"/>
    </row>
    <row r="796" spans="1:9">
      <c r="A796" s="26">
        <f t="shared" si="166"/>
        <v>785</v>
      </c>
      <c r="B796" s="190" t="str">
        <f>IF(ISERROR(VLOOKUP(A796&amp;D$8,JU_KODE,4,FALSE)=TRUE),"",VLOOKUP(A796&amp;D$8,JU_KODE,4,FALSE))</f>
        <v/>
      </c>
      <c r="C796" s="66" t="str">
        <f>IF(ISERROR(VLOOKUP(A796&amp;D$8,JU_KODE,5,FALSE)=TRUE),"",VLOOKUP(A796&amp;D$8,JU_KODE,5,FALSE))</f>
        <v/>
      </c>
      <c r="D796" s="1" t="str">
        <f>IF(ISERROR(VLOOKUP(A796&amp;D$8,JU_KODE,6,FALSE)=TRUE),"",VLOOKUP(A796&amp;D$8,JU_KODE,6,FALSE))</f>
        <v/>
      </c>
      <c r="E796" s="2" t="str">
        <f>IF(ISERROR(VLOOKUP(A796&amp;D$8,JU_KODE,7,FALSE)=TRUE),"",VLOOKUP(A796&amp;D$8,JU_KODE,7,FALSE))</f>
        <v/>
      </c>
      <c r="F796" s="205" t="str">
        <f>IF(ISERROR(VLOOKUP(A796&amp;D$8,JU_KODE,12,FALSE)=TRUE),"",VLOOKUP(A796&amp;D$8,JU_KODE,12,FALSE))</f>
        <v/>
      </c>
      <c r="G796" s="229" t="str">
        <f>IF(ISERROR(VLOOKUP(A796&amp;D$8,JU_KODE,13,FALSE)=TRUE),"",VLOOKUP(A796&amp;D$8,JU_KODE,13,FALSE))</f>
        <v/>
      </c>
      <c r="H796" s="125">
        <f>IF(OR(ERR=FALSE,AND(F796="",G796="")),0,$G$11-SUM($F$12:F796)+SUM($G$12:G796))</f>
        <v>0</v>
      </c>
      <c r="I796" s="7"/>
    </row>
    <row r="797" spans="1:9">
      <c r="A797" s="26">
        <f t="shared" si="166"/>
        <v>786</v>
      </c>
      <c r="B797" s="190" t="str">
        <f t="shared" ref="B797:B813" si="167">IF(ISERROR(VLOOKUP(A797&amp;D$8,JU_KODE,4,FALSE)=TRUE),"",VLOOKUP(A797&amp;D$8,JU_KODE,4,FALSE))</f>
        <v/>
      </c>
      <c r="C797" s="66" t="str">
        <f t="shared" ref="C797:C813" si="168">IF(ISERROR(VLOOKUP(A797&amp;D$8,JU_KODE,5,FALSE)=TRUE),"",VLOOKUP(A797&amp;D$8,JU_KODE,5,FALSE))</f>
        <v/>
      </c>
      <c r="D797" s="1" t="str">
        <f t="shared" ref="D797:D813" si="169">IF(ISERROR(VLOOKUP(A797&amp;D$8,JU_KODE,6,FALSE)=TRUE),"",VLOOKUP(A797&amp;D$8,JU_KODE,6,FALSE))</f>
        <v/>
      </c>
      <c r="E797" s="2" t="str">
        <f t="shared" ref="E797:E813" si="170">IF(ISERROR(VLOOKUP(A797&amp;D$8,JU_KODE,7,FALSE)=TRUE),"",VLOOKUP(A797&amp;D$8,JU_KODE,7,FALSE))</f>
        <v/>
      </c>
      <c r="F797" s="205" t="str">
        <f t="shared" ref="F797:F813" si="171">IF(ISERROR(VLOOKUP(A797&amp;D$8,JU_KODE,12,FALSE)=TRUE),"",VLOOKUP(A797&amp;D$8,JU_KODE,12,FALSE))</f>
        <v/>
      </c>
      <c r="G797" s="229" t="str">
        <f t="shared" ref="G797:G813" si="172">IF(ISERROR(VLOOKUP(A797&amp;D$8,JU_KODE,13,FALSE)=TRUE),"",VLOOKUP(A797&amp;D$8,JU_KODE,13,FALSE))</f>
        <v/>
      </c>
      <c r="H797" s="125">
        <f>IF(OR(ERR=FALSE,AND(F797="",G797="")),0,$G$11-SUM($F$12:F797)+SUM($G$12:G797))</f>
        <v>0</v>
      </c>
      <c r="I797" s="7"/>
    </row>
    <row r="798" spans="1:9">
      <c r="A798" s="26">
        <f t="shared" si="166"/>
        <v>787</v>
      </c>
      <c r="B798" s="190" t="str">
        <f t="shared" si="167"/>
        <v/>
      </c>
      <c r="C798" s="66" t="str">
        <f t="shared" si="168"/>
        <v/>
      </c>
      <c r="D798" s="1" t="str">
        <f t="shared" si="169"/>
        <v/>
      </c>
      <c r="E798" s="2" t="str">
        <f t="shared" si="170"/>
        <v/>
      </c>
      <c r="F798" s="205" t="str">
        <f t="shared" si="171"/>
        <v/>
      </c>
      <c r="G798" s="229" t="str">
        <f t="shared" si="172"/>
        <v/>
      </c>
      <c r="H798" s="125">
        <f>IF(OR(ERR=FALSE,AND(F798="",G798="")),0,$G$11-SUM($F$12:F798)+SUM($G$12:G798))</f>
        <v>0</v>
      </c>
      <c r="I798" s="7"/>
    </row>
    <row r="799" spans="1:9">
      <c r="A799" s="26">
        <f t="shared" si="166"/>
        <v>788</v>
      </c>
      <c r="B799" s="190" t="str">
        <f t="shared" si="167"/>
        <v/>
      </c>
      <c r="C799" s="66" t="str">
        <f t="shared" si="168"/>
        <v/>
      </c>
      <c r="D799" s="1" t="str">
        <f t="shared" si="169"/>
        <v/>
      </c>
      <c r="E799" s="2" t="str">
        <f t="shared" si="170"/>
        <v/>
      </c>
      <c r="F799" s="205" t="str">
        <f t="shared" si="171"/>
        <v/>
      </c>
      <c r="G799" s="229" t="str">
        <f t="shared" si="172"/>
        <v/>
      </c>
      <c r="H799" s="125">
        <f>IF(OR(ERR=FALSE,AND(F799="",G799="")),0,$G$11-SUM($F$12:F799)+SUM($G$12:G799))</f>
        <v>0</v>
      </c>
      <c r="I799" s="7"/>
    </row>
    <row r="800" spans="1:9">
      <c r="A800" s="26">
        <f t="shared" si="166"/>
        <v>789</v>
      </c>
      <c r="B800" s="190" t="str">
        <f t="shared" si="167"/>
        <v/>
      </c>
      <c r="C800" s="66" t="str">
        <f t="shared" si="168"/>
        <v/>
      </c>
      <c r="D800" s="1" t="str">
        <f t="shared" si="169"/>
        <v/>
      </c>
      <c r="E800" s="2" t="str">
        <f t="shared" si="170"/>
        <v/>
      </c>
      <c r="F800" s="205" t="str">
        <f t="shared" si="171"/>
        <v/>
      </c>
      <c r="G800" s="229" t="str">
        <f t="shared" si="172"/>
        <v/>
      </c>
      <c r="H800" s="125">
        <f>IF(OR(ERR=FALSE,AND(F800="",G800="")),0,$G$11-SUM($F$12:F800)+SUM($G$12:G800))</f>
        <v>0</v>
      </c>
      <c r="I800" s="7"/>
    </row>
    <row r="801" spans="1:9">
      <c r="A801" s="26">
        <f t="shared" si="166"/>
        <v>790</v>
      </c>
      <c r="B801" s="190" t="str">
        <f t="shared" si="167"/>
        <v/>
      </c>
      <c r="C801" s="66" t="str">
        <f t="shared" si="168"/>
        <v/>
      </c>
      <c r="D801" s="1" t="str">
        <f t="shared" si="169"/>
        <v/>
      </c>
      <c r="E801" s="2" t="str">
        <f t="shared" si="170"/>
        <v/>
      </c>
      <c r="F801" s="205" t="str">
        <f t="shared" si="171"/>
        <v/>
      </c>
      <c r="G801" s="229" t="str">
        <f t="shared" si="172"/>
        <v/>
      </c>
      <c r="H801" s="125">
        <f>IF(OR(ERR=FALSE,AND(F801="",G801="")),0,$G$11-SUM($F$12:F801)+SUM($G$12:G801))</f>
        <v>0</v>
      </c>
      <c r="I801" s="7"/>
    </row>
    <row r="802" spans="1:9">
      <c r="A802" s="26">
        <f t="shared" si="166"/>
        <v>791</v>
      </c>
      <c r="B802" s="190" t="str">
        <f t="shared" si="167"/>
        <v/>
      </c>
      <c r="C802" s="66" t="str">
        <f t="shared" si="168"/>
        <v/>
      </c>
      <c r="D802" s="1" t="str">
        <f t="shared" si="169"/>
        <v/>
      </c>
      <c r="E802" s="2" t="str">
        <f t="shared" si="170"/>
        <v/>
      </c>
      <c r="F802" s="205" t="str">
        <f t="shared" si="171"/>
        <v/>
      </c>
      <c r="G802" s="229" t="str">
        <f t="shared" si="172"/>
        <v/>
      </c>
      <c r="H802" s="125">
        <f>IF(OR(ERR=FALSE,AND(F802="",G802="")),0,$G$11-SUM($F$12:F802)+SUM($G$12:G802))</f>
        <v>0</v>
      </c>
      <c r="I802" s="7"/>
    </row>
    <row r="803" spans="1:9">
      <c r="A803" s="26">
        <f t="shared" si="166"/>
        <v>792</v>
      </c>
      <c r="B803" s="190" t="str">
        <f t="shared" si="167"/>
        <v/>
      </c>
      <c r="C803" s="66" t="str">
        <f t="shared" si="168"/>
        <v/>
      </c>
      <c r="D803" s="1" t="str">
        <f t="shared" si="169"/>
        <v/>
      </c>
      <c r="E803" s="2" t="str">
        <f t="shared" si="170"/>
        <v/>
      </c>
      <c r="F803" s="205" t="str">
        <f t="shared" si="171"/>
        <v/>
      </c>
      <c r="G803" s="229" t="str">
        <f t="shared" si="172"/>
        <v/>
      </c>
      <c r="H803" s="125">
        <f>IF(OR(ERR=FALSE,AND(F803="",G803="")),0,$G$11-SUM($F$12:F803)+SUM($G$12:G803))</f>
        <v>0</v>
      </c>
      <c r="I803" s="7"/>
    </row>
    <row r="804" spans="1:9">
      <c r="A804" s="26">
        <f t="shared" si="166"/>
        <v>793</v>
      </c>
      <c r="B804" s="190" t="str">
        <f t="shared" si="167"/>
        <v/>
      </c>
      <c r="C804" s="66" t="str">
        <f t="shared" si="168"/>
        <v/>
      </c>
      <c r="D804" s="1" t="str">
        <f t="shared" si="169"/>
        <v/>
      </c>
      <c r="E804" s="2" t="str">
        <f t="shared" si="170"/>
        <v/>
      </c>
      <c r="F804" s="205" t="str">
        <f t="shared" si="171"/>
        <v/>
      </c>
      <c r="G804" s="229" t="str">
        <f t="shared" si="172"/>
        <v/>
      </c>
      <c r="H804" s="125">
        <f>IF(OR(ERR=FALSE,AND(F804="",G804="")),0,$G$11-SUM($F$12:F804)+SUM($G$12:G804))</f>
        <v>0</v>
      </c>
      <c r="I804" s="7"/>
    </row>
    <row r="805" spans="1:9">
      <c r="A805" s="26">
        <f t="shared" si="166"/>
        <v>794</v>
      </c>
      <c r="B805" s="190" t="str">
        <f t="shared" si="167"/>
        <v/>
      </c>
      <c r="C805" s="66" t="str">
        <f t="shared" si="168"/>
        <v/>
      </c>
      <c r="D805" s="1" t="str">
        <f t="shared" si="169"/>
        <v/>
      </c>
      <c r="E805" s="2" t="str">
        <f t="shared" si="170"/>
        <v/>
      </c>
      <c r="F805" s="205" t="str">
        <f t="shared" si="171"/>
        <v/>
      </c>
      <c r="G805" s="229" t="str">
        <f t="shared" si="172"/>
        <v/>
      </c>
      <c r="H805" s="125">
        <f>IF(OR(ERR=FALSE,AND(F805="",G805="")),0,$G$11-SUM($F$12:F805)+SUM($G$12:G805))</f>
        <v>0</v>
      </c>
      <c r="I805" s="7"/>
    </row>
    <row r="806" spans="1:9">
      <c r="A806" s="26">
        <f t="shared" si="166"/>
        <v>795</v>
      </c>
      <c r="B806" s="190" t="str">
        <f t="shared" si="167"/>
        <v/>
      </c>
      <c r="C806" s="66" t="str">
        <f t="shared" si="168"/>
        <v/>
      </c>
      <c r="D806" s="1" t="str">
        <f t="shared" si="169"/>
        <v/>
      </c>
      <c r="E806" s="2" t="str">
        <f t="shared" si="170"/>
        <v/>
      </c>
      <c r="F806" s="205" t="str">
        <f t="shared" si="171"/>
        <v/>
      </c>
      <c r="G806" s="229" t="str">
        <f t="shared" si="172"/>
        <v/>
      </c>
      <c r="H806" s="125">
        <f>IF(OR(ERR=FALSE,AND(F806="",G806="")),0,$G$11-SUM($F$12:F806)+SUM($G$12:G806))</f>
        <v>0</v>
      </c>
      <c r="I806" s="7"/>
    </row>
    <row r="807" spans="1:9">
      <c r="A807" s="26">
        <f t="shared" si="166"/>
        <v>796</v>
      </c>
      <c r="B807" s="190" t="str">
        <f t="shared" si="167"/>
        <v/>
      </c>
      <c r="C807" s="66" t="str">
        <f t="shared" si="168"/>
        <v/>
      </c>
      <c r="D807" s="1" t="str">
        <f t="shared" si="169"/>
        <v/>
      </c>
      <c r="E807" s="2" t="str">
        <f t="shared" si="170"/>
        <v/>
      </c>
      <c r="F807" s="205" t="str">
        <f t="shared" si="171"/>
        <v/>
      </c>
      <c r="G807" s="229" t="str">
        <f t="shared" si="172"/>
        <v/>
      </c>
      <c r="H807" s="125">
        <f>IF(OR(ERR=FALSE,AND(F807="",G807="")),0,$G$11-SUM($F$12:F807)+SUM($G$12:G807))</f>
        <v>0</v>
      </c>
      <c r="I807" s="7"/>
    </row>
    <row r="808" spans="1:9">
      <c r="A808" s="26">
        <f t="shared" si="166"/>
        <v>797</v>
      </c>
      <c r="B808" s="190" t="str">
        <f t="shared" si="167"/>
        <v/>
      </c>
      <c r="C808" s="66" t="str">
        <f t="shared" si="168"/>
        <v/>
      </c>
      <c r="D808" s="1" t="str">
        <f t="shared" si="169"/>
        <v/>
      </c>
      <c r="E808" s="2" t="str">
        <f t="shared" si="170"/>
        <v/>
      </c>
      <c r="F808" s="205" t="str">
        <f t="shared" si="171"/>
        <v/>
      </c>
      <c r="G808" s="229" t="str">
        <f t="shared" si="172"/>
        <v/>
      </c>
      <c r="H808" s="125">
        <f>IF(OR(ERR=FALSE,AND(F808="",G808="")),0,$G$11-SUM($F$12:F808)+SUM($G$12:G808))</f>
        <v>0</v>
      </c>
      <c r="I808" s="7"/>
    </row>
    <row r="809" spans="1:9">
      <c r="A809" s="26">
        <f t="shared" si="166"/>
        <v>798</v>
      </c>
      <c r="B809" s="190" t="str">
        <f t="shared" si="167"/>
        <v/>
      </c>
      <c r="C809" s="66" t="str">
        <f t="shared" si="168"/>
        <v/>
      </c>
      <c r="D809" s="1" t="str">
        <f t="shared" si="169"/>
        <v/>
      </c>
      <c r="E809" s="2" t="str">
        <f t="shared" si="170"/>
        <v/>
      </c>
      <c r="F809" s="205" t="str">
        <f t="shared" si="171"/>
        <v/>
      </c>
      <c r="G809" s="229" t="str">
        <f t="shared" si="172"/>
        <v/>
      </c>
      <c r="H809" s="125">
        <f>IF(OR(ERR=FALSE,AND(F809="",G809="")),0,$G$11-SUM($F$12:F809)+SUM($G$12:G809))</f>
        <v>0</v>
      </c>
      <c r="I809" s="7"/>
    </row>
    <row r="810" spans="1:9">
      <c r="A810" s="26">
        <f t="shared" si="166"/>
        <v>799</v>
      </c>
      <c r="B810" s="190" t="str">
        <f t="shared" si="167"/>
        <v/>
      </c>
      <c r="C810" s="66" t="str">
        <f t="shared" si="168"/>
        <v/>
      </c>
      <c r="D810" s="1" t="str">
        <f t="shared" si="169"/>
        <v/>
      </c>
      <c r="E810" s="2" t="str">
        <f t="shared" si="170"/>
        <v/>
      </c>
      <c r="F810" s="205" t="str">
        <f t="shared" si="171"/>
        <v/>
      </c>
      <c r="G810" s="229" t="str">
        <f t="shared" si="172"/>
        <v/>
      </c>
      <c r="H810" s="125">
        <f>IF(OR(ERR=FALSE,AND(F810="",G810="")),0,$G$11-SUM($F$12:F810)+SUM($G$12:G810))</f>
        <v>0</v>
      </c>
      <c r="I810" s="7"/>
    </row>
    <row r="811" spans="1:9">
      <c r="A811" s="26">
        <f t="shared" si="166"/>
        <v>800</v>
      </c>
      <c r="B811" s="190" t="str">
        <f t="shared" si="167"/>
        <v/>
      </c>
      <c r="C811" s="66" t="str">
        <f t="shared" si="168"/>
        <v/>
      </c>
      <c r="D811" s="1" t="str">
        <f t="shared" si="169"/>
        <v/>
      </c>
      <c r="E811" s="2" t="str">
        <f t="shared" si="170"/>
        <v/>
      </c>
      <c r="F811" s="205" t="str">
        <f t="shared" si="171"/>
        <v/>
      </c>
      <c r="G811" s="229" t="str">
        <f t="shared" si="172"/>
        <v/>
      </c>
      <c r="H811" s="125">
        <f>IF(OR(ERR=FALSE,AND(F811="",G811="")),0,$G$11-SUM($F$12:F811)+SUM($G$12:G811))</f>
        <v>0</v>
      </c>
      <c r="I811" s="7"/>
    </row>
    <row r="812" spans="1:9">
      <c r="A812" s="26">
        <f t="shared" si="166"/>
        <v>801</v>
      </c>
      <c r="B812" s="190" t="str">
        <f t="shared" si="167"/>
        <v/>
      </c>
      <c r="C812" s="66" t="str">
        <f t="shared" si="168"/>
        <v/>
      </c>
      <c r="D812" s="1" t="str">
        <f t="shared" si="169"/>
        <v/>
      </c>
      <c r="E812" s="2" t="str">
        <f t="shared" si="170"/>
        <v/>
      </c>
      <c r="F812" s="205" t="str">
        <f t="shared" si="171"/>
        <v/>
      </c>
      <c r="G812" s="229" t="str">
        <f t="shared" si="172"/>
        <v/>
      </c>
      <c r="H812" s="125">
        <f>IF(OR(ERR=FALSE,AND(F812="",G812="")),0,$G$11-SUM($F$12:F812)+SUM($G$12:G812))</f>
        <v>0</v>
      </c>
      <c r="I812" s="7"/>
    </row>
    <row r="813" spans="1:9">
      <c r="A813" s="26">
        <f t="shared" si="166"/>
        <v>802</v>
      </c>
      <c r="B813" s="190" t="str">
        <f t="shared" si="167"/>
        <v/>
      </c>
      <c r="C813" s="66" t="str">
        <f t="shared" si="168"/>
        <v/>
      </c>
      <c r="D813" s="1" t="str">
        <f t="shared" si="169"/>
        <v/>
      </c>
      <c r="E813" s="2" t="str">
        <f t="shared" si="170"/>
        <v/>
      </c>
      <c r="F813" s="205" t="str">
        <f t="shared" si="171"/>
        <v/>
      </c>
      <c r="G813" s="229" t="str">
        <f t="shared" si="172"/>
        <v/>
      </c>
      <c r="H813" s="125">
        <f>IF(OR(ERR=FALSE,AND(F813="",G813="")),0,$G$11-SUM($F$12:F813)+SUM($G$12:G813))</f>
        <v>0</v>
      </c>
      <c r="I813" s="7"/>
    </row>
    <row r="814" spans="1:9">
      <c r="A814" s="26">
        <f t="shared" si="166"/>
        <v>803</v>
      </c>
      <c r="B814" s="190" t="str">
        <f>IF(ISERROR(VLOOKUP(A814&amp;D$8,JU_KODE,4,FALSE)=TRUE),"",VLOOKUP(A814&amp;D$8,JU_KODE,4,FALSE))</f>
        <v/>
      </c>
      <c r="C814" s="66" t="str">
        <f>IF(ISERROR(VLOOKUP(A814&amp;D$8,JU_KODE,5,FALSE)=TRUE),"",VLOOKUP(A814&amp;D$8,JU_KODE,5,FALSE))</f>
        <v/>
      </c>
      <c r="D814" s="1" t="str">
        <f>IF(ISERROR(VLOOKUP(A814&amp;D$8,JU_KODE,6,FALSE)=TRUE),"",VLOOKUP(A814&amp;D$8,JU_KODE,6,FALSE))</f>
        <v/>
      </c>
      <c r="E814" s="2" t="str">
        <f>IF(ISERROR(VLOOKUP(A814&amp;D$8,JU_KODE,7,FALSE)=TRUE),"",VLOOKUP(A814&amp;D$8,JU_KODE,7,FALSE))</f>
        <v/>
      </c>
      <c r="F814" s="205" t="str">
        <f>IF(ISERROR(VLOOKUP(A814&amp;D$8,JU_KODE,12,FALSE)=TRUE),"",VLOOKUP(A814&amp;D$8,JU_KODE,12,FALSE))</f>
        <v/>
      </c>
      <c r="G814" s="229" t="str">
        <f>IF(ISERROR(VLOOKUP(A814&amp;D$8,JU_KODE,13,FALSE)=TRUE),"",VLOOKUP(A814&amp;D$8,JU_KODE,13,FALSE))</f>
        <v/>
      </c>
      <c r="H814" s="125">
        <f>IF(OR(ERR=FALSE,AND(F814="",G814="")),0,$G$11-SUM($F$12:F814)+SUM($G$12:G814))</f>
        <v>0</v>
      </c>
      <c r="I814" s="7"/>
    </row>
    <row r="815" spans="1:9">
      <c r="A815" s="26">
        <f t="shared" si="166"/>
        <v>804</v>
      </c>
      <c r="B815" s="190" t="str">
        <f>IF(ISERROR(VLOOKUP(A815&amp;D$8,JU_KODE,4,FALSE)=TRUE),"",VLOOKUP(A815&amp;D$8,JU_KODE,4,FALSE))</f>
        <v/>
      </c>
      <c r="C815" s="66" t="str">
        <f>IF(ISERROR(VLOOKUP(A815&amp;D$8,JU_KODE,5,FALSE)=TRUE),"",VLOOKUP(A815&amp;D$8,JU_KODE,5,FALSE))</f>
        <v/>
      </c>
      <c r="D815" s="1" t="str">
        <f>IF(ISERROR(VLOOKUP(A815&amp;D$8,JU_KODE,6,FALSE)=TRUE),"",VLOOKUP(A815&amp;D$8,JU_KODE,6,FALSE))</f>
        <v/>
      </c>
      <c r="E815" s="2" t="str">
        <f>IF(ISERROR(VLOOKUP(A815&amp;D$8,JU_KODE,7,FALSE)=TRUE),"",VLOOKUP(A815&amp;D$8,JU_KODE,7,FALSE))</f>
        <v/>
      </c>
      <c r="F815" s="205" t="str">
        <f>IF(ISERROR(VLOOKUP(A815&amp;D$8,JU_KODE,12,FALSE)=TRUE),"",VLOOKUP(A815&amp;D$8,JU_KODE,12,FALSE))</f>
        <v/>
      </c>
      <c r="G815" s="229" t="str">
        <f>IF(ISERROR(VLOOKUP(A815&amp;D$8,JU_KODE,13,FALSE)=TRUE),"",VLOOKUP(A815&amp;D$8,JU_KODE,13,FALSE))</f>
        <v/>
      </c>
      <c r="H815" s="125">
        <f>IF(OR(ERR=FALSE,AND(F815="",G815="")),0,$G$11-SUM($F$12:F815)+SUM($G$12:G815))</f>
        <v>0</v>
      </c>
      <c r="I815" s="7"/>
    </row>
    <row r="816" spans="1:9">
      <c r="A816" s="26">
        <f t="shared" si="166"/>
        <v>805</v>
      </c>
      <c r="B816" s="190" t="str">
        <f>IF(ISERROR(VLOOKUP(A816&amp;D$8,JU_KODE,4,FALSE)=TRUE),"",VLOOKUP(A816&amp;D$8,JU_KODE,4,FALSE))</f>
        <v/>
      </c>
      <c r="C816" s="66" t="str">
        <f>IF(ISERROR(VLOOKUP(A816&amp;D$8,JU_KODE,5,FALSE)=TRUE),"",VLOOKUP(A816&amp;D$8,JU_KODE,5,FALSE))</f>
        <v/>
      </c>
      <c r="D816" s="1" t="str">
        <f>IF(ISERROR(VLOOKUP(A816&amp;D$8,JU_KODE,6,FALSE)=TRUE),"",VLOOKUP(A816&amp;D$8,JU_KODE,6,FALSE))</f>
        <v/>
      </c>
      <c r="E816" s="2" t="str">
        <f>IF(ISERROR(VLOOKUP(A816&amp;D$8,JU_KODE,7,FALSE)=TRUE),"",VLOOKUP(A816&amp;D$8,JU_KODE,7,FALSE))</f>
        <v/>
      </c>
      <c r="F816" s="205" t="str">
        <f>IF(ISERROR(VLOOKUP(A816&amp;D$8,JU_KODE,12,FALSE)=TRUE),"",VLOOKUP(A816&amp;D$8,JU_KODE,12,FALSE))</f>
        <v/>
      </c>
      <c r="G816" s="229" t="str">
        <f>IF(ISERROR(VLOOKUP(A816&amp;D$8,JU_KODE,13,FALSE)=TRUE),"",VLOOKUP(A816&amp;D$8,JU_KODE,13,FALSE))</f>
        <v/>
      </c>
      <c r="H816" s="125">
        <f>IF(OR(ERR=FALSE,AND(F816="",G816="")),0,$G$11-SUM($F$12:F816)+SUM($G$12:G816))</f>
        <v>0</v>
      </c>
      <c r="I816" s="7"/>
    </row>
    <row r="817" spans="1:9">
      <c r="A817" s="26">
        <f t="shared" si="166"/>
        <v>806</v>
      </c>
      <c r="B817" s="190" t="str">
        <f>IF(ISERROR(VLOOKUP(A817&amp;D$8,JU_KODE,4,FALSE)=TRUE),"",VLOOKUP(A817&amp;D$8,JU_KODE,4,FALSE))</f>
        <v/>
      </c>
      <c r="C817" s="66" t="str">
        <f>IF(ISERROR(VLOOKUP(A817&amp;D$8,JU_KODE,5,FALSE)=TRUE),"",VLOOKUP(A817&amp;D$8,JU_KODE,5,FALSE))</f>
        <v/>
      </c>
      <c r="D817" s="1" t="str">
        <f>IF(ISERROR(VLOOKUP(A817&amp;D$8,JU_KODE,6,FALSE)=TRUE),"",VLOOKUP(A817&amp;D$8,JU_KODE,6,FALSE))</f>
        <v/>
      </c>
      <c r="E817" s="2" t="str">
        <f>IF(ISERROR(VLOOKUP(A817&amp;D$8,JU_KODE,7,FALSE)=TRUE),"",VLOOKUP(A817&amp;D$8,JU_KODE,7,FALSE))</f>
        <v/>
      </c>
      <c r="F817" s="205" t="str">
        <f>IF(ISERROR(VLOOKUP(A817&amp;D$8,JU_KODE,12,FALSE)=TRUE),"",VLOOKUP(A817&amp;D$8,JU_KODE,12,FALSE))</f>
        <v/>
      </c>
      <c r="G817" s="229" t="str">
        <f>IF(ISERROR(VLOOKUP(A817&amp;D$8,JU_KODE,13,FALSE)=TRUE),"",VLOOKUP(A817&amp;D$8,JU_KODE,13,FALSE))</f>
        <v/>
      </c>
      <c r="H817" s="125">
        <f>IF(OR(ERR=FALSE,AND(F817="",G817="")),0,$G$11-SUM($F$12:F817)+SUM($G$12:G817))</f>
        <v>0</v>
      </c>
      <c r="I817" s="7"/>
    </row>
    <row r="818" spans="1:9">
      <c r="A818" s="26">
        <f t="shared" si="166"/>
        <v>807</v>
      </c>
      <c r="B818" s="190" t="str">
        <f>IF(ISERROR(VLOOKUP(A818&amp;D$8,JU_KODE,4,FALSE)=TRUE),"",VLOOKUP(A818&amp;D$8,JU_KODE,4,FALSE))</f>
        <v/>
      </c>
      <c r="C818" s="66" t="str">
        <f>IF(ISERROR(VLOOKUP(A818&amp;D$8,JU_KODE,5,FALSE)=TRUE),"",VLOOKUP(A818&amp;D$8,JU_KODE,5,FALSE))</f>
        <v/>
      </c>
      <c r="D818" s="1" t="str">
        <f>IF(ISERROR(VLOOKUP(A818&amp;D$8,JU_KODE,6,FALSE)=TRUE),"",VLOOKUP(A818&amp;D$8,JU_KODE,6,FALSE))</f>
        <v/>
      </c>
      <c r="E818" s="2" t="str">
        <f>IF(ISERROR(VLOOKUP(A818&amp;D$8,JU_KODE,7,FALSE)=TRUE),"",VLOOKUP(A818&amp;D$8,JU_KODE,7,FALSE))</f>
        <v/>
      </c>
      <c r="F818" s="205" t="str">
        <f>IF(ISERROR(VLOOKUP(A818&amp;D$8,JU_KODE,12,FALSE)=TRUE),"",VLOOKUP(A818&amp;D$8,JU_KODE,12,FALSE))</f>
        <v/>
      </c>
      <c r="G818" s="229" t="str">
        <f>IF(ISERROR(VLOOKUP(A818&amp;D$8,JU_KODE,13,FALSE)=TRUE),"",VLOOKUP(A818&amp;D$8,JU_KODE,13,FALSE))</f>
        <v/>
      </c>
      <c r="H818" s="125">
        <f>IF(OR(ERR=FALSE,AND(F818="",G818="")),0,$G$11-SUM($F$12:F818)+SUM($G$12:G818))</f>
        <v>0</v>
      </c>
      <c r="I818" s="7"/>
    </row>
  </sheetData>
  <sheetProtection selectLockedCells="1"/>
  <mergeCells count="7">
    <mergeCell ref="B10:C10"/>
    <mergeCell ref="A6:H6"/>
    <mergeCell ref="A1:H1"/>
    <mergeCell ref="A2:H2"/>
    <mergeCell ref="A3:H3"/>
    <mergeCell ref="A5:H5"/>
    <mergeCell ref="F8:H8"/>
  </mergeCells>
  <phoneticPr fontId="0" type="noConversion"/>
  <dataValidations count="1">
    <dataValidation type="list" allowBlank="1" showInputMessage="1" showErrorMessage="1" sqref="F8">
      <formula1>Hugang</formula1>
    </dataValidation>
  </dataValidations>
  <printOptions horizontalCentered="1"/>
  <pageMargins left="0" right="0" top="0.47244094488188981" bottom="0.59055118110236227" header="0.43307086614173229" footer="0.51181102362204722"/>
  <pageSetup paperSize="5" firstPageNumber="0"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L110"/>
  <sheetViews>
    <sheetView topLeftCell="A49" workbookViewId="0">
      <selection activeCell="D65" sqref="D65"/>
    </sheetView>
  </sheetViews>
  <sheetFormatPr defaultRowHeight="12.75"/>
  <cols>
    <col min="1" max="1" width="8.42578125" style="7" customWidth="1"/>
    <col min="2" max="2" width="30" style="7" customWidth="1"/>
    <col min="3" max="3" width="7.140625" style="7" customWidth="1"/>
    <col min="4" max="5" width="15.7109375" style="7" customWidth="1"/>
    <col min="6" max="6" width="7.140625" style="7" customWidth="1"/>
    <col min="7" max="10" width="15.7109375" style="7" customWidth="1"/>
    <col min="11" max="11" width="9.140625" style="7"/>
    <col min="12" max="12" width="15.28515625" style="51" customWidth="1"/>
    <col min="13" max="16384" width="9.140625" style="7"/>
  </cols>
  <sheetData>
    <row r="1" spans="1:10" ht="19.5">
      <c r="A1" s="949" t="str">
        <f>'Data GL'!E6</f>
        <v>CV. SPEKTRA DIGITAL ARTWORK</v>
      </c>
      <c r="B1" s="949"/>
      <c r="C1" s="949"/>
      <c r="D1" s="949"/>
      <c r="E1" s="949"/>
      <c r="F1" s="949"/>
      <c r="G1" s="949"/>
      <c r="H1" s="949"/>
      <c r="I1" s="949"/>
      <c r="J1" s="949"/>
    </row>
    <row r="2" spans="1:10" ht="18">
      <c r="A2" s="950" t="str">
        <f>'Data GL'!E4</f>
        <v>PERCETAKAN</v>
      </c>
      <c r="B2" s="950"/>
      <c r="C2" s="950"/>
      <c r="D2" s="950"/>
      <c r="E2" s="950"/>
      <c r="F2" s="950"/>
      <c r="G2" s="950"/>
      <c r="H2" s="950"/>
      <c r="I2" s="950"/>
      <c r="J2" s="950"/>
    </row>
    <row r="3" spans="1:10" ht="13.5" customHeight="1">
      <c r="A3" s="951" t="str">
        <f>'Data GL'!E5</f>
        <v>JL. Prof Dr. Yohannes 1099 YK</v>
      </c>
      <c r="B3" s="951"/>
      <c r="C3" s="951"/>
      <c r="D3" s="951"/>
      <c r="E3" s="951"/>
      <c r="F3" s="951"/>
      <c r="G3" s="951"/>
      <c r="H3" s="951"/>
      <c r="I3" s="951"/>
      <c r="J3" s="951"/>
    </row>
    <row r="4" spans="1:10">
      <c r="A4" s="8"/>
      <c r="B4" s="9"/>
    </row>
    <row r="5" spans="1:10" ht="15">
      <c r="A5" s="952" t="s">
        <v>85</v>
      </c>
      <c r="B5" s="952"/>
      <c r="C5" s="952"/>
      <c r="D5" s="952"/>
      <c r="E5" s="952"/>
      <c r="F5" s="952"/>
      <c r="G5" s="952"/>
      <c r="H5" s="952"/>
      <c r="I5" s="952"/>
      <c r="J5" s="952"/>
    </row>
    <row r="6" spans="1:10" ht="14.25" customHeight="1">
      <c r="A6" s="948" t="str">
        <f>CONCATENATE('Data GL'!E7," -"," TAHUN"," ",'Data GL'!E8)</f>
        <v>Jan - TAHUN 2026</v>
      </c>
      <c r="B6" s="948"/>
      <c r="C6" s="948"/>
      <c r="D6" s="948"/>
      <c r="E6" s="948"/>
      <c r="F6" s="948"/>
      <c r="G6" s="948"/>
      <c r="H6" s="948"/>
      <c r="I6" s="948"/>
      <c r="J6" s="948"/>
    </row>
    <row r="7" spans="1:10" ht="13.5" thickBot="1">
      <c r="A7" s="10"/>
      <c r="B7" s="10"/>
      <c r="C7" s="10"/>
      <c r="D7" s="10"/>
      <c r="E7" s="10"/>
      <c r="F7" s="10"/>
      <c r="G7" s="10"/>
      <c r="H7" s="10"/>
      <c r="I7" s="10"/>
      <c r="J7" s="10"/>
    </row>
    <row r="8" spans="1:10" ht="17.25" customHeight="1">
      <c r="A8" s="31" t="s">
        <v>57</v>
      </c>
      <c r="B8" s="970" t="s">
        <v>58</v>
      </c>
      <c r="C8" s="972" t="s">
        <v>2</v>
      </c>
      <c r="D8" s="970" t="s">
        <v>86</v>
      </c>
      <c r="E8" s="970"/>
      <c r="F8" s="972" t="s">
        <v>3</v>
      </c>
      <c r="G8" s="970" t="s">
        <v>87</v>
      </c>
      <c r="H8" s="970"/>
      <c r="I8" s="970" t="s">
        <v>88</v>
      </c>
      <c r="J8" s="974"/>
    </row>
    <row r="9" spans="1:10" ht="17.25" customHeight="1" thickBot="1">
      <c r="A9" s="32" t="s">
        <v>61</v>
      </c>
      <c r="B9" s="971"/>
      <c r="C9" s="973"/>
      <c r="D9" s="33" t="s">
        <v>64</v>
      </c>
      <c r="E9" s="33" t="s">
        <v>65</v>
      </c>
      <c r="F9" s="973"/>
      <c r="G9" s="33" t="s">
        <v>64</v>
      </c>
      <c r="H9" s="33" t="s">
        <v>65</v>
      </c>
      <c r="I9" s="33" t="s">
        <v>64</v>
      </c>
      <c r="J9" s="49" t="s">
        <v>65</v>
      </c>
    </row>
    <row r="10" spans="1:10">
      <c r="A10" s="135">
        <v>10000</v>
      </c>
      <c r="B10" s="136" t="str">
        <f t="shared" ref="B10:B46" si="0">VLOOKUP(A10,DAF_AKUN,2,FALSE)</f>
        <v>AKTIVA</v>
      </c>
      <c r="C10" s="137"/>
      <c r="D10" s="138"/>
      <c r="E10" s="139"/>
      <c r="F10" s="137"/>
      <c r="G10" s="140"/>
      <c r="H10" s="141"/>
      <c r="I10" s="140"/>
      <c r="J10" s="141"/>
    </row>
    <row r="11" spans="1:10">
      <c r="A11" s="133">
        <v>11000</v>
      </c>
      <c r="B11" s="136" t="str">
        <f t="shared" si="0"/>
        <v>AKTIVA LANCAR</v>
      </c>
      <c r="C11" s="137"/>
      <c r="D11" s="138"/>
      <c r="E11" s="139"/>
      <c r="F11" s="137"/>
      <c r="G11" s="142"/>
      <c r="H11" s="143"/>
      <c r="I11" s="142"/>
      <c r="J11" s="143"/>
    </row>
    <row r="12" spans="1:10">
      <c r="A12" s="154">
        <v>11100</v>
      </c>
      <c r="B12" s="35" t="str">
        <f t="shared" si="0"/>
        <v xml:space="preserve">Kas </v>
      </c>
      <c r="C12" s="34" t="str">
        <f t="shared" ref="C12:C25" si="1">VLOOKUP(A12,DAF_AKUN,3,FALSE)</f>
        <v>D</v>
      </c>
      <c r="D12" s="4">
        <f>IF(C12="D",SUMIF(Akun!A:A,A12,Akun!F:F)+SUMIF(Jurnal!K:K,A12,Jurnal!N:N)-SUMIF(Jurnal!K:K,A12,Jurnal!O:O),0)</f>
        <v>1434652025</v>
      </c>
      <c r="E12" s="5">
        <f>IF(C12="K",SUMIF(Akun!A:A,A12,Akun!G:G)-SUMIF(Jurnal!K:K,A12,Jurnal!N:N)+SUMIF(Jurnal!K:K,A12,Jurnal!O:O),0)</f>
        <v>0</v>
      </c>
      <c r="F12" s="34" t="str">
        <f t="shared" ref="F12:F25" si="2">VLOOKUP(A12,DAF_AKUN,4,FALSE)</f>
        <v>NR</v>
      </c>
      <c r="G12" s="67">
        <f>IF(F12="LR",D12,0)</f>
        <v>0</v>
      </c>
      <c r="H12" s="68">
        <f>IF(F12="LR",E12,0)</f>
        <v>0</v>
      </c>
      <c r="I12" s="67">
        <f>IF(F12="NR",D12,0)</f>
        <v>1434652025</v>
      </c>
      <c r="J12" s="68">
        <f>IF(F12="NR",E12,0)</f>
        <v>0</v>
      </c>
    </row>
    <row r="13" spans="1:10">
      <c r="A13" s="154">
        <v>11101</v>
      </c>
      <c r="B13" s="35" t="str">
        <f t="shared" si="0"/>
        <v>Bank</v>
      </c>
      <c r="C13" s="34" t="str">
        <f t="shared" si="1"/>
        <v>D</v>
      </c>
      <c r="D13" s="4">
        <f>IF(C13="D",SUMIF(Akun!A:A,A13,Akun!F:F)+SUMIF(Jurnal!K:K,A13,Jurnal!N:N)-SUMIF(Jurnal!K:K,A13,Jurnal!O:O),0)</f>
        <v>0</v>
      </c>
      <c r="E13" s="5">
        <f>IF(C13="K",SUMIF(Akun!A:A,A13,Akun!G:G)-SUMIF(Jurnal!K:K,A13,Jurnal!N:N)+SUMIF(Jurnal!K:K,A13,Jurnal!O:O),0)</f>
        <v>0</v>
      </c>
      <c r="F13" s="34" t="str">
        <f t="shared" si="2"/>
        <v>NR</v>
      </c>
      <c r="G13" s="67">
        <f t="shared" ref="G13:G21" si="3">IF(F13="LR",D13,0)</f>
        <v>0</v>
      </c>
      <c r="H13" s="68">
        <f t="shared" ref="H13:H21" si="4">IF(F13="LR",E13,0)</f>
        <v>0</v>
      </c>
      <c r="I13" s="67">
        <f t="shared" ref="I13:I21" si="5">IF(F13="NR",D13,0)</f>
        <v>0</v>
      </c>
      <c r="J13" s="68">
        <f t="shared" ref="J13:J21" si="6">IF(F13="NR",E13,0)</f>
        <v>0</v>
      </c>
    </row>
    <row r="14" spans="1:10">
      <c r="A14" s="154">
        <v>11102</v>
      </c>
      <c r="B14" s="35" t="str">
        <f t="shared" si="0"/>
        <v>Piutang Dagang</v>
      </c>
      <c r="C14" s="34" t="str">
        <f t="shared" si="1"/>
        <v>D</v>
      </c>
      <c r="D14" s="4">
        <f>IF(C14="D",SUMIF(Akun!A:A,A14,Akun!F:F)+SUMIF(Jurnal!K:K,A14,Jurnal!N:N)-SUMIF(Jurnal!K:K,A14,Jurnal!O:O),0)</f>
        <v>1270282784.3319998</v>
      </c>
      <c r="E14" s="5">
        <f>IF(C14="K",SUMIF(Akun!A:A,A14,Akun!G:G)-SUMIF(Jurnal!K:K,A14,Jurnal!N:N)+SUMIF(Jurnal!K:K,A14,Jurnal!O:O),0)</f>
        <v>0</v>
      </c>
      <c r="F14" s="34" t="str">
        <f t="shared" si="2"/>
        <v>NR</v>
      </c>
      <c r="G14" s="67">
        <f t="shared" si="3"/>
        <v>0</v>
      </c>
      <c r="H14" s="68">
        <f t="shared" si="4"/>
        <v>0</v>
      </c>
      <c r="I14" s="67">
        <f t="shared" si="5"/>
        <v>1270282784.3319998</v>
      </c>
      <c r="J14" s="68">
        <f t="shared" si="6"/>
        <v>0</v>
      </c>
    </row>
    <row r="15" spans="1:10">
      <c r="A15" s="154">
        <v>11103</v>
      </c>
      <c r="B15" s="35" t="str">
        <f t="shared" si="0"/>
        <v xml:space="preserve">Piutang Karyawan </v>
      </c>
      <c r="C15" s="34" t="str">
        <f t="shared" si="1"/>
        <v>D</v>
      </c>
      <c r="D15" s="4">
        <f>IF(C15="D",SUMIF(Akun!A:A,A15,Akun!F:F)+SUMIF(Jurnal!K:K,A15,Jurnal!N:N)-SUMIF(Jurnal!K:K,A15,Jurnal!O:O),0)</f>
        <v>0</v>
      </c>
      <c r="E15" s="5">
        <f>IF(C15="K",SUMIF(Akun!A:A,A15,Akun!G:G)-SUMIF(Jurnal!K:K,A15,Jurnal!N:N)+SUMIF(Jurnal!K:K,A15,Jurnal!O:O),0)</f>
        <v>0</v>
      </c>
      <c r="F15" s="34" t="str">
        <f t="shared" si="2"/>
        <v>NR</v>
      </c>
      <c r="G15" s="67">
        <f t="shared" si="3"/>
        <v>0</v>
      </c>
      <c r="H15" s="68">
        <f t="shared" si="4"/>
        <v>0</v>
      </c>
      <c r="I15" s="67">
        <f t="shared" si="5"/>
        <v>0</v>
      </c>
      <c r="J15" s="68">
        <f t="shared" si="6"/>
        <v>0</v>
      </c>
    </row>
    <row r="16" spans="1:10">
      <c r="A16" s="154">
        <v>11200</v>
      </c>
      <c r="B16" s="35" t="str">
        <f t="shared" si="0"/>
        <v xml:space="preserve">Persediaan Barang Jadi </v>
      </c>
      <c r="C16" s="34" t="str">
        <f t="shared" si="1"/>
        <v>D</v>
      </c>
      <c r="D16" s="4">
        <f>IF(C16="D",SUMIF(Akun!A:A,A16,Akun!F:F)+SUMIF(Jurnal!K:K,A16,Jurnal!N:N)-SUMIF(Jurnal!K:K,A16,Jurnal!O:O),0)</f>
        <v>1553000000</v>
      </c>
      <c r="E16" s="5">
        <f>IF(C16="K",SUMIF(Akun!A:A,A16,Akun!G:G)-SUMIF(Jurnal!K:K,A16,Jurnal!N:N)+SUMIF(Jurnal!K:K,A16,Jurnal!O:O),0)</f>
        <v>0</v>
      </c>
      <c r="F16" s="34" t="str">
        <f t="shared" si="2"/>
        <v>NR</v>
      </c>
      <c r="G16" s="67">
        <f t="shared" si="3"/>
        <v>0</v>
      </c>
      <c r="H16" s="68">
        <f t="shared" si="4"/>
        <v>0</v>
      </c>
      <c r="I16" s="67">
        <f t="shared" si="5"/>
        <v>1553000000</v>
      </c>
      <c r="J16" s="68">
        <f t="shared" si="6"/>
        <v>0</v>
      </c>
    </row>
    <row r="17" spans="1:10">
      <c r="A17" s="154">
        <v>11300</v>
      </c>
      <c r="B17" s="35" t="str">
        <f t="shared" si="0"/>
        <v>Persediaan Barang Proses</v>
      </c>
      <c r="C17" s="34" t="str">
        <f t="shared" si="1"/>
        <v>D</v>
      </c>
      <c r="D17" s="4">
        <f>IF(C17="D",SUMIF(Akun!A:A,A17,Akun!F:F)+SUMIF(Jurnal!K:K,A17,Jurnal!N:N)-SUMIF(Jurnal!K:K,A17,Jurnal!O:O),0)</f>
        <v>0</v>
      </c>
      <c r="E17" s="5">
        <f>IF(C17="K",SUMIF(Akun!A:A,A17,Akun!G:G)-SUMIF(Jurnal!K:K,A17,Jurnal!N:N)+SUMIF(Jurnal!K:K,A17,Jurnal!O:O),0)</f>
        <v>0</v>
      </c>
      <c r="F17" s="34" t="str">
        <f t="shared" si="2"/>
        <v>NR</v>
      </c>
      <c r="G17" s="67">
        <f t="shared" si="3"/>
        <v>0</v>
      </c>
      <c r="H17" s="68">
        <f t="shared" si="4"/>
        <v>0</v>
      </c>
      <c r="I17" s="67">
        <f t="shared" si="5"/>
        <v>0</v>
      </c>
      <c r="J17" s="68">
        <f t="shared" si="6"/>
        <v>0</v>
      </c>
    </row>
    <row r="18" spans="1:10">
      <c r="A18" s="154">
        <v>11301</v>
      </c>
      <c r="B18" s="35" t="str">
        <f t="shared" si="0"/>
        <v xml:space="preserve">Persediaan Bahan Baku </v>
      </c>
      <c r="C18" s="34" t="str">
        <f t="shared" si="1"/>
        <v>D</v>
      </c>
      <c r="D18" s="4">
        <f>IF(C18="D",SUMIF(Akun!A:A,A18,Akun!F:F)+SUMIF(Jurnal!K:K,A18,Jurnal!N:N)-SUMIF(Jurnal!K:K,A18,Jurnal!O:O),0)</f>
        <v>10187858027</v>
      </c>
      <c r="E18" s="5">
        <f>IF(C18="K",SUMIF(Akun!A:A,A18,Akun!G:G)-SUMIF(Jurnal!K:K,A18,Jurnal!N:N)+SUMIF(Jurnal!K:K,A18,Jurnal!O:O),0)</f>
        <v>0</v>
      </c>
      <c r="F18" s="34" t="str">
        <f t="shared" si="2"/>
        <v>NR</v>
      </c>
      <c r="G18" s="67">
        <f>IF(F18="LR",D18,0)</f>
        <v>0</v>
      </c>
      <c r="H18" s="68">
        <f>IF(F18="LR",E18,0)</f>
        <v>0</v>
      </c>
      <c r="I18" s="67">
        <f>IF(F18="NR",D18,0)</f>
        <v>10187858027</v>
      </c>
      <c r="J18" s="68">
        <f>IF(F18="NR",E18,0)</f>
        <v>0</v>
      </c>
    </row>
    <row r="19" spans="1:10">
      <c r="A19" s="154">
        <v>11400</v>
      </c>
      <c r="B19" s="35" t="str">
        <f t="shared" si="0"/>
        <v xml:space="preserve">Persediaan Bahan Penolong </v>
      </c>
      <c r="C19" s="34" t="str">
        <f t="shared" si="1"/>
        <v>D</v>
      </c>
      <c r="D19" s="4">
        <f>IF(C19="D",SUMIF(Akun!A:A,A19,Akun!F:F)+SUMIF(Jurnal!K:K,A19,Jurnal!N:N)-SUMIF(Jurnal!K:K,A19,Jurnal!O:O),0)</f>
        <v>0</v>
      </c>
      <c r="E19" s="5">
        <f>IF(C19="K",SUMIF(Akun!A:A,A19,Akun!G:G)-SUMIF(Jurnal!K:K,A19,Jurnal!N:N)+SUMIF(Jurnal!K:K,A19,Jurnal!O:O),0)</f>
        <v>0</v>
      </c>
      <c r="F19" s="34" t="str">
        <f t="shared" si="2"/>
        <v>NR</v>
      </c>
      <c r="G19" s="67">
        <f t="shared" si="3"/>
        <v>0</v>
      </c>
      <c r="H19" s="68">
        <f t="shared" si="4"/>
        <v>0</v>
      </c>
      <c r="I19" s="67">
        <f t="shared" si="5"/>
        <v>0</v>
      </c>
      <c r="J19" s="68">
        <f t="shared" si="6"/>
        <v>0</v>
      </c>
    </row>
    <row r="20" spans="1:10">
      <c r="A20" s="154">
        <v>11401</v>
      </c>
      <c r="B20" s="35" t="str">
        <f t="shared" si="0"/>
        <v>Persediaan Lain-lain</v>
      </c>
      <c r="C20" s="34" t="str">
        <f t="shared" si="1"/>
        <v>D</v>
      </c>
      <c r="D20" s="4">
        <f>IF(C20="D",SUMIF(Akun!A:A,A20,Akun!F:F)+SUMIF(Jurnal!K:K,A20,Jurnal!N:N)-SUMIF(Jurnal!K:K,A20,Jurnal!O:O),0)</f>
        <v>5860000</v>
      </c>
      <c r="E20" s="5">
        <f>IF(C20="K",SUMIF(Akun!A:A,A20,Akun!G:G)-SUMIF(Jurnal!K:K,A20,Jurnal!N:N)+SUMIF(Jurnal!K:K,A20,Jurnal!O:O),0)</f>
        <v>0</v>
      </c>
      <c r="F20" s="34" t="str">
        <f t="shared" si="2"/>
        <v>NR</v>
      </c>
      <c r="G20" s="67">
        <f t="shared" si="3"/>
        <v>0</v>
      </c>
      <c r="H20" s="68">
        <f t="shared" si="4"/>
        <v>0</v>
      </c>
      <c r="I20" s="67">
        <f t="shared" si="5"/>
        <v>5860000</v>
      </c>
      <c r="J20" s="68">
        <f t="shared" si="6"/>
        <v>0</v>
      </c>
    </row>
    <row r="21" spans="1:10">
      <c r="A21" s="85">
        <v>11402</v>
      </c>
      <c r="B21" s="35" t="str">
        <f t="shared" si="0"/>
        <v>Ppn Dibayar dimuka</v>
      </c>
      <c r="C21" s="34" t="str">
        <f t="shared" si="1"/>
        <v>D</v>
      </c>
      <c r="D21" s="4">
        <f>IF(C21="D",SUMIF(Akun!A:A,A21,Akun!F:F)+SUMIF(Jurnal!K:K,A21,Jurnal!N:N)-SUMIF(Jurnal!K:K,A21,Jurnal!O:O),0)</f>
        <v>0</v>
      </c>
      <c r="E21" s="5">
        <f>IF(C21="K",SUMIF(Akun!A:A,A21,Akun!G:G)-SUMIF(Jurnal!K:K,A21,Jurnal!N:N)+SUMIF(Jurnal!K:K,A21,Jurnal!O:O),0)</f>
        <v>0</v>
      </c>
      <c r="F21" s="34" t="str">
        <f t="shared" si="2"/>
        <v>NR</v>
      </c>
      <c r="G21" s="67">
        <f t="shared" si="3"/>
        <v>0</v>
      </c>
      <c r="H21" s="68">
        <f t="shared" si="4"/>
        <v>0</v>
      </c>
      <c r="I21" s="67">
        <f t="shared" si="5"/>
        <v>0</v>
      </c>
      <c r="J21" s="68">
        <f t="shared" si="6"/>
        <v>0</v>
      </c>
    </row>
    <row r="22" spans="1:10">
      <c r="A22" s="154">
        <v>11403</v>
      </c>
      <c r="B22" s="35" t="str">
        <f t="shared" si="0"/>
        <v>Pph Pasal 23</v>
      </c>
      <c r="C22" s="34" t="str">
        <f t="shared" si="1"/>
        <v>D</v>
      </c>
      <c r="D22" s="4">
        <f>IF(C22="D",SUMIF(Akun!A:A,A22,Akun!F:F)+SUMIF(Jurnal!K:K,A22,Jurnal!N:N)-SUMIF(Jurnal!K:K,A22,Jurnal!O:O),0)</f>
        <v>14360087</v>
      </c>
      <c r="E22" s="5">
        <f>IF(C22="K",SUMIF(Akun!A:A,A22,Akun!G:G)-SUMIF(Jurnal!K:K,A22,Jurnal!N:N)+SUMIF(Jurnal!K:K,A22,Jurnal!O:O),0)</f>
        <v>0</v>
      </c>
      <c r="F22" s="34" t="str">
        <f t="shared" si="2"/>
        <v>NR</v>
      </c>
      <c r="G22" s="67">
        <f t="shared" ref="G22:G26" si="7">IF(F22="LR",D22,0)</f>
        <v>0</v>
      </c>
      <c r="H22" s="68">
        <f t="shared" ref="H22:H26" si="8">IF(F22="LR",E22,0)</f>
        <v>0</v>
      </c>
      <c r="I22" s="67">
        <f t="shared" ref="I22:I26" si="9">IF(F22="NR",D22,0)</f>
        <v>14360087</v>
      </c>
      <c r="J22" s="68">
        <f t="shared" ref="J22:J26" si="10">IF(F22="NR",E22,0)</f>
        <v>0</v>
      </c>
    </row>
    <row r="23" spans="1:10">
      <c r="A23" s="154">
        <v>11500</v>
      </c>
      <c r="B23" s="35" t="str">
        <f t="shared" si="0"/>
        <v>Pph Pasal 25</v>
      </c>
      <c r="C23" s="34" t="str">
        <f t="shared" si="1"/>
        <v>D</v>
      </c>
      <c r="D23" s="4">
        <f>IF(C23="D",SUMIF(Akun!A:A,A23,Akun!F:F)+SUMIF(Jurnal!K:K,A23,Jurnal!N:N)-SUMIF(Jurnal!K:K,A23,Jurnal!O:O),0)</f>
        <v>12140000</v>
      </c>
      <c r="E23" s="5">
        <f>IF(C23="K",SUMIF(Akun!A:A,A23,Akun!G:G)-SUMIF(Jurnal!K:K,A23,Jurnal!N:N)+SUMIF(Jurnal!K:K,A23,Jurnal!O:O),0)</f>
        <v>0</v>
      </c>
      <c r="F23" s="34" t="str">
        <f t="shared" si="2"/>
        <v>NR</v>
      </c>
      <c r="G23" s="67">
        <f t="shared" si="7"/>
        <v>0</v>
      </c>
      <c r="H23" s="68">
        <f t="shared" si="8"/>
        <v>0</v>
      </c>
      <c r="I23" s="67">
        <f t="shared" si="9"/>
        <v>12140000</v>
      </c>
      <c r="J23" s="68">
        <f t="shared" si="10"/>
        <v>0</v>
      </c>
    </row>
    <row r="24" spans="1:10">
      <c r="A24" s="155">
        <v>11600</v>
      </c>
      <c r="B24" s="35" t="str">
        <f t="shared" si="0"/>
        <v xml:space="preserve">PPN Masukan </v>
      </c>
      <c r="C24" s="34" t="str">
        <f t="shared" si="1"/>
        <v>D</v>
      </c>
      <c r="D24" s="4">
        <f>IF(C24="D",SUMIF(Akun!A:A,A24,Akun!F:F)+SUMIF(Jurnal!K:K,A24,Jurnal!N:N)-SUMIF(Jurnal!K:K,A24,Jurnal!O:O),0)</f>
        <v>120617895</v>
      </c>
      <c r="E24" s="5">
        <f>IF(C24="K",SUMIF(Akun!A:A,A24,Akun!G:G)-SUMIF(Jurnal!K:K,A24,Jurnal!N:N)+SUMIF(Jurnal!K:K,A24,Jurnal!O:O),0)</f>
        <v>0</v>
      </c>
      <c r="F24" s="34" t="str">
        <f t="shared" si="2"/>
        <v>NR</v>
      </c>
      <c r="G24" s="67">
        <f t="shared" si="7"/>
        <v>0</v>
      </c>
      <c r="H24" s="68">
        <f t="shared" si="8"/>
        <v>0</v>
      </c>
      <c r="I24" s="67">
        <f t="shared" si="9"/>
        <v>120617895</v>
      </c>
      <c r="J24" s="68">
        <f t="shared" si="10"/>
        <v>0</v>
      </c>
    </row>
    <row r="25" spans="1:10">
      <c r="A25" s="73">
        <v>11700</v>
      </c>
      <c r="B25" s="170" t="str">
        <f t="shared" si="0"/>
        <v xml:space="preserve">Uang Muka Pembelian </v>
      </c>
      <c r="C25" s="34" t="str">
        <f t="shared" si="1"/>
        <v>D</v>
      </c>
      <c r="D25" s="4">
        <f>IF(C25="D",SUMIF(Akun!A:A,A25,Akun!F:F)+SUMIF(Jurnal!K:K,A25,Jurnal!N:N)-SUMIF(Jurnal!K:K,A25,Jurnal!O:O),0)</f>
        <v>0</v>
      </c>
      <c r="E25" s="5">
        <f>IF(C25="K",SUMIF(Akun!A:A,A25,Akun!G:G)-SUMIF(Jurnal!K:K,A25,Jurnal!N:N)+SUMIF(Jurnal!K:K,A25,Jurnal!O:O),0)</f>
        <v>0</v>
      </c>
      <c r="F25" s="34" t="str">
        <f t="shared" si="2"/>
        <v>NR</v>
      </c>
      <c r="G25" s="67">
        <f t="shared" si="7"/>
        <v>0</v>
      </c>
      <c r="H25" s="68">
        <f t="shared" si="8"/>
        <v>0</v>
      </c>
      <c r="I25" s="67">
        <f t="shared" si="9"/>
        <v>0</v>
      </c>
      <c r="J25" s="68">
        <f t="shared" si="10"/>
        <v>0</v>
      </c>
    </row>
    <row r="26" spans="1:10">
      <c r="A26" s="73">
        <v>11800</v>
      </c>
      <c r="B26" s="170" t="str">
        <f>VLOOKUP(A26,DAF_AKUN,2,FALSE)</f>
        <v xml:space="preserve">Uang Muka Sewa </v>
      </c>
      <c r="C26" s="34" t="str">
        <f>VLOOKUP(A26,DAF_AKUN,3,FALSE)</f>
        <v>D</v>
      </c>
      <c r="D26" s="4">
        <f>IF(C26="D",SUMIF(Akun!A:A,A26,Akun!F:F)+SUMIF(Jurnal!K:K,A26,Jurnal!N:N)-SUMIF(Jurnal!K:K,A26,Jurnal!O:O),0)</f>
        <v>0</v>
      </c>
      <c r="E26" s="5">
        <f>IF(C26="K",SUMIF(Akun!A:A,A26,Akun!G:G)-SUMIF(Jurnal!K:K,A26,Jurnal!N:N)+SUMIF(Jurnal!K:K,A26,Jurnal!O:O),0)</f>
        <v>0</v>
      </c>
      <c r="F26" s="34" t="str">
        <f>VLOOKUP(A26,DAF_AKUN,4,FALSE)</f>
        <v>NR</v>
      </c>
      <c r="G26" s="67">
        <f t="shared" si="7"/>
        <v>0</v>
      </c>
      <c r="H26" s="68">
        <f t="shared" si="8"/>
        <v>0</v>
      </c>
      <c r="I26" s="67">
        <f t="shared" si="9"/>
        <v>0</v>
      </c>
      <c r="J26" s="68">
        <f t="shared" si="10"/>
        <v>0</v>
      </c>
    </row>
    <row r="27" spans="1:10">
      <c r="A27" s="132">
        <v>12000</v>
      </c>
      <c r="B27" s="136" t="str">
        <f t="shared" si="0"/>
        <v>AKTIVA TETAP</v>
      </c>
      <c r="C27" s="137"/>
      <c r="D27" s="138"/>
      <c r="E27" s="139"/>
      <c r="F27" s="137"/>
      <c r="G27" s="144"/>
      <c r="H27" s="145"/>
      <c r="I27" s="144"/>
      <c r="J27" s="145"/>
    </row>
    <row r="28" spans="1:10">
      <c r="A28" s="156">
        <v>12100</v>
      </c>
      <c r="B28" s="35" t="str">
        <f t="shared" si="0"/>
        <v>Gedung dan Listrik</v>
      </c>
      <c r="C28" s="34" t="str">
        <f t="shared" ref="C28:C30" si="11">VLOOKUP(A28,DAF_AKUN,3,FALSE)</f>
        <v>D</v>
      </c>
      <c r="D28" s="4">
        <f>IF(C28="D",SUMIF(Akun!A:A,A28,Akun!F:F)+SUMIF(Jurnal!K:K,A28,Jurnal!N:N)-SUMIF(Jurnal!K:K,A28,Jurnal!O:O),0)</f>
        <v>48589042</v>
      </c>
      <c r="E28" s="5">
        <f>IF(C28="K",SUMIF(Akun!A:A,A28,Akun!G:G)-SUMIF(Jurnal!K:K,A28,Jurnal!N:N)+SUMIF(Jurnal!K:K,A28,Jurnal!O:O),0)</f>
        <v>0</v>
      </c>
      <c r="F28" s="34" t="str">
        <f t="shared" ref="F28:F30" si="12">IF(ERR=FALSE,0,VLOOKUP(A28,DAF_AKUN,4,FALSE))</f>
        <v>NR</v>
      </c>
      <c r="G28" s="67">
        <f t="shared" ref="G28:G30" si="13">IF(F28="LR",D28,0)</f>
        <v>0</v>
      </c>
      <c r="H28" s="68">
        <f t="shared" ref="H28:H30" si="14">IF(F28="LR",E28,0)</f>
        <v>0</v>
      </c>
      <c r="I28" s="67">
        <f t="shared" ref="I28:I30" si="15">IF(F28="NR",D28,0)</f>
        <v>48589042</v>
      </c>
      <c r="J28" s="68">
        <f t="shared" ref="J28:J30" si="16">IF(F28="NR",E28,0)</f>
        <v>0</v>
      </c>
    </row>
    <row r="29" spans="1:10">
      <c r="A29" s="157">
        <v>12200</v>
      </c>
      <c r="B29" s="35" t="str">
        <f t="shared" si="0"/>
        <v xml:space="preserve">Peralatan Pabrik </v>
      </c>
      <c r="C29" s="34" t="str">
        <f t="shared" si="11"/>
        <v>D</v>
      </c>
      <c r="D29" s="4">
        <f>IF(C29="D",SUMIF(Akun!A:A,A29,Akun!F:F)+SUMIF(Jurnal!K:K,A29,Jurnal!N:N)-SUMIF(Jurnal!K:K,A29,Jurnal!O:O),0)</f>
        <v>6747617604</v>
      </c>
      <c r="E29" s="5">
        <f>IF(C29="K",SUMIF(Akun!A:A,A29,Akun!G:G)-SUMIF(Jurnal!K:K,A29,Jurnal!N:N)+SUMIF(Jurnal!K:K,A29,Jurnal!O:O),0)</f>
        <v>0</v>
      </c>
      <c r="F29" s="34" t="str">
        <f t="shared" si="12"/>
        <v>NR</v>
      </c>
      <c r="G29" s="67">
        <f t="shared" si="13"/>
        <v>0</v>
      </c>
      <c r="H29" s="68">
        <f t="shared" si="14"/>
        <v>0</v>
      </c>
      <c r="I29" s="67">
        <f t="shared" si="15"/>
        <v>6747617604</v>
      </c>
      <c r="J29" s="68">
        <f t="shared" si="16"/>
        <v>0</v>
      </c>
    </row>
    <row r="30" spans="1:10">
      <c r="A30" s="157">
        <v>12300</v>
      </c>
      <c r="B30" s="35" t="str">
        <f t="shared" ref="B30:B36" si="17">VLOOKUP(A30,DAF_AKUN,2,FALSE)</f>
        <v xml:space="preserve">Peralatan Kantor </v>
      </c>
      <c r="C30" s="34" t="str">
        <f t="shared" si="11"/>
        <v>D</v>
      </c>
      <c r="D30" s="4">
        <f>IF(C30="D",SUMIF(Akun!A:A,A30,Akun!F:F)+SUMIF(Jurnal!K:K,A30,Jurnal!N:N)-SUMIF(Jurnal!K:K,A30,Jurnal!O:O),0)</f>
        <v>214765469</v>
      </c>
      <c r="E30" s="5">
        <f>IF(C30="K",SUMIF(Akun!A:A,A30,Akun!G:G)-SUMIF(Jurnal!K:K,A30,Jurnal!N:N)+SUMIF(Jurnal!K:K,A30,Jurnal!O:O),0)</f>
        <v>0</v>
      </c>
      <c r="F30" s="34" t="str">
        <f t="shared" si="12"/>
        <v>NR</v>
      </c>
      <c r="G30" s="67">
        <f t="shared" si="13"/>
        <v>0</v>
      </c>
      <c r="H30" s="68">
        <f t="shared" si="14"/>
        <v>0</v>
      </c>
      <c r="I30" s="67">
        <f t="shared" si="15"/>
        <v>214765469</v>
      </c>
      <c r="J30" s="68">
        <f t="shared" si="16"/>
        <v>0</v>
      </c>
    </row>
    <row r="31" spans="1:10">
      <c r="A31" s="157">
        <v>12400</v>
      </c>
      <c r="B31" s="35" t="str">
        <f t="shared" si="17"/>
        <v xml:space="preserve">Kendaraan </v>
      </c>
      <c r="C31" s="34" t="str">
        <f t="shared" ref="C31:C36" si="18">VLOOKUP(A31,DAF_AKUN,3,FALSE)</f>
        <v>D</v>
      </c>
      <c r="D31" s="4">
        <f>IF(C31="D",SUMIF(Akun!A:A,A31,Akun!F:F)+SUMIF(Jurnal!K:K,A31,Jurnal!N:N)-SUMIF(Jurnal!K:K,A31,Jurnal!O:O),0)</f>
        <v>0</v>
      </c>
      <c r="E31" s="5">
        <f>IF(C31="K",SUMIF(Akun!A:A,A31,Akun!G:G)-SUMIF(Jurnal!K:K,A31,Jurnal!N:N)+SUMIF(Jurnal!K:K,A31,Jurnal!O:O),0)</f>
        <v>0</v>
      </c>
      <c r="F31" s="34" t="str">
        <f t="shared" ref="F31:F36" si="19">IF(ERR=FALSE,0,VLOOKUP(A31,DAF_AKUN,4,FALSE))</f>
        <v>NR</v>
      </c>
      <c r="G31" s="67">
        <f t="shared" ref="G31:G36" si="20">IF(F31="LR",D31,0)</f>
        <v>0</v>
      </c>
      <c r="H31" s="68">
        <f t="shared" ref="H31:H36" si="21">IF(F31="LR",E31,0)</f>
        <v>0</v>
      </c>
      <c r="I31" s="67">
        <f t="shared" ref="I31:I36" si="22">IF(F31="NR",D31,0)</f>
        <v>0</v>
      </c>
      <c r="J31" s="68">
        <f t="shared" ref="J31:J36" si="23">IF(F31="NR",E31,0)</f>
        <v>0</v>
      </c>
    </row>
    <row r="32" spans="1:10">
      <c r="A32" s="157">
        <v>12500</v>
      </c>
      <c r="B32" s="35" t="str">
        <f t="shared" si="17"/>
        <v>Investaris Kantor</v>
      </c>
      <c r="C32" s="34" t="str">
        <f t="shared" si="18"/>
        <v>D</v>
      </c>
      <c r="D32" s="4">
        <f>IF(C32="D",SUMIF(Akun!A:A,A32,Akun!F:F)+SUMIF(Jurnal!K:K,A32,Jurnal!N:N)-SUMIF(Jurnal!K:K,A32,Jurnal!O:O),0)</f>
        <v>0</v>
      </c>
      <c r="E32" s="5">
        <f>IF(C32="K",SUMIF(Akun!A:A,A32,Akun!G:G)-SUMIF(Jurnal!K:K,A32,Jurnal!N:N)+SUMIF(Jurnal!K:K,A32,Jurnal!O:O),0)</f>
        <v>0</v>
      </c>
      <c r="F32" s="34" t="str">
        <f t="shared" si="19"/>
        <v>NR</v>
      </c>
      <c r="G32" s="67">
        <f t="shared" si="20"/>
        <v>0</v>
      </c>
      <c r="H32" s="68">
        <f t="shared" si="21"/>
        <v>0</v>
      </c>
      <c r="I32" s="67">
        <f t="shared" si="22"/>
        <v>0</v>
      </c>
      <c r="J32" s="68">
        <f t="shared" si="23"/>
        <v>0</v>
      </c>
    </row>
    <row r="33" spans="1:10">
      <c r="A33" s="157">
        <v>12601</v>
      </c>
      <c r="B33" s="35" t="str">
        <f t="shared" si="17"/>
        <v>Akm. Penyusutan Bangunan</v>
      </c>
      <c r="C33" s="34" t="str">
        <f t="shared" si="18"/>
        <v>D</v>
      </c>
      <c r="D33" s="4">
        <f>IF(C33="D",SUMIF(Akun!A:A,A33,Akun!F:F)+SUMIF(Jurnal!K:K,A33,Jurnal!N:N)-SUMIF(Jurnal!K:K,A33,Jurnal!O:O),0)</f>
        <v>0</v>
      </c>
      <c r="E33" s="5">
        <f>IF(C33="K",SUMIF(Akun!A:A,A33,Akun!G:G)-SUMIF(Jurnal!K:K,A33,Jurnal!N:N)+SUMIF(Jurnal!K:K,A33,Jurnal!O:O),0)</f>
        <v>0</v>
      </c>
      <c r="F33" s="34" t="str">
        <f t="shared" si="19"/>
        <v>NR</v>
      </c>
      <c r="G33" s="67">
        <f t="shared" si="20"/>
        <v>0</v>
      </c>
      <c r="H33" s="68">
        <f t="shared" si="21"/>
        <v>0</v>
      </c>
      <c r="I33" s="67">
        <f t="shared" si="22"/>
        <v>0</v>
      </c>
      <c r="J33" s="68">
        <f t="shared" si="23"/>
        <v>0</v>
      </c>
    </row>
    <row r="34" spans="1:10">
      <c r="A34" s="157">
        <v>12602</v>
      </c>
      <c r="B34" s="35" t="str">
        <f t="shared" si="17"/>
        <v>Akm. Penyusutan Mesin</v>
      </c>
      <c r="C34" s="34" t="str">
        <f t="shared" si="18"/>
        <v>D</v>
      </c>
      <c r="D34" s="4">
        <f>IF(C34="D",SUMIF(Akun!A:A,A34,Akun!F:F)+SUMIF(Jurnal!K:K,A34,Jurnal!N:N)-SUMIF(Jurnal!K:K,A34,Jurnal!O:O),0)</f>
        <v>0</v>
      </c>
      <c r="E34" s="5">
        <f>IF(C34="K",SUMIF(Akun!A:A,A34,Akun!G:G)-SUMIF(Jurnal!K:K,A34,Jurnal!N:N)+SUMIF(Jurnal!K:K,A34,Jurnal!O:O),0)</f>
        <v>0</v>
      </c>
      <c r="F34" s="34" t="str">
        <f t="shared" si="19"/>
        <v>NR</v>
      </c>
      <c r="G34" s="67">
        <f t="shared" si="20"/>
        <v>0</v>
      </c>
      <c r="H34" s="68">
        <f t="shared" si="21"/>
        <v>0</v>
      </c>
      <c r="I34" s="67">
        <f t="shared" si="22"/>
        <v>0</v>
      </c>
      <c r="J34" s="68">
        <f t="shared" si="23"/>
        <v>0</v>
      </c>
    </row>
    <row r="35" spans="1:10">
      <c r="A35" s="157">
        <v>12603</v>
      </c>
      <c r="B35" s="35" t="str">
        <f t="shared" si="17"/>
        <v>Akm. Penyusutan Peralatan Kantor</v>
      </c>
      <c r="C35" s="34" t="str">
        <f t="shared" si="18"/>
        <v>D</v>
      </c>
      <c r="D35" s="4">
        <f>IF(C35="D",SUMIF(Akun!A:A,A35,Akun!F:F)+SUMIF(Jurnal!K:K,A35,Jurnal!N:N)-SUMIF(Jurnal!K:K,A35,Jurnal!O:O),0)</f>
        <v>0</v>
      </c>
      <c r="E35" s="5">
        <f>IF(C35="K",SUMIF(Akun!A:A,A35,Akun!G:G)-SUMIF(Jurnal!K:K,A35,Jurnal!N:N)+SUMIF(Jurnal!K:K,A35,Jurnal!O:O),0)</f>
        <v>0</v>
      </c>
      <c r="F35" s="34" t="str">
        <f t="shared" si="19"/>
        <v>NR</v>
      </c>
      <c r="G35" s="67">
        <f t="shared" si="20"/>
        <v>0</v>
      </c>
      <c r="H35" s="68">
        <f t="shared" si="21"/>
        <v>0</v>
      </c>
      <c r="I35" s="67">
        <f t="shared" si="22"/>
        <v>0</v>
      </c>
      <c r="J35" s="68">
        <f t="shared" si="23"/>
        <v>0</v>
      </c>
    </row>
    <row r="36" spans="1:10">
      <c r="A36" s="157">
        <v>12604</v>
      </c>
      <c r="B36" s="35" t="str">
        <f t="shared" si="17"/>
        <v xml:space="preserve">Akm. Penyusutan Kendaraan </v>
      </c>
      <c r="C36" s="34" t="str">
        <f t="shared" si="18"/>
        <v>D</v>
      </c>
      <c r="D36" s="4">
        <f>IF(C36="D",SUMIF(Akun!A:A,A36,Akun!F:F)+SUMIF(Jurnal!K:K,A36,Jurnal!N:N)-SUMIF(Jurnal!K:K,A36,Jurnal!O:O),0)</f>
        <v>0</v>
      </c>
      <c r="E36" s="5">
        <f>IF(C36="K",SUMIF(Akun!A:A,A36,Akun!G:G)-SUMIF(Jurnal!K:K,A36,Jurnal!N:N)+SUMIF(Jurnal!K:K,A36,Jurnal!O:O),0)</f>
        <v>0</v>
      </c>
      <c r="F36" s="34" t="str">
        <f t="shared" si="19"/>
        <v>NR</v>
      </c>
      <c r="G36" s="67">
        <f t="shared" si="20"/>
        <v>0</v>
      </c>
      <c r="H36" s="68">
        <f t="shared" si="21"/>
        <v>0</v>
      </c>
      <c r="I36" s="67">
        <f t="shared" si="22"/>
        <v>0</v>
      </c>
      <c r="J36" s="68">
        <f t="shared" si="23"/>
        <v>0</v>
      </c>
    </row>
    <row r="37" spans="1:10">
      <c r="A37" s="133">
        <v>20000</v>
      </c>
      <c r="B37" s="136" t="str">
        <f t="shared" si="0"/>
        <v>KEWAJIBAN</v>
      </c>
      <c r="C37" s="137"/>
      <c r="D37" s="138"/>
      <c r="E37" s="139"/>
      <c r="F37" s="137"/>
      <c r="G37" s="144"/>
      <c r="H37" s="145"/>
      <c r="I37" s="144"/>
      <c r="J37" s="145"/>
    </row>
    <row r="38" spans="1:10">
      <c r="A38" s="73">
        <v>21100</v>
      </c>
      <c r="B38" s="35" t="str">
        <f t="shared" si="0"/>
        <v xml:space="preserve">Hutang Dagang </v>
      </c>
      <c r="C38" s="34" t="str">
        <f t="shared" ref="C38:C48" si="24">VLOOKUP(A38,DAF_AKUN,3,FALSE)</f>
        <v>K</v>
      </c>
      <c r="D38" s="4">
        <f>IF(C38="D",SUMIF(Akun!A:A,A38,Akun!F:F)+SUMIF(Jurnal!K:K,A38,Jurnal!N:N)-SUMIF(Jurnal!K:K,A38,Jurnal!O:O),0)</f>
        <v>0</v>
      </c>
      <c r="E38" s="5">
        <f>IF(C38="K",SUMIF(Akun!A:A,A38,Akun!G:G)-SUMIF(Jurnal!K:K,A38,Jurnal!N:N)+SUMIF(Jurnal!K:K,A38,Jurnal!O:O),0)</f>
        <v>7976548589</v>
      </c>
      <c r="F38" s="34" t="str">
        <f t="shared" ref="F38:F48" si="25">IF(ERR=FALSE,0,VLOOKUP(A38,DAF_AKUN,4,FALSE))</f>
        <v>NR</v>
      </c>
      <c r="G38" s="67">
        <f t="shared" ref="G38:G47" si="26">IF(F38="LR",D38,0)</f>
        <v>0</v>
      </c>
      <c r="H38" s="68">
        <f t="shared" ref="H38:H47" si="27">IF(F38="LR",E38,0)</f>
        <v>0</v>
      </c>
      <c r="I38" s="67">
        <f t="shared" ref="I38:I47" si="28">IF(F38="NR",D38,0)</f>
        <v>0</v>
      </c>
      <c r="J38" s="68">
        <f t="shared" ref="J38:J47" si="29">IF(F38="NR",E38,0)</f>
        <v>7976548589</v>
      </c>
    </row>
    <row r="39" spans="1:10">
      <c r="A39" s="156">
        <v>22101</v>
      </c>
      <c r="B39" s="35" t="str">
        <f t="shared" si="0"/>
        <v>Hutang Pph Final PP 46</v>
      </c>
      <c r="C39" s="34" t="str">
        <f t="shared" si="24"/>
        <v>K</v>
      </c>
      <c r="D39" s="4">
        <f>IF(C39="D",SUMIF(Akun!A:A,A39,Akun!F:F)+SUMIF(Jurnal!K:K,A39,Jurnal!N:N)-SUMIF(Jurnal!K:K,A39,Jurnal!O:O),0)</f>
        <v>0</v>
      </c>
      <c r="E39" s="5">
        <f>IF(C39="K",SUMIF(Akun!A:A,A39,Akun!G:G)-SUMIF(Jurnal!K:K,A39,Jurnal!N:N)+SUMIF(Jurnal!K:K,A39,Jurnal!O:O),0)</f>
        <v>31589467</v>
      </c>
      <c r="F39" s="34" t="str">
        <f t="shared" si="25"/>
        <v>NR</v>
      </c>
      <c r="G39" s="67">
        <f t="shared" si="26"/>
        <v>0</v>
      </c>
      <c r="H39" s="68">
        <f t="shared" si="27"/>
        <v>0</v>
      </c>
      <c r="I39" s="67">
        <f t="shared" si="28"/>
        <v>0</v>
      </c>
      <c r="J39" s="68">
        <f t="shared" si="29"/>
        <v>31589467</v>
      </c>
    </row>
    <row r="40" spans="1:10">
      <c r="A40" s="156">
        <v>22102</v>
      </c>
      <c r="B40" s="35" t="str">
        <f t="shared" si="0"/>
        <v>Hutang Pph Pasal 23</v>
      </c>
      <c r="C40" s="34" t="str">
        <f t="shared" si="24"/>
        <v>K</v>
      </c>
      <c r="D40" s="4">
        <f>IF(C40="D",SUMIF(Akun!A:A,A40,Akun!F:F)+SUMIF(Jurnal!K:K,A40,Jurnal!N:N)-SUMIF(Jurnal!K:K,A40,Jurnal!O:O),0)</f>
        <v>0</v>
      </c>
      <c r="E40" s="5">
        <f>IF(C40="K",SUMIF(Akun!A:A,A40,Akun!G:G)-SUMIF(Jurnal!K:K,A40,Jurnal!N:N)+SUMIF(Jurnal!K:K,A40,Jurnal!O:O),0)</f>
        <v>0</v>
      </c>
      <c r="F40" s="34" t="str">
        <f t="shared" si="25"/>
        <v>NR</v>
      </c>
      <c r="G40" s="67">
        <f t="shared" si="26"/>
        <v>0</v>
      </c>
      <c r="H40" s="68">
        <f t="shared" si="27"/>
        <v>0</v>
      </c>
      <c r="I40" s="67">
        <f t="shared" si="28"/>
        <v>0</v>
      </c>
      <c r="J40" s="68">
        <f t="shared" si="29"/>
        <v>0</v>
      </c>
    </row>
    <row r="41" spans="1:10">
      <c r="A41" s="156">
        <v>22103</v>
      </c>
      <c r="B41" s="35" t="str">
        <f t="shared" si="0"/>
        <v xml:space="preserve">Hutang Pph Pasal 4(2) </v>
      </c>
      <c r="C41" s="34" t="str">
        <f t="shared" si="24"/>
        <v>K</v>
      </c>
      <c r="D41" s="4">
        <f>IF(C41="D",SUMIF(Akun!A:A,A41,Akun!F:F)+SUMIF(Jurnal!K:K,A41,Jurnal!N:N)-SUMIF(Jurnal!K:K,A41,Jurnal!O:O),0)</f>
        <v>0</v>
      </c>
      <c r="E41" s="5">
        <f>IF(C41="K",SUMIF(Akun!A:A,A41,Akun!G:G)-SUMIF(Jurnal!K:K,A41,Jurnal!N:N)+SUMIF(Jurnal!K:K,A41,Jurnal!O:O),0)</f>
        <v>0</v>
      </c>
      <c r="F41" s="34" t="str">
        <f t="shared" si="25"/>
        <v>NR</v>
      </c>
      <c r="G41" s="67">
        <f t="shared" si="26"/>
        <v>0</v>
      </c>
      <c r="H41" s="68">
        <f t="shared" si="27"/>
        <v>0</v>
      </c>
      <c r="I41" s="67">
        <f t="shared" si="28"/>
        <v>0</v>
      </c>
      <c r="J41" s="68">
        <f t="shared" si="29"/>
        <v>0</v>
      </c>
    </row>
    <row r="42" spans="1:10">
      <c r="A42" s="156">
        <v>22104</v>
      </c>
      <c r="B42" s="35" t="str">
        <f t="shared" si="0"/>
        <v>Hutang Pph Pasal 25/29</v>
      </c>
      <c r="C42" s="34" t="str">
        <f t="shared" si="24"/>
        <v>K</v>
      </c>
      <c r="D42" s="4">
        <f>IF(C42="D",SUMIF(Akun!A:A,A42,Akun!F:F)+SUMIF(Jurnal!K:K,A42,Jurnal!N:N)-SUMIF(Jurnal!K:K,A42,Jurnal!O:O),0)</f>
        <v>0</v>
      </c>
      <c r="E42" s="5">
        <f>IF(C42="K",SUMIF(Akun!A:A,A42,Akun!G:G)-SUMIF(Jurnal!K:K,A42,Jurnal!N:N)+SUMIF(Jurnal!K:K,A42,Jurnal!O:O),0)</f>
        <v>0</v>
      </c>
      <c r="F42" s="34" t="str">
        <f t="shared" si="25"/>
        <v>NR</v>
      </c>
      <c r="G42" s="67">
        <f t="shared" si="26"/>
        <v>0</v>
      </c>
      <c r="H42" s="68">
        <f t="shared" si="27"/>
        <v>0</v>
      </c>
      <c r="I42" s="67">
        <f t="shared" si="28"/>
        <v>0</v>
      </c>
      <c r="J42" s="68">
        <f t="shared" si="29"/>
        <v>0</v>
      </c>
    </row>
    <row r="43" spans="1:10">
      <c r="A43" s="156">
        <v>22105</v>
      </c>
      <c r="B43" s="35" t="str">
        <f t="shared" si="0"/>
        <v xml:space="preserve">PPN Keluaran </v>
      </c>
      <c r="C43" s="34" t="str">
        <f t="shared" si="24"/>
        <v>K</v>
      </c>
      <c r="D43" s="4">
        <f>IF(C43="D",SUMIF(Akun!A:A,A43,Akun!F:F)+SUMIF(Jurnal!K:K,A43,Jurnal!N:N)-SUMIF(Jurnal!K:K,A43,Jurnal!O:O),0)</f>
        <v>0</v>
      </c>
      <c r="E43" s="5">
        <f>IF(C43="K",SUMIF(Akun!A:A,A43,Akun!G:G)-SUMIF(Jurnal!K:K,A43,Jurnal!N:N)+SUMIF(Jurnal!K:K,A43,Jurnal!O:O),0)</f>
        <v>126076479.01488286</v>
      </c>
      <c r="F43" s="34" t="str">
        <f t="shared" si="25"/>
        <v>NR</v>
      </c>
      <c r="G43" s="67">
        <f t="shared" si="26"/>
        <v>0</v>
      </c>
      <c r="H43" s="68">
        <f t="shared" si="27"/>
        <v>0</v>
      </c>
      <c r="I43" s="67">
        <f t="shared" si="28"/>
        <v>0</v>
      </c>
      <c r="J43" s="68">
        <f t="shared" si="29"/>
        <v>126076479.01488286</v>
      </c>
    </row>
    <row r="44" spans="1:10">
      <c r="A44" s="156">
        <v>23100</v>
      </c>
      <c r="B44" s="35" t="str">
        <f t="shared" si="0"/>
        <v xml:space="preserve">Hutang Bank </v>
      </c>
      <c r="C44" s="34" t="str">
        <f t="shared" si="24"/>
        <v>K</v>
      </c>
      <c r="D44" s="4">
        <f>IF(C44="D",SUMIF(Akun!A:A,A44,Akun!F:F)+SUMIF(Jurnal!K:K,A44,Jurnal!N:N)-SUMIF(Jurnal!K:K,A44,Jurnal!O:O),0)</f>
        <v>0</v>
      </c>
      <c r="E44" s="5">
        <f>IF(C44="K",SUMIF(Akun!A:A,A44,Akun!G:G)-SUMIF(Jurnal!K:K,A44,Jurnal!N:N)+SUMIF(Jurnal!K:K,A44,Jurnal!O:O),0)</f>
        <v>0</v>
      </c>
      <c r="F44" s="34" t="str">
        <f t="shared" si="25"/>
        <v>NR</v>
      </c>
      <c r="G44" s="67">
        <f t="shared" si="26"/>
        <v>0</v>
      </c>
      <c r="H44" s="68">
        <f t="shared" si="27"/>
        <v>0</v>
      </c>
      <c r="I44" s="67">
        <f t="shared" si="28"/>
        <v>0</v>
      </c>
      <c r="J44" s="68">
        <f t="shared" si="29"/>
        <v>0</v>
      </c>
    </row>
    <row r="45" spans="1:10">
      <c r="A45" s="156">
        <v>24100</v>
      </c>
      <c r="B45" s="35" t="str">
        <f t="shared" si="0"/>
        <v xml:space="preserve">Hutang Biaya </v>
      </c>
      <c r="C45" s="34" t="str">
        <f t="shared" si="24"/>
        <v>K</v>
      </c>
      <c r="D45" s="4">
        <f>IF(C45="D",SUMIF(Akun!A:A,A45,Akun!F:F)+SUMIF(Jurnal!K:K,A45,Jurnal!N:N)-SUMIF(Jurnal!K:K,A45,Jurnal!O:O),0)</f>
        <v>0</v>
      </c>
      <c r="E45" s="5">
        <f>IF(C45="K",SUMIF(Akun!A:A,A45,Akun!G:G)-SUMIF(Jurnal!K:K,A45,Jurnal!N:N)+SUMIF(Jurnal!K:K,A45,Jurnal!O:O),0)</f>
        <v>6504600</v>
      </c>
      <c r="F45" s="34" t="str">
        <f t="shared" si="25"/>
        <v>NR</v>
      </c>
      <c r="G45" s="67">
        <f t="shared" si="26"/>
        <v>0</v>
      </c>
      <c r="H45" s="68">
        <f t="shared" si="27"/>
        <v>0</v>
      </c>
      <c r="I45" s="67">
        <f t="shared" si="28"/>
        <v>0</v>
      </c>
      <c r="J45" s="68">
        <f t="shared" si="29"/>
        <v>6504600</v>
      </c>
    </row>
    <row r="46" spans="1:10">
      <c r="A46" s="156">
        <v>25100</v>
      </c>
      <c r="B46" s="35" t="str">
        <f t="shared" si="0"/>
        <v>Hutang Lain-lain</v>
      </c>
      <c r="C46" s="34" t="str">
        <f t="shared" si="24"/>
        <v>K</v>
      </c>
      <c r="D46" s="4">
        <f>IF(C46="D",SUMIF(Akun!A:A,A46,Akun!F:F)+SUMIF(Jurnal!K:K,A46,Jurnal!N:N)-SUMIF(Jurnal!K:K,A46,Jurnal!O:O),0)</f>
        <v>0</v>
      </c>
      <c r="E46" s="5">
        <f>IF(C46="K",SUMIF(Akun!A:A,A46,Akun!G:G)-SUMIF(Jurnal!K:K,A46,Jurnal!N:N)+SUMIF(Jurnal!K:K,A46,Jurnal!O:O),0)</f>
        <v>0</v>
      </c>
      <c r="F46" s="34" t="str">
        <f t="shared" si="25"/>
        <v>NR</v>
      </c>
      <c r="G46" s="67">
        <f t="shared" si="26"/>
        <v>0</v>
      </c>
      <c r="H46" s="68">
        <f t="shared" si="27"/>
        <v>0</v>
      </c>
      <c r="I46" s="67">
        <f t="shared" si="28"/>
        <v>0</v>
      </c>
      <c r="J46" s="68">
        <f t="shared" si="29"/>
        <v>0</v>
      </c>
    </row>
    <row r="47" spans="1:10">
      <c r="A47" s="156">
        <v>26100</v>
      </c>
      <c r="B47" s="35" t="str">
        <f t="shared" ref="B47:B77" si="30">VLOOKUP(A47,DAF_AKUN,2,FALSE)</f>
        <v xml:space="preserve">Hutang Pemegang Saham </v>
      </c>
      <c r="C47" s="34" t="str">
        <f t="shared" si="24"/>
        <v>K</v>
      </c>
      <c r="D47" s="4">
        <f>IF(C47="D",SUMIF(Akun!A:A,A47,Akun!F:F)+SUMIF(Jurnal!K:K,A47,Jurnal!N:N)-SUMIF(Jurnal!K:K,A47,Jurnal!O:O),0)</f>
        <v>0</v>
      </c>
      <c r="E47" s="5">
        <f>IF(C47="K",SUMIF(Akun!A:A,A47,Akun!G:G)-SUMIF(Jurnal!K:K,A47,Jurnal!N:N)+SUMIF(Jurnal!K:K,A47,Jurnal!O:O),0)</f>
        <v>0</v>
      </c>
      <c r="F47" s="34" t="str">
        <f t="shared" si="25"/>
        <v>NR</v>
      </c>
      <c r="G47" s="67">
        <f t="shared" si="26"/>
        <v>0</v>
      </c>
      <c r="H47" s="68">
        <f t="shared" si="27"/>
        <v>0</v>
      </c>
      <c r="I47" s="67">
        <f t="shared" si="28"/>
        <v>0</v>
      </c>
      <c r="J47" s="68">
        <f t="shared" si="29"/>
        <v>0</v>
      </c>
    </row>
    <row r="48" spans="1:10">
      <c r="A48" s="169">
        <v>27100</v>
      </c>
      <c r="B48" s="35" t="str">
        <f t="shared" si="30"/>
        <v xml:space="preserve">Uang Muka Penjualan  </v>
      </c>
      <c r="C48" s="34" t="str">
        <f t="shared" si="24"/>
        <v>K</v>
      </c>
      <c r="D48" s="4">
        <f>IF(C48="D",SUMIF(Akun!A:A,A48,Akun!F:F)+SUMIF(Jurnal!K:K,A48,Jurnal!N:N)-SUMIF(Jurnal!K:K,A48,Jurnal!O:O),0)</f>
        <v>0</v>
      </c>
      <c r="E48" s="5">
        <f>IF(C48="K",SUMIF(Akun!A:A,A48,Akun!G:G)-SUMIF(Jurnal!K:K,A48,Jurnal!N:N)+SUMIF(Jurnal!K:K,A48,Jurnal!O:O),0)</f>
        <v>18857</v>
      </c>
      <c r="F48" s="34" t="str">
        <f t="shared" si="25"/>
        <v>NR</v>
      </c>
      <c r="G48" s="67">
        <f>IF(F48="LR",D48,0)</f>
        <v>0</v>
      </c>
      <c r="H48" s="68">
        <f>IF(F48="LR",E48,0)</f>
        <v>0</v>
      </c>
      <c r="I48" s="67">
        <f>IF(F48="NR",D48,0)</f>
        <v>0</v>
      </c>
      <c r="J48" s="68">
        <f>IF(F48="NR",E48,0)</f>
        <v>18857</v>
      </c>
    </row>
    <row r="49" spans="1:10">
      <c r="A49" s="133">
        <v>30000</v>
      </c>
      <c r="B49" s="136" t="str">
        <f t="shared" si="30"/>
        <v>EKUITAS</v>
      </c>
      <c r="C49" s="137"/>
      <c r="D49" s="138"/>
      <c r="E49" s="139"/>
      <c r="F49" s="137"/>
      <c r="G49" s="144"/>
      <c r="H49" s="145"/>
      <c r="I49" s="144"/>
      <c r="J49" s="145"/>
    </row>
    <row r="50" spans="1:10">
      <c r="A50" s="71">
        <v>31000</v>
      </c>
      <c r="B50" s="35" t="str">
        <f t="shared" si="30"/>
        <v xml:space="preserve">Modal </v>
      </c>
      <c r="C50" s="34" t="str">
        <f t="shared" ref="C50:C53" si="31">VLOOKUP(A50,DAF_AKUN,3,FALSE)</f>
        <v>K</v>
      </c>
      <c r="D50" s="4">
        <f>IF(C50="D",SUMIF(Akun!A:A,A50,Akun!F:F)+SUMIF(Jurnal!K:K,A50,Jurnal!N:N)-SUMIF(Jurnal!K:K,A50,Jurnal!O:O),0)</f>
        <v>0</v>
      </c>
      <c r="E50" s="5">
        <f>IF(C50="K",SUMIF(Akun!A:A,A50,Akun!G:G)-SUMIF(Jurnal!K:K,A50,Jurnal!N:N)+SUMIF(Jurnal!K:K,A50,Jurnal!O:O),0)</f>
        <v>11488144544</v>
      </c>
      <c r="F50" s="34" t="str">
        <f t="shared" ref="F50:F53" si="32">IF(ERR=FALSE,0,VLOOKUP(A50,DAF_AKUN,4,FALSE))</f>
        <v>NR</v>
      </c>
      <c r="G50" s="67">
        <f t="shared" ref="G50:G53" si="33">IF(F50="LR",D50,0)</f>
        <v>0</v>
      </c>
      <c r="H50" s="68">
        <f t="shared" ref="H50:H53" si="34">IF(F50="LR",E50,0)</f>
        <v>0</v>
      </c>
      <c r="I50" s="67">
        <f t="shared" ref="I50:I53" si="35">IF(F50="NR",D50,0)</f>
        <v>0</v>
      </c>
      <c r="J50" s="68">
        <f t="shared" ref="J50:J53" si="36">IF(F50="NR",E50,0)</f>
        <v>11488144544</v>
      </c>
    </row>
    <row r="51" spans="1:10">
      <c r="A51" s="71">
        <v>32000</v>
      </c>
      <c r="B51" s="35" t="str">
        <f>VLOOKUP(A51,DAF_AKUN,2,FALSE)</f>
        <v>Laba Ditahan Amnesty</v>
      </c>
      <c r="C51" s="34" t="str">
        <f t="shared" si="31"/>
        <v>K</v>
      </c>
      <c r="D51" s="4">
        <f>IF(C51="D",SUMIF(Akun!A:A,A51,Akun!F:F)+SUMIF(Jurnal!K:K,A51,Jurnal!N:N)-SUMIF(Jurnal!K:K,A51,Jurnal!O:O),0)</f>
        <v>0</v>
      </c>
      <c r="E51" s="5">
        <f>IF(C51="K",SUMIF(Akun!A:A,A51,Akun!G:G)-SUMIF(Jurnal!K:K,A51,Jurnal!N:N)+SUMIF(Jurnal!K:K,A51,Jurnal!O:O),0)</f>
        <v>1500000000</v>
      </c>
      <c r="F51" s="34" t="str">
        <f t="shared" si="32"/>
        <v>NR</v>
      </c>
      <c r="G51" s="67">
        <f t="shared" si="33"/>
        <v>0</v>
      </c>
      <c r="H51" s="68">
        <f t="shared" si="34"/>
        <v>0</v>
      </c>
      <c r="I51" s="67">
        <f t="shared" si="35"/>
        <v>0</v>
      </c>
      <c r="J51" s="68">
        <f t="shared" si="36"/>
        <v>1500000000</v>
      </c>
    </row>
    <row r="52" spans="1:10">
      <c r="A52" s="72">
        <v>33000</v>
      </c>
      <c r="B52" s="35" t="str">
        <f t="shared" si="30"/>
        <v xml:space="preserve">Prive </v>
      </c>
      <c r="C52" s="34" t="str">
        <f t="shared" si="31"/>
        <v>D</v>
      </c>
      <c r="D52" s="4">
        <f>IF(C52="D",SUMIF(Akun!A:A,A52,Akun!F:F)+SUMIF(Jurnal!K:K,A52,Jurnal!N:N)-SUMIF(Jurnal!K:K,A52,Jurnal!O:O),0)</f>
        <v>0</v>
      </c>
      <c r="E52" s="5">
        <f>IF(C52="K",SUMIF(Akun!A:A,A52,Akun!G:G)-SUMIF(Jurnal!K:K,A52,Jurnal!N:N)+SUMIF(Jurnal!K:K,A52,Jurnal!O:O),0)</f>
        <v>0</v>
      </c>
      <c r="F52" s="34" t="str">
        <f t="shared" si="32"/>
        <v>LR</v>
      </c>
      <c r="G52" s="67">
        <f t="shared" si="33"/>
        <v>0</v>
      </c>
      <c r="H52" s="68">
        <f t="shared" si="34"/>
        <v>0</v>
      </c>
      <c r="I52" s="67">
        <f t="shared" si="35"/>
        <v>0</v>
      </c>
      <c r="J52" s="68">
        <f t="shared" si="36"/>
        <v>0</v>
      </c>
    </row>
    <row r="53" spans="1:10">
      <c r="A53" s="72">
        <v>34000</v>
      </c>
      <c r="B53" s="35" t="str">
        <f t="shared" si="30"/>
        <v>Pajak Penghasilan</v>
      </c>
      <c r="C53" s="34" t="str">
        <f t="shared" si="31"/>
        <v>D</v>
      </c>
      <c r="D53" s="4">
        <f>IF(C53="D",SUMIF(Akun!A:A,A53,Akun!F:F)+SUMIF(Jurnal!K:K,A53,Jurnal!N:N)-SUMIF(Jurnal!K:K,A53,Jurnal!O:O),0)</f>
        <v>0</v>
      </c>
      <c r="E53" s="5">
        <f>IF(C53="K",SUMIF(Akun!A:A,A53,Akun!G:G)-SUMIF(Jurnal!K:K,A53,Jurnal!N:N)+SUMIF(Jurnal!K:K,A53,Jurnal!O:O),0)</f>
        <v>0</v>
      </c>
      <c r="F53" s="34" t="str">
        <f t="shared" si="32"/>
        <v>LR</v>
      </c>
      <c r="G53" s="67">
        <f t="shared" si="33"/>
        <v>0</v>
      </c>
      <c r="H53" s="68">
        <f t="shared" si="34"/>
        <v>0</v>
      </c>
      <c r="I53" s="67">
        <f t="shared" si="35"/>
        <v>0</v>
      </c>
      <c r="J53" s="68">
        <f t="shared" si="36"/>
        <v>0</v>
      </c>
    </row>
    <row r="54" spans="1:10">
      <c r="A54" s="133">
        <v>40000</v>
      </c>
      <c r="B54" s="136" t="str">
        <f t="shared" si="30"/>
        <v>PENDAPATAN</v>
      </c>
      <c r="C54" s="137"/>
      <c r="D54" s="138"/>
      <c r="E54" s="139"/>
      <c r="F54" s="137"/>
      <c r="G54" s="144"/>
      <c r="H54" s="145"/>
      <c r="I54" s="144"/>
      <c r="J54" s="145"/>
    </row>
    <row r="55" spans="1:10">
      <c r="A55" s="71">
        <v>41000</v>
      </c>
      <c r="B55" s="35" t="str">
        <f t="shared" si="30"/>
        <v xml:space="preserve">Penjualan Barang </v>
      </c>
      <c r="C55" s="34" t="str">
        <f>VLOOKUP(A55,DAF_AKUN,3,FALSE)</f>
        <v>K</v>
      </c>
      <c r="D55" s="4">
        <f>IF(C55="D",SUMIF(Akun!A:A,A55,Akun!F:F)+SUMIF(Jurnal!K:K,A55,Jurnal!N:N)-SUMIF(Jurnal!K:K,A55,Jurnal!O:O),0)</f>
        <v>0</v>
      </c>
      <c r="E55" s="5">
        <f>IF(C55="K",SUMIF(Akun!A:A,A55,Akun!G:G)-SUMIF(Jurnal!K:K,A55,Jurnal!N:N)+SUMIF(Jurnal!K:K,A55,Jurnal!O:O),0)</f>
        <v>1147177789.317117</v>
      </c>
      <c r="F55" s="34" t="str">
        <f>IF(ERR=FALSE,0,VLOOKUP(A55,DAF_AKUN,4,FALSE))</f>
        <v>LR</v>
      </c>
      <c r="G55" s="67">
        <f>IF(F55="LR",D55,0)</f>
        <v>0</v>
      </c>
      <c r="H55" s="68">
        <f>IF(F55="LR",E55,0)</f>
        <v>1147177789.317117</v>
      </c>
      <c r="I55" s="67">
        <f>IF(F55="NR",D55,0)</f>
        <v>0</v>
      </c>
      <c r="J55" s="68">
        <f>IF(F55="NR",E55,0)</f>
        <v>0</v>
      </c>
    </row>
    <row r="56" spans="1:10">
      <c r="A56" s="71">
        <v>41001</v>
      </c>
      <c r="B56" s="35" t="str">
        <f t="shared" si="30"/>
        <v xml:space="preserve">Retur Penjualan Barang </v>
      </c>
      <c r="C56" s="34" t="str">
        <f>VLOOKUP(A56,DAF_AKUN,3,FALSE)</f>
        <v>K</v>
      </c>
      <c r="D56" s="4">
        <f>IF(C56="D",SUMIF(Akun!A:A,A56,Akun!F:F)+SUMIF(Jurnal!K:K,A56,Jurnal!N:N)-SUMIF(Jurnal!K:K,A56,Jurnal!O:O),0)</f>
        <v>0</v>
      </c>
      <c r="E56" s="5">
        <f>IF(C56="K",SUMIF(Akun!A:A,A56,Akun!G:G)-SUMIF(Jurnal!K:K,A56,Jurnal!N:N)+SUMIF(Jurnal!K:K,A56,Jurnal!O:O),0)</f>
        <v>0</v>
      </c>
      <c r="F56" s="34" t="str">
        <f>IF(ERR=FALSE,0,VLOOKUP(A56,DAF_AKUN,4,FALSE))</f>
        <v>LR</v>
      </c>
      <c r="G56" s="67">
        <f>IF(F56="LR",D56,0)</f>
        <v>0</v>
      </c>
      <c r="H56" s="68">
        <f>IF(F56="LR",E56,0)</f>
        <v>0</v>
      </c>
      <c r="I56" s="67">
        <f>IF(F56="NR",D56,0)</f>
        <v>0</v>
      </c>
      <c r="J56" s="68">
        <f>IF(F56="NR",E56,0)</f>
        <v>0</v>
      </c>
    </row>
    <row r="57" spans="1:10">
      <c r="A57" s="71">
        <v>41002</v>
      </c>
      <c r="B57" s="35" t="str">
        <f t="shared" ref="B57" si="37">VLOOKUP(A57,DAF_AKUN,2,FALSE)</f>
        <v>Pendapatan Lain-lain</v>
      </c>
      <c r="C57" s="34" t="str">
        <f>VLOOKUP(A57,DAF_AKUN,3,FALSE)</f>
        <v>K</v>
      </c>
      <c r="D57" s="4">
        <f>IF(C57="D",SUMIF(Akun!A:A,A57,Akun!F:F)+SUMIF(Jurnal!K:K,A57,Jurnal!N:N)-SUMIF(Jurnal!K:K,A57,Jurnal!O:O),0)</f>
        <v>0</v>
      </c>
      <c r="E57" s="5">
        <f>IF(C57="K",SUMIF(Akun!A:A,A57,Akun!G:G)-SUMIF(Jurnal!K:K,A57,Jurnal!N:N)+SUMIF(Jurnal!K:K,A57,Jurnal!O:O),0)</f>
        <v>18400</v>
      </c>
      <c r="F57" s="34" t="str">
        <f>IF(ERR=FALSE,0,VLOOKUP(A57,DAF_AKUN,4,FALSE))</f>
        <v>LR</v>
      </c>
      <c r="G57" s="67">
        <f>IF(F57="LR",D57,0)</f>
        <v>0</v>
      </c>
      <c r="H57" s="68">
        <f>IF(F57="LR",E57,0)</f>
        <v>18400</v>
      </c>
      <c r="I57" s="67">
        <f>IF(F57="NR",D57,0)</f>
        <v>0</v>
      </c>
      <c r="J57" s="68">
        <f>IF(F57="NR",E57,0)</f>
        <v>0</v>
      </c>
    </row>
    <row r="58" spans="1:10">
      <c r="A58" s="133">
        <v>50000</v>
      </c>
      <c r="B58" s="136" t="str">
        <f t="shared" si="30"/>
        <v>HARGA POKOK PENJUALAN</v>
      </c>
      <c r="C58" s="137"/>
      <c r="D58" s="138"/>
      <c r="E58" s="139"/>
      <c r="F58" s="137"/>
      <c r="G58" s="144"/>
      <c r="H58" s="145"/>
      <c r="I58" s="144"/>
      <c r="J58" s="145"/>
    </row>
    <row r="59" spans="1:10">
      <c r="A59" s="80">
        <v>51000</v>
      </c>
      <c r="B59" s="35" t="str">
        <f t="shared" si="30"/>
        <v>Persediaan Bahan Baku Awal</v>
      </c>
      <c r="C59" s="34" t="str">
        <f t="shared" ref="C59:C66" si="38">VLOOKUP(A59,DAF_AKUN,3,FALSE)</f>
        <v>D</v>
      </c>
      <c r="D59" s="4">
        <f>IF(C59="D",SUMIF(Akun!A:A,A59,Akun!F:F)+SUMIF(Jurnal!K:K,A59,Jurnal!N:N)-SUMIF(Jurnal!K:K,A59,Jurnal!O:O),0)</f>
        <v>0</v>
      </c>
      <c r="E59" s="5">
        <f>IF(C59="K",SUMIF(Akun!A:A,A59,Akun!G:G)-SUMIF(Jurnal!K:K,A59,Jurnal!N:N)+SUMIF(Jurnal!K:K,A59,Jurnal!O:O),0)</f>
        <v>0</v>
      </c>
      <c r="F59" s="34" t="str">
        <f t="shared" ref="F59:F66" si="39">IF(ERR=FALSE,0,VLOOKUP(A59,DAF_AKUN,4,FALSE))</f>
        <v>LR</v>
      </c>
      <c r="G59" s="67">
        <f>IF(F59="LR",D59,0)</f>
        <v>0</v>
      </c>
      <c r="H59" s="68">
        <f>IF(F59="LR",E59,0)</f>
        <v>0</v>
      </c>
      <c r="I59" s="67">
        <f>IF(F59="NR",D59,0)</f>
        <v>0</v>
      </c>
      <c r="J59" s="68">
        <f>IF(F59="NR",E59,0)</f>
        <v>0</v>
      </c>
    </row>
    <row r="60" spans="1:10">
      <c r="A60" s="80">
        <v>52000</v>
      </c>
      <c r="B60" s="35" t="str">
        <f t="shared" si="30"/>
        <v xml:space="preserve">Persediaan Bahan Baku Akhir </v>
      </c>
      <c r="C60" s="34" t="str">
        <f t="shared" si="38"/>
        <v>D</v>
      </c>
      <c r="D60" s="4">
        <f>IF(C60="D",SUMIF(Akun!A:A,A60,Akun!F:F)+SUMIF(Jurnal!K:K,A60,Jurnal!N:N)-SUMIF(Jurnal!K:K,A60,Jurnal!O:O),0)</f>
        <v>0</v>
      </c>
      <c r="E60" s="5">
        <f>IF(C60="K",SUMIF(Akun!A:A,A60,Akun!G:G)-SUMIF(Jurnal!K:K,A60,Jurnal!N:N)+SUMIF(Jurnal!K:K,A60,Jurnal!O:O),0)</f>
        <v>0</v>
      </c>
      <c r="F60" s="34" t="str">
        <f t="shared" si="39"/>
        <v>LR</v>
      </c>
      <c r="G60" s="67">
        <f>IF(F60="LR",D60,0)</f>
        <v>0</v>
      </c>
      <c r="H60" s="68">
        <f>IF(F60="LR",E60,0)</f>
        <v>0</v>
      </c>
      <c r="I60" s="67">
        <f>IF(F60="NR",D60,0)</f>
        <v>0</v>
      </c>
      <c r="J60" s="68">
        <f>IF(F60="NR",E60,0)</f>
        <v>0</v>
      </c>
    </row>
    <row r="61" spans="1:10">
      <c r="A61" s="81">
        <v>53000</v>
      </c>
      <c r="B61" s="35" t="str">
        <f t="shared" si="30"/>
        <v xml:space="preserve">Pembelian Bahan Baku </v>
      </c>
      <c r="C61" s="34" t="str">
        <f t="shared" si="38"/>
        <v>D</v>
      </c>
      <c r="D61" s="4">
        <f>IF(C61="D",SUMIF(Akun!A:A,A61,Akun!F:F)+SUMIF(Jurnal!K:K,A61,Jurnal!N:N)-SUMIF(Jurnal!K:K,A61,Jurnal!O:O),0)</f>
        <v>581342640</v>
      </c>
      <c r="E61" s="5">
        <f>IF(C61="K",SUMIF(Akun!A:A,A61,Akun!G:G)-SUMIF(Jurnal!K:K,A61,Jurnal!N:N)+SUMIF(Jurnal!K:K,A61,Jurnal!O:O),0)</f>
        <v>0</v>
      </c>
      <c r="F61" s="34" t="str">
        <f t="shared" si="39"/>
        <v>LR</v>
      </c>
      <c r="G61" s="67">
        <f>IF(F61="LR",D61,0)</f>
        <v>581342640</v>
      </c>
      <c r="H61" s="68">
        <f>IF(F61="LR",E61,0)</f>
        <v>0</v>
      </c>
      <c r="I61" s="67">
        <f>IF(F61="NR",D61,0)</f>
        <v>0</v>
      </c>
      <c r="J61" s="68">
        <f>IF(F61="NR",E61,0)</f>
        <v>0</v>
      </c>
    </row>
    <row r="62" spans="1:10">
      <c r="A62" s="81">
        <v>53001</v>
      </c>
      <c r="B62" s="35" t="str">
        <f t="shared" si="30"/>
        <v>Persediaan Bahan Penolong Awal</v>
      </c>
      <c r="C62" s="34" t="str">
        <f t="shared" si="38"/>
        <v>D</v>
      </c>
      <c r="D62" s="4">
        <f>IF(C62="D",SUMIF(Akun!A:A,A62,Akun!F:F)+SUMIF(Jurnal!K:K,A62,Jurnal!N:N)-SUMIF(Jurnal!K:K,A62,Jurnal!O:O),0)</f>
        <v>0</v>
      </c>
      <c r="E62" s="5">
        <f>IF(C62="K",SUMIF(Akun!A:A,A62,Akun!G:G)-SUMIF(Jurnal!K:K,A62,Jurnal!N:N)+SUMIF(Jurnal!K:K,A62,Jurnal!O:O),0)</f>
        <v>0</v>
      </c>
      <c r="F62" s="34" t="str">
        <f t="shared" si="39"/>
        <v>LR</v>
      </c>
      <c r="G62" s="67">
        <f>IF(F62="LR",D62,0)</f>
        <v>0</v>
      </c>
      <c r="H62" s="68">
        <f>IF(F62="LR",E62,0)</f>
        <v>0</v>
      </c>
      <c r="I62" s="67">
        <f>IF(F62="NR",D62,0)</f>
        <v>0</v>
      </c>
      <c r="J62" s="68">
        <f>IF(F62="NR",E62,0)</f>
        <v>0</v>
      </c>
    </row>
    <row r="63" spans="1:10">
      <c r="A63" s="81">
        <v>53002</v>
      </c>
      <c r="B63" s="35" t="str">
        <f t="shared" si="30"/>
        <v>Persediaan Bahan Penolong Akhir</v>
      </c>
      <c r="C63" s="34" t="str">
        <f t="shared" si="38"/>
        <v>D</v>
      </c>
      <c r="D63" s="4">
        <f>IF(C63="D",SUMIF(Akun!A:A,A63,Akun!F:F)+SUMIF(Jurnal!K:K,A63,Jurnal!N:N)-SUMIF(Jurnal!K:K,A63,Jurnal!O:O),0)</f>
        <v>0</v>
      </c>
      <c r="E63" s="5">
        <f>IF(C63="K",SUMIF(Akun!A:A,A63,Akun!G:G)-SUMIF(Jurnal!K:K,A63,Jurnal!N:N)+SUMIF(Jurnal!K:K,A63,Jurnal!O:O),0)</f>
        <v>0</v>
      </c>
      <c r="F63" s="34" t="str">
        <f t="shared" si="39"/>
        <v>LR</v>
      </c>
      <c r="G63" s="67">
        <f>IF(F63="LR",D63,0)</f>
        <v>0</v>
      </c>
      <c r="H63" s="68">
        <f>IF(F63="LR",E63,0)</f>
        <v>0</v>
      </c>
      <c r="I63" s="67">
        <f>IF(F63="NR",D63,0)</f>
        <v>0</v>
      </c>
      <c r="J63" s="68">
        <f>IF(F63="NR",E63,0)</f>
        <v>0</v>
      </c>
    </row>
    <row r="64" spans="1:10">
      <c r="A64" s="81">
        <v>53003</v>
      </c>
      <c r="B64" s="35" t="str">
        <f t="shared" ref="B64:B66" si="40">VLOOKUP(A64,DAF_AKUN,2,FALSE)</f>
        <v>Pembelian Bahan Penolong</v>
      </c>
      <c r="C64" s="34" t="str">
        <f t="shared" si="38"/>
        <v>D</v>
      </c>
      <c r="D64" s="4">
        <f>IF(C64="D",SUMIF(Akun!A:A,A64,Akun!F:F)+SUMIF(Jurnal!K:K,A64,Jurnal!N:N)-SUMIF(Jurnal!K:K,A64,Jurnal!O:O),0)</f>
        <v>13661887</v>
      </c>
      <c r="E64" s="5">
        <f>IF(C64="K",SUMIF(Akun!A:A,A64,Akun!G:G)-SUMIF(Jurnal!K:K,A64,Jurnal!N:N)+SUMIF(Jurnal!K:K,A64,Jurnal!O:O),0)</f>
        <v>0</v>
      </c>
      <c r="F64" s="34" t="str">
        <f t="shared" si="39"/>
        <v>LR</v>
      </c>
      <c r="G64" s="67">
        <f t="shared" ref="G64:G66" si="41">IF(F64="LR",D64,0)</f>
        <v>13661887</v>
      </c>
      <c r="H64" s="68">
        <f t="shared" ref="H64:H66" si="42">IF(F64="LR",E64,0)</f>
        <v>0</v>
      </c>
      <c r="I64" s="67">
        <f t="shared" ref="I64:I66" si="43">IF(F64="NR",D64,0)</f>
        <v>0</v>
      </c>
      <c r="J64" s="68">
        <f t="shared" ref="J64:J66" si="44">IF(F64="NR",E64,0)</f>
        <v>0</v>
      </c>
    </row>
    <row r="65" spans="1:10">
      <c r="A65" s="81">
        <v>53004</v>
      </c>
      <c r="B65" s="35" t="str">
        <f t="shared" si="40"/>
        <v>Tenaga Kerja Langsung</v>
      </c>
      <c r="C65" s="34" t="str">
        <f t="shared" si="38"/>
        <v>D</v>
      </c>
      <c r="D65" s="4">
        <f>IF(C65="D",SUMIF(Akun!A:A,A65,Akun!F:F)+SUMIF(Jurnal!K:K,A65,Jurnal!N:N)-SUMIF(Jurnal!K:K,A65,Jurnal!O:O),0)</f>
        <v>0</v>
      </c>
      <c r="E65" s="5">
        <f>IF(C65="K",SUMIF(Akun!A:A,A65,Akun!G:G)-SUMIF(Jurnal!K:K,A65,Jurnal!N:N)+SUMIF(Jurnal!K:K,A65,Jurnal!O:O),0)</f>
        <v>0</v>
      </c>
      <c r="F65" s="34" t="str">
        <f t="shared" si="39"/>
        <v>LR</v>
      </c>
      <c r="G65" s="67">
        <f t="shared" si="41"/>
        <v>0</v>
      </c>
      <c r="H65" s="68">
        <f t="shared" si="42"/>
        <v>0</v>
      </c>
      <c r="I65" s="67">
        <f t="shared" si="43"/>
        <v>0</v>
      </c>
      <c r="J65" s="68">
        <f t="shared" si="44"/>
        <v>0</v>
      </c>
    </row>
    <row r="66" spans="1:10">
      <c r="A66" s="81">
        <v>53005</v>
      </c>
      <c r="B66" s="35" t="str">
        <f t="shared" si="40"/>
        <v>Biaya Listrik</v>
      </c>
      <c r="C66" s="34" t="str">
        <f t="shared" si="38"/>
        <v>D</v>
      </c>
      <c r="D66" s="4">
        <f>IF(C66="D",SUMIF(Akun!A:A,A66,Akun!F:F)+SUMIF(Jurnal!K:K,A66,Jurnal!N:N)-SUMIF(Jurnal!K:K,A66,Jurnal!O:O),0)</f>
        <v>0</v>
      </c>
      <c r="E66" s="5">
        <f>IF(C66="K",SUMIF(Akun!A:A,A66,Akun!G:G)-SUMIF(Jurnal!K:K,A66,Jurnal!N:N)+SUMIF(Jurnal!K:K,A66,Jurnal!O:O),0)</f>
        <v>0</v>
      </c>
      <c r="F66" s="34" t="str">
        <f t="shared" si="39"/>
        <v>LR</v>
      </c>
      <c r="G66" s="67">
        <f t="shared" si="41"/>
        <v>0</v>
      </c>
      <c r="H66" s="68">
        <f t="shared" si="42"/>
        <v>0</v>
      </c>
      <c r="I66" s="67">
        <f t="shared" si="43"/>
        <v>0</v>
      </c>
      <c r="J66" s="68">
        <f t="shared" si="44"/>
        <v>0</v>
      </c>
    </row>
    <row r="67" spans="1:10">
      <c r="A67" s="133">
        <v>60000</v>
      </c>
      <c r="B67" s="136" t="str">
        <f t="shared" si="30"/>
        <v>BIAYA OPERASIONAL</v>
      </c>
      <c r="C67" s="137"/>
      <c r="D67" s="138"/>
      <c r="E67" s="139"/>
      <c r="F67" s="137"/>
      <c r="G67" s="144"/>
      <c r="H67" s="145"/>
      <c r="I67" s="144"/>
      <c r="J67" s="145"/>
    </row>
    <row r="68" spans="1:10">
      <c r="A68" s="161">
        <v>61000</v>
      </c>
      <c r="B68" s="162" t="str">
        <f t="shared" si="30"/>
        <v>BIAYA MANAJEMEN :</v>
      </c>
      <c r="C68" s="137"/>
      <c r="D68" s="138"/>
      <c r="E68" s="139"/>
      <c r="F68" s="137"/>
      <c r="G68" s="144"/>
      <c r="H68" s="145"/>
      <c r="I68" s="144"/>
      <c r="J68" s="145"/>
    </row>
    <row r="69" spans="1:10">
      <c r="A69" s="73">
        <v>61001</v>
      </c>
      <c r="B69" s="35" t="str">
        <f t="shared" si="30"/>
        <v xml:space="preserve">Gaji &amp; Tunjangan </v>
      </c>
      <c r="C69" s="34" t="str">
        <f t="shared" ref="C69:C72" si="45">VLOOKUP(A69,DAF_AKUN,3,FALSE)</f>
        <v>D</v>
      </c>
      <c r="D69" s="4">
        <f>IF(C69="D",SUMIF(Akun!A:A,A69,Akun!F:F)+SUMIF(Jurnal!K:K,A69,Jurnal!N:N)-SUMIF(Jurnal!K:K,A69,Jurnal!O:O),0)</f>
        <v>0</v>
      </c>
      <c r="E69" s="5">
        <f>IF(C69="K",SUMIF(Akun!A:A,A69,Akun!G:G)-SUMIF(Jurnal!K:K,A69,Jurnal!N:N)+SUMIF(Jurnal!K:K,A69,Jurnal!O:O),0)</f>
        <v>0</v>
      </c>
      <c r="F69" s="34" t="str">
        <f t="shared" ref="F69:F72" si="46">IF(ERR=FALSE,0,VLOOKUP(A69,DAF_AKUN,4,FALSE))</f>
        <v>LR</v>
      </c>
      <c r="G69" s="67">
        <f t="shared" ref="G69:G92" si="47">IF(F69="LR",D69,0)</f>
        <v>0</v>
      </c>
      <c r="H69" s="68">
        <f t="shared" ref="H69:H92" si="48">IF(F69="LR",E69,0)</f>
        <v>0</v>
      </c>
      <c r="I69" s="67">
        <f t="shared" ref="I69:I92" si="49">IF(F69="NR",D69,0)</f>
        <v>0</v>
      </c>
      <c r="J69" s="68">
        <f t="shared" ref="J69:J92" si="50">IF(F69="NR",E69,0)</f>
        <v>0</v>
      </c>
    </row>
    <row r="70" spans="1:10">
      <c r="A70" s="73">
        <v>61002</v>
      </c>
      <c r="B70" s="35" t="str">
        <f t="shared" si="30"/>
        <v xml:space="preserve">Asuransi Tenaga Kerja </v>
      </c>
      <c r="C70" s="34" t="str">
        <f t="shared" si="45"/>
        <v>D</v>
      </c>
      <c r="D70" s="4">
        <f>IF(C70="D",SUMIF(Akun!A:A,A70,Akun!F:F)+SUMIF(Jurnal!K:K,A70,Jurnal!N:N)-SUMIF(Jurnal!K:K,A70,Jurnal!O:O),0)</f>
        <v>10128075</v>
      </c>
      <c r="E70" s="5">
        <f>IF(C70="K",SUMIF(Akun!A:A,A70,Akun!G:G)-SUMIF(Jurnal!K:K,A70,Jurnal!N:N)+SUMIF(Jurnal!K:K,A70,Jurnal!O:O),0)</f>
        <v>0</v>
      </c>
      <c r="F70" s="34" t="str">
        <f t="shared" si="46"/>
        <v>LR</v>
      </c>
      <c r="G70" s="67">
        <f t="shared" si="47"/>
        <v>10128075</v>
      </c>
      <c r="H70" s="68">
        <f t="shared" si="48"/>
        <v>0</v>
      </c>
      <c r="I70" s="67">
        <f t="shared" si="49"/>
        <v>0</v>
      </c>
      <c r="J70" s="68">
        <f t="shared" si="50"/>
        <v>0</v>
      </c>
    </row>
    <row r="71" spans="1:10">
      <c r="A71" s="73">
        <v>61003</v>
      </c>
      <c r="B71" s="35" t="str">
        <f t="shared" si="30"/>
        <v xml:space="preserve">Perjalanan Dinas </v>
      </c>
      <c r="C71" s="34" t="str">
        <f t="shared" si="45"/>
        <v>D</v>
      </c>
      <c r="D71" s="4">
        <f>IF(C71="D",SUMIF(Akun!A:A,A71,Akun!F:F)+SUMIF(Jurnal!K:K,A71,Jurnal!N:N)-SUMIF(Jurnal!K:K,A71,Jurnal!O:O),0)</f>
        <v>0</v>
      </c>
      <c r="E71" s="5">
        <f>IF(C71="K",SUMIF(Akun!A:A,A71,Akun!G:G)-SUMIF(Jurnal!K:K,A71,Jurnal!N:N)+SUMIF(Jurnal!K:K,A71,Jurnal!O:O),0)</f>
        <v>0</v>
      </c>
      <c r="F71" s="34" t="str">
        <f t="shared" si="46"/>
        <v>LR</v>
      </c>
      <c r="G71" s="67">
        <f t="shared" si="47"/>
        <v>0</v>
      </c>
      <c r="H71" s="68">
        <f t="shared" si="48"/>
        <v>0</v>
      </c>
      <c r="I71" s="67">
        <f t="shared" si="49"/>
        <v>0</v>
      </c>
      <c r="J71" s="68">
        <f t="shared" si="50"/>
        <v>0</v>
      </c>
    </row>
    <row r="72" spans="1:10">
      <c r="A72" s="73">
        <v>61004</v>
      </c>
      <c r="B72" s="35" t="str">
        <f t="shared" si="30"/>
        <v>Biaya Konsultan Pajak</v>
      </c>
      <c r="C72" s="34" t="str">
        <f t="shared" si="45"/>
        <v>D</v>
      </c>
      <c r="D72" s="4">
        <f>IF(C72="D",SUMIF(Akun!A:A,A72,Akun!F:F)+SUMIF(Jurnal!K:K,A72,Jurnal!N:N)-SUMIF(Jurnal!K:K,A72,Jurnal!O:O),0)</f>
        <v>2000000</v>
      </c>
      <c r="E72" s="5">
        <f>IF(C72="K",SUMIF(Akun!A:A,A72,Akun!G:G)-SUMIF(Jurnal!K:K,A72,Jurnal!N:N)+SUMIF(Jurnal!K:K,A72,Jurnal!O:O),0)</f>
        <v>0</v>
      </c>
      <c r="F72" s="34" t="str">
        <f t="shared" si="46"/>
        <v>LR</v>
      </c>
      <c r="G72" s="67">
        <f t="shared" si="47"/>
        <v>2000000</v>
      </c>
      <c r="H72" s="68">
        <f t="shared" si="48"/>
        <v>0</v>
      </c>
      <c r="I72" s="67">
        <f t="shared" si="49"/>
        <v>0</v>
      </c>
      <c r="J72" s="68">
        <f t="shared" si="50"/>
        <v>0</v>
      </c>
    </row>
    <row r="73" spans="1:10">
      <c r="A73" s="134">
        <v>62000</v>
      </c>
      <c r="B73" s="162" t="str">
        <f t="shared" si="30"/>
        <v>BIAYA PENJUALAN :</v>
      </c>
      <c r="C73" s="137"/>
      <c r="D73" s="138"/>
      <c r="E73" s="139"/>
      <c r="F73" s="137"/>
      <c r="G73" s="144"/>
      <c r="H73" s="145"/>
      <c r="I73" s="144"/>
      <c r="J73" s="145"/>
    </row>
    <row r="74" spans="1:10">
      <c r="A74" s="73">
        <v>62001</v>
      </c>
      <c r="B74" s="35" t="str">
        <f t="shared" si="30"/>
        <v xml:space="preserve">Ongkos Kirim </v>
      </c>
      <c r="C74" s="34" t="str">
        <f>VLOOKUP(A74,DAF_AKUN,3,FALSE)</f>
        <v>D</v>
      </c>
      <c r="D74" s="4">
        <f>IF(C74="D",SUMIF(Akun!A:A,A74,Akun!F:F)+SUMIF(Jurnal!K:K,A74,Jurnal!N:N)-SUMIF(Jurnal!K:K,A74,Jurnal!O:O),0)</f>
        <v>0</v>
      </c>
      <c r="E74" s="5">
        <f>IF(C74="K",SUMIF(Akun!A:A,A74,Akun!G:G)-SUMIF(Jurnal!K:K,A74,Jurnal!N:N)+SUMIF(Jurnal!K:K,A74,Jurnal!O:O),0)</f>
        <v>0</v>
      </c>
      <c r="F74" s="34" t="str">
        <f>IF(ERR=FALSE,0,VLOOKUP(A74,DAF_AKUN,4,FALSE))</f>
        <v>LR</v>
      </c>
      <c r="G74" s="67">
        <f t="shared" si="47"/>
        <v>0</v>
      </c>
      <c r="H74" s="68">
        <f t="shared" si="48"/>
        <v>0</v>
      </c>
      <c r="I74" s="67">
        <f t="shared" si="49"/>
        <v>0</v>
      </c>
      <c r="J74" s="68">
        <f t="shared" si="50"/>
        <v>0</v>
      </c>
    </row>
    <row r="75" spans="1:10">
      <c r="A75" s="73">
        <v>62002</v>
      </c>
      <c r="B75" s="35" t="str">
        <f t="shared" si="30"/>
        <v xml:space="preserve">BBM dan Parkir </v>
      </c>
      <c r="C75" s="34" t="str">
        <f>VLOOKUP(A75,DAF_AKUN,3,FALSE)</f>
        <v>D</v>
      </c>
      <c r="D75" s="4">
        <f>IF(C75="D",SUMIF(Akun!A:A,A75,Akun!F:F)+SUMIF(Jurnal!K:K,A75,Jurnal!N:N)-SUMIF(Jurnal!K:K,A75,Jurnal!O:O),0)</f>
        <v>0</v>
      </c>
      <c r="E75" s="5">
        <f>IF(C75="K",SUMIF(Akun!A:A,A75,Akun!G:G)-SUMIF(Jurnal!K:K,A75,Jurnal!N:N)+SUMIF(Jurnal!K:K,A75,Jurnal!O:O),0)</f>
        <v>0</v>
      </c>
      <c r="F75" s="34" t="str">
        <f>IF(ERR=FALSE,0,VLOOKUP(A75,DAF_AKUN,4,FALSE))</f>
        <v>LR</v>
      </c>
      <c r="G75" s="67">
        <f t="shared" ref="G75:G82" si="51">IF(F75="LR",D75,0)</f>
        <v>0</v>
      </c>
      <c r="H75" s="68">
        <f t="shared" ref="H75:H82" si="52">IF(F75="LR",E75,0)</f>
        <v>0</v>
      </c>
      <c r="I75" s="67">
        <f t="shared" ref="I75:I82" si="53">IF(F75="NR",D75,0)</f>
        <v>0</v>
      </c>
      <c r="J75" s="68">
        <f t="shared" ref="J75:J82" si="54">IF(F75="NR",E75,0)</f>
        <v>0</v>
      </c>
    </row>
    <row r="76" spans="1:10">
      <c r="A76" s="73">
        <v>62003</v>
      </c>
      <c r="B76" s="35" t="str">
        <f t="shared" si="30"/>
        <v xml:space="preserve">Pamflet &amp; Brosur </v>
      </c>
      <c r="C76" s="34" t="str">
        <f>VLOOKUP(A76,DAF_AKUN,3,FALSE)</f>
        <v>D</v>
      </c>
      <c r="D76" s="4">
        <f>IF(C76="D",SUMIF(Akun!A:A,A76,Akun!F:F)+SUMIF(Jurnal!K:K,A76,Jurnal!N:N)-SUMIF(Jurnal!K:K,A76,Jurnal!O:O),0)</f>
        <v>0</v>
      </c>
      <c r="E76" s="5">
        <f>IF(C76="K",SUMIF(Akun!A:A,A76,Akun!G:G)-SUMIF(Jurnal!K:K,A76,Jurnal!N:N)+SUMIF(Jurnal!K:K,A76,Jurnal!O:O),0)</f>
        <v>0</v>
      </c>
      <c r="F76" s="34" t="str">
        <f>IF(ERR=FALSE,0,VLOOKUP(A76,DAF_AKUN,4,FALSE))</f>
        <v>LR</v>
      </c>
      <c r="G76" s="67">
        <f t="shared" si="51"/>
        <v>0</v>
      </c>
      <c r="H76" s="68">
        <f t="shared" si="52"/>
        <v>0</v>
      </c>
      <c r="I76" s="67">
        <f t="shared" si="53"/>
        <v>0</v>
      </c>
      <c r="J76" s="68">
        <f t="shared" si="54"/>
        <v>0</v>
      </c>
    </row>
    <row r="77" spans="1:10">
      <c r="A77" s="134">
        <v>63000</v>
      </c>
      <c r="B77" s="162" t="str">
        <f t="shared" si="30"/>
        <v>BIAYA UMUM &amp; ADMINISTRASI :</v>
      </c>
      <c r="C77" s="137"/>
      <c r="D77" s="138"/>
      <c r="E77" s="139"/>
      <c r="F77" s="137"/>
      <c r="G77" s="144"/>
      <c r="H77" s="145"/>
      <c r="I77" s="144"/>
      <c r="J77" s="145"/>
    </row>
    <row r="78" spans="1:10">
      <c r="A78" s="73">
        <v>63001</v>
      </c>
      <c r="B78" s="35" t="str">
        <f t="shared" ref="B78:B100" si="55">VLOOKUP(A78,DAF_AKUN,2,FALSE)</f>
        <v xml:space="preserve">Penyusutan </v>
      </c>
      <c r="C78" s="34" t="str">
        <f t="shared" ref="C78:C92" si="56">VLOOKUP(A78,DAF_AKUN,3,FALSE)</f>
        <v>D</v>
      </c>
      <c r="D78" s="4">
        <f>IF(C78="D",SUMIF(Akun!A:A,A78,Akun!F:F)+SUMIF(Jurnal!K:K,A78,Jurnal!N:N)-SUMIF(Jurnal!K:K,A78,Jurnal!O:O),0)</f>
        <v>0</v>
      </c>
      <c r="E78" s="5">
        <f>IF(C78="K",SUMIF(Akun!A:A,A78,Akun!G:G)-SUMIF(Jurnal!K:K,A78,Jurnal!N:N)+SUMIF(Jurnal!K:K,A78,Jurnal!O:O),0)</f>
        <v>0</v>
      </c>
      <c r="F78" s="34" t="str">
        <f t="shared" ref="F78:F92" si="57">IF(ERR=FALSE,0,VLOOKUP(A78,DAF_AKUN,4,FALSE))</f>
        <v>LR</v>
      </c>
      <c r="G78" s="67">
        <f t="shared" si="51"/>
        <v>0</v>
      </c>
      <c r="H78" s="68">
        <f t="shared" si="52"/>
        <v>0</v>
      </c>
      <c r="I78" s="67">
        <f t="shared" si="53"/>
        <v>0</v>
      </c>
      <c r="J78" s="68">
        <f t="shared" si="54"/>
        <v>0</v>
      </c>
    </row>
    <row r="79" spans="1:10">
      <c r="A79" s="73">
        <v>63002</v>
      </c>
      <c r="B79" s="35" t="str">
        <f t="shared" si="55"/>
        <v xml:space="preserve">Telepon </v>
      </c>
      <c r="C79" s="34" t="str">
        <f t="shared" si="56"/>
        <v>D</v>
      </c>
      <c r="D79" s="4">
        <f>IF(C79="D",SUMIF(Akun!A:A,A79,Akun!F:F)+SUMIF(Jurnal!K:K,A79,Jurnal!N:N)-SUMIF(Jurnal!K:K,A79,Jurnal!O:O),0)</f>
        <v>2130762</v>
      </c>
      <c r="E79" s="5">
        <f>IF(C79="K",SUMIF(Akun!A:A,A79,Akun!G:G)-SUMIF(Jurnal!K:K,A79,Jurnal!N:N)+SUMIF(Jurnal!K:K,A79,Jurnal!O:O),0)</f>
        <v>0</v>
      </c>
      <c r="F79" s="34" t="str">
        <f t="shared" si="57"/>
        <v>LR</v>
      </c>
      <c r="G79" s="67">
        <f t="shared" si="51"/>
        <v>2130762</v>
      </c>
      <c r="H79" s="68">
        <f t="shared" si="52"/>
        <v>0</v>
      </c>
      <c r="I79" s="67">
        <f t="shared" si="53"/>
        <v>0</v>
      </c>
      <c r="J79" s="68">
        <f t="shared" si="54"/>
        <v>0</v>
      </c>
    </row>
    <row r="80" spans="1:10">
      <c r="A80" s="73">
        <v>63003</v>
      </c>
      <c r="B80" s="35" t="str">
        <f t="shared" si="55"/>
        <v xml:space="preserve">Internet </v>
      </c>
      <c r="C80" s="34" t="str">
        <f t="shared" si="56"/>
        <v>D</v>
      </c>
      <c r="D80" s="4">
        <f>IF(C80="D",SUMIF(Akun!A:A,A80,Akun!F:F)+SUMIF(Jurnal!K:K,A80,Jurnal!N:N)-SUMIF(Jurnal!K:K,A80,Jurnal!O:O),0)</f>
        <v>0</v>
      </c>
      <c r="E80" s="5">
        <f>IF(C80="K",SUMIF(Akun!A:A,A80,Akun!G:G)-SUMIF(Jurnal!K:K,A80,Jurnal!N:N)+SUMIF(Jurnal!K:K,A80,Jurnal!O:O),0)</f>
        <v>0</v>
      </c>
      <c r="F80" s="34" t="str">
        <f t="shared" si="57"/>
        <v>LR</v>
      </c>
      <c r="G80" s="67">
        <f t="shared" si="51"/>
        <v>0</v>
      </c>
      <c r="H80" s="68">
        <f t="shared" si="52"/>
        <v>0</v>
      </c>
      <c r="I80" s="67">
        <f t="shared" si="53"/>
        <v>0</v>
      </c>
      <c r="J80" s="68">
        <f t="shared" si="54"/>
        <v>0</v>
      </c>
    </row>
    <row r="81" spans="1:10">
      <c r="A81" s="73">
        <v>63004</v>
      </c>
      <c r="B81" s="35" t="str">
        <f t="shared" si="55"/>
        <v xml:space="preserve">Listrik &amp; Air </v>
      </c>
      <c r="C81" s="34" t="str">
        <f t="shared" si="56"/>
        <v>D</v>
      </c>
      <c r="D81" s="4">
        <f>IF(C81="D",SUMIF(Akun!A:A,A81,Akun!F:F)+SUMIF(Jurnal!K:K,A81,Jurnal!N:N)-SUMIF(Jurnal!K:K,A81,Jurnal!O:O),0)</f>
        <v>38500099</v>
      </c>
      <c r="E81" s="5">
        <f>IF(C81="K",SUMIF(Akun!A:A,A81,Akun!G:G)-SUMIF(Jurnal!K:K,A81,Jurnal!N:N)+SUMIF(Jurnal!K:K,A81,Jurnal!O:O),0)</f>
        <v>0</v>
      </c>
      <c r="F81" s="34" t="str">
        <f t="shared" si="57"/>
        <v>LR</v>
      </c>
      <c r="G81" s="67">
        <f t="shared" si="51"/>
        <v>38500099</v>
      </c>
      <c r="H81" s="68">
        <f t="shared" si="52"/>
        <v>0</v>
      </c>
      <c r="I81" s="67">
        <f t="shared" si="53"/>
        <v>0</v>
      </c>
      <c r="J81" s="68">
        <f t="shared" si="54"/>
        <v>0</v>
      </c>
    </row>
    <row r="82" spans="1:10">
      <c r="A82" s="73">
        <v>63005</v>
      </c>
      <c r="B82" s="35" t="str">
        <f t="shared" si="55"/>
        <v xml:space="preserve">Rapat/Pelatihan Karyawan </v>
      </c>
      <c r="C82" s="34" t="str">
        <f t="shared" si="56"/>
        <v>D</v>
      </c>
      <c r="D82" s="4">
        <f>IF(C82="D",SUMIF(Akun!A:A,A82,Akun!F:F)+SUMIF(Jurnal!K:K,A82,Jurnal!N:N)-SUMIF(Jurnal!K:K,A82,Jurnal!O:O),0)</f>
        <v>0</v>
      </c>
      <c r="E82" s="5">
        <f>IF(C82="K",SUMIF(Akun!A:A,A82,Akun!G:G)-SUMIF(Jurnal!K:K,A82,Jurnal!N:N)+SUMIF(Jurnal!K:K,A82,Jurnal!O:O),0)</f>
        <v>0</v>
      </c>
      <c r="F82" s="34" t="str">
        <f t="shared" si="57"/>
        <v>LR</v>
      </c>
      <c r="G82" s="67">
        <f t="shared" si="51"/>
        <v>0</v>
      </c>
      <c r="H82" s="68">
        <f t="shared" si="52"/>
        <v>0</v>
      </c>
      <c r="I82" s="67">
        <f t="shared" si="53"/>
        <v>0</v>
      </c>
      <c r="J82" s="68">
        <f t="shared" si="54"/>
        <v>0</v>
      </c>
    </row>
    <row r="83" spans="1:10">
      <c r="A83" s="73">
        <v>63006</v>
      </c>
      <c r="B83" s="35" t="str">
        <f t="shared" si="55"/>
        <v xml:space="preserve">Perlengkapan Kantor </v>
      </c>
      <c r="C83" s="34" t="str">
        <f t="shared" si="56"/>
        <v>D</v>
      </c>
      <c r="D83" s="4">
        <f>IF(C83="D",SUMIF(Akun!A:A,A83,Akun!F:F)+SUMIF(Jurnal!K:K,A83,Jurnal!N:N)-SUMIF(Jurnal!K:K,A83,Jurnal!O:O),0)</f>
        <v>0</v>
      </c>
      <c r="E83" s="5">
        <f>IF(C83="K",SUMIF(Akun!A:A,A83,Akun!G:G)-SUMIF(Jurnal!K:K,A83,Jurnal!N:N)+SUMIF(Jurnal!K:K,A83,Jurnal!O:O),0)</f>
        <v>0</v>
      </c>
      <c r="F83" s="34" t="str">
        <f t="shared" si="57"/>
        <v>LR</v>
      </c>
      <c r="G83" s="67">
        <f t="shared" si="47"/>
        <v>0</v>
      </c>
      <c r="H83" s="68">
        <f t="shared" si="48"/>
        <v>0</v>
      </c>
      <c r="I83" s="67">
        <f t="shared" si="49"/>
        <v>0</v>
      </c>
      <c r="J83" s="68">
        <f t="shared" si="50"/>
        <v>0</v>
      </c>
    </row>
    <row r="84" spans="1:10">
      <c r="A84" s="73">
        <v>63007</v>
      </c>
      <c r="B84" s="35" t="str">
        <f t="shared" si="55"/>
        <v>Administrasi Kantor (ATK)</v>
      </c>
      <c r="C84" s="34" t="str">
        <f t="shared" si="56"/>
        <v>D</v>
      </c>
      <c r="D84" s="4">
        <f>IF(C84="D",SUMIF(Akun!A:A,A84,Akun!F:F)+SUMIF(Jurnal!K:K,A84,Jurnal!N:N)-SUMIF(Jurnal!K:K,A84,Jurnal!O:O),0)</f>
        <v>0</v>
      </c>
      <c r="E84" s="5">
        <f>IF(C84="K",SUMIF(Akun!A:A,A84,Akun!G:G)-SUMIF(Jurnal!K:K,A84,Jurnal!N:N)+SUMIF(Jurnal!K:K,A84,Jurnal!O:O),0)</f>
        <v>0</v>
      </c>
      <c r="F84" s="34" t="str">
        <f t="shared" si="57"/>
        <v>LR</v>
      </c>
      <c r="G84" s="67">
        <f t="shared" si="47"/>
        <v>0</v>
      </c>
      <c r="H84" s="68">
        <f t="shared" si="48"/>
        <v>0</v>
      </c>
      <c r="I84" s="67">
        <f t="shared" si="49"/>
        <v>0</v>
      </c>
      <c r="J84" s="68">
        <f t="shared" si="50"/>
        <v>0</v>
      </c>
    </row>
    <row r="85" spans="1:10">
      <c r="A85" s="73">
        <v>63008</v>
      </c>
      <c r="B85" s="35" t="str">
        <f t="shared" si="55"/>
        <v xml:space="preserve">Biaya Brosur, dan Pamflet </v>
      </c>
      <c r="C85" s="34" t="str">
        <f t="shared" si="56"/>
        <v>D</v>
      </c>
      <c r="D85" s="4">
        <f>IF(C85="D",SUMIF(Akun!A:A,A85,Akun!F:F)+SUMIF(Jurnal!K:K,A85,Jurnal!N:N)-SUMIF(Jurnal!K:K,A85,Jurnal!O:O),0)</f>
        <v>0</v>
      </c>
      <c r="E85" s="5">
        <f>IF(C85="K",SUMIF(Akun!A:A,A85,Akun!G:G)-SUMIF(Jurnal!K:K,A85,Jurnal!N:N)+SUMIF(Jurnal!K:K,A85,Jurnal!O:O),0)</f>
        <v>0</v>
      </c>
      <c r="F85" s="34" t="str">
        <f t="shared" si="57"/>
        <v>LR</v>
      </c>
      <c r="G85" s="67">
        <f t="shared" si="47"/>
        <v>0</v>
      </c>
      <c r="H85" s="68">
        <f t="shared" si="48"/>
        <v>0</v>
      </c>
      <c r="I85" s="67">
        <f t="shared" si="49"/>
        <v>0</v>
      </c>
      <c r="J85" s="68">
        <f t="shared" si="50"/>
        <v>0</v>
      </c>
    </row>
    <row r="86" spans="1:10">
      <c r="A86" s="73">
        <v>63009</v>
      </c>
      <c r="B86" s="35" t="str">
        <f t="shared" si="55"/>
        <v xml:space="preserve">Pajak Kendaraan &amp; Retribusi </v>
      </c>
      <c r="C86" s="34" t="str">
        <f t="shared" si="56"/>
        <v>D</v>
      </c>
      <c r="D86" s="4">
        <f>IF(C86="D",SUMIF(Akun!A:A,A86,Akun!F:F)+SUMIF(Jurnal!K:K,A86,Jurnal!N:N)-SUMIF(Jurnal!K:K,A86,Jurnal!O:O),0)</f>
        <v>0</v>
      </c>
      <c r="E86" s="5">
        <f>IF(C86="K",SUMIF(Akun!A:A,A86,Akun!G:G)-SUMIF(Jurnal!K:K,A86,Jurnal!N:N)+SUMIF(Jurnal!K:K,A86,Jurnal!O:O),0)</f>
        <v>0</v>
      </c>
      <c r="F86" s="34" t="str">
        <f t="shared" si="57"/>
        <v>LR</v>
      </c>
      <c r="G86" s="67">
        <f t="shared" si="47"/>
        <v>0</v>
      </c>
      <c r="H86" s="68">
        <f t="shared" si="48"/>
        <v>0</v>
      </c>
      <c r="I86" s="67">
        <f t="shared" si="49"/>
        <v>0</v>
      </c>
      <c r="J86" s="68">
        <f t="shared" si="50"/>
        <v>0</v>
      </c>
    </row>
    <row r="87" spans="1:10">
      <c r="A87" s="73">
        <v>63010</v>
      </c>
      <c r="B87" s="35" t="str">
        <f t="shared" si="55"/>
        <v xml:space="preserve">Paket/Kurir </v>
      </c>
      <c r="C87" s="34" t="str">
        <f t="shared" si="56"/>
        <v>D</v>
      </c>
      <c r="D87" s="4">
        <f>IF(C87="D",SUMIF(Akun!A:A,A87,Akun!F:F)+SUMIF(Jurnal!K:K,A87,Jurnal!N:N)-SUMIF(Jurnal!K:K,A87,Jurnal!O:O),0)</f>
        <v>0</v>
      </c>
      <c r="E87" s="5">
        <f>IF(C87="K",SUMIF(Akun!A:A,A87,Akun!G:G)-SUMIF(Jurnal!K:K,A87,Jurnal!N:N)+SUMIF(Jurnal!K:K,A87,Jurnal!O:O),0)</f>
        <v>0</v>
      </c>
      <c r="F87" s="34" t="str">
        <f t="shared" si="57"/>
        <v>LR</v>
      </c>
      <c r="G87" s="67">
        <f t="shared" si="47"/>
        <v>0</v>
      </c>
      <c r="H87" s="68">
        <f t="shared" si="48"/>
        <v>0</v>
      </c>
      <c r="I87" s="67">
        <f t="shared" si="49"/>
        <v>0</v>
      </c>
      <c r="J87" s="68">
        <f t="shared" si="50"/>
        <v>0</v>
      </c>
    </row>
    <row r="88" spans="1:10">
      <c r="A88" s="73">
        <v>63011</v>
      </c>
      <c r="B88" s="35" t="str">
        <f t="shared" si="55"/>
        <v xml:space="preserve">Materai &amp; Benda Pos </v>
      </c>
      <c r="C88" s="34" t="str">
        <f t="shared" si="56"/>
        <v>D</v>
      </c>
      <c r="D88" s="4">
        <f>IF(C88="D",SUMIF(Akun!A:A,A88,Akun!F:F)+SUMIF(Jurnal!K:K,A88,Jurnal!N:N)-SUMIF(Jurnal!K:K,A88,Jurnal!O:O),0)</f>
        <v>0</v>
      </c>
      <c r="E88" s="5">
        <f>IF(C88="K",SUMIF(Akun!A:A,A88,Akun!G:G)-SUMIF(Jurnal!K:K,A88,Jurnal!N:N)+SUMIF(Jurnal!K:K,A88,Jurnal!O:O),0)</f>
        <v>0</v>
      </c>
      <c r="F88" s="34" t="str">
        <f t="shared" si="57"/>
        <v>LR</v>
      </c>
      <c r="G88" s="67">
        <f t="shared" si="47"/>
        <v>0</v>
      </c>
      <c r="H88" s="68">
        <f t="shared" si="48"/>
        <v>0</v>
      </c>
      <c r="I88" s="67">
        <f t="shared" si="49"/>
        <v>0</v>
      </c>
      <c r="J88" s="68">
        <f t="shared" si="50"/>
        <v>0</v>
      </c>
    </row>
    <row r="89" spans="1:10">
      <c r="A89" s="73">
        <v>63012</v>
      </c>
      <c r="B89" s="35" t="str">
        <f t="shared" si="55"/>
        <v>Biaya Sparepart Investaris</v>
      </c>
      <c r="C89" s="34" t="str">
        <f t="shared" si="56"/>
        <v>D</v>
      </c>
      <c r="D89" s="4">
        <f>IF(C89="D",SUMIF(Akun!A:A,A89,Akun!F:F)+SUMIF(Jurnal!K:K,A89,Jurnal!N:N)-SUMIF(Jurnal!K:K,A89,Jurnal!O:O),0)</f>
        <v>0</v>
      </c>
      <c r="E89" s="5">
        <f>IF(C89="K",SUMIF(Akun!A:A,A89,Akun!G:G)-SUMIF(Jurnal!K:K,A89,Jurnal!N:N)+SUMIF(Jurnal!K:K,A89,Jurnal!O:O),0)</f>
        <v>0</v>
      </c>
      <c r="F89" s="34" t="str">
        <f t="shared" si="57"/>
        <v>LR</v>
      </c>
      <c r="G89" s="67">
        <f t="shared" si="47"/>
        <v>0</v>
      </c>
      <c r="H89" s="68">
        <f t="shared" si="48"/>
        <v>0</v>
      </c>
      <c r="I89" s="67">
        <f t="shared" si="49"/>
        <v>0</v>
      </c>
      <c r="J89" s="68">
        <f t="shared" si="50"/>
        <v>0</v>
      </c>
    </row>
    <row r="90" spans="1:10">
      <c r="A90" s="73">
        <v>63013</v>
      </c>
      <c r="B90" s="35" t="str">
        <f t="shared" si="55"/>
        <v>Sanksi Pajak</v>
      </c>
      <c r="C90" s="34" t="str">
        <f t="shared" si="56"/>
        <v>D</v>
      </c>
      <c r="D90" s="4">
        <f>IF(C90="D",SUMIF(Akun!A:A,A90,Akun!F:F)+SUMIF(Jurnal!K:K,A90,Jurnal!N:N)-SUMIF(Jurnal!K:K,A90,Jurnal!O:O),0)</f>
        <v>0</v>
      </c>
      <c r="E90" s="5">
        <f>IF(C90="K",SUMIF(Akun!A:A,A90,Akun!G:G)-SUMIF(Jurnal!K:K,A90,Jurnal!N:N)+SUMIF(Jurnal!K:K,A90,Jurnal!O:O),0)</f>
        <v>0</v>
      </c>
      <c r="F90" s="34" t="str">
        <f t="shared" si="57"/>
        <v>LR</v>
      </c>
      <c r="G90" s="67">
        <f t="shared" si="47"/>
        <v>0</v>
      </c>
      <c r="H90" s="68">
        <f t="shared" si="48"/>
        <v>0</v>
      </c>
      <c r="I90" s="67">
        <f t="shared" si="49"/>
        <v>0</v>
      </c>
      <c r="J90" s="68">
        <f t="shared" si="50"/>
        <v>0</v>
      </c>
    </row>
    <row r="91" spans="1:10">
      <c r="A91" s="73">
        <v>63014</v>
      </c>
      <c r="B91" s="35" t="str">
        <f t="shared" si="55"/>
        <v xml:space="preserve">Biaya Lain-lain, Sumbangan </v>
      </c>
      <c r="C91" s="34" t="str">
        <f t="shared" si="56"/>
        <v>D</v>
      </c>
      <c r="D91" s="4">
        <f>IF(C91="D",SUMIF(Akun!A:A,A91,Akun!F:F)+SUMIF(Jurnal!K:K,A91,Jurnal!N:N)-SUMIF(Jurnal!K:K,A91,Jurnal!O:O),0)</f>
        <v>18567329</v>
      </c>
      <c r="E91" s="5">
        <f>IF(C91="K",SUMIF(Akun!A:A,A91,Akun!G:G)-SUMIF(Jurnal!K:K,A91,Jurnal!N:N)+SUMIF(Jurnal!K:K,A91,Jurnal!O:O),0)</f>
        <v>0</v>
      </c>
      <c r="F91" s="34" t="str">
        <f t="shared" si="57"/>
        <v>LR</v>
      </c>
      <c r="G91" s="67">
        <f t="shared" si="47"/>
        <v>18567329</v>
      </c>
      <c r="H91" s="68">
        <f t="shared" si="48"/>
        <v>0</v>
      </c>
      <c r="I91" s="67">
        <f t="shared" si="49"/>
        <v>0</v>
      </c>
      <c r="J91" s="68">
        <f t="shared" si="50"/>
        <v>0</v>
      </c>
    </row>
    <row r="92" spans="1:10">
      <c r="A92" s="73">
        <v>63015</v>
      </c>
      <c r="B92" s="35" t="str">
        <f t="shared" si="55"/>
        <v xml:space="preserve">Biaya Rumah Tangga Perusahaan </v>
      </c>
      <c r="C92" s="34" t="str">
        <f t="shared" si="56"/>
        <v>D</v>
      </c>
      <c r="D92" s="4">
        <f>IF(C92="D",SUMIF(Akun!A:A,A92,Akun!F:F)+SUMIF(Jurnal!K:K,A92,Jurnal!N:N)-SUMIF(Jurnal!K:K,A92,Jurnal!O:O),0)</f>
        <v>0</v>
      </c>
      <c r="E92" s="5">
        <f>IF(C92="K",SUMIF(Akun!A:A,A92,Akun!G:G)-SUMIF(Jurnal!K:K,A92,Jurnal!N:N)+SUMIF(Jurnal!K:K,A92,Jurnal!O:O),0)</f>
        <v>0</v>
      </c>
      <c r="F92" s="34" t="str">
        <f t="shared" si="57"/>
        <v>LR</v>
      </c>
      <c r="G92" s="67">
        <f t="shared" si="47"/>
        <v>0</v>
      </c>
      <c r="H92" s="68">
        <f t="shared" si="48"/>
        <v>0</v>
      </c>
      <c r="I92" s="67">
        <f t="shared" si="49"/>
        <v>0</v>
      </c>
      <c r="J92" s="68">
        <f t="shared" si="50"/>
        <v>0</v>
      </c>
    </row>
    <row r="93" spans="1:10">
      <c r="A93" s="134">
        <v>64000</v>
      </c>
      <c r="B93" s="162" t="str">
        <f t="shared" si="55"/>
        <v>BIAYA KEUANGAN :</v>
      </c>
      <c r="C93" s="137"/>
      <c r="D93" s="138"/>
      <c r="E93" s="139"/>
      <c r="F93" s="137"/>
      <c r="G93" s="144"/>
      <c r="H93" s="145"/>
      <c r="I93" s="144"/>
      <c r="J93" s="145"/>
    </row>
    <row r="94" spans="1:10">
      <c r="A94" s="73">
        <v>64001</v>
      </c>
      <c r="B94" s="35" t="str">
        <f t="shared" si="55"/>
        <v xml:space="preserve">Biaya Bunga Bank </v>
      </c>
      <c r="C94" s="34" t="str">
        <f>VLOOKUP(A94,DAF_AKUN,3,FALSE)</f>
        <v>D</v>
      </c>
      <c r="D94" s="4">
        <f>IF(C94="D",SUMIF(Akun!A:A,A94,Akun!F:F)+SUMIF(Jurnal!K:K,A94,Jurnal!N:N)-SUMIF(Jurnal!K:K,A94,Jurnal!O:O),0)</f>
        <v>0</v>
      </c>
      <c r="E94" s="5">
        <f>IF(C94="K",SUMIF(Akun!A:A,A94,Akun!G:G)-SUMIF(Jurnal!K:K,A94,Jurnal!N:N)+SUMIF(Jurnal!K:K,A94,Jurnal!O:O),0)</f>
        <v>0</v>
      </c>
      <c r="F94" s="34" t="str">
        <f>IF(ERR=FALSE,0,VLOOKUP(A94,DAF_AKUN,4,FALSE))</f>
        <v>LR</v>
      </c>
      <c r="G94" s="67">
        <f>IF(F94="LR",D94,0)</f>
        <v>0</v>
      </c>
      <c r="H94" s="68">
        <f>IF(F94="LR",E94,0)</f>
        <v>0</v>
      </c>
      <c r="I94" s="67">
        <f>IF(F94="NR",D94,0)</f>
        <v>0</v>
      </c>
      <c r="J94" s="68">
        <f>IF(F94="NR",E94,0)</f>
        <v>0</v>
      </c>
    </row>
    <row r="95" spans="1:10">
      <c r="A95" s="73">
        <v>64002</v>
      </c>
      <c r="B95" s="35" t="str">
        <f t="shared" si="55"/>
        <v xml:space="preserve">Biaya Administrasi Bank </v>
      </c>
      <c r="C95" s="34" t="str">
        <f>VLOOKUP(A95,DAF_AKUN,3,FALSE)</f>
        <v>D</v>
      </c>
      <c r="D95" s="4">
        <f>IF(C95="D",SUMIF(Akun!A:A,A95,Akun!F:F)+SUMIF(Jurnal!K:K,A95,Jurnal!N:N)-SUMIF(Jurnal!K:K,A95,Jurnal!O:O),0)</f>
        <v>5000</v>
      </c>
      <c r="E95" s="5">
        <f>IF(C95="K",SUMIF(Akun!A:A,A95,Akun!G:G)-SUMIF(Jurnal!K:K,A95,Jurnal!N:N)+SUMIF(Jurnal!K:K,A95,Jurnal!O:O),0)</f>
        <v>0</v>
      </c>
      <c r="F95" s="34" t="str">
        <f>IF(ERR=FALSE,0,VLOOKUP(A95,DAF_AKUN,4,FALSE))</f>
        <v>LR</v>
      </c>
      <c r="G95" s="67">
        <f>IF(F95="LR",D95,0)</f>
        <v>5000</v>
      </c>
      <c r="H95" s="68">
        <f>IF(F95="LR",E95,0)</f>
        <v>0</v>
      </c>
      <c r="I95" s="67">
        <f>IF(F95="NR",D95,0)</f>
        <v>0</v>
      </c>
      <c r="J95" s="68">
        <f>IF(F95="NR",E95,0)</f>
        <v>0</v>
      </c>
    </row>
    <row r="96" spans="1:10">
      <c r="A96" s="134">
        <v>70000</v>
      </c>
      <c r="B96" s="136" t="str">
        <f t="shared" si="55"/>
        <v>PENDAPATAN &amp; BIAYA LAIN-LAIN</v>
      </c>
      <c r="C96" s="137"/>
      <c r="D96" s="138"/>
      <c r="E96" s="139"/>
      <c r="F96" s="137"/>
      <c r="G96" s="144"/>
      <c r="H96" s="145"/>
      <c r="I96" s="144"/>
      <c r="J96" s="145"/>
    </row>
    <row r="97" spans="1:10">
      <c r="A97" s="73">
        <v>71000</v>
      </c>
      <c r="B97" s="35" t="str">
        <f t="shared" si="55"/>
        <v xml:space="preserve">Penghasilan klain asuransi </v>
      </c>
      <c r="C97" s="34" t="str">
        <f>VLOOKUP(A97,DAF_AKUN,3,FALSE)</f>
        <v>K</v>
      </c>
      <c r="D97" s="4">
        <f>IF(C97="D",SUMIF(Akun!A:A,A97,Akun!F:F)+SUMIF(Jurnal!K:K,A97,Jurnal!N:N)-SUMIF(Jurnal!K:K,A97,Jurnal!O:O),0)</f>
        <v>0</v>
      </c>
      <c r="E97" s="5">
        <f>IF(C97="K",SUMIF(Akun!A:A,A97,Akun!G:G)-SUMIF(Jurnal!K:K,A97,Jurnal!N:N)+SUMIF(Jurnal!K:K,A97,Jurnal!O:O),0)</f>
        <v>0</v>
      </c>
      <c r="F97" s="34" t="str">
        <f>IF(ERR=FALSE,0,VLOOKUP(A97,DAF_AKUN,4,FALSE))</f>
        <v>LR</v>
      </c>
      <c r="G97" s="67">
        <f>IF(F97="LR",D97,0)</f>
        <v>0</v>
      </c>
      <c r="H97" s="68">
        <f>IF(F97="LR",E97,0)</f>
        <v>0</v>
      </c>
      <c r="I97" s="67">
        <f>IF(F97="NR",D97,0)</f>
        <v>0</v>
      </c>
      <c r="J97" s="68">
        <f>IF(F97="NR",E97,0)</f>
        <v>0</v>
      </c>
    </row>
    <row r="98" spans="1:10">
      <c r="A98" s="73">
        <v>72000</v>
      </c>
      <c r="B98" s="35" t="str">
        <f t="shared" si="55"/>
        <v>Bunga Bank/ Jasa Giro</v>
      </c>
      <c r="C98" s="34" t="str">
        <f>VLOOKUP(A98,DAF_AKUN,3,FALSE)</f>
        <v>K</v>
      </c>
      <c r="D98" s="4">
        <f>IF(C98="D",SUMIF(Akun!A:A,A98,Akun!F:F)+SUMIF(Jurnal!K:K,A98,Jurnal!N:N)-SUMIF(Jurnal!K:K,A98,Jurnal!O:O),0)</f>
        <v>0</v>
      </c>
      <c r="E98" s="5">
        <f>IF(C98="K",SUMIF(Akun!A:A,A98,Akun!G:G)-SUMIF(Jurnal!K:K,A98,Jurnal!N:N)+SUMIF(Jurnal!K:K,A98,Jurnal!O:O),0)</f>
        <v>0</v>
      </c>
      <c r="F98" s="34" t="str">
        <f>IF(ERR=FALSE,0,VLOOKUP(A98,DAF_AKUN,4,FALSE))</f>
        <v>LR</v>
      </c>
      <c r="G98" s="67">
        <f>IF(F98="LR",D98,0)</f>
        <v>0</v>
      </c>
      <c r="H98" s="68">
        <f>IF(F98="LR",E98,0)</f>
        <v>0</v>
      </c>
      <c r="I98" s="67">
        <f>IF(F98="NR",D98,0)</f>
        <v>0</v>
      </c>
      <c r="J98" s="68">
        <f>IF(F98="NR",E98,0)</f>
        <v>0</v>
      </c>
    </row>
    <row r="99" spans="1:10">
      <c r="A99" s="73">
        <v>73000</v>
      </c>
      <c r="B99" s="35" t="str">
        <f t="shared" si="55"/>
        <v>Selisih Kurs</v>
      </c>
      <c r="C99" s="34" t="str">
        <f>VLOOKUP(A99,DAF_AKUN,3,FALSE)</f>
        <v>K</v>
      </c>
      <c r="D99" s="4">
        <f>IF(C99="D",SUMIF(Akun!A:A,A99,Akun!F:F)+SUMIF(Jurnal!K:K,A99,Jurnal!N:N)-SUMIF(Jurnal!K:K,A99,Jurnal!O:O),0)</f>
        <v>0</v>
      </c>
      <c r="E99" s="5">
        <f>IF(C99="K",SUMIF(Akun!A:A,A99,Akun!G:G)-SUMIF(Jurnal!K:K,A99,Jurnal!N:N)+SUMIF(Jurnal!K:K,A99,Jurnal!O:O),0)</f>
        <v>0</v>
      </c>
      <c r="F99" s="34" t="str">
        <f>IF(ERR=FALSE,0,VLOOKUP(A99,DAF_AKUN,4,FALSE))</f>
        <v>LR</v>
      </c>
      <c r="G99" s="67">
        <f>IF(F99="LR",D99,0)</f>
        <v>0</v>
      </c>
      <c r="H99" s="68">
        <f>IF(F99="LR",E99,0)</f>
        <v>0</v>
      </c>
      <c r="I99" s="67">
        <f>IF(F99="NR",D99,0)</f>
        <v>0</v>
      </c>
      <c r="J99" s="68">
        <f>IF(F99="NR",E99,0)</f>
        <v>0</v>
      </c>
    </row>
    <row r="100" spans="1:10">
      <c r="A100" s="73">
        <v>74000</v>
      </c>
      <c r="B100" s="35" t="str">
        <f t="shared" si="55"/>
        <v xml:space="preserve">Biaya Lain-lain diluar usaha </v>
      </c>
      <c r="C100" s="34" t="str">
        <f>VLOOKUP(A100,DAF_AKUN,3,FALSE)</f>
        <v>K</v>
      </c>
      <c r="D100" s="4">
        <f>IF(C100="D",SUMIF(Akun!A:A,A100,Akun!F:F)+SUMIF(Jurnal!K:K,A100,Jurnal!N:N)-SUMIF(Jurnal!K:K,A100,Jurnal!O:O),0)</f>
        <v>0</v>
      </c>
      <c r="E100" s="5">
        <f>IF(C100="K",SUMIF(Akun!A:A,A100,Akun!G:G)-SUMIF(Jurnal!K:K,A100,Jurnal!N:N)+SUMIF(Jurnal!K:K,A100,Jurnal!O:O),0)</f>
        <v>0</v>
      </c>
      <c r="F100" s="34" t="str">
        <f>IF(ERR=FALSE,0,VLOOKUP(A100,DAF_AKUN,4,FALSE))</f>
        <v>LR</v>
      </c>
      <c r="G100" s="67">
        <f>IF(F100="LR",D100,0)</f>
        <v>0</v>
      </c>
      <c r="H100" s="68">
        <f>IF(F100="LR",E100,0)</f>
        <v>0</v>
      </c>
      <c r="I100" s="67">
        <f>IF(F100="NR",D100,0)</f>
        <v>0</v>
      </c>
      <c r="J100" s="68">
        <f>IF(F100="NR",E100,0)</f>
        <v>0</v>
      </c>
    </row>
    <row r="101" spans="1:10" ht="13.5" thickBot="1">
      <c r="A101" s="36"/>
      <c r="B101" s="37"/>
      <c r="C101" s="38"/>
      <c r="D101" s="39"/>
      <c r="E101" s="37"/>
      <c r="F101" s="38"/>
      <c r="G101" s="69"/>
      <c r="H101" s="70"/>
      <c r="I101" s="69"/>
      <c r="J101" s="70"/>
    </row>
    <row r="102" spans="1:10">
      <c r="A102" s="146"/>
      <c r="B102" s="147" t="s">
        <v>89</v>
      </c>
      <c r="C102" s="148"/>
      <c r="D102" s="147">
        <f>SUM(D10:D101)</f>
        <v>22276078725.332001</v>
      </c>
      <c r="E102" s="147">
        <f>SUM(E10:E101)</f>
        <v>22276078725.332001</v>
      </c>
      <c r="F102" s="148"/>
      <c r="G102" s="149">
        <f>SUM(G10:G101)</f>
        <v>666335792</v>
      </c>
      <c r="H102" s="149">
        <f>SUM(H10:H101)</f>
        <v>1147196189.317117</v>
      </c>
      <c r="I102" s="149">
        <f>SUM(I10:I101)</f>
        <v>21609742933.332001</v>
      </c>
      <c r="J102" s="149">
        <f>SUM(J10:J101)</f>
        <v>21128882536.014885</v>
      </c>
    </row>
    <row r="103" spans="1:10">
      <c r="A103" s="40"/>
      <c r="B103" s="41" t="s">
        <v>90</v>
      </c>
      <c r="C103" s="42"/>
      <c r="D103" s="41"/>
      <c r="E103" s="41"/>
      <c r="F103" s="42"/>
      <c r="G103" s="68"/>
      <c r="H103" s="68">
        <f>H102-G102</f>
        <v>480860397.31711698</v>
      </c>
      <c r="I103" s="68"/>
      <c r="J103" s="68">
        <f>H103</f>
        <v>480860397.31711698</v>
      </c>
    </row>
    <row r="104" spans="1:10" ht="13.5" thickBot="1">
      <c r="A104" s="150"/>
      <c r="B104" s="151" t="s">
        <v>89</v>
      </c>
      <c r="C104" s="152"/>
      <c r="D104" s="151"/>
      <c r="E104" s="151"/>
      <c r="F104" s="152"/>
      <c r="G104" s="153"/>
      <c r="H104" s="153"/>
      <c r="I104" s="153">
        <f>SUM(I102:I103)</f>
        <v>21609742933.332001</v>
      </c>
      <c r="J104" s="153">
        <f>SUM(J102:J103)</f>
        <v>21609742933.332001</v>
      </c>
    </row>
    <row r="105" spans="1:10">
      <c r="E105" s="52">
        <f>+D102-E102</f>
        <v>0</v>
      </c>
      <c r="J105" s="210">
        <f>+I104-J104</f>
        <v>0</v>
      </c>
    </row>
    <row r="106" spans="1:10">
      <c r="B106" s="43"/>
      <c r="H106" s="51"/>
    </row>
    <row r="107" spans="1:10">
      <c r="H107" s="51"/>
    </row>
    <row r="108" spans="1:10">
      <c r="H108" s="51"/>
    </row>
    <row r="109" spans="1:10">
      <c r="H109" s="51"/>
    </row>
    <row r="110" spans="1:10">
      <c r="H110" s="51"/>
    </row>
  </sheetData>
  <sheetProtection selectLockedCells="1"/>
  <mergeCells count="11">
    <mergeCell ref="A1:J1"/>
    <mergeCell ref="A2:J2"/>
    <mergeCell ref="A3:J3"/>
    <mergeCell ref="A5:J5"/>
    <mergeCell ref="B8:B9"/>
    <mergeCell ref="C8:C9"/>
    <mergeCell ref="F8:F9"/>
    <mergeCell ref="A6:J6"/>
    <mergeCell ref="D8:E8"/>
    <mergeCell ref="G8:H8"/>
    <mergeCell ref="I8:J8"/>
  </mergeCells>
  <phoneticPr fontId="0" type="noConversion"/>
  <printOptions horizontalCentered="1"/>
  <pageMargins left="0.64" right="0.56000000000000005" top="0.41" bottom="0.48" header="0.36" footer="0.38"/>
  <pageSetup paperSize="768" firstPageNumber="0"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J87"/>
  <sheetViews>
    <sheetView showGridLines="0" topLeftCell="A55" workbookViewId="0">
      <selection activeCell="E50" sqref="E50"/>
    </sheetView>
  </sheetViews>
  <sheetFormatPr defaultRowHeight="12.75"/>
  <cols>
    <col min="1" max="1" width="9.28515625" style="7" customWidth="1"/>
    <col min="2" max="2" width="46.7109375" style="7" customWidth="1"/>
    <col min="3" max="3" width="16.7109375" style="7" customWidth="1"/>
    <col min="4" max="4" width="19.28515625" style="7" customWidth="1"/>
    <col min="5" max="5" width="9.140625" style="7"/>
    <col min="6" max="6" width="20.140625" style="51" customWidth="1"/>
    <col min="7" max="7" width="18.85546875" style="7" customWidth="1"/>
    <col min="8" max="8" width="17.28515625" style="7" customWidth="1"/>
    <col min="9" max="9" width="14" style="7" bestFit="1" customWidth="1"/>
    <col min="10" max="10" width="17.5703125" style="7" customWidth="1"/>
    <col min="11" max="16384" width="9.140625" style="7"/>
  </cols>
  <sheetData>
    <row r="1" spans="1:8" ht="19.5">
      <c r="A1" s="984" t="str">
        <f>'Data GL'!E6</f>
        <v>CV. SPEKTRA DIGITAL ARTWORK</v>
      </c>
      <c r="B1" s="985"/>
      <c r="C1" s="985"/>
      <c r="D1" s="986"/>
    </row>
    <row r="2" spans="1:8" ht="18">
      <c r="A2" s="987" t="str">
        <f>'Data GL'!E4</f>
        <v>PERCETAKAN</v>
      </c>
      <c r="B2" s="950"/>
      <c r="C2" s="950"/>
      <c r="D2" s="988"/>
    </row>
    <row r="3" spans="1:8" ht="13.5" customHeight="1">
      <c r="A3" s="989" t="str">
        <f>'Data GL'!E5</f>
        <v>JL. Prof Dr. Yohannes 1099 YK</v>
      </c>
      <c r="B3" s="951"/>
      <c r="C3" s="951"/>
      <c r="D3" s="990"/>
    </row>
    <row r="4" spans="1:8" ht="9" customHeight="1">
      <c r="A4" s="514"/>
      <c r="B4" s="515"/>
      <c r="C4" s="516"/>
      <c r="D4" s="517"/>
    </row>
    <row r="5" spans="1:8" ht="15">
      <c r="A5" s="991" t="s">
        <v>43</v>
      </c>
      <c r="B5" s="952"/>
      <c r="C5" s="952"/>
      <c r="D5" s="992"/>
    </row>
    <row r="6" spans="1:8" ht="14.25">
      <c r="A6" s="979" t="str">
        <f>CONCATENATE('Data GL'!E7," -"," TAHUN"," ",'Data GL'!E8)</f>
        <v>Jan - TAHUN 2026</v>
      </c>
      <c r="B6" s="980"/>
      <c r="C6" s="980"/>
      <c r="D6" s="981"/>
    </row>
    <row r="7" spans="1:8" ht="9" customHeight="1" thickBot="1">
      <c r="A7" s="518"/>
      <c r="B7" s="10"/>
      <c r="C7" s="10"/>
      <c r="D7" s="519"/>
    </row>
    <row r="8" spans="1:8" ht="28.5" customHeight="1" thickBot="1">
      <c r="A8" s="520" t="s">
        <v>82</v>
      </c>
      <c r="B8" s="11" t="s">
        <v>58</v>
      </c>
      <c r="C8" s="982" t="s">
        <v>45</v>
      </c>
      <c r="D8" s="983"/>
    </row>
    <row r="9" spans="1:8" ht="4.5" customHeight="1">
      <c r="A9" s="521"/>
      <c r="B9" s="12"/>
      <c r="C9" s="6"/>
      <c r="D9" s="522"/>
    </row>
    <row r="10" spans="1:8">
      <c r="A10" s="523">
        <v>40000</v>
      </c>
      <c r="B10" s="44" t="str">
        <f>VLOOKUP(A10,DAF_AKUN,2,FALSE)</f>
        <v>PENDAPATAN</v>
      </c>
      <c r="C10" s="6"/>
      <c r="D10" s="522"/>
    </row>
    <row r="11" spans="1:8">
      <c r="A11" s="523">
        <v>41000</v>
      </c>
      <c r="B11" s="45" t="str">
        <f>VLOOKUP(A11,DAF_AKUN,2,FALSE)</f>
        <v xml:space="preserve">Penjualan Barang </v>
      </c>
      <c r="C11" s="75">
        <f>SUMIF('Neraca Lajur'!A:A,A11,'Neraca Lajur'!G:G)+SUMIF('Neraca Lajur'!A:A,A11,'Neraca Lajur'!H:H)</f>
        <v>1147177789.317117</v>
      </c>
      <c r="D11" s="524"/>
      <c r="F11" s="51">
        <v>17335817214</v>
      </c>
      <c r="G11" s="51"/>
      <c r="H11" s="51"/>
    </row>
    <row r="12" spans="1:8">
      <c r="A12" s="523">
        <v>41001</v>
      </c>
      <c r="B12" s="45" t="str">
        <f>VLOOKUP(A12,DAF_AKUN,2,FALSE)</f>
        <v xml:space="preserve">Retur Penjualan Barang </v>
      </c>
      <c r="C12" s="75">
        <f>SUMIF('Neraca Lajur'!A:A,A12,'Neraca Lajur'!G:G)+SUMIF('Neraca Lajur'!A:A,A12,'Neraca Lajur'!H:H)</f>
        <v>0</v>
      </c>
      <c r="D12" s="524"/>
    </row>
    <row r="13" spans="1:8">
      <c r="A13" s="525">
        <v>41002</v>
      </c>
      <c r="B13" s="45" t="str">
        <f>VLOOKUP(A13,DAF_AKUN,2,FALSE)</f>
        <v>Pendapatan Lain-lain</v>
      </c>
      <c r="C13" s="75">
        <f>SUMIF('Neraca Lajur'!A:A,A13,'Neraca Lajur'!G:G)+SUMIF('Neraca Lajur'!A:A,A13,'Neraca Lajur'!H:H)</f>
        <v>18400</v>
      </c>
      <c r="D13" s="524"/>
      <c r="G13" s="52">
        <f>C11</f>
        <v>1147177789.317117</v>
      </c>
    </row>
    <row r="14" spans="1:8">
      <c r="A14" s="526"/>
      <c r="B14" s="46"/>
      <c r="C14" s="76"/>
      <c r="D14" s="527">
        <f>SUM(C10:C13)</f>
        <v>1147196189.317117</v>
      </c>
      <c r="F14" s="51" t="s">
        <v>398</v>
      </c>
      <c r="G14" s="52">
        <v>12574772584</v>
      </c>
    </row>
    <row r="15" spans="1:8" ht="10.5" customHeight="1">
      <c r="A15" s="528"/>
      <c r="B15" s="83"/>
      <c r="C15" s="75"/>
      <c r="D15" s="524"/>
      <c r="G15" s="249">
        <f>C18</f>
        <v>581342640</v>
      </c>
    </row>
    <row r="16" spans="1:8" ht="12" customHeight="1">
      <c r="A16" s="529">
        <v>50000</v>
      </c>
      <c r="B16" s="84" t="s">
        <v>28</v>
      </c>
      <c r="C16" s="75"/>
      <c r="D16" s="524"/>
      <c r="F16" s="51" t="s">
        <v>394</v>
      </c>
      <c r="G16" s="52">
        <f>C21</f>
        <v>0</v>
      </c>
      <c r="H16" s="52">
        <f>G14+G15+G16+C19</f>
        <v>13156115224</v>
      </c>
    </row>
    <row r="17" spans="1:10">
      <c r="A17" s="530">
        <v>51000</v>
      </c>
      <c r="B17" s="83" t="str">
        <f>IF(ERR=TRUE,VLOOKUP(A17,DAF_AKUN,2,FALSE),0)</f>
        <v>Persediaan Bahan Baku Awal</v>
      </c>
      <c r="C17" s="75">
        <f>SUMIF('Neraca Lajur'!A:A,A17,'Neraca Lajur'!G:G)+SUMIF('Neraca Lajur'!A:A,A17,'Neraca Lajur'!H:H)</f>
        <v>0</v>
      </c>
      <c r="D17" s="524"/>
      <c r="F17" s="158"/>
      <c r="H17" s="52">
        <f>G13-H16</f>
        <v>-12008937434.682882</v>
      </c>
      <c r="I17" s="52">
        <f>D60</f>
        <v>71331265</v>
      </c>
      <c r="J17" s="52">
        <f>H17-I17</f>
        <v>-12080268699.682882</v>
      </c>
    </row>
    <row r="18" spans="1:10">
      <c r="A18" s="530">
        <v>53000</v>
      </c>
      <c r="B18" s="83" t="str">
        <f>IF(ERR=TRUE,VLOOKUP(A18,DAF_AKUN,2,FALSE),0)</f>
        <v xml:space="preserve">Pembelian Bahan Baku </v>
      </c>
      <c r="C18" s="75">
        <f>SUMIF('Neraca Lajur'!A:A,A18,'Neraca Lajur'!G:G)+SUMIF('Neraca Lajur'!A:A,A18,'Neraca Lajur'!H:H)</f>
        <v>581342640</v>
      </c>
      <c r="D18" s="524"/>
      <c r="F18" s="51">
        <v>12337377931</v>
      </c>
      <c r="G18" s="51">
        <v>17335817214</v>
      </c>
      <c r="H18" s="51"/>
    </row>
    <row r="19" spans="1:10">
      <c r="A19" s="530">
        <v>53001</v>
      </c>
      <c r="B19" s="83" t="str">
        <f>IF(ERR=TRUE,VLOOKUP(A19,DAF_AKUN,2,FALSE),0)</f>
        <v>Persediaan Bahan Penolong Awal</v>
      </c>
      <c r="C19" s="75">
        <f>SUMIF('Neraca Lajur'!A:A,A19,'Neraca Lajur'!G:G)+SUMIF('Neraca Lajur'!A:A,A19,'Neraca Lajur'!H:H)</f>
        <v>0</v>
      </c>
      <c r="D19" s="524"/>
      <c r="F19" s="51">
        <v>12574772584</v>
      </c>
      <c r="G19" s="7">
        <v>10128579539</v>
      </c>
      <c r="H19" s="52"/>
      <c r="J19" s="52">
        <f>J17+D74</f>
        <v>-11558018465.682882</v>
      </c>
    </row>
    <row r="20" spans="1:10">
      <c r="A20" s="530">
        <v>53002</v>
      </c>
      <c r="B20" s="83" t="str">
        <f>IF(ERR=TRUE,VLOOKUP(A20,DAF_AKUN,2,FALSE),0)</f>
        <v>Persediaan Bahan Penolong Akhir</v>
      </c>
      <c r="C20" s="75">
        <f>SUMIF('Neraca Lajur'!A:A,A20,'Neraca Lajur'!G:G)+SUMIF('Neraca Lajur'!A:A,A20,'Neraca Lajur'!H:H)</f>
        <v>0</v>
      </c>
      <c r="D20" s="524"/>
      <c r="F20" s="51">
        <v>14782160976</v>
      </c>
    </row>
    <row r="21" spans="1:10">
      <c r="A21" s="530">
        <v>52000</v>
      </c>
      <c r="B21" s="83" t="str">
        <f>IF(ERR=TRUE,VLOOKUP(A21,DAF_AKUN,2,FALSE),0)</f>
        <v xml:space="preserve">Persediaan Bahan Baku Akhir </v>
      </c>
      <c r="C21" s="77">
        <f>SUMIF('Neraca Lajur'!A:A,A21,'Neraca Lajur'!G:G)+SUMIF('Neraca Lajur'!A:A,A21,'Neraca Lajur'!H:H)</f>
        <v>0</v>
      </c>
      <c r="D21" s="531"/>
      <c r="F21" s="30">
        <v>1410000</v>
      </c>
    </row>
    <row r="22" spans="1:10">
      <c r="A22" s="532"/>
      <c r="B22" s="82"/>
      <c r="C22" s="75"/>
      <c r="D22" s="524">
        <f>SUM(C17:C21)</f>
        <v>581342640</v>
      </c>
      <c r="F22" s="30">
        <f>+C18+C19</f>
        <v>581342640</v>
      </c>
    </row>
    <row r="23" spans="1:10">
      <c r="A23" s="529"/>
      <c r="B23" s="533" t="s">
        <v>44</v>
      </c>
      <c r="C23" s="534"/>
      <c r="D23" s="527">
        <f>D14-D22</f>
        <v>565853549.31711698</v>
      </c>
      <c r="E23" s="227">
        <f>+D23/D14</f>
        <v>0.49324915353314452</v>
      </c>
      <c r="F23" s="51">
        <v>12335967931</v>
      </c>
    </row>
    <row r="24" spans="1:10" ht="4.5" customHeight="1">
      <c r="A24" s="529"/>
      <c r="B24" s="83"/>
      <c r="C24" s="75"/>
      <c r="D24" s="524"/>
    </row>
    <row r="25" spans="1:10">
      <c r="A25" s="535">
        <v>60000</v>
      </c>
      <c r="B25" s="84" t="str">
        <f>IF(ERR=TRUE,VLOOKUP(A25,DAF_AKUN,2,FALSE),0)</f>
        <v>BIAYA OPERASIONAL</v>
      </c>
      <c r="C25" s="75"/>
      <c r="D25" s="524"/>
    </row>
    <row r="26" spans="1:10">
      <c r="A26" s="535">
        <v>61000</v>
      </c>
      <c r="B26" s="82" t="str">
        <f t="shared" ref="B26:B32" si="0">VLOOKUP(A26,DAF_AKUN,2,FALSE)</f>
        <v>BIAYA MANAJEMEN :</v>
      </c>
      <c r="C26" s="75"/>
      <c r="D26" s="524"/>
    </row>
    <row r="27" spans="1:10">
      <c r="A27" s="536">
        <v>61001</v>
      </c>
      <c r="B27" s="163" t="str">
        <f t="shared" si="0"/>
        <v xml:space="preserve">Gaji &amp; Tunjangan </v>
      </c>
      <c r="C27" s="75">
        <f>SUMIF('Neraca Lajur'!A:A,A27,'Neraca Lajur'!G:G)+SUMIF('Neraca Lajur'!A:A,A27,'Neraca Lajur'!H:H)</f>
        <v>0</v>
      </c>
      <c r="D27" s="524"/>
      <c r="F27" s="51">
        <v>3673349143</v>
      </c>
    </row>
    <row r="28" spans="1:10">
      <c r="A28" s="536">
        <v>61002</v>
      </c>
      <c r="B28" s="163" t="str">
        <f t="shared" si="0"/>
        <v xml:space="preserve">Asuransi Tenaga Kerja </v>
      </c>
      <c r="C28" s="75">
        <f>SUMIF('Neraca Lajur'!A:A,A28,'Neraca Lajur'!G:G)+SUMIF('Neraca Lajur'!A:A,A28,'Neraca Lajur'!H:H)</f>
        <v>10128075</v>
      </c>
      <c r="D28" s="524"/>
    </row>
    <row r="29" spans="1:10">
      <c r="A29" s="536">
        <v>61003</v>
      </c>
      <c r="B29" s="163" t="str">
        <f t="shared" si="0"/>
        <v xml:space="preserve">Perjalanan Dinas </v>
      </c>
      <c r="C29" s="75">
        <f>SUMIF('Neraca Lajur'!A:A,A29,'Neraca Lajur'!G:G)+SUMIF('Neraca Lajur'!A:A,A29,'Neraca Lajur'!H:H)</f>
        <v>0</v>
      </c>
      <c r="D29" s="524"/>
    </row>
    <row r="30" spans="1:10">
      <c r="A30" s="536">
        <v>61004</v>
      </c>
      <c r="B30" s="163" t="str">
        <f t="shared" si="0"/>
        <v>Biaya Konsultan Pajak</v>
      </c>
      <c r="C30" s="75">
        <f>SUMIF('Neraca Lajur'!A:A,A30,'Neraca Lajur'!G:G)+SUMIF('Neraca Lajur'!A:A,A30,'Neraca Lajur'!H:H)</f>
        <v>2000000</v>
      </c>
      <c r="D30" s="537"/>
    </row>
    <row r="31" spans="1:10">
      <c r="A31" s="536">
        <v>61005</v>
      </c>
      <c r="B31" s="163" t="e">
        <f t="shared" si="0"/>
        <v>#N/A</v>
      </c>
      <c r="C31" s="197">
        <f>SUMIF('Neraca Lajur'!A:A,A31,'Neraca Lajur'!G:G)+SUMIF('Neraca Lajur'!A:A,A31,'Neraca Lajur'!H:H)</f>
        <v>0</v>
      </c>
      <c r="D31" s="524"/>
    </row>
    <row r="32" spans="1:10">
      <c r="A32" s="536">
        <v>61006</v>
      </c>
      <c r="B32" s="163" t="e">
        <f t="shared" si="0"/>
        <v>#N/A</v>
      </c>
      <c r="C32" s="196">
        <f>SUMIF('Neraca Lajur'!A:A,A32,'Neraca Lajur'!G:G)+SUMIF('Neraca Lajur'!A:A,A32,'Neraca Lajur'!H:H)</f>
        <v>0</v>
      </c>
      <c r="D32" s="538"/>
    </row>
    <row r="33" spans="1:7">
      <c r="A33" s="536"/>
      <c r="B33" s="163"/>
      <c r="C33" s="75"/>
      <c r="D33" s="527">
        <f>SUM(C27:C30)</f>
        <v>12128075</v>
      </c>
    </row>
    <row r="34" spans="1:7">
      <c r="A34" s="536">
        <v>62000</v>
      </c>
      <c r="B34" s="82" t="str">
        <f t="shared" ref="B34:B53" si="1">VLOOKUP(A34,DAF_AKUN,2,FALSE)</f>
        <v>BIAYA PENJUALAN :</v>
      </c>
      <c r="C34" s="75"/>
      <c r="D34" s="524"/>
    </row>
    <row r="35" spans="1:7">
      <c r="A35" s="536">
        <v>62001</v>
      </c>
      <c r="B35" s="163" t="str">
        <f t="shared" si="1"/>
        <v xml:space="preserve">Ongkos Kirim </v>
      </c>
      <c r="C35" s="75">
        <f>SUMIF('Neraca Lajur'!A:A,A35,'Neraca Lajur'!G:G)+SUMIF('Neraca Lajur'!A:A,A35,'Neraca Lajur'!H:H)</f>
        <v>0</v>
      </c>
      <c r="D35" s="524"/>
      <c r="F35" s="51">
        <v>145387050</v>
      </c>
    </row>
    <row r="36" spans="1:7">
      <c r="A36" s="536">
        <v>62002</v>
      </c>
      <c r="B36" s="163" t="str">
        <f t="shared" si="1"/>
        <v xml:space="preserve">BBM dan Parkir </v>
      </c>
      <c r="C36" s="75">
        <f>SUMIF('Neraca Lajur'!A:A,A36,'Neraca Lajur'!G:G)+SUMIF('Neraca Lajur'!A:A,A36,'Neraca Lajur'!H:H)</f>
        <v>0</v>
      </c>
      <c r="D36" s="524"/>
      <c r="F36" s="51">
        <v>942155228</v>
      </c>
    </row>
    <row r="37" spans="1:7">
      <c r="A37" s="536">
        <v>62003</v>
      </c>
      <c r="B37" s="163" t="str">
        <f t="shared" si="1"/>
        <v xml:space="preserve">Pamflet &amp; Brosur </v>
      </c>
      <c r="C37" s="75">
        <f>SUMIF('Neraca Lajur'!A:A,A37,'Neraca Lajur'!G:G)+SUMIF('Neraca Lajur'!A:A,A37,'Neraca Lajur'!H:H)</f>
        <v>0</v>
      </c>
      <c r="D37" s="524"/>
      <c r="F37" s="51" t="e">
        <f>+C36+C40+C43+C45+C46+C49+C52+#REF!+#REF!+#REF!+C57+C58</f>
        <v>#REF!</v>
      </c>
    </row>
    <row r="38" spans="1:7">
      <c r="A38" s="536">
        <v>63000</v>
      </c>
      <c r="B38" s="83" t="str">
        <f t="shared" si="1"/>
        <v>BIAYA UMUM &amp; ADMINISTRASI :</v>
      </c>
      <c r="C38" s="75">
        <f>SUMIF('Neraca Lajur'!A:A,A38,'Neraca Lajur'!G:G)+SUMIF('Neraca Lajur'!A:A,A38,'Neraca Lajur'!H:H)</f>
        <v>0</v>
      </c>
      <c r="D38" s="524"/>
      <c r="F38" s="51">
        <v>2019409879</v>
      </c>
    </row>
    <row r="39" spans="1:7">
      <c r="A39" s="536">
        <v>63001</v>
      </c>
      <c r="B39" s="163" t="str">
        <f t="shared" si="1"/>
        <v xml:space="preserve">Penyusutan </v>
      </c>
      <c r="C39" s="75">
        <f>SUMIF('Neraca Lajur'!A:A,A39,'Neraca Lajur'!G:G)+SUMIF('Neraca Lajur'!A:A,A39,'Neraca Lajur'!H:H)</f>
        <v>0</v>
      </c>
      <c r="D39" s="524"/>
      <c r="F39" s="51">
        <f>+C39-C73</f>
        <v>-424622159</v>
      </c>
    </row>
    <row r="40" spans="1:7">
      <c r="A40" s="536">
        <v>63002</v>
      </c>
      <c r="B40" s="163" t="str">
        <f t="shared" si="1"/>
        <v xml:space="preserve">Telepon </v>
      </c>
      <c r="C40" s="75">
        <f>SUMIF('Neraca Lajur'!A:A,A40,'Neraca Lajur'!G:G)+SUMIF('Neraca Lajur'!A:A,A40,'Neraca Lajur'!H:H)</f>
        <v>2130762</v>
      </c>
      <c r="D40" s="524"/>
      <c r="F40" s="51">
        <v>942155228</v>
      </c>
    </row>
    <row r="41" spans="1:7">
      <c r="A41" s="536">
        <v>63003</v>
      </c>
      <c r="B41" s="163" t="str">
        <f t="shared" si="1"/>
        <v xml:space="preserve">Internet </v>
      </c>
      <c r="C41" s="75">
        <f>SUMIF('Neraca Lajur'!A:A,A41,'Neraca Lajur'!G:G)+SUMIF('Neraca Lajur'!A:A,A41,'Neraca Lajur'!H:H)</f>
        <v>0</v>
      </c>
      <c r="D41" s="524"/>
    </row>
    <row r="42" spans="1:7">
      <c r="A42" s="536">
        <v>63004</v>
      </c>
      <c r="B42" s="163" t="str">
        <f t="shared" si="1"/>
        <v xml:space="preserve">Listrik &amp; Air </v>
      </c>
      <c r="C42" s="75">
        <f>SUMIF('Neraca Lajur'!A:A,A42,'Neraca Lajur'!G:G)+SUMIF('Neraca Lajur'!A:A,A42,'Neraca Lajur'!H:H)</f>
        <v>38500099</v>
      </c>
      <c r="D42" s="524"/>
    </row>
    <row r="43" spans="1:7">
      <c r="A43" s="536">
        <v>63005</v>
      </c>
      <c r="B43" s="163" t="str">
        <f t="shared" si="1"/>
        <v xml:space="preserve">Rapat/Pelatihan Karyawan </v>
      </c>
      <c r="C43" s="75">
        <f>SUMIF('Neraca Lajur'!A:A,A43,'Neraca Lajur'!G:G)+SUMIF('Neraca Lajur'!A:A,A43,'Neraca Lajur'!H:H)</f>
        <v>0</v>
      </c>
      <c r="D43" s="524"/>
    </row>
    <row r="44" spans="1:7">
      <c r="A44" s="536">
        <v>63006</v>
      </c>
      <c r="B44" s="163" t="str">
        <f t="shared" si="1"/>
        <v xml:space="preserve">Perlengkapan Kantor </v>
      </c>
      <c r="C44" s="75">
        <f>SUMIF('Neraca Lajur'!A:A,A44,'Neraca Lajur'!G:G)+SUMIF('Neraca Lajur'!A:A,A44,'Neraca Lajur'!H:H)</f>
        <v>0</v>
      </c>
      <c r="D44" s="524"/>
    </row>
    <row r="45" spans="1:7">
      <c r="A45" s="536">
        <v>63007</v>
      </c>
      <c r="B45" s="163" t="str">
        <f t="shared" si="1"/>
        <v>Administrasi Kantor (ATK)</v>
      </c>
      <c r="C45" s="75">
        <f>SUMIF('Neraca Lajur'!A:A,A45,'Neraca Lajur'!G:G)+SUMIF('Neraca Lajur'!A:A,A45,'Neraca Lajur'!H:H)</f>
        <v>0</v>
      </c>
      <c r="D45" s="524"/>
    </row>
    <row r="46" spans="1:7">
      <c r="A46" s="536">
        <v>63008</v>
      </c>
      <c r="B46" s="163" t="str">
        <f t="shared" si="1"/>
        <v xml:space="preserve">Biaya Brosur, dan Pamflet </v>
      </c>
      <c r="C46" s="75">
        <f>SUMIF('Neraca Lajur'!A:A,A46,'Neraca Lajur'!G:G)+SUMIF('Neraca Lajur'!A:A,A46,'Neraca Lajur'!H:H)</f>
        <v>0</v>
      </c>
      <c r="D46" s="524"/>
    </row>
    <row r="47" spans="1:7">
      <c r="A47" s="536">
        <v>63009</v>
      </c>
      <c r="B47" s="163" t="str">
        <f t="shared" si="1"/>
        <v xml:space="preserve">Pajak Kendaraan &amp; Retribusi </v>
      </c>
      <c r="C47" s="75">
        <f>SUMIF('Neraca Lajur'!A:A,A47,'Neraca Lajur'!G:G)+SUMIF('Neraca Lajur'!A:A,A47,'Neraca Lajur'!H:H)</f>
        <v>0</v>
      </c>
      <c r="D47" s="524"/>
      <c r="G47" s="52" t="e">
        <f>+C18+C52+#REF!</f>
        <v>#REF!</v>
      </c>
    </row>
    <row r="48" spans="1:7">
      <c r="A48" s="536">
        <v>63010</v>
      </c>
      <c r="B48" s="163" t="str">
        <f t="shared" si="1"/>
        <v xml:space="preserve">Paket/Kurir </v>
      </c>
      <c r="C48" s="75">
        <f>SUMIF('Neraca Lajur'!A:A,A48,'Neraca Lajur'!G:G)+SUMIF('Neraca Lajur'!A:A,A48,'Neraca Lajur'!H:H)</f>
        <v>0</v>
      </c>
      <c r="D48" s="524"/>
    </row>
    <row r="49" spans="1:6">
      <c r="A49" s="536">
        <v>63011</v>
      </c>
      <c r="B49" s="163" t="str">
        <f t="shared" si="1"/>
        <v xml:space="preserve">Materai &amp; Benda Pos </v>
      </c>
      <c r="C49" s="75">
        <f>SUMIF('Neraca Lajur'!A:A,A49,'Neraca Lajur'!G:G)+SUMIF('Neraca Lajur'!A:A,A49,'Neraca Lajur'!H:H)</f>
        <v>0</v>
      </c>
      <c r="D49" s="524"/>
    </row>
    <row r="50" spans="1:6">
      <c r="A50" s="536">
        <v>63012</v>
      </c>
      <c r="B50" s="163" t="str">
        <f t="shared" si="1"/>
        <v>Biaya Sparepart Investaris</v>
      </c>
      <c r="C50" s="75">
        <f>SUMIF('Neraca Lajur'!A:A,A50,'Neraca Lajur'!G:G)+SUMIF('Neraca Lajur'!A:A,A50,'Neraca Lajur'!H:H)</f>
        <v>0</v>
      </c>
      <c r="D50" s="524"/>
    </row>
    <row r="51" spans="1:6">
      <c r="A51" s="536">
        <v>63013</v>
      </c>
      <c r="B51" s="163" t="str">
        <f t="shared" si="1"/>
        <v>Sanksi Pajak</v>
      </c>
      <c r="C51" s="75">
        <f>SUMIF('Neraca Lajur'!A:A,A51,'Neraca Lajur'!G:G)+SUMIF('Neraca Lajur'!A:A,A51,'Neraca Lajur'!H:H)</f>
        <v>0</v>
      </c>
      <c r="D51" s="524"/>
    </row>
    <row r="52" spans="1:6">
      <c r="A52" s="536">
        <v>63014</v>
      </c>
      <c r="B52" s="163" t="str">
        <f t="shared" si="1"/>
        <v xml:space="preserve">Biaya Lain-lain, Sumbangan </v>
      </c>
      <c r="C52" s="75">
        <f>SUMIF('Neraca Lajur'!A:A,A52,'Neraca Lajur'!G:G)+SUMIF('Neraca Lajur'!A:A,A52,'Neraca Lajur'!H:H)</f>
        <v>18567329</v>
      </c>
      <c r="D52" s="524"/>
    </row>
    <row r="53" spans="1:6">
      <c r="A53" s="536">
        <v>63015</v>
      </c>
      <c r="B53" s="163" t="str">
        <f t="shared" si="1"/>
        <v xml:space="preserve">Biaya Rumah Tangga Perusahaan </v>
      </c>
      <c r="C53" s="75">
        <f>SUMIF('Neraca Lajur'!A:A,A53,'Neraca Lajur'!G:G)+SUMIF('Neraca Lajur'!A:A,A53,'Neraca Lajur'!H:H)</f>
        <v>0</v>
      </c>
      <c r="D53" s="524"/>
    </row>
    <row r="54" spans="1:6">
      <c r="A54" s="536"/>
      <c r="B54" s="163"/>
      <c r="C54" s="164"/>
      <c r="D54" s="539">
        <f>SUM(C35:C53)</f>
        <v>59198190</v>
      </c>
    </row>
    <row r="55" spans="1:6">
      <c r="A55" s="536">
        <v>64000</v>
      </c>
      <c r="B55" s="82" t="str">
        <f>VLOOKUP(A55,DAF_AKUN,2,FALSE)</f>
        <v>BIAYA KEUANGAN :</v>
      </c>
      <c r="C55" s="75"/>
      <c r="D55" s="524"/>
    </row>
    <row r="56" spans="1:6">
      <c r="A56" s="536">
        <v>64001</v>
      </c>
      <c r="B56" s="163" t="str">
        <f>VLOOKUP(A56,DAF_AKUN,2,FALSE)</f>
        <v xml:space="preserve">Biaya Bunga Bank </v>
      </c>
      <c r="C56" s="75">
        <f>SUMIF('Neraca Lajur'!A:A,A56,'Neraca Lajur'!G:G)+SUMIF('Neraca Lajur'!A:A,A56,'Neraca Lajur'!H:H)</f>
        <v>0</v>
      </c>
      <c r="D56" s="524"/>
    </row>
    <row r="57" spans="1:6">
      <c r="A57" s="536">
        <v>64002</v>
      </c>
      <c r="B57" s="163" t="str">
        <f>VLOOKUP(A57,DAF_AKUN,2,FALSE)</f>
        <v xml:space="preserve">Biaya Administrasi Bank </v>
      </c>
      <c r="C57" s="75">
        <f>SUMIF('Neraca Lajur'!A:A,A57,'Neraca Lajur'!G:G)+SUMIF('Neraca Lajur'!A:A,A57,'Neraca Lajur'!H:H)</f>
        <v>5000</v>
      </c>
      <c r="D57" s="524"/>
    </row>
    <row r="58" spans="1:6">
      <c r="A58" s="536">
        <v>64003</v>
      </c>
      <c r="B58" s="194" t="e">
        <f>VLOOKUP(A58,DAF_AKUN,2,FALSE)</f>
        <v>#N/A</v>
      </c>
      <c r="C58" s="195">
        <f>SUMIF('Neraca Lajur'!A:A,A58,'Neraca Lajur'!G:G)+SUMIF('Neraca Lajur'!A:A,A58,'Neraca Lajur'!H:H)</f>
        <v>0</v>
      </c>
      <c r="D58" s="540"/>
    </row>
    <row r="59" spans="1:6">
      <c r="A59" s="536"/>
      <c r="B59" s="163"/>
      <c r="C59" s="75"/>
      <c r="D59" s="524">
        <f>SUM(C56:C58)</f>
        <v>5000</v>
      </c>
    </row>
    <row r="60" spans="1:6">
      <c r="A60" s="532"/>
      <c r="B60" s="165" t="s">
        <v>54</v>
      </c>
      <c r="C60" s="534"/>
      <c r="D60" s="527">
        <f>D33+D54+D59</f>
        <v>71331265</v>
      </c>
      <c r="F60" s="51">
        <v>6780301300</v>
      </c>
    </row>
    <row r="61" spans="1:6">
      <c r="A61" s="526"/>
      <c r="B61" s="541" t="s">
        <v>9</v>
      </c>
      <c r="C61" s="534"/>
      <c r="D61" s="527">
        <f>D23-D60</f>
        <v>494522284.31711698</v>
      </c>
    </row>
    <row r="62" spans="1:6" ht="15.75" customHeight="1">
      <c r="A62" s="542">
        <v>70000</v>
      </c>
      <c r="B62" s="44" t="str">
        <f>VLOOKUP(A62,DAF_AKUN,2,FALSE)</f>
        <v>PENDAPATAN &amp; BIAYA LAIN-LAIN</v>
      </c>
      <c r="C62" s="75"/>
      <c r="D62" s="524"/>
    </row>
    <row r="63" spans="1:6">
      <c r="A63" s="543">
        <v>71000</v>
      </c>
      <c r="B63" s="45" t="str">
        <f>VLOOKUP(A63,DAF_AKUN,2,FALSE)</f>
        <v xml:space="preserve">Penghasilan klain asuransi </v>
      </c>
      <c r="C63" s="75">
        <f>SUMIF('Neraca Lajur'!A:A,A63,'Neraca Lajur'!G:G)+SUMIF('Neraca Lajur'!A:A,A63,'Neraca Lajur'!H:H)</f>
        <v>0</v>
      </c>
      <c r="D63" s="524"/>
    </row>
    <row r="64" spans="1:6">
      <c r="A64" s="543">
        <v>72000</v>
      </c>
      <c r="B64" s="45" t="str">
        <f>VLOOKUP(A64,DAF_AKUN,2,FALSE)</f>
        <v>Bunga Bank/ Jasa Giro</v>
      </c>
      <c r="C64" s="75">
        <f>SUMIF('Neraca Lajur'!A:A,A64,'Neraca Lajur'!G:G)+SUMIF('Neraca Lajur'!A:A,A64,'Neraca Lajur'!H:H)</f>
        <v>0</v>
      </c>
      <c r="D64" s="524"/>
    </row>
    <row r="65" spans="1:6">
      <c r="A65" s="543">
        <v>73000</v>
      </c>
      <c r="B65" s="45" t="str">
        <f>VLOOKUP(A65,DAF_AKUN,2,FALSE)</f>
        <v>Selisih Kurs</v>
      </c>
      <c r="C65" s="75">
        <f>SUMIF('Neraca Lajur'!A:A,A65,'Neraca Lajur'!G:G)+SUMIF('Neraca Lajur'!A:A,A65,'Neraca Lajur'!H:H)</f>
        <v>0</v>
      </c>
      <c r="D65" s="524"/>
    </row>
    <row r="66" spans="1:6">
      <c r="A66" s="543">
        <v>74000</v>
      </c>
      <c r="B66" s="45" t="str">
        <f>VLOOKUP(A66,DAF_AKUN,2,FALSE)</f>
        <v xml:space="preserve">Biaya Lain-lain diluar usaha </v>
      </c>
      <c r="C66" s="75">
        <f>SUMIF('Neraca Lajur'!A:A,A66,'Neraca Lajur'!G:G)+SUMIF('Neraca Lajur'!A:A,A66,'Neraca Lajur'!H:H)</f>
        <v>0</v>
      </c>
      <c r="D66" s="524"/>
    </row>
    <row r="67" spans="1:6">
      <c r="A67" s="544"/>
      <c r="B67" s="47"/>
      <c r="C67" s="534"/>
      <c r="D67" s="527">
        <f>SUM(C63:C66)</f>
        <v>0</v>
      </c>
    </row>
    <row r="68" spans="1:6">
      <c r="A68" s="545"/>
      <c r="B68" s="546"/>
      <c r="C68" s="534"/>
      <c r="D68" s="527"/>
    </row>
    <row r="69" spans="1:6">
      <c r="A69" s="521"/>
      <c r="B69" s="44" t="s">
        <v>10</v>
      </c>
      <c r="C69" s="75"/>
      <c r="D69" s="547">
        <f>D61+D67</f>
        <v>494522284.31711698</v>
      </c>
    </row>
    <row r="70" spans="1:6">
      <c r="A70" s="548"/>
      <c r="B70" s="549" t="s">
        <v>395</v>
      </c>
      <c r="C70" s="550"/>
      <c r="D70" s="551"/>
      <c r="F70" s="51">
        <v>144106587</v>
      </c>
    </row>
    <row r="71" spans="1:6">
      <c r="A71" s="552"/>
      <c r="B71" s="195" t="s">
        <v>118</v>
      </c>
      <c r="C71" s="451">
        <f>C28</f>
        <v>10128075</v>
      </c>
      <c r="D71" s="553"/>
    </row>
    <row r="72" spans="1:6">
      <c r="A72" s="552"/>
      <c r="B72" s="195" t="s">
        <v>117</v>
      </c>
      <c r="C72" s="452">
        <v>87500000</v>
      </c>
      <c r="D72" s="553"/>
    </row>
    <row r="73" spans="1:6">
      <c r="A73" s="552"/>
      <c r="B73" s="448" t="s">
        <v>115</v>
      </c>
      <c r="C73" s="452">
        <v>424622159</v>
      </c>
      <c r="D73" s="553"/>
    </row>
    <row r="74" spans="1:6">
      <c r="A74" s="552"/>
      <c r="B74" s="448"/>
      <c r="C74" s="448"/>
      <c r="D74" s="554">
        <f>SUM(C71:C73)</f>
        <v>522250234</v>
      </c>
      <c r="F74" s="51">
        <v>656228746</v>
      </c>
    </row>
    <row r="75" spans="1:6">
      <c r="A75" s="555"/>
      <c r="B75" s="449" t="s">
        <v>396</v>
      </c>
      <c r="C75" s="449"/>
      <c r="D75" s="556">
        <f>D69+D74</f>
        <v>1016772518.317117</v>
      </c>
    </row>
    <row r="76" spans="1:6">
      <c r="A76" s="555"/>
      <c r="B76" s="450" t="str">
        <f>B63</f>
        <v xml:space="preserve">Penghasilan klain asuransi </v>
      </c>
      <c r="C76" s="450">
        <f>C63</f>
        <v>0</v>
      </c>
      <c r="D76" s="517"/>
    </row>
    <row r="77" spans="1:6">
      <c r="A77" s="555"/>
      <c r="B77" s="449"/>
      <c r="C77" s="449"/>
      <c r="D77" s="556">
        <f>C76</f>
        <v>0</v>
      </c>
      <c r="F77" s="51">
        <v>2312975</v>
      </c>
    </row>
    <row r="78" spans="1:6">
      <c r="A78" s="557"/>
      <c r="B78" s="453" t="s">
        <v>397</v>
      </c>
      <c r="C78" s="454"/>
      <c r="D78" s="558">
        <f>D75-D77</f>
        <v>1016772518.317117</v>
      </c>
      <c r="F78" s="51">
        <v>1083165121</v>
      </c>
    </row>
    <row r="79" spans="1:6">
      <c r="A79" s="555"/>
      <c r="B79" s="516"/>
      <c r="C79" s="516"/>
      <c r="D79" s="517"/>
    </row>
    <row r="80" spans="1:6">
      <c r="A80" s="555"/>
      <c r="B80" s="516"/>
      <c r="C80" s="993" t="s">
        <v>551</v>
      </c>
      <c r="D80" s="994"/>
    </row>
    <row r="81" spans="1:4">
      <c r="A81" s="555"/>
      <c r="B81" s="516"/>
      <c r="C81" s="512"/>
      <c r="D81" s="513"/>
    </row>
    <row r="82" spans="1:4">
      <c r="A82" s="555"/>
      <c r="B82" s="516"/>
      <c r="C82" s="512"/>
      <c r="D82" s="513"/>
    </row>
    <row r="83" spans="1:4">
      <c r="A83" s="555"/>
      <c r="B83" s="516"/>
      <c r="C83" s="512"/>
      <c r="D83" s="513"/>
    </row>
    <row r="84" spans="1:4">
      <c r="A84" s="555"/>
      <c r="B84" s="516"/>
      <c r="C84" s="512"/>
      <c r="D84" s="513"/>
    </row>
    <row r="85" spans="1:4">
      <c r="A85" s="555"/>
      <c r="B85" s="516"/>
      <c r="C85" s="512"/>
      <c r="D85" s="513"/>
    </row>
    <row r="86" spans="1:4">
      <c r="A86" s="555"/>
      <c r="B86" s="516"/>
      <c r="C86" s="975" t="s">
        <v>541</v>
      </c>
      <c r="D86" s="976"/>
    </row>
    <row r="87" spans="1:4" ht="13.5" thickBot="1">
      <c r="A87" s="559"/>
      <c r="B87" s="175"/>
      <c r="C87" s="977" t="s">
        <v>393</v>
      </c>
      <c r="D87" s="978"/>
    </row>
  </sheetData>
  <sheetProtection selectLockedCells="1"/>
  <mergeCells count="9">
    <mergeCell ref="C86:D86"/>
    <mergeCell ref="C87:D87"/>
    <mergeCell ref="A6:D6"/>
    <mergeCell ref="C8:D8"/>
    <mergeCell ref="A1:D1"/>
    <mergeCell ref="A2:D2"/>
    <mergeCell ref="A3:D3"/>
    <mergeCell ref="A5:D5"/>
    <mergeCell ref="C80:D80"/>
  </mergeCells>
  <phoneticPr fontId="0" type="noConversion"/>
  <printOptions horizontalCentered="1"/>
  <pageMargins left="0.7" right="0.7" top="0.25" bottom="0" header="0" footer="0"/>
  <pageSetup paperSize="5" scale="83" firstPageNumber="0"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I27"/>
  <sheetViews>
    <sheetView showGridLines="0" topLeftCell="A11" workbookViewId="0">
      <selection activeCell="C21" sqref="C21"/>
    </sheetView>
  </sheetViews>
  <sheetFormatPr defaultColWidth="8" defaultRowHeight="12.75"/>
  <cols>
    <col min="1" max="1" width="8.5703125" style="53" customWidth="1"/>
    <col min="2" max="2" width="47.85546875" style="53" customWidth="1"/>
    <col min="3" max="4" width="15.28515625" style="55" customWidth="1"/>
    <col min="5" max="6" width="8" style="53"/>
    <col min="7" max="7" width="10" style="53" bestFit="1" customWidth="1"/>
    <col min="8" max="8" width="8" style="53"/>
    <col min="9" max="9" width="10" style="53" bestFit="1" customWidth="1"/>
    <col min="10" max="16384" width="8" style="53"/>
  </cols>
  <sheetData>
    <row r="1" spans="1:9" ht="19.5">
      <c r="A1" s="995" t="str">
        <f>'Data GL'!E6</f>
        <v>CV. SPEKTRA DIGITAL ARTWORK</v>
      </c>
      <c r="B1" s="996"/>
      <c r="C1" s="996"/>
      <c r="D1" s="997"/>
    </row>
    <row r="2" spans="1:9" ht="18">
      <c r="A2" s="1006" t="str">
        <f>'Data GL'!E4</f>
        <v>PERCETAKAN</v>
      </c>
      <c r="B2" s="1007"/>
      <c r="C2" s="1007"/>
      <c r="D2" s="1008"/>
    </row>
    <row r="3" spans="1:9">
      <c r="A3" s="1009" t="str">
        <f>'Data GL'!E5</f>
        <v>JL. Prof Dr. Yohannes 1099 YK</v>
      </c>
      <c r="B3" s="1010"/>
      <c r="C3" s="1010"/>
      <c r="D3" s="1011"/>
    </row>
    <row r="4" spans="1:9" ht="10.5" customHeight="1">
      <c r="A4" s="576"/>
      <c r="B4" s="577"/>
      <c r="C4" s="577"/>
      <c r="D4" s="578"/>
    </row>
    <row r="5" spans="1:9" ht="18">
      <c r="A5" s="998" t="s">
        <v>49</v>
      </c>
      <c r="B5" s="999"/>
      <c r="C5" s="999"/>
      <c r="D5" s="1000"/>
    </row>
    <row r="6" spans="1:9" ht="14.25">
      <c r="A6" s="1001" t="str">
        <f>CONCATENATE('Data GL'!E7," -"," TAHUN"," ",'Data GL'!E8)</f>
        <v>Jan - TAHUN 2026</v>
      </c>
      <c r="B6" s="1002"/>
      <c r="C6" s="1002"/>
      <c r="D6" s="1003"/>
    </row>
    <row r="7" spans="1:9" ht="8.25" customHeight="1" thickBot="1">
      <c r="A7" s="579"/>
      <c r="B7" s="54"/>
      <c r="C7" s="54"/>
      <c r="D7" s="580"/>
    </row>
    <row r="8" spans="1:9" ht="14.25" customHeight="1">
      <c r="A8" s="581" t="s">
        <v>83</v>
      </c>
      <c r="B8" s="1004" t="s">
        <v>50</v>
      </c>
      <c r="C8" s="1012" t="s">
        <v>89</v>
      </c>
      <c r="D8" s="1013"/>
    </row>
    <row r="9" spans="1:9" ht="14.25" customHeight="1">
      <c r="A9" s="582" t="s">
        <v>61</v>
      </c>
      <c r="B9" s="1005"/>
      <c r="C9" s="1014"/>
      <c r="D9" s="1015"/>
    </row>
    <row r="10" spans="1:9" ht="12.75" hidden="1" customHeight="1">
      <c r="A10" s="583"/>
      <c r="B10" s="463"/>
      <c r="C10" s="755">
        <f>SUMIF('Neraca Lajur'!A:A,A14,'Neraca Lajur'!D:D)+SUMIF('Neraca Lajur'!A:A,A14,'Neraca Lajur'!E:E)*-1</f>
        <v>-1500000000</v>
      </c>
      <c r="D10" s="584"/>
    </row>
    <row r="11" spans="1:9" ht="13.5" customHeight="1">
      <c r="A11" s="585">
        <v>31000</v>
      </c>
      <c r="B11" s="78" t="s">
        <v>29</v>
      </c>
      <c r="C11" s="464"/>
      <c r="D11" s="586">
        <f>SUMIF('Neraca Lajur'!A:A,A11,'Neraca Lajur'!I:I)+SUMIF('Neraca Lajur'!A:A,A11,'Neraca Lajur'!J:J)</f>
        <v>11488144544</v>
      </c>
    </row>
    <row r="12" spans="1:9" ht="13.5" customHeight="1">
      <c r="A12" s="585"/>
      <c r="B12" s="78" t="s">
        <v>0</v>
      </c>
      <c r="C12" s="465">
        <f>SUMIF('Neraca Lajur'!A:A,A15,'Neraca Lajur'!D:D)+SUMIF('Neraca Lajur'!A:A,A15,'Neraca Lajur'!E:E)</f>
        <v>0</v>
      </c>
      <c r="D12" s="587"/>
    </row>
    <row r="13" spans="1:9" ht="13.5" customHeight="1">
      <c r="A13" s="588">
        <v>35000</v>
      </c>
      <c r="B13" s="78" t="e">
        <f>VLOOKUP(A13,DAF_AKUN,2,FALSE)</f>
        <v>#N/A</v>
      </c>
      <c r="C13" s="79" t="e">
        <f>'Neraca Lajur'!#REF!</f>
        <v>#REF!</v>
      </c>
      <c r="D13" s="589"/>
    </row>
    <row r="14" spans="1:9" ht="13.5" customHeight="1">
      <c r="A14" s="588">
        <v>32000</v>
      </c>
      <c r="B14" s="78" t="str">
        <f>VLOOKUP(A14,DAF_AKUN,2,FALSE)</f>
        <v>Laba Ditahan Amnesty</v>
      </c>
      <c r="C14" s="79">
        <f>C10*-1</f>
        <v>1500000000</v>
      </c>
      <c r="D14" s="589"/>
      <c r="G14" s="53">
        <v>207347580</v>
      </c>
      <c r="I14" s="53">
        <v>205310556</v>
      </c>
    </row>
    <row r="15" spans="1:9" ht="13.5" customHeight="1">
      <c r="A15" s="588">
        <v>33000</v>
      </c>
      <c r="B15" s="78" t="str">
        <f>VLOOKUP(A15,DAF_AKUN,2,FALSE)</f>
        <v xml:space="preserve">Prive </v>
      </c>
      <c r="C15" s="79">
        <v>0</v>
      </c>
      <c r="D15" s="590"/>
    </row>
    <row r="16" spans="1:9" ht="13.5" customHeight="1">
      <c r="A16" s="591"/>
      <c r="B16" s="214" t="s">
        <v>30</v>
      </c>
      <c r="C16" s="592"/>
      <c r="D16" s="593" t="e">
        <f>SUM(C12:C15)</f>
        <v>#REF!</v>
      </c>
      <c r="G16" s="53">
        <v>223938794</v>
      </c>
    </row>
    <row r="17" spans="1:4" ht="13.5" customHeight="1">
      <c r="A17" s="591"/>
      <c r="B17" s="215" t="s">
        <v>31</v>
      </c>
      <c r="C17" s="592"/>
      <c r="D17" s="593" t="e">
        <f>SUM(D11:D16)</f>
        <v>#REF!</v>
      </c>
    </row>
    <row r="18" spans="1:4">
      <c r="A18" s="594"/>
      <c r="B18" s="595"/>
      <c r="C18" s="596"/>
      <c r="D18" s="597"/>
    </row>
    <row r="19" spans="1:4">
      <c r="A19" s="594"/>
      <c r="B19" s="598"/>
      <c r="D19" s="599"/>
    </row>
    <row r="20" spans="1:4">
      <c r="A20" s="594"/>
      <c r="B20" s="598"/>
      <c r="C20" s="993" t="s">
        <v>551</v>
      </c>
      <c r="D20" s="994"/>
    </row>
    <row r="21" spans="1:4">
      <c r="A21" s="594"/>
      <c r="B21" s="598"/>
      <c r="C21" s="512"/>
      <c r="D21" s="513"/>
    </row>
    <row r="22" spans="1:4">
      <c r="A22" s="594"/>
      <c r="B22" s="598"/>
      <c r="C22" s="512"/>
      <c r="D22" s="513"/>
    </row>
    <row r="23" spans="1:4">
      <c r="A23" s="594"/>
      <c r="B23" s="598"/>
      <c r="C23" s="512"/>
      <c r="D23" s="513"/>
    </row>
    <row r="24" spans="1:4">
      <c r="A24" s="594"/>
      <c r="B24" s="598"/>
      <c r="C24" s="512"/>
      <c r="D24" s="513"/>
    </row>
    <row r="25" spans="1:4">
      <c r="A25" s="594"/>
      <c r="B25" s="598"/>
      <c r="C25" s="512"/>
      <c r="D25" s="513"/>
    </row>
    <row r="26" spans="1:4">
      <c r="A26" s="594"/>
      <c r="B26" s="598"/>
      <c r="C26" s="975" t="s">
        <v>541</v>
      </c>
      <c r="D26" s="976"/>
    </row>
    <row r="27" spans="1:4" ht="13.5" thickBot="1">
      <c r="A27" s="600"/>
      <c r="B27" s="601"/>
      <c r="C27" s="977" t="s">
        <v>393</v>
      </c>
      <c r="D27" s="978"/>
    </row>
  </sheetData>
  <sheetProtection selectLockedCells="1"/>
  <mergeCells count="10">
    <mergeCell ref="C20:D20"/>
    <mergeCell ref="C26:D26"/>
    <mergeCell ref="C27:D27"/>
    <mergeCell ref="A1:D1"/>
    <mergeCell ref="A5:D5"/>
    <mergeCell ref="A6:D6"/>
    <mergeCell ref="B8:B9"/>
    <mergeCell ref="A2:D2"/>
    <mergeCell ref="A3:D3"/>
    <mergeCell ref="C8:D9"/>
  </mergeCells>
  <phoneticPr fontId="39" type="noConversion"/>
  <conditionalFormatting sqref="A1:A4">
    <cfRule type="cellIs" dxfId="0" priority="1" stopIfTrue="1" operator="equal">
      <formula>"Nama Perusahaan"</formula>
    </cfRule>
  </conditionalFormatting>
  <printOptions horizontalCentered="1"/>
  <pageMargins left="0.84" right="0.87" top="0.74" bottom="0.6" header="0.66" footer="0.51180555555555551"/>
  <pageSetup paperSize="768" scale="98" firstPageNumber="0"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G273"/>
  <sheetViews>
    <sheetView showGridLines="0" topLeftCell="A28" workbookViewId="0">
      <selection activeCell="E66" sqref="E66"/>
    </sheetView>
  </sheetViews>
  <sheetFormatPr defaultRowHeight="12.75"/>
  <cols>
    <col min="1" max="1" width="8.7109375" style="7" customWidth="1"/>
    <col min="2" max="2" width="44" style="7" customWidth="1"/>
    <col min="3" max="3" width="16.7109375" style="7" customWidth="1"/>
    <col min="4" max="4" width="20.7109375" style="18" customWidth="1"/>
    <col min="5" max="5" width="14.5703125" style="7" bestFit="1" customWidth="1"/>
    <col min="6" max="6" width="18" style="51" customWidth="1"/>
    <col min="7" max="7" width="15.85546875" style="48" customWidth="1"/>
    <col min="8" max="16384" width="9.140625" style="7"/>
  </cols>
  <sheetData>
    <row r="1" spans="1:6" ht="19.5">
      <c r="A1" s="984" t="str">
        <f>'Data GL'!E6</f>
        <v>CV. SPEKTRA DIGITAL ARTWORK</v>
      </c>
      <c r="B1" s="985"/>
      <c r="C1" s="985"/>
      <c r="D1" s="986"/>
    </row>
    <row r="2" spans="1:6" ht="18">
      <c r="A2" s="987" t="str">
        <f>'Data GL'!E4</f>
        <v>PERCETAKAN</v>
      </c>
      <c r="B2" s="950"/>
      <c r="C2" s="950"/>
      <c r="D2" s="988"/>
    </row>
    <row r="3" spans="1:6">
      <c r="A3" s="989" t="str">
        <f>'Data GL'!E5</f>
        <v>JL. Prof Dr. Yohannes 1099 YK</v>
      </c>
      <c r="B3" s="951"/>
      <c r="C3" s="951"/>
      <c r="D3" s="990"/>
    </row>
    <row r="4" spans="1:6" ht="9.75" customHeight="1">
      <c r="A4" s="514"/>
      <c r="B4" s="515"/>
      <c r="C4" s="516"/>
      <c r="D4" s="517"/>
    </row>
    <row r="5" spans="1:6" ht="18">
      <c r="A5" s="1016" t="s">
        <v>91</v>
      </c>
      <c r="B5" s="1017"/>
      <c r="C5" s="1017"/>
      <c r="D5" s="1018"/>
    </row>
    <row r="6" spans="1:6" ht="13.5" customHeight="1">
      <c r="A6" s="979" t="str">
        <f>CONCATENATE('Data GL'!E7," -"," TAHUN"," ",'Data GL'!E8)</f>
        <v>Jan - TAHUN 2026</v>
      </c>
      <c r="B6" s="980"/>
      <c r="C6" s="980"/>
      <c r="D6" s="981"/>
    </row>
    <row r="7" spans="1:6" ht="9" customHeight="1" thickBot="1">
      <c r="A7" s="518"/>
      <c r="B7" s="10"/>
      <c r="C7" s="10"/>
      <c r="D7" s="560"/>
    </row>
    <row r="8" spans="1:6" ht="29.25" customHeight="1" thickBot="1">
      <c r="A8" s="561" t="s">
        <v>82</v>
      </c>
      <c r="B8" s="11" t="s">
        <v>58</v>
      </c>
      <c r="C8" s="982" t="s">
        <v>45</v>
      </c>
      <c r="D8" s="983"/>
    </row>
    <row r="9" spans="1:6" ht="15.75" customHeight="1">
      <c r="A9" s="535">
        <v>10000</v>
      </c>
      <c r="B9" s="206" t="str">
        <f t="shared" ref="B9:B27" si="0">VLOOKUP(A9,DAF_AKUN,2,FALSE)</f>
        <v>AKTIVA</v>
      </c>
      <c r="C9" s="13"/>
      <c r="D9" s="562"/>
    </row>
    <row r="10" spans="1:6" ht="12.75" customHeight="1">
      <c r="A10" s="535">
        <v>11000</v>
      </c>
      <c r="B10" s="206" t="str">
        <f t="shared" si="0"/>
        <v>AKTIVA LANCAR</v>
      </c>
      <c r="C10" s="75"/>
      <c r="D10" s="524"/>
    </row>
    <row r="11" spans="1:6">
      <c r="A11" s="536">
        <v>11100</v>
      </c>
      <c r="B11" s="16" t="str">
        <f t="shared" si="0"/>
        <v xml:space="preserve">Kas </v>
      </c>
      <c r="C11" s="75">
        <f>SUMIF('Neraca Lajur'!A:A,A11,'Neraca Lajur'!I:I)+SUMIF('Neraca Lajur'!A:A,A11,'Neraca Lajur'!J:J)</f>
        <v>1434652025</v>
      </c>
      <c r="D11" s="524"/>
      <c r="F11" s="51">
        <f>+C11+C12+C13</f>
        <v>2704934809.3319998</v>
      </c>
    </row>
    <row r="12" spans="1:6">
      <c r="A12" s="536">
        <v>11101</v>
      </c>
      <c r="B12" s="16" t="str">
        <f t="shared" si="0"/>
        <v>Bank</v>
      </c>
      <c r="C12" s="75">
        <f>SUMIF('Neraca Lajur'!A:A,A12,'Neraca Lajur'!I:I)+SUMIF('Neraca Lajur'!A:A,A12,'Neraca Lajur'!J:J)</f>
        <v>0</v>
      </c>
      <c r="D12" s="524"/>
      <c r="F12" s="51">
        <v>1228969600</v>
      </c>
    </row>
    <row r="13" spans="1:6" ht="12.75" customHeight="1">
      <c r="A13" s="536">
        <v>11102</v>
      </c>
      <c r="B13" s="16" t="str">
        <f t="shared" si="0"/>
        <v>Piutang Dagang</v>
      </c>
      <c r="C13" s="75">
        <f>SUMIF('Neraca Lajur'!A:A,A13,'Neraca Lajur'!I:I)+SUMIF('Neraca Lajur'!A:A,A13,'Neraca Lajur'!J:J)</f>
        <v>1270282784.3319998</v>
      </c>
      <c r="D13" s="524"/>
    </row>
    <row r="14" spans="1:6" ht="12.75" customHeight="1">
      <c r="A14" s="536">
        <v>11103</v>
      </c>
      <c r="B14" s="16" t="str">
        <f t="shared" si="0"/>
        <v xml:space="preserve">Piutang Karyawan </v>
      </c>
      <c r="C14" s="75">
        <f>SUMIF('Neraca Lajur'!A:A,A14,'Neraca Lajur'!I:I)+SUMIF('Neraca Lajur'!A:A,A14,'Neraca Lajur'!J:J)</f>
        <v>0</v>
      </c>
      <c r="D14" s="524"/>
      <c r="F14" s="51">
        <v>78554589</v>
      </c>
    </row>
    <row r="15" spans="1:6">
      <c r="A15" s="536">
        <v>11200</v>
      </c>
      <c r="B15" s="16" t="str">
        <f t="shared" si="0"/>
        <v xml:space="preserve">Persediaan Barang Jadi </v>
      </c>
      <c r="C15" s="75">
        <f>SUMIF('Neraca Lajur'!A:A,A15,'Neraca Lajur'!I:I)+SUMIF('Neraca Lajur'!A:A,A15,'Neraca Lajur'!J:J)</f>
        <v>1553000000</v>
      </c>
      <c r="D15" s="524"/>
    </row>
    <row r="16" spans="1:6" ht="12.75" customHeight="1">
      <c r="A16" s="536">
        <v>11300</v>
      </c>
      <c r="B16" s="16" t="str">
        <f t="shared" si="0"/>
        <v>Persediaan Barang Proses</v>
      </c>
      <c r="C16" s="75">
        <f>SUMIF('Neraca Lajur'!A:A,A16,'Neraca Lajur'!I:I)+SUMIF('Neraca Lajur'!A:A,A16,'Neraca Lajur'!J:J)</f>
        <v>0</v>
      </c>
      <c r="D16" s="524"/>
      <c r="F16" s="86"/>
    </row>
    <row r="17" spans="1:6" ht="12.75" customHeight="1">
      <c r="A17" s="536">
        <v>11301</v>
      </c>
      <c r="B17" s="16" t="str">
        <f t="shared" si="0"/>
        <v xml:space="preserve">Persediaan Bahan Baku </v>
      </c>
      <c r="C17" s="75">
        <f>SUMIF('Neraca Lajur'!A:A,A17,'Neraca Lajur'!I:I)+SUMIF('Neraca Lajur'!A:A,A17,'Neraca Lajur'!J:J)</f>
        <v>10187858027</v>
      </c>
      <c r="D17" s="524"/>
      <c r="F17" s="86"/>
    </row>
    <row r="18" spans="1:6">
      <c r="A18" s="536">
        <v>11400</v>
      </c>
      <c r="B18" s="16" t="str">
        <f t="shared" si="0"/>
        <v xml:space="preserve">Persediaan Bahan Penolong </v>
      </c>
      <c r="C18" s="75">
        <f>SUMIF('Neraca Lajur'!A:A,A18,'Neraca Lajur'!I:I)+SUMIF('Neraca Lajur'!A:A,A18,'Neraca Lajur'!J:J)</f>
        <v>0</v>
      </c>
      <c r="D18" s="524"/>
      <c r="F18" s="86">
        <f>+C23+C28</f>
        <v>0</v>
      </c>
    </row>
    <row r="19" spans="1:6">
      <c r="A19" s="536">
        <v>11401</v>
      </c>
      <c r="B19" s="16" t="str">
        <f t="shared" si="0"/>
        <v>Persediaan Lain-lain</v>
      </c>
      <c r="C19" s="75">
        <f>SUMIF('Neraca Lajur'!A:A,A19,'Neraca Lajur'!I:I)+SUMIF('Neraca Lajur'!A:A,A19,'Neraca Lajur'!J:J)</f>
        <v>5860000</v>
      </c>
      <c r="D19" s="524"/>
      <c r="F19" s="86">
        <v>37918883</v>
      </c>
    </row>
    <row r="20" spans="1:6">
      <c r="A20" s="536">
        <v>11402</v>
      </c>
      <c r="B20" s="16" t="str">
        <f t="shared" si="0"/>
        <v>Ppn Dibayar dimuka</v>
      </c>
      <c r="C20" s="75">
        <f>SUMIF('Neraca Lajur'!A:A,A20,'Neraca Lajur'!I:I)+SUMIF('Neraca Lajur'!A:A,A20,'Neraca Lajur'!J:J)</f>
        <v>0</v>
      </c>
      <c r="D20" s="524"/>
      <c r="F20" s="86"/>
    </row>
    <row r="21" spans="1:6">
      <c r="A21" s="536">
        <v>11403</v>
      </c>
      <c r="B21" s="16" t="str">
        <f t="shared" si="0"/>
        <v>Pph Pasal 23</v>
      </c>
      <c r="C21" s="75">
        <f>SUMIF('Neraca Lajur'!A:A,A21,'Neraca Lajur'!I:I)+SUMIF('Neraca Lajur'!A:A,A21,'Neraca Lajur'!J:J)</f>
        <v>14360087</v>
      </c>
      <c r="D21" s="524"/>
      <c r="F21" s="86"/>
    </row>
    <row r="22" spans="1:6">
      <c r="A22" s="536">
        <v>11404</v>
      </c>
      <c r="B22" s="16" t="e">
        <f>VLOOKUP(A22,DAF_AKUN,2,FALSE)</f>
        <v>#N/A</v>
      </c>
      <c r="C22" s="75">
        <f>SUMIF('Neraca Lajur'!A:A,A22,'Neraca Lajur'!I:I)+SUMIF('Neraca Lajur'!A:A,A22,'Neraca Lajur'!J:J)</f>
        <v>0</v>
      </c>
      <c r="D22" s="524"/>
      <c r="F22" s="86"/>
    </row>
    <row r="23" spans="1:6">
      <c r="A23" s="536">
        <v>11405</v>
      </c>
      <c r="B23" s="16" t="e">
        <f>VLOOKUP(A23,DAF_AKUN,2,FALSE)</f>
        <v>#N/A</v>
      </c>
      <c r="C23" s="75">
        <f>SUMIF('Neraca Lajur'!A:A,A23,'Neraca Lajur'!I:I)+SUMIF('Neraca Lajur'!A:A,A23,'Neraca Lajur'!J:J)</f>
        <v>0</v>
      </c>
      <c r="D23" s="524"/>
      <c r="F23" s="86"/>
    </row>
    <row r="24" spans="1:6">
      <c r="A24" s="536">
        <v>11500</v>
      </c>
      <c r="B24" s="16" t="str">
        <f t="shared" si="0"/>
        <v>Pph Pasal 25</v>
      </c>
      <c r="C24" s="75">
        <f>SUMIF('Neraca Lajur'!A:A,A24,'Neraca Lajur'!I:I)+SUMIF('Neraca Lajur'!A:A,A24,'Neraca Lajur'!J:J)</f>
        <v>12140000</v>
      </c>
      <c r="D24" s="524"/>
      <c r="F24" s="86">
        <v>14782160976</v>
      </c>
    </row>
    <row r="25" spans="1:6">
      <c r="A25" s="536">
        <v>11600</v>
      </c>
      <c r="B25" s="16" t="str">
        <f t="shared" si="0"/>
        <v xml:space="preserve">PPN Masukan </v>
      </c>
      <c r="C25" s="75">
        <f>SUMIF('Neraca Lajur'!A:A,A25,'Neraca Lajur'!I:I)+SUMIF('Neraca Lajur'!A:A,A25,'Neraca Lajur'!J:J)</f>
        <v>120617895</v>
      </c>
      <c r="D25" s="524"/>
      <c r="F25" s="86"/>
    </row>
    <row r="26" spans="1:6">
      <c r="A26" s="536">
        <v>11700</v>
      </c>
      <c r="B26" s="16" t="str">
        <f t="shared" si="0"/>
        <v xml:space="preserve">Uang Muka Pembelian </v>
      </c>
      <c r="C26" s="75">
        <f>SUMIF('Neraca Lajur'!A:A,A26,'Neraca Lajur'!I:I)+SUMIF('Neraca Lajur'!A:A,A26,'Neraca Lajur'!J:J)</f>
        <v>0</v>
      </c>
      <c r="D26" s="524"/>
      <c r="F26" s="87"/>
    </row>
    <row r="27" spans="1:6">
      <c r="A27" s="536">
        <v>11800</v>
      </c>
      <c r="B27" s="16" t="str">
        <f t="shared" si="0"/>
        <v xml:space="preserve">Uang Muka Sewa </v>
      </c>
      <c r="C27" s="75">
        <f>SUMIF('Neraca Lajur'!A:A,A27,'Neraca Lajur'!I:I)+SUMIF('Neraca Lajur'!A:A,A27,'Neraca Lajur'!J:J)</f>
        <v>0</v>
      </c>
      <c r="D27" s="524"/>
      <c r="F27" s="87"/>
    </row>
    <row r="28" spans="1:6">
      <c r="A28" s="536">
        <v>11801</v>
      </c>
      <c r="B28" s="16" t="e">
        <f>VLOOKUP(A28,DAF_AKUN,2,FALSE)</f>
        <v>#N/A</v>
      </c>
      <c r="C28" s="75">
        <f>SUMIF('Neraca Lajur'!A:A,A28,'Neraca Lajur'!I:I)+SUMIF('Neraca Lajur'!A:A,A28,'Neraca Lajur'!J:J)</f>
        <v>0</v>
      </c>
      <c r="D28" s="524"/>
      <c r="F28" s="87"/>
    </row>
    <row r="29" spans="1:6" ht="15" customHeight="1">
      <c r="A29" s="532"/>
      <c r="B29" s="563" t="s">
        <v>92</v>
      </c>
      <c r="C29" s="564"/>
      <c r="D29" s="565">
        <f>SUM(C11:C28)</f>
        <v>14598770818.332001</v>
      </c>
    </row>
    <row r="30" spans="1:6" ht="15" customHeight="1">
      <c r="A30" s="535">
        <v>12000</v>
      </c>
      <c r="B30" s="206" t="str">
        <f t="shared" ref="B30:B36" si="1">VLOOKUP(A30,DAF_AKUN,2,FALSE)</f>
        <v>AKTIVA TETAP</v>
      </c>
      <c r="C30" s="75"/>
      <c r="D30" s="524"/>
    </row>
    <row r="31" spans="1:6" ht="15" customHeight="1">
      <c r="A31" s="566">
        <v>12100</v>
      </c>
      <c r="B31" s="16" t="str">
        <f t="shared" si="1"/>
        <v>Gedung dan Listrik</v>
      </c>
      <c r="C31" s="75">
        <f>SUMIF('Neraca Lajur'!A:A,A31,'Neraca Lajur'!I:I)+SUMIF('Neraca Lajur'!A:A,A31,'Neraca Lajur'!J:J)</f>
        <v>48589042</v>
      </c>
      <c r="D31" s="524"/>
      <c r="F31" s="51">
        <f>+C31+C32+C33</f>
        <v>7010972115</v>
      </c>
    </row>
    <row r="32" spans="1:6">
      <c r="A32" s="566">
        <v>12200</v>
      </c>
      <c r="B32" s="16" t="str">
        <f t="shared" si="1"/>
        <v xml:space="preserve">Peralatan Pabrik </v>
      </c>
      <c r="C32" s="75">
        <f>SUMIF('Neraca Lajur'!A:A,A32,'Neraca Lajur'!I:I)+SUMIF('Neraca Lajur'!A:A,A32,'Neraca Lajur'!J:J)</f>
        <v>6747617604</v>
      </c>
      <c r="D32" s="524"/>
      <c r="F32" s="51">
        <f>+C34+C35+C36</f>
        <v>0</v>
      </c>
    </row>
    <row r="33" spans="1:6">
      <c r="A33" s="566">
        <v>12300</v>
      </c>
      <c r="B33" s="16" t="str">
        <f t="shared" si="1"/>
        <v xml:space="preserve">Peralatan Kantor </v>
      </c>
      <c r="C33" s="75">
        <f>SUMIF('Neraca Lajur'!A:A,A33,'Neraca Lajur'!I:I)+SUMIF('Neraca Lajur'!A:A,A33,'Neraca Lajur'!J:J)</f>
        <v>214765469</v>
      </c>
      <c r="D33" s="524"/>
      <c r="F33" s="51">
        <v>15268274384</v>
      </c>
    </row>
    <row r="34" spans="1:6">
      <c r="A34" s="566">
        <v>12301</v>
      </c>
      <c r="B34" s="16" t="e">
        <f t="shared" si="1"/>
        <v>#N/A</v>
      </c>
      <c r="C34" s="75">
        <f>SUMIF('Neraca Lajur'!A:A,A34,'Neraca Lajur'!I:I)+SUMIF('Neraca Lajur'!A:A,A34,'Neraca Lajur'!J:J)</f>
        <v>0</v>
      </c>
      <c r="D34" s="524"/>
      <c r="F34" s="51">
        <f>+C34+C35+C36</f>
        <v>0</v>
      </c>
    </row>
    <row r="35" spans="1:6">
      <c r="A35" s="566">
        <v>12302</v>
      </c>
      <c r="B35" s="16" t="e">
        <f t="shared" si="1"/>
        <v>#N/A</v>
      </c>
      <c r="C35" s="75">
        <f>SUMIF('Neraca Lajur'!A:A,A35,'Neraca Lajur'!I:I)+SUMIF('Neraca Lajur'!A:A,A35,'Neraca Lajur'!J:J)</f>
        <v>0</v>
      </c>
      <c r="D35" s="524"/>
      <c r="F35" s="51">
        <v>8947512726</v>
      </c>
    </row>
    <row r="36" spans="1:6">
      <c r="A36" s="566">
        <v>12303</v>
      </c>
      <c r="B36" s="16" t="e">
        <f t="shared" si="1"/>
        <v>#N/A</v>
      </c>
      <c r="C36" s="75">
        <f>SUMIF('Neraca Lajur'!A:A,A36,'Neraca Lajur'!I:I)+SUMIF('Neraca Lajur'!A:A,A36,'Neraca Lajur'!J:J)</f>
        <v>0</v>
      </c>
      <c r="D36" s="524"/>
    </row>
    <row r="37" spans="1:6">
      <c r="A37" s="532"/>
      <c r="B37" s="563" t="s">
        <v>93</v>
      </c>
      <c r="C37" s="564"/>
      <c r="D37" s="565">
        <f>SUM(C31:C36)</f>
        <v>7010972115</v>
      </c>
    </row>
    <row r="38" spans="1:6">
      <c r="A38" s="528"/>
      <c r="B38" s="567"/>
      <c r="C38" s="564"/>
      <c r="D38" s="565"/>
    </row>
    <row r="39" spans="1:6">
      <c r="A39" s="535"/>
      <c r="B39" s="563" t="s">
        <v>51</v>
      </c>
      <c r="C39" s="568"/>
      <c r="D39" s="569">
        <f>D29+D37</f>
        <v>21609742933.332001</v>
      </c>
    </row>
    <row r="40" spans="1:6" ht="6" customHeight="1">
      <c r="A40" s="529"/>
      <c r="B40" s="16"/>
      <c r="C40" s="75"/>
      <c r="D40" s="524"/>
    </row>
    <row r="41" spans="1:6">
      <c r="A41" s="535">
        <v>20000</v>
      </c>
      <c r="B41" s="206" t="str">
        <f t="shared" ref="B41:B54" si="2">VLOOKUP(A41,DAF_AKUN,2,FALSE)</f>
        <v>KEWAJIBAN</v>
      </c>
      <c r="C41" s="75"/>
      <c r="D41" s="524"/>
    </row>
    <row r="42" spans="1:6">
      <c r="A42" s="536">
        <v>21100</v>
      </c>
      <c r="B42" s="16" t="str">
        <f t="shared" si="2"/>
        <v xml:space="preserve">Hutang Dagang </v>
      </c>
      <c r="C42" s="75">
        <f>SUMIF('Neraca Lajur'!A:A,A42,'Neraca Lajur'!I:I)+SUMIF('Neraca Lajur'!A:A,A42,'Neraca Lajur'!J:J)</f>
        <v>7976548589</v>
      </c>
      <c r="D42" s="524"/>
      <c r="F42" s="51">
        <v>2375021873</v>
      </c>
    </row>
    <row r="43" spans="1:6">
      <c r="A43" s="530">
        <v>22101</v>
      </c>
      <c r="B43" s="16" t="str">
        <f t="shared" si="2"/>
        <v>Hutang Pph Final PP 46</v>
      </c>
      <c r="C43" s="75">
        <f>SUMIF('Neraca Lajur'!A:A,A43,'Neraca Lajur'!I:I)+SUMIF('Neraca Lajur'!A:A,A43,'Neraca Lajur'!J:J)</f>
        <v>31589467</v>
      </c>
      <c r="D43" s="524"/>
      <c r="F43" s="51">
        <v>2375021873</v>
      </c>
    </row>
    <row r="44" spans="1:6">
      <c r="A44" s="530">
        <v>22102</v>
      </c>
      <c r="B44" s="16" t="str">
        <f t="shared" si="2"/>
        <v>Hutang Pph Pasal 23</v>
      </c>
      <c r="C44" s="75">
        <f>SUMIF('Neraca Lajur'!A:A,A44,'Neraca Lajur'!I:I)+SUMIF('Neraca Lajur'!A:A,A44,'Neraca Lajur'!J:J)</f>
        <v>0</v>
      </c>
      <c r="D44" s="524"/>
      <c r="F44" s="51">
        <f>+C43+C46+C47+C49</f>
        <v>31589467</v>
      </c>
    </row>
    <row r="45" spans="1:6">
      <c r="A45" s="530">
        <v>22103</v>
      </c>
      <c r="B45" s="16" t="str">
        <f t="shared" si="2"/>
        <v xml:space="preserve">Hutang Pph Pasal 4(2) </v>
      </c>
      <c r="C45" s="75">
        <f>SUMIF('Neraca Lajur'!A:A,A45,'Neraca Lajur'!I:I)+SUMIF('Neraca Lajur'!A:A,A45,'Neraca Lajur'!J:J)</f>
        <v>0</v>
      </c>
      <c r="D45" s="524"/>
      <c r="F45" s="51">
        <v>142169796</v>
      </c>
    </row>
    <row r="46" spans="1:6">
      <c r="A46" s="530">
        <v>22104</v>
      </c>
      <c r="B46" s="16" t="str">
        <f t="shared" si="2"/>
        <v>Hutang Pph Pasal 25/29</v>
      </c>
      <c r="C46" s="75">
        <f>SUMIF('Neraca Lajur'!A:A,A46,'Neraca Lajur'!I:I)+SUMIF('Neraca Lajur'!A:A,A46,'Neraca Lajur'!J:J)</f>
        <v>0</v>
      </c>
      <c r="D46" s="524"/>
      <c r="F46" s="51">
        <v>75000000</v>
      </c>
    </row>
    <row r="47" spans="1:6">
      <c r="A47" s="530">
        <v>22114</v>
      </c>
      <c r="B47" s="16" t="e">
        <f>VLOOKUP(A47,DAF_AKUN,2,FALSE)</f>
        <v>#N/A</v>
      </c>
      <c r="C47" s="75">
        <f>SUMIF('Neraca Lajur'!A:A,A47,'Neraca Lajur'!I:I)+SUMIF('Neraca Lajur'!A:A,A47,'Neraca Lajur'!J:J)</f>
        <v>0</v>
      </c>
      <c r="D47" s="524"/>
    </row>
    <row r="48" spans="1:6">
      <c r="A48" s="530">
        <v>22105</v>
      </c>
      <c r="B48" s="16" t="str">
        <f t="shared" si="2"/>
        <v xml:space="preserve">PPN Keluaran </v>
      </c>
      <c r="C48" s="75">
        <f>SUMIF('Neraca Lajur'!A:A,A48,'Neraca Lajur'!I:I)+SUMIF('Neraca Lajur'!A:A,A48,'Neraca Lajur'!J:J)</f>
        <v>126076479.01488286</v>
      </c>
      <c r="D48" s="524"/>
    </row>
    <row r="49" spans="1:6">
      <c r="A49" s="530">
        <v>22106</v>
      </c>
      <c r="B49" s="16" t="e">
        <f>VLOOKUP(A49,DAF_AKUN,2,FALSE)</f>
        <v>#N/A</v>
      </c>
      <c r="C49" s="75">
        <f>SUMIF('Neraca Lajur'!A:A,A49,'Neraca Lajur'!I:I)+SUMIF('Neraca Lajur'!A:A,A49,'Neraca Lajur'!J:J)</f>
        <v>0</v>
      </c>
      <c r="D49" s="524"/>
    </row>
    <row r="50" spans="1:6">
      <c r="A50" s="530">
        <v>23100</v>
      </c>
      <c r="B50" s="16" t="str">
        <f t="shared" si="2"/>
        <v xml:space="preserve">Hutang Bank </v>
      </c>
      <c r="C50" s="75">
        <f>SUMIF('Neraca Lajur'!A:A,A50,'Neraca Lajur'!I:I)+SUMIF('Neraca Lajur'!A:A,A50,'Neraca Lajur'!J:J)</f>
        <v>0</v>
      </c>
      <c r="D50" s="524"/>
    </row>
    <row r="51" spans="1:6">
      <c r="A51" s="530">
        <v>24100</v>
      </c>
      <c r="B51" s="16" t="str">
        <f t="shared" si="2"/>
        <v xml:space="preserve">Hutang Biaya </v>
      </c>
      <c r="C51" s="75">
        <f>SUMIF('Neraca Lajur'!A:A,A51,'Neraca Lajur'!I:I)+SUMIF('Neraca Lajur'!A:A,A51,'Neraca Lajur'!J:J)</f>
        <v>6504600</v>
      </c>
      <c r="D51" s="524"/>
      <c r="F51" s="51">
        <f>+C60+C59</f>
        <v>1980860397.317117</v>
      </c>
    </row>
    <row r="52" spans="1:6">
      <c r="A52" s="530">
        <v>25100</v>
      </c>
      <c r="B52" s="16" t="str">
        <f t="shared" si="2"/>
        <v>Hutang Lain-lain</v>
      </c>
      <c r="C52" s="75">
        <f>SUMIF('Neraca Lajur'!A:A,A52,'Neraca Lajur'!I:I)+SUMIF('Neraca Lajur'!A:A,A52,'Neraca Lajur'!J:J)</f>
        <v>0</v>
      </c>
      <c r="D52" s="524"/>
      <c r="F52" s="51">
        <v>223938794</v>
      </c>
    </row>
    <row r="53" spans="1:6">
      <c r="A53" s="530">
        <v>26100</v>
      </c>
      <c r="B53" s="16" t="str">
        <f t="shared" si="2"/>
        <v xml:space="preserve">Hutang Pemegang Saham </v>
      </c>
      <c r="C53" s="75">
        <f>SUMIF('Neraca Lajur'!A:A,A53,'Neraca Lajur'!I:I)+SUMIF('Neraca Lajur'!A:A,A53,'Neraca Lajur'!J:J)</f>
        <v>0</v>
      </c>
      <c r="D53" s="524"/>
      <c r="F53" s="86"/>
    </row>
    <row r="54" spans="1:6">
      <c r="A54" s="530">
        <v>27100</v>
      </c>
      <c r="B54" s="16" t="str">
        <f t="shared" si="2"/>
        <v xml:space="preserve">Uang Muka Penjualan  </v>
      </c>
      <c r="C54" s="75">
        <f>SUMIF('Neraca Lajur'!A:A,A54,'Neraca Lajur'!I:I)+SUMIF('Neraca Lajur'!A:A,A54,'Neraca Lajur'!J:J)</f>
        <v>18857</v>
      </c>
      <c r="D54" s="524"/>
      <c r="F54" s="86"/>
    </row>
    <row r="55" spans="1:6">
      <c r="A55" s="532"/>
      <c r="B55" s="563" t="s">
        <v>52</v>
      </c>
      <c r="C55" s="564"/>
      <c r="D55" s="565">
        <f>SUM(C42:C54)</f>
        <v>8140737992.014883</v>
      </c>
    </row>
    <row r="56" spans="1:6" ht="10.5" customHeight="1">
      <c r="A56" s="523"/>
      <c r="B56" s="14"/>
      <c r="C56" s="75"/>
      <c r="D56" s="524"/>
    </row>
    <row r="57" spans="1:6">
      <c r="A57" s="523">
        <v>30000</v>
      </c>
      <c r="B57" s="207" t="str">
        <f t="shared" ref="B57:B62" si="3">VLOOKUP(A57,DAF_AKUN,2,FALSE)</f>
        <v>EKUITAS</v>
      </c>
      <c r="C57" s="75"/>
      <c r="D57" s="524"/>
    </row>
    <row r="58" spans="1:6">
      <c r="A58" s="535">
        <v>31000</v>
      </c>
      <c r="B58" s="16" t="str">
        <f t="shared" si="3"/>
        <v xml:space="preserve">Modal </v>
      </c>
      <c r="C58" s="75">
        <f>'Lap Modal'!D11</f>
        <v>11488144544</v>
      </c>
      <c r="D58" s="524"/>
      <c r="F58" s="51">
        <v>375764757</v>
      </c>
    </row>
    <row r="59" spans="1:6">
      <c r="A59" s="535">
        <v>32000</v>
      </c>
      <c r="B59" s="16" t="str">
        <f t="shared" si="3"/>
        <v>Laba Ditahan Amnesty</v>
      </c>
      <c r="C59" s="75">
        <f>-'Lap Modal'!C10</f>
        <v>1500000000</v>
      </c>
      <c r="D59" s="524"/>
      <c r="F59" s="51">
        <f>+C59+C60</f>
        <v>1980860397.317117</v>
      </c>
    </row>
    <row r="60" spans="1:6">
      <c r="A60" s="535">
        <v>33100</v>
      </c>
      <c r="B60" s="16" t="e">
        <f t="shared" si="3"/>
        <v>#N/A</v>
      </c>
      <c r="C60" s="75">
        <f>+'Neraca Lajur'!J103</f>
        <v>480860397.31711698</v>
      </c>
      <c r="D60" s="524"/>
      <c r="F60" s="51">
        <v>221901770</v>
      </c>
    </row>
    <row r="61" spans="1:6">
      <c r="A61" s="535">
        <v>33000</v>
      </c>
      <c r="B61" s="16" t="str">
        <f t="shared" si="3"/>
        <v xml:space="preserve">Prive </v>
      </c>
      <c r="C61" s="75">
        <f>'Lap Modal'!D19</f>
        <v>0</v>
      </c>
      <c r="D61" s="524"/>
    </row>
    <row r="62" spans="1:6">
      <c r="A62" s="535">
        <v>34000</v>
      </c>
      <c r="B62" s="16" t="str">
        <f t="shared" si="3"/>
        <v>Pajak Penghasilan</v>
      </c>
      <c r="C62" s="75">
        <f>SUMIF('Neraca Lajur'!A:A,A62,'Neraca Lajur'!I:I)+SUMIF('Neraca Lajur'!A:A,A62,'Neraca Lajur'!J:J)</f>
        <v>0</v>
      </c>
      <c r="D62" s="524"/>
    </row>
    <row r="63" spans="1:6">
      <c r="A63" s="570"/>
      <c r="B63" s="571" t="s">
        <v>37</v>
      </c>
      <c r="C63" s="564"/>
      <c r="D63" s="565">
        <f>SUM(C58:C62)</f>
        <v>13469004941.317118</v>
      </c>
    </row>
    <row r="64" spans="1:6">
      <c r="A64" s="572"/>
      <c r="B64" s="573"/>
      <c r="C64" s="564"/>
      <c r="D64" s="565"/>
    </row>
    <row r="65" spans="1:5">
      <c r="A65" s="572"/>
      <c r="B65" s="571" t="s">
        <v>38</v>
      </c>
      <c r="C65" s="568"/>
      <c r="D65" s="569">
        <f>D55+D63</f>
        <v>21609742933.332001</v>
      </c>
      <c r="E65" s="52">
        <f>D65-D39</f>
        <v>0</v>
      </c>
    </row>
    <row r="66" spans="1:5">
      <c r="A66" s="552"/>
      <c r="B66" s="574"/>
      <c r="C66" s="574"/>
      <c r="D66" s="575"/>
    </row>
    <row r="67" spans="1:5">
      <c r="A67" s="552"/>
      <c r="B67" s="574"/>
      <c r="C67" s="993" t="s">
        <v>551</v>
      </c>
      <c r="D67" s="994"/>
    </row>
    <row r="68" spans="1:5">
      <c r="A68" s="552"/>
      <c r="B68" s="574"/>
      <c r="C68" s="512"/>
      <c r="D68" s="513"/>
    </row>
    <row r="69" spans="1:5">
      <c r="A69" s="552"/>
      <c r="B69" s="574"/>
      <c r="C69" s="512"/>
      <c r="D69" s="513"/>
    </row>
    <row r="70" spans="1:5">
      <c r="A70" s="552"/>
      <c r="B70" s="574"/>
      <c r="C70" s="512"/>
      <c r="D70" s="513"/>
    </row>
    <row r="71" spans="1:5">
      <c r="A71" s="552"/>
      <c r="B71" s="574"/>
      <c r="C71" s="512"/>
      <c r="D71" s="513"/>
    </row>
    <row r="72" spans="1:5">
      <c r="A72" s="552"/>
      <c r="B72" s="574"/>
      <c r="C72" s="512"/>
      <c r="D72" s="513"/>
    </row>
    <row r="73" spans="1:5">
      <c r="A73" s="555"/>
      <c r="B73" s="516"/>
      <c r="C73" s="975" t="s">
        <v>541</v>
      </c>
      <c r="D73" s="976"/>
    </row>
    <row r="74" spans="1:5" ht="13.5" thickBot="1">
      <c r="A74" s="559"/>
      <c r="B74" s="175"/>
      <c r="C74" s="977" t="s">
        <v>393</v>
      </c>
      <c r="D74" s="978"/>
    </row>
    <row r="257" spans="6:6">
      <c r="F257" s="51">
        <v>42977</v>
      </c>
    </row>
    <row r="258" spans="6:6">
      <c r="F258" s="51">
        <v>42977</v>
      </c>
    </row>
    <row r="259" spans="6:6">
      <c r="F259" s="51">
        <v>42977</v>
      </c>
    </row>
    <row r="260" spans="6:6">
      <c r="F260" s="51">
        <v>42977</v>
      </c>
    </row>
    <row r="261" spans="6:6">
      <c r="F261" s="51">
        <v>42977</v>
      </c>
    </row>
    <row r="262" spans="6:6">
      <c r="F262" s="51">
        <v>42977</v>
      </c>
    </row>
    <row r="263" spans="6:6">
      <c r="F263" s="51">
        <v>42977</v>
      </c>
    </row>
    <row r="264" spans="6:6">
      <c r="F264" s="51">
        <v>42977</v>
      </c>
    </row>
    <row r="265" spans="6:6">
      <c r="F265" s="51">
        <v>42977</v>
      </c>
    </row>
    <row r="266" spans="6:6">
      <c r="F266" s="51">
        <v>42977</v>
      </c>
    </row>
    <row r="267" spans="6:6">
      <c r="F267" s="51">
        <v>42977</v>
      </c>
    </row>
    <row r="268" spans="6:6">
      <c r="F268" s="51">
        <v>42977</v>
      </c>
    </row>
    <row r="269" spans="6:6">
      <c r="F269" s="51">
        <v>42978</v>
      </c>
    </row>
    <row r="270" spans="6:6">
      <c r="F270" s="51">
        <v>42978</v>
      </c>
    </row>
    <row r="271" spans="6:6">
      <c r="F271" s="51">
        <v>42978</v>
      </c>
    </row>
    <row r="272" spans="6:6">
      <c r="F272" s="51">
        <v>42978</v>
      </c>
    </row>
    <row r="273" spans="6:6">
      <c r="F273" s="51">
        <v>42978</v>
      </c>
    </row>
  </sheetData>
  <sheetProtection selectLockedCells="1"/>
  <mergeCells count="9">
    <mergeCell ref="C67:D67"/>
    <mergeCell ref="C73:D73"/>
    <mergeCell ref="C74:D74"/>
    <mergeCell ref="C8:D8"/>
    <mergeCell ref="A1:D1"/>
    <mergeCell ref="A2:D2"/>
    <mergeCell ref="A3:D3"/>
    <mergeCell ref="A5:D5"/>
    <mergeCell ref="A6:D6"/>
  </mergeCells>
  <phoneticPr fontId="0" type="noConversion"/>
  <printOptions horizontalCentered="1"/>
  <pageMargins left="0.7" right="0.7" top="0.25" bottom="0" header="0" footer="0"/>
  <pageSetup paperSize="5" firstPageNumber="0"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EA328"/>
  <sheetViews>
    <sheetView showGridLines="0" zoomScale="55" zoomScaleNormal="55" workbookViewId="0">
      <selection activeCell="DU292" sqref="DU292"/>
    </sheetView>
  </sheetViews>
  <sheetFormatPr defaultRowHeight="12.75"/>
  <cols>
    <col min="1" max="1" width="5.7109375" style="348" customWidth="1"/>
    <col min="2" max="2" width="48.7109375" style="347" customWidth="1"/>
    <col min="3" max="3" width="6.140625" style="347" customWidth="1"/>
    <col min="4" max="4" width="8.85546875" style="347" customWidth="1"/>
    <col min="5" max="5" width="9.85546875" style="347" customWidth="1"/>
    <col min="6" max="6" width="16.42578125" style="347" customWidth="1"/>
    <col min="7" max="7" width="4" style="347" hidden="1" customWidth="1"/>
    <col min="8" max="8" width="13" style="347" hidden="1" customWidth="1"/>
    <col min="9" max="9" width="5.5703125" style="347" hidden="1" customWidth="1"/>
    <col min="10" max="10" width="13.28515625" style="347" hidden="1" customWidth="1"/>
    <col min="11" max="11" width="15.7109375" style="347" hidden="1" customWidth="1"/>
    <col min="12" max="12" width="12.140625" style="347" hidden="1" customWidth="1"/>
    <col min="13" max="15" width="8.140625" style="347" hidden="1" customWidth="1"/>
    <col min="16" max="16" width="10.28515625" style="347" hidden="1" customWidth="1"/>
    <col min="17" max="18" width="8.140625" style="347" hidden="1" customWidth="1"/>
    <col min="19" max="19" width="10.28515625" style="347" hidden="1" customWidth="1"/>
    <col min="20" max="21" width="8.140625" style="347" hidden="1" customWidth="1"/>
    <col min="22" max="22" width="10.28515625" style="347" hidden="1" customWidth="1"/>
    <col min="23" max="24" width="8.140625" style="347" hidden="1" customWidth="1"/>
    <col min="25" max="25" width="10.28515625" style="347" hidden="1" customWidth="1"/>
    <col min="26" max="27" width="8.140625" style="347" hidden="1" customWidth="1"/>
    <col min="28" max="28" width="10.28515625" style="347" hidden="1" customWidth="1"/>
    <col min="29" max="30" width="8.140625" style="347" hidden="1" customWidth="1"/>
    <col min="31" max="31" width="8" style="347" hidden="1" customWidth="1"/>
    <col min="32" max="32" width="13" style="347" hidden="1" customWidth="1"/>
    <col min="33" max="34" width="8.140625" style="347" hidden="1" customWidth="1"/>
    <col min="35" max="35" width="14.28515625" style="347" hidden="1" customWidth="1"/>
    <col min="36" max="36" width="12.5703125" style="347" hidden="1" customWidth="1"/>
    <col min="37" max="37" width="11.85546875" style="347" hidden="1" customWidth="1"/>
    <col min="38" max="38" width="4.42578125" style="347" hidden="1" customWidth="1"/>
    <col min="39" max="43" width="4" style="347" hidden="1" customWidth="1"/>
    <col min="44" max="59" width="3.85546875" style="347" hidden="1" customWidth="1"/>
    <col min="60" max="60" width="13.28515625" style="347" hidden="1" customWidth="1"/>
    <col min="61" max="61" width="15.5703125" style="347" hidden="1" customWidth="1"/>
    <col min="62" max="62" width="12.140625" style="347" hidden="1" customWidth="1"/>
    <col min="63" max="63" width="15.7109375" style="347" hidden="1" customWidth="1"/>
    <col min="64" max="64" width="16.7109375" style="347" hidden="1" customWidth="1"/>
    <col min="65" max="65" width="11.28515625" style="347" hidden="1" customWidth="1"/>
    <col min="66" max="83" width="11.5703125" style="347" hidden="1" customWidth="1"/>
    <col min="84" max="84" width="12.140625" style="347" hidden="1" customWidth="1"/>
    <col min="85" max="85" width="14.5703125" style="347" hidden="1" customWidth="1"/>
    <col min="86" max="86" width="16" style="347" hidden="1" customWidth="1"/>
    <col min="87" max="87" width="13.85546875" style="347" hidden="1" customWidth="1"/>
    <col min="88" max="88" width="9.42578125" style="347" hidden="1" customWidth="1"/>
    <col min="89" max="89" width="10" style="347" hidden="1" customWidth="1"/>
    <col min="90" max="90" width="14.28515625" style="347" hidden="1" customWidth="1"/>
    <col min="91" max="91" width="15.140625" style="347" hidden="1" customWidth="1"/>
    <col min="92" max="92" width="13.28515625" style="347" hidden="1" customWidth="1"/>
    <col min="93" max="93" width="14.28515625" style="347" hidden="1" customWidth="1"/>
    <col min="94" max="94" width="15.140625" style="347" hidden="1" customWidth="1"/>
    <col min="95" max="95" width="13.28515625" style="347" hidden="1" customWidth="1"/>
    <col min="96" max="96" width="14.28515625" style="347" hidden="1" customWidth="1"/>
    <col min="97" max="97" width="15.140625" style="347" hidden="1" customWidth="1"/>
    <col min="98" max="98" width="13.28515625" style="347" hidden="1" customWidth="1"/>
    <col min="99" max="99" width="14.85546875" style="347" hidden="1" customWidth="1"/>
    <col min="100" max="100" width="15.140625" style="347" hidden="1" customWidth="1"/>
    <col min="101" max="102" width="14.85546875" style="347" hidden="1" customWidth="1"/>
    <col min="103" max="103" width="15.140625" style="347" hidden="1" customWidth="1"/>
    <col min="104" max="105" width="14.85546875" style="347" hidden="1" customWidth="1"/>
    <col min="106" max="106" width="15.140625" style="347" hidden="1" customWidth="1"/>
    <col min="107" max="108" width="14.85546875" style="347" hidden="1" customWidth="1"/>
    <col min="109" max="109" width="15.140625" style="347" hidden="1" customWidth="1"/>
    <col min="110" max="110" width="17.42578125" style="347" hidden="1" customWidth="1"/>
    <col min="111" max="111" width="14.85546875" style="347" hidden="1" customWidth="1"/>
    <col min="112" max="112" width="16.85546875" style="347" hidden="1" customWidth="1"/>
    <col min="113" max="113" width="16" style="347" hidden="1" customWidth="1"/>
    <col min="114" max="114" width="14.85546875" style="347" hidden="1" customWidth="1"/>
    <col min="115" max="115" width="16.85546875" style="347" hidden="1" customWidth="1"/>
    <col min="116" max="116" width="16" style="347" hidden="1" customWidth="1"/>
    <col min="117" max="117" width="14.85546875" style="347" hidden="1" customWidth="1"/>
    <col min="118" max="118" width="16.85546875" style="347" hidden="1" customWidth="1"/>
    <col min="119" max="119" width="18" style="347" hidden="1" customWidth="1"/>
    <col min="120" max="120" width="19.42578125" style="347" hidden="1" customWidth="1"/>
    <col min="121" max="121" width="18.5703125" style="347" hidden="1" customWidth="1"/>
    <col min="122" max="125" width="17.140625" style="347" customWidth="1"/>
    <col min="126" max="126" width="15.140625" style="347" customWidth="1"/>
    <col min="127" max="127" width="2" style="347" customWidth="1"/>
    <col min="128" max="129" width="12.28515625" style="347" bestFit="1" customWidth="1"/>
    <col min="130" max="259" width="9.140625" style="347"/>
    <col min="260" max="260" width="3.140625" style="347" customWidth="1"/>
    <col min="261" max="261" width="31.140625" style="347" customWidth="1"/>
    <col min="262" max="262" width="6.140625" style="347" customWidth="1"/>
    <col min="263" max="263" width="8.85546875" style="347" customWidth="1"/>
    <col min="264" max="264" width="7.85546875" style="347" customWidth="1"/>
    <col min="265" max="265" width="16.42578125" style="347" customWidth="1"/>
    <col min="266" max="377" width="0" style="347" hidden="1" customWidth="1"/>
    <col min="378" max="381" width="16" style="347" customWidth="1"/>
    <col min="382" max="382" width="15.140625" style="347" customWidth="1"/>
    <col min="383" max="383" width="2" style="347" customWidth="1"/>
    <col min="384" max="385" width="12.28515625" style="347" bestFit="1" customWidth="1"/>
    <col min="386" max="515" width="9.140625" style="347"/>
    <col min="516" max="516" width="3.140625" style="347" customWidth="1"/>
    <col min="517" max="517" width="31.140625" style="347" customWidth="1"/>
    <col min="518" max="518" width="6.140625" style="347" customWidth="1"/>
    <col min="519" max="519" width="8.85546875" style="347" customWidth="1"/>
    <col min="520" max="520" width="7.85546875" style="347" customWidth="1"/>
    <col min="521" max="521" width="16.42578125" style="347" customWidth="1"/>
    <col min="522" max="633" width="0" style="347" hidden="1" customWidth="1"/>
    <col min="634" max="637" width="16" style="347" customWidth="1"/>
    <col min="638" max="638" width="15.140625" style="347" customWidth="1"/>
    <col min="639" max="639" width="2" style="347" customWidth="1"/>
    <col min="640" max="641" width="12.28515625" style="347" bestFit="1" customWidth="1"/>
    <col min="642" max="771" width="9.140625" style="347"/>
    <col min="772" max="772" width="3.140625" style="347" customWidth="1"/>
    <col min="773" max="773" width="31.140625" style="347" customWidth="1"/>
    <col min="774" max="774" width="6.140625" style="347" customWidth="1"/>
    <col min="775" max="775" width="8.85546875" style="347" customWidth="1"/>
    <col min="776" max="776" width="7.85546875" style="347" customWidth="1"/>
    <col min="777" max="777" width="16.42578125" style="347" customWidth="1"/>
    <col min="778" max="889" width="0" style="347" hidden="1" customWidth="1"/>
    <col min="890" max="893" width="16" style="347" customWidth="1"/>
    <col min="894" max="894" width="15.140625" style="347" customWidth="1"/>
    <col min="895" max="895" width="2" style="347" customWidth="1"/>
    <col min="896" max="897" width="12.28515625" style="347" bestFit="1" customWidth="1"/>
    <col min="898" max="1027" width="9.140625" style="347"/>
    <col min="1028" max="1028" width="3.140625" style="347" customWidth="1"/>
    <col min="1029" max="1029" width="31.140625" style="347" customWidth="1"/>
    <col min="1030" max="1030" width="6.140625" style="347" customWidth="1"/>
    <col min="1031" max="1031" width="8.85546875" style="347" customWidth="1"/>
    <col min="1032" max="1032" width="7.85546875" style="347" customWidth="1"/>
    <col min="1033" max="1033" width="16.42578125" style="347" customWidth="1"/>
    <col min="1034" max="1145" width="0" style="347" hidden="1" customWidth="1"/>
    <col min="1146" max="1149" width="16" style="347" customWidth="1"/>
    <col min="1150" max="1150" width="15.140625" style="347" customWidth="1"/>
    <col min="1151" max="1151" width="2" style="347" customWidth="1"/>
    <col min="1152" max="1153" width="12.28515625" style="347" bestFit="1" customWidth="1"/>
    <col min="1154" max="1283" width="9.140625" style="347"/>
    <col min="1284" max="1284" width="3.140625" style="347" customWidth="1"/>
    <col min="1285" max="1285" width="31.140625" style="347" customWidth="1"/>
    <col min="1286" max="1286" width="6.140625" style="347" customWidth="1"/>
    <col min="1287" max="1287" width="8.85546875" style="347" customWidth="1"/>
    <col min="1288" max="1288" width="7.85546875" style="347" customWidth="1"/>
    <col min="1289" max="1289" width="16.42578125" style="347" customWidth="1"/>
    <col min="1290" max="1401" width="0" style="347" hidden="1" customWidth="1"/>
    <col min="1402" max="1405" width="16" style="347" customWidth="1"/>
    <col min="1406" max="1406" width="15.140625" style="347" customWidth="1"/>
    <col min="1407" max="1407" width="2" style="347" customWidth="1"/>
    <col min="1408" max="1409" width="12.28515625" style="347" bestFit="1" customWidth="1"/>
    <col min="1410" max="1539" width="9.140625" style="347"/>
    <col min="1540" max="1540" width="3.140625" style="347" customWidth="1"/>
    <col min="1541" max="1541" width="31.140625" style="347" customWidth="1"/>
    <col min="1542" max="1542" width="6.140625" style="347" customWidth="1"/>
    <col min="1543" max="1543" width="8.85546875" style="347" customWidth="1"/>
    <col min="1544" max="1544" width="7.85546875" style="347" customWidth="1"/>
    <col min="1545" max="1545" width="16.42578125" style="347" customWidth="1"/>
    <col min="1546" max="1657" width="0" style="347" hidden="1" customWidth="1"/>
    <col min="1658" max="1661" width="16" style="347" customWidth="1"/>
    <col min="1662" max="1662" width="15.140625" style="347" customWidth="1"/>
    <col min="1663" max="1663" width="2" style="347" customWidth="1"/>
    <col min="1664" max="1665" width="12.28515625" style="347" bestFit="1" customWidth="1"/>
    <col min="1666" max="1795" width="9.140625" style="347"/>
    <col min="1796" max="1796" width="3.140625" style="347" customWidth="1"/>
    <col min="1797" max="1797" width="31.140625" style="347" customWidth="1"/>
    <col min="1798" max="1798" width="6.140625" style="347" customWidth="1"/>
    <col min="1799" max="1799" width="8.85546875" style="347" customWidth="1"/>
    <col min="1800" max="1800" width="7.85546875" style="347" customWidth="1"/>
    <col min="1801" max="1801" width="16.42578125" style="347" customWidth="1"/>
    <col min="1802" max="1913" width="0" style="347" hidden="1" customWidth="1"/>
    <col min="1914" max="1917" width="16" style="347" customWidth="1"/>
    <col min="1918" max="1918" width="15.140625" style="347" customWidth="1"/>
    <col min="1919" max="1919" width="2" style="347" customWidth="1"/>
    <col min="1920" max="1921" width="12.28515625" style="347" bestFit="1" customWidth="1"/>
    <col min="1922" max="2051" width="9.140625" style="347"/>
    <col min="2052" max="2052" width="3.140625" style="347" customWidth="1"/>
    <col min="2053" max="2053" width="31.140625" style="347" customWidth="1"/>
    <col min="2054" max="2054" width="6.140625" style="347" customWidth="1"/>
    <col min="2055" max="2055" width="8.85546875" style="347" customWidth="1"/>
    <col min="2056" max="2056" width="7.85546875" style="347" customWidth="1"/>
    <col min="2057" max="2057" width="16.42578125" style="347" customWidth="1"/>
    <col min="2058" max="2169" width="0" style="347" hidden="1" customWidth="1"/>
    <col min="2170" max="2173" width="16" style="347" customWidth="1"/>
    <col min="2174" max="2174" width="15.140625" style="347" customWidth="1"/>
    <col min="2175" max="2175" width="2" style="347" customWidth="1"/>
    <col min="2176" max="2177" width="12.28515625" style="347" bestFit="1" customWidth="1"/>
    <col min="2178" max="2307" width="9.140625" style="347"/>
    <col min="2308" max="2308" width="3.140625" style="347" customWidth="1"/>
    <col min="2309" max="2309" width="31.140625" style="347" customWidth="1"/>
    <col min="2310" max="2310" width="6.140625" style="347" customWidth="1"/>
    <col min="2311" max="2311" width="8.85546875" style="347" customWidth="1"/>
    <col min="2312" max="2312" width="7.85546875" style="347" customWidth="1"/>
    <col min="2313" max="2313" width="16.42578125" style="347" customWidth="1"/>
    <col min="2314" max="2425" width="0" style="347" hidden="1" customWidth="1"/>
    <col min="2426" max="2429" width="16" style="347" customWidth="1"/>
    <col min="2430" max="2430" width="15.140625" style="347" customWidth="1"/>
    <col min="2431" max="2431" width="2" style="347" customWidth="1"/>
    <col min="2432" max="2433" width="12.28515625" style="347" bestFit="1" customWidth="1"/>
    <col min="2434" max="2563" width="9.140625" style="347"/>
    <col min="2564" max="2564" width="3.140625" style="347" customWidth="1"/>
    <col min="2565" max="2565" width="31.140625" style="347" customWidth="1"/>
    <col min="2566" max="2566" width="6.140625" style="347" customWidth="1"/>
    <col min="2567" max="2567" width="8.85546875" style="347" customWidth="1"/>
    <col min="2568" max="2568" width="7.85546875" style="347" customWidth="1"/>
    <col min="2569" max="2569" width="16.42578125" style="347" customWidth="1"/>
    <col min="2570" max="2681" width="0" style="347" hidden="1" customWidth="1"/>
    <col min="2682" max="2685" width="16" style="347" customWidth="1"/>
    <col min="2686" max="2686" width="15.140625" style="347" customWidth="1"/>
    <col min="2687" max="2687" width="2" style="347" customWidth="1"/>
    <col min="2688" max="2689" width="12.28515625" style="347" bestFit="1" customWidth="1"/>
    <col min="2690" max="2819" width="9.140625" style="347"/>
    <col min="2820" max="2820" width="3.140625" style="347" customWidth="1"/>
    <col min="2821" max="2821" width="31.140625" style="347" customWidth="1"/>
    <col min="2822" max="2822" width="6.140625" style="347" customWidth="1"/>
    <col min="2823" max="2823" width="8.85546875" style="347" customWidth="1"/>
    <col min="2824" max="2824" width="7.85546875" style="347" customWidth="1"/>
    <col min="2825" max="2825" width="16.42578125" style="347" customWidth="1"/>
    <col min="2826" max="2937" width="0" style="347" hidden="1" customWidth="1"/>
    <col min="2938" max="2941" width="16" style="347" customWidth="1"/>
    <col min="2942" max="2942" width="15.140625" style="347" customWidth="1"/>
    <col min="2943" max="2943" width="2" style="347" customWidth="1"/>
    <col min="2944" max="2945" width="12.28515625" style="347" bestFit="1" customWidth="1"/>
    <col min="2946" max="3075" width="9.140625" style="347"/>
    <col min="3076" max="3076" width="3.140625" style="347" customWidth="1"/>
    <col min="3077" max="3077" width="31.140625" style="347" customWidth="1"/>
    <col min="3078" max="3078" width="6.140625" style="347" customWidth="1"/>
    <col min="3079" max="3079" width="8.85546875" style="347" customWidth="1"/>
    <col min="3080" max="3080" width="7.85546875" style="347" customWidth="1"/>
    <col min="3081" max="3081" width="16.42578125" style="347" customWidth="1"/>
    <col min="3082" max="3193" width="0" style="347" hidden="1" customWidth="1"/>
    <col min="3194" max="3197" width="16" style="347" customWidth="1"/>
    <col min="3198" max="3198" width="15.140625" style="347" customWidth="1"/>
    <col min="3199" max="3199" width="2" style="347" customWidth="1"/>
    <col min="3200" max="3201" width="12.28515625" style="347" bestFit="1" customWidth="1"/>
    <col min="3202" max="3331" width="9.140625" style="347"/>
    <col min="3332" max="3332" width="3.140625" style="347" customWidth="1"/>
    <col min="3333" max="3333" width="31.140625" style="347" customWidth="1"/>
    <col min="3334" max="3334" width="6.140625" style="347" customWidth="1"/>
    <col min="3335" max="3335" width="8.85546875" style="347" customWidth="1"/>
    <col min="3336" max="3336" width="7.85546875" style="347" customWidth="1"/>
    <col min="3337" max="3337" width="16.42578125" style="347" customWidth="1"/>
    <col min="3338" max="3449" width="0" style="347" hidden="1" customWidth="1"/>
    <col min="3450" max="3453" width="16" style="347" customWidth="1"/>
    <col min="3454" max="3454" width="15.140625" style="347" customWidth="1"/>
    <col min="3455" max="3455" width="2" style="347" customWidth="1"/>
    <col min="3456" max="3457" width="12.28515625" style="347" bestFit="1" customWidth="1"/>
    <col min="3458" max="3587" width="9.140625" style="347"/>
    <col min="3588" max="3588" width="3.140625" style="347" customWidth="1"/>
    <col min="3589" max="3589" width="31.140625" style="347" customWidth="1"/>
    <col min="3590" max="3590" width="6.140625" style="347" customWidth="1"/>
    <col min="3591" max="3591" width="8.85546875" style="347" customWidth="1"/>
    <col min="3592" max="3592" width="7.85546875" style="347" customWidth="1"/>
    <col min="3593" max="3593" width="16.42578125" style="347" customWidth="1"/>
    <col min="3594" max="3705" width="0" style="347" hidden="1" customWidth="1"/>
    <col min="3706" max="3709" width="16" style="347" customWidth="1"/>
    <col min="3710" max="3710" width="15.140625" style="347" customWidth="1"/>
    <col min="3711" max="3711" width="2" style="347" customWidth="1"/>
    <col min="3712" max="3713" width="12.28515625" style="347" bestFit="1" customWidth="1"/>
    <col min="3714" max="3843" width="9.140625" style="347"/>
    <col min="3844" max="3844" width="3.140625" style="347" customWidth="1"/>
    <col min="3845" max="3845" width="31.140625" style="347" customWidth="1"/>
    <col min="3846" max="3846" width="6.140625" style="347" customWidth="1"/>
    <col min="3847" max="3847" width="8.85546875" style="347" customWidth="1"/>
    <col min="3848" max="3848" width="7.85546875" style="347" customWidth="1"/>
    <col min="3849" max="3849" width="16.42578125" style="347" customWidth="1"/>
    <col min="3850" max="3961" width="0" style="347" hidden="1" customWidth="1"/>
    <col min="3962" max="3965" width="16" style="347" customWidth="1"/>
    <col min="3966" max="3966" width="15.140625" style="347" customWidth="1"/>
    <col min="3967" max="3967" width="2" style="347" customWidth="1"/>
    <col min="3968" max="3969" width="12.28515625" style="347" bestFit="1" customWidth="1"/>
    <col min="3970" max="4099" width="9.140625" style="347"/>
    <col min="4100" max="4100" width="3.140625" style="347" customWidth="1"/>
    <col min="4101" max="4101" width="31.140625" style="347" customWidth="1"/>
    <col min="4102" max="4102" width="6.140625" style="347" customWidth="1"/>
    <col min="4103" max="4103" width="8.85546875" style="347" customWidth="1"/>
    <col min="4104" max="4104" width="7.85546875" style="347" customWidth="1"/>
    <col min="4105" max="4105" width="16.42578125" style="347" customWidth="1"/>
    <col min="4106" max="4217" width="0" style="347" hidden="1" customWidth="1"/>
    <col min="4218" max="4221" width="16" style="347" customWidth="1"/>
    <col min="4222" max="4222" width="15.140625" style="347" customWidth="1"/>
    <col min="4223" max="4223" width="2" style="347" customWidth="1"/>
    <col min="4224" max="4225" width="12.28515625" style="347" bestFit="1" customWidth="1"/>
    <col min="4226" max="4355" width="9.140625" style="347"/>
    <col min="4356" max="4356" width="3.140625" style="347" customWidth="1"/>
    <col min="4357" max="4357" width="31.140625" style="347" customWidth="1"/>
    <col min="4358" max="4358" width="6.140625" style="347" customWidth="1"/>
    <col min="4359" max="4359" width="8.85546875" style="347" customWidth="1"/>
    <col min="4360" max="4360" width="7.85546875" style="347" customWidth="1"/>
    <col min="4361" max="4361" width="16.42578125" style="347" customWidth="1"/>
    <col min="4362" max="4473" width="0" style="347" hidden="1" customWidth="1"/>
    <col min="4474" max="4477" width="16" style="347" customWidth="1"/>
    <col min="4478" max="4478" width="15.140625" style="347" customWidth="1"/>
    <col min="4479" max="4479" width="2" style="347" customWidth="1"/>
    <col min="4480" max="4481" width="12.28515625" style="347" bestFit="1" customWidth="1"/>
    <col min="4482" max="4611" width="9.140625" style="347"/>
    <col min="4612" max="4612" width="3.140625" style="347" customWidth="1"/>
    <col min="4613" max="4613" width="31.140625" style="347" customWidth="1"/>
    <col min="4614" max="4614" width="6.140625" style="347" customWidth="1"/>
    <col min="4615" max="4615" width="8.85546875" style="347" customWidth="1"/>
    <col min="4616" max="4616" width="7.85546875" style="347" customWidth="1"/>
    <col min="4617" max="4617" width="16.42578125" style="347" customWidth="1"/>
    <col min="4618" max="4729" width="0" style="347" hidden="1" customWidth="1"/>
    <col min="4730" max="4733" width="16" style="347" customWidth="1"/>
    <col min="4734" max="4734" width="15.140625" style="347" customWidth="1"/>
    <col min="4735" max="4735" width="2" style="347" customWidth="1"/>
    <col min="4736" max="4737" width="12.28515625" style="347" bestFit="1" customWidth="1"/>
    <col min="4738" max="4867" width="9.140625" style="347"/>
    <col min="4868" max="4868" width="3.140625" style="347" customWidth="1"/>
    <col min="4869" max="4869" width="31.140625" style="347" customWidth="1"/>
    <col min="4870" max="4870" width="6.140625" style="347" customWidth="1"/>
    <col min="4871" max="4871" width="8.85546875" style="347" customWidth="1"/>
    <col min="4872" max="4872" width="7.85546875" style="347" customWidth="1"/>
    <col min="4873" max="4873" width="16.42578125" style="347" customWidth="1"/>
    <col min="4874" max="4985" width="0" style="347" hidden="1" customWidth="1"/>
    <col min="4986" max="4989" width="16" style="347" customWidth="1"/>
    <col min="4990" max="4990" width="15.140625" style="347" customWidth="1"/>
    <col min="4991" max="4991" width="2" style="347" customWidth="1"/>
    <col min="4992" max="4993" width="12.28515625" style="347" bestFit="1" customWidth="1"/>
    <col min="4994" max="5123" width="9.140625" style="347"/>
    <col min="5124" max="5124" width="3.140625" style="347" customWidth="1"/>
    <col min="5125" max="5125" width="31.140625" style="347" customWidth="1"/>
    <col min="5126" max="5126" width="6.140625" style="347" customWidth="1"/>
    <col min="5127" max="5127" width="8.85546875" style="347" customWidth="1"/>
    <col min="5128" max="5128" width="7.85546875" style="347" customWidth="1"/>
    <col min="5129" max="5129" width="16.42578125" style="347" customWidth="1"/>
    <col min="5130" max="5241" width="0" style="347" hidden="1" customWidth="1"/>
    <col min="5242" max="5245" width="16" style="347" customWidth="1"/>
    <col min="5246" max="5246" width="15.140625" style="347" customWidth="1"/>
    <col min="5247" max="5247" width="2" style="347" customWidth="1"/>
    <col min="5248" max="5249" width="12.28515625" style="347" bestFit="1" customWidth="1"/>
    <col min="5250" max="5379" width="9.140625" style="347"/>
    <col min="5380" max="5380" width="3.140625" style="347" customWidth="1"/>
    <col min="5381" max="5381" width="31.140625" style="347" customWidth="1"/>
    <col min="5382" max="5382" width="6.140625" style="347" customWidth="1"/>
    <col min="5383" max="5383" width="8.85546875" style="347" customWidth="1"/>
    <col min="5384" max="5384" width="7.85546875" style="347" customWidth="1"/>
    <col min="5385" max="5385" width="16.42578125" style="347" customWidth="1"/>
    <col min="5386" max="5497" width="0" style="347" hidden="1" customWidth="1"/>
    <col min="5498" max="5501" width="16" style="347" customWidth="1"/>
    <col min="5502" max="5502" width="15.140625" style="347" customWidth="1"/>
    <col min="5503" max="5503" width="2" style="347" customWidth="1"/>
    <col min="5504" max="5505" width="12.28515625" style="347" bestFit="1" customWidth="1"/>
    <col min="5506" max="5635" width="9.140625" style="347"/>
    <col min="5636" max="5636" width="3.140625" style="347" customWidth="1"/>
    <col min="5637" max="5637" width="31.140625" style="347" customWidth="1"/>
    <col min="5638" max="5638" width="6.140625" style="347" customWidth="1"/>
    <col min="5639" max="5639" width="8.85546875" style="347" customWidth="1"/>
    <col min="5640" max="5640" width="7.85546875" style="347" customWidth="1"/>
    <col min="5641" max="5641" width="16.42578125" style="347" customWidth="1"/>
    <col min="5642" max="5753" width="0" style="347" hidden="1" customWidth="1"/>
    <col min="5754" max="5757" width="16" style="347" customWidth="1"/>
    <col min="5758" max="5758" width="15.140625" style="347" customWidth="1"/>
    <col min="5759" max="5759" width="2" style="347" customWidth="1"/>
    <col min="5760" max="5761" width="12.28515625" style="347" bestFit="1" customWidth="1"/>
    <col min="5762" max="5891" width="9.140625" style="347"/>
    <col min="5892" max="5892" width="3.140625" style="347" customWidth="1"/>
    <col min="5893" max="5893" width="31.140625" style="347" customWidth="1"/>
    <col min="5894" max="5894" width="6.140625" style="347" customWidth="1"/>
    <col min="5895" max="5895" width="8.85546875" style="347" customWidth="1"/>
    <col min="5896" max="5896" width="7.85546875" style="347" customWidth="1"/>
    <col min="5897" max="5897" width="16.42578125" style="347" customWidth="1"/>
    <col min="5898" max="6009" width="0" style="347" hidden="1" customWidth="1"/>
    <col min="6010" max="6013" width="16" style="347" customWidth="1"/>
    <col min="6014" max="6014" width="15.140625" style="347" customWidth="1"/>
    <col min="6015" max="6015" width="2" style="347" customWidth="1"/>
    <col min="6016" max="6017" width="12.28515625" style="347" bestFit="1" customWidth="1"/>
    <col min="6018" max="6147" width="9.140625" style="347"/>
    <col min="6148" max="6148" width="3.140625" style="347" customWidth="1"/>
    <col min="6149" max="6149" width="31.140625" style="347" customWidth="1"/>
    <col min="6150" max="6150" width="6.140625" style="347" customWidth="1"/>
    <col min="6151" max="6151" width="8.85546875" style="347" customWidth="1"/>
    <col min="6152" max="6152" width="7.85546875" style="347" customWidth="1"/>
    <col min="6153" max="6153" width="16.42578125" style="347" customWidth="1"/>
    <col min="6154" max="6265" width="0" style="347" hidden="1" customWidth="1"/>
    <col min="6266" max="6269" width="16" style="347" customWidth="1"/>
    <col min="6270" max="6270" width="15.140625" style="347" customWidth="1"/>
    <col min="6271" max="6271" width="2" style="347" customWidth="1"/>
    <col min="6272" max="6273" width="12.28515625" style="347" bestFit="1" customWidth="1"/>
    <col min="6274" max="6403" width="9.140625" style="347"/>
    <col min="6404" max="6404" width="3.140625" style="347" customWidth="1"/>
    <col min="6405" max="6405" width="31.140625" style="347" customWidth="1"/>
    <col min="6406" max="6406" width="6.140625" style="347" customWidth="1"/>
    <col min="6407" max="6407" width="8.85546875" style="347" customWidth="1"/>
    <col min="6408" max="6408" width="7.85546875" style="347" customWidth="1"/>
    <col min="6409" max="6409" width="16.42578125" style="347" customWidth="1"/>
    <col min="6410" max="6521" width="0" style="347" hidden="1" customWidth="1"/>
    <col min="6522" max="6525" width="16" style="347" customWidth="1"/>
    <col min="6526" max="6526" width="15.140625" style="347" customWidth="1"/>
    <col min="6527" max="6527" width="2" style="347" customWidth="1"/>
    <col min="6528" max="6529" width="12.28515625" style="347" bestFit="1" customWidth="1"/>
    <col min="6530" max="6659" width="9.140625" style="347"/>
    <col min="6660" max="6660" width="3.140625" style="347" customWidth="1"/>
    <col min="6661" max="6661" width="31.140625" style="347" customWidth="1"/>
    <col min="6662" max="6662" width="6.140625" style="347" customWidth="1"/>
    <col min="6663" max="6663" width="8.85546875" style="347" customWidth="1"/>
    <col min="6664" max="6664" width="7.85546875" style="347" customWidth="1"/>
    <col min="6665" max="6665" width="16.42578125" style="347" customWidth="1"/>
    <col min="6666" max="6777" width="0" style="347" hidden="1" customWidth="1"/>
    <col min="6778" max="6781" width="16" style="347" customWidth="1"/>
    <col min="6782" max="6782" width="15.140625" style="347" customWidth="1"/>
    <col min="6783" max="6783" width="2" style="347" customWidth="1"/>
    <col min="6784" max="6785" width="12.28515625" style="347" bestFit="1" customWidth="1"/>
    <col min="6786" max="6915" width="9.140625" style="347"/>
    <col min="6916" max="6916" width="3.140625" style="347" customWidth="1"/>
    <col min="6917" max="6917" width="31.140625" style="347" customWidth="1"/>
    <col min="6918" max="6918" width="6.140625" style="347" customWidth="1"/>
    <col min="6919" max="6919" width="8.85546875" style="347" customWidth="1"/>
    <col min="6920" max="6920" width="7.85546875" style="347" customWidth="1"/>
    <col min="6921" max="6921" width="16.42578125" style="347" customWidth="1"/>
    <col min="6922" max="7033" width="0" style="347" hidden="1" customWidth="1"/>
    <col min="7034" max="7037" width="16" style="347" customWidth="1"/>
    <col min="7038" max="7038" width="15.140625" style="347" customWidth="1"/>
    <col min="7039" max="7039" width="2" style="347" customWidth="1"/>
    <col min="7040" max="7041" width="12.28515625" style="347" bestFit="1" customWidth="1"/>
    <col min="7042" max="7171" width="9.140625" style="347"/>
    <col min="7172" max="7172" width="3.140625" style="347" customWidth="1"/>
    <col min="7173" max="7173" width="31.140625" style="347" customWidth="1"/>
    <col min="7174" max="7174" width="6.140625" style="347" customWidth="1"/>
    <col min="7175" max="7175" width="8.85546875" style="347" customWidth="1"/>
    <col min="7176" max="7176" width="7.85546875" style="347" customWidth="1"/>
    <col min="7177" max="7177" width="16.42578125" style="347" customWidth="1"/>
    <col min="7178" max="7289" width="0" style="347" hidden="1" customWidth="1"/>
    <col min="7290" max="7293" width="16" style="347" customWidth="1"/>
    <col min="7294" max="7294" width="15.140625" style="347" customWidth="1"/>
    <col min="7295" max="7295" width="2" style="347" customWidth="1"/>
    <col min="7296" max="7297" width="12.28515625" style="347" bestFit="1" customWidth="1"/>
    <col min="7298" max="7427" width="9.140625" style="347"/>
    <col min="7428" max="7428" width="3.140625" style="347" customWidth="1"/>
    <col min="7429" max="7429" width="31.140625" style="347" customWidth="1"/>
    <col min="7430" max="7430" width="6.140625" style="347" customWidth="1"/>
    <col min="7431" max="7431" width="8.85546875" style="347" customWidth="1"/>
    <col min="7432" max="7432" width="7.85546875" style="347" customWidth="1"/>
    <col min="7433" max="7433" width="16.42578125" style="347" customWidth="1"/>
    <col min="7434" max="7545" width="0" style="347" hidden="1" customWidth="1"/>
    <col min="7546" max="7549" width="16" style="347" customWidth="1"/>
    <col min="7550" max="7550" width="15.140625" style="347" customWidth="1"/>
    <col min="7551" max="7551" width="2" style="347" customWidth="1"/>
    <col min="7552" max="7553" width="12.28515625" style="347" bestFit="1" customWidth="1"/>
    <col min="7554" max="7683" width="9.140625" style="347"/>
    <col min="7684" max="7684" width="3.140625" style="347" customWidth="1"/>
    <col min="7685" max="7685" width="31.140625" style="347" customWidth="1"/>
    <col min="7686" max="7686" width="6.140625" style="347" customWidth="1"/>
    <col min="7687" max="7687" width="8.85546875" style="347" customWidth="1"/>
    <col min="7688" max="7688" width="7.85546875" style="347" customWidth="1"/>
    <col min="7689" max="7689" width="16.42578125" style="347" customWidth="1"/>
    <col min="7690" max="7801" width="0" style="347" hidden="1" customWidth="1"/>
    <col min="7802" max="7805" width="16" style="347" customWidth="1"/>
    <col min="7806" max="7806" width="15.140625" style="347" customWidth="1"/>
    <col min="7807" max="7807" width="2" style="347" customWidth="1"/>
    <col min="7808" max="7809" width="12.28515625" style="347" bestFit="1" customWidth="1"/>
    <col min="7810" max="7939" width="9.140625" style="347"/>
    <col min="7940" max="7940" width="3.140625" style="347" customWidth="1"/>
    <col min="7941" max="7941" width="31.140625" style="347" customWidth="1"/>
    <col min="7942" max="7942" width="6.140625" style="347" customWidth="1"/>
    <col min="7943" max="7943" width="8.85546875" style="347" customWidth="1"/>
    <col min="7944" max="7944" width="7.85546875" style="347" customWidth="1"/>
    <col min="7945" max="7945" width="16.42578125" style="347" customWidth="1"/>
    <col min="7946" max="8057" width="0" style="347" hidden="1" customWidth="1"/>
    <col min="8058" max="8061" width="16" style="347" customWidth="1"/>
    <col min="8062" max="8062" width="15.140625" style="347" customWidth="1"/>
    <col min="8063" max="8063" width="2" style="347" customWidth="1"/>
    <col min="8064" max="8065" width="12.28515625" style="347" bestFit="1" customWidth="1"/>
    <col min="8066" max="8195" width="9.140625" style="347"/>
    <col min="8196" max="8196" width="3.140625" style="347" customWidth="1"/>
    <col min="8197" max="8197" width="31.140625" style="347" customWidth="1"/>
    <col min="8198" max="8198" width="6.140625" style="347" customWidth="1"/>
    <col min="8199" max="8199" width="8.85546875" style="347" customWidth="1"/>
    <col min="8200" max="8200" width="7.85546875" style="347" customWidth="1"/>
    <col min="8201" max="8201" width="16.42578125" style="347" customWidth="1"/>
    <col min="8202" max="8313" width="0" style="347" hidden="1" customWidth="1"/>
    <col min="8314" max="8317" width="16" style="347" customWidth="1"/>
    <col min="8318" max="8318" width="15.140625" style="347" customWidth="1"/>
    <col min="8319" max="8319" width="2" style="347" customWidth="1"/>
    <col min="8320" max="8321" width="12.28515625" style="347" bestFit="1" customWidth="1"/>
    <col min="8322" max="8451" width="9.140625" style="347"/>
    <col min="8452" max="8452" width="3.140625" style="347" customWidth="1"/>
    <col min="8453" max="8453" width="31.140625" style="347" customWidth="1"/>
    <col min="8454" max="8454" width="6.140625" style="347" customWidth="1"/>
    <col min="8455" max="8455" width="8.85546875" style="347" customWidth="1"/>
    <col min="8456" max="8456" width="7.85546875" style="347" customWidth="1"/>
    <col min="8457" max="8457" width="16.42578125" style="347" customWidth="1"/>
    <col min="8458" max="8569" width="0" style="347" hidden="1" customWidth="1"/>
    <col min="8570" max="8573" width="16" style="347" customWidth="1"/>
    <col min="8574" max="8574" width="15.140625" style="347" customWidth="1"/>
    <col min="8575" max="8575" width="2" style="347" customWidth="1"/>
    <col min="8576" max="8577" width="12.28515625" style="347" bestFit="1" customWidth="1"/>
    <col min="8578" max="8707" width="9.140625" style="347"/>
    <col min="8708" max="8708" width="3.140625" style="347" customWidth="1"/>
    <col min="8709" max="8709" width="31.140625" style="347" customWidth="1"/>
    <col min="8710" max="8710" width="6.140625" style="347" customWidth="1"/>
    <col min="8711" max="8711" width="8.85546875" style="347" customWidth="1"/>
    <col min="8712" max="8712" width="7.85546875" style="347" customWidth="1"/>
    <col min="8713" max="8713" width="16.42578125" style="347" customWidth="1"/>
    <col min="8714" max="8825" width="0" style="347" hidden="1" customWidth="1"/>
    <col min="8826" max="8829" width="16" style="347" customWidth="1"/>
    <col min="8830" max="8830" width="15.140625" style="347" customWidth="1"/>
    <col min="8831" max="8831" width="2" style="347" customWidth="1"/>
    <col min="8832" max="8833" width="12.28515625" style="347" bestFit="1" customWidth="1"/>
    <col min="8834" max="8963" width="9.140625" style="347"/>
    <col min="8964" max="8964" width="3.140625" style="347" customWidth="1"/>
    <col min="8965" max="8965" width="31.140625" style="347" customWidth="1"/>
    <col min="8966" max="8966" width="6.140625" style="347" customWidth="1"/>
    <col min="8967" max="8967" width="8.85546875" style="347" customWidth="1"/>
    <col min="8968" max="8968" width="7.85546875" style="347" customWidth="1"/>
    <col min="8969" max="8969" width="16.42578125" style="347" customWidth="1"/>
    <col min="8970" max="9081" width="0" style="347" hidden="1" customWidth="1"/>
    <col min="9082" max="9085" width="16" style="347" customWidth="1"/>
    <col min="9086" max="9086" width="15.140625" style="347" customWidth="1"/>
    <col min="9087" max="9087" width="2" style="347" customWidth="1"/>
    <col min="9088" max="9089" width="12.28515625" style="347" bestFit="1" customWidth="1"/>
    <col min="9090" max="9219" width="9.140625" style="347"/>
    <col min="9220" max="9220" width="3.140625" style="347" customWidth="1"/>
    <col min="9221" max="9221" width="31.140625" style="347" customWidth="1"/>
    <col min="9222" max="9222" width="6.140625" style="347" customWidth="1"/>
    <col min="9223" max="9223" width="8.85546875" style="347" customWidth="1"/>
    <col min="9224" max="9224" width="7.85546875" style="347" customWidth="1"/>
    <col min="9225" max="9225" width="16.42578125" style="347" customWidth="1"/>
    <col min="9226" max="9337" width="0" style="347" hidden="1" customWidth="1"/>
    <col min="9338" max="9341" width="16" style="347" customWidth="1"/>
    <col min="9342" max="9342" width="15.140625" style="347" customWidth="1"/>
    <col min="9343" max="9343" width="2" style="347" customWidth="1"/>
    <col min="9344" max="9345" width="12.28515625" style="347" bestFit="1" customWidth="1"/>
    <col min="9346" max="9475" width="9.140625" style="347"/>
    <col min="9476" max="9476" width="3.140625" style="347" customWidth="1"/>
    <col min="9477" max="9477" width="31.140625" style="347" customWidth="1"/>
    <col min="9478" max="9478" width="6.140625" style="347" customWidth="1"/>
    <col min="9479" max="9479" width="8.85546875" style="347" customWidth="1"/>
    <col min="9480" max="9480" width="7.85546875" style="347" customWidth="1"/>
    <col min="9481" max="9481" width="16.42578125" style="347" customWidth="1"/>
    <col min="9482" max="9593" width="0" style="347" hidden="1" customWidth="1"/>
    <col min="9594" max="9597" width="16" style="347" customWidth="1"/>
    <col min="9598" max="9598" width="15.140625" style="347" customWidth="1"/>
    <col min="9599" max="9599" width="2" style="347" customWidth="1"/>
    <col min="9600" max="9601" width="12.28515625" style="347" bestFit="1" customWidth="1"/>
    <col min="9602" max="9731" width="9.140625" style="347"/>
    <col min="9732" max="9732" width="3.140625" style="347" customWidth="1"/>
    <col min="9733" max="9733" width="31.140625" style="347" customWidth="1"/>
    <col min="9734" max="9734" width="6.140625" style="347" customWidth="1"/>
    <col min="9735" max="9735" width="8.85546875" style="347" customWidth="1"/>
    <col min="9736" max="9736" width="7.85546875" style="347" customWidth="1"/>
    <col min="9737" max="9737" width="16.42578125" style="347" customWidth="1"/>
    <col min="9738" max="9849" width="0" style="347" hidden="1" customWidth="1"/>
    <col min="9850" max="9853" width="16" style="347" customWidth="1"/>
    <col min="9854" max="9854" width="15.140625" style="347" customWidth="1"/>
    <col min="9855" max="9855" width="2" style="347" customWidth="1"/>
    <col min="9856" max="9857" width="12.28515625" style="347" bestFit="1" customWidth="1"/>
    <col min="9858" max="9987" width="9.140625" style="347"/>
    <col min="9988" max="9988" width="3.140625" style="347" customWidth="1"/>
    <col min="9989" max="9989" width="31.140625" style="347" customWidth="1"/>
    <col min="9990" max="9990" width="6.140625" style="347" customWidth="1"/>
    <col min="9991" max="9991" width="8.85546875" style="347" customWidth="1"/>
    <col min="9992" max="9992" width="7.85546875" style="347" customWidth="1"/>
    <col min="9993" max="9993" width="16.42578125" style="347" customWidth="1"/>
    <col min="9994" max="10105" width="0" style="347" hidden="1" customWidth="1"/>
    <col min="10106" max="10109" width="16" style="347" customWidth="1"/>
    <col min="10110" max="10110" width="15.140625" style="347" customWidth="1"/>
    <col min="10111" max="10111" width="2" style="347" customWidth="1"/>
    <col min="10112" max="10113" width="12.28515625" style="347" bestFit="1" customWidth="1"/>
    <col min="10114" max="10243" width="9.140625" style="347"/>
    <col min="10244" max="10244" width="3.140625" style="347" customWidth="1"/>
    <col min="10245" max="10245" width="31.140625" style="347" customWidth="1"/>
    <col min="10246" max="10246" width="6.140625" style="347" customWidth="1"/>
    <col min="10247" max="10247" width="8.85546875" style="347" customWidth="1"/>
    <col min="10248" max="10248" width="7.85546875" style="347" customWidth="1"/>
    <col min="10249" max="10249" width="16.42578125" style="347" customWidth="1"/>
    <col min="10250" max="10361" width="0" style="347" hidden="1" customWidth="1"/>
    <col min="10362" max="10365" width="16" style="347" customWidth="1"/>
    <col min="10366" max="10366" width="15.140625" style="347" customWidth="1"/>
    <col min="10367" max="10367" width="2" style="347" customWidth="1"/>
    <col min="10368" max="10369" width="12.28515625" style="347" bestFit="1" customWidth="1"/>
    <col min="10370" max="10499" width="9.140625" style="347"/>
    <col min="10500" max="10500" width="3.140625" style="347" customWidth="1"/>
    <col min="10501" max="10501" width="31.140625" style="347" customWidth="1"/>
    <col min="10502" max="10502" width="6.140625" style="347" customWidth="1"/>
    <col min="10503" max="10503" width="8.85546875" style="347" customWidth="1"/>
    <col min="10504" max="10504" width="7.85546875" style="347" customWidth="1"/>
    <col min="10505" max="10505" width="16.42578125" style="347" customWidth="1"/>
    <col min="10506" max="10617" width="0" style="347" hidden="1" customWidth="1"/>
    <col min="10618" max="10621" width="16" style="347" customWidth="1"/>
    <col min="10622" max="10622" width="15.140625" style="347" customWidth="1"/>
    <col min="10623" max="10623" width="2" style="347" customWidth="1"/>
    <col min="10624" max="10625" width="12.28515625" style="347" bestFit="1" customWidth="1"/>
    <col min="10626" max="10755" width="9.140625" style="347"/>
    <col min="10756" max="10756" width="3.140625" style="347" customWidth="1"/>
    <col min="10757" max="10757" width="31.140625" style="347" customWidth="1"/>
    <col min="10758" max="10758" width="6.140625" style="347" customWidth="1"/>
    <col min="10759" max="10759" width="8.85546875" style="347" customWidth="1"/>
    <col min="10760" max="10760" width="7.85546875" style="347" customWidth="1"/>
    <col min="10761" max="10761" width="16.42578125" style="347" customWidth="1"/>
    <col min="10762" max="10873" width="0" style="347" hidden="1" customWidth="1"/>
    <col min="10874" max="10877" width="16" style="347" customWidth="1"/>
    <col min="10878" max="10878" width="15.140625" style="347" customWidth="1"/>
    <col min="10879" max="10879" width="2" style="347" customWidth="1"/>
    <col min="10880" max="10881" width="12.28515625" style="347" bestFit="1" customWidth="1"/>
    <col min="10882" max="11011" width="9.140625" style="347"/>
    <col min="11012" max="11012" width="3.140625" style="347" customWidth="1"/>
    <col min="11013" max="11013" width="31.140625" style="347" customWidth="1"/>
    <col min="11014" max="11014" width="6.140625" style="347" customWidth="1"/>
    <col min="11015" max="11015" width="8.85546875" style="347" customWidth="1"/>
    <col min="11016" max="11016" width="7.85546875" style="347" customWidth="1"/>
    <col min="11017" max="11017" width="16.42578125" style="347" customWidth="1"/>
    <col min="11018" max="11129" width="0" style="347" hidden="1" customWidth="1"/>
    <col min="11130" max="11133" width="16" style="347" customWidth="1"/>
    <col min="11134" max="11134" width="15.140625" style="347" customWidth="1"/>
    <col min="11135" max="11135" width="2" style="347" customWidth="1"/>
    <col min="11136" max="11137" width="12.28515625" style="347" bestFit="1" customWidth="1"/>
    <col min="11138" max="11267" width="9.140625" style="347"/>
    <col min="11268" max="11268" width="3.140625" style="347" customWidth="1"/>
    <col min="11269" max="11269" width="31.140625" style="347" customWidth="1"/>
    <col min="11270" max="11270" width="6.140625" style="347" customWidth="1"/>
    <col min="11271" max="11271" width="8.85546875" style="347" customWidth="1"/>
    <col min="11272" max="11272" width="7.85546875" style="347" customWidth="1"/>
    <col min="11273" max="11273" width="16.42578125" style="347" customWidth="1"/>
    <col min="11274" max="11385" width="0" style="347" hidden="1" customWidth="1"/>
    <col min="11386" max="11389" width="16" style="347" customWidth="1"/>
    <col min="11390" max="11390" width="15.140625" style="347" customWidth="1"/>
    <col min="11391" max="11391" width="2" style="347" customWidth="1"/>
    <col min="11392" max="11393" width="12.28515625" style="347" bestFit="1" customWidth="1"/>
    <col min="11394" max="11523" width="9.140625" style="347"/>
    <col min="11524" max="11524" width="3.140625" style="347" customWidth="1"/>
    <col min="11525" max="11525" width="31.140625" style="347" customWidth="1"/>
    <col min="11526" max="11526" width="6.140625" style="347" customWidth="1"/>
    <col min="11527" max="11527" width="8.85546875" style="347" customWidth="1"/>
    <col min="11528" max="11528" width="7.85546875" style="347" customWidth="1"/>
    <col min="11529" max="11529" width="16.42578125" style="347" customWidth="1"/>
    <col min="11530" max="11641" width="0" style="347" hidden="1" customWidth="1"/>
    <col min="11642" max="11645" width="16" style="347" customWidth="1"/>
    <col min="11646" max="11646" width="15.140625" style="347" customWidth="1"/>
    <col min="11647" max="11647" width="2" style="347" customWidth="1"/>
    <col min="11648" max="11649" width="12.28515625" style="347" bestFit="1" customWidth="1"/>
    <col min="11650" max="11779" width="9.140625" style="347"/>
    <col min="11780" max="11780" width="3.140625" style="347" customWidth="1"/>
    <col min="11781" max="11781" width="31.140625" style="347" customWidth="1"/>
    <col min="11782" max="11782" width="6.140625" style="347" customWidth="1"/>
    <col min="11783" max="11783" width="8.85546875" style="347" customWidth="1"/>
    <col min="11784" max="11784" width="7.85546875" style="347" customWidth="1"/>
    <col min="11785" max="11785" width="16.42578125" style="347" customWidth="1"/>
    <col min="11786" max="11897" width="0" style="347" hidden="1" customWidth="1"/>
    <col min="11898" max="11901" width="16" style="347" customWidth="1"/>
    <col min="11902" max="11902" width="15.140625" style="347" customWidth="1"/>
    <col min="11903" max="11903" width="2" style="347" customWidth="1"/>
    <col min="11904" max="11905" width="12.28515625" style="347" bestFit="1" customWidth="1"/>
    <col min="11906" max="12035" width="9.140625" style="347"/>
    <col min="12036" max="12036" width="3.140625" style="347" customWidth="1"/>
    <col min="12037" max="12037" width="31.140625" style="347" customWidth="1"/>
    <col min="12038" max="12038" width="6.140625" style="347" customWidth="1"/>
    <col min="12039" max="12039" width="8.85546875" style="347" customWidth="1"/>
    <col min="12040" max="12040" width="7.85546875" style="347" customWidth="1"/>
    <col min="12041" max="12041" width="16.42578125" style="347" customWidth="1"/>
    <col min="12042" max="12153" width="0" style="347" hidden="1" customWidth="1"/>
    <col min="12154" max="12157" width="16" style="347" customWidth="1"/>
    <col min="12158" max="12158" width="15.140625" style="347" customWidth="1"/>
    <col min="12159" max="12159" width="2" style="347" customWidth="1"/>
    <col min="12160" max="12161" width="12.28515625" style="347" bestFit="1" customWidth="1"/>
    <col min="12162" max="12291" width="9.140625" style="347"/>
    <col min="12292" max="12292" width="3.140625" style="347" customWidth="1"/>
    <col min="12293" max="12293" width="31.140625" style="347" customWidth="1"/>
    <col min="12294" max="12294" width="6.140625" style="347" customWidth="1"/>
    <col min="12295" max="12295" width="8.85546875" style="347" customWidth="1"/>
    <col min="12296" max="12296" width="7.85546875" style="347" customWidth="1"/>
    <col min="12297" max="12297" width="16.42578125" style="347" customWidth="1"/>
    <col min="12298" max="12409" width="0" style="347" hidden="1" customWidth="1"/>
    <col min="12410" max="12413" width="16" style="347" customWidth="1"/>
    <col min="12414" max="12414" width="15.140625" style="347" customWidth="1"/>
    <col min="12415" max="12415" width="2" style="347" customWidth="1"/>
    <col min="12416" max="12417" width="12.28515625" style="347" bestFit="1" customWidth="1"/>
    <col min="12418" max="12547" width="9.140625" style="347"/>
    <col min="12548" max="12548" width="3.140625" style="347" customWidth="1"/>
    <col min="12549" max="12549" width="31.140625" style="347" customWidth="1"/>
    <col min="12550" max="12550" width="6.140625" style="347" customWidth="1"/>
    <col min="12551" max="12551" width="8.85546875" style="347" customWidth="1"/>
    <col min="12552" max="12552" width="7.85546875" style="347" customWidth="1"/>
    <col min="12553" max="12553" width="16.42578125" style="347" customWidth="1"/>
    <col min="12554" max="12665" width="0" style="347" hidden="1" customWidth="1"/>
    <col min="12666" max="12669" width="16" style="347" customWidth="1"/>
    <col min="12670" max="12670" width="15.140625" style="347" customWidth="1"/>
    <col min="12671" max="12671" width="2" style="347" customWidth="1"/>
    <col min="12672" max="12673" width="12.28515625" style="347" bestFit="1" customWidth="1"/>
    <col min="12674" max="12803" width="9.140625" style="347"/>
    <col min="12804" max="12804" width="3.140625" style="347" customWidth="1"/>
    <col min="12805" max="12805" width="31.140625" style="347" customWidth="1"/>
    <col min="12806" max="12806" width="6.140625" style="347" customWidth="1"/>
    <col min="12807" max="12807" width="8.85546875" style="347" customWidth="1"/>
    <col min="12808" max="12808" width="7.85546875" style="347" customWidth="1"/>
    <col min="12809" max="12809" width="16.42578125" style="347" customWidth="1"/>
    <col min="12810" max="12921" width="0" style="347" hidden="1" customWidth="1"/>
    <col min="12922" max="12925" width="16" style="347" customWidth="1"/>
    <col min="12926" max="12926" width="15.140625" style="347" customWidth="1"/>
    <col min="12927" max="12927" width="2" style="347" customWidth="1"/>
    <col min="12928" max="12929" width="12.28515625" style="347" bestFit="1" customWidth="1"/>
    <col min="12930" max="13059" width="9.140625" style="347"/>
    <col min="13060" max="13060" width="3.140625" style="347" customWidth="1"/>
    <col min="13061" max="13061" width="31.140625" style="347" customWidth="1"/>
    <col min="13062" max="13062" width="6.140625" style="347" customWidth="1"/>
    <col min="13063" max="13063" width="8.85546875" style="347" customWidth="1"/>
    <col min="13064" max="13064" width="7.85546875" style="347" customWidth="1"/>
    <col min="13065" max="13065" width="16.42578125" style="347" customWidth="1"/>
    <col min="13066" max="13177" width="0" style="347" hidden="1" customWidth="1"/>
    <col min="13178" max="13181" width="16" style="347" customWidth="1"/>
    <col min="13182" max="13182" width="15.140625" style="347" customWidth="1"/>
    <col min="13183" max="13183" width="2" style="347" customWidth="1"/>
    <col min="13184" max="13185" width="12.28515625" style="347" bestFit="1" customWidth="1"/>
    <col min="13186" max="13315" width="9.140625" style="347"/>
    <col min="13316" max="13316" width="3.140625" style="347" customWidth="1"/>
    <col min="13317" max="13317" width="31.140625" style="347" customWidth="1"/>
    <col min="13318" max="13318" width="6.140625" style="347" customWidth="1"/>
    <col min="13319" max="13319" width="8.85546875" style="347" customWidth="1"/>
    <col min="13320" max="13320" width="7.85546875" style="347" customWidth="1"/>
    <col min="13321" max="13321" width="16.42578125" style="347" customWidth="1"/>
    <col min="13322" max="13433" width="0" style="347" hidden="1" customWidth="1"/>
    <col min="13434" max="13437" width="16" style="347" customWidth="1"/>
    <col min="13438" max="13438" width="15.140625" style="347" customWidth="1"/>
    <col min="13439" max="13439" width="2" style="347" customWidth="1"/>
    <col min="13440" max="13441" width="12.28515625" style="347" bestFit="1" customWidth="1"/>
    <col min="13442" max="13571" width="9.140625" style="347"/>
    <col min="13572" max="13572" width="3.140625" style="347" customWidth="1"/>
    <col min="13573" max="13573" width="31.140625" style="347" customWidth="1"/>
    <col min="13574" max="13574" width="6.140625" style="347" customWidth="1"/>
    <col min="13575" max="13575" width="8.85546875" style="347" customWidth="1"/>
    <col min="13576" max="13576" width="7.85546875" style="347" customWidth="1"/>
    <col min="13577" max="13577" width="16.42578125" style="347" customWidth="1"/>
    <col min="13578" max="13689" width="0" style="347" hidden="1" customWidth="1"/>
    <col min="13690" max="13693" width="16" style="347" customWidth="1"/>
    <col min="13694" max="13694" width="15.140625" style="347" customWidth="1"/>
    <col min="13695" max="13695" width="2" style="347" customWidth="1"/>
    <col min="13696" max="13697" width="12.28515625" style="347" bestFit="1" customWidth="1"/>
    <col min="13698" max="13827" width="9.140625" style="347"/>
    <col min="13828" max="13828" width="3.140625" style="347" customWidth="1"/>
    <col min="13829" max="13829" width="31.140625" style="347" customWidth="1"/>
    <col min="13830" max="13830" width="6.140625" style="347" customWidth="1"/>
    <col min="13831" max="13831" width="8.85546875" style="347" customWidth="1"/>
    <col min="13832" max="13832" width="7.85546875" style="347" customWidth="1"/>
    <col min="13833" max="13833" width="16.42578125" style="347" customWidth="1"/>
    <col min="13834" max="13945" width="0" style="347" hidden="1" customWidth="1"/>
    <col min="13946" max="13949" width="16" style="347" customWidth="1"/>
    <col min="13950" max="13950" width="15.140625" style="347" customWidth="1"/>
    <col min="13951" max="13951" width="2" style="347" customWidth="1"/>
    <col min="13952" max="13953" width="12.28515625" style="347" bestFit="1" customWidth="1"/>
    <col min="13954" max="14083" width="9.140625" style="347"/>
    <col min="14084" max="14084" width="3.140625" style="347" customWidth="1"/>
    <col min="14085" max="14085" width="31.140625" style="347" customWidth="1"/>
    <col min="14086" max="14086" width="6.140625" style="347" customWidth="1"/>
    <col min="14087" max="14087" width="8.85546875" style="347" customWidth="1"/>
    <col min="14088" max="14088" width="7.85546875" style="347" customWidth="1"/>
    <col min="14089" max="14089" width="16.42578125" style="347" customWidth="1"/>
    <col min="14090" max="14201" width="0" style="347" hidden="1" customWidth="1"/>
    <col min="14202" max="14205" width="16" style="347" customWidth="1"/>
    <col min="14206" max="14206" width="15.140625" style="347" customWidth="1"/>
    <col min="14207" max="14207" width="2" style="347" customWidth="1"/>
    <col min="14208" max="14209" width="12.28515625" style="347" bestFit="1" customWidth="1"/>
    <col min="14210" max="14339" width="9.140625" style="347"/>
    <col min="14340" max="14340" width="3.140625" style="347" customWidth="1"/>
    <col min="14341" max="14341" width="31.140625" style="347" customWidth="1"/>
    <col min="14342" max="14342" width="6.140625" style="347" customWidth="1"/>
    <col min="14343" max="14343" width="8.85546875" style="347" customWidth="1"/>
    <col min="14344" max="14344" width="7.85546875" style="347" customWidth="1"/>
    <col min="14345" max="14345" width="16.42578125" style="347" customWidth="1"/>
    <col min="14346" max="14457" width="0" style="347" hidden="1" customWidth="1"/>
    <col min="14458" max="14461" width="16" style="347" customWidth="1"/>
    <col min="14462" max="14462" width="15.140625" style="347" customWidth="1"/>
    <col min="14463" max="14463" width="2" style="347" customWidth="1"/>
    <col min="14464" max="14465" width="12.28515625" style="347" bestFit="1" customWidth="1"/>
    <col min="14466" max="14595" width="9.140625" style="347"/>
    <col min="14596" max="14596" width="3.140625" style="347" customWidth="1"/>
    <col min="14597" max="14597" width="31.140625" style="347" customWidth="1"/>
    <col min="14598" max="14598" width="6.140625" style="347" customWidth="1"/>
    <col min="14599" max="14599" width="8.85546875" style="347" customWidth="1"/>
    <col min="14600" max="14600" width="7.85546875" style="347" customWidth="1"/>
    <col min="14601" max="14601" width="16.42578125" style="347" customWidth="1"/>
    <col min="14602" max="14713" width="0" style="347" hidden="1" customWidth="1"/>
    <col min="14714" max="14717" width="16" style="347" customWidth="1"/>
    <col min="14718" max="14718" width="15.140625" style="347" customWidth="1"/>
    <col min="14719" max="14719" width="2" style="347" customWidth="1"/>
    <col min="14720" max="14721" width="12.28515625" style="347" bestFit="1" customWidth="1"/>
    <col min="14722" max="14851" width="9.140625" style="347"/>
    <col min="14852" max="14852" width="3.140625" style="347" customWidth="1"/>
    <col min="14853" max="14853" width="31.140625" style="347" customWidth="1"/>
    <col min="14854" max="14854" width="6.140625" style="347" customWidth="1"/>
    <col min="14855" max="14855" width="8.85546875" style="347" customWidth="1"/>
    <col min="14856" max="14856" width="7.85546875" style="347" customWidth="1"/>
    <col min="14857" max="14857" width="16.42578125" style="347" customWidth="1"/>
    <col min="14858" max="14969" width="0" style="347" hidden="1" customWidth="1"/>
    <col min="14970" max="14973" width="16" style="347" customWidth="1"/>
    <col min="14974" max="14974" width="15.140625" style="347" customWidth="1"/>
    <col min="14975" max="14975" width="2" style="347" customWidth="1"/>
    <col min="14976" max="14977" width="12.28515625" style="347" bestFit="1" customWidth="1"/>
    <col min="14978" max="15107" width="9.140625" style="347"/>
    <col min="15108" max="15108" width="3.140625" style="347" customWidth="1"/>
    <col min="15109" max="15109" width="31.140625" style="347" customWidth="1"/>
    <col min="15110" max="15110" width="6.140625" style="347" customWidth="1"/>
    <col min="15111" max="15111" width="8.85546875" style="347" customWidth="1"/>
    <col min="15112" max="15112" width="7.85546875" style="347" customWidth="1"/>
    <col min="15113" max="15113" width="16.42578125" style="347" customWidth="1"/>
    <col min="15114" max="15225" width="0" style="347" hidden="1" customWidth="1"/>
    <col min="15226" max="15229" width="16" style="347" customWidth="1"/>
    <col min="15230" max="15230" width="15.140625" style="347" customWidth="1"/>
    <col min="15231" max="15231" width="2" style="347" customWidth="1"/>
    <col min="15232" max="15233" width="12.28515625" style="347" bestFit="1" customWidth="1"/>
    <col min="15234" max="15363" width="9.140625" style="347"/>
    <col min="15364" max="15364" width="3.140625" style="347" customWidth="1"/>
    <col min="15365" max="15365" width="31.140625" style="347" customWidth="1"/>
    <col min="15366" max="15366" width="6.140625" style="347" customWidth="1"/>
    <col min="15367" max="15367" width="8.85546875" style="347" customWidth="1"/>
    <col min="15368" max="15368" width="7.85546875" style="347" customWidth="1"/>
    <col min="15369" max="15369" width="16.42578125" style="347" customWidth="1"/>
    <col min="15370" max="15481" width="0" style="347" hidden="1" customWidth="1"/>
    <col min="15482" max="15485" width="16" style="347" customWidth="1"/>
    <col min="15486" max="15486" width="15.140625" style="347" customWidth="1"/>
    <col min="15487" max="15487" width="2" style="347" customWidth="1"/>
    <col min="15488" max="15489" width="12.28515625" style="347" bestFit="1" customWidth="1"/>
    <col min="15490" max="15619" width="9.140625" style="347"/>
    <col min="15620" max="15620" width="3.140625" style="347" customWidth="1"/>
    <col min="15621" max="15621" width="31.140625" style="347" customWidth="1"/>
    <col min="15622" max="15622" width="6.140625" style="347" customWidth="1"/>
    <col min="15623" max="15623" width="8.85546875" style="347" customWidth="1"/>
    <col min="15624" max="15624" width="7.85546875" style="347" customWidth="1"/>
    <col min="15625" max="15625" width="16.42578125" style="347" customWidth="1"/>
    <col min="15626" max="15737" width="0" style="347" hidden="1" customWidth="1"/>
    <col min="15738" max="15741" width="16" style="347" customWidth="1"/>
    <col min="15742" max="15742" width="15.140625" style="347" customWidth="1"/>
    <col min="15743" max="15743" width="2" style="347" customWidth="1"/>
    <col min="15744" max="15745" width="12.28515625" style="347" bestFit="1" customWidth="1"/>
    <col min="15746" max="15875" width="9.140625" style="347"/>
    <col min="15876" max="15876" width="3.140625" style="347" customWidth="1"/>
    <col min="15877" max="15877" width="31.140625" style="347" customWidth="1"/>
    <col min="15878" max="15878" width="6.140625" style="347" customWidth="1"/>
    <col min="15879" max="15879" width="8.85546875" style="347" customWidth="1"/>
    <col min="15880" max="15880" width="7.85546875" style="347" customWidth="1"/>
    <col min="15881" max="15881" width="16.42578125" style="347" customWidth="1"/>
    <col min="15882" max="15993" width="0" style="347" hidden="1" customWidth="1"/>
    <col min="15994" max="15997" width="16" style="347" customWidth="1"/>
    <col min="15998" max="15998" width="15.140625" style="347" customWidth="1"/>
    <col min="15999" max="15999" width="2" style="347" customWidth="1"/>
    <col min="16000" max="16001" width="12.28515625" style="347" bestFit="1" customWidth="1"/>
    <col min="16002" max="16131" width="9.140625" style="347"/>
    <col min="16132" max="16132" width="3.140625" style="347" customWidth="1"/>
    <col min="16133" max="16133" width="31.140625" style="347" customWidth="1"/>
    <col min="16134" max="16134" width="6.140625" style="347" customWidth="1"/>
    <col min="16135" max="16135" width="8.85546875" style="347" customWidth="1"/>
    <col min="16136" max="16136" width="7.85546875" style="347" customWidth="1"/>
    <col min="16137" max="16137" width="16.42578125" style="347" customWidth="1"/>
    <col min="16138" max="16249" width="0" style="347" hidden="1" customWidth="1"/>
    <col min="16250" max="16253" width="16" style="347" customWidth="1"/>
    <col min="16254" max="16254" width="15.140625" style="347" customWidth="1"/>
    <col min="16255" max="16255" width="2" style="347" customWidth="1"/>
    <col min="16256" max="16257" width="12.28515625" style="347" bestFit="1" customWidth="1"/>
    <col min="16258" max="16384" width="9.140625" style="347"/>
  </cols>
  <sheetData>
    <row r="1" spans="1:127" customFormat="1" ht="12.75" customHeight="1">
      <c r="A1" s="602"/>
      <c r="B1" s="603"/>
      <c r="C1" s="603"/>
      <c r="D1" s="603"/>
      <c r="E1" s="603"/>
      <c r="F1" s="603"/>
      <c r="G1" s="603"/>
      <c r="H1" s="603"/>
      <c r="I1" s="603"/>
      <c r="J1" s="603"/>
      <c r="K1" s="603"/>
      <c r="L1" s="603"/>
      <c r="M1" s="603"/>
      <c r="N1" s="603"/>
      <c r="O1" s="603"/>
      <c r="P1" s="603"/>
      <c r="Q1" s="603"/>
      <c r="R1" s="603"/>
      <c r="S1" s="603"/>
      <c r="T1" s="603"/>
      <c r="U1" s="603"/>
      <c r="V1" s="603"/>
      <c r="W1" s="603"/>
      <c r="X1" s="603"/>
      <c r="Y1" s="603"/>
      <c r="Z1" s="603"/>
      <c r="AA1" s="603"/>
      <c r="AB1" s="603"/>
      <c r="AC1" s="603"/>
      <c r="AD1" s="603"/>
      <c r="AE1" s="603"/>
      <c r="AF1" s="603"/>
      <c r="AG1" s="603"/>
      <c r="AH1" s="603"/>
      <c r="AI1" s="603"/>
      <c r="AJ1" s="603"/>
      <c r="AK1" s="603"/>
      <c r="AL1" s="603"/>
      <c r="AM1" s="603"/>
      <c r="AN1" s="603"/>
      <c r="AO1" s="603"/>
      <c r="AP1" s="603"/>
      <c r="AQ1" s="603"/>
      <c r="AR1" s="603"/>
      <c r="AS1" s="603"/>
      <c r="AT1" s="603"/>
      <c r="AU1" s="603"/>
      <c r="AV1" s="603"/>
      <c r="AW1" s="603"/>
      <c r="AX1" s="603"/>
      <c r="AY1" s="603"/>
      <c r="AZ1" s="603"/>
      <c r="BA1" s="603"/>
      <c r="BB1" s="603"/>
      <c r="BC1" s="603"/>
      <c r="BD1" s="603"/>
      <c r="BE1" s="603"/>
      <c r="BF1" s="603"/>
      <c r="BG1" s="603"/>
      <c r="BH1" s="603"/>
      <c r="BI1" s="603"/>
      <c r="BJ1" s="603"/>
      <c r="BK1" s="603"/>
      <c r="BL1" s="603"/>
      <c r="BM1" s="603"/>
      <c r="BN1" s="603"/>
      <c r="BO1" s="603"/>
      <c r="BP1" s="603"/>
      <c r="BQ1" s="603"/>
      <c r="BR1" s="603"/>
      <c r="BS1" s="603"/>
      <c r="BT1" s="603"/>
      <c r="BU1" s="603"/>
      <c r="BV1" s="603"/>
      <c r="BW1" s="603"/>
      <c r="BX1" s="603"/>
      <c r="BY1" s="603"/>
      <c r="BZ1" s="603"/>
      <c r="CA1" s="603"/>
      <c r="CB1" s="603"/>
      <c r="CC1" s="603"/>
      <c r="CD1" s="603"/>
      <c r="CE1" s="603"/>
      <c r="CF1" s="603"/>
      <c r="CG1" s="603"/>
      <c r="CH1" s="603"/>
      <c r="CI1" s="603"/>
      <c r="CJ1" s="603"/>
      <c r="CK1" s="603"/>
      <c r="CL1" s="603"/>
      <c r="CM1" s="603"/>
      <c r="CN1" s="603"/>
      <c r="CO1" s="603"/>
      <c r="CP1" s="603"/>
      <c r="CQ1" s="603"/>
      <c r="CR1" s="603"/>
      <c r="CS1" s="603"/>
      <c r="CT1" s="603"/>
      <c r="CU1" s="603"/>
      <c r="CV1" s="603"/>
      <c r="CW1" s="603"/>
      <c r="CX1" s="603"/>
      <c r="CY1" s="603"/>
      <c r="CZ1" s="603"/>
      <c r="DA1" s="603"/>
      <c r="DB1" s="603"/>
      <c r="DC1" s="603"/>
      <c r="DD1" s="603"/>
      <c r="DE1" s="603"/>
      <c r="DF1" s="603"/>
      <c r="DG1" s="603"/>
      <c r="DH1" s="603"/>
      <c r="DI1" s="603"/>
      <c r="DJ1" s="603"/>
      <c r="DK1" s="603"/>
      <c r="DL1" s="603"/>
      <c r="DM1" s="603"/>
      <c r="DN1" s="603"/>
      <c r="DO1" s="603"/>
      <c r="DP1" s="603"/>
      <c r="DQ1" s="603"/>
      <c r="DR1" s="603"/>
      <c r="DS1" s="603"/>
      <c r="DT1" s="603"/>
      <c r="DU1" s="603"/>
      <c r="DV1" s="604" t="s">
        <v>201</v>
      </c>
      <c r="DW1" s="605"/>
    </row>
    <row r="2" spans="1:127" ht="18" customHeight="1">
      <c r="A2" s="1031" t="s">
        <v>202</v>
      </c>
      <c r="B2" s="1032"/>
      <c r="C2" s="1032"/>
      <c r="D2" s="1032"/>
      <c r="E2" s="1032"/>
      <c r="F2" s="1032"/>
      <c r="G2" s="1032"/>
      <c r="H2" s="1032"/>
      <c r="I2" s="1032"/>
      <c r="J2" s="1032"/>
      <c r="K2" s="1032"/>
      <c r="L2" s="1032"/>
      <c r="M2" s="1032"/>
      <c r="N2" s="1032"/>
      <c r="O2" s="1032"/>
      <c r="P2" s="1032"/>
      <c r="Q2" s="1032"/>
      <c r="R2" s="1032"/>
      <c r="S2" s="1032"/>
      <c r="T2" s="1032"/>
      <c r="U2" s="1032"/>
      <c r="V2" s="1032"/>
      <c r="W2" s="1032"/>
      <c r="X2" s="1032"/>
      <c r="Y2" s="1032"/>
      <c r="Z2" s="1032"/>
      <c r="AA2" s="1032"/>
      <c r="AB2" s="1032"/>
      <c r="AC2" s="1032"/>
      <c r="AD2" s="1032"/>
      <c r="AE2" s="1032"/>
      <c r="AF2" s="1032"/>
      <c r="AG2" s="1032"/>
      <c r="AH2" s="1032"/>
      <c r="AI2" s="1032"/>
      <c r="AJ2" s="1032"/>
      <c r="AK2" s="1032"/>
      <c r="AL2" s="1032"/>
      <c r="AM2" s="1032"/>
      <c r="AN2" s="1032"/>
      <c r="AO2" s="1032"/>
      <c r="AP2" s="1032"/>
      <c r="AQ2" s="1032"/>
      <c r="AR2" s="1032"/>
      <c r="AS2" s="1032"/>
      <c r="AT2" s="1032"/>
      <c r="AU2" s="1032"/>
      <c r="AV2" s="1032"/>
      <c r="AW2" s="1032"/>
      <c r="AX2" s="1032"/>
      <c r="AY2" s="1032"/>
      <c r="AZ2" s="1032"/>
      <c r="BA2" s="1032"/>
      <c r="BB2" s="1032"/>
      <c r="BC2" s="1032"/>
      <c r="BD2" s="1032"/>
      <c r="BE2" s="1032"/>
      <c r="BF2" s="1032"/>
      <c r="BG2" s="1032"/>
      <c r="BH2" s="1032"/>
      <c r="BI2" s="1032"/>
      <c r="BJ2" s="1032"/>
      <c r="BK2" s="1032"/>
      <c r="BL2" s="1032"/>
      <c r="BM2" s="1032"/>
      <c r="BN2" s="1032"/>
      <c r="BO2" s="1032"/>
      <c r="BP2" s="1032"/>
      <c r="BQ2" s="1032"/>
      <c r="BR2" s="1032"/>
      <c r="BS2" s="1032"/>
      <c r="BT2" s="1032"/>
      <c r="BU2" s="1032"/>
      <c r="BV2" s="1032"/>
      <c r="BW2" s="1032"/>
      <c r="BX2" s="1032"/>
      <c r="BY2" s="1032"/>
      <c r="BZ2" s="1032"/>
      <c r="CA2" s="1032"/>
      <c r="CB2" s="1032"/>
      <c r="CC2" s="1032"/>
      <c r="CD2" s="1032"/>
      <c r="CE2" s="1032"/>
      <c r="CF2" s="1032"/>
      <c r="CG2" s="1032"/>
      <c r="CH2" s="1032"/>
      <c r="CI2" s="1032"/>
      <c r="CJ2" s="1032"/>
      <c r="CK2" s="1032"/>
      <c r="CL2" s="1032"/>
      <c r="CM2" s="1032"/>
      <c r="CN2" s="1032"/>
      <c r="CO2" s="1032"/>
      <c r="CP2" s="1032"/>
      <c r="CQ2" s="1032"/>
      <c r="CR2" s="1032"/>
      <c r="CS2" s="1032"/>
      <c r="CT2" s="1032"/>
      <c r="CU2" s="1032"/>
      <c r="CV2" s="1032"/>
      <c r="CW2" s="1032"/>
      <c r="CX2" s="1032"/>
      <c r="CY2" s="1032"/>
      <c r="CZ2" s="1032"/>
      <c r="DA2" s="1032"/>
      <c r="DB2" s="1032"/>
      <c r="DC2" s="1032"/>
      <c r="DD2" s="1032"/>
      <c r="DE2" s="1032"/>
      <c r="DF2" s="1032"/>
      <c r="DG2" s="1032"/>
      <c r="DH2" s="1032"/>
      <c r="DI2" s="1032"/>
      <c r="DJ2" s="1032"/>
      <c r="DK2" s="1032"/>
      <c r="DL2" s="1032"/>
      <c r="DM2" s="1032"/>
      <c r="DN2" s="1032"/>
      <c r="DO2" s="1032"/>
      <c r="DP2" s="1032"/>
      <c r="DQ2" s="1032"/>
      <c r="DR2" s="1032"/>
      <c r="DS2" s="1032"/>
      <c r="DT2" s="1032"/>
      <c r="DU2" s="1032"/>
      <c r="DV2" s="1032"/>
      <c r="DW2" s="606"/>
    </row>
    <row r="3" spans="1:127" ht="15.2" customHeight="1">
      <c r="A3" s="1031" t="s">
        <v>203</v>
      </c>
      <c r="B3" s="1032"/>
      <c r="C3" s="1032"/>
      <c r="D3" s="1032"/>
      <c r="E3" s="1032"/>
      <c r="F3" s="1032"/>
      <c r="G3" s="1032"/>
      <c r="H3" s="1032"/>
      <c r="I3" s="1032"/>
      <c r="J3" s="1032"/>
      <c r="K3" s="1032"/>
      <c r="L3" s="1032"/>
      <c r="M3" s="1032"/>
      <c r="N3" s="1032"/>
      <c r="O3" s="1032"/>
      <c r="P3" s="1032"/>
      <c r="Q3" s="1032"/>
      <c r="R3" s="1032"/>
      <c r="S3" s="1032"/>
      <c r="T3" s="1032"/>
      <c r="U3" s="1032"/>
      <c r="V3" s="1032"/>
      <c r="W3" s="1032"/>
      <c r="X3" s="1032"/>
      <c r="Y3" s="1032"/>
      <c r="Z3" s="1032"/>
      <c r="AA3" s="1032"/>
      <c r="AB3" s="1032"/>
      <c r="AC3" s="1032"/>
      <c r="AD3" s="1032"/>
      <c r="AE3" s="1032"/>
      <c r="AF3" s="1032"/>
      <c r="AG3" s="1032"/>
      <c r="AH3" s="1032"/>
      <c r="AI3" s="1032"/>
      <c r="AJ3" s="1032"/>
      <c r="AK3" s="1032"/>
      <c r="AL3" s="1032"/>
      <c r="AM3" s="1032"/>
      <c r="AN3" s="1032"/>
      <c r="AO3" s="1032"/>
      <c r="AP3" s="1032"/>
      <c r="AQ3" s="1032"/>
      <c r="AR3" s="1032"/>
      <c r="AS3" s="1032"/>
      <c r="AT3" s="1032"/>
      <c r="AU3" s="1032"/>
      <c r="AV3" s="1032"/>
      <c r="AW3" s="1032"/>
      <c r="AX3" s="1032"/>
      <c r="AY3" s="1032"/>
      <c r="AZ3" s="1032"/>
      <c r="BA3" s="1032"/>
      <c r="BB3" s="1032"/>
      <c r="BC3" s="1032"/>
      <c r="BD3" s="1032"/>
      <c r="BE3" s="1032"/>
      <c r="BF3" s="1032"/>
      <c r="BG3" s="1032"/>
      <c r="BH3" s="1032"/>
      <c r="BI3" s="1032"/>
      <c r="BJ3" s="1032"/>
      <c r="BK3" s="1032"/>
      <c r="BL3" s="1032"/>
      <c r="BM3" s="1032"/>
      <c r="BN3" s="1032"/>
      <c r="BO3" s="1032"/>
      <c r="BP3" s="1032"/>
      <c r="BQ3" s="1032"/>
      <c r="BR3" s="1032"/>
      <c r="BS3" s="1032"/>
      <c r="BT3" s="1032"/>
      <c r="BU3" s="1032"/>
      <c r="BV3" s="1032"/>
      <c r="BW3" s="1032"/>
      <c r="BX3" s="1032"/>
      <c r="BY3" s="1032"/>
      <c r="BZ3" s="1032"/>
      <c r="CA3" s="1032"/>
      <c r="CB3" s="1032"/>
      <c r="CC3" s="1032"/>
      <c r="CD3" s="1032"/>
      <c r="CE3" s="1032"/>
      <c r="CF3" s="1032"/>
      <c r="CG3" s="1032"/>
      <c r="CH3" s="1032"/>
      <c r="CI3" s="1032"/>
      <c r="CJ3" s="1032"/>
      <c r="CK3" s="1032"/>
      <c r="CL3" s="1032"/>
      <c r="CM3" s="1032"/>
      <c r="CN3" s="1032"/>
      <c r="CO3" s="1032"/>
      <c r="CP3" s="1032"/>
      <c r="CQ3" s="1032"/>
      <c r="CR3" s="1032"/>
      <c r="CS3" s="1032"/>
      <c r="CT3" s="1032"/>
      <c r="CU3" s="1032"/>
      <c r="CV3" s="1032"/>
      <c r="CW3" s="1032"/>
      <c r="CX3" s="1032"/>
      <c r="CY3" s="1032"/>
      <c r="CZ3" s="1032"/>
      <c r="DA3" s="1032"/>
      <c r="DB3" s="1032"/>
      <c r="DC3" s="1032"/>
      <c r="DD3" s="1032"/>
      <c r="DE3" s="1032"/>
      <c r="DF3" s="1032"/>
      <c r="DG3" s="1032"/>
      <c r="DH3" s="1032"/>
      <c r="DI3" s="1032"/>
      <c r="DJ3" s="1032"/>
      <c r="DK3" s="1032"/>
      <c r="DL3" s="1032"/>
      <c r="DM3" s="1032"/>
      <c r="DN3" s="1032"/>
      <c r="DO3" s="1032"/>
      <c r="DP3" s="1032"/>
      <c r="DQ3" s="1032"/>
      <c r="DR3" s="1032"/>
      <c r="DS3" s="1032"/>
      <c r="DT3" s="1032"/>
      <c r="DU3" s="1032"/>
      <c r="DV3" s="1032"/>
      <c r="DW3" s="607"/>
    </row>
    <row r="4" spans="1:127" ht="17.25" customHeight="1">
      <c r="A4" s="608"/>
      <c r="B4" s="1033" t="s">
        <v>204</v>
      </c>
      <c r="C4" s="1033"/>
      <c r="D4" s="1033"/>
      <c r="E4" s="1033"/>
      <c r="F4" s="1033"/>
      <c r="G4" s="1033"/>
      <c r="H4" s="1033"/>
      <c r="I4" s="1033"/>
      <c r="J4" s="1033"/>
      <c r="K4" s="1033"/>
      <c r="L4" s="1033"/>
      <c r="M4" s="1033"/>
      <c r="N4" s="1033"/>
      <c r="O4" s="1033"/>
      <c r="P4" s="1033"/>
      <c r="Q4" s="1033"/>
      <c r="R4" s="1033"/>
      <c r="S4" s="1033"/>
      <c r="T4" s="1033"/>
      <c r="U4" s="1033"/>
      <c r="V4" s="1033"/>
      <c r="W4" s="1033"/>
      <c r="X4" s="1033"/>
      <c r="Y4" s="1033"/>
      <c r="Z4" s="1033"/>
      <c r="AA4" s="1033"/>
      <c r="AB4" s="1033"/>
      <c r="AC4" s="1033"/>
      <c r="AD4" s="1033"/>
      <c r="AE4" s="1033"/>
      <c r="AF4" s="1033"/>
      <c r="AG4" s="1033"/>
      <c r="AH4" s="1033"/>
      <c r="AI4" s="1033"/>
      <c r="AJ4" s="1033"/>
      <c r="AK4" s="1033"/>
      <c r="AL4" s="1033"/>
      <c r="AM4" s="1033"/>
      <c r="AN4" s="1033"/>
      <c r="AO4" s="1033"/>
      <c r="AP4" s="1033"/>
      <c r="AQ4" s="1033"/>
      <c r="AR4" s="1033"/>
      <c r="AS4" s="1033"/>
      <c r="AT4" s="1033"/>
      <c r="AU4" s="1033"/>
      <c r="AV4" s="1033"/>
      <c r="AW4" s="1033"/>
      <c r="AX4" s="1033"/>
      <c r="AY4" s="1033"/>
      <c r="AZ4" s="1033"/>
      <c r="BA4" s="1033"/>
      <c r="BB4" s="1033"/>
      <c r="BC4" s="1033"/>
      <c r="BD4" s="1033"/>
      <c r="BE4" s="1033"/>
      <c r="BF4" s="1033"/>
      <c r="BG4" s="1033"/>
      <c r="BH4" s="1033"/>
      <c r="BI4" s="1033"/>
      <c r="BJ4" s="1033"/>
      <c r="BK4" s="1033"/>
      <c r="BL4" s="1033"/>
      <c r="BM4" s="1033"/>
      <c r="BN4" s="1033"/>
      <c r="BO4" s="1033"/>
      <c r="BP4" s="1033"/>
      <c r="BQ4" s="1033"/>
      <c r="BR4" s="1033"/>
      <c r="BS4" s="1033"/>
      <c r="BT4" s="1033"/>
      <c r="BU4" s="1033"/>
      <c r="BV4" s="1033"/>
      <c r="BW4" s="1033"/>
      <c r="BX4" s="1033"/>
      <c r="BY4" s="1033"/>
      <c r="BZ4" s="1033"/>
      <c r="CA4" s="1033"/>
      <c r="CB4" s="1033"/>
      <c r="CC4" s="1033"/>
      <c r="CD4" s="1033"/>
      <c r="CE4" s="1033"/>
      <c r="CF4" s="1033"/>
      <c r="CG4" s="1033"/>
      <c r="CH4" s="1033"/>
      <c r="CI4" s="1033"/>
      <c r="CJ4" s="1033"/>
      <c r="CK4" s="1033"/>
      <c r="CL4" s="1033"/>
      <c r="CM4" s="1033"/>
      <c r="CN4" s="1033"/>
      <c r="CO4" s="1033"/>
      <c r="CP4" s="1033"/>
      <c r="CQ4" s="1033"/>
      <c r="CR4" s="1033"/>
      <c r="CS4" s="1033"/>
      <c r="CT4" s="1033"/>
      <c r="CU4" s="1033"/>
      <c r="CV4" s="1033"/>
      <c r="CW4" s="1033"/>
      <c r="CX4" s="1033"/>
      <c r="CY4" s="1033"/>
      <c r="CZ4" s="1033"/>
      <c r="DA4" s="1033"/>
      <c r="DB4" s="1033"/>
      <c r="DC4" s="1033"/>
      <c r="DD4" s="1033"/>
      <c r="DE4" s="1033"/>
      <c r="DF4" s="1033"/>
      <c r="DG4" s="1033"/>
      <c r="DH4" s="1033"/>
      <c r="DI4" s="1033"/>
      <c r="DJ4" s="1033"/>
      <c r="DK4" s="1033"/>
      <c r="DL4" s="1033"/>
      <c r="DM4" s="1033"/>
      <c r="DN4" s="1033"/>
      <c r="DO4" s="1033"/>
      <c r="DP4" s="1033"/>
      <c r="DQ4" s="1033"/>
      <c r="DR4" s="1033"/>
      <c r="DS4" s="1033"/>
      <c r="DT4" s="1033"/>
      <c r="DU4" s="1033"/>
      <c r="DV4" s="1033"/>
      <c r="DW4" s="607"/>
    </row>
    <row r="5" spans="1:127" ht="15" customHeight="1">
      <c r="A5" s="1034" t="s">
        <v>205</v>
      </c>
      <c r="B5" s="1035"/>
      <c r="C5" s="1035"/>
      <c r="D5" s="1035"/>
      <c r="E5" s="1035"/>
      <c r="F5" s="1035"/>
      <c r="G5" s="1035"/>
      <c r="H5" s="1035"/>
      <c r="I5" s="1035"/>
      <c r="J5" s="1035"/>
      <c r="K5" s="1035"/>
      <c r="L5" s="1035"/>
      <c r="M5" s="1035"/>
      <c r="N5" s="1035"/>
      <c r="O5" s="1035"/>
      <c r="P5" s="1035"/>
      <c r="Q5" s="1035"/>
      <c r="R5" s="1035"/>
      <c r="S5" s="1035"/>
      <c r="T5" s="1035"/>
      <c r="U5" s="1035"/>
      <c r="V5" s="1035"/>
      <c r="W5" s="1035"/>
      <c r="X5" s="1035"/>
      <c r="Y5" s="1035"/>
      <c r="Z5" s="1035"/>
      <c r="AA5" s="1035"/>
      <c r="AB5" s="1035"/>
      <c r="AC5" s="1035"/>
      <c r="AD5" s="1035"/>
      <c r="AE5" s="1035"/>
      <c r="AF5" s="1035"/>
      <c r="AG5" s="1035"/>
      <c r="AH5" s="1035"/>
      <c r="AI5" s="1035"/>
      <c r="AJ5" s="1035"/>
      <c r="AK5" s="1035"/>
      <c r="AL5" s="1035"/>
      <c r="AM5" s="1035"/>
      <c r="AN5" s="1035"/>
      <c r="AO5" s="1035"/>
      <c r="AP5" s="1035"/>
      <c r="AQ5" s="1035"/>
      <c r="AR5" s="1035"/>
      <c r="AS5" s="1035"/>
      <c r="AT5" s="1035"/>
      <c r="AU5" s="1035"/>
      <c r="AV5" s="1035"/>
      <c r="AW5" s="1035"/>
      <c r="AX5" s="1035"/>
      <c r="AY5" s="1035"/>
      <c r="AZ5" s="1035"/>
      <c r="BA5" s="1035"/>
      <c r="BB5" s="1035"/>
      <c r="BC5" s="1035"/>
      <c r="BD5" s="1035"/>
      <c r="BE5" s="1035"/>
      <c r="BF5" s="1035"/>
      <c r="BG5" s="1035"/>
      <c r="BH5" s="1035"/>
      <c r="BI5" s="1035"/>
      <c r="BJ5" s="1035"/>
      <c r="BK5" s="1035"/>
      <c r="BL5" s="1035"/>
      <c r="BM5" s="1035"/>
      <c r="BN5" s="1035"/>
      <c r="BO5" s="1035"/>
      <c r="BP5" s="1035"/>
      <c r="BQ5" s="1035"/>
      <c r="BR5" s="1035"/>
      <c r="BS5" s="1035"/>
      <c r="BT5" s="1035"/>
      <c r="BU5" s="1035"/>
      <c r="BV5" s="1035"/>
      <c r="BW5" s="1035"/>
      <c r="BX5" s="1035"/>
      <c r="BY5" s="1035"/>
      <c r="BZ5" s="1035"/>
      <c r="CA5" s="1035"/>
      <c r="CB5" s="1035"/>
      <c r="CC5" s="1035"/>
      <c r="CD5" s="1035"/>
      <c r="CE5" s="1035"/>
      <c r="CF5" s="1035"/>
      <c r="CG5" s="1035"/>
      <c r="CH5" s="1035"/>
      <c r="CI5" s="1035"/>
      <c r="CJ5" s="1035"/>
      <c r="CK5" s="1035"/>
      <c r="CL5" s="1035"/>
      <c r="CM5" s="1035"/>
      <c r="CN5" s="1035"/>
      <c r="CO5" s="1035"/>
      <c r="CP5" s="1035"/>
      <c r="CQ5" s="1035"/>
      <c r="CR5" s="1035"/>
      <c r="CS5" s="1035"/>
      <c r="CT5" s="1035"/>
      <c r="CU5" s="1035"/>
      <c r="CV5" s="1035"/>
      <c r="CW5" s="1035"/>
      <c r="CX5" s="1035"/>
      <c r="CY5" s="1035"/>
      <c r="CZ5" s="1035"/>
      <c r="DA5" s="1035"/>
      <c r="DB5" s="1035"/>
      <c r="DC5" s="1035"/>
      <c r="DD5" s="1035"/>
      <c r="DE5" s="1035"/>
      <c r="DF5" s="1035"/>
      <c r="DG5" s="1035"/>
      <c r="DH5" s="1035"/>
      <c r="DI5" s="1035"/>
      <c r="DJ5" s="1035"/>
      <c r="DK5" s="1035"/>
      <c r="DL5" s="1035"/>
      <c r="DM5" s="1035"/>
      <c r="DN5" s="1035"/>
      <c r="DO5" s="1035"/>
      <c r="DP5" s="1035"/>
      <c r="DQ5" s="1035"/>
      <c r="DR5" s="1035"/>
      <c r="DS5" s="1035"/>
      <c r="DT5" s="1035"/>
      <c r="DU5" s="1035"/>
      <c r="DV5" s="1035"/>
      <c r="DW5" s="607"/>
    </row>
    <row r="6" spans="1:127" s="349" customFormat="1" ht="20.25" customHeight="1">
      <c r="A6" s="609"/>
      <c r="B6" s="610" t="s">
        <v>206</v>
      </c>
      <c r="C6" s="610" t="s">
        <v>207</v>
      </c>
      <c r="D6" s="611"/>
      <c r="E6" s="610"/>
      <c r="F6" s="610"/>
      <c r="G6" s="610"/>
      <c r="H6" s="610"/>
      <c r="I6" s="610"/>
      <c r="J6" s="610"/>
      <c r="K6" s="610"/>
      <c r="L6" s="610"/>
      <c r="M6" s="610"/>
      <c r="N6" s="610"/>
      <c r="O6" s="610"/>
      <c r="P6" s="610"/>
      <c r="Q6" s="610"/>
      <c r="R6" s="610"/>
      <c r="S6" s="610"/>
      <c r="T6" s="610"/>
      <c r="U6" s="610"/>
      <c r="V6" s="610"/>
      <c r="W6" s="610"/>
      <c r="X6" s="610"/>
      <c r="Y6" s="610"/>
      <c r="Z6" s="610"/>
      <c r="AA6" s="610"/>
      <c r="AB6" s="610"/>
      <c r="AC6" s="610"/>
      <c r="AD6" s="610"/>
      <c r="AE6" s="610"/>
      <c r="AF6" s="610"/>
      <c r="AG6" s="610"/>
      <c r="AH6" s="610"/>
      <c r="AI6" s="610"/>
      <c r="AJ6" s="610"/>
      <c r="AK6" s="610"/>
      <c r="AL6" s="610"/>
      <c r="AM6" s="610"/>
      <c r="AN6" s="610"/>
      <c r="AO6" s="610"/>
      <c r="AP6" s="610"/>
      <c r="AQ6" s="610"/>
      <c r="AR6" s="610"/>
      <c r="AS6" s="610"/>
      <c r="AT6" s="610"/>
      <c r="AU6" s="610"/>
      <c r="AV6" s="610"/>
      <c r="AW6" s="610"/>
      <c r="AX6" s="610"/>
      <c r="AY6" s="610"/>
      <c r="AZ6" s="610"/>
      <c r="BA6" s="610"/>
      <c r="BB6" s="610"/>
      <c r="BC6" s="610"/>
      <c r="BD6" s="610"/>
      <c r="BE6" s="610"/>
      <c r="BF6" s="610"/>
      <c r="BG6" s="610"/>
      <c r="BH6" s="610"/>
      <c r="BI6" s="610"/>
      <c r="BJ6" s="610"/>
      <c r="BK6" s="610"/>
      <c r="BL6" s="610"/>
      <c r="BM6" s="610"/>
      <c r="BN6" s="610"/>
      <c r="BO6" s="610"/>
      <c r="BP6" s="610"/>
      <c r="BQ6" s="610"/>
      <c r="BR6" s="610"/>
      <c r="BS6" s="610"/>
      <c r="BT6" s="610"/>
      <c r="BU6" s="610"/>
      <c r="BV6" s="610"/>
      <c r="BW6" s="610"/>
      <c r="BX6" s="610"/>
      <c r="BY6" s="610"/>
      <c r="BZ6" s="610"/>
      <c r="CA6" s="610"/>
      <c r="CB6" s="610"/>
      <c r="CC6" s="610"/>
      <c r="CD6" s="610"/>
      <c r="CE6" s="610"/>
      <c r="CF6" s="610"/>
      <c r="CG6" s="610"/>
      <c r="CH6" s="610"/>
      <c r="CI6" s="610"/>
      <c r="CJ6" s="610"/>
      <c r="CK6" s="610"/>
      <c r="CL6" s="610"/>
      <c r="CM6" s="610"/>
      <c r="CN6" s="610"/>
      <c r="CO6" s="610"/>
      <c r="CP6" s="610"/>
      <c r="CQ6" s="610"/>
      <c r="CR6" s="610"/>
      <c r="CS6" s="610"/>
      <c r="CT6" s="610"/>
      <c r="CU6" s="610"/>
      <c r="CV6" s="610"/>
      <c r="CW6" s="610"/>
      <c r="CX6" s="610"/>
      <c r="CY6" s="610"/>
      <c r="CZ6" s="610"/>
      <c r="DA6" s="610"/>
      <c r="DB6" s="610"/>
      <c r="DC6" s="610"/>
      <c r="DD6" s="610"/>
      <c r="DE6" s="610"/>
      <c r="DF6" s="610"/>
      <c r="DG6" s="610"/>
      <c r="DH6" s="610"/>
      <c r="DI6" s="611"/>
      <c r="DJ6" s="611"/>
      <c r="DK6" s="611"/>
      <c r="DL6" s="611"/>
      <c r="DM6" s="611"/>
      <c r="DN6" s="611"/>
      <c r="DO6" s="611"/>
      <c r="DP6" s="611"/>
      <c r="DQ6" s="611"/>
      <c r="DR6" s="611"/>
      <c r="DS6" s="611"/>
      <c r="DT6" s="611"/>
      <c r="DU6" s="611"/>
      <c r="DV6" s="611"/>
      <c r="DW6" s="612"/>
    </row>
    <row r="7" spans="1:127" s="350" customFormat="1" ht="15.75" customHeight="1">
      <c r="A7" s="613"/>
      <c r="B7" s="614" t="s">
        <v>208</v>
      </c>
      <c r="C7" s="615" t="str">
        <f>[4]KOMERSIL!$C$6</f>
        <v>81.027.758.2.541.000</v>
      </c>
      <c r="D7" s="614"/>
      <c r="E7" s="614"/>
      <c r="F7" s="614"/>
      <c r="G7" s="614"/>
      <c r="H7" s="614"/>
      <c r="I7" s="614"/>
      <c r="J7" s="614"/>
      <c r="K7" s="614"/>
      <c r="L7" s="614"/>
      <c r="M7" s="614"/>
      <c r="N7" s="614"/>
      <c r="O7" s="614"/>
      <c r="P7" s="614"/>
      <c r="Q7" s="614"/>
      <c r="R7" s="614"/>
      <c r="S7" s="614"/>
      <c r="T7" s="614"/>
      <c r="U7" s="614"/>
      <c r="V7" s="614"/>
      <c r="W7" s="614"/>
      <c r="X7" s="614"/>
      <c r="Y7" s="614"/>
      <c r="Z7" s="614"/>
      <c r="AA7" s="614"/>
      <c r="AB7" s="614"/>
      <c r="AC7" s="614"/>
      <c r="AD7" s="614"/>
      <c r="AE7" s="614"/>
      <c r="AF7" s="614"/>
      <c r="AG7" s="614"/>
      <c r="AH7" s="614"/>
      <c r="AI7" s="614"/>
      <c r="AJ7" s="614"/>
      <c r="AK7" s="614"/>
      <c r="AL7" s="614"/>
      <c r="AM7" s="614"/>
      <c r="AN7" s="614"/>
      <c r="AO7" s="614"/>
      <c r="AP7" s="614"/>
      <c r="AQ7" s="614"/>
      <c r="AR7" s="614"/>
      <c r="AS7" s="614"/>
      <c r="AT7" s="614"/>
      <c r="AU7" s="614"/>
      <c r="AV7" s="614"/>
      <c r="AW7" s="614"/>
      <c r="AX7" s="614"/>
      <c r="AY7" s="614"/>
      <c r="AZ7" s="614"/>
      <c r="BA7" s="614"/>
      <c r="BB7" s="614"/>
      <c r="BC7" s="614"/>
      <c r="BD7" s="614"/>
      <c r="BE7" s="614"/>
      <c r="BF7" s="614"/>
      <c r="BG7" s="614"/>
      <c r="BH7" s="614"/>
      <c r="BI7" s="614"/>
      <c r="BJ7" s="614"/>
      <c r="BK7" s="614"/>
      <c r="BL7" s="614"/>
      <c r="BM7" s="614"/>
      <c r="BN7" s="614"/>
      <c r="BO7" s="614"/>
      <c r="BP7" s="614"/>
      <c r="BQ7" s="614"/>
      <c r="BR7" s="614"/>
      <c r="BS7" s="614"/>
      <c r="BT7" s="614"/>
      <c r="BU7" s="614"/>
      <c r="BV7" s="614"/>
      <c r="BW7" s="614"/>
      <c r="BX7" s="614"/>
      <c r="BY7" s="916"/>
      <c r="BZ7" s="1036" t="s">
        <v>209</v>
      </c>
      <c r="CA7" s="1036"/>
      <c r="CB7" s="614" t="s">
        <v>210</v>
      </c>
      <c r="CC7" s="614"/>
      <c r="CD7" s="614" t="s">
        <v>211</v>
      </c>
      <c r="CE7" s="614"/>
      <c r="CF7" s="614"/>
      <c r="CG7" s="614" t="s">
        <v>212</v>
      </c>
      <c r="CH7" s="614"/>
      <c r="CI7" s="614"/>
      <c r="CJ7" s="1037"/>
      <c r="CK7" s="1037"/>
      <c r="CL7" s="1037"/>
      <c r="CM7" s="1037"/>
      <c r="CN7" s="1037"/>
      <c r="CO7" s="1038" t="s">
        <v>213</v>
      </c>
      <c r="CP7" s="1038"/>
      <c r="CQ7" s="1038"/>
      <c r="CR7" s="1038"/>
      <c r="CS7" s="1038"/>
      <c r="CT7" s="916"/>
      <c r="CU7" s="1037" t="s">
        <v>214</v>
      </c>
      <c r="CV7" s="1037"/>
      <c r="CW7" s="1037"/>
      <c r="CX7" s="1037"/>
      <c r="CY7" s="614"/>
      <c r="CZ7" s="1037" t="s">
        <v>209</v>
      </c>
      <c r="DA7" s="1037"/>
      <c r="DB7" s="614" t="s">
        <v>213</v>
      </c>
      <c r="DC7" s="1037" t="s">
        <v>209</v>
      </c>
      <c r="DD7" s="1037"/>
      <c r="DE7" s="614"/>
      <c r="DF7" s="614"/>
      <c r="DG7" s="614" t="s">
        <v>215</v>
      </c>
      <c r="DH7" s="614" t="s">
        <v>216</v>
      </c>
      <c r="DI7" s="614"/>
      <c r="DJ7" s="915" t="s">
        <v>217</v>
      </c>
      <c r="DK7" s="614"/>
      <c r="DL7" s="614"/>
      <c r="DM7" s="915" t="s">
        <v>217</v>
      </c>
      <c r="DN7" s="614" t="str">
        <f>[4]KOMERSIL!$DJ$6</f>
        <v>PT. CAHAYA TIMUR OFFSET</v>
      </c>
      <c r="DO7" s="614"/>
      <c r="DP7" s="614"/>
      <c r="DQ7" s="614"/>
      <c r="DR7" s="614"/>
      <c r="DS7" s="614"/>
      <c r="DT7" s="614"/>
      <c r="DU7" s="614"/>
      <c r="DV7" s="614"/>
      <c r="DW7" s="616"/>
    </row>
    <row r="8" spans="1:127" ht="9.75" customHeight="1">
      <c r="A8" s="617"/>
      <c r="B8" s="618"/>
      <c r="C8" s="619"/>
      <c r="D8" s="618"/>
      <c r="E8" s="618"/>
      <c r="F8" s="618"/>
      <c r="G8" s="618"/>
      <c r="H8" s="618"/>
      <c r="I8" s="618"/>
      <c r="J8" s="618"/>
      <c r="K8" s="618"/>
      <c r="L8" s="618"/>
      <c r="M8" s="618"/>
      <c r="N8" s="618"/>
      <c r="O8" s="618"/>
      <c r="P8" s="618"/>
      <c r="Q8" s="618"/>
      <c r="R8" s="618"/>
      <c r="S8" s="618"/>
      <c r="T8" s="618"/>
      <c r="U8" s="618"/>
      <c r="V8" s="618"/>
      <c r="W8" s="618"/>
      <c r="X8" s="618"/>
      <c r="Y8" s="618"/>
      <c r="Z8" s="618"/>
      <c r="AA8" s="618"/>
      <c r="AB8" s="618"/>
      <c r="AC8" s="618"/>
      <c r="AD8" s="618"/>
      <c r="AE8" s="618"/>
      <c r="AF8" s="618"/>
      <c r="AG8" s="618"/>
      <c r="AH8" s="618"/>
      <c r="AI8" s="618"/>
      <c r="AJ8" s="618"/>
      <c r="AK8" s="618"/>
      <c r="AL8" s="618"/>
      <c r="AM8" s="618"/>
      <c r="AN8" s="618"/>
      <c r="AO8" s="618"/>
      <c r="AP8" s="618"/>
      <c r="AQ8" s="618"/>
      <c r="AR8" s="618"/>
      <c r="AS8" s="618"/>
      <c r="AT8" s="618"/>
      <c r="AU8" s="618"/>
      <c r="AV8" s="618"/>
      <c r="AW8" s="618"/>
      <c r="AX8" s="618"/>
      <c r="AY8" s="618"/>
      <c r="AZ8" s="618"/>
      <c r="BA8" s="618"/>
      <c r="BB8" s="618"/>
      <c r="BC8" s="618"/>
      <c r="BD8" s="618"/>
      <c r="BE8" s="618"/>
      <c r="BF8" s="618"/>
      <c r="BG8" s="618"/>
      <c r="BH8" s="618"/>
      <c r="BI8" s="618"/>
      <c r="BJ8" s="618"/>
      <c r="BK8" s="618"/>
      <c r="BL8" s="618"/>
      <c r="BM8" s="618"/>
      <c r="BN8" s="618"/>
      <c r="BO8" s="618"/>
      <c r="BP8" s="618"/>
      <c r="BQ8" s="618"/>
      <c r="BR8" s="618"/>
      <c r="BS8" s="618"/>
      <c r="BT8" s="618"/>
      <c r="BU8" s="618"/>
      <c r="BV8" s="618"/>
      <c r="BW8" s="618"/>
      <c r="BX8" s="618"/>
      <c r="BY8" s="620"/>
      <c r="BZ8" s="914"/>
      <c r="CA8" s="914"/>
      <c r="CB8" s="618"/>
      <c r="CC8" s="618"/>
      <c r="CD8" s="618"/>
      <c r="CE8" s="618"/>
      <c r="CF8" s="618"/>
      <c r="CG8" s="618"/>
      <c r="CH8" s="618"/>
      <c r="CI8" s="618"/>
      <c r="CJ8" s="621"/>
      <c r="CK8" s="621"/>
      <c r="CL8" s="621"/>
      <c r="CM8" s="621"/>
      <c r="CN8" s="621"/>
      <c r="CO8" s="620"/>
      <c r="CP8" s="620"/>
      <c r="CQ8" s="620"/>
      <c r="CR8" s="620"/>
      <c r="CS8" s="620"/>
      <c r="CT8" s="620"/>
      <c r="CU8" s="620"/>
      <c r="CV8" s="620"/>
      <c r="CW8" s="620"/>
      <c r="CX8" s="620"/>
      <c r="CY8" s="620"/>
      <c r="CZ8" s="620"/>
      <c r="DA8" s="620"/>
      <c r="DB8" s="620"/>
      <c r="DC8" s="620"/>
      <c r="DD8" s="620"/>
      <c r="DE8" s="620"/>
      <c r="DF8" s="620"/>
      <c r="DG8" s="620"/>
      <c r="DH8" s="620"/>
      <c r="DI8" s="620"/>
      <c r="DJ8" s="620"/>
      <c r="DK8" s="620"/>
      <c r="DL8" s="620"/>
      <c r="DM8" s="620"/>
      <c r="DN8" s="620"/>
      <c r="DO8" s="620"/>
      <c r="DP8" s="620"/>
      <c r="DQ8" s="620"/>
      <c r="DR8" s="620"/>
      <c r="DS8" s="620"/>
      <c r="DT8" s="620"/>
      <c r="DU8" s="620"/>
      <c r="DV8" s="618"/>
      <c r="DW8" s="607"/>
    </row>
    <row r="9" spans="1:127" ht="9.75" hidden="1" customHeight="1">
      <c r="A9" s="608"/>
      <c r="B9" s="622"/>
      <c r="C9" s="623" t="str">
        <f>MID(C7,14,3)</f>
        <v>541</v>
      </c>
      <c r="D9" s="622"/>
      <c r="E9" s="624"/>
      <c r="F9" s="622"/>
      <c r="G9" s="624" t="str">
        <f>MID(C7,14,3)</f>
        <v>541</v>
      </c>
      <c r="H9" s="622"/>
      <c r="I9" s="622"/>
      <c r="J9" s="622"/>
      <c r="K9" s="622"/>
      <c r="L9" s="622"/>
      <c r="M9" s="622"/>
      <c r="N9" s="622"/>
      <c r="O9" s="622"/>
      <c r="P9" s="622"/>
      <c r="Q9" s="622"/>
      <c r="R9" s="622"/>
      <c r="S9" s="622"/>
      <c r="T9" s="622"/>
      <c r="U9" s="622"/>
      <c r="V9" s="622"/>
      <c r="W9" s="622"/>
      <c r="X9" s="622"/>
      <c r="Y9" s="622"/>
      <c r="Z9" s="622"/>
      <c r="AA9" s="622"/>
      <c r="AB9" s="622"/>
      <c r="AC9" s="622"/>
      <c r="AD9" s="622"/>
      <c r="AE9" s="622"/>
      <c r="AF9" s="622"/>
      <c r="AG9" s="622"/>
      <c r="AH9" s="622"/>
      <c r="AI9" s="622"/>
      <c r="AJ9" s="622"/>
      <c r="AK9" s="622"/>
      <c r="AL9" s="622"/>
      <c r="AM9" s="622"/>
      <c r="AN9" s="622"/>
      <c r="AO9" s="622"/>
      <c r="AP9" s="622"/>
      <c r="AQ9" s="622"/>
      <c r="AR9" s="622"/>
      <c r="AS9" s="622"/>
      <c r="AT9" s="622"/>
      <c r="AU9" s="622"/>
      <c r="AV9" s="622"/>
      <c r="AW9" s="622"/>
      <c r="AX9" s="622"/>
      <c r="AY9" s="622"/>
      <c r="AZ9" s="622"/>
      <c r="BA9" s="622"/>
      <c r="BB9" s="622"/>
      <c r="BC9" s="622"/>
      <c r="BD9" s="622"/>
      <c r="BE9" s="622"/>
      <c r="BF9" s="622"/>
      <c r="BG9" s="622"/>
      <c r="BH9" s="622"/>
      <c r="BI9" s="622"/>
      <c r="BJ9" s="622"/>
      <c r="BK9" s="622"/>
      <c r="BL9" s="622"/>
      <c r="BM9" s="622"/>
      <c r="BN9" s="622"/>
      <c r="BO9" s="622"/>
      <c r="BP9" s="622"/>
      <c r="BQ9" s="622"/>
      <c r="BR9" s="622"/>
      <c r="BS9" s="622"/>
      <c r="BT9" s="622"/>
      <c r="BU9" s="622"/>
      <c r="BV9" s="622"/>
      <c r="BW9" s="622"/>
      <c r="BX9" s="622"/>
      <c r="BY9" s="622"/>
      <c r="BZ9" s="622"/>
      <c r="CA9" s="622"/>
      <c r="CB9" s="622"/>
      <c r="CC9" s="622"/>
      <c r="CD9" s="622"/>
      <c r="CE9" s="622"/>
      <c r="CF9" s="622"/>
      <c r="CG9" s="622"/>
      <c r="CH9" s="622"/>
      <c r="CI9" s="622"/>
      <c r="CJ9" s="622"/>
      <c r="CK9" s="622"/>
      <c r="CL9" s="622"/>
      <c r="CM9" s="622"/>
      <c r="CN9" s="622"/>
      <c r="CO9" s="622"/>
      <c r="CP9" s="622"/>
      <c r="CQ9" s="622"/>
      <c r="CR9" s="622"/>
      <c r="CS9" s="622"/>
      <c r="CT9" s="622"/>
      <c r="CU9" s="622"/>
      <c r="CV9" s="622"/>
      <c r="CW9" s="622"/>
      <c r="CX9" s="622"/>
      <c r="CY9" s="622"/>
      <c r="CZ9" s="622"/>
      <c r="DA9" s="622"/>
      <c r="DB9" s="622"/>
      <c r="DC9" s="622"/>
      <c r="DD9" s="622"/>
      <c r="DE9" s="622"/>
      <c r="DF9" s="622"/>
      <c r="DG9" s="622"/>
      <c r="DH9" s="622"/>
      <c r="DI9" s="622"/>
      <c r="DJ9" s="622"/>
      <c r="DK9" s="622"/>
      <c r="DL9" s="622"/>
      <c r="DM9" s="622"/>
      <c r="DN9" s="622"/>
      <c r="DO9" s="622"/>
      <c r="DP9" s="622"/>
      <c r="DQ9" s="622"/>
      <c r="DR9" s="622"/>
      <c r="DS9" s="622"/>
      <c r="DT9" s="622"/>
      <c r="DU9" s="622"/>
      <c r="DV9" s="622"/>
      <c r="DW9" s="607"/>
    </row>
    <row r="10" spans="1:127" ht="6" hidden="1" customHeight="1">
      <c r="A10" s="608"/>
      <c r="B10" s="622"/>
      <c r="C10" s="623"/>
      <c r="D10" s="622"/>
      <c r="E10" s="624"/>
      <c r="F10" s="622"/>
      <c r="G10" s="624"/>
      <c r="H10" s="622"/>
      <c r="I10" s="622"/>
      <c r="J10" s="622"/>
      <c r="K10" s="622"/>
      <c r="L10" s="622"/>
      <c r="M10" s="622"/>
      <c r="N10" s="622"/>
      <c r="O10" s="622"/>
      <c r="P10" s="622"/>
      <c r="Q10" s="622"/>
      <c r="R10" s="622"/>
      <c r="S10" s="622"/>
      <c r="T10" s="622"/>
      <c r="U10" s="622"/>
      <c r="V10" s="622"/>
      <c r="W10" s="622"/>
      <c r="X10" s="622"/>
      <c r="Y10" s="622"/>
      <c r="Z10" s="622"/>
      <c r="AA10" s="622"/>
      <c r="AB10" s="622"/>
      <c r="AC10" s="622"/>
      <c r="AD10" s="622"/>
      <c r="AE10" s="622"/>
      <c r="AF10" s="622"/>
      <c r="AG10" s="622"/>
      <c r="AH10" s="622"/>
      <c r="AI10" s="622"/>
      <c r="AJ10" s="622"/>
      <c r="AK10" s="622"/>
      <c r="AL10" s="622"/>
      <c r="AM10" s="622"/>
      <c r="AN10" s="622"/>
      <c r="AO10" s="622"/>
      <c r="AP10" s="622"/>
      <c r="AQ10" s="622"/>
      <c r="AR10" s="622"/>
      <c r="AS10" s="622"/>
      <c r="AT10" s="622"/>
      <c r="AU10" s="622"/>
      <c r="AV10" s="622"/>
      <c r="AW10" s="622"/>
      <c r="AX10" s="622"/>
      <c r="AY10" s="622"/>
      <c r="AZ10" s="622"/>
      <c r="BA10" s="622"/>
      <c r="BB10" s="622"/>
      <c r="BC10" s="622"/>
      <c r="BD10" s="622"/>
      <c r="BE10" s="622"/>
      <c r="BF10" s="622"/>
      <c r="BG10" s="622"/>
      <c r="BH10" s="622"/>
      <c r="BI10" s="622"/>
      <c r="BJ10" s="622"/>
      <c r="BK10" s="622"/>
      <c r="BL10" s="622"/>
      <c r="BM10" s="622"/>
      <c r="BN10" s="622"/>
      <c r="BO10" s="622"/>
      <c r="BP10" s="622"/>
      <c r="BQ10" s="622"/>
      <c r="BR10" s="622"/>
      <c r="BS10" s="622"/>
      <c r="BT10" s="622"/>
      <c r="BU10" s="622"/>
      <c r="BV10" s="622"/>
      <c r="BW10" s="622"/>
      <c r="BX10" s="622"/>
      <c r="BY10" s="622"/>
      <c r="BZ10" s="622"/>
      <c r="CA10" s="622"/>
      <c r="CB10" s="622"/>
      <c r="CC10" s="622"/>
      <c r="CD10" s="622"/>
      <c r="CE10" s="622"/>
      <c r="CF10" s="622"/>
      <c r="CG10" s="622"/>
      <c r="CH10" s="622"/>
      <c r="CI10" s="622"/>
      <c r="CJ10" s="622"/>
      <c r="CK10" s="622"/>
      <c r="CL10" s="622"/>
      <c r="CM10" s="622"/>
      <c r="CN10" s="622"/>
      <c r="CO10" s="622"/>
      <c r="CP10" s="622"/>
      <c r="CQ10" s="622"/>
      <c r="CR10" s="622"/>
      <c r="CS10" s="622"/>
      <c r="CT10" s="622"/>
      <c r="CU10" s="622"/>
      <c r="CV10" s="622"/>
      <c r="CW10" s="622"/>
      <c r="CX10" s="622"/>
      <c r="CY10" s="622"/>
      <c r="CZ10" s="622"/>
      <c r="DA10" s="622"/>
      <c r="DB10" s="622"/>
      <c r="DC10" s="622"/>
      <c r="DD10" s="622"/>
      <c r="DE10" s="622"/>
      <c r="DF10" s="622"/>
      <c r="DG10" s="622"/>
      <c r="DH10" s="622"/>
      <c r="DI10" s="622"/>
      <c r="DJ10" s="622"/>
      <c r="DK10" s="622"/>
      <c r="DL10" s="622"/>
      <c r="DM10" s="622"/>
      <c r="DN10" s="622"/>
      <c r="DO10" s="622"/>
      <c r="DP10" s="622"/>
      <c r="DQ10" s="622"/>
      <c r="DR10" s="622"/>
      <c r="DS10" s="622"/>
      <c r="DT10" s="622"/>
      <c r="DU10" s="622"/>
      <c r="DV10" s="622"/>
      <c r="DW10" s="607"/>
    </row>
    <row r="11" spans="1:127" ht="13.35" hidden="1" customHeight="1">
      <c r="A11" s="608"/>
      <c r="B11" s="622"/>
      <c r="C11" s="624" t="s">
        <v>218</v>
      </c>
      <c r="D11" s="624">
        <v>1</v>
      </c>
      <c r="E11" s="624" t="s">
        <v>219</v>
      </c>
      <c r="F11" s="622"/>
      <c r="G11" s="622"/>
      <c r="H11" s="622"/>
      <c r="I11" s="622"/>
      <c r="J11" s="624"/>
      <c r="K11" s="622"/>
      <c r="L11" s="622"/>
      <c r="M11" s="622"/>
      <c r="N11" s="622"/>
      <c r="O11" s="622"/>
      <c r="P11" s="622"/>
      <c r="Q11" s="622"/>
      <c r="R11" s="622"/>
      <c r="S11" s="622"/>
      <c r="T11" s="622"/>
      <c r="U11" s="622"/>
      <c r="V11" s="622"/>
      <c r="W11" s="622"/>
      <c r="X11" s="622"/>
      <c r="Y11" s="622"/>
      <c r="Z11" s="622"/>
      <c r="AA11" s="622"/>
      <c r="AB11" s="622"/>
      <c r="AC11" s="622"/>
      <c r="AD11" s="622"/>
      <c r="AE11" s="622"/>
      <c r="AF11" s="622"/>
      <c r="AG11" s="622"/>
      <c r="AH11" s="622"/>
      <c r="AI11" s="622"/>
      <c r="AJ11" s="622"/>
      <c r="AK11" s="622"/>
      <c r="AL11" s="622"/>
      <c r="AM11" s="622"/>
      <c r="AN11" s="622"/>
      <c r="AO11" s="622"/>
      <c r="AP11" s="622"/>
      <c r="AQ11" s="622"/>
      <c r="AR11" s="622"/>
      <c r="AS11" s="622"/>
      <c r="AT11" s="622"/>
      <c r="AU11" s="622"/>
      <c r="AV11" s="622"/>
      <c r="AW11" s="622"/>
      <c r="AX11" s="622"/>
      <c r="AY11" s="622"/>
      <c r="AZ11" s="622"/>
      <c r="BA11" s="622"/>
      <c r="BB11" s="622"/>
      <c r="BC11" s="622"/>
      <c r="BD11" s="622"/>
      <c r="BE11" s="622"/>
      <c r="BF11" s="622"/>
      <c r="BG11" s="622"/>
      <c r="BH11" s="622"/>
      <c r="BI11" s="622"/>
      <c r="BJ11" s="622"/>
      <c r="BK11" s="622"/>
      <c r="BL11" s="622"/>
      <c r="BM11" s="622"/>
      <c r="BN11" s="622"/>
      <c r="BO11" s="622"/>
      <c r="BP11" s="622"/>
      <c r="BQ11" s="622"/>
      <c r="BR11" s="622"/>
      <c r="BS11" s="622"/>
      <c r="BT11" s="622"/>
      <c r="BU11" s="622"/>
      <c r="BV11" s="622"/>
      <c r="BW11" s="622"/>
      <c r="BX11" s="622"/>
      <c r="BY11" s="622"/>
      <c r="BZ11" s="622"/>
      <c r="CA11" s="622"/>
      <c r="CB11" s="622"/>
      <c r="CC11" s="622"/>
      <c r="CD11" s="622"/>
      <c r="CE11" s="622"/>
      <c r="CF11" s="622"/>
      <c r="CG11" s="622"/>
      <c r="CH11" s="622"/>
      <c r="CI11" s="622"/>
      <c r="CJ11" s="622"/>
      <c r="CK11" s="622"/>
      <c r="CL11" s="622"/>
      <c r="CM11" s="622"/>
      <c r="CN11" s="622"/>
      <c r="CO11" s="622"/>
      <c r="CP11" s="622"/>
      <c r="CQ11" s="622"/>
      <c r="CR11" s="622"/>
      <c r="CS11" s="622"/>
      <c r="CT11" s="622"/>
      <c r="CU11" s="622"/>
      <c r="CV11" s="622"/>
      <c r="CW11" s="622"/>
      <c r="CX11" s="622"/>
      <c r="CY11" s="622"/>
      <c r="CZ11" s="622"/>
      <c r="DA11" s="622"/>
      <c r="DB11" s="622"/>
      <c r="DC11" s="622"/>
      <c r="DD11" s="622"/>
      <c r="DE11" s="622"/>
      <c r="DF11" s="622"/>
      <c r="DG11" s="622"/>
      <c r="DH11" s="622"/>
      <c r="DI11" s="622"/>
      <c r="DJ11" s="622"/>
      <c r="DK11" s="622"/>
      <c r="DL11" s="622"/>
      <c r="DM11" s="622"/>
      <c r="DN11" s="622"/>
      <c r="DO11" s="622"/>
      <c r="DP11" s="622"/>
      <c r="DQ11" s="622"/>
      <c r="DR11" s="622"/>
      <c r="DS11" s="622"/>
      <c r="DT11" s="622"/>
      <c r="DU11" s="622"/>
      <c r="DV11" s="622"/>
      <c r="DW11" s="607"/>
    </row>
    <row r="12" spans="1:127" ht="13.35" hidden="1" customHeight="1">
      <c r="A12" s="608"/>
      <c r="B12" s="622"/>
      <c r="C12" s="624" t="s">
        <v>220</v>
      </c>
      <c r="D12" s="624">
        <v>2</v>
      </c>
      <c r="E12" s="624" t="s">
        <v>221</v>
      </c>
      <c r="F12" s="622"/>
      <c r="G12" s="622"/>
      <c r="H12" s="622"/>
      <c r="I12" s="622"/>
      <c r="J12" s="624"/>
      <c r="K12" s="622"/>
      <c r="L12" s="622"/>
      <c r="M12" s="622"/>
      <c r="N12" s="622"/>
      <c r="O12" s="622"/>
      <c r="P12" s="622"/>
      <c r="Q12" s="622"/>
      <c r="R12" s="622"/>
      <c r="S12" s="622"/>
      <c r="T12" s="622"/>
      <c r="U12" s="622"/>
      <c r="V12" s="622"/>
      <c r="W12" s="622"/>
      <c r="X12" s="622"/>
      <c r="Y12" s="622"/>
      <c r="Z12" s="622"/>
      <c r="AA12" s="622"/>
      <c r="AB12" s="622"/>
      <c r="AC12" s="622"/>
      <c r="AD12" s="622"/>
      <c r="AE12" s="622"/>
      <c r="AF12" s="622"/>
      <c r="AG12" s="622"/>
      <c r="AH12" s="622"/>
      <c r="AI12" s="622"/>
      <c r="AJ12" s="622"/>
      <c r="AK12" s="622"/>
      <c r="AL12" s="622"/>
      <c r="AM12" s="622"/>
      <c r="AN12" s="622"/>
      <c r="AO12" s="622"/>
      <c r="AP12" s="622"/>
      <c r="AQ12" s="622"/>
      <c r="AR12" s="622"/>
      <c r="AS12" s="622"/>
      <c r="AT12" s="622"/>
      <c r="AU12" s="622"/>
      <c r="AV12" s="622"/>
      <c r="AW12" s="622"/>
      <c r="AX12" s="622"/>
      <c r="AY12" s="622"/>
      <c r="AZ12" s="622"/>
      <c r="BA12" s="622"/>
      <c r="BB12" s="622"/>
      <c r="BC12" s="622"/>
      <c r="BD12" s="622"/>
      <c r="BE12" s="622"/>
      <c r="BF12" s="622"/>
      <c r="BG12" s="622"/>
      <c r="BH12" s="622"/>
      <c r="BI12" s="622"/>
      <c r="BJ12" s="622"/>
      <c r="BK12" s="622"/>
      <c r="BL12" s="622"/>
      <c r="BM12" s="622"/>
      <c r="BN12" s="622"/>
      <c r="BO12" s="622"/>
      <c r="BP12" s="622"/>
      <c r="BQ12" s="622"/>
      <c r="BR12" s="622"/>
      <c r="BS12" s="622"/>
      <c r="BT12" s="622"/>
      <c r="BU12" s="622"/>
      <c r="BV12" s="622"/>
      <c r="BW12" s="622"/>
      <c r="BX12" s="622"/>
      <c r="BY12" s="622"/>
      <c r="BZ12" s="622"/>
      <c r="CA12" s="622"/>
      <c r="CB12" s="622"/>
      <c r="CC12" s="622"/>
      <c r="CD12" s="622"/>
      <c r="CE12" s="622"/>
      <c r="CF12" s="622"/>
      <c r="CG12" s="622"/>
      <c r="CH12" s="622"/>
      <c r="CI12" s="622"/>
      <c r="CJ12" s="622"/>
      <c r="CK12" s="622"/>
      <c r="CL12" s="622"/>
      <c r="CM12" s="622"/>
      <c r="CN12" s="622"/>
      <c r="CO12" s="622"/>
      <c r="CP12" s="622"/>
      <c r="CQ12" s="622"/>
      <c r="CR12" s="622"/>
      <c r="CS12" s="622"/>
      <c r="CT12" s="622"/>
      <c r="CU12" s="622"/>
      <c r="CV12" s="622"/>
      <c r="CW12" s="622"/>
      <c r="CX12" s="622"/>
      <c r="CY12" s="622"/>
      <c r="CZ12" s="622"/>
      <c r="DA12" s="622"/>
      <c r="DB12" s="622"/>
      <c r="DC12" s="622"/>
      <c r="DD12" s="622"/>
      <c r="DE12" s="622"/>
      <c r="DF12" s="622"/>
      <c r="DG12" s="622"/>
      <c r="DH12" s="622"/>
      <c r="DI12" s="622"/>
      <c r="DJ12" s="622"/>
      <c r="DK12" s="622"/>
      <c r="DL12" s="622"/>
      <c r="DM12" s="622"/>
      <c r="DN12" s="622"/>
      <c r="DO12" s="622"/>
      <c r="DP12" s="622"/>
      <c r="DQ12" s="622"/>
      <c r="DR12" s="622"/>
      <c r="DS12" s="622"/>
      <c r="DT12" s="622"/>
      <c r="DU12" s="622"/>
      <c r="DV12" s="622"/>
      <c r="DW12" s="607"/>
    </row>
    <row r="13" spans="1:127" ht="13.35" hidden="1" customHeight="1">
      <c r="A13" s="608"/>
      <c r="B13" s="622"/>
      <c r="C13" s="624" t="s">
        <v>222</v>
      </c>
      <c r="D13" s="624">
        <v>3</v>
      </c>
      <c r="E13" s="624"/>
      <c r="F13" s="622"/>
      <c r="G13" s="622"/>
      <c r="H13" s="622"/>
      <c r="I13" s="622"/>
      <c r="J13" s="624"/>
      <c r="K13" s="622"/>
      <c r="L13" s="622"/>
      <c r="M13" s="622"/>
      <c r="N13" s="622"/>
      <c r="O13" s="622"/>
      <c r="P13" s="622"/>
      <c r="Q13" s="622"/>
      <c r="R13" s="622"/>
      <c r="S13" s="622"/>
      <c r="T13" s="622"/>
      <c r="U13" s="622"/>
      <c r="V13" s="622"/>
      <c r="W13" s="622"/>
      <c r="X13" s="622"/>
      <c r="Y13" s="622"/>
      <c r="Z13" s="622"/>
      <c r="AA13" s="622"/>
      <c r="AB13" s="622"/>
      <c r="AC13" s="622"/>
      <c r="AD13" s="622"/>
      <c r="AE13" s="622"/>
      <c r="AF13" s="622"/>
      <c r="AG13" s="622"/>
      <c r="AH13" s="622"/>
      <c r="AI13" s="622"/>
      <c r="AJ13" s="622"/>
      <c r="AK13" s="622"/>
      <c r="AL13" s="622"/>
      <c r="AM13" s="622"/>
      <c r="AN13" s="622"/>
      <c r="AO13" s="622"/>
      <c r="AP13" s="622"/>
      <c r="AQ13" s="622"/>
      <c r="AR13" s="622"/>
      <c r="AS13" s="622"/>
      <c r="AT13" s="622"/>
      <c r="AU13" s="622"/>
      <c r="AV13" s="622"/>
      <c r="AW13" s="622"/>
      <c r="AX13" s="622"/>
      <c r="AY13" s="622"/>
      <c r="AZ13" s="622"/>
      <c r="BA13" s="622"/>
      <c r="BB13" s="622"/>
      <c r="BC13" s="622"/>
      <c r="BD13" s="622"/>
      <c r="BE13" s="622"/>
      <c r="BF13" s="622"/>
      <c r="BG13" s="622"/>
      <c r="BH13" s="622"/>
      <c r="BI13" s="622"/>
      <c r="BJ13" s="622"/>
      <c r="BK13" s="622"/>
      <c r="BL13" s="622"/>
      <c r="BM13" s="622"/>
      <c r="BN13" s="622"/>
      <c r="BO13" s="622"/>
      <c r="BP13" s="622"/>
      <c r="BQ13" s="622"/>
      <c r="BR13" s="622"/>
      <c r="BS13" s="622"/>
      <c r="BT13" s="622"/>
      <c r="BU13" s="622"/>
      <c r="BV13" s="622"/>
      <c r="BW13" s="622"/>
      <c r="BX13" s="622"/>
      <c r="BY13" s="622"/>
      <c r="BZ13" s="622"/>
      <c r="CA13" s="622"/>
      <c r="CB13" s="622"/>
      <c r="CC13" s="622"/>
      <c r="CD13" s="622"/>
      <c r="CE13" s="622"/>
      <c r="CF13" s="622"/>
      <c r="CG13" s="622"/>
      <c r="CH13" s="622"/>
      <c r="CI13" s="622"/>
      <c r="CJ13" s="622"/>
      <c r="CK13" s="622"/>
      <c r="CL13" s="622"/>
      <c r="CM13" s="622"/>
      <c r="CN13" s="622"/>
      <c r="CO13" s="622"/>
      <c r="CP13" s="622"/>
      <c r="CQ13" s="622"/>
      <c r="CR13" s="622"/>
      <c r="CS13" s="622"/>
      <c r="CT13" s="622"/>
      <c r="CU13" s="622"/>
      <c r="CV13" s="622"/>
      <c r="CW13" s="622"/>
      <c r="CX13" s="622"/>
      <c r="CY13" s="622"/>
      <c r="CZ13" s="622"/>
      <c r="DA13" s="622"/>
      <c r="DB13" s="622"/>
      <c r="DC13" s="622"/>
      <c r="DD13" s="622"/>
      <c r="DE13" s="622"/>
      <c r="DF13" s="622"/>
      <c r="DG13" s="622"/>
      <c r="DH13" s="622"/>
      <c r="DI13" s="622"/>
      <c r="DJ13" s="622"/>
      <c r="DK13" s="622"/>
      <c r="DL13" s="622"/>
      <c r="DM13" s="622"/>
      <c r="DN13" s="622"/>
      <c r="DO13" s="622"/>
      <c r="DP13" s="622"/>
      <c r="DQ13" s="622"/>
      <c r="DR13" s="622"/>
      <c r="DS13" s="622"/>
      <c r="DT13" s="622"/>
      <c r="DU13" s="622"/>
      <c r="DV13" s="622"/>
      <c r="DW13" s="607"/>
    </row>
    <row r="14" spans="1:127" ht="13.35" hidden="1" customHeight="1">
      <c r="A14" s="608"/>
      <c r="B14" s="622"/>
      <c r="C14" s="624" t="s">
        <v>223</v>
      </c>
      <c r="D14" s="624">
        <v>4</v>
      </c>
      <c r="E14" s="624"/>
      <c r="F14" s="622"/>
      <c r="G14" s="622"/>
      <c r="H14" s="622"/>
      <c r="I14" s="622"/>
      <c r="J14" s="624"/>
      <c r="K14" s="622"/>
      <c r="L14" s="622"/>
      <c r="M14" s="622"/>
      <c r="N14" s="622"/>
      <c r="O14" s="622"/>
      <c r="P14" s="622"/>
      <c r="Q14" s="622"/>
      <c r="R14" s="622"/>
      <c r="S14" s="622"/>
      <c r="T14" s="622"/>
      <c r="U14" s="622"/>
      <c r="V14" s="622"/>
      <c r="W14" s="622"/>
      <c r="X14" s="622"/>
      <c r="Y14" s="622"/>
      <c r="Z14" s="622"/>
      <c r="AA14" s="622"/>
      <c r="AB14" s="622"/>
      <c r="AC14" s="622"/>
      <c r="AD14" s="622"/>
      <c r="AE14" s="622"/>
      <c r="AF14" s="622"/>
      <c r="AG14" s="622"/>
      <c r="AH14" s="622"/>
      <c r="AI14" s="622"/>
      <c r="AJ14" s="622"/>
      <c r="AK14" s="622"/>
      <c r="AL14" s="622"/>
      <c r="AM14" s="622"/>
      <c r="AN14" s="622"/>
      <c r="AO14" s="622"/>
      <c r="AP14" s="622"/>
      <c r="AQ14" s="622"/>
      <c r="AR14" s="622"/>
      <c r="AS14" s="622"/>
      <c r="AT14" s="622"/>
      <c r="AU14" s="622"/>
      <c r="AV14" s="622"/>
      <c r="AW14" s="622"/>
      <c r="AX14" s="622"/>
      <c r="AY14" s="622"/>
      <c r="AZ14" s="622"/>
      <c r="BA14" s="622"/>
      <c r="BB14" s="622"/>
      <c r="BC14" s="622"/>
      <c r="BD14" s="622"/>
      <c r="BE14" s="622"/>
      <c r="BF14" s="622"/>
      <c r="BG14" s="622"/>
      <c r="BH14" s="622"/>
      <c r="BI14" s="622"/>
      <c r="BJ14" s="622"/>
      <c r="BK14" s="622"/>
      <c r="BL14" s="622"/>
      <c r="BM14" s="622"/>
      <c r="BN14" s="622"/>
      <c r="BO14" s="622"/>
      <c r="BP14" s="622"/>
      <c r="BQ14" s="622"/>
      <c r="BR14" s="622"/>
      <c r="BS14" s="622"/>
      <c r="BT14" s="622"/>
      <c r="BU14" s="622"/>
      <c r="BV14" s="622"/>
      <c r="BW14" s="622"/>
      <c r="BX14" s="622"/>
      <c r="BY14" s="622"/>
      <c r="BZ14" s="622"/>
      <c r="CA14" s="622"/>
      <c r="CB14" s="622"/>
      <c r="CC14" s="622"/>
      <c r="CD14" s="622"/>
      <c r="CE14" s="622"/>
      <c r="CF14" s="622"/>
      <c r="CG14" s="622"/>
      <c r="CH14" s="622"/>
      <c r="CI14" s="622"/>
      <c r="CJ14" s="622"/>
      <c r="CK14" s="622"/>
      <c r="CL14" s="622"/>
      <c r="CM14" s="622"/>
      <c r="CN14" s="622"/>
      <c r="CO14" s="622"/>
      <c r="CP14" s="622"/>
      <c r="CQ14" s="622"/>
      <c r="CR14" s="622"/>
      <c r="CS14" s="622"/>
      <c r="CT14" s="622"/>
      <c r="CU14" s="622"/>
      <c r="CV14" s="622"/>
      <c r="CW14" s="622"/>
      <c r="CX14" s="622"/>
      <c r="CY14" s="622"/>
      <c r="CZ14" s="622"/>
      <c r="DA14" s="622"/>
      <c r="DB14" s="622"/>
      <c r="DC14" s="622"/>
      <c r="DD14" s="622"/>
      <c r="DE14" s="622"/>
      <c r="DF14" s="622"/>
      <c r="DG14" s="622"/>
      <c r="DH14" s="622"/>
      <c r="DI14" s="622"/>
      <c r="DJ14" s="622"/>
      <c r="DK14" s="622"/>
      <c r="DL14" s="622"/>
      <c r="DM14" s="622"/>
      <c r="DN14" s="622"/>
      <c r="DO14" s="622"/>
      <c r="DP14" s="622"/>
      <c r="DQ14" s="622"/>
      <c r="DR14" s="622"/>
      <c r="DS14" s="622"/>
      <c r="DT14" s="622"/>
      <c r="DU14" s="622"/>
      <c r="DV14" s="622"/>
      <c r="DW14" s="607"/>
    </row>
    <row r="15" spans="1:127" ht="13.35" hidden="1" customHeight="1">
      <c r="A15" s="608"/>
      <c r="B15" s="622"/>
      <c r="C15" s="624" t="s">
        <v>224</v>
      </c>
      <c r="D15" s="624">
        <v>5</v>
      </c>
      <c r="E15" s="624"/>
      <c r="F15" s="622"/>
      <c r="G15" s="622"/>
      <c r="H15" s="622"/>
      <c r="I15" s="622"/>
      <c r="J15" s="624"/>
      <c r="K15" s="622"/>
      <c r="L15" s="622"/>
      <c r="M15" s="622"/>
      <c r="N15" s="622"/>
      <c r="O15" s="622"/>
      <c r="P15" s="622"/>
      <c r="Q15" s="622"/>
      <c r="R15" s="622"/>
      <c r="S15" s="622"/>
      <c r="T15" s="622"/>
      <c r="U15" s="622"/>
      <c r="V15" s="622"/>
      <c r="W15" s="622"/>
      <c r="X15" s="622"/>
      <c r="Y15" s="622"/>
      <c r="Z15" s="622"/>
      <c r="AA15" s="622"/>
      <c r="AB15" s="622"/>
      <c r="AC15" s="622"/>
      <c r="AD15" s="622"/>
      <c r="AE15" s="622"/>
      <c r="AF15" s="622"/>
      <c r="AG15" s="622"/>
      <c r="AH15" s="622"/>
      <c r="AI15" s="622"/>
      <c r="AJ15" s="622"/>
      <c r="AK15" s="622"/>
      <c r="AL15" s="622"/>
      <c r="AM15" s="622"/>
      <c r="AN15" s="622"/>
      <c r="AO15" s="622"/>
      <c r="AP15" s="622"/>
      <c r="AQ15" s="622"/>
      <c r="AR15" s="622"/>
      <c r="AS15" s="622"/>
      <c r="AT15" s="622"/>
      <c r="AU15" s="622"/>
      <c r="AV15" s="622"/>
      <c r="AW15" s="622"/>
      <c r="AX15" s="622"/>
      <c r="AY15" s="622"/>
      <c r="AZ15" s="622"/>
      <c r="BA15" s="622"/>
      <c r="BB15" s="622"/>
      <c r="BC15" s="622"/>
      <c r="BD15" s="622"/>
      <c r="BE15" s="622"/>
      <c r="BF15" s="622"/>
      <c r="BG15" s="622"/>
      <c r="BH15" s="622"/>
      <c r="BI15" s="622"/>
      <c r="BJ15" s="622"/>
      <c r="BK15" s="622"/>
      <c r="BL15" s="622"/>
      <c r="BM15" s="622"/>
      <c r="BN15" s="622"/>
      <c r="BO15" s="622"/>
      <c r="BP15" s="622"/>
      <c r="BQ15" s="622"/>
      <c r="BR15" s="622"/>
      <c r="BS15" s="622"/>
      <c r="BT15" s="622"/>
      <c r="BU15" s="622"/>
      <c r="BV15" s="622"/>
      <c r="BW15" s="622"/>
      <c r="BX15" s="622"/>
      <c r="BY15" s="622"/>
      <c r="BZ15" s="622"/>
      <c r="CA15" s="622"/>
      <c r="CB15" s="622"/>
      <c r="CC15" s="622"/>
      <c r="CD15" s="622"/>
      <c r="CE15" s="622"/>
      <c r="CF15" s="622"/>
      <c r="CG15" s="622"/>
      <c r="CH15" s="622"/>
      <c r="CI15" s="622"/>
      <c r="CJ15" s="622"/>
      <c r="CK15" s="622"/>
      <c r="CL15" s="622"/>
      <c r="CM15" s="622"/>
      <c r="CN15" s="622"/>
      <c r="CO15" s="622"/>
      <c r="CP15" s="622"/>
      <c r="CQ15" s="622"/>
      <c r="CR15" s="622"/>
      <c r="CS15" s="622"/>
      <c r="CT15" s="622"/>
      <c r="CU15" s="622"/>
      <c r="CV15" s="622"/>
      <c r="CW15" s="622"/>
      <c r="CX15" s="622"/>
      <c r="CY15" s="622"/>
      <c r="CZ15" s="622"/>
      <c r="DA15" s="622"/>
      <c r="DB15" s="622"/>
      <c r="DC15" s="622"/>
      <c r="DD15" s="622"/>
      <c r="DE15" s="622"/>
      <c r="DF15" s="622"/>
      <c r="DG15" s="622"/>
      <c r="DH15" s="622"/>
      <c r="DI15" s="622"/>
      <c r="DJ15" s="622"/>
      <c r="DK15" s="622"/>
      <c r="DL15" s="622"/>
      <c r="DM15" s="622"/>
      <c r="DN15" s="622"/>
      <c r="DO15" s="622"/>
      <c r="DP15" s="622"/>
      <c r="DQ15" s="622"/>
      <c r="DR15" s="622"/>
      <c r="DS15" s="622"/>
      <c r="DT15" s="622"/>
      <c r="DU15" s="622"/>
      <c r="DV15" s="622"/>
      <c r="DW15" s="607"/>
    </row>
    <row r="16" spans="1:127" ht="13.35" hidden="1" customHeight="1">
      <c r="A16" s="608"/>
      <c r="B16" s="622"/>
      <c r="C16" s="624" t="s">
        <v>225</v>
      </c>
      <c r="D16" s="624">
        <v>6</v>
      </c>
      <c r="E16" s="624"/>
      <c r="F16" s="622"/>
      <c r="G16" s="622"/>
      <c r="H16" s="622"/>
      <c r="I16" s="622"/>
      <c r="J16" s="624"/>
      <c r="K16" s="622"/>
      <c r="L16" s="622"/>
      <c r="M16" s="622"/>
      <c r="N16" s="622"/>
      <c r="O16" s="622"/>
      <c r="P16" s="622"/>
      <c r="Q16" s="622"/>
      <c r="R16" s="622"/>
      <c r="S16" s="622"/>
      <c r="T16" s="622"/>
      <c r="U16" s="622"/>
      <c r="V16" s="622"/>
      <c r="W16" s="622"/>
      <c r="X16" s="622"/>
      <c r="Y16" s="622"/>
      <c r="Z16" s="622"/>
      <c r="AA16" s="622"/>
      <c r="AB16" s="622"/>
      <c r="AC16" s="622"/>
      <c r="AD16" s="622"/>
      <c r="AE16" s="622"/>
      <c r="AF16" s="622"/>
      <c r="AG16" s="622"/>
      <c r="AH16" s="622"/>
      <c r="AI16" s="622"/>
      <c r="AJ16" s="622"/>
      <c r="AK16" s="622"/>
      <c r="AL16" s="622"/>
      <c r="AM16" s="622"/>
      <c r="AN16" s="622"/>
      <c r="AO16" s="622"/>
      <c r="AP16" s="622"/>
      <c r="AQ16" s="622"/>
      <c r="AR16" s="622"/>
      <c r="AS16" s="622"/>
      <c r="AT16" s="622"/>
      <c r="AU16" s="622"/>
      <c r="AV16" s="622"/>
      <c r="AW16" s="622"/>
      <c r="AX16" s="622"/>
      <c r="AY16" s="622"/>
      <c r="AZ16" s="622"/>
      <c r="BA16" s="622"/>
      <c r="BB16" s="622"/>
      <c r="BC16" s="622"/>
      <c r="BD16" s="622"/>
      <c r="BE16" s="622"/>
      <c r="BF16" s="622"/>
      <c r="BG16" s="622"/>
      <c r="BH16" s="622"/>
      <c r="BI16" s="622"/>
      <c r="BJ16" s="622"/>
      <c r="BK16" s="622"/>
      <c r="BL16" s="622"/>
      <c r="BM16" s="622"/>
      <c r="BN16" s="622"/>
      <c r="BO16" s="622"/>
      <c r="BP16" s="622"/>
      <c r="BQ16" s="622"/>
      <c r="BR16" s="622"/>
      <c r="BS16" s="622"/>
      <c r="BT16" s="622"/>
      <c r="BU16" s="622"/>
      <c r="BV16" s="622"/>
      <c r="BW16" s="622"/>
      <c r="BX16" s="622"/>
      <c r="BY16" s="622"/>
      <c r="BZ16" s="622"/>
      <c r="CA16" s="622"/>
      <c r="CB16" s="622"/>
      <c r="CC16" s="622"/>
      <c r="CD16" s="622"/>
      <c r="CE16" s="622"/>
      <c r="CF16" s="622"/>
      <c r="CG16" s="622"/>
      <c r="CH16" s="622"/>
      <c r="CI16" s="622"/>
      <c r="CJ16" s="622"/>
      <c r="CK16" s="622"/>
      <c r="CL16" s="622"/>
      <c r="CM16" s="622"/>
      <c r="CN16" s="622"/>
      <c r="CO16" s="622"/>
      <c r="CP16" s="622"/>
      <c r="CQ16" s="622"/>
      <c r="CR16" s="622"/>
      <c r="CS16" s="622"/>
      <c r="CT16" s="622"/>
      <c r="CU16" s="622"/>
      <c r="CV16" s="622"/>
      <c r="CW16" s="622"/>
      <c r="CX16" s="622"/>
      <c r="CY16" s="622"/>
      <c r="CZ16" s="622"/>
      <c r="DA16" s="622"/>
      <c r="DB16" s="622"/>
      <c r="DC16" s="622"/>
      <c r="DD16" s="622"/>
      <c r="DE16" s="622"/>
      <c r="DF16" s="622"/>
      <c r="DG16" s="622"/>
      <c r="DH16" s="622"/>
      <c r="DI16" s="622"/>
      <c r="DJ16" s="622"/>
      <c r="DK16" s="622"/>
      <c r="DL16" s="622"/>
      <c r="DM16" s="622"/>
      <c r="DN16" s="622"/>
      <c r="DO16" s="622"/>
      <c r="DP16" s="622"/>
      <c r="DQ16" s="622"/>
      <c r="DR16" s="622"/>
      <c r="DS16" s="622"/>
      <c r="DT16" s="622"/>
      <c r="DU16" s="622"/>
      <c r="DV16" s="622"/>
      <c r="DW16" s="607"/>
    </row>
    <row r="17" spans="1:129" ht="13.35" hidden="1" customHeight="1">
      <c r="A17" s="608"/>
      <c r="B17" s="622"/>
      <c r="C17" s="624" t="s">
        <v>226</v>
      </c>
      <c r="D17" s="624">
        <v>7</v>
      </c>
      <c r="E17" s="624"/>
      <c r="F17" s="622"/>
      <c r="G17" s="622"/>
      <c r="H17" s="622"/>
      <c r="I17" s="622"/>
      <c r="J17" s="624"/>
      <c r="K17" s="622"/>
      <c r="L17" s="622"/>
      <c r="M17" s="622"/>
      <c r="N17" s="622"/>
      <c r="O17" s="622"/>
      <c r="P17" s="622"/>
      <c r="Q17" s="622"/>
      <c r="R17" s="622"/>
      <c r="S17" s="622"/>
      <c r="T17" s="622"/>
      <c r="U17" s="622"/>
      <c r="V17" s="622"/>
      <c r="W17" s="622"/>
      <c r="X17" s="622"/>
      <c r="Y17" s="622"/>
      <c r="Z17" s="622"/>
      <c r="AA17" s="622"/>
      <c r="AB17" s="622"/>
      <c r="AC17" s="622"/>
      <c r="AD17" s="622"/>
      <c r="AE17" s="622"/>
      <c r="AF17" s="622"/>
      <c r="AG17" s="622"/>
      <c r="AH17" s="622"/>
      <c r="AI17" s="622"/>
      <c r="AJ17" s="622"/>
      <c r="AK17" s="622"/>
      <c r="AL17" s="622"/>
      <c r="AM17" s="622"/>
      <c r="AN17" s="622"/>
      <c r="AO17" s="622"/>
      <c r="AP17" s="622"/>
      <c r="AQ17" s="622"/>
      <c r="AR17" s="622"/>
      <c r="AS17" s="622"/>
      <c r="AT17" s="622"/>
      <c r="AU17" s="622"/>
      <c r="AV17" s="622"/>
      <c r="AW17" s="622"/>
      <c r="AX17" s="622"/>
      <c r="AY17" s="622"/>
      <c r="AZ17" s="622"/>
      <c r="BA17" s="622"/>
      <c r="BB17" s="622"/>
      <c r="BC17" s="622"/>
      <c r="BD17" s="622"/>
      <c r="BE17" s="622"/>
      <c r="BF17" s="622"/>
      <c r="BG17" s="622"/>
      <c r="BH17" s="622"/>
      <c r="BI17" s="622"/>
      <c r="BJ17" s="622"/>
      <c r="BK17" s="622"/>
      <c r="BL17" s="622"/>
      <c r="BM17" s="622"/>
      <c r="BN17" s="622"/>
      <c r="BO17" s="622"/>
      <c r="BP17" s="622"/>
      <c r="BQ17" s="622"/>
      <c r="BR17" s="622"/>
      <c r="BS17" s="622"/>
      <c r="BT17" s="622"/>
      <c r="BU17" s="622"/>
      <c r="BV17" s="622"/>
      <c r="BW17" s="622"/>
      <c r="BX17" s="622"/>
      <c r="BY17" s="622"/>
      <c r="BZ17" s="622"/>
      <c r="CA17" s="622"/>
      <c r="CB17" s="622"/>
      <c r="CC17" s="622"/>
      <c r="CD17" s="622"/>
      <c r="CE17" s="622"/>
      <c r="CF17" s="622"/>
      <c r="CG17" s="622"/>
      <c r="CH17" s="622"/>
      <c r="CI17" s="622"/>
      <c r="CJ17" s="622"/>
      <c r="CK17" s="622"/>
      <c r="CL17" s="622"/>
      <c r="CM17" s="622"/>
      <c r="CN17" s="622"/>
      <c r="CO17" s="622"/>
      <c r="CP17" s="622"/>
      <c r="CQ17" s="622"/>
      <c r="CR17" s="622"/>
      <c r="CS17" s="622"/>
      <c r="CT17" s="622"/>
      <c r="CU17" s="622"/>
      <c r="CV17" s="622"/>
      <c r="CW17" s="622"/>
      <c r="CX17" s="622"/>
      <c r="CY17" s="622"/>
      <c r="CZ17" s="622"/>
      <c r="DA17" s="622"/>
      <c r="DB17" s="622"/>
      <c r="DC17" s="622"/>
      <c r="DD17" s="622"/>
      <c r="DE17" s="622"/>
      <c r="DF17" s="622"/>
      <c r="DG17" s="622"/>
      <c r="DH17" s="622"/>
      <c r="DI17" s="622"/>
      <c r="DJ17" s="622"/>
      <c r="DK17" s="622"/>
      <c r="DL17" s="622"/>
      <c r="DM17" s="622"/>
      <c r="DN17" s="622"/>
      <c r="DO17" s="622"/>
      <c r="DP17" s="622"/>
      <c r="DQ17" s="622"/>
      <c r="DR17" s="622"/>
      <c r="DS17" s="622"/>
      <c r="DT17" s="622"/>
      <c r="DU17" s="622"/>
      <c r="DV17" s="622"/>
      <c r="DW17" s="607"/>
    </row>
    <row r="18" spans="1:129" ht="13.35" hidden="1" customHeight="1">
      <c r="A18" s="608"/>
      <c r="B18" s="622"/>
      <c r="C18" s="624" t="s">
        <v>227</v>
      </c>
      <c r="D18" s="624">
        <v>8</v>
      </c>
      <c r="E18" s="624"/>
      <c r="F18" s="622"/>
      <c r="G18" s="622"/>
      <c r="H18" s="622"/>
      <c r="I18" s="622"/>
      <c r="J18" s="624"/>
      <c r="K18" s="622"/>
      <c r="L18" s="622"/>
      <c r="M18" s="622"/>
      <c r="N18" s="622"/>
      <c r="O18" s="622"/>
      <c r="P18" s="622"/>
      <c r="Q18" s="622"/>
      <c r="R18" s="622"/>
      <c r="S18" s="622"/>
      <c r="T18" s="622"/>
      <c r="U18" s="622"/>
      <c r="V18" s="622"/>
      <c r="W18" s="622"/>
      <c r="X18" s="622"/>
      <c r="Y18" s="622"/>
      <c r="Z18" s="622"/>
      <c r="AA18" s="622"/>
      <c r="AB18" s="622"/>
      <c r="AC18" s="622"/>
      <c r="AD18" s="622"/>
      <c r="AE18" s="622"/>
      <c r="AF18" s="622"/>
      <c r="AG18" s="622"/>
      <c r="AH18" s="622"/>
      <c r="AI18" s="622"/>
      <c r="AJ18" s="622"/>
      <c r="AK18" s="622"/>
      <c r="AL18" s="622"/>
      <c r="AM18" s="622"/>
      <c r="AN18" s="622"/>
      <c r="AO18" s="622"/>
      <c r="AP18" s="622"/>
      <c r="AQ18" s="622"/>
      <c r="AR18" s="622"/>
      <c r="AS18" s="622"/>
      <c r="AT18" s="622"/>
      <c r="AU18" s="622"/>
      <c r="AV18" s="622"/>
      <c r="AW18" s="622"/>
      <c r="AX18" s="622"/>
      <c r="AY18" s="622"/>
      <c r="AZ18" s="622"/>
      <c r="BA18" s="622"/>
      <c r="BB18" s="622"/>
      <c r="BC18" s="622"/>
      <c r="BD18" s="622"/>
      <c r="BE18" s="622"/>
      <c r="BF18" s="622"/>
      <c r="BG18" s="622"/>
      <c r="BH18" s="622"/>
      <c r="BI18" s="622"/>
      <c r="BJ18" s="622"/>
      <c r="BK18" s="622"/>
      <c r="BL18" s="622"/>
      <c r="BM18" s="622"/>
      <c r="BN18" s="622"/>
      <c r="BO18" s="622"/>
      <c r="BP18" s="622"/>
      <c r="BQ18" s="622"/>
      <c r="BR18" s="622"/>
      <c r="BS18" s="622"/>
      <c r="BT18" s="622"/>
      <c r="BU18" s="622"/>
      <c r="BV18" s="622"/>
      <c r="BW18" s="622"/>
      <c r="BX18" s="622"/>
      <c r="BY18" s="622"/>
      <c r="BZ18" s="622"/>
      <c r="CA18" s="622"/>
      <c r="CB18" s="622"/>
      <c r="CC18" s="622"/>
      <c r="CD18" s="622"/>
      <c r="CE18" s="622"/>
      <c r="CF18" s="622"/>
      <c r="CG18" s="622"/>
      <c r="CH18" s="622"/>
      <c r="CI18" s="622"/>
      <c r="CJ18" s="622"/>
      <c r="CK18" s="622"/>
      <c r="CL18" s="622"/>
      <c r="CM18" s="622"/>
      <c r="CN18" s="622"/>
      <c r="CO18" s="622"/>
      <c r="CP18" s="622"/>
      <c r="CQ18" s="622"/>
      <c r="CR18" s="622"/>
      <c r="CS18" s="622"/>
      <c r="CT18" s="622"/>
      <c r="CU18" s="622"/>
      <c r="CV18" s="622"/>
      <c r="CW18" s="622"/>
      <c r="CX18" s="622"/>
      <c r="CY18" s="622"/>
      <c r="CZ18" s="622"/>
      <c r="DA18" s="622"/>
      <c r="DB18" s="622"/>
      <c r="DC18" s="622"/>
      <c r="DD18" s="622"/>
      <c r="DE18" s="622"/>
      <c r="DF18" s="622"/>
      <c r="DG18" s="622"/>
      <c r="DH18" s="622"/>
      <c r="DI18" s="622"/>
      <c r="DJ18" s="622"/>
      <c r="DK18" s="622"/>
      <c r="DL18" s="622"/>
      <c r="DM18" s="622"/>
      <c r="DN18" s="622"/>
      <c r="DO18" s="622"/>
      <c r="DP18" s="622"/>
      <c r="DQ18" s="622"/>
      <c r="DR18" s="622"/>
      <c r="DS18" s="622"/>
      <c r="DT18" s="622"/>
      <c r="DU18" s="622"/>
      <c r="DV18" s="622"/>
      <c r="DW18" s="607"/>
    </row>
    <row r="19" spans="1:129" ht="13.35" hidden="1" customHeight="1">
      <c r="A19" s="608"/>
      <c r="B19" s="622"/>
      <c r="C19" s="624" t="s">
        <v>228</v>
      </c>
      <c r="D19" s="624">
        <v>9</v>
      </c>
      <c r="E19" s="625"/>
      <c r="F19" s="622"/>
      <c r="G19" s="622"/>
      <c r="H19" s="622"/>
      <c r="I19" s="622"/>
      <c r="J19" s="624"/>
      <c r="K19" s="622"/>
      <c r="L19" s="622"/>
      <c r="M19" s="622"/>
      <c r="N19" s="622"/>
      <c r="O19" s="622"/>
      <c r="P19" s="622"/>
      <c r="Q19" s="622"/>
      <c r="R19" s="622"/>
      <c r="S19" s="622"/>
      <c r="T19" s="622"/>
      <c r="U19" s="622"/>
      <c r="V19" s="622"/>
      <c r="W19" s="622"/>
      <c r="X19" s="622"/>
      <c r="Y19" s="622"/>
      <c r="Z19" s="622"/>
      <c r="AA19" s="622"/>
      <c r="AB19" s="622"/>
      <c r="AC19" s="622"/>
      <c r="AD19" s="622"/>
      <c r="AE19" s="622"/>
      <c r="AF19" s="622"/>
      <c r="AG19" s="622"/>
      <c r="AH19" s="622"/>
      <c r="AI19" s="622"/>
      <c r="AJ19" s="622"/>
      <c r="AK19" s="622"/>
      <c r="AL19" s="622"/>
      <c r="AM19" s="622"/>
      <c r="AN19" s="622"/>
      <c r="AO19" s="622"/>
      <c r="AP19" s="622"/>
      <c r="AQ19" s="622"/>
      <c r="AR19" s="622"/>
      <c r="AS19" s="622"/>
      <c r="AT19" s="622"/>
      <c r="AU19" s="622"/>
      <c r="AV19" s="622"/>
      <c r="AW19" s="622"/>
      <c r="AX19" s="622"/>
      <c r="AY19" s="622"/>
      <c r="AZ19" s="622"/>
      <c r="BA19" s="622"/>
      <c r="BB19" s="622"/>
      <c r="BC19" s="622"/>
      <c r="BD19" s="622"/>
      <c r="BE19" s="622"/>
      <c r="BF19" s="622"/>
      <c r="BG19" s="622"/>
      <c r="BH19" s="622"/>
      <c r="BI19" s="622"/>
      <c r="BJ19" s="622"/>
      <c r="BK19" s="622"/>
      <c r="BL19" s="622"/>
      <c r="BM19" s="622"/>
      <c r="BN19" s="622"/>
      <c r="BO19" s="622"/>
      <c r="BP19" s="622"/>
      <c r="BQ19" s="622"/>
      <c r="BR19" s="622"/>
      <c r="BS19" s="622"/>
      <c r="BT19" s="622"/>
      <c r="BU19" s="622"/>
      <c r="BV19" s="622"/>
      <c r="BW19" s="622"/>
      <c r="BX19" s="622"/>
      <c r="BY19" s="622"/>
      <c r="BZ19" s="622"/>
      <c r="CA19" s="622"/>
      <c r="CB19" s="622"/>
      <c r="CC19" s="622"/>
      <c r="CD19" s="622"/>
      <c r="CE19" s="622"/>
      <c r="CF19" s="622"/>
      <c r="CG19" s="622"/>
      <c r="CH19" s="622"/>
      <c r="CI19" s="622"/>
      <c r="CJ19" s="622"/>
      <c r="CK19" s="622"/>
      <c r="CL19" s="622"/>
      <c r="CM19" s="622"/>
      <c r="CN19" s="622"/>
      <c r="CO19" s="622"/>
      <c r="CP19" s="622"/>
      <c r="CQ19" s="622"/>
      <c r="CR19" s="622"/>
      <c r="CS19" s="622"/>
      <c r="CT19" s="622"/>
      <c r="CU19" s="622"/>
      <c r="CV19" s="622"/>
      <c r="CW19" s="622"/>
      <c r="CX19" s="622"/>
      <c r="CY19" s="622"/>
      <c r="CZ19" s="622"/>
      <c r="DA19" s="622"/>
      <c r="DB19" s="622"/>
      <c r="DC19" s="622"/>
      <c r="DD19" s="622"/>
      <c r="DE19" s="622"/>
      <c r="DF19" s="622"/>
      <c r="DG19" s="622"/>
      <c r="DH19" s="622"/>
      <c r="DI19" s="622"/>
      <c r="DJ19" s="622"/>
      <c r="DK19" s="622"/>
      <c r="DL19" s="622"/>
      <c r="DM19" s="622"/>
      <c r="DN19" s="622"/>
      <c r="DO19" s="622"/>
      <c r="DP19" s="622"/>
      <c r="DQ19" s="622"/>
      <c r="DR19" s="622"/>
      <c r="DS19" s="622"/>
      <c r="DT19" s="622"/>
      <c r="DU19" s="622"/>
      <c r="DV19" s="622"/>
      <c r="DW19" s="607"/>
    </row>
    <row r="20" spans="1:129" ht="13.35" hidden="1" customHeight="1">
      <c r="A20" s="608"/>
      <c r="B20" s="622"/>
      <c r="C20" s="624" t="s">
        <v>229</v>
      </c>
      <c r="D20" s="624">
        <v>10</v>
      </c>
      <c r="E20" s="626"/>
      <c r="F20" s="622"/>
      <c r="G20" s="622"/>
      <c r="H20" s="622"/>
      <c r="I20" s="622"/>
      <c r="J20" s="624"/>
      <c r="K20" s="622"/>
      <c r="L20" s="622"/>
      <c r="M20" s="622"/>
      <c r="N20" s="622"/>
      <c r="O20" s="622"/>
      <c r="P20" s="622"/>
      <c r="Q20" s="622"/>
      <c r="R20" s="622"/>
      <c r="S20" s="622"/>
      <c r="T20" s="622"/>
      <c r="U20" s="622"/>
      <c r="V20" s="622"/>
      <c r="W20" s="622"/>
      <c r="X20" s="622"/>
      <c r="Y20" s="622"/>
      <c r="Z20" s="622"/>
      <c r="AA20" s="622"/>
      <c r="AB20" s="622"/>
      <c r="AC20" s="622"/>
      <c r="AD20" s="622"/>
      <c r="AE20" s="622"/>
      <c r="AF20" s="622"/>
      <c r="AG20" s="622"/>
      <c r="AH20" s="622"/>
      <c r="AI20" s="622"/>
      <c r="AJ20" s="622"/>
      <c r="AK20" s="622"/>
      <c r="AL20" s="622"/>
      <c r="AM20" s="622"/>
      <c r="AN20" s="622"/>
      <c r="AO20" s="622"/>
      <c r="AP20" s="622"/>
      <c r="AQ20" s="622"/>
      <c r="AR20" s="622"/>
      <c r="AS20" s="622"/>
      <c r="AT20" s="622"/>
      <c r="AU20" s="622"/>
      <c r="AV20" s="622"/>
      <c r="AW20" s="622"/>
      <c r="AX20" s="622"/>
      <c r="AY20" s="622"/>
      <c r="AZ20" s="622"/>
      <c r="BA20" s="622"/>
      <c r="BB20" s="622"/>
      <c r="BC20" s="622"/>
      <c r="BD20" s="622"/>
      <c r="BE20" s="622"/>
      <c r="BF20" s="622"/>
      <c r="BG20" s="622"/>
      <c r="BH20" s="622"/>
      <c r="BI20" s="622"/>
      <c r="BJ20" s="622"/>
      <c r="BK20" s="622"/>
      <c r="BL20" s="622"/>
      <c r="BM20" s="622"/>
      <c r="BN20" s="622"/>
      <c r="BO20" s="622"/>
      <c r="BP20" s="622"/>
      <c r="BQ20" s="622"/>
      <c r="BR20" s="622"/>
      <c r="BS20" s="622"/>
      <c r="BT20" s="622"/>
      <c r="BU20" s="622"/>
      <c r="BV20" s="622"/>
      <c r="BW20" s="622"/>
      <c r="BX20" s="622"/>
      <c r="BY20" s="622"/>
      <c r="BZ20" s="622"/>
      <c r="CA20" s="622"/>
      <c r="CB20" s="622"/>
      <c r="CC20" s="622"/>
      <c r="CD20" s="622"/>
      <c r="CE20" s="622"/>
      <c r="CF20" s="622"/>
      <c r="CG20" s="622"/>
      <c r="CH20" s="622"/>
      <c r="CI20" s="622"/>
      <c r="CJ20" s="622"/>
      <c r="CK20" s="622"/>
      <c r="CL20" s="622"/>
      <c r="CM20" s="622"/>
      <c r="CN20" s="622"/>
      <c r="CO20" s="622"/>
      <c r="CP20" s="622"/>
      <c r="CQ20" s="622"/>
      <c r="CR20" s="622"/>
      <c r="CS20" s="622"/>
      <c r="CT20" s="622"/>
      <c r="CU20" s="622"/>
      <c r="CV20" s="622"/>
      <c r="CW20" s="622"/>
      <c r="CX20" s="622"/>
      <c r="CY20" s="622"/>
      <c r="CZ20" s="622"/>
      <c r="DA20" s="622"/>
      <c r="DB20" s="622"/>
      <c r="DC20" s="622"/>
      <c r="DD20" s="622"/>
      <c r="DE20" s="622"/>
      <c r="DF20" s="622"/>
      <c r="DG20" s="622"/>
      <c r="DH20" s="622"/>
      <c r="DI20" s="622"/>
      <c r="DJ20" s="622"/>
      <c r="DK20" s="622"/>
      <c r="DL20" s="622"/>
      <c r="DM20" s="622"/>
      <c r="DN20" s="622"/>
      <c r="DO20" s="622"/>
      <c r="DP20" s="622"/>
      <c r="DQ20" s="622"/>
      <c r="DR20" s="622"/>
      <c r="DS20" s="622"/>
      <c r="DT20" s="622"/>
      <c r="DU20" s="622"/>
      <c r="DV20" s="622"/>
      <c r="DW20" s="607"/>
    </row>
    <row r="21" spans="1:129" ht="13.35" hidden="1" customHeight="1">
      <c r="A21" s="608"/>
      <c r="B21" s="622"/>
      <c r="C21" s="624" t="s">
        <v>230</v>
      </c>
      <c r="D21" s="624">
        <v>11</v>
      </c>
      <c r="E21" s="627"/>
      <c r="F21" s="622"/>
      <c r="G21" s="622"/>
      <c r="H21" s="622"/>
      <c r="I21" s="622"/>
      <c r="J21" s="624"/>
      <c r="K21" s="622"/>
      <c r="L21" s="622"/>
      <c r="M21" s="622"/>
      <c r="N21" s="622"/>
      <c r="O21" s="622"/>
      <c r="P21" s="622"/>
      <c r="Q21" s="622"/>
      <c r="R21" s="622"/>
      <c r="S21" s="622"/>
      <c r="T21" s="622"/>
      <c r="U21" s="622"/>
      <c r="V21" s="622"/>
      <c r="W21" s="622"/>
      <c r="X21" s="622"/>
      <c r="Y21" s="622"/>
      <c r="Z21" s="622"/>
      <c r="AA21" s="622"/>
      <c r="AB21" s="622"/>
      <c r="AC21" s="622"/>
      <c r="AD21" s="622"/>
      <c r="AE21" s="622"/>
      <c r="AF21" s="622"/>
      <c r="AG21" s="622"/>
      <c r="AH21" s="622"/>
      <c r="AI21" s="622"/>
      <c r="AJ21" s="622"/>
      <c r="AK21" s="622"/>
      <c r="AL21" s="622"/>
      <c r="AM21" s="622"/>
      <c r="AN21" s="622"/>
      <c r="AO21" s="622"/>
      <c r="AP21" s="622"/>
      <c r="AQ21" s="622"/>
      <c r="AR21" s="622"/>
      <c r="AS21" s="622"/>
      <c r="AT21" s="622"/>
      <c r="AU21" s="622"/>
      <c r="AV21" s="622"/>
      <c r="AW21" s="622"/>
      <c r="AX21" s="622"/>
      <c r="AY21" s="622"/>
      <c r="AZ21" s="622"/>
      <c r="BA21" s="622"/>
      <c r="BB21" s="622"/>
      <c r="BC21" s="622"/>
      <c r="BD21" s="622"/>
      <c r="BE21" s="622"/>
      <c r="BF21" s="622"/>
      <c r="BG21" s="622"/>
      <c r="BH21" s="622"/>
      <c r="BI21" s="622"/>
      <c r="BJ21" s="622"/>
      <c r="BK21" s="622"/>
      <c r="BL21" s="622"/>
      <c r="BM21" s="622"/>
      <c r="BN21" s="622"/>
      <c r="BO21" s="622"/>
      <c r="BP21" s="622"/>
      <c r="BQ21" s="622"/>
      <c r="BR21" s="622"/>
      <c r="BS21" s="622"/>
      <c r="BT21" s="622"/>
      <c r="BU21" s="622"/>
      <c r="BV21" s="622"/>
      <c r="BW21" s="622"/>
      <c r="BX21" s="622"/>
      <c r="BY21" s="622"/>
      <c r="BZ21" s="622"/>
      <c r="CA21" s="622"/>
      <c r="CB21" s="622"/>
      <c r="CC21" s="622"/>
      <c r="CD21" s="622"/>
      <c r="CE21" s="622"/>
      <c r="CF21" s="622"/>
      <c r="CG21" s="622"/>
      <c r="CH21" s="622"/>
      <c r="CI21" s="622"/>
      <c r="CJ21" s="622"/>
      <c r="CK21" s="622"/>
      <c r="CL21" s="622"/>
      <c r="CM21" s="622"/>
      <c r="CN21" s="622"/>
      <c r="CO21" s="622"/>
      <c r="CP21" s="622"/>
      <c r="CQ21" s="622"/>
      <c r="CR21" s="622"/>
      <c r="CS21" s="622"/>
      <c r="CT21" s="622"/>
      <c r="CU21" s="622"/>
      <c r="CV21" s="622"/>
      <c r="CW21" s="622"/>
      <c r="CX21" s="622"/>
      <c r="CY21" s="622"/>
      <c r="CZ21" s="622"/>
      <c r="DA21" s="622"/>
      <c r="DB21" s="622"/>
      <c r="DC21" s="622"/>
      <c r="DD21" s="622"/>
      <c r="DE21" s="622"/>
      <c r="DF21" s="622"/>
      <c r="DG21" s="622"/>
      <c r="DH21" s="622"/>
      <c r="DI21" s="622"/>
      <c r="DJ21" s="622"/>
      <c r="DK21" s="622"/>
      <c r="DL21" s="622"/>
      <c r="DM21" s="622"/>
      <c r="DN21" s="622"/>
      <c r="DO21" s="622"/>
      <c r="DP21" s="622"/>
      <c r="DQ21" s="622"/>
      <c r="DR21" s="622"/>
      <c r="DS21" s="622"/>
      <c r="DT21" s="622"/>
      <c r="DU21" s="622"/>
      <c r="DV21" s="622"/>
      <c r="DW21" s="607"/>
    </row>
    <row r="22" spans="1:129" ht="12.75" hidden="1" customHeight="1">
      <c r="A22" s="608"/>
      <c r="B22" s="622"/>
      <c r="C22" s="624" t="s">
        <v>231</v>
      </c>
      <c r="D22" s="624">
        <v>12</v>
      </c>
      <c r="E22" s="627"/>
      <c r="F22" s="622"/>
      <c r="G22" s="622"/>
      <c r="H22" s="622"/>
      <c r="I22" s="622"/>
      <c r="J22" s="624"/>
      <c r="K22" s="622"/>
      <c r="L22" s="622"/>
      <c r="M22" s="622"/>
      <c r="N22" s="622"/>
      <c r="O22" s="622"/>
      <c r="P22" s="622"/>
      <c r="Q22" s="622"/>
      <c r="R22" s="622"/>
      <c r="S22" s="622"/>
      <c r="T22" s="622"/>
      <c r="U22" s="622"/>
      <c r="V22" s="622"/>
      <c r="W22" s="622"/>
      <c r="X22" s="622"/>
      <c r="Y22" s="622"/>
      <c r="Z22" s="622"/>
      <c r="AA22" s="622"/>
      <c r="AB22" s="622"/>
      <c r="AC22" s="622"/>
      <c r="AD22" s="622"/>
      <c r="AE22" s="622"/>
      <c r="AF22" s="622"/>
      <c r="AG22" s="622"/>
      <c r="AH22" s="622"/>
      <c r="AI22" s="622"/>
      <c r="AJ22" s="622"/>
      <c r="AK22" s="622"/>
      <c r="AL22" s="622"/>
      <c r="AM22" s="622"/>
      <c r="AN22" s="622"/>
      <c r="AO22" s="622"/>
      <c r="AP22" s="622"/>
      <c r="AQ22" s="622"/>
      <c r="AR22" s="622"/>
      <c r="AS22" s="622"/>
      <c r="AT22" s="622"/>
      <c r="AU22" s="622"/>
      <c r="AV22" s="622"/>
      <c r="AW22" s="622"/>
      <c r="AX22" s="622"/>
      <c r="AY22" s="622"/>
      <c r="AZ22" s="622"/>
      <c r="BA22" s="622"/>
      <c r="BB22" s="622"/>
      <c r="BC22" s="622"/>
      <c r="BD22" s="622"/>
      <c r="BE22" s="622"/>
      <c r="BF22" s="622"/>
      <c r="BG22" s="622"/>
      <c r="BH22" s="622"/>
      <c r="BI22" s="622"/>
      <c r="BJ22" s="622"/>
      <c r="BK22" s="622"/>
      <c r="BL22" s="622"/>
      <c r="BM22" s="622"/>
      <c r="BN22" s="622"/>
      <c r="BO22" s="622"/>
      <c r="BP22" s="622"/>
      <c r="BQ22" s="622"/>
      <c r="BR22" s="622"/>
      <c r="BS22" s="622"/>
      <c r="BT22" s="622"/>
      <c r="BU22" s="622"/>
      <c r="BV22" s="622"/>
      <c r="BW22" s="622"/>
      <c r="BX22" s="622"/>
      <c r="BY22" s="622"/>
      <c r="BZ22" s="622"/>
      <c r="CA22" s="622"/>
      <c r="CB22" s="622"/>
      <c r="CC22" s="622"/>
      <c r="CD22" s="622"/>
      <c r="CE22" s="622"/>
      <c r="CF22" s="622"/>
      <c r="CG22" s="622"/>
      <c r="CH22" s="622"/>
      <c r="CI22" s="622"/>
      <c r="CJ22" s="622"/>
      <c r="CK22" s="622"/>
      <c r="CL22" s="622"/>
      <c r="CM22" s="622"/>
      <c r="CN22" s="622"/>
      <c r="CO22" s="622"/>
      <c r="CP22" s="622"/>
      <c r="CQ22" s="622"/>
      <c r="CR22" s="622"/>
      <c r="CS22" s="622"/>
      <c r="CT22" s="622"/>
      <c r="CU22" s="622"/>
      <c r="CV22" s="622"/>
      <c r="CW22" s="622"/>
      <c r="CX22" s="622"/>
      <c r="CY22" s="622"/>
      <c r="CZ22" s="622"/>
      <c r="DA22" s="622"/>
      <c r="DB22" s="622"/>
      <c r="DC22" s="622"/>
      <c r="DD22" s="622"/>
      <c r="DE22" s="622"/>
      <c r="DF22" s="622"/>
      <c r="DG22" s="622"/>
      <c r="DH22" s="622"/>
      <c r="DI22" s="622"/>
      <c r="DJ22" s="622"/>
      <c r="DK22" s="622"/>
      <c r="DL22" s="622"/>
      <c r="DM22" s="622"/>
      <c r="DN22" s="622"/>
      <c r="DO22" s="622"/>
      <c r="DP22" s="622"/>
      <c r="DQ22" s="622"/>
      <c r="DR22" s="622"/>
      <c r="DS22" s="622"/>
      <c r="DT22" s="622"/>
      <c r="DU22" s="622"/>
      <c r="DV22" s="622"/>
      <c r="DW22" s="607"/>
    </row>
    <row r="23" spans="1:129" s="351" customFormat="1" ht="16.5" customHeight="1">
      <c r="A23" s="1019" t="s">
        <v>232</v>
      </c>
      <c r="B23" s="1022" t="s">
        <v>233</v>
      </c>
      <c r="C23" s="1025" t="s">
        <v>234</v>
      </c>
      <c r="D23" s="1028" t="s">
        <v>235</v>
      </c>
      <c r="E23" s="1029"/>
      <c r="F23" s="1030"/>
      <c r="G23" s="1028" t="s">
        <v>236</v>
      </c>
      <c r="H23" s="1029"/>
      <c r="I23" s="1030"/>
      <c r="J23" s="1025" t="s">
        <v>237</v>
      </c>
      <c r="K23" s="1025" t="s">
        <v>238</v>
      </c>
      <c r="L23" s="1025" t="s">
        <v>239</v>
      </c>
      <c r="M23" s="1025" t="s">
        <v>240</v>
      </c>
      <c r="N23" s="628" t="s">
        <v>115</v>
      </c>
      <c r="O23" s="628" t="s">
        <v>241</v>
      </c>
      <c r="P23" s="628" t="s">
        <v>242</v>
      </c>
      <c r="Q23" s="628" t="s">
        <v>115</v>
      </c>
      <c r="R23" s="628" t="s">
        <v>241</v>
      </c>
      <c r="S23" s="628" t="s">
        <v>242</v>
      </c>
      <c r="T23" s="628" t="s">
        <v>115</v>
      </c>
      <c r="U23" s="628" t="s">
        <v>241</v>
      </c>
      <c r="V23" s="628" t="s">
        <v>242</v>
      </c>
      <c r="W23" s="628" t="s">
        <v>115</v>
      </c>
      <c r="X23" s="628" t="s">
        <v>241</v>
      </c>
      <c r="Y23" s="628" t="s">
        <v>242</v>
      </c>
      <c r="Z23" s="628" t="s">
        <v>115</v>
      </c>
      <c r="AA23" s="628" t="s">
        <v>241</v>
      </c>
      <c r="AB23" s="628" t="s">
        <v>242</v>
      </c>
      <c r="AC23" s="628" t="s">
        <v>115</v>
      </c>
      <c r="AD23" s="628" t="s">
        <v>241</v>
      </c>
      <c r="AE23" s="628" t="s">
        <v>243</v>
      </c>
      <c r="AF23" s="1025" t="s">
        <v>244</v>
      </c>
      <c r="AG23" s="628" t="s">
        <v>115</v>
      </c>
      <c r="AH23" s="628" t="s">
        <v>241</v>
      </c>
      <c r="AI23" s="1025" t="s">
        <v>245</v>
      </c>
      <c r="AJ23" s="1025" t="s">
        <v>246</v>
      </c>
      <c r="AK23" s="1025" t="s">
        <v>247</v>
      </c>
      <c r="AL23" s="1039" t="s">
        <v>248</v>
      </c>
      <c r="AM23" s="1040"/>
      <c r="AN23" s="1040"/>
      <c r="AO23" s="1040"/>
      <c r="AP23" s="1041"/>
      <c r="AQ23" s="912"/>
      <c r="AR23" s="912"/>
      <c r="AS23" s="912"/>
      <c r="AT23" s="912"/>
      <c r="AU23" s="912"/>
      <c r="AV23" s="912"/>
      <c r="AW23" s="912"/>
      <c r="AX23" s="912"/>
      <c r="AY23" s="912"/>
      <c r="AZ23" s="912"/>
      <c r="BA23" s="912"/>
      <c r="BB23" s="912"/>
      <c r="BC23" s="912"/>
      <c r="BD23" s="912"/>
      <c r="BE23" s="912"/>
      <c r="BF23" s="912"/>
      <c r="BG23" s="912"/>
      <c r="BH23" s="1025" t="s">
        <v>249</v>
      </c>
      <c r="BI23" s="1025" t="s">
        <v>250</v>
      </c>
      <c r="BJ23" s="1025" t="s">
        <v>251</v>
      </c>
      <c r="BK23" s="1025" t="s">
        <v>252</v>
      </c>
      <c r="BL23" s="1025" t="s">
        <v>253</v>
      </c>
      <c r="BM23" s="1025" t="s">
        <v>254</v>
      </c>
      <c r="BN23" s="1025" t="s">
        <v>255</v>
      </c>
      <c r="BO23" s="1025" t="s">
        <v>256</v>
      </c>
      <c r="BP23" s="1025" t="s">
        <v>257</v>
      </c>
      <c r="BQ23" s="1025" t="s">
        <v>258</v>
      </c>
      <c r="BR23" s="1025" t="s">
        <v>259</v>
      </c>
      <c r="BS23" s="1025" t="s">
        <v>260</v>
      </c>
      <c r="BT23" s="1025" t="s">
        <v>261</v>
      </c>
      <c r="BU23" s="1025" t="s">
        <v>262</v>
      </c>
      <c r="BV23" s="1025" t="s">
        <v>263</v>
      </c>
      <c r="BW23" s="1025" t="s">
        <v>264</v>
      </c>
      <c r="BX23" s="1025" t="s">
        <v>265</v>
      </c>
      <c r="BY23" s="1025" t="s">
        <v>266</v>
      </c>
      <c r="BZ23" s="1025" t="s">
        <v>267</v>
      </c>
      <c r="CA23" s="1025" t="s">
        <v>268</v>
      </c>
      <c r="CB23" s="1025" t="s">
        <v>269</v>
      </c>
      <c r="CC23" s="1025" t="s">
        <v>270</v>
      </c>
      <c r="CD23" s="1025" t="s">
        <v>271</v>
      </c>
      <c r="CE23" s="1025" t="s">
        <v>272</v>
      </c>
      <c r="CF23" s="1025" t="s">
        <v>273</v>
      </c>
      <c r="CG23" s="1025" t="s">
        <v>274</v>
      </c>
      <c r="CH23" s="1025" t="s">
        <v>275</v>
      </c>
      <c r="CI23" s="1025" t="s">
        <v>276</v>
      </c>
      <c r="CJ23" s="1039" t="s">
        <v>277</v>
      </c>
      <c r="CK23" s="1041"/>
      <c r="CL23" s="1025" t="s">
        <v>278</v>
      </c>
      <c r="CM23" s="1025" t="s">
        <v>279</v>
      </c>
      <c r="CN23" s="1025" t="s">
        <v>280</v>
      </c>
      <c r="CO23" s="1025" t="s">
        <v>281</v>
      </c>
      <c r="CP23" s="1025" t="s">
        <v>282</v>
      </c>
      <c r="CQ23" s="1025" t="s">
        <v>280</v>
      </c>
      <c r="CR23" s="1025" t="s">
        <v>283</v>
      </c>
      <c r="CS23" s="1025" t="s">
        <v>284</v>
      </c>
      <c r="CT23" s="1025" t="s">
        <v>280</v>
      </c>
      <c r="CU23" s="1025" t="s">
        <v>285</v>
      </c>
      <c r="CV23" s="1025" t="s">
        <v>286</v>
      </c>
      <c r="CW23" s="1025" t="s">
        <v>287</v>
      </c>
      <c r="CX23" s="1025" t="s">
        <v>288</v>
      </c>
      <c r="CY23" s="1025" t="s">
        <v>289</v>
      </c>
      <c r="CZ23" s="1025" t="s">
        <v>290</v>
      </c>
      <c r="DA23" s="1025" t="s">
        <v>291</v>
      </c>
      <c r="DB23" s="1025" t="s">
        <v>292</v>
      </c>
      <c r="DC23" s="1025" t="s">
        <v>293</v>
      </c>
      <c r="DD23" s="1025" t="s">
        <v>294</v>
      </c>
      <c r="DE23" s="1025" t="s">
        <v>295</v>
      </c>
      <c r="DF23" s="1025" t="s">
        <v>296</v>
      </c>
      <c r="DG23" s="1025" t="s">
        <v>297</v>
      </c>
      <c r="DH23" s="1025" t="s">
        <v>298</v>
      </c>
      <c r="DI23" s="1025" t="s">
        <v>299</v>
      </c>
      <c r="DJ23" s="1050" t="s">
        <v>300</v>
      </c>
      <c r="DK23" s="1025" t="s">
        <v>301</v>
      </c>
      <c r="DL23" s="1025" t="s">
        <v>302</v>
      </c>
      <c r="DM23" s="1050" t="s">
        <v>303</v>
      </c>
      <c r="DN23" s="1025" t="s">
        <v>304</v>
      </c>
      <c r="DO23" s="1025" t="s">
        <v>305</v>
      </c>
      <c r="DP23" s="1047" t="s">
        <v>306</v>
      </c>
      <c r="DQ23" s="1025" t="s">
        <v>307</v>
      </c>
      <c r="DR23" s="1025" t="s">
        <v>308</v>
      </c>
      <c r="DS23" s="1047" t="s">
        <v>309</v>
      </c>
      <c r="DT23" s="1025" t="s">
        <v>310</v>
      </c>
      <c r="DU23" s="1025" t="s">
        <v>311</v>
      </c>
      <c r="DV23" s="1025" t="s">
        <v>312</v>
      </c>
      <c r="DW23" s="629"/>
    </row>
    <row r="24" spans="1:129" s="351" customFormat="1" ht="13.5" customHeight="1">
      <c r="A24" s="1020"/>
      <c r="B24" s="1023"/>
      <c r="C24" s="1026"/>
      <c r="D24" s="1025" t="s">
        <v>313</v>
      </c>
      <c r="E24" s="1025" t="s">
        <v>314</v>
      </c>
      <c r="F24" s="1025" t="s">
        <v>315</v>
      </c>
      <c r="G24" s="1022" t="s">
        <v>316</v>
      </c>
      <c r="H24" s="1025" t="s">
        <v>317</v>
      </c>
      <c r="I24" s="1022" t="s">
        <v>318</v>
      </c>
      <c r="J24" s="1026"/>
      <c r="K24" s="1026"/>
      <c r="L24" s="1026"/>
      <c r="M24" s="1026"/>
      <c r="N24" s="630" t="s">
        <v>319</v>
      </c>
      <c r="O24" s="630" t="s">
        <v>115</v>
      </c>
      <c r="P24" s="1045" t="s">
        <v>320</v>
      </c>
      <c r="Q24" s="630" t="s">
        <v>319</v>
      </c>
      <c r="R24" s="630" t="s">
        <v>115</v>
      </c>
      <c r="S24" s="1045" t="s">
        <v>321</v>
      </c>
      <c r="T24" s="630" t="s">
        <v>319</v>
      </c>
      <c r="U24" s="630" t="s">
        <v>115</v>
      </c>
      <c r="V24" s="1045" t="s">
        <v>322</v>
      </c>
      <c r="W24" s="630" t="s">
        <v>319</v>
      </c>
      <c r="X24" s="630" t="s">
        <v>115</v>
      </c>
      <c r="Y24" s="1045" t="s">
        <v>323</v>
      </c>
      <c r="Z24" s="630" t="s">
        <v>319</v>
      </c>
      <c r="AA24" s="630" t="s">
        <v>115</v>
      </c>
      <c r="AB24" s="1045" t="s">
        <v>324</v>
      </c>
      <c r="AC24" s="630" t="s">
        <v>319</v>
      </c>
      <c r="AD24" s="630" t="s">
        <v>115</v>
      </c>
      <c r="AE24" s="630" t="s">
        <v>325</v>
      </c>
      <c r="AF24" s="1026"/>
      <c r="AG24" s="630" t="s">
        <v>319</v>
      </c>
      <c r="AH24" s="630" t="s">
        <v>115</v>
      </c>
      <c r="AI24" s="1026"/>
      <c r="AJ24" s="1026"/>
      <c r="AK24" s="1026"/>
      <c r="AL24" s="1042"/>
      <c r="AM24" s="1043"/>
      <c r="AN24" s="1043"/>
      <c r="AO24" s="1043"/>
      <c r="AP24" s="1044"/>
      <c r="AQ24" s="913"/>
      <c r="AR24" s="913"/>
      <c r="AS24" s="913"/>
      <c r="AT24" s="913"/>
      <c r="AU24" s="913"/>
      <c r="AV24" s="913"/>
      <c r="AW24" s="913"/>
      <c r="AX24" s="913"/>
      <c r="AY24" s="913"/>
      <c r="AZ24" s="913"/>
      <c r="BA24" s="913"/>
      <c r="BB24" s="913"/>
      <c r="BC24" s="913"/>
      <c r="BD24" s="913"/>
      <c r="BE24" s="913"/>
      <c r="BF24" s="913"/>
      <c r="BG24" s="913"/>
      <c r="BH24" s="1026"/>
      <c r="BI24" s="1026"/>
      <c r="BJ24" s="1026"/>
      <c r="BK24" s="1026"/>
      <c r="BL24" s="1026"/>
      <c r="BM24" s="1026"/>
      <c r="BN24" s="1026"/>
      <c r="BO24" s="1026"/>
      <c r="BP24" s="1026"/>
      <c r="BQ24" s="1026"/>
      <c r="BR24" s="1026"/>
      <c r="BS24" s="1026"/>
      <c r="BT24" s="1026"/>
      <c r="BU24" s="1026"/>
      <c r="BV24" s="1026"/>
      <c r="BW24" s="1026"/>
      <c r="BX24" s="1026"/>
      <c r="BY24" s="1026"/>
      <c r="BZ24" s="1026"/>
      <c r="CA24" s="1026"/>
      <c r="CB24" s="1026"/>
      <c r="CC24" s="1026"/>
      <c r="CD24" s="1026"/>
      <c r="CE24" s="1026"/>
      <c r="CF24" s="1026"/>
      <c r="CG24" s="1026"/>
      <c r="CH24" s="1026"/>
      <c r="CI24" s="1026"/>
      <c r="CJ24" s="1042" t="s">
        <v>326</v>
      </c>
      <c r="CK24" s="1044"/>
      <c r="CL24" s="1026"/>
      <c r="CM24" s="1026"/>
      <c r="CN24" s="1026"/>
      <c r="CO24" s="1026"/>
      <c r="CP24" s="1026"/>
      <c r="CQ24" s="1026"/>
      <c r="CR24" s="1026"/>
      <c r="CS24" s="1026"/>
      <c r="CT24" s="1026"/>
      <c r="CU24" s="1026"/>
      <c r="CV24" s="1026"/>
      <c r="CW24" s="1026"/>
      <c r="CX24" s="1026"/>
      <c r="CY24" s="1026"/>
      <c r="CZ24" s="1026"/>
      <c r="DA24" s="1026"/>
      <c r="DB24" s="1026"/>
      <c r="DC24" s="1026"/>
      <c r="DD24" s="1026"/>
      <c r="DE24" s="1026"/>
      <c r="DF24" s="1026"/>
      <c r="DG24" s="1026"/>
      <c r="DH24" s="1026"/>
      <c r="DI24" s="1026"/>
      <c r="DJ24" s="1051"/>
      <c r="DK24" s="1026"/>
      <c r="DL24" s="1026"/>
      <c r="DM24" s="1051"/>
      <c r="DN24" s="1026"/>
      <c r="DO24" s="1026"/>
      <c r="DP24" s="1048"/>
      <c r="DQ24" s="1026"/>
      <c r="DR24" s="1026"/>
      <c r="DS24" s="1048"/>
      <c r="DT24" s="1026"/>
      <c r="DU24" s="1026"/>
      <c r="DV24" s="1026"/>
      <c r="DW24" s="629"/>
    </row>
    <row r="25" spans="1:129" s="351" customFormat="1" ht="30.75" customHeight="1">
      <c r="A25" s="1021"/>
      <c r="B25" s="1024"/>
      <c r="C25" s="1027"/>
      <c r="D25" s="1027"/>
      <c r="E25" s="1027"/>
      <c r="F25" s="1027"/>
      <c r="G25" s="1024"/>
      <c r="H25" s="1027"/>
      <c r="I25" s="1024"/>
      <c r="J25" s="1027"/>
      <c r="K25" s="1027"/>
      <c r="L25" s="1027"/>
      <c r="M25" s="1027"/>
      <c r="N25" s="630">
        <v>1995</v>
      </c>
      <c r="O25" s="630" t="s">
        <v>327</v>
      </c>
      <c r="P25" s="1046"/>
      <c r="Q25" s="630">
        <v>1996</v>
      </c>
      <c r="R25" s="630" t="s">
        <v>328</v>
      </c>
      <c r="S25" s="1046"/>
      <c r="T25" s="630">
        <v>1997</v>
      </c>
      <c r="U25" s="630" t="s">
        <v>329</v>
      </c>
      <c r="V25" s="1046"/>
      <c r="W25" s="630">
        <v>1998</v>
      </c>
      <c r="X25" s="630" t="s">
        <v>330</v>
      </c>
      <c r="Y25" s="1046"/>
      <c r="Z25" s="630">
        <v>1999</v>
      </c>
      <c r="AA25" s="630" t="s">
        <v>331</v>
      </c>
      <c r="AB25" s="1046"/>
      <c r="AC25" s="630">
        <v>2000</v>
      </c>
      <c r="AD25" s="630" t="s">
        <v>332</v>
      </c>
      <c r="AE25" s="630" t="s">
        <v>333</v>
      </c>
      <c r="AF25" s="1027"/>
      <c r="AG25" s="630">
        <v>2001</v>
      </c>
      <c r="AH25" s="630" t="s">
        <v>334</v>
      </c>
      <c r="AI25" s="1027"/>
      <c r="AJ25" s="1027"/>
      <c r="AK25" s="1027"/>
      <c r="AL25" s="913"/>
      <c r="AM25" s="913">
        <v>2001</v>
      </c>
      <c r="AN25" s="913">
        <v>2002</v>
      </c>
      <c r="AO25" s="913">
        <v>2003</v>
      </c>
      <c r="AP25" s="913">
        <v>2004</v>
      </c>
      <c r="AQ25" s="913">
        <v>2005</v>
      </c>
      <c r="AR25" s="913">
        <v>2006</v>
      </c>
      <c r="AS25" s="913">
        <v>2007</v>
      </c>
      <c r="AT25" s="913">
        <v>2008</v>
      </c>
      <c r="AU25" s="913">
        <v>2009</v>
      </c>
      <c r="AV25" s="913">
        <v>2010</v>
      </c>
      <c r="AW25" s="913">
        <v>2011</v>
      </c>
      <c r="AX25" s="913">
        <v>2012</v>
      </c>
      <c r="AY25" s="913">
        <v>2013</v>
      </c>
      <c r="AZ25" s="913">
        <v>2014</v>
      </c>
      <c r="BA25" s="913">
        <v>2015</v>
      </c>
      <c r="BB25" s="913">
        <v>2016</v>
      </c>
      <c r="BC25" s="913">
        <v>2017</v>
      </c>
      <c r="BD25" s="913">
        <v>2018</v>
      </c>
      <c r="BE25" s="913">
        <v>2019</v>
      </c>
      <c r="BF25" s="913">
        <v>2020</v>
      </c>
      <c r="BG25" s="913">
        <v>2020</v>
      </c>
      <c r="BH25" s="1027"/>
      <c r="BI25" s="1027"/>
      <c r="BJ25" s="1027"/>
      <c r="BK25" s="1027"/>
      <c r="BL25" s="1027"/>
      <c r="BM25" s="1027"/>
      <c r="BN25" s="1027"/>
      <c r="BO25" s="1027"/>
      <c r="BP25" s="1027"/>
      <c r="BQ25" s="1027"/>
      <c r="BR25" s="1027"/>
      <c r="BS25" s="1027"/>
      <c r="BT25" s="1027"/>
      <c r="BU25" s="1027"/>
      <c r="BV25" s="1027"/>
      <c r="BW25" s="1027"/>
      <c r="BX25" s="1027"/>
      <c r="BY25" s="1027"/>
      <c r="BZ25" s="1027"/>
      <c r="CA25" s="1027"/>
      <c r="CB25" s="1027"/>
      <c r="CC25" s="1027"/>
      <c r="CD25" s="1027"/>
      <c r="CE25" s="1027"/>
      <c r="CF25" s="1027"/>
      <c r="CG25" s="1027"/>
      <c r="CH25" s="1027"/>
      <c r="CI25" s="1027"/>
      <c r="CJ25" s="913" t="s">
        <v>335</v>
      </c>
      <c r="CK25" s="913" t="s">
        <v>336</v>
      </c>
      <c r="CL25" s="1027"/>
      <c r="CM25" s="1027"/>
      <c r="CN25" s="1027"/>
      <c r="CO25" s="1027"/>
      <c r="CP25" s="1027"/>
      <c r="CQ25" s="1027"/>
      <c r="CR25" s="1027"/>
      <c r="CS25" s="1027"/>
      <c r="CT25" s="1027"/>
      <c r="CU25" s="1027"/>
      <c r="CV25" s="1027"/>
      <c r="CW25" s="1027"/>
      <c r="CX25" s="1027"/>
      <c r="CY25" s="1027"/>
      <c r="CZ25" s="1027"/>
      <c r="DA25" s="1027"/>
      <c r="DB25" s="1027"/>
      <c r="DC25" s="1027"/>
      <c r="DD25" s="1027"/>
      <c r="DE25" s="1027"/>
      <c r="DF25" s="1027"/>
      <c r="DG25" s="1027"/>
      <c r="DH25" s="1027"/>
      <c r="DI25" s="1027"/>
      <c r="DJ25" s="1052"/>
      <c r="DK25" s="1027"/>
      <c r="DL25" s="1027"/>
      <c r="DM25" s="1052"/>
      <c r="DN25" s="1027"/>
      <c r="DO25" s="1027"/>
      <c r="DP25" s="1049"/>
      <c r="DQ25" s="1027"/>
      <c r="DR25" s="1027"/>
      <c r="DS25" s="1049"/>
      <c r="DT25" s="1027"/>
      <c r="DU25" s="1027"/>
      <c r="DV25" s="1027"/>
      <c r="DW25" s="629"/>
    </row>
    <row r="26" spans="1:129" ht="10.5" customHeight="1">
      <c r="A26" s="631">
        <v>-1</v>
      </c>
      <c r="B26" s="632">
        <v>-2</v>
      </c>
      <c r="C26" s="632">
        <v>-3</v>
      </c>
      <c r="D26" s="632">
        <v>-4</v>
      </c>
      <c r="E26" s="632">
        <v>-5</v>
      </c>
      <c r="F26" s="632">
        <v>-6</v>
      </c>
      <c r="G26" s="632"/>
      <c r="H26" s="632"/>
      <c r="I26" s="632"/>
      <c r="J26" s="632"/>
      <c r="K26" s="632">
        <v>-10</v>
      </c>
      <c r="L26" s="632"/>
      <c r="M26" s="632"/>
      <c r="N26" s="632"/>
      <c r="O26" s="632"/>
      <c r="P26" s="632"/>
      <c r="Q26" s="632"/>
      <c r="R26" s="632"/>
      <c r="S26" s="632"/>
      <c r="T26" s="632"/>
      <c r="U26" s="632"/>
      <c r="V26" s="632"/>
      <c r="W26" s="632"/>
      <c r="X26" s="632"/>
      <c r="Y26" s="632"/>
      <c r="Z26" s="632"/>
      <c r="AA26" s="632"/>
      <c r="AB26" s="632"/>
      <c r="AC26" s="632"/>
      <c r="AD26" s="632"/>
      <c r="AE26" s="632"/>
      <c r="AF26" s="632"/>
      <c r="AG26" s="632"/>
      <c r="AH26" s="632"/>
      <c r="AI26" s="633"/>
      <c r="AJ26" s="633"/>
      <c r="AK26" s="632">
        <v>-11</v>
      </c>
      <c r="AL26" s="632"/>
      <c r="AM26" s="632"/>
      <c r="AN26" s="632"/>
      <c r="AO26" s="632"/>
      <c r="AP26" s="632"/>
      <c r="AQ26" s="632"/>
      <c r="AR26" s="632"/>
      <c r="AS26" s="632"/>
      <c r="AT26" s="632"/>
      <c r="AU26" s="632"/>
      <c r="AV26" s="632"/>
      <c r="AW26" s="632"/>
      <c r="AX26" s="632"/>
      <c r="AY26" s="632"/>
      <c r="AZ26" s="632"/>
      <c r="BA26" s="632"/>
      <c r="BB26" s="632"/>
      <c r="BC26" s="632"/>
      <c r="BD26" s="632"/>
      <c r="BE26" s="632"/>
      <c r="BF26" s="632"/>
      <c r="BG26" s="632"/>
      <c r="BH26" s="632">
        <v>-12</v>
      </c>
      <c r="BI26" s="632">
        <v>-13</v>
      </c>
      <c r="BJ26" s="632">
        <v>-7</v>
      </c>
      <c r="BK26" s="632">
        <v>-7</v>
      </c>
      <c r="BL26" s="632">
        <v>-8</v>
      </c>
      <c r="BM26" s="632">
        <v>-9</v>
      </c>
      <c r="BN26" s="632">
        <v>-10</v>
      </c>
      <c r="BO26" s="632">
        <v>-8</v>
      </c>
      <c r="BP26" s="632"/>
      <c r="BQ26" s="632">
        <v>-7</v>
      </c>
      <c r="BR26" s="632">
        <v>-8</v>
      </c>
      <c r="BS26" s="632">
        <v>-9</v>
      </c>
      <c r="BT26" s="632">
        <v>-10</v>
      </c>
      <c r="BU26" s="632">
        <v>-8</v>
      </c>
      <c r="BV26" s="632">
        <v>-9</v>
      </c>
      <c r="BW26" s="632">
        <v>-10</v>
      </c>
      <c r="BX26" s="632"/>
      <c r="BY26" s="632"/>
      <c r="BZ26" s="632"/>
      <c r="CA26" s="632"/>
      <c r="CB26" s="632"/>
      <c r="CC26" s="632"/>
      <c r="CD26" s="632"/>
      <c r="CE26" s="632"/>
      <c r="CF26" s="632">
        <v>-7</v>
      </c>
      <c r="CG26" s="632">
        <v>-8</v>
      </c>
      <c r="CH26" s="632">
        <v>-9</v>
      </c>
      <c r="CI26" s="632">
        <v>-7</v>
      </c>
      <c r="CJ26" s="632">
        <v>-7</v>
      </c>
      <c r="CK26" s="632">
        <v>-8</v>
      </c>
      <c r="CL26" s="632">
        <v>-10</v>
      </c>
      <c r="CM26" s="632">
        <v>-11</v>
      </c>
      <c r="CN26" s="632">
        <v>-9</v>
      </c>
      <c r="CO26" s="632">
        <v>-10</v>
      </c>
      <c r="CP26" s="632">
        <v>-11</v>
      </c>
      <c r="CQ26" s="632">
        <v>-12</v>
      </c>
      <c r="CR26" s="632">
        <v>-10</v>
      </c>
      <c r="CS26" s="632">
        <v>-11</v>
      </c>
      <c r="CT26" s="632">
        <v>-12</v>
      </c>
      <c r="CU26" s="632">
        <v>-10</v>
      </c>
      <c r="CV26" s="632">
        <v>-11</v>
      </c>
      <c r="CW26" s="632">
        <v>-12</v>
      </c>
      <c r="CX26" s="632">
        <v>-10</v>
      </c>
      <c r="CY26" s="632">
        <v>-11</v>
      </c>
      <c r="CZ26" s="632">
        <v>-12</v>
      </c>
      <c r="DA26" s="632">
        <v>-10</v>
      </c>
      <c r="DB26" s="632">
        <v>-11</v>
      </c>
      <c r="DC26" s="632">
        <v>-12</v>
      </c>
      <c r="DD26" s="632">
        <v>-10</v>
      </c>
      <c r="DE26" s="632">
        <v>-11</v>
      </c>
      <c r="DF26" s="632">
        <v>-12</v>
      </c>
      <c r="DG26" s="632">
        <v>-10</v>
      </c>
      <c r="DH26" s="632">
        <v>-11</v>
      </c>
      <c r="DI26" s="632">
        <v>-12</v>
      </c>
      <c r="DJ26" s="632">
        <v>-10</v>
      </c>
      <c r="DK26" s="632">
        <v>-11</v>
      </c>
      <c r="DL26" s="632">
        <v>-7</v>
      </c>
      <c r="DM26" s="632">
        <v>-8</v>
      </c>
      <c r="DN26" s="632">
        <v>-9</v>
      </c>
      <c r="DO26" s="632">
        <v>-10</v>
      </c>
      <c r="DP26" s="632"/>
      <c r="DQ26" s="632"/>
      <c r="DR26" s="632"/>
      <c r="DS26" s="632"/>
      <c r="DT26" s="632"/>
      <c r="DU26" s="632"/>
      <c r="DV26" s="632">
        <v>-11</v>
      </c>
      <c r="DW26" s="634"/>
    </row>
    <row r="27" spans="1:129" ht="18" customHeight="1">
      <c r="A27" s="635" t="s">
        <v>12</v>
      </c>
      <c r="B27" s="636" t="s">
        <v>337</v>
      </c>
      <c r="C27" s="637"/>
      <c r="D27" s="637"/>
      <c r="E27" s="637"/>
      <c r="F27" s="637"/>
      <c r="G27" s="638"/>
      <c r="H27" s="638"/>
      <c r="I27" s="638"/>
      <c r="J27" s="638"/>
      <c r="K27" s="638"/>
      <c r="L27" s="638"/>
      <c r="M27" s="638"/>
      <c r="N27" s="638"/>
      <c r="O27" s="638"/>
      <c r="P27" s="638"/>
      <c r="Q27" s="638"/>
      <c r="R27" s="638"/>
      <c r="S27" s="638"/>
      <c r="T27" s="638"/>
      <c r="U27" s="638"/>
      <c r="V27" s="638"/>
      <c r="W27" s="638"/>
      <c r="X27" s="638"/>
      <c r="Y27" s="638"/>
      <c r="Z27" s="638"/>
      <c r="AA27" s="638"/>
      <c r="AB27" s="638"/>
      <c r="AC27" s="638"/>
      <c r="AD27" s="638"/>
      <c r="AE27" s="638"/>
      <c r="AF27" s="638"/>
      <c r="AG27" s="638"/>
      <c r="AH27" s="638"/>
      <c r="AI27" s="637"/>
      <c r="AJ27" s="637"/>
      <c r="AK27" s="638"/>
      <c r="AL27" s="638"/>
      <c r="AM27" s="638"/>
      <c r="AN27" s="638"/>
      <c r="AO27" s="638"/>
      <c r="AP27" s="638"/>
      <c r="AQ27" s="638"/>
      <c r="AR27" s="638"/>
      <c r="AS27" s="638"/>
      <c r="AT27" s="638"/>
      <c r="AU27" s="638"/>
      <c r="AV27" s="638"/>
      <c r="AW27" s="638"/>
      <c r="AX27" s="638"/>
      <c r="AY27" s="638"/>
      <c r="AZ27" s="638"/>
      <c r="BA27" s="638"/>
      <c r="BB27" s="638"/>
      <c r="BC27" s="638"/>
      <c r="BD27" s="638"/>
      <c r="BE27" s="638"/>
      <c r="BF27" s="638"/>
      <c r="BG27" s="638"/>
      <c r="BH27" s="638"/>
      <c r="BI27" s="638"/>
      <c r="BJ27" s="638"/>
      <c r="BK27" s="638"/>
      <c r="BL27" s="639"/>
      <c r="BM27" s="640"/>
      <c r="BN27" s="640"/>
      <c r="BO27" s="639"/>
      <c r="BP27" s="639"/>
      <c r="BQ27" s="640"/>
      <c r="BR27" s="640"/>
      <c r="BS27" s="640"/>
      <c r="BT27" s="640"/>
      <c r="BU27" s="640"/>
      <c r="BV27" s="640"/>
      <c r="BW27" s="640"/>
      <c r="BX27" s="640"/>
      <c r="BY27" s="640"/>
      <c r="BZ27" s="640"/>
      <c r="CA27" s="640"/>
      <c r="CB27" s="640"/>
      <c r="CC27" s="640"/>
      <c r="CD27" s="640"/>
      <c r="CE27" s="640"/>
      <c r="CF27" s="640"/>
      <c r="CG27" s="640"/>
      <c r="CH27" s="640"/>
      <c r="CI27" s="640"/>
      <c r="CJ27" s="640"/>
      <c r="CK27" s="640"/>
      <c r="CL27" s="640"/>
      <c r="CM27" s="640"/>
      <c r="CN27" s="640"/>
      <c r="CO27" s="640"/>
      <c r="CP27" s="640"/>
      <c r="CQ27" s="640"/>
      <c r="CR27" s="640"/>
      <c r="CS27" s="640"/>
      <c r="CT27" s="640"/>
      <c r="CU27" s="640"/>
      <c r="CV27" s="640"/>
      <c r="CW27" s="640"/>
      <c r="CX27" s="640"/>
      <c r="CY27" s="640"/>
      <c r="CZ27" s="640"/>
      <c r="DA27" s="640"/>
      <c r="DB27" s="640"/>
      <c r="DC27" s="640"/>
      <c r="DD27" s="640"/>
      <c r="DE27" s="640"/>
      <c r="DF27" s="640"/>
      <c r="DG27" s="640"/>
      <c r="DH27" s="640"/>
      <c r="DI27" s="640"/>
      <c r="DJ27" s="640"/>
      <c r="DK27" s="640"/>
      <c r="DL27" s="640"/>
      <c r="DM27" s="640"/>
      <c r="DN27" s="640"/>
      <c r="DO27" s="640"/>
      <c r="DP27" s="640"/>
      <c r="DQ27" s="640"/>
      <c r="DR27" s="640"/>
      <c r="DS27" s="640"/>
      <c r="DT27" s="640"/>
      <c r="DU27" s="640"/>
      <c r="DV27" s="640"/>
      <c r="DW27" s="641"/>
    </row>
    <row r="28" spans="1:129" ht="13.7" customHeight="1">
      <c r="A28" s="642"/>
      <c r="B28" s="352" t="s">
        <v>338</v>
      </c>
      <c r="C28" s="353"/>
      <c r="D28" s="353"/>
      <c r="E28" s="353"/>
      <c r="F28" s="353"/>
      <c r="G28" s="354"/>
      <c r="H28" s="354"/>
      <c r="I28" s="354"/>
      <c r="J28" s="354"/>
      <c r="K28" s="354"/>
      <c r="L28" s="354"/>
      <c r="M28" s="354"/>
      <c r="N28" s="354"/>
      <c r="O28" s="354"/>
      <c r="P28" s="354"/>
      <c r="Q28" s="354"/>
      <c r="R28" s="354"/>
      <c r="S28" s="354"/>
      <c r="T28" s="354"/>
      <c r="U28" s="354"/>
      <c r="V28" s="354"/>
      <c r="W28" s="354"/>
      <c r="X28" s="354"/>
      <c r="Y28" s="354"/>
      <c r="Z28" s="354"/>
      <c r="AA28" s="354"/>
      <c r="AB28" s="354"/>
      <c r="AC28" s="354"/>
      <c r="AD28" s="354"/>
      <c r="AE28" s="354"/>
      <c r="AF28" s="354"/>
      <c r="AG28" s="354"/>
      <c r="AH28" s="354"/>
      <c r="AI28" s="353"/>
      <c r="AJ28" s="353"/>
      <c r="AK28" s="354"/>
      <c r="AL28" s="354"/>
      <c r="AM28" s="354"/>
      <c r="AN28" s="354"/>
      <c r="AO28" s="354"/>
      <c r="AP28" s="354"/>
      <c r="AQ28" s="354"/>
      <c r="AR28" s="354"/>
      <c r="AS28" s="354"/>
      <c r="AT28" s="354"/>
      <c r="AU28" s="354"/>
      <c r="AV28" s="354"/>
      <c r="AW28" s="354"/>
      <c r="AX28" s="354"/>
      <c r="AY28" s="354"/>
      <c r="AZ28" s="354"/>
      <c r="BA28" s="354"/>
      <c r="BB28" s="354"/>
      <c r="BC28" s="354"/>
      <c r="BD28" s="354"/>
      <c r="BE28" s="354"/>
      <c r="BF28" s="354"/>
      <c r="BG28" s="354"/>
      <c r="BH28" s="354"/>
      <c r="BI28" s="354"/>
      <c r="BJ28" s="354"/>
      <c r="BK28" s="354"/>
      <c r="BL28" s="355"/>
      <c r="BM28" s="356"/>
      <c r="BN28" s="356"/>
      <c r="BO28" s="355"/>
      <c r="BP28" s="355"/>
      <c r="BQ28" s="356"/>
      <c r="BR28" s="356"/>
      <c r="BS28" s="356"/>
      <c r="BT28" s="356"/>
      <c r="BU28" s="356"/>
      <c r="BV28" s="356"/>
      <c r="BW28" s="356"/>
      <c r="BX28" s="356"/>
      <c r="BY28" s="356"/>
      <c r="BZ28" s="356"/>
      <c r="CA28" s="356"/>
      <c r="CB28" s="356"/>
      <c r="CC28" s="356"/>
      <c r="CD28" s="356"/>
      <c r="CE28" s="356"/>
      <c r="CF28" s="356"/>
      <c r="CG28" s="356"/>
      <c r="CH28" s="356"/>
      <c r="CI28" s="356"/>
      <c r="CJ28" s="356"/>
      <c r="CK28" s="356"/>
      <c r="CL28" s="356"/>
      <c r="CM28" s="356"/>
      <c r="CN28" s="356"/>
      <c r="CO28" s="356"/>
      <c r="CP28" s="356"/>
      <c r="CQ28" s="356"/>
      <c r="CR28" s="356"/>
      <c r="CS28" s="356"/>
      <c r="CT28" s="356"/>
      <c r="CU28" s="356"/>
      <c r="CV28" s="356"/>
      <c r="CW28" s="356"/>
      <c r="CX28" s="356"/>
      <c r="CY28" s="356"/>
      <c r="CZ28" s="356"/>
      <c r="DA28" s="356"/>
      <c r="DB28" s="356"/>
      <c r="DC28" s="356"/>
      <c r="DD28" s="356"/>
      <c r="DE28" s="356"/>
      <c r="DF28" s="356"/>
      <c r="DG28" s="356"/>
      <c r="DH28" s="356"/>
      <c r="DI28" s="356"/>
      <c r="DJ28" s="356"/>
      <c r="DK28" s="356"/>
      <c r="DL28" s="356"/>
      <c r="DM28" s="356"/>
      <c r="DN28" s="356"/>
      <c r="DO28" s="356"/>
      <c r="DP28" s="356"/>
      <c r="DQ28" s="356"/>
      <c r="DR28" s="356"/>
      <c r="DS28" s="356"/>
      <c r="DT28" s="356"/>
      <c r="DU28" s="356"/>
      <c r="DV28" s="356"/>
      <c r="DW28" s="641"/>
      <c r="DX28" s="357"/>
      <c r="DY28" s="357"/>
    </row>
    <row r="29" spans="1:129" ht="13.7" hidden="1" customHeight="1">
      <c r="A29" s="643">
        <v>1</v>
      </c>
      <c r="B29" s="644"/>
      <c r="C29" s="359"/>
      <c r="D29" s="359"/>
      <c r="E29" s="359"/>
      <c r="F29" s="360"/>
      <c r="G29" s="358">
        <f>IF(M29=1,20,10)</f>
        <v>10</v>
      </c>
      <c r="H29" s="361">
        <f>IF(E29&lt;=1995,1994+1-E29,0)</f>
        <v>1995</v>
      </c>
      <c r="I29" s="361">
        <f>IF(H29=0,G29,G29-H29)</f>
        <v>-1985</v>
      </c>
      <c r="J29" s="362">
        <f>IF(H29=0,0,IF(H29&gt;=20,F29,F29*0.05*H29))</f>
        <v>0</v>
      </c>
      <c r="K29" s="363">
        <f>IF(J29=0,F29,F29-J29)</f>
        <v>0</v>
      </c>
      <c r="L29" s="364"/>
      <c r="M29" s="358">
        <f>IF(C29="BP",1,2)</f>
        <v>2</v>
      </c>
      <c r="N29" s="362">
        <f>IF($E29&gt;=1996,0,IF($AE29-1995&lt;=0,K29,IF($M29=1,0.05*$F29,0.1*$F29)))</f>
        <v>0</v>
      </c>
      <c r="O29" s="365">
        <f>N29+J29</f>
        <v>0</v>
      </c>
      <c r="P29" s="362">
        <f>IF($E29&gt;=1996,$F29,$F29-O29)</f>
        <v>0</v>
      </c>
      <c r="Q29" s="362">
        <f>IF($E29&gt;=1997,0,IF($AE29-1996&lt;=0,P29,IF($M29=1,0.05*$F29,0.1*$F29)))</f>
        <v>0</v>
      </c>
      <c r="R29" s="365">
        <f>Q29+O29</f>
        <v>0</v>
      </c>
      <c r="S29" s="362">
        <f>IF($E29&gt;=1997,$F29,$F29-R29)</f>
        <v>0</v>
      </c>
      <c r="T29" s="362">
        <f>IF($E29&gt;=1998,0,IF($AE29-1997&lt;=0,S29,IF($M29=1,0.05*$F29,0.1*$F29)))</f>
        <v>0</v>
      </c>
      <c r="U29" s="365">
        <f>T29+R29</f>
        <v>0</v>
      </c>
      <c r="V29" s="362">
        <f>IF($E29&gt;=1998,$F29,$F29-U29)</f>
        <v>0</v>
      </c>
      <c r="W29" s="362">
        <f>IF($E29&gt;=1999,0,IF($AE29-1998&lt;=0,V29,IF($M29=1,0.05*$F29,0.1*$F29)))</f>
        <v>0</v>
      </c>
      <c r="X29" s="365">
        <f>W29+U29</f>
        <v>0</v>
      </c>
      <c r="Y29" s="362">
        <f>IF($E29&gt;=1999,$F29,$F29-X29)</f>
        <v>0</v>
      </c>
      <c r="Z29" s="362">
        <f>IF($E29&gt;=2000,0,IF($AE29-1999&lt;=0,Y29,IF($M29=1,0.05*$F29,0.1*$F29)))</f>
        <v>0</v>
      </c>
      <c r="AA29" s="365">
        <f>Z29+X29</f>
        <v>0</v>
      </c>
      <c r="AB29" s="362">
        <f>IF($E29&gt;=2000,$F29,$F29-AA29)</f>
        <v>0</v>
      </c>
      <c r="AC29" s="362">
        <f>IF($E29&gt;=2001,0,IF($AE29-2000&lt;=0,AB29,IF($M29=1,0.05*$F29,0.1*$F29)))</f>
        <v>0</v>
      </c>
      <c r="AD29" s="365">
        <f>AC29+AA29</f>
        <v>0</v>
      </c>
      <c r="AE29" s="358">
        <f>(E29+G29)-1</f>
        <v>9</v>
      </c>
      <c r="AF29" s="362">
        <f>IF($E29&gt;=2001,$F29,$F29-AD29)</f>
        <v>0</v>
      </c>
      <c r="AG29" s="362">
        <f>IF($E29&gt;=2002,0,IF($AE29-2001&lt;=0,AF29,IF($M29=1,0.05*$F29*AM29/12,0.1*$F29*AM29/12)))</f>
        <v>0</v>
      </c>
      <c r="AH29" s="365">
        <f>AG29+AD29</f>
        <v>0</v>
      </c>
      <c r="AI29" s="361">
        <f>IF($E29&gt;=2002,$F29,$F29-AH29)</f>
        <v>0</v>
      </c>
      <c r="AJ29" s="361">
        <f>IF($E29&gt;=2003,0,IF($AE29-2002&lt;=0,AI29,IF($M29=1,0.05*$F29*AN29/12,0.1*$F29*AN29/12)))</f>
        <v>0</v>
      </c>
      <c r="AK29" s="365">
        <f>AJ29+AH29</f>
        <v>0</v>
      </c>
      <c r="AL29" s="365" t="e">
        <f>VLOOKUP(D29,$C$11:$D$22,2,0)</f>
        <v>#N/A</v>
      </c>
      <c r="AM29" s="366">
        <f>IF(E29&gt;=2001,13-AL29,12)</f>
        <v>12</v>
      </c>
      <c r="AN29" s="366">
        <f>IF(E29&gt;=2002,13-AL29,12)</f>
        <v>12</v>
      </c>
      <c r="AO29" s="366">
        <f>IF(E29&gt;=2003,13-AL29,12)</f>
        <v>12</v>
      </c>
      <c r="AP29" s="366">
        <f>IF(E29&gt;=2004,13-AL29,12)</f>
        <v>12</v>
      </c>
      <c r="AQ29" s="366">
        <f>IF(E29&gt;=2005,13-AL29,12)</f>
        <v>12</v>
      </c>
      <c r="AR29" s="366">
        <f>IF(E29&gt;=2006,13-AL29,12)</f>
        <v>12</v>
      </c>
      <c r="AS29" s="366">
        <f>IF(E29&gt;=2007,13-AL29,12)</f>
        <v>12</v>
      </c>
      <c r="AT29" s="366">
        <f>IF(E29&gt;=2008,13-AL29,12)</f>
        <v>12</v>
      </c>
      <c r="AU29" s="366">
        <f>IF(E29&gt;=2009,13-AL29,12)</f>
        <v>12</v>
      </c>
      <c r="AV29" s="366">
        <f>IF(E29&gt;=2010,13-AL29,12)</f>
        <v>12</v>
      </c>
      <c r="AW29" s="366">
        <f>IF(E29&gt;=2011,13-AL29,12)</f>
        <v>12</v>
      </c>
      <c r="AX29" s="366">
        <f>IF(E29&gt;=2012,13-AL29,12)</f>
        <v>12</v>
      </c>
      <c r="AY29" s="366">
        <f>IF(E29&gt;=2013,13-AL29,12)</f>
        <v>12</v>
      </c>
      <c r="AZ29" s="366">
        <f>IF(E29&gt;=2014,13-AL29,12)</f>
        <v>12</v>
      </c>
      <c r="BA29" s="366">
        <f>IF(E29&gt;=2015,13-AL29,12)</f>
        <v>12</v>
      </c>
      <c r="BB29" s="366">
        <f>IF(E29&gt;=2016,13-AL29,12)</f>
        <v>12</v>
      </c>
      <c r="BC29" s="366">
        <f>IF(E29&gt;=2017,13-AL29,12)</f>
        <v>12</v>
      </c>
      <c r="BD29" s="366">
        <f>IF(E29&gt;=2018,13-AL29,12)</f>
        <v>12</v>
      </c>
      <c r="BE29" s="366">
        <f>IF(E29&gt;=2019,13-AL29,12)</f>
        <v>12</v>
      </c>
      <c r="BF29" s="366">
        <f>IF(E29&gt;=2020,13-AL29,12)</f>
        <v>12</v>
      </c>
      <c r="BG29" s="366">
        <f>IF(E29&gt;=2021,13-AL29,12)</f>
        <v>12</v>
      </c>
      <c r="BH29" s="362">
        <f>IF($E29&gt;=2003,$F29,$F29-AK29)</f>
        <v>0</v>
      </c>
      <c r="BI29" s="362">
        <f>IF($E29&gt;=2004,0,IF($AE29-2003&lt;=0,BH29,IF($M29=1,0.05*$F29*AO29/12,0.1*$F29*AO29/12)))</f>
        <v>0</v>
      </c>
      <c r="BJ29" s="362">
        <f>BI29+AK29</f>
        <v>0</v>
      </c>
      <c r="BK29" s="362">
        <f>IF($E29&gt;=2004,$F29,$F29-BJ29)</f>
        <v>0</v>
      </c>
      <c r="BL29" s="362">
        <f>IF($E29&gt;=2005,0,IF($AE29-2004&lt;=0,BK29,IF($M29=1,0.05*$F29*AP29/12,0.1*$F29*AP29/12)))</f>
        <v>0</v>
      </c>
      <c r="BM29" s="361">
        <f>BJ29+BL29</f>
        <v>0</v>
      </c>
      <c r="BN29" s="362">
        <f>IF($E29&gt;=2005,$F29,$F29-BM29)</f>
        <v>0</v>
      </c>
      <c r="BO29" s="362">
        <f>IF($E29&gt;=2006,0,IF($AE29-2005&lt;=0,BN29,IF($M29=1,0.05*$F29*AQ29/12,0.1*$F29*AQ29/12)))</f>
        <v>0</v>
      </c>
      <c r="BP29" s="362">
        <f>BM29+BO29</f>
        <v>0</v>
      </c>
      <c r="BQ29" s="362">
        <f>IF($E29&gt;=2006,$F29,$F29-BP29)</f>
        <v>0</v>
      </c>
      <c r="BR29" s="362">
        <f>IF($E29&gt;=2007,0,IF($AE29-2006&lt;=0,BQ29,IF($M29=1,0.05*$F29*AR29/12,0.1*$F29*AR29/12)))</f>
        <v>0</v>
      </c>
      <c r="BS29" s="362">
        <f>BP29+BR29</f>
        <v>0</v>
      </c>
      <c r="BT29" s="362">
        <f>IF($E29&gt;=2007,$F29,$F29-BS29)</f>
        <v>0</v>
      </c>
      <c r="BU29" s="362">
        <f>IF($E29&gt;=2008,0,IF($AE29-2007&lt;=0,BT29,IF($M29=1,0.05*$F29*AS29/12,0.1*$F29*AS29/12)))</f>
        <v>0</v>
      </c>
      <c r="BV29" s="362">
        <f>BS29+BU29</f>
        <v>0</v>
      </c>
      <c r="BW29" s="362">
        <f>IF($E29&gt;=2008,$F29,$F29-BV29)</f>
        <v>0</v>
      </c>
      <c r="BX29" s="362">
        <f>IF($E29&gt;=2009,0,IF($AE29-2008&lt;=0,BW29,IF($M29=1,0.05*$F29*AT29/12,0.1*$F29*AT29/12)))</f>
        <v>0</v>
      </c>
      <c r="BY29" s="362">
        <f>BV29+BX29</f>
        <v>0</v>
      </c>
      <c r="BZ29" s="362">
        <f>IF($E29&gt;=2009,$F29,$F29-BY29)</f>
        <v>0</v>
      </c>
      <c r="CA29" s="362">
        <f>IF($E29&gt;=2010,0,IF($AE29-2009&lt;=0,BZ29,IF($M29=1,0.05*$F29*AU29/12,0.1*$F29*AU29/12)))</f>
        <v>0</v>
      </c>
      <c r="CB29" s="362">
        <f>BY29+CA29</f>
        <v>0</v>
      </c>
      <c r="CC29" s="362">
        <f>IF($E29&gt;=2010,$F29,$F29-CB29)</f>
        <v>0</v>
      </c>
      <c r="CD29" s="362">
        <f>IF($E29&gt;=2011,0,IF($AE29-2010&lt;=0,CC29,IF($M29=1,0.05*$F29*AV29/12,0.1*$F29*AV29/12)))</f>
        <v>0</v>
      </c>
      <c r="CE29" s="362">
        <f>CB29+CD29</f>
        <v>0</v>
      </c>
      <c r="CF29" s="362">
        <f>IF($E29&gt;=2011,$F29,$F29-CE29)</f>
        <v>0</v>
      </c>
      <c r="CG29" s="362">
        <f>IF($E29&gt;=2012,0,IF($AE29-2011&lt;=0,CF29,IF($M29=1,0.05*$F29*AW29/12,0.1*$F29*AW29/12)))</f>
        <v>0</v>
      </c>
      <c r="CH29" s="362">
        <f>CE29+CG29</f>
        <v>0</v>
      </c>
      <c r="CI29" s="362">
        <f>IF($E29&gt;=2012,$F29,$F29-CH29)</f>
        <v>0</v>
      </c>
      <c r="CJ29" s="367"/>
      <c r="CK29" s="368" t="s">
        <v>339</v>
      </c>
      <c r="CL29" s="367">
        <f>IF($E29&gt;=2013,0,IF($AE29-2012&lt;=0,CI29,IF($M29=1,0.05*$F29*AX29/12,0.1*$F29*AX29/12)))</f>
        <v>0</v>
      </c>
      <c r="CM29" s="367">
        <f>CH29+CL29</f>
        <v>0</v>
      </c>
      <c r="CN29" s="367">
        <f>IF($E29&gt;=2013,$F29,$F29-CM29)</f>
        <v>0</v>
      </c>
      <c r="CO29" s="367">
        <f>IF($E29&gt;=2014,0,IF($AE29-2013&lt;=0,CN29,IF($M29=1,0.05*$F29*AY29/12,0.1*$F29*AY29/12)))</f>
        <v>0</v>
      </c>
      <c r="CP29" s="367">
        <f>CM29+CO29</f>
        <v>0</v>
      </c>
      <c r="CQ29" s="367">
        <f>IF($E29&gt;=2014,$F29,$F29-CP29)</f>
        <v>0</v>
      </c>
      <c r="CR29" s="367">
        <f>IF($E29&gt;=2015,0,IF($AE29-2014&lt;=0,CQ29,IF($M29=1,0.05*$F29*AZ29/12,0.1*$F29*AZ29/12)))</f>
        <v>0</v>
      </c>
      <c r="CS29" s="367">
        <f>CP29+CR29</f>
        <v>0</v>
      </c>
      <c r="CT29" s="367">
        <f>IF($E29&gt;=2015,$F29,$F29-CS29)</f>
        <v>0</v>
      </c>
      <c r="CU29" s="367">
        <f>IF($E29&gt;=2016,0,IF($AE29-2015&lt;=0,CT29,IF($M29=1,0.05*$F29*BA29/12,0.1*$F29*BA29/12)))</f>
        <v>0</v>
      </c>
      <c r="CV29" s="367">
        <f>CS29+CU29</f>
        <v>0</v>
      </c>
      <c r="CW29" s="367">
        <f>IF($E29&gt;=2016,$F29,$F29-CV29)</f>
        <v>0</v>
      </c>
      <c r="CX29" s="367">
        <f>IF($E29&gt;=2017,0,IF($AE29-2016&lt;=0,CW29,IF($M29=1,0.05*$F29*BB29/12,0.1*$F29*BB29/12)))</f>
        <v>0</v>
      </c>
      <c r="CY29" s="367">
        <f>CV29+CX29</f>
        <v>0</v>
      </c>
      <c r="CZ29" s="367">
        <f>IF($E29&gt;=2017,$F29,$F29-CY29)</f>
        <v>0</v>
      </c>
      <c r="DA29" s="367">
        <f>IF($E29&gt;=2018,0,IF($AE29-2017&lt;=0,CZ29,IF($M29=1,0.05*$F29*BC29/12,0.1*$F29*BC29/12)))</f>
        <v>0</v>
      </c>
      <c r="DB29" s="367">
        <f>CY29+DA29</f>
        <v>0</v>
      </c>
      <c r="DC29" s="367">
        <f>IF($E29&gt;=2018,$F29,$F29-DB29)</f>
        <v>0</v>
      </c>
      <c r="DD29" s="367">
        <f>IF($E29&gt;=2019,0,IF($AE29-2018&lt;=0,DC29,IF($M29=1,0.05*$F29*BD29/12,0.1*$F29*BD29/12)))</f>
        <v>0</v>
      </c>
      <c r="DE29" s="367">
        <f>DB29+DD29</f>
        <v>0</v>
      </c>
      <c r="DF29" s="367">
        <f>IF($E29&gt;=2019,$F29,$F29-DE29)</f>
        <v>0</v>
      </c>
      <c r="DG29" s="367">
        <f>IF($E29&gt;=2020,0,IF($AE29-2019&lt;=0,DF29,IF($M29=1,0.05*$F29*BE29/12,0.1*$F29*BE29/12)))</f>
        <v>0</v>
      </c>
      <c r="DH29" s="367">
        <f>DE29+DG29</f>
        <v>0</v>
      </c>
      <c r="DI29" s="367">
        <f>IF($E29&gt;=2020,$F29,$F29-DH29)</f>
        <v>0</v>
      </c>
      <c r="DJ29" s="367">
        <f>IF($E29&gt;=2021,0,IF($AE29-2020&lt;=0,DI29,IF($M29=1,0.05*$F29*BF29/12,0.1*$F29*BF29/12)))</f>
        <v>0</v>
      </c>
      <c r="DK29" s="367">
        <f>DH29+DJ29</f>
        <v>0</v>
      </c>
      <c r="DL29" s="367">
        <f>IF($E29&gt;=2021,$F29,$F29-DK29)</f>
        <v>0</v>
      </c>
      <c r="DM29" s="367">
        <f>IF($E29&gt;=2022,0,IF($AE29-2021&lt;=0,DL29,IF($M29=1,0.05*$F29*BG29/12,0.1*$F29*BG29/12)))</f>
        <v>0</v>
      </c>
      <c r="DN29" s="367">
        <f>DK29+DM29</f>
        <v>0</v>
      </c>
      <c r="DO29" s="367">
        <f>IF($E29&gt;=2022,$F29,$F29-DN29)</f>
        <v>0</v>
      </c>
      <c r="DP29" s="362"/>
      <c r="DQ29" s="367"/>
      <c r="DR29" s="367"/>
      <c r="DS29" s="367"/>
      <c r="DT29" s="367"/>
      <c r="DU29" s="367"/>
      <c r="DV29" s="369"/>
      <c r="DW29" s="645"/>
      <c r="DX29" s="370">
        <f>'[5]Depr GL 2019'!$DJ$29+DM29</f>
        <v>335000000</v>
      </c>
      <c r="DY29" s="357"/>
    </row>
    <row r="30" spans="1:129" ht="13.7" hidden="1" customHeight="1">
      <c r="A30" s="643">
        <v>2</v>
      </c>
      <c r="B30" s="644"/>
      <c r="C30" s="359"/>
      <c r="D30" s="359"/>
      <c r="E30" s="359"/>
      <c r="F30" s="360"/>
      <c r="G30" s="358">
        <f>IF(M30=1,20,10)</f>
        <v>10</v>
      </c>
      <c r="H30" s="361">
        <f>IF(E30&lt;=1995,1994+1-E30,0)</f>
        <v>1995</v>
      </c>
      <c r="I30" s="361">
        <f>IF(H30=0,G30,G30-H30)</f>
        <v>-1985</v>
      </c>
      <c r="J30" s="362">
        <f>IF(H30=0,0,IF(H30&gt;=20,F30,F30*0.05*H30))</f>
        <v>0</v>
      </c>
      <c r="K30" s="363">
        <f>IF(J30=0,F30,F30-J30)</f>
        <v>0</v>
      </c>
      <c r="L30" s="364"/>
      <c r="M30" s="358">
        <f>IF(C30="BP",1,2)</f>
        <v>2</v>
      </c>
      <c r="N30" s="362">
        <f>IF($E30&gt;=1996,0,IF($AE30-1995&lt;=0,K30,IF($M30=1,0.05*$F30,0.1*$F30)))</f>
        <v>0</v>
      </c>
      <c r="O30" s="365">
        <f>N30+J30</f>
        <v>0</v>
      </c>
      <c r="P30" s="362">
        <f>IF($E30&gt;=1996,$F30,$F30-O30)</f>
        <v>0</v>
      </c>
      <c r="Q30" s="362">
        <f>IF($E30&gt;=1997,0,IF($AE30-1996&lt;=0,P30,IF($M30=1,0.05*$F30,0.1*$F30)))</f>
        <v>0</v>
      </c>
      <c r="R30" s="365">
        <f>Q30+O30</f>
        <v>0</v>
      </c>
      <c r="S30" s="362">
        <f>IF($E30&gt;=1997,$F30,$F30-R30)</f>
        <v>0</v>
      </c>
      <c r="T30" s="362">
        <f>IF($E30&gt;=1998,0,IF($AE30-1997&lt;=0,S30,IF($M30=1,0.05*$F30,0.1*$F30)))</f>
        <v>0</v>
      </c>
      <c r="U30" s="365">
        <f>T30+R30</f>
        <v>0</v>
      </c>
      <c r="V30" s="362">
        <f>IF($E30&gt;=1998,$F30,$F30-U30)</f>
        <v>0</v>
      </c>
      <c r="W30" s="362">
        <f>IF($E30&gt;=1999,0,IF($AE30-1998&lt;=0,V30,IF($M30=1,0.05*$F30,0.1*$F30)))</f>
        <v>0</v>
      </c>
      <c r="X30" s="365">
        <f>W30+U30</f>
        <v>0</v>
      </c>
      <c r="Y30" s="362">
        <f>IF($E30&gt;=1999,$F30,$F30-X30)</f>
        <v>0</v>
      </c>
      <c r="Z30" s="362">
        <f>IF($E30&gt;=2000,0,IF($AE30-1999&lt;=0,Y30,IF($M30=1,0.05*$F30,0.1*$F30)))</f>
        <v>0</v>
      </c>
      <c r="AA30" s="365">
        <f>Z30+X30</f>
        <v>0</v>
      </c>
      <c r="AB30" s="362">
        <f>IF($E30&gt;=2000,$F30,$F30-AA30)</f>
        <v>0</v>
      </c>
      <c r="AC30" s="362">
        <f>IF($E30&gt;=2001,0,IF($AE30-2000&lt;=0,AB30,IF($M30=1,0.05*$F30,0.1*$F30)))</f>
        <v>0</v>
      </c>
      <c r="AD30" s="365">
        <f>AC30+AA30</f>
        <v>0</v>
      </c>
      <c r="AE30" s="358">
        <f>(E30+G30)-1</f>
        <v>9</v>
      </c>
      <c r="AF30" s="362">
        <f>IF($E30&gt;=2001,$F30,$F30-AD30)</f>
        <v>0</v>
      </c>
      <c r="AG30" s="362">
        <f>IF($E30&gt;=2002,0,IF($AE30-2001&lt;=0,AF30,IF($M30=1,0.05*$F30*AM30/12,0.1*$F30*AM30/12)))</f>
        <v>0</v>
      </c>
      <c r="AH30" s="365">
        <f>AG30+AD30</f>
        <v>0</v>
      </c>
      <c r="AI30" s="361">
        <f>IF($E30&gt;=2002,$F30,$F30-AH30)</f>
        <v>0</v>
      </c>
      <c r="AJ30" s="361">
        <f>IF($E30&gt;=2003,0,IF($AE30-2002&lt;=0,AI30,IF($M30=1,0.05*$F30*AN30/12,0.1*$F30*AN30/12)))</f>
        <v>0</v>
      </c>
      <c r="AK30" s="365">
        <f>AJ30+AH30</f>
        <v>0</v>
      </c>
      <c r="AL30" s="365" t="e">
        <f>VLOOKUP(D30,$C$11:$D$22,2,0)</f>
        <v>#N/A</v>
      </c>
      <c r="AM30" s="366">
        <f>IF(E30&gt;=2001,13-AL30,12)</f>
        <v>12</v>
      </c>
      <c r="AN30" s="366">
        <f>IF(E30&gt;=2002,13-AL30,12)</f>
        <v>12</v>
      </c>
      <c r="AO30" s="366">
        <f>IF(E30&gt;=2003,13-AL30,12)</f>
        <v>12</v>
      </c>
      <c r="AP30" s="366">
        <f>IF(E30&gt;=2004,13-AL30,12)</f>
        <v>12</v>
      </c>
      <c r="AQ30" s="366">
        <f>IF(E30&gt;=2005,13-AL30,12)</f>
        <v>12</v>
      </c>
      <c r="AR30" s="366">
        <f>IF(E30&gt;=2006,13-AL30,12)</f>
        <v>12</v>
      </c>
      <c r="AS30" s="366">
        <f>IF(E30&gt;=2007,13-AL30,12)</f>
        <v>12</v>
      </c>
      <c r="AT30" s="366">
        <f>IF(E30&gt;=2008,13-AL30,12)</f>
        <v>12</v>
      </c>
      <c r="AU30" s="366">
        <f>IF(E30&gt;=2009,13-AL30,12)</f>
        <v>12</v>
      </c>
      <c r="AV30" s="366">
        <f>IF(E30&gt;=2010,13-AL30,12)</f>
        <v>12</v>
      </c>
      <c r="AW30" s="366">
        <f>IF(E30&gt;=2011,13-AL30,12)</f>
        <v>12</v>
      </c>
      <c r="AX30" s="366">
        <f>IF(E30&gt;=2012,13-AL30,12)</f>
        <v>12</v>
      </c>
      <c r="AY30" s="366">
        <f>IF(E30&gt;=2013,13-AL30,12)</f>
        <v>12</v>
      </c>
      <c r="AZ30" s="366">
        <f>IF(E30&gt;=2014,13-AL30,12)</f>
        <v>12</v>
      </c>
      <c r="BA30" s="366">
        <f>IF(E30&gt;=2015,13-AL30,12)</f>
        <v>12</v>
      </c>
      <c r="BB30" s="366">
        <f>IF(E30&gt;=2016,13-AL30,12)</f>
        <v>12</v>
      </c>
      <c r="BC30" s="366">
        <f>IF(E30&gt;=2017,13-AL30,12)</f>
        <v>12</v>
      </c>
      <c r="BD30" s="366">
        <f>IF(E30&gt;=2018,13-AL30,12)</f>
        <v>12</v>
      </c>
      <c r="BE30" s="366">
        <f>IF(E30&gt;=2019,13-AL30,12)</f>
        <v>12</v>
      </c>
      <c r="BF30" s="366">
        <f>IF(E30&gt;=2020,13-AL30,12)</f>
        <v>12</v>
      </c>
      <c r="BG30" s="366">
        <f>IF(E30&gt;=2021,13-AL30,12)</f>
        <v>12</v>
      </c>
      <c r="BH30" s="362">
        <f>IF($E30&gt;=2003,$F30,$F30-AK30)</f>
        <v>0</v>
      </c>
      <c r="BI30" s="362">
        <f>IF($E30&gt;=2004,0,IF($AE30-2003&lt;=0,BH30,IF($M30=1,0.05*$F30*AO30/12,0.1*$F30*AO30/12)))</f>
        <v>0</v>
      </c>
      <c r="BJ30" s="362">
        <f>BI30+AK30</f>
        <v>0</v>
      </c>
      <c r="BK30" s="362">
        <f>IF($E30&gt;=2004,$F30,$F30-BJ30)</f>
        <v>0</v>
      </c>
      <c r="BL30" s="362">
        <f>IF($E30&gt;=2005,0,IF($AE30-2004&lt;=0,BK30,IF($M30=1,0.05*$F30*AP30/12,0.1*$F30*AP30/12)))</f>
        <v>0</v>
      </c>
      <c r="BM30" s="361">
        <f>BJ30+BL30</f>
        <v>0</v>
      </c>
      <c r="BN30" s="362">
        <f>IF($E30&gt;=2005,$F30,$F30-BM30)</f>
        <v>0</v>
      </c>
      <c r="BO30" s="362">
        <f>IF($E30&gt;=2006,0,IF($AE30-2005&lt;=0,BN30,IF($M30=1,0.05*$F30*AQ30/12,0.1*$F30*AQ30/12)))</f>
        <v>0</v>
      </c>
      <c r="BP30" s="362">
        <f>BM30+BO30</f>
        <v>0</v>
      </c>
      <c r="BQ30" s="362">
        <f>IF($E30&gt;=2006,$F30,$F30-BP30)</f>
        <v>0</v>
      </c>
      <c r="BR30" s="362">
        <f>IF($E30&gt;=2007,0,IF($AE30-2006&lt;=0,BQ30,IF($M30=1,0.05*$F30*AR30/12,0.1*$F30*AR30/12)))</f>
        <v>0</v>
      </c>
      <c r="BS30" s="362">
        <f>BP30+BR30</f>
        <v>0</v>
      </c>
      <c r="BT30" s="362">
        <f>IF($E30&gt;=2007,$F30,$F30-BS30)</f>
        <v>0</v>
      </c>
      <c r="BU30" s="362">
        <f>IF($E30&gt;=2008,0,IF($AE30-2007&lt;=0,BT30,IF($M30=1,0.05*$F30*AS30/12,0.1*$F30*AS30/12)))</f>
        <v>0</v>
      </c>
      <c r="BV30" s="362">
        <f>BS30+BU30</f>
        <v>0</v>
      </c>
      <c r="BW30" s="362">
        <f>IF($E30&gt;=2008,$F30,$F30-BV30)</f>
        <v>0</v>
      </c>
      <c r="BX30" s="362">
        <f>IF($E30&gt;=2009,0,IF($AE30-2008&lt;=0,BW30,IF($M30=1,0.05*$F30*AT30/12,0.1*$F30*AT30/12)))</f>
        <v>0</v>
      </c>
      <c r="BY30" s="362">
        <f>BV30+BX30</f>
        <v>0</v>
      </c>
      <c r="BZ30" s="362">
        <f>IF($E30&gt;=2009,$F30,$F30-BY30)</f>
        <v>0</v>
      </c>
      <c r="CA30" s="362">
        <f>IF($E30&gt;=2010,0,IF($AE30-2009&lt;=0,BZ30,IF($M30=1,0.05*$F30*AU30/12,0.1*$F30*AU30/12)))</f>
        <v>0</v>
      </c>
      <c r="CB30" s="362">
        <f>BY30+CA30</f>
        <v>0</v>
      </c>
      <c r="CC30" s="362">
        <f>IF($E30&gt;=2010,$F30,$F30-CB30)</f>
        <v>0</v>
      </c>
      <c r="CD30" s="362">
        <f>IF($E30&gt;=2011,0,IF($AE30-2010&lt;=0,CC30,IF($M30=1,0.05*$F30*AV30/12,0.1*$F30*AV30/12)))</f>
        <v>0</v>
      </c>
      <c r="CE30" s="362">
        <f>CB30+CD30</f>
        <v>0</v>
      </c>
      <c r="CF30" s="362">
        <f>IF($E30&gt;=2011,$F30,$F30-CE30)</f>
        <v>0</v>
      </c>
      <c r="CG30" s="362">
        <f>IF($E30&gt;=2012,0,IF($AE30-2011&lt;=0,CF30,IF($M30=1,0.05*$F30*AW30/12,0.1*$F30*AW30/12)))</f>
        <v>0</v>
      </c>
      <c r="CH30" s="362">
        <f>CE30+CG30</f>
        <v>0</v>
      </c>
      <c r="CI30" s="362">
        <f>IF($E30&gt;=2012,$F30,$F30-CH30)</f>
        <v>0</v>
      </c>
      <c r="CJ30" s="367"/>
      <c r="CK30" s="368" t="s">
        <v>339</v>
      </c>
      <c r="CL30" s="367">
        <f>IF($E30&gt;=2013,0,IF($AE30-2012&lt;=0,CI30,IF($M30=1,0.05*$F30*AX30/12,0.1*$F30*AX30/12)))</f>
        <v>0</v>
      </c>
      <c r="CM30" s="367">
        <f>CH30+CL30</f>
        <v>0</v>
      </c>
      <c r="CN30" s="367">
        <f>IF($E30&gt;=2013,$F30,$F30-CM30)</f>
        <v>0</v>
      </c>
      <c r="CO30" s="367">
        <f>IF($E30&gt;=2014,0,IF($AE30-2013&lt;=0,CN30,IF($M30=1,0.05*$F30*AY30/12,0.1*$F30*AY30/12)))</f>
        <v>0</v>
      </c>
      <c r="CP30" s="367">
        <f>CM30+CO30</f>
        <v>0</v>
      </c>
      <c r="CQ30" s="367">
        <f>IF($E30&gt;=2014,$F30,$F30-CP30)</f>
        <v>0</v>
      </c>
      <c r="CR30" s="367">
        <f>IF($E30&gt;=2015,0,IF($AE30-2014&lt;=0,CQ30,IF($M30=1,0.05*$F30*AZ30/12,0.1*$F30*AZ30/12)))</f>
        <v>0</v>
      </c>
      <c r="CS30" s="367">
        <f>CP30+CR30</f>
        <v>0</v>
      </c>
      <c r="CT30" s="367">
        <f>IF($E30&gt;=2015,$F30,$F30-CS30)</f>
        <v>0</v>
      </c>
      <c r="CU30" s="367">
        <f>IF($E30&gt;=2016,0,IF($AE30-2015&lt;=0,CT30,IF($M30=1,0.05*$F30*BA30/12,0.1*$F30*BA30/12)))</f>
        <v>0</v>
      </c>
      <c r="CV30" s="367">
        <f>CS30+CU30</f>
        <v>0</v>
      </c>
      <c r="CW30" s="367">
        <f>IF($E30&gt;=2016,$F30,$F30-CV30)</f>
        <v>0</v>
      </c>
      <c r="CX30" s="367">
        <f>IF($E30&gt;=2017,0,IF($AE30-2016&lt;=0,CW30,IF($M30=1,0.05*$F30*BB30/12,0.1*$F30*BB30/12)))</f>
        <v>0</v>
      </c>
      <c r="CY30" s="367">
        <f>CV30+CX30</f>
        <v>0</v>
      </c>
      <c r="CZ30" s="367">
        <f>IF($E30&gt;=2017,$F30,$F30-CY30)</f>
        <v>0</v>
      </c>
      <c r="DA30" s="367">
        <f>IF($E30&gt;=2018,0,IF($AE30-2017&lt;=0,CZ30,IF($M30=1,0.05*$F30*BC30/12,0.1*$F30*BC30/12)))</f>
        <v>0</v>
      </c>
      <c r="DB30" s="367">
        <f>CY30+DA30</f>
        <v>0</v>
      </c>
      <c r="DC30" s="367">
        <f>IF($E30&gt;=2018,$F30,$F30-DB30)</f>
        <v>0</v>
      </c>
      <c r="DD30" s="367">
        <f>IF($E30&gt;=2019,0,IF($AE30-2018&lt;=0,DC30,IF($M30=1,0.05*$F30*BD30/12,0.1*$F30*BD30/12)))</f>
        <v>0</v>
      </c>
      <c r="DE30" s="367">
        <f>DB30+DD30</f>
        <v>0</v>
      </c>
      <c r="DF30" s="367">
        <f t="shared" ref="DF30:DF96" si="0">IF($E30&gt;=2019,$F30,$F30-DE30)</f>
        <v>0</v>
      </c>
      <c r="DG30" s="367">
        <f>IF($E30&gt;=2020,0,IF($AE30-2019&lt;=0,DF30,IF($M30=1,0.05*$F30*BE30/12,0.1*$F30*BE30/12)))</f>
        <v>0</v>
      </c>
      <c r="DH30" s="367">
        <f t="shared" ref="DH30:DH96" si="1">DE30+DG30</f>
        <v>0</v>
      </c>
      <c r="DI30" s="367">
        <f t="shared" ref="DI30:DI96" si="2">IF($E30&gt;=2020,$F30,$F30-DH30)</f>
        <v>0</v>
      </c>
      <c r="DJ30" s="367">
        <f>IF($E30&gt;=2021,0,IF($AE30-2020&lt;=0,DI30,IF($M30=1,0.05*$F30*BF30/12,0.1*$F30*BF30/12)))</f>
        <v>0</v>
      </c>
      <c r="DK30" s="367">
        <f t="shared" ref="DK30:DK94" si="3">DH30+DJ30</f>
        <v>0</v>
      </c>
      <c r="DL30" s="367">
        <f t="shared" ref="DL30:DL94" si="4">IF($E30&gt;=2021,$F30,$F30-DK30)</f>
        <v>0</v>
      </c>
      <c r="DM30" s="367">
        <f t="shared" ref="DM30:DM35" si="5">IF($E30&gt;=2022,0,IF($AE30-2021&lt;=0,DL30,IF($M30=1,0.05*$F30*BG30/12,0.1*$F30*BG30/12)))</f>
        <v>0</v>
      </c>
      <c r="DN30" s="367">
        <f t="shared" ref="DN30:DN94" si="6">DK30+DM30</f>
        <v>0</v>
      </c>
      <c r="DO30" s="367">
        <f t="shared" ref="DO30:DO35" si="7">IF($E30&gt;=2022,$F30,$F30-DN30)</f>
        <v>0</v>
      </c>
      <c r="DP30" s="362"/>
      <c r="DQ30" s="367"/>
      <c r="DR30" s="367"/>
      <c r="DS30" s="367"/>
      <c r="DT30" s="367"/>
      <c r="DU30" s="367"/>
      <c r="DV30" s="369"/>
      <c r="DW30" s="645"/>
      <c r="DX30" s="370">
        <f>'[5]Depr GL 2019'!$DJ$30+DM30</f>
        <v>22750000</v>
      </c>
      <c r="DY30" s="357"/>
    </row>
    <row r="31" spans="1:129" ht="13.7" hidden="1" customHeight="1">
      <c r="A31" s="643"/>
      <c r="B31" s="352" t="s">
        <v>340</v>
      </c>
      <c r="C31" s="359"/>
      <c r="D31" s="359"/>
      <c r="E31" s="359"/>
      <c r="F31" s="360"/>
      <c r="G31" s="358"/>
      <c r="H31" s="361"/>
      <c r="I31" s="361"/>
      <c r="J31" s="362"/>
      <c r="K31" s="363"/>
      <c r="L31" s="364"/>
      <c r="M31" s="358"/>
      <c r="N31" s="362"/>
      <c r="O31" s="365"/>
      <c r="P31" s="362"/>
      <c r="Q31" s="362"/>
      <c r="R31" s="365"/>
      <c r="S31" s="362"/>
      <c r="T31" s="362"/>
      <c r="U31" s="365"/>
      <c r="V31" s="362"/>
      <c r="W31" s="362"/>
      <c r="X31" s="365"/>
      <c r="Y31" s="362"/>
      <c r="Z31" s="362"/>
      <c r="AA31" s="365"/>
      <c r="AB31" s="362"/>
      <c r="AC31" s="362"/>
      <c r="AD31" s="365"/>
      <c r="AE31" s="358"/>
      <c r="AF31" s="362"/>
      <c r="AG31" s="362"/>
      <c r="AH31" s="365"/>
      <c r="AI31" s="361"/>
      <c r="AJ31" s="361"/>
      <c r="AK31" s="365"/>
      <c r="AL31" s="365"/>
      <c r="AM31" s="366"/>
      <c r="AN31" s="366"/>
      <c r="AO31" s="366"/>
      <c r="AP31" s="366"/>
      <c r="AQ31" s="366"/>
      <c r="AR31" s="366"/>
      <c r="AS31" s="366"/>
      <c r="AT31" s="366"/>
      <c r="AU31" s="366"/>
      <c r="AV31" s="366"/>
      <c r="AW31" s="366"/>
      <c r="AX31" s="366"/>
      <c r="AY31" s="366"/>
      <c r="AZ31" s="366"/>
      <c r="BA31" s="366"/>
      <c r="BB31" s="366"/>
      <c r="BC31" s="366"/>
      <c r="BD31" s="366"/>
      <c r="BE31" s="366"/>
      <c r="BF31" s="366">
        <f>IF(E31&gt;=2020,13-AL31,12)</f>
        <v>12</v>
      </c>
      <c r="BG31" s="366">
        <f>IF(E31&gt;=2021,13-AL31,12)</f>
        <v>12</v>
      </c>
      <c r="BH31" s="362"/>
      <c r="BI31" s="362"/>
      <c r="BJ31" s="362"/>
      <c r="BK31" s="362"/>
      <c r="BL31" s="362"/>
      <c r="BM31" s="361"/>
      <c r="BN31" s="362"/>
      <c r="BO31" s="362"/>
      <c r="BP31" s="362"/>
      <c r="BQ31" s="362"/>
      <c r="BR31" s="362"/>
      <c r="BS31" s="362"/>
      <c r="BT31" s="362"/>
      <c r="BU31" s="362"/>
      <c r="BV31" s="362"/>
      <c r="BW31" s="362"/>
      <c r="BX31" s="362"/>
      <c r="BY31" s="362"/>
      <c r="BZ31" s="362"/>
      <c r="CA31" s="362"/>
      <c r="CB31" s="362"/>
      <c r="CC31" s="362"/>
      <c r="CD31" s="362"/>
      <c r="CE31" s="362"/>
      <c r="CF31" s="362"/>
      <c r="CG31" s="362"/>
      <c r="CH31" s="362"/>
      <c r="CI31" s="362"/>
      <c r="CJ31" s="367"/>
      <c r="CK31" s="368"/>
      <c r="CL31" s="367"/>
      <c r="CM31" s="367"/>
      <c r="CN31" s="367"/>
      <c r="CO31" s="367"/>
      <c r="CP31" s="367"/>
      <c r="CQ31" s="367"/>
      <c r="CR31" s="367"/>
      <c r="CS31" s="367"/>
      <c r="CT31" s="367"/>
      <c r="CU31" s="367"/>
      <c r="CV31" s="367"/>
      <c r="CW31" s="367"/>
      <c r="CX31" s="367"/>
      <c r="CY31" s="367"/>
      <c r="CZ31" s="367"/>
      <c r="DA31" s="367"/>
      <c r="DB31" s="367"/>
      <c r="DC31" s="367"/>
      <c r="DD31" s="367"/>
      <c r="DE31" s="367"/>
      <c r="DF31" s="367"/>
      <c r="DG31" s="367"/>
      <c r="DH31" s="367"/>
      <c r="DI31" s="367"/>
      <c r="DJ31" s="367"/>
      <c r="DK31" s="367">
        <f t="shared" si="3"/>
        <v>0</v>
      </c>
      <c r="DL31" s="367">
        <f t="shared" si="4"/>
        <v>0</v>
      </c>
      <c r="DM31" s="367">
        <f t="shared" si="5"/>
        <v>0</v>
      </c>
      <c r="DN31" s="367">
        <f t="shared" si="6"/>
        <v>0</v>
      </c>
      <c r="DO31" s="367">
        <f t="shared" si="7"/>
        <v>0</v>
      </c>
      <c r="DP31" s="362"/>
      <c r="DQ31" s="367"/>
      <c r="DR31" s="367"/>
      <c r="DS31" s="367"/>
      <c r="DT31" s="367"/>
      <c r="DU31" s="367"/>
      <c r="DV31" s="369"/>
      <c r="DW31" s="645"/>
      <c r="DX31" s="370"/>
      <c r="DY31" s="357"/>
    </row>
    <row r="32" spans="1:129" ht="13.7" hidden="1" customHeight="1">
      <c r="A32" s="643">
        <v>2</v>
      </c>
      <c r="B32" s="644" t="s">
        <v>341</v>
      </c>
      <c r="C32" s="359" t="s">
        <v>221</v>
      </c>
      <c r="D32" s="359" t="s">
        <v>218</v>
      </c>
      <c r="E32" s="359">
        <v>2017</v>
      </c>
      <c r="F32" s="360"/>
      <c r="G32" s="358">
        <f>IF(M32=1,20,10)</f>
        <v>10</v>
      </c>
      <c r="H32" s="361">
        <f>IF(E32&lt;=1995,1994+1-E32,0)</f>
        <v>0</v>
      </c>
      <c r="I32" s="361">
        <f>IF(H32=0,G32,G32-H32)</f>
        <v>10</v>
      </c>
      <c r="J32" s="362">
        <f>IF(H32=0,0,IF(H32&gt;=20,F32,F32*0.05*H32))</f>
        <v>0</v>
      </c>
      <c r="K32" s="363">
        <f>IF(J32=0,F32,F32-J32)</f>
        <v>0</v>
      </c>
      <c r="L32" s="364"/>
      <c r="M32" s="358">
        <f>IF(C32="BP",1,2)</f>
        <v>2</v>
      </c>
      <c r="N32" s="362">
        <f>IF($E32&gt;=1996,0,IF($AE32-1995&lt;=0,K32,IF($M32=1,0.05*$F32,0.1*$F32)))</f>
        <v>0</v>
      </c>
      <c r="O32" s="365">
        <f>N32+J32</f>
        <v>0</v>
      </c>
      <c r="P32" s="362">
        <f>IF($E32&gt;=1996,$F32,$F32-O32)</f>
        <v>0</v>
      </c>
      <c r="Q32" s="362">
        <f>IF($E32&gt;=1997,0,IF($AE32-1996&lt;=0,P32,IF($M32=1,0.05*$F32,0.1*$F32)))</f>
        <v>0</v>
      </c>
      <c r="R32" s="365">
        <f>Q32+O32</f>
        <v>0</v>
      </c>
      <c r="S32" s="362">
        <f>IF($E32&gt;=1997,$F32,$F32-R32)</f>
        <v>0</v>
      </c>
      <c r="T32" s="362">
        <f>IF($E32&gt;=1998,0,IF($AE32-1997&lt;=0,S32,IF($M32=1,0.05*$F32,0.1*$F32)))</f>
        <v>0</v>
      </c>
      <c r="U32" s="365">
        <f>T32+R32</f>
        <v>0</v>
      </c>
      <c r="V32" s="362">
        <f>IF($E32&gt;=1998,$F32,$F32-U32)</f>
        <v>0</v>
      </c>
      <c r="W32" s="362">
        <f>IF($E32&gt;=1999,0,IF($AE32-1998&lt;=0,V32,IF($M32=1,0.05*$F32,0.1*$F32)))</f>
        <v>0</v>
      </c>
      <c r="X32" s="365">
        <f>W32+U32</f>
        <v>0</v>
      </c>
      <c r="Y32" s="362">
        <f>IF($E32&gt;=1999,$F32,$F32-X32)</f>
        <v>0</v>
      </c>
      <c r="Z32" s="362">
        <f>IF($E32&gt;=2000,0,IF($AE32-1999&lt;=0,Y32,IF($M32=1,0.05*$F32,0.1*$F32)))</f>
        <v>0</v>
      </c>
      <c r="AA32" s="365">
        <f>Z32+X32</f>
        <v>0</v>
      </c>
      <c r="AB32" s="362">
        <f>IF($E32&gt;=2000,$F32,$F32-AA32)</f>
        <v>0</v>
      </c>
      <c r="AC32" s="362">
        <f>IF($E32&gt;=2001,0,IF($AE32-2000&lt;=0,AB32,IF($M32=1,0.05*$F32,0.1*$F32)))</f>
        <v>0</v>
      </c>
      <c r="AD32" s="365">
        <f>AC32+AA32</f>
        <v>0</v>
      </c>
      <c r="AE32" s="358">
        <f>(E32+G32)-1</f>
        <v>2026</v>
      </c>
      <c r="AF32" s="362">
        <f>IF($E32&gt;=2001,$F32,$F32-AD32)</f>
        <v>0</v>
      </c>
      <c r="AG32" s="362">
        <f>IF($E32&gt;=2002,0,IF($AE32-2001&lt;=0,AF32,IF($M32=1,0.05*$F32*AM32/12,0.1*$F32*AM32/12)))</f>
        <v>0</v>
      </c>
      <c r="AH32" s="365">
        <f>AG32+AD32</f>
        <v>0</v>
      </c>
      <c r="AI32" s="361">
        <f>IF($E32&gt;=2002,$F32,$F32-AH32)</f>
        <v>0</v>
      </c>
      <c r="AJ32" s="361">
        <f>IF($E32&gt;=2003,0,IF($AE32-2002&lt;=0,AI32,IF($M32=1,0.05*$F32*AN32/12,0.1*$F32*AN32/12)))</f>
        <v>0</v>
      </c>
      <c r="AK32" s="365">
        <f>AJ32+AH32</f>
        <v>0</v>
      </c>
      <c r="AL32" s="365">
        <f>VLOOKUP(D32,$C$11:$D$22,2,0)</f>
        <v>1</v>
      </c>
      <c r="AM32" s="366">
        <f>IF(E32&gt;=2001,13-AL32,12)</f>
        <v>12</v>
      </c>
      <c r="AN32" s="366">
        <f>IF(E32&gt;=2002,13-AL32,12)</f>
        <v>12</v>
      </c>
      <c r="AO32" s="366">
        <f>IF(E32&gt;=2003,13-AL32,12)</f>
        <v>12</v>
      </c>
      <c r="AP32" s="366">
        <f>IF(E32&gt;=2004,13-AL32,12)</f>
        <v>12</v>
      </c>
      <c r="AQ32" s="366">
        <f>IF(E32&gt;=2005,13-AL32,12)</f>
        <v>12</v>
      </c>
      <c r="AR32" s="366">
        <f>IF(E32&gt;=2006,13-AL32,12)</f>
        <v>12</v>
      </c>
      <c r="AS32" s="366">
        <f>IF(E32&gt;=2007,13-AL32,12)</f>
        <v>12</v>
      </c>
      <c r="AT32" s="366">
        <f>IF(E32&gt;=2008,13-AL32,12)</f>
        <v>12</v>
      </c>
      <c r="AU32" s="366">
        <f>IF(E32&gt;=2009,13-AL32,12)</f>
        <v>12</v>
      </c>
      <c r="AV32" s="366">
        <f>IF(E32&gt;=2010,13-AL32,12)</f>
        <v>12</v>
      </c>
      <c r="AW32" s="366">
        <f>IF(E32&gt;=2011,13-AL32,12)</f>
        <v>12</v>
      </c>
      <c r="AX32" s="366">
        <f>IF(E32&gt;=2012,13-AL32,12)</f>
        <v>12</v>
      </c>
      <c r="AY32" s="366">
        <f>IF(E32&gt;=2013,13-AL32,12)</f>
        <v>12</v>
      </c>
      <c r="AZ32" s="366">
        <f>IF(E32&gt;=2014,13-AL32,12)</f>
        <v>12</v>
      </c>
      <c r="BA32" s="366">
        <f>IF(E32&gt;=2015,13-AL32,12)</f>
        <v>12</v>
      </c>
      <c r="BB32" s="366">
        <f>IF(E32&gt;=2016,13-AL32,12)</f>
        <v>12</v>
      </c>
      <c r="BC32" s="366">
        <f>IF(E32&gt;=2017,13-AL32,12)</f>
        <v>12</v>
      </c>
      <c r="BD32" s="366">
        <f>IF(E32&gt;=2018,13-AL32,12)</f>
        <v>12</v>
      </c>
      <c r="BE32" s="366">
        <f>IF(E32&gt;=2019,13-AL32,12)</f>
        <v>12</v>
      </c>
      <c r="BF32" s="366">
        <f>IF(E32&gt;=2020,13-AL32,12)</f>
        <v>12</v>
      </c>
      <c r="BG32" s="366">
        <f>IF(E32&gt;=2021,13-AL32,12)</f>
        <v>12</v>
      </c>
      <c r="BH32" s="362">
        <f>IF($E32&gt;=2003,$F32,$F32-AK32)</f>
        <v>0</v>
      </c>
      <c r="BI32" s="362">
        <f>IF($E32&gt;=2004,0,IF($AE32-2003&lt;=0,BH32,IF($M32=1,0.05*$F32*AO32/12,0.1*$F32*AO32/12)))</f>
        <v>0</v>
      </c>
      <c r="BJ32" s="362">
        <f>BI32+AK32</f>
        <v>0</v>
      </c>
      <c r="BK32" s="362">
        <f>IF($E32&gt;=2004,$F32,$F32-BJ32)</f>
        <v>0</v>
      </c>
      <c r="BL32" s="362">
        <f>IF($E32&gt;=2005,0,IF($AE32-2004&lt;=0,BK32,IF($M32=1,0.05*$F32*AP32/12,0.1*$F32*AP32/12)))</f>
        <v>0</v>
      </c>
      <c r="BM32" s="361">
        <f>BJ32+BL32</f>
        <v>0</v>
      </c>
      <c r="BN32" s="362">
        <f>IF($E32&gt;=2005,$F32,$F32-BM32)</f>
        <v>0</v>
      </c>
      <c r="BO32" s="362">
        <f>IF($E32&gt;=2006,0,IF($AE32-2005&lt;=0,BN32,IF($M32=1,0.05*$F32*AQ32/12,0.1*$F32*AQ32/12)))</f>
        <v>0</v>
      </c>
      <c r="BP32" s="362">
        <f>BM32+BO32</f>
        <v>0</v>
      </c>
      <c r="BQ32" s="362">
        <f>IF($E32&gt;=2006,$F32,$F32-BP32)</f>
        <v>0</v>
      </c>
      <c r="BR32" s="362">
        <f>IF($E32&gt;=2007,0,IF($AE32-2006&lt;=0,BQ32,IF($M32=1,0.05*$F32*AR32/12,0.1*$F32*AR32/12)))</f>
        <v>0</v>
      </c>
      <c r="BS32" s="362">
        <f>BP32+BR32</f>
        <v>0</v>
      </c>
      <c r="BT32" s="362">
        <f>IF($E32&gt;=2007,$F32,$F32-BS32)</f>
        <v>0</v>
      </c>
      <c r="BU32" s="362">
        <f>IF($E32&gt;=2008,0,IF($AE32-2007&lt;=0,BT32,IF($M32=1,0.05*$F32*AS32/12,0.1*$F32*AS32/12)))</f>
        <v>0</v>
      </c>
      <c r="BV32" s="362">
        <f>BS32+BU32</f>
        <v>0</v>
      </c>
      <c r="BW32" s="362">
        <f>IF($E32&gt;=2008,$F32,$F32-BV32)</f>
        <v>0</v>
      </c>
      <c r="BX32" s="362">
        <f>IF($E32&gt;=2009,0,IF($AE32-2008&lt;=0,BW32,IF($M32=1,0.05*$F32*AT32/12,0.1*$F32*AT32/12)))</f>
        <v>0</v>
      </c>
      <c r="BY32" s="362">
        <f>BV32+BX32</f>
        <v>0</v>
      </c>
      <c r="BZ32" s="362">
        <f>IF($E32&gt;=2009,$F32,$F32-BY32)</f>
        <v>0</v>
      </c>
      <c r="CA32" s="362">
        <f>IF($E32&gt;=2010,0,IF($AE32-2009&lt;=0,BZ32,IF($M32=1,0.05*$F32*AU32/12,0.1*$F32*AU32/12)))</f>
        <v>0</v>
      </c>
      <c r="CB32" s="362">
        <f>BY32+CA32</f>
        <v>0</v>
      </c>
      <c r="CC32" s="362">
        <f>IF($E32&gt;=2010,$F32,$F32-CB32)</f>
        <v>0</v>
      </c>
      <c r="CD32" s="362">
        <f>IF($E32&gt;=2011,0,IF($AE32-2010&lt;=0,CC32,IF($M32=1,0.05*$F32*AV32/12,0.1*$F32*AV32/12)))</f>
        <v>0</v>
      </c>
      <c r="CE32" s="362">
        <f>CB32+CD32</f>
        <v>0</v>
      </c>
      <c r="CF32" s="362">
        <f>IF($E32&gt;=2011,$F32,$F32-CE32)</f>
        <v>0</v>
      </c>
      <c r="CG32" s="362">
        <f>IF($E32&gt;=2012,0,IF($AE32-2011&lt;=0,CF32,IF($M32=1,0.05*$F32*AW32/12,0.1*$F32*AW32/12)))</f>
        <v>0</v>
      </c>
      <c r="CH32" s="362">
        <f>CE32+CG32</f>
        <v>0</v>
      </c>
      <c r="CI32" s="362">
        <f>IF($E32&gt;=2012,$F32,$F32-CH32)</f>
        <v>0</v>
      </c>
      <c r="CJ32" s="367"/>
      <c r="CK32" s="368" t="s">
        <v>339</v>
      </c>
      <c r="CL32" s="367">
        <f>IF($E32&gt;=2013,0,IF($AE32-2012&lt;=0,CI32,IF($M32=1,0.05*$F32*AX32/12,0.1*$F32*AX32/12)))</f>
        <v>0</v>
      </c>
      <c r="CM32" s="367">
        <f>CH32+CL32</f>
        <v>0</v>
      </c>
      <c r="CN32" s="367">
        <f>IF($E32&gt;=2013,$F32,$F32-CM32)</f>
        <v>0</v>
      </c>
      <c r="CO32" s="367">
        <f>IF($E32&gt;=2014,0,IF($AE32-2013&lt;=0,CN32,IF($M32=1,0.05*$F32*AY32/12,0.1*$F32*AY32/12)))</f>
        <v>0</v>
      </c>
      <c r="CP32" s="367">
        <f>CM32+CO32</f>
        <v>0</v>
      </c>
      <c r="CQ32" s="367">
        <f>IF($E32&gt;=2014,$F32,$F32-CP32)</f>
        <v>0</v>
      </c>
      <c r="CR32" s="367">
        <f>IF($E32&gt;=2015,0,IF($AE32-2014&lt;=0,CQ32,IF($M32=1,0.05*$F32*AZ32/12,0.1*$F32*AZ32/12)))</f>
        <v>0</v>
      </c>
      <c r="CS32" s="367">
        <f>CP32+CR32</f>
        <v>0</v>
      </c>
      <c r="CT32" s="367">
        <f>IF($E32&gt;=2015,$F32,$F32-CS32)</f>
        <v>0</v>
      </c>
      <c r="CU32" s="367">
        <f>IF($E32&gt;=2016,0,IF($AE32-2015&lt;=0,CT32,IF($M32=1,0.05*$F32*BA32/12,0.1*$F32*BA32/12)))</f>
        <v>0</v>
      </c>
      <c r="CV32" s="367">
        <f>CS32+CU32</f>
        <v>0</v>
      </c>
      <c r="CW32" s="367">
        <f>IF($E32&gt;=2016,$F32,$F32-CV32)</f>
        <v>0</v>
      </c>
      <c r="CX32" s="367">
        <f>IF($E32&gt;=2017,0,IF($AE32-2016&lt;=0,CW32,IF($M32=1,0.05*$F32*BB32/12,0.1*$F32*BB32/12)))</f>
        <v>0</v>
      </c>
      <c r="CY32" s="367">
        <f>CV32+CX32</f>
        <v>0</v>
      </c>
      <c r="CZ32" s="367">
        <f>IF($E32&gt;=2017,$F32,$F32-CY32)</f>
        <v>0</v>
      </c>
      <c r="DA32" s="367">
        <f>IF($E32&gt;=2018,0,IF($AE32-2017&lt;=0,CZ32,IF($M32=1,0.05*$F32*BC32/12,0.1*$F32*BC32/12)))</f>
        <v>0</v>
      </c>
      <c r="DB32" s="367">
        <f>CY32+DA32</f>
        <v>0</v>
      </c>
      <c r="DC32" s="367">
        <f>IF($E32&gt;=2018,$F32,$F32-DB32)</f>
        <v>0</v>
      </c>
      <c r="DD32" s="367">
        <f>IF($E32&gt;=2019,0,IF($AE32-2018&lt;=0,DC32,IF($M32=1,0.05*$F32*BD32/12,0.1*$F32*BD32/12)))</f>
        <v>0</v>
      </c>
      <c r="DE32" s="367">
        <f>DB32+DD32</f>
        <v>0</v>
      </c>
      <c r="DF32" s="367">
        <f>IF($E32&gt;=2019,$F32,$F32-DE32)</f>
        <v>0</v>
      </c>
      <c r="DG32" s="367">
        <f>IF($E32&gt;=2020,0,IF($AE32-2019&lt;=0,DF32,IF($M32=1,0.05*$F32*BE32/12,0.1*$F32*BE32/12)))</f>
        <v>0</v>
      </c>
      <c r="DH32" s="367">
        <f>DE32+DG32</f>
        <v>0</v>
      </c>
      <c r="DI32" s="367">
        <f>IF($E32&gt;=2020,$F32,$F32-DH32)</f>
        <v>0</v>
      </c>
      <c r="DJ32" s="367">
        <f>IF($E32&gt;=2020,0,IF($AE32-2019&lt;=0,DI32,IF($M32=1,0.05*$F32*BI32/12,0.1*$F32*BI32/12)))</f>
        <v>0</v>
      </c>
      <c r="DK32" s="367">
        <f t="shared" si="3"/>
        <v>0</v>
      </c>
      <c r="DL32" s="367">
        <f t="shared" si="4"/>
        <v>0</v>
      </c>
      <c r="DM32" s="367">
        <f t="shared" si="5"/>
        <v>0</v>
      </c>
      <c r="DN32" s="367">
        <f t="shared" si="6"/>
        <v>0</v>
      </c>
      <c r="DO32" s="367">
        <f t="shared" si="7"/>
        <v>0</v>
      </c>
      <c r="DP32" s="362"/>
      <c r="DQ32" s="367"/>
      <c r="DR32" s="367"/>
      <c r="DS32" s="367"/>
      <c r="DT32" s="367"/>
      <c r="DU32" s="367"/>
      <c r="DV32" s="369"/>
      <c r="DW32" s="645"/>
      <c r="DX32" s="370"/>
      <c r="DY32" s="357"/>
    </row>
    <row r="33" spans="1:129" ht="12.75" hidden="1" customHeight="1">
      <c r="A33" s="643"/>
      <c r="B33" s="352" t="s">
        <v>342</v>
      </c>
      <c r="C33" s="353"/>
      <c r="D33" s="354"/>
      <c r="E33" s="358"/>
      <c r="F33" s="361"/>
      <c r="G33" s="354"/>
      <c r="H33" s="354"/>
      <c r="I33" s="354"/>
      <c r="J33" s="354"/>
      <c r="K33" s="354"/>
      <c r="L33" s="371"/>
      <c r="M33" s="354"/>
      <c r="N33" s="354"/>
      <c r="O33" s="354"/>
      <c r="P33" s="354"/>
      <c r="Q33" s="354"/>
      <c r="R33" s="354"/>
      <c r="S33" s="354"/>
      <c r="T33" s="354"/>
      <c r="U33" s="354"/>
      <c r="V33" s="354"/>
      <c r="W33" s="354"/>
      <c r="X33" s="354"/>
      <c r="Y33" s="354"/>
      <c r="Z33" s="354"/>
      <c r="AA33" s="354"/>
      <c r="AB33" s="354"/>
      <c r="AC33" s="354"/>
      <c r="AD33" s="354"/>
      <c r="AE33" s="354"/>
      <c r="AF33" s="354"/>
      <c r="AG33" s="354"/>
      <c r="AH33" s="354"/>
      <c r="AI33" s="361"/>
      <c r="AJ33" s="361"/>
      <c r="AK33" s="354"/>
      <c r="AL33" s="354"/>
      <c r="AM33" s="354"/>
      <c r="AN33" s="354"/>
      <c r="AO33" s="354"/>
      <c r="AP33" s="354"/>
      <c r="AQ33" s="354"/>
      <c r="AR33" s="354"/>
      <c r="AS33" s="366"/>
      <c r="AT33" s="366"/>
      <c r="AU33" s="366"/>
      <c r="AV33" s="366"/>
      <c r="AW33" s="366"/>
      <c r="AX33" s="366"/>
      <c r="AY33" s="366"/>
      <c r="AZ33" s="366"/>
      <c r="BA33" s="366"/>
      <c r="BB33" s="366"/>
      <c r="BC33" s="366"/>
      <c r="BD33" s="366"/>
      <c r="BE33" s="366"/>
      <c r="BF33" s="366"/>
      <c r="BG33" s="366"/>
      <c r="BH33" s="354"/>
      <c r="BI33" s="354"/>
      <c r="BJ33" s="354"/>
      <c r="BK33" s="354"/>
      <c r="BL33" s="354"/>
      <c r="BM33" s="361"/>
      <c r="BN33" s="362"/>
      <c r="BO33" s="354"/>
      <c r="BP33" s="362"/>
      <c r="BQ33" s="362"/>
      <c r="BR33" s="362"/>
      <c r="BS33" s="362"/>
      <c r="BT33" s="362"/>
      <c r="BU33" s="362"/>
      <c r="BV33" s="362"/>
      <c r="BW33" s="362"/>
      <c r="BX33" s="362"/>
      <c r="BY33" s="362"/>
      <c r="BZ33" s="362"/>
      <c r="CA33" s="362"/>
      <c r="CB33" s="362"/>
      <c r="CC33" s="362"/>
      <c r="CD33" s="362"/>
      <c r="CE33" s="362"/>
      <c r="CF33" s="362"/>
      <c r="CG33" s="362"/>
      <c r="CH33" s="362"/>
      <c r="CI33" s="362"/>
      <c r="CJ33" s="367"/>
      <c r="CK33" s="368"/>
      <c r="CL33" s="367"/>
      <c r="CM33" s="367"/>
      <c r="CN33" s="367"/>
      <c r="CO33" s="367"/>
      <c r="CP33" s="367"/>
      <c r="CQ33" s="367"/>
      <c r="CR33" s="367"/>
      <c r="CS33" s="367"/>
      <c r="CT33" s="367"/>
      <c r="CU33" s="367"/>
      <c r="CV33" s="367"/>
      <c r="CW33" s="367"/>
      <c r="CX33" s="367"/>
      <c r="CY33" s="367"/>
      <c r="CZ33" s="367"/>
      <c r="DA33" s="367"/>
      <c r="DB33" s="367"/>
      <c r="DC33" s="367"/>
      <c r="DD33" s="367"/>
      <c r="DE33" s="367"/>
      <c r="DF33" s="367"/>
      <c r="DG33" s="367"/>
      <c r="DH33" s="367"/>
      <c r="DI33" s="367"/>
      <c r="DJ33" s="367"/>
      <c r="DK33" s="367">
        <f t="shared" si="3"/>
        <v>0</v>
      </c>
      <c r="DL33" s="367">
        <f t="shared" si="4"/>
        <v>0</v>
      </c>
      <c r="DM33" s="367">
        <f t="shared" si="5"/>
        <v>0</v>
      </c>
      <c r="DN33" s="367">
        <f t="shared" si="6"/>
        <v>0</v>
      </c>
      <c r="DO33" s="367">
        <f t="shared" si="7"/>
        <v>0</v>
      </c>
      <c r="DP33" s="362"/>
      <c r="DQ33" s="367"/>
      <c r="DR33" s="367"/>
      <c r="DS33" s="367"/>
      <c r="DT33" s="367"/>
      <c r="DU33" s="367"/>
      <c r="DV33" s="369"/>
      <c r="DW33" s="645"/>
      <c r="DX33" s="370"/>
      <c r="DY33" s="357"/>
    </row>
    <row r="34" spans="1:129" s="384" customFormat="1" ht="13.7" hidden="1" customHeight="1">
      <c r="A34" s="646" t="s">
        <v>343</v>
      </c>
      <c r="B34" s="372" t="s">
        <v>12</v>
      </c>
      <c r="C34" s="373" t="s">
        <v>344</v>
      </c>
      <c r="D34" s="373"/>
      <c r="E34" s="373">
        <v>1992</v>
      </c>
      <c r="F34" s="368"/>
      <c r="G34" s="368">
        <f>IF(C34="I",4,IF(C34="II",8,16))</f>
        <v>4</v>
      </c>
      <c r="H34" s="368">
        <f>IF(E34&lt;=1995,1994+1-E34,0)</f>
        <v>3</v>
      </c>
      <c r="I34" s="368">
        <f>IF(H34=0,G34,G34-H34)</f>
        <v>1</v>
      </c>
      <c r="J34" s="374">
        <f>F34-K34</f>
        <v>0</v>
      </c>
      <c r="K34" s="375">
        <f>IF(E34&gt;=1995,F34,F34*(1-L34)^H34)</f>
        <v>0</v>
      </c>
      <c r="L34" s="376">
        <f>IF(C34="I",0.5,IF(C34="II",0.25,0.1))</f>
        <v>0.5</v>
      </c>
      <c r="M34" s="373" t="str">
        <f>IF(E34&gt;=1995,C34,IF(AND(I34&gt;1,I34&lt;6),"I",IF(AND(I34&gt;=6,I34&lt;12),"II",IF(I34&gt;=12,"III","-"))))</f>
        <v>-</v>
      </c>
      <c r="N34" s="375">
        <f>IF($E34&gt;=1996,0,IF($AE34=N$25,K34,IF($M34="I",0.25*$K34,IF($M34="II",0.125*$K34,IF($M34="III",0.0625*$K34,IF($M34="IV",0.05*$K34,$K34))))))</f>
        <v>0</v>
      </c>
      <c r="O34" s="374">
        <f>N34+J34</f>
        <v>0</v>
      </c>
      <c r="P34" s="374">
        <f>IF($E34&gt;=1996,$F34,$F34-O34)</f>
        <v>0</v>
      </c>
      <c r="Q34" s="377">
        <f>IF($E34&gt;=1997,0,IF($AE34-1996&lt;=0,P34,IF($M34="I",0.25*$K34,IF($M34="II",0.125*$K34,IF($M34="III",0.0625*$K34,IF($M34="IV",0.05*$K34,$K34))))))</f>
        <v>0</v>
      </c>
      <c r="R34" s="378">
        <f>Q34+O34</f>
        <v>0</v>
      </c>
      <c r="S34" s="378">
        <f>IF($E34&gt;=1997,$F34,$F34-R34)</f>
        <v>0</v>
      </c>
      <c r="T34" s="377">
        <f>IF($E34&gt;=1998,0,IF($AE34-1997&lt;=0,S34,IF($M34="I",0.25*$K34,IF($M34="II",0.125*$K34,IF($M34="III",0.0625*$K34,IF($M34="IV",0.05*$K34,$K34))))))</f>
        <v>0</v>
      </c>
      <c r="U34" s="378">
        <f>T34+R34</f>
        <v>0</v>
      </c>
      <c r="V34" s="378">
        <f>IF($E34&gt;=1998,$F34,$F34-U34)</f>
        <v>0</v>
      </c>
      <c r="W34" s="377">
        <f>IF($E34&gt;=1999,0,IF($AE34-1998&lt;=0,V34,IF($M34="I",0.25*$K34,IF($M34="II",0.125*$K34,IF($M34="III",0.0625*$K34,IF($M34="IV",0.05*$K34,$K34))))))</f>
        <v>0</v>
      </c>
      <c r="X34" s="378">
        <f>W34+U34</f>
        <v>0</v>
      </c>
      <c r="Y34" s="378">
        <f>IF($E34&gt;=1999,$F34,$F34-X34)</f>
        <v>0</v>
      </c>
      <c r="Z34" s="377">
        <f>IF($E34&gt;=2000,0,IF($AE34-1999&lt;=0,Y34,IF($M34="I",0.25*$K34,IF($M34="II",0.125*$K34,IF($M34="III",0.0625*$K34,IF($M34="IV",0.05*$K34,$K34))))))</f>
        <v>0</v>
      </c>
      <c r="AA34" s="378">
        <f>Z34+X34</f>
        <v>0</v>
      </c>
      <c r="AB34" s="378">
        <f>IF($E34&gt;=2000,$F34,$F34-AA34)</f>
        <v>0</v>
      </c>
      <c r="AC34" s="377">
        <f>IF($E34&gt;=2001,0,IF($AE34-2000&lt;=0,AB34,IF($M34="I",0.25*$K34,IF($M34="II",0.125*$K34,IF($M34="III",0.0625*$K34,IF($M34="IV",0.05*$K34,$K34))))))</f>
        <v>0</v>
      </c>
      <c r="AD34" s="378">
        <f>AC34+AA34</f>
        <v>0</v>
      </c>
      <c r="AE34" s="379">
        <f t="shared" ref="AE34:AE291" si="8">IF(AND($E34&lt;=1994,$M34="I"),1995+3,IF(AND($E34&lt;=1994,$M34="II"),1995+7,IF(AND($E34&lt;=1994,$M34="III"),1995+15,IF(AND($E34&lt;=1994,$M34="IV"),1995+19,IF($M34="I",$E34+3,IF($M34="II",$E34+7,IF($M34="III",$E34+15,IF($M34="IV",$E34+19,1995))))))))</f>
        <v>1995</v>
      </c>
      <c r="AF34" s="378">
        <f>IF($E34&gt;=2001,$F34,$F34-AD34)</f>
        <v>0</v>
      </c>
      <c r="AG34" s="377">
        <f>IF($E34&gt;=2002,0,IF($AE34-2001&lt;=0,AF34,IF($M34="I",0.25*$K34,IF($M34="II",0.125*$K34,IF($M34="III",0.0625*$K34,IF($M34="IV",0.05*$K34,$K34))))))</f>
        <v>0</v>
      </c>
      <c r="AH34" s="374">
        <f>AG34+AD34</f>
        <v>0</v>
      </c>
      <c r="AI34" s="380">
        <f>IF($E34&gt;=2002,$F34,$F34-AH34)</f>
        <v>0</v>
      </c>
      <c r="AJ34" s="381">
        <f>IF($E34&gt;=2003,0,IF($AE34-2002&lt;=0,AI34,IF($M34="I",0.25*$K34,IF($M34="II",0.125*$K34,IF($M34="III",0.0625*$K34,IF($M34="IV",0.05*$K34,$K34))))))</f>
        <v>0</v>
      </c>
      <c r="AK34" s="374">
        <f>AJ34+AH34</f>
        <v>0</v>
      </c>
      <c r="AL34" s="374"/>
      <c r="AM34" s="378"/>
      <c r="AN34" s="378"/>
      <c r="AO34" s="378"/>
      <c r="AP34" s="378"/>
      <c r="AQ34" s="378"/>
      <c r="AR34" s="378"/>
      <c r="AS34" s="378"/>
      <c r="AT34" s="378"/>
      <c r="AU34" s="378"/>
      <c r="AV34" s="378"/>
      <c r="AW34" s="378"/>
      <c r="AX34" s="378"/>
      <c r="AY34" s="378"/>
      <c r="AZ34" s="378"/>
      <c r="BA34" s="378"/>
      <c r="BB34" s="378"/>
      <c r="BC34" s="378"/>
      <c r="BD34" s="378"/>
      <c r="BE34" s="378"/>
      <c r="BF34" s="378"/>
      <c r="BG34" s="378"/>
      <c r="BH34" s="367">
        <f>IF($E34&gt;=2003,$F34,$F34-AK34)</f>
        <v>0</v>
      </c>
      <c r="BI34" s="367">
        <f>IF($E34&gt;=2004,0,IF($AE34-2003&lt;=0,BH34,IF($M34="I",0.25*$K34,IF($M34="II",0.125*$K34,IF($M34="III",0.0625*$K34,IF($M34="IV",0.05*$K34,$K34))))))</f>
        <v>0</v>
      </c>
      <c r="BJ34" s="367">
        <f>BI34+AK34</f>
        <v>0</v>
      </c>
      <c r="BK34" s="367">
        <f>IF($E34&gt;=2004,$F34,$F34-BJ34)</f>
        <v>0</v>
      </c>
      <c r="BL34" s="367">
        <f>IF($E34&gt;=2005,0,IF($AE34-2004&lt;=0,BK34,IF($M34="I",0.25*$K34,IF($M34="II",0.125*$K34,IF($M34="III",0.0625*$K34,IF($M34="IV",0.05*$K34,$K34))))))</f>
        <v>0</v>
      </c>
      <c r="BM34" s="368">
        <f>BJ34+BL34</f>
        <v>0</v>
      </c>
      <c r="BN34" s="367">
        <f>IF($E34&gt;=2005,$F34,$F34-BM34)</f>
        <v>0</v>
      </c>
      <c r="BO34" s="367">
        <f>IF($E34&gt;=2006,0,IF($AE34-2005&lt;=0,BN34,IF($M34="I",0.25*$K34,IF($M34="II",0.125*$K34,IF($M34="III",0.0625*$K34,IF($M34="IV",0.05*$K34,$K34))))))</f>
        <v>0</v>
      </c>
      <c r="BP34" s="367">
        <f>BM34+BO34</f>
        <v>0</v>
      </c>
      <c r="BQ34" s="367">
        <f>IF($E34&gt;=2006,$F34,$F34-BP34)</f>
        <v>0</v>
      </c>
      <c r="BR34" s="367">
        <f>IF($E34&gt;=2007,0,IF($AE34-2006&lt;=0,BQ34,IF($M34="I",0.25*$K34,IF($M34="II",0.125*$K34,IF($M34="III",0.0625*$K34,IF($M34="IV",0.05*$K34,$K34))))))</f>
        <v>0</v>
      </c>
      <c r="BS34" s="367">
        <f>BP34+BR34</f>
        <v>0</v>
      </c>
      <c r="BT34" s="367">
        <f>IF($E34&gt;=2007,$F34,$F34-BS34)</f>
        <v>0</v>
      </c>
      <c r="BU34" s="367">
        <f>IF($E34&gt;=2008,0,IF($AE34-2007&lt;=0,BT34,IF($M34="I",0.25*$K34,IF($M34="II",0.125*$K34,IF($M34="III",0.0625*$K34,IF($M34="IV",0.05*$K34,$K34))))))</f>
        <v>0</v>
      </c>
      <c r="BV34" s="367">
        <f>BS34+BU34</f>
        <v>0</v>
      </c>
      <c r="BW34" s="367">
        <f>IF($E34&gt;=2008,$F34,$F34-BV34)</f>
        <v>0</v>
      </c>
      <c r="BX34" s="367">
        <f>IF($E34&gt;=2009,0,IF($AE34-2008&lt;=0,BW34,IF($M34="I",0.25*$K34,IF($M34="II",0.125*$K34,IF($M34="III",0.0625*$K34,IF($M34="IV",0.05*$K34,$K34))))))</f>
        <v>0</v>
      </c>
      <c r="BY34" s="367">
        <f>BV34+BX34</f>
        <v>0</v>
      </c>
      <c r="BZ34" s="367">
        <f>IF($E34&gt;=2009,$F34,$F34-BY34)</f>
        <v>0</v>
      </c>
      <c r="CA34" s="367">
        <f>IF($E34&gt;=2010,0,IF($AE34-2009&lt;=0,BZ34,IF($M34="I",0.25*$K34,IF($M34="II",0.125*$K34,IF($M34="III",0.0625*$K34,IF($M34="IV",0.05*$K34,$K34))))))</f>
        <v>0</v>
      </c>
      <c r="CB34" s="367">
        <f>BY34+CA34</f>
        <v>0</v>
      </c>
      <c r="CC34" s="367">
        <f>IF($E34&gt;=2010,$F34,$F34-CB34)</f>
        <v>0</v>
      </c>
      <c r="CD34" s="367">
        <f>IF($E34&gt;=2011,0,IF($AE34-2010&lt;=0,CC34,IF($M34="I",0.25*$K34,IF($M34="II",0.125*$K34,IF($M34="III",0.0625*$K34,IF($M34="IV",0.05*$K34,$K34))))))</f>
        <v>0</v>
      </c>
      <c r="CE34" s="367">
        <f>CB34+CD34</f>
        <v>0</v>
      </c>
      <c r="CF34" s="367">
        <f>IF($E34&gt;=2011,$F34,$F34-CE34)</f>
        <v>0</v>
      </c>
      <c r="CG34" s="367">
        <f>IF($E34&gt;=2012,0,IF($AE34-2011&lt;=0,CF34,IF($M34="I",0.25*$K34,IF($M34="II",0.125*$K34,IF($M34="III",0.0625*$K34,IF($M34="IV",0.05*$K34,$K34))))))</f>
        <v>0</v>
      </c>
      <c r="CH34" s="367">
        <f>CE34+CG34</f>
        <v>0</v>
      </c>
      <c r="CI34" s="367">
        <f>IF($E34&gt;=2012,$F34,$F34-CH34)</f>
        <v>0</v>
      </c>
      <c r="CJ34" s="367"/>
      <c r="CK34" s="368" t="s">
        <v>339</v>
      </c>
      <c r="CL34" s="367">
        <f>IF($E34&gt;=2013,0,IF($AE34-2012&lt;=0,CI34,IF($M34="I",0.25*$K34,IF($M34="II",0.125*$K34,IF($M34="III",0.0625*$K34,IF($M34="IV",0.05*$K34,$K34))))))</f>
        <v>0</v>
      </c>
      <c r="CM34" s="367">
        <f>CH34+CL34</f>
        <v>0</v>
      </c>
      <c r="CN34" s="367">
        <f>IF($E34&gt;=2013,$F34,$F34-CM34)</f>
        <v>0</v>
      </c>
      <c r="CO34" s="367">
        <f>IF($E34&gt;=2014,0,IF($AE34-2013&lt;=0,CN34,IF($M34="I",0.25*$K34,IF($M34="II",0.125*$K34,IF($M34="III",0.0625*$K34,IF($M34="IV",0.05*$K34,$K34))))))</f>
        <v>0</v>
      </c>
      <c r="CP34" s="367">
        <f>CM34+CO34</f>
        <v>0</v>
      </c>
      <c r="CQ34" s="367">
        <f>IF($E34&gt;=2014,$F34,$F34-CP34)</f>
        <v>0</v>
      </c>
      <c r="CR34" s="367">
        <f>IF($E34&gt;=2015,0,IF($AE34-2014&lt;=0,CQ34,IF($M34="I",0.25*$K34,IF($M34="II",0.125*$K34,IF($M34="III",0.0625*$K34,IF($M34="IV",0.05*$K34,$K34))))))</f>
        <v>0</v>
      </c>
      <c r="CS34" s="367">
        <f>CP34+CR34</f>
        <v>0</v>
      </c>
      <c r="CT34" s="367">
        <f>IF($E34&gt;=2015,$F34,$F34-CS34)</f>
        <v>0</v>
      </c>
      <c r="CU34" s="367">
        <f>IF($E34&gt;=2016,0,IF($AE34-2015&lt;=0,CT34,IF($M34="I",0.25*$K34,IF($M34="II",0.125*$K34,IF($M34="III",0.0625*$K34,IF($M34="IV",0.05*$K34,$K34))))))</f>
        <v>0</v>
      </c>
      <c r="CV34" s="367">
        <f>CS34+CU34</f>
        <v>0</v>
      </c>
      <c r="CW34" s="367">
        <f>IF($E34&gt;=2016,$F34,$F34-CV34)</f>
        <v>0</v>
      </c>
      <c r="CX34" s="367">
        <f>IF($E34&gt;=2017,0,IF($AE34-2016&lt;=0,CW34,IF($M34="I",0.25*$K34,IF($M34="II",0.125*$K34,IF($M34="III",0.0625*$K34,IF($M34="IV",0.05*$K34,$K34))))))</f>
        <v>0</v>
      </c>
      <c r="CY34" s="367">
        <f>CV34+CX34</f>
        <v>0</v>
      </c>
      <c r="CZ34" s="367">
        <f>IF($E34&gt;=2016,$F34,$F34-CY34)</f>
        <v>0</v>
      </c>
      <c r="DA34" s="367">
        <f>IF($E34&gt;=2018,0,IF($AE34-2017&lt;=0,CZ34,IF($M34="I",0.25*$K34,IF($M34="II",0.125*$K34,IF($M34="III",0.0625*$K34,IF($M34="IV",0.05*$K34,$K34))))))</f>
        <v>0</v>
      </c>
      <c r="DB34" s="367">
        <f>CY34+DA34</f>
        <v>0</v>
      </c>
      <c r="DC34" s="367">
        <f>IF($E34&gt;=2016,$F34,$F34-DB34)</f>
        <v>0</v>
      </c>
      <c r="DD34" s="367">
        <f>IF($E34&gt;=2019,0,IF($AE34-2018&lt;=0,DC34,IF($M34="I",0.25*$K34,IF($M34="II",0.125*$K34,IF($M34="III",0.0625*$K34,IF($M34="IV",0.05*$K34,$K34))))))</f>
        <v>0</v>
      </c>
      <c r="DE34" s="367">
        <f>DB34+DD34</f>
        <v>0</v>
      </c>
      <c r="DF34" s="367">
        <f t="shared" si="0"/>
        <v>0</v>
      </c>
      <c r="DG34" s="367">
        <f>IF($E34&gt;=2020,0,IF($AE34-2019&lt;=0,DF34,IF($M34="I",0.25*$K34,IF($M34="II",0.125*$K34,IF($M34="III",0.0625*$K34,IF($M34="IV",0.05*$K34,$K34))))))</f>
        <v>0</v>
      </c>
      <c r="DH34" s="367">
        <f t="shared" si="1"/>
        <v>0</v>
      </c>
      <c r="DI34" s="367">
        <f t="shared" si="2"/>
        <v>0</v>
      </c>
      <c r="DJ34" s="367">
        <f>IF($E34&gt;=2020,0,IF($AE34-2019&lt;=0,DI34,IF($M34="I",0.25*$K34,IF($M34="II",0.125*$K34,IF($M34="III",0.0625*$K34,IF($M34="IV",0.05*$K34,$K34))))))</f>
        <v>0</v>
      </c>
      <c r="DK34" s="367">
        <f t="shared" si="3"/>
        <v>0</v>
      </c>
      <c r="DL34" s="367">
        <f t="shared" si="4"/>
        <v>0</v>
      </c>
      <c r="DM34" s="367">
        <f t="shared" si="5"/>
        <v>0</v>
      </c>
      <c r="DN34" s="367">
        <f t="shared" si="6"/>
        <v>0</v>
      </c>
      <c r="DO34" s="367">
        <f t="shared" si="7"/>
        <v>0</v>
      </c>
      <c r="DP34" s="362"/>
      <c r="DQ34" s="367"/>
      <c r="DR34" s="367"/>
      <c r="DS34" s="367"/>
      <c r="DT34" s="367"/>
      <c r="DU34" s="367"/>
      <c r="DV34" s="369"/>
      <c r="DW34" s="647"/>
      <c r="DX34" s="382"/>
      <c r="DY34" s="383"/>
    </row>
    <row r="35" spans="1:129" s="384" customFormat="1" ht="13.7" hidden="1" customHeight="1">
      <c r="A35" s="648">
        <f>A34+1</f>
        <v>2</v>
      </c>
      <c r="B35" s="372" t="s">
        <v>14</v>
      </c>
      <c r="C35" s="373" t="s">
        <v>344</v>
      </c>
      <c r="D35" s="373"/>
      <c r="E35" s="373">
        <v>1992</v>
      </c>
      <c r="F35" s="368"/>
      <c r="G35" s="368">
        <f>IF(C35="I",4,IF(C35="II",8,16))</f>
        <v>4</v>
      </c>
      <c r="H35" s="368">
        <f>IF(E35&lt;=1995,1994+1-E35,0)</f>
        <v>3</v>
      </c>
      <c r="I35" s="368">
        <f>IF(H35=0,G35,G35-H35)</f>
        <v>1</v>
      </c>
      <c r="J35" s="374">
        <f>F35-K35</f>
        <v>0</v>
      </c>
      <c r="K35" s="375">
        <f>IF(E35&gt;=1995,F35,F35*(1-L35)^H35)</f>
        <v>0</v>
      </c>
      <c r="L35" s="376">
        <f>IF(C35="I",0.5,IF(C35="II",0.25,0.1))</f>
        <v>0.5</v>
      </c>
      <c r="M35" s="373" t="str">
        <f>IF(E35&gt;=1995,C35,IF(AND(I35&gt;1,I35&lt;6),"I",IF(AND(I35&gt;=6,I35&lt;12),"II",IF(I35&gt;=12,"III","-"))))</f>
        <v>-</v>
      </c>
      <c r="N35" s="375">
        <f>IF($E35&gt;=1996,0,IF($AE35=N$25,K35,IF($M35="I",0.25*$K35,IF($M35="II",0.125*$K35,IF($M35="III",0.0625*$K35,IF($M35="IV",0.05*$K35,$K35))))))</f>
        <v>0</v>
      </c>
      <c r="O35" s="374">
        <f>N35+J35</f>
        <v>0</v>
      </c>
      <c r="P35" s="374">
        <f>IF($E35&gt;=1996,$F35,$F35-O35)</f>
        <v>0</v>
      </c>
      <c r="Q35" s="377">
        <f>IF($E35&gt;=1997,0,IF($AE35-1996&lt;=0,P35,IF($M35="I",0.25*$K35,IF($M35="II",0.125*$K35,IF($M35="III",0.0625*$K35,IF($M35="IV",0.05*$K35,$K35))))))</f>
        <v>0</v>
      </c>
      <c r="R35" s="378">
        <f>Q35+O35</f>
        <v>0</v>
      </c>
      <c r="S35" s="378">
        <f>IF($E35&gt;=1997,$F35,$F35-R35)</f>
        <v>0</v>
      </c>
      <c r="T35" s="377">
        <f>IF($E35&gt;=1998,0,IF($AE35-1997&lt;=0,S35,IF($M35="I",0.25*$K35,IF($M35="II",0.125*$K35,IF($M35="III",0.0625*$K35,IF($M35="IV",0.05*$K35,$K35))))))</f>
        <v>0</v>
      </c>
      <c r="U35" s="378">
        <f>T35+R35</f>
        <v>0</v>
      </c>
      <c r="V35" s="378">
        <f>IF($E35&gt;=1998,$F35,$F35-U35)</f>
        <v>0</v>
      </c>
      <c r="W35" s="377">
        <f>IF($E35&gt;=1999,0,IF($AE35-1998&lt;=0,V35,IF($M35="I",0.25*$K35,IF($M35="II",0.125*$K35,IF($M35="III",0.0625*$K35,IF($M35="IV",0.05*$K35,$K35))))))</f>
        <v>0</v>
      </c>
      <c r="X35" s="378">
        <f>W35+U35</f>
        <v>0</v>
      </c>
      <c r="Y35" s="378">
        <f>IF($E35&gt;=1999,$F35,$F35-X35)</f>
        <v>0</v>
      </c>
      <c r="Z35" s="377">
        <f>IF($E35&gt;=2000,0,IF($AE35-1999&lt;=0,Y35,IF($M35="I",0.25*$K35,IF($M35="II",0.125*$K35,IF($M35="III",0.0625*$K35,IF($M35="IV",0.05*$K35,$K35))))))</f>
        <v>0</v>
      </c>
      <c r="AA35" s="378">
        <f>Z35+X35</f>
        <v>0</v>
      </c>
      <c r="AB35" s="378">
        <f>IF($E35&gt;=2000,$F35,$F35-AA35)</f>
        <v>0</v>
      </c>
      <c r="AC35" s="377">
        <f>IF($E35&gt;=2001,0,IF($AE35-2000&lt;=0,AB35,IF($M35="I",0.25*$K35,IF($M35="II",0.125*$K35,IF($M35="III",0.0625*$K35,IF($M35="IV",0.05*$K35,$K35))))))</f>
        <v>0</v>
      </c>
      <c r="AD35" s="378">
        <f>AC35+AA35</f>
        <v>0</v>
      </c>
      <c r="AE35" s="379">
        <f t="shared" si="8"/>
        <v>1995</v>
      </c>
      <c r="AF35" s="378">
        <f>IF($E35&gt;=2001,$F35,$F35-AD35)</f>
        <v>0</v>
      </c>
      <c r="AG35" s="377">
        <f>IF($E35&gt;=2002,0,IF($AE35-2001&lt;=0,AF35,IF($M35="I",0.25*$K35,IF($M35="II",0.125*$K35,IF($M35="III",0.0625*$K35,IF($M35="IV",0.05*$K35,$K35))))))</f>
        <v>0</v>
      </c>
      <c r="AH35" s="374">
        <f>AG35+AD35</f>
        <v>0</v>
      </c>
      <c r="AI35" s="380">
        <f>IF($E35&gt;=2002,$F35,$F35-AH35)</f>
        <v>0</v>
      </c>
      <c r="AJ35" s="381">
        <f>IF($E35&gt;=2003,0,IF($AE35-2002&lt;=0,AI35,IF($M35="I",0.25*$K35,IF($M35="II",0.125*$K35,IF($M35="III",0.0625*$K35,IF($M35="IV",0.05*$K35,$K35))))))</f>
        <v>0</v>
      </c>
      <c r="AK35" s="374">
        <f>AJ35+AH35</f>
        <v>0</v>
      </c>
      <c r="AL35" s="374"/>
      <c r="AM35" s="378"/>
      <c r="AN35" s="378"/>
      <c r="AO35" s="378"/>
      <c r="AP35" s="378"/>
      <c r="AQ35" s="378"/>
      <c r="AR35" s="378"/>
      <c r="AS35" s="378"/>
      <c r="AT35" s="378"/>
      <c r="AU35" s="378"/>
      <c r="AV35" s="378"/>
      <c r="AW35" s="378"/>
      <c r="AX35" s="378"/>
      <c r="AY35" s="378"/>
      <c r="AZ35" s="378"/>
      <c r="BA35" s="378"/>
      <c r="BB35" s="378"/>
      <c r="BC35" s="378"/>
      <c r="BD35" s="378"/>
      <c r="BE35" s="378"/>
      <c r="BF35" s="378"/>
      <c r="BG35" s="378"/>
      <c r="BH35" s="367">
        <f>IF($E35&gt;=2003,$F35,$F35-AK35)</f>
        <v>0</v>
      </c>
      <c r="BI35" s="367">
        <f>IF($E35&gt;=2004,0,IF($AE35-2003&lt;=0,BH35,IF($M35="I",0.25*$K35,IF($M35="II",0.125*$K35,IF($M35="III",0.0625*$K35,IF($M35="IV",0.05*$K35,$K35))))))</f>
        <v>0</v>
      </c>
      <c r="BJ35" s="367">
        <f>BI35+AK35</f>
        <v>0</v>
      </c>
      <c r="BK35" s="367">
        <f>IF($E35&gt;=2004,$F35,$F35-BJ35)</f>
        <v>0</v>
      </c>
      <c r="BL35" s="367">
        <f>IF($E35&gt;=2005,0,IF($AE35-2004&lt;=0,BK35,IF($M35="I",0.25*$K35,IF($M35="II",0.125*$K35,IF($M35="III",0.0625*$K35,IF($M35="IV",0.05*$K35,$K35))))))</f>
        <v>0</v>
      </c>
      <c r="BM35" s="368">
        <f>BJ35+BL35</f>
        <v>0</v>
      </c>
      <c r="BN35" s="367">
        <f>IF($E35&gt;=2005,$F35,$F35-BM35)</f>
        <v>0</v>
      </c>
      <c r="BO35" s="367">
        <f>IF($E35&gt;=2006,0,IF($AE35-2005&lt;=0,BN35,IF($M35="I",0.25*$K35,IF($M35="II",0.125*$K35,IF($M35="III",0.0625*$K35,IF($M35="IV",0.05*$K35,$K35))))))</f>
        <v>0</v>
      </c>
      <c r="BP35" s="367">
        <f>BM35+BO35</f>
        <v>0</v>
      </c>
      <c r="BQ35" s="367">
        <f>IF($E35&gt;=2006,$F35,$F35-BP35)</f>
        <v>0</v>
      </c>
      <c r="BR35" s="367">
        <f>IF($E35&gt;=2007,0,IF($AE35-2006&lt;=0,BQ35,IF($M35="I",0.25*$K35,IF($M35="II",0.125*$K35,IF($M35="III",0.0625*$K35,IF($M35="IV",0.05*$K35,$K35))))))</f>
        <v>0</v>
      </c>
      <c r="BS35" s="367">
        <f>BP35+BR35</f>
        <v>0</v>
      </c>
      <c r="BT35" s="367">
        <f>IF($E35&gt;=2007,$F35,$F35-BS35)</f>
        <v>0</v>
      </c>
      <c r="BU35" s="367">
        <f>IF($E35&gt;=2008,0,IF($AE35-2007&lt;=0,BT35,IF($M35="I",0.25*$K35,IF($M35="II",0.125*$K35,IF($M35="III",0.0625*$K35,IF($M35="IV",0.05*$K35,$K35))))))</f>
        <v>0</v>
      </c>
      <c r="BV35" s="367">
        <f>BS35+BU35</f>
        <v>0</v>
      </c>
      <c r="BW35" s="367">
        <f>IF($E35&gt;=2008,$F35,$F35-BV35)</f>
        <v>0</v>
      </c>
      <c r="BX35" s="367">
        <f>IF($E35&gt;=2009,0,IF($AE35-2008&lt;=0,BW35,IF($M35="I",0.25*$K35,IF($M35="II",0.125*$K35,IF($M35="III",0.0625*$K35,IF($M35="IV",0.05*$K35,$K35))))))</f>
        <v>0</v>
      </c>
      <c r="BY35" s="367">
        <f>BV35+BX35</f>
        <v>0</v>
      </c>
      <c r="BZ35" s="367">
        <f>IF($E35&gt;=2009,$F35,$F35-BY35)</f>
        <v>0</v>
      </c>
      <c r="CA35" s="367">
        <f>IF($E35&gt;=2010,0,IF($AE35-2009&lt;=0,BZ35,IF($M35="I",0.25*$K35,IF($M35="II",0.125*$K35,IF($M35="III",0.0625*$K35,IF($M35="IV",0.05*$K35,$K35))))))</f>
        <v>0</v>
      </c>
      <c r="CB35" s="367">
        <f>BY35+CA35</f>
        <v>0</v>
      </c>
      <c r="CC35" s="367">
        <f>IF($E35&gt;=2010,$F35,$F35-CB35)</f>
        <v>0</v>
      </c>
      <c r="CD35" s="367">
        <f>IF($E35&gt;=2011,0,IF($AE35-2010&lt;=0,CC35,IF($M35="I",0.25*$K35,IF($M35="II",0.125*$K35,IF($M35="III",0.0625*$K35,IF($M35="IV",0.05*$K35,$K35))))))</f>
        <v>0</v>
      </c>
      <c r="CE35" s="367">
        <f>CB35+CD35</f>
        <v>0</v>
      </c>
      <c r="CF35" s="367">
        <f>IF($E35&gt;=2011,$F35,$F35-CE35)</f>
        <v>0</v>
      </c>
      <c r="CG35" s="367">
        <f>IF($E35&gt;=2012,0,IF($AE35-2011&lt;=0,CF35,IF($M35="I",0.25*$K35,IF($M35="II",0.125*$K35,IF($M35="III",0.0625*$K35,IF($M35="IV",0.05*$K35,$K35))))))</f>
        <v>0</v>
      </c>
      <c r="CH35" s="367">
        <f>CE35+CG35</f>
        <v>0</v>
      </c>
      <c r="CI35" s="367">
        <f>IF($E35&gt;=2012,$F35,$F35-CH35)</f>
        <v>0</v>
      </c>
      <c r="CJ35" s="367"/>
      <c r="CK35" s="368" t="s">
        <v>339</v>
      </c>
      <c r="CL35" s="367">
        <f>IF($E35&gt;=2012,0,IF($AE35-2011&lt;=0,CI35,IF($M35="I",0.25*$K35,IF($M35="II",0.125*$K35,IF($M35="III",0.0625*$K35,IF($M35="IV",0.05*$K35,$K35))))))</f>
        <v>0</v>
      </c>
      <c r="CM35" s="367">
        <f>CH35+CL35</f>
        <v>0</v>
      </c>
      <c r="CN35" s="367">
        <f>IF($E35&gt;=2013,$F35,$F35-CM35)</f>
        <v>0</v>
      </c>
      <c r="CO35" s="367">
        <f>IF($E35&gt;=2014,0,IF($AE35-2013&lt;=0,CN35,IF($M35="I",0.25*$K35,IF($M35="II",0.125*$K35,IF($M35="III",0.0625*$K35,IF($M35="IV",0.05*$K35,$K35))))))</f>
        <v>0</v>
      </c>
      <c r="CP35" s="367">
        <f>CM35+CO35</f>
        <v>0</v>
      </c>
      <c r="CQ35" s="367">
        <f>IF($E35&gt;=2014,$F35,$F35-CP35)</f>
        <v>0</v>
      </c>
      <c r="CR35" s="367">
        <f>IF($E35&gt;=2015,0,IF($AE35-2014&lt;=0,CQ35,IF($M35="I",0.25*$K35,IF($M35="II",0.125*$K35,IF($M35="III",0.0625*$K35,IF($M35="IV",0.05*$K35,$K35))))))</f>
        <v>0</v>
      </c>
      <c r="CS35" s="367">
        <f>CP35+CR35</f>
        <v>0</v>
      </c>
      <c r="CT35" s="367">
        <f>IF($E35&gt;=2015,$F35,$F35-CS35)</f>
        <v>0</v>
      </c>
      <c r="CU35" s="367">
        <f>IF($E35&gt;=2016,0,IF($AE35-2015&lt;=0,CT35,IF($M35="I",0.25*$K35,IF($M35="II",0.125*$K35,IF($M35="III",0.0625*$K35,IF($M35="IV",0.05*$K35,$K35))))))</f>
        <v>0</v>
      </c>
      <c r="CV35" s="367">
        <f>CS35+CU35</f>
        <v>0</v>
      </c>
      <c r="CW35" s="367">
        <f>IF($E35&gt;=2016,$F35,$F35-CV35)</f>
        <v>0</v>
      </c>
      <c r="CX35" s="367">
        <f>IF($E35&gt;=2017,0,IF($AE35-2016&lt;=0,CW35,IF($M35="I",0.25*$K35,IF($M35="II",0.125*$K35,IF($M35="III",0.0625*$K35,IF($M35="IV",0.05*$K35,$K35))))))</f>
        <v>0</v>
      </c>
      <c r="CY35" s="367">
        <f>CV35+CX35</f>
        <v>0</v>
      </c>
      <c r="CZ35" s="367">
        <f>IF($E35&gt;=2016,$F35,$F35-CY35)</f>
        <v>0</v>
      </c>
      <c r="DA35" s="367">
        <f>IF($E35&gt;=2018,0,IF($AE35-2017&lt;=0,CZ35,IF($M35="I",0.25*$K35,IF($M35="II",0.125*$K35,IF($M35="III",0.0625*$K35,IF($M35="IV",0.05*$K35,$K35))))))</f>
        <v>0</v>
      </c>
      <c r="DB35" s="367">
        <f>CY35+DA35</f>
        <v>0</v>
      </c>
      <c r="DC35" s="367">
        <f>IF($E35&gt;=2016,$F35,$F35-DB35)</f>
        <v>0</v>
      </c>
      <c r="DD35" s="367">
        <f>IF($E35&gt;=2019,0,IF($AE35-2018&lt;=0,DC35,IF($M35="I",0.25*$K35,IF($M35="II",0.125*$K35,IF($M35="III",0.0625*$K35,IF($M35="IV",0.05*$K35,$K35))))))</f>
        <v>0</v>
      </c>
      <c r="DE35" s="367">
        <f>DB35+DD35</f>
        <v>0</v>
      </c>
      <c r="DF35" s="367">
        <f t="shared" si="0"/>
        <v>0</v>
      </c>
      <c r="DG35" s="367">
        <f>IF($E35&gt;=2020,0,IF($AE35-2019&lt;=0,DF35,IF($M35="I",0.25*$K35,IF($M35="II",0.125*$K35,IF($M35="III",0.0625*$K35,IF($M35="IV",0.05*$K35,$K35))))))</f>
        <v>0</v>
      </c>
      <c r="DH35" s="367">
        <f t="shared" si="1"/>
        <v>0</v>
      </c>
      <c r="DI35" s="367">
        <f t="shared" si="2"/>
        <v>0</v>
      </c>
      <c r="DJ35" s="367">
        <f>IF($E35&gt;=2020,0,IF($AE35-2019&lt;=0,DI35,IF($M35="I",0.25*$K35,IF($M35="II",0.125*$K35,IF($M35="III",0.0625*$K35,IF($M35="IV",0.05*$K35,$K35))))))</f>
        <v>0</v>
      </c>
      <c r="DK35" s="367">
        <f t="shared" si="3"/>
        <v>0</v>
      </c>
      <c r="DL35" s="367">
        <f t="shared" si="4"/>
        <v>0</v>
      </c>
      <c r="DM35" s="367">
        <f t="shared" si="5"/>
        <v>0</v>
      </c>
      <c r="DN35" s="367">
        <f t="shared" si="6"/>
        <v>0</v>
      </c>
      <c r="DO35" s="367">
        <f t="shared" si="7"/>
        <v>0</v>
      </c>
      <c r="DP35" s="362"/>
      <c r="DQ35" s="367"/>
      <c r="DR35" s="367"/>
      <c r="DS35" s="367"/>
      <c r="DT35" s="367"/>
      <c r="DU35" s="367"/>
      <c r="DV35" s="369"/>
      <c r="DW35" s="647"/>
      <c r="DX35" s="383"/>
      <c r="DY35" s="383"/>
    </row>
    <row r="36" spans="1:129" s="384" customFormat="1" ht="13.7" customHeight="1">
      <c r="A36" s="649"/>
      <c r="B36" s="650" t="s">
        <v>345</v>
      </c>
      <c r="C36" s="630"/>
      <c r="D36" s="630"/>
      <c r="E36" s="630"/>
      <c r="F36" s="651"/>
      <c r="G36" s="651"/>
      <c r="H36" s="651"/>
      <c r="I36" s="651"/>
      <c r="J36" s="652"/>
      <c r="K36" s="653"/>
      <c r="L36" s="654"/>
      <c r="M36" s="630"/>
      <c r="N36" s="653"/>
      <c r="O36" s="652"/>
      <c r="P36" s="652"/>
      <c r="Q36" s="655"/>
      <c r="R36" s="656"/>
      <c r="S36" s="656"/>
      <c r="T36" s="655"/>
      <c r="U36" s="656"/>
      <c r="V36" s="656"/>
      <c r="W36" s="655"/>
      <c r="X36" s="656"/>
      <c r="Y36" s="656"/>
      <c r="Z36" s="655"/>
      <c r="AA36" s="656"/>
      <c r="AB36" s="656"/>
      <c r="AC36" s="655"/>
      <c r="AD36" s="656"/>
      <c r="AE36" s="657"/>
      <c r="AF36" s="656"/>
      <c r="AG36" s="655"/>
      <c r="AH36" s="652"/>
      <c r="AI36" s="658"/>
      <c r="AJ36" s="659"/>
      <c r="AK36" s="652"/>
      <c r="AL36" s="652"/>
      <c r="AM36" s="656"/>
      <c r="AN36" s="656"/>
      <c r="AO36" s="656"/>
      <c r="AP36" s="656"/>
      <c r="AQ36" s="656"/>
      <c r="AR36" s="656"/>
      <c r="AS36" s="656"/>
      <c r="AT36" s="656"/>
      <c r="AU36" s="656"/>
      <c r="AV36" s="656"/>
      <c r="AW36" s="656"/>
      <c r="AX36" s="656"/>
      <c r="AY36" s="656"/>
      <c r="AZ36" s="656"/>
      <c r="BA36" s="656"/>
      <c r="BB36" s="656"/>
      <c r="BC36" s="656"/>
      <c r="BD36" s="656"/>
      <c r="BE36" s="656"/>
      <c r="BF36" s="656"/>
      <c r="BG36" s="656"/>
      <c r="BH36" s="660"/>
      <c r="BI36" s="660"/>
      <c r="BJ36" s="660"/>
      <c r="BK36" s="660"/>
      <c r="BL36" s="660"/>
      <c r="BM36" s="651"/>
      <c r="BN36" s="660"/>
      <c r="BO36" s="660"/>
      <c r="BP36" s="660"/>
      <c r="BQ36" s="660"/>
      <c r="BR36" s="660"/>
      <c r="BS36" s="660"/>
      <c r="BT36" s="660"/>
      <c r="BU36" s="660"/>
      <c r="BV36" s="660"/>
      <c r="BW36" s="660"/>
      <c r="BX36" s="660"/>
      <c r="BY36" s="660"/>
      <c r="BZ36" s="660"/>
      <c r="CA36" s="660"/>
      <c r="CB36" s="660"/>
      <c r="CC36" s="660"/>
      <c r="CD36" s="660"/>
      <c r="CE36" s="660"/>
      <c r="CF36" s="660"/>
      <c r="CG36" s="660"/>
      <c r="CH36" s="660"/>
      <c r="CI36" s="660"/>
      <c r="CJ36" s="660"/>
      <c r="CK36" s="651"/>
      <c r="CL36" s="660"/>
      <c r="CM36" s="660"/>
      <c r="CN36" s="660"/>
      <c r="CO36" s="660"/>
      <c r="CP36" s="660"/>
      <c r="CQ36" s="660"/>
      <c r="CR36" s="660"/>
      <c r="CS36" s="660"/>
      <c r="CT36" s="660"/>
      <c r="CU36" s="660"/>
      <c r="CV36" s="660"/>
      <c r="CW36" s="660"/>
      <c r="CX36" s="660"/>
      <c r="CY36" s="660"/>
      <c r="CZ36" s="660"/>
      <c r="DA36" s="660"/>
      <c r="DB36" s="660"/>
      <c r="DC36" s="660"/>
      <c r="DD36" s="660"/>
      <c r="DE36" s="660"/>
      <c r="DF36" s="660">
        <f t="shared" si="0"/>
        <v>0</v>
      </c>
      <c r="DG36" s="660"/>
      <c r="DH36" s="660">
        <f t="shared" si="1"/>
        <v>0</v>
      </c>
      <c r="DI36" s="660">
        <f t="shared" si="2"/>
        <v>0</v>
      </c>
      <c r="DJ36" s="660"/>
      <c r="DK36" s="660">
        <f t="shared" si="3"/>
        <v>0</v>
      </c>
      <c r="DL36" s="660">
        <f t="shared" si="4"/>
        <v>0</v>
      </c>
      <c r="DM36" s="660"/>
      <c r="DN36" s="660">
        <f t="shared" si="6"/>
        <v>0</v>
      </c>
      <c r="DO36" s="660">
        <f>IF($E36&gt;=2021,$F36,$F36-DN36)</f>
        <v>0</v>
      </c>
      <c r="DP36" s="661"/>
      <c r="DQ36" s="660"/>
      <c r="DR36" s="660"/>
      <c r="DS36" s="660"/>
      <c r="DT36" s="660"/>
      <c r="DU36" s="660"/>
      <c r="DV36" s="662"/>
      <c r="DW36" s="647"/>
      <c r="DX36" s="383"/>
      <c r="DY36" s="383"/>
    </row>
    <row r="37" spans="1:129" ht="20.100000000000001" customHeight="1">
      <c r="A37" s="663">
        <v>1</v>
      </c>
      <c r="B37" s="664" t="s">
        <v>346</v>
      </c>
      <c r="C37" s="385" t="s">
        <v>344</v>
      </c>
      <c r="D37" s="385" t="s">
        <v>224</v>
      </c>
      <c r="E37" s="385">
        <v>2017</v>
      </c>
      <c r="F37" s="386">
        <f>2200000+9000000</f>
        <v>11200000</v>
      </c>
      <c r="G37" s="387">
        <f>IF(C37="I",4,IF(C37="II",8,16))</f>
        <v>4</v>
      </c>
      <c r="H37" s="387">
        <f>IF(E37&lt;=1995,1994+1-E37,0)</f>
        <v>0</v>
      </c>
      <c r="I37" s="387">
        <f>IF(H37=0,G37,G37-H37)</f>
        <v>4</v>
      </c>
      <c r="J37" s="388">
        <f>F37-K37</f>
        <v>0</v>
      </c>
      <c r="K37" s="389">
        <f>IF(E37&gt;=1995,F37,F37*(1-L37)^H37)</f>
        <v>11200000</v>
      </c>
      <c r="L37" s="390">
        <f>IF(C37="I",0.5,IF(C37="II",0.25,0.1))</f>
        <v>0.5</v>
      </c>
      <c r="M37" s="391" t="str">
        <f>IF(E37&gt;=1995,C37,IF(AND(I37&gt;1,I37&lt;6),"I",IF(AND(I37&gt;=6,I37&lt;12),"II",IF(I37&gt;=12,"III","-"))))</f>
        <v>I</v>
      </c>
      <c r="N37" s="389">
        <f>IF($E37&gt;=1996,0,IF($AE37=N$25,K37,IF($M37="I",0.25*$K37,IF($M37="II",0.125*$K37,IF($M37="III",0.0625*$K37,IF($M37="IV",0.05*$K37,$K37))))))</f>
        <v>0</v>
      </c>
      <c r="O37" s="388">
        <f>N37+J37</f>
        <v>0</v>
      </c>
      <c r="P37" s="388">
        <f>IF($E37&gt;=1996,$F37,$F37-O37)</f>
        <v>11200000</v>
      </c>
      <c r="Q37" s="392">
        <f>IF($E37&gt;=1997,0,IF($AE37-1996&lt;=0,P37,IF($M37="I",0.25*$K37,IF($M37="II",0.125*$K37,IF($M37="III",0.0625*$K37,IF($M37="IV",0.05*$K37,$K37))))))</f>
        <v>0</v>
      </c>
      <c r="R37" s="393">
        <f>Q37+O37</f>
        <v>0</v>
      </c>
      <c r="S37" s="393">
        <f>IF($E37&gt;=1997,$F37,$F37-R37)</f>
        <v>11200000</v>
      </c>
      <c r="T37" s="392">
        <f>IF($E37&gt;=1998,0,IF($AE37-1997&lt;=0,S37,IF($M37="I",0.25*$K37,IF($M37="II",0.125*$K37,IF($M37="III",0.0625*$K37,IF($M37="IV",0.05*$K37,$K37))))))</f>
        <v>0</v>
      </c>
      <c r="U37" s="393">
        <f>T37+R37</f>
        <v>0</v>
      </c>
      <c r="V37" s="393">
        <f>IF($E37&gt;=1998,$F37,$F37-U37)</f>
        <v>11200000</v>
      </c>
      <c r="W37" s="392">
        <f>IF($E37&gt;=1999,0,IF($AE37-1998&lt;=0,V37,IF($M37="I",0.25*$K37,IF($M37="II",0.125*$K37,IF($M37="III",0.0625*$K37,IF($M37="IV",0.05*$K37,$K37))))))</f>
        <v>0</v>
      </c>
      <c r="X37" s="393">
        <f>W37+U37</f>
        <v>0</v>
      </c>
      <c r="Y37" s="393">
        <f>IF($E37&gt;=1999,$F37,$F37-X37)</f>
        <v>11200000</v>
      </c>
      <c r="Z37" s="392">
        <f>IF($E37&gt;=2000,0,IF($AE37-1999&lt;=0,Y37,IF($M37="I",0.25*$K37,IF($M37="II",0.125*$K37,IF($M37="III",0.0625*$K37,IF($M37="IV",0.05*$K37,$K37))))))</f>
        <v>0</v>
      </c>
      <c r="AA37" s="393">
        <f>Z37+X37</f>
        <v>0</v>
      </c>
      <c r="AB37" s="393">
        <f>IF($E37&gt;=2000,$F37,$F37-AA37)</f>
        <v>11200000</v>
      </c>
      <c r="AC37" s="392">
        <f>IF($E37&gt;=2001,0,IF($AE37-2000&lt;=0,AB37,IF($M37="I",0.25*$K37,IF($M37="II",0.125*$K37,IF($M37="III",0.0625*$K37,IF($M37="IV",0.05*$K37,$K37))))))</f>
        <v>0</v>
      </c>
      <c r="AD37" s="393">
        <f>AC37+AA37</f>
        <v>0</v>
      </c>
      <c r="AE37" s="394">
        <f t="shared" si="8"/>
        <v>2020</v>
      </c>
      <c r="AF37" s="393">
        <f>IF($E37&gt;=2001,$F37,$F37-AD37)</f>
        <v>11200000</v>
      </c>
      <c r="AG37" s="392">
        <f>IF($E37&gt;=2002,0,IF($AE37-2001&lt;=0,AF37,IF($M37="I",0.25*$K37*AM37/12,IF($M37="II",0.125*$K37*AM37/12,IF($M37="III",0.0625*$K37*AM37/12,IF($M37="IV",0.05*$K37*AM37/12,$K37))))))</f>
        <v>0</v>
      </c>
      <c r="AH37" s="388">
        <f>AG37+AD37</f>
        <v>0</v>
      </c>
      <c r="AI37" s="395">
        <f>IF($E37&gt;=2002,$F37,$F37-AH37)</f>
        <v>11200000</v>
      </c>
      <c r="AJ37" s="396">
        <f>IF($E37&gt;=2003,0,IF($AE37-2002&lt;=0,AI37,IF($M37="I",0.25*$K37*AN37/12,IF($M37="II",0.125*$K37*AN37/12,IF($M37="III",0.0625*$K37*AN37/12,IF($M37="IV",0.05*$K37*AN37/12,$K37))))))</f>
        <v>0</v>
      </c>
      <c r="AK37" s="388">
        <f>AJ37+AH37</f>
        <v>0</v>
      </c>
      <c r="AL37" s="397">
        <f>VLOOKUP(D37,$C$11:$D$22,2,0)</f>
        <v>5</v>
      </c>
      <c r="AM37" s="393">
        <f>IF(E37&gt;=2001,13-AL37,12)</f>
        <v>8</v>
      </c>
      <c r="AN37" s="393">
        <f>IF(E37&gt;=2002,13-AL37,12)</f>
        <v>8</v>
      </c>
      <c r="AO37" s="393">
        <f>IF(E37&gt;=2003,13-AL37,12)</f>
        <v>8</v>
      </c>
      <c r="AP37" s="393">
        <f>IF(E37&gt;=2004,13-AL37,12)</f>
        <v>8</v>
      </c>
      <c r="AQ37" s="393">
        <f>IF(E37&gt;=2005,13-AL37,12)</f>
        <v>8</v>
      </c>
      <c r="AR37" s="393">
        <f>IF(E37&gt;=2006,13-AL37,12)</f>
        <v>8</v>
      </c>
      <c r="AS37" s="393">
        <f>IF(E37&gt;=2007,13-AL37,12)</f>
        <v>8</v>
      </c>
      <c r="AT37" s="393">
        <f>IF(E37&gt;=2008,13-AL37,12)</f>
        <v>8</v>
      </c>
      <c r="AU37" s="393">
        <f>IF(E37&gt;=2009,13-AL37,12)</f>
        <v>8</v>
      </c>
      <c r="AV37" s="393">
        <f>IF(E37&gt;=2010,13-AL37,12)</f>
        <v>8</v>
      </c>
      <c r="AW37" s="393">
        <f>IF(E37&gt;=2011,13-AL37,12)</f>
        <v>8</v>
      </c>
      <c r="AX37" s="393">
        <f>IF(E37&gt;=2012,13-AL37,12)</f>
        <v>8</v>
      </c>
      <c r="AY37" s="393">
        <f>IF(E37&gt;=2013,13-AL37,12)</f>
        <v>8</v>
      </c>
      <c r="AZ37" s="393">
        <f>IF(E37&gt;=2014,13-AL37,12)</f>
        <v>8</v>
      </c>
      <c r="BA37" s="393">
        <f>IF(E37&gt;=2015,13-AL37,12)</f>
        <v>8</v>
      </c>
      <c r="BB37" s="393">
        <f>IF(E37&gt;=2016,13-AL37,12)</f>
        <v>8</v>
      </c>
      <c r="BC37" s="393">
        <f>IF(E37&gt;=2017,13-AL37,12)</f>
        <v>8</v>
      </c>
      <c r="BD37" s="393">
        <f t="shared" ref="BD37:BD101" si="9">IF(E37&gt;=2018,13-AL37,12)</f>
        <v>12</v>
      </c>
      <c r="BE37" s="393">
        <f>IF(E37&gt;=2019,13-AL37,12)</f>
        <v>12</v>
      </c>
      <c r="BF37" s="393">
        <f>IF(E37&gt;=2020,13-AL37,12)</f>
        <v>12</v>
      </c>
      <c r="BG37" s="393">
        <f>IF(E37&gt;=2021,13-AL37,12)</f>
        <v>12</v>
      </c>
      <c r="BH37" s="398">
        <f>IF($E37&gt;=2003,$F37,$F37-AK37)</f>
        <v>11200000</v>
      </c>
      <c r="BI37" s="398">
        <f>IF($E37&gt;=2004,0,IF($AE37-2003&lt;=0,BH37,IF($M37="I",0.25*$K37*AO37/12,IF($M37="II",0.125*$K37*AO37/12,IF($M37="III",0.0625*$K37*AO37/12,IF($M37="IV",0.05*$K37*AO37/12,$K37))))))</f>
        <v>0</v>
      </c>
      <c r="BJ37" s="398">
        <f>BI37+AK37</f>
        <v>0</v>
      </c>
      <c r="BK37" s="398">
        <f>IF($E37&gt;=2004,$F37,$F37-BJ37)</f>
        <v>11200000</v>
      </c>
      <c r="BL37" s="398">
        <f>IF($E37&gt;=2005,0,IF($AE37-2004&lt;=0,BK37,IF($M37="I",0.25*$K37*AP37/12,IF($M37="II",0.125*$K37*AP37/12,IF($M37="III",0.0625*$K37*AP37/12,IF($M37="IV",0.05*$K37*AP37/12,$K37))))))</f>
        <v>0</v>
      </c>
      <c r="BM37" s="387">
        <f>BJ37+BL37</f>
        <v>0</v>
      </c>
      <c r="BN37" s="398">
        <f>IF($E37&gt;=2005,$F37,$F37-BM37)</f>
        <v>11200000</v>
      </c>
      <c r="BO37" s="398">
        <f>IF($E37&gt;=2006,0,IF($AE37-2005&lt;=0,BN37,IF($M37="I",0.25*$K37*AQ37/12,IF($M37="II",0.125*$K37*AQ37/12,IF($M37="III",0.0625*$K37*AQ37/12,IF($M37="IV",0.05*$K37*AQ37/12,$K37))))))</f>
        <v>0</v>
      </c>
      <c r="BP37" s="398">
        <f>BM37+BO37</f>
        <v>0</v>
      </c>
      <c r="BQ37" s="398">
        <f>IF($E37&gt;=2006,$F37,$F37-BP37)</f>
        <v>11200000</v>
      </c>
      <c r="BR37" s="398">
        <f>IF($E37&gt;=2007,0,IF($AE37-2006&lt;=0,BQ37,IF($M37="I",0.25*$K37*AR37/12,IF($M37="II",0.125*$K37*AR37/12,IF($M37="III",0.0625*$K37*AR37/12,IF($M37="IV",0.05*$K37*AR37/12,$K37))))))</f>
        <v>0</v>
      </c>
      <c r="BS37" s="398">
        <f>BP37+BR37</f>
        <v>0</v>
      </c>
      <c r="BT37" s="398">
        <f>IF($E37&gt;=2007,$F37,$F37-BS37)</f>
        <v>11200000</v>
      </c>
      <c r="BU37" s="398">
        <f>IF($E37&gt;=2008,0,IF($AE37-2007&lt;=0,BT37,IF($M37="I",0.25*$K37*AS37/12,IF($M37="II",0.125*$K37*AS37/12,IF($M37="III",0.0625*$K37*AS37/12,IF($M37="IV",0.05*$K37*AS37/12,$K37))))))</f>
        <v>0</v>
      </c>
      <c r="BV37" s="398">
        <f>BS37+BU37</f>
        <v>0</v>
      </c>
      <c r="BW37" s="398">
        <f>IF($E37&gt;=2008,$F37,$F37-BV37)</f>
        <v>11200000</v>
      </c>
      <c r="BX37" s="398">
        <f>IF($E37&gt;=2009,0,IF($AE37-2008&lt;=0,BW37,IF($M37="I",0.25*$K37*AT37/12,IF($M37="II",0.125*$K37*AT37/12,IF($M37="III",0.0625*$K37*AT37/12,IF($M37="IV",0.05*$K37*AT37/12,$K37))))))</f>
        <v>0</v>
      </c>
      <c r="BY37" s="398">
        <f>BV37+BX37</f>
        <v>0</v>
      </c>
      <c r="BZ37" s="398">
        <f>IF($E37&gt;=2009,$F37,$F37-BY37)</f>
        <v>11200000</v>
      </c>
      <c r="CA37" s="398">
        <f>IF($E37&gt;=2010,0,IF($AE37-2009&lt;=0,BZ37,IF($M37="I",0.25*$K37*AU37/12,IF($M37="II",0.125*$K37*AU37/12,IF($M37="III",0.0625*$K37*AU37/12,IF($M37="IV",0.05*$K37*AU37/12,$K37))))))</f>
        <v>0</v>
      </c>
      <c r="CB37" s="398">
        <f>BY37+CA37</f>
        <v>0</v>
      </c>
      <c r="CC37" s="398">
        <f>IF($E37&gt;=2010,$F37,$F37-CB37)</f>
        <v>11200000</v>
      </c>
      <c r="CD37" s="398">
        <f>IF($E37&gt;=2011,0,IF($AE37-2010&lt;=0,CC37,IF($M37="I",0.25*$K37*AV37/12,IF($M37="II",0.125*$K37*AV37/12,IF($M37="III",0.0625*$K37*AV37/12,IF($M37="IV",0.05*$K37*AV37/12,$K37))))))</f>
        <v>0</v>
      </c>
      <c r="CE37" s="398">
        <f>CB37+CD37</f>
        <v>0</v>
      </c>
      <c r="CF37" s="398">
        <f>IF($E37&gt;=2011,$F37,$F37-CE37)</f>
        <v>11200000</v>
      </c>
      <c r="CG37" s="398">
        <f>IF($E37&gt;=2012,0,IF($AE37-2011&lt;=0,CF37,IF($M37="I",0.25*$K37*AW37/12,IF($M37="II",0.125*$K37*AW37/12,IF($M37="III",0.0625*$K37*AW37/12,IF($M37="IV",0.05*$K37*AW37/12,$K37))))))</f>
        <v>0</v>
      </c>
      <c r="CH37" s="398">
        <f>CE37+CG37</f>
        <v>0</v>
      </c>
      <c r="CI37" s="398">
        <f>IF($E37&gt;=2012,$F37,$F37-CH37)</f>
        <v>11200000</v>
      </c>
      <c r="CJ37" s="399"/>
      <c r="CK37" s="400" t="s">
        <v>339</v>
      </c>
      <c r="CL37" s="399">
        <f>IF($E37&gt;=2013,0,IF($AE37-2012&lt;=0,CI37,IF($M37="I",0.25*$K37*AX37/12,IF($M37="II",0.125*$K37*AX37/12,IF($M37="III",0.0625*$K37*AX37/12,IF($M37="IV",0.05*$K37*AX37/12,$K37))))))</f>
        <v>0</v>
      </c>
      <c r="CM37" s="399">
        <f>CH37+CL37</f>
        <v>0</v>
      </c>
      <c r="CN37" s="399">
        <f>IF($E37&gt;=2013,$F37,$F37-CM37)</f>
        <v>11200000</v>
      </c>
      <c r="CO37" s="399">
        <f>IF($E37&gt;=2014,0,IF($AE37-2013&lt;=0,CN37,IF($M37="I",0.25*$K37*AY37/12,IF($M37="II",0.125*$K37*AY37/12,IF($M37="III",0.0625*$K37*AY37/12,IF($M37="IV",0.05*$K37*AY37/12,$K37))))))</f>
        <v>0</v>
      </c>
      <c r="CP37" s="399">
        <f>CM37+CO37</f>
        <v>0</v>
      </c>
      <c r="CQ37" s="399">
        <f>IF($E37&gt;=2014,$F37,$F37-CP37)</f>
        <v>11200000</v>
      </c>
      <c r="CR37" s="399">
        <f>IF($E37&gt;=2015,0,IF($AE37-2014&lt;=0,CQ37,IF($M37="I",0.25*$K37*AZ37/12,IF($M37="II",0.125*$K37*AZ37/12,IF($M37="III",0.0625*$K37*AZ37/12,IF($M37="IV",0.05*$K37*AZ37/12,$K37))))))</f>
        <v>0</v>
      </c>
      <c r="CS37" s="399">
        <f>CP37+CR37</f>
        <v>0</v>
      </c>
      <c r="CT37" s="399">
        <f>IF($E37&gt;=2015,$F37,$F37-CS37)</f>
        <v>11200000</v>
      </c>
      <c r="CU37" s="399">
        <f>IF($E37&gt;=2016,0,IF($AE37-2015&lt;=0,CT37,IF($M37="I",0.25*$K37*BA37/12,IF($M37="II",0.125*$K37*BA37/12,IF($M37="III",0.0625*$K37*BA37/12,IF($M37="IV",0.05*$K37*BA37/12,$K37))))))</f>
        <v>0</v>
      </c>
      <c r="CV37" s="399">
        <f>CS37+CU37</f>
        <v>0</v>
      </c>
      <c r="CW37" s="399">
        <f>IF($E37&gt;=2016,$F37,$F37-CV37)</f>
        <v>11200000</v>
      </c>
      <c r="CX37" s="399">
        <f>IF($E37&gt;=2017,0,IF($AE37-2016&lt;=0,CW37,IF($M37="I",0.25*$K37*BB37/12,IF($M37="II",0.125*$K37*BB37/12,IF($M37="III",0.0625*$K37*BB37/12,IF($M37="IV",0.05*$K37*BB37/12,$K37))))))</f>
        <v>0</v>
      </c>
      <c r="CY37" s="399">
        <f>CV37+CX37</f>
        <v>0</v>
      </c>
      <c r="CZ37" s="399">
        <f>IF($E37&gt;=2017,$F37,$F37-CY37)</f>
        <v>11200000</v>
      </c>
      <c r="DA37" s="399">
        <f>IF($E37&gt;=2018,0,IF($AE37-2017&lt;=0,CZ37,IF($M37="I",0.25*$K37*BC37/12,IF($M37="II",0.125*$K37*BC37/12,IF($M37="III",0.0625*$K37*BC37/12,IF($M37="IV",0.05*$K37*BC37/12,$K37))))))</f>
        <v>1866666.6666666667</v>
      </c>
      <c r="DB37" s="399">
        <f>CY37+DA37</f>
        <v>1866666.6666666667</v>
      </c>
      <c r="DC37" s="399">
        <f>IF($E37&gt;=2018,$F37,$F37-DB37)</f>
        <v>9333333.333333334</v>
      </c>
      <c r="DD37" s="399">
        <f>IF($E37&gt;=2019,0,IF($AE37-2018&lt;=0,DC37,IF($M37="I",0.25*$K37*BD37/12,IF($M37="II",0.125*$K37*BD37/12,IF($M37="III",0.0625*$K37*BD37/12,IF($M37="IV",0.05*$K37*BD37/12,$K37))))))</f>
        <v>2800000</v>
      </c>
      <c r="DE37" s="399">
        <f>DB37+DD37</f>
        <v>4666666.666666667</v>
      </c>
      <c r="DF37" s="399">
        <f t="shared" si="0"/>
        <v>6533333.333333333</v>
      </c>
      <c r="DG37" s="399">
        <f>IF($E37&gt;=2020,0,IF($AE37-2019&lt;=0,DF37,IF($M37="I",0.25*$K37*BE37/12,IF($M37="II",0.125*$K37*BE37/12,IF($M37="III",0.0625*$K37*BE37/12,IF($M37="IV",0.05*$K37*BE37/12,$K37))))))</f>
        <v>2800000</v>
      </c>
      <c r="DH37" s="399">
        <f t="shared" si="1"/>
        <v>7466666.666666667</v>
      </c>
      <c r="DI37" s="399">
        <f t="shared" si="2"/>
        <v>3733333.333333333</v>
      </c>
      <c r="DJ37" s="399">
        <f>IF($E37&gt;=2021,0,IF($AE37-2020&lt;=0,DI37,IF($M37="I",0.25*$K37*BF37/12,IF($M37="II",0.125*$K37*BF37/12,IF($M37="III",0.0625*$K37*BF37/12,IF($M37="IV",0.05*$K37*BF37/12,$K37))))))</f>
        <v>3733333.333333333</v>
      </c>
      <c r="DK37" s="399">
        <f t="shared" si="3"/>
        <v>11200000</v>
      </c>
      <c r="DL37" s="399">
        <f t="shared" si="4"/>
        <v>0</v>
      </c>
      <c r="DM37" s="399">
        <f>IF($E37&gt;=2022,0,IF($AE37-2021&lt;=0,DL37,IF($M37="I",0.25*$K37*BG37/12,IF($M37="II",0.125*$K37*BG37/12,IF($M37="III",0.0625*$K37*BG37/12,IF($M37="IV",0.05*$K37*BG37/12,$K37))))))</f>
        <v>0</v>
      </c>
      <c r="DN37" s="399">
        <f t="shared" si="6"/>
        <v>11200000</v>
      </c>
      <c r="DO37" s="399">
        <f>IF($E37&gt;=2022,$F37,$F37-DN37)</f>
        <v>0</v>
      </c>
      <c r="DP37" s="665"/>
      <c r="DQ37" s="399">
        <f>+DN37+DP37</f>
        <v>11200000</v>
      </c>
      <c r="DR37" s="399">
        <f>F37-DQ37</f>
        <v>0</v>
      </c>
      <c r="DS37" s="399">
        <v>0</v>
      </c>
      <c r="DT37" s="399">
        <f>+DQ37+DS37</f>
        <v>11200000</v>
      </c>
      <c r="DU37" s="399">
        <f>+F37-DT37</f>
        <v>0</v>
      </c>
      <c r="DV37" s="401"/>
      <c r="DW37" s="645"/>
      <c r="DX37" s="370"/>
      <c r="DY37" s="357"/>
    </row>
    <row r="38" spans="1:129" ht="20.100000000000001" customHeight="1">
      <c r="A38" s="663">
        <f>A37+1</f>
        <v>2</v>
      </c>
      <c r="B38" s="664" t="s">
        <v>347</v>
      </c>
      <c r="C38" s="385" t="s">
        <v>344</v>
      </c>
      <c r="D38" s="385" t="s">
        <v>225</v>
      </c>
      <c r="E38" s="385">
        <v>2018</v>
      </c>
      <c r="F38" s="386">
        <v>1631818</v>
      </c>
      <c r="G38" s="387">
        <f t="shared" ref="G38:G102" si="10">IF(C38="I",4,IF(C38="II",8,16))</f>
        <v>4</v>
      </c>
      <c r="H38" s="387">
        <f t="shared" ref="H38:H102" si="11">IF(E38&lt;=1995,1994+1-E38,0)</f>
        <v>0</v>
      </c>
      <c r="I38" s="387">
        <f t="shared" ref="I38:I102" si="12">IF(H38=0,G38,G38-H38)</f>
        <v>4</v>
      </c>
      <c r="J38" s="388">
        <f t="shared" ref="J38:J102" si="13">F38-K38</f>
        <v>0</v>
      </c>
      <c r="K38" s="389">
        <f t="shared" ref="K38:K102" si="14">IF(E38&gt;=1995,F38,F38*(1-L38)^H38)</f>
        <v>1631818</v>
      </c>
      <c r="L38" s="390">
        <f t="shared" ref="L38:L102" si="15">IF(C38="I",0.5,IF(C38="II",0.25,0.1))</f>
        <v>0.5</v>
      </c>
      <c r="M38" s="391" t="str">
        <f t="shared" ref="M38:M102" si="16">IF(E38&gt;=1995,C38,IF(AND(I38&gt;1,I38&lt;6),"I",IF(AND(I38&gt;=6,I38&lt;12),"II",IF(I38&gt;=12,"III","-"))))</f>
        <v>I</v>
      </c>
      <c r="N38" s="389">
        <f t="shared" ref="N38:N102" si="17">IF($E38&gt;=1996,0,IF($AE38=N$25,K38,IF($M38="I",0.25*$K38,IF($M38="II",0.125*$K38,IF($M38="III",0.0625*$K38,IF($M38="IV",0.05*$K38,$K38))))))</f>
        <v>0</v>
      </c>
      <c r="O38" s="388">
        <f t="shared" ref="O38:O102" si="18">N38+J38</f>
        <v>0</v>
      </c>
      <c r="P38" s="388">
        <f t="shared" ref="P38:P102" si="19">IF($E38&gt;=1996,$F38,$F38-O38)</f>
        <v>1631818</v>
      </c>
      <c r="Q38" s="392">
        <f t="shared" ref="Q38:Q102" si="20">IF($E38&gt;=1997,0,IF($AE38-1996&lt;=0,P38,IF($M38="I",0.25*$K38,IF($M38="II",0.125*$K38,IF($M38="III",0.0625*$K38,IF($M38="IV",0.05*$K38,$K38))))))</f>
        <v>0</v>
      </c>
      <c r="R38" s="393">
        <f t="shared" ref="R38:R102" si="21">Q38+O38</f>
        <v>0</v>
      </c>
      <c r="S38" s="393">
        <f t="shared" ref="S38:S102" si="22">IF($E38&gt;=1997,$F38,$F38-R38)</f>
        <v>1631818</v>
      </c>
      <c r="T38" s="392">
        <f t="shared" ref="T38:T102" si="23">IF($E38&gt;=1998,0,IF($AE38-1997&lt;=0,S38,IF($M38="I",0.25*$K38,IF($M38="II",0.125*$K38,IF($M38="III",0.0625*$K38,IF($M38="IV",0.05*$K38,$K38))))))</f>
        <v>0</v>
      </c>
      <c r="U38" s="393">
        <f t="shared" ref="U38:U102" si="24">T38+R38</f>
        <v>0</v>
      </c>
      <c r="V38" s="393">
        <f t="shared" ref="V38:V102" si="25">IF($E38&gt;=1998,$F38,$F38-U38)</f>
        <v>1631818</v>
      </c>
      <c r="W38" s="392">
        <f t="shared" ref="W38:W102" si="26">IF($E38&gt;=1999,0,IF($AE38-1998&lt;=0,V38,IF($M38="I",0.25*$K38,IF($M38="II",0.125*$K38,IF($M38="III",0.0625*$K38,IF($M38="IV",0.05*$K38,$K38))))))</f>
        <v>0</v>
      </c>
      <c r="X38" s="393">
        <f t="shared" ref="X38:X102" si="27">W38+U38</f>
        <v>0</v>
      </c>
      <c r="Y38" s="393">
        <f t="shared" ref="Y38:Y102" si="28">IF($E38&gt;=1999,$F38,$F38-X38)</f>
        <v>1631818</v>
      </c>
      <c r="Z38" s="392">
        <f t="shared" ref="Z38:Z102" si="29">IF($E38&gt;=2000,0,IF($AE38-1999&lt;=0,Y38,IF($M38="I",0.25*$K38,IF($M38="II",0.125*$K38,IF($M38="III",0.0625*$K38,IF($M38="IV",0.05*$K38,$K38))))))</f>
        <v>0</v>
      </c>
      <c r="AA38" s="393">
        <f t="shared" ref="AA38:AA102" si="30">Z38+X38</f>
        <v>0</v>
      </c>
      <c r="AB38" s="393">
        <f t="shared" ref="AB38:AB102" si="31">IF($E38&gt;=2000,$F38,$F38-AA38)</f>
        <v>1631818</v>
      </c>
      <c r="AC38" s="392">
        <f t="shared" ref="AC38:AC102" si="32">IF($E38&gt;=2001,0,IF($AE38-2000&lt;=0,AB38,IF($M38="I",0.25*$K38,IF($M38="II",0.125*$K38,IF($M38="III",0.0625*$K38,IF($M38="IV",0.05*$K38,$K38))))))</f>
        <v>0</v>
      </c>
      <c r="AD38" s="393">
        <f t="shared" ref="AD38:AD102" si="33">AC38+AA38</f>
        <v>0</v>
      </c>
      <c r="AE38" s="394">
        <f t="shared" si="8"/>
        <v>2021</v>
      </c>
      <c r="AF38" s="393">
        <f t="shared" ref="AF38:AF102" si="34">IF($E38&gt;=2001,$F38,$F38-AD38)</f>
        <v>1631818</v>
      </c>
      <c r="AG38" s="392">
        <f t="shared" ref="AG38:AG102" si="35">IF($E38&gt;=2002,0,IF($AE38-2001&lt;=0,AF38,IF($M38="I",0.25*$K38*AM38/12,IF($M38="II",0.125*$K38*AM38/12,IF($M38="III",0.0625*$K38*AM38/12,IF($M38="IV",0.05*$K38*AM38/12,$K38))))))</f>
        <v>0</v>
      </c>
      <c r="AH38" s="388">
        <f t="shared" ref="AH38:AH102" si="36">AG38+AD38</f>
        <v>0</v>
      </c>
      <c r="AI38" s="395">
        <f t="shared" ref="AI38:AI102" si="37">IF($E38&gt;=2002,$F38,$F38-AH38)</f>
        <v>1631818</v>
      </c>
      <c r="AJ38" s="396">
        <f t="shared" ref="AJ38:AJ102" si="38">IF($E38&gt;=2003,0,IF($AE38-2002&lt;=0,AI38,IF($M38="I",0.25*$K38*AN38/12,IF($M38="II",0.125*$K38*AN38/12,IF($M38="III",0.0625*$K38*AN38/12,IF($M38="IV",0.05*$K38*AN38/12,$K38))))))</f>
        <v>0</v>
      </c>
      <c r="AK38" s="388">
        <f t="shared" ref="AK38:AK102" si="39">AJ38+AH38</f>
        <v>0</v>
      </c>
      <c r="AL38" s="397">
        <f t="shared" ref="AL38:AL102" si="40">VLOOKUP(D38,$C$11:$D$22,2,0)</f>
        <v>6</v>
      </c>
      <c r="AM38" s="393">
        <f t="shared" ref="AM38:AM102" si="41">IF(E38&gt;=2001,13-AL38,12)</f>
        <v>7</v>
      </c>
      <c r="AN38" s="393">
        <f t="shared" ref="AN38:AN102" si="42">IF(E38&gt;=2002,13-AL38,12)</f>
        <v>7</v>
      </c>
      <c r="AO38" s="393">
        <f t="shared" ref="AO38:AO102" si="43">IF(E38&gt;=2003,13-AL38,12)</f>
        <v>7</v>
      </c>
      <c r="AP38" s="393">
        <f t="shared" ref="AP38:AP102" si="44">IF(E38&gt;=2004,13-AL38,12)</f>
        <v>7</v>
      </c>
      <c r="AQ38" s="393">
        <f t="shared" ref="AQ38:AQ102" si="45">IF(E38&gt;=2005,13-AL38,12)</f>
        <v>7</v>
      </c>
      <c r="AR38" s="393">
        <f t="shared" ref="AR38:AR102" si="46">IF(E38&gt;=2006,13-AL38,12)</f>
        <v>7</v>
      </c>
      <c r="AS38" s="393">
        <f t="shared" ref="AS38:AS102" si="47">IF(E38&gt;=2007,13-AL38,12)</f>
        <v>7</v>
      </c>
      <c r="AT38" s="393">
        <f t="shared" ref="AT38:AT102" si="48">IF(E38&gt;=2008,13-AL38,12)</f>
        <v>7</v>
      </c>
      <c r="AU38" s="393">
        <f t="shared" ref="AU38:AU102" si="49">IF(E38&gt;=2009,13-AL38,12)</f>
        <v>7</v>
      </c>
      <c r="AV38" s="393">
        <f t="shared" ref="AV38:AV102" si="50">IF(E38&gt;=2010,13-AL38,12)</f>
        <v>7</v>
      </c>
      <c r="AW38" s="393">
        <f t="shared" ref="AW38:AW102" si="51">IF(E38&gt;=2011,13-AL38,12)</f>
        <v>7</v>
      </c>
      <c r="AX38" s="393">
        <f t="shared" ref="AX38:AX102" si="52">IF(E38&gt;=2012,13-AL38,12)</f>
        <v>7</v>
      </c>
      <c r="AY38" s="393">
        <f t="shared" ref="AY38:AY102" si="53">IF(E38&gt;=2013,13-AL38,12)</f>
        <v>7</v>
      </c>
      <c r="AZ38" s="393">
        <f t="shared" ref="AZ38:AZ102" si="54">IF(E38&gt;=2014,13-AL38,12)</f>
        <v>7</v>
      </c>
      <c r="BA38" s="393">
        <f t="shared" ref="BA38:BA102" si="55">IF(E38&gt;=2015,13-AL38,12)</f>
        <v>7</v>
      </c>
      <c r="BB38" s="393">
        <f t="shared" ref="BB38:BB102" si="56">IF(E38&gt;=2016,13-AL38,12)</f>
        <v>7</v>
      </c>
      <c r="BC38" s="393">
        <f t="shared" ref="BC38:BC102" si="57">IF(E38&gt;=2017,13-AL38,12)</f>
        <v>7</v>
      </c>
      <c r="BD38" s="393">
        <f t="shared" si="9"/>
        <v>7</v>
      </c>
      <c r="BE38" s="393">
        <f t="shared" ref="BE38:BE102" si="58">IF(E38&gt;=2019,13-AL38,12)</f>
        <v>12</v>
      </c>
      <c r="BF38" s="393">
        <f t="shared" ref="BF38:BF102" si="59">IF(E38&gt;=2020,13-AL38,12)</f>
        <v>12</v>
      </c>
      <c r="BG38" s="393">
        <f t="shared" ref="BG38:BG102" si="60">IF(E38&gt;=2021,13-AL38,12)</f>
        <v>12</v>
      </c>
      <c r="BH38" s="398">
        <f t="shared" ref="BH38:BH102" si="61">IF($E38&gt;=2003,$F38,$F38-AK38)</f>
        <v>1631818</v>
      </c>
      <c r="BI38" s="398">
        <f t="shared" ref="BI38:BI102" si="62">IF($E38&gt;=2004,0,IF($AE38-2003&lt;=0,BH38,IF($M38="I",0.25*$K38*AO38/12,IF($M38="II",0.125*$K38*AO38/12,IF($M38="III",0.0625*$K38*AO38/12,IF($M38="IV",0.05*$K38*AO38/12,$K38))))))</f>
        <v>0</v>
      </c>
      <c r="BJ38" s="398">
        <f t="shared" ref="BJ38:BJ102" si="63">BI38+AK38</f>
        <v>0</v>
      </c>
      <c r="BK38" s="398">
        <f t="shared" ref="BK38:BK102" si="64">IF($E38&gt;=2004,$F38,$F38-BJ38)</f>
        <v>1631818</v>
      </c>
      <c r="BL38" s="398">
        <f t="shared" ref="BL38:BL102" si="65">IF($E38&gt;=2005,0,IF($AE38-2004&lt;=0,BK38,IF($M38="I",0.25*$K38*AP38/12,IF($M38="II",0.125*$K38*AP38/12,IF($M38="III",0.0625*$K38*AP38/12,IF($M38="IV",0.05*$K38*AP38/12,$K38))))))</f>
        <v>0</v>
      </c>
      <c r="BM38" s="387">
        <f t="shared" ref="BM38:BM102" si="66">BJ38+BL38</f>
        <v>0</v>
      </c>
      <c r="BN38" s="398">
        <f t="shared" ref="BN38:BN102" si="67">IF($E38&gt;=2005,$F38,$F38-BM38)</f>
        <v>1631818</v>
      </c>
      <c r="BO38" s="398">
        <f t="shared" ref="BO38:BO102" si="68">IF($E38&gt;=2006,0,IF($AE38-2005&lt;=0,BN38,IF($M38="I",0.25*$K38*AQ38/12,IF($M38="II",0.125*$K38*AQ38/12,IF($M38="III",0.0625*$K38*AQ38/12,IF($M38="IV",0.05*$K38*AQ38/12,$K38))))))</f>
        <v>0</v>
      </c>
      <c r="BP38" s="398">
        <f t="shared" ref="BP38:BP102" si="69">BM38+BO38</f>
        <v>0</v>
      </c>
      <c r="BQ38" s="398">
        <f t="shared" ref="BQ38:BQ102" si="70">IF($E38&gt;=2006,$F38,$F38-BP38)</f>
        <v>1631818</v>
      </c>
      <c r="BR38" s="398">
        <f t="shared" ref="BR38:BR102" si="71">IF($E38&gt;=2007,0,IF($AE38-2006&lt;=0,BQ38,IF($M38="I",0.25*$K38*AR38/12,IF($M38="II",0.125*$K38*AR38/12,IF($M38="III",0.0625*$K38*AR38/12,IF($M38="IV",0.05*$K38*AR38/12,$K38))))))</f>
        <v>0</v>
      </c>
      <c r="BS38" s="398">
        <f t="shared" ref="BS38:BS102" si="72">BP38+BR38</f>
        <v>0</v>
      </c>
      <c r="BT38" s="398">
        <f t="shared" ref="BT38:BT102" si="73">IF($E38&gt;=2007,$F38,$F38-BS38)</f>
        <v>1631818</v>
      </c>
      <c r="BU38" s="398">
        <f t="shared" ref="BU38:BU102" si="74">IF($E38&gt;=2008,0,IF($AE38-2007&lt;=0,BT38,IF($M38="I",0.25*$K38*AS38/12,IF($M38="II",0.125*$K38*AS38/12,IF($M38="III",0.0625*$K38*AS38/12,IF($M38="IV",0.05*$K38*AS38/12,$K38))))))</f>
        <v>0</v>
      </c>
      <c r="BV38" s="398">
        <f t="shared" ref="BV38:BV102" si="75">BS38+BU38</f>
        <v>0</v>
      </c>
      <c r="BW38" s="398">
        <f t="shared" ref="BW38:BW102" si="76">IF($E38&gt;=2008,$F38,$F38-BV38)</f>
        <v>1631818</v>
      </c>
      <c r="BX38" s="398">
        <f t="shared" ref="BX38:BX102" si="77">IF($E38&gt;=2009,0,IF($AE38-2008&lt;=0,BW38,IF($M38="I",0.25*$K38*AT38/12,IF($M38="II",0.125*$K38*AT38/12,IF($M38="III",0.0625*$K38*AT38/12,IF($M38="IV",0.05*$K38*AT38/12,$K38))))))</f>
        <v>0</v>
      </c>
      <c r="BY38" s="398">
        <f t="shared" ref="BY38:BY102" si="78">BV38+BX38</f>
        <v>0</v>
      </c>
      <c r="BZ38" s="398">
        <f t="shared" ref="BZ38:BZ102" si="79">IF($E38&gt;=2009,$F38,$F38-BY38)</f>
        <v>1631818</v>
      </c>
      <c r="CA38" s="398">
        <f t="shared" ref="CA38:CA102" si="80">IF($E38&gt;=2010,0,IF($AE38-2009&lt;=0,BZ38,IF($M38="I",0.25*$K38*AU38/12,IF($M38="II",0.125*$K38*AU38/12,IF($M38="III",0.0625*$K38*AU38/12,IF($M38="IV",0.05*$K38*AU38/12,$K38))))))</f>
        <v>0</v>
      </c>
      <c r="CB38" s="398">
        <f t="shared" ref="CB38:CB102" si="81">BY38+CA38</f>
        <v>0</v>
      </c>
      <c r="CC38" s="398">
        <f t="shared" ref="CC38:CC102" si="82">IF($E38&gt;=2010,$F38,$F38-CB38)</f>
        <v>1631818</v>
      </c>
      <c r="CD38" s="398">
        <f t="shared" ref="CD38:CD102" si="83">IF($E38&gt;=2011,0,IF($AE38-2010&lt;=0,CC38,IF($M38="I",0.25*$K38*AV38/12,IF($M38="II",0.125*$K38*AV38/12,IF($M38="III",0.0625*$K38*AV38/12,IF($M38="IV",0.05*$K38*AV38/12,$K38))))))</f>
        <v>0</v>
      </c>
      <c r="CE38" s="398">
        <f t="shared" ref="CE38:CE102" si="84">CB38+CD38</f>
        <v>0</v>
      </c>
      <c r="CF38" s="398">
        <f t="shared" ref="CF38:CF102" si="85">IF($E38&gt;=2011,$F38,$F38-CE38)</f>
        <v>1631818</v>
      </c>
      <c r="CG38" s="398">
        <f t="shared" ref="CG38:CG102" si="86">IF($E38&gt;=2012,0,IF($AE38-2011&lt;=0,CF38,IF($M38="I",0.25*$K38*AW38/12,IF($M38="II",0.125*$K38*AW38/12,IF($M38="III",0.0625*$K38*AW38/12,IF($M38="IV",0.05*$K38*AW38/12,$K38))))))</f>
        <v>0</v>
      </c>
      <c r="CH38" s="398">
        <f t="shared" ref="CH38:CH102" si="87">CE38+CG38</f>
        <v>0</v>
      </c>
      <c r="CI38" s="398">
        <f t="shared" ref="CI38:CI102" si="88">IF($E38&gt;=2012,$F38,$F38-CH38)</f>
        <v>1631818</v>
      </c>
      <c r="CJ38" s="399"/>
      <c r="CK38" s="400" t="s">
        <v>339</v>
      </c>
      <c r="CL38" s="399">
        <f t="shared" ref="CL38:CL102" si="89">IF($E38&gt;=2013,0,IF($AE38-2012&lt;=0,CI38,IF($M38="I",0.25*$K38*AX38/12,IF($M38="II",0.125*$K38*AX38/12,IF($M38="III",0.0625*$K38*AX38/12,IF($M38="IV",0.05*$K38*AX38/12,$K38))))))</f>
        <v>0</v>
      </c>
      <c r="CM38" s="399">
        <f t="shared" ref="CM38:CM102" si="90">CH38+CL38</f>
        <v>0</v>
      </c>
      <c r="CN38" s="399">
        <f t="shared" ref="CN38:CN102" si="91">IF($E38&gt;=2013,$F38,$F38-CM38)</f>
        <v>1631818</v>
      </c>
      <c r="CO38" s="399">
        <f t="shared" ref="CO38:CO102" si="92">IF($E38&gt;=2014,0,IF($AE38-2013&lt;=0,CN38,IF($M38="I",0.25*$K38*AY38/12,IF($M38="II",0.125*$K38*AY38/12,IF($M38="III",0.0625*$K38*AY38/12,IF($M38="IV",0.05*$K38*AY38/12,$K38))))))</f>
        <v>0</v>
      </c>
      <c r="CP38" s="399">
        <f t="shared" ref="CP38:CP102" si="93">CM38+CO38</f>
        <v>0</v>
      </c>
      <c r="CQ38" s="399">
        <f t="shared" ref="CQ38:CQ102" si="94">IF($E38&gt;=2014,$F38,$F38-CP38)</f>
        <v>1631818</v>
      </c>
      <c r="CR38" s="399">
        <f t="shared" ref="CR38:CR102" si="95">IF($E38&gt;=2015,0,IF($AE38-2014&lt;=0,CQ38,IF($M38="I",0.25*$K38*AZ38/12,IF($M38="II",0.125*$K38*AZ38/12,IF($M38="III",0.0625*$K38*AZ38/12,IF($M38="IV",0.05*$K38*AZ38/12,$K38))))))</f>
        <v>0</v>
      </c>
      <c r="CS38" s="399">
        <f t="shared" ref="CS38:CS102" si="96">CP38+CR38</f>
        <v>0</v>
      </c>
      <c r="CT38" s="399">
        <f t="shared" ref="CT38:CT102" si="97">IF($E38&gt;=2015,$F38,$F38-CS38)</f>
        <v>1631818</v>
      </c>
      <c r="CU38" s="399">
        <f t="shared" ref="CU38:CU102" si="98">IF($E38&gt;=2016,0,IF($AE38-2015&lt;=0,CT38,IF($M38="I",0.25*$K38*BA38/12,IF($M38="II",0.125*$K38*BA38/12,IF($M38="III",0.0625*$K38*BA38/12,IF($M38="IV",0.05*$K38*BA38/12,$K38))))))</f>
        <v>0</v>
      </c>
      <c r="CV38" s="399">
        <f t="shared" ref="CV38:CV102" si="99">CS38+CU38</f>
        <v>0</v>
      </c>
      <c r="CW38" s="399">
        <f t="shared" ref="CW38:CW102" si="100">IF($E38&gt;=2016,$F38,$F38-CV38)</f>
        <v>1631818</v>
      </c>
      <c r="CX38" s="399">
        <f t="shared" ref="CX38:CX102" si="101">IF($E38&gt;=2017,0,IF($AE38-2016&lt;=0,CW38,IF($M38="I",0.25*$K38*BB38/12,IF($M38="II",0.125*$K38*BB38/12,IF($M38="III",0.0625*$K38*BB38/12,IF($M38="IV",0.05*$K38*BB38/12,$K38))))))</f>
        <v>0</v>
      </c>
      <c r="CY38" s="399">
        <f t="shared" ref="CY38:CY102" si="102">CV38+CX38</f>
        <v>0</v>
      </c>
      <c r="CZ38" s="399">
        <f t="shared" ref="CZ38:CZ102" si="103">IF($E38&gt;=2017,$F38,$F38-CY38)</f>
        <v>1631818</v>
      </c>
      <c r="DA38" s="399">
        <f t="shared" ref="DA38:DA102" si="104">IF($E38&gt;=2018,0,IF($AE38-2017&lt;=0,CZ38,IF($M38="I",0.25*$K38*BC38/12,IF($M38="II",0.125*$K38*BC38/12,IF($M38="III",0.0625*$K38*BC38/12,IF($M38="IV",0.05*$K38*BC38/12,$K38))))))</f>
        <v>0</v>
      </c>
      <c r="DB38" s="399">
        <f t="shared" ref="DB38:DB102" si="105">CY38+DA38</f>
        <v>0</v>
      </c>
      <c r="DC38" s="399">
        <f t="shared" ref="DC38:DC102" si="106">IF($E38&gt;=2018,$F38,$F38-DB38)</f>
        <v>1631818</v>
      </c>
      <c r="DD38" s="399">
        <f t="shared" ref="DD38:DD102" si="107">IF($E38&gt;=2019,0,IF($AE38-2018&lt;=0,DC38,IF($M38="I",0.25*$K38*BD38/12,IF($M38="II",0.125*$K38*BD38/12,IF($M38="III",0.0625*$K38*BD38/12,IF($M38="IV",0.05*$K38*BD38/12,$K38))))))</f>
        <v>237973.45833333334</v>
      </c>
      <c r="DE38" s="399">
        <f t="shared" ref="DE38:DE102" si="108">DB38+DD38</f>
        <v>237973.45833333334</v>
      </c>
      <c r="DF38" s="399">
        <f t="shared" si="0"/>
        <v>1393844.5416666667</v>
      </c>
      <c r="DG38" s="399">
        <f t="shared" ref="DG38:DG102" si="109">IF($E38&gt;=2020,0,IF($AE38-2019&lt;=0,DF38,IF($M38="I",0.25*$K38*BE38/12,IF($M38="II",0.125*$K38*BE38/12,IF($M38="III",0.0625*$K38*BE38/12,IF($M38="IV",0.05*$K38*BE38/12,$K38))))))</f>
        <v>407954.5</v>
      </c>
      <c r="DH38" s="399">
        <f t="shared" si="1"/>
        <v>645927.95833333337</v>
      </c>
      <c r="DI38" s="399">
        <f t="shared" si="2"/>
        <v>985890.04166666663</v>
      </c>
      <c r="DJ38" s="399">
        <f t="shared" ref="DJ38:DJ102" si="110">IF($E38&gt;=2021,0,IF($AE38-2020&lt;=0,DI38,IF($M38="I",0.25*$K38*BF38/12,IF($M38="II",0.125*$K38*BF38/12,IF($M38="III",0.0625*$K38*BF38/12,IF($M38="IV",0.05*$K38*BF38/12,$K38))))))</f>
        <v>407954.5</v>
      </c>
      <c r="DK38" s="399">
        <f t="shared" si="3"/>
        <v>1053882.4583333335</v>
      </c>
      <c r="DL38" s="399">
        <f t="shared" si="4"/>
        <v>577935.54166666651</v>
      </c>
      <c r="DM38" s="402">
        <v>407954.5</v>
      </c>
      <c r="DN38" s="399">
        <f t="shared" si="6"/>
        <v>1461836.9583333335</v>
      </c>
      <c r="DO38" s="399">
        <f t="shared" ref="DO38:DO102" si="111">IF($E38&gt;=2022,$F38,$F38-DN38)</f>
        <v>169981.04166666651</v>
      </c>
      <c r="DP38" s="398">
        <f>F38*5/48</f>
        <v>169981.04166666666</v>
      </c>
      <c r="DQ38" s="399">
        <f t="shared" ref="DQ38:DQ73" si="112">+DN38+DP38</f>
        <v>1631818.0000000002</v>
      </c>
      <c r="DR38" s="399">
        <f t="shared" ref="DR38:DR73" si="113">F38-DQ38</f>
        <v>0</v>
      </c>
      <c r="DS38" s="399">
        <v>0</v>
      </c>
      <c r="DT38" s="399">
        <f t="shared" ref="DT38:DT101" si="114">+DQ38+DS38</f>
        <v>1631818.0000000002</v>
      </c>
      <c r="DU38" s="399">
        <f t="shared" ref="DU38:DU73" si="115">+F38-DT38</f>
        <v>0</v>
      </c>
      <c r="DV38" s="401"/>
      <c r="DW38" s="645"/>
      <c r="DX38" s="370">
        <f>F38/4</f>
        <v>407954.5</v>
      </c>
      <c r="DY38" s="357"/>
    </row>
    <row r="39" spans="1:129" ht="20.100000000000001" customHeight="1">
      <c r="A39" s="663">
        <f t="shared" ref="A39:A102" si="116">A38+1</f>
        <v>3</v>
      </c>
      <c r="B39" s="664" t="s">
        <v>348</v>
      </c>
      <c r="C39" s="385" t="s">
        <v>344</v>
      </c>
      <c r="D39" s="385" t="s">
        <v>226</v>
      </c>
      <c r="E39" s="385">
        <v>2018</v>
      </c>
      <c r="F39" s="386">
        <v>6181818</v>
      </c>
      <c r="G39" s="387">
        <f t="shared" si="10"/>
        <v>4</v>
      </c>
      <c r="H39" s="387">
        <f t="shared" si="11"/>
        <v>0</v>
      </c>
      <c r="I39" s="387">
        <f t="shared" si="12"/>
        <v>4</v>
      </c>
      <c r="J39" s="388">
        <f t="shared" si="13"/>
        <v>0</v>
      </c>
      <c r="K39" s="389">
        <f t="shared" si="14"/>
        <v>6181818</v>
      </c>
      <c r="L39" s="390">
        <f t="shared" si="15"/>
        <v>0.5</v>
      </c>
      <c r="M39" s="391" t="str">
        <f t="shared" si="16"/>
        <v>I</v>
      </c>
      <c r="N39" s="389">
        <f t="shared" si="17"/>
        <v>0</v>
      </c>
      <c r="O39" s="388">
        <f t="shared" si="18"/>
        <v>0</v>
      </c>
      <c r="P39" s="388">
        <f t="shared" si="19"/>
        <v>6181818</v>
      </c>
      <c r="Q39" s="392">
        <f t="shared" si="20"/>
        <v>0</v>
      </c>
      <c r="R39" s="393">
        <f t="shared" si="21"/>
        <v>0</v>
      </c>
      <c r="S39" s="393">
        <f t="shared" si="22"/>
        <v>6181818</v>
      </c>
      <c r="T39" s="392">
        <f t="shared" si="23"/>
        <v>0</v>
      </c>
      <c r="U39" s="393">
        <f t="shared" si="24"/>
        <v>0</v>
      </c>
      <c r="V39" s="393">
        <f t="shared" si="25"/>
        <v>6181818</v>
      </c>
      <c r="W39" s="392">
        <f t="shared" si="26"/>
        <v>0</v>
      </c>
      <c r="X39" s="393">
        <f t="shared" si="27"/>
        <v>0</v>
      </c>
      <c r="Y39" s="393">
        <f t="shared" si="28"/>
        <v>6181818</v>
      </c>
      <c r="Z39" s="392">
        <f t="shared" si="29"/>
        <v>0</v>
      </c>
      <c r="AA39" s="393">
        <f t="shared" si="30"/>
        <v>0</v>
      </c>
      <c r="AB39" s="393">
        <f t="shared" si="31"/>
        <v>6181818</v>
      </c>
      <c r="AC39" s="392">
        <f t="shared" si="32"/>
        <v>0</v>
      </c>
      <c r="AD39" s="393">
        <f t="shared" si="33"/>
        <v>0</v>
      </c>
      <c r="AE39" s="394">
        <f t="shared" si="8"/>
        <v>2021</v>
      </c>
      <c r="AF39" s="393">
        <f t="shared" si="34"/>
        <v>6181818</v>
      </c>
      <c r="AG39" s="392">
        <f t="shared" si="35"/>
        <v>0</v>
      </c>
      <c r="AH39" s="388">
        <f t="shared" si="36"/>
        <v>0</v>
      </c>
      <c r="AI39" s="395">
        <f t="shared" si="37"/>
        <v>6181818</v>
      </c>
      <c r="AJ39" s="396">
        <f t="shared" si="38"/>
        <v>0</v>
      </c>
      <c r="AK39" s="388">
        <f t="shared" si="39"/>
        <v>0</v>
      </c>
      <c r="AL39" s="397">
        <f t="shared" si="40"/>
        <v>7</v>
      </c>
      <c r="AM39" s="393">
        <f t="shared" si="41"/>
        <v>6</v>
      </c>
      <c r="AN39" s="393">
        <f t="shared" si="42"/>
        <v>6</v>
      </c>
      <c r="AO39" s="393">
        <f t="shared" si="43"/>
        <v>6</v>
      </c>
      <c r="AP39" s="393">
        <f t="shared" si="44"/>
        <v>6</v>
      </c>
      <c r="AQ39" s="393">
        <f t="shared" si="45"/>
        <v>6</v>
      </c>
      <c r="AR39" s="393">
        <f t="shared" si="46"/>
        <v>6</v>
      </c>
      <c r="AS39" s="393">
        <f t="shared" si="47"/>
        <v>6</v>
      </c>
      <c r="AT39" s="393">
        <f t="shared" si="48"/>
        <v>6</v>
      </c>
      <c r="AU39" s="393">
        <f t="shared" si="49"/>
        <v>6</v>
      </c>
      <c r="AV39" s="393">
        <f t="shared" si="50"/>
        <v>6</v>
      </c>
      <c r="AW39" s="393">
        <f t="shared" si="51"/>
        <v>6</v>
      </c>
      <c r="AX39" s="393">
        <f t="shared" si="52"/>
        <v>6</v>
      </c>
      <c r="AY39" s="393">
        <f t="shared" si="53"/>
        <v>6</v>
      </c>
      <c r="AZ39" s="393">
        <f t="shared" si="54"/>
        <v>6</v>
      </c>
      <c r="BA39" s="393">
        <f t="shared" si="55"/>
        <v>6</v>
      </c>
      <c r="BB39" s="393">
        <f t="shared" si="56"/>
        <v>6</v>
      </c>
      <c r="BC39" s="393">
        <f t="shared" si="57"/>
        <v>6</v>
      </c>
      <c r="BD39" s="393">
        <f t="shared" si="9"/>
        <v>6</v>
      </c>
      <c r="BE39" s="393">
        <f t="shared" si="58"/>
        <v>12</v>
      </c>
      <c r="BF39" s="393">
        <f t="shared" si="59"/>
        <v>12</v>
      </c>
      <c r="BG39" s="393">
        <f t="shared" si="60"/>
        <v>12</v>
      </c>
      <c r="BH39" s="398">
        <f t="shared" si="61"/>
        <v>6181818</v>
      </c>
      <c r="BI39" s="398">
        <f t="shared" si="62"/>
        <v>0</v>
      </c>
      <c r="BJ39" s="398">
        <f t="shared" si="63"/>
        <v>0</v>
      </c>
      <c r="BK39" s="398">
        <f t="shared" si="64"/>
        <v>6181818</v>
      </c>
      <c r="BL39" s="398">
        <f t="shared" si="65"/>
        <v>0</v>
      </c>
      <c r="BM39" s="387">
        <f t="shared" si="66"/>
        <v>0</v>
      </c>
      <c r="BN39" s="398">
        <f t="shared" si="67"/>
        <v>6181818</v>
      </c>
      <c r="BO39" s="398">
        <f t="shared" si="68"/>
        <v>0</v>
      </c>
      <c r="BP39" s="398">
        <f t="shared" si="69"/>
        <v>0</v>
      </c>
      <c r="BQ39" s="398">
        <f t="shared" si="70"/>
        <v>6181818</v>
      </c>
      <c r="BR39" s="398">
        <f t="shared" si="71"/>
        <v>0</v>
      </c>
      <c r="BS39" s="398">
        <f t="shared" si="72"/>
        <v>0</v>
      </c>
      <c r="BT39" s="398">
        <f t="shared" si="73"/>
        <v>6181818</v>
      </c>
      <c r="BU39" s="398">
        <f t="shared" si="74"/>
        <v>0</v>
      </c>
      <c r="BV39" s="398">
        <f t="shared" si="75"/>
        <v>0</v>
      </c>
      <c r="BW39" s="398">
        <f t="shared" si="76"/>
        <v>6181818</v>
      </c>
      <c r="BX39" s="398">
        <f t="shared" si="77"/>
        <v>0</v>
      </c>
      <c r="BY39" s="398">
        <f t="shared" si="78"/>
        <v>0</v>
      </c>
      <c r="BZ39" s="398">
        <f t="shared" si="79"/>
        <v>6181818</v>
      </c>
      <c r="CA39" s="398">
        <f t="shared" si="80"/>
        <v>0</v>
      </c>
      <c r="CB39" s="398">
        <f t="shared" si="81"/>
        <v>0</v>
      </c>
      <c r="CC39" s="398">
        <f t="shared" si="82"/>
        <v>6181818</v>
      </c>
      <c r="CD39" s="398">
        <f t="shared" si="83"/>
        <v>0</v>
      </c>
      <c r="CE39" s="398">
        <f t="shared" si="84"/>
        <v>0</v>
      </c>
      <c r="CF39" s="398">
        <f t="shared" si="85"/>
        <v>6181818</v>
      </c>
      <c r="CG39" s="398">
        <f t="shared" si="86"/>
        <v>0</v>
      </c>
      <c r="CH39" s="398">
        <f t="shared" si="87"/>
        <v>0</v>
      </c>
      <c r="CI39" s="398">
        <f t="shared" si="88"/>
        <v>6181818</v>
      </c>
      <c r="CJ39" s="399"/>
      <c r="CK39" s="400" t="s">
        <v>339</v>
      </c>
      <c r="CL39" s="399">
        <f t="shared" si="89"/>
        <v>0</v>
      </c>
      <c r="CM39" s="399">
        <f t="shared" si="90"/>
        <v>0</v>
      </c>
      <c r="CN39" s="399">
        <f t="shared" si="91"/>
        <v>6181818</v>
      </c>
      <c r="CO39" s="399">
        <f t="shared" si="92"/>
        <v>0</v>
      </c>
      <c r="CP39" s="399">
        <f t="shared" si="93"/>
        <v>0</v>
      </c>
      <c r="CQ39" s="399">
        <f t="shared" si="94"/>
        <v>6181818</v>
      </c>
      <c r="CR39" s="399">
        <f t="shared" si="95"/>
        <v>0</v>
      </c>
      <c r="CS39" s="399">
        <f t="shared" si="96"/>
        <v>0</v>
      </c>
      <c r="CT39" s="399">
        <f t="shared" si="97"/>
        <v>6181818</v>
      </c>
      <c r="CU39" s="399">
        <f t="shared" si="98"/>
        <v>0</v>
      </c>
      <c r="CV39" s="399">
        <f t="shared" si="99"/>
        <v>0</v>
      </c>
      <c r="CW39" s="399">
        <f t="shared" si="100"/>
        <v>6181818</v>
      </c>
      <c r="CX39" s="399">
        <f t="shared" si="101"/>
        <v>0</v>
      </c>
      <c r="CY39" s="399">
        <f t="shared" si="102"/>
        <v>0</v>
      </c>
      <c r="CZ39" s="399">
        <f t="shared" si="103"/>
        <v>6181818</v>
      </c>
      <c r="DA39" s="399">
        <f t="shared" si="104"/>
        <v>0</v>
      </c>
      <c r="DB39" s="399">
        <f t="shared" si="105"/>
        <v>0</v>
      </c>
      <c r="DC39" s="399">
        <f t="shared" si="106"/>
        <v>6181818</v>
      </c>
      <c r="DD39" s="399">
        <f t="shared" si="107"/>
        <v>772727.25</v>
      </c>
      <c r="DE39" s="399">
        <f t="shared" si="108"/>
        <v>772727.25</v>
      </c>
      <c r="DF39" s="399">
        <f t="shared" si="0"/>
        <v>5409090.75</v>
      </c>
      <c r="DG39" s="399">
        <f t="shared" si="109"/>
        <v>1545454.5</v>
      </c>
      <c r="DH39" s="399">
        <f t="shared" si="1"/>
        <v>2318181.75</v>
      </c>
      <c r="DI39" s="399">
        <f t="shared" si="2"/>
        <v>3863636.25</v>
      </c>
      <c r="DJ39" s="399">
        <f t="shared" si="110"/>
        <v>1545454.5</v>
      </c>
      <c r="DK39" s="399">
        <f t="shared" si="3"/>
        <v>3863636.25</v>
      </c>
      <c r="DL39" s="399">
        <f t="shared" si="4"/>
        <v>2318181.75</v>
      </c>
      <c r="DM39" s="402">
        <v>1545454.5</v>
      </c>
      <c r="DN39" s="399">
        <f t="shared" si="6"/>
        <v>5409090.75</v>
      </c>
      <c r="DO39" s="399">
        <f t="shared" si="111"/>
        <v>772727.25</v>
      </c>
      <c r="DP39" s="398">
        <f>F39*6/48</f>
        <v>772727.25</v>
      </c>
      <c r="DQ39" s="399">
        <f t="shared" si="112"/>
        <v>6181818</v>
      </c>
      <c r="DR39" s="399">
        <f t="shared" si="113"/>
        <v>0</v>
      </c>
      <c r="DS39" s="399">
        <v>0</v>
      </c>
      <c r="DT39" s="399">
        <f t="shared" si="114"/>
        <v>6181818</v>
      </c>
      <c r="DU39" s="399">
        <f t="shared" si="115"/>
        <v>0</v>
      </c>
      <c r="DV39" s="401"/>
      <c r="DW39" s="645"/>
      <c r="DX39" s="370">
        <f>F39/4</f>
        <v>1545454.5</v>
      </c>
      <c r="DY39" s="357"/>
    </row>
    <row r="40" spans="1:129" ht="20.100000000000001" customHeight="1">
      <c r="A40" s="663">
        <f t="shared" si="116"/>
        <v>4</v>
      </c>
      <c r="B40" s="664" t="s">
        <v>116</v>
      </c>
      <c r="C40" s="385" t="s">
        <v>344</v>
      </c>
      <c r="D40" s="385" t="s">
        <v>228</v>
      </c>
      <c r="E40" s="385">
        <v>2018</v>
      </c>
      <c r="F40" s="386">
        <v>7500000</v>
      </c>
      <c r="G40" s="387">
        <f t="shared" si="10"/>
        <v>4</v>
      </c>
      <c r="H40" s="387">
        <f t="shared" si="11"/>
        <v>0</v>
      </c>
      <c r="I40" s="387">
        <f t="shared" si="12"/>
        <v>4</v>
      </c>
      <c r="J40" s="388">
        <f t="shared" si="13"/>
        <v>0</v>
      </c>
      <c r="K40" s="389">
        <f t="shared" si="14"/>
        <v>7500000</v>
      </c>
      <c r="L40" s="390">
        <f t="shared" si="15"/>
        <v>0.5</v>
      </c>
      <c r="M40" s="391" t="str">
        <f t="shared" si="16"/>
        <v>I</v>
      </c>
      <c r="N40" s="389">
        <f t="shared" si="17"/>
        <v>0</v>
      </c>
      <c r="O40" s="388">
        <f t="shared" si="18"/>
        <v>0</v>
      </c>
      <c r="P40" s="388">
        <f t="shared" si="19"/>
        <v>7500000</v>
      </c>
      <c r="Q40" s="392">
        <f t="shared" si="20"/>
        <v>0</v>
      </c>
      <c r="R40" s="393">
        <f t="shared" si="21"/>
        <v>0</v>
      </c>
      <c r="S40" s="393">
        <f t="shared" si="22"/>
        <v>7500000</v>
      </c>
      <c r="T40" s="392">
        <f t="shared" si="23"/>
        <v>0</v>
      </c>
      <c r="U40" s="393">
        <f t="shared" si="24"/>
        <v>0</v>
      </c>
      <c r="V40" s="393">
        <f t="shared" si="25"/>
        <v>7500000</v>
      </c>
      <c r="W40" s="392">
        <f t="shared" si="26"/>
        <v>0</v>
      </c>
      <c r="X40" s="393">
        <f t="shared" si="27"/>
        <v>0</v>
      </c>
      <c r="Y40" s="393">
        <f t="shared" si="28"/>
        <v>7500000</v>
      </c>
      <c r="Z40" s="392">
        <f t="shared" si="29"/>
        <v>0</v>
      </c>
      <c r="AA40" s="393">
        <f t="shared" si="30"/>
        <v>0</v>
      </c>
      <c r="AB40" s="393">
        <f t="shared" si="31"/>
        <v>7500000</v>
      </c>
      <c r="AC40" s="392">
        <f t="shared" si="32"/>
        <v>0</v>
      </c>
      <c r="AD40" s="393">
        <f t="shared" si="33"/>
        <v>0</v>
      </c>
      <c r="AE40" s="394">
        <f t="shared" si="8"/>
        <v>2021</v>
      </c>
      <c r="AF40" s="393">
        <f t="shared" si="34"/>
        <v>7500000</v>
      </c>
      <c r="AG40" s="392">
        <f t="shared" si="35"/>
        <v>0</v>
      </c>
      <c r="AH40" s="388">
        <f t="shared" si="36"/>
        <v>0</v>
      </c>
      <c r="AI40" s="395">
        <f t="shared" si="37"/>
        <v>7500000</v>
      </c>
      <c r="AJ40" s="396">
        <f t="shared" si="38"/>
        <v>0</v>
      </c>
      <c r="AK40" s="388">
        <f t="shared" si="39"/>
        <v>0</v>
      </c>
      <c r="AL40" s="397">
        <f t="shared" si="40"/>
        <v>9</v>
      </c>
      <c r="AM40" s="393">
        <f t="shared" si="41"/>
        <v>4</v>
      </c>
      <c r="AN40" s="393">
        <f t="shared" si="42"/>
        <v>4</v>
      </c>
      <c r="AO40" s="393">
        <f t="shared" si="43"/>
        <v>4</v>
      </c>
      <c r="AP40" s="393">
        <f t="shared" si="44"/>
        <v>4</v>
      </c>
      <c r="AQ40" s="393">
        <f t="shared" si="45"/>
        <v>4</v>
      </c>
      <c r="AR40" s="393">
        <f t="shared" si="46"/>
        <v>4</v>
      </c>
      <c r="AS40" s="393">
        <f t="shared" si="47"/>
        <v>4</v>
      </c>
      <c r="AT40" s="393">
        <f t="shared" si="48"/>
        <v>4</v>
      </c>
      <c r="AU40" s="393">
        <f t="shared" si="49"/>
        <v>4</v>
      </c>
      <c r="AV40" s="393">
        <f t="shared" si="50"/>
        <v>4</v>
      </c>
      <c r="AW40" s="393">
        <f t="shared" si="51"/>
        <v>4</v>
      </c>
      <c r="AX40" s="393">
        <f t="shared" si="52"/>
        <v>4</v>
      </c>
      <c r="AY40" s="393">
        <f t="shared" si="53"/>
        <v>4</v>
      </c>
      <c r="AZ40" s="393">
        <f t="shared" si="54"/>
        <v>4</v>
      </c>
      <c r="BA40" s="393">
        <f t="shared" si="55"/>
        <v>4</v>
      </c>
      <c r="BB40" s="393">
        <f t="shared" si="56"/>
        <v>4</v>
      </c>
      <c r="BC40" s="393">
        <f t="shared" si="57"/>
        <v>4</v>
      </c>
      <c r="BD40" s="393">
        <f t="shared" si="9"/>
        <v>4</v>
      </c>
      <c r="BE40" s="393">
        <f t="shared" si="58"/>
        <v>12</v>
      </c>
      <c r="BF40" s="393">
        <f t="shared" si="59"/>
        <v>12</v>
      </c>
      <c r="BG40" s="393">
        <f t="shared" si="60"/>
        <v>12</v>
      </c>
      <c r="BH40" s="398">
        <f t="shared" si="61"/>
        <v>7500000</v>
      </c>
      <c r="BI40" s="398">
        <f t="shared" si="62"/>
        <v>0</v>
      </c>
      <c r="BJ40" s="398">
        <f t="shared" si="63"/>
        <v>0</v>
      </c>
      <c r="BK40" s="398">
        <f t="shared" si="64"/>
        <v>7500000</v>
      </c>
      <c r="BL40" s="398">
        <f t="shared" si="65"/>
        <v>0</v>
      </c>
      <c r="BM40" s="387">
        <f t="shared" si="66"/>
        <v>0</v>
      </c>
      <c r="BN40" s="398">
        <f t="shared" si="67"/>
        <v>7500000</v>
      </c>
      <c r="BO40" s="398">
        <f t="shared" si="68"/>
        <v>0</v>
      </c>
      <c r="BP40" s="398">
        <f t="shared" si="69"/>
        <v>0</v>
      </c>
      <c r="BQ40" s="398">
        <f t="shared" si="70"/>
        <v>7500000</v>
      </c>
      <c r="BR40" s="398">
        <f t="shared" si="71"/>
        <v>0</v>
      </c>
      <c r="BS40" s="398">
        <f t="shared" si="72"/>
        <v>0</v>
      </c>
      <c r="BT40" s="398">
        <f t="shared" si="73"/>
        <v>7500000</v>
      </c>
      <c r="BU40" s="398">
        <f t="shared" si="74"/>
        <v>0</v>
      </c>
      <c r="BV40" s="398">
        <f t="shared" si="75"/>
        <v>0</v>
      </c>
      <c r="BW40" s="398">
        <f t="shared" si="76"/>
        <v>7500000</v>
      </c>
      <c r="BX40" s="398">
        <f t="shared" si="77"/>
        <v>0</v>
      </c>
      <c r="BY40" s="398">
        <f t="shared" si="78"/>
        <v>0</v>
      </c>
      <c r="BZ40" s="398">
        <f t="shared" si="79"/>
        <v>7500000</v>
      </c>
      <c r="CA40" s="398">
        <f t="shared" si="80"/>
        <v>0</v>
      </c>
      <c r="CB40" s="398">
        <f t="shared" si="81"/>
        <v>0</v>
      </c>
      <c r="CC40" s="398">
        <f t="shared" si="82"/>
        <v>7500000</v>
      </c>
      <c r="CD40" s="398">
        <f t="shared" si="83"/>
        <v>0</v>
      </c>
      <c r="CE40" s="398">
        <f t="shared" si="84"/>
        <v>0</v>
      </c>
      <c r="CF40" s="398">
        <f t="shared" si="85"/>
        <v>7500000</v>
      </c>
      <c r="CG40" s="398">
        <f t="shared" si="86"/>
        <v>0</v>
      </c>
      <c r="CH40" s="398">
        <f t="shared" si="87"/>
        <v>0</v>
      </c>
      <c r="CI40" s="398">
        <f t="shared" si="88"/>
        <v>7500000</v>
      </c>
      <c r="CJ40" s="399"/>
      <c r="CK40" s="400" t="s">
        <v>339</v>
      </c>
      <c r="CL40" s="399">
        <f t="shared" si="89"/>
        <v>0</v>
      </c>
      <c r="CM40" s="399">
        <f t="shared" si="90"/>
        <v>0</v>
      </c>
      <c r="CN40" s="399">
        <f t="shared" si="91"/>
        <v>7500000</v>
      </c>
      <c r="CO40" s="399">
        <f t="shared" si="92"/>
        <v>0</v>
      </c>
      <c r="CP40" s="399">
        <f t="shared" si="93"/>
        <v>0</v>
      </c>
      <c r="CQ40" s="399">
        <f t="shared" si="94"/>
        <v>7500000</v>
      </c>
      <c r="CR40" s="399">
        <f t="shared" si="95"/>
        <v>0</v>
      </c>
      <c r="CS40" s="399">
        <f t="shared" si="96"/>
        <v>0</v>
      </c>
      <c r="CT40" s="399">
        <f t="shared" si="97"/>
        <v>7500000</v>
      </c>
      <c r="CU40" s="399">
        <f t="shared" si="98"/>
        <v>0</v>
      </c>
      <c r="CV40" s="399">
        <f t="shared" si="99"/>
        <v>0</v>
      </c>
      <c r="CW40" s="399">
        <f t="shared" si="100"/>
        <v>7500000</v>
      </c>
      <c r="CX40" s="399">
        <f t="shared" si="101"/>
        <v>0</v>
      </c>
      <c r="CY40" s="399">
        <f t="shared" si="102"/>
        <v>0</v>
      </c>
      <c r="CZ40" s="399">
        <f t="shared" si="103"/>
        <v>7500000</v>
      </c>
      <c r="DA40" s="399">
        <f t="shared" si="104"/>
        <v>0</v>
      </c>
      <c r="DB40" s="399">
        <f t="shared" si="105"/>
        <v>0</v>
      </c>
      <c r="DC40" s="399">
        <f t="shared" si="106"/>
        <v>7500000</v>
      </c>
      <c r="DD40" s="399">
        <f t="shared" si="107"/>
        <v>625000</v>
      </c>
      <c r="DE40" s="399">
        <f t="shared" si="108"/>
        <v>625000</v>
      </c>
      <c r="DF40" s="399">
        <f t="shared" si="0"/>
        <v>6875000</v>
      </c>
      <c r="DG40" s="399">
        <f t="shared" si="109"/>
        <v>1875000</v>
      </c>
      <c r="DH40" s="399">
        <f t="shared" si="1"/>
        <v>2500000</v>
      </c>
      <c r="DI40" s="399">
        <f t="shared" si="2"/>
        <v>5000000</v>
      </c>
      <c r="DJ40" s="399">
        <f t="shared" si="110"/>
        <v>1875000</v>
      </c>
      <c r="DK40" s="399">
        <f t="shared" si="3"/>
        <v>4375000</v>
      </c>
      <c r="DL40" s="399">
        <f t="shared" si="4"/>
        <v>3125000</v>
      </c>
      <c r="DM40" s="402">
        <v>1875000</v>
      </c>
      <c r="DN40" s="399">
        <f t="shared" si="6"/>
        <v>6250000</v>
      </c>
      <c r="DO40" s="399">
        <f t="shared" si="111"/>
        <v>1250000</v>
      </c>
      <c r="DP40" s="398">
        <f>F40*8/48</f>
        <v>1250000</v>
      </c>
      <c r="DQ40" s="399">
        <f t="shared" si="112"/>
        <v>7500000</v>
      </c>
      <c r="DR40" s="399">
        <f t="shared" si="113"/>
        <v>0</v>
      </c>
      <c r="DS40" s="399">
        <v>0</v>
      </c>
      <c r="DT40" s="399">
        <f t="shared" si="114"/>
        <v>7500000</v>
      </c>
      <c r="DU40" s="399">
        <f t="shared" si="115"/>
        <v>0</v>
      </c>
      <c r="DV40" s="401"/>
      <c r="DW40" s="645"/>
      <c r="DX40" s="370">
        <f>F40/4</f>
        <v>1875000</v>
      </c>
      <c r="DY40" s="357"/>
    </row>
    <row r="41" spans="1:129" ht="20.100000000000001" customHeight="1">
      <c r="A41" s="663">
        <f t="shared" si="116"/>
        <v>5</v>
      </c>
      <c r="B41" s="666" t="s">
        <v>116</v>
      </c>
      <c r="C41" s="403" t="s">
        <v>344</v>
      </c>
      <c r="D41" s="403" t="s">
        <v>220</v>
      </c>
      <c r="E41" s="403">
        <v>2020</v>
      </c>
      <c r="F41" s="404">
        <v>5136364</v>
      </c>
      <c r="G41" s="387">
        <f t="shared" si="10"/>
        <v>4</v>
      </c>
      <c r="H41" s="387">
        <f t="shared" si="11"/>
        <v>0</v>
      </c>
      <c r="I41" s="387">
        <f t="shared" si="12"/>
        <v>4</v>
      </c>
      <c r="J41" s="388">
        <f t="shared" si="13"/>
        <v>0</v>
      </c>
      <c r="K41" s="389">
        <f t="shared" si="14"/>
        <v>5136364</v>
      </c>
      <c r="L41" s="390">
        <f t="shared" si="15"/>
        <v>0.5</v>
      </c>
      <c r="M41" s="391" t="str">
        <f t="shared" si="16"/>
        <v>I</v>
      </c>
      <c r="N41" s="389">
        <f t="shared" si="17"/>
        <v>0</v>
      </c>
      <c r="O41" s="388">
        <f t="shared" si="18"/>
        <v>0</v>
      </c>
      <c r="P41" s="388">
        <f t="shared" si="19"/>
        <v>5136364</v>
      </c>
      <c r="Q41" s="392">
        <f t="shared" si="20"/>
        <v>0</v>
      </c>
      <c r="R41" s="393">
        <f t="shared" si="21"/>
        <v>0</v>
      </c>
      <c r="S41" s="393">
        <f t="shared" si="22"/>
        <v>5136364</v>
      </c>
      <c r="T41" s="392">
        <f t="shared" si="23"/>
        <v>0</v>
      </c>
      <c r="U41" s="393">
        <f t="shared" si="24"/>
        <v>0</v>
      </c>
      <c r="V41" s="393">
        <f t="shared" si="25"/>
        <v>5136364</v>
      </c>
      <c r="W41" s="392">
        <f t="shared" si="26"/>
        <v>0</v>
      </c>
      <c r="X41" s="393">
        <f t="shared" si="27"/>
        <v>0</v>
      </c>
      <c r="Y41" s="393">
        <f t="shared" si="28"/>
        <v>5136364</v>
      </c>
      <c r="Z41" s="392">
        <f t="shared" si="29"/>
        <v>0</v>
      </c>
      <c r="AA41" s="393">
        <f t="shared" si="30"/>
        <v>0</v>
      </c>
      <c r="AB41" s="393">
        <f t="shared" si="31"/>
        <v>5136364</v>
      </c>
      <c r="AC41" s="392">
        <f t="shared" si="32"/>
        <v>0</v>
      </c>
      <c r="AD41" s="393">
        <f t="shared" si="33"/>
        <v>0</v>
      </c>
      <c r="AE41" s="394">
        <f t="shared" si="8"/>
        <v>2023</v>
      </c>
      <c r="AF41" s="393">
        <f t="shared" si="34"/>
        <v>5136364</v>
      </c>
      <c r="AG41" s="392">
        <f t="shared" si="35"/>
        <v>0</v>
      </c>
      <c r="AH41" s="388">
        <f t="shared" si="36"/>
        <v>0</v>
      </c>
      <c r="AI41" s="395">
        <f t="shared" si="37"/>
        <v>5136364</v>
      </c>
      <c r="AJ41" s="396">
        <f t="shared" si="38"/>
        <v>0</v>
      </c>
      <c r="AK41" s="388">
        <f t="shared" si="39"/>
        <v>0</v>
      </c>
      <c r="AL41" s="397">
        <f t="shared" si="40"/>
        <v>2</v>
      </c>
      <c r="AM41" s="393">
        <f t="shared" si="41"/>
        <v>11</v>
      </c>
      <c r="AN41" s="393">
        <f t="shared" si="42"/>
        <v>11</v>
      </c>
      <c r="AO41" s="393">
        <f t="shared" si="43"/>
        <v>11</v>
      </c>
      <c r="AP41" s="393">
        <f t="shared" si="44"/>
        <v>11</v>
      </c>
      <c r="AQ41" s="393">
        <f t="shared" si="45"/>
        <v>11</v>
      </c>
      <c r="AR41" s="393">
        <f t="shared" si="46"/>
        <v>11</v>
      </c>
      <c r="AS41" s="393">
        <f t="shared" si="47"/>
        <v>11</v>
      </c>
      <c r="AT41" s="393">
        <f t="shared" si="48"/>
        <v>11</v>
      </c>
      <c r="AU41" s="393">
        <f t="shared" si="49"/>
        <v>11</v>
      </c>
      <c r="AV41" s="393">
        <f t="shared" si="50"/>
        <v>11</v>
      </c>
      <c r="AW41" s="393">
        <f t="shared" si="51"/>
        <v>11</v>
      </c>
      <c r="AX41" s="393">
        <f t="shared" si="52"/>
        <v>11</v>
      </c>
      <c r="AY41" s="393">
        <f t="shared" si="53"/>
        <v>11</v>
      </c>
      <c r="AZ41" s="393">
        <f t="shared" si="54"/>
        <v>11</v>
      </c>
      <c r="BA41" s="393">
        <f t="shared" si="55"/>
        <v>11</v>
      </c>
      <c r="BB41" s="393">
        <f t="shared" si="56"/>
        <v>11</v>
      </c>
      <c r="BC41" s="393">
        <f t="shared" si="57"/>
        <v>11</v>
      </c>
      <c r="BD41" s="393">
        <f t="shared" si="9"/>
        <v>11</v>
      </c>
      <c r="BE41" s="393">
        <f t="shared" si="58"/>
        <v>11</v>
      </c>
      <c r="BF41" s="393">
        <f t="shared" si="59"/>
        <v>11</v>
      </c>
      <c r="BG41" s="393">
        <f t="shared" si="60"/>
        <v>12</v>
      </c>
      <c r="BH41" s="398">
        <f t="shared" si="61"/>
        <v>5136364</v>
      </c>
      <c r="BI41" s="398">
        <f t="shared" si="62"/>
        <v>0</v>
      </c>
      <c r="BJ41" s="398">
        <f t="shared" si="63"/>
        <v>0</v>
      </c>
      <c r="BK41" s="398">
        <f t="shared" si="64"/>
        <v>5136364</v>
      </c>
      <c r="BL41" s="398">
        <f t="shared" si="65"/>
        <v>0</v>
      </c>
      <c r="BM41" s="387">
        <f t="shared" si="66"/>
        <v>0</v>
      </c>
      <c r="BN41" s="398">
        <f t="shared" si="67"/>
        <v>5136364</v>
      </c>
      <c r="BO41" s="398">
        <f t="shared" si="68"/>
        <v>0</v>
      </c>
      <c r="BP41" s="398">
        <f t="shared" si="69"/>
        <v>0</v>
      </c>
      <c r="BQ41" s="398">
        <f t="shared" si="70"/>
        <v>5136364</v>
      </c>
      <c r="BR41" s="398">
        <f t="shared" si="71"/>
        <v>0</v>
      </c>
      <c r="BS41" s="398">
        <f t="shared" si="72"/>
        <v>0</v>
      </c>
      <c r="BT41" s="398">
        <f t="shared" si="73"/>
        <v>5136364</v>
      </c>
      <c r="BU41" s="398">
        <f t="shared" si="74"/>
        <v>0</v>
      </c>
      <c r="BV41" s="398">
        <f t="shared" si="75"/>
        <v>0</v>
      </c>
      <c r="BW41" s="398">
        <f t="shared" si="76"/>
        <v>5136364</v>
      </c>
      <c r="BX41" s="398">
        <f t="shared" si="77"/>
        <v>0</v>
      </c>
      <c r="BY41" s="398">
        <f t="shared" si="78"/>
        <v>0</v>
      </c>
      <c r="BZ41" s="398">
        <f t="shared" si="79"/>
        <v>5136364</v>
      </c>
      <c r="CA41" s="398">
        <f t="shared" si="80"/>
        <v>0</v>
      </c>
      <c r="CB41" s="398">
        <f t="shared" si="81"/>
        <v>0</v>
      </c>
      <c r="CC41" s="398">
        <f t="shared" si="82"/>
        <v>5136364</v>
      </c>
      <c r="CD41" s="398">
        <f t="shared" si="83"/>
        <v>0</v>
      </c>
      <c r="CE41" s="398">
        <f t="shared" si="84"/>
        <v>0</v>
      </c>
      <c r="CF41" s="398">
        <f t="shared" si="85"/>
        <v>5136364</v>
      </c>
      <c r="CG41" s="398">
        <f t="shared" si="86"/>
        <v>0</v>
      </c>
      <c r="CH41" s="398">
        <f t="shared" si="87"/>
        <v>0</v>
      </c>
      <c r="CI41" s="398">
        <f t="shared" si="88"/>
        <v>5136364</v>
      </c>
      <c r="CJ41" s="399"/>
      <c r="CK41" s="400" t="s">
        <v>339</v>
      </c>
      <c r="CL41" s="399">
        <f t="shared" si="89"/>
        <v>0</v>
      </c>
      <c r="CM41" s="399">
        <f t="shared" si="90"/>
        <v>0</v>
      </c>
      <c r="CN41" s="399">
        <f t="shared" si="91"/>
        <v>5136364</v>
      </c>
      <c r="CO41" s="399">
        <f t="shared" si="92"/>
        <v>0</v>
      </c>
      <c r="CP41" s="399">
        <f t="shared" si="93"/>
        <v>0</v>
      </c>
      <c r="CQ41" s="399">
        <f t="shared" si="94"/>
        <v>5136364</v>
      </c>
      <c r="CR41" s="399">
        <f t="shared" si="95"/>
        <v>0</v>
      </c>
      <c r="CS41" s="399">
        <f t="shared" si="96"/>
        <v>0</v>
      </c>
      <c r="CT41" s="399">
        <f t="shared" si="97"/>
        <v>5136364</v>
      </c>
      <c r="CU41" s="399">
        <f t="shared" si="98"/>
        <v>0</v>
      </c>
      <c r="CV41" s="399">
        <f t="shared" si="99"/>
        <v>0</v>
      </c>
      <c r="CW41" s="399">
        <f t="shared" si="100"/>
        <v>5136364</v>
      </c>
      <c r="CX41" s="399">
        <f t="shared" si="101"/>
        <v>0</v>
      </c>
      <c r="CY41" s="399">
        <f t="shared" si="102"/>
        <v>0</v>
      </c>
      <c r="CZ41" s="399">
        <f t="shared" si="103"/>
        <v>5136364</v>
      </c>
      <c r="DA41" s="399">
        <f t="shared" si="104"/>
        <v>0</v>
      </c>
      <c r="DB41" s="399">
        <f t="shared" si="105"/>
        <v>0</v>
      </c>
      <c r="DC41" s="399">
        <f t="shared" si="106"/>
        <v>5136364</v>
      </c>
      <c r="DD41" s="399">
        <f t="shared" si="107"/>
        <v>0</v>
      </c>
      <c r="DE41" s="399">
        <f t="shared" si="108"/>
        <v>0</v>
      </c>
      <c r="DF41" s="399">
        <f t="shared" si="0"/>
        <v>5136364</v>
      </c>
      <c r="DG41" s="399">
        <f t="shared" si="109"/>
        <v>0</v>
      </c>
      <c r="DH41" s="399">
        <f t="shared" si="1"/>
        <v>0</v>
      </c>
      <c r="DI41" s="399">
        <f t="shared" si="2"/>
        <v>5136364</v>
      </c>
      <c r="DJ41" s="399">
        <f t="shared" si="110"/>
        <v>1177083.4166666667</v>
      </c>
      <c r="DK41" s="399">
        <f t="shared" si="3"/>
        <v>1177083.4166666667</v>
      </c>
      <c r="DL41" s="399">
        <f t="shared" si="4"/>
        <v>3959280.583333333</v>
      </c>
      <c r="DM41" s="399">
        <f t="shared" ref="DM41:DM104" si="117">IF($E41&gt;=2022,0,IF($AE41-2021&lt;=0,DL41,IF($M41="I",0.25*$K41*BG41/12,IF($M41="II",0.125*$K41*BG41/12,IF($M41="III",0.0625*$K41*BG41/12,IF($M41="IV",0.05*$K41*BG41/12,$K41))))))</f>
        <v>1284091</v>
      </c>
      <c r="DN41" s="399">
        <f t="shared" si="6"/>
        <v>2461174.416666667</v>
      </c>
      <c r="DO41" s="399">
        <f t="shared" si="111"/>
        <v>2675189.583333333</v>
      </c>
      <c r="DP41" s="398">
        <f t="shared" ref="DP41:DP46" si="118">F41/4</f>
        <v>1284091</v>
      </c>
      <c r="DQ41" s="399">
        <f t="shared" si="112"/>
        <v>3745265.416666667</v>
      </c>
      <c r="DR41" s="399">
        <f t="shared" si="113"/>
        <v>1391098.583333333</v>
      </c>
      <c r="DS41" s="399">
        <f>+F41/4</f>
        <v>1284091</v>
      </c>
      <c r="DT41" s="399">
        <f t="shared" si="114"/>
        <v>5029356.416666667</v>
      </c>
      <c r="DU41" s="399">
        <f t="shared" si="115"/>
        <v>107007.58333333302</v>
      </c>
      <c r="DV41" s="401"/>
      <c r="DW41" s="645"/>
      <c r="DX41" s="370"/>
      <c r="DY41" s="357"/>
    </row>
    <row r="42" spans="1:129" ht="20.100000000000001" customHeight="1">
      <c r="A42" s="663">
        <f t="shared" si="116"/>
        <v>6</v>
      </c>
      <c r="B42" s="666" t="s">
        <v>348</v>
      </c>
      <c r="C42" s="403" t="s">
        <v>344</v>
      </c>
      <c r="D42" s="403" t="s">
        <v>220</v>
      </c>
      <c r="E42" s="403">
        <v>2020</v>
      </c>
      <c r="F42" s="404">
        <v>6909091</v>
      </c>
      <c r="G42" s="387">
        <f t="shared" si="10"/>
        <v>4</v>
      </c>
      <c r="H42" s="387">
        <f t="shared" si="11"/>
        <v>0</v>
      </c>
      <c r="I42" s="387">
        <f t="shared" si="12"/>
        <v>4</v>
      </c>
      <c r="J42" s="388">
        <f t="shared" si="13"/>
        <v>0</v>
      </c>
      <c r="K42" s="389">
        <f t="shared" si="14"/>
        <v>6909091</v>
      </c>
      <c r="L42" s="390">
        <f t="shared" si="15"/>
        <v>0.5</v>
      </c>
      <c r="M42" s="391" t="str">
        <f t="shared" si="16"/>
        <v>I</v>
      </c>
      <c r="N42" s="389">
        <f t="shared" si="17"/>
        <v>0</v>
      </c>
      <c r="O42" s="388">
        <f t="shared" si="18"/>
        <v>0</v>
      </c>
      <c r="P42" s="388">
        <f t="shared" si="19"/>
        <v>6909091</v>
      </c>
      <c r="Q42" s="392">
        <f t="shared" si="20"/>
        <v>0</v>
      </c>
      <c r="R42" s="393">
        <f t="shared" si="21"/>
        <v>0</v>
      </c>
      <c r="S42" s="393">
        <f t="shared" si="22"/>
        <v>6909091</v>
      </c>
      <c r="T42" s="392">
        <f t="shared" si="23"/>
        <v>0</v>
      </c>
      <c r="U42" s="393">
        <f t="shared" si="24"/>
        <v>0</v>
      </c>
      <c r="V42" s="393">
        <f t="shared" si="25"/>
        <v>6909091</v>
      </c>
      <c r="W42" s="392">
        <f t="shared" si="26"/>
        <v>0</v>
      </c>
      <c r="X42" s="393">
        <f t="shared" si="27"/>
        <v>0</v>
      </c>
      <c r="Y42" s="393">
        <f t="shared" si="28"/>
        <v>6909091</v>
      </c>
      <c r="Z42" s="392">
        <f t="shared" si="29"/>
        <v>0</v>
      </c>
      <c r="AA42" s="393">
        <f t="shared" si="30"/>
        <v>0</v>
      </c>
      <c r="AB42" s="393">
        <f t="shared" si="31"/>
        <v>6909091</v>
      </c>
      <c r="AC42" s="392">
        <f t="shared" si="32"/>
        <v>0</v>
      </c>
      <c r="AD42" s="393">
        <f t="shared" si="33"/>
        <v>0</v>
      </c>
      <c r="AE42" s="394">
        <f t="shared" si="8"/>
        <v>2023</v>
      </c>
      <c r="AF42" s="393">
        <f t="shared" si="34"/>
        <v>6909091</v>
      </c>
      <c r="AG42" s="392">
        <f t="shared" si="35"/>
        <v>0</v>
      </c>
      <c r="AH42" s="388">
        <f t="shared" si="36"/>
        <v>0</v>
      </c>
      <c r="AI42" s="395">
        <f t="shared" si="37"/>
        <v>6909091</v>
      </c>
      <c r="AJ42" s="396">
        <f t="shared" si="38"/>
        <v>0</v>
      </c>
      <c r="AK42" s="388">
        <f t="shared" si="39"/>
        <v>0</v>
      </c>
      <c r="AL42" s="397">
        <f t="shared" si="40"/>
        <v>2</v>
      </c>
      <c r="AM42" s="393">
        <f t="shared" si="41"/>
        <v>11</v>
      </c>
      <c r="AN42" s="393">
        <f t="shared" si="42"/>
        <v>11</v>
      </c>
      <c r="AO42" s="393">
        <f t="shared" si="43"/>
        <v>11</v>
      </c>
      <c r="AP42" s="393">
        <f t="shared" si="44"/>
        <v>11</v>
      </c>
      <c r="AQ42" s="393">
        <f t="shared" si="45"/>
        <v>11</v>
      </c>
      <c r="AR42" s="393">
        <f t="shared" si="46"/>
        <v>11</v>
      </c>
      <c r="AS42" s="393">
        <f t="shared" si="47"/>
        <v>11</v>
      </c>
      <c r="AT42" s="393">
        <f t="shared" si="48"/>
        <v>11</v>
      </c>
      <c r="AU42" s="393">
        <f t="shared" si="49"/>
        <v>11</v>
      </c>
      <c r="AV42" s="393">
        <f t="shared" si="50"/>
        <v>11</v>
      </c>
      <c r="AW42" s="393">
        <f t="shared" si="51"/>
        <v>11</v>
      </c>
      <c r="AX42" s="393">
        <f t="shared" si="52"/>
        <v>11</v>
      </c>
      <c r="AY42" s="393">
        <f t="shared" si="53"/>
        <v>11</v>
      </c>
      <c r="AZ42" s="393">
        <f t="shared" si="54"/>
        <v>11</v>
      </c>
      <c r="BA42" s="393">
        <f t="shared" si="55"/>
        <v>11</v>
      </c>
      <c r="BB42" s="393">
        <f t="shared" si="56"/>
        <v>11</v>
      </c>
      <c r="BC42" s="393">
        <f t="shared" si="57"/>
        <v>11</v>
      </c>
      <c r="BD42" s="393">
        <f t="shared" si="9"/>
        <v>11</v>
      </c>
      <c r="BE42" s="393">
        <f t="shared" si="58"/>
        <v>11</v>
      </c>
      <c r="BF42" s="393">
        <f t="shared" si="59"/>
        <v>11</v>
      </c>
      <c r="BG42" s="393">
        <f t="shared" si="60"/>
        <v>12</v>
      </c>
      <c r="BH42" s="398">
        <f t="shared" si="61"/>
        <v>6909091</v>
      </c>
      <c r="BI42" s="398">
        <f t="shared" si="62"/>
        <v>0</v>
      </c>
      <c r="BJ42" s="398">
        <f t="shared" si="63"/>
        <v>0</v>
      </c>
      <c r="BK42" s="398">
        <f t="shared" si="64"/>
        <v>6909091</v>
      </c>
      <c r="BL42" s="398">
        <f t="shared" si="65"/>
        <v>0</v>
      </c>
      <c r="BM42" s="387">
        <f t="shared" si="66"/>
        <v>0</v>
      </c>
      <c r="BN42" s="398">
        <f t="shared" si="67"/>
        <v>6909091</v>
      </c>
      <c r="BO42" s="398">
        <f t="shared" si="68"/>
        <v>0</v>
      </c>
      <c r="BP42" s="398">
        <f t="shared" si="69"/>
        <v>0</v>
      </c>
      <c r="BQ42" s="398">
        <f t="shared" si="70"/>
        <v>6909091</v>
      </c>
      <c r="BR42" s="398">
        <f t="shared" si="71"/>
        <v>0</v>
      </c>
      <c r="BS42" s="398">
        <f t="shared" si="72"/>
        <v>0</v>
      </c>
      <c r="BT42" s="398">
        <f t="shared" si="73"/>
        <v>6909091</v>
      </c>
      <c r="BU42" s="398">
        <f t="shared" si="74"/>
        <v>0</v>
      </c>
      <c r="BV42" s="398">
        <f t="shared" si="75"/>
        <v>0</v>
      </c>
      <c r="BW42" s="398">
        <f t="shared" si="76"/>
        <v>6909091</v>
      </c>
      <c r="BX42" s="398">
        <f t="shared" si="77"/>
        <v>0</v>
      </c>
      <c r="BY42" s="398">
        <f t="shared" si="78"/>
        <v>0</v>
      </c>
      <c r="BZ42" s="398">
        <f t="shared" si="79"/>
        <v>6909091</v>
      </c>
      <c r="CA42" s="398">
        <f t="shared" si="80"/>
        <v>0</v>
      </c>
      <c r="CB42" s="398">
        <f t="shared" si="81"/>
        <v>0</v>
      </c>
      <c r="CC42" s="398">
        <f t="shared" si="82"/>
        <v>6909091</v>
      </c>
      <c r="CD42" s="398">
        <f t="shared" si="83"/>
        <v>0</v>
      </c>
      <c r="CE42" s="398">
        <f t="shared" si="84"/>
        <v>0</v>
      </c>
      <c r="CF42" s="398">
        <f t="shared" si="85"/>
        <v>6909091</v>
      </c>
      <c r="CG42" s="398">
        <f t="shared" si="86"/>
        <v>0</v>
      </c>
      <c r="CH42" s="398">
        <f t="shared" si="87"/>
        <v>0</v>
      </c>
      <c r="CI42" s="398">
        <f t="shared" si="88"/>
        <v>6909091</v>
      </c>
      <c r="CJ42" s="399"/>
      <c r="CK42" s="400" t="s">
        <v>339</v>
      </c>
      <c r="CL42" s="399">
        <f t="shared" si="89"/>
        <v>0</v>
      </c>
      <c r="CM42" s="399">
        <f t="shared" si="90"/>
        <v>0</v>
      </c>
      <c r="CN42" s="399">
        <f t="shared" si="91"/>
        <v>6909091</v>
      </c>
      <c r="CO42" s="399">
        <f t="shared" si="92"/>
        <v>0</v>
      </c>
      <c r="CP42" s="399">
        <f t="shared" si="93"/>
        <v>0</v>
      </c>
      <c r="CQ42" s="399">
        <f t="shared" si="94"/>
        <v>6909091</v>
      </c>
      <c r="CR42" s="399">
        <f t="shared" si="95"/>
        <v>0</v>
      </c>
      <c r="CS42" s="399">
        <f t="shared" si="96"/>
        <v>0</v>
      </c>
      <c r="CT42" s="399">
        <f t="shared" si="97"/>
        <v>6909091</v>
      </c>
      <c r="CU42" s="399">
        <f t="shared" si="98"/>
        <v>0</v>
      </c>
      <c r="CV42" s="399">
        <f t="shared" si="99"/>
        <v>0</v>
      </c>
      <c r="CW42" s="399">
        <f t="shared" si="100"/>
        <v>6909091</v>
      </c>
      <c r="CX42" s="399">
        <f t="shared" si="101"/>
        <v>0</v>
      </c>
      <c r="CY42" s="399">
        <f t="shared" si="102"/>
        <v>0</v>
      </c>
      <c r="CZ42" s="399">
        <f t="shared" si="103"/>
        <v>6909091</v>
      </c>
      <c r="DA42" s="399">
        <f t="shared" si="104"/>
        <v>0</v>
      </c>
      <c r="DB42" s="399">
        <f t="shared" si="105"/>
        <v>0</v>
      </c>
      <c r="DC42" s="399">
        <f t="shared" si="106"/>
        <v>6909091</v>
      </c>
      <c r="DD42" s="399">
        <f t="shared" si="107"/>
        <v>0</v>
      </c>
      <c r="DE42" s="399">
        <f t="shared" si="108"/>
        <v>0</v>
      </c>
      <c r="DF42" s="399">
        <f t="shared" si="0"/>
        <v>6909091</v>
      </c>
      <c r="DG42" s="399">
        <f t="shared" si="109"/>
        <v>0</v>
      </c>
      <c r="DH42" s="399">
        <f t="shared" si="1"/>
        <v>0</v>
      </c>
      <c r="DI42" s="399">
        <f t="shared" si="2"/>
        <v>6909091</v>
      </c>
      <c r="DJ42" s="399">
        <f t="shared" si="110"/>
        <v>1583333.3541666667</v>
      </c>
      <c r="DK42" s="399">
        <f t="shared" si="3"/>
        <v>1583333.3541666667</v>
      </c>
      <c r="DL42" s="399">
        <f t="shared" si="4"/>
        <v>5325757.645833333</v>
      </c>
      <c r="DM42" s="399">
        <f t="shared" si="117"/>
        <v>1727272.75</v>
      </c>
      <c r="DN42" s="399">
        <f t="shared" si="6"/>
        <v>3310606.104166667</v>
      </c>
      <c r="DO42" s="399">
        <f t="shared" si="111"/>
        <v>3598484.895833333</v>
      </c>
      <c r="DP42" s="398">
        <f t="shared" si="118"/>
        <v>1727272.75</v>
      </c>
      <c r="DQ42" s="399">
        <f t="shared" si="112"/>
        <v>5037878.854166667</v>
      </c>
      <c r="DR42" s="399">
        <f t="shared" si="113"/>
        <v>1871212.145833333</v>
      </c>
      <c r="DS42" s="399">
        <f t="shared" ref="DS42:DS46" si="119">+F42/4</f>
        <v>1727272.75</v>
      </c>
      <c r="DT42" s="399">
        <f t="shared" si="114"/>
        <v>6765151.604166667</v>
      </c>
      <c r="DU42" s="399">
        <f t="shared" si="115"/>
        <v>143939.39583333302</v>
      </c>
      <c r="DV42" s="401"/>
      <c r="DW42" s="645"/>
      <c r="DX42" s="370"/>
      <c r="DY42" s="357"/>
    </row>
    <row r="43" spans="1:129" ht="20.100000000000001" customHeight="1">
      <c r="A43" s="663">
        <f t="shared" si="116"/>
        <v>7</v>
      </c>
      <c r="B43" s="666" t="s">
        <v>349</v>
      </c>
      <c r="C43" s="403" t="s">
        <v>344</v>
      </c>
      <c r="D43" s="403" t="s">
        <v>218</v>
      </c>
      <c r="E43" s="403">
        <v>2020</v>
      </c>
      <c r="F43" s="404">
        <v>1422727</v>
      </c>
      <c r="G43" s="387">
        <f t="shared" si="10"/>
        <v>4</v>
      </c>
      <c r="H43" s="387">
        <f t="shared" si="11"/>
        <v>0</v>
      </c>
      <c r="I43" s="387">
        <f t="shared" si="12"/>
        <v>4</v>
      </c>
      <c r="J43" s="388">
        <f t="shared" si="13"/>
        <v>0</v>
      </c>
      <c r="K43" s="389">
        <f t="shared" si="14"/>
        <v>1422727</v>
      </c>
      <c r="L43" s="390">
        <f t="shared" si="15"/>
        <v>0.5</v>
      </c>
      <c r="M43" s="391" t="str">
        <f t="shared" si="16"/>
        <v>I</v>
      </c>
      <c r="N43" s="389">
        <f t="shared" si="17"/>
        <v>0</v>
      </c>
      <c r="O43" s="388">
        <f t="shared" si="18"/>
        <v>0</v>
      </c>
      <c r="P43" s="388">
        <f t="shared" si="19"/>
        <v>1422727</v>
      </c>
      <c r="Q43" s="392">
        <f t="shared" si="20"/>
        <v>0</v>
      </c>
      <c r="R43" s="393">
        <f t="shared" si="21"/>
        <v>0</v>
      </c>
      <c r="S43" s="393">
        <f t="shared" si="22"/>
        <v>1422727</v>
      </c>
      <c r="T43" s="392">
        <f t="shared" si="23"/>
        <v>0</v>
      </c>
      <c r="U43" s="393">
        <f t="shared" si="24"/>
        <v>0</v>
      </c>
      <c r="V43" s="393">
        <f t="shared" si="25"/>
        <v>1422727</v>
      </c>
      <c r="W43" s="392">
        <f t="shared" si="26"/>
        <v>0</v>
      </c>
      <c r="X43" s="393">
        <f t="shared" si="27"/>
        <v>0</v>
      </c>
      <c r="Y43" s="393">
        <f t="shared" si="28"/>
        <v>1422727</v>
      </c>
      <c r="Z43" s="392">
        <f t="shared" si="29"/>
        <v>0</v>
      </c>
      <c r="AA43" s="393">
        <f t="shared" si="30"/>
        <v>0</v>
      </c>
      <c r="AB43" s="393">
        <f t="shared" si="31"/>
        <v>1422727</v>
      </c>
      <c r="AC43" s="392">
        <f t="shared" si="32"/>
        <v>0</v>
      </c>
      <c r="AD43" s="393">
        <f t="shared" si="33"/>
        <v>0</v>
      </c>
      <c r="AE43" s="394">
        <f t="shared" si="8"/>
        <v>2023</v>
      </c>
      <c r="AF43" s="393">
        <f t="shared" si="34"/>
        <v>1422727</v>
      </c>
      <c r="AG43" s="392">
        <f t="shared" si="35"/>
        <v>0</v>
      </c>
      <c r="AH43" s="388">
        <f t="shared" si="36"/>
        <v>0</v>
      </c>
      <c r="AI43" s="395">
        <f t="shared" si="37"/>
        <v>1422727</v>
      </c>
      <c r="AJ43" s="396">
        <f t="shared" si="38"/>
        <v>0</v>
      </c>
      <c r="AK43" s="388">
        <f t="shared" si="39"/>
        <v>0</v>
      </c>
      <c r="AL43" s="397">
        <f t="shared" si="40"/>
        <v>1</v>
      </c>
      <c r="AM43" s="393">
        <f t="shared" si="41"/>
        <v>12</v>
      </c>
      <c r="AN43" s="393">
        <f t="shared" si="42"/>
        <v>12</v>
      </c>
      <c r="AO43" s="393">
        <f t="shared" si="43"/>
        <v>12</v>
      </c>
      <c r="AP43" s="393">
        <f t="shared" si="44"/>
        <v>12</v>
      </c>
      <c r="AQ43" s="393">
        <f t="shared" si="45"/>
        <v>12</v>
      </c>
      <c r="AR43" s="393">
        <f t="shared" si="46"/>
        <v>12</v>
      </c>
      <c r="AS43" s="393">
        <f t="shared" si="47"/>
        <v>12</v>
      </c>
      <c r="AT43" s="393">
        <f t="shared" si="48"/>
        <v>12</v>
      </c>
      <c r="AU43" s="393">
        <f t="shared" si="49"/>
        <v>12</v>
      </c>
      <c r="AV43" s="393">
        <f t="shared" si="50"/>
        <v>12</v>
      </c>
      <c r="AW43" s="393">
        <f t="shared" si="51"/>
        <v>12</v>
      </c>
      <c r="AX43" s="393">
        <f t="shared" si="52"/>
        <v>12</v>
      </c>
      <c r="AY43" s="393">
        <f t="shared" si="53"/>
        <v>12</v>
      </c>
      <c r="AZ43" s="393">
        <f t="shared" si="54"/>
        <v>12</v>
      </c>
      <c r="BA43" s="393">
        <f t="shared" si="55"/>
        <v>12</v>
      </c>
      <c r="BB43" s="393">
        <f t="shared" si="56"/>
        <v>12</v>
      </c>
      <c r="BC43" s="393">
        <f t="shared" si="57"/>
        <v>12</v>
      </c>
      <c r="BD43" s="393">
        <f t="shared" si="9"/>
        <v>12</v>
      </c>
      <c r="BE43" s="393">
        <f t="shared" si="58"/>
        <v>12</v>
      </c>
      <c r="BF43" s="393">
        <f t="shared" si="59"/>
        <v>12</v>
      </c>
      <c r="BG43" s="393">
        <f t="shared" si="60"/>
        <v>12</v>
      </c>
      <c r="BH43" s="398">
        <f t="shared" si="61"/>
        <v>1422727</v>
      </c>
      <c r="BI43" s="398">
        <f t="shared" si="62"/>
        <v>0</v>
      </c>
      <c r="BJ43" s="398">
        <f t="shared" si="63"/>
        <v>0</v>
      </c>
      <c r="BK43" s="398">
        <f t="shared" si="64"/>
        <v>1422727</v>
      </c>
      <c r="BL43" s="398">
        <f t="shared" si="65"/>
        <v>0</v>
      </c>
      <c r="BM43" s="387">
        <f t="shared" si="66"/>
        <v>0</v>
      </c>
      <c r="BN43" s="398">
        <f t="shared" si="67"/>
        <v>1422727</v>
      </c>
      <c r="BO43" s="398">
        <f t="shared" si="68"/>
        <v>0</v>
      </c>
      <c r="BP43" s="398">
        <f t="shared" si="69"/>
        <v>0</v>
      </c>
      <c r="BQ43" s="398">
        <f t="shared" si="70"/>
        <v>1422727</v>
      </c>
      <c r="BR43" s="398">
        <f t="shared" si="71"/>
        <v>0</v>
      </c>
      <c r="BS43" s="398">
        <f t="shared" si="72"/>
        <v>0</v>
      </c>
      <c r="BT43" s="398">
        <f t="shared" si="73"/>
        <v>1422727</v>
      </c>
      <c r="BU43" s="398">
        <f t="shared" si="74"/>
        <v>0</v>
      </c>
      <c r="BV43" s="398">
        <f t="shared" si="75"/>
        <v>0</v>
      </c>
      <c r="BW43" s="398">
        <f t="shared" si="76"/>
        <v>1422727</v>
      </c>
      <c r="BX43" s="398">
        <f t="shared" si="77"/>
        <v>0</v>
      </c>
      <c r="BY43" s="398">
        <f t="shared" si="78"/>
        <v>0</v>
      </c>
      <c r="BZ43" s="398">
        <f t="shared" si="79"/>
        <v>1422727</v>
      </c>
      <c r="CA43" s="398">
        <f t="shared" si="80"/>
        <v>0</v>
      </c>
      <c r="CB43" s="398">
        <f t="shared" si="81"/>
        <v>0</v>
      </c>
      <c r="CC43" s="398">
        <f t="shared" si="82"/>
        <v>1422727</v>
      </c>
      <c r="CD43" s="398">
        <f t="shared" si="83"/>
        <v>0</v>
      </c>
      <c r="CE43" s="398">
        <f t="shared" si="84"/>
        <v>0</v>
      </c>
      <c r="CF43" s="398">
        <f t="shared" si="85"/>
        <v>1422727</v>
      </c>
      <c r="CG43" s="398">
        <f t="shared" si="86"/>
        <v>0</v>
      </c>
      <c r="CH43" s="398">
        <f t="shared" si="87"/>
        <v>0</v>
      </c>
      <c r="CI43" s="398">
        <f t="shared" si="88"/>
        <v>1422727</v>
      </c>
      <c r="CJ43" s="399"/>
      <c r="CK43" s="400" t="s">
        <v>339</v>
      </c>
      <c r="CL43" s="399">
        <f t="shared" si="89"/>
        <v>0</v>
      </c>
      <c r="CM43" s="399">
        <f t="shared" si="90"/>
        <v>0</v>
      </c>
      <c r="CN43" s="399">
        <f t="shared" si="91"/>
        <v>1422727</v>
      </c>
      <c r="CO43" s="399">
        <f t="shared" si="92"/>
        <v>0</v>
      </c>
      <c r="CP43" s="399">
        <f t="shared" si="93"/>
        <v>0</v>
      </c>
      <c r="CQ43" s="399">
        <f t="shared" si="94"/>
        <v>1422727</v>
      </c>
      <c r="CR43" s="399">
        <f t="shared" si="95"/>
        <v>0</v>
      </c>
      <c r="CS43" s="399">
        <f t="shared" si="96"/>
        <v>0</v>
      </c>
      <c r="CT43" s="399">
        <f t="shared" si="97"/>
        <v>1422727</v>
      </c>
      <c r="CU43" s="399">
        <f t="shared" si="98"/>
        <v>0</v>
      </c>
      <c r="CV43" s="399">
        <f t="shared" si="99"/>
        <v>0</v>
      </c>
      <c r="CW43" s="399">
        <f t="shared" si="100"/>
        <v>1422727</v>
      </c>
      <c r="CX43" s="399">
        <f t="shared" si="101"/>
        <v>0</v>
      </c>
      <c r="CY43" s="399">
        <f t="shared" si="102"/>
        <v>0</v>
      </c>
      <c r="CZ43" s="399">
        <f t="shared" si="103"/>
        <v>1422727</v>
      </c>
      <c r="DA43" s="399">
        <f t="shared" si="104"/>
        <v>0</v>
      </c>
      <c r="DB43" s="399">
        <f t="shared" si="105"/>
        <v>0</v>
      </c>
      <c r="DC43" s="399">
        <f t="shared" si="106"/>
        <v>1422727</v>
      </c>
      <c r="DD43" s="399">
        <f t="shared" si="107"/>
        <v>0</v>
      </c>
      <c r="DE43" s="399">
        <f t="shared" si="108"/>
        <v>0</v>
      </c>
      <c r="DF43" s="399">
        <f t="shared" si="0"/>
        <v>1422727</v>
      </c>
      <c r="DG43" s="399">
        <f t="shared" si="109"/>
        <v>0</v>
      </c>
      <c r="DH43" s="399">
        <f t="shared" si="1"/>
        <v>0</v>
      </c>
      <c r="DI43" s="399">
        <f t="shared" si="2"/>
        <v>1422727</v>
      </c>
      <c r="DJ43" s="399">
        <f t="shared" si="110"/>
        <v>355681.75</v>
      </c>
      <c r="DK43" s="399">
        <f t="shared" si="3"/>
        <v>355681.75</v>
      </c>
      <c r="DL43" s="399">
        <f t="shared" si="4"/>
        <v>1067045.25</v>
      </c>
      <c r="DM43" s="399">
        <f t="shared" si="117"/>
        <v>355681.75</v>
      </c>
      <c r="DN43" s="399">
        <f t="shared" si="6"/>
        <v>711363.5</v>
      </c>
      <c r="DO43" s="399">
        <f t="shared" si="111"/>
        <v>711363.5</v>
      </c>
      <c r="DP43" s="398">
        <f t="shared" si="118"/>
        <v>355681.75</v>
      </c>
      <c r="DQ43" s="399">
        <f t="shared" si="112"/>
        <v>1067045.25</v>
      </c>
      <c r="DR43" s="399">
        <f t="shared" si="113"/>
        <v>355681.75</v>
      </c>
      <c r="DS43" s="399">
        <f t="shared" si="119"/>
        <v>355681.75</v>
      </c>
      <c r="DT43" s="399">
        <f>+DQ43+DS43</f>
        <v>1422727</v>
      </c>
      <c r="DU43" s="399">
        <f>+F43-DT43</f>
        <v>0</v>
      </c>
      <c r="DV43" s="401"/>
      <c r="DW43" s="645"/>
      <c r="DX43" s="370"/>
      <c r="DY43" s="357"/>
    </row>
    <row r="44" spans="1:129" ht="20.100000000000001" customHeight="1">
      <c r="A44" s="663">
        <f t="shared" si="116"/>
        <v>8</v>
      </c>
      <c r="B44" s="666" t="s">
        <v>350</v>
      </c>
      <c r="C44" s="403" t="s">
        <v>344</v>
      </c>
      <c r="D44" s="403" t="s">
        <v>224</v>
      </c>
      <c r="E44" s="403">
        <v>2020</v>
      </c>
      <c r="F44" s="404">
        <v>13727273</v>
      </c>
      <c r="G44" s="387">
        <f t="shared" si="10"/>
        <v>4</v>
      </c>
      <c r="H44" s="387">
        <f t="shared" si="11"/>
        <v>0</v>
      </c>
      <c r="I44" s="387">
        <f t="shared" si="12"/>
        <v>4</v>
      </c>
      <c r="J44" s="388">
        <f t="shared" si="13"/>
        <v>0</v>
      </c>
      <c r="K44" s="389">
        <f t="shared" si="14"/>
        <v>13727273</v>
      </c>
      <c r="L44" s="390">
        <f t="shared" si="15"/>
        <v>0.5</v>
      </c>
      <c r="M44" s="391" t="str">
        <f t="shared" si="16"/>
        <v>I</v>
      </c>
      <c r="N44" s="389">
        <f t="shared" si="17"/>
        <v>0</v>
      </c>
      <c r="O44" s="388">
        <f t="shared" si="18"/>
        <v>0</v>
      </c>
      <c r="P44" s="388">
        <f t="shared" si="19"/>
        <v>13727273</v>
      </c>
      <c r="Q44" s="392">
        <f t="shared" si="20"/>
        <v>0</v>
      </c>
      <c r="R44" s="393">
        <f t="shared" si="21"/>
        <v>0</v>
      </c>
      <c r="S44" s="393">
        <f t="shared" si="22"/>
        <v>13727273</v>
      </c>
      <c r="T44" s="392">
        <f t="shared" si="23"/>
        <v>0</v>
      </c>
      <c r="U44" s="393">
        <f t="shared" si="24"/>
        <v>0</v>
      </c>
      <c r="V44" s="393">
        <f t="shared" si="25"/>
        <v>13727273</v>
      </c>
      <c r="W44" s="392">
        <f t="shared" si="26"/>
        <v>0</v>
      </c>
      <c r="X44" s="393">
        <f t="shared" si="27"/>
        <v>0</v>
      </c>
      <c r="Y44" s="393">
        <f t="shared" si="28"/>
        <v>13727273</v>
      </c>
      <c r="Z44" s="392">
        <f t="shared" si="29"/>
        <v>0</v>
      </c>
      <c r="AA44" s="393">
        <f t="shared" si="30"/>
        <v>0</v>
      </c>
      <c r="AB44" s="393">
        <f t="shared" si="31"/>
        <v>13727273</v>
      </c>
      <c r="AC44" s="392">
        <f t="shared" si="32"/>
        <v>0</v>
      </c>
      <c r="AD44" s="393">
        <f t="shared" si="33"/>
        <v>0</v>
      </c>
      <c r="AE44" s="394">
        <f t="shared" si="8"/>
        <v>2023</v>
      </c>
      <c r="AF44" s="393">
        <f t="shared" si="34"/>
        <v>13727273</v>
      </c>
      <c r="AG44" s="392">
        <f t="shared" si="35"/>
        <v>0</v>
      </c>
      <c r="AH44" s="388">
        <f t="shared" si="36"/>
        <v>0</v>
      </c>
      <c r="AI44" s="395">
        <f t="shared" si="37"/>
        <v>13727273</v>
      </c>
      <c r="AJ44" s="396">
        <f t="shared" si="38"/>
        <v>0</v>
      </c>
      <c r="AK44" s="388">
        <f t="shared" si="39"/>
        <v>0</v>
      </c>
      <c r="AL44" s="397">
        <f t="shared" si="40"/>
        <v>5</v>
      </c>
      <c r="AM44" s="393">
        <f t="shared" si="41"/>
        <v>8</v>
      </c>
      <c r="AN44" s="393">
        <f t="shared" si="42"/>
        <v>8</v>
      </c>
      <c r="AO44" s="393">
        <f t="shared" si="43"/>
        <v>8</v>
      </c>
      <c r="AP44" s="393">
        <f t="shared" si="44"/>
        <v>8</v>
      </c>
      <c r="AQ44" s="393">
        <f t="shared" si="45"/>
        <v>8</v>
      </c>
      <c r="AR44" s="393">
        <f t="shared" si="46"/>
        <v>8</v>
      </c>
      <c r="AS44" s="393">
        <f t="shared" si="47"/>
        <v>8</v>
      </c>
      <c r="AT44" s="393">
        <f t="shared" si="48"/>
        <v>8</v>
      </c>
      <c r="AU44" s="393">
        <f t="shared" si="49"/>
        <v>8</v>
      </c>
      <c r="AV44" s="393">
        <f t="shared" si="50"/>
        <v>8</v>
      </c>
      <c r="AW44" s="393">
        <f t="shared" si="51"/>
        <v>8</v>
      </c>
      <c r="AX44" s="393">
        <f t="shared" si="52"/>
        <v>8</v>
      </c>
      <c r="AY44" s="393">
        <f t="shared" si="53"/>
        <v>8</v>
      </c>
      <c r="AZ44" s="393">
        <f t="shared" si="54"/>
        <v>8</v>
      </c>
      <c r="BA44" s="393">
        <f t="shared" si="55"/>
        <v>8</v>
      </c>
      <c r="BB44" s="393">
        <f t="shared" si="56"/>
        <v>8</v>
      </c>
      <c r="BC44" s="393">
        <f t="shared" si="57"/>
        <v>8</v>
      </c>
      <c r="BD44" s="393">
        <f t="shared" si="9"/>
        <v>8</v>
      </c>
      <c r="BE44" s="393">
        <f t="shared" si="58"/>
        <v>8</v>
      </c>
      <c r="BF44" s="393">
        <f t="shared" si="59"/>
        <v>8</v>
      </c>
      <c r="BG44" s="393">
        <f t="shared" si="60"/>
        <v>12</v>
      </c>
      <c r="BH44" s="398">
        <f t="shared" si="61"/>
        <v>13727273</v>
      </c>
      <c r="BI44" s="398">
        <f t="shared" si="62"/>
        <v>0</v>
      </c>
      <c r="BJ44" s="398">
        <f t="shared" si="63"/>
        <v>0</v>
      </c>
      <c r="BK44" s="398">
        <f t="shared" si="64"/>
        <v>13727273</v>
      </c>
      <c r="BL44" s="398">
        <f t="shared" si="65"/>
        <v>0</v>
      </c>
      <c r="BM44" s="387">
        <f t="shared" si="66"/>
        <v>0</v>
      </c>
      <c r="BN44" s="398">
        <f t="shared" si="67"/>
        <v>13727273</v>
      </c>
      <c r="BO44" s="398">
        <f t="shared" si="68"/>
        <v>0</v>
      </c>
      <c r="BP44" s="398">
        <f t="shared" si="69"/>
        <v>0</v>
      </c>
      <c r="BQ44" s="398">
        <f t="shared" si="70"/>
        <v>13727273</v>
      </c>
      <c r="BR44" s="398">
        <f t="shared" si="71"/>
        <v>0</v>
      </c>
      <c r="BS44" s="398">
        <f t="shared" si="72"/>
        <v>0</v>
      </c>
      <c r="BT44" s="398">
        <f t="shared" si="73"/>
        <v>13727273</v>
      </c>
      <c r="BU44" s="398">
        <f t="shared" si="74"/>
        <v>0</v>
      </c>
      <c r="BV44" s="398">
        <f t="shared" si="75"/>
        <v>0</v>
      </c>
      <c r="BW44" s="398">
        <f t="shared" si="76"/>
        <v>13727273</v>
      </c>
      <c r="BX44" s="398">
        <f t="shared" si="77"/>
        <v>0</v>
      </c>
      <c r="BY44" s="398">
        <f t="shared" si="78"/>
        <v>0</v>
      </c>
      <c r="BZ44" s="398">
        <f t="shared" si="79"/>
        <v>13727273</v>
      </c>
      <c r="CA44" s="398">
        <f t="shared" si="80"/>
        <v>0</v>
      </c>
      <c r="CB44" s="398">
        <f t="shared" si="81"/>
        <v>0</v>
      </c>
      <c r="CC44" s="398">
        <f t="shared" si="82"/>
        <v>13727273</v>
      </c>
      <c r="CD44" s="398">
        <f t="shared" si="83"/>
        <v>0</v>
      </c>
      <c r="CE44" s="398">
        <f t="shared" si="84"/>
        <v>0</v>
      </c>
      <c r="CF44" s="398">
        <f t="shared" si="85"/>
        <v>13727273</v>
      </c>
      <c r="CG44" s="398">
        <f t="shared" si="86"/>
        <v>0</v>
      </c>
      <c r="CH44" s="398">
        <f t="shared" si="87"/>
        <v>0</v>
      </c>
      <c r="CI44" s="398">
        <f t="shared" si="88"/>
        <v>13727273</v>
      </c>
      <c r="CJ44" s="399"/>
      <c r="CK44" s="400" t="s">
        <v>339</v>
      </c>
      <c r="CL44" s="399">
        <f t="shared" si="89"/>
        <v>0</v>
      </c>
      <c r="CM44" s="399">
        <f t="shared" si="90"/>
        <v>0</v>
      </c>
      <c r="CN44" s="399">
        <f t="shared" si="91"/>
        <v>13727273</v>
      </c>
      <c r="CO44" s="399">
        <f t="shared" si="92"/>
        <v>0</v>
      </c>
      <c r="CP44" s="399">
        <f t="shared" si="93"/>
        <v>0</v>
      </c>
      <c r="CQ44" s="399">
        <f t="shared" si="94"/>
        <v>13727273</v>
      </c>
      <c r="CR44" s="399">
        <f t="shared" si="95"/>
        <v>0</v>
      </c>
      <c r="CS44" s="399">
        <f t="shared" si="96"/>
        <v>0</v>
      </c>
      <c r="CT44" s="399">
        <f t="shared" si="97"/>
        <v>13727273</v>
      </c>
      <c r="CU44" s="399">
        <f t="shared" si="98"/>
        <v>0</v>
      </c>
      <c r="CV44" s="399">
        <f t="shared" si="99"/>
        <v>0</v>
      </c>
      <c r="CW44" s="399">
        <f t="shared" si="100"/>
        <v>13727273</v>
      </c>
      <c r="CX44" s="399">
        <f t="shared" si="101"/>
        <v>0</v>
      </c>
      <c r="CY44" s="399">
        <f t="shared" si="102"/>
        <v>0</v>
      </c>
      <c r="CZ44" s="399">
        <f t="shared" si="103"/>
        <v>13727273</v>
      </c>
      <c r="DA44" s="399">
        <f t="shared" si="104"/>
        <v>0</v>
      </c>
      <c r="DB44" s="399">
        <f t="shared" si="105"/>
        <v>0</v>
      </c>
      <c r="DC44" s="399">
        <f t="shared" si="106"/>
        <v>13727273</v>
      </c>
      <c r="DD44" s="399">
        <f t="shared" si="107"/>
        <v>0</v>
      </c>
      <c r="DE44" s="399">
        <f t="shared" si="108"/>
        <v>0</v>
      </c>
      <c r="DF44" s="399">
        <f t="shared" si="0"/>
        <v>13727273</v>
      </c>
      <c r="DG44" s="399">
        <f t="shared" si="109"/>
        <v>0</v>
      </c>
      <c r="DH44" s="399">
        <f t="shared" si="1"/>
        <v>0</v>
      </c>
      <c r="DI44" s="399">
        <f t="shared" si="2"/>
        <v>13727273</v>
      </c>
      <c r="DJ44" s="399">
        <f t="shared" si="110"/>
        <v>2287878.8333333335</v>
      </c>
      <c r="DK44" s="399">
        <f t="shared" si="3"/>
        <v>2287878.8333333335</v>
      </c>
      <c r="DL44" s="399">
        <f t="shared" si="4"/>
        <v>11439394.166666666</v>
      </c>
      <c r="DM44" s="399">
        <f t="shared" si="117"/>
        <v>3431818.25</v>
      </c>
      <c r="DN44" s="399">
        <f t="shared" si="6"/>
        <v>5719697.083333334</v>
      </c>
      <c r="DO44" s="399">
        <f t="shared" si="111"/>
        <v>8007575.916666666</v>
      </c>
      <c r="DP44" s="398">
        <f t="shared" si="118"/>
        <v>3431818.25</v>
      </c>
      <c r="DQ44" s="399">
        <f t="shared" si="112"/>
        <v>9151515.333333334</v>
      </c>
      <c r="DR44" s="399">
        <f t="shared" si="113"/>
        <v>4575757.666666666</v>
      </c>
      <c r="DS44" s="399">
        <f t="shared" si="119"/>
        <v>3431818.25</v>
      </c>
      <c r="DT44" s="399">
        <f t="shared" si="114"/>
        <v>12583333.583333334</v>
      </c>
      <c r="DU44" s="399">
        <f t="shared" si="115"/>
        <v>1143939.416666666</v>
      </c>
      <c r="DV44" s="401"/>
      <c r="DW44" s="645"/>
      <c r="DX44" s="370"/>
      <c r="DY44" s="357"/>
    </row>
    <row r="45" spans="1:129" ht="20.100000000000001" customHeight="1">
      <c r="A45" s="663">
        <f t="shared" si="116"/>
        <v>9</v>
      </c>
      <c r="B45" s="666" t="s">
        <v>351</v>
      </c>
      <c r="C45" s="403" t="s">
        <v>344</v>
      </c>
      <c r="D45" s="403" t="s">
        <v>227</v>
      </c>
      <c r="E45" s="403">
        <v>2020</v>
      </c>
      <c r="F45" s="404">
        <v>4061819</v>
      </c>
      <c r="G45" s="387">
        <f t="shared" si="10"/>
        <v>4</v>
      </c>
      <c r="H45" s="387">
        <f t="shared" si="11"/>
        <v>0</v>
      </c>
      <c r="I45" s="387">
        <f t="shared" si="12"/>
        <v>4</v>
      </c>
      <c r="J45" s="388">
        <f t="shared" si="13"/>
        <v>0</v>
      </c>
      <c r="K45" s="389">
        <f t="shared" si="14"/>
        <v>4061819</v>
      </c>
      <c r="L45" s="390">
        <f t="shared" si="15"/>
        <v>0.5</v>
      </c>
      <c r="M45" s="391" t="str">
        <f t="shared" si="16"/>
        <v>I</v>
      </c>
      <c r="N45" s="389">
        <f t="shared" si="17"/>
        <v>0</v>
      </c>
      <c r="O45" s="388">
        <f t="shared" si="18"/>
        <v>0</v>
      </c>
      <c r="P45" s="388">
        <f t="shared" si="19"/>
        <v>4061819</v>
      </c>
      <c r="Q45" s="392">
        <f t="shared" si="20"/>
        <v>0</v>
      </c>
      <c r="R45" s="393">
        <f t="shared" si="21"/>
        <v>0</v>
      </c>
      <c r="S45" s="393">
        <f t="shared" si="22"/>
        <v>4061819</v>
      </c>
      <c r="T45" s="392">
        <f t="shared" si="23"/>
        <v>0</v>
      </c>
      <c r="U45" s="393">
        <f t="shared" si="24"/>
        <v>0</v>
      </c>
      <c r="V45" s="393">
        <f t="shared" si="25"/>
        <v>4061819</v>
      </c>
      <c r="W45" s="392">
        <f t="shared" si="26"/>
        <v>0</v>
      </c>
      <c r="X45" s="393">
        <f t="shared" si="27"/>
        <v>0</v>
      </c>
      <c r="Y45" s="393">
        <f t="shared" si="28"/>
        <v>4061819</v>
      </c>
      <c r="Z45" s="392">
        <f t="shared" si="29"/>
        <v>0</v>
      </c>
      <c r="AA45" s="393">
        <f t="shared" si="30"/>
        <v>0</v>
      </c>
      <c r="AB45" s="393">
        <f t="shared" si="31"/>
        <v>4061819</v>
      </c>
      <c r="AC45" s="392">
        <f t="shared" si="32"/>
        <v>0</v>
      </c>
      <c r="AD45" s="393">
        <f t="shared" si="33"/>
        <v>0</v>
      </c>
      <c r="AE45" s="394">
        <f t="shared" si="8"/>
        <v>2023</v>
      </c>
      <c r="AF45" s="393">
        <f t="shared" si="34"/>
        <v>4061819</v>
      </c>
      <c r="AG45" s="392">
        <f t="shared" si="35"/>
        <v>0</v>
      </c>
      <c r="AH45" s="388">
        <f t="shared" si="36"/>
        <v>0</v>
      </c>
      <c r="AI45" s="395">
        <f t="shared" si="37"/>
        <v>4061819</v>
      </c>
      <c r="AJ45" s="396">
        <f t="shared" si="38"/>
        <v>0</v>
      </c>
      <c r="AK45" s="388">
        <f t="shared" si="39"/>
        <v>0</v>
      </c>
      <c r="AL45" s="397">
        <f t="shared" si="40"/>
        <v>8</v>
      </c>
      <c r="AM45" s="393">
        <f t="shared" si="41"/>
        <v>5</v>
      </c>
      <c r="AN45" s="393">
        <f t="shared" si="42"/>
        <v>5</v>
      </c>
      <c r="AO45" s="393">
        <f t="shared" si="43"/>
        <v>5</v>
      </c>
      <c r="AP45" s="393">
        <f t="shared" si="44"/>
        <v>5</v>
      </c>
      <c r="AQ45" s="393">
        <f t="shared" si="45"/>
        <v>5</v>
      </c>
      <c r="AR45" s="393">
        <f t="shared" si="46"/>
        <v>5</v>
      </c>
      <c r="AS45" s="393">
        <f t="shared" si="47"/>
        <v>5</v>
      </c>
      <c r="AT45" s="393">
        <f t="shared" si="48"/>
        <v>5</v>
      </c>
      <c r="AU45" s="393">
        <f t="shared" si="49"/>
        <v>5</v>
      </c>
      <c r="AV45" s="393">
        <f t="shared" si="50"/>
        <v>5</v>
      </c>
      <c r="AW45" s="393">
        <f t="shared" si="51"/>
        <v>5</v>
      </c>
      <c r="AX45" s="393">
        <f t="shared" si="52"/>
        <v>5</v>
      </c>
      <c r="AY45" s="393">
        <f t="shared" si="53"/>
        <v>5</v>
      </c>
      <c r="AZ45" s="393">
        <f t="shared" si="54"/>
        <v>5</v>
      </c>
      <c r="BA45" s="393">
        <f t="shared" si="55"/>
        <v>5</v>
      </c>
      <c r="BB45" s="393">
        <f t="shared" si="56"/>
        <v>5</v>
      </c>
      <c r="BC45" s="393">
        <f t="shared" si="57"/>
        <v>5</v>
      </c>
      <c r="BD45" s="393">
        <f t="shared" si="9"/>
        <v>5</v>
      </c>
      <c r="BE45" s="393">
        <f t="shared" si="58"/>
        <v>5</v>
      </c>
      <c r="BF45" s="393">
        <f t="shared" si="59"/>
        <v>5</v>
      </c>
      <c r="BG45" s="393">
        <f t="shared" si="60"/>
        <v>12</v>
      </c>
      <c r="BH45" s="398">
        <f t="shared" si="61"/>
        <v>4061819</v>
      </c>
      <c r="BI45" s="398">
        <f t="shared" si="62"/>
        <v>0</v>
      </c>
      <c r="BJ45" s="398">
        <f t="shared" si="63"/>
        <v>0</v>
      </c>
      <c r="BK45" s="398">
        <f t="shared" si="64"/>
        <v>4061819</v>
      </c>
      <c r="BL45" s="398">
        <f t="shared" si="65"/>
        <v>0</v>
      </c>
      <c r="BM45" s="387">
        <f t="shared" si="66"/>
        <v>0</v>
      </c>
      <c r="BN45" s="398">
        <f t="shared" si="67"/>
        <v>4061819</v>
      </c>
      <c r="BO45" s="398">
        <f t="shared" si="68"/>
        <v>0</v>
      </c>
      <c r="BP45" s="398">
        <f t="shared" si="69"/>
        <v>0</v>
      </c>
      <c r="BQ45" s="398">
        <f t="shared" si="70"/>
        <v>4061819</v>
      </c>
      <c r="BR45" s="398">
        <f t="shared" si="71"/>
        <v>0</v>
      </c>
      <c r="BS45" s="398">
        <f t="shared" si="72"/>
        <v>0</v>
      </c>
      <c r="BT45" s="398">
        <f t="shared" si="73"/>
        <v>4061819</v>
      </c>
      <c r="BU45" s="398">
        <f t="shared" si="74"/>
        <v>0</v>
      </c>
      <c r="BV45" s="398">
        <f t="shared" si="75"/>
        <v>0</v>
      </c>
      <c r="BW45" s="398">
        <f t="shared" si="76"/>
        <v>4061819</v>
      </c>
      <c r="BX45" s="398">
        <f t="shared" si="77"/>
        <v>0</v>
      </c>
      <c r="BY45" s="398">
        <f t="shared" si="78"/>
        <v>0</v>
      </c>
      <c r="BZ45" s="398">
        <f t="shared" si="79"/>
        <v>4061819</v>
      </c>
      <c r="CA45" s="398">
        <f t="shared" si="80"/>
        <v>0</v>
      </c>
      <c r="CB45" s="398">
        <f t="shared" si="81"/>
        <v>0</v>
      </c>
      <c r="CC45" s="398">
        <f t="shared" si="82"/>
        <v>4061819</v>
      </c>
      <c r="CD45" s="398">
        <f t="shared" si="83"/>
        <v>0</v>
      </c>
      <c r="CE45" s="398">
        <f t="shared" si="84"/>
        <v>0</v>
      </c>
      <c r="CF45" s="398">
        <f t="shared" si="85"/>
        <v>4061819</v>
      </c>
      <c r="CG45" s="398">
        <f t="shared" si="86"/>
        <v>0</v>
      </c>
      <c r="CH45" s="398">
        <f t="shared" si="87"/>
        <v>0</v>
      </c>
      <c r="CI45" s="398">
        <f t="shared" si="88"/>
        <v>4061819</v>
      </c>
      <c r="CJ45" s="399"/>
      <c r="CK45" s="400" t="s">
        <v>339</v>
      </c>
      <c r="CL45" s="399">
        <f t="shared" si="89"/>
        <v>0</v>
      </c>
      <c r="CM45" s="399">
        <f t="shared" si="90"/>
        <v>0</v>
      </c>
      <c r="CN45" s="399">
        <f t="shared" si="91"/>
        <v>4061819</v>
      </c>
      <c r="CO45" s="399">
        <f t="shared" si="92"/>
        <v>0</v>
      </c>
      <c r="CP45" s="399">
        <f t="shared" si="93"/>
        <v>0</v>
      </c>
      <c r="CQ45" s="399">
        <f t="shared" si="94"/>
        <v>4061819</v>
      </c>
      <c r="CR45" s="399">
        <f t="shared" si="95"/>
        <v>0</v>
      </c>
      <c r="CS45" s="399">
        <f t="shared" si="96"/>
        <v>0</v>
      </c>
      <c r="CT45" s="399">
        <f t="shared" si="97"/>
        <v>4061819</v>
      </c>
      <c r="CU45" s="399">
        <f t="shared" si="98"/>
        <v>0</v>
      </c>
      <c r="CV45" s="399">
        <f t="shared" si="99"/>
        <v>0</v>
      </c>
      <c r="CW45" s="399">
        <f t="shared" si="100"/>
        <v>4061819</v>
      </c>
      <c r="CX45" s="399">
        <f t="shared" si="101"/>
        <v>0</v>
      </c>
      <c r="CY45" s="399">
        <f t="shared" si="102"/>
        <v>0</v>
      </c>
      <c r="CZ45" s="399">
        <f t="shared" si="103"/>
        <v>4061819</v>
      </c>
      <c r="DA45" s="399">
        <f t="shared" si="104"/>
        <v>0</v>
      </c>
      <c r="DB45" s="399">
        <f t="shared" si="105"/>
        <v>0</v>
      </c>
      <c r="DC45" s="399">
        <f t="shared" si="106"/>
        <v>4061819</v>
      </c>
      <c r="DD45" s="399">
        <f t="shared" si="107"/>
        <v>0</v>
      </c>
      <c r="DE45" s="399">
        <f t="shared" si="108"/>
        <v>0</v>
      </c>
      <c r="DF45" s="399">
        <f t="shared" si="0"/>
        <v>4061819</v>
      </c>
      <c r="DG45" s="399">
        <f t="shared" si="109"/>
        <v>0</v>
      </c>
      <c r="DH45" s="399">
        <f t="shared" si="1"/>
        <v>0</v>
      </c>
      <c r="DI45" s="399">
        <f t="shared" si="2"/>
        <v>4061819</v>
      </c>
      <c r="DJ45" s="399">
        <f t="shared" si="110"/>
        <v>423106.14583333331</v>
      </c>
      <c r="DK45" s="399">
        <f t="shared" si="3"/>
        <v>423106.14583333331</v>
      </c>
      <c r="DL45" s="399">
        <f t="shared" si="4"/>
        <v>3638712.8541666665</v>
      </c>
      <c r="DM45" s="399">
        <f t="shared" si="117"/>
        <v>1015454.75</v>
      </c>
      <c r="DN45" s="399">
        <f t="shared" si="6"/>
        <v>1438560.8958333333</v>
      </c>
      <c r="DO45" s="399">
        <f t="shared" si="111"/>
        <v>2623258.104166667</v>
      </c>
      <c r="DP45" s="398">
        <f t="shared" si="118"/>
        <v>1015454.75</v>
      </c>
      <c r="DQ45" s="399">
        <f t="shared" si="112"/>
        <v>2454015.645833333</v>
      </c>
      <c r="DR45" s="399">
        <f t="shared" si="113"/>
        <v>1607803.354166667</v>
      </c>
      <c r="DS45" s="399">
        <f t="shared" si="119"/>
        <v>1015454.75</v>
      </c>
      <c r="DT45" s="399">
        <f t="shared" si="114"/>
        <v>3469470.395833333</v>
      </c>
      <c r="DU45" s="399">
        <f t="shared" si="115"/>
        <v>592348.60416666698</v>
      </c>
      <c r="DV45" s="401"/>
      <c r="DW45" s="645"/>
      <c r="DX45" s="370"/>
      <c r="DY45" s="357"/>
    </row>
    <row r="46" spans="1:129" ht="20.100000000000001" customHeight="1">
      <c r="A46" s="663">
        <f t="shared" si="116"/>
        <v>10</v>
      </c>
      <c r="B46" s="667" t="s">
        <v>348</v>
      </c>
      <c r="C46" s="385" t="s">
        <v>344</v>
      </c>
      <c r="D46" s="385" t="s">
        <v>222</v>
      </c>
      <c r="E46" s="385">
        <v>2021</v>
      </c>
      <c r="F46" s="386">
        <v>3454545</v>
      </c>
      <c r="G46" s="387">
        <f t="shared" si="10"/>
        <v>4</v>
      </c>
      <c r="H46" s="387">
        <f t="shared" si="11"/>
        <v>0</v>
      </c>
      <c r="I46" s="387">
        <f t="shared" si="12"/>
        <v>4</v>
      </c>
      <c r="J46" s="388">
        <f t="shared" si="13"/>
        <v>0</v>
      </c>
      <c r="K46" s="389">
        <f t="shared" si="14"/>
        <v>3454545</v>
      </c>
      <c r="L46" s="390">
        <f t="shared" si="15"/>
        <v>0.5</v>
      </c>
      <c r="M46" s="391" t="str">
        <f t="shared" si="16"/>
        <v>I</v>
      </c>
      <c r="N46" s="389">
        <f t="shared" si="17"/>
        <v>0</v>
      </c>
      <c r="O46" s="388">
        <f t="shared" si="18"/>
        <v>0</v>
      </c>
      <c r="P46" s="388">
        <f t="shared" si="19"/>
        <v>3454545</v>
      </c>
      <c r="Q46" s="392">
        <f t="shared" si="20"/>
        <v>0</v>
      </c>
      <c r="R46" s="393">
        <f t="shared" si="21"/>
        <v>0</v>
      </c>
      <c r="S46" s="393">
        <f t="shared" si="22"/>
        <v>3454545</v>
      </c>
      <c r="T46" s="392">
        <f t="shared" si="23"/>
        <v>0</v>
      </c>
      <c r="U46" s="393">
        <f t="shared" si="24"/>
        <v>0</v>
      </c>
      <c r="V46" s="393">
        <f t="shared" si="25"/>
        <v>3454545</v>
      </c>
      <c r="W46" s="392">
        <f t="shared" si="26"/>
        <v>0</v>
      </c>
      <c r="X46" s="393">
        <f t="shared" si="27"/>
        <v>0</v>
      </c>
      <c r="Y46" s="393">
        <f t="shared" si="28"/>
        <v>3454545</v>
      </c>
      <c r="Z46" s="392">
        <f t="shared" si="29"/>
        <v>0</v>
      </c>
      <c r="AA46" s="393">
        <f t="shared" si="30"/>
        <v>0</v>
      </c>
      <c r="AB46" s="393">
        <f t="shared" si="31"/>
        <v>3454545</v>
      </c>
      <c r="AC46" s="392">
        <f t="shared" si="32"/>
        <v>0</v>
      </c>
      <c r="AD46" s="393">
        <f t="shared" si="33"/>
        <v>0</v>
      </c>
      <c r="AE46" s="394">
        <f t="shared" si="8"/>
        <v>2024</v>
      </c>
      <c r="AF46" s="393">
        <f t="shared" si="34"/>
        <v>3454545</v>
      </c>
      <c r="AG46" s="392">
        <f t="shared" si="35"/>
        <v>0</v>
      </c>
      <c r="AH46" s="388">
        <f t="shared" si="36"/>
        <v>0</v>
      </c>
      <c r="AI46" s="395">
        <f t="shared" si="37"/>
        <v>3454545</v>
      </c>
      <c r="AJ46" s="396">
        <f t="shared" si="38"/>
        <v>0</v>
      </c>
      <c r="AK46" s="388">
        <f t="shared" si="39"/>
        <v>0</v>
      </c>
      <c r="AL46" s="397">
        <f t="shared" si="40"/>
        <v>3</v>
      </c>
      <c r="AM46" s="393">
        <f t="shared" si="41"/>
        <v>10</v>
      </c>
      <c r="AN46" s="393">
        <f t="shared" si="42"/>
        <v>10</v>
      </c>
      <c r="AO46" s="393">
        <f t="shared" si="43"/>
        <v>10</v>
      </c>
      <c r="AP46" s="393">
        <f t="shared" si="44"/>
        <v>10</v>
      </c>
      <c r="AQ46" s="393">
        <f t="shared" si="45"/>
        <v>10</v>
      </c>
      <c r="AR46" s="393">
        <f t="shared" si="46"/>
        <v>10</v>
      </c>
      <c r="AS46" s="393">
        <f t="shared" si="47"/>
        <v>10</v>
      </c>
      <c r="AT46" s="393">
        <f t="shared" si="48"/>
        <v>10</v>
      </c>
      <c r="AU46" s="393">
        <f t="shared" si="49"/>
        <v>10</v>
      </c>
      <c r="AV46" s="393">
        <f t="shared" si="50"/>
        <v>10</v>
      </c>
      <c r="AW46" s="393">
        <f t="shared" si="51"/>
        <v>10</v>
      </c>
      <c r="AX46" s="393">
        <f t="shared" si="52"/>
        <v>10</v>
      </c>
      <c r="AY46" s="393">
        <f t="shared" si="53"/>
        <v>10</v>
      </c>
      <c r="AZ46" s="393">
        <f t="shared" si="54"/>
        <v>10</v>
      </c>
      <c r="BA46" s="393">
        <f t="shared" si="55"/>
        <v>10</v>
      </c>
      <c r="BB46" s="393">
        <f t="shared" si="56"/>
        <v>10</v>
      </c>
      <c r="BC46" s="393">
        <f t="shared" si="57"/>
        <v>10</v>
      </c>
      <c r="BD46" s="393">
        <f t="shared" si="9"/>
        <v>10</v>
      </c>
      <c r="BE46" s="393">
        <f t="shared" si="58"/>
        <v>10</v>
      </c>
      <c r="BF46" s="393">
        <f t="shared" si="59"/>
        <v>10</v>
      </c>
      <c r="BG46" s="393">
        <f t="shared" si="60"/>
        <v>10</v>
      </c>
      <c r="BH46" s="398">
        <f t="shared" si="61"/>
        <v>3454545</v>
      </c>
      <c r="BI46" s="398">
        <f t="shared" si="62"/>
        <v>0</v>
      </c>
      <c r="BJ46" s="398">
        <f t="shared" si="63"/>
        <v>0</v>
      </c>
      <c r="BK46" s="398">
        <f t="shared" si="64"/>
        <v>3454545</v>
      </c>
      <c r="BL46" s="398">
        <f t="shared" si="65"/>
        <v>0</v>
      </c>
      <c r="BM46" s="387">
        <f t="shared" si="66"/>
        <v>0</v>
      </c>
      <c r="BN46" s="398">
        <f t="shared" si="67"/>
        <v>3454545</v>
      </c>
      <c r="BO46" s="398">
        <f t="shared" si="68"/>
        <v>0</v>
      </c>
      <c r="BP46" s="398">
        <f t="shared" si="69"/>
        <v>0</v>
      </c>
      <c r="BQ46" s="398">
        <f t="shared" si="70"/>
        <v>3454545</v>
      </c>
      <c r="BR46" s="398">
        <f t="shared" si="71"/>
        <v>0</v>
      </c>
      <c r="BS46" s="398">
        <f t="shared" si="72"/>
        <v>0</v>
      </c>
      <c r="BT46" s="398">
        <f t="shared" si="73"/>
        <v>3454545</v>
      </c>
      <c r="BU46" s="398">
        <f t="shared" si="74"/>
        <v>0</v>
      </c>
      <c r="BV46" s="398">
        <f t="shared" si="75"/>
        <v>0</v>
      </c>
      <c r="BW46" s="398">
        <f t="shared" si="76"/>
        <v>3454545</v>
      </c>
      <c r="BX46" s="398">
        <f t="shared" si="77"/>
        <v>0</v>
      </c>
      <c r="BY46" s="398">
        <f t="shared" si="78"/>
        <v>0</v>
      </c>
      <c r="BZ46" s="398">
        <f t="shared" si="79"/>
        <v>3454545</v>
      </c>
      <c r="CA46" s="398">
        <f t="shared" si="80"/>
        <v>0</v>
      </c>
      <c r="CB46" s="398">
        <f t="shared" si="81"/>
        <v>0</v>
      </c>
      <c r="CC46" s="398">
        <f t="shared" si="82"/>
        <v>3454545</v>
      </c>
      <c r="CD46" s="398">
        <f t="shared" si="83"/>
        <v>0</v>
      </c>
      <c r="CE46" s="398">
        <f t="shared" si="84"/>
        <v>0</v>
      </c>
      <c r="CF46" s="398">
        <f t="shared" si="85"/>
        <v>3454545</v>
      </c>
      <c r="CG46" s="398">
        <f t="shared" si="86"/>
        <v>0</v>
      </c>
      <c r="CH46" s="398">
        <f t="shared" si="87"/>
        <v>0</v>
      </c>
      <c r="CI46" s="398">
        <f t="shared" si="88"/>
        <v>3454545</v>
      </c>
      <c r="CJ46" s="399"/>
      <c r="CK46" s="400" t="s">
        <v>339</v>
      </c>
      <c r="CL46" s="399">
        <f t="shared" si="89"/>
        <v>0</v>
      </c>
      <c r="CM46" s="399">
        <f t="shared" si="90"/>
        <v>0</v>
      </c>
      <c r="CN46" s="399">
        <f t="shared" si="91"/>
        <v>3454545</v>
      </c>
      <c r="CO46" s="399">
        <f t="shared" si="92"/>
        <v>0</v>
      </c>
      <c r="CP46" s="399">
        <f t="shared" si="93"/>
        <v>0</v>
      </c>
      <c r="CQ46" s="399">
        <f t="shared" si="94"/>
        <v>3454545</v>
      </c>
      <c r="CR46" s="399">
        <f t="shared" si="95"/>
        <v>0</v>
      </c>
      <c r="CS46" s="399">
        <f t="shared" si="96"/>
        <v>0</v>
      </c>
      <c r="CT46" s="399">
        <f t="shared" si="97"/>
        <v>3454545</v>
      </c>
      <c r="CU46" s="399">
        <f t="shared" si="98"/>
        <v>0</v>
      </c>
      <c r="CV46" s="399">
        <f t="shared" si="99"/>
        <v>0</v>
      </c>
      <c r="CW46" s="399">
        <f t="shared" si="100"/>
        <v>3454545</v>
      </c>
      <c r="CX46" s="399">
        <f t="shared" si="101"/>
        <v>0</v>
      </c>
      <c r="CY46" s="399">
        <f t="shared" si="102"/>
        <v>0</v>
      </c>
      <c r="CZ46" s="399">
        <f t="shared" si="103"/>
        <v>3454545</v>
      </c>
      <c r="DA46" s="399">
        <f t="shared" si="104"/>
        <v>0</v>
      </c>
      <c r="DB46" s="399">
        <f t="shared" si="105"/>
        <v>0</v>
      </c>
      <c r="DC46" s="399">
        <f t="shared" si="106"/>
        <v>3454545</v>
      </c>
      <c r="DD46" s="399">
        <f t="shared" si="107"/>
        <v>0</v>
      </c>
      <c r="DE46" s="399">
        <f t="shared" si="108"/>
        <v>0</v>
      </c>
      <c r="DF46" s="399">
        <f t="shared" si="0"/>
        <v>3454545</v>
      </c>
      <c r="DG46" s="399">
        <f t="shared" si="109"/>
        <v>0</v>
      </c>
      <c r="DH46" s="399">
        <f t="shared" si="1"/>
        <v>0</v>
      </c>
      <c r="DI46" s="399">
        <f t="shared" si="2"/>
        <v>3454545</v>
      </c>
      <c r="DJ46" s="399">
        <f t="shared" si="110"/>
        <v>0</v>
      </c>
      <c r="DK46" s="399">
        <f t="shared" si="3"/>
        <v>0</v>
      </c>
      <c r="DL46" s="399">
        <f t="shared" si="4"/>
        <v>3454545</v>
      </c>
      <c r="DM46" s="405">
        <f t="shared" si="117"/>
        <v>719696.875</v>
      </c>
      <c r="DN46" s="399">
        <f t="shared" si="6"/>
        <v>719696.875</v>
      </c>
      <c r="DO46" s="399">
        <f t="shared" si="111"/>
        <v>2734848.125</v>
      </c>
      <c r="DP46" s="398">
        <f t="shared" si="118"/>
        <v>863636.25</v>
      </c>
      <c r="DQ46" s="399">
        <f t="shared" si="112"/>
        <v>1583333.125</v>
      </c>
      <c r="DR46" s="399">
        <f>F46-DQ46</f>
        <v>1871211.875</v>
      </c>
      <c r="DS46" s="399">
        <f t="shared" si="119"/>
        <v>863636.25</v>
      </c>
      <c r="DT46" s="399">
        <f t="shared" si="114"/>
        <v>2446969.375</v>
      </c>
      <c r="DU46" s="399">
        <f t="shared" si="115"/>
        <v>1007575.625</v>
      </c>
      <c r="DV46" s="401"/>
      <c r="DW46" s="645"/>
      <c r="DX46" s="406"/>
    </row>
    <row r="47" spans="1:129" ht="20.100000000000001" customHeight="1">
      <c r="A47" s="663">
        <f t="shared" si="116"/>
        <v>11</v>
      </c>
      <c r="B47" s="667" t="s">
        <v>352</v>
      </c>
      <c r="C47" s="385" t="s">
        <v>353</v>
      </c>
      <c r="D47" s="385" t="s">
        <v>224</v>
      </c>
      <c r="E47" s="385">
        <v>2021</v>
      </c>
      <c r="F47" s="386">
        <v>9090909</v>
      </c>
      <c r="G47" s="387">
        <f t="shared" si="10"/>
        <v>8</v>
      </c>
      <c r="H47" s="387">
        <f t="shared" si="11"/>
        <v>0</v>
      </c>
      <c r="I47" s="387">
        <f t="shared" si="12"/>
        <v>8</v>
      </c>
      <c r="J47" s="388">
        <f t="shared" si="13"/>
        <v>0</v>
      </c>
      <c r="K47" s="389">
        <f t="shared" si="14"/>
        <v>9090909</v>
      </c>
      <c r="L47" s="390">
        <f t="shared" si="15"/>
        <v>0.25</v>
      </c>
      <c r="M47" s="391" t="str">
        <f t="shared" si="16"/>
        <v>II</v>
      </c>
      <c r="N47" s="389">
        <f t="shared" si="17"/>
        <v>0</v>
      </c>
      <c r="O47" s="388">
        <f t="shared" si="18"/>
        <v>0</v>
      </c>
      <c r="P47" s="388">
        <f t="shared" si="19"/>
        <v>9090909</v>
      </c>
      <c r="Q47" s="392">
        <f t="shared" si="20"/>
        <v>0</v>
      </c>
      <c r="R47" s="393">
        <f t="shared" si="21"/>
        <v>0</v>
      </c>
      <c r="S47" s="393">
        <f t="shared" si="22"/>
        <v>9090909</v>
      </c>
      <c r="T47" s="392">
        <f t="shared" si="23"/>
        <v>0</v>
      </c>
      <c r="U47" s="393">
        <f t="shared" si="24"/>
        <v>0</v>
      </c>
      <c r="V47" s="393">
        <f t="shared" si="25"/>
        <v>9090909</v>
      </c>
      <c r="W47" s="392">
        <f t="shared" si="26"/>
        <v>0</v>
      </c>
      <c r="X47" s="393">
        <f t="shared" si="27"/>
        <v>0</v>
      </c>
      <c r="Y47" s="393">
        <f t="shared" si="28"/>
        <v>9090909</v>
      </c>
      <c r="Z47" s="392">
        <f t="shared" si="29"/>
        <v>0</v>
      </c>
      <c r="AA47" s="393">
        <f t="shared" si="30"/>
        <v>0</v>
      </c>
      <c r="AB47" s="393">
        <f t="shared" si="31"/>
        <v>9090909</v>
      </c>
      <c r="AC47" s="392">
        <f t="shared" si="32"/>
        <v>0</v>
      </c>
      <c r="AD47" s="393">
        <f t="shared" si="33"/>
        <v>0</v>
      </c>
      <c r="AE47" s="394">
        <f>IF(AND($E47&lt;=1994,$M47="I"),1995+3,IF(AND($E47&lt;=1994,$M47="II"),1995+7,IF(AND($E47&lt;=1994,$M47="III"),1995+15,IF(AND($E47&lt;=1994,$M47="IV"),1995+19,IF($M47="I",$E47+3,IF($M47="II",$E47+7,IF($M47="III",$E47+15,IF($M47="IV",$E47+19,1995))))))))</f>
        <v>2028</v>
      </c>
      <c r="AF47" s="393">
        <f t="shared" si="34"/>
        <v>9090909</v>
      </c>
      <c r="AG47" s="392">
        <f t="shared" si="35"/>
        <v>0</v>
      </c>
      <c r="AH47" s="388">
        <f t="shared" si="36"/>
        <v>0</v>
      </c>
      <c r="AI47" s="395">
        <f t="shared" si="37"/>
        <v>9090909</v>
      </c>
      <c r="AJ47" s="396">
        <f t="shared" si="38"/>
        <v>0</v>
      </c>
      <c r="AK47" s="388">
        <f t="shared" si="39"/>
        <v>0</v>
      </c>
      <c r="AL47" s="397">
        <f t="shared" si="40"/>
        <v>5</v>
      </c>
      <c r="AM47" s="393">
        <f t="shared" si="41"/>
        <v>8</v>
      </c>
      <c r="AN47" s="393">
        <f t="shared" si="42"/>
        <v>8</v>
      </c>
      <c r="AO47" s="393">
        <f t="shared" si="43"/>
        <v>8</v>
      </c>
      <c r="AP47" s="393">
        <f t="shared" si="44"/>
        <v>8</v>
      </c>
      <c r="AQ47" s="393">
        <f t="shared" si="45"/>
        <v>8</v>
      </c>
      <c r="AR47" s="393">
        <f t="shared" si="46"/>
        <v>8</v>
      </c>
      <c r="AS47" s="393">
        <f t="shared" si="47"/>
        <v>8</v>
      </c>
      <c r="AT47" s="393">
        <f t="shared" si="48"/>
        <v>8</v>
      </c>
      <c r="AU47" s="393">
        <f t="shared" si="49"/>
        <v>8</v>
      </c>
      <c r="AV47" s="393">
        <f t="shared" si="50"/>
        <v>8</v>
      </c>
      <c r="AW47" s="393">
        <f t="shared" si="51"/>
        <v>8</v>
      </c>
      <c r="AX47" s="393">
        <f t="shared" si="52"/>
        <v>8</v>
      </c>
      <c r="AY47" s="393">
        <f t="shared" si="53"/>
        <v>8</v>
      </c>
      <c r="AZ47" s="393">
        <f t="shared" si="54"/>
        <v>8</v>
      </c>
      <c r="BA47" s="393">
        <f t="shared" si="55"/>
        <v>8</v>
      </c>
      <c r="BB47" s="393">
        <f t="shared" si="56"/>
        <v>8</v>
      </c>
      <c r="BC47" s="393">
        <f t="shared" si="57"/>
        <v>8</v>
      </c>
      <c r="BD47" s="393">
        <f t="shared" si="9"/>
        <v>8</v>
      </c>
      <c r="BE47" s="393">
        <f t="shared" si="58"/>
        <v>8</v>
      </c>
      <c r="BF47" s="393">
        <f t="shared" si="59"/>
        <v>8</v>
      </c>
      <c r="BG47" s="393">
        <f t="shared" si="60"/>
        <v>8</v>
      </c>
      <c r="BH47" s="398">
        <f t="shared" si="61"/>
        <v>9090909</v>
      </c>
      <c r="BI47" s="398">
        <f t="shared" si="62"/>
        <v>0</v>
      </c>
      <c r="BJ47" s="398">
        <f t="shared" si="63"/>
        <v>0</v>
      </c>
      <c r="BK47" s="398">
        <f t="shared" si="64"/>
        <v>9090909</v>
      </c>
      <c r="BL47" s="398">
        <f t="shared" si="65"/>
        <v>0</v>
      </c>
      <c r="BM47" s="387">
        <f t="shared" si="66"/>
        <v>0</v>
      </c>
      <c r="BN47" s="398">
        <f t="shared" si="67"/>
        <v>9090909</v>
      </c>
      <c r="BO47" s="398">
        <f t="shared" si="68"/>
        <v>0</v>
      </c>
      <c r="BP47" s="398">
        <f t="shared" si="69"/>
        <v>0</v>
      </c>
      <c r="BQ47" s="398">
        <f t="shared" si="70"/>
        <v>9090909</v>
      </c>
      <c r="BR47" s="398">
        <f t="shared" si="71"/>
        <v>0</v>
      </c>
      <c r="BS47" s="398">
        <f t="shared" si="72"/>
        <v>0</v>
      </c>
      <c r="BT47" s="398">
        <f t="shared" si="73"/>
        <v>9090909</v>
      </c>
      <c r="BU47" s="398">
        <f t="shared" si="74"/>
        <v>0</v>
      </c>
      <c r="BV47" s="398">
        <f t="shared" si="75"/>
        <v>0</v>
      </c>
      <c r="BW47" s="398">
        <f t="shared" si="76"/>
        <v>9090909</v>
      </c>
      <c r="BX47" s="398">
        <f t="shared" si="77"/>
        <v>0</v>
      </c>
      <c r="BY47" s="398">
        <f t="shared" si="78"/>
        <v>0</v>
      </c>
      <c r="BZ47" s="398">
        <f t="shared" si="79"/>
        <v>9090909</v>
      </c>
      <c r="CA47" s="398">
        <f t="shared" si="80"/>
        <v>0</v>
      </c>
      <c r="CB47" s="398">
        <f t="shared" si="81"/>
        <v>0</v>
      </c>
      <c r="CC47" s="398">
        <f t="shared" si="82"/>
        <v>9090909</v>
      </c>
      <c r="CD47" s="398">
        <f t="shared" si="83"/>
        <v>0</v>
      </c>
      <c r="CE47" s="398">
        <f t="shared" si="84"/>
        <v>0</v>
      </c>
      <c r="CF47" s="398">
        <f t="shared" si="85"/>
        <v>9090909</v>
      </c>
      <c r="CG47" s="398">
        <f t="shared" si="86"/>
        <v>0</v>
      </c>
      <c r="CH47" s="398">
        <f t="shared" si="87"/>
        <v>0</v>
      </c>
      <c r="CI47" s="398">
        <f t="shared" si="88"/>
        <v>9090909</v>
      </c>
      <c r="CJ47" s="399"/>
      <c r="CK47" s="400" t="s">
        <v>339</v>
      </c>
      <c r="CL47" s="399">
        <f t="shared" si="89"/>
        <v>0</v>
      </c>
      <c r="CM47" s="399">
        <f t="shared" si="90"/>
        <v>0</v>
      </c>
      <c r="CN47" s="399">
        <f t="shared" si="91"/>
        <v>9090909</v>
      </c>
      <c r="CO47" s="399">
        <f t="shared" si="92"/>
        <v>0</v>
      </c>
      <c r="CP47" s="399">
        <f t="shared" si="93"/>
        <v>0</v>
      </c>
      <c r="CQ47" s="399">
        <f t="shared" si="94"/>
        <v>9090909</v>
      </c>
      <c r="CR47" s="399">
        <f t="shared" si="95"/>
        <v>0</v>
      </c>
      <c r="CS47" s="399">
        <f t="shared" si="96"/>
        <v>0</v>
      </c>
      <c r="CT47" s="399">
        <f t="shared" si="97"/>
        <v>9090909</v>
      </c>
      <c r="CU47" s="399">
        <f t="shared" si="98"/>
        <v>0</v>
      </c>
      <c r="CV47" s="399">
        <f t="shared" si="99"/>
        <v>0</v>
      </c>
      <c r="CW47" s="399">
        <f t="shared" si="100"/>
        <v>9090909</v>
      </c>
      <c r="CX47" s="399">
        <f t="shared" si="101"/>
        <v>0</v>
      </c>
      <c r="CY47" s="399">
        <f t="shared" si="102"/>
        <v>0</v>
      </c>
      <c r="CZ47" s="399">
        <f t="shared" si="103"/>
        <v>9090909</v>
      </c>
      <c r="DA47" s="399">
        <f t="shared" si="104"/>
        <v>0</v>
      </c>
      <c r="DB47" s="399">
        <f t="shared" si="105"/>
        <v>0</v>
      </c>
      <c r="DC47" s="399">
        <f t="shared" si="106"/>
        <v>9090909</v>
      </c>
      <c r="DD47" s="399">
        <f t="shared" si="107"/>
        <v>0</v>
      </c>
      <c r="DE47" s="399">
        <f t="shared" si="108"/>
        <v>0</v>
      </c>
      <c r="DF47" s="399">
        <f t="shared" si="0"/>
        <v>9090909</v>
      </c>
      <c r="DG47" s="399">
        <f t="shared" si="109"/>
        <v>0</v>
      </c>
      <c r="DH47" s="399">
        <f t="shared" si="1"/>
        <v>0</v>
      </c>
      <c r="DI47" s="399">
        <f t="shared" si="2"/>
        <v>9090909</v>
      </c>
      <c r="DJ47" s="399">
        <f t="shared" si="110"/>
        <v>0</v>
      </c>
      <c r="DK47" s="399">
        <f t="shared" si="3"/>
        <v>0</v>
      </c>
      <c r="DL47" s="399">
        <f t="shared" si="4"/>
        <v>9090909</v>
      </c>
      <c r="DM47" s="405">
        <f>IF($E47&gt;=2022,0,IF($AE47-2021&lt;=0,DL47,IF($M47="I",0.25*$K47*BG47/12,IF($M47="II",0.125*$K47*BG47/12,IF($M47="III",0.0625*$K47*BG47/12,IF($M47="IV",0.05*$K47*BG47/12,$K47))))))</f>
        <v>757575.75</v>
      </c>
      <c r="DN47" s="399">
        <f>+DM47</f>
        <v>757575.75</v>
      </c>
      <c r="DO47" s="399">
        <f t="shared" si="111"/>
        <v>8333333.25</v>
      </c>
      <c r="DP47" s="398">
        <f>F47/8</f>
        <v>1136363.625</v>
      </c>
      <c r="DQ47" s="399">
        <f t="shared" si="112"/>
        <v>1893939.375</v>
      </c>
      <c r="DR47" s="399">
        <f t="shared" si="113"/>
        <v>7196969.625</v>
      </c>
      <c r="DS47" s="399">
        <f>+F47/8</f>
        <v>1136363.625</v>
      </c>
      <c r="DT47" s="399">
        <f t="shared" si="114"/>
        <v>3030303</v>
      </c>
      <c r="DU47" s="399">
        <f>+F47-DT47</f>
        <v>6060606</v>
      </c>
      <c r="DV47" s="401"/>
      <c r="DW47" s="645"/>
      <c r="DX47" s="406"/>
    </row>
    <row r="48" spans="1:129" ht="20.100000000000001" customHeight="1">
      <c r="A48" s="663">
        <f t="shared" si="116"/>
        <v>12</v>
      </c>
      <c r="B48" s="666" t="s">
        <v>354</v>
      </c>
      <c r="C48" s="403" t="s">
        <v>355</v>
      </c>
      <c r="D48" s="403" t="s">
        <v>225</v>
      </c>
      <c r="E48" s="403">
        <v>2017</v>
      </c>
      <c r="F48" s="404">
        <v>35000000</v>
      </c>
      <c r="G48" s="387">
        <f t="shared" si="10"/>
        <v>16</v>
      </c>
      <c r="H48" s="387">
        <f t="shared" si="11"/>
        <v>0</v>
      </c>
      <c r="I48" s="387">
        <f t="shared" si="12"/>
        <v>16</v>
      </c>
      <c r="J48" s="388">
        <f t="shared" si="13"/>
        <v>0</v>
      </c>
      <c r="K48" s="389">
        <f t="shared" si="14"/>
        <v>35000000</v>
      </c>
      <c r="L48" s="390">
        <f t="shared" si="15"/>
        <v>0.1</v>
      </c>
      <c r="M48" s="391" t="str">
        <f t="shared" si="16"/>
        <v>III</v>
      </c>
      <c r="N48" s="389">
        <f t="shared" si="17"/>
        <v>0</v>
      </c>
      <c r="O48" s="388">
        <f t="shared" si="18"/>
        <v>0</v>
      </c>
      <c r="P48" s="388">
        <f t="shared" si="19"/>
        <v>35000000</v>
      </c>
      <c r="Q48" s="392">
        <f t="shared" si="20"/>
        <v>0</v>
      </c>
      <c r="R48" s="393">
        <f t="shared" si="21"/>
        <v>0</v>
      </c>
      <c r="S48" s="393">
        <f t="shared" si="22"/>
        <v>35000000</v>
      </c>
      <c r="T48" s="392">
        <f t="shared" si="23"/>
        <v>0</v>
      </c>
      <c r="U48" s="393">
        <f t="shared" si="24"/>
        <v>0</v>
      </c>
      <c r="V48" s="393">
        <f t="shared" si="25"/>
        <v>35000000</v>
      </c>
      <c r="W48" s="392">
        <f t="shared" si="26"/>
        <v>0</v>
      </c>
      <c r="X48" s="393">
        <f t="shared" si="27"/>
        <v>0</v>
      </c>
      <c r="Y48" s="393">
        <f t="shared" si="28"/>
        <v>35000000</v>
      </c>
      <c r="Z48" s="392">
        <f t="shared" si="29"/>
        <v>0</v>
      </c>
      <c r="AA48" s="393">
        <f t="shared" si="30"/>
        <v>0</v>
      </c>
      <c r="AB48" s="393">
        <f t="shared" si="31"/>
        <v>35000000</v>
      </c>
      <c r="AC48" s="392">
        <f t="shared" si="32"/>
        <v>0</v>
      </c>
      <c r="AD48" s="393">
        <f t="shared" si="33"/>
        <v>0</v>
      </c>
      <c r="AE48" s="394">
        <f t="shared" si="8"/>
        <v>2032</v>
      </c>
      <c r="AF48" s="393">
        <f t="shared" si="34"/>
        <v>35000000</v>
      </c>
      <c r="AG48" s="392">
        <f t="shared" si="35"/>
        <v>0</v>
      </c>
      <c r="AH48" s="388">
        <f t="shared" si="36"/>
        <v>0</v>
      </c>
      <c r="AI48" s="395">
        <f t="shared" si="37"/>
        <v>35000000</v>
      </c>
      <c r="AJ48" s="396">
        <f t="shared" si="38"/>
        <v>0</v>
      </c>
      <c r="AK48" s="388">
        <f t="shared" si="39"/>
        <v>0</v>
      </c>
      <c r="AL48" s="397">
        <f t="shared" si="40"/>
        <v>6</v>
      </c>
      <c r="AM48" s="393">
        <f t="shared" si="41"/>
        <v>7</v>
      </c>
      <c r="AN48" s="393">
        <f t="shared" si="42"/>
        <v>7</v>
      </c>
      <c r="AO48" s="393">
        <f t="shared" si="43"/>
        <v>7</v>
      </c>
      <c r="AP48" s="393">
        <f t="shared" si="44"/>
        <v>7</v>
      </c>
      <c r="AQ48" s="393">
        <f t="shared" si="45"/>
        <v>7</v>
      </c>
      <c r="AR48" s="393">
        <f t="shared" si="46"/>
        <v>7</v>
      </c>
      <c r="AS48" s="393">
        <f t="shared" si="47"/>
        <v>7</v>
      </c>
      <c r="AT48" s="393">
        <f t="shared" si="48"/>
        <v>7</v>
      </c>
      <c r="AU48" s="393">
        <f t="shared" si="49"/>
        <v>7</v>
      </c>
      <c r="AV48" s="393">
        <f t="shared" si="50"/>
        <v>7</v>
      </c>
      <c r="AW48" s="393">
        <f t="shared" si="51"/>
        <v>7</v>
      </c>
      <c r="AX48" s="393">
        <f t="shared" si="52"/>
        <v>7</v>
      </c>
      <c r="AY48" s="393">
        <f t="shared" si="53"/>
        <v>7</v>
      </c>
      <c r="AZ48" s="393">
        <f t="shared" si="54"/>
        <v>7</v>
      </c>
      <c r="BA48" s="393">
        <f t="shared" si="55"/>
        <v>7</v>
      </c>
      <c r="BB48" s="393">
        <f t="shared" si="56"/>
        <v>7</v>
      </c>
      <c r="BC48" s="393">
        <f t="shared" si="57"/>
        <v>7</v>
      </c>
      <c r="BD48" s="393">
        <f t="shared" si="9"/>
        <v>12</v>
      </c>
      <c r="BE48" s="393">
        <f t="shared" si="58"/>
        <v>12</v>
      </c>
      <c r="BF48" s="393">
        <f t="shared" si="59"/>
        <v>12</v>
      </c>
      <c r="BG48" s="393">
        <f t="shared" si="60"/>
        <v>12</v>
      </c>
      <c r="BH48" s="398">
        <f t="shared" si="61"/>
        <v>35000000</v>
      </c>
      <c r="BI48" s="398">
        <f t="shared" si="62"/>
        <v>0</v>
      </c>
      <c r="BJ48" s="398">
        <f t="shared" si="63"/>
        <v>0</v>
      </c>
      <c r="BK48" s="398">
        <f t="shared" si="64"/>
        <v>35000000</v>
      </c>
      <c r="BL48" s="398">
        <f t="shared" si="65"/>
        <v>0</v>
      </c>
      <c r="BM48" s="387">
        <f t="shared" si="66"/>
        <v>0</v>
      </c>
      <c r="BN48" s="398">
        <f t="shared" si="67"/>
        <v>35000000</v>
      </c>
      <c r="BO48" s="398">
        <f t="shared" si="68"/>
        <v>0</v>
      </c>
      <c r="BP48" s="398">
        <f t="shared" si="69"/>
        <v>0</v>
      </c>
      <c r="BQ48" s="398">
        <f t="shared" si="70"/>
        <v>35000000</v>
      </c>
      <c r="BR48" s="398">
        <f t="shared" si="71"/>
        <v>0</v>
      </c>
      <c r="BS48" s="398">
        <f t="shared" si="72"/>
        <v>0</v>
      </c>
      <c r="BT48" s="398">
        <f t="shared" si="73"/>
        <v>35000000</v>
      </c>
      <c r="BU48" s="398">
        <f t="shared" si="74"/>
        <v>0</v>
      </c>
      <c r="BV48" s="398">
        <f t="shared" si="75"/>
        <v>0</v>
      </c>
      <c r="BW48" s="398">
        <f t="shared" si="76"/>
        <v>35000000</v>
      </c>
      <c r="BX48" s="398">
        <f t="shared" si="77"/>
        <v>0</v>
      </c>
      <c r="BY48" s="398">
        <f t="shared" si="78"/>
        <v>0</v>
      </c>
      <c r="BZ48" s="398">
        <f t="shared" si="79"/>
        <v>35000000</v>
      </c>
      <c r="CA48" s="398">
        <f t="shared" si="80"/>
        <v>0</v>
      </c>
      <c r="CB48" s="398">
        <f t="shared" si="81"/>
        <v>0</v>
      </c>
      <c r="CC48" s="398">
        <f t="shared" si="82"/>
        <v>35000000</v>
      </c>
      <c r="CD48" s="398">
        <f t="shared" si="83"/>
        <v>0</v>
      </c>
      <c r="CE48" s="398">
        <f t="shared" si="84"/>
        <v>0</v>
      </c>
      <c r="CF48" s="398">
        <f t="shared" si="85"/>
        <v>35000000</v>
      </c>
      <c r="CG48" s="398">
        <f t="shared" si="86"/>
        <v>0</v>
      </c>
      <c r="CH48" s="398">
        <f t="shared" si="87"/>
        <v>0</v>
      </c>
      <c r="CI48" s="398">
        <f t="shared" si="88"/>
        <v>35000000</v>
      </c>
      <c r="CJ48" s="399"/>
      <c r="CK48" s="400" t="s">
        <v>339</v>
      </c>
      <c r="CL48" s="399">
        <f t="shared" si="89"/>
        <v>0</v>
      </c>
      <c r="CM48" s="399">
        <f t="shared" si="90"/>
        <v>0</v>
      </c>
      <c r="CN48" s="399">
        <f t="shared" si="91"/>
        <v>35000000</v>
      </c>
      <c r="CO48" s="399">
        <f t="shared" si="92"/>
        <v>0</v>
      </c>
      <c r="CP48" s="399">
        <f t="shared" si="93"/>
        <v>0</v>
      </c>
      <c r="CQ48" s="399">
        <f t="shared" si="94"/>
        <v>35000000</v>
      </c>
      <c r="CR48" s="399">
        <f t="shared" si="95"/>
        <v>0</v>
      </c>
      <c r="CS48" s="399">
        <f t="shared" si="96"/>
        <v>0</v>
      </c>
      <c r="CT48" s="399">
        <f t="shared" si="97"/>
        <v>35000000</v>
      </c>
      <c r="CU48" s="399">
        <f t="shared" si="98"/>
        <v>0</v>
      </c>
      <c r="CV48" s="399">
        <f t="shared" si="99"/>
        <v>0</v>
      </c>
      <c r="CW48" s="399">
        <f t="shared" si="100"/>
        <v>35000000</v>
      </c>
      <c r="CX48" s="399">
        <f t="shared" si="101"/>
        <v>0</v>
      </c>
      <c r="CY48" s="399">
        <f t="shared" si="102"/>
        <v>0</v>
      </c>
      <c r="CZ48" s="399">
        <f t="shared" si="103"/>
        <v>35000000</v>
      </c>
      <c r="DA48" s="399">
        <f t="shared" si="104"/>
        <v>1276041.6666666667</v>
      </c>
      <c r="DB48" s="399">
        <f t="shared" si="105"/>
        <v>1276041.6666666667</v>
      </c>
      <c r="DC48" s="399">
        <f t="shared" si="106"/>
        <v>33723958.333333336</v>
      </c>
      <c r="DD48" s="399">
        <f t="shared" si="107"/>
        <v>2187500</v>
      </c>
      <c r="DE48" s="399">
        <f t="shared" si="108"/>
        <v>3463541.666666667</v>
      </c>
      <c r="DF48" s="399">
        <f t="shared" si="0"/>
        <v>31536458.333333332</v>
      </c>
      <c r="DG48" s="399">
        <f t="shared" si="109"/>
        <v>2187500</v>
      </c>
      <c r="DH48" s="399">
        <f t="shared" si="1"/>
        <v>5651041.666666667</v>
      </c>
      <c r="DI48" s="399">
        <f t="shared" si="2"/>
        <v>29348958.333333332</v>
      </c>
      <c r="DJ48" s="399">
        <f t="shared" si="110"/>
        <v>2187500</v>
      </c>
      <c r="DK48" s="399">
        <f t="shared" si="3"/>
        <v>7838541.666666667</v>
      </c>
      <c r="DL48" s="399">
        <f t="shared" si="4"/>
        <v>27161458.333333332</v>
      </c>
      <c r="DM48" s="399">
        <f t="shared" si="117"/>
        <v>2187500</v>
      </c>
      <c r="DN48" s="399">
        <f t="shared" si="6"/>
        <v>10026041.666666668</v>
      </c>
      <c r="DO48" s="399">
        <f t="shared" si="111"/>
        <v>24973958.333333332</v>
      </c>
      <c r="DP48" s="398">
        <f>F48/16</f>
        <v>2187500</v>
      </c>
      <c r="DQ48" s="399">
        <f t="shared" si="112"/>
        <v>12213541.666666668</v>
      </c>
      <c r="DR48" s="399">
        <f t="shared" si="113"/>
        <v>22786458.333333332</v>
      </c>
      <c r="DS48" s="399">
        <f>F48/16</f>
        <v>2187500</v>
      </c>
      <c r="DT48" s="399">
        <f t="shared" si="114"/>
        <v>14401041.666666668</v>
      </c>
      <c r="DU48" s="399">
        <f t="shared" si="115"/>
        <v>20598958.333333332</v>
      </c>
      <c r="DV48" s="401"/>
      <c r="DW48" s="645"/>
      <c r="DX48" s="406"/>
    </row>
    <row r="49" spans="1:128" ht="20.100000000000001" customHeight="1">
      <c r="A49" s="663">
        <f t="shared" si="116"/>
        <v>13</v>
      </c>
      <c r="B49" s="664" t="s">
        <v>356</v>
      </c>
      <c r="C49" s="385" t="s">
        <v>355</v>
      </c>
      <c r="D49" s="385" t="s">
        <v>225</v>
      </c>
      <c r="E49" s="385">
        <v>2017</v>
      </c>
      <c r="F49" s="386">
        <v>50000000</v>
      </c>
      <c r="G49" s="387">
        <f t="shared" si="10"/>
        <v>16</v>
      </c>
      <c r="H49" s="387">
        <f t="shared" si="11"/>
        <v>0</v>
      </c>
      <c r="I49" s="387">
        <f t="shared" si="12"/>
        <v>16</v>
      </c>
      <c r="J49" s="388">
        <f t="shared" si="13"/>
        <v>0</v>
      </c>
      <c r="K49" s="389">
        <f t="shared" si="14"/>
        <v>50000000</v>
      </c>
      <c r="L49" s="390">
        <f t="shared" si="15"/>
        <v>0.1</v>
      </c>
      <c r="M49" s="391" t="str">
        <f t="shared" si="16"/>
        <v>III</v>
      </c>
      <c r="N49" s="389">
        <f t="shared" si="17"/>
        <v>0</v>
      </c>
      <c r="O49" s="388">
        <f t="shared" si="18"/>
        <v>0</v>
      </c>
      <c r="P49" s="388">
        <f t="shared" si="19"/>
        <v>50000000</v>
      </c>
      <c r="Q49" s="392">
        <f t="shared" si="20"/>
        <v>0</v>
      </c>
      <c r="R49" s="393">
        <f t="shared" si="21"/>
        <v>0</v>
      </c>
      <c r="S49" s="393">
        <f t="shared" si="22"/>
        <v>50000000</v>
      </c>
      <c r="T49" s="392">
        <f t="shared" si="23"/>
        <v>0</v>
      </c>
      <c r="U49" s="393">
        <f t="shared" si="24"/>
        <v>0</v>
      </c>
      <c r="V49" s="393">
        <f t="shared" si="25"/>
        <v>50000000</v>
      </c>
      <c r="W49" s="392">
        <f t="shared" si="26"/>
        <v>0</v>
      </c>
      <c r="X49" s="393">
        <f t="shared" si="27"/>
        <v>0</v>
      </c>
      <c r="Y49" s="393">
        <f t="shared" si="28"/>
        <v>50000000</v>
      </c>
      <c r="Z49" s="392">
        <f t="shared" si="29"/>
        <v>0</v>
      </c>
      <c r="AA49" s="393">
        <f t="shared" si="30"/>
        <v>0</v>
      </c>
      <c r="AB49" s="393">
        <f t="shared" si="31"/>
        <v>50000000</v>
      </c>
      <c r="AC49" s="392">
        <f t="shared" si="32"/>
        <v>0</v>
      </c>
      <c r="AD49" s="393">
        <f t="shared" si="33"/>
        <v>0</v>
      </c>
      <c r="AE49" s="394">
        <f t="shared" si="8"/>
        <v>2032</v>
      </c>
      <c r="AF49" s="393">
        <f t="shared" si="34"/>
        <v>50000000</v>
      </c>
      <c r="AG49" s="392">
        <f t="shared" si="35"/>
        <v>0</v>
      </c>
      <c r="AH49" s="388">
        <f t="shared" si="36"/>
        <v>0</v>
      </c>
      <c r="AI49" s="395">
        <f t="shared" si="37"/>
        <v>50000000</v>
      </c>
      <c r="AJ49" s="396">
        <f t="shared" si="38"/>
        <v>0</v>
      </c>
      <c r="AK49" s="388">
        <f t="shared" si="39"/>
        <v>0</v>
      </c>
      <c r="AL49" s="397">
        <f t="shared" si="40"/>
        <v>6</v>
      </c>
      <c r="AM49" s="393">
        <f t="shared" si="41"/>
        <v>7</v>
      </c>
      <c r="AN49" s="393">
        <f t="shared" si="42"/>
        <v>7</v>
      </c>
      <c r="AO49" s="393">
        <f t="shared" si="43"/>
        <v>7</v>
      </c>
      <c r="AP49" s="393">
        <f t="shared" si="44"/>
        <v>7</v>
      </c>
      <c r="AQ49" s="393">
        <f t="shared" si="45"/>
        <v>7</v>
      </c>
      <c r="AR49" s="393">
        <f t="shared" si="46"/>
        <v>7</v>
      </c>
      <c r="AS49" s="393">
        <f t="shared" si="47"/>
        <v>7</v>
      </c>
      <c r="AT49" s="393">
        <f t="shared" si="48"/>
        <v>7</v>
      </c>
      <c r="AU49" s="393">
        <f t="shared" si="49"/>
        <v>7</v>
      </c>
      <c r="AV49" s="393">
        <f t="shared" si="50"/>
        <v>7</v>
      </c>
      <c r="AW49" s="393">
        <f t="shared" si="51"/>
        <v>7</v>
      </c>
      <c r="AX49" s="393">
        <f t="shared" si="52"/>
        <v>7</v>
      </c>
      <c r="AY49" s="393">
        <f t="shared" si="53"/>
        <v>7</v>
      </c>
      <c r="AZ49" s="393">
        <f t="shared" si="54"/>
        <v>7</v>
      </c>
      <c r="BA49" s="393">
        <f t="shared" si="55"/>
        <v>7</v>
      </c>
      <c r="BB49" s="393">
        <f t="shared" si="56"/>
        <v>7</v>
      </c>
      <c r="BC49" s="393">
        <f t="shared" si="57"/>
        <v>7</v>
      </c>
      <c r="BD49" s="393">
        <f t="shared" si="9"/>
        <v>12</v>
      </c>
      <c r="BE49" s="393">
        <f t="shared" si="58"/>
        <v>12</v>
      </c>
      <c r="BF49" s="393">
        <f t="shared" si="59"/>
        <v>12</v>
      </c>
      <c r="BG49" s="393">
        <f t="shared" si="60"/>
        <v>12</v>
      </c>
      <c r="BH49" s="398">
        <f t="shared" si="61"/>
        <v>50000000</v>
      </c>
      <c r="BI49" s="398">
        <f t="shared" si="62"/>
        <v>0</v>
      </c>
      <c r="BJ49" s="398">
        <f t="shared" si="63"/>
        <v>0</v>
      </c>
      <c r="BK49" s="398">
        <f t="shared" si="64"/>
        <v>50000000</v>
      </c>
      <c r="BL49" s="398">
        <f t="shared" si="65"/>
        <v>0</v>
      </c>
      <c r="BM49" s="387">
        <f t="shared" si="66"/>
        <v>0</v>
      </c>
      <c r="BN49" s="398">
        <f t="shared" si="67"/>
        <v>50000000</v>
      </c>
      <c r="BO49" s="398">
        <f t="shared" si="68"/>
        <v>0</v>
      </c>
      <c r="BP49" s="398">
        <f t="shared" si="69"/>
        <v>0</v>
      </c>
      <c r="BQ49" s="398">
        <f t="shared" si="70"/>
        <v>50000000</v>
      </c>
      <c r="BR49" s="398">
        <f t="shared" si="71"/>
        <v>0</v>
      </c>
      <c r="BS49" s="398">
        <f t="shared" si="72"/>
        <v>0</v>
      </c>
      <c r="BT49" s="398">
        <f t="shared" si="73"/>
        <v>50000000</v>
      </c>
      <c r="BU49" s="398">
        <f t="shared" si="74"/>
        <v>0</v>
      </c>
      <c r="BV49" s="398">
        <f t="shared" si="75"/>
        <v>0</v>
      </c>
      <c r="BW49" s="398">
        <f t="shared" si="76"/>
        <v>50000000</v>
      </c>
      <c r="BX49" s="398">
        <f t="shared" si="77"/>
        <v>0</v>
      </c>
      <c r="BY49" s="398">
        <f t="shared" si="78"/>
        <v>0</v>
      </c>
      <c r="BZ49" s="398">
        <f t="shared" si="79"/>
        <v>50000000</v>
      </c>
      <c r="CA49" s="398">
        <f t="shared" si="80"/>
        <v>0</v>
      </c>
      <c r="CB49" s="398">
        <f t="shared" si="81"/>
        <v>0</v>
      </c>
      <c r="CC49" s="398">
        <f t="shared" si="82"/>
        <v>50000000</v>
      </c>
      <c r="CD49" s="398">
        <f t="shared" si="83"/>
        <v>0</v>
      </c>
      <c r="CE49" s="398">
        <f t="shared" si="84"/>
        <v>0</v>
      </c>
      <c r="CF49" s="398">
        <f t="shared" si="85"/>
        <v>50000000</v>
      </c>
      <c r="CG49" s="398">
        <f t="shared" si="86"/>
        <v>0</v>
      </c>
      <c r="CH49" s="398">
        <f t="shared" si="87"/>
        <v>0</v>
      </c>
      <c r="CI49" s="398">
        <f t="shared" si="88"/>
        <v>50000000</v>
      </c>
      <c r="CJ49" s="399"/>
      <c r="CK49" s="400" t="s">
        <v>339</v>
      </c>
      <c r="CL49" s="399">
        <f t="shared" si="89"/>
        <v>0</v>
      </c>
      <c r="CM49" s="399">
        <f t="shared" si="90"/>
        <v>0</v>
      </c>
      <c r="CN49" s="399">
        <f t="shared" si="91"/>
        <v>50000000</v>
      </c>
      <c r="CO49" s="399">
        <f t="shared" si="92"/>
        <v>0</v>
      </c>
      <c r="CP49" s="399">
        <f t="shared" si="93"/>
        <v>0</v>
      </c>
      <c r="CQ49" s="399">
        <f t="shared" si="94"/>
        <v>50000000</v>
      </c>
      <c r="CR49" s="399">
        <f t="shared" si="95"/>
        <v>0</v>
      </c>
      <c r="CS49" s="399">
        <f t="shared" si="96"/>
        <v>0</v>
      </c>
      <c r="CT49" s="399">
        <f t="shared" si="97"/>
        <v>50000000</v>
      </c>
      <c r="CU49" s="399">
        <f t="shared" si="98"/>
        <v>0</v>
      </c>
      <c r="CV49" s="399">
        <f t="shared" si="99"/>
        <v>0</v>
      </c>
      <c r="CW49" s="399">
        <f t="shared" si="100"/>
        <v>50000000</v>
      </c>
      <c r="CX49" s="399">
        <f t="shared" si="101"/>
        <v>0</v>
      </c>
      <c r="CY49" s="399">
        <f t="shared" si="102"/>
        <v>0</v>
      </c>
      <c r="CZ49" s="399">
        <f t="shared" si="103"/>
        <v>50000000</v>
      </c>
      <c r="DA49" s="399">
        <f t="shared" si="104"/>
        <v>1822916.6666666667</v>
      </c>
      <c r="DB49" s="399">
        <f t="shared" si="105"/>
        <v>1822916.6666666667</v>
      </c>
      <c r="DC49" s="399">
        <f t="shared" si="106"/>
        <v>48177083.333333336</v>
      </c>
      <c r="DD49" s="399">
        <f t="shared" si="107"/>
        <v>3125000</v>
      </c>
      <c r="DE49" s="399">
        <f t="shared" si="108"/>
        <v>4947916.666666667</v>
      </c>
      <c r="DF49" s="399">
        <f t="shared" si="0"/>
        <v>45052083.333333336</v>
      </c>
      <c r="DG49" s="399">
        <f t="shared" si="109"/>
        <v>3125000</v>
      </c>
      <c r="DH49" s="399">
        <f t="shared" si="1"/>
        <v>8072916.666666667</v>
      </c>
      <c r="DI49" s="399">
        <f t="shared" si="2"/>
        <v>41927083.333333336</v>
      </c>
      <c r="DJ49" s="399">
        <f t="shared" si="110"/>
        <v>3125000</v>
      </c>
      <c r="DK49" s="399">
        <f t="shared" si="3"/>
        <v>11197916.666666668</v>
      </c>
      <c r="DL49" s="399">
        <f t="shared" si="4"/>
        <v>38802083.333333328</v>
      </c>
      <c r="DM49" s="399">
        <f t="shared" si="117"/>
        <v>3125000</v>
      </c>
      <c r="DN49" s="399">
        <f t="shared" si="6"/>
        <v>14322916.666666668</v>
      </c>
      <c r="DO49" s="399">
        <f t="shared" si="111"/>
        <v>35677083.333333328</v>
      </c>
      <c r="DP49" s="398">
        <f t="shared" ref="DP49:DP66" si="120">F49/16</f>
        <v>3125000</v>
      </c>
      <c r="DQ49" s="399">
        <f t="shared" si="112"/>
        <v>17447916.666666668</v>
      </c>
      <c r="DR49" s="399">
        <f t="shared" si="113"/>
        <v>32552083.333333332</v>
      </c>
      <c r="DS49" s="399">
        <f t="shared" ref="DS49:DS66" si="121">F49/16</f>
        <v>3125000</v>
      </c>
      <c r="DT49" s="399">
        <f t="shared" si="114"/>
        <v>20572916.666666668</v>
      </c>
      <c r="DU49" s="399">
        <f t="shared" si="115"/>
        <v>29427083.333333332</v>
      </c>
      <c r="DV49" s="401"/>
      <c r="DW49" s="645"/>
      <c r="DX49" s="406"/>
    </row>
    <row r="50" spans="1:128" ht="20.100000000000001" customHeight="1">
      <c r="A50" s="663">
        <f t="shared" si="116"/>
        <v>14</v>
      </c>
      <c r="B50" s="664" t="s">
        <v>357</v>
      </c>
      <c r="C50" s="385" t="s">
        <v>355</v>
      </c>
      <c r="D50" s="385" t="s">
        <v>225</v>
      </c>
      <c r="E50" s="385">
        <v>2017</v>
      </c>
      <c r="F50" s="386">
        <v>45000000</v>
      </c>
      <c r="G50" s="387">
        <f t="shared" si="10"/>
        <v>16</v>
      </c>
      <c r="H50" s="387">
        <f t="shared" si="11"/>
        <v>0</v>
      </c>
      <c r="I50" s="387">
        <f t="shared" si="12"/>
        <v>16</v>
      </c>
      <c r="J50" s="388">
        <f t="shared" si="13"/>
        <v>0</v>
      </c>
      <c r="K50" s="389">
        <f t="shared" si="14"/>
        <v>45000000</v>
      </c>
      <c r="L50" s="390">
        <f t="shared" si="15"/>
        <v>0.1</v>
      </c>
      <c r="M50" s="391" t="str">
        <f t="shared" si="16"/>
        <v>III</v>
      </c>
      <c r="N50" s="389">
        <f t="shared" si="17"/>
        <v>0</v>
      </c>
      <c r="O50" s="388">
        <f t="shared" si="18"/>
        <v>0</v>
      </c>
      <c r="P50" s="388">
        <f t="shared" si="19"/>
        <v>45000000</v>
      </c>
      <c r="Q50" s="392">
        <f t="shared" si="20"/>
        <v>0</v>
      </c>
      <c r="R50" s="393">
        <f t="shared" si="21"/>
        <v>0</v>
      </c>
      <c r="S50" s="393">
        <f t="shared" si="22"/>
        <v>45000000</v>
      </c>
      <c r="T50" s="392">
        <f t="shared" si="23"/>
        <v>0</v>
      </c>
      <c r="U50" s="393">
        <f t="shared" si="24"/>
        <v>0</v>
      </c>
      <c r="V50" s="393">
        <f t="shared" si="25"/>
        <v>45000000</v>
      </c>
      <c r="W50" s="392">
        <f t="shared" si="26"/>
        <v>0</v>
      </c>
      <c r="X50" s="393">
        <f t="shared" si="27"/>
        <v>0</v>
      </c>
      <c r="Y50" s="393">
        <f t="shared" si="28"/>
        <v>45000000</v>
      </c>
      <c r="Z50" s="392">
        <f t="shared" si="29"/>
        <v>0</v>
      </c>
      <c r="AA50" s="393">
        <f t="shared" si="30"/>
        <v>0</v>
      </c>
      <c r="AB50" s="393">
        <f t="shared" si="31"/>
        <v>45000000</v>
      </c>
      <c r="AC50" s="392">
        <f t="shared" si="32"/>
        <v>0</v>
      </c>
      <c r="AD50" s="393">
        <f t="shared" si="33"/>
        <v>0</v>
      </c>
      <c r="AE50" s="394">
        <f t="shared" si="8"/>
        <v>2032</v>
      </c>
      <c r="AF50" s="393">
        <f t="shared" si="34"/>
        <v>45000000</v>
      </c>
      <c r="AG50" s="392">
        <f t="shared" si="35"/>
        <v>0</v>
      </c>
      <c r="AH50" s="388">
        <f t="shared" si="36"/>
        <v>0</v>
      </c>
      <c r="AI50" s="395">
        <f t="shared" si="37"/>
        <v>45000000</v>
      </c>
      <c r="AJ50" s="396">
        <f t="shared" si="38"/>
        <v>0</v>
      </c>
      <c r="AK50" s="388">
        <f t="shared" si="39"/>
        <v>0</v>
      </c>
      <c r="AL50" s="397">
        <f t="shared" si="40"/>
        <v>6</v>
      </c>
      <c r="AM50" s="393">
        <f t="shared" si="41"/>
        <v>7</v>
      </c>
      <c r="AN50" s="393">
        <f t="shared" si="42"/>
        <v>7</v>
      </c>
      <c r="AO50" s="393">
        <f t="shared" si="43"/>
        <v>7</v>
      </c>
      <c r="AP50" s="393">
        <f t="shared" si="44"/>
        <v>7</v>
      </c>
      <c r="AQ50" s="393">
        <f t="shared" si="45"/>
        <v>7</v>
      </c>
      <c r="AR50" s="393">
        <f t="shared" si="46"/>
        <v>7</v>
      </c>
      <c r="AS50" s="393">
        <f t="shared" si="47"/>
        <v>7</v>
      </c>
      <c r="AT50" s="393">
        <f t="shared" si="48"/>
        <v>7</v>
      </c>
      <c r="AU50" s="393">
        <f t="shared" si="49"/>
        <v>7</v>
      </c>
      <c r="AV50" s="393">
        <f t="shared" si="50"/>
        <v>7</v>
      </c>
      <c r="AW50" s="393">
        <f t="shared" si="51"/>
        <v>7</v>
      </c>
      <c r="AX50" s="393">
        <f t="shared" si="52"/>
        <v>7</v>
      </c>
      <c r="AY50" s="393">
        <f t="shared" si="53"/>
        <v>7</v>
      </c>
      <c r="AZ50" s="393">
        <f t="shared" si="54"/>
        <v>7</v>
      </c>
      <c r="BA50" s="393">
        <f t="shared" si="55"/>
        <v>7</v>
      </c>
      <c r="BB50" s="393">
        <f t="shared" si="56"/>
        <v>7</v>
      </c>
      <c r="BC50" s="393">
        <f t="shared" si="57"/>
        <v>7</v>
      </c>
      <c r="BD50" s="393">
        <f t="shared" si="9"/>
        <v>12</v>
      </c>
      <c r="BE50" s="393">
        <f t="shared" si="58"/>
        <v>12</v>
      </c>
      <c r="BF50" s="393">
        <f t="shared" si="59"/>
        <v>12</v>
      </c>
      <c r="BG50" s="393">
        <f t="shared" si="60"/>
        <v>12</v>
      </c>
      <c r="BH50" s="398">
        <f t="shared" si="61"/>
        <v>45000000</v>
      </c>
      <c r="BI50" s="398">
        <f t="shared" si="62"/>
        <v>0</v>
      </c>
      <c r="BJ50" s="398">
        <f t="shared" si="63"/>
        <v>0</v>
      </c>
      <c r="BK50" s="398">
        <f t="shared" si="64"/>
        <v>45000000</v>
      </c>
      <c r="BL50" s="398">
        <f t="shared" si="65"/>
        <v>0</v>
      </c>
      <c r="BM50" s="387">
        <f t="shared" si="66"/>
        <v>0</v>
      </c>
      <c r="BN50" s="398">
        <f t="shared" si="67"/>
        <v>45000000</v>
      </c>
      <c r="BO50" s="398">
        <f t="shared" si="68"/>
        <v>0</v>
      </c>
      <c r="BP50" s="398">
        <f t="shared" si="69"/>
        <v>0</v>
      </c>
      <c r="BQ50" s="398">
        <f t="shared" si="70"/>
        <v>45000000</v>
      </c>
      <c r="BR50" s="398">
        <f t="shared" si="71"/>
        <v>0</v>
      </c>
      <c r="BS50" s="398">
        <f t="shared" si="72"/>
        <v>0</v>
      </c>
      <c r="BT50" s="398">
        <f t="shared" si="73"/>
        <v>45000000</v>
      </c>
      <c r="BU50" s="398">
        <f t="shared" si="74"/>
        <v>0</v>
      </c>
      <c r="BV50" s="398">
        <f t="shared" si="75"/>
        <v>0</v>
      </c>
      <c r="BW50" s="398">
        <f t="shared" si="76"/>
        <v>45000000</v>
      </c>
      <c r="BX50" s="398">
        <f t="shared" si="77"/>
        <v>0</v>
      </c>
      <c r="BY50" s="398">
        <f t="shared" si="78"/>
        <v>0</v>
      </c>
      <c r="BZ50" s="398">
        <f t="shared" si="79"/>
        <v>45000000</v>
      </c>
      <c r="CA50" s="398">
        <f t="shared" si="80"/>
        <v>0</v>
      </c>
      <c r="CB50" s="398">
        <f t="shared" si="81"/>
        <v>0</v>
      </c>
      <c r="CC50" s="398">
        <f t="shared" si="82"/>
        <v>45000000</v>
      </c>
      <c r="CD50" s="398">
        <f t="shared" si="83"/>
        <v>0</v>
      </c>
      <c r="CE50" s="398">
        <f t="shared" si="84"/>
        <v>0</v>
      </c>
      <c r="CF50" s="398">
        <f t="shared" si="85"/>
        <v>45000000</v>
      </c>
      <c r="CG50" s="398">
        <f t="shared" si="86"/>
        <v>0</v>
      </c>
      <c r="CH50" s="398">
        <f t="shared" si="87"/>
        <v>0</v>
      </c>
      <c r="CI50" s="398">
        <f t="shared" si="88"/>
        <v>45000000</v>
      </c>
      <c r="CJ50" s="399"/>
      <c r="CK50" s="400" t="s">
        <v>339</v>
      </c>
      <c r="CL50" s="399">
        <f t="shared" si="89"/>
        <v>0</v>
      </c>
      <c r="CM50" s="399">
        <f t="shared" si="90"/>
        <v>0</v>
      </c>
      <c r="CN50" s="399">
        <f t="shared" si="91"/>
        <v>45000000</v>
      </c>
      <c r="CO50" s="399">
        <f t="shared" si="92"/>
        <v>0</v>
      </c>
      <c r="CP50" s="399">
        <f t="shared" si="93"/>
        <v>0</v>
      </c>
      <c r="CQ50" s="399">
        <f t="shared" si="94"/>
        <v>45000000</v>
      </c>
      <c r="CR50" s="399">
        <f t="shared" si="95"/>
        <v>0</v>
      </c>
      <c r="CS50" s="399">
        <f t="shared" si="96"/>
        <v>0</v>
      </c>
      <c r="CT50" s="399">
        <f t="shared" si="97"/>
        <v>45000000</v>
      </c>
      <c r="CU50" s="399">
        <f t="shared" si="98"/>
        <v>0</v>
      </c>
      <c r="CV50" s="399">
        <f t="shared" si="99"/>
        <v>0</v>
      </c>
      <c r="CW50" s="399">
        <f t="shared" si="100"/>
        <v>45000000</v>
      </c>
      <c r="CX50" s="399">
        <f t="shared" si="101"/>
        <v>0</v>
      </c>
      <c r="CY50" s="399">
        <f t="shared" si="102"/>
        <v>0</v>
      </c>
      <c r="CZ50" s="399">
        <f t="shared" si="103"/>
        <v>45000000</v>
      </c>
      <c r="DA50" s="399">
        <f t="shared" si="104"/>
        <v>1640625</v>
      </c>
      <c r="DB50" s="399">
        <f t="shared" si="105"/>
        <v>1640625</v>
      </c>
      <c r="DC50" s="399">
        <f t="shared" si="106"/>
        <v>43359375</v>
      </c>
      <c r="DD50" s="399">
        <f t="shared" si="107"/>
        <v>2812500</v>
      </c>
      <c r="DE50" s="399">
        <f t="shared" si="108"/>
        <v>4453125</v>
      </c>
      <c r="DF50" s="399">
        <f t="shared" si="0"/>
        <v>40546875</v>
      </c>
      <c r="DG50" s="399">
        <f t="shared" si="109"/>
        <v>2812500</v>
      </c>
      <c r="DH50" s="399">
        <f t="shared" si="1"/>
        <v>7265625</v>
      </c>
      <c r="DI50" s="399">
        <f t="shared" si="2"/>
        <v>37734375</v>
      </c>
      <c r="DJ50" s="399">
        <f t="shared" si="110"/>
        <v>2812500</v>
      </c>
      <c r="DK50" s="399">
        <f t="shared" si="3"/>
        <v>10078125</v>
      </c>
      <c r="DL50" s="399">
        <f t="shared" si="4"/>
        <v>34921875</v>
      </c>
      <c r="DM50" s="399">
        <f t="shared" si="117"/>
        <v>2812500</v>
      </c>
      <c r="DN50" s="399">
        <f t="shared" si="6"/>
        <v>12890625</v>
      </c>
      <c r="DO50" s="399">
        <f t="shared" si="111"/>
        <v>32109375</v>
      </c>
      <c r="DP50" s="398">
        <f t="shared" si="120"/>
        <v>2812500</v>
      </c>
      <c r="DQ50" s="399">
        <f t="shared" si="112"/>
        <v>15703125</v>
      </c>
      <c r="DR50" s="399">
        <f t="shared" si="113"/>
        <v>29296875</v>
      </c>
      <c r="DS50" s="399">
        <f t="shared" si="121"/>
        <v>2812500</v>
      </c>
      <c r="DT50" s="399">
        <f t="shared" si="114"/>
        <v>18515625</v>
      </c>
      <c r="DU50" s="399">
        <f t="shared" si="115"/>
        <v>26484375</v>
      </c>
      <c r="DV50" s="401"/>
      <c r="DW50" s="645"/>
      <c r="DX50" s="406"/>
    </row>
    <row r="51" spans="1:128" ht="20.100000000000001" customHeight="1">
      <c r="A51" s="663">
        <f t="shared" si="116"/>
        <v>15</v>
      </c>
      <c r="B51" s="664" t="s">
        <v>358</v>
      </c>
      <c r="C51" s="385" t="s">
        <v>355</v>
      </c>
      <c r="D51" s="385" t="s">
        <v>225</v>
      </c>
      <c r="E51" s="385">
        <v>2017</v>
      </c>
      <c r="F51" s="386">
        <v>25000000</v>
      </c>
      <c r="G51" s="387">
        <f t="shared" si="10"/>
        <v>16</v>
      </c>
      <c r="H51" s="387">
        <f t="shared" si="11"/>
        <v>0</v>
      </c>
      <c r="I51" s="387">
        <f t="shared" si="12"/>
        <v>16</v>
      </c>
      <c r="J51" s="388">
        <f t="shared" si="13"/>
        <v>0</v>
      </c>
      <c r="K51" s="389">
        <f t="shared" si="14"/>
        <v>25000000</v>
      </c>
      <c r="L51" s="390">
        <f t="shared" si="15"/>
        <v>0.1</v>
      </c>
      <c r="M51" s="391" t="str">
        <f t="shared" si="16"/>
        <v>III</v>
      </c>
      <c r="N51" s="389">
        <f t="shared" si="17"/>
        <v>0</v>
      </c>
      <c r="O51" s="388">
        <f t="shared" si="18"/>
        <v>0</v>
      </c>
      <c r="P51" s="388">
        <f t="shared" si="19"/>
        <v>25000000</v>
      </c>
      <c r="Q51" s="392">
        <f t="shared" si="20"/>
        <v>0</v>
      </c>
      <c r="R51" s="393">
        <f t="shared" si="21"/>
        <v>0</v>
      </c>
      <c r="S51" s="393">
        <f t="shared" si="22"/>
        <v>25000000</v>
      </c>
      <c r="T51" s="392">
        <f t="shared" si="23"/>
        <v>0</v>
      </c>
      <c r="U51" s="393">
        <f t="shared" si="24"/>
        <v>0</v>
      </c>
      <c r="V51" s="393">
        <f t="shared" si="25"/>
        <v>25000000</v>
      </c>
      <c r="W51" s="392">
        <f t="shared" si="26"/>
        <v>0</v>
      </c>
      <c r="X51" s="393">
        <f t="shared" si="27"/>
        <v>0</v>
      </c>
      <c r="Y51" s="393">
        <f t="shared" si="28"/>
        <v>25000000</v>
      </c>
      <c r="Z51" s="392">
        <f t="shared" si="29"/>
        <v>0</v>
      </c>
      <c r="AA51" s="393">
        <f t="shared" si="30"/>
        <v>0</v>
      </c>
      <c r="AB51" s="393">
        <f t="shared" si="31"/>
        <v>25000000</v>
      </c>
      <c r="AC51" s="392">
        <f t="shared" si="32"/>
        <v>0</v>
      </c>
      <c r="AD51" s="393">
        <f t="shared" si="33"/>
        <v>0</v>
      </c>
      <c r="AE51" s="394">
        <f t="shared" si="8"/>
        <v>2032</v>
      </c>
      <c r="AF51" s="393">
        <f t="shared" si="34"/>
        <v>25000000</v>
      </c>
      <c r="AG51" s="392">
        <f t="shared" si="35"/>
        <v>0</v>
      </c>
      <c r="AH51" s="388">
        <f t="shared" si="36"/>
        <v>0</v>
      </c>
      <c r="AI51" s="395">
        <f t="shared" si="37"/>
        <v>25000000</v>
      </c>
      <c r="AJ51" s="396">
        <f t="shared" si="38"/>
        <v>0</v>
      </c>
      <c r="AK51" s="388">
        <f t="shared" si="39"/>
        <v>0</v>
      </c>
      <c r="AL51" s="397">
        <f t="shared" si="40"/>
        <v>6</v>
      </c>
      <c r="AM51" s="393">
        <f t="shared" si="41"/>
        <v>7</v>
      </c>
      <c r="AN51" s="393">
        <f t="shared" si="42"/>
        <v>7</v>
      </c>
      <c r="AO51" s="393">
        <f t="shared" si="43"/>
        <v>7</v>
      </c>
      <c r="AP51" s="393">
        <f t="shared" si="44"/>
        <v>7</v>
      </c>
      <c r="AQ51" s="393">
        <f t="shared" si="45"/>
        <v>7</v>
      </c>
      <c r="AR51" s="393">
        <f t="shared" si="46"/>
        <v>7</v>
      </c>
      <c r="AS51" s="393">
        <f t="shared" si="47"/>
        <v>7</v>
      </c>
      <c r="AT51" s="393">
        <f t="shared" si="48"/>
        <v>7</v>
      </c>
      <c r="AU51" s="393">
        <f t="shared" si="49"/>
        <v>7</v>
      </c>
      <c r="AV51" s="393">
        <f t="shared" si="50"/>
        <v>7</v>
      </c>
      <c r="AW51" s="393">
        <f t="shared" si="51"/>
        <v>7</v>
      </c>
      <c r="AX51" s="393">
        <f t="shared" si="52"/>
        <v>7</v>
      </c>
      <c r="AY51" s="393">
        <f t="shared" si="53"/>
        <v>7</v>
      </c>
      <c r="AZ51" s="393">
        <f t="shared" si="54"/>
        <v>7</v>
      </c>
      <c r="BA51" s="393">
        <f t="shared" si="55"/>
        <v>7</v>
      </c>
      <c r="BB51" s="393">
        <f t="shared" si="56"/>
        <v>7</v>
      </c>
      <c r="BC51" s="393">
        <f t="shared" si="57"/>
        <v>7</v>
      </c>
      <c r="BD51" s="393">
        <f t="shared" si="9"/>
        <v>12</v>
      </c>
      <c r="BE51" s="393">
        <f t="shared" si="58"/>
        <v>12</v>
      </c>
      <c r="BF51" s="393">
        <f t="shared" si="59"/>
        <v>12</v>
      </c>
      <c r="BG51" s="393">
        <f t="shared" si="60"/>
        <v>12</v>
      </c>
      <c r="BH51" s="398">
        <f t="shared" si="61"/>
        <v>25000000</v>
      </c>
      <c r="BI51" s="398">
        <f t="shared" si="62"/>
        <v>0</v>
      </c>
      <c r="BJ51" s="398">
        <f t="shared" si="63"/>
        <v>0</v>
      </c>
      <c r="BK51" s="398">
        <f t="shared" si="64"/>
        <v>25000000</v>
      </c>
      <c r="BL51" s="398">
        <f t="shared" si="65"/>
        <v>0</v>
      </c>
      <c r="BM51" s="387">
        <f t="shared" si="66"/>
        <v>0</v>
      </c>
      <c r="BN51" s="398">
        <f t="shared" si="67"/>
        <v>25000000</v>
      </c>
      <c r="BO51" s="398">
        <f t="shared" si="68"/>
        <v>0</v>
      </c>
      <c r="BP51" s="398">
        <f t="shared" si="69"/>
        <v>0</v>
      </c>
      <c r="BQ51" s="398">
        <f t="shared" si="70"/>
        <v>25000000</v>
      </c>
      <c r="BR51" s="398">
        <f t="shared" si="71"/>
        <v>0</v>
      </c>
      <c r="BS51" s="398">
        <f t="shared" si="72"/>
        <v>0</v>
      </c>
      <c r="BT51" s="398">
        <f t="shared" si="73"/>
        <v>25000000</v>
      </c>
      <c r="BU51" s="398">
        <f t="shared" si="74"/>
        <v>0</v>
      </c>
      <c r="BV51" s="398">
        <f t="shared" si="75"/>
        <v>0</v>
      </c>
      <c r="BW51" s="398">
        <f t="shared" si="76"/>
        <v>25000000</v>
      </c>
      <c r="BX51" s="398">
        <f t="shared" si="77"/>
        <v>0</v>
      </c>
      <c r="BY51" s="398">
        <f t="shared" si="78"/>
        <v>0</v>
      </c>
      <c r="BZ51" s="398">
        <f t="shared" si="79"/>
        <v>25000000</v>
      </c>
      <c r="CA51" s="398">
        <f t="shared" si="80"/>
        <v>0</v>
      </c>
      <c r="CB51" s="398">
        <f t="shared" si="81"/>
        <v>0</v>
      </c>
      <c r="CC51" s="398">
        <f t="shared" si="82"/>
        <v>25000000</v>
      </c>
      <c r="CD51" s="398">
        <f t="shared" si="83"/>
        <v>0</v>
      </c>
      <c r="CE51" s="398">
        <f t="shared" si="84"/>
        <v>0</v>
      </c>
      <c r="CF51" s="398">
        <f t="shared" si="85"/>
        <v>25000000</v>
      </c>
      <c r="CG51" s="398">
        <f t="shared" si="86"/>
        <v>0</v>
      </c>
      <c r="CH51" s="398">
        <f t="shared" si="87"/>
        <v>0</v>
      </c>
      <c r="CI51" s="398">
        <f t="shared" si="88"/>
        <v>25000000</v>
      </c>
      <c r="CJ51" s="399"/>
      <c r="CK51" s="400" t="s">
        <v>339</v>
      </c>
      <c r="CL51" s="399">
        <f t="shared" si="89"/>
        <v>0</v>
      </c>
      <c r="CM51" s="399">
        <f t="shared" si="90"/>
        <v>0</v>
      </c>
      <c r="CN51" s="399">
        <f t="shared" si="91"/>
        <v>25000000</v>
      </c>
      <c r="CO51" s="399">
        <f t="shared" si="92"/>
        <v>0</v>
      </c>
      <c r="CP51" s="399">
        <f t="shared" si="93"/>
        <v>0</v>
      </c>
      <c r="CQ51" s="399">
        <f t="shared" si="94"/>
        <v>25000000</v>
      </c>
      <c r="CR51" s="399">
        <f t="shared" si="95"/>
        <v>0</v>
      </c>
      <c r="CS51" s="399">
        <f t="shared" si="96"/>
        <v>0</v>
      </c>
      <c r="CT51" s="399">
        <f t="shared" si="97"/>
        <v>25000000</v>
      </c>
      <c r="CU51" s="399">
        <f t="shared" si="98"/>
        <v>0</v>
      </c>
      <c r="CV51" s="399">
        <f t="shared" si="99"/>
        <v>0</v>
      </c>
      <c r="CW51" s="399">
        <f t="shared" si="100"/>
        <v>25000000</v>
      </c>
      <c r="CX51" s="399">
        <f t="shared" si="101"/>
        <v>0</v>
      </c>
      <c r="CY51" s="399">
        <f t="shared" si="102"/>
        <v>0</v>
      </c>
      <c r="CZ51" s="399">
        <f t="shared" si="103"/>
        <v>25000000</v>
      </c>
      <c r="DA51" s="399">
        <f t="shared" si="104"/>
        <v>911458.33333333337</v>
      </c>
      <c r="DB51" s="399">
        <f t="shared" si="105"/>
        <v>911458.33333333337</v>
      </c>
      <c r="DC51" s="399">
        <f t="shared" si="106"/>
        <v>24088541.666666668</v>
      </c>
      <c r="DD51" s="399">
        <f t="shared" si="107"/>
        <v>1562500</v>
      </c>
      <c r="DE51" s="399">
        <f t="shared" si="108"/>
        <v>2473958.3333333335</v>
      </c>
      <c r="DF51" s="399">
        <f t="shared" si="0"/>
        <v>22526041.666666668</v>
      </c>
      <c r="DG51" s="399">
        <f t="shared" si="109"/>
        <v>1562500</v>
      </c>
      <c r="DH51" s="399">
        <f t="shared" si="1"/>
        <v>4036458.3333333335</v>
      </c>
      <c r="DI51" s="399">
        <f t="shared" si="2"/>
        <v>20963541.666666668</v>
      </c>
      <c r="DJ51" s="399">
        <f t="shared" si="110"/>
        <v>1562500</v>
      </c>
      <c r="DK51" s="399">
        <f t="shared" si="3"/>
        <v>5598958.333333334</v>
      </c>
      <c r="DL51" s="399">
        <f t="shared" si="4"/>
        <v>19401041.666666664</v>
      </c>
      <c r="DM51" s="399">
        <f t="shared" si="117"/>
        <v>1562500</v>
      </c>
      <c r="DN51" s="399">
        <f t="shared" si="6"/>
        <v>7161458.333333334</v>
      </c>
      <c r="DO51" s="399">
        <f t="shared" si="111"/>
        <v>17838541.666666664</v>
      </c>
      <c r="DP51" s="398">
        <f t="shared" si="120"/>
        <v>1562500</v>
      </c>
      <c r="DQ51" s="399">
        <f t="shared" si="112"/>
        <v>8723958.333333334</v>
      </c>
      <c r="DR51" s="399">
        <f t="shared" si="113"/>
        <v>16276041.666666666</v>
      </c>
      <c r="DS51" s="399">
        <f t="shared" si="121"/>
        <v>1562500</v>
      </c>
      <c r="DT51" s="399">
        <f t="shared" si="114"/>
        <v>10286458.333333334</v>
      </c>
      <c r="DU51" s="399">
        <f t="shared" si="115"/>
        <v>14713541.666666666</v>
      </c>
      <c r="DV51" s="401"/>
      <c r="DW51" s="645"/>
      <c r="DX51" s="406"/>
    </row>
    <row r="52" spans="1:128" ht="20.100000000000001" customHeight="1">
      <c r="A52" s="663">
        <f t="shared" si="116"/>
        <v>16</v>
      </c>
      <c r="B52" s="664" t="s">
        <v>359</v>
      </c>
      <c r="C52" s="385" t="s">
        <v>355</v>
      </c>
      <c r="D52" s="385" t="s">
        <v>225</v>
      </c>
      <c r="E52" s="385">
        <v>2017</v>
      </c>
      <c r="F52" s="386">
        <v>35000000</v>
      </c>
      <c r="G52" s="387">
        <f t="shared" si="10"/>
        <v>16</v>
      </c>
      <c r="H52" s="387">
        <f t="shared" si="11"/>
        <v>0</v>
      </c>
      <c r="I52" s="387">
        <f t="shared" si="12"/>
        <v>16</v>
      </c>
      <c r="J52" s="388">
        <f t="shared" si="13"/>
        <v>0</v>
      </c>
      <c r="K52" s="389">
        <f t="shared" si="14"/>
        <v>35000000</v>
      </c>
      <c r="L52" s="390">
        <f t="shared" si="15"/>
        <v>0.1</v>
      </c>
      <c r="M52" s="391" t="str">
        <f t="shared" si="16"/>
        <v>III</v>
      </c>
      <c r="N52" s="389">
        <f t="shared" si="17"/>
        <v>0</v>
      </c>
      <c r="O52" s="388">
        <f t="shared" si="18"/>
        <v>0</v>
      </c>
      <c r="P52" s="388">
        <f t="shared" si="19"/>
        <v>35000000</v>
      </c>
      <c r="Q52" s="392">
        <f t="shared" si="20"/>
        <v>0</v>
      </c>
      <c r="R52" s="393">
        <f t="shared" si="21"/>
        <v>0</v>
      </c>
      <c r="S52" s="393">
        <f t="shared" si="22"/>
        <v>35000000</v>
      </c>
      <c r="T52" s="392">
        <f t="shared" si="23"/>
        <v>0</v>
      </c>
      <c r="U52" s="393">
        <f t="shared" si="24"/>
        <v>0</v>
      </c>
      <c r="V52" s="393">
        <f t="shared" si="25"/>
        <v>35000000</v>
      </c>
      <c r="W52" s="392">
        <f t="shared" si="26"/>
        <v>0</v>
      </c>
      <c r="X52" s="393">
        <f t="shared" si="27"/>
        <v>0</v>
      </c>
      <c r="Y52" s="393">
        <f t="shared" si="28"/>
        <v>35000000</v>
      </c>
      <c r="Z52" s="392">
        <f t="shared" si="29"/>
        <v>0</v>
      </c>
      <c r="AA52" s="393">
        <f t="shared" si="30"/>
        <v>0</v>
      </c>
      <c r="AB52" s="393">
        <f t="shared" si="31"/>
        <v>35000000</v>
      </c>
      <c r="AC52" s="392">
        <f t="shared" si="32"/>
        <v>0</v>
      </c>
      <c r="AD52" s="393">
        <f t="shared" si="33"/>
        <v>0</v>
      </c>
      <c r="AE52" s="394">
        <f t="shared" si="8"/>
        <v>2032</v>
      </c>
      <c r="AF52" s="393">
        <f t="shared" si="34"/>
        <v>35000000</v>
      </c>
      <c r="AG52" s="392">
        <f t="shared" si="35"/>
        <v>0</v>
      </c>
      <c r="AH52" s="388">
        <f t="shared" si="36"/>
        <v>0</v>
      </c>
      <c r="AI52" s="395">
        <f t="shared" si="37"/>
        <v>35000000</v>
      </c>
      <c r="AJ52" s="396">
        <f t="shared" si="38"/>
        <v>0</v>
      </c>
      <c r="AK52" s="388">
        <f t="shared" si="39"/>
        <v>0</v>
      </c>
      <c r="AL52" s="397">
        <f t="shared" si="40"/>
        <v>6</v>
      </c>
      <c r="AM52" s="393">
        <f t="shared" si="41"/>
        <v>7</v>
      </c>
      <c r="AN52" s="393">
        <f t="shared" si="42"/>
        <v>7</v>
      </c>
      <c r="AO52" s="393">
        <f t="shared" si="43"/>
        <v>7</v>
      </c>
      <c r="AP52" s="393">
        <f t="shared" si="44"/>
        <v>7</v>
      </c>
      <c r="AQ52" s="393">
        <f t="shared" si="45"/>
        <v>7</v>
      </c>
      <c r="AR52" s="393">
        <f t="shared" si="46"/>
        <v>7</v>
      </c>
      <c r="AS52" s="393">
        <f t="shared" si="47"/>
        <v>7</v>
      </c>
      <c r="AT52" s="393">
        <f t="shared" si="48"/>
        <v>7</v>
      </c>
      <c r="AU52" s="393">
        <f t="shared" si="49"/>
        <v>7</v>
      </c>
      <c r="AV52" s="393">
        <f t="shared" si="50"/>
        <v>7</v>
      </c>
      <c r="AW52" s="393">
        <f t="shared" si="51"/>
        <v>7</v>
      </c>
      <c r="AX52" s="393">
        <f t="shared" si="52"/>
        <v>7</v>
      </c>
      <c r="AY52" s="393">
        <f t="shared" si="53"/>
        <v>7</v>
      </c>
      <c r="AZ52" s="393">
        <f t="shared" si="54"/>
        <v>7</v>
      </c>
      <c r="BA52" s="393">
        <f t="shared" si="55"/>
        <v>7</v>
      </c>
      <c r="BB52" s="393">
        <f t="shared" si="56"/>
        <v>7</v>
      </c>
      <c r="BC52" s="393">
        <f t="shared" si="57"/>
        <v>7</v>
      </c>
      <c r="BD52" s="393">
        <f t="shared" si="9"/>
        <v>12</v>
      </c>
      <c r="BE52" s="393">
        <f t="shared" si="58"/>
        <v>12</v>
      </c>
      <c r="BF52" s="393">
        <f t="shared" si="59"/>
        <v>12</v>
      </c>
      <c r="BG52" s="393">
        <f t="shared" si="60"/>
        <v>12</v>
      </c>
      <c r="BH52" s="398">
        <f t="shared" si="61"/>
        <v>35000000</v>
      </c>
      <c r="BI52" s="398">
        <f t="shared" si="62"/>
        <v>0</v>
      </c>
      <c r="BJ52" s="398">
        <f t="shared" si="63"/>
        <v>0</v>
      </c>
      <c r="BK52" s="398">
        <f t="shared" si="64"/>
        <v>35000000</v>
      </c>
      <c r="BL52" s="398">
        <f t="shared" si="65"/>
        <v>0</v>
      </c>
      <c r="BM52" s="387">
        <f t="shared" si="66"/>
        <v>0</v>
      </c>
      <c r="BN52" s="398">
        <f t="shared" si="67"/>
        <v>35000000</v>
      </c>
      <c r="BO52" s="398">
        <f t="shared" si="68"/>
        <v>0</v>
      </c>
      <c r="BP52" s="398">
        <f t="shared" si="69"/>
        <v>0</v>
      </c>
      <c r="BQ52" s="398">
        <f t="shared" si="70"/>
        <v>35000000</v>
      </c>
      <c r="BR52" s="398">
        <f t="shared" si="71"/>
        <v>0</v>
      </c>
      <c r="BS52" s="398">
        <f t="shared" si="72"/>
        <v>0</v>
      </c>
      <c r="BT52" s="398">
        <f t="shared" si="73"/>
        <v>35000000</v>
      </c>
      <c r="BU52" s="398">
        <f t="shared" si="74"/>
        <v>0</v>
      </c>
      <c r="BV52" s="398">
        <f t="shared" si="75"/>
        <v>0</v>
      </c>
      <c r="BW52" s="398">
        <f t="shared" si="76"/>
        <v>35000000</v>
      </c>
      <c r="BX52" s="398">
        <f t="shared" si="77"/>
        <v>0</v>
      </c>
      <c r="BY52" s="398">
        <f t="shared" si="78"/>
        <v>0</v>
      </c>
      <c r="BZ52" s="398">
        <f t="shared" si="79"/>
        <v>35000000</v>
      </c>
      <c r="CA52" s="398">
        <f t="shared" si="80"/>
        <v>0</v>
      </c>
      <c r="CB52" s="398">
        <f t="shared" si="81"/>
        <v>0</v>
      </c>
      <c r="CC52" s="398">
        <f t="shared" si="82"/>
        <v>35000000</v>
      </c>
      <c r="CD52" s="398">
        <f t="shared" si="83"/>
        <v>0</v>
      </c>
      <c r="CE52" s="398">
        <f t="shared" si="84"/>
        <v>0</v>
      </c>
      <c r="CF52" s="398">
        <f t="shared" si="85"/>
        <v>35000000</v>
      </c>
      <c r="CG52" s="398">
        <f t="shared" si="86"/>
        <v>0</v>
      </c>
      <c r="CH52" s="398">
        <f t="shared" si="87"/>
        <v>0</v>
      </c>
      <c r="CI52" s="398">
        <f t="shared" si="88"/>
        <v>35000000</v>
      </c>
      <c r="CJ52" s="399"/>
      <c r="CK52" s="400" t="s">
        <v>339</v>
      </c>
      <c r="CL52" s="399">
        <f t="shared" si="89"/>
        <v>0</v>
      </c>
      <c r="CM52" s="399">
        <f t="shared" si="90"/>
        <v>0</v>
      </c>
      <c r="CN52" s="399">
        <f t="shared" si="91"/>
        <v>35000000</v>
      </c>
      <c r="CO52" s="399">
        <f t="shared" si="92"/>
        <v>0</v>
      </c>
      <c r="CP52" s="399">
        <f t="shared" si="93"/>
        <v>0</v>
      </c>
      <c r="CQ52" s="399">
        <f t="shared" si="94"/>
        <v>35000000</v>
      </c>
      <c r="CR52" s="399">
        <f t="shared" si="95"/>
        <v>0</v>
      </c>
      <c r="CS52" s="399">
        <f t="shared" si="96"/>
        <v>0</v>
      </c>
      <c r="CT52" s="399">
        <f t="shared" si="97"/>
        <v>35000000</v>
      </c>
      <c r="CU52" s="399">
        <f t="shared" si="98"/>
        <v>0</v>
      </c>
      <c r="CV52" s="399">
        <f t="shared" si="99"/>
        <v>0</v>
      </c>
      <c r="CW52" s="399">
        <f t="shared" si="100"/>
        <v>35000000</v>
      </c>
      <c r="CX52" s="399">
        <f t="shared" si="101"/>
        <v>0</v>
      </c>
      <c r="CY52" s="399">
        <f t="shared" si="102"/>
        <v>0</v>
      </c>
      <c r="CZ52" s="399">
        <f t="shared" si="103"/>
        <v>35000000</v>
      </c>
      <c r="DA52" s="399">
        <f t="shared" si="104"/>
        <v>1276041.6666666667</v>
      </c>
      <c r="DB52" s="399">
        <f t="shared" si="105"/>
        <v>1276041.6666666667</v>
      </c>
      <c r="DC52" s="399">
        <f t="shared" si="106"/>
        <v>33723958.333333336</v>
      </c>
      <c r="DD52" s="399">
        <f t="shared" si="107"/>
        <v>2187500</v>
      </c>
      <c r="DE52" s="399">
        <f t="shared" si="108"/>
        <v>3463541.666666667</v>
      </c>
      <c r="DF52" s="399">
        <f t="shared" si="0"/>
        <v>31536458.333333332</v>
      </c>
      <c r="DG52" s="399">
        <f t="shared" si="109"/>
        <v>2187500</v>
      </c>
      <c r="DH52" s="399">
        <f t="shared" si="1"/>
        <v>5651041.666666667</v>
      </c>
      <c r="DI52" s="399">
        <f t="shared" si="2"/>
        <v>29348958.333333332</v>
      </c>
      <c r="DJ52" s="399">
        <f t="shared" si="110"/>
        <v>2187500</v>
      </c>
      <c r="DK52" s="399">
        <f t="shared" si="3"/>
        <v>7838541.666666667</v>
      </c>
      <c r="DL52" s="399">
        <f t="shared" si="4"/>
        <v>27161458.333333332</v>
      </c>
      <c r="DM52" s="399">
        <f t="shared" si="117"/>
        <v>2187500</v>
      </c>
      <c r="DN52" s="399">
        <f t="shared" si="6"/>
        <v>10026041.666666668</v>
      </c>
      <c r="DO52" s="399">
        <f t="shared" si="111"/>
        <v>24973958.333333332</v>
      </c>
      <c r="DP52" s="398">
        <f t="shared" si="120"/>
        <v>2187500</v>
      </c>
      <c r="DQ52" s="399">
        <f t="shared" si="112"/>
        <v>12213541.666666668</v>
      </c>
      <c r="DR52" s="399">
        <f t="shared" si="113"/>
        <v>22786458.333333332</v>
      </c>
      <c r="DS52" s="399">
        <f t="shared" si="121"/>
        <v>2187500</v>
      </c>
      <c r="DT52" s="399">
        <f t="shared" si="114"/>
        <v>14401041.666666668</v>
      </c>
      <c r="DU52" s="399">
        <f t="shared" si="115"/>
        <v>20598958.333333332</v>
      </c>
      <c r="DV52" s="401"/>
      <c r="DW52" s="645"/>
      <c r="DX52" s="406"/>
    </row>
    <row r="53" spans="1:128" ht="20.100000000000001" customHeight="1">
      <c r="A53" s="663">
        <f t="shared" si="116"/>
        <v>17</v>
      </c>
      <c r="B53" s="664" t="s">
        <v>360</v>
      </c>
      <c r="C53" s="385" t="s">
        <v>355</v>
      </c>
      <c r="D53" s="385" t="s">
        <v>225</v>
      </c>
      <c r="E53" s="385">
        <v>2017</v>
      </c>
      <c r="F53" s="386">
        <v>50000000</v>
      </c>
      <c r="G53" s="387">
        <f t="shared" si="10"/>
        <v>16</v>
      </c>
      <c r="H53" s="387">
        <f t="shared" si="11"/>
        <v>0</v>
      </c>
      <c r="I53" s="387">
        <f t="shared" si="12"/>
        <v>16</v>
      </c>
      <c r="J53" s="388">
        <f t="shared" si="13"/>
        <v>0</v>
      </c>
      <c r="K53" s="389">
        <f t="shared" si="14"/>
        <v>50000000</v>
      </c>
      <c r="L53" s="390">
        <f t="shared" si="15"/>
        <v>0.1</v>
      </c>
      <c r="M53" s="391" t="str">
        <f t="shared" si="16"/>
        <v>III</v>
      </c>
      <c r="N53" s="389">
        <f t="shared" si="17"/>
        <v>0</v>
      </c>
      <c r="O53" s="388">
        <f t="shared" si="18"/>
        <v>0</v>
      </c>
      <c r="P53" s="388">
        <f t="shared" si="19"/>
        <v>50000000</v>
      </c>
      <c r="Q53" s="392">
        <f t="shared" si="20"/>
        <v>0</v>
      </c>
      <c r="R53" s="393">
        <f t="shared" si="21"/>
        <v>0</v>
      </c>
      <c r="S53" s="393">
        <f t="shared" si="22"/>
        <v>50000000</v>
      </c>
      <c r="T53" s="392">
        <f t="shared" si="23"/>
        <v>0</v>
      </c>
      <c r="U53" s="393">
        <f t="shared" si="24"/>
        <v>0</v>
      </c>
      <c r="V53" s="393">
        <f t="shared" si="25"/>
        <v>50000000</v>
      </c>
      <c r="W53" s="392">
        <f t="shared" si="26"/>
        <v>0</v>
      </c>
      <c r="X53" s="393">
        <f t="shared" si="27"/>
        <v>0</v>
      </c>
      <c r="Y53" s="393">
        <f t="shared" si="28"/>
        <v>50000000</v>
      </c>
      <c r="Z53" s="392">
        <f t="shared" si="29"/>
        <v>0</v>
      </c>
      <c r="AA53" s="393">
        <f t="shared" si="30"/>
        <v>0</v>
      </c>
      <c r="AB53" s="393">
        <f t="shared" si="31"/>
        <v>50000000</v>
      </c>
      <c r="AC53" s="392">
        <f t="shared" si="32"/>
        <v>0</v>
      </c>
      <c r="AD53" s="393">
        <f t="shared" si="33"/>
        <v>0</v>
      </c>
      <c r="AE53" s="394">
        <f t="shared" si="8"/>
        <v>2032</v>
      </c>
      <c r="AF53" s="393">
        <f t="shared" si="34"/>
        <v>50000000</v>
      </c>
      <c r="AG53" s="392">
        <f t="shared" si="35"/>
        <v>0</v>
      </c>
      <c r="AH53" s="388">
        <f t="shared" si="36"/>
        <v>0</v>
      </c>
      <c r="AI53" s="395">
        <f t="shared" si="37"/>
        <v>50000000</v>
      </c>
      <c r="AJ53" s="396">
        <f t="shared" si="38"/>
        <v>0</v>
      </c>
      <c r="AK53" s="388">
        <f t="shared" si="39"/>
        <v>0</v>
      </c>
      <c r="AL53" s="397">
        <f t="shared" si="40"/>
        <v>6</v>
      </c>
      <c r="AM53" s="393">
        <f t="shared" si="41"/>
        <v>7</v>
      </c>
      <c r="AN53" s="393">
        <f t="shared" si="42"/>
        <v>7</v>
      </c>
      <c r="AO53" s="393">
        <f t="shared" si="43"/>
        <v>7</v>
      </c>
      <c r="AP53" s="393">
        <f t="shared" si="44"/>
        <v>7</v>
      </c>
      <c r="AQ53" s="393">
        <f t="shared" si="45"/>
        <v>7</v>
      </c>
      <c r="AR53" s="393">
        <f t="shared" si="46"/>
        <v>7</v>
      </c>
      <c r="AS53" s="393">
        <f t="shared" si="47"/>
        <v>7</v>
      </c>
      <c r="AT53" s="393">
        <f t="shared" si="48"/>
        <v>7</v>
      </c>
      <c r="AU53" s="393">
        <f t="shared" si="49"/>
        <v>7</v>
      </c>
      <c r="AV53" s="393">
        <f t="shared" si="50"/>
        <v>7</v>
      </c>
      <c r="AW53" s="393">
        <f t="shared" si="51"/>
        <v>7</v>
      </c>
      <c r="AX53" s="393">
        <f t="shared" si="52"/>
        <v>7</v>
      </c>
      <c r="AY53" s="393">
        <f t="shared" si="53"/>
        <v>7</v>
      </c>
      <c r="AZ53" s="393">
        <f t="shared" si="54"/>
        <v>7</v>
      </c>
      <c r="BA53" s="393">
        <f t="shared" si="55"/>
        <v>7</v>
      </c>
      <c r="BB53" s="393">
        <f t="shared" si="56"/>
        <v>7</v>
      </c>
      <c r="BC53" s="393">
        <f t="shared" si="57"/>
        <v>7</v>
      </c>
      <c r="BD53" s="393">
        <f t="shared" si="9"/>
        <v>12</v>
      </c>
      <c r="BE53" s="393">
        <f t="shared" si="58"/>
        <v>12</v>
      </c>
      <c r="BF53" s="393">
        <f t="shared" si="59"/>
        <v>12</v>
      </c>
      <c r="BG53" s="393">
        <f t="shared" si="60"/>
        <v>12</v>
      </c>
      <c r="BH53" s="398">
        <f t="shared" si="61"/>
        <v>50000000</v>
      </c>
      <c r="BI53" s="398">
        <f t="shared" si="62"/>
        <v>0</v>
      </c>
      <c r="BJ53" s="398">
        <f t="shared" si="63"/>
        <v>0</v>
      </c>
      <c r="BK53" s="398">
        <f t="shared" si="64"/>
        <v>50000000</v>
      </c>
      <c r="BL53" s="398">
        <f t="shared" si="65"/>
        <v>0</v>
      </c>
      <c r="BM53" s="387">
        <f t="shared" si="66"/>
        <v>0</v>
      </c>
      <c r="BN53" s="398">
        <f t="shared" si="67"/>
        <v>50000000</v>
      </c>
      <c r="BO53" s="398">
        <f t="shared" si="68"/>
        <v>0</v>
      </c>
      <c r="BP53" s="398">
        <f t="shared" si="69"/>
        <v>0</v>
      </c>
      <c r="BQ53" s="398">
        <f t="shared" si="70"/>
        <v>50000000</v>
      </c>
      <c r="BR53" s="398">
        <f t="shared" si="71"/>
        <v>0</v>
      </c>
      <c r="BS53" s="398">
        <f t="shared" si="72"/>
        <v>0</v>
      </c>
      <c r="BT53" s="398">
        <f t="shared" si="73"/>
        <v>50000000</v>
      </c>
      <c r="BU53" s="398">
        <f t="shared" si="74"/>
        <v>0</v>
      </c>
      <c r="BV53" s="398">
        <f t="shared" si="75"/>
        <v>0</v>
      </c>
      <c r="BW53" s="398">
        <f t="shared" si="76"/>
        <v>50000000</v>
      </c>
      <c r="BX53" s="398">
        <f t="shared" si="77"/>
        <v>0</v>
      </c>
      <c r="BY53" s="398">
        <f t="shared" si="78"/>
        <v>0</v>
      </c>
      <c r="BZ53" s="398">
        <f t="shared" si="79"/>
        <v>50000000</v>
      </c>
      <c r="CA53" s="398">
        <f t="shared" si="80"/>
        <v>0</v>
      </c>
      <c r="CB53" s="398">
        <f t="shared" si="81"/>
        <v>0</v>
      </c>
      <c r="CC53" s="398">
        <f t="shared" si="82"/>
        <v>50000000</v>
      </c>
      <c r="CD53" s="398">
        <f t="shared" si="83"/>
        <v>0</v>
      </c>
      <c r="CE53" s="398">
        <f t="shared" si="84"/>
        <v>0</v>
      </c>
      <c r="CF53" s="398">
        <f t="shared" si="85"/>
        <v>50000000</v>
      </c>
      <c r="CG53" s="398">
        <f t="shared" si="86"/>
        <v>0</v>
      </c>
      <c r="CH53" s="398">
        <f t="shared" si="87"/>
        <v>0</v>
      </c>
      <c r="CI53" s="398">
        <f t="shared" si="88"/>
        <v>50000000</v>
      </c>
      <c r="CJ53" s="399"/>
      <c r="CK53" s="400" t="s">
        <v>339</v>
      </c>
      <c r="CL53" s="399">
        <f t="shared" si="89"/>
        <v>0</v>
      </c>
      <c r="CM53" s="399">
        <f t="shared" si="90"/>
        <v>0</v>
      </c>
      <c r="CN53" s="399">
        <f t="shared" si="91"/>
        <v>50000000</v>
      </c>
      <c r="CO53" s="399">
        <f t="shared" si="92"/>
        <v>0</v>
      </c>
      <c r="CP53" s="399">
        <f t="shared" si="93"/>
        <v>0</v>
      </c>
      <c r="CQ53" s="399">
        <f t="shared" si="94"/>
        <v>50000000</v>
      </c>
      <c r="CR53" s="399">
        <f t="shared" si="95"/>
        <v>0</v>
      </c>
      <c r="CS53" s="399">
        <f t="shared" si="96"/>
        <v>0</v>
      </c>
      <c r="CT53" s="399">
        <f t="shared" si="97"/>
        <v>50000000</v>
      </c>
      <c r="CU53" s="399">
        <f t="shared" si="98"/>
        <v>0</v>
      </c>
      <c r="CV53" s="399">
        <f t="shared" si="99"/>
        <v>0</v>
      </c>
      <c r="CW53" s="399">
        <f t="shared" si="100"/>
        <v>50000000</v>
      </c>
      <c r="CX53" s="399">
        <f t="shared" si="101"/>
        <v>0</v>
      </c>
      <c r="CY53" s="399">
        <f t="shared" si="102"/>
        <v>0</v>
      </c>
      <c r="CZ53" s="399">
        <f t="shared" si="103"/>
        <v>50000000</v>
      </c>
      <c r="DA53" s="399">
        <f t="shared" si="104"/>
        <v>1822916.6666666667</v>
      </c>
      <c r="DB53" s="399">
        <f t="shared" si="105"/>
        <v>1822916.6666666667</v>
      </c>
      <c r="DC53" s="399">
        <f t="shared" si="106"/>
        <v>48177083.333333336</v>
      </c>
      <c r="DD53" s="399">
        <f t="shared" si="107"/>
        <v>3125000</v>
      </c>
      <c r="DE53" s="399">
        <f t="shared" si="108"/>
        <v>4947916.666666667</v>
      </c>
      <c r="DF53" s="399">
        <f t="shared" si="0"/>
        <v>45052083.333333336</v>
      </c>
      <c r="DG53" s="399">
        <f t="shared" si="109"/>
        <v>3125000</v>
      </c>
      <c r="DH53" s="399">
        <f t="shared" si="1"/>
        <v>8072916.666666667</v>
      </c>
      <c r="DI53" s="399">
        <f t="shared" si="2"/>
        <v>41927083.333333336</v>
      </c>
      <c r="DJ53" s="399">
        <f t="shared" si="110"/>
        <v>3125000</v>
      </c>
      <c r="DK53" s="399">
        <f t="shared" si="3"/>
        <v>11197916.666666668</v>
      </c>
      <c r="DL53" s="399">
        <f t="shared" si="4"/>
        <v>38802083.333333328</v>
      </c>
      <c r="DM53" s="399">
        <f t="shared" si="117"/>
        <v>3125000</v>
      </c>
      <c r="DN53" s="399">
        <f t="shared" si="6"/>
        <v>14322916.666666668</v>
      </c>
      <c r="DO53" s="399">
        <f t="shared" si="111"/>
        <v>35677083.333333328</v>
      </c>
      <c r="DP53" s="398">
        <f t="shared" si="120"/>
        <v>3125000</v>
      </c>
      <c r="DQ53" s="399">
        <f t="shared" si="112"/>
        <v>17447916.666666668</v>
      </c>
      <c r="DR53" s="399">
        <f t="shared" si="113"/>
        <v>32552083.333333332</v>
      </c>
      <c r="DS53" s="399">
        <f t="shared" si="121"/>
        <v>3125000</v>
      </c>
      <c r="DT53" s="399">
        <f t="shared" si="114"/>
        <v>20572916.666666668</v>
      </c>
      <c r="DU53" s="399">
        <f t="shared" si="115"/>
        <v>29427083.333333332</v>
      </c>
      <c r="DV53" s="401"/>
      <c r="DW53" s="645"/>
      <c r="DX53" s="406"/>
    </row>
    <row r="54" spans="1:128" ht="20.100000000000001" customHeight="1">
      <c r="A54" s="663">
        <f t="shared" si="116"/>
        <v>18</v>
      </c>
      <c r="B54" s="664" t="s">
        <v>361</v>
      </c>
      <c r="C54" s="385" t="s">
        <v>355</v>
      </c>
      <c r="D54" s="385" t="s">
        <v>225</v>
      </c>
      <c r="E54" s="385">
        <v>2017</v>
      </c>
      <c r="F54" s="386">
        <v>30000000</v>
      </c>
      <c r="G54" s="387">
        <f t="shared" si="10"/>
        <v>16</v>
      </c>
      <c r="H54" s="387">
        <f t="shared" si="11"/>
        <v>0</v>
      </c>
      <c r="I54" s="387">
        <f t="shared" si="12"/>
        <v>16</v>
      </c>
      <c r="J54" s="388">
        <f t="shared" si="13"/>
        <v>0</v>
      </c>
      <c r="K54" s="389">
        <f t="shared" si="14"/>
        <v>30000000</v>
      </c>
      <c r="L54" s="390">
        <f t="shared" si="15"/>
        <v>0.1</v>
      </c>
      <c r="M54" s="391" t="str">
        <f t="shared" si="16"/>
        <v>III</v>
      </c>
      <c r="N54" s="389">
        <f t="shared" si="17"/>
        <v>0</v>
      </c>
      <c r="O54" s="388">
        <f t="shared" si="18"/>
        <v>0</v>
      </c>
      <c r="P54" s="388">
        <f t="shared" si="19"/>
        <v>30000000</v>
      </c>
      <c r="Q54" s="392">
        <f t="shared" si="20"/>
        <v>0</v>
      </c>
      <c r="R54" s="393">
        <f t="shared" si="21"/>
        <v>0</v>
      </c>
      <c r="S54" s="393">
        <f t="shared" si="22"/>
        <v>30000000</v>
      </c>
      <c r="T54" s="392">
        <f t="shared" si="23"/>
        <v>0</v>
      </c>
      <c r="U54" s="393">
        <f t="shared" si="24"/>
        <v>0</v>
      </c>
      <c r="V54" s="393">
        <f t="shared" si="25"/>
        <v>30000000</v>
      </c>
      <c r="W54" s="392">
        <f t="shared" si="26"/>
        <v>0</v>
      </c>
      <c r="X54" s="393">
        <f t="shared" si="27"/>
        <v>0</v>
      </c>
      <c r="Y54" s="393">
        <f t="shared" si="28"/>
        <v>30000000</v>
      </c>
      <c r="Z54" s="392">
        <f t="shared" si="29"/>
        <v>0</v>
      </c>
      <c r="AA54" s="393">
        <f t="shared" si="30"/>
        <v>0</v>
      </c>
      <c r="AB54" s="393">
        <f t="shared" si="31"/>
        <v>30000000</v>
      </c>
      <c r="AC54" s="392">
        <f t="shared" si="32"/>
        <v>0</v>
      </c>
      <c r="AD54" s="393">
        <f t="shared" si="33"/>
        <v>0</v>
      </c>
      <c r="AE54" s="394">
        <f t="shared" si="8"/>
        <v>2032</v>
      </c>
      <c r="AF54" s="393">
        <f t="shared" si="34"/>
        <v>30000000</v>
      </c>
      <c r="AG54" s="392">
        <f t="shared" si="35"/>
        <v>0</v>
      </c>
      <c r="AH54" s="388">
        <f t="shared" si="36"/>
        <v>0</v>
      </c>
      <c r="AI54" s="395">
        <f t="shared" si="37"/>
        <v>30000000</v>
      </c>
      <c r="AJ54" s="396">
        <f t="shared" si="38"/>
        <v>0</v>
      </c>
      <c r="AK54" s="388">
        <f t="shared" si="39"/>
        <v>0</v>
      </c>
      <c r="AL54" s="397">
        <f t="shared" si="40"/>
        <v>6</v>
      </c>
      <c r="AM54" s="393">
        <f t="shared" si="41"/>
        <v>7</v>
      </c>
      <c r="AN54" s="393">
        <f t="shared" si="42"/>
        <v>7</v>
      </c>
      <c r="AO54" s="393">
        <f t="shared" si="43"/>
        <v>7</v>
      </c>
      <c r="AP54" s="393">
        <f t="shared" si="44"/>
        <v>7</v>
      </c>
      <c r="AQ54" s="393">
        <f t="shared" si="45"/>
        <v>7</v>
      </c>
      <c r="AR54" s="393">
        <f t="shared" si="46"/>
        <v>7</v>
      </c>
      <c r="AS54" s="393">
        <f t="shared" si="47"/>
        <v>7</v>
      </c>
      <c r="AT54" s="393">
        <f t="shared" si="48"/>
        <v>7</v>
      </c>
      <c r="AU54" s="393">
        <f t="shared" si="49"/>
        <v>7</v>
      </c>
      <c r="AV54" s="393">
        <f t="shared" si="50"/>
        <v>7</v>
      </c>
      <c r="AW54" s="393">
        <f t="shared" si="51"/>
        <v>7</v>
      </c>
      <c r="AX54" s="393">
        <f t="shared" si="52"/>
        <v>7</v>
      </c>
      <c r="AY54" s="393">
        <f t="shared" si="53"/>
        <v>7</v>
      </c>
      <c r="AZ54" s="393">
        <f t="shared" si="54"/>
        <v>7</v>
      </c>
      <c r="BA54" s="393">
        <f t="shared" si="55"/>
        <v>7</v>
      </c>
      <c r="BB54" s="393">
        <f t="shared" si="56"/>
        <v>7</v>
      </c>
      <c r="BC54" s="393">
        <f t="shared" si="57"/>
        <v>7</v>
      </c>
      <c r="BD54" s="393">
        <f t="shared" si="9"/>
        <v>12</v>
      </c>
      <c r="BE54" s="393">
        <f t="shared" si="58"/>
        <v>12</v>
      </c>
      <c r="BF54" s="393">
        <f t="shared" si="59"/>
        <v>12</v>
      </c>
      <c r="BG54" s="393">
        <f t="shared" si="60"/>
        <v>12</v>
      </c>
      <c r="BH54" s="398">
        <f t="shared" si="61"/>
        <v>30000000</v>
      </c>
      <c r="BI54" s="398">
        <f t="shared" si="62"/>
        <v>0</v>
      </c>
      <c r="BJ54" s="398">
        <f t="shared" si="63"/>
        <v>0</v>
      </c>
      <c r="BK54" s="398">
        <f t="shared" si="64"/>
        <v>30000000</v>
      </c>
      <c r="BL54" s="398">
        <f t="shared" si="65"/>
        <v>0</v>
      </c>
      <c r="BM54" s="387">
        <f t="shared" si="66"/>
        <v>0</v>
      </c>
      <c r="BN54" s="398">
        <f t="shared" si="67"/>
        <v>30000000</v>
      </c>
      <c r="BO54" s="398">
        <f t="shared" si="68"/>
        <v>0</v>
      </c>
      <c r="BP54" s="398">
        <f t="shared" si="69"/>
        <v>0</v>
      </c>
      <c r="BQ54" s="398">
        <f t="shared" si="70"/>
        <v>30000000</v>
      </c>
      <c r="BR54" s="398">
        <f t="shared" si="71"/>
        <v>0</v>
      </c>
      <c r="BS54" s="398">
        <f t="shared" si="72"/>
        <v>0</v>
      </c>
      <c r="BT54" s="398">
        <f t="shared" si="73"/>
        <v>30000000</v>
      </c>
      <c r="BU54" s="398">
        <f t="shared" si="74"/>
        <v>0</v>
      </c>
      <c r="BV54" s="398">
        <f t="shared" si="75"/>
        <v>0</v>
      </c>
      <c r="BW54" s="398">
        <f t="shared" si="76"/>
        <v>30000000</v>
      </c>
      <c r="BX54" s="398">
        <f t="shared" si="77"/>
        <v>0</v>
      </c>
      <c r="BY54" s="398">
        <f t="shared" si="78"/>
        <v>0</v>
      </c>
      <c r="BZ54" s="398">
        <f t="shared" si="79"/>
        <v>30000000</v>
      </c>
      <c r="CA54" s="398">
        <f t="shared" si="80"/>
        <v>0</v>
      </c>
      <c r="CB54" s="398">
        <f t="shared" si="81"/>
        <v>0</v>
      </c>
      <c r="CC54" s="398">
        <f t="shared" si="82"/>
        <v>30000000</v>
      </c>
      <c r="CD54" s="398">
        <f t="shared" si="83"/>
        <v>0</v>
      </c>
      <c r="CE54" s="398">
        <f t="shared" si="84"/>
        <v>0</v>
      </c>
      <c r="CF54" s="398">
        <f t="shared" si="85"/>
        <v>30000000</v>
      </c>
      <c r="CG54" s="398">
        <f t="shared" si="86"/>
        <v>0</v>
      </c>
      <c r="CH54" s="398">
        <f t="shared" si="87"/>
        <v>0</v>
      </c>
      <c r="CI54" s="398">
        <f t="shared" si="88"/>
        <v>30000000</v>
      </c>
      <c r="CJ54" s="399"/>
      <c r="CK54" s="400" t="s">
        <v>339</v>
      </c>
      <c r="CL54" s="399">
        <f t="shared" si="89"/>
        <v>0</v>
      </c>
      <c r="CM54" s="399">
        <f t="shared" si="90"/>
        <v>0</v>
      </c>
      <c r="CN54" s="399">
        <f t="shared" si="91"/>
        <v>30000000</v>
      </c>
      <c r="CO54" s="399">
        <f t="shared" si="92"/>
        <v>0</v>
      </c>
      <c r="CP54" s="399">
        <f t="shared" si="93"/>
        <v>0</v>
      </c>
      <c r="CQ54" s="399">
        <f t="shared" si="94"/>
        <v>30000000</v>
      </c>
      <c r="CR54" s="399">
        <f t="shared" si="95"/>
        <v>0</v>
      </c>
      <c r="CS54" s="399">
        <f t="shared" si="96"/>
        <v>0</v>
      </c>
      <c r="CT54" s="399">
        <f t="shared" si="97"/>
        <v>30000000</v>
      </c>
      <c r="CU54" s="399">
        <f t="shared" si="98"/>
        <v>0</v>
      </c>
      <c r="CV54" s="399">
        <f t="shared" si="99"/>
        <v>0</v>
      </c>
      <c r="CW54" s="399">
        <f t="shared" si="100"/>
        <v>30000000</v>
      </c>
      <c r="CX54" s="399">
        <f t="shared" si="101"/>
        <v>0</v>
      </c>
      <c r="CY54" s="399">
        <f t="shared" si="102"/>
        <v>0</v>
      </c>
      <c r="CZ54" s="399">
        <f t="shared" si="103"/>
        <v>30000000</v>
      </c>
      <c r="DA54" s="399">
        <f t="shared" si="104"/>
        <v>1093750</v>
      </c>
      <c r="DB54" s="399">
        <f t="shared" si="105"/>
        <v>1093750</v>
      </c>
      <c r="DC54" s="399">
        <f t="shared" si="106"/>
        <v>28906250</v>
      </c>
      <c r="DD54" s="399">
        <f t="shared" si="107"/>
        <v>1875000</v>
      </c>
      <c r="DE54" s="399">
        <f t="shared" si="108"/>
        <v>2968750</v>
      </c>
      <c r="DF54" s="399">
        <f t="shared" si="0"/>
        <v>27031250</v>
      </c>
      <c r="DG54" s="399">
        <f t="shared" si="109"/>
        <v>1875000</v>
      </c>
      <c r="DH54" s="399">
        <f t="shared" si="1"/>
        <v>4843750</v>
      </c>
      <c r="DI54" s="399">
        <f t="shared" si="2"/>
        <v>25156250</v>
      </c>
      <c r="DJ54" s="399">
        <f t="shared" si="110"/>
        <v>1875000</v>
      </c>
      <c r="DK54" s="399">
        <f t="shared" si="3"/>
        <v>6718750</v>
      </c>
      <c r="DL54" s="399">
        <f t="shared" si="4"/>
        <v>23281250</v>
      </c>
      <c r="DM54" s="399">
        <f t="shared" si="117"/>
        <v>1875000</v>
      </c>
      <c r="DN54" s="399">
        <f t="shared" si="6"/>
        <v>8593750</v>
      </c>
      <c r="DO54" s="399">
        <f t="shared" si="111"/>
        <v>21406250</v>
      </c>
      <c r="DP54" s="398">
        <f t="shared" si="120"/>
        <v>1875000</v>
      </c>
      <c r="DQ54" s="399">
        <f t="shared" si="112"/>
        <v>10468750</v>
      </c>
      <c r="DR54" s="399">
        <f t="shared" si="113"/>
        <v>19531250</v>
      </c>
      <c r="DS54" s="399">
        <f t="shared" si="121"/>
        <v>1875000</v>
      </c>
      <c r="DT54" s="399">
        <f t="shared" si="114"/>
        <v>12343750</v>
      </c>
      <c r="DU54" s="399">
        <f t="shared" si="115"/>
        <v>17656250</v>
      </c>
      <c r="DV54" s="401"/>
      <c r="DW54" s="645"/>
      <c r="DX54" s="406"/>
    </row>
    <row r="55" spans="1:128" ht="20.100000000000001" customHeight="1">
      <c r="A55" s="663">
        <f t="shared" si="116"/>
        <v>19</v>
      </c>
      <c r="B55" s="664" t="s">
        <v>362</v>
      </c>
      <c r="C55" s="385" t="s">
        <v>355</v>
      </c>
      <c r="D55" s="385" t="s">
        <v>225</v>
      </c>
      <c r="E55" s="385">
        <v>2017</v>
      </c>
      <c r="F55" s="386">
        <v>21000000</v>
      </c>
      <c r="G55" s="387">
        <f t="shared" si="10"/>
        <v>16</v>
      </c>
      <c r="H55" s="387">
        <f t="shared" si="11"/>
        <v>0</v>
      </c>
      <c r="I55" s="387">
        <f t="shared" si="12"/>
        <v>16</v>
      </c>
      <c r="J55" s="388">
        <f t="shared" si="13"/>
        <v>0</v>
      </c>
      <c r="K55" s="389">
        <f t="shared" si="14"/>
        <v>21000000</v>
      </c>
      <c r="L55" s="390">
        <f t="shared" si="15"/>
        <v>0.1</v>
      </c>
      <c r="M55" s="391" t="str">
        <f t="shared" si="16"/>
        <v>III</v>
      </c>
      <c r="N55" s="389">
        <f t="shared" si="17"/>
        <v>0</v>
      </c>
      <c r="O55" s="388">
        <f t="shared" si="18"/>
        <v>0</v>
      </c>
      <c r="P55" s="388">
        <f t="shared" si="19"/>
        <v>21000000</v>
      </c>
      <c r="Q55" s="392">
        <f t="shared" si="20"/>
        <v>0</v>
      </c>
      <c r="R55" s="393">
        <f t="shared" si="21"/>
        <v>0</v>
      </c>
      <c r="S55" s="393">
        <f t="shared" si="22"/>
        <v>21000000</v>
      </c>
      <c r="T55" s="392">
        <f t="shared" si="23"/>
        <v>0</v>
      </c>
      <c r="U55" s="393">
        <f t="shared" si="24"/>
        <v>0</v>
      </c>
      <c r="V55" s="393">
        <f t="shared" si="25"/>
        <v>21000000</v>
      </c>
      <c r="W55" s="392">
        <f t="shared" si="26"/>
        <v>0</v>
      </c>
      <c r="X55" s="393">
        <f t="shared" si="27"/>
        <v>0</v>
      </c>
      <c r="Y55" s="393">
        <f t="shared" si="28"/>
        <v>21000000</v>
      </c>
      <c r="Z55" s="392">
        <f t="shared" si="29"/>
        <v>0</v>
      </c>
      <c r="AA55" s="393">
        <f t="shared" si="30"/>
        <v>0</v>
      </c>
      <c r="AB55" s="393">
        <f t="shared" si="31"/>
        <v>21000000</v>
      </c>
      <c r="AC55" s="392">
        <f t="shared" si="32"/>
        <v>0</v>
      </c>
      <c r="AD55" s="393">
        <f t="shared" si="33"/>
        <v>0</v>
      </c>
      <c r="AE55" s="394">
        <f t="shared" si="8"/>
        <v>2032</v>
      </c>
      <c r="AF55" s="393">
        <f t="shared" si="34"/>
        <v>21000000</v>
      </c>
      <c r="AG55" s="392">
        <f t="shared" si="35"/>
        <v>0</v>
      </c>
      <c r="AH55" s="388">
        <f t="shared" si="36"/>
        <v>0</v>
      </c>
      <c r="AI55" s="395">
        <f t="shared" si="37"/>
        <v>21000000</v>
      </c>
      <c r="AJ55" s="396">
        <f t="shared" si="38"/>
        <v>0</v>
      </c>
      <c r="AK55" s="388">
        <f t="shared" si="39"/>
        <v>0</v>
      </c>
      <c r="AL55" s="397">
        <f t="shared" si="40"/>
        <v>6</v>
      </c>
      <c r="AM55" s="393">
        <f t="shared" si="41"/>
        <v>7</v>
      </c>
      <c r="AN55" s="393">
        <f t="shared" si="42"/>
        <v>7</v>
      </c>
      <c r="AO55" s="393">
        <f t="shared" si="43"/>
        <v>7</v>
      </c>
      <c r="AP55" s="393">
        <f t="shared" si="44"/>
        <v>7</v>
      </c>
      <c r="AQ55" s="393">
        <f t="shared" si="45"/>
        <v>7</v>
      </c>
      <c r="AR55" s="393">
        <f t="shared" si="46"/>
        <v>7</v>
      </c>
      <c r="AS55" s="393">
        <f t="shared" si="47"/>
        <v>7</v>
      </c>
      <c r="AT55" s="393">
        <f t="shared" si="48"/>
        <v>7</v>
      </c>
      <c r="AU55" s="393">
        <f t="shared" si="49"/>
        <v>7</v>
      </c>
      <c r="AV55" s="393">
        <f t="shared" si="50"/>
        <v>7</v>
      </c>
      <c r="AW55" s="393">
        <f t="shared" si="51"/>
        <v>7</v>
      </c>
      <c r="AX55" s="393">
        <f t="shared" si="52"/>
        <v>7</v>
      </c>
      <c r="AY55" s="393">
        <f t="shared" si="53"/>
        <v>7</v>
      </c>
      <c r="AZ55" s="393">
        <f t="shared" si="54"/>
        <v>7</v>
      </c>
      <c r="BA55" s="393">
        <f t="shared" si="55"/>
        <v>7</v>
      </c>
      <c r="BB55" s="393">
        <f t="shared" si="56"/>
        <v>7</v>
      </c>
      <c r="BC55" s="393">
        <f t="shared" si="57"/>
        <v>7</v>
      </c>
      <c r="BD55" s="393">
        <f t="shared" si="9"/>
        <v>12</v>
      </c>
      <c r="BE55" s="393">
        <f t="shared" si="58"/>
        <v>12</v>
      </c>
      <c r="BF55" s="393">
        <f t="shared" si="59"/>
        <v>12</v>
      </c>
      <c r="BG55" s="393">
        <f t="shared" si="60"/>
        <v>12</v>
      </c>
      <c r="BH55" s="398">
        <f t="shared" si="61"/>
        <v>21000000</v>
      </c>
      <c r="BI55" s="398">
        <f t="shared" si="62"/>
        <v>0</v>
      </c>
      <c r="BJ55" s="398">
        <f t="shared" si="63"/>
        <v>0</v>
      </c>
      <c r="BK55" s="398">
        <f t="shared" si="64"/>
        <v>21000000</v>
      </c>
      <c r="BL55" s="398">
        <f t="shared" si="65"/>
        <v>0</v>
      </c>
      <c r="BM55" s="387">
        <f t="shared" si="66"/>
        <v>0</v>
      </c>
      <c r="BN55" s="398">
        <f t="shared" si="67"/>
        <v>21000000</v>
      </c>
      <c r="BO55" s="398">
        <f t="shared" si="68"/>
        <v>0</v>
      </c>
      <c r="BP55" s="398">
        <f t="shared" si="69"/>
        <v>0</v>
      </c>
      <c r="BQ55" s="398">
        <f t="shared" si="70"/>
        <v>21000000</v>
      </c>
      <c r="BR55" s="398">
        <f t="shared" si="71"/>
        <v>0</v>
      </c>
      <c r="BS55" s="398">
        <f t="shared" si="72"/>
        <v>0</v>
      </c>
      <c r="BT55" s="398">
        <f t="shared" si="73"/>
        <v>21000000</v>
      </c>
      <c r="BU55" s="398">
        <f t="shared" si="74"/>
        <v>0</v>
      </c>
      <c r="BV55" s="398">
        <f t="shared" si="75"/>
        <v>0</v>
      </c>
      <c r="BW55" s="398">
        <f t="shared" si="76"/>
        <v>21000000</v>
      </c>
      <c r="BX55" s="398">
        <f t="shared" si="77"/>
        <v>0</v>
      </c>
      <c r="BY55" s="398">
        <f t="shared" si="78"/>
        <v>0</v>
      </c>
      <c r="BZ55" s="398">
        <f t="shared" si="79"/>
        <v>21000000</v>
      </c>
      <c r="CA55" s="398">
        <f t="shared" si="80"/>
        <v>0</v>
      </c>
      <c r="CB55" s="398">
        <f t="shared" si="81"/>
        <v>0</v>
      </c>
      <c r="CC55" s="398">
        <f t="shared" si="82"/>
        <v>21000000</v>
      </c>
      <c r="CD55" s="398">
        <f t="shared" si="83"/>
        <v>0</v>
      </c>
      <c r="CE55" s="398">
        <f t="shared" si="84"/>
        <v>0</v>
      </c>
      <c r="CF55" s="398">
        <f t="shared" si="85"/>
        <v>21000000</v>
      </c>
      <c r="CG55" s="398">
        <f t="shared" si="86"/>
        <v>0</v>
      </c>
      <c r="CH55" s="398">
        <f t="shared" si="87"/>
        <v>0</v>
      </c>
      <c r="CI55" s="398">
        <f t="shared" si="88"/>
        <v>21000000</v>
      </c>
      <c r="CJ55" s="399"/>
      <c r="CK55" s="400" t="s">
        <v>339</v>
      </c>
      <c r="CL55" s="399">
        <f t="shared" si="89"/>
        <v>0</v>
      </c>
      <c r="CM55" s="399">
        <f t="shared" si="90"/>
        <v>0</v>
      </c>
      <c r="CN55" s="399">
        <f t="shared" si="91"/>
        <v>21000000</v>
      </c>
      <c r="CO55" s="399">
        <f t="shared" si="92"/>
        <v>0</v>
      </c>
      <c r="CP55" s="399">
        <f t="shared" si="93"/>
        <v>0</v>
      </c>
      <c r="CQ55" s="399">
        <f t="shared" si="94"/>
        <v>21000000</v>
      </c>
      <c r="CR55" s="399">
        <f t="shared" si="95"/>
        <v>0</v>
      </c>
      <c r="CS55" s="399">
        <f t="shared" si="96"/>
        <v>0</v>
      </c>
      <c r="CT55" s="399">
        <f t="shared" si="97"/>
        <v>21000000</v>
      </c>
      <c r="CU55" s="399">
        <f t="shared" si="98"/>
        <v>0</v>
      </c>
      <c r="CV55" s="399">
        <f t="shared" si="99"/>
        <v>0</v>
      </c>
      <c r="CW55" s="399">
        <f t="shared" si="100"/>
        <v>21000000</v>
      </c>
      <c r="CX55" s="399">
        <f t="shared" si="101"/>
        <v>0</v>
      </c>
      <c r="CY55" s="399">
        <f t="shared" si="102"/>
        <v>0</v>
      </c>
      <c r="CZ55" s="399">
        <f t="shared" si="103"/>
        <v>21000000</v>
      </c>
      <c r="DA55" s="399">
        <f t="shared" si="104"/>
        <v>765625</v>
      </c>
      <c r="DB55" s="399">
        <f t="shared" si="105"/>
        <v>765625</v>
      </c>
      <c r="DC55" s="399">
        <f t="shared" si="106"/>
        <v>20234375</v>
      </c>
      <c r="DD55" s="399">
        <f t="shared" si="107"/>
        <v>1312500</v>
      </c>
      <c r="DE55" s="399">
        <f t="shared" si="108"/>
        <v>2078125</v>
      </c>
      <c r="DF55" s="399">
        <f t="shared" si="0"/>
        <v>18921875</v>
      </c>
      <c r="DG55" s="399">
        <f t="shared" si="109"/>
        <v>1312500</v>
      </c>
      <c r="DH55" s="399">
        <f t="shared" si="1"/>
        <v>3390625</v>
      </c>
      <c r="DI55" s="399">
        <f t="shared" si="2"/>
        <v>17609375</v>
      </c>
      <c r="DJ55" s="399">
        <f t="shared" si="110"/>
        <v>1312500</v>
      </c>
      <c r="DK55" s="399">
        <f t="shared" si="3"/>
        <v>4703125</v>
      </c>
      <c r="DL55" s="399">
        <f t="shared" si="4"/>
        <v>16296875</v>
      </c>
      <c r="DM55" s="399">
        <f t="shared" si="117"/>
        <v>1312500</v>
      </c>
      <c r="DN55" s="399">
        <f t="shared" si="6"/>
        <v>6015625</v>
      </c>
      <c r="DO55" s="399">
        <f t="shared" si="111"/>
        <v>14984375</v>
      </c>
      <c r="DP55" s="398">
        <f t="shared" si="120"/>
        <v>1312500</v>
      </c>
      <c r="DQ55" s="399">
        <f t="shared" si="112"/>
        <v>7328125</v>
      </c>
      <c r="DR55" s="399">
        <f t="shared" si="113"/>
        <v>13671875</v>
      </c>
      <c r="DS55" s="399">
        <f t="shared" si="121"/>
        <v>1312500</v>
      </c>
      <c r="DT55" s="399">
        <f t="shared" si="114"/>
        <v>8640625</v>
      </c>
      <c r="DU55" s="399">
        <f t="shared" si="115"/>
        <v>12359375</v>
      </c>
      <c r="DV55" s="401"/>
      <c r="DW55" s="645"/>
      <c r="DX55" s="406"/>
    </row>
    <row r="56" spans="1:128" ht="20.100000000000001" customHeight="1">
      <c r="A56" s="663">
        <f t="shared" si="116"/>
        <v>20</v>
      </c>
      <c r="B56" s="664" t="s">
        <v>363</v>
      </c>
      <c r="C56" s="385" t="s">
        <v>355</v>
      </c>
      <c r="D56" s="385" t="s">
        <v>225</v>
      </c>
      <c r="E56" s="385">
        <v>2017</v>
      </c>
      <c r="F56" s="386">
        <v>470000000</v>
      </c>
      <c r="G56" s="387">
        <f t="shared" si="10"/>
        <v>16</v>
      </c>
      <c r="H56" s="387">
        <f t="shared" si="11"/>
        <v>0</v>
      </c>
      <c r="I56" s="387">
        <f t="shared" si="12"/>
        <v>16</v>
      </c>
      <c r="J56" s="388">
        <f t="shared" si="13"/>
        <v>0</v>
      </c>
      <c r="K56" s="389">
        <f t="shared" si="14"/>
        <v>470000000</v>
      </c>
      <c r="L56" s="390">
        <f t="shared" si="15"/>
        <v>0.1</v>
      </c>
      <c r="M56" s="391" t="str">
        <f t="shared" si="16"/>
        <v>III</v>
      </c>
      <c r="N56" s="389">
        <f t="shared" si="17"/>
        <v>0</v>
      </c>
      <c r="O56" s="388">
        <f t="shared" si="18"/>
        <v>0</v>
      </c>
      <c r="P56" s="388">
        <f t="shared" si="19"/>
        <v>470000000</v>
      </c>
      <c r="Q56" s="392">
        <f t="shared" si="20"/>
        <v>0</v>
      </c>
      <c r="R56" s="393">
        <f t="shared" si="21"/>
        <v>0</v>
      </c>
      <c r="S56" s="393">
        <f t="shared" si="22"/>
        <v>470000000</v>
      </c>
      <c r="T56" s="392">
        <f t="shared" si="23"/>
        <v>0</v>
      </c>
      <c r="U56" s="393">
        <f t="shared" si="24"/>
        <v>0</v>
      </c>
      <c r="V56" s="393">
        <f t="shared" si="25"/>
        <v>470000000</v>
      </c>
      <c r="W56" s="392">
        <f t="shared" si="26"/>
        <v>0</v>
      </c>
      <c r="X56" s="393">
        <f t="shared" si="27"/>
        <v>0</v>
      </c>
      <c r="Y56" s="393">
        <f t="shared" si="28"/>
        <v>470000000</v>
      </c>
      <c r="Z56" s="392">
        <f t="shared" si="29"/>
        <v>0</v>
      </c>
      <c r="AA56" s="393">
        <f t="shared" si="30"/>
        <v>0</v>
      </c>
      <c r="AB56" s="393">
        <f t="shared" si="31"/>
        <v>470000000</v>
      </c>
      <c r="AC56" s="392">
        <f t="shared" si="32"/>
        <v>0</v>
      </c>
      <c r="AD56" s="393">
        <f t="shared" si="33"/>
        <v>0</v>
      </c>
      <c r="AE56" s="394">
        <f t="shared" si="8"/>
        <v>2032</v>
      </c>
      <c r="AF56" s="393">
        <f t="shared" si="34"/>
        <v>470000000</v>
      </c>
      <c r="AG56" s="392">
        <f t="shared" si="35"/>
        <v>0</v>
      </c>
      <c r="AH56" s="388">
        <f t="shared" si="36"/>
        <v>0</v>
      </c>
      <c r="AI56" s="395">
        <f t="shared" si="37"/>
        <v>470000000</v>
      </c>
      <c r="AJ56" s="396">
        <f t="shared" si="38"/>
        <v>0</v>
      </c>
      <c r="AK56" s="388">
        <f t="shared" si="39"/>
        <v>0</v>
      </c>
      <c r="AL56" s="397">
        <f t="shared" si="40"/>
        <v>6</v>
      </c>
      <c r="AM56" s="393">
        <f t="shared" si="41"/>
        <v>7</v>
      </c>
      <c r="AN56" s="393">
        <f t="shared" si="42"/>
        <v>7</v>
      </c>
      <c r="AO56" s="393">
        <f t="shared" si="43"/>
        <v>7</v>
      </c>
      <c r="AP56" s="393">
        <f t="shared" si="44"/>
        <v>7</v>
      </c>
      <c r="AQ56" s="393">
        <f t="shared" si="45"/>
        <v>7</v>
      </c>
      <c r="AR56" s="393">
        <f t="shared" si="46"/>
        <v>7</v>
      </c>
      <c r="AS56" s="393">
        <f t="shared" si="47"/>
        <v>7</v>
      </c>
      <c r="AT56" s="393">
        <f t="shared" si="48"/>
        <v>7</v>
      </c>
      <c r="AU56" s="393">
        <f t="shared" si="49"/>
        <v>7</v>
      </c>
      <c r="AV56" s="393">
        <f t="shared" si="50"/>
        <v>7</v>
      </c>
      <c r="AW56" s="393">
        <f t="shared" si="51"/>
        <v>7</v>
      </c>
      <c r="AX56" s="393">
        <f t="shared" si="52"/>
        <v>7</v>
      </c>
      <c r="AY56" s="393">
        <f t="shared" si="53"/>
        <v>7</v>
      </c>
      <c r="AZ56" s="393">
        <f t="shared" si="54"/>
        <v>7</v>
      </c>
      <c r="BA56" s="393">
        <f t="shared" si="55"/>
        <v>7</v>
      </c>
      <c r="BB56" s="393">
        <f t="shared" si="56"/>
        <v>7</v>
      </c>
      <c r="BC56" s="393">
        <f t="shared" si="57"/>
        <v>7</v>
      </c>
      <c r="BD56" s="393">
        <f t="shared" si="9"/>
        <v>12</v>
      </c>
      <c r="BE56" s="393">
        <f t="shared" si="58"/>
        <v>12</v>
      </c>
      <c r="BF56" s="393">
        <f t="shared" si="59"/>
        <v>12</v>
      </c>
      <c r="BG56" s="393">
        <f t="shared" si="60"/>
        <v>12</v>
      </c>
      <c r="BH56" s="398">
        <f t="shared" si="61"/>
        <v>470000000</v>
      </c>
      <c r="BI56" s="398">
        <f t="shared" si="62"/>
        <v>0</v>
      </c>
      <c r="BJ56" s="398">
        <f t="shared" si="63"/>
        <v>0</v>
      </c>
      <c r="BK56" s="398">
        <f t="shared" si="64"/>
        <v>470000000</v>
      </c>
      <c r="BL56" s="398">
        <f t="shared" si="65"/>
        <v>0</v>
      </c>
      <c r="BM56" s="387">
        <f t="shared" si="66"/>
        <v>0</v>
      </c>
      <c r="BN56" s="398">
        <f t="shared" si="67"/>
        <v>470000000</v>
      </c>
      <c r="BO56" s="398">
        <f t="shared" si="68"/>
        <v>0</v>
      </c>
      <c r="BP56" s="398">
        <f t="shared" si="69"/>
        <v>0</v>
      </c>
      <c r="BQ56" s="398">
        <f t="shared" si="70"/>
        <v>470000000</v>
      </c>
      <c r="BR56" s="398">
        <f t="shared" si="71"/>
        <v>0</v>
      </c>
      <c r="BS56" s="398">
        <f t="shared" si="72"/>
        <v>0</v>
      </c>
      <c r="BT56" s="398">
        <f t="shared" si="73"/>
        <v>470000000</v>
      </c>
      <c r="BU56" s="398">
        <f t="shared" si="74"/>
        <v>0</v>
      </c>
      <c r="BV56" s="398">
        <f t="shared" si="75"/>
        <v>0</v>
      </c>
      <c r="BW56" s="398">
        <f t="shared" si="76"/>
        <v>470000000</v>
      </c>
      <c r="BX56" s="398">
        <f t="shared" si="77"/>
        <v>0</v>
      </c>
      <c r="BY56" s="398">
        <f t="shared" si="78"/>
        <v>0</v>
      </c>
      <c r="BZ56" s="398">
        <f t="shared" si="79"/>
        <v>470000000</v>
      </c>
      <c r="CA56" s="398">
        <f t="shared" si="80"/>
        <v>0</v>
      </c>
      <c r="CB56" s="398">
        <f t="shared" si="81"/>
        <v>0</v>
      </c>
      <c r="CC56" s="398">
        <f t="shared" si="82"/>
        <v>470000000</v>
      </c>
      <c r="CD56" s="398">
        <f t="shared" si="83"/>
        <v>0</v>
      </c>
      <c r="CE56" s="398">
        <f t="shared" si="84"/>
        <v>0</v>
      </c>
      <c r="CF56" s="398">
        <f t="shared" si="85"/>
        <v>470000000</v>
      </c>
      <c r="CG56" s="398">
        <f t="shared" si="86"/>
        <v>0</v>
      </c>
      <c r="CH56" s="398">
        <f t="shared" si="87"/>
        <v>0</v>
      </c>
      <c r="CI56" s="398">
        <f t="shared" si="88"/>
        <v>470000000</v>
      </c>
      <c r="CJ56" s="399"/>
      <c r="CK56" s="400" t="s">
        <v>339</v>
      </c>
      <c r="CL56" s="399">
        <f t="shared" si="89"/>
        <v>0</v>
      </c>
      <c r="CM56" s="399">
        <f t="shared" si="90"/>
        <v>0</v>
      </c>
      <c r="CN56" s="399">
        <f t="shared" si="91"/>
        <v>470000000</v>
      </c>
      <c r="CO56" s="399">
        <f t="shared" si="92"/>
        <v>0</v>
      </c>
      <c r="CP56" s="399">
        <f t="shared" si="93"/>
        <v>0</v>
      </c>
      <c r="CQ56" s="399">
        <f t="shared" si="94"/>
        <v>470000000</v>
      </c>
      <c r="CR56" s="399">
        <f t="shared" si="95"/>
        <v>0</v>
      </c>
      <c r="CS56" s="399">
        <f t="shared" si="96"/>
        <v>0</v>
      </c>
      <c r="CT56" s="399">
        <f t="shared" si="97"/>
        <v>470000000</v>
      </c>
      <c r="CU56" s="399">
        <f t="shared" si="98"/>
        <v>0</v>
      </c>
      <c r="CV56" s="399">
        <f t="shared" si="99"/>
        <v>0</v>
      </c>
      <c r="CW56" s="399">
        <f t="shared" si="100"/>
        <v>470000000</v>
      </c>
      <c r="CX56" s="399">
        <f t="shared" si="101"/>
        <v>0</v>
      </c>
      <c r="CY56" s="399">
        <f t="shared" si="102"/>
        <v>0</v>
      </c>
      <c r="CZ56" s="399">
        <f t="shared" si="103"/>
        <v>470000000</v>
      </c>
      <c r="DA56" s="399">
        <f t="shared" si="104"/>
        <v>17135416.666666668</v>
      </c>
      <c r="DB56" s="399">
        <f t="shared" si="105"/>
        <v>17135416.666666668</v>
      </c>
      <c r="DC56" s="399">
        <f t="shared" si="106"/>
        <v>452864583.33333331</v>
      </c>
      <c r="DD56" s="399">
        <f t="shared" si="107"/>
        <v>29375000</v>
      </c>
      <c r="DE56" s="399">
        <f t="shared" si="108"/>
        <v>46510416.666666672</v>
      </c>
      <c r="DF56" s="399">
        <f t="shared" si="0"/>
        <v>423489583.33333331</v>
      </c>
      <c r="DG56" s="399">
        <f t="shared" si="109"/>
        <v>29375000</v>
      </c>
      <c r="DH56" s="399">
        <f t="shared" si="1"/>
        <v>75885416.666666672</v>
      </c>
      <c r="DI56" s="399">
        <f t="shared" si="2"/>
        <v>394114583.33333331</v>
      </c>
      <c r="DJ56" s="399">
        <f t="shared" si="110"/>
        <v>29375000</v>
      </c>
      <c r="DK56" s="399">
        <f t="shared" si="3"/>
        <v>105260416.66666667</v>
      </c>
      <c r="DL56" s="399">
        <f t="shared" si="4"/>
        <v>364739583.33333331</v>
      </c>
      <c r="DM56" s="399">
        <f t="shared" si="117"/>
        <v>29375000</v>
      </c>
      <c r="DN56" s="399">
        <f t="shared" si="6"/>
        <v>134635416.66666669</v>
      </c>
      <c r="DO56" s="399">
        <f t="shared" si="111"/>
        <v>335364583.33333331</v>
      </c>
      <c r="DP56" s="398">
        <f t="shared" si="120"/>
        <v>29375000</v>
      </c>
      <c r="DQ56" s="399">
        <f t="shared" si="112"/>
        <v>164010416.66666669</v>
      </c>
      <c r="DR56" s="399">
        <f t="shared" si="113"/>
        <v>305989583.33333331</v>
      </c>
      <c r="DS56" s="399">
        <f t="shared" si="121"/>
        <v>29375000</v>
      </c>
      <c r="DT56" s="399">
        <f t="shared" si="114"/>
        <v>193385416.66666669</v>
      </c>
      <c r="DU56" s="399">
        <f t="shared" si="115"/>
        <v>276614583.33333331</v>
      </c>
      <c r="DV56" s="401"/>
      <c r="DW56" s="645"/>
      <c r="DX56" s="406"/>
    </row>
    <row r="57" spans="1:128" ht="20.100000000000001" customHeight="1">
      <c r="A57" s="663">
        <f t="shared" si="116"/>
        <v>21</v>
      </c>
      <c r="B57" s="664" t="s">
        <v>364</v>
      </c>
      <c r="C57" s="385" t="s">
        <v>355</v>
      </c>
      <c r="D57" s="385" t="s">
        <v>225</v>
      </c>
      <c r="E57" s="385">
        <v>2017</v>
      </c>
      <c r="F57" s="386">
        <v>200000000</v>
      </c>
      <c r="G57" s="387">
        <f t="shared" si="10"/>
        <v>16</v>
      </c>
      <c r="H57" s="387">
        <f t="shared" si="11"/>
        <v>0</v>
      </c>
      <c r="I57" s="387">
        <f t="shared" si="12"/>
        <v>16</v>
      </c>
      <c r="J57" s="388">
        <f t="shared" si="13"/>
        <v>0</v>
      </c>
      <c r="K57" s="389">
        <f t="shared" si="14"/>
        <v>200000000</v>
      </c>
      <c r="L57" s="390">
        <f t="shared" si="15"/>
        <v>0.1</v>
      </c>
      <c r="M57" s="391" t="str">
        <f t="shared" si="16"/>
        <v>III</v>
      </c>
      <c r="N57" s="389">
        <f t="shared" si="17"/>
        <v>0</v>
      </c>
      <c r="O57" s="388">
        <f t="shared" si="18"/>
        <v>0</v>
      </c>
      <c r="P57" s="388">
        <f t="shared" si="19"/>
        <v>200000000</v>
      </c>
      <c r="Q57" s="392">
        <f t="shared" si="20"/>
        <v>0</v>
      </c>
      <c r="R57" s="393">
        <f t="shared" si="21"/>
        <v>0</v>
      </c>
      <c r="S57" s="393">
        <f t="shared" si="22"/>
        <v>200000000</v>
      </c>
      <c r="T57" s="392">
        <f t="shared" si="23"/>
        <v>0</v>
      </c>
      <c r="U57" s="393">
        <f t="shared" si="24"/>
        <v>0</v>
      </c>
      <c r="V57" s="393">
        <f t="shared" si="25"/>
        <v>200000000</v>
      </c>
      <c r="W57" s="392">
        <f t="shared" si="26"/>
        <v>0</v>
      </c>
      <c r="X57" s="393">
        <f t="shared" si="27"/>
        <v>0</v>
      </c>
      <c r="Y57" s="393">
        <f t="shared" si="28"/>
        <v>200000000</v>
      </c>
      <c r="Z57" s="392">
        <f t="shared" si="29"/>
        <v>0</v>
      </c>
      <c r="AA57" s="393">
        <f t="shared" si="30"/>
        <v>0</v>
      </c>
      <c r="AB57" s="393">
        <f t="shared" si="31"/>
        <v>200000000</v>
      </c>
      <c r="AC57" s="392">
        <f t="shared" si="32"/>
        <v>0</v>
      </c>
      <c r="AD57" s="393">
        <f t="shared" si="33"/>
        <v>0</v>
      </c>
      <c r="AE57" s="394">
        <f t="shared" si="8"/>
        <v>2032</v>
      </c>
      <c r="AF57" s="393">
        <f t="shared" si="34"/>
        <v>200000000</v>
      </c>
      <c r="AG57" s="392">
        <f t="shared" si="35"/>
        <v>0</v>
      </c>
      <c r="AH57" s="388">
        <f t="shared" si="36"/>
        <v>0</v>
      </c>
      <c r="AI57" s="395">
        <f t="shared" si="37"/>
        <v>200000000</v>
      </c>
      <c r="AJ57" s="396">
        <f t="shared" si="38"/>
        <v>0</v>
      </c>
      <c r="AK57" s="388">
        <f t="shared" si="39"/>
        <v>0</v>
      </c>
      <c r="AL57" s="397">
        <f t="shared" si="40"/>
        <v>6</v>
      </c>
      <c r="AM57" s="393">
        <f t="shared" si="41"/>
        <v>7</v>
      </c>
      <c r="AN57" s="393">
        <f t="shared" si="42"/>
        <v>7</v>
      </c>
      <c r="AO57" s="393">
        <f t="shared" si="43"/>
        <v>7</v>
      </c>
      <c r="AP57" s="393">
        <f t="shared" si="44"/>
        <v>7</v>
      </c>
      <c r="AQ57" s="393">
        <f t="shared" si="45"/>
        <v>7</v>
      </c>
      <c r="AR57" s="393">
        <f t="shared" si="46"/>
        <v>7</v>
      </c>
      <c r="AS57" s="393">
        <f t="shared" si="47"/>
        <v>7</v>
      </c>
      <c r="AT57" s="393">
        <f t="shared" si="48"/>
        <v>7</v>
      </c>
      <c r="AU57" s="393">
        <f t="shared" si="49"/>
        <v>7</v>
      </c>
      <c r="AV57" s="393">
        <f t="shared" si="50"/>
        <v>7</v>
      </c>
      <c r="AW57" s="393">
        <f t="shared" si="51"/>
        <v>7</v>
      </c>
      <c r="AX57" s="393">
        <f t="shared" si="52"/>
        <v>7</v>
      </c>
      <c r="AY57" s="393">
        <f t="shared" si="53"/>
        <v>7</v>
      </c>
      <c r="AZ57" s="393">
        <f t="shared" si="54"/>
        <v>7</v>
      </c>
      <c r="BA57" s="393">
        <f t="shared" si="55"/>
        <v>7</v>
      </c>
      <c r="BB57" s="393">
        <f t="shared" si="56"/>
        <v>7</v>
      </c>
      <c r="BC57" s="393">
        <f t="shared" si="57"/>
        <v>7</v>
      </c>
      <c r="BD57" s="393">
        <f t="shared" si="9"/>
        <v>12</v>
      </c>
      <c r="BE57" s="393">
        <f t="shared" si="58"/>
        <v>12</v>
      </c>
      <c r="BF57" s="393">
        <f t="shared" si="59"/>
        <v>12</v>
      </c>
      <c r="BG57" s="393">
        <f t="shared" si="60"/>
        <v>12</v>
      </c>
      <c r="BH57" s="398">
        <f t="shared" si="61"/>
        <v>200000000</v>
      </c>
      <c r="BI57" s="398">
        <f t="shared" si="62"/>
        <v>0</v>
      </c>
      <c r="BJ57" s="398">
        <f t="shared" si="63"/>
        <v>0</v>
      </c>
      <c r="BK57" s="398">
        <f t="shared" si="64"/>
        <v>200000000</v>
      </c>
      <c r="BL57" s="398">
        <f t="shared" si="65"/>
        <v>0</v>
      </c>
      <c r="BM57" s="387">
        <f t="shared" si="66"/>
        <v>0</v>
      </c>
      <c r="BN57" s="398">
        <f t="shared" si="67"/>
        <v>200000000</v>
      </c>
      <c r="BO57" s="398">
        <f t="shared" si="68"/>
        <v>0</v>
      </c>
      <c r="BP57" s="398">
        <f t="shared" si="69"/>
        <v>0</v>
      </c>
      <c r="BQ57" s="398">
        <f t="shared" si="70"/>
        <v>200000000</v>
      </c>
      <c r="BR57" s="398">
        <f t="shared" si="71"/>
        <v>0</v>
      </c>
      <c r="BS57" s="398">
        <f t="shared" si="72"/>
        <v>0</v>
      </c>
      <c r="BT57" s="398">
        <f t="shared" si="73"/>
        <v>200000000</v>
      </c>
      <c r="BU57" s="398">
        <f t="shared" si="74"/>
        <v>0</v>
      </c>
      <c r="BV57" s="398">
        <f t="shared" si="75"/>
        <v>0</v>
      </c>
      <c r="BW57" s="398">
        <f t="shared" si="76"/>
        <v>200000000</v>
      </c>
      <c r="BX57" s="398">
        <f t="shared" si="77"/>
        <v>0</v>
      </c>
      <c r="BY57" s="398">
        <f t="shared" si="78"/>
        <v>0</v>
      </c>
      <c r="BZ57" s="398">
        <f t="shared" si="79"/>
        <v>200000000</v>
      </c>
      <c r="CA57" s="398">
        <f t="shared" si="80"/>
        <v>0</v>
      </c>
      <c r="CB57" s="398">
        <f t="shared" si="81"/>
        <v>0</v>
      </c>
      <c r="CC57" s="398">
        <f t="shared" si="82"/>
        <v>200000000</v>
      </c>
      <c r="CD57" s="398">
        <f t="shared" si="83"/>
        <v>0</v>
      </c>
      <c r="CE57" s="398">
        <f t="shared" si="84"/>
        <v>0</v>
      </c>
      <c r="CF57" s="398">
        <f t="shared" si="85"/>
        <v>200000000</v>
      </c>
      <c r="CG57" s="398">
        <f t="shared" si="86"/>
        <v>0</v>
      </c>
      <c r="CH57" s="398">
        <f t="shared" si="87"/>
        <v>0</v>
      </c>
      <c r="CI57" s="398">
        <f t="shared" si="88"/>
        <v>200000000</v>
      </c>
      <c r="CJ57" s="399"/>
      <c r="CK57" s="400" t="s">
        <v>339</v>
      </c>
      <c r="CL57" s="399">
        <f t="shared" si="89"/>
        <v>0</v>
      </c>
      <c r="CM57" s="399">
        <f t="shared" si="90"/>
        <v>0</v>
      </c>
      <c r="CN57" s="399">
        <f t="shared" si="91"/>
        <v>200000000</v>
      </c>
      <c r="CO57" s="399">
        <f t="shared" si="92"/>
        <v>0</v>
      </c>
      <c r="CP57" s="399">
        <f t="shared" si="93"/>
        <v>0</v>
      </c>
      <c r="CQ57" s="399">
        <f t="shared" si="94"/>
        <v>200000000</v>
      </c>
      <c r="CR57" s="399">
        <f t="shared" si="95"/>
        <v>0</v>
      </c>
      <c r="CS57" s="399">
        <f t="shared" si="96"/>
        <v>0</v>
      </c>
      <c r="CT57" s="399">
        <f t="shared" si="97"/>
        <v>200000000</v>
      </c>
      <c r="CU57" s="399">
        <f t="shared" si="98"/>
        <v>0</v>
      </c>
      <c r="CV57" s="399">
        <f t="shared" si="99"/>
        <v>0</v>
      </c>
      <c r="CW57" s="399">
        <f t="shared" si="100"/>
        <v>200000000</v>
      </c>
      <c r="CX57" s="399">
        <f t="shared" si="101"/>
        <v>0</v>
      </c>
      <c r="CY57" s="399">
        <f t="shared" si="102"/>
        <v>0</v>
      </c>
      <c r="CZ57" s="399">
        <f t="shared" si="103"/>
        <v>200000000</v>
      </c>
      <c r="DA57" s="399">
        <f t="shared" si="104"/>
        <v>7291666.666666667</v>
      </c>
      <c r="DB57" s="399">
        <f t="shared" si="105"/>
        <v>7291666.666666667</v>
      </c>
      <c r="DC57" s="399">
        <f t="shared" si="106"/>
        <v>192708333.33333334</v>
      </c>
      <c r="DD57" s="399">
        <f t="shared" si="107"/>
        <v>12500000</v>
      </c>
      <c r="DE57" s="399">
        <f t="shared" si="108"/>
        <v>19791666.666666668</v>
      </c>
      <c r="DF57" s="399">
        <f t="shared" si="0"/>
        <v>180208333.33333334</v>
      </c>
      <c r="DG57" s="399">
        <f t="shared" si="109"/>
        <v>12500000</v>
      </c>
      <c r="DH57" s="399">
        <f t="shared" si="1"/>
        <v>32291666.666666668</v>
      </c>
      <c r="DI57" s="399">
        <f t="shared" si="2"/>
        <v>167708333.33333334</v>
      </c>
      <c r="DJ57" s="399">
        <f t="shared" si="110"/>
        <v>12500000</v>
      </c>
      <c r="DK57" s="399">
        <f t="shared" si="3"/>
        <v>44791666.666666672</v>
      </c>
      <c r="DL57" s="399">
        <f t="shared" si="4"/>
        <v>155208333.33333331</v>
      </c>
      <c r="DM57" s="399">
        <f t="shared" si="117"/>
        <v>12500000</v>
      </c>
      <c r="DN57" s="399">
        <f t="shared" si="6"/>
        <v>57291666.666666672</v>
      </c>
      <c r="DO57" s="399">
        <f t="shared" si="111"/>
        <v>142708333.33333331</v>
      </c>
      <c r="DP57" s="398">
        <f t="shared" si="120"/>
        <v>12500000</v>
      </c>
      <c r="DQ57" s="399">
        <f t="shared" si="112"/>
        <v>69791666.666666672</v>
      </c>
      <c r="DR57" s="399">
        <f t="shared" si="113"/>
        <v>130208333.33333333</v>
      </c>
      <c r="DS57" s="399">
        <f t="shared" si="121"/>
        <v>12500000</v>
      </c>
      <c r="DT57" s="399">
        <f t="shared" si="114"/>
        <v>82291666.666666672</v>
      </c>
      <c r="DU57" s="399">
        <f t="shared" si="115"/>
        <v>117708333.33333333</v>
      </c>
      <c r="DV57" s="401"/>
      <c r="DW57" s="645"/>
      <c r="DX57" s="406"/>
    </row>
    <row r="58" spans="1:128" ht="20.100000000000001" customHeight="1">
      <c r="A58" s="663">
        <f t="shared" si="116"/>
        <v>22</v>
      </c>
      <c r="B58" s="664" t="s">
        <v>364</v>
      </c>
      <c r="C58" s="385" t="s">
        <v>355</v>
      </c>
      <c r="D58" s="385" t="s">
        <v>225</v>
      </c>
      <c r="E58" s="385">
        <v>2017</v>
      </c>
      <c r="F58" s="386">
        <v>300000000</v>
      </c>
      <c r="G58" s="387">
        <f t="shared" si="10"/>
        <v>16</v>
      </c>
      <c r="H58" s="387">
        <f t="shared" si="11"/>
        <v>0</v>
      </c>
      <c r="I58" s="387">
        <f t="shared" si="12"/>
        <v>16</v>
      </c>
      <c r="J58" s="388">
        <f t="shared" si="13"/>
        <v>0</v>
      </c>
      <c r="K58" s="389">
        <f t="shared" si="14"/>
        <v>300000000</v>
      </c>
      <c r="L58" s="390">
        <f t="shared" si="15"/>
        <v>0.1</v>
      </c>
      <c r="M58" s="391" t="str">
        <f t="shared" si="16"/>
        <v>III</v>
      </c>
      <c r="N58" s="389">
        <f t="shared" si="17"/>
        <v>0</v>
      </c>
      <c r="O58" s="388">
        <f t="shared" si="18"/>
        <v>0</v>
      </c>
      <c r="P58" s="388">
        <f t="shared" si="19"/>
        <v>300000000</v>
      </c>
      <c r="Q58" s="392">
        <f t="shared" si="20"/>
        <v>0</v>
      </c>
      <c r="R58" s="393">
        <f t="shared" si="21"/>
        <v>0</v>
      </c>
      <c r="S58" s="393">
        <f t="shared" si="22"/>
        <v>300000000</v>
      </c>
      <c r="T58" s="392">
        <f t="shared" si="23"/>
        <v>0</v>
      </c>
      <c r="U58" s="393">
        <f t="shared" si="24"/>
        <v>0</v>
      </c>
      <c r="V58" s="393">
        <f t="shared" si="25"/>
        <v>300000000</v>
      </c>
      <c r="W58" s="392">
        <f t="shared" si="26"/>
        <v>0</v>
      </c>
      <c r="X58" s="393">
        <f t="shared" si="27"/>
        <v>0</v>
      </c>
      <c r="Y58" s="393">
        <f t="shared" si="28"/>
        <v>300000000</v>
      </c>
      <c r="Z58" s="392">
        <f t="shared" si="29"/>
        <v>0</v>
      </c>
      <c r="AA58" s="393">
        <f t="shared" si="30"/>
        <v>0</v>
      </c>
      <c r="AB58" s="393">
        <f t="shared" si="31"/>
        <v>300000000</v>
      </c>
      <c r="AC58" s="392">
        <f t="shared" si="32"/>
        <v>0</v>
      </c>
      <c r="AD58" s="393">
        <f t="shared" si="33"/>
        <v>0</v>
      </c>
      <c r="AE58" s="394">
        <f t="shared" si="8"/>
        <v>2032</v>
      </c>
      <c r="AF58" s="393">
        <f t="shared" si="34"/>
        <v>300000000</v>
      </c>
      <c r="AG58" s="392">
        <f t="shared" si="35"/>
        <v>0</v>
      </c>
      <c r="AH58" s="388">
        <f t="shared" si="36"/>
        <v>0</v>
      </c>
      <c r="AI58" s="395">
        <f t="shared" si="37"/>
        <v>300000000</v>
      </c>
      <c r="AJ58" s="396">
        <f t="shared" si="38"/>
        <v>0</v>
      </c>
      <c r="AK58" s="388">
        <f t="shared" si="39"/>
        <v>0</v>
      </c>
      <c r="AL58" s="397">
        <f t="shared" si="40"/>
        <v>6</v>
      </c>
      <c r="AM58" s="393">
        <f t="shared" si="41"/>
        <v>7</v>
      </c>
      <c r="AN58" s="393">
        <f t="shared" si="42"/>
        <v>7</v>
      </c>
      <c r="AO58" s="393">
        <f t="shared" si="43"/>
        <v>7</v>
      </c>
      <c r="AP58" s="393">
        <f t="shared" si="44"/>
        <v>7</v>
      </c>
      <c r="AQ58" s="393">
        <f t="shared" si="45"/>
        <v>7</v>
      </c>
      <c r="AR58" s="393">
        <f t="shared" si="46"/>
        <v>7</v>
      </c>
      <c r="AS58" s="393">
        <f t="shared" si="47"/>
        <v>7</v>
      </c>
      <c r="AT58" s="393">
        <f t="shared" si="48"/>
        <v>7</v>
      </c>
      <c r="AU58" s="393">
        <f t="shared" si="49"/>
        <v>7</v>
      </c>
      <c r="AV58" s="393">
        <f t="shared" si="50"/>
        <v>7</v>
      </c>
      <c r="AW58" s="393">
        <f t="shared" si="51"/>
        <v>7</v>
      </c>
      <c r="AX58" s="393">
        <f t="shared" si="52"/>
        <v>7</v>
      </c>
      <c r="AY58" s="393">
        <f t="shared" si="53"/>
        <v>7</v>
      </c>
      <c r="AZ58" s="393">
        <f t="shared" si="54"/>
        <v>7</v>
      </c>
      <c r="BA58" s="393">
        <f t="shared" si="55"/>
        <v>7</v>
      </c>
      <c r="BB58" s="393">
        <f t="shared" si="56"/>
        <v>7</v>
      </c>
      <c r="BC58" s="393">
        <f t="shared" si="57"/>
        <v>7</v>
      </c>
      <c r="BD58" s="393">
        <f t="shared" si="9"/>
        <v>12</v>
      </c>
      <c r="BE58" s="393">
        <f t="shared" si="58"/>
        <v>12</v>
      </c>
      <c r="BF58" s="393">
        <f t="shared" si="59"/>
        <v>12</v>
      </c>
      <c r="BG58" s="393">
        <f t="shared" si="60"/>
        <v>12</v>
      </c>
      <c r="BH58" s="398">
        <f t="shared" si="61"/>
        <v>300000000</v>
      </c>
      <c r="BI58" s="398">
        <f t="shared" si="62"/>
        <v>0</v>
      </c>
      <c r="BJ58" s="398">
        <f t="shared" si="63"/>
        <v>0</v>
      </c>
      <c r="BK58" s="398">
        <f t="shared" si="64"/>
        <v>300000000</v>
      </c>
      <c r="BL58" s="398">
        <f t="shared" si="65"/>
        <v>0</v>
      </c>
      <c r="BM58" s="387">
        <f t="shared" si="66"/>
        <v>0</v>
      </c>
      <c r="BN58" s="398">
        <f t="shared" si="67"/>
        <v>300000000</v>
      </c>
      <c r="BO58" s="398">
        <f t="shared" si="68"/>
        <v>0</v>
      </c>
      <c r="BP58" s="398">
        <f t="shared" si="69"/>
        <v>0</v>
      </c>
      <c r="BQ58" s="398">
        <f t="shared" si="70"/>
        <v>300000000</v>
      </c>
      <c r="BR58" s="398">
        <f t="shared" si="71"/>
        <v>0</v>
      </c>
      <c r="BS58" s="398">
        <f t="shared" si="72"/>
        <v>0</v>
      </c>
      <c r="BT58" s="398">
        <f t="shared" si="73"/>
        <v>300000000</v>
      </c>
      <c r="BU58" s="398">
        <f t="shared" si="74"/>
        <v>0</v>
      </c>
      <c r="BV58" s="398">
        <f t="shared" si="75"/>
        <v>0</v>
      </c>
      <c r="BW58" s="398">
        <f t="shared" si="76"/>
        <v>300000000</v>
      </c>
      <c r="BX58" s="398">
        <f t="shared" si="77"/>
        <v>0</v>
      </c>
      <c r="BY58" s="398">
        <f t="shared" si="78"/>
        <v>0</v>
      </c>
      <c r="BZ58" s="398">
        <f t="shared" si="79"/>
        <v>300000000</v>
      </c>
      <c r="CA58" s="398">
        <f t="shared" si="80"/>
        <v>0</v>
      </c>
      <c r="CB58" s="398">
        <f t="shared" si="81"/>
        <v>0</v>
      </c>
      <c r="CC58" s="398">
        <f t="shared" si="82"/>
        <v>300000000</v>
      </c>
      <c r="CD58" s="398">
        <f t="shared" si="83"/>
        <v>0</v>
      </c>
      <c r="CE58" s="398">
        <f t="shared" si="84"/>
        <v>0</v>
      </c>
      <c r="CF58" s="398">
        <f t="shared" si="85"/>
        <v>300000000</v>
      </c>
      <c r="CG58" s="398">
        <f t="shared" si="86"/>
        <v>0</v>
      </c>
      <c r="CH58" s="398">
        <f t="shared" si="87"/>
        <v>0</v>
      </c>
      <c r="CI58" s="398">
        <f t="shared" si="88"/>
        <v>300000000</v>
      </c>
      <c r="CJ58" s="399"/>
      <c r="CK58" s="400" t="s">
        <v>339</v>
      </c>
      <c r="CL58" s="399">
        <f t="shared" si="89"/>
        <v>0</v>
      </c>
      <c r="CM58" s="399">
        <f t="shared" si="90"/>
        <v>0</v>
      </c>
      <c r="CN58" s="399">
        <f t="shared" si="91"/>
        <v>300000000</v>
      </c>
      <c r="CO58" s="399">
        <f t="shared" si="92"/>
        <v>0</v>
      </c>
      <c r="CP58" s="399">
        <f t="shared" si="93"/>
        <v>0</v>
      </c>
      <c r="CQ58" s="399">
        <f t="shared" si="94"/>
        <v>300000000</v>
      </c>
      <c r="CR58" s="399">
        <f t="shared" si="95"/>
        <v>0</v>
      </c>
      <c r="CS58" s="399">
        <f t="shared" si="96"/>
        <v>0</v>
      </c>
      <c r="CT58" s="399">
        <f t="shared" si="97"/>
        <v>300000000</v>
      </c>
      <c r="CU58" s="399">
        <f t="shared" si="98"/>
        <v>0</v>
      </c>
      <c r="CV58" s="399">
        <f t="shared" si="99"/>
        <v>0</v>
      </c>
      <c r="CW58" s="399">
        <f t="shared" si="100"/>
        <v>300000000</v>
      </c>
      <c r="CX58" s="399">
        <f t="shared" si="101"/>
        <v>0</v>
      </c>
      <c r="CY58" s="399">
        <f t="shared" si="102"/>
        <v>0</v>
      </c>
      <c r="CZ58" s="399">
        <f t="shared" si="103"/>
        <v>300000000</v>
      </c>
      <c r="DA58" s="399">
        <f t="shared" si="104"/>
        <v>10937500</v>
      </c>
      <c r="DB58" s="399">
        <f t="shared" si="105"/>
        <v>10937500</v>
      </c>
      <c r="DC58" s="399">
        <f t="shared" si="106"/>
        <v>289062500</v>
      </c>
      <c r="DD58" s="399">
        <f t="shared" si="107"/>
        <v>18750000</v>
      </c>
      <c r="DE58" s="399">
        <f t="shared" si="108"/>
        <v>29687500</v>
      </c>
      <c r="DF58" s="399">
        <f t="shared" si="0"/>
        <v>270312500</v>
      </c>
      <c r="DG58" s="399">
        <f t="shared" si="109"/>
        <v>18750000</v>
      </c>
      <c r="DH58" s="399">
        <f t="shared" si="1"/>
        <v>48437500</v>
      </c>
      <c r="DI58" s="399">
        <f t="shared" si="2"/>
        <v>251562500</v>
      </c>
      <c r="DJ58" s="399">
        <f t="shared" si="110"/>
        <v>18750000</v>
      </c>
      <c r="DK58" s="399">
        <f t="shared" si="3"/>
        <v>67187500</v>
      </c>
      <c r="DL58" s="399">
        <f t="shared" si="4"/>
        <v>232812500</v>
      </c>
      <c r="DM58" s="399">
        <f t="shared" si="117"/>
        <v>18750000</v>
      </c>
      <c r="DN58" s="399">
        <f t="shared" si="6"/>
        <v>85937500</v>
      </c>
      <c r="DO58" s="399">
        <f t="shared" si="111"/>
        <v>214062500</v>
      </c>
      <c r="DP58" s="398">
        <f t="shared" si="120"/>
        <v>18750000</v>
      </c>
      <c r="DQ58" s="399">
        <f t="shared" si="112"/>
        <v>104687500</v>
      </c>
      <c r="DR58" s="399">
        <f t="shared" si="113"/>
        <v>195312500</v>
      </c>
      <c r="DS58" s="399">
        <f t="shared" si="121"/>
        <v>18750000</v>
      </c>
      <c r="DT58" s="399">
        <f t="shared" si="114"/>
        <v>123437500</v>
      </c>
      <c r="DU58" s="399">
        <f t="shared" si="115"/>
        <v>176562500</v>
      </c>
      <c r="DV58" s="401"/>
      <c r="DW58" s="645"/>
      <c r="DX58" s="406"/>
    </row>
    <row r="59" spans="1:128" ht="20.100000000000001" customHeight="1">
      <c r="A59" s="663">
        <f t="shared" si="116"/>
        <v>23</v>
      </c>
      <c r="B59" s="664" t="s">
        <v>365</v>
      </c>
      <c r="C59" s="385" t="s">
        <v>355</v>
      </c>
      <c r="D59" s="385" t="s">
        <v>225</v>
      </c>
      <c r="E59" s="385">
        <v>2017</v>
      </c>
      <c r="F59" s="386">
        <v>450000000</v>
      </c>
      <c r="G59" s="387">
        <f t="shared" si="10"/>
        <v>16</v>
      </c>
      <c r="H59" s="387">
        <f t="shared" si="11"/>
        <v>0</v>
      </c>
      <c r="I59" s="387">
        <f t="shared" si="12"/>
        <v>16</v>
      </c>
      <c r="J59" s="388">
        <f t="shared" si="13"/>
        <v>0</v>
      </c>
      <c r="K59" s="389">
        <f t="shared" si="14"/>
        <v>450000000</v>
      </c>
      <c r="L59" s="390">
        <f t="shared" si="15"/>
        <v>0.1</v>
      </c>
      <c r="M59" s="391" t="str">
        <f t="shared" si="16"/>
        <v>III</v>
      </c>
      <c r="N59" s="389">
        <f t="shared" si="17"/>
        <v>0</v>
      </c>
      <c r="O59" s="388">
        <f t="shared" si="18"/>
        <v>0</v>
      </c>
      <c r="P59" s="388">
        <f t="shared" si="19"/>
        <v>450000000</v>
      </c>
      <c r="Q59" s="392">
        <f t="shared" si="20"/>
        <v>0</v>
      </c>
      <c r="R59" s="393">
        <f t="shared" si="21"/>
        <v>0</v>
      </c>
      <c r="S59" s="393">
        <f t="shared" si="22"/>
        <v>450000000</v>
      </c>
      <c r="T59" s="392">
        <f t="shared" si="23"/>
        <v>0</v>
      </c>
      <c r="U59" s="393">
        <f t="shared" si="24"/>
        <v>0</v>
      </c>
      <c r="V59" s="393">
        <f t="shared" si="25"/>
        <v>450000000</v>
      </c>
      <c r="W59" s="392">
        <f t="shared" si="26"/>
        <v>0</v>
      </c>
      <c r="X59" s="393">
        <f t="shared" si="27"/>
        <v>0</v>
      </c>
      <c r="Y59" s="393">
        <f t="shared" si="28"/>
        <v>450000000</v>
      </c>
      <c r="Z59" s="392">
        <f t="shared" si="29"/>
        <v>0</v>
      </c>
      <c r="AA59" s="393">
        <f t="shared" si="30"/>
        <v>0</v>
      </c>
      <c r="AB59" s="393">
        <f t="shared" si="31"/>
        <v>450000000</v>
      </c>
      <c r="AC59" s="392">
        <f t="shared" si="32"/>
        <v>0</v>
      </c>
      <c r="AD59" s="393">
        <f t="shared" si="33"/>
        <v>0</v>
      </c>
      <c r="AE59" s="394">
        <f t="shared" si="8"/>
        <v>2032</v>
      </c>
      <c r="AF59" s="393">
        <f t="shared" si="34"/>
        <v>450000000</v>
      </c>
      <c r="AG59" s="392">
        <f t="shared" si="35"/>
        <v>0</v>
      </c>
      <c r="AH59" s="388">
        <f t="shared" si="36"/>
        <v>0</v>
      </c>
      <c r="AI59" s="395">
        <f t="shared" si="37"/>
        <v>450000000</v>
      </c>
      <c r="AJ59" s="396">
        <f t="shared" si="38"/>
        <v>0</v>
      </c>
      <c r="AK59" s="388">
        <f t="shared" si="39"/>
        <v>0</v>
      </c>
      <c r="AL59" s="397">
        <f t="shared" si="40"/>
        <v>6</v>
      </c>
      <c r="AM59" s="393">
        <f t="shared" si="41"/>
        <v>7</v>
      </c>
      <c r="AN59" s="393">
        <f t="shared" si="42"/>
        <v>7</v>
      </c>
      <c r="AO59" s="393">
        <f t="shared" si="43"/>
        <v>7</v>
      </c>
      <c r="AP59" s="393">
        <f t="shared" si="44"/>
        <v>7</v>
      </c>
      <c r="AQ59" s="393">
        <f t="shared" si="45"/>
        <v>7</v>
      </c>
      <c r="AR59" s="393">
        <f t="shared" si="46"/>
        <v>7</v>
      </c>
      <c r="AS59" s="393">
        <f t="shared" si="47"/>
        <v>7</v>
      </c>
      <c r="AT59" s="393">
        <f t="shared" si="48"/>
        <v>7</v>
      </c>
      <c r="AU59" s="393">
        <f t="shared" si="49"/>
        <v>7</v>
      </c>
      <c r="AV59" s="393">
        <f t="shared" si="50"/>
        <v>7</v>
      </c>
      <c r="AW59" s="393">
        <f t="shared" si="51"/>
        <v>7</v>
      </c>
      <c r="AX59" s="393">
        <f t="shared" si="52"/>
        <v>7</v>
      </c>
      <c r="AY59" s="393">
        <f t="shared" si="53"/>
        <v>7</v>
      </c>
      <c r="AZ59" s="393">
        <f t="shared" si="54"/>
        <v>7</v>
      </c>
      <c r="BA59" s="393">
        <f t="shared" si="55"/>
        <v>7</v>
      </c>
      <c r="BB59" s="393">
        <f t="shared" si="56"/>
        <v>7</v>
      </c>
      <c r="BC59" s="393">
        <f t="shared" si="57"/>
        <v>7</v>
      </c>
      <c r="BD59" s="393">
        <f t="shared" si="9"/>
        <v>12</v>
      </c>
      <c r="BE59" s="393">
        <f t="shared" si="58"/>
        <v>12</v>
      </c>
      <c r="BF59" s="393">
        <f t="shared" si="59"/>
        <v>12</v>
      </c>
      <c r="BG59" s="393">
        <f t="shared" si="60"/>
        <v>12</v>
      </c>
      <c r="BH59" s="398">
        <f t="shared" si="61"/>
        <v>450000000</v>
      </c>
      <c r="BI59" s="398">
        <f t="shared" si="62"/>
        <v>0</v>
      </c>
      <c r="BJ59" s="398">
        <f t="shared" si="63"/>
        <v>0</v>
      </c>
      <c r="BK59" s="398">
        <f t="shared" si="64"/>
        <v>450000000</v>
      </c>
      <c r="BL59" s="398">
        <f t="shared" si="65"/>
        <v>0</v>
      </c>
      <c r="BM59" s="387">
        <f t="shared" si="66"/>
        <v>0</v>
      </c>
      <c r="BN59" s="398">
        <f t="shared" si="67"/>
        <v>450000000</v>
      </c>
      <c r="BO59" s="398">
        <f t="shared" si="68"/>
        <v>0</v>
      </c>
      <c r="BP59" s="398">
        <f t="shared" si="69"/>
        <v>0</v>
      </c>
      <c r="BQ59" s="398">
        <f t="shared" si="70"/>
        <v>450000000</v>
      </c>
      <c r="BR59" s="398">
        <f t="shared" si="71"/>
        <v>0</v>
      </c>
      <c r="BS59" s="398">
        <f t="shared" si="72"/>
        <v>0</v>
      </c>
      <c r="BT59" s="398">
        <f t="shared" si="73"/>
        <v>450000000</v>
      </c>
      <c r="BU59" s="398">
        <f t="shared" si="74"/>
        <v>0</v>
      </c>
      <c r="BV59" s="398">
        <f t="shared" si="75"/>
        <v>0</v>
      </c>
      <c r="BW59" s="398">
        <f t="shared" si="76"/>
        <v>450000000</v>
      </c>
      <c r="BX59" s="398">
        <f t="shared" si="77"/>
        <v>0</v>
      </c>
      <c r="BY59" s="398">
        <f t="shared" si="78"/>
        <v>0</v>
      </c>
      <c r="BZ59" s="398">
        <f t="shared" si="79"/>
        <v>450000000</v>
      </c>
      <c r="CA59" s="398">
        <f t="shared" si="80"/>
        <v>0</v>
      </c>
      <c r="CB59" s="398">
        <f t="shared" si="81"/>
        <v>0</v>
      </c>
      <c r="CC59" s="398">
        <f t="shared" si="82"/>
        <v>450000000</v>
      </c>
      <c r="CD59" s="398">
        <f t="shared" si="83"/>
        <v>0</v>
      </c>
      <c r="CE59" s="398">
        <f t="shared" si="84"/>
        <v>0</v>
      </c>
      <c r="CF59" s="398">
        <f t="shared" si="85"/>
        <v>450000000</v>
      </c>
      <c r="CG59" s="398">
        <f t="shared" si="86"/>
        <v>0</v>
      </c>
      <c r="CH59" s="398">
        <f t="shared" si="87"/>
        <v>0</v>
      </c>
      <c r="CI59" s="398">
        <f t="shared" si="88"/>
        <v>450000000</v>
      </c>
      <c r="CJ59" s="399"/>
      <c r="CK59" s="400" t="s">
        <v>339</v>
      </c>
      <c r="CL59" s="399">
        <f t="shared" si="89"/>
        <v>0</v>
      </c>
      <c r="CM59" s="399">
        <f t="shared" si="90"/>
        <v>0</v>
      </c>
      <c r="CN59" s="399">
        <f t="shared" si="91"/>
        <v>450000000</v>
      </c>
      <c r="CO59" s="399">
        <f t="shared" si="92"/>
        <v>0</v>
      </c>
      <c r="CP59" s="399">
        <f t="shared" si="93"/>
        <v>0</v>
      </c>
      <c r="CQ59" s="399">
        <f t="shared" si="94"/>
        <v>450000000</v>
      </c>
      <c r="CR59" s="399">
        <f t="shared" si="95"/>
        <v>0</v>
      </c>
      <c r="CS59" s="399">
        <f t="shared" si="96"/>
        <v>0</v>
      </c>
      <c r="CT59" s="399">
        <f t="shared" si="97"/>
        <v>450000000</v>
      </c>
      <c r="CU59" s="399">
        <f t="shared" si="98"/>
        <v>0</v>
      </c>
      <c r="CV59" s="399">
        <f t="shared" si="99"/>
        <v>0</v>
      </c>
      <c r="CW59" s="399">
        <f t="shared" si="100"/>
        <v>450000000</v>
      </c>
      <c r="CX59" s="399">
        <f t="shared" si="101"/>
        <v>0</v>
      </c>
      <c r="CY59" s="399">
        <f t="shared" si="102"/>
        <v>0</v>
      </c>
      <c r="CZ59" s="399">
        <f t="shared" si="103"/>
        <v>450000000</v>
      </c>
      <c r="DA59" s="399">
        <f t="shared" si="104"/>
        <v>16406250</v>
      </c>
      <c r="DB59" s="399">
        <f t="shared" si="105"/>
        <v>16406250</v>
      </c>
      <c r="DC59" s="399">
        <f t="shared" si="106"/>
        <v>433593750</v>
      </c>
      <c r="DD59" s="399">
        <f t="shared" si="107"/>
        <v>28125000</v>
      </c>
      <c r="DE59" s="399">
        <f t="shared" si="108"/>
        <v>44531250</v>
      </c>
      <c r="DF59" s="399">
        <f t="shared" si="0"/>
        <v>405468750</v>
      </c>
      <c r="DG59" s="399">
        <f t="shared" si="109"/>
        <v>28125000</v>
      </c>
      <c r="DH59" s="399">
        <f t="shared" si="1"/>
        <v>72656250</v>
      </c>
      <c r="DI59" s="399">
        <f t="shared" si="2"/>
        <v>377343750</v>
      </c>
      <c r="DJ59" s="399">
        <f t="shared" si="110"/>
        <v>28125000</v>
      </c>
      <c r="DK59" s="399">
        <f t="shared" si="3"/>
        <v>100781250</v>
      </c>
      <c r="DL59" s="399">
        <f t="shared" si="4"/>
        <v>349218750</v>
      </c>
      <c r="DM59" s="399">
        <f t="shared" si="117"/>
        <v>28125000</v>
      </c>
      <c r="DN59" s="399">
        <f t="shared" si="6"/>
        <v>128906250</v>
      </c>
      <c r="DO59" s="399">
        <f t="shared" si="111"/>
        <v>321093750</v>
      </c>
      <c r="DP59" s="398">
        <f t="shared" si="120"/>
        <v>28125000</v>
      </c>
      <c r="DQ59" s="399">
        <f t="shared" si="112"/>
        <v>157031250</v>
      </c>
      <c r="DR59" s="399">
        <f t="shared" si="113"/>
        <v>292968750</v>
      </c>
      <c r="DS59" s="399">
        <f t="shared" si="121"/>
        <v>28125000</v>
      </c>
      <c r="DT59" s="399">
        <f t="shared" si="114"/>
        <v>185156250</v>
      </c>
      <c r="DU59" s="399">
        <f t="shared" si="115"/>
        <v>264843750</v>
      </c>
      <c r="DV59" s="401"/>
      <c r="DW59" s="645"/>
      <c r="DX59" s="406"/>
    </row>
    <row r="60" spans="1:128" ht="20.100000000000001" customHeight="1">
      <c r="A60" s="663">
        <f t="shared" si="116"/>
        <v>24</v>
      </c>
      <c r="B60" s="664" t="s">
        <v>366</v>
      </c>
      <c r="C60" s="385" t="s">
        <v>355</v>
      </c>
      <c r="D60" s="385" t="s">
        <v>225</v>
      </c>
      <c r="E60" s="385">
        <v>2017</v>
      </c>
      <c r="F60" s="386">
        <v>330000000</v>
      </c>
      <c r="G60" s="387">
        <f t="shared" si="10"/>
        <v>16</v>
      </c>
      <c r="H60" s="387">
        <f t="shared" si="11"/>
        <v>0</v>
      </c>
      <c r="I60" s="387">
        <f t="shared" si="12"/>
        <v>16</v>
      </c>
      <c r="J60" s="388">
        <f t="shared" si="13"/>
        <v>0</v>
      </c>
      <c r="K60" s="389">
        <f t="shared" si="14"/>
        <v>330000000</v>
      </c>
      <c r="L60" s="390">
        <f t="shared" si="15"/>
        <v>0.1</v>
      </c>
      <c r="M60" s="391" t="str">
        <f t="shared" si="16"/>
        <v>III</v>
      </c>
      <c r="N60" s="389">
        <f t="shared" si="17"/>
        <v>0</v>
      </c>
      <c r="O60" s="388">
        <f t="shared" si="18"/>
        <v>0</v>
      </c>
      <c r="P60" s="388">
        <f t="shared" si="19"/>
        <v>330000000</v>
      </c>
      <c r="Q60" s="392">
        <f t="shared" si="20"/>
        <v>0</v>
      </c>
      <c r="R60" s="393">
        <f t="shared" si="21"/>
        <v>0</v>
      </c>
      <c r="S60" s="393">
        <f t="shared" si="22"/>
        <v>330000000</v>
      </c>
      <c r="T60" s="392">
        <f t="shared" si="23"/>
        <v>0</v>
      </c>
      <c r="U60" s="393">
        <f t="shared" si="24"/>
        <v>0</v>
      </c>
      <c r="V60" s="393">
        <f t="shared" si="25"/>
        <v>330000000</v>
      </c>
      <c r="W60" s="392">
        <f t="shared" si="26"/>
        <v>0</v>
      </c>
      <c r="X60" s="393">
        <f t="shared" si="27"/>
        <v>0</v>
      </c>
      <c r="Y60" s="393">
        <f t="shared" si="28"/>
        <v>330000000</v>
      </c>
      <c r="Z60" s="392">
        <f t="shared" si="29"/>
        <v>0</v>
      </c>
      <c r="AA60" s="393">
        <f t="shared" si="30"/>
        <v>0</v>
      </c>
      <c r="AB60" s="393">
        <f t="shared" si="31"/>
        <v>330000000</v>
      </c>
      <c r="AC60" s="392">
        <f t="shared" si="32"/>
        <v>0</v>
      </c>
      <c r="AD60" s="393">
        <f t="shared" si="33"/>
        <v>0</v>
      </c>
      <c r="AE60" s="394">
        <f t="shared" si="8"/>
        <v>2032</v>
      </c>
      <c r="AF60" s="393">
        <f t="shared" si="34"/>
        <v>330000000</v>
      </c>
      <c r="AG60" s="392">
        <f t="shared" si="35"/>
        <v>0</v>
      </c>
      <c r="AH60" s="388">
        <f t="shared" si="36"/>
        <v>0</v>
      </c>
      <c r="AI60" s="395">
        <f t="shared" si="37"/>
        <v>330000000</v>
      </c>
      <c r="AJ60" s="396">
        <f t="shared" si="38"/>
        <v>0</v>
      </c>
      <c r="AK60" s="388">
        <f t="shared" si="39"/>
        <v>0</v>
      </c>
      <c r="AL60" s="397">
        <f t="shared" si="40"/>
        <v>6</v>
      </c>
      <c r="AM60" s="393">
        <f t="shared" si="41"/>
        <v>7</v>
      </c>
      <c r="AN60" s="393">
        <f t="shared" si="42"/>
        <v>7</v>
      </c>
      <c r="AO60" s="393">
        <f t="shared" si="43"/>
        <v>7</v>
      </c>
      <c r="AP60" s="393">
        <f t="shared" si="44"/>
        <v>7</v>
      </c>
      <c r="AQ60" s="393">
        <f t="shared" si="45"/>
        <v>7</v>
      </c>
      <c r="AR60" s="393">
        <f t="shared" si="46"/>
        <v>7</v>
      </c>
      <c r="AS60" s="393">
        <f t="shared" si="47"/>
        <v>7</v>
      </c>
      <c r="AT60" s="393">
        <f t="shared" si="48"/>
        <v>7</v>
      </c>
      <c r="AU60" s="393">
        <f t="shared" si="49"/>
        <v>7</v>
      </c>
      <c r="AV60" s="393">
        <f t="shared" si="50"/>
        <v>7</v>
      </c>
      <c r="AW60" s="393">
        <f t="shared" si="51"/>
        <v>7</v>
      </c>
      <c r="AX60" s="393">
        <f t="shared" si="52"/>
        <v>7</v>
      </c>
      <c r="AY60" s="393">
        <f t="shared" si="53"/>
        <v>7</v>
      </c>
      <c r="AZ60" s="393">
        <f t="shared" si="54"/>
        <v>7</v>
      </c>
      <c r="BA60" s="393">
        <f t="shared" si="55"/>
        <v>7</v>
      </c>
      <c r="BB60" s="393">
        <f t="shared" si="56"/>
        <v>7</v>
      </c>
      <c r="BC60" s="393">
        <f t="shared" si="57"/>
        <v>7</v>
      </c>
      <c r="BD60" s="393">
        <f t="shared" si="9"/>
        <v>12</v>
      </c>
      <c r="BE60" s="393">
        <f t="shared" si="58"/>
        <v>12</v>
      </c>
      <c r="BF60" s="393">
        <f t="shared" si="59"/>
        <v>12</v>
      </c>
      <c r="BG60" s="393">
        <f t="shared" si="60"/>
        <v>12</v>
      </c>
      <c r="BH60" s="398">
        <f t="shared" si="61"/>
        <v>330000000</v>
      </c>
      <c r="BI60" s="398">
        <f t="shared" si="62"/>
        <v>0</v>
      </c>
      <c r="BJ60" s="398">
        <f t="shared" si="63"/>
        <v>0</v>
      </c>
      <c r="BK60" s="398">
        <f t="shared" si="64"/>
        <v>330000000</v>
      </c>
      <c r="BL60" s="398">
        <f t="shared" si="65"/>
        <v>0</v>
      </c>
      <c r="BM60" s="387">
        <f t="shared" si="66"/>
        <v>0</v>
      </c>
      <c r="BN60" s="398">
        <f t="shared" si="67"/>
        <v>330000000</v>
      </c>
      <c r="BO60" s="398">
        <f t="shared" si="68"/>
        <v>0</v>
      </c>
      <c r="BP60" s="398">
        <f t="shared" si="69"/>
        <v>0</v>
      </c>
      <c r="BQ60" s="398">
        <f t="shared" si="70"/>
        <v>330000000</v>
      </c>
      <c r="BR60" s="398">
        <f t="shared" si="71"/>
        <v>0</v>
      </c>
      <c r="BS60" s="398">
        <f t="shared" si="72"/>
        <v>0</v>
      </c>
      <c r="BT60" s="398">
        <f t="shared" si="73"/>
        <v>330000000</v>
      </c>
      <c r="BU60" s="398">
        <f t="shared" si="74"/>
        <v>0</v>
      </c>
      <c r="BV60" s="398">
        <f t="shared" si="75"/>
        <v>0</v>
      </c>
      <c r="BW60" s="398">
        <f t="shared" si="76"/>
        <v>330000000</v>
      </c>
      <c r="BX60" s="398">
        <f t="shared" si="77"/>
        <v>0</v>
      </c>
      <c r="BY60" s="398">
        <f t="shared" si="78"/>
        <v>0</v>
      </c>
      <c r="BZ60" s="398">
        <f t="shared" si="79"/>
        <v>330000000</v>
      </c>
      <c r="CA60" s="398">
        <f t="shared" si="80"/>
        <v>0</v>
      </c>
      <c r="CB60" s="398">
        <f t="shared" si="81"/>
        <v>0</v>
      </c>
      <c r="CC60" s="398">
        <f t="shared" si="82"/>
        <v>330000000</v>
      </c>
      <c r="CD60" s="398">
        <f t="shared" si="83"/>
        <v>0</v>
      </c>
      <c r="CE60" s="398">
        <f t="shared" si="84"/>
        <v>0</v>
      </c>
      <c r="CF60" s="398">
        <f t="shared" si="85"/>
        <v>330000000</v>
      </c>
      <c r="CG60" s="398">
        <f t="shared" si="86"/>
        <v>0</v>
      </c>
      <c r="CH60" s="398">
        <f t="shared" si="87"/>
        <v>0</v>
      </c>
      <c r="CI60" s="398">
        <f t="shared" si="88"/>
        <v>330000000</v>
      </c>
      <c r="CJ60" s="399"/>
      <c r="CK60" s="400" t="s">
        <v>339</v>
      </c>
      <c r="CL60" s="399">
        <f t="shared" si="89"/>
        <v>0</v>
      </c>
      <c r="CM60" s="399">
        <f t="shared" si="90"/>
        <v>0</v>
      </c>
      <c r="CN60" s="399">
        <f t="shared" si="91"/>
        <v>330000000</v>
      </c>
      <c r="CO60" s="399">
        <f t="shared" si="92"/>
        <v>0</v>
      </c>
      <c r="CP60" s="399">
        <f t="shared" si="93"/>
        <v>0</v>
      </c>
      <c r="CQ60" s="399">
        <f t="shared" si="94"/>
        <v>330000000</v>
      </c>
      <c r="CR60" s="399">
        <f t="shared" si="95"/>
        <v>0</v>
      </c>
      <c r="CS60" s="399">
        <f t="shared" si="96"/>
        <v>0</v>
      </c>
      <c r="CT60" s="399">
        <f t="shared" si="97"/>
        <v>330000000</v>
      </c>
      <c r="CU60" s="399">
        <f t="shared" si="98"/>
        <v>0</v>
      </c>
      <c r="CV60" s="399">
        <f t="shared" si="99"/>
        <v>0</v>
      </c>
      <c r="CW60" s="399">
        <f t="shared" si="100"/>
        <v>330000000</v>
      </c>
      <c r="CX60" s="399">
        <f t="shared" si="101"/>
        <v>0</v>
      </c>
      <c r="CY60" s="399">
        <f t="shared" si="102"/>
        <v>0</v>
      </c>
      <c r="CZ60" s="399">
        <f t="shared" si="103"/>
        <v>330000000</v>
      </c>
      <c r="DA60" s="399">
        <f t="shared" si="104"/>
        <v>12031250</v>
      </c>
      <c r="DB60" s="399">
        <f t="shared" si="105"/>
        <v>12031250</v>
      </c>
      <c r="DC60" s="399">
        <f t="shared" si="106"/>
        <v>317968750</v>
      </c>
      <c r="DD60" s="399">
        <f t="shared" si="107"/>
        <v>20625000</v>
      </c>
      <c r="DE60" s="399">
        <f t="shared" si="108"/>
        <v>32656250</v>
      </c>
      <c r="DF60" s="399">
        <f t="shared" si="0"/>
        <v>297343750</v>
      </c>
      <c r="DG60" s="399">
        <f t="shared" si="109"/>
        <v>20625000</v>
      </c>
      <c r="DH60" s="399">
        <f t="shared" si="1"/>
        <v>53281250</v>
      </c>
      <c r="DI60" s="399">
        <f t="shared" si="2"/>
        <v>276718750</v>
      </c>
      <c r="DJ60" s="399">
        <f t="shared" si="110"/>
        <v>20625000</v>
      </c>
      <c r="DK60" s="399">
        <f t="shared" si="3"/>
        <v>73906250</v>
      </c>
      <c r="DL60" s="399">
        <f t="shared" si="4"/>
        <v>256093750</v>
      </c>
      <c r="DM60" s="399">
        <f t="shared" si="117"/>
        <v>20625000</v>
      </c>
      <c r="DN60" s="399">
        <f t="shared" si="6"/>
        <v>94531250</v>
      </c>
      <c r="DO60" s="399">
        <f t="shared" si="111"/>
        <v>235468750</v>
      </c>
      <c r="DP60" s="398">
        <f t="shared" si="120"/>
        <v>20625000</v>
      </c>
      <c r="DQ60" s="399">
        <f t="shared" si="112"/>
        <v>115156250</v>
      </c>
      <c r="DR60" s="399">
        <f t="shared" si="113"/>
        <v>214843750</v>
      </c>
      <c r="DS60" s="399">
        <f t="shared" si="121"/>
        <v>20625000</v>
      </c>
      <c r="DT60" s="399">
        <f t="shared" si="114"/>
        <v>135781250</v>
      </c>
      <c r="DU60" s="399">
        <f t="shared" si="115"/>
        <v>194218750</v>
      </c>
      <c r="DV60" s="401"/>
      <c r="DW60" s="645"/>
      <c r="DX60" s="406"/>
    </row>
    <row r="61" spans="1:128" ht="20.100000000000001" customHeight="1">
      <c r="A61" s="663">
        <f t="shared" si="116"/>
        <v>25</v>
      </c>
      <c r="B61" s="664" t="s">
        <v>367</v>
      </c>
      <c r="C61" s="385" t="s">
        <v>355</v>
      </c>
      <c r="D61" s="385" t="s">
        <v>225</v>
      </c>
      <c r="E61" s="385">
        <v>2017</v>
      </c>
      <c r="F61" s="386">
        <v>292500000</v>
      </c>
      <c r="G61" s="387">
        <f t="shared" si="10"/>
        <v>16</v>
      </c>
      <c r="H61" s="387">
        <f t="shared" si="11"/>
        <v>0</v>
      </c>
      <c r="I61" s="387">
        <f t="shared" si="12"/>
        <v>16</v>
      </c>
      <c r="J61" s="388">
        <f t="shared" si="13"/>
        <v>0</v>
      </c>
      <c r="K61" s="389">
        <f t="shared" si="14"/>
        <v>292500000</v>
      </c>
      <c r="L61" s="390">
        <f t="shared" si="15"/>
        <v>0.1</v>
      </c>
      <c r="M61" s="391" t="str">
        <f t="shared" si="16"/>
        <v>III</v>
      </c>
      <c r="N61" s="389">
        <f t="shared" si="17"/>
        <v>0</v>
      </c>
      <c r="O61" s="388">
        <f t="shared" si="18"/>
        <v>0</v>
      </c>
      <c r="P61" s="388">
        <f t="shared" si="19"/>
        <v>292500000</v>
      </c>
      <c r="Q61" s="392">
        <f t="shared" si="20"/>
        <v>0</v>
      </c>
      <c r="R61" s="393">
        <f t="shared" si="21"/>
        <v>0</v>
      </c>
      <c r="S61" s="393">
        <f t="shared" si="22"/>
        <v>292500000</v>
      </c>
      <c r="T61" s="392">
        <f t="shared" si="23"/>
        <v>0</v>
      </c>
      <c r="U61" s="393">
        <f t="shared" si="24"/>
        <v>0</v>
      </c>
      <c r="V61" s="393">
        <f t="shared" si="25"/>
        <v>292500000</v>
      </c>
      <c r="W61" s="392">
        <f t="shared" si="26"/>
        <v>0</v>
      </c>
      <c r="X61" s="393">
        <f t="shared" si="27"/>
        <v>0</v>
      </c>
      <c r="Y61" s="393">
        <f t="shared" si="28"/>
        <v>292500000</v>
      </c>
      <c r="Z61" s="392">
        <f t="shared" si="29"/>
        <v>0</v>
      </c>
      <c r="AA61" s="393">
        <f t="shared" si="30"/>
        <v>0</v>
      </c>
      <c r="AB61" s="393">
        <f t="shared" si="31"/>
        <v>292500000</v>
      </c>
      <c r="AC61" s="392">
        <f t="shared" si="32"/>
        <v>0</v>
      </c>
      <c r="AD61" s="393">
        <f t="shared" si="33"/>
        <v>0</v>
      </c>
      <c r="AE61" s="394">
        <f t="shared" si="8"/>
        <v>2032</v>
      </c>
      <c r="AF61" s="393">
        <f t="shared" si="34"/>
        <v>292500000</v>
      </c>
      <c r="AG61" s="392">
        <f t="shared" si="35"/>
        <v>0</v>
      </c>
      <c r="AH61" s="388">
        <f t="shared" si="36"/>
        <v>0</v>
      </c>
      <c r="AI61" s="395">
        <f t="shared" si="37"/>
        <v>292500000</v>
      </c>
      <c r="AJ61" s="396">
        <f t="shared" si="38"/>
        <v>0</v>
      </c>
      <c r="AK61" s="388">
        <f t="shared" si="39"/>
        <v>0</v>
      </c>
      <c r="AL61" s="397">
        <f t="shared" si="40"/>
        <v>6</v>
      </c>
      <c r="AM61" s="393">
        <f t="shared" si="41"/>
        <v>7</v>
      </c>
      <c r="AN61" s="393">
        <f t="shared" si="42"/>
        <v>7</v>
      </c>
      <c r="AO61" s="393">
        <f t="shared" si="43"/>
        <v>7</v>
      </c>
      <c r="AP61" s="393">
        <f t="shared" si="44"/>
        <v>7</v>
      </c>
      <c r="AQ61" s="393">
        <f t="shared" si="45"/>
        <v>7</v>
      </c>
      <c r="AR61" s="393">
        <f t="shared" si="46"/>
        <v>7</v>
      </c>
      <c r="AS61" s="393">
        <f t="shared" si="47"/>
        <v>7</v>
      </c>
      <c r="AT61" s="393">
        <f t="shared" si="48"/>
        <v>7</v>
      </c>
      <c r="AU61" s="393">
        <f t="shared" si="49"/>
        <v>7</v>
      </c>
      <c r="AV61" s="393">
        <f t="shared" si="50"/>
        <v>7</v>
      </c>
      <c r="AW61" s="393">
        <f t="shared" si="51"/>
        <v>7</v>
      </c>
      <c r="AX61" s="393">
        <f t="shared" si="52"/>
        <v>7</v>
      </c>
      <c r="AY61" s="393">
        <f t="shared" si="53"/>
        <v>7</v>
      </c>
      <c r="AZ61" s="393">
        <f t="shared" si="54"/>
        <v>7</v>
      </c>
      <c r="BA61" s="393">
        <f t="shared" si="55"/>
        <v>7</v>
      </c>
      <c r="BB61" s="393">
        <f t="shared" si="56"/>
        <v>7</v>
      </c>
      <c r="BC61" s="393">
        <f t="shared" si="57"/>
        <v>7</v>
      </c>
      <c r="BD61" s="393">
        <f t="shared" si="9"/>
        <v>12</v>
      </c>
      <c r="BE61" s="393">
        <f t="shared" si="58"/>
        <v>12</v>
      </c>
      <c r="BF61" s="393">
        <f t="shared" si="59"/>
        <v>12</v>
      </c>
      <c r="BG61" s="393">
        <f t="shared" si="60"/>
        <v>12</v>
      </c>
      <c r="BH61" s="398">
        <f t="shared" si="61"/>
        <v>292500000</v>
      </c>
      <c r="BI61" s="398">
        <f t="shared" si="62"/>
        <v>0</v>
      </c>
      <c r="BJ61" s="398">
        <f t="shared" si="63"/>
        <v>0</v>
      </c>
      <c r="BK61" s="398">
        <f t="shared" si="64"/>
        <v>292500000</v>
      </c>
      <c r="BL61" s="398">
        <f t="shared" si="65"/>
        <v>0</v>
      </c>
      <c r="BM61" s="387">
        <f t="shared" si="66"/>
        <v>0</v>
      </c>
      <c r="BN61" s="398">
        <f t="shared" si="67"/>
        <v>292500000</v>
      </c>
      <c r="BO61" s="398">
        <f t="shared" si="68"/>
        <v>0</v>
      </c>
      <c r="BP61" s="398">
        <f t="shared" si="69"/>
        <v>0</v>
      </c>
      <c r="BQ61" s="398">
        <f t="shared" si="70"/>
        <v>292500000</v>
      </c>
      <c r="BR61" s="398">
        <f t="shared" si="71"/>
        <v>0</v>
      </c>
      <c r="BS61" s="398">
        <f t="shared" si="72"/>
        <v>0</v>
      </c>
      <c r="BT61" s="398">
        <f t="shared" si="73"/>
        <v>292500000</v>
      </c>
      <c r="BU61" s="398">
        <f t="shared" si="74"/>
        <v>0</v>
      </c>
      <c r="BV61" s="398">
        <f t="shared" si="75"/>
        <v>0</v>
      </c>
      <c r="BW61" s="398">
        <f t="shared" si="76"/>
        <v>292500000</v>
      </c>
      <c r="BX61" s="398">
        <f t="shared" si="77"/>
        <v>0</v>
      </c>
      <c r="BY61" s="398">
        <f t="shared" si="78"/>
        <v>0</v>
      </c>
      <c r="BZ61" s="398">
        <f t="shared" si="79"/>
        <v>292500000</v>
      </c>
      <c r="CA61" s="398">
        <f t="shared" si="80"/>
        <v>0</v>
      </c>
      <c r="CB61" s="398">
        <f t="shared" si="81"/>
        <v>0</v>
      </c>
      <c r="CC61" s="398">
        <f t="shared" si="82"/>
        <v>292500000</v>
      </c>
      <c r="CD61" s="398">
        <f t="shared" si="83"/>
        <v>0</v>
      </c>
      <c r="CE61" s="398">
        <f t="shared" si="84"/>
        <v>0</v>
      </c>
      <c r="CF61" s="398">
        <f t="shared" si="85"/>
        <v>292500000</v>
      </c>
      <c r="CG61" s="398">
        <f t="shared" si="86"/>
        <v>0</v>
      </c>
      <c r="CH61" s="398">
        <f t="shared" si="87"/>
        <v>0</v>
      </c>
      <c r="CI61" s="398">
        <f t="shared" si="88"/>
        <v>292500000</v>
      </c>
      <c r="CJ61" s="399"/>
      <c r="CK61" s="400" t="s">
        <v>339</v>
      </c>
      <c r="CL61" s="399">
        <f t="shared" si="89"/>
        <v>0</v>
      </c>
      <c r="CM61" s="399">
        <f t="shared" si="90"/>
        <v>0</v>
      </c>
      <c r="CN61" s="399">
        <f t="shared" si="91"/>
        <v>292500000</v>
      </c>
      <c r="CO61" s="399">
        <f t="shared" si="92"/>
        <v>0</v>
      </c>
      <c r="CP61" s="399">
        <f t="shared" si="93"/>
        <v>0</v>
      </c>
      <c r="CQ61" s="399">
        <f t="shared" si="94"/>
        <v>292500000</v>
      </c>
      <c r="CR61" s="399">
        <f t="shared" si="95"/>
        <v>0</v>
      </c>
      <c r="CS61" s="399">
        <f t="shared" si="96"/>
        <v>0</v>
      </c>
      <c r="CT61" s="399">
        <f t="shared" si="97"/>
        <v>292500000</v>
      </c>
      <c r="CU61" s="399">
        <f t="shared" si="98"/>
        <v>0</v>
      </c>
      <c r="CV61" s="399">
        <f t="shared" si="99"/>
        <v>0</v>
      </c>
      <c r="CW61" s="399">
        <f t="shared" si="100"/>
        <v>292500000</v>
      </c>
      <c r="CX61" s="399">
        <f t="shared" si="101"/>
        <v>0</v>
      </c>
      <c r="CY61" s="399">
        <f t="shared" si="102"/>
        <v>0</v>
      </c>
      <c r="CZ61" s="399">
        <f t="shared" si="103"/>
        <v>292500000</v>
      </c>
      <c r="DA61" s="399">
        <f t="shared" si="104"/>
        <v>10664062.5</v>
      </c>
      <c r="DB61" s="399">
        <f t="shared" si="105"/>
        <v>10664062.5</v>
      </c>
      <c r="DC61" s="399">
        <f t="shared" si="106"/>
        <v>281835937.5</v>
      </c>
      <c r="DD61" s="399">
        <f t="shared" si="107"/>
        <v>18281250</v>
      </c>
      <c r="DE61" s="399">
        <f t="shared" si="108"/>
        <v>28945312.5</v>
      </c>
      <c r="DF61" s="399">
        <f t="shared" si="0"/>
        <v>263554687.5</v>
      </c>
      <c r="DG61" s="399">
        <f t="shared" si="109"/>
        <v>18281250</v>
      </c>
      <c r="DH61" s="399">
        <f t="shared" si="1"/>
        <v>47226562.5</v>
      </c>
      <c r="DI61" s="399">
        <f t="shared" si="2"/>
        <v>245273437.5</v>
      </c>
      <c r="DJ61" s="399">
        <f t="shared" si="110"/>
        <v>18281250</v>
      </c>
      <c r="DK61" s="399">
        <f t="shared" si="3"/>
        <v>65507812.5</v>
      </c>
      <c r="DL61" s="399">
        <f t="shared" si="4"/>
        <v>226992187.5</v>
      </c>
      <c r="DM61" s="399">
        <f t="shared" si="117"/>
        <v>18281250</v>
      </c>
      <c r="DN61" s="399">
        <f t="shared" si="6"/>
        <v>83789062.5</v>
      </c>
      <c r="DO61" s="399">
        <f t="shared" si="111"/>
        <v>208710937.5</v>
      </c>
      <c r="DP61" s="398">
        <f t="shared" si="120"/>
        <v>18281250</v>
      </c>
      <c r="DQ61" s="399">
        <f t="shared" si="112"/>
        <v>102070312.5</v>
      </c>
      <c r="DR61" s="399">
        <f t="shared" si="113"/>
        <v>190429687.5</v>
      </c>
      <c r="DS61" s="399">
        <f t="shared" si="121"/>
        <v>18281250</v>
      </c>
      <c r="DT61" s="399">
        <f t="shared" si="114"/>
        <v>120351562.5</v>
      </c>
      <c r="DU61" s="399">
        <f t="shared" si="115"/>
        <v>172148437.5</v>
      </c>
      <c r="DV61" s="401"/>
      <c r="DW61" s="645"/>
      <c r="DX61" s="406"/>
    </row>
    <row r="62" spans="1:128" ht="20.100000000000001" customHeight="1">
      <c r="A62" s="663">
        <f t="shared" si="116"/>
        <v>26</v>
      </c>
      <c r="B62" s="664" t="s">
        <v>368</v>
      </c>
      <c r="C62" s="385" t="s">
        <v>355</v>
      </c>
      <c r="D62" s="385" t="s">
        <v>225</v>
      </c>
      <c r="E62" s="385">
        <v>2017</v>
      </c>
      <c r="F62" s="386">
        <v>355000000</v>
      </c>
      <c r="G62" s="387">
        <f t="shared" si="10"/>
        <v>16</v>
      </c>
      <c r="H62" s="387">
        <f t="shared" si="11"/>
        <v>0</v>
      </c>
      <c r="I62" s="387">
        <f t="shared" si="12"/>
        <v>16</v>
      </c>
      <c r="J62" s="388">
        <f t="shared" si="13"/>
        <v>0</v>
      </c>
      <c r="K62" s="389">
        <f t="shared" si="14"/>
        <v>355000000</v>
      </c>
      <c r="L62" s="390">
        <f t="shared" si="15"/>
        <v>0.1</v>
      </c>
      <c r="M62" s="391" t="str">
        <f t="shared" si="16"/>
        <v>III</v>
      </c>
      <c r="N62" s="389">
        <f t="shared" si="17"/>
        <v>0</v>
      </c>
      <c r="O62" s="388">
        <f t="shared" si="18"/>
        <v>0</v>
      </c>
      <c r="P62" s="388">
        <f t="shared" si="19"/>
        <v>355000000</v>
      </c>
      <c r="Q62" s="392">
        <f t="shared" si="20"/>
        <v>0</v>
      </c>
      <c r="R62" s="393">
        <f t="shared" si="21"/>
        <v>0</v>
      </c>
      <c r="S62" s="393">
        <f t="shared" si="22"/>
        <v>355000000</v>
      </c>
      <c r="T62" s="392">
        <f t="shared" si="23"/>
        <v>0</v>
      </c>
      <c r="U62" s="393">
        <f t="shared" si="24"/>
        <v>0</v>
      </c>
      <c r="V62" s="393">
        <f t="shared" si="25"/>
        <v>355000000</v>
      </c>
      <c r="W62" s="392">
        <f t="shared" si="26"/>
        <v>0</v>
      </c>
      <c r="X62" s="393">
        <f t="shared" si="27"/>
        <v>0</v>
      </c>
      <c r="Y62" s="393">
        <f t="shared" si="28"/>
        <v>355000000</v>
      </c>
      <c r="Z62" s="392">
        <f t="shared" si="29"/>
        <v>0</v>
      </c>
      <c r="AA62" s="393">
        <f t="shared" si="30"/>
        <v>0</v>
      </c>
      <c r="AB62" s="393">
        <f t="shared" si="31"/>
        <v>355000000</v>
      </c>
      <c r="AC62" s="392">
        <f t="shared" si="32"/>
        <v>0</v>
      </c>
      <c r="AD62" s="393">
        <f t="shared" si="33"/>
        <v>0</v>
      </c>
      <c r="AE62" s="394">
        <f t="shared" si="8"/>
        <v>2032</v>
      </c>
      <c r="AF62" s="393">
        <f t="shared" si="34"/>
        <v>355000000</v>
      </c>
      <c r="AG62" s="392">
        <f t="shared" si="35"/>
        <v>0</v>
      </c>
      <c r="AH62" s="388">
        <f t="shared" si="36"/>
        <v>0</v>
      </c>
      <c r="AI62" s="395">
        <f t="shared" si="37"/>
        <v>355000000</v>
      </c>
      <c r="AJ62" s="396">
        <f t="shared" si="38"/>
        <v>0</v>
      </c>
      <c r="AK62" s="388">
        <f t="shared" si="39"/>
        <v>0</v>
      </c>
      <c r="AL62" s="397">
        <f t="shared" si="40"/>
        <v>6</v>
      </c>
      <c r="AM62" s="393">
        <f t="shared" si="41"/>
        <v>7</v>
      </c>
      <c r="AN62" s="393">
        <f t="shared" si="42"/>
        <v>7</v>
      </c>
      <c r="AO62" s="393">
        <f t="shared" si="43"/>
        <v>7</v>
      </c>
      <c r="AP62" s="393">
        <f t="shared" si="44"/>
        <v>7</v>
      </c>
      <c r="AQ62" s="393">
        <f t="shared" si="45"/>
        <v>7</v>
      </c>
      <c r="AR62" s="393">
        <f t="shared" si="46"/>
        <v>7</v>
      </c>
      <c r="AS62" s="393">
        <f t="shared" si="47"/>
        <v>7</v>
      </c>
      <c r="AT62" s="393">
        <f t="shared" si="48"/>
        <v>7</v>
      </c>
      <c r="AU62" s="393">
        <f t="shared" si="49"/>
        <v>7</v>
      </c>
      <c r="AV62" s="393">
        <f t="shared" si="50"/>
        <v>7</v>
      </c>
      <c r="AW62" s="393">
        <f t="shared" si="51"/>
        <v>7</v>
      </c>
      <c r="AX62" s="393">
        <f t="shared" si="52"/>
        <v>7</v>
      </c>
      <c r="AY62" s="393">
        <f t="shared" si="53"/>
        <v>7</v>
      </c>
      <c r="AZ62" s="393">
        <f t="shared" si="54"/>
        <v>7</v>
      </c>
      <c r="BA62" s="393">
        <f t="shared" si="55"/>
        <v>7</v>
      </c>
      <c r="BB62" s="393">
        <f t="shared" si="56"/>
        <v>7</v>
      </c>
      <c r="BC62" s="393">
        <f t="shared" si="57"/>
        <v>7</v>
      </c>
      <c r="BD62" s="393">
        <f t="shared" si="9"/>
        <v>12</v>
      </c>
      <c r="BE62" s="393">
        <f t="shared" si="58"/>
        <v>12</v>
      </c>
      <c r="BF62" s="393">
        <f t="shared" si="59"/>
        <v>12</v>
      </c>
      <c r="BG62" s="393">
        <f t="shared" si="60"/>
        <v>12</v>
      </c>
      <c r="BH62" s="398">
        <f t="shared" si="61"/>
        <v>355000000</v>
      </c>
      <c r="BI62" s="398">
        <f t="shared" si="62"/>
        <v>0</v>
      </c>
      <c r="BJ62" s="398">
        <f t="shared" si="63"/>
        <v>0</v>
      </c>
      <c r="BK62" s="398">
        <f t="shared" si="64"/>
        <v>355000000</v>
      </c>
      <c r="BL62" s="398">
        <f t="shared" si="65"/>
        <v>0</v>
      </c>
      <c r="BM62" s="387">
        <f t="shared" si="66"/>
        <v>0</v>
      </c>
      <c r="BN62" s="398">
        <f t="shared" si="67"/>
        <v>355000000</v>
      </c>
      <c r="BO62" s="398">
        <f t="shared" si="68"/>
        <v>0</v>
      </c>
      <c r="BP62" s="398">
        <f t="shared" si="69"/>
        <v>0</v>
      </c>
      <c r="BQ62" s="398">
        <f t="shared" si="70"/>
        <v>355000000</v>
      </c>
      <c r="BR62" s="398">
        <f t="shared" si="71"/>
        <v>0</v>
      </c>
      <c r="BS62" s="398">
        <f t="shared" si="72"/>
        <v>0</v>
      </c>
      <c r="BT62" s="398">
        <f t="shared" si="73"/>
        <v>355000000</v>
      </c>
      <c r="BU62" s="398">
        <f t="shared" si="74"/>
        <v>0</v>
      </c>
      <c r="BV62" s="398">
        <f t="shared" si="75"/>
        <v>0</v>
      </c>
      <c r="BW62" s="398">
        <f t="shared" si="76"/>
        <v>355000000</v>
      </c>
      <c r="BX62" s="398">
        <f t="shared" si="77"/>
        <v>0</v>
      </c>
      <c r="BY62" s="398">
        <f t="shared" si="78"/>
        <v>0</v>
      </c>
      <c r="BZ62" s="398">
        <f t="shared" si="79"/>
        <v>355000000</v>
      </c>
      <c r="CA62" s="398">
        <f t="shared" si="80"/>
        <v>0</v>
      </c>
      <c r="CB62" s="398">
        <f t="shared" si="81"/>
        <v>0</v>
      </c>
      <c r="CC62" s="398">
        <f t="shared" si="82"/>
        <v>355000000</v>
      </c>
      <c r="CD62" s="398">
        <f t="shared" si="83"/>
        <v>0</v>
      </c>
      <c r="CE62" s="398">
        <f t="shared" si="84"/>
        <v>0</v>
      </c>
      <c r="CF62" s="398">
        <f t="shared" si="85"/>
        <v>355000000</v>
      </c>
      <c r="CG62" s="398">
        <f t="shared" si="86"/>
        <v>0</v>
      </c>
      <c r="CH62" s="398">
        <f t="shared" si="87"/>
        <v>0</v>
      </c>
      <c r="CI62" s="398">
        <f t="shared" si="88"/>
        <v>355000000</v>
      </c>
      <c r="CJ62" s="399"/>
      <c r="CK62" s="400" t="s">
        <v>339</v>
      </c>
      <c r="CL62" s="399">
        <f t="shared" si="89"/>
        <v>0</v>
      </c>
      <c r="CM62" s="399">
        <f t="shared" si="90"/>
        <v>0</v>
      </c>
      <c r="CN62" s="399">
        <f t="shared" si="91"/>
        <v>355000000</v>
      </c>
      <c r="CO62" s="399">
        <f t="shared" si="92"/>
        <v>0</v>
      </c>
      <c r="CP62" s="399">
        <f t="shared" si="93"/>
        <v>0</v>
      </c>
      <c r="CQ62" s="399">
        <f t="shared" si="94"/>
        <v>355000000</v>
      </c>
      <c r="CR62" s="399">
        <f t="shared" si="95"/>
        <v>0</v>
      </c>
      <c r="CS62" s="399">
        <f t="shared" si="96"/>
        <v>0</v>
      </c>
      <c r="CT62" s="399">
        <f t="shared" si="97"/>
        <v>355000000</v>
      </c>
      <c r="CU62" s="399">
        <f t="shared" si="98"/>
        <v>0</v>
      </c>
      <c r="CV62" s="399">
        <f t="shared" si="99"/>
        <v>0</v>
      </c>
      <c r="CW62" s="399">
        <f t="shared" si="100"/>
        <v>355000000</v>
      </c>
      <c r="CX62" s="399">
        <f t="shared" si="101"/>
        <v>0</v>
      </c>
      <c r="CY62" s="399">
        <f t="shared" si="102"/>
        <v>0</v>
      </c>
      <c r="CZ62" s="399">
        <f t="shared" si="103"/>
        <v>355000000</v>
      </c>
      <c r="DA62" s="399">
        <f t="shared" si="104"/>
        <v>12942708.333333334</v>
      </c>
      <c r="DB62" s="399">
        <f t="shared" si="105"/>
        <v>12942708.333333334</v>
      </c>
      <c r="DC62" s="399">
        <f t="shared" si="106"/>
        <v>342057291.66666669</v>
      </c>
      <c r="DD62" s="399">
        <f t="shared" si="107"/>
        <v>22187500</v>
      </c>
      <c r="DE62" s="399">
        <f t="shared" si="108"/>
        <v>35130208.333333336</v>
      </c>
      <c r="DF62" s="399">
        <f t="shared" si="0"/>
        <v>319869791.66666669</v>
      </c>
      <c r="DG62" s="399">
        <f t="shared" si="109"/>
        <v>22187500</v>
      </c>
      <c r="DH62" s="399">
        <f t="shared" si="1"/>
        <v>57317708.333333336</v>
      </c>
      <c r="DI62" s="399">
        <f t="shared" si="2"/>
        <v>297682291.66666669</v>
      </c>
      <c r="DJ62" s="399">
        <f t="shared" si="110"/>
        <v>22187500</v>
      </c>
      <c r="DK62" s="399">
        <f t="shared" si="3"/>
        <v>79505208.333333343</v>
      </c>
      <c r="DL62" s="399">
        <f t="shared" si="4"/>
        <v>275494791.66666663</v>
      </c>
      <c r="DM62" s="399">
        <f t="shared" si="117"/>
        <v>22187500</v>
      </c>
      <c r="DN62" s="399">
        <f t="shared" si="6"/>
        <v>101692708.33333334</v>
      </c>
      <c r="DO62" s="399">
        <f t="shared" si="111"/>
        <v>253307291.66666666</v>
      </c>
      <c r="DP62" s="398">
        <f t="shared" si="120"/>
        <v>22187500</v>
      </c>
      <c r="DQ62" s="399">
        <f t="shared" si="112"/>
        <v>123880208.33333334</v>
      </c>
      <c r="DR62" s="399">
        <f t="shared" si="113"/>
        <v>231119791.66666666</v>
      </c>
      <c r="DS62" s="399">
        <f t="shared" si="121"/>
        <v>22187500</v>
      </c>
      <c r="DT62" s="399">
        <f t="shared" si="114"/>
        <v>146067708.33333334</v>
      </c>
      <c r="DU62" s="399">
        <f t="shared" si="115"/>
        <v>208932291.66666666</v>
      </c>
      <c r="DV62" s="401"/>
      <c r="DW62" s="645"/>
      <c r="DX62" s="406"/>
    </row>
    <row r="63" spans="1:128" ht="20.100000000000001" customHeight="1">
      <c r="A63" s="663">
        <f t="shared" si="116"/>
        <v>27</v>
      </c>
      <c r="B63" s="407" t="s">
        <v>369</v>
      </c>
      <c r="C63" s="385" t="s">
        <v>355</v>
      </c>
      <c r="D63" s="385" t="s">
        <v>225</v>
      </c>
      <c r="E63" s="385">
        <v>2017</v>
      </c>
      <c r="F63" s="408">
        <v>185000000</v>
      </c>
      <c r="G63" s="387">
        <f t="shared" si="10"/>
        <v>16</v>
      </c>
      <c r="H63" s="387">
        <f t="shared" si="11"/>
        <v>0</v>
      </c>
      <c r="I63" s="387">
        <f t="shared" si="12"/>
        <v>16</v>
      </c>
      <c r="J63" s="388">
        <f t="shared" si="13"/>
        <v>0</v>
      </c>
      <c r="K63" s="389">
        <f t="shared" si="14"/>
        <v>185000000</v>
      </c>
      <c r="L63" s="390">
        <f t="shared" si="15"/>
        <v>0.1</v>
      </c>
      <c r="M63" s="391" t="str">
        <f t="shared" si="16"/>
        <v>III</v>
      </c>
      <c r="N63" s="389">
        <f t="shared" si="17"/>
        <v>0</v>
      </c>
      <c r="O63" s="388">
        <f t="shared" si="18"/>
        <v>0</v>
      </c>
      <c r="P63" s="388">
        <f t="shared" si="19"/>
        <v>185000000</v>
      </c>
      <c r="Q63" s="392">
        <f t="shared" si="20"/>
        <v>0</v>
      </c>
      <c r="R63" s="393">
        <f t="shared" si="21"/>
        <v>0</v>
      </c>
      <c r="S63" s="393">
        <f t="shared" si="22"/>
        <v>185000000</v>
      </c>
      <c r="T63" s="392">
        <f t="shared" si="23"/>
        <v>0</v>
      </c>
      <c r="U63" s="393">
        <f t="shared" si="24"/>
        <v>0</v>
      </c>
      <c r="V63" s="393">
        <f t="shared" si="25"/>
        <v>185000000</v>
      </c>
      <c r="W63" s="392">
        <f t="shared" si="26"/>
        <v>0</v>
      </c>
      <c r="X63" s="393">
        <f t="shared" si="27"/>
        <v>0</v>
      </c>
      <c r="Y63" s="393">
        <f t="shared" si="28"/>
        <v>185000000</v>
      </c>
      <c r="Z63" s="392">
        <f t="shared" si="29"/>
        <v>0</v>
      </c>
      <c r="AA63" s="393">
        <f t="shared" si="30"/>
        <v>0</v>
      </c>
      <c r="AB63" s="393">
        <f t="shared" si="31"/>
        <v>185000000</v>
      </c>
      <c r="AC63" s="392">
        <f t="shared" si="32"/>
        <v>0</v>
      </c>
      <c r="AD63" s="393">
        <f t="shared" si="33"/>
        <v>0</v>
      </c>
      <c r="AE63" s="394">
        <f t="shared" si="8"/>
        <v>2032</v>
      </c>
      <c r="AF63" s="393">
        <f t="shared" si="34"/>
        <v>185000000</v>
      </c>
      <c r="AG63" s="392">
        <f t="shared" si="35"/>
        <v>0</v>
      </c>
      <c r="AH63" s="388">
        <f t="shared" si="36"/>
        <v>0</v>
      </c>
      <c r="AI63" s="395">
        <f t="shared" si="37"/>
        <v>185000000</v>
      </c>
      <c r="AJ63" s="396">
        <f t="shared" si="38"/>
        <v>0</v>
      </c>
      <c r="AK63" s="388">
        <f t="shared" si="39"/>
        <v>0</v>
      </c>
      <c r="AL63" s="397">
        <f t="shared" si="40"/>
        <v>6</v>
      </c>
      <c r="AM63" s="393">
        <f t="shared" si="41"/>
        <v>7</v>
      </c>
      <c r="AN63" s="393">
        <f t="shared" si="42"/>
        <v>7</v>
      </c>
      <c r="AO63" s="393">
        <f t="shared" si="43"/>
        <v>7</v>
      </c>
      <c r="AP63" s="393">
        <f t="shared" si="44"/>
        <v>7</v>
      </c>
      <c r="AQ63" s="393">
        <f t="shared" si="45"/>
        <v>7</v>
      </c>
      <c r="AR63" s="393">
        <f t="shared" si="46"/>
        <v>7</v>
      </c>
      <c r="AS63" s="393">
        <f t="shared" si="47"/>
        <v>7</v>
      </c>
      <c r="AT63" s="393">
        <f t="shared" si="48"/>
        <v>7</v>
      </c>
      <c r="AU63" s="393">
        <f t="shared" si="49"/>
        <v>7</v>
      </c>
      <c r="AV63" s="393">
        <f t="shared" si="50"/>
        <v>7</v>
      </c>
      <c r="AW63" s="393">
        <f t="shared" si="51"/>
        <v>7</v>
      </c>
      <c r="AX63" s="393">
        <f t="shared" si="52"/>
        <v>7</v>
      </c>
      <c r="AY63" s="393">
        <f t="shared" si="53"/>
        <v>7</v>
      </c>
      <c r="AZ63" s="393">
        <f t="shared" si="54"/>
        <v>7</v>
      </c>
      <c r="BA63" s="393">
        <f t="shared" si="55"/>
        <v>7</v>
      </c>
      <c r="BB63" s="393">
        <f t="shared" si="56"/>
        <v>7</v>
      </c>
      <c r="BC63" s="393">
        <f t="shared" si="57"/>
        <v>7</v>
      </c>
      <c r="BD63" s="393">
        <f t="shared" si="9"/>
        <v>12</v>
      </c>
      <c r="BE63" s="393">
        <f t="shared" si="58"/>
        <v>12</v>
      </c>
      <c r="BF63" s="393">
        <f t="shared" si="59"/>
        <v>12</v>
      </c>
      <c r="BG63" s="393">
        <f t="shared" si="60"/>
        <v>12</v>
      </c>
      <c r="BH63" s="398">
        <f t="shared" si="61"/>
        <v>185000000</v>
      </c>
      <c r="BI63" s="398">
        <f t="shared" si="62"/>
        <v>0</v>
      </c>
      <c r="BJ63" s="398">
        <f t="shared" si="63"/>
        <v>0</v>
      </c>
      <c r="BK63" s="398">
        <f t="shared" si="64"/>
        <v>185000000</v>
      </c>
      <c r="BL63" s="398">
        <f t="shared" si="65"/>
        <v>0</v>
      </c>
      <c r="BM63" s="387">
        <f t="shared" si="66"/>
        <v>0</v>
      </c>
      <c r="BN63" s="398">
        <f t="shared" si="67"/>
        <v>185000000</v>
      </c>
      <c r="BO63" s="398">
        <f t="shared" si="68"/>
        <v>0</v>
      </c>
      <c r="BP63" s="398">
        <f t="shared" si="69"/>
        <v>0</v>
      </c>
      <c r="BQ63" s="398">
        <f t="shared" si="70"/>
        <v>185000000</v>
      </c>
      <c r="BR63" s="398">
        <f t="shared" si="71"/>
        <v>0</v>
      </c>
      <c r="BS63" s="398">
        <f t="shared" si="72"/>
        <v>0</v>
      </c>
      <c r="BT63" s="398">
        <f t="shared" si="73"/>
        <v>185000000</v>
      </c>
      <c r="BU63" s="398">
        <f t="shared" si="74"/>
        <v>0</v>
      </c>
      <c r="BV63" s="398">
        <f t="shared" si="75"/>
        <v>0</v>
      </c>
      <c r="BW63" s="398">
        <f t="shared" si="76"/>
        <v>185000000</v>
      </c>
      <c r="BX63" s="398">
        <f t="shared" si="77"/>
        <v>0</v>
      </c>
      <c r="BY63" s="398">
        <f t="shared" si="78"/>
        <v>0</v>
      </c>
      <c r="BZ63" s="398">
        <f t="shared" si="79"/>
        <v>185000000</v>
      </c>
      <c r="CA63" s="398">
        <f t="shared" si="80"/>
        <v>0</v>
      </c>
      <c r="CB63" s="398">
        <f t="shared" si="81"/>
        <v>0</v>
      </c>
      <c r="CC63" s="398">
        <f t="shared" si="82"/>
        <v>185000000</v>
      </c>
      <c r="CD63" s="398">
        <f t="shared" si="83"/>
        <v>0</v>
      </c>
      <c r="CE63" s="398">
        <f t="shared" si="84"/>
        <v>0</v>
      </c>
      <c r="CF63" s="398">
        <f t="shared" si="85"/>
        <v>185000000</v>
      </c>
      <c r="CG63" s="398">
        <f t="shared" si="86"/>
        <v>0</v>
      </c>
      <c r="CH63" s="398">
        <f t="shared" si="87"/>
        <v>0</v>
      </c>
      <c r="CI63" s="398">
        <f t="shared" si="88"/>
        <v>185000000</v>
      </c>
      <c r="CJ63" s="399"/>
      <c r="CK63" s="400" t="s">
        <v>339</v>
      </c>
      <c r="CL63" s="399">
        <f t="shared" si="89"/>
        <v>0</v>
      </c>
      <c r="CM63" s="399">
        <f t="shared" si="90"/>
        <v>0</v>
      </c>
      <c r="CN63" s="399">
        <f t="shared" si="91"/>
        <v>185000000</v>
      </c>
      <c r="CO63" s="399">
        <f t="shared" si="92"/>
        <v>0</v>
      </c>
      <c r="CP63" s="399">
        <f t="shared" si="93"/>
        <v>0</v>
      </c>
      <c r="CQ63" s="399">
        <f t="shared" si="94"/>
        <v>185000000</v>
      </c>
      <c r="CR63" s="399">
        <f t="shared" si="95"/>
        <v>0</v>
      </c>
      <c r="CS63" s="399">
        <f t="shared" si="96"/>
        <v>0</v>
      </c>
      <c r="CT63" s="399">
        <f t="shared" si="97"/>
        <v>185000000</v>
      </c>
      <c r="CU63" s="399">
        <f t="shared" si="98"/>
        <v>0</v>
      </c>
      <c r="CV63" s="399">
        <f t="shared" si="99"/>
        <v>0</v>
      </c>
      <c r="CW63" s="399">
        <f t="shared" si="100"/>
        <v>185000000</v>
      </c>
      <c r="CX63" s="399">
        <f t="shared" si="101"/>
        <v>0</v>
      </c>
      <c r="CY63" s="399">
        <f t="shared" si="102"/>
        <v>0</v>
      </c>
      <c r="CZ63" s="399">
        <f t="shared" si="103"/>
        <v>185000000</v>
      </c>
      <c r="DA63" s="399">
        <f t="shared" si="104"/>
        <v>6744791.666666667</v>
      </c>
      <c r="DB63" s="399">
        <f t="shared" si="105"/>
        <v>6744791.666666667</v>
      </c>
      <c r="DC63" s="399">
        <f t="shared" si="106"/>
        <v>178255208.33333334</v>
      </c>
      <c r="DD63" s="399">
        <f t="shared" si="107"/>
        <v>11562500</v>
      </c>
      <c r="DE63" s="399">
        <f t="shared" si="108"/>
        <v>18307291.666666668</v>
      </c>
      <c r="DF63" s="399">
        <f t="shared" si="0"/>
        <v>166692708.33333334</v>
      </c>
      <c r="DG63" s="399">
        <f t="shared" si="109"/>
        <v>11562500</v>
      </c>
      <c r="DH63" s="399">
        <f t="shared" si="1"/>
        <v>29869791.666666668</v>
      </c>
      <c r="DI63" s="399">
        <f t="shared" si="2"/>
        <v>155130208.33333334</v>
      </c>
      <c r="DJ63" s="399">
        <f t="shared" si="110"/>
        <v>11562500</v>
      </c>
      <c r="DK63" s="399">
        <f t="shared" si="3"/>
        <v>41432291.666666672</v>
      </c>
      <c r="DL63" s="399">
        <f t="shared" si="4"/>
        <v>143567708.33333331</v>
      </c>
      <c r="DM63" s="399">
        <f t="shared" si="117"/>
        <v>11562500</v>
      </c>
      <c r="DN63" s="399">
        <f t="shared" si="6"/>
        <v>52994791.666666672</v>
      </c>
      <c r="DO63" s="399">
        <f t="shared" si="111"/>
        <v>132005208.33333333</v>
      </c>
      <c r="DP63" s="398">
        <f t="shared" si="120"/>
        <v>11562500</v>
      </c>
      <c r="DQ63" s="399">
        <f t="shared" si="112"/>
        <v>64557291.666666672</v>
      </c>
      <c r="DR63" s="399">
        <f t="shared" si="113"/>
        <v>120442708.33333333</v>
      </c>
      <c r="DS63" s="399">
        <f t="shared" si="121"/>
        <v>11562500</v>
      </c>
      <c r="DT63" s="399">
        <f t="shared" si="114"/>
        <v>76119791.666666672</v>
      </c>
      <c r="DU63" s="399">
        <f t="shared" si="115"/>
        <v>108880208.33333333</v>
      </c>
      <c r="DV63" s="401"/>
      <c r="DW63" s="645"/>
      <c r="DX63" s="406"/>
    </row>
    <row r="64" spans="1:128" ht="20.100000000000001" customHeight="1">
      <c r="A64" s="663">
        <f t="shared" si="116"/>
        <v>28</v>
      </c>
      <c r="B64" s="664" t="s">
        <v>370</v>
      </c>
      <c r="C64" s="385" t="s">
        <v>355</v>
      </c>
      <c r="D64" s="385" t="s">
        <v>225</v>
      </c>
      <c r="E64" s="385">
        <v>2017</v>
      </c>
      <c r="F64" s="386">
        <v>767000000</v>
      </c>
      <c r="G64" s="387">
        <f t="shared" si="10"/>
        <v>16</v>
      </c>
      <c r="H64" s="387">
        <f t="shared" si="11"/>
        <v>0</v>
      </c>
      <c r="I64" s="387">
        <f t="shared" si="12"/>
        <v>16</v>
      </c>
      <c r="J64" s="388">
        <f t="shared" si="13"/>
        <v>0</v>
      </c>
      <c r="K64" s="389">
        <f t="shared" si="14"/>
        <v>767000000</v>
      </c>
      <c r="L64" s="390">
        <f t="shared" si="15"/>
        <v>0.1</v>
      </c>
      <c r="M64" s="391" t="str">
        <f t="shared" si="16"/>
        <v>III</v>
      </c>
      <c r="N64" s="389">
        <f t="shared" si="17"/>
        <v>0</v>
      </c>
      <c r="O64" s="388">
        <f t="shared" si="18"/>
        <v>0</v>
      </c>
      <c r="P64" s="388">
        <f t="shared" si="19"/>
        <v>767000000</v>
      </c>
      <c r="Q64" s="392">
        <f t="shared" si="20"/>
        <v>0</v>
      </c>
      <c r="R64" s="393">
        <f t="shared" si="21"/>
        <v>0</v>
      </c>
      <c r="S64" s="393">
        <f t="shared" si="22"/>
        <v>767000000</v>
      </c>
      <c r="T64" s="392">
        <f t="shared" si="23"/>
        <v>0</v>
      </c>
      <c r="U64" s="393">
        <f t="shared" si="24"/>
        <v>0</v>
      </c>
      <c r="V64" s="393">
        <f t="shared" si="25"/>
        <v>767000000</v>
      </c>
      <c r="W64" s="392">
        <f t="shared" si="26"/>
        <v>0</v>
      </c>
      <c r="X64" s="393">
        <f t="shared" si="27"/>
        <v>0</v>
      </c>
      <c r="Y64" s="393">
        <f t="shared" si="28"/>
        <v>767000000</v>
      </c>
      <c r="Z64" s="392">
        <f t="shared" si="29"/>
        <v>0</v>
      </c>
      <c r="AA64" s="393">
        <f t="shared" si="30"/>
        <v>0</v>
      </c>
      <c r="AB64" s="393">
        <f t="shared" si="31"/>
        <v>767000000</v>
      </c>
      <c r="AC64" s="392">
        <f t="shared" si="32"/>
        <v>0</v>
      </c>
      <c r="AD64" s="393">
        <f t="shared" si="33"/>
        <v>0</v>
      </c>
      <c r="AE64" s="394">
        <f t="shared" si="8"/>
        <v>2032</v>
      </c>
      <c r="AF64" s="393">
        <f t="shared" si="34"/>
        <v>767000000</v>
      </c>
      <c r="AG64" s="392">
        <f t="shared" si="35"/>
        <v>0</v>
      </c>
      <c r="AH64" s="388">
        <f t="shared" si="36"/>
        <v>0</v>
      </c>
      <c r="AI64" s="395">
        <f t="shared" si="37"/>
        <v>767000000</v>
      </c>
      <c r="AJ64" s="396">
        <f t="shared" si="38"/>
        <v>0</v>
      </c>
      <c r="AK64" s="388">
        <f t="shared" si="39"/>
        <v>0</v>
      </c>
      <c r="AL64" s="397">
        <f t="shared" si="40"/>
        <v>6</v>
      </c>
      <c r="AM64" s="393">
        <f t="shared" si="41"/>
        <v>7</v>
      </c>
      <c r="AN64" s="393">
        <f t="shared" si="42"/>
        <v>7</v>
      </c>
      <c r="AO64" s="393">
        <f t="shared" si="43"/>
        <v>7</v>
      </c>
      <c r="AP64" s="393">
        <f t="shared" si="44"/>
        <v>7</v>
      </c>
      <c r="AQ64" s="393">
        <f t="shared" si="45"/>
        <v>7</v>
      </c>
      <c r="AR64" s="393">
        <f t="shared" si="46"/>
        <v>7</v>
      </c>
      <c r="AS64" s="393">
        <f t="shared" si="47"/>
        <v>7</v>
      </c>
      <c r="AT64" s="393">
        <f t="shared" si="48"/>
        <v>7</v>
      </c>
      <c r="AU64" s="393">
        <f t="shared" si="49"/>
        <v>7</v>
      </c>
      <c r="AV64" s="393">
        <f t="shared" si="50"/>
        <v>7</v>
      </c>
      <c r="AW64" s="393">
        <f t="shared" si="51"/>
        <v>7</v>
      </c>
      <c r="AX64" s="393">
        <f t="shared" si="52"/>
        <v>7</v>
      </c>
      <c r="AY64" s="393">
        <f t="shared" si="53"/>
        <v>7</v>
      </c>
      <c r="AZ64" s="393">
        <f t="shared" si="54"/>
        <v>7</v>
      </c>
      <c r="BA64" s="393">
        <f t="shared" si="55"/>
        <v>7</v>
      </c>
      <c r="BB64" s="393">
        <f t="shared" si="56"/>
        <v>7</v>
      </c>
      <c r="BC64" s="393">
        <f t="shared" si="57"/>
        <v>7</v>
      </c>
      <c r="BD64" s="393">
        <f t="shared" si="9"/>
        <v>12</v>
      </c>
      <c r="BE64" s="393">
        <f t="shared" si="58"/>
        <v>12</v>
      </c>
      <c r="BF64" s="393">
        <f t="shared" si="59"/>
        <v>12</v>
      </c>
      <c r="BG64" s="393">
        <f t="shared" si="60"/>
        <v>12</v>
      </c>
      <c r="BH64" s="398">
        <f t="shared" si="61"/>
        <v>767000000</v>
      </c>
      <c r="BI64" s="398">
        <f t="shared" si="62"/>
        <v>0</v>
      </c>
      <c r="BJ64" s="398">
        <f t="shared" si="63"/>
        <v>0</v>
      </c>
      <c r="BK64" s="398">
        <f t="shared" si="64"/>
        <v>767000000</v>
      </c>
      <c r="BL64" s="398">
        <f t="shared" si="65"/>
        <v>0</v>
      </c>
      <c r="BM64" s="387">
        <f t="shared" si="66"/>
        <v>0</v>
      </c>
      <c r="BN64" s="398">
        <f t="shared" si="67"/>
        <v>767000000</v>
      </c>
      <c r="BO64" s="398">
        <f t="shared" si="68"/>
        <v>0</v>
      </c>
      <c r="BP64" s="398">
        <f t="shared" si="69"/>
        <v>0</v>
      </c>
      <c r="BQ64" s="398">
        <f t="shared" si="70"/>
        <v>767000000</v>
      </c>
      <c r="BR64" s="398">
        <f t="shared" si="71"/>
        <v>0</v>
      </c>
      <c r="BS64" s="398">
        <f t="shared" si="72"/>
        <v>0</v>
      </c>
      <c r="BT64" s="398">
        <f t="shared" si="73"/>
        <v>767000000</v>
      </c>
      <c r="BU64" s="398">
        <f t="shared" si="74"/>
        <v>0</v>
      </c>
      <c r="BV64" s="398">
        <f t="shared" si="75"/>
        <v>0</v>
      </c>
      <c r="BW64" s="398">
        <f t="shared" si="76"/>
        <v>767000000</v>
      </c>
      <c r="BX64" s="398">
        <f t="shared" si="77"/>
        <v>0</v>
      </c>
      <c r="BY64" s="398">
        <f t="shared" si="78"/>
        <v>0</v>
      </c>
      <c r="BZ64" s="398">
        <f t="shared" si="79"/>
        <v>767000000</v>
      </c>
      <c r="CA64" s="398">
        <f t="shared" si="80"/>
        <v>0</v>
      </c>
      <c r="CB64" s="398">
        <f t="shared" si="81"/>
        <v>0</v>
      </c>
      <c r="CC64" s="398">
        <f t="shared" si="82"/>
        <v>767000000</v>
      </c>
      <c r="CD64" s="398">
        <f t="shared" si="83"/>
        <v>0</v>
      </c>
      <c r="CE64" s="398">
        <f t="shared" si="84"/>
        <v>0</v>
      </c>
      <c r="CF64" s="398">
        <f t="shared" si="85"/>
        <v>767000000</v>
      </c>
      <c r="CG64" s="398">
        <f t="shared" si="86"/>
        <v>0</v>
      </c>
      <c r="CH64" s="398">
        <f t="shared" si="87"/>
        <v>0</v>
      </c>
      <c r="CI64" s="398">
        <f t="shared" si="88"/>
        <v>767000000</v>
      </c>
      <c r="CJ64" s="399"/>
      <c r="CK64" s="400" t="s">
        <v>339</v>
      </c>
      <c r="CL64" s="399">
        <f t="shared" si="89"/>
        <v>0</v>
      </c>
      <c r="CM64" s="399">
        <f t="shared" si="90"/>
        <v>0</v>
      </c>
      <c r="CN64" s="399">
        <f t="shared" si="91"/>
        <v>767000000</v>
      </c>
      <c r="CO64" s="399">
        <f t="shared" si="92"/>
        <v>0</v>
      </c>
      <c r="CP64" s="399">
        <f t="shared" si="93"/>
        <v>0</v>
      </c>
      <c r="CQ64" s="399">
        <f t="shared" si="94"/>
        <v>767000000</v>
      </c>
      <c r="CR64" s="399">
        <f t="shared" si="95"/>
        <v>0</v>
      </c>
      <c r="CS64" s="399">
        <f t="shared" si="96"/>
        <v>0</v>
      </c>
      <c r="CT64" s="399">
        <f t="shared" si="97"/>
        <v>767000000</v>
      </c>
      <c r="CU64" s="399">
        <f t="shared" si="98"/>
        <v>0</v>
      </c>
      <c r="CV64" s="399">
        <f t="shared" si="99"/>
        <v>0</v>
      </c>
      <c r="CW64" s="399">
        <f t="shared" si="100"/>
        <v>767000000</v>
      </c>
      <c r="CX64" s="399">
        <f t="shared" si="101"/>
        <v>0</v>
      </c>
      <c r="CY64" s="399">
        <f t="shared" si="102"/>
        <v>0</v>
      </c>
      <c r="CZ64" s="399">
        <f t="shared" si="103"/>
        <v>767000000</v>
      </c>
      <c r="DA64" s="399">
        <f t="shared" si="104"/>
        <v>27963541.666666668</v>
      </c>
      <c r="DB64" s="399">
        <f t="shared" si="105"/>
        <v>27963541.666666668</v>
      </c>
      <c r="DC64" s="399">
        <f t="shared" si="106"/>
        <v>739036458.33333337</v>
      </c>
      <c r="DD64" s="399">
        <f t="shared" si="107"/>
        <v>47937500</v>
      </c>
      <c r="DE64" s="399">
        <f t="shared" si="108"/>
        <v>75901041.666666672</v>
      </c>
      <c r="DF64" s="399">
        <f t="shared" si="0"/>
        <v>691098958.33333337</v>
      </c>
      <c r="DG64" s="399">
        <f t="shared" si="109"/>
        <v>47937500</v>
      </c>
      <c r="DH64" s="399">
        <f t="shared" si="1"/>
        <v>123838541.66666667</v>
      </c>
      <c r="DI64" s="399">
        <f t="shared" si="2"/>
        <v>643161458.33333337</v>
      </c>
      <c r="DJ64" s="399">
        <f t="shared" si="110"/>
        <v>47937500</v>
      </c>
      <c r="DK64" s="399">
        <f t="shared" si="3"/>
        <v>171776041.66666669</v>
      </c>
      <c r="DL64" s="399">
        <f t="shared" si="4"/>
        <v>595223958.33333325</v>
      </c>
      <c r="DM64" s="399">
        <f t="shared" si="117"/>
        <v>47937500</v>
      </c>
      <c r="DN64" s="399">
        <f t="shared" si="6"/>
        <v>219713541.66666669</v>
      </c>
      <c r="DO64" s="399">
        <f t="shared" si="111"/>
        <v>547286458.33333325</v>
      </c>
      <c r="DP64" s="398">
        <f t="shared" si="120"/>
        <v>47937500</v>
      </c>
      <c r="DQ64" s="399">
        <f t="shared" si="112"/>
        <v>267651041.66666669</v>
      </c>
      <c r="DR64" s="399">
        <f t="shared" si="113"/>
        <v>499348958.33333331</v>
      </c>
      <c r="DS64" s="399">
        <f t="shared" si="121"/>
        <v>47937500</v>
      </c>
      <c r="DT64" s="399">
        <f t="shared" si="114"/>
        <v>315588541.66666669</v>
      </c>
      <c r="DU64" s="399">
        <f t="shared" si="115"/>
        <v>451411458.33333331</v>
      </c>
      <c r="DV64" s="401"/>
      <c r="DW64" s="645"/>
      <c r="DX64" s="406"/>
    </row>
    <row r="65" spans="1:130" ht="20.100000000000001" customHeight="1">
      <c r="A65" s="663">
        <f t="shared" si="116"/>
        <v>29</v>
      </c>
      <c r="B65" s="664" t="s">
        <v>371</v>
      </c>
      <c r="C65" s="385" t="s">
        <v>355</v>
      </c>
      <c r="D65" s="385" t="s">
        <v>225</v>
      </c>
      <c r="E65" s="385">
        <v>2017</v>
      </c>
      <c r="F65" s="386">
        <v>610000000</v>
      </c>
      <c r="G65" s="387">
        <f t="shared" si="10"/>
        <v>16</v>
      </c>
      <c r="H65" s="387">
        <f t="shared" si="11"/>
        <v>0</v>
      </c>
      <c r="I65" s="387">
        <f t="shared" si="12"/>
        <v>16</v>
      </c>
      <c r="J65" s="388">
        <f t="shared" si="13"/>
        <v>0</v>
      </c>
      <c r="K65" s="389">
        <f t="shared" si="14"/>
        <v>610000000</v>
      </c>
      <c r="L65" s="390">
        <f t="shared" si="15"/>
        <v>0.1</v>
      </c>
      <c r="M65" s="391" t="str">
        <f t="shared" si="16"/>
        <v>III</v>
      </c>
      <c r="N65" s="389">
        <f t="shared" si="17"/>
        <v>0</v>
      </c>
      <c r="O65" s="388">
        <f t="shared" si="18"/>
        <v>0</v>
      </c>
      <c r="P65" s="388">
        <f t="shared" si="19"/>
        <v>610000000</v>
      </c>
      <c r="Q65" s="392">
        <f t="shared" si="20"/>
        <v>0</v>
      </c>
      <c r="R65" s="393">
        <f t="shared" si="21"/>
        <v>0</v>
      </c>
      <c r="S65" s="393">
        <f t="shared" si="22"/>
        <v>610000000</v>
      </c>
      <c r="T65" s="392">
        <f t="shared" si="23"/>
        <v>0</v>
      </c>
      <c r="U65" s="393">
        <f t="shared" si="24"/>
        <v>0</v>
      </c>
      <c r="V65" s="393">
        <f t="shared" si="25"/>
        <v>610000000</v>
      </c>
      <c r="W65" s="392">
        <f t="shared" si="26"/>
        <v>0</v>
      </c>
      <c r="X65" s="393">
        <f t="shared" si="27"/>
        <v>0</v>
      </c>
      <c r="Y65" s="393">
        <f t="shared" si="28"/>
        <v>610000000</v>
      </c>
      <c r="Z65" s="392">
        <f t="shared" si="29"/>
        <v>0</v>
      </c>
      <c r="AA65" s="393">
        <f t="shared" si="30"/>
        <v>0</v>
      </c>
      <c r="AB65" s="393">
        <f t="shared" si="31"/>
        <v>610000000</v>
      </c>
      <c r="AC65" s="392">
        <f t="shared" si="32"/>
        <v>0</v>
      </c>
      <c r="AD65" s="393">
        <f t="shared" si="33"/>
        <v>0</v>
      </c>
      <c r="AE65" s="394">
        <f t="shared" si="8"/>
        <v>2032</v>
      </c>
      <c r="AF65" s="393">
        <f t="shared" si="34"/>
        <v>610000000</v>
      </c>
      <c r="AG65" s="392">
        <f t="shared" si="35"/>
        <v>0</v>
      </c>
      <c r="AH65" s="388">
        <f t="shared" si="36"/>
        <v>0</v>
      </c>
      <c r="AI65" s="395">
        <f t="shared" si="37"/>
        <v>610000000</v>
      </c>
      <c r="AJ65" s="396">
        <f t="shared" si="38"/>
        <v>0</v>
      </c>
      <c r="AK65" s="388">
        <f t="shared" si="39"/>
        <v>0</v>
      </c>
      <c r="AL65" s="397">
        <f t="shared" si="40"/>
        <v>6</v>
      </c>
      <c r="AM65" s="393">
        <f t="shared" si="41"/>
        <v>7</v>
      </c>
      <c r="AN65" s="393">
        <f t="shared" si="42"/>
        <v>7</v>
      </c>
      <c r="AO65" s="393">
        <f t="shared" si="43"/>
        <v>7</v>
      </c>
      <c r="AP65" s="393">
        <f t="shared" si="44"/>
        <v>7</v>
      </c>
      <c r="AQ65" s="393">
        <f t="shared" si="45"/>
        <v>7</v>
      </c>
      <c r="AR65" s="393">
        <f t="shared" si="46"/>
        <v>7</v>
      </c>
      <c r="AS65" s="393">
        <f t="shared" si="47"/>
        <v>7</v>
      </c>
      <c r="AT65" s="393">
        <f t="shared" si="48"/>
        <v>7</v>
      </c>
      <c r="AU65" s="393">
        <f t="shared" si="49"/>
        <v>7</v>
      </c>
      <c r="AV65" s="393">
        <f t="shared" si="50"/>
        <v>7</v>
      </c>
      <c r="AW65" s="393">
        <f t="shared" si="51"/>
        <v>7</v>
      </c>
      <c r="AX65" s="393">
        <f t="shared" si="52"/>
        <v>7</v>
      </c>
      <c r="AY65" s="393">
        <f t="shared" si="53"/>
        <v>7</v>
      </c>
      <c r="AZ65" s="393">
        <f t="shared" si="54"/>
        <v>7</v>
      </c>
      <c r="BA65" s="393">
        <f t="shared" si="55"/>
        <v>7</v>
      </c>
      <c r="BB65" s="393">
        <f t="shared" si="56"/>
        <v>7</v>
      </c>
      <c r="BC65" s="393">
        <f t="shared" si="57"/>
        <v>7</v>
      </c>
      <c r="BD65" s="393">
        <f t="shared" si="9"/>
        <v>12</v>
      </c>
      <c r="BE65" s="393">
        <f t="shared" si="58"/>
        <v>12</v>
      </c>
      <c r="BF65" s="393">
        <f t="shared" si="59"/>
        <v>12</v>
      </c>
      <c r="BG65" s="393">
        <f t="shared" si="60"/>
        <v>12</v>
      </c>
      <c r="BH65" s="398">
        <f t="shared" si="61"/>
        <v>610000000</v>
      </c>
      <c r="BI65" s="398">
        <f t="shared" si="62"/>
        <v>0</v>
      </c>
      <c r="BJ65" s="398">
        <f t="shared" si="63"/>
        <v>0</v>
      </c>
      <c r="BK65" s="398">
        <f t="shared" si="64"/>
        <v>610000000</v>
      </c>
      <c r="BL65" s="398">
        <f t="shared" si="65"/>
        <v>0</v>
      </c>
      <c r="BM65" s="387">
        <f t="shared" si="66"/>
        <v>0</v>
      </c>
      <c r="BN65" s="398">
        <f t="shared" si="67"/>
        <v>610000000</v>
      </c>
      <c r="BO65" s="398">
        <f t="shared" si="68"/>
        <v>0</v>
      </c>
      <c r="BP65" s="398">
        <f t="shared" si="69"/>
        <v>0</v>
      </c>
      <c r="BQ65" s="398">
        <f t="shared" si="70"/>
        <v>610000000</v>
      </c>
      <c r="BR65" s="398">
        <f t="shared" si="71"/>
        <v>0</v>
      </c>
      <c r="BS65" s="398">
        <f t="shared" si="72"/>
        <v>0</v>
      </c>
      <c r="BT65" s="398">
        <f t="shared" si="73"/>
        <v>610000000</v>
      </c>
      <c r="BU65" s="398">
        <f t="shared" si="74"/>
        <v>0</v>
      </c>
      <c r="BV65" s="398">
        <f t="shared" si="75"/>
        <v>0</v>
      </c>
      <c r="BW65" s="398">
        <f t="shared" si="76"/>
        <v>610000000</v>
      </c>
      <c r="BX65" s="398">
        <f t="shared" si="77"/>
        <v>0</v>
      </c>
      <c r="BY65" s="398">
        <f t="shared" si="78"/>
        <v>0</v>
      </c>
      <c r="BZ65" s="398">
        <f t="shared" si="79"/>
        <v>610000000</v>
      </c>
      <c r="CA65" s="398">
        <f t="shared" si="80"/>
        <v>0</v>
      </c>
      <c r="CB65" s="398">
        <f t="shared" si="81"/>
        <v>0</v>
      </c>
      <c r="CC65" s="398">
        <f t="shared" si="82"/>
        <v>610000000</v>
      </c>
      <c r="CD65" s="398">
        <f t="shared" si="83"/>
        <v>0</v>
      </c>
      <c r="CE65" s="398">
        <f t="shared" si="84"/>
        <v>0</v>
      </c>
      <c r="CF65" s="398">
        <f t="shared" si="85"/>
        <v>610000000</v>
      </c>
      <c r="CG65" s="398">
        <f t="shared" si="86"/>
        <v>0</v>
      </c>
      <c r="CH65" s="398">
        <f t="shared" si="87"/>
        <v>0</v>
      </c>
      <c r="CI65" s="398">
        <f t="shared" si="88"/>
        <v>610000000</v>
      </c>
      <c r="CJ65" s="399"/>
      <c r="CK65" s="400" t="s">
        <v>339</v>
      </c>
      <c r="CL65" s="399">
        <f t="shared" si="89"/>
        <v>0</v>
      </c>
      <c r="CM65" s="399">
        <f t="shared" si="90"/>
        <v>0</v>
      </c>
      <c r="CN65" s="399">
        <f t="shared" si="91"/>
        <v>610000000</v>
      </c>
      <c r="CO65" s="399">
        <f t="shared" si="92"/>
        <v>0</v>
      </c>
      <c r="CP65" s="399">
        <f t="shared" si="93"/>
        <v>0</v>
      </c>
      <c r="CQ65" s="399">
        <f t="shared" si="94"/>
        <v>610000000</v>
      </c>
      <c r="CR65" s="399">
        <f t="shared" si="95"/>
        <v>0</v>
      </c>
      <c r="CS65" s="399">
        <f t="shared" si="96"/>
        <v>0</v>
      </c>
      <c r="CT65" s="399">
        <f t="shared" si="97"/>
        <v>610000000</v>
      </c>
      <c r="CU65" s="399">
        <f t="shared" si="98"/>
        <v>0</v>
      </c>
      <c r="CV65" s="399">
        <f t="shared" si="99"/>
        <v>0</v>
      </c>
      <c r="CW65" s="399">
        <f t="shared" si="100"/>
        <v>610000000</v>
      </c>
      <c r="CX65" s="399">
        <f t="shared" si="101"/>
        <v>0</v>
      </c>
      <c r="CY65" s="399">
        <f t="shared" si="102"/>
        <v>0</v>
      </c>
      <c r="CZ65" s="399">
        <f t="shared" si="103"/>
        <v>610000000</v>
      </c>
      <c r="DA65" s="399">
        <f t="shared" si="104"/>
        <v>22239583.333333332</v>
      </c>
      <c r="DB65" s="399">
        <f t="shared" si="105"/>
        <v>22239583.333333332</v>
      </c>
      <c r="DC65" s="399">
        <f t="shared" si="106"/>
        <v>587760416.66666663</v>
      </c>
      <c r="DD65" s="399">
        <f t="shared" si="107"/>
        <v>38125000</v>
      </c>
      <c r="DE65" s="399">
        <f t="shared" si="108"/>
        <v>60364583.333333328</v>
      </c>
      <c r="DF65" s="399">
        <f t="shared" si="0"/>
        <v>549635416.66666663</v>
      </c>
      <c r="DG65" s="399">
        <f t="shared" si="109"/>
        <v>38125000</v>
      </c>
      <c r="DH65" s="399">
        <f t="shared" si="1"/>
        <v>98489583.333333328</v>
      </c>
      <c r="DI65" s="399">
        <f t="shared" si="2"/>
        <v>511510416.66666669</v>
      </c>
      <c r="DJ65" s="399">
        <f t="shared" si="110"/>
        <v>38125000</v>
      </c>
      <c r="DK65" s="399">
        <f t="shared" si="3"/>
        <v>136614583.33333331</v>
      </c>
      <c r="DL65" s="399">
        <f t="shared" si="4"/>
        <v>473385416.66666669</v>
      </c>
      <c r="DM65" s="399">
        <f t="shared" si="117"/>
        <v>38125000</v>
      </c>
      <c r="DN65" s="399">
        <f t="shared" si="6"/>
        <v>174739583.33333331</v>
      </c>
      <c r="DO65" s="399">
        <f t="shared" si="111"/>
        <v>435260416.66666669</v>
      </c>
      <c r="DP65" s="398">
        <f t="shared" si="120"/>
        <v>38125000</v>
      </c>
      <c r="DQ65" s="399">
        <f t="shared" si="112"/>
        <v>212864583.33333331</v>
      </c>
      <c r="DR65" s="399">
        <f t="shared" si="113"/>
        <v>397135416.66666669</v>
      </c>
      <c r="DS65" s="399">
        <f t="shared" si="121"/>
        <v>38125000</v>
      </c>
      <c r="DT65" s="399">
        <f t="shared" si="114"/>
        <v>250989583.33333331</v>
      </c>
      <c r="DU65" s="399">
        <f t="shared" si="115"/>
        <v>359010416.66666669</v>
      </c>
      <c r="DV65" s="401"/>
      <c r="DW65" s="645"/>
      <c r="DX65" s="406"/>
    </row>
    <row r="66" spans="1:130" ht="20.100000000000001" customHeight="1">
      <c r="A66" s="663">
        <f t="shared" si="116"/>
        <v>30</v>
      </c>
      <c r="B66" s="664" t="s">
        <v>372</v>
      </c>
      <c r="C66" s="385" t="s">
        <v>355</v>
      </c>
      <c r="D66" s="385" t="s">
        <v>225</v>
      </c>
      <c r="E66" s="385">
        <v>2017</v>
      </c>
      <c r="F66" s="386">
        <v>998000000</v>
      </c>
      <c r="G66" s="387">
        <f t="shared" si="10"/>
        <v>16</v>
      </c>
      <c r="H66" s="387">
        <f t="shared" si="11"/>
        <v>0</v>
      </c>
      <c r="I66" s="387">
        <f t="shared" si="12"/>
        <v>16</v>
      </c>
      <c r="J66" s="388">
        <f t="shared" si="13"/>
        <v>0</v>
      </c>
      <c r="K66" s="389">
        <f t="shared" si="14"/>
        <v>998000000</v>
      </c>
      <c r="L66" s="390">
        <f t="shared" si="15"/>
        <v>0.1</v>
      </c>
      <c r="M66" s="391" t="str">
        <f t="shared" si="16"/>
        <v>III</v>
      </c>
      <c r="N66" s="389">
        <f t="shared" si="17"/>
        <v>0</v>
      </c>
      <c r="O66" s="388">
        <f t="shared" si="18"/>
        <v>0</v>
      </c>
      <c r="P66" s="388">
        <f t="shared" si="19"/>
        <v>998000000</v>
      </c>
      <c r="Q66" s="392">
        <f t="shared" si="20"/>
        <v>0</v>
      </c>
      <c r="R66" s="393">
        <f t="shared" si="21"/>
        <v>0</v>
      </c>
      <c r="S66" s="393">
        <f t="shared" si="22"/>
        <v>998000000</v>
      </c>
      <c r="T66" s="392">
        <f t="shared" si="23"/>
        <v>0</v>
      </c>
      <c r="U66" s="393">
        <f t="shared" si="24"/>
        <v>0</v>
      </c>
      <c r="V66" s="393">
        <f t="shared" si="25"/>
        <v>998000000</v>
      </c>
      <c r="W66" s="392">
        <f t="shared" si="26"/>
        <v>0</v>
      </c>
      <c r="X66" s="393">
        <f t="shared" si="27"/>
        <v>0</v>
      </c>
      <c r="Y66" s="393">
        <f t="shared" si="28"/>
        <v>998000000</v>
      </c>
      <c r="Z66" s="392">
        <f t="shared" si="29"/>
        <v>0</v>
      </c>
      <c r="AA66" s="393">
        <f t="shared" si="30"/>
        <v>0</v>
      </c>
      <c r="AB66" s="393">
        <f t="shared" si="31"/>
        <v>998000000</v>
      </c>
      <c r="AC66" s="392">
        <f t="shared" si="32"/>
        <v>0</v>
      </c>
      <c r="AD66" s="393">
        <f t="shared" si="33"/>
        <v>0</v>
      </c>
      <c r="AE66" s="394">
        <f t="shared" si="8"/>
        <v>2032</v>
      </c>
      <c r="AF66" s="393">
        <f t="shared" si="34"/>
        <v>998000000</v>
      </c>
      <c r="AG66" s="392">
        <f t="shared" si="35"/>
        <v>0</v>
      </c>
      <c r="AH66" s="388">
        <f t="shared" si="36"/>
        <v>0</v>
      </c>
      <c r="AI66" s="395">
        <f t="shared" si="37"/>
        <v>998000000</v>
      </c>
      <c r="AJ66" s="396">
        <f t="shared" si="38"/>
        <v>0</v>
      </c>
      <c r="AK66" s="388">
        <f t="shared" si="39"/>
        <v>0</v>
      </c>
      <c r="AL66" s="397">
        <f t="shared" si="40"/>
        <v>6</v>
      </c>
      <c r="AM66" s="393">
        <f t="shared" si="41"/>
        <v>7</v>
      </c>
      <c r="AN66" s="393">
        <f t="shared" si="42"/>
        <v>7</v>
      </c>
      <c r="AO66" s="393">
        <f t="shared" si="43"/>
        <v>7</v>
      </c>
      <c r="AP66" s="393">
        <f t="shared" si="44"/>
        <v>7</v>
      </c>
      <c r="AQ66" s="393">
        <f t="shared" si="45"/>
        <v>7</v>
      </c>
      <c r="AR66" s="393">
        <f t="shared" si="46"/>
        <v>7</v>
      </c>
      <c r="AS66" s="393">
        <f t="shared" si="47"/>
        <v>7</v>
      </c>
      <c r="AT66" s="393">
        <f t="shared" si="48"/>
        <v>7</v>
      </c>
      <c r="AU66" s="393">
        <f t="shared" si="49"/>
        <v>7</v>
      </c>
      <c r="AV66" s="393">
        <f t="shared" si="50"/>
        <v>7</v>
      </c>
      <c r="AW66" s="393">
        <f t="shared" si="51"/>
        <v>7</v>
      </c>
      <c r="AX66" s="393">
        <f t="shared" si="52"/>
        <v>7</v>
      </c>
      <c r="AY66" s="393">
        <f t="shared" si="53"/>
        <v>7</v>
      </c>
      <c r="AZ66" s="393">
        <f t="shared" si="54"/>
        <v>7</v>
      </c>
      <c r="BA66" s="393">
        <f t="shared" si="55"/>
        <v>7</v>
      </c>
      <c r="BB66" s="393">
        <f t="shared" si="56"/>
        <v>7</v>
      </c>
      <c r="BC66" s="393">
        <f t="shared" si="57"/>
        <v>7</v>
      </c>
      <c r="BD66" s="393">
        <f t="shared" si="9"/>
        <v>12</v>
      </c>
      <c r="BE66" s="393">
        <f t="shared" si="58"/>
        <v>12</v>
      </c>
      <c r="BF66" s="393">
        <f t="shared" si="59"/>
        <v>12</v>
      </c>
      <c r="BG66" s="393">
        <f t="shared" si="60"/>
        <v>12</v>
      </c>
      <c r="BH66" s="398">
        <f t="shared" si="61"/>
        <v>998000000</v>
      </c>
      <c r="BI66" s="398">
        <f t="shared" si="62"/>
        <v>0</v>
      </c>
      <c r="BJ66" s="398">
        <f t="shared" si="63"/>
        <v>0</v>
      </c>
      <c r="BK66" s="398">
        <f t="shared" si="64"/>
        <v>998000000</v>
      </c>
      <c r="BL66" s="398">
        <f t="shared" si="65"/>
        <v>0</v>
      </c>
      <c r="BM66" s="387">
        <f t="shared" si="66"/>
        <v>0</v>
      </c>
      <c r="BN66" s="398">
        <f t="shared" si="67"/>
        <v>998000000</v>
      </c>
      <c r="BO66" s="398">
        <f t="shared" si="68"/>
        <v>0</v>
      </c>
      <c r="BP66" s="398">
        <f t="shared" si="69"/>
        <v>0</v>
      </c>
      <c r="BQ66" s="398">
        <f t="shared" si="70"/>
        <v>998000000</v>
      </c>
      <c r="BR66" s="398">
        <f t="shared" si="71"/>
        <v>0</v>
      </c>
      <c r="BS66" s="398">
        <f t="shared" si="72"/>
        <v>0</v>
      </c>
      <c r="BT66" s="398">
        <f t="shared" si="73"/>
        <v>998000000</v>
      </c>
      <c r="BU66" s="398">
        <f t="shared" si="74"/>
        <v>0</v>
      </c>
      <c r="BV66" s="398">
        <f t="shared" si="75"/>
        <v>0</v>
      </c>
      <c r="BW66" s="398">
        <f t="shared" si="76"/>
        <v>998000000</v>
      </c>
      <c r="BX66" s="398">
        <f t="shared" si="77"/>
        <v>0</v>
      </c>
      <c r="BY66" s="398">
        <f t="shared" si="78"/>
        <v>0</v>
      </c>
      <c r="BZ66" s="398">
        <f t="shared" si="79"/>
        <v>998000000</v>
      </c>
      <c r="CA66" s="398">
        <f t="shared" si="80"/>
        <v>0</v>
      </c>
      <c r="CB66" s="398">
        <f t="shared" si="81"/>
        <v>0</v>
      </c>
      <c r="CC66" s="398">
        <f t="shared" si="82"/>
        <v>998000000</v>
      </c>
      <c r="CD66" s="398">
        <f t="shared" si="83"/>
        <v>0</v>
      </c>
      <c r="CE66" s="398">
        <f t="shared" si="84"/>
        <v>0</v>
      </c>
      <c r="CF66" s="398">
        <f t="shared" si="85"/>
        <v>998000000</v>
      </c>
      <c r="CG66" s="398">
        <f t="shared" si="86"/>
        <v>0</v>
      </c>
      <c r="CH66" s="398">
        <f t="shared" si="87"/>
        <v>0</v>
      </c>
      <c r="CI66" s="398">
        <f t="shared" si="88"/>
        <v>998000000</v>
      </c>
      <c r="CJ66" s="399"/>
      <c r="CK66" s="400" t="s">
        <v>339</v>
      </c>
      <c r="CL66" s="399">
        <f t="shared" si="89"/>
        <v>0</v>
      </c>
      <c r="CM66" s="399">
        <f t="shared" si="90"/>
        <v>0</v>
      </c>
      <c r="CN66" s="399">
        <f t="shared" si="91"/>
        <v>998000000</v>
      </c>
      <c r="CO66" s="399">
        <f t="shared" si="92"/>
        <v>0</v>
      </c>
      <c r="CP66" s="399">
        <f t="shared" si="93"/>
        <v>0</v>
      </c>
      <c r="CQ66" s="399">
        <f t="shared" si="94"/>
        <v>998000000</v>
      </c>
      <c r="CR66" s="399">
        <f t="shared" si="95"/>
        <v>0</v>
      </c>
      <c r="CS66" s="399">
        <f t="shared" si="96"/>
        <v>0</v>
      </c>
      <c r="CT66" s="399">
        <f t="shared" si="97"/>
        <v>998000000</v>
      </c>
      <c r="CU66" s="399">
        <f t="shared" si="98"/>
        <v>0</v>
      </c>
      <c r="CV66" s="399">
        <f t="shared" si="99"/>
        <v>0</v>
      </c>
      <c r="CW66" s="399">
        <f t="shared" si="100"/>
        <v>998000000</v>
      </c>
      <c r="CX66" s="399">
        <f t="shared" si="101"/>
        <v>0</v>
      </c>
      <c r="CY66" s="399">
        <f t="shared" si="102"/>
        <v>0</v>
      </c>
      <c r="CZ66" s="399">
        <f t="shared" si="103"/>
        <v>998000000</v>
      </c>
      <c r="DA66" s="399">
        <f t="shared" si="104"/>
        <v>36385416.666666664</v>
      </c>
      <c r="DB66" s="399">
        <f t="shared" si="105"/>
        <v>36385416.666666664</v>
      </c>
      <c r="DC66" s="399">
        <f t="shared" si="106"/>
        <v>961614583.33333337</v>
      </c>
      <c r="DD66" s="399">
        <f t="shared" si="107"/>
        <v>62375000</v>
      </c>
      <c r="DE66" s="399">
        <f t="shared" si="108"/>
        <v>98760416.666666657</v>
      </c>
      <c r="DF66" s="399">
        <f t="shared" si="0"/>
        <v>899239583.33333337</v>
      </c>
      <c r="DG66" s="399">
        <f t="shared" si="109"/>
        <v>62375000</v>
      </c>
      <c r="DH66" s="399">
        <f t="shared" si="1"/>
        <v>161135416.66666666</v>
      </c>
      <c r="DI66" s="399">
        <f t="shared" si="2"/>
        <v>836864583.33333337</v>
      </c>
      <c r="DJ66" s="399">
        <f t="shared" si="110"/>
        <v>62375000</v>
      </c>
      <c r="DK66" s="399">
        <f t="shared" si="3"/>
        <v>223510416.66666666</v>
      </c>
      <c r="DL66" s="399">
        <f t="shared" si="4"/>
        <v>774489583.33333337</v>
      </c>
      <c r="DM66" s="399">
        <f t="shared" si="117"/>
        <v>62375000</v>
      </c>
      <c r="DN66" s="399">
        <f t="shared" si="6"/>
        <v>285885416.66666663</v>
      </c>
      <c r="DO66" s="399">
        <f t="shared" si="111"/>
        <v>712114583.33333337</v>
      </c>
      <c r="DP66" s="398">
        <f t="shared" si="120"/>
        <v>62375000</v>
      </c>
      <c r="DQ66" s="399">
        <f t="shared" si="112"/>
        <v>348260416.66666663</v>
      </c>
      <c r="DR66" s="399">
        <f t="shared" si="113"/>
        <v>649739583.33333337</v>
      </c>
      <c r="DS66" s="399">
        <f t="shared" si="121"/>
        <v>62375000</v>
      </c>
      <c r="DT66" s="399">
        <f t="shared" si="114"/>
        <v>410635416.66666663</v>
      </c>
      <c r="DU66" s="399">
        <f t="shared" si="115"/>
        <v>587364583.33333337</v>
      </c>
      <c r="DV66" s="401"/>
      <c r="DW66" s="645"/>
      <c r="DX66" s="406"/>
    </row>
    <row r="67" spans="1:130" ht="20.100000000000001" customHeight="1">
      <c r="A67" s="663">
        <f t="shared" si="116"/>
        <v>31</v>
      </c>
      <c r="B67" s="666" t="s">
        <v>373</v>
      </c>
      <c r="C67" s="403" t="s">
        <v>355</v>
      </c>
      <c r="D67" s="403" t="s">
        <v>218</v>
      </c>
      <c r="E67" s="403">
        <v>2018</v>
      </c>
      <c r="F67" s="404">
        <v>5693776200</v>
      </c>
      <c r="G67" s="387">
        <f t="shared" si="10"/>
        <v>16</v>
      </c>
      <c r="H67" s="387">
        <f t="shared" si="11"/>
        <v>0</v>
      </c>
      <c r="I67" s="387">
        <f t="shared" si="12"/>
        <v>16</v>
      </c>
      <c r="J67" s="388">
        <f t="shared" si="13"/>
        <v>0</v>
      </c>
      <c r="K67" s="389">
        <f t="shared" si="14"/>
        <v>5693776200</v>
      </c>
      <c r="L67" s="390">
        <f t="shared" si="15"/>
        <v>0.1</v>
      </c>
      <c r="M67" s="391" t="str">
        <f t="shared" si="16"/>
        <v>III</v>
      </c>
      <c r="N67" s="389">
        <f t="shared" si="17"/>
        <v>0</v>
      </c>
      <c r="O67" s="388">
        <f t="shared" si="18"/>
        <v>0</v>
      </c>
      <c r="P67" s="388">
        <f t="shared" si="19"/>
        <v>5693776200</v>
      </c>
      <c r="Q67" s="392">
        <f t="shared" si="20"/>
        <v>0</v>
      </c>
      <c r="R67" s="393">
        <f t="shared" si="21"/>
        <v>0</v>
      </c>
      <c r="S67" s="393">
        <f t="shared" si="22"/>
        <v>5693776200</v>
      </c>
      <c r="T67" s="392">
        <f t="shared" si="23"/>
        <v>0</v>
      </c>
      <c r="U67" s="393">
        <f t="shared" si="24"/>
        <v>0</v>
      </c>
      <c r="V67" s="393">
        <f t="shared" si="25"/>
        <v>5693776200</v>
      </c>
      <c r="W67" s="392">
        <f t="shared" si="26"/>
        <v>0</v>
      </c>
      <c r="X67" s="393">
        <f t="shared" si="27"/>
        <v>0</v>
      </c>
      <c r="Y67" s="393">
        <f t="shared" si="28"/>
        <v>5693776200</v>
      </c>
      <c r="Z67" s="392">
        <f t="shared" si="29"/>
        <v>0</v>
      </c>
      <c r="AA67" s="393">
        <f t="shared" si="30"/>
        <v>0</v>
      </c>
      <c r="AB67" s="393">
        <f t="shared" si="31"/>
        <v>5693776200</v>
      </c>
      <c r="AC67" s="392">
        <f t="shared" si="32"/>
        <v>0</v>
      </c>
      <c r="AD67" s="393">
        <f t="shared" si="33"/>
        <v>0</v>
      </c>
      <c r="AE67" s="394">
        <f t="shared" si="8"/>
        <v>2033</v>
      </c>
      <c r="AF67" s="393">
        <f t="shared" si="34"/>
        <v>5693776200</v>
      </c>
      <c r="AG67" s="392">
        <f t="shared" si="35"/>
        <v>0</v>
      </c>
      <c r="AH67" s="388">
        <f t="shared" si="36"/>
        <v>0</v>
      </c>
      <c r="AI67" s="395">
        <f t="shared" si="37"/>
        <v>5693776200</v>
      </c>
      <c r="AJ67" s="396">
        <f t="shared" si="38"/>
        <v>0</v>
      </c>
      <c r="AK67" s="388">
        <f t="shared" si="39"/>
        <v>0</v>
      </c>
      <c r="AL67" s="397">
        <f t="shared" si="40"/>
        <v>1</v>
      </c>
      <c r="AM67" s="393">
        <f t="shared" si="41"/>
        <v>12</v>
      </c>
      <c r="AN67" s="393">
        <f t="shared" si="42"/>
        <v>12</v>
      </c>
      <c r="AO67" s="393">
        <f t="shared" si="43"/>
        <v>12</v>
      </c>
      <c r="AP67" s="393">
        <f t="shared" si="44"/>
        <v>12</v>
      </c>
      <c r="AQ67" s="393">
        <f t="shared" si="45"/>
        <v>12</v>
      </c>
      <c r="AR67" s="393">
        <f t="shared" si="46"/>
        <v>12</v>
      </c>
      <c r="AS67" s="393">
        <f t="shared" si="47"/>
        <v>12</v>
      </c>
      <c r="AT67" s="393">
        <f t="shared" si="48"/>
        <v>12</v>
      </c>
      <c r="AU67" s="393">
        <f t="shared" si="49"/>
        <v>12</v>
      </c>
      <c r="AV67" s="393">
        <f t="shared" si="50"/>
        <v>12</v>
      </c>
      <c r="AW67" s="393">
        <f t="shared" si="51"/>
        <v>12</v>
      </c>
      <c r="AX67" s="393">
        <f t="shared" si="52"/>
        <v>12</v>
      </c>
      <c r="AY67" s="393">
        <f t="shared" si="53"/>
        <v>12</v>
      </c>
      <c r="AZ67" s="393">
        <f t="shared" si="54"/>
        <v>12</v>
      </c>
      <c r="BA67" s="393">
        <f t="shared" si="55"/>
        <v>12</v>
      </c>
      <c r="BB67" s="393">
        <f t="shared" si="56"/>
        <v>12</v>
      </c>
      <c r="BC67" s="393">
        <f t="shared" si="57"/>
        <v>12</v>
      </c>
      <c r="BD67" s="393">
        <f t="shared" si="9"/>
        <v>12</v>
      </c>
      <c r="BE67" s="393">
        <f t="shared" si="58"/>
        <v>12</v>
      </c>
      <c r="BF67" s="393">
        <f t="shared" si="59"/>
        <v>12</v>
      </c>
      <c r="BG67" s="393">
        <f t="shared" si="60"/>
        <v>12</v>
      </c>
      <c r="BH67" s="398">
        <f t="shared" si="61"/>
        <v>5693776200</v>
      </c>
      <c r="BI67" s="398">
        <f t="shared" si="62"/>
        <v>0</v>
      </c>
      <c r="BJ67" s="398">
        <f t="shared" si="63"/>
        <v>0</v>
      </c>
      <c r="BK67" s="398">
        <f t="shared" si="64"/>
        <v>5693776200</v>
      </c>
      <c r="BL67" s="398">
        <f t="shared" si="65"/>
        <v>0</v>
      </c>
      <c r="BM67" s="387">
        <f t="shared" si="66"/>
        <v>0</v>
      </c>
      <c r="BN67" s="398">
        <f t="shared" si="67"/>
        <v>5693776200</v>
      </c>
      <c r="BO67" s="398">
        <f t="shared" si="68"/>
        <v>0</v>
      </c>
      <c r="BP67" s="398">
        <f t="shared" si="69"/>
        <v>0</v>
      </c>
      <c r="BQ67" s="398">
        <f t="shared" si="70"/>
        <v>5693776200</v>
      </c>
      <c r="BR67" s="398">
        <f t="shared" si="71"/>
        <v>0</v>
      </c>
      <c r="BS67" s="398">
        <f t="shared" si="72"/>
        <v>0</v>
      </c>
      <c r="BT67" s="398">
        <f t="shared" si="73"/>
        <v>5693776200</v>
      </c>
      <c r="BU67" s="398">
        <f t="shared" si="74"/>
        <v>0</v>
      </c>
      <c r="BV67" s="398">
        <f t="shared" si="75"/>
        <v>0</v>
      </c>
      <c r="BW67" s="398">
        <f t="shared" si="76"/>
        <v>5693776200</v>
      </c>
      <c r="BX67" s="398">
        <f t="shared" si="77"/>
        <v>0</v>
      </c>
      <c r="BY67" s="398">
        <f t="shared" si="78"/>
        <v>0</v>
      </c>
      <c r="BZ67" s="398">
        <f t="shared" si="79"/>
        <v>5693776200</v>
      </c>
      <c r="CA67" s="398">
        <f t="shared" si="80"/>
        <v>0</v>
      </c>
      <c r="CB67" s="398">
        <f t="shared" si="81"/>
        <v>0</v>
      </c>
      <c r="CC67" s="398">
        <f t="shared" si="82"/>
        <v>5693776200</v>
      </c>
      <c r="CD67" s="398">
        <f t="shared" si="83"/>
        <v>0</v>
      </c>
      <c r="CE67" s="398">
        <f t="shared" si="84"/>
        <v>0</v>
      </c>
      <c r="CF67" s="398">
        <f t="shared" si="85"/>
        <v>5693776200</v>
      </c>
      <c r="CG67" s="398">
        <f t="shared" si="86"/>
        <v>0</v>
      </c>
      <c r="CH67" s="398">
        <f t="shared" si="87"/>
        <v>0</v>
      </c>
      <c r="CI67" s="398">
        <f t="shared" si="88"/>
        <v>5693776200</v>
      </c>
      <c r="CJ67" s="399"/>
      <c r="CK67" s="400" t="s">
        <v>339</v>
      </c>
      <c r="CL67" s="399">
        <f t="shared" si="89"/>
        <v>0</v>
      </c>
      <c r="CM67" s="399">
        <f t="shared" si="90"/>
        <v>0</v>
      </c>
      <c r="CN67" s="399">
        <f t="shared" si="91"/>
        <v>5693776200</v>
      </c>
      <c r="CO67" s="399">
        <f t="shared" si="92"/>
        <v>0</v>
      </c>
      <c r="CP67" s="399">
        <f t="shared" si="93"/>
        <v>0</v>
      </c>
      <c r="CQ67" s="399">
        <f t="shared" si="94"/>
        <v>5693776200</v>
      </c>
      <c r="CR67" s="399">
        <f t="shared" si="95"/>
        <v>0</v>
      </c>
      <c r="CS67" s="399">
        <f t="shared" si="96"/>
        <v>0</v>
      </c>
      <c r="CT67" s="399">
        <f t="shared" si="97"/>
        <v>5693776200</v>
      </c>
      <c r="CU67" s="399">
        <f t="shared" si="98"/>
        <v>0</v>
      </c>
      <c r="CV67" s="399">
        <f t="shared" si="99"/>
        <v>0</v>
      </c>
      <c r="CW67" s="399">
        <f t="shared" si="100"/>
        <v>5693776200</v>
      </c>
      <c r="CX67" s="399">
        <f t="shared" si="101"/>
        <v>0</v>
      </c>
      <c r="CY67" s="399">
        <f t="shared" si="102"/>
        <v>0</v>
      </c>
      <c r="CZ67" s="399">
        <f t="shared" si="103"/>
        <v>5693776200</v>
      </c>
      <c r="DA67" s="399">
        <f t="shared" si="104"/>
        <v>0</v>
      </c>
      <c r="DB67" s="399">
        <f t="shared" si="105"/>
        <v>0</v>
      </c>
      <c r="DC67" s="399">
        <f t="shared" si="106"/>
        <v>5693776200</v>
      </c>
      <c r="DD67" s="399">
        <f t="shared" si="107"/>
        <v>355861012.5</v>
      </c>
      <c r="DE67" s="399">
        <f t="shared" si="108"/>
        <v>355861012.5</v>
      </c>
      <c r="DF67" s="399">
        <f t="shared" si="0"/>
        <v>5337915187.5</v>
      </c>
      <c r="DG67" s="399">
        <f t="shared" si="109"/>
        <v>355861012.5</v>
      </c>
      <c r="DH67" s="399">
        <f t="shared" si="1"/>
        <v>711722025</v>
      </c>
      <c r="DI67" s="399">
        <f t="shared" si="2"/>
        <v>4982054175</v>
      </c>
      <c r="DJ67" s="399">
        <f t="shared" si="110"/>
        <v>355861012.5</v>
      </c>
      <c r="DK67" s="399">
        <f t="shared" si="3"/>
        <v>1067583037.5</v>
      </c>
      <c r="DL67" s="399">
        <f t="shared" si="4"/>
        <v>4626193162.5</v>
      </c>
      <c r="DM67" s="399"/>
      <c r="DN67" s="399">
        <f t="shared" si="6"/>
        <v>1067583037.5</v>
      </c>
      <c r="DO67" s="399">
        <f t="shared" si="111"/>
        <v>4626193162.5</v>
      </c>
      <c r="DP67" s="398">
        <v>0</v>
      </c>
      <c r="DQ67" s="399">
        <f t="shared" si="112"/>
        <v>1067583037.5</v>
      </c>
      <c r="DR67" s="399">
        <f t="shared" si="113"/>
        <v>4626193162.5</v>
      </c>
      <c r="DS67" s="399">
        <v>0</v>
      </c>
      <c r="DT67" s="399">
        <f t="shared" si="114"/>
        <v>1067583037.5</v>
      </c>
      <c r="DU67" s="399">
        <f>+F67-DT67</f>
        <v>4626193162.5</v>
      </c>
      <c r="DV67" s="409" t="s">
        <v>374</v>
      </c>
      <c r="DW67" s="645"/>
      <c r="DX67" s="406"/>
    </row>
    <row r="68" spans="1:130" ht="20.100000000000001" customHeight="1">
      <c r="A68" s="663">
        <f t="shared" si="116"/>
        <v>32</v>
      </c>
      <c r="B68" s="666" t="s">
        <v>375</v>
      </c>
      <c r="C68" s="403" t="s">
        <v>355</v>
      </c>
      <c r="D68" s="403" t="s">
        <v>218</v>
      </c>
      <c r="E68" s="403">
        <v>2018</v>
      </c>
      <c r="F68" s="404">
        <v>1545454546</v>
      </c>
      <c r="G68" s="387">
        <f t="shared" si="10"/>
        <v>16</v>
      </c>
      <c r="H68" s="387">
        <f t="shared" si="11"/>
        <v>0</v>
      </c>
      <c r="I68" s="387">
        <f t="shared" si="12"/>
        <v>16</v>
      </c>
      <c r="J68" s="388">
        <f t="shared" si="13"/>
        <v>0</v>
      </c>
      <c r="K68" s="389">
        <f t="shared" si="14"/>
        <v>1545454546</v>
      </c>
      <c r="L68" s="390">
        <f t="shared" si="15"/>
        <v>0.1</v>
      </c>
      <c r="M68" s="391" t="str">
        <f t="shared" si="16"/>
        <v>III</v>
      </c>
      <c r="N68" s="389">
        <f t="shared" si="17"/>
        <v>0</v>
      </c>
      <c r="O68" s="388">
        <f t="shared" si="18"/>
        <v>0</v>
      </c>
      <c r="P68" s="388">
        <f t="shared" si="19"/>
        <v>1545454546</v>
      </c>
      <c r="Q68" s="392">
        <f t="shared" si="20"/>
        <v>0</v>
      </c>
      <c r="R68" s="393">
        <f t="shared" si="21"/>
        <v>0</v>
      </c>
      <c r="S68" s="393">
        <f t="shared" si="22"/>
        <v>1545454546</v>
      </c>
      <c r="T68" s="392">
        <f t="shared" si="23"/>
        <v>0</v>
      </c>
      <c r="U68" s="393">
        <f t="shared" si="24"/>
        <v>0</v>
      </c>
      <c r="V68" s="393">
        <f t="shared" si="25"/>
        <v>1545454546</v>
      </c>
      <c r="W68" s="392">
        <f t="shared" si="26"/>
        <v>0</v>
      </c>
      <c r="X68" s="393">
        <f t="shared" si="27"/>
        <v>0</v>
      </c>
      <c r="Y68" s="393">
        <f t="shared" si="28"/>
        <v>1545454546</v>
      </c>
      <c r="Z68" s="392">
        <f t="shared" si="29"/>
        <v>0</v>
      </c>
      <c r="AA68" s="393">
        <f t="shared" si="30"/>
        <v>0</v>
      </c>
      <c r="AB68" s="393">
        <f t="shared" si="31"/>
        <v>1545454546</v>
      </c>
      <c r="AC68" s="392">
        <f t="shared" si="32"/>
        <v>0</v>
      </c>
      <c r="AD68" s="393">
        <f t="shared" si="33"/>
        <v>0</v>
      </c>
      <c r="AE68" s="394">
        <f t="shared" si="8"/>
        <v>2033</v>
      </c>
      <c r="AF68" s="393">
        <f t="shared" si="34"/>
        <v>1545454546</v>
      </c>
      <c r="AG68" s="392">
        <f t="shared" si="35"/>
        <v>0</v>
      </c>
      <c r="AH68" s="388">
        <f t="shared" si="36"/>
        <v>0</v>
      </c>
      <c r="AI68" s="395">
        <f t="shared" si="37"/>
        <v>1545454546</v>
      </c>
      <c r="AJ68" s="396">
        <f t="shared" si="38"/>
        <v>0</v>
      </c>
      <c r="AK68" s="388">
        <f t="shared" si="39"/>
        <v>0</v>
      </c>
      <c r="AL68" s="397">
        <f t="shared" si="40"/>
        <v>1</v>
      </c>
      <c r="AM68" s="393">
        <f t="shared" si="41"/>
        <v>12</v>
      </c>
      <c r="AN68" s="393">
        <f t="shared" si="42"/>
        <v>12</v>
      </c>
      <c r="AO68" s="393">
        <f t="shared" si="43"/>
        <v>12</v>
      </c>
      <c r="AP68" s="393">
        <f t="shared" si="44"/>
        <v>12</v>
      </c>
      <c r="AQ68" s="393">
        <f t="shared" si="45"/>
        <v>12</v>
      </c>
      <c r="AR68" s="393">
        <f t="shared" si="46"/>
        <v>12</v>
      </c>
      <c r="AS68" s="393">
        <f t="shared" si="47"/>
        <v>12</v>
      </c>
      <c r="AT68" s="393">
        <f t="shared" si="48"/>
        <v>12</v>
      </c>
      <c r="AU68" s="393">
        <f t="shared" si="49"/>
        <v>12</v>
      </c>
      <c r="AV68" s="393">
        <f t="shared" si="50"/>
        <v>12</v>
      </c>
      <c r="AW68" s="393">
        <f t="shared" si="51"/>
        <v>12</v>
      </c>
      <c r="AX68" s="393">
        <f t="shared" si="52"/>
        <v>12</v>
      </c>
      <c r="AY68" s="393">
        <f t="shared" si="53"/>
        <v>12</v>
      </c>
      <c r="AZ68" s="393">
        <f t="shared" si="54"/>
        <v>12</v>
      </c>
      <c r="BA68" s="393">
        <f t="shared" si="55"/>
        <v>12</v>
      </c>
      <c r="BB68" s="393">
        <f t="shared" si="56"/>
        <v>12</v>
      </c>
      <c r="BC68" s="393">
        <f t="shared" si="57"/>
        <v>12</v>
      </c>
      <c r="BD68" s="393">
        <f t="shared" si="9"/>
        <v>12</v>
      </c>
      <c r="BE68" s="393">
        <f t="shared" si="58"/>
        <v>12</v>
      </c>
      <c r="BF68" s="393">
        <f t="shared" si="59"/>
        <v>12</v>
      </c>
      <c r="BG68" s="393">
        <f t="shared" si="60"/>
        <v>12</v>
      </c>
      <c r="BH68" s="398">
        <f t="shared" si="61"/>
        <v>1545454546</v>
      </c>
      <c r="BI68" s="398">
        <f t="shared" si="62"/>
        <v>0</v>
      </c>
      <c r="BJ68" s="398">
        <f t="shared" si="63"/>
        <v>0</v>
      </c>
      <c r="BK68" s="398">
        <f t="shared" si="64"/>
        <v>1545454546</v>
      </c>
      <c r="BL68" s="398">
        <f t="shared" si="65"/>
        <v>0</v>
      </c>
      <c r="BM68" s="387">
        <f t="shared" si="66"/>
        <v>0</v>
      </c>
      <c r="BN68" s="398">
        <f t="shared" si="67"/>
        <v>1545454546</v>
      </c>
      <c r="BO68" s="398">
        <f t="shared" si="68"/>
        <v>0</v>
      </c>
      <c r="BP68" s="398">
        <f t="shared" si="69"/>
        <v>0</v>
      </c>
      <c r="BQ68" s="398">
        <f t="shared" si="70"/>
        <v>1545454546</v>
      </c>
      <c r="BR68" s="398">
        <f t="shared" si="71"/>
        <v>0</v>
      </c>
      <c r="BS68" s="398">
        <f t="shared" si="72"/>
        <v>0</v>
      </c>
      <c r="BT68" s="398">
        <f t="shared" si="73"/>
        <v>1545454546</v>
      </c>
      <c r="BU68" s="398">
        <f t="shared" si="74"/>
        <v>0</v>
      </c>
      <c r="BV68" s="398">
        <f t="shared" si="75"/>
        <v>0</v>
      </c>
      <c r="BW68" s="398">
        <f t="shared" si="76"/>
        <v>1545454546</v>
      </c>
      <c r="BX68" s="398">
        <f t="shared" si="77"/>
        <v>0</v>
      </c>
      <c r="BY68" s="398">
        <f t="shared" si="78"/>
        <v>0</v>
      </c>
      <c r="BZ68" s="398">
        <f t="shared" si="79"/>
        <v>1545454546</v>
      </c>
      <c r="CA68" s="398">
        <f t="shared" si="80"/>
        <v>0</v>
      </c>
      <c r="CB68" s="398">
        <f t="shared" si="81"/>
        <v>0</v>
      </c>
      <c r="CC68" s="398">
        <f t="shared" si="82"/>
        <v>1545454546</v>
      </c>
      <c r="CD68" s="398">
        <f t="shared" si="83"/>
        <v>0</v>
      </c>
      <c r="CE68" s="398">
        <f t="shared" si="84"/>
        <v>0</v>
      </c>
      <c r="CF68" s="398">
        <f t="shared" si="85"/>
        <v>1545454546</v>
      </c>
      <c r="CG68" s="398">
        <f t="shared" si="86"/>
        <v>0</v>
      </c>
      <c r="CH68" s="398">
        <f t="shared" si="87"/>
        <v>0</v>
      </c>
      <c r="CI68" s="398">
        <f t="shared" si="88"/>
        <v>1545454546</v>
      </c>
      <c r="CJ68" s="399"/>
      <c r="CK68" s="400" t="s">
        <v>339</v>
      </c>
      <c r="CL68" s="399">
        <f t="shared" si="89"/>
        <v>0</v>
      </c>
      <c r="CM68" s="399">
        <f t="shared" si="90"/>
        <v>0</v>
      </c>
      <c r="CN68" s="399">
        <f t="shared" si="91"/>
        <v>1545454546</v>
      </c>
      <c r="CO68" s="399">
        <f t="shared" si="92"/>
        <v>0</v>
      </c>
      <c r="CP68" s="399">
        <f t="shared" si="93"/>
        <v>0</v>
      </c>
      <c r="CQ68" s="399">
        <f t="shared" si="94"/>
        <v>1545454546</v>
      </c>
      <c r="CR68" s="399">
        <f t="shared" si="95"/>
        <v>0</v>
      </c>
      <c r="CS68" s="399">
        <f t="shared" si="96"/>
        <v>0</v>
      </c>
      <c r="CT68" s="399">
        <f t="shared" si="97"/>
        <v>1545454546</v>
      </c>
      <c r="CU68" s="399">
        <f t="shared" si="98"/>
        <v>0</v>
      </c>
      <c r="CV68" s="399">
        <f t="shared" si="99"/>
        <v>0</v>
      </c>
      <c r="CW68" s="399">
        <f t="shared" si="100"/>
        <v>1545454546</v>
      </c>
      <c r="CX68" s="399">
        <f t="shared" si="101"/>
        <v>0</v>
      </c>
      <c r="CY68" s="399">
        <f t="shared" si="102"/>
        <v>0</v>
      </c>
      <c r="CZ68" s="399">
        <f t="shared" si="103"/>
        <v>1545454546</v>
      </c>
      <c r="DA68" s="399">
        <f t="shared" si="104"/>
        <v>0</v>
      </c>
      <c r="DB68" s="399">
        <f t="shared" si="105"/>
        <v>0</v>
      </c>
      <c r="DC68" s="399">
        <f t="shared" si="106"/>
        <v>1545454546</v>
      </c>
      <c r="DD68" s="399">
        <f t="shared" si="107"/>
        <v>96590909.125</v>
      </c>
      <c r="DE68" s="399">
        <f t="shared" si="108"/>
        <v>96590909.125</v>
      </c>
      <c r="DF68" s="399">
        <f t="shared" si="0"/>
        <v>1448863636.875</v>
      </c>
      <c r="DG68" s="399">
        <f t="shared" si="109"/>
        <v>96590909.125</v>
      </c>
      <c r="DH68" s="399">
        <f t="shared" si="1"/>
        <v>193181818.25</v>
      </c>
      <c r="DI68" s="399">
        <f t="shared" si="2"/>
        <v>1352272727.75</v>
      </c>
      <c r="DJ68" s="399">
        <f t="shared" si="110"/>
        <v>96590909.125</v>
      </c>
      <c r="DK68" s="399">
        <f t="shared" si="3"/>
        <v>289772727.375</v>
      </c>
      <c r="DL68" s="399">
        <f t="shared" si="4"/>
        <v>1255681818.625</v>
      </c>
      <c r="DM68" s="399"/>
      <c r="DN68" s="399">
        <f t="shared" si="6"/>
        <v>289772727.375</v>
      </c>
      <c r="DO68" s="399">
        <f t="shared" si="111"/>
        <v>1255681818.625</v>
      </c>
      <c r="DP68" s="398">
        <v>0</v>
      </c>
      <c r="DQ68" s="399">
        <f t="shared" si="112"/>
        <v>289772727.375</v>
      </c>
      <c r="DR68" s="399">
        <f t="shared" si="113"/>
        <v>1255681818.625</v>
      </c>
      <c r="DS68" s="399">
        <v>0</v>
      </c>
      <c r="DT68" s="399">
        <f t="shared" si="114"/>
        <v>289772727.375</v>
      </c>
      <c r="DU68" s="399">
        <f t="shared" si="115"/>
        <v>1255681818.625</v>
      </c>
      <c r="DV68" s="409" t="s">
        <v>374</v>
      </c>
      <c r="DW68" s="645"/>
      <c r="DX68" s="406"/>
    </row>
    <row r="69" spans="1:130" ht="20.100000000000001" customHeight="1">
      <c r="A69" s="663">
        <f t="shared" si="116"/>
        <v>33</v>
      </c>
      <c r="B69" s="666" t="s">
        <v>375</v>
      </c>
      <c r="C69" s="403" t="s">
        <v>355</v>
      </c>
      <c r="D69" s="403" t="s">
        <v>218</v>
      </c>
      <c r="E69" s="403">
        <v>2018</v>
      </c>
      <c r="F69" s="404">
        <v>1545454546</v>
      </c>
      <c r="G69" s="387">
        <f t="shared" si="10"/>
        <v>16</v>
      </c>
      <c r="H69" s="387">
        <f t="shared" si="11"/>
        <v>0</v>
      </c>
      <c r="I69" s="387">
        <f t="shared" si="12"/>
        <v>16</v>
      </c>
      <c r="J69" s="388">
        <f t="shared" si="13"/>
        <v>0</v>
      </c>
      <c r="K69" s="389">
        <f t="shared" si="14"/>
        <v>1545454546</v>
      </c>
      <c r="L69" s="390">
        <f t="shared" si="15"/>
        <v>0.1</v>
      </c>
      <c r="M69" s="391" t="str">
        <f t="shared" si="16"/>
        <v>III</v>
      </c>
      <c r="N69" s="389">
        <f t="shared" si="17"/>
        <v>0</v>
      </c>
      <c r="O69" s="388">
        <f t="shared" si="18"/>
        <v>0</v>
      </c>
      <c r="P69" s="388">
        <f t="shared" si="19"/>
        <v>1545454546</v>
      </c>
      <c r="Q69" s="392">
        <f t="shared" si="20"/>
        <v>0</v>
      </c>
      <c r="R69" s="393">
        <f t="shared" si="21"/>
        <v>0</v>
      </c>
      <c r="S69" s="393">
        <f t="shared" si="22"/>
        <v>1545454546</v>
      </c>
      <c r="T69" s="392">
        <f t="shared" si="23"/>
        <v>0</v>
      </c>
      <c r="U69" s="393">
        <f t="shared" si="24"/>
        <v>0</v>
      </c>
      <c r="V69" s="393">
        <f t="shared" si="25"/>
        <v>1545454546</v>
      </c>
      <c r="W69" s="392">
        <f t="shared" si="26"/>
        <v>0</v>
      </c>
      <c r="X69" s="393">
        <f t="shared" si="27"/>
        <v>0</v>
      </c>
      <c r="Y69" s="393">
        <f t="shared" si="28"/>
        <v>1545454546</v>
      </c>
      <c r="Z69" s="392">
        <f t="shared" si="29"/>
        <v>0</v>
      </c>
      <c r="AA69" s="393">
        <f t="shared" si="30"/>
        <v>0</v>
      </c>
      <c r="AB69" s="393">
        <f t="shared" si="31"/>
        <v>1545454546</v>
      </c>
      <c r="AC69" s="392">
        <f t="shared" si="32"/>
        <v>0</v>
      </c>
      <c r="AD69" s="393">
        <f t="shared" si="33"/>
        <v>0</v>
      </c>
      <c r="AE69" s="394">
        <f t="shared" si="8"/>
        <v>2033</v>
      </c>
      <c r="AF69" s="393">
        <f t="shared" si="34"/>
        <v>1545454546</v>
      </c>
      <c r="AG69" s="392">
        <f t="shared" si="35"/>
        <v>0</v>
      </c>
      <c r="AH69" s="388">
        <f t="shared" si="36"/>
        <v>0</v>
      </c>
      <c r="AI69" s="395">
        <f t="shared" si="37"/>
        <v>1545454546</v>
      </c>
      <c r="AJ69" s="396">
        <f t="shared" si="38"/>
        <v>0</v>
      </c>
      <c r="AK69" s="388">
        <f t="shared" si="39"/>
        <v>0</v>
      </c>
      <c r="AL69" s="397">
        <f t="shared" si="40"/>
        <v>1</v>
      </c>
      <c r="AM69" s="393">
        <f t="shared" si="41"/>
        <v>12</v>
      </c>
      <c r="AN69" s="393">
        <f t="shared" si="42"/>
        <v>12</v>
      </c>
      <c r="AO69" s="393">
        <f t="shared" si="43"/>
        <v>12</v>
      </c>
      <c r="AP69" s="393">
        <f t="shared" si="44"/>
        <v>12</v>
      </c>
      <c r="AQ69" s="393">
        <f t="shared" si="45"/>
        <v>12</v>
      </c>
      <c r="AR69" s="393">
        <f t="shared" si="46"/>
        <v>12</v>
      </c>
      <c r="AS69" s="393">
        <f t="shared" si="47"/>
        <v>12</v>
      </c>
      <c r="AT69" s="393">
        <f t="shared" si="48"/>
        <v>12</v>
      </c>
      <c r="AU69" s="393">
        <f t="shared" si="49"/>
        <v>12</v>
      </c>
      <c r="AV69" s="393">
        <f t="shared" si="50"/>
        <v>12</v>
      </c>
      <c r="AW69" s="393">
        <f t="shared" si="51"/>
        <v>12</v>
      </c>
      <c r="AX69" s="393">
        <f t="shared" si="52"/>
        <v>12</v>
      </c>
      <c r="AY69" s="393">
        <f t="shared" si="53"/>
        <v>12</v>
      </c>
      <c r="AZ69" s="393">
        <f t="shared" si="54"/>
        <v>12</v>
      </c>
      <c r="BA69" s="393">
        <f t="shared" si="55"/>
        <v>12</v>
      </c>
      <c r="BB69" s="393">
        <f t="shared" si="56"/>
        <v>12</v>
      </c>
      <c r="BC69" s="393">
        <f t="shared" si="57"/>
        <v>12</v>
      </c>
      <c r="BD69" s="393">
        <f t="shared" si="9"/>
        <v>12</v>
      </c>
      <c r="BE69" s="393">
        <f t="shared" si="58"/>
        <v>12</v>
      </c>
      <c r="BF69" s="393">
        <f t="shared" si="59"/>
        <v>12</v>
      </c>
      <c r="BG69" s="393">
        <f t="shared" si="60"/>
        <v>12</v>
      </c>
      <c r="BH69" s="398">
        <f t="shared" si="61"/>
        <v>1545454546</v>
      </c>
      <c r="BI69" s="398">
        <f t="shared" si="62"/>
        <v>0</v>
      </c>
      <c r="BJ69" s="398">
        <f t="shared" si="63"/>
        <v>0</v>
      </c>
      <c r="BK69" s="398">
        <f t="shared" si="64"/>
        <v>1545454546</v>
      </c>
      <c r="BL69" s="398">
        <f t="shared" si="65"/>
        <v>0</v>
      </c>
      <c r="BM69" s="387">
        <f t="shared" si="66"/>
        <v>0</v>
      </c>
      <c r="BN69" s="398">
        <f t="shared" si="67"/>
        <v>1545454546</v>
      </c>
      <c r="BO69" s="398">
        <f t="shared" si="68"/>
        <v>0</v>
      </c>
      <c r="BP69" s="398">
        <f t="shared" si="69"/>
        <v>0</v>
      </c>
      <c r="BQ69" s="398">
        <f t="shared" si="70"/>
        <v>1545454546</v>
      </c>
      <c r="BR69" s="398">
        <f t="shared" si="71"/>
        <v>0</v>
      </c>
      <c r="BS69" s="398">
        <f t="shared" si="72"/>
        <v>0</v>
      </c>
      <c r="BT69" s="398">
        <f t="shared" si="73"/>
        <v>1545454546</v>
      </c>
      <c r="BU69" s="398">
        <f t="shared" si="74"/>
        <v>0</v>
      </c>
      <c r="BV69" s="398">
        <f t="shared" si="75"/>
        <v>0</v>
      </c>
      <c r="BW69" s="398">
        <f t="shared" si="76"/>
        <v>1545454546</v>
      </c>
      <c r="BX69" s="398">
        <f t="shared" si="77"/>
        <v>0</v>
      </c>
      <c r="BY69" s="398">
        <f t="shared" si="78"/>
        <v>0</v>
      </c>
      <c r="BZ69" s="398">
        <f t="shared" si="79"/>
        <v>1545454546</v>
      </c>
      <c r="CA69" s="398">
        <f t="shared" si="80"/>
        <v>0</v>
      </c>
      <c r="CB69" s="398">
        <f t="shared" si="81"/>
        <v>0</v>
      </c>
      <c r="CC69" s="398">
        <f t="shared" si="82"/>
        <v>1545454546</v>
      </c>
      <c r="CD69" s="398">
        <f t="shared" si="83"/>
        <v>0</v>
      </c>
      <c r="CE69" s="398">
        <f t="shared" si="84"/>
        <v>0</v>
      </c>
      <c r="CF69" s="398">
        <f t="shared" si="85"/>
        <v>1545454546</v>
      </c>
      <c r="CG69" s="398">
        <f t="shared" si="86"/>
        <v>0</v>
      </c>
      <c r="CH69" s="398">
        <f t="shared" si="87"/>
        <v>0</v>
      </c>
      <c r="CI69" s="398">
        <f t="shared" si="88"/>
        <v>1545454546</v>
      </c>
      <c r="CJ69" s="399"/>
      <c r="CK69" s="400" t="s">
        <v>339</v>
      </c>
      <c r="CL69" s="399">
        <f t="shared" si="89"/>
        <v>0</v>
      </c>
      <c r="CM69" s="399">
        <f t="shared" si="90"/>
        <v>0</v>
      </c>
      <c r="CN69" s="399">
        <f t="shared" si="91"/>
        <v>1545454546</v>
      </c>
      <c r="CO69" s="399">
        <f t="shared" si="92"/>
        <v>0</v>
      </c>
      <c r="CP69" s="399">
        <f t="shared" si="93"/>
        <v>0</v>
      </c>
      <c r="CQ69" s="399">
        <f t="shared" si="94"/>
        <v>1545454546</v>
      </c>
      <c r="CR69" s="399">
        <f t="shared" si="95"/>
        <v>0</v>
      </c>
      <c r="CS69" s="399">
        <f t="shared" si="96"/>
        <v>0</v>
      </c>
      <c r="CT69" s="399">
        <f t="shared" si="97"/>
        <v>1545454546</v>
      </c>
      <c r="CU69" s="399">
        <f t="shared" si="98"/>
        <v>0</v>
      </c>
      <c r="CV69" s="399">
        <f t="shared" si="99"/>
        <v>0</v>
      </c>
      <c r="CW69" s="399">
        <f t="shared" si="100"/>
        <v>1545454546</v>
      </c>
      <c r="CX69" s="399">
        <f t="shared" si="101"/>
        <v>0</v>
      </c>
      <c r="CY69" s="399">
        <f t="shared" si="102"/>
        <v>0</v>
      </c>
      <c r="CZ69" s="399">
        <f t="shared" si="103"/>
        <v>1545454546</v>
      </c>
      <c r="DA69" s="399">
        <f t="shared" si="104"/>
        <v>0</v>
      </c>
      <c r="DB69" s="399">
        <f t="shared" si="105"/>
        <v>0</v>
      </c>
      <c r="DC69" s="399">
        <f t="shared" si="106"/>
        <v>1545454546</v>
      </c>
      <c r="DD69" s="399">
        <f t="shared" si="107"/>
        <v>96590909.125</v>
      </c>
      <c r="DE69" s="399">
        <f t="shared" si="108"/>
        <v>96590909.125</v>
      </c>
      <c r="DF69" s="399">
        <f t="shared" si="0"/>
        <v>1448863636.875</v>
      </c>
      <c r="DG69" s="399">
        <f t="shared" si="109"/>
        <v>96590909.125</v>
      </c>
      <c r="DH69" s="399">
        <f t="shared" si="1"/>
        <v>193181818.25</v>
      </c>
      <c r="DI69" s="399">
        <f t="shared" si="2"/>
        <v>1352272727.75</v>
      </c>
      <c r="DJ69" s="399">
        <f t="shared" si="110"/>
        <v>96590909.125</v>
      </c>
      <c r="DK69" s="399">
        <f t="shared" si="3"/>
        <v>289772727.375</v>
      </c>
      <c r="DL69" s="399">
        <f t="shared" si="4"/>
        <v>1255681818.625</v>
      </c>
      <c r="DM69" s="399">
        <f t="shared" si="117"/>
        <v>96590909.125</v>
      </c>
      <c r="DN69" s="399">
        <f t="shared" si="6"/>
        <v>386363636.5</v>
      </c>
      <c r="DO69" s="399">
        <f t="shared" si="111"/>
        <v>1159090909.5</v>
      </c>
      <c r="DP69" s="398">
        <f>F69/16</f>
        <v>96590909.125</v>
      </c>
      <c r="DQ69" s="399">
        <f t="shared" si="112"/>
        <v>482954545.625</v>
      </c>
      <c r="DR69" s="399">
        <f t="shared" si="113"/>
        <v>1062500000.375</v>
      </c>
      <c r="DS69" s="399">
        <f>+F69/16</f>
        <v>96590909.125</v>
      </c>
      <c r="DT69" s="399">
        <f t="shared" si="114"/>
        <v>579545454.75</v>
      </c>
      <c r="DU69" s="399">
        <f t="shared" si="115"/>
        <v>965909091.25</v>
      </c>
      <c r="DV69" s="401"/>
      <c r="DW69" s="645"/>
      <c r="DX69" s="406"/>
    </row>
    <row r="70" spans="1:130" ht="20.100000000000001" customHeight="1">
      <c r="A70" s="663">
        <f t="shared" si="116"/>
        <v>34</v>
      </c>
      <c r="B70" s="666" t="s">
        <v>376</v>
      </c>
      <c r="C70" s="403" t="s">
        <v>353</v>
      </c>
      <c r="D70" s="403" t="s">
        <v>218</v>
      </c>
      <c r="E70" s="403">
        <v>2018</v>
      </c>
      <c r="F70" s="404">
        <v>577272728</v>
      </c>
      <c r="G70" s="387">
        <f t="shared" si="10"/>
        <v>8</v>
      </c>
      <c r="H70" s="387">
        <f t="shared" si="11"/>
        <v>0</v>
      </c>
      <c r="I70" s="387">
        <f t="shared" si="12"/>
        <v>8</v>
      </c>
      <c r="J70" s="388">
        <f t="shared" si="13"/>
        <v>0</v>
      </c>
      <c r="K70" s="389">
        <f t="shared" si="14"/>
        <v>577272728</v>
      </c>
      <c r="L70" s="390">
        <f t="shared" si="15"/>
        <v>0.25</v>
      </c>
      <c r="M70" s="391" t="str">
        <f t="shared" si="16"/>
        <v>II</v>
      </c>
      <c r="N70" s="389">
        <f t="shared" si="17"/>
        <v>0</v>
      </c>
      <c r="O70" s="388">
        <f t="shared" si="18"/>
        <v>0</v>
      </c>
      <c r="P70" s="388">
        <f t="shared" si="19"/>
        <v>577272728</v>
      </c>
      <c r="Q70" s="392">
        <f t="shared" si="20"/>
        <v>0</v>
      </c>
      <c r="R70" s="393">
        <f t="shared" si="21"/>
        <v>0</v>
      </c>
      <c r="S70" s="393">
        <f t="shared" si="22"/>
        <v>577272728</v>
      </c>
      <c r="T70" s="392">
        <f t="shared" si="23"/>
        <v>0</v>
      </c>
      <c r="U70" s="393">
        <f t="shared" si="24"/>
        <v>0</v>
      </c>
      <c r="V70" s="393">
        <f t="shared" si="25"/>
        <v>577272728</v>
      </c>
      <c r="W70" s="392">
        <f t="shared" si="26"/>
        <v>0</v>
      </c>
      <c r="X70" s="393">
        <f t="shared" si="27"/>
        <v>0</v>
      </c>
      <c r="Y70" s="393">
        <f t="shared" si="28"/>
        <v>577272728</v>
      </c>
      <c r="Z70" s="392">
        <f t="shared" si="29"/>
        <v>0</v>
      </c>
      <c r="AA70" s="393">
        <f t="shared" si="30"/>
        <v>0</v>
      </c>
      <c r="AB70" s="393">
        <f t="shared" si="31"/>
        <v>577272728</v>
      </c>
      <c r="AC70" s="392">
        <f t="shared" si="32"/>
        <v>0</v>
      </c>
      <c r="AD70" s="393">
        <f t="shared" si="33"/>
        <v>0</v>
      </c>
      <c r="AE70" s="394">
        <f t="shared" si="8"/>
        <v>2025</v>
      </c>
      <c r="AF70" s="393">
        <f t="shared" si="34"/>
        <v>577272728</v>
      </c>
      <c r="AG70" s="392">
        <f t="shared" si="35"/>
        <v>0</v>
      </c>
      <c r="AH70" s="388">
        <f t="shared" si="36"/>
        <v>0</v>
      </c>
      <c r="AI70" s="395">
        <f t="shared" si="37"/>
        <v>577272728</v>
      </c>
      <c r="AJ70" s="396">
        <f t="shared" si="38"/>
        <v>0</v>
      </c>
      <c r="AK70" s="388">
        <f t="shared" si="39"/>
        <v>0</v>
      </c>
      <c r="AL70" s="397">
        <f t="shared" si="40"/>
        <v>1</v>
      </c>
      <c r="AM70" s="393">
        <f t="shared" si="41"/>
        <v>12</v>
      </c>
      <c r="AN70" s="393">
        <f t="shared" si="42"/>
        <v>12</v>
      </c>
      <c r="AO70" s="393">
        <f t="shared" si="43"/>
        <v>12</v>
      </c>
      <c r="AP70" s="393">
        <f t="shared" si="44"/>
        <v>12</v>
      </c>
      <c r="AQ70" s="393">
        <f t="shared" si="45"/>
        <v>12</v>
      </c>
      <c r="AR70" s="393">
        <f t="shared" si="46"/>
        <v>12</v>
      </c>
      <c r="AS70" s="393">
        <f t="shared" si="47"/>
        <v>12</v>
      </c>
      <c r="AT70" s="393">
        <f t="shared" si="48"/>
        <v>12</v>
      </c>
      <c r="AU70" s="393">
        <f t="shared" si="49"/>
        <v>12</v>
      </c>
      <c r="AV70" s="393">
        <f t="shared" si="50"/>
        <v>12</v>
      </c>
      <c r="AW70" s="393">
        <f t="shared" si="51"/>
        <v>12</v>
      </c>
      <c r="AX70" s="393">
        <f t="shared" si="52"/>
        <v>12</v>
      </c>
      <c r="AY70" s="393">
        <f t="shared" si="53"/>
        <v>12</v>
      </c>
      <c r="AZ70" s="393">
        <f t="shared" si="54"/>
        <v>12</v>
      </c>
      <c r="BA70" s="393">
        <f t="shared" si="55"/>
        <v>12</v>
      </c>
      <c r="BB70" s="393">
        <f t="shared" si="56"/>
        <v>12</v>
      </c>
      <c r="BC70" s="393">
        <f t="shared" si="57"/>
        <v>12</v>
      </c>
      <c r="BD70" s="393">
        <f t="shared" si="9"/>
        <v>12</v>
      </c>
      <c r="BE70" s="393">
        <f t="shared" si="58"/>
        <v>12</v>
      </c>
      <c r="BF70" s="393">
        <f t="shared" si="59"/>
        <v>12</v>
      </c>
      <c r="BG70" s="393">
        <f t="shared" si="60"/>
        <v>12</v>
      </c>
      <c r="BH70" s="398">
        <f t="shared" si="61"/>
        <v>577272728</v>
      </c>
      <c r="BI70" s="398">
        <f t="shared" si="62"/>
        <v>0</v>
      </c>
      <c r="BJ70" s="398">
        <f t="shared" si="63"/>
        <v>0</v>
      </c>
      <c r="BK70" s="398">
        <f t="shared" si="64"/>
        <v>577272728</v>
      </c>
      <c r="BL70" s="398">
        <f t="shared" si="65"/>
        <v>0</v>
      </c>
      <c r="BM70" s="387">
        <f t="shared" si="66"/>
        <v>0</v>
      </c>
      <c r="BN70" s="398">
        <f t="shared" si="67"/>
        <v>577272728</v>
      </c>
      <c r="BO70" s="398">
        <f t="shared" si="68"/>
        <v>0</v>
      </c>
      <c r="BP70" s="398">
        <f t="shared" si="69"/>
        <v>0</v>
      </c>
      <c r="BQ70" s="398">
        <f t="shared" si="70"/>
        <v>577272728</v>
      </c>
      <c r="BR70" s="398">
        <f t="shared" si="71"/>
        <v>0</v>
      </c>
      <c r="BS70" s="398">
        <f t="shared" si="72"/>
        <v>0</v>
      </c>
      <c r="BT70" s="398">
        <f t="shared" si="73"/>
        <v>577272728</v>
      </c>
      <c r="BU70" s="398">
        <f t="shared" si="74"/>
        <v>0</v>
      </c>
      <c r="BV70" s="398">
        <f t="shared" si="75"/>
        <v>0</v>
      </c>
      <c r="BW70" s="398">
        <f t="shared" si="76"/>
        <v>577272728</v>
      </c>
      <c r="BX70" s="398">
        <f t="shared" si="77"/>
        <v>0</v>
      </c>
      <c r="BY70" s="398">
        <f t="shared" si="78"/>
        <v>0</v>
      </c>
      <c r="BZ70" s="398">
        <f t="shared" si="79"/>
        <v>577272728</v>
      </c>
      <c r="CA70" s="398">
        <f t="shared" si="80"/>
        <v>0</v>
      </c>
      <c r="CB70" s="398">
        <f t="shared" si="81"/>
        <v>0</v>
      </c>
      <c r="CC70" s="398">
        <f t="shared" si="82"/>
        <v>577272728</v>
      </c>
      <c r="CD70" s="398">
        <f t="shared" si="83"/>
        <v>0</v>
      </c>
      <c r="CE70" s="398">
        <f t="shared" si="84"/>
        <v>0</v>
      </c>
      <c r="CF70" s="398">
        <f t="shared" si="85"/>
        <v>577272728</v>
      </c>
      <c r="CG70" s="398">
        <f t="shared" si="86"/>
        <v>0</v>
      </c>
      <c r="CH70" s="398">
        <f t="shared" si="87"/>
        <v>0</v>
      </c>
      <c r="CI70" s="398">
        <f t="shared" si="88"/>
        <v>577272728</v>
      </c>
      <c r="CJ70" s="399"/>
      <c r="CK70" s="400" t="s">
        <v>339</v>
      </c>
      <c r="CL70" s="399">
        <f t="shared" si="89"/>
        <v>0</v>
      </c>
      <c r="CM70" s="399">
        <f t="shared" si="90"/>
        <v>0</v>
      </c>
      <c r="CN70" s="399">
        <f t="shared" si="91"/>
        <v>577272728</v>
      </c>
      <c r="CO70" s="399">
        <f t="shared" si="92"/>
        <v>0</v>
      </c>
      <c r="CP70" s="399">
        <f t="shared" si="93"/>
        <v>0</v>
      </c>
      <c r="CQ70" s="399">
        <f t="shared" si="94"/>
        <v>577272728</v>
      </c>
      <c r="CR70" s="399">
        <f t="shared" si="95"/>
        <v>0</v>
      </c>
      <c r="CS70" s="399">
        <f t="shared" si="96"/>
        <v>0</v>
      </c>
      <c r="CT70" s="399">
        <f t="shared" si="97"/>
        <v>577272728</v>
      </c>
      <c r="CU70" s="399">
        <f t="shared" si="98"/>
        <v>0</v>
      </c>
      <c r="CV70" s="399">
        <f t="shared" si="99"/>
        <v>0</v>
      </c>
      <c r="CW70" s="399">
        <f t="shared" si="100"/>
        <v>577272728</v>
      </c>
      <c r="CX70" s="399">
        <f t="shared" si="101"/>
        <v>0</v>
      </c>
      <c r="CY70" s="399">
        <f t="shared" si="102"/>
        <v>0</v>
      </c>
      <c r="CZ70" s="399">
        <f t="shared" si="103"/>
        <v>577272728</v>
      </c>
      <c r="DA70" s="399">
        <f t="shared" si="104"/>
        <v>0</v>
      </c>
      <c r="DB70" s="399">
        <f t="shared" si="105"/>
        <v>0</v>
      </c>
      <c r="DC70" s="399">
        <f t="shared" si="106"/>
        <v>577272728</v>
      </c>
      <c r="DD70" s="399">
        <f t="shared" si="107"/>
        <v>72159091</v>
      </c>
      <c r="DE70" s="399">
        <f t="shared" si="108"/>
        <v>72159091</v>
      </c>
      <c r="DF70" s="399">
        <f t="shared" si="0"/>
        <v>505113637</v>
      </c>
      <c r="DG70" s="399">
        <f t="shared" si="109"/>
        <v>72159091</v>
      </c>
      <c r="DH70" s="399">
        <f t="shared" si="1"/>
        <v>144318182</v>
      </c>
      <c r="DI70" s="399">
        <f t="shared" si="2"/>
        <v>432954546</v>
      </c>
      <c r="DJ70" s="399">
        <f t="shared" si="110"/>
        <v>72159091</v>
      </c>
      <c r="DK70" s="399">
        <f t="shared" si="3"/>
        <v>216477273</v>
      </c>
      <c r="DL70" s="399">
        <f t="shared" si="4"/>
        <v>360795455</v>
      </c>
      <c r="DM70" s="399">
        <f t="shared" si="117"/>
        <v>72159091</v>
      </c>
      <c r="DN70" s="399">
        <f t="shared" si="6"/>
        <v>288636364</v>
      </c>
      <c r="DO70" s="399">
        <f t="shared" si="111"/>
        <v>288636364</v>
      </c>
      <c r="DP70" s="398">
        <f>F70/8</f>
        <v>72159091</v>
      </c>
      <c r="DQ70" s="399">
        <f t="shared" si="112"/>
        <v>360795455</v>
      </c>
      <c r="DR70" s="399">
        <f t="shared" si="113"/>
        <v>216477273</v>
      </c>
      <c r="DS70" s="399">
        <f>+F70/8</f>
        <v>72159091</v>
      </c>
      <c r="DT70" s="399">
        <f t="shared" si="114"/>
        <v>432954546</v>
      </c>
      <c r="DU70" s="399">
        <f t="shared" si="115"/>
        <v>144318182</v>
      </c>
      <c r="DV70" s="401"/>
      <c r="DW70" s="645"/>
      <c r="DX70" s="406"/>
    </row>
    <row r="71" spans="1:130" ht="20.100000000000001" customHeight="1">
      <c r="A71" s="663">
        <f t="shared" si="116"/>
        <v>35</v>
      </c>
      <c r="B71" s="666" t="s">
        <v>377</v>
      </c>
      <c r="C71" s="403" t="s">
        <v>353</v>
      </c>
      <c r="D71" s="403" t="s">
        <v>218</v>
      </c>
      <c r="E71" s="403">
        <v>2018</v>
      </c>
      <c r="F71" s="404">
        <v>500000000</v>
      </c>
      <c r="G71" s="387">
        <f t="shared" si="10"/>
        <v>8</v>
      </c>
      <c r="H71" s="387">
        <f t="shared" si="11"/>
        <v>0</v>
      </c>
      <c r="I71" s="387">
        <f t="shared" si="12"/>
        <v>8</v>
      </c>
      <c r="J71" s="388">
        <f t="shared" si="13"/>
        <v>0</v>
      </c>
      <c r="K71" s="389">
        <f t="shared" si="14"/>
        <v>500000000</v>
      </c>
      <c r="L71" s="390">
        <f t="shared" si="15"/>
        <v>0.25</v>
      </c>
      <c r="M71" s="391" t="str">
        <f t="shared" si="16"/>
        <v>II</v>
      </c>
      <c r="N71" s="389">
        <f t="shared" si="17"/>
        <v>0</v>
      </c>
      <c r="O71" s="388">
        <f t="shared" si="18"/>
        <v>0</v>
      </c>
      <c r="P71" s="388">
        <f t="shared" si="19"/>
        <v>500000000</v>
      </c>
      <c r="Q71" s="392">
        <f t="shared" si="20"/>
        <v>0</v>
      </c>
      <c r="R71" s="393">
        <f t="shared" si="21"/>
        <v>0</v>
      </c>
      <c r="S71" s="393">
        <f t="shared" si="22"/>
        <v>500000000</v>
      </c>
      <c r="T71" s="392">
        <f t="shared" si="23"/>
        <v>0</v>
      </c>
      <c r="U71" s="393">
        <f t="shared" si="24"/>
        <v>0</v>
      </c>
      <c r="V71" s="393">
        <f t="shared" si="25"/>
        <v>500000000</v>
      </c>
      <c r="W71" s="392">
        <f t="shared" si="26"/>
        <v>0</v>
      </c>
      <c r="X71" s="393">
        <f t="shared" si="27"/>
        <v>0</v>
      </c>
      <c r="Y71" s="393">
        <f t="shared" si="28"/>
        <v>500000000</v>
      </c>
      <c r="Z71" s="392">
        <f t="shared" si="29"/>
        <v>0</v>
      </c>
      <c r="AA71" s="393">
        <f t="shared" si="30"/>
        <v>0</v>
      </c>
      <c r="AB71" s="393">
        <f t="shared" si="31"/>
        <v>500000000</v>
      </c>
      <c r="AC71" s="392">
        <f t="shared" si="32"/>
        <v>0</v>
      </c>
      <c r="AD71" s="393">
        <f t="shared" si="33"/>
        <v>0</v>
      </c>
      <c r="AE71" s="394">
        <f t="shared" si="8"/>
        <v>2025</v>
      </c>
      <c r="AF71" s="393">
        <f t="shared" si="34"/>
        <v>500000000</v>
      </c>
      <c r="AG71" s="392">
        <f t="shared" si="35"/>
        <v>0</v>
      </c>
      <c r="AH71" s="388">
        <f t="shared" si="36"/>
        <v>0</v>
      </c>
      <c r="AI71" s="395">
        <f t="shared" si="37"/>
        <v>500000000</v>
      </c>
      <c r="AJ71" s="396">
        <f t="shared" si="38"/>
        <v>0</v>
      </c>
      <c r="AK71" s="388">
        <f t="shared" si="39"/>
        <v>0</v>
      </c>
      <c r="AL71" s="397">
        <f t="shared" si="40"/>
        <v>1</v>
      </c>
      <c r="AM71" s="393">
        <f t="shared" si="41"/>
        <v>12</v>
      </c>
      <c r="AN71" s="393">
        <f t="shared" si="42"/>
        <v>12</v>
      </c>
      <c r="AO71" s="393">
        <f t="shared" si="43"/>
        <v>12</v>
      </c>
      <c r="AP71" s="393">
        <f t="shared" si="44"/>
        <v>12</v>
      </c>
      <c r="AQ71" s="393">
        <f t="shared" si="45"/>
        <v>12</v>
      </c>
      <c r="AR71" s="393">
        <f t="shared" si="46"/>
        <v>12</v>
      </c>
      <c r="AS71" s="393">
        <f t="shared" si="47"/>
        <v>12</v>
      </c>
      <c r="AT71" s="393">
        <f t="shared" si="48"/>
        <v>12</v>
      </c>
      <c r="AU71" s="393">
        <f t="shared" si="49"/>
        <v>12</v>
      </c>
      <c r="AV71" s="393">
        <f t="shared" si="50"/>
        <v>12</v>
      </c>
      <c r="AW71" s="393">
        <f t="shared" si="51"/>
        <v>12</v>
      </c>
      <c r="AX71" s="393">
        <f t="shared" si="52"/>
        <v>12</v>
      </c>
      <c r="AY71" s="393">
        <f t="shared" si="53"/>
        <v>12</v>
      </c>
      <c r="AZ71" s="393">
        <f t="shared" si="54"/>
        <v>12</v>
      </c>
      <c r="BA71" s="393">
        <f t="shared" si="55"/>
        <v>12</v>
      </c>
      <c r="BB71" s="393">
        <f t="shared" si="56"/>
        <v>12</v>
      </c>
      <c r="BC71" s="393">
        <f t="shared" si="57"/>
        <v>12</v>
      </c>
      <c r="BD71" s="393">
        <f t="shared" si="9"/>
        <v>12</v>
      </c>
      <c r="BE71" s="393">
        <f t="shared" si="58"/>
        <v>12</v>
      </c>
      <c r="BF71" s="393">
        <f t="shared" si="59"/>
        <v>12</v>
      </c>
      <c r="BG71" s="393">
        <f t="shared" si="60"/>
        <v>12</v>
      </c>
      <c r="BH71" s="398">
        <f t="shared" si="61"/>
        <v>500000000</v>
      </c>
      <c r="BI71" s="398">
        <f t="shared" si="62"/>
        <v>0</v>
      </c>
      <c r="BJ71" s="398">
        <f t="shared" si="63"/>
        <v>0</v>
      </c>
      <c r="BK71" s="398">
        <f t="shared" si="64"/>
        <v>500000000</v>
      </c>
      <c r="BL71" s="398">
        <f t="shared" si="65"/>
        <v>0</v>
      </c>
      <c r="BM71" s="387">
        <f t="shared" si="66"/>
        <v>0</v>
      </c>
      <c r="BN71" s="398">
        <f t="shared" si="67"/>
        <v>500000000</v>
      </c>
      <c r="BO71" s="398">
        <f t="shared" si="68"/>
        <v>0</v>
      </c>
      <c r="BP71" s="398">
        <f t="shared" si="69"/>
        <v>0</v>
      </c>
      <c r="BQ71" s="398">
        <f t="shared" si="70"/>
        <v>500000000</v>
      </c>
      <c r="BR71" s="398">
        <f t="shared" si="71"/>
        <v>0</v>
      </c>
      <c r="BS71" s="398">
        <f t="shared" si="72"/>
        <v>0</v>
      </c>
      <c r="BT71" s="398">
        <f t="shared" si="73"/>
        <v>500000000</v>
      </c>
      <c r="BU71" s="398">
        <f t="shared" si="74"/>
        <v>0</v>
      </c>
      <c r="BV71" s="398">
        <f t="shared" si="75"/>
        <v>0</v>
      </c>
      <c r="BW71" s="398">
        <f t="shared" si="76"/>
        <v>500000000</v>
      </c>
      <c r="BX71" s="398">
        <f t="shared" si="77"/>
        <v>0</v>
      </c>
      <c r="BY71" s="398">
        <f t="shared" si="78"/>
        <v>0</v>
      </c>
      <c r="BZ71" s="398">
        <f t="shared" si="79"/>
        <v>500000000</v>
      </c>
      <c r="CA71" s="398">
        <f t="shared" si="80"/>
        <v>0</v>
      </c>
      <c r="CB71" s="398">
        <f t="shared" si="81"/>
        <v>0</v>
      </c>
      <c r="CC71" s="398">
        <f t="shared" si="82"/>
        <v>500000000</v>
      </c>
      <c r="CD71" s="398">
        <f t="shared" si="83"/>
        <v>0</v>
      </c>
      <c r="CE71" s="398">
        <f t="shared" si="84"/>
        <v>0</v>
      </c>
      <c r="CF71" s="398">
        <f t="shared" si="85"/>
        <v>500000000</v>
      </c>
      <c r="CG71" s="398">
        <f t="shared" si="86"/>
        <v>0</v>
      </c>
      <c r="CH71" s="398">
        <f t="shared" si="87"/>
        <v>0</v>
      </c>
      <c r="CI71" s="398">
        <f t="shared" si="88"/>
        <v>500000000</v>
      </c>
      <c r="CJ71" s="399"/>
      <c r="CK71" s="400" t="s">
        <v>339</v>
      </c>
      <c r="CL71" s="399">
        <f t="shared" si="89"/>
        <v>0</v>
      </c>
      <c r="CM71" s="399">
        <f t="shared" si="90"/>
        <v>0</v>
      </c>
      <c r="CN71" s="399">
        <f t="shared" si="91"/>
        <v>500000000</v>
      </c>
      <c r="CO71" s="399">
        <f t="shared" si="92"/>
        <v>0</v>
      </c>
      <c r="CP71" s="399">
        <f t="shared" si="93"/>
        <v>0</v>
      </c>
      <c r="CQ71" s="399">
        <f t="shared" si="94"/>
        <v>500000000</v>
      </c>
      <c r="CR71" s="399">
        <f t="shared" si="95"/>
        <v>0</v>
      </c>
      <c r="CS71" s="399">
        <f t="shared" si="96"/>
        <v>0</v>
      </c>
      <c r="CT71" s="399">
        <f t="shared" si="97"/>
        <v>500000000</v>
      </c>
      <c r="CU71" s="399">
        <f t="shared" si="98"/>
        <v>0</v>
      </c>
      <c r="CV71" s="399">
        <f t="shared" si="99"/>
        <v>0</v>
      </c>
      <c r="CW71" s="399">
        <f t="shared" si="100"/>
        <v>500000000</v>
      </c>
      <c r="CX71" s="399">
        <f t="shared" si="101"/>
        <v>0</v>
      </c>
      <c r="CY71" s="399">
        <f t="shared" si="102"/>
        <v>0</v>
      </c>
      <c r="CZ71" s="399">
        <f t="shared" si="103"/>
        <v>500000000</v>
      </c>
      <c r="DA71" s="399">
        <f t="shared" si="104"/>
        <v>0</v>
      </c>
      <c r="DB71" s="399">
        <f t="shared" si="105"/>
        <v>0</v>
      </c>
      <c r="DC71" s="399">
        <f t="shared" si="106"/>
        <v>500000000</v>
      </c>
      <c r="DD71" s="399">
        <f t="shared" si="107"/>
        <v>62500000</v>
      </c>
      <c r="DE71" s="399">
        <f t="shared" si="108"/>
        <v>62500000</v>
      </c>
      <c r="DF71" s="399">
        <f t="shared" si="0"/>
        <v>437500000</v>
      </c>
      <c r="DG71" s="399">
        <f t="shared" si="109"/>
        <v>62500000</v>
      </c>
      <c r="DH71" s="399">
        <f t="shared" si="1"/>
        <v>125000000</v>
      </c>
      <c r="DI71" s="399">
        <f t="shared" si="2"/>
        <v>375000000</v>
      </c>
      <c r="DJ71" s="399">
        <f t="shared" si="110"/>
        <v>62500000</v>
      </c>
      <c r="DK71" s="399">
        <f t="shared" si="3"/>
        <v>187500000</v>
      </c>
      <c r="DL71" s="399">
        <f t="shared" si="4"/>
        <v>312500000</v>
      </c>
      <c r="DM71" s="399"/>
      <c r="DN71" s="399">
        <f t="shared" si="6"/>
        <v>187500000</v>
      </c>
      <c r="DO71" s="399">
        <f t="shared" si="111"/>
        <v>312500000</v>
      </c>
      <c r="DP71" s="398">
        <v>0</v>
      </c>
      <c r="DQ71" s="399">
        <f t="shared" si="112"/>
        <v>187500000</v>
      </c>
      <c r="DR71" s="399">
        <f t="shared" si="113"/>
        <v>312500000</v>
      </c>
      <c r="DS71" s="399">
        <v>0</v>
      </c>
      <c r="DT71" s="399">
        <f t="shared" si="114"/>
        <v>187500000</v>
      </c>
      <c r="DU71" s="399">
        <f t="shared" si="115"/>
        <v>312500000</v>
      </c>
      <c r="DV71" s="409" t="s">
        <v>374</v>
      </c>
      <c r="DW71" s="645"/>
      <c r="DX71" s="406"/>
      <c r="DZ71" s="347">
        <f>F2912</f>
        <v>0</v>
      </c>
    </row>
    <row r="72" spans="1:130" ht="20.100000000000001" customHeight="1">
      <c r="A72" s="663">
        <f t="shared" si="116"/>
        <v>36</v>
      </c>
      <c r="B72" s="666" t="s">
        <v>378</v>
      </c>
      <c r="C72" s="403" t="s">
        <v>353</v>
      </c>
      <c r="D72" s="403" t="s">
        <v>224</v>
      </c>
      <c r="E72" s="403">
        <v>2017</v>
      </c>
      <c r="F72" s="404">
        <v>35000000</v>
      </c>
      <c r="G72" s="387">
        <f t="shared" si="10"/>
        <v>8</v>
      </c>
      <c r="H72" s="387">
        <f t="shared" si="11"/>
        <v>0</v>
      </c>
      <c r="I72" s="387">
        <f t="shared" si="12"/>
        <v>8</v>
      </c>
      <c r="J72" s="388">
        <f t="shared" si="13"/>
        <v>0</v>
      </c>
      <c r="K72" s="389">
        <f t="shared" si="14"/>
        <v>35000000</v>
      </c>
      <c r="L72" s="390">
        <f t="shared" si="15"/>
        <v>0.25</v>
      </c>
      <c r="M72" s="391" t="str">
        <f t="shared" si="16"/>
        <v>II</v>
      </c>
      <c r="N72" s="389">
        <f t="shared" si="17"/>
        <v>0</v>
      </c>
      <c r="O72" s="388">
        <f t="shared" si="18"/>
        <v>0</v>
      </c>
      <c r="P72" s="388">
        <f t="shared" si="19"/>
        <v>35000000</v>
      </c>
      <c r="Q72" s="392">
        <f t="shared" si="20"/>
        <v>0</v>
      </c>
      <c r="R72" s="393">
        <f t="shared" si="21"/>
        <v>0</v>
      </c>
      <c r="S72" s="393">
        <f t="shared" si="22"/>
        <v>35000000</v>
      </c>
      <c r="T72" s="392">
        <f t="shared" si="23"/>
        <v>0</v>
      </c>
      <c r="U72" s="393">
        <f t="shared" si="24"/>
        <v>0</v>
      </c>
      <c r="V72" s="393">
        <f t="shared" si="25"/>
        <v>35000000</v>
      </c>
      <c r="W72" s="392">
        <f t="shared" si="26"/>
        <v>0</v>
      </c>
      <c r="X72" s="393">
        <f t="shared" si="27"/>
        <v>0</v>
      </c>
      <c r="Y72" s="393">
        <f t="shared" si="28"/>
        <v>35000000</v>
      </c>
      <c r="Z72" s="392">
        <f t="shared" si="29"/>
        <v>0</v>
      </c>
      <c r="AA72" s="393">
        <f t="shared" si="30"/>
        <v>0</v>
      </c>
      <c r="AB72" s="393">
        <f t="shared" si="31"/>
        <v>35000000</v>
      </c>
      <c r="AC72" s="392">
        <f t="shared" si="32"/>
        <v>0</v>
      </c>
      <c r="AD72" s="393">
        <f t="shared" si="33"/>
        <v>0</v>
      </c>
      <c r="AE72" s="394">
        <f t="shared" si="8"/>
        <v>2024</v>
      </c>
      <c r="AF72" s="393">
        <f t="shared" si="34"/>
        <v>35000000</v>
      </c>
      <c r="AG72" s="392">
        <f t="shared" si="35"/>
        <v>0</v>
      </c>
      <c r="AH72" s="388">
        <f t="shared" si="36"/>
        <v>0</v>
      </c>
      <c r="AI72" s="395">
        <f t="shared" si="37"/>
        <v>35000000</v>
      </c>
      <c r="AJ72" s="396">
        <f t="shared" si="38"/>
        <v>0</v>
      </c>
      <c r="AK72" s="388">
        <f t="shared" si="39"/>
        <v>0</v>
      </c>
      <c r="AL72" s="397">
        <f t="shared" si="40"/>
        <v>5</v>
      </c>
      <c r="AM72" s="393">
        <f t="shared" si="41"/>
        <v>8</v>
      </c>
      <c r="AN72" s="393">
        <f t="shared" si="42"/>
        <v>8</v>
      </c>
      <c r="AO72" s="393">
        <f t="shared" si="43"/>
        <v>8</v>
      </c>
      <c r="AP72" s="393">
        <f t="shared" si="44"/>
        <v>8</v>
      </c>
      <c r="AQ72" s="393">
        <f t="shared" si="45"/>
        <v>8</v>
      </c>
      <c r="AR72" s="393">
        <f t="shared" si="46"/>
        <v>8</v>
      </c>
      <c r="AS72" s="393">
        <f t="shared" si="47"/>
        <v>8</v>
      </c>
      <c r="AT72" s="393">
        <f t="shared" si="48"/>
        <v>8</v>
      </c>
      <c r="AU72" s="393">
        <f t="shared" si="49"/>
        <v>8</v>
      </c>
      <c r="AV72" s="393">
        <f t="shared" si="50"/>
        <v>8</v>
      </c>
      <c r="AW72" s="393">
        <f t="shared" si="51"/>
        <v>8</v>
      </c>
      <c r="AX72" s="393">
        <f t="shared" si="52"/>
        <v>8</v>
      </c>
      <c r="AY72" s="393">
        <f t="shared" si="53"/>
        <v>8</v>
      </c>
      <c r="AZ72" s="393">
        <f t="shared" si="54"/>
        <v>8</v>
      </c>
      <c r="BA72" s="393">
        <f t="shared" si="55"/>
        <v>8</v>
      </c>
      <c r="BB72" s="393">
        <f t="shared" si="56"/>
        <v>8</v>
      </c>
      <c r="BC72" s="393">
        <f t="shared" si="57"/>
        <v>8</v>
      </c>
      <c r="BD72" s="393">
        <f t="shared" si="9"/>
        <v>12</v>
      </c>
      <c r="BE72" s="393">
        <f t="shared" si="58"/>
        <v>12</v>
      </c>
      <c r="BF72" s="393">
        <f t="shared" si="59"/>
        <v>12</v>
      </c>
      <c r="BG72" s="393">
        <f t="shared" si="60"/>
        <v>12</v>
      </c>
      <c r="BH72" s="398">
        <f t="shared" si="61"/>
        <v>35000000</v>
      </c>
      <c r="BI72" s="398">
        <f t="shared" si="62"/>
        <v>0</v>
      </c>
      <c r="BJ72" s="398">
        <f t="shared" si="63"/>
        <v>0</v>
      </c>
      <c r="BK72" s="398">
        <f t="shared" si="64"/>
        <v>35000000</v>
      </c>
      <c r="BL72" s="398">
        <f t="shared" si="65"/>
        <v>0</v>
      </c>
      <c r="BM72" s="387">
        <f t="shared" si="66"/>
        <v>0</v>
      </c>
      <c r="BN72" s="398">
        <f t="shared" si="67"/>
        <v>35000000</v>
      </c>
      <c r="BO72" s="398">
        <f t="shared" si="68"/>
        <v>0</v>
      </c>
      <c r="BP72" s="398">
        <f t="shared" si="69"/>
        <v>0</v>
      </c>
      <c r="BQ72" s="398">
        <f t="shared" si="70"/>
        <v>35000000</v>
      </c>
      <c r="BR72" s="398">
        <f t="shared" si="71"/>
        <v>0</v>
      </c>
      <c r="BS72" s="398">
        <f t="shared" si="72"/>
        <v>0</v>
      </c>
      <c r="BT72" s="398">
        <f t="shared" si="73"/>
        <v>35000000</v>
      </c>
      <c r="BU72" s="398">
        <f t="shared" si="74"/>
        <v>0</v>
      </c>
      <c r="BV72" s="398">
        <f t="shared" si="75"/>
        <v>0</v>
      </c>
      <c r="BW72" s="398">
        <f t="shared" si="76"/>
        <v>35000000</v>
      </c>
      <c r="BX72" s="398">
        <f t="shared" si="77"/>
        <v>0</v>
      </c>
      <c r="BY72" s="398">
        <f t="shared" si="78"/>
        <v>0</v>
      </c>
      <c r="BZ72" s="398">
        <f t="shared" si="79"/>
        <v>35000000</v>
      </c>
      <c r="CA72" s="398">
        <f t="shared" si="80"/>
        <v>0</v>
      </c>
      <c r="CB72" s="398">
        <f t="shared" si="81"/>
        <v>0</v>
      </c>
      <c r="CC72" s="398">
        <f t="shared" si="82"/>
        <v>35000000</v>
      </c>
      <c r="CD72" s="398">
        <f t="shared" si="83"/>
        <v>0</v>
      </c>
      <c r="CE72" s="398">
        <f t="shared" si="84"/>
        <v>0</v>
      </c>
      <c r="CF72" s="398">
        <f t="shared" si="85"/>
        <v>35000000</v>
      </c>
      <c r="CG72" s="398">
        <f t="shared" si="86"/>
        <v>0</v>
      </c>
      <c r="CH72" s="398">
        <f t="shared" si="87"/>
        <v>0</v>
      </c>
      <c r="CI72" s="398">
        <f t="shared" si="88"/>
        <v>35000000</v>
      </c>
      <c r="CJ72" s="399"/>
      <c r="CK72" s="400" t="s">
        <v>339</v>
      </c>
      <c r="CL72" s="399">
        <f t="shared" si="89"/>
        <v>0</v>
      </c>
      <c r="CM72" s="399">
        <f t="shared" si="90"/>
        <v>0</v>
      </c>
      <c r="CN72" s="399">
        <f t="shared" si="91"/>
        <v>35000000</v>
      </c>
      <c r="CO72" s="399">
        <f t="shared" si="92"/>
        <v>0</v>
      </c>
      <c r="CP72" s="399">
        <f t="shared" si="93"/>
        <v>0</v>
      </c>
      <c r="CQ72" s="399">
        <f t="shared" si="94"/>
        <v>35000000</v>
      </c>
      <c r="CR72" s="399">
        <f t="shared" si="95"/>
        <v>0</v>
      </c>
      <c r="CS72" s="399">
        <f t="shared" si="96"/>
        <v>0</v>
      </c>
      <c r="CT72" s="399">
        <f t="shared" si="97"/>
        <v>35000000</v>
      </c>
      <c r="CU72" s="399">
        <f t="shared" si="98"/>
        <v>0</v>
      </c>
      <c r="CV72" s="399">
        <f t="shared" si="99"/>
        <v>0</v>
      </c>
      <c r="CW72" s="399">
        <f t="shared" si="100"/>
        <v>35000000</v>
      </c>
      <c r="CX72" s="399">
        <f t="shared" si="101"/>
        <v>0</v>
      </c>
      <c r="CY72" s="399">
        <f t="shared" si="102"/>
        <v>0</v>
      </c>
      <c r="CZ72" s="399">
        <f t="shared" si="103"/>
        <v>35000000</v>
      </c>
      <c r="DA72" s="399">
        <f t="shared" si="104"/>
        <v>2916666.6666666665</v>
      </c>
      <c r="DB72" s="399">
        <f t="shared" si="105"/>
        <v>2916666.6666666665</v>
      </c>
      <c r="DC72" s="399">
        <f t="shared" si="106"/>
        <v>32083333.333333332</v>
      </c>
      <c r="DD72" s="399">
        <f t="shared" si="107"/>
        <v>4375000</v>
      </c>
      <c r="DE72" s="399">
        <f t="shared" si="108"/>
        <v>7291666.666666666</v>
      </c>
      <c r="DF72" s="399">
        <f t="shared" si="0"/>
        <v>27708333.333333336</v>
      </c>
      <c r="DG72" s="399">
        <f t="shared" si="109"/>
        <v>4375000</v>
      </c>
      <c r="DH72" s="399">
        <f t="shared" si="1"/>
        <v>11666666.666666666</v>
      </c>
      <c r="DI72" s="399">
        <f t="shared" si="2"/>
        <v>23333333.333333336</v>
      </c>
      <c r="DJ72" s="399">
        <f t="shared" si="110"/>
        <v>4375000</v>
      </c>
      <c r="DK72" s="399">
        <f t="shared" si="3"/>
        <v>16041666.666666666</v>
      </c>
      <c r="DL72" s="399">
        <f t="shared" si="4"/>
        <v>18958333.333333336</v>
      </c>
      <c r="DM72" s="399">
        <f t="shared" si="117"/>
        <v>4375000</v>
      </c>
      <c r="DN72" s="399">
        <f t="shared" si="6"/>
        <v>20416666.666666664</v>
      </c>
      <c r="DO72" s="399">
        <f t="shared" si="111"/>
        <v>14583333.333333336</v>
      </c>
      <c r="DP72" s="398">
        <f>F72/8</f>
        <v>4375000</v>
      </c>
      <c r="DQ72" s="399">
        <f t="shared" si="112"/>
        <v>24791666.666666664</v>
      </c>
      <c r="DR72" s="399">
        <f>F72-DQ72</f>
        <v>10208333.333333336</v>
      </c>
      <c r="DS72" s="399">
        <f>+F72/8</f>
        <v>4375000</v>
      </c>
      <c r="DT72" s="399">
        <f t="shared" si="114"/>
        <v>29166666.666666664</v>
      </c>
      <c r="DU72" s="399">
        <f>+F72-DT72</f>
        <v>5833333.3333333358</v>
      </c>
      <c r="DV72" s="401"/>
      <c r="DW72" s="645"/>
      <c r="DX72" s="406"/>
    </row>
    <row r="73" spans="1:130" ht="20.100000000000001" customHeight="1">
      <c r="A73" s="663">
        <f t="shared" si="116"/>
        <v>37</v>
      </c>
      <c r="B73" s="666" t="s">
        <v>379</v>
      </c>
      <c r="C73" s="403" t="s">
        <v>353</v>
      </c>
      <c r="D73" s="403" t="s">
        <v>224</v>
      </c>
      <c r="E73" s="403">
        <v>2017</v>
      </c>
      <c r="F73" s="404">
        <v>52500000</v>
      </c>
      <c r="G73" s="387">
        <f t="shared" si="10"/>
        <v>8</v>
      </c>
      <c r="H73" s="387">
        <f t="shared" si="11"/>
        <v>0</v>
      </c>
      <c r="I73" s="387">
        <f t="shared" si="12"/>
        <v>8</v>
      </c>
      <c r="J73" s="388">
        <f t="shared" si="13"/>
        <v>0</v>
      </c>
      <c r="K73" s="389">
        <f t="shared" si="14"/>
        <v>52500000</v>
      </c>
      <c r="L73" s="390">
        <f t="shared" si="15"/>
        <v>0.25</v>
      </c>
      <c r="M73" s="391" t="str">
        <f t="shared" si="16"/>
        <v>II</v>
      </c>
      <c r="N73" s="389">
        <f t="shared" si="17"/>
        <v>0</v>
      </c>
      <c r="O73" s="388">
        <f t="shared" si="18"/>
        <v>0</v>
      </c>
      <c r="P73" s="388">
        <f t="shared" si="19"/>
        <v>52500000</v>
      </c>
      <c r="Q73" s="392">
        <f t="shared" si="20"/>
        <v>0</v>
      </c>
      <c r="R73" s="393">
        <f t="shared" si="21"/>
        <v>0</v>
      </c>
      <c r="S73" s="393">
        <f t="shared" si="22"/>
        <v>52500000</v>
      </c>
      <c r="T73" s="392">
        <f t="shared" si="23"/>
        <v>0</v>
      </c>
      <c r="U73" s="393">
        <f t="shared" si="24"/>
        <v>0</v>
      </c>
      <c r="V73" s="393">
        <f t="shared" si="25"/>
        <v>52500000</v>
      </c>
      <c r="W73" s="392">
        <f t="shared" si="26"/>
        <v>0</v>
      </c>
      <c r="X73" s="393">
        <f t="shared" si="27"/>
        <v>0</v>
      </c>
      <c r="Y73" s="393">
        <f t="shared" si="28"/>
        <v>52500000</v>
      </c>
      <c r="Z73" s="392">
        <f t="shared" si="29"/>
        <v>0</v>
      </c>
      <c r="AA73" s="393">
        <f t="shared" si="30"/>
        <v>0</v>
      </c>
      <c r="AB73" s="393">
        <f t="shared" si="31"/>
        <v>52500000</v>
      </c>
      <c r="AC73" s="392">
        <f t="shared" si="32"/>
        <v>0</v>
      </c>
      <c r="AD73" s="393">
        <f t="shared" si="33"/>
        <v>0</v>
      </c>
      <c r="AE73" s="394">
        <f t="shared" si="8"/>
        <v>2024</v>
      </c>
      <c r="AF73" s="393">
        <f t="shared" si="34"/>
        <v>52500000</v>
      </c>
      <c r="AG73" s="392">
        <f t="shared" si="35"/>
        <v>0</v>
      </c>
      <c r="AH73" s="388">
        <f t="shared" si="36"/>
        <v>0</v>
      </c>
      <c r="AI73" s="395">
        <f t="shared" si="37"/>
        <v>52500000</v>
      </c>
      <c r="AJ73" s="396">
        <f t="shared" si="38"/>
        <v>0</v>
      </c>
      <c r="AK73" s="388">
        <f t="shared" si="39"/>
        <v>0</v>
      </c>
      <c r="AL73" s="397">
        <f t="shared" si="40"/>
        <v>5</v>
      </c>
      <c r="AM73" s="393">
        <f t="shared" si="41"/>
        <v>8</v>
      </c>
      <c r="AN73" s="393">
        <f t="shared" si="42"/>
        <v>8</v>
      </c>
      <c r="AO73" s="393">
        <f t="shared" si="43"/>
        <v>8</v>
      </c>
      <c r="AP73" s="393">
        <f t="shared" si="44"/>
        <v>8</v>
      </c>
      <c r="AQ73" s="393">
        <f t="shared" si="45"/>
        <v>8</v>
      </c>
      <c r="AR73" s="393">
        <f t="shared" si="46"/>
        <v>8</v>
      </c>
      <c r="AS73" s="393">
        <f t="shared" si="47"/>
        <v>8</v>
      </c>
      <c r="AT73" s="393">
        <f t="shared" si="48"/>
        <v>8</v>
      </c>
      <c r="AU73" s="393">
        <f t="shared" si="49"/>
        <v>8</v>
      </c>
      <c r="AV73" s="393">
        <f t="shared" si="50"/>
        <v>8</v>
      </c>
      <c r="AW73" s="393">
        <f t="shared" si="51"/>
        <v>8</v>
      </c>
      <c r="AX73" s="393">
        <f t="shared" si="52"/>
        <v>8</v>
      </c>
      <c r="AY73" s="393">
        <f t="shared" si="53"/>
        <v>8</v>
      </c>
      <c r="AZ73" s="393">
        <f t="shared" si="54"/>
        <v>8</v>
      </c>
      <c r="BA73" s="393">
        <f t="shared" si="55"/>
        <v>8</v>
      </c>
      <c r="BB73" s="393">
        <f t="shared" si="56"/>
        <v>8</v>
      </c>
      <c r="BC73" s="393">
        <f t="shared" si="57"/>
        <v>8</v>
      </c>
      <c r="BD73" s="393">
        <f t="shared" si="9"/>
        <v>12</v>
      </c>
      <c r="BE73" s="393">
        <f t="shared" si="58"/>
        <v>12</v>
      </c>
      <c r="BF73" s="393">
        <f t="shared" si="59"/>
        <v>12</v>
      </c>
      <c r="BG73" s="393">
        <f t="shared" si="60"/>
        <v>12</v>
      </c>
      <c r="BH73" s="398">
        <f t="shared" si="61"/>
        <v>52500000</v>
      </c>
      <c r="BI73" s="398">
        <f t="shared" si="62"/>
        <v>0</v>
      </c>
      <c r="BJ73" s="398">
        <f t="shared" si="63"/>
        <v>0</v>
      </c>
      <c r="BK73" s="398">
        <f t="shared" si="64"/>
        <v>52500000</v>
      </c>
      <c r="BL73" s="398">
        <f t="shared" si="65"/>
        <v>0</v>
      </c>
      <c r="BM73" s="387">
        <f t="shared" si="66"/>
        <v>0</v>
      </c>
      <c r="BN73" s="398">
        <f t="shared" si="67"/>
        <v>52500000</v>
      </c>
      <c r="BO73" s="398">
        <f t="shared" si="68"/>
        <v>0</v>
      </c>
      <c r="BP73" s="398">
        <f t="shared" si="69"/>
        <v>0</v>
      </c>
      <c r="BQ73" s="398">
        <f t="shared" si="70"/>
        <v>52500000</v>
      </c>
      <c r="BR73" s="398">
        <f t="shared" si="71"/>
        <v>0</v>
      </c>
      <c r="BS73" s="398">
        <f t="shared" si="72"/>
        <v>0</v>
      </c>
      <c r="BT73" s="398">
        <f t="shared" si="73"/>
        <v>52500000</v>
      </c>
      <c r="BU73" s="398">
        <f t="shared" si="74"/>
        <v>0</v>
      </c>
      <c r="BV73" s="398">
        <f t="shared" si="75"/>
        <v>0</v>
      </c>
      <c r="BW73" s="398">
        <f t="shared" si="76"/>
        <v>52500000</v>
      </c>
      <c r="BX73" s="398">
        <f t="shared" si="77"/>
        <v>0</v>
      </c>
      <c r="BY73" s="398">
        <f t="shared" si="78"/>
        <v>0</v>
      </c>
      <c r="BZ73" s="398">
        <f t="shared" si="79"/>
        <v>52500000</v>
      </c>
      <c r="CA73" s="398">
        <f t="shared" si="80"/>
        <v>0</v>
      </c>
      <c r="CB73" s="398">
        <f t="shared" si="81"/>
        <v>0</v>
      </c>
      <c r="CC73" s="398">
        <f t="shared" si="82"/>
        <v>52500000</v>
      </c>
      <c r="CD73" s="398">
        <f t="shared" si="83"/>
        <v>0</v>
      </c>
      <c r="CE73" s="398">
        <f t="shared" si="84"/>
        <v>0</v>
      </c>
      <c r="CF73" s="398">
        <f t="shared" si="85"/>
        <v>52500000</v>
      </c>
      <c r="CG73" s="398">
        <f t="shared" si="86"/>
        <v>0</v>
      </c>
      <c r="CH73" s="398">
        <f t="shared" si="87"/>
        <v>0</v>
      </c>
      <c r="CI73" s="398">
        <f t="shared" si="88"/>
        <v>52500000</v>
      </c>
      <c r="CJ73" s="399"/>
      <c r="CK73" s="400" t="s">
        <v>339</v>
      </c>
      <c r="CL73" s="399">
        <f t="shared" si="89"/>
        <v>0</v>
      </c>
      <c r="CM73" s="399">
        <f t="shared" si="90"/>
        <v>0</v>
      </c>
      <c r="CN73" s="399">
        <f t="shared" si="91"/>
        <v>52500000</v>
      </c>
      <c r="CO73" s="399">
        <f t="shared" si="92"/>
        <v>0</v>
      </c>
      <c r="CP73" s="399">
        <f t="shared" si="93"/>
        <v>0</v>
      </c>
      <c r="CQ73" s="399">
        <f t="shared" si="94"/>
        <v>52500000</v>
      </c>
      <c r="CR73" s="399">
        <f t="shared" si="95"/>
        <v>0</v>
      </c>
      <c r="CS73" s="399">
        <f t="shared" si="96"/>
        <v>0</v>
      </c>
      <c r="CT73" s="399">
        <f t="shared" si="97"/>
        <v>52500000</v>
      </c>
      <c r="CU73" s="399">
        <f t="shared" si="98"/>
        <v>0</v>
      </c>
      <c r="CV73" s="399">
        <f t="shared" si="99"/>
        <v>0</v>
      </c>
      <c r="CW73" s="399">
        <f t="shared" si="100"/>
        <v>52500000</v>
      </c>
      <c r="CX73" s="399">
        <f t="shared" si="101"/>
        <v>0</v>
      </c>
      <c r="CY73" s="399">
        <f t="shared" si="102"/>
        <v>0</v>
      </c>
      <c r="CZ73" s="399">
        <f t="shared" si="103"/>
        <v>52500000</v>
      </c>
      <c r="DA73" s="399">
        <f t="shared" si="104"/>
        <v>4375000</v>
      </c>
      <c r="DB73" s="399">
        <f t="shared" si="105"/>
        <v>4375000</v>
      </c>
      <c r="DC73" s="399">
        <f t="shared" si="106"/>
        <v>48125000</v>
      </c>
      <c r="DD73" s="399">
        <f t="shared" si="107"/>
        <v>6562500</v>
      </c>
      <c r="DE73" s="399">
        <f t="shared" si="108"/>
        <v>10937500</v>
      </c>
      <c r="DF73" s="399">
        <f t="shared" si="0"/>
        <v>41562500</v>
      </c>
      <c r="DG73" s="399">
        <f t="shared" si="109"/>
        <v>6562500</v>
      </c>
      <c r="DH73" s="399">
        <f t="shared" si="1"/>
        <v>17500000</v>
      </c>
      <c r="DI73" s="399">
        <f t="shared" si="2"/>
        <v>35000000</v>
      </c>
      <c r="DJ73" s="399">
        <f t="shared" si="110"/>
        <v>6562500</v>
      </c>
      <c r="DK73" s="399">
        <f t="shared" si="3"/>
        <v>24062500</v>
      </c>
      <c r="DL73" s="399">
        <f t="shared" si="4"/>
        <v>28437500</v>
      </c>
      <c r="DM73" s="399">
        <f t="shared" si="117"/>
        <v>6562500</v>
      </c>
      <c r="DN73" s="399">
        <f t="shared" si="6"/>
        <v>30625000</v>
      </c>
      <c r="DO73" s="399">
        <f t="shared" si="111"/>
        <v>21875000</v>
      </c>
      <c r="DP73" s="410">
        <f>F73/8</f>
        <v>6562500</v>
      </c>
      <c r="DQ73" s="399">
        <f t="shared" si="112"/>
        <v>37187500</v>
      </c>
      <c r="DR73" s="399">
        <f t="shared" si="113"/>
        <v>15312500</v>
      </c>
      <c r="DS73" s="399">
        <f t="shared" ref="DS73:DS136" si="122">+F73/8</f>
        <v>6562500</v>
      </c>
      <c r="DT73" s="399">
        <f t="shared" si="114"/>
        <v>43750000</v>
      </c>
      <c r="DU73" s="399">
        <f t="shared" si="115"/>
        <v>8750000</v>
      </c>
      <c r="DV73" s="401"/>
      <c r="DW73" s="645"/>
      <c r="DX73" s="406"/>
    </row>
    <row r="74" spans="1:130" ht="20.100000000000001" hidden="1" customHeight="1">
      <c r="A74" s="663">
        <f t="shared" si="116"/>
        <v>38</v>
      </c>
      <c r="B74" s="664" t="s">
        <v>380</v>
      </c>
      <c r="C74" s="385" t="s">
        <v>344</v>
      </c>
      <c r="D74" s="385" t="s">
        <v>226</v>
      </c>
      <c r="E74" s="385">
        <v>2018</v>
      </c>
      <c r="F74" s="386"/>
      <c r="G74" s="387">
        <f t="shared" si="10"/>
        <v>4</v>
      </c>
      <c r="H74" s="387">
        <f t="shared" si="11"/>
        <v>0</v>
      </c>
      <c r="I74" s="387">
        <f t="shared" si="12"/>
        <v>4</v>
      </c>
      <c r="J74" s="388">
        <f t="shared" si="13"/>
        <v>0</v>
      </c>
      <c r="K74" s="389">
        <f t="shared" si="14"/>
        <v>0</v>
      </c>
      <c r="L74" s="390">
        <f t="shared" si="15"/>
        <v>0.5</v>
      </c>
      <c r="M74" s="391" t="str">
        <f t="shared" si="16"/>
        <v>I</v>
      </c>
      <c r="N74" s="389">
        <f t="shared" si="17"/>
        <v>0</v>
      </c>
      <c r="O74" s="388">
        <f t="shared" si="18"/>
        <v>0</v>
      </c>
      <c r="P74" s="388">
        <f t="shared" si="19"/>
        <v>0</v>
      </c>
      <c r="Q74" s="392">
        <f t="shared" si="20"/>
        <v>0</v>
      </c>
      <c r="R74" s="393">
        <f t="shared" si="21"/>
        <v>0</v>
      </c>
      <c r="S74" s="393">
        <f t="shared" si="22"/>
        <v>0</v>
      </c>
      <c r="T74" s="392">
        <f t="shared" si="23"/>
        <v>0</v>
      </c>
      <c r="U74" s="393">
        <f t="shared" si="24"/>
        <v>0</v>
      </c>
      <c r="V74" s="393">
        <f t="shared" si="25"/>
        <v>0</v>
      </c>
      <c r="W74" s="392">
        <f t="shared" si="26"/>
        <v>0</v>
      </c>
      <c r="X74" s="393">
        <f t="shared" si="27"/>
        <v>0</v>
      </c>
      <c r="Y74" s="393">
        <f t="shared" si="28"/>
        <v>0</v>
      </c>
      <c r="Z74" s="392">
        <f t="shared" si="29"/>
        <v>0</v>
      </c>
      <c r="AA74" s="393">
        <f t="shared" si="30"/>
        <v>0</v>
      </c>
      <c r="AB74" s="393">
        <f t="shared" si="31"/>
        <v>0</v>
      </c>
      <c r="AC74" s="392">
        <f t="shared" si="32"/>
        <v>0</v>
      </c>
      <c r="AD74" s="393">
        <f t="shared" si="33"/>
        <v>0</v>
      </c>
      <c r="AE74" s="394">
        <f t="shared" si="8"/>
        <v>2021</v>
      </c>
      <c r="AF74" s="393">
        <f t="shared" si="34"/>
        <v>0</v>
      </c>
      <c r="AG74" s="392">
        <f t="shared" si="35"/>
        <v>0</v>
      </c>
      <c r="AH74" s="388">
        <f t="shared" si="36"/>
        <v>0</v>
      </c>
      <c r="AI74" s="395">
        <f t="shared" si="37"/>
        <v>0</v>
      </c>
      <c r="AJ74" s="396">
        <f t="shared" si="38"/>
        <v>0</v>
      </c>
      <c r="AK74" s="388">
        <f t="shared" si="39"/>
        <v>0</v>
      </c>
      <c r="AL74" s="397">
        <f t="shared" si="40"/>
        <v>7</v>
      </c>
      <c r="AM74" s="393">
        <f t="shared" si="41"/>
        <v>6</v>
      </c>
      <c r="AN74" s="393">
        <f t="shared" si="42"/>
        <v>6</v>
      </c>
      <c r="AO74" s="393">
        <f t="shared" si="43"/>
        <v>6</v>
      </c>
      <c r="AP74" s="393">
        <f t="shared" si="44"/>
        <v>6</v>
      </c>
      <c r="AQ74" s="393">
        <f t="shared" si="45"/>
        <v>6</v>
      </c>
      <c r="AR74" s="393">
        <f t="shared" si="46"/>
        <v>6</v>
      </c>
      <c r="AS74" s="393">
        <f t="shared" si="47"/>
        <v>6</v>
      </c>
      <c r="AT74" s="393">
        <f t="shared" si="48"/>
        <v>6</v>
      </c>
      <c r="AU74" s="393">
        <f t="shared" si="49"/>
        <v>6</v>
      </c>
      <c r="AV74" s="393">
        <f t="shared" si="50"/>
        <v>6</v>
      </c>
      <c r="AW74" s="393">
        <f t="shared" si="51"/>
        <v>6</v>
      </c>
      <c r="AX74" s="393">
        <f t="shared" si="52"/>
        <v>6</v>
      </c>
      <c r="AY74" s="393">
        <f t="shared" si="53"/>
        <v>6</v>
      </c>
      <c r="AZ74" s="393">
        <f t="shared" si="54"/>
        <v>6</v>
      </c>
      <c r="BA74" s="393">
        <f t="shared" si="55"/>
        <v>6</v>
      </c>
      <c r="BB74" s="393">
        <f t="shared" si="56"/>
        <v>6</v>
      </c>
      <c r="BC74" s="393">
        <f t="shared" si="57"/>
        <v>6</v>
      </c>
      <c r="BD74" s="393">
        <f t="shared" si="9"/>
        <v>6</v>
      </c>
      <c r="BE74" s="393">
        <f t="shared" si="58"/>
        <v>12</v>
      </c>
      <c r="BF74" s="393">
        <f t="shared" si="59"/>
        <v>12</v>
      </c>
      <c r="BG74" s="393">
        <f t="shared" si="60"/>
        <v>12</v>
      </c>
      <c r="BH74" s="398">
        <f t="shared" si="61"/>
        <v>0</v>
      </c>
      <c r="BI74" s="398">
        <f t="shared" si="62"/>
        <v>0</v>
      </c>
      <c r="BJ74" s="398">
        <f t="shared" si="63"/>
        <v>0</v>
      </c>
      <c r="BK74" s="398">
        <f t="shared" si="64"/>
        <v>0</v>
      </c>
      <c r="BL74" s="398">
        <f t="shared" si="65"/>
        <v>0</v>
      </c>
      <c r="BM74" s="387">
        <f t="shared" si="66"/>
        <v>0</v>
      </c>
      <c r="BN74" s="398">
        <f t="shared" si="67"/>
        <v>0</v>
      </c>
      <c r="BO74" s="398">
        <f t="shared" si="68"/>
        <v>0</v>
      </c>
      <c r="BP74" s="398">
        <f t="shared" si="69"/>
        <v>0</v>
      </c>
      <c r="BQ74" s="398">
        <f t="shared" si="70"/>
        <v>0</v>
      </c>
      <c r="BR74" s="398">
        <f t="shared" si="71"/>
        <v>0</v>
      </c>
      <c r="BS74" s="398">
        <f t="shared" si="72"/>
        <v>0</v>
      </c>
      <c r="BT74" s="398">
        <f t="shared" si="73"/>
        <v>0</v>
      </c>
      <c r="BU74" s="398">
        <f t="shared" si="74"/>
        <v>0</v>
      </c>
      <c r="BV74" s="398">
        <f t="shared" si="75"/>
        <v>0</v>
      </c>
      <c r="BW74" s="398">
        <f t="shared" si="76"/>
        <v>0</v>
      </c>
      <c r="BX74" s="398">
        <f t="shared" si="77"/>
        <v>0</v>
      </c>
      <c r="BY74" s="398">
        <f t="shared" si="78"/>
        <v>0</v>
      </c>
      <c r="BZ74" s="398">
        <f t="shared" si="79"/>
        <v>0</v>
      </c>
      <c r="CA74" s="398">
        <f t="shared" si="80"/>
        <v>0</v>
      </c>
      <c r="CB74" s="398">
        <f t="shared" si="81"/>
        <v>0</v>
      </c>
      <c r="CC74" s="398">
        <f t="shared" si="82"/>
        <v>0</v>
      </c>
      <c r="CD74" s="398">
        <f t="shared" si="83"/>
        <v>0</v>
      </c>
      <c r="CE74" s="398">
        <f t="shared" si="84"/>
        <v>0</v>
      </c>
      <c r="CF74" s="398">
        <f t="shared" si="85"/>
        <v>0</v>
      </c>
      <c r="CG74" s="398">
        <f t="shared" si="86"/>
        <v>0</v>
      </c>
      <c r="CH74" s="398">
        <f t="shared" si="87"/>
        <v>0</v>
      </c>
      <c r="CI74" s="398">
        <f t="shared" si="88"/>
        <v>0</v>
      </c>
      <c r="CJ74" s="399"/>
      <c r="CK74" s="400" t="s">
        <v>339</v>
      </c>
      <c r="CL74" s="399">
        <f t="shared" si="89"/>
        <v>0</v>
      </c>
      <c r="CM74" s="399">
        <f t="shared" si="90"/>
        <v>0</v>
      </c>
      <c r="CN74" s="399">
        <f t="shared" si="91"/>
        <v>0</v>
      </c>
      <c r="CO74" s="399">
        <f t="shared" si="92"/>
        <v>0</v>
      </c>
      <c r="CP74" s="399">
        <f t="shared" si="93"/>
        <v>0</v>
      </c>
      <c r="CQ74" s="399">
        <f t="shared" si="94"/>
        <v>0</v>
      </c>
      <c r="CR74" s="399">
        <f t="shared" si="95"/>
        <v>0</v>
      </c>
      <c r="CS74" s="399">
        <f t="shared" si="96"/>
        <v>0</v>
      </c>
      <c r="CT74" s="399">
        <f t="shared" si="97"/>
        <v>0</v>
      </c>
      <c r="CU74" s="399">
        <f t="shared" si="98"/>
        <v>0</v>
      </c>
      <c r="CV74" s="399">
        <f t="shared" si="99"/>
        <v>0</v>
      </c>
      <c r="CW74" s="399">
        <f t="shared" si="100"/>
        <v>0</v>
      </c>
      <c r="CX74" s="399">
        <f t="shared" si="101"/>
        <v>0</v>
      </c>
      <c r="CY74" s="399">
        <f t="shared" si="102"/>
        <v>0</v>
      </c>
      <c r="CZ74" s="399">
        <f t="shared" si="103"/>
        <v>0</v>
      </c>
      <c r="DA74" s="399">
        <f t="shared" si="104"/>
        <v>0</v>
      </c>
      <c r="DB74" s="399">
        <f t="shared" si="105"/>
        <v>0</v>
      </c>
      <c r="DC74" s="399">
        <f t="shared" si="106"/>
        <v>0</v>
      </c>
      <c r="DD74" s="399">
        <f t="shared" si="107"/>
        <v>0</v>
      </c>
      <c r="DE74" s="399">
        <f t="shared" si="108"/>
        <v>0</v>
      </c>
      <c r="DF74" s="399">
        <f t="shared" si="0"/>
        <v>0</v>
      </c>
      <c r="DG74" s="399">
        <f t="shared" si="109"/>
        <v>0</v>
      </c>
      <c r="DH74" s="399">
        <f t="shared" si="1"/>
        <v>0</v>
      </c>
      <c r="DI74" s="399">
        <f t="shared" si="2"/>
        <v>0</v>
      </c>
      <c r="DJ74" s="399">
        <f t="shared" si="110"/>
        <v>0</v>
      </c>
      <c r="DK74" s="399">
        <f t="shared" si="3"/>
        <v>0</v>
      </c>
      <c r="DL74" s="399">
        <f t="shared" si="4"/>
        <v>0</v>
      </c>
      <c r="DM74" s="399">
        <f t="shared" si="117"/>
        <v>0</v>
      </c>
      <c r="DN74" s="399">
        <f t="shared" si="6"/>
        <v>0</v>
      </c>
      <c r="DO74" s="399">
        <f t="shared" si="111"/>
        <v>0</v>
      </c>
      <c r="DP74" s="398"/>
      <c r="DQ74" s="399"/>
      <c r="DR74" s="399"/>
      <c r="DS74" s="399">
        <f t="shared" si="122"/>
        <v>0</v>
      </c>
      <c r="DT74" s="399">
        <f t="shared" si="114"/>
        <v>0</v>
      </c>
      <c r="DU74" s="399"/>
      <c r="DV74" s="401"/>
      <c r="DW74" s="645"/>
      <c r="DX74" s="406"/>
    </row>
    <row r="75" spans="1:130" ht="20.100000000000001" hidden="1" customHeight="1">
      <c r="A75" s="663">
        <f t="shared" si="116"/>
        <v>39</v>
      </c>
      <c r="B75" s="664" t="s">
        <v>380</v>
      </c>
      <c r="C75" s="385" t="s">
        <v>344</v>
      </c>
      <c r="D75" s="385" t="s">
        <v>226</v>
      </c>
      <c r="E75" s="385">
        <v>2018</v>
      </c>
      <c r="F75" s="386"/>
      <c r="G75" s="387">
        <f t="shared" si="10"/>
        <v>4</v>
      </c>
      <c r="H75" s="387">
        <f t="shared" si="11"/>
        <v>0</v>
      </c>
      <c r="I75" s="387">
        <f t="shared" si="12"/>
        <v>4</v>
      </c>
      <c r="J75" s="388">
        <f t="shared" si="13"/>
        <v>0</v>
      </c>
      <c r="K75" s="389">
        <f t="shared" si="14"/>
        <v>0</v>
      </c>
      <c r="L75" s="390">
        <f t="shared" si="15"/>
        <v>0.5</v>
      </c>
      <c r="M75" s="391" t="str">
        <f t="shared" si="16"/>
        <v>I</v>
      </c>
      <c r="N75" s="389">
        <f t="shared" si="17"/>
        <v>0</v>
      </c>
      <c r="O75" s="388">
        <f t="shared" si="18"/>
        <v>0</v>
      </c>
      <c r="P75" s="388">
        <f t="shared" si="19"/>
        <v>0</v>
      </c>
      <c r="Q75" s="392">
        <f t="shared" si="20"/>
        <v>0</v>
      </c>
      <c r="R75" s="393">
        <f t="shared" si="21"/>
        <v>0</v>
      </c>
      <c r="S75" s="393">
        <f t="shared" si="22"/>
        <v>0</v>
      </c>
      <c r="T75" s="392">
        <f t="shared" si="23"/>
        <v>0</v>
      </c>
      <c r="U75" s="393">
        <f t="shared" si="24"/>
        <v>0</v>
      </c>
      <c r="V75" s="393">
        <f t="shared" si="25"/>
        <v>0</v>
      </c>
      <c r="W75" s="392">
        <f t="shared" si="26"/>
        <v>0</v>
      </c>
      <c r="X75" s="393">
        <f t="shared" si="27"/>
        <v>0</v>
      </c>
      <c r="Y75" s="393">
        <f t="shared" si="28"/>
        <v>0</v>
      </c>
      <c r="Z75" s="392">
        <f t="shared" si="29"/>
        <v>0</v>
      </c>
      <c r="AA75" s="393">
        <f t="shared" si="30"/>
        <v>0</v>
      </c>
      <c r="AB75" s="393">
        <f t="shared" si="31"/>
        <v>0</v>
      </c>
      <c r="AC75" s="392">
        <f t="shared" si="32"/>
        <v>0</v>
      </c>
      <c r="AD75" s="393">
        <f t="shared" si="33"/>
        <v>0</v>
      </c>
      <c r="AE75" s="394">
        <f t="shared" si="8"/>
        <v>2021</v>
      </c>
      <c r="AF75" s="393">
        <f t="shared" si="34"/>
        <v>0</v>
      </c>
      <c r="AG75" s="392">
        <f t="shared" si="35"/>
        <v>0</v>
      </c>
      <c r="AH75" s="388">
        <f t="shared" si="36"/>
        <v>0</v>
      </c>
      <c r="AI75" s="395">
        <f t="shared" si="37"/>
        <v>0</v>
      </c>
      <c r="AJ75" s="396">
        <f t="shared" si="38"/>
        <v>0</v>
      </c>
      <c r="AK75" s="388">
        <f t="shared" si="39"/>
        <v>0</v>
      </c>
      <c r="AL75" s="397">
        <f t="shared" si="40"/>
        <v>7</v>
      </c>
      <c r="AM75" s="393">
        <f t="shared" si="41"/>
        <v>6</v>
      </c>
      <c r="AN75" s="393">
        <f t="shared" si="42"/>
        <v>6</v>
      </c>
      <c r="AO75" s="393">
        <f t="shared" si="43"/>
        <v>6</v>
      </c>
      <c r="AP75" s="393">
        <f t="shared" si="44"/>
        <v>6</v>
      </c>
      <c r="AQ75" s="393">
        <f t="shared" si="45"/>
        <v>6</v>
      </c>
      <c r="AR75" s="393">
        <f t="shared" si="46"/>
        <v>6</v>
      </c>
      <c r="AS75" s="393">
        <f t="shared" si="47"/>
        <v>6</v>
      </c>
      <c r="AT75" s="393">
        <f t="shared" si="48"/>
        <v>6</v>
      </c>
      <c r="AU75" s="393">
        <f t="shared" si="49"/>
        <v>6</v>
      </c>
      <c r="AV75" s="393">
        <f t="shared" si="50"/>
        <v>6</v>
      </c>
      <c r="AW75" s="393">
        <f t="shared" si="51"/>
        <v>6</v>
      </c>
      <c r="AX75" s="393">
        <f t="shared" si="52"/>
        <v>6</v>
      </c>
      <c r="AY75" s="393">
        <f t="shared" si="53"/>
        <v>6</v>
      </c>
      <c r="AZ75" s="393">
        <f t="shared" si="54"/>
        <v>6</v>
      </c>
      <c r="BA75" s="393">
        <f t="shared" si="55"/>
        <v>6</v>
      </c>
      <c r="BB75" s="393">
        <f t="shared" si="56"/>
        <v>6</v>
      </c>
      <c r="BC75" s="393">
        <f t="shared" si="57"/>
        <v>6</v>
      </c>
      <c r="BD75" s="393">
        <f t="shared" si="9"/>
        <v>6</v>
      </c>
      <c r="BE75" s="393">
        <f t="shared" si="58"/>
        <v>12</v>
      </c>
      <c r="BF75" s="393">
        <f t="shared" si="59"/>
        <v>12</v>
      </c>
      <c r="BG75" s="393">
        <f t="shared" si="60"/>
        <v>12</v>
      </c>
      <c r="BH75" s="398">
        <f t="shared" si="61"/>
        <v>0</v>
      </c>
      <c r="BI75" s="398">
        <f t="shared" si="62"/>
        <v>0</v>
      </c>
      <c r="BJ75" s="398">
        <f t="shared" si="63"/>
        <v>0</v>
      </c>
      <c r="BK75" s="398">
        <f t="shared" si="64"/>
        <v>0</v>
      </c>
      <c r="BL75" s="398">
        <f t="shared" si="65"/>
        <v>0</v>
      </c>
      <c r="BM75" s="387">
        <f t="shared" si="66"/>
        <v>0</v>
      </c>
      <c r="BN75" s="398">
        <f t="shared" si="67"/>
        <v>0</v>
      </c>
      <c r="BO75" s="398">
        <f t="shared" si="68"/>
        <v>0</v>
      </c>
      <c r="BP75" s="398">
        <f t="shared" si="69"/>
        <v>0</v>
      </c>
      <c r="BQ75" s="398">
        <f t="shared" si="70"/>
        <v>0</v>
      </c>
      <c r="BR75" s="398">
        <f t="shared" si="71"/>
        <v>0</v>
      </c>
      <c r="BS75" s="398">
        <f t="shared" si="72"/>
        <v>0</v>
      </c>
      <c r="BT75" s="398">
        <f t="shared" si="73"/>
        <v>0</v>
      </c>
      <c r="BU75" s="398">
        <f t="shared" si="74"/>
        <v>0</v>
      </c>
      <c r="BV75" s="398">
        <f t="shared" si="75"/>
        <v>0</v>
      </c>
      <c r="BW75" s="398">
        <f t="shared" si="76"/>
        <v>0</v>
      </c>
      <c r="BX75" s="398">
        <f t="shared" si="77"/>
        <v>0</v>
      </c>
      <c r="BY75" s="398">
        <f t="shared" si="78"/>
        <v>0</v>
      </c>
      <c r="BZ75" s="398">
        <f t="shared" si="79"/>
        <v>0</v>
      </c>
      <c r="CA75" s="398">
        <f t="shared" si="80"/>
        <v>0</v>
      </c>
      <c r="CB75" s="398">
        <f t="shared" si="81"/>
        <v>0</v>
      </c>
      <c r="CC75" s="398">
        <f t="shared" si="82"/>
        <v>0</v>
      </c>
      <c r="CD75" s="398">
        <f t="shared" si="83"/>
        <v>0</v>
      </c>
      <c r="CE75" s="398">
        <f t="shared" si="84"/>
        <v>0</v>
      </c>
      <c r="CF75" s="398">
        <f t="shared" si="85"/>
        <v>0</v>
      </c>
      <c r="CG75" s="398">
        <f t="shared" si="86"/>
        <v>0</v>
      </c>
      <c r="CH75" s="398">
        <f t="shared" si="87"/>
        <v>0</v>
      </c>
      <c r="CI75" s="398">
        <f t="shared" si="88"/>
        <v>0</v>
      </c>
      <c r="CJ75" s="399"/>
      <c r="CK75" s="400" t="s">
        <v>339</v>
      </c>
      <c r="CL75" s="399">
        <f t="shared" si="89"/>
        <v>0</v>
      </c>
      <c r="CM75" s="399">
        <f t="shared" si="90"/>
        <v>0</v>
      </c>
      <c r="CN75" s="399">
        <f t="shared" si="91"/>
        <v>0</v>
      </c>
      <c r="CO75" s="399">
        <f t="shared" si="92"/>
        <v>0</v>
      </c>
      <c r="CP75" s="399">
        <f t="shared" si="93"/>
        <v>0</v>
      </c>
      <c r="CQ75" s="399">
        <f t="shared" si="94"/>
        <v>0</v>
      </c>
      <c r="CR75" s="399">
        <f t="shared" si="95"/>
        <v>0</v>
      </c>
      <c r="CS75" s="399">
        <f t="shared" si="96"/>
        <v>0</v>
      </c>
      <c r="CT75" s="399">
        <f t="shared" si="97"/>
        <v>0</v>
      </c>
      <c r="CU75" s="399">
        <f t="shared" si="98"/>
        <v>0</v>
      </c>
      <c r="CV75" s="399">
        <f t="shared" si="99"/>
        <v>0</v>
      </c>
      <c r="CW75" s="399">
        <f t="shared" si="100"/>
        <v>0</v>
      </c>
      <c r="CX75" s="399">
        <f t="shared" si="101"/>
        <v>0</v>
      </c>
      <c r="CY75" s="399">
        <f t="shared" si="102"/>
        <v>0</v>
      </c>
      <c r="CZ75" s="399">
        <f t="shared" si="103"/>
        <v>0</v>
      </c>
      <c r="DA75" s="399">
        <f t="shared" si="104"/>
        <v>0</v>
      </c>
      <c r="DB75" s="399">
        <f t="shared" si="105"/>
        <v>0</v>
      </c>
      <c r="DC75" s="399">
        <f t="shared" si="106"/>
        <v>0</v>
      </c>
      <c r="DD75" s="399">
        <f t="shared" si="107"/>
        <v>0</v>
      </c>
      <c r="DE75" s="399">
        <f t="shared" si="108"/>
        <v>0</v>
      </c>
      <c r="DF75" s="399">
        <f t="shared" si="0"/>
        <v>0</v>
      </c>
      <c r="DG75" s="399">
        <f t="shared" si="109"/>
        <v>0</v>
      </c>
      <c r="DH75" s="399">
        <f t="shared" si="1"/>
        <v>0</v>
      </c>
      <c r="DI75" s="399">
        <f t="shared" si="2"/>
        <v>0</v>
      </c>
      <c r="DJ75" s="399">
        <f t="shared" si="110"/>
        <v>0</v>
      </c>
      <c r="DK75" s="399">
        <f t="shared" si="3"/>
        <v>0</v>
      </c>
      <c r="DL75" s="399">
        <f t="shared" si="4"/>
        <v>0</v>
      </c>
      <c r="DM75" s="399">
        <f t="shared" si="117"/>
        <v>0</v>
      </c>
      <c r="DN75" s="399">
        <f t="shared" si="6"/>
        <v>0</v>
      </c>
      <c r="DO75" s="399">
        <f t="shared" si="111"/>
        <v>0</v>
      </c>
      <c r="DP75" s="398"/>
      <c r="DQ75" s="399"/>
      <c r="DR75" s="399"/>
      <c r="DS75" s="399">
        <f t="shared" si="122"/>
        <v>0</v>
      </c>
      <c r="DT75" s="399">
        <f t="shared" si="114"/>
        <v>0</v>
      </c>
      <c r="DU75" s="399"/>
      <c r="DV75" s="401"/>
      <c r="DW75" s="645"/>
      <c r="DX75" s="406"/>
    </row>
    <row r="76" spans="1:130" ht="20.100000000000001" hidden="1" customHeight="1">
      <c r="A76" s="663">
        <f t="shared" si="116"/>
        <v>40</v>
      </c>
      <c r="B76" s="664" t="s">
        <v>380</v>
      </c>
      <c r="C76" s="385" t="s">
        <v>344</v>
      </c>
      <c r="D76" s="385" t="s">
        <v>226</v>
      </c>
      <c r="E76" s="385">
        <v>2018</v>
      </c>
      <c r="F76" s="386"/>
      <c r="G76" s="387">
        <f t="shared" si="10"/>
        <v>4</v>
      </c>
      <c r="H76" s="387">
        <f t="shared" si="11"/>
        <v>0</v>
      </c>
      <c r="I76" s="387">
        <f t="shared" si="12"/>
        <v>4</v>
      </c>
      <c r="J76" s="388">
        <f t="shared" si="13"/>
        <v>0</v>
      </c>
      <c r="K76" s="389">
        <f t="shared" si="14"/>
        <v>0</v>
      </c>
      <c r="L76" s="390">
        <f t="shared" si="15"/>
        <v>0.5</v>
      </c>
      <c r="M76" s="391" t="str">
        <f t="shared" si="16"/>
        <v>I</v>
      </c>
      <c r="N76" s="389">
        <f t="shared" si="17"/>
        <v>0</v>
      </c>
      <c r="O76" s="388">
        <f t="shared" si="18"/>
        <v>0</v>
      </c>
      <c r="P76" s="388">
        <f t="shared" si="19"/>
        <v>0</v>
      </c>
      <c r="Q76" s="392">
        <f t="shared" si="20"/>
        <v>0</v>
      </c>
      <c r="R76" s="393">
        <f t="shared" si="21"/>
        <v>0</v>
      </c>
      <c r="S76" s="393">
        <f t="shared" si="22"/>
        <v>0</v>
      </c>
      <c r="T76" s="392">
        <f t="shared" si="23"/>
        <v>0</v>
      </c>
      <c r="U76" s="393">
        <f t="shared" si="24"/>
        <v>0</v>
      </c>
      <c r="V76" s="393">
        <f t="shared" si="25"/>
        <v>0</v>
      </c>
      <c r="W76" s="392">
        <f t="shared" si="26"/>
        <v>0</v>
      </c>
      <c r="X76" s="393">
        <f t="shared" si="27"/>
        <v>0</v>
      </c>
      <c r="Y76" s="393">
        <f t="shared" si="28"/>
        <v>0</v>
      </c>
      <c r="Z76" s="392">
        <f t="shared" si="29"/>
        <v>0</v>
      </c>
      <c r="AA76" s="393">
        <f t="shared" si="30"/>
        <v>0</v>
      </c>
      <c r="AB76" s="393">
        <f t="shared" si="31"/>
        <v>0</v>
      </c>
      <c r="AC76" s="392">
        <f t="shared" si="32"/>
        <v>0</v>
      </c>
      <c r="AD76" s="393">
        <f t="shared" si="33"/>
        <v>0</v>
      </c>
      <c r="AE76" s="394">
        <f t="shared" si="8"/>
        <v>2021</v>
      </c>
      <c r="AF76" s="393">
        <f t="shared" si="34"/>
        <v>0</v>
      </c>
      <c r="AG76" s="392">
        <f t="shared" si="35"/>
        <v>0</v>
      </c>
      <c r="AH76" s="388">
        <f t="shared" si="36"/>
        <v>0</v>
      </c>
      <c r="AI76" s="395">
        <f t="shared" si="37"/>
        <v>0</v>
      </c>
      <c r="AJ76" s="396">
        <f t="shared" si="38"/>
        <v>0</v>
      </c>
      <c r="AK76" s="388">
        <f t="shared" si="39"/>
        <v>0</v>
      </c>
      <c r="AL76" s="397">
        <f t="shared" si="40"/>
        <v>7</v>
      </c>
      <c r="AM76" s="393">
        <f t="shared" si="41"/>
        <v>6</v>
      </c>
      <c r="AN76" s="393">
        <f t="shared" si="42"/>
        <v>6</v>
      </c>
      <c r="AO76" s="393">
        <f t="shared" si="43"/>
        <v>6</v>
      </c>
      <c r="AP76" s="393">
        <f t="shared" si="44"/>
        <v>6</v>
      </c>
      <c r="AQ76" s="393">
        <f t="shared" si="45"/>
        <v>6</v>
      </c>
      <c r="AR76" s="393">
        <f t="shared" si="46"/>
        <v>6</v>
      </c>
      <c r="AS76" s="393">
        <f t="shared" si="47"/>
        <v>6</v>
      </c>
      <c r="AT76" s="393">
        <f t="shared" si="48"/>
        <v>6</v>
      </c>
      <c r="AU76" s="393">
        <f t="shared" si="49"/>
        <v>6</v>
      </c>
      <c r="AV76" s="393">
        <f t="shared" si="50"/>
        <v>6</v>
      </c>
      <c r="AW76" s="393">
        <f t="shared" si="51"/>
        <v>6</v>
      </c>
      <c r="AX76" s="393">
        <f t="shared" si="52"/>
        <v>6</v>
      </c>
      <c r="AY76" s="393">
        <f t="shared" si="53"/>
        <v>6</v>
      </c>
      <c r="AZ76" s="393">
        <f t="shared" si="54"/>
        <v>6</v>
      </c>
      <c r="BA76" s="393">
        <f t="shared" si="55"/>
        <v>6</v>
      </c>
      <c r="BB76" s="393">
        <f t="shared" si="56"/>
        <v>6</v>
      </c>
      <c r="BC76" s="393">
        <f t="shared" si="57"/>
        <v>6</v>
      </c>
      <c r="BD76" s="393">
        <f t="shared" si="9"/>
        <v>6</v>
      </c>
      <c r="BE76" s="393">
        <f t="shared" si="58"/>
        <v>12</v>
      </c>
      <c r="BF76" s="393">
        <f t="shared" si="59"/>
        <v>12</v>
      </c>
      <c r="BG76" s="393">
        <f t="shared" si="60"/>
        <v>12</v>
      </c>
      <c r="BH76" s="398">
        <f t="shared" si="61"/>
        <v>0</v>
      </c>
      <c r="BI76" s="398">
        <f t="shared" si="62"/>
        <v>0</v>
      </c>
      <c r="BJ76" s="398">
        <f t="shared" si="63"/>
        <v>0</v>
      </c>
      <c r="BK76" s="398">
        <f t="shared" si="64"/>
        <v>0</v>
      </c>
      <c r="BL76" s="398">
        <f t="shared" si="65"/>
        <v>0</v>
      </c>
      <c r="BM76" s="387">
        <f t="shared" si="66"/>
        <v>0</v>
      </c>
      <c r="BN76" s="398">
        <f t="shared" si="67"/>
        <v>0</v>
      </c>
      <c r="BO76" s="398">
        <f t="shared" si="68"/>
        <v>0</v>
      </c>
      <c r="BP76" s="398">
        <f t="shared" si="69"/>
        <v>0</v>
      </c>
      <c r="BQ76" s="398">
        <f t="shared" si="70"/>
        <v>0</v>
      </c>
      <c r="BR76" s="398">
        <f t="shared" si="71"/>
        <v>0</v>
      </c>
      <c r="BS76" s="398">
        <f t="shared" si="72"/>
        <v>0</v>
      </c>
      <c r="BT76" s="398">
        <f t="shared" si="73"/>
        <v>0</v>
      </c>
      <c r="BU76" s="398">
        <f t="shared" si="74"/>
        <v>0</v>
      </c>
      <c r="BV76" s="398">
        <f t="shared" si="75"/>
        <v>0</v>
      </c>
      <c r="BW76" s="398">
        <f t="shared" si="76"/>
        <v>0</v>
      </c>
      <c r="BX76" s="398">
        <f t="shared" si="77"/>
        <v>0</v>
      </c>
      <c r="BY76" s="398">
        <f t="shared" si="78"/>
        <v>0</v>
      </c>
      <c r="BZ76" s="398">
        <f t="shared" si="79"/>
        <v>0</v>
      </c>
      <c r="CA76" s="398">
        <f t="shared" si="80"/>
        <v>0</v>
      </c>
      <c r="CB76" s="398">
        <f t="shared" si="81"/>
        <v>0</v>
      </c>
      <c r="CC76" s="398">
        <f t="shared" si="82"/>
        <v>0</v>
      </c>
      <c r="CD76" s="398">
        <f t="shared" si="83"/>
        <v>0</v>
      </c>
      <c r="CE76" s="398">
        <f t="shared" si="84"/>
        <v>0</v>
      </c>
      <c r="CF76" s="398">
        <f t="shared" si="85"/>
        <v>0</v>
      </c>
      <c r="CG76" s="398">
        <f t="shared" si="86"/>
        <v>0</v>
      </c>
      <c r="CH76" s="398">
        <f t="shared" si="87"/>
        <v>0</v>
      </c>
      <c r="CI76" s="398">
        <f t="shared" si="88"/>
        <v>0</v>
      </c>
      <c r="CJ76" s="399"/>
      <c r="CK76" s="400" t="s">
        <v>339</v>
      </c>
      <c r="CL76" s="399">
        <f t="shared" si="89"/>
        <v>0</v>
      </c>
      <c r="CM76" s="399">
        <f t="shared" si="90"/>
        <v>0</v>
      </c>
      <c r="CN76" s="399">
        <f t="shared" si="91"/>
        <v>0</v>
      </c>
      <c r="CO76" s="399">
        <f t="shared" si="92"/>
        <v>0</v>
      </c>
      <c r="CP76" s="399">
        <f t="shared" si="93"/>
        <v>0</v>
      </c>
      <c r="CQ76" s="399">
        <f t="shared" si="94"/>
        <v>0</v>
      </c>
      <c r="CR76" s="399">
        <f t="shared" si="95"/>
        <v>0</v>
      </c>
      <c r="CS76" s="399">
        <f t="shared" si="96"/>
        <v>0</v>
      </c>
      <c r="CT76" s="399">
        <f t="shared" si="97"/>
        <v>0</v>
      </c>
      <c r="CU76" s="399">
        <f t="shared" si="98"/>
        <v>0</v>
      </c>
      <c r="CV76" s="399">
        <f t="shared" si="99"/>
        <v>0</v>
      </c>
      <c r="CW76" s="399">
        <f t="shared" si="100"/>
        <v>0</v>
      </c>
      <c r="CX76" s="399">
        <f t="shared" si="101"/>
        <v>0</v>
      </c>
      <c r="CY76" s="399">
        <f t="shared" si="102"/>
        <v>0</v>
      </c>
      <c r="CZ76" s="399">
        <f t="shared" si="103"/>
        <v>0</v>
      </c>
      <c r="DA76" s="399">
        <f t="shared" si="104"/>
        <v>0</v>
      </c>
      <c r="DB76" s="399">
        <f t="shared" si="105"/>
        <v>0</v>
      </c>
      <c r="DC76" s="399">
        <f t="shared" si="106"/>
        <v>0</v>
      </c>
      <c r="DD76" s="399">
        <f t="shared" si="107"/>
        <v>0</v>
      </c>
      <c r="DE76" s="399">
        <f t="shared" si="108"/>
        <v>0</v>
      </c>
      <c r="DF76" s="399">
        <f t="shared" si="0"/>
        <v>0</v>
      </c>
      <c r="DG76" s="399">
        <f t="shared" si="109"/>
        <v>0</v>
      </c>
      <c r="DH76" s="399">
        <f t="shared" si="1"/>
        <v>0</v>
      </c>
      <c r="DI76" s="399">
        <f t="shared" si="2"/>
        <v>0</v>
      </c>
      <c r="DJ76" s="399">
        <f t="shared" si="110"/>
        <v>0</v>
      </c>
      <c r="DK76" s="399">
        <f t="shared" si="3"/>
        <v>0</v>
      </c>
      <c r="DL76" s="399">
        <f t="shared" si="4"/>
        <v>0</v>
      </c>
      <c r="DM76" s="399">
        <f t="shared" si="117"/>
        <v>0</v>
      </c>
      <c r="DN76" s="399">
        <f t="shared" si="6"/>
        <v>0</v>
      </c>
      <c r="DO76" s="399">
        <f t="shared" si="111"/>
        <v>0</v>
      </c>
      <c r="DP76" s="398"/>
      <c r="DQ76" s="399"/>
      <c r="DR76" s="399"/>
      <c r="DS76" s="399">
        <f t="shared" si="122"/>
        <v>0</v>
      </c>
      <c r="DT76" s="399">
        <f t="shared" si="114"/>
        <v>0</v>
      </c>
      <c r="DU76" s="399"/>
      <c r="DV76" s="401"/>
      <c r="DW76" s="645"/>
      <c r="DX76" s="406"/>
    </row>
    <row r="77" spans="1:130" ht="20.100000000000001" hidden="1" customHeight="1">
      <c r="A77" s="663">
        <f t="shared" si="116"/>
        <v>41</v>
      </c>
      <c r="B77" s="664" t="s">
        <v>380</v>
      </c>
      <c r="C77" s="385" t="s">
        <v>344</v>
      </c>
      <c r="D77" s="385" t="s">
        <v>226</v>
      </c>
      <c r="E77" s="385">
        <v>2018</v>
      </c>
      <c r="F77" s="386"/>
      <c r="G77" s="387">
        <f t="shared" si="10"/>
        <v>4</v>
      </c>
      <c r="H77" s="387">
        <f t="shared" si="11"/>
        <v>0</v>
      </c>
      <c r="I77" s="387">
        <f t="shared" si="12"/>
        <v>4</v>
      </c>
      <c r="J77" s="388">
        <f t="shared" si="13"/>
        <v>0</v>
      </c>
      <c r="K77" s="389">
        <f t="shared" si="14"/>
        <v>0</v>
      </c>
      <c r="L77" s="390">
        <f t="shared" si="15"/>
        <v>0.5</v>
      </c>
      <c r="M77" s="391" t="str">
        <f t="shared" si="16"/>
        <v>I</v>
      </c>
      <c r="N77" s="389">
        <f t="shared" si="17"/>
        <v>0</v>
      </c>
      <c r="O77" s="388">
        <f t="shared" si="18"/>
        <v>0</v>
      </c>
      <c r="P77" s="388">
        <f t="shared" si="19"/>
        <v>0</v>
      </c>
      <c r="Q77" s="392">
        <f t="shared" si="20"/>
        <v>0</v>
      </c>
      <c r="R77" s="393">
        <f t="shared" si="21"/>
        <v>0</v>
      </c>
      <c r="S77" s="393">
        <f t="shared" si="22"/>
        <v>0</v>
      </c>
      <c r="T77" s="392">
        <f t="shared" si="23"/>
        <v>0</v>
      </c>
      <c r="U77" s="393">
        <f t="shared" si="24"/>
        <v>0</v>
      </c>
      <c r="V77" s="393">
        <f t="shared" si="25"/>
        <v>0</v>
      </c>
      <c r="W77" s="392">
        <f t="shared" si="26"/>
        <v>0</v>
      </c>
      <c r="X77" s="393">
        <f t="shared" si="27"/>
        <v>0</v>
      </c>
      <c r="Y77" s="393">
        <f t="shared" si="28"/>
        <v>0</v>
      </c>
      <c r="Z77" s="392">
        <f t="shared" si="29"/>
        <v>0</v>
      </c>
      <c r="AA77" s="393">
        <f t="shared" si="30"/>
        <v>0</v>
      </c>
      <c r="AB77" s="393">
        <f t="shared" si="31"/>
        <v>0</v>
      </c>
      <c r="AC77" s="392">
        <f t="shared" si="32"/>
        <v>0</v>
      </c>
      <c r="AD77" s="393">
        <f t="shared" si="33"/>
        <v>0</v>
      </c>
      <c r="AE77" s="394">
        <f t="shared" si="8"/>
        <v>2021</v>
      </c>
      <c r="AF77" s="393">
        <f t="shared" si="34"/>
        <v>0</v>
      </c>
      <c r="AG77" s="392">
        <f t="shared" si="35"/>
        <v>0</v>
      </c>
      <c r="AH77" s="388">
        <f t="shared" si="36"/>
        <v>0</v>
      </c>
      <c r="AI77" s="395">
        <f t="shared" si="37"/>
        <v>0</v>
      </c>
      <c r="AJ77" s="396">
        <f t="shared" si="38"/>
        <v>0</v>
      </c>
      <c r="AK77" s="388">
        <f t="shared" si="39"/>
        <v>0</v>
      </c>
      <c r="AL77" s="397">
        <f t="shared" si="40"/>
        <v>7</v>
      </c>
      <c r="AM77" s="393">
        <f t="shared" si="41"/>
        <v>6</v>
      </c>
      <c r="AN77" s="393">
        <f t="shared" si="42"/>
        <v>6</v>
      </c>
      <c r="AO77" s="393">
        <f t="shared" si="43"/>
        <v>6</v>
      </c>
      <c r="AP77" s="393">
        <f t="shared" si="44"/>
        <v>6</v>
      </c>
      <c r="AQ77" s="393">
        <f t="shared" si="45"/>
        <v>6</v>
      </c>
      <c r="AR77" s="393">
        <f t="shared" si="46"/>
        <v>6</v>
      </c>
      <c r="AS77" s="393">
        <f t="shared" si="47"/>
        <v>6</v>
      </c>
      <c r="AT77" s="393">
        <f t="shared" si="48"/>
        <v>6</v>
      </c>
      <c r="AU77" s="393">
        <f t="shared" si="49"/>
        <v>6</v>
      </c>
      <c r="AV77" s="393">
        <f t="shared" si="50"/>
        <v>6</v>
      </c>
      <c r="AW77" s="393">
        <f t="shared" si="51"/>
        <v>6</v>
      </c>
      <c r="AX77" s="393">
        <f t="shared" si="52"/>
        <v>6</v>
      </c>
      <c r="AY77" s="393">
        <f t="shared" si="53"/>
        <v>6</v>
      </c>
      <c r="AZ77" s="393">
        <f t="shared" si="54"/>
        <v>6</v>
      </c>
      <c r="BA77" s="393">
        <f t="shared" si="55"/>
        <v>6</v>
      </c>
      <c r="BB77" s="393">
        <f t="shared" si="56"/>
        <v>6</v>
      </c>
      <c r="BC77" s="393">
        <f t="shared" si="57"/>
        <v>6</v>
      </c>
      <c r="BD77" s="393">
        <f t="shared" si="9"/>
        <v>6</v>
      </c>
      <c r="BE77" s="393">
        <f t="shared" si="58"/>
        <v>12</v>
      </c>
      <c r="BF77" s="393">
        <f t="shared" si="59"/>
        <v>12</v>
      </c>
      <c r="BG77" s="393">
        <f t="shared" si="60"/>
        <v>12</v>
      </c>
      <c r="BH77" s="398">
        <f t="shared" si="61"/>
        <v>0</v>
      </c>
      <c r="BI77" s="398">
        <f t="shared" si="62"/>
        <v>0</v>
      </c>
      <c r="BJ77" s="398">
        <f t="shared" si="63"/>
        <v>0</v>
      </c>
      <c r="BK77" s="398">
        <f t="shared" si="64"/>
        <v>0</v>
      </c>
      <c r="BL77" s="398">
        <f t="shared" si="65"/>
        <v>0</v>
      </c>
      <c r="BM77" s="387">
        <f t="shared" si="66"/>
        <v>0</v>
      </c>
      <c r="BN77" s="398">
        <f t="shared" si="67"/>
        <v>0</v>
      </c>
      <c r="BO77" s="398">
        <f t="shared" si="68"/>
        <v>0</v>
      </c>
      <c r="BP77" s="398">
        <f t="shared" si="69"/>
        <v>0</v>
      </c>
      <c r="BQ77" s="398">
        <f t="shared" si="70"/>
        <v>0</v>
      </c>
      <c r="BR77" s="398">
        <f t="shared" si="71"/>
        <v>0</v>
      </c>
      <c r="BS77" s="398">
        <f t="shared" si="72"/>
        <v>0</v>
      </c>
      <c r="BT77" s="398">
        <f t="shared" si="73"/>
        <v>0</v>
      </c>
      <c r="BU77" s="398">
        <f t="shared" si="74"/>
        <v>0</v>
      </c>
      <c r="BV77" s="398">
        <f t="shared" si="75"/>
        <v>0</v>
      </c>
      <c r="BW77" s="398">
        <f t="shared" si="76"/>
        <v>0</v>
      </c>
      <c r="BX77" s="398">
        <f t="shared" si="77"/>
        <v>0</v>
      </c>
      <c r="BY77" s="398">
        <f t="shared" si="78"/>
        <v>0</v>
      </c>
      <c r="BZ77" s="398">
        <f t="shared" si="79"/>
        <v>0</v>
      </c>
      <c r="CA77" s="398">
        <f t="shared" si="80"/>
        <v>0</v>
      </c>
      <c r="CB77" s="398">
        <f t="shared" si="81"/>
        <v>0</v>
      </c>
      <c r="CC77" s="398">
        <f t="shared" si="82"/>
        <v>0</v>
      </c>
      <c r="CD77" s="398">
        <f t="shared" si="83"/>
        <v>0</v>
      </c>
      <c r="CE77" s="398">
        <f t="shared" si="84"/>
        <v>0</v>
      </c>
      <c r="CF77" s="398">
        <f t="shared" si="85"/>
        <v>0</v>
      </c>
      <c r="CG77" s="398">
        <f t="shared" si="86"/>
        <v>0</v>
      </c>
      <c r="CH77" s="398">
        <f t="shared" si="87"/>
        <v>0</v>
      </c>
      <c r="CI77" s="398">
        <f t="shared" si="88"/>
        <v>0</v>
      </c>
      <c r="CJ77" s="399"/>
      <c r="CK77" s="400" t="s">
        <v>339</v>
      </c>
      <c r="CL77" s="399">
        <f t="shared" si="89"/>
        <v>0</v>
      </c>
      <c r="CM77" s="399">
        <f t="shared" si="90"/>
        <v>0</v>
      </c>
      <c r="CN77" s="399">
        <f t="shared" si="91"/>
        <v>0</v>
      </c>
      <c r="CO77" s="399">
        <f t="shared" si="92"/>
        <v>0</v>
      </c>
      <c r="CP77" s="399">
        <f t="shared" si="93"/>
        <v>0</v>
      </c>
      <c r="CQ77" s="399">
        <f t="shared" si="94"/>
        <v>0</v>
      </c>
      <c r="CR77" s="399">
        <f t="shared" si="95"/>
        <v>0</v>
      </c>
      <c r="CS77" s="399">
        <f t="shared" si="96"/>
        <v>0</v>
      </c>
      <c r="CT77" s="399">
        <f t="shared" si="97"/>
        <v>0</v>
      </c>
      <c r="CU77" s="399">
        <f t="shared" si="98"/>
        <v>0</v>
      </c>
      <c r="CV77" s="399">
        <f t="shared" si="99"/>
        <v>0</v>
      </c>
      <c r="CW77" s="399">
        <f t="shared" si="100"/>
        <v>0</v>
      </c>
      <c r="CX77" s="399">
        <f t="shared" si="101"/>
        <v>0</v>
      </c>
      <c r="CY77" s="399">
        <f t="shared" si="102"/>
        <v>0</v>
      </c>
      <c r="CZ77" s="399">
        <f t="shared" si="103"/>
        <v>0</v>
      </c>
      <c r="DA77" s="399">
        <f t="shared" si="104"/>
        <v>0</v>
      </c>
      <c r="DB77" s="399">
        <f t="shared" si="105"/>
        <v>0</v>
      </c>
      <c r="DC77" s="399">
        <f t="shared" si="106"/>
        <v>0</v>
      </c>
      <c r="DD77" s="399">
        <f t="shared" si="107"/>
        <v>0</v>
      </c>
      <c r="DE77" s="399">
        <f t="shared" si="108"/>
        <v>0</v>
      </c>
      <c r="DF77" s="399">
        <f t="shared" si="0"/>
        <v>0</v>
      </c>
      <c r="DG77" s="399">
        <f t="shared" si="109"/>
        <v>0</v>
      </c>
      <c r="DH77" s="399">
        <f t="shared" si="1"/>
        <v>0</v>
      </c>
      <c r="DI77" s="399">
        <f t="shared" si="2"/>
        <v>0</v>
      </c>
      <c r="DJ77" s="399">
        <f t="shared" si="110"/>
        <v>0</v>
      </c>
      <c r="DK77" s="399">
        <f t="shared" si="3"/>
        <v>0</v>
      </c>
      <c r="DL77" s="399">
        <f t="shared" si="4"/>
        <v>0</v>
      </c>
      <c r="DM77" s="399">
        <f t="shared" si="117"/>
        <v>0</v>
      </c>
      <c r="DN77" s="399">
        <f t="shared" si="6"/>
        <v>0</v>
      </c>
      <c r="DO77" s="399">
        <f t="shared" si="111"/>
        <v>0</v>
      </c>
      <c r="DP77" s="398"/>
      <c r="DQ77" s="399"/>
      <c r="DR77" s="399"/>
      <c r="DS77" s="399">
        <f t="shared" si="122"/>
        <v>0</v>
      </c>
      <c r="DT77" s="399">
        <f t="shared" si="114"/>
        <v>0</v>
      </c>
      <c r="DU77" s="399"/>
      <c r="DV77" s="401"/>
      <c r="DW77" s="645"/>
      <c r="DX77" s="406"/>
    </row>
    <row r="78" spans="1:130" ht="20.100000000000001" hidden="1" customHeight="1">
      <c r="A78" s="663">
        <f t="shared" si="116"/>
        <v>42</v>
      </c>
      <c r="B78" s="664" t="s">
        <v>380</v>
      </c>
      <c r="C78" s="385" t="s">
        <v>344</v>
      </c>
      <c r="D78" s="385" t="s">
        <v>226</v>
      </c>
      <c r="E78" s="385">
        <v>2018</v>
      </c>
      <c r="F78" s="386"/>
      <c r="G78" s="387">
        <f t="shared" si="10"/>
        <v>4</v>
      </c>
      <c r="H78" s="387">
        <f t="shared" si="11"/>
        <v>0</v>
      </c>
      <c r="I78" s="387">
        <f t="shared" si="12"/>
        <v>4</v>
      </c>
      <c r="J78" s="388">
        <f t="shared" si="13"/>
        <v>0</v>
      </c>
      <c r="K78" s="389">
        <f t="shared" si="14"/>
        <v>0</v>
      </c>
      <c r="L78" s="390">
        <f t="shared" si="15"/>
        <v>0.5</v>
      </c>
      <c r="M78" s="391" t="str">
        <f t="shared" si="16"/>
        <v>I</v>
      </c>
      <c r="N78" s="389">
        <f t="shared" si="17"/>
        <v>0</v>
      </c>
      <c r="O78" s="388">
        <f t="shared" si="18"/>
        <v>0</v>
      </c>
      <c r="P78" s="388">
        <f t="shared" si="19"/>
        <v>0</v>
      </c>
      <c r="Q78" s="392">
        <f t="shared" si="20"/>
        <v>0</v>
      </c>
      <c r="R78" s="393">
        <f t="shared" si="21"/>
        <v>0</v>
      </c>
      <c r="S78" s="393">
        <f t="shared" si="22"/>
        <v>0</v>
      </c>
      <c r="T78" s="392">
        <f t="shared" si="23"/>
        <v>0</v>
      </c>
      <c r="U78" s="393">
        <f t="shared" si="24"/>
        <v>0</v>
      </c>
      <c r="V78" s="393">
        <f t="shared" si="25"/>
        <v>0</v>
      </c>
      <c r="W78" s="392">
        <f t="shared" si="26"/>
        <v>0</v>
      </c>
      <c r="X78" s="393">
        <f t="shared" si="27"/>
        <v>0</v>
      </c>
      <c r="Y78" s="393">
        <f t="shared" si="28"/>
        <v>0</v>
      </c>
      <c r="Z78" s="392">
        <f t="shared" si="29"/>
        <v>0</v>
      </c>
      <c r="AA78" s="393">
        <f t="shared" si="30"/>
        <v>0</v>
      </c>
      <c r="AB78" s="393">
        <f t="shared" si="31"/>
        <v>0</v>
      </c>
      <c r="AC78" s="392">
        <f t="shared" si="32"/>
        <v>0</v>
      </c>
      <c r="AD78" s="393">
        <f t="shared" si="33"/>
        <v>0</v>
      </c>
      <c r="AE78" s="394">
        <f t="shared" si="8"/>
        <v>2021</v>
      </c>
      <c r="AF78" s="393">
        <f t="shared" si="34"/>
        <v>0</v>
      </c>
      <c r="AG78" s="392">
        <f t="shared" si="35"/>
        <v>0</v>
      </c>
      <c r="AH78" s="388">
        <f t="shared" si="36"/>
        <v>0</v>
      </c>
      <c r="AI78" s="395">
        <f t="shared" si="37"/>
        <v>0</v>
      </c>
      <c r="AJ78" s="396">
        <f t="shared" si="38"/>
        <v>0</v>
      </c>
      <c r="AK78" s="388">
        <f t="shared" si="39"/>
        <v>0</v>
      </c>
      <c r="AL78" s="397">
        <f t="shared" si="40"/>
        <v>7</v>
      </c>
      <c r="AM78" s="393">
        <f t="shared" si="41"/>
        <v>6</v>
      </c>
      <c r="AN78" s="393">
        <f t="shared" si="42"/>
        <v>6</v>
      </c>
      <c r="AO78" s="393">
        <f t="shared" si="43"/>
        <v>6</v>
      </c>
      <c r="AP78" s="393">
        <f t="shared" si="44"/>
        <v>6</v>
      </c>
      <c r="AQ78" s="393">
        <f t="shared" si="45"/>
        <v>6</v>
      </c>
      <c r="AR78" s="393">
        <f t="shared" si="46"/>
        <v>6</v>
      </c>
      <c r="AS78" s="393">
        <f t="shared" si="47"/>
        <v>6</v>
      </c>
      <c r="AT78" s="393">
        <f t="shared" si="48"/>
        <v>6</v>
      </c>
      <c r="AU78" s="393">
        <f t="shared" si="49"/>
        <v>6</v>
      </c>
      <c r="AV78" s="393">
        <f t="shared" si="50"/>
        <v>6</v>
      </c>
      <c r="AW78" s="393">
        <f t="shared" si="51"/>
        <v>6</v>
      </c>
      <c r="AX78" s="393">
        <f t="shared" si="52"/>
        <v>6</v>
      </c>
      <c r="AY78" s="393">
        <f t="shared" si="53"/>
        <v>6</v>
      </c>
      <c r="AZ78" s="393">
        <f t="shared" si="54"/>
        <v>6</v>
      </c>
      <c r="BA78" s="393">
        <f t="shared" si="55"/>
        <v>6</v>
      </c>
      <c r="BB78" s="393">
        <f t="shared" si="56"/>
        <v>6</v>
      </c>
      <c r="BC78" s="393">
        <f t="shared" si="57"/>
        <v>6</v>
      </c>
      <c r="BD78" s="393">
        <f t="shared" si="9"/>
        <v>6</v>
      </c>
      <c r="BE78" s="393">
        <f t="shared" si="58"/>
        <v>12</v>
      </c>
      <c r="BF78" s="393">
        <f t="shared" si="59"/>
        <v>12</v>
      </c>
      <c r="BG78" s="393">
        <f t="shared" si="60"/>
        <v>12</v>
      </c>
      <c r="BH78" s="398">
        <f t="shared" si="61"/>
        <v>0</v>
      </c>
      <c r="BI78" s="398">
        <f t="shared" si="62"/>
        <v>0</v>
      </c>
      <c r="BJ78" s="398">
        <f t="shared" si="63"/>
        <v>0</v>
      </c>
      <c r="BK78" s="398">
        <f t="shared" si="64"/>
        <v>0</v>
      </c>
      <c r="BL78" s="398">
        <f t="shared" si="65"/>
        <v>0</v>
      </c>
      <c r="BM78" s="387">
        <f t="shared" si="66"/>
        <v>0</v>
      </c>
      <c r="BN78" s="398">
        <f t="shared" si="67"/>
        <v>0</v>
      </c>
      <c r="BO78" s="398">
        <f t="shared" si="68"/>
        <v>0</v>
      </c>
      <c r="BP78" s="398">
        <f t="shared" si="69"/>
        <v>0</v>
      </c>
      <c r="BQ78" s="398">
        <f t="shared" si="70"/>
        <v>0</v>
      </c>
      <c r="BR78" s="398">
        <f t="shared" si="71"/>
        <v>0</v>
      </c>
      <c r="BS78" s="398">
        <f t="shared" si="72"/>
        <v>0</v>
      </c>
      <c r="BT78" s="398">
        <f t="shared" si="73"/>
        <v>0</v>
      </c>
      <c r="BU78" s="398">
        <f t="shared" si="74"/>
        <v>0</v>
      </c>
      <c r="BV78" s="398">
        <f t="shared" si="75"/>
        <v>0</v>
      </c>
      <c r="BW78" s="398">
        <f t="shared" si="76"/>
        <v>0</v>
      </c>
      <c r="BX78" s="398">
        <f t="shared" si="77"/>
        <v>0</v>
      </c>
      <c r="BY78" s="398">
        <f t="shared" si="78"/>
        <v>0</v>
      </c>
      <c r="BZ78" s="398">
        <f t="shared" si="79"/>
        <v>0</v>
      </c>
      <c r="CA78" s="398">
        <f t="shared" si="80"/>
        <v>0</v>
      </c>
      <c r="CB78" s="398">
        <f t="shared" si="81"/>
        <v>0</v>
      </c>
      <c r="CC78" s="398">
        <f t="shared" si="82"/>
        <v>0</v>
      </c>
      <c r="CD78" s="398">
        <f t="shared" si="83"/>
        <v>0</v>
      </c>
      <c r="CE78" s="398">
        <f t="shared" si="84"/>
        <v>0</v>
      </c>
      <c r="CF78" s="398">
        <f t="shared" si="85"/>
        <v>0</v>
      </c>
      <c r="CG78" s="398">
        <f t="shared" si="86"/>
        <v>0</v>
      </c>
      <c r="CH78" s="398">
        <f t="shared" si="87"/>
        <v>0</v>
      </c>
      <c r="CI78" s="398">
        <f t="shared" si="88"/>
        <v>0</v>
      </c>
      <c r="CJ78" s="399"/>
      <c r="CK78" s="400" t="s">
        <v>339</v>
      </c>
      <c r="CL78" s="399">
        <f t="shared" si="89"/>
        <v>0</v>
      </c>
      <c r="CM78" s="399">
        <f t="shared" si="90"/>
        <v>0</v>
      </c>
      <c r="CN78" s="399">
        <f t="shared" si="91"/>
        <v>0</v>
      </c>
      <c r="CO78" s="399">
        <f t="shared" si="92"/>
        <v>0</v>
      </c>
      <c r="CP78" s="399">
        <f t="shared" si="93"/>
        <v>0</v>
      </c>
      <c r="CQ78" s="399">
        <f t="shared" si="94"/>
        <v>0</v>
      </c>
      <c r="CR78" s="399">
        <f t="shared" si="95"/>
        <v>0</v>
      </c>
      <c r="CS78" s="399">
        <f t="shared" si="96"/>
        <v>0</v>
      </c>
      <c r="CT78" s="399">
        <f t="shared" si="97"/>
        <v>0</v>
      </c>
      <c r="CU78" s="399">
        <f t="shared" si="98"/>
        <v>0</v>
      </c>
      <c r="CV78" s="399">
        <f t="shared" si="99"/>
        <v>0</v>
      </c>
      <c r="CW78" s="399">
        <f t="shared" si="100"/>
        <v>0</v>
      </c>
      <c r="CX78" s="399">
        <f t="shared" si="101"/>
        <v>0</v>
      </c>
      <c r="CY78" s="399">
        <f t="shared" si="102"/>
        <v>0</v>
      </c>
      <c r="CZ78" s="399">
        <f t="shared" si="103"/>
        <v>0</v>
      </c>
      <c r="DA78" s="399">
        <f t="shared" si="104"/>
        <v>0</v>
      </c>
      <c r="DB78" s="399">
        <f t="shared" si="105"/>
        <v>0</v>
      </c>
      <c r="DC78" s="399">
        <f t="shared" si="106"/>
        <v>0</v>
      </c>
      <c r="DD78" s="399">
        <f t="shared" si="107"/>
        <v>0</v>
      </c>
      <c r="DE78" s="399">
        <f t="shared" si="108"/>
        <v>0</v>
      </c>
      <c r="DF78" s="399">
        <f t="shared" si="0"/>
        <v>0</v>
      </c>
      <c r="DG78" s="399">
        <f t="shared" si="109"/>
        <v>0</v>
      </c>
      <c r="DH78" s="399">
        <f t="shared" si="1"/>
        <v>0</v>
      </c>
      <c r="DI78" s="399">
        <f t="shared" si="2"/>
        <v>0</v>
      </c>
      <c r="DJ78" s="399">
        <f t="shared" si="110"/>
        <v>0</v>
      </c>
      <c r="DK78" s="399">
        <f t="shared" si="3"/>
        <v>0</v>
      </c>
      <c r="DL78" s="399">
        <f t="shared" si="4"/>
        <v>0</v>
      </c>
      <c r="DM78" s="399">
        <f t="shared" si="117"/>
        <v>0</v>
      </c>
      <c r="DN78" s="399">
        <f t="shared" si="6"/>
        <v>0</v>
      </c>
      <c r="DO78" s="399">
        <f t="shared" si="111"/>
        <v>0</v>
      </c>
      <c r="DP78" s="398"/>
      <c r="DQ78" s="399"/>
      <c r="DR78" s="399"/>
      <c r="DS78" s="399">
        <f t="shared" si="122"/>
        <v>0</v>
      </c>
      <c r="DT78" s="399">
        <f t="shared" si="114"/>
        <v>0</v>
      </c>
      <c r="DU78" s="399"/>
      <c r="DV78" s="401"/>
      <c r="DW78" s="645"/>
      <c r="DX78" s="406"/>
    </row>
    <row r="79" spans="1:130" ht="20.100000000000001" hidden="1" customHeight="1">
      <c r="A79" s="663">
        <f t="shared" si="116"/>
        <v>43</v>
      </c>
      <c r="B79" s="664" t="s">
        <v>380</v>
      </c>
      <c r="C79" s="385" t="s">
        <v>344</v>
      </c>
      <c r="D79" s="385" t="s">
        <v>226</v>
      </c>
      <c r="E79" s="385">
        <v>2018</v>
      </c>
      <c r="F79" s="386"/>
      <c r="G79" s="387">
        <f t="shared" si="10"/>
        <v>4</v>
      </c>
      <c r="H79" s="387">
        <f t="shared" si="11"/>
        <v>0</v>
      </c>
      <c r="I79" s="387">
        <f t="shared" si="12"/>
        <v>4</v>
      </c>
      <c r="J79" s="388">
        <f t="shared" si="13"/>
        <v>0</v>
      </c>
      <c r="K79" s="389">
        <f t="shared" si="14"/>
        <v>0</v>
      </c>
      <c r="L79" s="390">
        <f t="shared" si="15"/>
        <v>0.5</v>
      </c>
      <c r="M79" s="391" t="str">
        <f t="shared" si="16"/>
        <v>I</v>
      </c>
      <c r="N79" s="389">
        <f t="shared" si="17"/>
        <v>0</v>
      </c>
      <c r="O79" s="388">
        <f t="shared" si="18"/>
        <v>0</v>
      </c>
      <c r="P79" s="388">
        <f t="shared" si="19"/>
        <v>0</v>
      </c>
      <c r="Q79" s="392">
        <f t="shared" si="20"/>
        <v>0</v>
      </c>
      <c r="R79" s="393">
        <f t="shared" si="21"/>
        <v>0</v>
      </c>
      <c r="S79" s="393">
        <f t="shared" si="22"/>
        <v>0</v>
      </c>
      <c r="T79" s="392">
        <f t="shared" si="23"/>
        <v>0</v>
      </c>
      <c r="U79" s="393">
        <f t="shared" si="24"/>
        <v>0</v>
      </c>
      <c r="V79" s="393">
        <f t="shared" si="25"/>
        <v>0</v>
      </c>
      <c r="W79" s="392">
        <f t="shared" si="26"/>
        <v>0</v>
      </c>
      <c r="X79" s="393">
        <f t="shared" si="27"/>
        <v>0</v>
      </c>
      <c r="Y79" s="393">
        <f t="shared" si="28"/>
        <v>0</v>
      </c>
      <c r="Z79" s="392">
        <f t="shared" si="29"/>
        <v>0</v>
      </c>
      <c r="AA79" s="393">
        <f t="shared" si="30"/>
        <v>0</v>
      </c>
      <c r="AB79" s="393">
        <f t="shared" si="31"/>
        <v>0</v>
      </c>
      <c r="AC79" s="392">
        <f t="shared" si="32"/>
        <v>0</v>
      </c>
      <c r="AD79" s="393">
        <f t="shared" si="33"/>
        <v>0</v>
      </c>
      <c r="AE79" s="394">
        <f t="shared" si="8"/>
        <v>2021</v>
      </c>
      <c r="AF79" s="393">
        <f t="shared" si="34"/>
        <v>0</v>
      </c>
      <c r="AG79" s="392">
        <f t="shared" si="35"/>
        <v>0</v>
      </c>
      <c r="AH79" s="388">
        <f t="shared" si="36"/>
        <v>0</v>
      </c>
      <c r="AI79" s="395">
        <f t="shared" si="37"/>
        <v>0</v>
      </c>
      <c r="AJ79" s="396">
        <f t="shared" si="38"/>
        <v>0</v>
      </c>
      <c r="AK79" s="388">
        <f t="shared" si="39"/>
        <v>0</v>
      </c>
      <c r="AL79" s="397">
        <f t="shared" si="40"/>
        <v>7</v>
      </c>
      <c r="AM79" s="393">
        <f t="shared" si="41"/>
        <v>6</v>
      </c>
      <c r="AN79" s="393">
        <f t="shared" si="42"/>
        <v>6</v>
      </c>
      <c r="AO79" s="393">
        <f t="shared" si="43"/>
        <v>6</v>
      </c>
      <c r="AP79" s="393">
        <f t="shared" si="44"/>
        <v>6</v>
      </c>
      <c r="AQ79" s="393">
        <f t="shared" si="45"/>
        <v>6</v>
      </c>
      <c r="AR79" s="393">
        <f t="shared" si="46"/>
        <v>6</v>
      </c>
      <c r="AS79" s="393">
        <f t="shared" si="47"/>
        <v>6</v>
      </c>
      <c r="AT79" s="393">
        <f t="shared" si="48"/>
        <v>6</v>
      </c>
      <c r="AU79" s="393">
        <f t="shared" si="49"/>
        <v>6</v>
      </c>
      <c r="AV79" s="393">
        <f t="shared" si="50"/>
        <v>6</v>
      </c>
      <c r="AW79" s="393">
        <f t="shared" si="51"/>
        <v>6</v>
      </c>
      <c r="AX79" s="393">
        <f t="shared" si="52"/>
        <v>6</v>
      </c>
      <c r="AY79" s="393">
        <f t="shared" si="53"/>
        <v>6</v>
      </c>
      <c r="AZ79" s="393">
        <f t="shared" si="54"/>
        <v>6</v>
      </c>
      <c r="BA79" s="393">
        <f t="shared" si="55"/>
        <v>6</v>
      </c>
      <c r="BB79" s="393">
        <f t="shared" si="56"/>
        <v>6</v>
      </c>
      <c r="BC79" s="393">
        <f t="shared" si="57"/>
        <v>6</v>
      </c>
      <c r="BD79" s="393">
        <f t="shared" si="9"/>
        <v>6</v>
      </c>
      <c r="BE79" s="393">
        <f t="shared" si="58"/>
        <v>12</v>
      </c>
      <c r="BF79" s="393">
        <f t="shared" si="59"/>
        <v>12</v>
      </c>
      <c r="BG79" s="393">
        <f t="shared" si="60"/>
        <v>12</v>
      </c>
      <c r="BH79" s="398">
        <f t="shared" si="61"/>
        <v>0</v>
      </c>
      <c r="BI79" s="398">
        <f t="shared" si="62"/>
        <v>0</v>
      </c>
      <c r="BJ79" s="398">
        <f t="shared" si="63"/>
        <v>0</v>
      </c>
      <c r="BK79" s="398">
        <f t="shared" si="64"/>
        <v>0</v>
      </c>
      <c r="BL79" s="398">
        <f t="shared" si="65"/>
        <v>0</v>
      </c>
      <c r="BM79" s="387">
        <f t="shared" si="66"/>
        <v>0</v>
      </c>
      <c r="BN79" s="398">
        <f t="shared" si="67"/>
        <v>0</v>
      </c>
      <c r="BO79" s="398">
        <f t="shared" si="68"/>
        <v>0</v>
      </c>
      <c r="BP79" s="398">
        <f t="shared" si="69"/>
        <v>0</v>
      </c>
      <c r="BQ79" s="398">
        <f t="shared" si="70"/>
        <v>0</v>
      </c>
      <c r="BR79" s="398">
        <f t="shared" si="71"/>
        <v>0</v>
      </c>
      <c r="BS79" s="398">
        <f t="shared" si="72"/>
        <v>0</v>
      </c>
      <c r="BT79" s="398">
        <f t="shared" si="73"/>
        <v>0</v>
      </c>
      <c r="BU79" s="398">
        <f t="shared" si="74"/>
        <v>0</v>
      </c>
      <c r="BV79" s="398">
        <f t="shared" si="75"/>
        <v>0</v>
      </c>
      <c r="BW79" s="398">
        <f t="shared" si="76"/>
        <v>0</v>
      </c>
      <c r="BX79" s="398">
        <f t="shared" si="77"/>
        <v>0</v>
      </c>
      <c r="BY79" s="398">
        <f t="shared" si="78"/>
        <v>0</v>
      </c>
      <c r="BZ79" s="398">
        <f t="shared" si="79"/>
        <v>0</v>
      </c>
      <c r="CA79" s="398">
        <f t="shared" si="80"/>
        <v>0</v>
      </c>
      <c r="CB79" s="398">
        <f t="shared" si="81"/>
        <v>0</v>
      </c>
      <c r="CC79" s="398">
        <f t="shared" si="82"/>
        <v>0</v>
      </c>
      <c r="CD79" s="398">
        <f t="shared" si="83"/>
        <v>0</v>
      </c>
      <c r="CE79" s="398">
        <f t="shared" si="84"/>
        <v>0</v>
      </c>
      <c r="CF79" s="398">
        <f t="shared" si="85"/>
        <v>0</v>
      </c>
      <c r="CG79" s="398">
        <f t="shared" si="86"/>
        <v>0</v>
      </c>
      <c r="CH79" s="398">
        <f t="shared" si="87"/>
        <v>0</v>
      </c>
      <c r="CI79" s="398">
        <f t="shared" si="88"/>
        <v>0</v>
      </c>
      <c r="CJ79" s="399"/>
      <c r="CK79" s="400" t="s">
        <v>339</v>
      </c>
      <c r="CL79" s="399">
        <f t="shared" si="89"/>
        <v>0</v>
      </c>
      <c r="CM79" s="399">
        <f t="shared" si="90"/>
        <v>0</v>
      </c>
      <c r="CN79" s="399">
        <f t="shared" si="91"/>
        <v>0</v>
      </c>
      <c r="CO79" s="399">
        <f t="shared" si="92"/>
        <v>0</v>
      </c>
      <c r="CP79" s="399">
        <f t="shared" si="93"/>
        <v>0</v>
      </c>
      <c r="CQ79" s="399">
        <f t="shared" si="94"/>
        <v>0</v>
      </c>
      <c r="CR79" s="399">
        <f t="shared" si="95"/>
        <v>0</v>
      </c>
      <c r="CS79" s="399">
        <f t="shared" si="96"/>
        <v>0</v>
      </c>
      <c r="CT79" s="399">
        <f t="shared" si="97"/>
        <v>0</v>
      </c>
      <c r="CU79" s="399">
        <f t="shared" si="98"/>
        <v>0</v>
      </c>
      <c r="CV79" s="399">
        <f t="shared" si="99"/>
        <v>0</v>
      </c>
      <c r="CW79" s="399">
        <f t="shared" si="100"/>
        <v>0</v>
      </c>
      <c r="CX79" s="399">
        <f t="shared" si="101"/>
        <v>0</v>
      </c>
      <c r="CY79" s="399">
        <f t="shared" si="102"/>
        <v>0</v>
      </c>
      <c r="CZ79" s="399">
        <f t="shared" si="103"/>
        <v>0</v>
      </c>
      <c r="DA79" s="399">
        <f t="shared" si="104"/>
        <v>0</v>
      </c>
      <c r="DB79" s="399">
        <f t="shared" si="105"/>
        <v>0</v>
      </c>
      <c r="DC79" s="399">
        <f t="shared" si="106"/>
        <v>0</v>
      </c>
      <c r="DD79" s="399">
        <f t="shared" si="107"/>
        <v>0</v>
      </c>
      <c r="DE79" s="399">
        <f t="shared" si="108"/>
        <v>0</v>
      </c>
      <c r="DF79" s="399">
        <f t="shared" si="0"/>
        <v>0</v>
      </c>
      <c r="DG79" s="399">
        <f t="shared" si="109"/>
        <v>0</v>
      </c>
      <c r="DH79" s="399">
        <f t="shared" si="1"/>
        <v>0</v>
      </c>
      <c r="DI79" s="399">
        <f t="shared" si="2"/>
        <v>0</v>
      </c>
      <c r="DJ79" s="399">
        <f t="shared" si="110"/>
        <v>0</v>
      </c>
      <c r="DK79" s="399">
        <f t="shared" si="3"/>
        <v>0</v>
      </c>
      <c r="DL79" s="399">
        <f t="shared" si="4"/>
        <v>0</v>
      </c>
      <c r="DM79" s="399">
        <f t="shared" si="117"/>
        <v>0</v>
      </c>
      <c r="DN79" s="399">
        <f t="shared" si="6"/>
        <v>0</v>
      </c>
      <c r="DO79" s="399">
        <f t="shared" si="111"/>
        <v>0</v>
      </c>
      <c r="DP79" s="398"/>
      <c r="DQ79" s="399"/>
      <c r="DR79" s="399"/>
      <c r="DS79" s="399">
        <f t="shared" si="122"/>
        <v>0</v>
      </c>
      <c r="DT79" s="399">
        <f t="shared" si="114"/>
        <v>0</v>
      </c>
      <c r="DU79" s="399"/>
      <c r="DV79" s="401"/>
      <c r="DW79" s="645"/>
      <c r="DX79" s="406"/>
    </row>
    <row r="80" spans="1:130" ht="20.100000000000001" hidden="1" customHeight="1">
      <c r="A80" s="663">
        <f t="shared" si="116"/>
        <v>44</v>
      </c>
      <c r="B80" s="664" t="s">
        <v>380</v>
      </c>
      <c r="C80" s="385" t="s">
        <v>344</v>
      </c>
      <c r="D80" s="385" t="s">
        <v>226</v>
      </c>
      <c r="E80" s="385">
        <v>2018</v>
      </c>
      <c r="F80" s="386"/>
      <c r="G80" s="387">
        <f t="shared" si="10"/>
        <v>4</v>
      </c>
      <c r="H80" s="387">
        <f t="shared" si="11"/>
        <v>0</v>
      </c>
      <c r="I80" s="387">
        <f t="shared" si="12"/>
        <v>4</v>
      </c>
      <c r="J80" s="388">
        <f t="shared" si="13"/>
        <v>0</v>
      </c>
      <c r="K80" s="389">
        <f t="shared" si="14"/>
        <v>0</v>
      </c>
      <c r="L80" s="390">
        <f t="shared" si="15"/>
        <v>0.5</v>
      </c>
      <c r="M80" s="391" t="str">
        <f t="shared" si="16"/>
        <v>I</v>
      </c>
      <c r="N80" s="389">
        <f t="shared" si="17"/>
        <v>0</v>
      </c>
      <c r="O80" s="388">
        <f t="shared" si="18"/>
        <v>0</v>
      </c>
      <c r="P80" s="388">
        <f t="shared" si="19"/>
        <v>0</v>
      </c>
      <c r="Q80" s="392">
        <f t="shared" si="20"/>
        <v>0</v>
      </c>
      <c r="R80" s="393">
        <f t="shared" si="21"/>
        <v>0</v>
      </c>
      <c r="S80" s="393">
        <f t="shared" si="22"/>
        <v>0</v>
      </c>
      <c r="T80" s="392">
        <f t="shared" si="23"/>
        <v>0</v>
      </c>
      <c r="U80" s="393">
        <f t="shared" si="24"/>
        <v>0</v>
      </c>
      <c r="V80" s="393">
        <f t="shared" si="25"/>
        <v>0</v>
      </c>
      <c r="W80" s="392">
        <f t="shared" si="26"/>
        <v>0</v>
      </c>
      <c r="X80" s="393">
        <f t="shared" si="27"/>
        <v>0</v>
      </c>
      <c r="Y80" s="393">
        <f t="shared" si="28"/>
        <v>0</v>
      </c>
      <c r="Z80" s="392">
        <f t="shared" si="29"/>
        <v>0</v>
      </c>
      <c r="AA80" s="393">
        <f t="shared" si="30"/>
        <v>0</v>
      </c>
      <c r="AB80" s="393">
        <f t="shared" si="31"/>
        <v>0</v>
      </c>
      <c r="AC80" s="392">
        <f t="shared" si="32"/>
        <v>0</v>
      </c>
      <c r="AD80" s="393">
        <f t="shared" si="33"/>
        <v>0</v>
      </c>
      <c r="AE80" s="394">
        <f t="shared" si="8"/>
        <v>2021</v>
      </c>
      <c r="AF80" s="393">
        <f t="shared" si="34"/>
        <v>0</v>
      </c>
      <c r="AG80" s="392">
        <f t="shared" si="35"/>
        <v>0</v>
      </c>
      <c r="AH80" s="388">
        <f t="shared" si="36"/>
        <v>0</v>
      </c>
      <c r="AI80" s="395">
        <f t="shared" si="37"/>
        <v>0</v>
      </c>
      <c r="AJ80" s="396">
        <f t="shared" si="38"/>
        <v>0</v>
      </c>
      <c r="AK80" s="388">
        <f t="shared" si="39"/>
        <v>0</v>
      </c>
      <c r="AL80" s="397">
        <f t="shared" si="40"/>
        <v>7</v>
      </c>
      <c r="AM80" s="393">
        <f t="shared" si="41"/>
        <v>6</v>
      </c>
      <c r="AN80" s="393">
        <f t="shared" si="42"/>
        <v>6</v>
      </c>
      <c r="AO80" s="393">
        <f t="shared" si="43"/>
        <v>6</v>
      </c>
      <c r="AP80" s="393">
        <f t="shared" si="44"/>
        <v>6</v>
      </c>
      <c r="AQ80" s="393">
        <f t="shared" si="45"/>
        <v>6</v>
      </c>
      <c r="AR80" s="393">
        <f t="shared" si="46"/>
        <v>6</v>
      </c>
      <c r="AS80" s="393">
        <f t="shared" si="47"/>
        <v>6</v>
      </c>
      <c r="AT80" s="393">
        <f t="shared" si="48"/>
        <v>6</v>
      </c>
      <c r="AU80" s="393">
        <f t="shared" si="49"/>
        <v>6</v>
      </c>
      <c r="AV80" s="393">
        <f t="shared" si="50"/>
        <v>6</v>
      </c>
      <c r="AW80" s="393">
        <f t="shared" si="51"/>
        <v>6</v>
      </c>
      <c r="AX80" s="393">
        <f t="shared" si="52"/>
        <v>6</v>
      </c>
      <c r="AY80" s="393">
        <f t="shared" si="53"/>
        <v>6</v>
      </c>
      <c r="AZ80" s="393">
        <f t="shared" si="54"/>
        <v>6</v>
      </c>
      <c r="BA80" s="393">
        <f t="shared" si="55"/>
        <v>6</v>
      </c>
      <c r="BB80" s="393">
        <f t="shared" si="56"/>
        <v>6</v>
      </c>
      <c r="BC80" s="393">
        <f t="shared" si="57"/>
        <v>6</v>
      </c>
      <c r="BD80" s="393">
        <f t="shared" si="9"/>
        <v>6</v>
      </c>
      <c r="BE80" s="393">
        <f t="shared" si="58"/>
        <v>12</v>
      </c>
      <c r="BF80" s="393">
        <f t="shared" si="59"/>
        <v>12</v>
      </c>
      <c r="BG80" s="393">
        <f t="shared" si="60"/>
        <v>12</v>
      </c>
      <c r="BH80" s="398">
        <f t="shared" si="61"/>
        <v>0</v>
      </c>
      <c r="BI80" s="398">
        <f t="shared" si="62"/>
        <v>0</v>
      </c>
      <c r="BJ80" s="398">
        <f t="shared" si="63"/>
        <v>0</v>
      </c>
      <c r="BK80" s="398">
        <f t="shared" si="64"/>
        <v>0</v>
      </c>
      <c r="BL80" s="398">
        <f t="shared" si="65"/>
        <v>0</v>
      </c>
      <c r="BM80" s="387">
        <f t="shared" si="66"/>
        <v>0</v>
      </c>
      <c r="BN80" s="398">
        <f t="shared" si="67"/>
        <v>0</v>
      </c>
      <c r="BO80" s="398">
        <f t="shared" si="68"/>
        <v>0</v>
      </c>
      <c r="BP80" s="398">
        <f t="shared" si="69"/>
        <v>0</v>
      </c>
      <c r="BQ80" s="398">
        <f t="shared" si="70"/>
        <v>0</v>
      </c>
      <c r="BR80" s="398">
        <f t="shared" si="71"/>
        <v>0</v>
      </c>
      <c r="BS80" s="398">
        <f t="shared" si="72"/>
        <v>0</v>
      </c>
      <c r="BT80" s="398">
        <f t="shared" si="73"/>
        <v>0</v>
      </c>
      <c r="BU80" s="398">
        <f t="shared" si="74"/>
        <v>0</v>
      </c>
      <c r="BV80" s="398">
        <f t="shared" si="75"/>
        <v>0</v>
      </c>
      <c r="BW80" s="398">
        <f t="shared" si="76"/>
        <v>0</v>
      </c>
      <c r="BX80" s="398">
        <f t="shared" si="77"/>
        <v>0</v>
      </c>
      <c r="BY80" s="398">
        <f t="shared" si="78"/>
        <v>0</v>
      </c>
      <c r="BZ80" s="398">
        <f t="shared" si="79"/>
        <v>0</v>
      </c>
      <c r="CA80" s="398">
        <f t="shared" si="80"/>
        <v>0</v>
      </c>
      <c r="CB80" s="398">
        <f t="shared" si="81"/>
        <v>0</v>
      </c>
      <c r="CC80" s="398">
        <f t="shared" si="82"/>
        <v>0</v>
      </c>
      <c r="CD80" s="398">
        <f t="shared" si="83"/>
        <v>0</v>
      </c>
      <c r="CE80" s="398">
        <f t="shared" si="84"/>
        <v>0</v>
      </c>
      <c r="CF80" s="398">
        <f t="shared" si="85"/>
        <v>0</v>
      </c>
      <c r="CG80" s="398">
        <f t="shared" si="86"/>
        <v>0</v>
      </c>
      <c r="CH80" s="398">
        <f t="shared" si="87"/>
        <v>0</v>
      </c>
      <c r="CI80" s="398">
        <f t="shared" si="88"/>
        <v>0</v>
      </c>
      <c r="CJ80" s="399"/>
      <c r="CK80" s="400" t="s">
        <v>339</v>
      </c>
      <c r="CL80" s="399">
        <f t="shared" si="89"/>
        <v>0</v>
      </c>
      <c r="CM80" s="399">
        <f t="shared" si="90"/>
        <v>0</v>
      </c>
      <c r="CN80" s="399">
        <f t="shared" si="91"/>
        <v>0</v>
      </c>
      <c r="CO80" s="399">
        <f t="shared" si="92"/>
        <v>0</v>
      </c>
      <c r="CP80" s="399">
        <f t="shared" si="93"/>
        <v>0</v>
      </c>
      <c r="CQ80" s="399">
        <f t="shared" si="94"/>
        <v>0</v>
      </c>
      <c r="CR80" s="399">
        <f t="shared" si="95"/>
        <v>0</v>
      </c>
      <c r="CS80" s="399">
        <f t="shared" si="96"/>
        <v>0</v>
      </c>
      <c r="CT80" s="399">
        <f t="shared" si="97"/>
        <v>0</v>
      </c>
      <c r="CU80" s="399">
        <f t="shared" si="98"/>
        <v>0</v>
      </c>
      <c r="CV80" s="399">
        <f t="shared" si="99"/>
        <v>0</v>
      </c>
      <c r="CW80" s="399">
        <f t="shared" si="100"/>
        <v>0</v>
      </c>
      <c r="CX80" s="399">
        <f t="shared" si="101"/>
        <v>0</v>
      </c>
      <c r="CY80" s="399">
        <f t="shared" si="102"/>
        <v>0</v>
      </c>
      <c r="CZ80" s="399">
        <f t="shared" si="103"/>
        <v>0</v>
      </c>
      <c r="DA80" s="399">
        <f t="shared" si="104"/>
        <v>0</v>
      </c>
      <c r="DB80" s="399">
        <f t="shared" si="105"/>
        <v>0</v>
      </c>
      <c r="DC80" s="399">
        <f t="shared" si="106"/>
        <v>0</v>
      </c>
      <c r="DD80" s="399">
        <f t="shared" si="107"/>
        <v>0</v>
      </c>
      <c r="DE80" s="399">
        <f t="shared" si="108"/>
        <v>0</v>
      </c>
      <c r="DF80" s="399">
        <f t="shared" si="0"/>
        <v>0</v>
      </c>
      <c r="DG80" s="399">
        <f t="shared" si="109"/>
        <v>0</v>
      </c>
      <c r="DH80" s="399">
        <f t="shared" si="1"/>
        <v>0</v>
      </c>
      <c r="DI80" s="399">
        <f t="shared" si="2"/>
        <v>0</v>
      </c>
      <c r="DJ80" s="399">
        <f t="shared" si="110"/>
        <v>0</v>
      </c>
      <c r="DK80" s="399">
        <f t="shared" si="3"/>
        <v>0</v>
      </c>
      <c r="DL80" s="399">
        <f t="shared" si="4"/>
        <v>0</v>
      </c>
      <c r="DM80" s="399">
        <f t="shared" si="117"/>
        <v>0</v>
      </c>
      <c r="DN80" s="399">
        <f t="shared" si="6"/>
        <v>0</v>
      </c>
      <c r="DO80" s="399">
        <f t="shared" si="111"/>
        <v>0</v>
      </c>
      <c r="DP80" s="398"/>
      <c r="DQ80" s="399"/>
      <c r="DR80" s="399"/>
      <c r="DS80" s="399">
        <f t="shared" si="122"/>
        <v>0</v>
      </c>
      <c r="DT80" s="399">
        <f t="shared" si="114"/>
        <v>0</v>
      </c>
      <c r="DU80" s="399"/>
      <c r="DV80" s="401"/>
      <c r="DW80" s="645"/>
      <c r="DX80" s="406"/>
    </row>
    <row r="81" spans="1:128" ht="20.100000000000001" hidden="1" customHeight="1">
      <c r="A81" s="663">
        <f t="shared" si="116"/>
        <v>45</v>
      </c>
      <c r="B81" s="664" t="s">
        <v>380</v>
      </c>
      <c r="C81" s="385" t="s">
        <v>344</v>
      </c>
      <c r="D81" s="385" t="s">
        <v>226</v>
      </c>
      <c r="E81" s="385">
        <v>2018</v>
      </c>
      <c r="F81" s="386"/>
      <c r="G81" s="387">
        <f t="shared" si="10"/>
        <v>4</v>
      </c>
      <c r="H81" s="387">
        <f t="shared" si="11"/>
        <v>0</v>
      </c>
      <c r="I81" s="387">
        <f t="shared" si="12"/>
        <v>4</v>
      </c>
      <c r="J81" s="388">
        <f t="shared" si="13"/>
        <v>0</v>
      </c>
      <c r="K81" s="389">
        <f t="shared" si="14"/>
        <v>0</v>
      </c>
      <c r="L81" s="390">
        <f t="shared" si="15"/>
        <v>0.5</v>
      </c>
      <c r="M81" s="391" t="str">
        <f t="shared" si="16"/>
        <v>I</v>
      </c>
      <c r="N81" s="389">
        <f t="shared" si="17"/>
        <v>0</v>
      </c>
      <c r="O81" s="388">
        <f t="shared" si="18"/>
        <v>0</v>
      </c>
      <c r="P81" s="388">
        <f t="shared" si="19"/>
        <v>0</v>
      </c>
      <c r="Q81" s="392">
        <f t="shared" si="20"/>
        <v>0</v>
      </c>
      <c r="R81" s="393">
        <f t="shared" si="21"/>
        <v>0</v>
      </c>
      <c r="S81" s="393">
        <f t="shared" si="22"/>
        <v>0</v>
      </c>
      <c r="T81" s="392">
        <f t="shared" si="23"/>
        <v>0</v>
      </c>
      <c r="U81" s="393">
        <f t="shared" si="24"/>
        <v>0</v>
      </c>
      <c r="V81" s="393">
        <f t="shared" si="25"/>
        <v>0</v>
      </c>
      <c r="W81" s="392">
        <f t="shared" si="26"/>
        <v>0</v>
      </c>
      <c r="X81" s="393">
        <f t="shared" si="27"/>
        <v>0</v>
      </c>
      <c r="Y81" s="393">
        <f t="shared" si="28"/>
        <v>0</v>
      </c>
      <c r="Z81" s="392">
        <f t="shared" si="29"/>
        <v>0</v>
      </c>
      <c r="AA81" s="393">
        <f t="shared" si="30"/>
        <v>0</v>
      </c>
      <c r="AB81" s="393">
        <f t="shared" si="31"/>
        <v>0</v>
      </c>
      <c r="AC81" s="392">
        <f t="shared" si="32"/>
        <v>0</v>
      </c>
      <c r="AD81" s="393">
        <f t="shared" si="33"/>
        <v>0</v>
      </c>
      <c r="AE81" s="394">
        <f t="shared" si="8"/>
        <v>2021</v>
      </c>
      <c r="AF81" s="393">
        <f t="shared" si="34"/>
        <v>0</v>
      </c>
      <c r="AG81" s="392">
        <f t="shared" si="35"/>
        <v>0</v>
      </c>
      <c r="AH81" s="388">
        <f t="shared" si="36"/>
        <v>0</v>
      </c>
      <c r="AI81" s="395">
        <f t="shared" si="37"/>
        <v>0</v>
      </c>
      <c r="AJ81" s="396">
        <f t="shared" si="38"/>
        <v>0</v>
      </c>
      <c r="AK81" s="388">
        <f t="shared" si="39"/>
        <v>0</v>
      </c>
      <c r="AL81" s="397">
        <f t="shared" si="40"/>
        <v>7</v>
      </c>
      <c r="AM81" s="393">
        <f t="shared" si="41"/>
        <v>6</v>
      </c>
      <c r="AN81" s="393">
        <f t="shared" si="42"/>
        <v>6</v>
      </c>
      <c r="AO81" s="393">
        <f t="shared" si="43"/>
        <v>6</v>
      </c>
      <c r="AP81" s="393">
        <f t="shared" si="44"/>
        <v>6</v>
      </c>
      <c r="AQ81" s="393">
        <f t="shared" si="45"/>
        <v>6</v>
      </c>
      <c r="AR81" s="393">
        <f t="shared" si="46"/>
        <v>6</v>
      </c>
      <c r="AS81" s="393">
        <f t="shared" si="47"/>
        <v>6</v>
      </c>
      <c r="AT81" s="393">
        <f t="shared" si="48"/>
        <v>6</v>
      </c>
      <c r="AU81" s="393">
        <f t="shared" si="49"/>
        <v>6</v>
      </c>
      <c r="AV81" s="393">
        <f t="shared" si="50"/>
        <v>6</v>
      </c>
      <c r="AW81" s="393">
        <f t="shared" si="51"/>
        <v>6</v>
      </c>
      <c r="AX81" s="393">
        <f t="shared" si="52"/>
        <v>6</v>
      </c>
      <c r="AY81" s="393">
        <f t="shared" si="53"/>
        <v>6</v>
      </c>
      <c r="AZ81" s="393">
        <f t="shared" si="54"/>
        <v>6</v>
      </c>
      <c r="BA81" s="393">
        <f t="shared" si="55"/>
        <v>6</v>
      </c>
      <c r="BB81" s="393">
        <f t="shared" si="56"/>
        <v>6</v>
      </c>
      <c r="BC81" s="393">
        <f t="shared" si="57"/>
        <v>6</v>
      </c>
      <c r="BD81" s="393">
        <f t="shared" si="9"/>
        <v>6</v>
      </c>
      <c r="BE81" s="393">
        <f t="shared" si="58"/>
        <v>12</v>
      </c>
      <c r="BF81" s="393">
        <f t="shared" si="59"/>
        <v>12</v>
      </c>
      <c r="BG81" s="393">
        <f t="shared" si="60"/>
        <v>12</v>
      </c>
      <c r="BH81" s="398">
        <f t="shared" si="61"/>
        <v>0</v>
      </c>
      <c r="BI81" s="398">
        <f t="shared" si="62"/>
        <v>0</v>
      </c>
      <c r="BJ81" s="398">
        <f t="shared" si="63"/>
        <v>0</v>
      </c>
      <c r="BK81" s="398">
        <f t="shared" si="64"/>
        <v>0</v>
      </c>
      <c r="BL81" s="398">
        <f t="shared" si="65"/>
        <v>0</v>
      </c>
      <c r="BM81" s="387">
        <f t="shared" si="66"/>
        <v>0</v>
      </c>
      <c r="BN81" s="398">
        <f t="shared" si="67"/>
        <v>0</v>
      </c>
      <c r="BO81" s="398">
        <f t="shared" si="68"/>
        <v>0</v>
      </c>
      <c r="BP81" s="398">
        <f t="shared" si="69"/>
        <v>0</v>
      </c>
      <c r="BQ81" s="398">
        <f t="shared" si="70"/>
        <v>0</v>
      </c>
      <c r="BR81" s="398">
        <f t="shared" si="71"/>
        <v>0</v>
      </c>
      <c r="BS81" s="398">
        <f t="shared" si="72"/>
        <v>0</v>
      </c>
      <c r="BT81" s="398">
        <f t="shared" si="73"/>
        <v>0</v>
      </c>
      <c r="BU81" s="398">
        <f t="shared" si="74"/>
        <v>0</v>
      </c>
      <c r="BV81" s="398">
        <f t="shared" si="75"/>
        <v>0</v>
      </c>
      <c r="BW81" s="398">
        <f t="shared" si="76"/>
        <v>0</v>
      </c>
      <c r="BX81" s="398">
        <f t="shared" si="77"/>
        <v>0</v>
      </c>
      <c r="BY81" s="398">
        <f t="shared" si="78"/>
        <v>0</v>
      </c>
      <c r="BZ81" s="398">
        <f t="shared" si="79"/>
        <v>0</v>
      </c>
      <c r="CA81" s="398">
        <f t="shared" si="80"/>
        <v>0</v>
      </c>
      <c r="CB81" s="398">
        <f t="shared" si="81"/>
        <v>0</v>
      </c>
      <c r="CC81" s="398">
        <f t="shared" si="82"/>
        <v>0</v>
      </c>
      <c r="CD81" s="398">
        <f t="shared" si="83"/>
        <v>0</v>
      </c>
      <c r="CE81" s="398">
        <f t="shared" si="84"/>
        <v>0</v>
      </c>
      <c r="CF81" s="398">
        <f t="shared" si="85"/>
        <v>0</v>
      </c>
      <c r="CG81" s="398">
        <f t="shared" si="86"/>
        <v>0</v>
      </c>
      <c r="CH81" s="398">
        <f t="shared" si="87"/>
        <v>0</v>
      </c>
      <c r="CI81" s="398">
        <f t="shared" si="88"/>
        <v>0</v>
      </c>
      <c r="CJ81" s="399"/>
      <c r="CK81" s="400" t="s">
        <v>339</v>
      </c>
      <c r="CL81" s="399">
        <f t="shared" si="89"/>
        <v>0</v>
      </c>
      <c r="CM81" s="399">
        <f t="shared" si="90"/>
        <v>0</v>
      </c>
      <c r="CN81" s="399">
        <f t="shared" si="91"/>
        <v>0</v>
      </c>
      <c r="CO81" s="399">
        <f t="shared" si="92"/>
        <v>0</v>
      </c>
      <c r="CP81" s="399">
        <f t="shared" si="93"/>
        <v>0</v>
      </c>
      <c r="CQ81" s="399">
        <f t="shared" si="94"/>
        <v>0</v>
      </c>
      <c r="CR81" s="399">
        <f t="shared" si="95"/>
        <v>0</v>
      </c>
      <c r="CS81" s="399">
        <f t="shared" si="96"/>
        <v>0</v>
      </c>
      <c r="CT81" s="399">
        <f t="shared" si="97"/>
        <v>0</v>
      </c>
      <c r="CU81" s="399">
        <f t="shared" si="98"/>
        <v>0</v>
      </c>
      <c r="CV81" s="399">
        <f t="shared" si="99"/>
        <v>0</v>
      </c>
      <c r="CW81" s="399">
        <f t="shared" si="100"/>
        <v>0</v>
      </c>
      <c r="CX81" s="399">
        <f t="shared" si="101"/>
        <v>0</v>
      </c>
      <c r="CY81" s="399">
        <f t="shared" si="102"/>
        <v>0</v>
      </c>
      <c r="CZ81" s="399">
        <f t="shared" si="103"/>
        <v>0</v>
      </c>
      <c r="DA81" s="399">
        <f t="shared" si="104"/>
        <v>0</v>
      </c>
      <c r="DB81" s="399">
        <f t="shared" si="105"/>
        <v>0</v>
      </c>
      <c r="DC81" s="399">
        <f t="shared" si="106"/>
        <v>0</v>
      </c>
      <c r="DD81" s="399">
        <f t="shared" si="107"/>
        <v>0</v>
      </c>
      <c r="DE81" s="399">
        <f t="shared" si="108"/>
        <v>0</v>
      </c>
      <c r="DF81" s="399">
        <f t="shared" si="0"/>
        <v>0</v>
      </c>
      <c r="DG81" s="399">
        <f t="shared" si="109"/>
        <v>0</v>
      </c>
      <c r="DH81" s="399">
        <f t="shared" si="1"/>
        <v>0</v>
      </c>
      <c r="DI81" s="399">
        <f t="shared" si="2"/>
        <v>0</v>
      </c>
      <c r="DJ81" s="399">
        <f t="shared" si="110"/>
        <v>0</v>
      </c>
      <c r="DK81" s="399">
        <f t="shared" si="3"/>
        <v>0</v>
      </c>
      <c r="DL81" s="399">
        <f t="shared" si="4"/>
        <v>0</v>
      </c>
      <c r="DM81" s="399">
        <f t="shared" si="117"/>
        <v>0</v>
      </c>
      <c r="DN81" s="399">
        <f t="shared" si="6"/>
        <v>0</v>
      </c>
      <c r="DO81" s="399">
        <f t="shared" si="111"/>
        <v>0</v>
      </c>
      <c r="DP81" s="398"/>
      <c r="DQ81" s="399"/>
      <c r="DR81" s="399"/>
      <c r="DS81" s="399">
        <f t="shared" si="122"/>
        <v>0</v>
      </c>
      <c r="DT81" s="399">
        <f t="shared" si="114"/>
        <v>0</v>
      </c>
      <c r="DU81" s="399"/>
      <c r="DV81" s="401"/>
      <c r="DW81" s="645"/>
      <c r="DX81" s="406"/>
    </row>
    <row r="82" spans="1:128" ht="20.100000000000001" hidden="1" customHeight="1">
      <c r="A82" s="663">
        <f t="shared" si="116"/>
        <v>46</v>
      </c>
      <c r="B82" s="664" t="s">
        <v>380</v>
      </c>
      <c r="C82" s="385" t="s">
        <v>344</v>
      </c>
      <c r="D82" s="385" t="s">
        <v>226</v>
      </c>
      <c r="E82" s="385">
        <v>2018</v>
      </c>
      <c r="F82" s="386"/>
      <c r="G82" s="387">
        <f t="shared" si="10"/>
        <v>4</v>
      </c>
      <c r="H82" s="387">
        <f t="shared" si="11"/>
        <v>0</v>
      </c>
      <c r="I82" s="387">
        <f t="shared" si="12"/>
        <v>4</v>
      </c>
      <c r="J82" s="388">
        <f t="shared" si="13"/>
        <v>0</v>
      </c>
      <c r="K82" s="389">
        <f t="shared" si="14"/>
        <v>0</v>
      </c>
      <c r="L82" s="390">
        <f t="shared" si="15"/>
        <v>0.5</v>
      </c>
      <c r="M82" s="391" t="str">
        <f t="shared" si="16"/>
        <v>I</v>
      </c>
      <c r="N82" s="389">
        <f t="shared" si="17"/>
        <v>0</v>
      </c>
      <c r="O82" s="388">
        <f t="shared" si="18"/>
        <v>0</v>
      </c>
      <c r="P82" s="388">
        <f t="shared" si="19"/>
        <v>0</v>
      </c>
      <c r="Q82" s="392">
        <f t="shared" si="20"/>
        <v>0</v>
      </c>
      <c r="R82" s="393">
        <f t="shared" si="21"/>
        <v>0</v>
      </c>
      <c r="S82" s="393">
        <f t="shared" si="22"/>
        <v>0</v>
      </c>
      <c r="T82" s="392">
        <f t="shared" si="23"/>
        <v>0</v>
      </c>
      <c r="U82" s="393">
        <f t="shared" si="24"/>
        <v>0</v>
      </c>
      <c r="V82" s="393">
        <f t="shared" si="25"/>
        <v>0</v>
      </c>
      <c r="W82" s="392">
        <f t="shared" si="26"/>
        <v>0</v>
      </c>
      <c r="X82" s="393">
        <f t="shared" si="27"/>
        <v>0</v>
      </c>
      <c r="Y82" s="393">
        <f t="shared" si="28"/>
        <v>0</v>
      </c>
      <c r="Z82" s="392">
        <f t="shared" si="29"/>
        <v>0</v>
      </c>
      <c r="AA82" s="393">
        <f t="shared" si="30"/>
        <v>0</v>
      </c>
      <c r="AB82" s="393">
        <f t="shared" si="31"/>
        <v>0</v>
      </c>
      <c r="AC82" s="392">
        <f t="shared" si="32"/>
        <v>0</v>
      </c>
      <c r="AD82" s="393">
        <f t="shared" si="33"/>
        <v>0</v>
      </c>
      <c r="AE82" s="394">
        <f t="shared" si="8"/>
        <v>2021</v>
      </c>
      <c r="AF82" s="393">
        <f t="shared" si="34"/>
        <v>0</v>
      </c>
      <c r="AG82" s="392">
        <f t="shared" si="35"/>
        <v>0</v>
      </c>
      <c r="AH82" s="388">
        <f t="shared" si="36"/>
        <v>0</v>
      </c>
      <c r="AI82" s="395">
        <f t="shared" si="37"/>
        <v>0</v>
      </c>
      <c r="AJ82" s="396">
        <f t="shared" si="38"/>
        <v>0</v>
      </c>
      <c r="AK82" s="388">
        <f t="shared" si="39"/>
        <v>0</v>
      </c>
      <c r="AL82" s="397">
        <f t="shared" si="40"/>
        <v>7</v>
      </c>
      <c r="AM82" s="393">
        <f t="shared" si="41"/>
        <v>6</v>
      </c>
      <c r="AN82" s="393">
        <f t="shared" si="42"/>
        <v>6</v>
      </c>
      <c r="AO82" s="393">
        <f t="shared" si="43"/>
        <v>6</v>
      </c>
      <c r="AP82" s="393">
        <f t="shared" si="44"/>
        <v>6</v>
      </c>
      <c r="AQ82" s="393">
        <f t="shared" si="45"/>
        <v>6</v>
      </c>
      <c r="AR82" s="393">
        <f t="shared" si="46"/>
        <v>6</v>
      </c>
      <c r="AS82" s="393">
        <f t="shared" si="47"/>
        <v>6</v>
      </c>
      <c r="AT82" s="393">
        <f t="shared" si="48"/>
        <v>6</v>
      </c>
      <c r="AU82" s="393">
        <f t="shared" si="49"/>
        <v>6</v>
      </c>
      <c r="AV82" s="393">
        <f t="shared" si="50"/>
        <v>6</v>
      </c>
      <c r="AW82" s="393">
        <f t="shared" si="51"/>
        <v>6</v>
      </c>
      <c r="AX82" s="393">
        <f t="shared" si="52"/>
        <v>6</v>
      </c>
      <c r="AY82" s="393">
        <f t="shared" si="53"/>
        <v>6</v>
      </c>
      <c r="AZ82" s="393">
        <f t="shared" si="54"/>
        <v>6</v>
      </c>
      <c r="BA82" s="393">
        <f t="shared" si="55"/>
        <v>6</v>
      </c>
      <c r="BB82" s="393">
        <f t="shared" si="56"/>
        <v>6</v>
      </c>
      <c r="BC82" s="393">
        <f t="shared" si="57"/>
        <v>6</v>
      </c>
      <c r="BD82" s="393">
        <f t="shared" si="9"/>
        <v>6</v>
      </c>
      <c r="BE82" s="393">
        <f t="shared" si="58"/>
        <v>12</v>
      </c>
      <c r="BF82" s="393">
        <f t="shared" si="59"/>
        <v>12</v>
      </c>
      <c r="BG82" s="393">
        <f t="shared" si="60"/>
        <v>12</v>
      </c>
      <c r="BH82" s="398">
        <f t="shared" si="61"/>
        <v>0</v>
      </c>
      <c r="BI82" s="398">
        <f t="shared" si="62"/>
        <v>0</v>
      </c>
      <c r="BJ82" s="398">
        <f t="shared" si="63"/>
        <v>0</v>
      </c>
      <c r="BK82" s="398">
        <f t="shared" si="64"/>
        <v>0</v>
      </c>
      <c r="BL82" s="398">
        <f t="shared" si="65"/>
        <v>0</v>
      </c>
      <c r="BM82" s="387">
        <f t="shared" si="66"/>
        <v>0</v>
      </c>
      <c r="BN82" s="398">
        <f t="shared" si="67"/>
        <v>0</v>
      </c>
      <c r="BO82" s="398">
        <f t="shared" si="68"/>
        <v>0</v>
      </c>
      <c r="BP82" s="398">
        <f t="shared" si="69"/>
        <v>0</v>
      </c>
      <c r="BQ82" s="398">
        <f t="shared" si="70"/>
        <v>0</v>
      </c>
      <c r="BR82" s="398">
        <f t="shared" si="71"/>
        <v>0</v>
      </c>
      <c r="BS82" s="398">
        <f t="shared" si="72"/>
        <v>0</v>
      </c>
      <c r="BT82" s="398">
        <f t="shared" si="73"/>
        <v>0</v>
      </c>
      <c r="BU82" s="398">
        <f t="shared" si="74"/>
        <v>0</v>
      </c>
      <c r="BV82" s="398">
        <f t="shared" si="75"/>
        <v>0</v>
      </c>
      <c r="BW82" s="398">
        <f t="shared" si="76"/>
        <v>0</v>
      </c>
      <c r="BX82" s="398">
        <f t="shared" si="77"/>
        <v>0</v>
      </c>
      <c r="BY82" s="398">
        <f t="shared" si="78"/>
        <v>0</v>
      </c>
      <c r="BZ82" s="398">
        <f t="shared" si="79"/>
        <v>0</v>
      </c>
      <c r="CA82" s="398">
        <f t="shared" si="80"/>
        <v>0</v>
      </c>
      <c r="CB82" s="398">
        <f t="shared" si="81"/>
        <v>0</v>
      </c>
      <c r="CC82" s="398">
        <f t="shared" si="82"/>
        <v>0</v>
      </c>
      <c r="CD82" s="398">
        <f t="shared" si="83"/>
        <v>0</v>
      </c>
      <c r="CE82" s="398">
        <f t="shared" si="84"/>
        <v>0</v>
      </c>
      <c r="CF82" s="398">
        <f t="shared" si="85"/>
        <v>0</v>
      </c>
      <c r="CG82" s="398">
        <f t="shared" si="86"/>
        <v>0</v>
      </c>
      <c r="CH82" s="398">
        <f t="shared" si="87"/>
        <v>0</v>
      </c>
      <c r="CI82" s="398">
        <f t="shared" si="88"/>
        <v>0</v>
      </c>
      <c r="CJ82" s="399"/>
      <c r="CK82" s="400" t="s">
        <v>339</v>
      </c>
      <c r="CL82" s="399">
        <f t="shared" si="89"/>
        <v>0</v>
      </c>
      <c r="CM82" s="399">
        <f t="shared" si="90"/>
        <v>0</v>
      </c>
      <c r="CN82" s="399">
        <f t="shared" si="91"/>
        <v>0</v>
      </c>
      <c r="CO82" s="399">
        <f t="shared" si="92"/>
        <v>0</v>
      </c>
      <c r="CP82" s="399">
        <f t="shared" si="93"/>
        <v>0</v>
      </c>
      <c r="CQ82" s="399">
        <f t="shared" si="94"/>
        <v>0</v>
      </c>
      <c r="CR82" s="399">
        <f t="shared" si="95"/>
        <v>0</v>
      </c>
      <c r="CS82" s="399">
        <f t="shared" si="96"/>
        <v>0</v>
      </c>
      <c r="CT82" s="399">
        <f t="shared" si="97"/>
        <v>0</v>
      </c>
      <c r="CU82" s="399">
        <f t="shared" si="98"/>
        <v>0</v>
      </c>
      <c r="CV82" s="399">
        <f t="shared" si="99"/>
        <v>0</v>
      </c>
      <c r="CW82" s="399">
        <f t="shared" si="100"/>
        <v>0</v>
      </c>
      <c r="CX82" s="399">
        <f t="shared" si="101"/>
        <v>0</v>
      </c>
      <c r="CY82" s="399">
        <f t="shared" si="102"/>
        <v>0</v>
      </c>
      <c r="CZ82" s="399">
        <f t="shared" si="103"/>
        <v>0</v>
      </c>
      <c r="DA82" s="399">
        <f t="shared" si="104"/>
        <v>0</v>
      </c>
      <c r="DB82" s="399">
        <f t="shared" si="105"/>
        <v>0</v>
      </c>
      <c r="DC82" s="399">
        <f t="shared" si="106"/>
        <v>0</v>
      </c>
      <c r="DD82" s="399">
        <f t="shared" si="107"/>
        <v>0</v>
      </c>
      <c r="DE82" s="399">
        <f t="shared" si="108"/>
        <v>0</v>
      </c>
      <c r="DF82" s="399">
        <f t="shared" si="0"/>
        <v>0</v>
      </c>
      <c r="DG82" s="399">
        <f t="shared" si="109"/>
        <v>0</v>
      </c>
      <c r="DH82" s="399">
        <f t="shared" si="1"/>
        <v>0</v>
      </c>
      <c r="DI82" s="399">
        <f t="shared" si="2"/>
        <v>0</v>
      </c>
      <c r="DJ82" s="399">
        <f t="shared" si="110"/>
        <v>0</v>
      </c>
      <c r="DK82" s="399">
        <f t="shared" si="3"/>
        <v>0</v>
      </c>
      <c r="DL82" s="399">
        <f t="shared" si="4"/>
        <v>0</v>
      </c>
      <c r="DM82" s="399">
        <f t="shared" si="117"/>
        <v>0</v>
      </c>
      <c r="DN82" s="399">
        <f t="shared" si="6"/>
        <v>0</v>
      </c>
      <c r="DO82" s="399">
        <f t="shared" si="111"/>
        <v>0</v>
      </c>
      <c r="DP82" s="398"/>
      <c r="DQ82" s="399"/>
      <c r="DR82" s="399"/>
      <c r="DS82" s="399">
        <f t="shared" si="122"/>
        <v>0</v>
      </c>
      <c r="DT82" s="399">
        <f t="shared" si="114"/>
        <v>0</v>
      </c>
      <c r="DU82" s="399"/>
      <c r="DV82" s="401"/>
      <c r="DW82" s="645"/>
      <c r="DX82" s="406"/>
    </row>
    <row r="83" spans="1:128" ht="20.100000000000001" hidden="1" customHeight="1">
      <c r="A83" s="663">
        <f t="shared" si="116"/>
        <v>47</v>
      </c>
      <c r="B83" s="664" t="s">
        <v>380</v>
      </c>
      <c r="C83" s="385" t="s">
        <v>344</v>
      </c>
      <c r="D83" s="385" t="s">
        <v>226</v>
      </c>
      <c r="E83" s="385">
        <v>2018</v>
      </c>
      <c r="F83" s="386"/>
      <c r="G83" s="387">
        <f t="shared" si="10"/>
        <v>4</v>
      </c>
      <c r="H83" s="387">
        <f t="shared" si="11"/>
        <v>0</v>
      </c>
      <c r="I83" s="387">
        <f t="shared" si="12"/>
        <v>4</v>
      </c>
      <c r="J83" s="388">
        <f t="shared" si="13"/>
        <v>0</v>
      </c>
      <c r="K83" s="389">
        <f t="shared" si="14"/>
        <v>0</v>
      </c>
      <c r="L83" s="390">
        <f t="shared" si="15"/>
        <v>0.5</v>
      </c>
      <c r="M83" s="391" t="str">
        <f t="shared" si="16"/>
        <v>I</v>
      </c>
      <c r="N83" s="389">
        <f t="shared" si="17"/>
        <v>0</v>
      </c>
      <c r="O83" s="388">
        <f t="shared" si="18"/>
        <v>0</v>
      </c>
      <c r="P83" s="388">
        <f t="shared" si="19"/>
        <v>0</v>
      </c>
      <c r="Q83" s="392">
        <f t="shared" si="20"/>
        <v>0</v>
      </c>
      <c r="R83" s="393">
        <f t="shared" si="21"/>
        <v>0</v>
      </c>
      <c r="S83" s="393">
        <f t="shared" si="22"/>
        <v>0</v>
      </c>
      <c r="T83" s="392">
        <f t="shared" si="23"/>
        <v>0</v>
      </c>
      <c r="U83" s="393">
        <f t="shared" si="24"/>
        <v>0</v>
      </c>
      <c r="V83" s="393">
        <f t="shared" si="25"/>
        <v>0</v>
      </c>
      <c r="W83" s="392">
        <f t="shared" si="26"/>
        <v>0</v>
      </c>
      <c r="X83" s="393">
        <f t="shared" si="27"/>
        <v>0</v>
      </c>
      <c r="Y83" s="393">
        <f t="shared" si="28"/>
        <v>0</v>
      </c>
      <c r="Z83" s="392">
        <f t="shared" si="29"/>
        <v>0</v>
      </c>
      <c r="AA83" s="393">
        <f t="shared" si="30"/>
        <v>0</v>
      </c>
      <c r="AB83" s="393">
        <f t="shared" si="31"/>
        <v>0</v>
      </c>
      <c r="AC83" s="392">
        <f t="shared" si="32"/>
        <v>0</v>
      </c>
      <c r="AD83" s="393">
        <f t="shared" si="33"/>
        <v>0</v>
      </c>
      <c r="AE83" s="394">
        <f t="shared" si="8"/>
        <v>2021</v>
      </c>
      <c r="AF83" s="393">
        <f t="shared" si="34"/>
        <v>0</v>
      </c>
      <c r="AG83" s="392">
        <f t="shared" si="35"/>
        <v>0</v>
      </c>
      <c r="AH83" s="388">
        <f t="shared" si="36"/>
        <v>0</v>
      </c>
      <c r="AI83" s="395">
        <f t="shared" si="37"/>
        <v>0</v>
      </c>
      <c r="AJ83" s="396">
        <f t="shared" si="38"/>
        <v>0</v>
      </c>
      <c r="AK83" s="388">
        <f t="shared" si="39"/>
        <v>0</v>
      </c>
      <c r="AL83" s="397">
        <f t="shared" si="40"/>
        <v>7</v>
      </c>
      <c r="AM83" s="393">
        <f t="shared" si="41"/>
        <v>6</v>
      </c>
      <c r="AN83" s="393">
        <f t="shared" si="42"/>
        <v>6</v>
      </c>
      <c r="AO83" s="393">
        <f t="shared" si="43"/>
        <v>6</v>
      </c>
      <c r="AP83" s="393">
        <f t="shared" si="44"/>
        <v>6</v>
      </c>
      <c r="AQ83" s="393">
        <f t="shared" si="45"/>
        <v>6</v>
      </c>
      <c r="AR83" s="393">
        <f t="shared" si="46"/>
        <v>6</v>
      </c>
      <c r="AS83" s="393">
        <f t="shared" si="47"/>
        <v>6</v>
      </c>
      <c r="AT83" s="393">
        <f t="shared" si="48"/>
        <v>6</v>
      </c>
      <c r="AU83" s="393">
        <f t="shared" si="49"/>
        <v>6</v>
      </c>
      <c r="AV83" s="393">
        <f t="shared" si="50"/>
        <v>6</v>
      </c>
      <c r="AW83" s="393">
        <f t="shared" si="51"/>
        <v>6</v>
      </c>
      <c r="AX83" s="393">
        <f t="shared" si="52"/>
        <v>6</v>
      </c>
      <c r="AY83" s="393">
        <f t="shared" si="53"/>
        <v>6</v>
      </c>
      <c r="AZ83" s="393">
        <f t="shared" si="54"/>
        <v>6</v>
      </c>
      <c r="BA83" s="393">
        <f t="shared" si="55"/>
        <v>6</v>
      </c>
      <c r="BB83" s="393">
        <f t="shared" si="56"/>
        <v>6</v>
      </c>
      <c r="BC83" s="393">
        <f t="shared" si="57"/>
        <v>6</v>
      </c>
      <c r="BD83" s="393">
        <f t="shared" si="9"/>
        <v>6</v>
      </c>
      <c r="BE83" s="393">
        <f t="shared" si="58"/>
        <v>12</v>
      </c>
      <c r="BF83" s="393">
        <f t="shared" si="59"/>
        <v>12</v>
      </c>
      <c r="BG83" s="393">
        <f t="shared" si="60"/>
        <v>12</v>
      </c>
      <c r="BH83" s="398">
        <f t="shared" si="61"/>
        <v>0</v>
      </c>
      <c r="BI83" s="398">
        <f t="shared" si="62"/>
        <v>0</v>
      </c>
      <c r="BJ83" s="398">
        <f t="shared" si="63"/>
        <v>0</v>
      </c>
      <c r="BK83" s="398">
        <f t="shared" si="64"/>
        <v>0</v>
      </c>
      <c r="BL83" s="398">
        <f t="shared" si="65"/>
        <v>0</v>
      </c>
      <c r="BM83" s="387">
        <f t="shared" si="66"/>
        <v>0</v>
      </c>
      <c r="BN83" s="398">
        <f t="shared" si="67"/>
        <v>0</v>
      </c>
      <c r="BO83" s="398">
        <f t="shared" si="68"/>
        <v>0</v>
      </c>
      <c r="BP83" s="398">
        <f t="shared" si="69"/>
        <v>0</v>
      </c>
      <c r="BQ83" s="398">
        <f t="shared" si="70"/>
        <v>0</v>
      </c>
      <c r="BR83" s="398">
        <f t="shared" si="71"/>
        <v>0</v>
      </c>
      <c r="BS83" s="398">
        <f t="shared" si="72"/>
        <v>0</v>
      </c>
      <c r="BT83" s="398">
        <f t="shared" si="73"/>
        <v>0</v>
      </c>
      <c r="BU83" s="398">
        <f t="shared" si="74"/>
        <v>0</v>
      </c>
      <c r="BV83" s="398">
        <f t="shared" si="75"/>
        <v>0</v>
      </c>
      <c r="BW83" s="398">
        <f t="shared" si="76"/>
        <v>0</v>
      </c>
      <c r="BX83" s="398">
        <f t="shared" si="77"/>
        <v>0</v>
      </c>
      <c r="BY83" s="398">
        <f t="shared" si="78"/>
        <v>0</v>
      </c>
      <c r="BZ83" s="398">
        <f t="shared" si="79"/>
        <v>0</v>
      </c>
      <c r="CA83" s="398">
        <f t="shared" si="80"/>
        <v>0</v>
      </c>
      <c r="CB83" s="398">
        <f t="shared" si="81"/>
        <v>0</v>
      </c>
      <c r="CC83" s="398">
        <f t="shared" si="82"/>
        <v>0</v>
      </c>
      <c r="CD83" s="398">
        <f t="shared" si="83"/>
        <v>0</v>
      </c>
      <c r="CE83" s="398">
        <f t="shared" si="84"/>
        <v>0</v>
      </c>
      <c r="CF83" s="398">
        <f t="shared" si="85"/>
        <v>0</v>
      </c>
      <c r="CG83" s="398">
        <f t="shared" si="86"/>
        <v>0</v>
      </c>
      <c r="CH83" s="398">
        <f t="shared" si="87"/>
        <v>0</v>
      </c>
      <c r="CI83" s="398">
        <f t="shared" si="88"/>
        <v>0</v>
      </c>
      <c r="CJ83" s="399"/>
      <c r="CK83" s="400" t="s">
        <v>339</v>
      </c>
      <c r="CL83" s="399">
        <f t="shared" si="89"/>
        <v>0</v>
      </c>
      <c r="CM83" s="399">
        <f t="shared" si="90"/>
        <v>0</v>
      </c>
      <c r="CN83" s="399">
        <f t="shared" si="91"/>
        <v>0</v>
      </c>
      <c r="CO83" s="399">
        <f t="shared" si="92"/>
        <v>0</v>
      </c>
      <c r="CP83" s="399">
        <f t="shared" si="93"/>
        <v>0</v>
      </c>
      <c r="CQ83" s="399">
        <f t="shared" si="94"/>
        <v>0</v>
      </c>
      <c r="CR83" s="399">
        <f t="shared" si="95"/>
        <v>0</v>
      </c>
      <c r="CS83" s="399">
        <f t="shared" si="96"/>
        <v>0</v>
      </c>
      <c r="CT83" s="399">
        <f t="shared" si="97"/>
        <v>0</v>
      </c>
      <c r="CU83" s="399">
        <f t="shared" si="98"/>
        <v>0</v>
      </c>
      <c r="CV83" s="399">
        <f t="shared" si="99"/>
        <v>0</v>
      </c>
      <c r="CW83" s="399">
        <f t="shared" si="100"/>
        <v>0</v>
      </c>
      <c r="CX83" s="399">
        <f t="shared" si="101"/>
        <v>0</v>
      </c>
      <c r="CY83" s="399">
        <f t="shared" si="102"/>
        <v>0</v>
      </c>
      <c r="CZ83" s="399">
        <f t="shared" si="103"/>
        <v>0</v>
      </c>
      <c r="DA83" s="399">
        <f t="shared" si="104"/>
        <v>0</v>
      </c>
      <c r="DB83" s="399">
        <f t="shared" si="105"/>
        <v>0</v>
      </c>
      <c r="DC83" s="399">
        <f t="shared" si="106"/>
        <v>0</v>
      </c>
      <c r="DD83" s="399">
        <f t="shared" si="107"/>
        <v>0</v>
      </c>
      <c r="DE83" s="399">
        <f t="shared" si="108"/>
        <v>0</v>
      </c>
      <c r="DF83" s="399">
        <f t="shared" si="0"/>
        <v>0</v>
      </c>
      <c r="DG83" s="399">
        <f t="shared" si="109"/>
        <v>0</v>
      </c>
      <c r="DH83" s="399">
        <f t="shared" si="1"/>
        <v>0</v>
      </c>
      <c r="DI83" s="399">
        <f t="shared" si="2"/>
        <v>0</v>
      </c>
      <c r="DJ83" s="399">
        <f t="shared" si="110"/>
        <v>0</v>
      </c>
      <c r="DK83" s="399">
        <f t="shared" si="3"/>
        <v>0</v>
      </c>
      <c r="DL83" s="399">
        <f t="shared" si="4"/>
        <v>0</v>
      </c>
      <c r="DM83" s="399">
        <f t="shared" si="117"/>
        <v>0</v>
      </c>
      <c r="DN83" s="399">
        <f t="shared" si="6"/>
        <v>0</v>
      </c>
      <c r="DO83" s="399">
        <f t="shared" si="111"/>
        <v>0</v>
      </c>
      <c r="DP83" s="398"/>
      <c r="DQ83" s="399"/>
      <c r="DR83" s="399"/>
      <c r="DS83" s="399">
        <f t="shared" si="122"/>
        <v>0</v>
      </c>
      <c r="DT83" s="399">
        <f t="shared" si="114"/>
        <v>0</v>
      </c>
      <c r="DU83" s="399"/>
      <c r="DV83" s="401"/>
      <c r="DW83" s="645"/>
      <c r="DX83" s="406"/>
    </row>
    <row r="84" spans="1:128" ht="20.100000000000001" hidden="1" customHeight="1">
      <c r="A84" s="663">
        <f t="shared" si="116"/>
        <v>48</v>
      </c>
      <c r="B84" s="664" t="s">
        <v>380</v>
      </c>
      <c r="C84" s="385" t="s">
        <v>344</v>
      </c>
      <c r="D84" s="385" t="s">
        <v>226</v>
      </c>
      <c r="E84" s="385">
        <v>2018</v>
      </c>
      <c r="F84" s="386"/>
      <c r="G84" s="387">
        <f t="shared" si="10"/>
        <v>4</v>
      </c>
      <c r="H84" s="387">
        <f t="shared" si="11"/>
        <v>0</v>
      </c>
      <c r="I84" s="387">
        <f t="shared" si="12"/>
        <v>4</v>
      </c>
      <c r="J84" s="388">
        <f t="shared" si="13"/>
        <v>0</v>
      </c>
      <c r="K84" s="389">
        <f t="shared" si="14"/>
        <v>0</v>
      </c>
      <c r="L84" s="390">
        <f t="shared" si="15"/>
        <v>0.5</v>
      </c>
      <c r="M84" s="391" t="str">
        <f t="shared" si="16"/>
        <v>I</v>
      </c>
      <c r="N84" s="389">
        <f t="shared" si="17"/>
        <v>0</v>
      </c>
      <c r="O84" s="388">
        <f t="shared" si="18"/>
        <v>0</v>
      </c>
      <c r="P84" s="388">
        <f t="shared" si="19"/>
        <v>0</v>
      </c>
      <c r="Q84" s="392">
        <f t="shared" si="20"/>
        <v>0</v>
      </c>
      <c r="R84" s="393">
        <f t="shared" si="21"/>
        <v>0</v>
      </c>
      <c r="S84" s="393">
        <f t="shared" si="22"/>
        <v>0</v>
      </c>
      <c r="T84" s="392">
        <f t="shared" si="23"/>
        <v>0</v>
      </c>
      <c r="U84" s="393">
        <f t="shared" si="24"/>
        <v>0</v>
      </c>
      <c r="V84" s="393">
        <f t="shared" si="25"/>
        <v>0</v>
      </c>
      <c r="W84" s="392">
        <f t="shared" si="26"/>
        <v>0</v>
      </c>
      <c r="X84" s="393">
        <f t="shared" si="27"/>
        <v>0</v>
      </c>
      <c r="Y84" s="393">
        <f t="shared" si="28"/>
        <v>0</v>
      </c>
      <c r="Z84" s="392">
        <f t="shared" si="29"/>
        <v>0</v>
      </c>
      <c r="AA84" s="393">
        <f t="shared" si="30"/>
        <v>0</v>
      </c>
      <c r="AB84" s="393">
        <f t="shared" si="31"/>
        <v>0</v>
      </c>
      <c r="AC84" s="392">
        <f t="shared" si="32"/>
        <v>0</v>
      </c>
      <c r="AD84" s="393">
        <f t="shared" si="33"/>
        <v>0</v>
      </c>
      <c r="AE84" s="394">
        <f t="shared" si="8"/>
        <v>2021</v>
      </c>
      <c r="AF84" s="393">
        <f t="shared" si="34"/>
        <v>0</v>
      </c>
      <c r="AG84" s="392">
        <f t="shared" si="35"/>
        <v>0</v>
      </c>
      <c r="AH84" s="388">
        <f t="shared" si="36"/>
        <v>0</v>
      </c>
      <c r="AI84" s="395">
        <f t="shared" si="37"/>
        <v>0</v>
      </c>
      <c r="AJ84" s="396">
        <f t="shared" si="38"/>
        <v>0</v>
      </c>
      <c r="AK84" s="388">
        <f t="shared" si="39"/>
        <v>0</v>
      </c>
      <c r="AL84" s="397">
        <f t="shared" si="40"/>
        <v>7</v>
      </c>
      <c r="AM84" s="393">
        <f t="shared" si="41"/>
        <v>6</v>
      </c>
      <c r="AN84" s="393">
        <f t="shared" si="42"/>
        <v>6</v>
      </c>
      <c r="AO84" s="393">
        <f t="shared" si="43"/>
        <v>6</v>
      </c>
      <c r="AP84" s="393">
        <f t="shared" si="44"/>
        <v>6</v>
      </c>
      <c r="AQ84" s="393">
        <f t="shared" si="45"/>
        <v>6</v>
      </c>
      <c r="AR84" s="393">
        <f t="shared" si="46"/>
        <v>6</v>
      </c>
      <c r="AS84" s="393">
        <f t="shared" si="47"/>
        <v>6</v>
      </c>
      <c r="AT84" s="393">
        <f t="shared" si="48"/>
        <v>6</v>
      </c>
      <c r="AU84" s="393">
        <f t="shared" si="49"/>
        <v>6</v>
      </c>
      <c r="AV84" s="393">
        <f t="shared" si="50"/>
        <v>6</v>
      </c>
      <c r="AW84" s="393">
        <f t="shared" si="51"/>
        <v>6</v>
      </c>
      <c r="AX84" s="393">
        <f t="shared" si="52"/>
        <v>6</v>
      </c>
      <c r="AY84" s="393">
        <f t="shared" si="53"/>
        <v>6</v>
      </c>
      <c r="AZ84" s="393">
        <f t="shared" si="54"/>
        <v>6</v>
      </c>
      <c r="BA84" s="393">
        <f t="shared" si="55"/>
        <v>6</v>
      </c>
      <c r="BB84" s="393">
        <f t="shared" si="56"/>
        <v>6</v>
      </c>
      <c r="BC84" s="393">
        <f t="shared" si="57"/>
        <v>6</v>
      </c>
      <c r="BD84" s="393">
        <f t="shared" si="9"/>
        <v>6</v>
      </c>
      <c r="BE84" s="393">
        <f t="shared" si="58"/>
        <v>12</v>
      </c>
      <c r="BF84" s="393">
        <f t="shared" si="59"/>
        <v>12</v>
      </c>
      <c r="BG84" s="393">
        <f t="shared" si="60"/>
        <v>12</v>
      </c>
      <c r="BH84" s="398">
        <f t="shared" si="61"/>
        <v>0</v>
      </c>
      <c r="BI84" s="398">
        <f t="shared" si="62"/>
        <v>0</v>
      </c>
      <c r="BJ84" s="398">
        <f t="shared" si="63"/>
        <v>0</v>
      </c>
      <c r="BK84" s="398">
        <f t="shared" si="64"/>
        <v>0</v>
      </c>
      <c r="BL84" s="398">
        <f t="shared" si="65"/>
        <v>0</v>
      </c>
      <c r="BM84" s="387">
        <f t="shared" si="66"/>
        <v>0</v>
      </c>
      <c r="BN84" s="398">
        <f t="shared" si="67"/>
        <v>0</v>
      </c>
      <c r="BO84" s="398">
        <f t="shared" si="68"/>
        <v>0</v>
      </c>
      <c r="BP84" s="398">
        <f t="shared" si="69"/>
        <v>0</v>
      </c>
      <c r="BQ84" s="398">
        <f t="shared" si="70"/>
        <v>0</v>
      </c>
      <c r="BR84" s="398">
        <f t="shared" si="71"/>
        <v>0</v>
      </c>
      <c r="BS84" s="398">
        <f t="shared" si="72"/>
        <v>0</v>
      </c>
      <c r="BT84" s="398">
        <f t="shared" si="73"/>
        <v>0</v>
      </c>
      <c r="BU84" s="398">
        <f t="shared" si="74"/>
        <v>0</v>
      </c>
      <c r="BV84" s="398">
        <f t="shared" si="75"/>
        <v>0</v>
      </c>
      <c r="BW84" s="398">
        <f t="shared" si="76"/>
        <v>0</v>
      </c>
      <c r="BX84" s="398">
        <f t="shared" si="77"/>
        <v>0</v>
      </c>
      <c r="BY84" s="398">
        <f t="shared" si="78"/>
        <v>0</v>
      </c>
      <c r="BZ84" s="398">
        <f t="shared" si="79"/>
        <v>0</v>
      </c>
      <c r="CA84" s="398">
        <f t="shared" si="80"/>
        <v>0</v>
      </c>
      <c r="CB84" s="398">
        <f t="shared" si="81"/>
        <v>0</v>
      </c>
      <c r="CC84" s="398">
        <f t="shared" si="82"/>
        <v>0</v>
      </c>
      <c r="CD84" s="398">
        <f t="shared" si="83"/>
        <v>0</v>
      </c>
      <c r="CE84" s="398">
        <f t="shared" si="84"/>
        <v>0</v>
      </c>
      <c r="CF84" s="398">
        <f t="shared" si="85"/>
        <v>0</v>
      </c>
      <c r="CG84" s="398">
        <f t="shared" si="86"/>
        <v>0</v>
      </c>
      <c r="CH84" s="398">
        <f t="shared" si="87"/>
        <v>0</v>
      </c>
      <c r="CI84" s="398">
        <f t="shared" si="88"/>
        <v>0</v>
      </c>
      <c r="CJ84" s="399"/>
      <c r="CK84" s="400" t="s">
        <v>339</v>
      </c>
      <c r="CL84" s="399">
        <f t="shared" si="89"/>
        <v>0</v>
      </c>
      <c r="CM84" s="399">
        <f t="shared" si="90"/>
        <v>0</v>
      </c>
      <c r="CN84" s="399">
        <f t="shared" si="91"/>
        <v>0</v>
      </c>
      <c r="CO84" s="399">
        <f t="shared" si="92"/>
        <v>0</v>
      </c>
      <c r="CP84" s="399">
        <f t="shared" si="93"/>
        <v>0</v>
      </c>
      <c r="CQ84" s="399">
        <f t="shared" si="94"/>
        <v>0</v>
      </c>
      <c r="CR84" s="399">
        <f t="shared" si="95"/>
        <v>0</v>
      </c>
      <c r="CS84" s="399">
        <f t="shared" si="96"/>
        <v>0</v>
      </c>
      <c r="CT84" s="399">
        <f t="shared" si="97"/>
        <v>0</v>
      </c>
      <c r="CU84" s="399">
        <f t="shared" si="98"/>
        <v>0</v>
      </c>
      <c r="CV84" s="399">
        <f t="shared" si="99"/>
        <v>0</v>
      </c>
      <c r="CW84" s="399">
        <f t="shared" si="100"/>
        <v>0</v>
      </c>
      <c r="CX84" s="399">
        <f t="shared" si="101"/>
        <v>0</v>
      </c>
      <c r="CY84" s="399">
        <f t="shared" si="102"/>
        <v>0</v>
      </c>
      <c r="CZ84" s="399">
        <f t="shared" si="103"/>
        <v>0</v>
      </c>
      <c r="DA84" s="399">
        <f t="shared" si="104"/>
        <v>0</v>
      </c>
      <c r="DB84" s="399">
        <f t="shared" si="105"/>
        <v>0</v>
      </c>
      <c r="DC84" s="399">
        <f t="shared" si="106"/>
        <v>0</v>
      </c>
      <c r="DD84" s="399">
        <f t="shared" si="107"/>
        <v>0</v>
      </c>
      <c r="DE84" s="399">
        <f t="shared" si="108"/>
        <v>0</v>
      </c>
      <c r="DF84" s="399">
        <f t="shared" si="0"/>
        <v>0</v>
      </c>
      <c r="DG84" s="399">
        <f t="shared" si="109"/>
        <v>0</v>
      </c>
      <c r="DH84" s="399">
        <f t="shared" si="1"/>
        <v>0</v>
      </c>
      <c r="DI84" s="399">
        <f t="shared" si="2"/>
        <v>0</v>
      </c>
      <c r="DJ84" s="399">
        <f t="shared" si="110"/>
        <v>0</v>
      </c>
      <c r="DK84" s="399">
        <f t="shared" si="3"/>
        <v>0</v>
      </c>
      <c r="DL84" s="399">
        <f t="shared" si="4"/>
        <v>0</v>
      </c>
      <c r="DM84" s="399">
        <f t="shared" si="117"/>
        <v>0</v>
      </c>
      <c r="DN84" s="399">
        <f t="shared" si="6"/>
        <v>0</v>
      </c>
      <c r="DO84" s="399">
        <f t="shared" si="111"/>
        <v>0</v>
      </c>
      <c r="DP84" s="398"/>
      <c r="DQ84" s="399"/>
      <c r="DR84" s="399"/>
      <c r="DS84" s="399">
        <f t="shared" si="122"/>
        <v>0</v>
      </c>
      <c r="DT84" s="399">
        <f t="shared" si="114"/>
        <v>0</v>
      </c>
      <c r="DU84" s="399"/>
      <c r="DV84" s="401"/>
      <c r="DW84" s="645"/>
      <c r="DX84" s="406"/>
    </row>
    <row r="85" spans="1:128" ht="20.100000000000001" hidden="1" customHeight="1">
      <c r="A85" s="663">
        <f t="shared" si="116"/>
        <v>49</v>
      </c>
      <c r="B85" s="664" t="s">
        <v>380</v>
      </c>
      <c r="C85" s="385" t="s">
        <v>344</v>
      </c>
      <c r="D85" s="385" t="s">
        <v>226</v>
      </c>
      <c r="E85" s="385">
        <v>2018</v>
      </c>
      <c r="F85" s="386"/>
      <c r="G85" s="387">
        <f t="shared" si="10"/>
        <v>4</v>
      </c>
      <c r="H85" s="387">
        <f t="shared" si="11"/>
        <v>0</v>
      </c>
      <c r="I85" s="387">
        <f t="shared" si="12"/>
        <v>4</v>
      </c>
      <c r="J85" s="388">
        <f t="shared" si="13"/>
        <v>0</v>
      </c>
      <c r="K85" s="389">
        <f t="shared" si="14"/>
        <v>0</v>
      </c>
      <c r="L85" s="390">
        <f t="shared" si="15"/>
        <v>0.5</v>
      </c>
      <c r="M85" s="391" t="str">
        <f t="shared" si="16"/>
        <v>I</v>
      </c>
      <c r="N85" s="389">
        <f t="shared" si="17"/>
        <v>0</v>
      </c>
      <c r="O85" s="388">
        <f t="shared" si="18"/>
        <v>0</v>
      </c>
      <c r="P85" s="388">
        <f t="shared" si="19"/>
        <v>0</v>
      </c>
      <c r="Q85" s="392">
        <f t="shared" si="20"/>
        <v>0</v>
      </c>
      <c r="R85" s="393">
        <f t="shared" si="21"/>
        <v>0</v>
      </c>
      <c r="S85" s="393">
        <f t="shared" si="22"/>
        <v>0</v>
      </c>
      <c r="T85" s="392">
        <f t="shared" si="23"/>
        <v>0</v>
      </c>
      <c r="U85" s="393">
        <f t="shared" si="24"/>
        <v>0</v>
      </c>
      <c r="V85" s="393">
        <f t="shared" si="25"/>
        <v>0</v>
      </c>
      <c r="W85" s="392">
        <f t="shared" si="26"/>
        <v>0</v>
      </c>
      <c r="X85" s="393">
        <f t="shared" si="27"/>
        <v>0</v>
      </c>
      <c r="Y85" s="393">
        <f t="shared" si="28"/>
        <v>0</v>
      </c>
      <c r="Z85" s="392">
        <f t="shared" si="29"/>
        <v>0</v>
      </c>
      <c r="AA85" s="393">
        <f t="shared" si="30"/>
        <v>0</v>
      </c>
      <c r="AB85" s="393">
        <f t="shared" si="31"/>
        <v>0</v>
      </c>
      <c r="AC85" s="392">
        <f t="shared" si="32"/>
        <v>0</v>
      </c>
      <c r="AD85" s="393">
        <f t="shared" si="33"/>
        <v>0</v>
      </c>
      <c r="AE85" s="394">
        <f t="shared" si="8"/>
        <v>2021</v>
      </c>
      <c r="AF85" s="393">
        <f t="shared" si="34"/>
        <v>0</v>
      </c>
      <c r="AG85" s="392">
        <f t="shared" si="35"/>
        <v>0</v>
      </c>
      <c r="AH85" s="388">
        <f t="shared" si="36"/>
        <v>0</v>
      </c>
      <c r="AI85" s="395">
        <f t="shared" si="37"/>
        <v>0</v>
      </c>
      <c r="AJ85" s="396">
        <f t="shared" si="38"/>
        <v>0</v>
      </c>
      <c r="AK85" s="388">
        <f t="shared" si="39"/>
        <v>0</v>
      </c>
      <c r="AL85" s="397">
        <f t="shared" si="40"/>
        <v>7</v>
      </c>
      <c r="AM85" s="393">
        <f t="shared" si="41"/>
        <v>6</v>
      </c>
      <c r="AN85" s="393">
        <f t="shared" si="42"/>
        <v>6</v>
      </c>
      <c r="AO85" s="393">
        <f t="shared" si="43"/>
        <v>6</v>
      </c>
      <c r="AP85" s="393">
        <f t="shared" si="44"/>
        <v>6</v>
      </c>
      <c r="AQ85" s="393">
        <f t="shared" si="45"/>
        <v>6</v>
      </c>
      <c r="AR85" s="393">
        <f t="shared" si="46"/>
        <v>6</v>
      </c>
      <c r="AS85" s="393">
        <f t="shared" si="47"/>
        <v>6</v>
      </c>
      <c r="AT85" s="393">
        <f t="shared" si="48"/>
        <v>6</v>
      </c>
      <c r="AU85" s="393">
        <f t="shared" si="49"/>
        <v>6</v>
      </c>
      <c r="AV85" s="393">
        <f t="shared" si="50"/>
        <v>6</v>
      </c>
      <c r="AW85" s="393">
        <f t="shared" si="51"/>
        <v>6</v>
      </c>
      <c r="AX85" s="393">
        <f t="shared" si="52"/>
        <v>6</v>
      </c>
      <c r="AY85" s="393">
        <f t="shared" si="53"/>
        <v>6</v>
      </c>
      <c r="AZ85" s="393">
        <f t="shared" si="54"/>
        <v>6</v>
      </c>
      <c r="BA85" s="393">
        <f t="shared" si="55"/>
        <v>6</v>
      </c>
      <c r="BB85" s="393">
        <f t="shared" si="56"/>
        <v>6</v>
      </c>
      <c r="BC85" s="393">
        <f t="shared" si="57"/>
        <v>6</v>
      </c>
      <c r="BD85" s="393">
        <f t="shared" si="9"/>
        <v>6</v>
      </c>
      <c r="BE85" s="393">
        <f t="shared" si="58"/>
        <v>12</v>
      </c>
      <c r="BF85" s="393">
        <f t="shared" si="59"/>
        <v>12</v>
      </c>
      <c r="BG85" s="393">
        <f t="shared" si="60"/>
        <v>12</v>
      </c>
      <c r="BH85" s="398">
        <f t="shared" si="61"/>
        <v>0</v>
      </c>
      <c r="BI85" s="398">
        <f t="shared" si="62"/>
        <v>0</v>
      </c>
      <c r="BJ85" s="398">
        <f t="shared" si="63"/>
        <v>0</v>
      </c>
      <c r="BK85" s="398">
        <f t="shared" si="64"/>
        <v>0</v>
      </c>
      <c r="BL85" s="398">
        <f t="shared" si="65"/>
        <v>0</v>
      </c>
      <c r="BM85" s="387">
        <f t="shared" si="66"/>
        <v>0</v>
      </c>
      <c r="BN85" s="398">
        <f t="shared" si="67"/>
        <v>0</v>
      </c>
      <c r="BO85" s="398">
        <f t="shared" si="68"/>
        <v>0</v>
      </c>
      <c r="BP85" s="398">
        <f t="shared" si="69"/>
        <v>0</v>
      </c>
      <c r="BQ85" s="398">
        <f t="shared" si="70"/>
        <v>0</v>
      </c>
      <c r="BR85" s="398">
        <f t="shared" si="71"/>
        <v>0</v>
      </c>
      <c r="BS85" s="398">
        <f t="shared" si="72"/>
        <v>0</v>
      </c>
      <c r="BT85" s="398">
        <f t="shared" si="73"/>
        <v>0</v>
      </c>
      <c r="BU85" s="398">
        <f t="shared" si="74"/>
        <v>0</v>
      </c>
      <c r="BV85" s="398">
        <f t="shared" si="75"/>
        <v>0</v>
      </c>
      <c r="BW85" s="398">
        <f t="shared" si="76"/>
        <v>0</v>
      </c>
      <c r="BX85" s="398">
        <f t="shared" si="77"/>
        <v>0</v>
      </c>
      <c r="BY85" s="398">
        <f t="shared" si="78"/>
        <v>0</v>
      </c>
      <c r="BZ85" s="398">
        <f t="shared" si="79"/>
        <v>0</v>
      </c>
      <c r="CA85" s="398">
        <f t="shared" si="80"/>
        <v>0</v>
      </c>
      <c r="CB85" s="398">
        <f t="shared" si="81"/>
        <v>0</v>
      </c>
      <c r="CC85" s="398">
        <f t="shared" si="82"/>
        <v>0</v>
      </c>
      <c r="CD85" s="398">
        <f t="shared" si="83"/>
        <v>0</v>
      </c>
      <c r="CE85" s="398">
        <f t="shared" si="84"/>
        <v>0</v>
      </c>
      <c r="CF85" s="398">
        <f t="shared" si="85"/>
        <v>0</v>
      </c>
      <c r="CG85" s="398">
        <f t="shared" si="86"/>
        <v>0</v>
      </c>
      <c r="CH85" s="398">
        <f t="shared" si="87"/>
        <v>0</v>
      </c>
      <c r="CI85" s="398">
        <f t="shared" si="88"/>
        <v>0</v>
      </c>
      <c r="CJ85" s="399"/>
      <c r="CK85" s="400" t="s">
        <v>339</v>
      </c>
      <c r="CL85" s="399">
        <f t="shared" si="89"/>
        <v>0</v>
      </c>
      <c r="CM85" s="399">
        <f t="shared" si="90"/>
        <v>0</v>
      </c>
      <c r="CN85" s="399">
        <f t="shared" si="91"/>
        <v>0</v>
      </c>
      <c r="CO85" s="399">
        <f t="shared" si="92"/>
        <v>0</v>
      </c>
      <c r="CP85" s="399">
        <f t="shared" si="93"/>
        <v>0</v>
      </c>
      <c r="CQ85" s="399">
        <f t="shared" si="94"/>
        <v>0</v>
      </c>
      <c r="CR85" s="399">
        <f t="shared" si="95"/>
        <v>0</v>
      </c>
      <c r="CS85" s="399">
        <f t="shared" si="96"/>
        <v>0</v>
      </c>
      <c r="CT85" s="399">
        <f t="shared" si="97"/>
        <v>0</v>
      </c>
      <c r="CU85" s="399">
        <f t="shared" si="98"/>
        <v>0</v>
      </c>
      <c r="CV85" s="399">
        <f t="shared" si="99"/>
        <v>0</v>
      </c>
      <c r="CW85" s="399">
        <f t="shared" si="100"/>
        <v>0</v>
      </c>
      <c r="CX85" s="399">
        <f t="shared" si="101"/>
        <v>0</v>
      </c>
      <c r="CY85" s="399">
        <f t="shared" si="102"/>
        <v>0</v>
      </c>
      <c r="CZ85" s="399">
        <f t="shared" si="103"/>
        <v>0</v>
      </c>
      <c r="DA85" s="399">
        <f t="shared" si="104"/>
        <v>0</v>
      </c>
      <c r="DB85" s="399">
        <f t="shared" si="105"/>
        <v>0</v>
      </c>
      <c r="DC85" s="399">
        <f t="shared" si="106"/>
        <v>0</v>
      </c>
      <c r="DD85" s="399">
        <f t="shared" si="107"/>
        <v>0</v>
      </c>
      <c r="DE85" s="399">
        <f t="shared" si="108"/>
        <v>0</v>
      </c>
      <c r="DF85" s="399">
        <f t="shared" si="0"/>
        <v>0</v>
      </c>
      <c r="DG85" s="399">
        <f t="shared" si="109"/>
        <v>0</v>
      </c>
      <c r="DH85" s="399">
        <f t="shared" si="1"/>
        <v>0</v>
      </c>
      <c r="DI85" s="399">
        <f t="shared" si="2"/>
        <v>0</v>
      </c>
      <c r="DJ85" s="399">
        <f t="shared" si="110"/>
        <v>0</v>
      </c>
      <c r="DK85" s="399">
        <f t="shared" si="3"/>
        <v>0</v>
      </c>
      <c r="DL85" s="399">
        <f t="shared" si="4"/>
        <v>0</v>
      </c>
      <c r="DM85" s="399">
        <f t="shared" si="117"/>
        <v>0</v>
      </c>
      <c r="DN85" s="399">
        <f t="shared" si="6"/>
        <v>0</v>
      </c>
      <c r="DO85" s="399">
        <f t="shared" si="111"/>
        <v>0</v>
      </c>
      <c r="DP85" s="398"/>
      <c r="DQ85" s="399"/>
      <c r="DR85" s="399"/>
      <c r="DS85" s="399">
        <f t="shared" si="122"/>
        <v>0</v>
      </c>
      <c r="DT85" s="399">
        <f t="shared" si="114"/>
        <v>0</v>
      </c>
      <c r="DU85" s="399"/>
      <c r="DV85" s="401"/>
      <c r="DW85" s="645"/>
      <c r="DX85" s="406"/>
    </row>
    <row r="86" spans="1:128" ht="20.100000000000001" hidden="1" customHeight="1">
      <c r="A86" s="663">
        <f t="shared" si="116"/>
        <v>50</v>
      </c>
      <c r="B86" s="664" t="s">
        <v>380</v>
      </c>
      <c r="C86" s="385" t="s">
        <v>344</v>
      </c>
      <c r="D86" s="385" t="s">
        <v>226</v>
      </c>
      <c r="E86" s="385">
        <v>2018</v>
      </c>
      <c r="F86" s="386"/>
      <c r="G86" s="387">
        <f t="shared" si="10"/>
        <v>4</v>
      </c>
      <c r="H86" s="387">
        <f t="shared" si="11"/>
        <v>0</v>
      </c>
      <c r="I86" s="387">
        <f t="shared" si="12"/>
        <v>4</v>
      </c>
      <c r="J86" s="388">
        <f t="shared" si="13"/>
        <v>0</v>
      </c>
      <c r="K86" s="389">
        <f t="shared" si="14"/>
        <v>0</v>
      </c>
      <c r="L86" s="390">
        <f t="shared" si="15"/>
        <v>0.5</v>
      </c>
      <c r="M86" s="391" t="str">
        <f t="shared" si="16"/>
        <v>I</v>
      </c>
      <c r="N86" s="389">
        <f t="shared" si="17"/>
        <v>0</v>
      </c>
      <c r="O86" s="388">
        <f t="shared" si="18"/>
        <v>0</v>
      </c>
      <c r="P86" s="388">
        <f t="shared" si="19"/>
        <v>0</v>
      </c>
      <c r="Q86" s="392">
        <f t="shared" si="20"/>
        <v>0</v>
      </c>
      <c r="R86" s="393">
        <f t="shared" si="21"/>
        <v>0</v>
      </c>
      <c r="S86" s="393">
        <f t="shared" si="22"/>
        <v>0</v>
      </c>
      <c r="T86" s="392">
        <f t="shared" si="23"/>
        <v>0</v>
      </c>
      <c r="U86" s="393">
        <f t="shared" si="24"/>
        <v>0</v>
      </c>
      <c r="V86" s="393">
        <f t="shared" si="25"/>
        <v>0</v>
      </c>
      <c r="W86" s="392">
        <f t="shared" si="26"/>
        <v>0</v>
      </c>
      <c r="X86" s="393">
        <f t="shared" si="27"/>
        <v>0</v>
      </c>
      <c r="Y86" s="393">
        <f t="shared" si="28"/>
        <v>0</v>
      </c>
      <c r="Z86" s="392">
        <f t="shared" si="29"/>
        <v>0</v>
      </c>
      <c r="AA86" s="393">
        <f t="shared" si="30"/>
        <v>0</v>
      </c>
      <c r="AB86" s="393">
        <f t="shared" si="31"/>
        <v>0</v>
      </c>
      <c r="AC86" s="392">
        <f t="shared" si="32"/>
        <v>0</v>
      </c>
      <c r="AD86" s="393">
        <f t="shared" si="33"/>
        <v>0</v>
      </c>
      <c r="AE86" s="394">
        <f t="shared" si="8"/>
        <v>2021</v>
      </c>
      <c r="AF86" s="393">
        <f t="shared" si="34"/>
        <v>0</v>
      </c>
      <c r="AG86" s="392">
        <f t="shared" si="35"/>
        <v>0</v>
      </c>
      <c r="AH86" s="388">
        <f t="shared" si="36"/>
        <v>0</v>
      </c>
      <c r="AI86" s="395">
        <f t="shared" si="37"/>
        <v>0</v>
      </c>
      <c r="AJ86" s="396">
        <f t="shared" si="38"/>
        <v>0</v>
      </c>
      <c r="AK86" s="388">
        <f t="shared" si="39"/>
        <v>0</v>
      </c>
      <c r="AL86" s="397">
        <f t="shared" si="40"/>
        <v>7</v>
      </c>
      <c r="AM86" s="393">
        <f t="shared" si="41"/>
        <v>6</v>
      </c>
      <c r="AN86" s="393">
        <f t="shared" si="42"/>
        <v>6</v>
      </c>
      <c r="AO86" s="393">
        <f t="shared" si="43"/>
        <v>6</v>
      </c>
      <c r="AP86" s="393">
        <f t="shared" si="44"/>
        <v>6</v>
      </c>
      <c r="AQ86" s="393">
        <f t="shared" si="45"/>
        <v>6</v>
      </c>
      <c r="AR86" s="393">
        <f t="shared" si="46"/>
        <v>6</v>
      </c>
      <c r="AS86" s="393">
        <f t="shared" si="47"/>
        <v>6</v>
      </c>
      <c r="AT86" s="393">
        <f t="shared" si="48"/>
        <v>6</v>
      </c>
      <c r="AU86" s="393">
        <f t="shared" si="49"/>
        <v>6</v>
      </c>
      <c r="AV86" s="393">
        <f t="shared" si="50"/>
        <v>6</v>
      </c>
      <c r="AW86" s="393">
        <f t="shared" si="51"/>
        <v>6</v>
      </c>
      <c r="AX86" s="393">
        <f t="shared" si="52"/>
        <v>6</v>
      </c>
      <c r="AY86" s="393">
        <f t="shared" si="53"/>
        <v>6</v>
      </c>
      <c r="AZ86" s="393">
        <f t="shared" si="54"/>
        <v>6</v>
      </c>
      <c r="BA86" s="393">
        <f t="shared" si="55"/>
        <v>6</v>
      </c>
      <c r="BB86" s="393">
        <f t="shared" si="56"/>
        <v>6</v>
      </c>
      <c r="BC86" s="393">
        <f t="shared" si="57"/>
        <v>6</v>
      </c>
      <c r="BD86" s="393">
        <f t="shared" si="9"/>
        <v>6</v>
      </c>
      <c r="BE86" s="393">
        <f t="shared" si="58"/>
        <v>12</v>
      </c>
      <c r="BF86" s="393">
        <f t="shared" si="59"/>
        <v>12</v>
      </c>
      <c r="BG86" s="393">
        <f t="shared" si="60"/>
        <v>12</v>
      </c>
      <c r="BH86" s="398">
        <f t="shared" si="61"/>
        <v>0</v>
      </c>
      <c r="BI86" s="398">
        <f t="shared" si="62"/>
        <v>0</v>
      </c>
      <c r="BJ86" s="398">
        <f t="shared" si="63"/>
        <v>0</v>
      </c>
      <c r="BK86" s="398">
        <f t="shared" si="64"/>
        <v>0</v>
      </c>
      <c r="BL86" s="398">
        <f t="shared" si="65"/>
        <v>0</v>
      </c>
      <c r="BM86" s="387">
        <f t="shared" si="66"/>
        <v>0</v>
      </c>
      <c r="BN86" s="398">
        <f t="shared" si="67"/>
        <v>0</v>
      </c>
      <c r="BO86" s="398">
        <f t="shared" si="68"/>
        <v>0</v>
      </c>
      <c r="BP86" s="398">
        <f t="shared" si="69"/>
        <v>0</v>
      </c>
      <c r="BQ86" s="398">
        <f t="shared" si="70"/>
        <v>0</v>
      </c>
      <c r="BR86" s="398">
        <f t="shared" si="71"/>
        <v>0</v>
      </c>
      <c r="BS86" s="398">
        <f t="shared" si="72"/>
        <v>0</v>
      </c>
      <c r="BT86" s="398">
        <f t="shared" si="73"/>
        <v>0</v>
      </c>
      <c r="BU86" s="398">
        <f t="shared" si="74"/>
        <v>0</v>
      </c>
      <c r="BV86" s="398">
        <f t="shared" si="75"/>
        <v>0</v>
      </c>
      <c r="BW86" s="398">
        <f t="shared" si="76"/>
        <v>0</v>
      </c>
      <c r="BX86" s="398">
        <f t="shared" si="77"/>
        <v>0</v>
      </c>
      <c r="BY86" s="398">
        <f t="shared" si="78"/>
        <v>0</v>
      </c>
      <c r="BZ86" s="398">
        <f t="shared" si="79"/>
        <v>0</v>
      </c>
      <c r="CA86" s="398">
        <f t="shared" si="80"/>
        <v>0</v>
      </c>
      <c r="CB86" s="398">
        <f t="shared" si="81"/>
        <v>0</v>
      </c>
      <c r="CC86" s="398">
        <f t="shared" si="82"/>
        <v>0</v>
      </c>
      <c r="CD86" s="398">
        <f t="shared" si="83"/>
        <v>0</v>
      </c>
      <c r="CE86" s="398">
        <f t="shared" si="84"/>
        <v>0</v>
      </c>
      <c r="CF86" s="398">
        <f t="shared" si="85"/>
        <v>0</v>
      </c>
      <c r="CG86" s="398">
        <f t="shared" si="86"/>
        <v>0</v>
      </c>
      <c r="CH86" s="398">
        <f t="shared" si="87"/>
        <v>0</v>
      </c>
      <c r="CI86" s="398">
        <f t="shared" si="88"/>
        <v>0</v>
      </c>
      <c r="CJ86" s="399"/>
      <c r="CK86" s="400" t="s">
        <v>339</v>
      </c>
      <c r="CL86" s="399">
        <f t="shared" si="89"/>
        <v>0</v>
      </c>
      <c r="CM86" s="399">
        <f t="shared" si="90"/>
        <v>0</v>
      </c>
      <c r="CN86" s="399">
        <f t="shared" si="91"/>
        <v>0</v>
      </c>
      <c r="CO86" s="399">
        <f t="shared" si="92"/>
        <v>0</v>
      </c>
      <c r="CP86" s="399">
        <f t="shared" si="93"/>
        <v>0</v>
      </c>
      <c r="CQ86" s="399">
        <f t="shared" si="94"/>
        <v>0</v>
      </c>
      <c r="CR86" s="399">
        <f t="shared" si="95"/>
        <v>0</v>
      </c>
      <c r="CS86" s="399">
        <f t="shared" si="96"/>
        <v>0</v>
      </c>
      <c r="CT86" s="399">
        <f t="shared" si="97"/>
        <v>0</v>
      </c>
      <c r="CU86" s="399">
        <f t="shared" si="98"/>
        <v>0</v>
      </c>
      <c r="CV86" s="399">
        <f t="shared" si="99"/>
        <v>0</v>
      </c>
      <c r="CW86" s="399">
        <f t="shared" si="100"/>
        <v>0</v>
      </c>
      <c r="CX86" s="399">
        <f t="shared" si="101"/>
        <v>0</v>
      </c>
      <c r="CY86" s="399">
        <f t="shared" si="102"/>
        <v>0</v>
      </c>
      <c r="CZ86" s="399">
        <f t="shared" si="103"/>
        <v>0</v>
      </c>
      <c r="DA86" s="399">
        <f t="shared" si="104"/>
        <v>0</v>
      </c>
      <c r="DB86" s="399">
        <f t="shared" si="105"/>
        <v>0</v>
      </c>
      <c r="DC86" s="399">
        <f t="shared" si="106"/>
        <v>0</v>
      </c>
      <c r="DD86" s="399">
        <f t="shared" si="107"/>
        <v>0</v>
      </c>
      <c r="DE86" s="399">
        <f t="shared" si="108"/>
        <v>0</v>
      </c>
      <c r="DF86" s="399">
        <f t="shared" si="0"/>
        <v>0</v>
      </c>
      <c r="DG86" s="399">
        <f t="shared" si="109"/>
        <v>0</v>
      </c>
      <c r="DH86" s="399">
        <f t="shared" si="1"/>
        <v>0</v>
      </c>
      <c r="DI86" s="399">
        <f t="shared" si="2"/>
        <v>0</v>
      </c>
      <c r="DJ86" s="399">
        <f t="shared" si="110"/>
        <v>0</v>
      </c>
      <c r="DK86" s="399">
        <f t="shared" si="3"/>
        <v>0</v>
      </c>
      <c r="DL86" s="399">
        <f t="shared" si="4"/>
        <v>0</v>
      </c>
      <c r="DM86" s="399">
        <f t="shared" si="117"/>
        <v>0</v>
      </c>
      <c r="DN86" s="399">
        <f t="shared" si="6"/>
        <v>0</v>
      </c>
      <c r="DO86" s="399">
        <f t="shared" si="111"/>
        <v>0</v>
      </c>
      <c r="DP86" s="398"/>
      <c r="DQ86" s="399"/>
      <c r="DR86" s="399"/>
      <c r="DS86" s="399">
        <f t="shared" si="122"/>
        <v>0</v>
      </c>
      <c r="DT86" s="399">
        <f t="shared" si="114"/>
        <v>0</v>
      </c>
      <c r="DU86" s="399"/>
      <c r="DV86" s="401"/>
      <c r="DW86" s="645"/>
      <c r="DX86" s="406"/>
    </row>
    <row r="87" spans="1:128" ht="20.100000000000001" hidden="1" customHeight="1">
      <c r="A87" s="663">
        <f t="shared" si="116"/>
        <v>51</v>
      </c>
      <c r="B87" s="664" t="s">
        <v>380</v>
      </c>
      <c r="C87" s="385" t="s">
        <v>344</v>
      </c>
      <c r="D87" s="385" t="s">
        <v>226</v>
      </c>
      <c r="E87" s="385">
        <v>2018</v>
      </c>
      <c r="F87" s="386"/>
      <c r="G87" s="387">
        <f t="shared" si="10"/>
        <v>4</v>
      </c>
      <c r="H87" s="387">
        <f t="shared" si="11"/>
        <v>0</v>
      </c>
      <c r="I87" s="387">
        <f t="shared" si="12"/>
        <v>4</v>
      </c>
      <c r="J87" s="388">
        <f t="shared" si="13"/>
        <v>0</v>
      </c>
      <c r="K87" s="389">
        <f t="shared" si="14"/>
        <v>0</v>
      </c>
      <c r="L87" s="390">
        <f t="shared" si="15"/>
        <v>0.5</v>
      </c>
      <c r="M87" s="391" t="str">
        <f t="shared" si="16"/>
        <v>I</v>
      </c>
      <c r="N87" s="389">
        <f t="shared" si="17"/>
        <v>0</v>
      </c>
      <c r="O87" s="388">
        <f t="shared" si="18"/>
        <v>0</v>
      </c>
      <c r="P87" s="388">
        <f t="shared" si="19"/>
        <v>0</v>
      </c>
      <c r="Q87" s="392">
        <f t="shared" si="20"/>
        <v>0</v>
      </c>
      <c r="R87" s="393">
        <f t="shared" si="21"/>
        <v>0</v>
      </c>
      <c r="S87" s="393">
        <f t="shared" si="22"/>
        <v>0</v>
      </c>
      <c r="T87" s="392">
        <f t="shared" si="23"/>
        <v>0</v>
      </c>
      <c r="U87" s="393">
        <f t="shared" si="24"/>
        <v>0</v>
      </c>
      <c r="V87" s="393">
        <f t="shared" si="25"/>
        <v>0</v>
      </c>
      <c r="W87" s="392">
        <f t="shared" si="26"/>
        <v>0</v>
      </c>
      <c r="X87" s="393">
        <f t="shared" si="27"/>
        <v>0</v>
      </c>
      <c r="Y87" s="393">
        <f t="shared" si="28"/>
        <v>0</v>
      </c>
      <c r="Z87" s="392">
        <f t="shared" si="29"/>
        <v>0</v>
      </c>
      <c r="AA87" s="393">
        <f t="shared" si="30"/>
        <v>0</v>
      </c>
      <c r="AB87" s="393">
        <f t="shared" si="31"/>
        <v>0</v>
      </c>
      <c r="AC87" s="392">
        <f t="shared" si="32"/>
        <v>0</v>
      </c>
      <c r="AD87" s="393">
        <f t="shared" si="33"/>
        <v>0</v>
      </c>
      <c r="AE87" s="394">
        <f t="shared" si="8"/>
        <v>2021</v>
      </c>
      <c r="AF87" s="393">
        <f t="shared" si="34"/>
        <v>0</v>
      </c>
      <c r="AG87" s="392">
        <f t="shared" si="35"/>
        <v>0</v>
      </c>
      <c r="AH87" s="388">
        <f t="shared" si="36"/>
        <v>0</v>
      </c>
      <c r="AI87" s="395">
        <f t="shared" si="37"/>
        <v>0</v>
      </c>
      <c r="AJ87" s="396">
        <f t="shared" si="38"/>
        <v>0</v>
      </c>
      <c r="AK87" s="388">
        <f t="shared" si="39"/>
        <v>0</v>
      </c>
      <c r="AL87" s="397">
        <f t="shared" si="40"/>
        <v>7</v>
      </c>
      <c r="AM87" s="393">
        <f t="shared" si="41"/>
        <v>6</v>
      </c>
      <c r="AN87" s="393">
        <f t="shared" si="42"/>
        <v>6</v>
      </c>
      <c r="AO87" s="393">
        <f t="shared" si="43"/>
        <v>6</v>
      </c>
      <c r="AP87" s="393">
        <f t="shared" si="44"/>
        <v>6</v>
      </c>
      <c r="AQ87" s="393">
        <f t="shared" si="45"/>
        <v>6</v>
      </c>
      <c r="AR87" s="393">
        <f t="shared" si="46"/>
        <v>6</v>
      </c>
      <c r="AS87" s="393">
        <f t="shared" si="47"/>
        <v>6</v>
      </c>
      <c r="AT87" s="393">
        <f t="shared" si="48"/>
        <v>6</v>
      </c>
      <c r="AU87" s="393">
        <f t="shared" si="49"/>
        <v>6</v>
      </c>
      <c r="AV87" s="393">
        <f t="shared" si="50"/>
        <v>6</v>
      </c>
      <c r="AW87" s="393">
        <f t="shared" si="51"/>
        <v>6</v>
      </c>
      <c r="AX87" s="393">
        <f t="shared" si="52"/>
        <v>6</v>
      </c>
      <c r="AY87" s="393">
        <f t="shared" si="53"/>
        <v>6</v>
      </c>
      <c r="AZ87" s="393">
        <f t="shared" si="54"/>
        <v>6</v>
      </c>
      <c r="BA87" s="393">
        <f t="shared" si="55"/>
        <v>6</v>
      </c>
      <c r="BB87" s="393">
        <f t="shared" si="56"/>
        <v>6</v>
      </c>
      <c r="BC87" s="393">
        <f t="shared" si="57"/>
        <v>6</v>
      </c>
      <c r="BD87" s="393">
        <f t="shared" si="9"/>
        <v>6</v>
      </c>
      <c r="BE87" s="393">
        <f t="shared" si="58"/>
        <v>12</v>
      </c>
      <c r="BF87" s="393">
        <f t="shared" si="59"/>
        <v>12</v>
      </c>
      <c r="BG87" s="393">
        <f t="shared" si="60"/>
        <v>12</v>
      </c>
      <c r="BH87" s="398">
        <f t="shared" si="61"/>
        <v>0</v>
      </c>
      <c r="BI87" s="398">
        <f t="shared" si="62"/>
        <v>0</v>
      </c>
      <c r="BJ87" s="398">
        <f t="shared" si="63"/>
        <v>0</v>
      </c>
      <c r="BK87" s="398">
        <f t="shared" si="64"/>
        <v>0</v>
      </c>
      <c r="BL87" s="398">
        <f t="shared" si="65"/>
        <v>0</v>
      </c>
      <c r="BM87" s="387">
        <f t="shared" si="66"/>
        <v>0</v>
      </c>
      <c r="BN87" s="398">
        <f t="shared" si="67"/>
        <v>0</v>
      </c>
      <c r="BO87" s="398">
        <f t="shared" si="68"/>
        <v>0</v>
      </c>
      <c r="BP87" s="398">
        <f t="shared" si="69"/>
        <v>0</v>
      </c>
      <c r="BQ87" s="398">
        <f t="shared" si="70"/>
        <v>0</v>
      </c>
      <c r="BR87" s="398">
        <f t="shared" si="71"/>
        <v>0</v>
      </c>
      <c r="BS87" s="398">
        <f t="shared" si="72"/>
        <v>0</v>
      </c>
      <c r="BT87" s="398">
        <f t="shared" si="73"/>
        <v>0</v>
      </c>
      <c r="BU87" s="398">
        <f t="shared" si="74"/>
        <v>0</v>
      </c>
      <c r="BV87" s="398">
        <f t="shared" si="75"/>
        <v>0</v>
      </c>
      <c r="BW87" s="398">
        <f t="shared" si="76"/>
        <v>0</v>
      </c>
      <c r="BX87" s="398">
        <f t="shared" si="77"/>
        <v>0</v>
      </c>
      <c r="BY87" s="398">
        <f t="shared" si="78"/>
        <v>0</v>
      </c>
      <c r="BZ87" s="398">
        <f t="shared" si="79"/>
        <v>0</v>
      </c>
      <c r="CA87" s="398">
        <f t="shared" si="80"/>
        <v>0</v>
      </c>
      <c r="CB87" s="398">
        <f t="shared" si="81"/>
        <v>0</v>
      </c>
      <c r="CC87" s="398">
        <f t="shared" si="82"/>
        <v>0</v>
      </c>
      <c r="CD87" s="398">
        <f t="shared" si="83"/>
        <v>0</v>
      </c>
      <c r="CE87" s="398">
        <f t="shared" si="84"/>
        <v>0</v>
      </c>
      <c r="CF87" s="398">
        <f t="shared" si="85"/>
        <v>0</v>
      </c>
      <c r="CG87" s="398">
        <f t="shared" si="86"/>
        <v>0</v>
      </c>
      <c r="CH87" s="398">
        <f t="shared" si="87"/>
        <v>0</v>
      </c>
      <c r="CI87" s="398">
        <f t="shared" si="88"/>
        <v>0</v>
      </c>
      <c r="CJ87" s="399"/>
      <c r="CK87" s="400" t="s">
        <v>339</v>
      </c>
      <c r="CL87" s="399">
        <f t="shared" si="89"/>
        <v>0</v>
      </c>
      <c r="CM87" s="399">
        <f t="shared" si="90"/>
        <v>0</v>
      </c>
      <c r="CN87" s="399">
        <f t="shared" si="91"/>
        <v>0</v>
      </c>
      <c r="CO87" s="399">
        <f t="shared" si="92"/>
        <v>0</v>
      </c>
      <c r="CP87" s="399">
        <f t="shared" si="93"/>
        <v>0</v>
      </c>
      <c r="CQ87" s="399">
        <f t="shared" si="94"/>
        <v>0</v>
      </c>
      <c r="CR87" s="399">
        <f t="shared" si="95"/>
        <v>0</v>
      </c>
      <c r="CS87" s="399">
        <f t="shared" si="96"/>
        <v>0</v>
      </c>
      <c r="CT87" s="399">
        <f t="shared" si="97"/>
        <v>0</v>
      </c>
      <c r="CU87" s="399">
        <f t="shared" si="98"/>
        <v>0</v>
      </c>
      <c r="CV87" s="399">
        <f t="shared" si="99"/>
        <v>0</v>
      </c>
      <c r="CW87" s="399">
        <f t="shared" si="100"/>
        <v>0</v>
      </c>
      <c r="CX87" s="399">
        <f t="shared" si="101"/>
        <v>0</v>
      </c>
      <c r="CY87" s="399">
        <f t="shared" si="102"/>
        <v>0</v>
      </c>
      <c r="CZ87" s="399">
        <f t="shared" si="103"/>
        <v>0</v>
      </c>
      <c r="DA87" s="399">
        <f t="shared" si="104"/>
        <v>0</v>
      </c>
      <c r="DB87" s="399">
        <f t="shared" si="105"/>
        <v>0</v>
      </c>
      <c r="DC87" s="399">
        <f t="shared" si="106"/>
        <v>0</v>
      </c>
      <c r="DD87" s="399">
        <f t="shared" si="107"/>
        <v>0</v>
      </c>
      <c r="DE87" s="399">
        <f t="shared" si="108"/>
        <v>0</v>
      </c>
      <c r="DF87" s="399">
        <f t="shared" si="0"/>
        <v>0</v>
      </c>
      <c r="DG87" s="399">
        <f t="shared" si="109"/>
        <v>0</v>
      </c>
      <c r="DH87" s="399">
        <f t="shared" si="1"/>
        <v>0</v>
      </c>
      <c r="DI87" s="399">
        <f t="shared" si="2"/>
        <v>0</v>
      </c>
      <c r="DJ87" s="399">
        <f t="shared" si="110"/>
        <v>0</v>
      </c>
      <c r="DK87" s="399">
        <f t="shared" si="3"/>
        <v>0</v>
      </c>
      <c r="DL87" s="399">
        <f t="shared" si="4"/>
        <v>0</v>
      </c>
      <c r="DM87" s="399">
        <f t="shared" si="117"/>
        <v>0</v>
      </c>
      <c r="DN87" s="399">
        <f t="shared" si="6"/>
        <v>0</v>
      </c>
      <c r="DO87" s="399">
        <f t="shared" si="111"/>
        <v>0</v>
      </c>
      <c r="DP87" s="398"/>
      <c r="DQ87" s="399"/>
      <c r="DR87" s="399"/>
      <c r="DS87" s="399">
        <f t="shared" si="122"/>
        <v>0</v>
      </c>
      <c r="DT87" s="399">
        <f t="shared" si="114"/>
        <v>0</v>
      </c>
      <c r="DU87" s="399"/>
      <c r="DV87" s="401"/>
      <c r="DW87" s="645"/>
      <c r="DX87" s="406"/>
    </row>
    <row r="88" spans="1:128" ht="20.100000000000001" hidden="1" customHeight="1">
      <c r="A88" s="663">
        <f t="shared" si="116"/>
        <v>52</v>
      </c>
      <c r="B88" s="664" t="s">
        <v>380</v>
      </c>
      <c r="C88" s="385" t="s">
        <v>344</v>
      </c>
      <c r="D88" s="385" t="s">
        <v>226</v>
      </c>
      <c r="E88" s="385">
        <v>2018</v>
      </c>
      <c r="F88" s="386"/>
      <c r="G88" s="387">
        <f t="shared" si="10"/>
        <v>4</v>
      </c>
      <c r="H88" s="387">
        <f t="shared" si="11"/>
        <v>0</v>
      </c>
      <c r="I88" s="387">
        <f t="shared" si="12"/>
        <v>4</v>
      </c>
      <c r="J88" s="388">
        <f t="shared" si="13"/>
        <v>0</v>
      </c>
      <c r="K88" s="389">
        <f t="shared" si="14"/>
        <v>0</v>
      </c>
      <c r="L88" s="390">
        <f t="shared" si="15"/>
        <v>0.5</v>
      </c>
      <c r="M88" s="391" t="str">
        <f t="shared" si="16"/>
        <v>I</v>
      </c>
      <c r="N88" s="389">
        <f t="shared" si="17"/>
        <v>0</v>
      </c>
      <c r="O88" s="388">
        <f t="shared" si="18"/>
        <v>0</v>
      </c>
      <c r="P88" s="388">
        <f t="shared" si="19"/>
        <v>0</v>
      </c>
      <c r="Q88" s="392">
        <f t="shared" si="20"/>
        <v>0</v>
      </c>
      <c r="R88" s="393">
        <f t="shared" si="21"/>
        <v>0</v>
      </c>
      <c r="S88" s="393">
        <f t="shared" si="22"/>
        <v>0</v>
      </c>
      <c r="T88" s="392">
        <f t="shared" si="23"/>
        <v>0</v>
      </c>
      <c r="U88" s="393">
        <f t="shared" si="24"/>
        <v>0</v>
      </c>
      <c r="V88" s="393">
        <f t="shared" si="25"/>
        <v>0</v>
      </c>
      <c r="W88" s="392">
        <f t="shared" si="26"/>
        <v>0</v>
      </c>
      <c r="X88" s="393">
        <f t="shared" si="27"/>
        <v>0</v>
      </c>
      <c r="Y88" s="393">
        <f t="shared" si="28"/>
        <v>0</v>
      </c>
      <c r="Z88" s="392">
        <f t="shared" si="29"/>
        <v>0</v>
      </c>
      <c r="AA88" s="393">
        <f t="shared" si="30"/>
        <v>0</v>
      </c>
      <c r="AB88" s="393">
        <f t="shared" si="31"/>
        <v>0</v>
      </c>
      <c r="AC88" s="392">
        <f t="shared" si="32"/>
        <v>0</v>
      </c>
      <c r="AD88" s="393">
        <f t="shared" si="33"/>
        <v>0</v>
      </c>
      <c r="AE88" s="394">
        <f t="shared" si="8"/>
        <v>2021</v>
      </c>
      <c r="AF88" s="393">
        <f t="shared" si="34"/>
        <v>0</v>
      </c>
      <c r="AG88" s="392">
        <f t="shared" si="35"/>
        <v>0</v>
      </c>
      <c r="AH88" s="388">
        <f t="shared" si="36"/>
        <v>0</v>
      </c>
      <c r="AI88" s="395">
        <f t="shared" si="37"/>
        <v>0</v>
      </c>
      <c r="AJ88" s="396">
        <f t="shared" si="38"/>
        <v>0</v>
      </c>
      <c r="AK88" s="388">
        <f t="shared" si="39"/>
        <v>0</v>
      </c>
      <c r="AL88" s="397">
        <f t="shared" si="40"/>
        <v>7</v>
      </c>
      <c r="AM88" s="393">
        <f t="shared" si="41"/>
        <v>6</v>
      </c>
      <c r="AN88" s="393">
        <f t="shared" si="42"/>
        <v>6</v>
      </c>
      <c r="AO88" s="393">
        <f t="shared" si="43"/>
        <v>6</v>
      </c>
      <c r="AP88" s="393">
        <f t="shared" si="44"/>
        <v>6</v>
      </c>
      <c r="AQ88" s="393">
        <f t="shared" si="45"/>
        <v>6</v>
      </c>
      <c r="AR88" s="393">
        <f t="shared" si="46"/>
        <v>6</v>
      </c>
      <c r="AS88" s="393">
        <f t="shared" si="47"/>
        <v>6</v>
      </c>
      <c r="AT88" s="393">
        <f t="shared" si="48"/>
        <v>6</v>
      </c>
      <c r="AU88" s="393">
        <f t="shared" si="49"/>
        <v>6</v>
      </c>
      <c r="AV88" s="393">
        <f t="shared" si="50"/>
        <v>6</v>
      </c>
      <c r="AW88" s="393">
        <f t="shared" si="51"/>
        <v>6</v>
      </c>
      <c r="AX88" s="393">
        <f t="shared" si="52"/>
        <v>6</v>
      </c>
      <c r="AY88" s="393">
        <f t="shared" si="53"/>
        <v>6</v>
      </c>
      <c r="AZ88" s="393">
        <f t="shared" si="54"/>
        <v>6</v>
      </c>
      <c r="BA88" s="393">
        <f t="shared" si="55"/>
        <v>6</v>
      </c>
      <c r="BB88" s="393">
        <f t="shared" si="56"/>
        <v>6</v>
      </c>
      <c r="BC88" s="393">
        <f t="shared" si="57"/>
        <v>6</v>
      </c>
      <c r="BD88" s="393">
        <f t="shared" si="9"/>
        <v>6</v>
      </c>
      <c r="BE88" s="393">
        <f t="shared" si="58"/>
        <v>12</v>
      </c>
      <c r="BF88" s="393">
        <f t="shared" si="59"/>
        <v>12</v>
      </c>
      <c r="BG88" s="393">
        <f t="shared" si="60"/>
        <v>12</v>
      </c>
      <c r="BH88" s="398">
        <f t="shared" si="61"/>
        <v>0</v>
      </c>
      <c r="BI88" s="398">
        <f t="shared" si="62"/>
        <v>0</v>
      </c>
      <c r="BJ88" s="398">
        <f t="shared" si="63"/>
        <v>0</v>
      </c>
      <c r="BK88" s="398">
        <f t="shared" si="64"/>
        <v>0</v>
      </c>
      <c r="BL88" s="398">
        <f t="shared" si="65"/>
        <v>0</v>
      </c>
      <c r="BM88" s="387">
        <f t="shared" si="66"/>
        <v>0</v>
      </c>
      <c r="BN88" s="398">
        <f t="shared" si="67"/>
        <v>0</v>
      </c>
      <c r="BO88" s="398">
        <f t="shared" si="68"/>
        <v>0</v>
      </c>
      <c r="BP88" s="398">
        <f t="shared" si="69"/>
        <v>0</v>
      </c>
      <c r="BQ88" s="398">
        <f t="shared" si="70"/>
        <v>0</v>
      </c>
      <c r="BR88" s="398">
        <f t="shared" si="71"/>
        <v>0</v>
      </c>
      <c r="BS88" s="398">
        <f t="shared" si="72"/>
        <v>0</v>
      </c>
      <c r="BT88" s="398">
        <f t="shared" si="73"/>
        <v>0</v>
      </c>
      <c r="BU88" s="398">
        <f t="shared" si="74"/>
        <v>0</v>
      </c>
      <c r="BV88" s="398">
        <f t="shared" si="75"/>
        <v>0</v>
      </c>
      <c r="BW88" s="398">
        <f t="shared" si="76"/>
        <v>0</v>
      </c>
      <c r="BX88" s="398">
        <f t="shared" si="77"/>
        <v>0</v>
      </c>
      <c r="BY88" s="398">
        <f t="shared" si="78"/>
        <v>0</v>
      </c>
      <c r="BZ88" s="398">
        <f t="shared" si="79"/>
        <v>0</v>
      </c>
      <c r="CA88" s="398">
        <f t="shared" si="80"/>
        <v>0</v>
      </c>
      <c r="CB88" s="398">
        <f t="shared" si="81"/>
        <v>0</v>
      </c>
      <c r="CC88" s="398">
        <f t="shared" si="82"/>
        <v>0</v>
      </c>
      <c r="CD88" s="398">
        <f t="shared" si="83"/>
        <v>0</v>
      </c>
      <c r="CE88" s="398">
        <f t="shared" si="84"/>
        <v>0</v>
      </c>
      <c r="CF88" s="398">
        <f t="shared" si="85"/>
        <v>0</v>
      </c>
      <c r="CG88" s="398">
        <f t="shared" si="86"/>
        <v>0</v>
      </c>
      <c r="CH88" s="398">
        <f t="shared" si="87"/>
        <v>0</v>
      </c>
      <c r="CI88" s="398">
        <f t="shared" si="88"/>
        <v>0</v>
      </c>
      <c r="CJ88" s="399"/>
      <c r="CK88" s="400" t="s">
        <v>339</v>
      </c>
      <c r="CL88" s="399">
        <f t="shared" si="89"/>
        <v>0</v>
      </c>
      <c r="CM88" s="399">
        <f t="shared" si="90"/>
        <v>0</v>
      </c>
      <c r="CN88" s="399">
        <f t="shared" si="91"/>
        <v>0</v>
      </c>
      <c r="CO88" s="399">
        <f t="shared" si="92"/>
        <v>0</v>
      </c>
      <c r="CP88" s="399">
        <f t="shared" si="93"/>
        <v>0</v>
      </c>
      <c r="CQ88" s="399">
        <f t="shared" si="94"/>
        <v>0</v>
      </c>
      <c r="CR88" s="399">
        <f t="shared" si="95"/>
        <v>0</v>
      </c>
      <c r="CS88" s="399">
        <f t="shared" si="96"/>
        <v>0</v>
      </c>
      <c r="CT88" s="399">
        <f t="shared" si="97"/>
        <v>0</v>
      </c>
      <c r="CU88" s="399">
        <f t="shared" si="98"/>
        <v>0</v>
      </c>
      <c r="CV88" s="399">
        <f t="shared" si="99"/>
        <v>0</v>
      </c>
      <c r="CW88" s="399">
        <f t="shared" si="100"/>
        <v>0</v>
      </c>
      <c r="CX88" s="399">
        <f t="shared" si="101"/>
        <v>0</v>
      </c>
      <c r="CY88" s="399">
        <f t="shared" si="102"/>
        <v>0</v>
      </c>
      <c r="CZ88" s="399">
        <f t="shared" si="103"/>
        <v>0</v>
      </c>
      <c r="DA88" s="399">
        <f t="shared" si="104"/>
        <v>0</v>
      </c>
      <c r="DB88" s="399">
        <f t="shared" si="105"/>
        <v>0</v>
      </c>
      <c r="DC88" s="399">
        <f t="shared" si="106"/>
        <v>0</v>
      </c>
      <c r="DD88" s="399">
        <f t="shared" si="107"/>
        <v>0</v>
      </c>
      <c r="DE88" s="399">
        <f t="shared" si="108"/>
        <v>0</v>
      </c>
      <c r="DF88" s="399">
        <f t="shared" si="0"/>
        <v>0</v>
      </c>
      <c r="DG88" s="399">
        <f t="shared" si="109"/>
        <v>0</v>
      </c>
      <c r="DH88" s="399">
        <f t="shared" si="1"/>
        <v>0</v>
      </c>
      <c r="DI88" s="399">
        <f t="shared" si="2"/>
        <v>0</v>
      </c>
      <c r="DJ88" s="399">
        <f t="shared" si="110"/>
        <v>0</v>
      </c>
      <c r="DK88" s="399">
        <f t="shared" si="3"/>
        <v>0</v>
      </c>
      <c r="DL88" s="399">
        <f t="shared" si="4"/>
        <v>0</v>
      </c>
      <c r="DM88" s="399">
        <f t="shared" si="117"/>
        <v>0</v>
      </c>
      <c r="DN88" s="399">
        <f t="shared" si="6"/>
        <v>0</v>
      </c>
      <c r="DO88" s="399">
        <f t="shared" si="111"/>
        <v>0</v>
      </c>
      <c r="DP88" s="398"/>
      <c r="DQ88" s="399"/>
      <c r="DR88" s="399"/>
      <c r="DS88" s="399">
        <f t="shared" si="122"/>
        <v>0</v>
      </c>
      <c r="DT88" s="399">
        <f t="shared" si="114"/>
        <v>0</v>
      </c>
      <c r="DU88" s="399"/>
      <c r="DV88" s="401"/>
      <c r="DW88" s="645"/>
      <c r="DX88" s="406"/>
    </row>
    <row r="89" spans="1:128" ht="20.100000000000001" hidden="1" customHeight="1">
      <c r="A89" s="663">
        <f t="shared" si="116"/>
        <v>53</v>
      </c>
      <c r="B89" s="664" t="s">
        <v>380</v>
      </c>
      <c r="C89" s="385" t="s">
        <v>344</v>
      </c>
      <c r="D89" s="385" t="s">
        <v>226</v>
      </c>
      <c r="E89" s="385">
        <v>2018</v>
      </c>
      <c r="F89" s="386"/>
      <c r="G89" s="387">
        <f t="shared" si="10"/>
        <v>4</v>
      </c>
      <c r="H89" s="387">
        <f t="shared" si="11"/>
        <v>0</v>
      </c>
      <c r="I89" s="387">
        <f t="shared" si="12"/>
        <v>4</v>
      </c>
      <c r="J89" s="388">
        <f t="shared" si="13"/>
        <v>0</v>
      </c>
      <c r="K89" s="389">
        <f t="shared" si="14"/>
        <v>0</v>
      </c>
      <c r="L89" s="390">
        <f t="shared" si="15"/>
        <v>0.5</v>
      </c>
      <c r="M89" s="391" t="str">
        <f t="shared" si="16"/>
        <v>I</v>
      </c>
      <c r="N89" s="389">
        <f t="shared" si="17"/>
        <v>0</v>
      </c>
      <c r="O89" s="388">
        <f t="shared" si="18"/>
        <v>0</v>
      </c>
      <c r="P89" s="388">
        <f t="shared" si="19"/>
        <v>0</v>
      </c>
      <c r="Q89" s="392">
        <f t="shared" si="20"/>
        <v>0</v>
      </c>
      <c r="R89" s="393">
        <f t="shared" si="21"/>
        <v>0</v>
      </c>
      <c r="S89" s="393">
        <f t="shared" si="22"/>
        <v>0</v>
      </c>
      <c r="T89" s="392">
        <f t="shared" si="23"/>
        <v>0</v>
      </c>
      <c r="U89" s="393">
        <f t="shared" si="24"/>
        <v>0</v>
      </c>
      <c r="V89" s="393">
        <f t="shared" si="25"/>
        <v>0</v>
      </c>
      <c r="W89" s="392">
        <f t="shared" si="26"/>
        <v>0</v>
      </c>
      <c r="X89" s="393">
        <f t="shared" si="27"/>
        <v>0</v>
      </c>
      <c r="Y89" s="393">
        <f t="shared" si="28"/>
        <v>0</v>
      </c>
      <c r="Z89" s="392">
        <f t="shared" si="29"/>
        <v>0</v>
      </c>
      <c r="AA89" s="393">
        <f t="shared" si="30"/>
        <v>0</v>
      </c>
      <c r="AB89" s="393">
        <f t="shared" si="31"/>
        <v>0</v>
      </c>
      <c r="AC89" s="392">
        <f t="shared" si="32"/>
        <v>0</v>
      </c>
      <c r="AD89" s="393">
        <f t="shared" si="33"/>
        <v>0</v>
      </c>
      <c r="AE89" s="394">
        <f t="shared" si="8"/>
        <v>2021</v>
      </c>
      <c r="AF89" s="393">
        <f t="shared" si="34"/>
        <v>0</v>
      </c>
      <c r="AG89" s="392">
        <f t="shared" si="35"/>
        <v>0</v>
      </c>
      <c r="AH89" s="388">
        <f t="shared" si="36"/>
        <v>0</v>
      </c>
      <c r="AI89" s="395">
        <f t="shared" si="37"/>
        <v>0</v>
      </c>
      <c r="AJ89" s="396">
        <f t="shared" si="38"/>
        <v>0</v>
      </c>
      <c r="AK89" s="388">
        <f t="shared" si="39"/>
        <v>0</v>
      </c>
      <c r="AL89" s="397">
        <f t="shared" si="40"/>
        <v>7</v>
      </c>
      <c r="AM89" s="393">
        <f t="shared" si="41"/>
        <v>6</v>
      </c>
      <c r="AN89" s="393">
        <f t="shared" si="42"/>
        <v>6</v>
      </c>
      <c r="AO89" s="393">
        <f t="shared" si="43"/>
        <v>6</v>
      </c>
      <c r="AP89" s="393">
        <f t="shared" si="44"/>
        <v>6</v>
      </c>
      <c r="AQ89" s="393">
        <f t="shared" si="45"/>
        <v>6</v>
      </c>
      <c r="AR89" s="393">
        <f t="shared" si="46"/>
        <v>6</v>
      </c>
      <c r="AS89" s="393">
        <f t="shared" si="47"/>
        <v>6</v>
      </c>
      <c r="AT89" s="393">
        <f t="shared" si="48"/>
        <v>6</v>
      </c>
      <c r="AU89" s="393">
        <f t="shared" si="49"/>
        <v>6</v>
      </c>
      <c r="AV89" s="393">
        <f t="shared" si="50"/>
        <v>6</v>
      </c>
      <c r="AW89" s="393">
        <f t="shared" si="51"/>
        <v>6</v>
      </c>
      <c r="AX89" s="393">
        <f t="shared" si="52"/>
        <v>6</v>
      </c>
      <c r="AY89" s="393">
        <f t="shared" si="53"/>
        <v>6</v>
      </c>
      <c r="AZ89" s="393">
        <f t="shared" si="54"/>
        <v>6</v>
      </c>
      <c r="BA89" s="393">
        <f t="shared" si="55"/>
        <v>6</v>
      </c>
      <c r="BB89" s="393">
        <f t="shared" si="56"/>
        <v>6</v>
      </c>
      <c r="BC89" s="393">
        <f t="shared" si="57"/>
        <v>6</v>
      </c>
      <c r="BD89" s="393">
        <f t="shared" si="9"/>
        <v>6</v>
      </c>
      <c r="BE89" s="393">
        <f t="shared" si="58"/>
        <v>12</v>
      </c>
      <c r="BF89" s="393">
        <f t="shared" si="59"/>
        <v>12</v>
      </c>
      <c r="BG89" s="393">
        <f t="shared" si="60"/>
        <v>12</v>
      </c>
      <c r="BH89" s="398">
        <f t="shared" si="61"/>
        <v>0</v>
      </c>
      <c r="BI89" s="398">
        <f t="shared" si="62"/>
        <v>0</v>
      </c>
      <c r="BJ89" s="398">
        <f t="shared" si="63"/>
        <v>0</v>
      </c>
      <c r="BK89" s="398">
        <f t="shared" si="64"/>
        <v>0</v>
      </c>
      <c r="BL89" s="398">
        <f t="shared" si="65"/>
        <v>0</v>
      </c>
      <c r="BM89" s="387">
        <f t="shared" si="66"/>
        <v>0</v>
      </c>
      <c r="BN89" s="398">
        <f t="shared" si="67"/>
        <v>0</v>
      </c>
      <c r="BO89" s="398">
        <f t="shared" si="68"/>
        <v>0</v>
      </c>
      <c r="BP89" s="398">
        <f t="shared" si="69"/>
        <v>0</v>
      </c>
      <c r="BQ89" s="398">
        <f t="shared" si="70"/>
        <v>0</v>
      </c>
      <c r="BR89" s="398">
        <f t="shared" si="71"/>
        <v>0</v>
      </c>
      <c r="BS89" s="398">
        <f t="shared" si="72"/>
        <v>0</v>
      </c>
      <c r="BT89" s="398">
        <f t="shared" si="73"/>
        <v>0</v>
      </c>
      <c r="BU89" s="398">
        <f t="shared" si="74"/>
        <v>0</v>
      </c>
      <c r="BV89" s="398">
        <f t="shared" si="75"/>
        <v>0</v>
      </c>
      <c r="BW89" s="398">
        <f t="shared" si="76"/>
        <v>0</v>
      </c>
      <c r="BX89" s="398">
        <f t="shared" si="77"/>
        <v>0</v>
      </c>
      <c r="BY89" s="398">
        <f t="shared" si="78"/>
        <v>0</v>
      </c>
      <c r="BZ89" s="398">
        <f t="shared" si="79"/>
        <v>0</v>
      </c>
      <c r="CA89" s="398">
        <f t="shared" si="80"/>
        <v>0</v>
      </c>
      <c r="CB89" s="398">
        <f t="shared" si="81"/>
        <v>0</v>
      </c>
      <c r="CC89" s="398">
        <f t="shared" si="82"/>
        <v>0</v>
      </c>
      <c r="CD89" s="398">
        <f t="shared" si="83"/>
        <v>0</v>
      </c>
      <c r="CE89" s="398">
        <f t="shared" si="84"/>
        <v>0</v>
      </c>
      <c r="CF89" s="398">
        <f t="shared" si="85"/>
        <v>0</v>
      </c>
      <c r="CG89" s="398">
        <f t="shared" si="86"/>
        <v>0</v>
      </c>
      <c r="CH89" s="398">
        <f t="shared" si="87"/>
        <v>0</v>
      </c>
      <c r="CI89" s="398">
        <f t="shared" si="88"/>
        <v>0</v>
      </c>
      <c r="CJ89" s="399"/>
      <c r="CK89" s="400" t="s">
        <v>339</v>
      </c>
      <c r="CL89" s="399">
        <f t="shared" si="89"/>
        <v>0</v>
      </c>
      <c r="CM89" s="399">
        <f t="shared" si="90"/>
        <v>0</v>
      </c>
      <c r="CN89" s="399">
        <f t="shared" si="91"/>
        <v>0</v>
      </c>
      <c r="CO89" s="399">
        <f t="shared" si="92"/>
        <v>0</v>
      </c>
      <c r="CP89" s="399">
        <f t="shared" si="93"/>
        <v>0</v>
      </c>
      <c r="CQ89" s="399">
        <f t="shared" si="94"/>
        <v>0</v>
      </c>
      <c r="CR89" s="399">
        <f t="shared" si="95"/>
        <v>0</v>
      </c>
      <c r="CS89" s="399">
        <f t="shared" si="96"/>
        <v>0</v>
      </c>
      <c r="CT89" s="399">
        <f t="shared" si="97"/>
        <v>0</v>
      </c>
      <c r="CU89" s="399">
        <f t="shared" si="98"/>
        <v>0</v>
      </c>
      <c r="CV89" s="399">
        <f t="shared" si="99"/>
        <v>0</v>
      </c>
      <c r="CW89" s="399">
        <f t="shared" si="100"/>
        <v>0</v>
      </c>
      <c r="CX89" s="399">
        <f t="shared" si="101"/>
        <v>0</v>
      </c>
      <c r="CY89" s="399">
        <f t="shared" si="102"/>
        <v>0</v>
      </c>
      <c r="CZ89" s="399">
        <f t="shared" si="103"/>
        <v>0</v>
      </c>
      <c r="DA89" s="399">
        <f t="shared" si="104"/>
        <v>0</v>
      </c>
      <c r="DB89" s="399">
        <f t="shared" si="105"/>
        <v>0</v>
      </c>
      <c r="DC89" s="399">
        <f t="shared" si="106"/>
        <v>0</v>
      </c>
      <c r="DD89" s="399">
        <f t="shared" si="107"/>
        <v>0</v>
      </c>
      <c r="DE89" s="399">
        <f t="shared" si="108"/>
        <v>0</v>
      </c>
      <c r="DF89" s="399">
        <f t="shared" si="0"/>
        <v>0</v>
      </c>
      <c r="DG89" s="399">
        <f t="shared" si="109"/>
        <v>0</v>
      </c>
      <c r="DH89" s="399">
        <f t="shared" si="1"/>
        <v>0</v>
      </c>
      <c r="DI89" s="399">
        <f t="shared" si="2"/>
        <v>0</v>
      </c>
      <c r="DJ89" s="399">
        <f t="shared" si="110"/>
        <v>0</v>
      </c>
      <c r="DK89" s="399">
        <f t="shared" si="3"/>
        <v>0</v>
      </c>
      <c r="DL89" s="399">
        <f t="shared" si="4"/>
        <v>0</v>
      </c>
      <c r="DM89" s="399">
        <f t="shared" si="117"/>
        <v>0</v>
      </c>
      <c r="DN89" s="399">
        <f t="shared" si="6"/>
        <v>0</v>
      </c>
      <c r="DO89" s="399">
        <f t="shared" si="111"/>
        <v>0</v>
      </c>
      <c r="DP89" s="398"/>
      <c r="DQ89" s="399"/>
      <c r="DR89" s="399"/>
      <c r="DS89" s="399">
        <f t="shared" si="122"/>
        <v>0</v>
      </c>
      <c r="DT89" s="399">
        <f t="shared" si="114"/>
        <v>0</v>
      </c>
      <c r="DU89" s="399"/>
      <c r="DV89" s="401"/>
      <c r="DW89" s="645"/>
      <c r="DX89" s="406"/>
    </row>
    <row r="90" spans="1:128" ht="20.100000000000001" hidden="1" customHeight="1">
      <c r="A90" s="663">
        <f t="shared" si="116"/>
        <v>54</v>
      </c>
      <c r="B90" s="664" t="s">
        <v>380</v>
      </c>
      <c r="C90" s="385" t="s">
        <v>344</v>
      </c>
      <c r="D90" s="385" t="s">
        <v>226</v>
      </c>
      <c r="E90" s="385">
        <v>2018</v>
      </c>
      <c r="F90" s="386"/>
      <c r="G90" s="387">
        <f t="shared" si="10"/>
        <v>4</v>
      </c>
      <c r="H90" s="387">
        <f t="shared" si="11"/>
        <v>0</v>
      </c>
      <c r="I90" s="387">
        <f t="shared" si="12"/>
        <v>4</v>
      </c>
      <c r="J90" s="388">
        <f t="shared" si="13"/>
        <v>0</v>
      </c>
      <c r="K90" s="389">
        <f t="shared" si="14"/>
        <v>0</v>
      </c>
      <c r="L90" s="390">
        <f t="shared" si="15"/>
        <v>0.5</v>
      </c>
      <c r="M90" s="391" t="str">
        <f t="shared" si="16"/>
        <v>I</v>
      </c>
      <c r="N90" s="389">
        <f t="shared" si="17"/>
        <v>0</v>
      </c>
      <c r="O90" s="388">
        <f t="shared" si="18"/>
        <v>0</v>
      </c>
      <c r="P90" s="388">
        <f t="shared" si="19"/>
        <v>0</v>
      </c>
      <c r="Q90" s="392">
        <f t="shared" si="20"/>
        <v>0</v>
      </c>
      <c r="R90" s="393">
        <f t="shared" si="21"/>
        <v>0</v>
      </c>
      <c r="S90" s="393">
        <f t="shared" si="22"/>
        <v>0</v>
      </c>
      <c r="T90" s="392">
        <f t="shared" si="23"/>
        <v>0</v>
      </c>
      <c r="U90" s="393">
        <f t="shared" si="24"/>
        <v>0</v>
      </c>
      <c r="V90" s="393">
        <f t="shared" si="25"/>
        <v>0</v>
      </c>
      <c r="W90" s="392">
        <f t="shared" si="26"/>
        <v>0</v>
      </c>
      <c r="X90" s="393">
        <f t="shared" si="27"/>
        <v>0</v>
      </c>
      <c r="Y90" s="393">
        <f t="shared" si="28"/>
        <v>0</v>
      </c>
      <c r="Z90" s="392">
        <f t="shared" si="29"/>
        <v>0</v>
      </c>
      <c r="AA90" s="393">
        <f t="shared" si="30"/>
        <v>0</v>
      </c>
      <c r="AB90" s="393">
        <f t="shared" si="31"/>
        <v>0</v>
      </c>
      <c r="AC90" s="392">
        <f t="shared" si="32"/>
        <v>0</v>
      </c>
      <c r="AD90" s="393">
        <f t="shared" si="33"/>
        <v>0</v>
      </c>
      <c r="AE90" s="394">
        <f t="shared" si="8"/>
        <v>2021</v>
      </c>
      <c r="AF90" s="393">
        <f t="shared" si="34"/>
        <v>0</v>
      </c>
      <c r="AG90" s="392">
        <f t="shared" si="35"/>
        <v>0</v>
      </c>
      <c r="AH90" s="388">
        <f t="shared" si="36"/>
        <v>0</v>
      </c>
      <c r="AI90" s="395">
        <f t="shared" si="37"/>
        <v>0</v>
      </c>
      <c r="AJ90" s="396">
        <f t="shared" si="38"/>
        <v>0</v>
      </c>
      <c r="AK90" s="388">
        <f t="shared" si="39"/>
        <v>0</v>
      </c>
      <c r="AL90" s="397">
        <f t="shared" si="40"/>
        <v>7</v>
      </c>
      <c r="AM90" s="393">
        <f t="shared" si="41"/>
        <v>6</v>
      </c>
      <c r="AN90" s="393">
        <f t="shared" si="42"/>
        <v>6</v>
      </c>
      <c r="AO90" s="393">
        <f t="shared" si="43"/>
        <v>6</v>
      </c>
      <c r="AP90" s="393">
        <f t="shared" si="44"/>
        <v>6</v>
      </c>
      <c r="AQ90" s="393">
        <f t="shared" si="45"/>
        <v>6</v>
      </c>
      <c r="AR90" s="393">
        <f t="shared" si="46"/>
        <v>6</v>
      </c>
      <c r="AS90" s="393">
        <f t="shared" si="47"/>
        <v>6</v>
      </c>
      <c r="AT90" s="393">
        <f t="shared" si="48"/>
        <v>6</v>
      </c>
      <c r="AU90" s="393">
        <f t="shared" si="49"/>
        <v>6</v>
      </c>
      <c r="AV90" s="393">
        <f t="shared" si="50"/>
        <v>6</v>
      </c>
      <c r="AW90" s="393">
        <f t="shared" si="51"/>
        <v>6</v>
      </c>
      <c r="AX90" s="393">
        <f t="shared" si="52"/>
        <v>6</v>
      </c>
      <c r="AY90" s="393">
        <f t="shared" si="53"/>
        <v>6</v>
      </c>
      <c r="AZ90" s="393">
        <f t="shared" si="54"/>
        <v>6</v>
      </c>
      <c r="BA90" s="393">
        <f t="shared" si="55"/>
        <v>6</v>
      </c>
      <c r="BB90" s="393">
        <f t="shared" si="56"/>
        <v>6</v>
      </c>
      <c r="BC90" s="393">
        <f t="shared" si="57"/>
        <v>6</v>
      </c>
      <c r="BD90" s="393">
        <f t="shared" si="9"/>
        <v>6</v>
      </c>
      <c r="BE90" s="393">
        <f t="shared" si="58"/>
        <v>12</v>
      </c>
      <c r="BF90" s="393">
        <f t="shared" si="59"/>
        <v>12</v>
      </c>
      <c r="BG90" s="393">
        <f t="shared" si="60"/>
        <v>12</v>
      </c>
      <c r="BH90" s="398">
        <f t="shared" si="61"/>
        <v>0</v>
      </c>
      <c r="BI90" s="398">
        <f t="shared" si="62"/>
        <v>0</v>
      </c>
      <c r="BJ90" s="398">
        <f t="shared" si="63"/>
        <v>0</v>
      </c>
      <c r="BK90" s="398">
        <f t="shared" si="64"/>
        <v>0</v>
      </c>
      <c r="BL90" s="398">
        <f t="shared" si="65"/>
        <v>0</v>
      </c>
      <c r="BM90" s="387">
        <f t="shared" si="66"/>
        <v>0</v>
      </c>
      <c r="BN90" s="398">
        <f t="shared" si="67"/>
        <v>0</v>
      </c>
      <c r="BO90" s="398">
        <f t="shared" si="68"/>
        <v>0</v>
      </c>
      <c r="BP90" s="398">
        <f t="shared" si="69"/>
        <v>0</v>
      </c>
      <c r="BQ90" s="398">
        <f t="shared" si="70"/>
        <v>0</v>
      </c>
      <c r="BR90" s="398">
        <f t="shared" si="71"/>
        <v>0</v>
      </c>
      <c r="BS90" s="398">
        <f t="shared" si="72"/>
        <v>0</v>
      </c>
      <c r="BT90" s="398">
        <f t="shared" si="73"/>
        <v>0</v>
      </c>
      <c r="BU90" s="398">
        <f t="shared" si="74"/>
        <v>0</v>
      </c>
      <c r="BV90" s="398">
        <f t="shared" si="75"/>
        <v>0</v>
      </c>
      <c r="BW90" s="398">
        <f t="shared" si="76"/>
        <v>0</v>
      </c>
      <c r="BX90" s="398">
        <f t="shared" si="77"/>
        <v>0</v>
      </c>
      <c r="BY90" s="398">
        <f t="shared" si="78"/>
        <v>0</v>
      </c>
      <c r="BZ90" s="398">
        <f t="shared" si="79"/>
        <v>0</v>
      </c>
      <c r="CA90" s="398">
        <f t="shared" si="80"/>
        <v>0</v>
      </c>
      <c r="CB90" s="398">
        <f t="shared" si="81"/>
        <v>0</v>
      </c>
      <c r="CC90" s="398">
        <f t="shared" si="82"/>
        <v>0</v>
      </c>
      <c r="CD90" s="398">
        <f t="shared" si="83"/>
        <v>0</v>
      </c>
      <c r="CE90" s="398">
        <f t="shared" si="84"/>
        <v>0</v>
      </c>
      <c r="CF90" s="398">
        <f t="shared" si="85"/>
        <v>0</v>
      </c>
      <c r="CG90" s="398">
        <f t="shared" si="86"/>
        <v>0</v>
      </c>
      <c r="CH90" s="398">
        <f t="shared" si="87"/>
        <v>0</v>
      </c>
      <c r="CI90" s="398">
        <f t="shared" si="88"/>
        <v>0</v>
      </c>
      <c r="CJ90" s="399"/>
      <c r="CK90" s="400" t="s">
        <v>339</v>
      </c>
      <c r="CL90" s="399">
        <f t="shared" si="89"/>
        <v>0</v>
      </c>
      <c r="CM90" s="399">
        <f t="shared" si="90"/>
        <v>0</v>
      </c>
      <c r="CN90" s="399">
        <f t="shared" si="91"/>
        <v>0</v>
      </c>
      <c r="CO90" s="399">
        <f t="shared" si="92"/>
        <v>0</v>
      </c>
      <c r="CP90" s="399">
        <f t="shared" si="93"/>
        <v>0</v>
      </c>
      <c r="CQ90" s="399">
        <f t="shared" si="94"/>
        <v>0</v>
      </c>
      <c r="CR90" s="399">
        <f t="shared" si="95"/>
        <v>0</v>
      </c>
      <c r="CS90" s="399">
        <f t="shared" si="96"/>
        <v>0</v>
      </c>
      <c r="CT90" s="399">
        <f t="shared" si="97"/>
        <v>0</v>
      </c>
      <c r="CU90" s="399">
        <f t="shared" si="98"/>
        <v>0</v>
      </c>
      <c r="CV90" s="399">
        <f t="shared" si="99"/>
        <v>0</v>
      </c>
      <c r="CW90" s="399">
        <f t="shared" si="100"/>
        <v>0</v>
      </c>
      <c r="CX90" s="399">
        <f t="shared" si="101"/>
        <v>0</v>
      </c>
      <c r="CY90" s="399">
        <f t="shared" si="102"/>
        <v>0</v>
      </c>
      <c r="CZ90" s="399">
        <f t="shared" si="103"/>
        <v>0</v>
      </c>
      <c r="DA90" s="399">
        <f t="shared" si="104"/>
        <v>0</v>
      </c>
      <c r="DB90" s="399">
        <f t="shared" si="105"/>
        <v>0</v>
      </c>
      <c r="DC90" s="399">
        <f t="shared" si="106"/>
        <v>0</v>
      </c>
      <c r="DD90" s="399">
        <f t="shared" si="107"/>
        <v>0</v>
      </c>
      <c r="DE90" s="399">
        <f t="shared" si="108"/>
        <v>0</v>
      </c>
      <c r="DF90" s="399">
        <f t="shared" si="0"/>
        <v>0</v>
      </c>
      <c r="DG90" s="399">
        <f t="shared" si="109"/>
        <v>0</v>
      </c>
      <c r="DH90" s="399">
        <f t="shared" si="1"/>
        <v>0</v>
      </c>
      <c r="DI90" s="399">
        <f t="shared" si="2"/>
        <v>0</v>
      </c>
      <c r="DJ90" s="399">
        <f t="shared" si="110"/>
        <v>0</v>
      </c>
      <c r="DK90" s="399">
        <f t="shared" si="3"/>
        <v>0</v>
      </c>
      <c r="DL90" s="399">
        <f t="shared" si="4"/>
        <v>0</v>
      </c>
      <c r="DM90" s="399">
        <f t="shared" si="117"/>
        <v>0</v>
      </c>
      <c r="DN90" s="399">
        <f t="shared" si="6"/>
        <v>0</v>
      </c>
      <c r="DO90" s="399">
        <f t="shared" si="111"/>
        <v>0</v>
      </c>
      <c r="DP90" s="398"/>
      <c r="DQ90" s="399"/>
      <c r="DR90" s="399"/>
      <c r="DS90" s="399">
        <f t="shared" si="122"/>
        <v>0</v>
      </c>
      <c r="DT90" s="399">
        <f t="shared" si="114"/>
        <v>0</v>
      </c>
      <c r="DU90" s="399"/>
      <c r="DV90" s="401"/>
      <c r="DW90" s="645"/>
      <c r="DX90" s="406"/>
    </row>
    <row r="91" spans="1:128" ht="20.100000000000001" hidden="1" customHeight="1">
      <c r="A91" s="663">
        <f t="shared" si="116"/>
        <v>55</v>
      </c>
      <c r="B91" s="664" t="s">
        <v>380</v>
      </c>
      <c r="C91" s="385" t="s">
        <v>344</v>
      </c>
      <c r="D91" s="385" t="s">
        <v>226</v>
      </c>
      <c r="E91" s="385">
        <v>2018</v>
      </c>
      <c r="F91" s="386"/>
      <c r="G91" s="387">
        <f t="shared" si="10"/>
        <v>4</v>
      </c>
      <c r="H91" s="387">
        <f t="shared" si="11"/>
        <v>0</v>
      </c>
      <c r="I91" s="387">
        <f t="shared" si="12"/>
        <v>4</v>
      </c>
      <c r="J91" s="388">
        <f t="shared" si="13"/>
        <v>0</v>
      </c>
      <c r="K91" s="389">
        <f t="shared" si="14"/>
        <v>0</v>
      </c>
      <c r="L91" s="390">
        <f t="shared" si="15"/>
        <v>0.5</v>
      </c>
      <c r="M91" s="391" t="str">
        <f t="shared" si="16"/>
        <v>I</v>
      </c>
      <c r="N91" s="389">
        <f t="shared" si="17"/>
        <v>0</v>
      </c>
      <c r="O91" s="388">
        <f t="shared" si="18"/>
        <v>0</v>
      </c>
      <c r="P91" s="388">
        <f t="shared" si="19"/>
        <v>0</v>
      </c>
      <c r="Q91" s="392">
        <f t="shared" si="20"/>
        <v>0</v>
      </c>
      <c r="R91" s="393">
        <f t="shared" si="21"/>
        <v>0</v>
      </c>
      <c r="S91" s="393">
        <f t="shared" si="22"/>
        <v>0</v>
      </c>
      <c r="T91" s="392">
        <f t="shared" si="23"/>
        <v>0</v>
      </c>
      <c r="U91" s="393">
        <f t="shared" si="24"/>
        <v>0</v>
      </c>
      <c r="V91" s="393">
        <f t="shared" si="25"/>
        <v>0</v>
      </c>
      <c r="W91" s="392">
        <f t="shared" si="26"/>
        <v>0</v>
      </c>
      <c r="X91" s="393">
        <f t="shared" si="27"/>
        <v>0</v>
      </c>
      <c r="Y91" s="393">
        <f t="shared" si="28"/>
        <v>0</v>
      </c>
      <c r="Z91" s="392">
        <f t="shared" si="29"/>
        <v>0</v>
      </c>
      <c r="AA91" s="393">
        <f t="shared" si="30"/>
        <v>0</v>
      </c>
      <c r="AB91" s="393">
        <f t="shared" si="31"/>
        <v>0</v>
      </c>
      <c r="AC91" s="392">
        <f t="shared" si="32"/>
        <v>0</v>
      </c>
      <c r="AD91" s="393">
        <f t="shared" si="33"/>
        <v>0</v>
      </c>
      <c r="AE91" s="394">
        <f t="shared" si="8"/>
        <v>2021</v>
      </c>
      <c r="AF91" s="393">
        <f t="shared" si="34"/>
        <v>0</v>
      </c>
      <c r="AG91" s="392">
        <f t="shared" si="35"/>
        <v>0</v>
      </c>
      <c r="AH91" s="388">
        <f t="shared" si="36"/>
        <v>0</v>
      </c>
      <c r="AI91" s="395">
        <f t="shared" si="37"/>
        <v>0</v>
      </c>
      <c r="AJ91" s="396">
        <f t="shared" si="38"/>
        <v>0</v>
      </c>
      <c r="AK91" s="388">
        <f t="shared" si="39"/>
        <v>0</v>
      </c>
      <c r="AL91" s="397">
        <f t="shared" si="40"/>
        <v>7</v>
      </c>
      <c r="AM91" s="393">
        <f t="shared" si="41"/>
        <v>6</v>
      </c>
      <c r="AN91" s="393">
        <f t="shared" si="42"/>
        <v>6</v>
      </c>
      <c r="AO91" s="393">
        <f t="shared" si="43"/>
        <v>6</v>
      </c>
      <c r="AP91" s="393">
        <f t="shared" si="44"/>
        <v>6</v>
      </c>
      <c r="AQ91" s="393">
        <f t="shared" si="45"/>
        <v>6</v>
      </c>
      <c r="AR91" s="393">
        <f t="shared" si="46"/>
        <v>6</v>
      </c>
      <c r="AS91" s="393">
        <f t="shared" si="47"/>
        <v>6</v>
      </c>
      <c r="AT91" s="393">
        <f t="shared" si="48"/>
        <v>6</v>
      </c>
      <c r="AU91" s="393">
        <f t="shared" si="49"/>
        <v>6</v>
      </c>
      <c r="AV91" s="393">
        <f t="shared" si="50"/>
        <v>6</v>
      </c>
      <c r="AW91" s="393">
        <f t="shared" si="51"/>
        <v>6</v>
      </c>
      <c r="AX91" s="393">
        <f t="shared" si="52"/>
        <v>6</v>
      </c>
      <c r="AY91" s="393">
        <f t="shared" si="53"/>
        <v>6</v>
      </c>
      <c r="AZ91" s="393">
        <f t="shared" si="54"/>
        <v>6</v>
      </c>
      <c r="BA91" s="393">
        <f t="shared" si="55"/>
        <v>6</v>
      </c>
      <c r="BB91" s="393">
        <f t="shared" si="56"/>
        <v>6</v>
      </c>
      <c r="BC91" s="393">
        <f t="shared" si="57"/>
        <v>6</v>
      </c>
      <c r="BD91" s="393">
        <f t="shared" si="9"/>
        <v>6</v>
      </c>
      <c r="BE91" s="393">
        <f t="shared" si="58"/>
        <v>12</v>
      </c>
      <c r="BF91" s="393">
        <f t="shared" si="59"/>
        <v>12</v>
      </c>
      <c r="BG91" s="393">
        <f t="shared" si="60"/>
        <v>12</v>
      </c>
      <c r="BH91" s="398">
        <f t="shared" si="61"/>
        <v>0</v>
      </c>
      <c r="BI91" s="398">
        <f t="shared" si="62"/>
        <v>0</v>
      </c>
      <c r="BJ91" s="398">
        <f t="shared" si="63"/>
        <v>0</v>
      </c>
      <c r="BK91" s="398">
        <f t="shared" si="64"/>
        <v>0</v>
      </c>
      <c r="BL91" s="398">
        <f t="shared" si="65"/>
        <v>0</v>
      </c>
      <c r="BM91" s="387">
        <f t="shared" si="66"/>
        <v>0</v>
      </c>
      <c r="BN91" s="398">
        <f t="shared" si="67"/>
        <v>0</v>
      </c>
      <c r="BO91" s="398">
        <f t="shared" si="68"/>
        <v>0</v>
      </c>
      <c r="BP91" s="398">
        <f t="shared" si="69"/>
        <v>0</v>
      </c>
      <c r="BQ91" s="398">
        <f t="shared" si="70"/>
        <v>0</v>
      </c>
      <c r="BR91" s="398">
        <f t="shared" si="71"/>
        <v>0</v>
      </c>
      <c r="BS91" s="398">
        <f t="shared" si="72"/>
        <v>0</v>
      </c>
      <c r="BT91" s="398">
        <f t="shared" si="73"/>
        <v>0</v>
      </c>
      <c r="BU91" s="398">
        <f t="shared" si="74"/>
        <v>0</v>
      </c>
      <c r="BV91" s="398">
        <f t="shared" si="75"/>
        <v>0</v>
      </c>
      <c r="BW91" s="398">
        <f t="shared" si="76"/>
        <v>0</v>
      </c>
      <c r="BX91" s="398">
        <f t="shared" si="77"/>
        <v>0</v>
      </c>
      <c r="BY91" s="398">
        <f t="shared" si="78"/>
        <v>0</v>
      </c>
      <c r="BZ91" s="398">
        <f t="shared" si="79"/>
        <v>0</v>
      </c>
      <c r="CA91" s="398">
        <f t="shared" si="80"/>
        <v>0</v>
      </c>
      <c r="CB91" s="398">
        <f t="shared" si="81"/>
        <v>0</v>
      </c>
      <c r="CC91" s="398">
        <f t="shared" si="82"/>
        <v>0</v>
      </c>
      <c r="CD91" s="398">
        <f t="shared" si="83"/>
        <v>0</v>
      </c>
      <c r="CE91" s="398">
        <f t="shared" si="84"/>
        <v>0</v>
      </c>
      <c r="CF91" s="398">
        <f t="shared" si="85"/>
        <v>0</v>
      </c>
      <c r="CG91" s="398">
        <f t="shared" si="86"/>
        <v>0</v>
      </c>
      <c r="CH91" s="398">
        <f t="shared" si="87"/>
        <v>0</v>
      </c>
      <c r="CI91" s="398">
        <f t="shared" si="88"/>
        <v>0</v>
      </c>
      <c r="CJ91" s="399"/>
      <c r="CK91" s="400" t="s">
        <v>339</v>
      </c>
      <c r="CL91" s="399">
        <f t="shared" si="89"/>
        <v>0</v>
      </c>
      <c r="CM91" s="399">
        <f t="shared" si="90"/>
        <v>0</v>
      </c>
      <c r="CN91" s="399">
        <f t="shared" si="91"/>
        <v>0</v>
      </c>
      <c r="CO91" s="399">
        <f t="shared" si="92"/>
        <v>0</v>
      </c>
      <c r="CP91" s="399">
        <f t="shared" si="93"/>
        <v>0</v>
      </c>
      <c r="CQ91" s="399">
        <f t="shared" si="94"/>
        <v>0</v>
      </c>
      <c r="CR91" s="399">
        <f t="shared" si="95"/>
        <v>0</v>
      </c>
      <c r="CS91" s="399">
        <f t="shared" si="96"/>
        <v>0</v>
      </c>
      <c r="CT91" s="399">
        <f t="shared" si="97"/>
        <v>0</v>
      </c>
      <c r="CU91" s="399">
        <f t="shared" si="98"/>
        <v>0</v>
      </c>
      <c r="CV91" s="399">
        <f t="shared" si="99"/>
        <v>0</v>
      </c>
      <c r="CW91" s="399">
        <f t="shared" si="100"/>
        <v>0</v>
      </c>
      <c r="CX91" s="399">
        <f t="shared" si="101"/>
        <v>0</v>
      </c>
      <c r="CY91" s="399">
        <f t="shared" si="102"/>
        <v>0</v>
      </c>
      <c r="CZ91" s="399">
        <f t="shared" si="103"/>
        <v>0</v>
      </c>
      <c r="DA91" s="399">
        <f t="shared" si="104"/>
        <v>0</v>
      </c>
      <c r="DB91" s="399">
        <f t="shared" si="105"/>
        <v>0</v>
      </c>
      <c r="DC91" s="399">
        <f t="shared" si="106"/>
        <v>0</v>
      </c>
      <c r="DD91" s="399">
        <f t="shared" si="107"/>
        <v>0</v>
      </c>
      <c r="DE91" s="399">
        <f t="shared" si="108"/>
        <v>0</v>
      </c>
      <c r="DF91" s="399">
        <f t="shared" si="0"/>
        <v>0</v>
      </c>
      <c r="DG91" s="399">
        <f t="shared" si="109"/>
        <v>0</v>
      </c>
      <c r="DH91" s="399">
        <f t="shared" si="1"/>
        <v>0</v>
      </c>
      <c r="DI91" s="399">
        <f t="shared" si="2"/>
        <v>0</v>
      </c>
      <c r="DJ91" s="399">
        <f t="shared" si="110"/>
        <v>0</v>
      </c>
      <c r="DK91" s="399">
        <f t="shared" si="3"/>
        <v>0</v>
      </c>
      <c r="DL91" s="399">
        <f t="shared" si="4"/>
        <v>0</v>
      </c>
      <c r="DM91" s="399">
        <f t="shared" si="117"/>
        <v>0</v>
      </c>
      <c r="DN91" s="399">
        <f t="shared" si="6"/>
        <v>0</v>
      </c>
      <c r="DO91" s="399">
        <f t="shared" si="111"/>
        <v>0</v>
      </c>
      <c r="DP91" s="398"/>
      <c r="DQ91" s="399"/>
      <c r="DR91" s="399"/>
      <c r="DS91" s="399">
        <f t="shared" si="122"/>
        <v>0</v>
      </c>
      <c r="DT91" s="399">
        <f t="shared" si="114"/>
        <v>0</v>
      </c>
      <c r="DU91" s="399"/>
      <c r="DV91" s="401"/>
      <c r="DW91" s="645"/>
      <c r="DX91" s="406"/>
    </row>
    <row r="92" spans="1:128" ht="20.100000000000001" hidden="1" customHeight="1">
      <c r="A92" s="663">
        <f t="shared" si="116"/>
        <v>56</v>
      </c>
      <c r="B92" s="664" t="s">
        <v>380</v>
      </c>
      <c r="C92" s="385" t="s">
        <v>344</v>
      </c>
      <c r="D92" s="385" t="s">
        <v>226</v>
      </c>
      <c r="E92" s="385">
        <v>2018</v>
      </c>
      <c r="F92" s="386"/>
      <c r="G92" s="387">
        <f t="shared" si="10"/>
        <v>4</v>
      </c>
      <c r="H92" s="387">
        <f t="shared" si="11"/>
        <v>0</v>
      </c>
      <c r="I92" s="387">
        <f t="shared" si="12"/>
        <v>4</v>
      </c>
      <c r="J92" s="388">
        <f t="shared" si="13"/>
        <v>0</v>
      </c>
      <c r="K92" s="389">
        <f t="shared" si="14"/>
        <v>0</v>
      </c>
      <c r="L92" s="390">
        <f t="shared" si="15"/>
        <v>0.5</v>
      </c>
      <c r="M92" s="391" t="str">
        <f t="shared" si="16"/>
        <v>I</v>
      </c>
      <c r="N92" s="389">
        <f t="shared" si="17"/>
        <v>0</v>
      </c>
      <c r="O92" s="388">
        <f t="shared" si="18"/>
        <v>0</v>
      </c>
      <c r="P92" s="388">
        <f t="shared" si="19"/>
        <v>0</v>
      </c>
      <c r="Q92" s="392">
        <f t="shared" si="20"/>
        <v>0</v>
      </c>
      <c r="R92" s="393">
        <f t="shared" si="21"/>
        <v>0</v>
      </c>
      <c r="S92" s="393">
        <f t="shared" si="22"/>
        <v>0</v>
      </c>
      <c r="T92" s="392">
        <f t="shared" si="23"/>
        <v>0</v>
      </c>
      <c r="U92" s="393">
        <f t="shared" si="24"/>
        <v>0</v>
      </c>
      <c r="V92" s="393">
        <f t="shared" si="25"/>
        <v>0</v>
      </c>
      <c r="W92" s="392">
        <f t="shared" si="26"/>
        <v>0</v>
      </c>
      <c r="X92" s="393">
        <f t="shared" si="27"/>
        <v>0</v>
      </c>
      <c r="Y92" s="393">
        <f t="shared" si="28"/>
        <v>0</v>
      </c>
      <c r="Z92" s="392">
        <f t="shared" si="29"/>
        <v>0</v>
      </c>
      <c r="AA92" s="393">
        <f t="shared" si="30"/>
        <v>0</v>
      </c>
      <c r="AB92" s="393">
        <f t="shared" si="31"/>
        <v>0</v>
      </c>
      <c r="AC92" s="392">
        <f t="shared" si="32"/>
        <v>0</v>
      </c>
      <c r="AD92" s="393">
        <f t="shared" si="33"/>
        <v>0</v>
      </c>
      <c r="AE92" s="394">
        <f t="shared" si="8"/>
        <v>2021</v>
      </c>
      <c r="AF92" s="393">
        <f t="shared" si="34"/>
        <v>0</v>
      </c>
      <c r="AG92" s="392">
        <f t="shared" si="35"/>
        <v>0</v>
      </c>
      <c r="AH92" s="388">
        <f t="shared" si="36"/>
        <v>0</v>
      </c>
      <c r="AI92" s="395">
        <f t="shared" si="37"/>
        <v>0</v>
      </c>
      <c r="AJ92" s="396">
        <f t="shared" si="38"/>
        <v>0</v>
      </c>
      <c r="AK92" s="388">
        <f t="shared" si="39"/>
        <v>0</v>
      </c>
      <c r="AL92" s="397">
        <f t="shared" si="40"/>
        <v>7</v>
      </c>
      <c r="AM92" s="393">
        <f t="shared" si="41"/>
        <v>6</v>
      </c>
      <c r="AN92" s="393">
        <f t="shared" si="42"/>
        <v>6</v>
      </c>
      <c r="AO92" s="393">
        <f t="shared" si="43"/>
        <v>6</v>
      </c>
      <c r="AP92" s="393">
        <f t="shared" si="44"/>
        <v>6</v>
      </c>
      <c r="AQ92" s="393">
        <f t="shared" si="45"/>
        <v>6</v>
      </c>
      <c r="AR92" s="393">
        <f t="shared" si="46"/>
        <v>6</v>
      </c>
      <c r="AS92" s="393">
        <f t="shared" si="47"/>
        <v>6</v>
      </c>
      <c r="AT92" s="393">
        <f t="shared" si="48"/>
        <v>6</v>
      </c>
      <c r="AU92" s="393">
        <f t="shared" si="49"/>
        <v>6</v>
      </c>
      <c r="AV92" s="393">
        <f t="shared" si="50"/>
        <v>6</v>
      </c>
      <c r="AW92" s="393">
        <f t="shared" si="51"/>
        <v>6</v>
      </c>
      <c r="AX92" s="393">
        <f t="shared" si="52"/>
        <v>6</v>
      </c>
      <c r="AY92" s="393">
        <f t="shared" si="53"/>
        <v>6</v>
      </c>
      <c r="AZ92" s="393">
        <f t="shared" si="54"/>
        <v>6</v>
      </c>
      <c r="BA92" s="393">
        <f t="shared" si="55"/>
        <v>6</v>
      </c>
      <c r="BB92" s="393">
        <f t="shared" si="56"/>
        <v>6</v>
      </c>
      <c r="BC92" s="393">
        <f t="shared" si="57"/>
        <v>6</v>
      </c>
      <c r="BD92" s="393">
        <f t="shared" si="9"/>
        <v>6</v>
      </c>
      <c r="BE92" s="393">
        <f t="shared" si="58"/>
        <v>12</v>
      </c>
      <c r="BF92" s="393">
        <f t="shared" si="59"/>
        <v>12</v>
      </c>
      <c r="BG92" s="393">
        <f t="shared" si="60"/>
        <v>12</v>
      </c>
      <c r="BH92" s="398">
        <f t="shared" si="61"/>
        <v>0</v>
      </c>
      <c r="BI92" s="398">
        <f t="shared" si="62"/>
        <v>0</v>
      </c>
      <c r="BJ92" s="398">
        <f t="shared" si="63"/>
        <v>0</v>
      </c>
      <c r="BK92" s="398">
        <f t="shared" si="64"/>
        <v>0</v>
      </c>
      <c r="BL92" s="398">
        <f t="shared" si="65"/>
        <v>0</v>
      </c>
      <c r="BM92" s="387">
        <f t="shared" si="66"/>
        <v>0</v>
      </c>
      <c r="BN92" s="398">
        <f t="shared" si="67"/>
        <v>0</v>
      </c>
      <c r="BO92" s="398">
        <f t="shared" si="68"/>
        <v>0</v>
      </c>
      <c r="BP92" s="398">
        <f t="shared" si="69"/>
        <v>0</v>
      </c>
      <c r="BQ92" s="398">
        <f t="shared" si="70"/>
        <v>0</v>
      </c>
      <c r="BR92" s="398">
        <f t="shared" si="71"/>
        <v>0</v>
      </c>
      <c r="BS92" s="398">
        <f t="shared" si="72"/>
        <v>0</v>
      </c>
      <c r="BT92" s="398">
        <f t="shared" si="73"/>
        <v>0</v>
      </c>
      <c r="BU92" s="398">
        <f t="shared" si="74"/>
        <v>0</v>
      </c>
      <c r="BV92" s="398">
        <f t="shared" si="75"/>
        <v>0</v>
      </c>
      <c r="BW92" s="398">
        <f t="shared" si="76"/>
        <v>0</v>
      </c>
      <c r="BX92" s="398">
        <f t="shared" si="77"/>
        <v>0</v>
      </c>
      <c r="BY92" s="398">
        <f t="shared" si="78"/>
        <v>0</v>
      </c>
      <c r="BZ92" s="398">
        <f t="shared" si="79"/>
        <v>0</v>
      </c>
      <c r="CA92" s="398">
        <f t="shared" si="80"/>
        <v>0</v>
      </c>
      <c r="CB92" s="398">
        <f t="shared" si="81"/>
        <v>0</v>
      </c>
      <c r="CC92" s="398">
        <f t="shared" si="82"/>
        <v>0</v>
      </c>
      <c r="CD92" s="398">
        <f t="shared" si="83"/>
        <v>0</v>
      </c>
      <c r="CE92" s="398">
        <f t="shared" si="84"/>
        <v>0</v>
      </c>
      <c r="CF92" s="398">
        <f t="shared" si="85"/>
        <v>0</v>
      </c>
      <c r="CG92" s="398">
        <f t="shared" si="86"/>
        <v>0</v>
      </c>
      <c r="CH92" s="398">
        <f t="shared" si="87"/>
        <v>0</v>
      </c>
      <c r="CI92" s="398">
        <f t="shared" si="88"/>
        <v>0</v>
      </c>
      <c r="CJ92" s="399"/>
      <c r="CK92" s="400" t="s">
        <v>339</v>
      </c>
      <c r="CL92" s="399">
        <f t="shared" si="89"/>
        <v>0</v>
      </c>
      <c r="CM92" s="399">
        <f t="shared" si="90"/>
        <v>0</v>
      </c>
      <c r="CN92" s="399">
        <f t="shared" si="91"/>
        <v>0</v>
      </c>
      <c r="CO92" s="399">
        <f t="shared" si="92"/>
        <v>0</v>
      </c>
      <c r="CP92" s="399">
        <f t="shared" si="93"/>
        <v>0</v>
      </c>
      <c r="CQ92" s="399">
        <f t="shared" si="94"/>
        <v>0</v>
      </c>
      <c r="CR92" s="399">
        <f t="shared" si="95"/>
        <v>0</v>
      </c>
      <c r="CS92" s="399">
        <f t="shared" si="96"/>
        <v>0</v>
      </c>
      <c r="CT92" s="399">
        <f t="shared" si="97"/>
        <v>0</v>
      </c>
      <c r="CU92" s="399">
        <f t="shared" si="98"/>
        <v>0</v>
      </c>
      <c r="CV92" s="399">
        <f t="shared" si="99"/>
        <v>0</v>
      </c>
      <c r="CW92" s="399">
        <f t="shared" si="100"/>
        <v>0</v>
      </c>
      <c r="CX92" s="399">
        <f t="shared" si="101"/>
        <v>0</v>
      </c>
      <c r="CY92" s="399">
        <f t="shared" si="102"/>
        <v>0</v>
      </c>
      <c r="CZ92" s="399">
        <f t="shared" si="103"/>
        <v>0</v>
      </c>
      <c r="DA92" s="399">
        <f t="shared" si="104"/>
        <v>0</v>
      </c>
      <c r="DB92" s="399">
        <f t="shared" si="105"/>
        <v>0</v>
      </c>
      <c r="DC92" s="399">
        <f t="shared" si="106"/>
        <v>0</v>
      </c>
      <c r="DD92" s="399">
        <f t="shared" si="107"/>
        <v>0</v>
      </c>
      <c r="DE92" s="399">
        <f t="shared" si="108"/>
        <v>0</v>
      </c>
      <c r="DF92" s="399">
        <f t="shared" si="0"/>
        <v>0</v>
      </c>
      <c r="DG92" s="399">
        <f t="shared" si="109"/>
        <v>0</v>
      </c>
      <c r="DH92" s="399">
        <f t="shared" si="1"/>
        <v>0</v>
      </c>
      <c r="DI92" s="399">
        <f t="shared" si="2"/>
        <v>0</v>
      </c>
      <c r="DJ92" s="399">
        <f t="shared" si="110"/>
        <v>0</v>
      </c>
      <c r="DK92" s="399">
        <f t="shared" si="3"/>
        <v>0</v>
      </c>
      <c r="DL92" s="399">
        <f t="shared" si="4"/>
        <v>0</v>
      </c>
      <c r="DM92" s="399">
        <f t="shared" si="117"/>
        <v>0</v>
      </c>
      <c r="DN92" s="399">
        <f t="shared" si="6"/>
        <v>0</v>
      </c>
      <c r="DO92" s="399">
        <f t="shared" si="111"/>
        <v>0</v>
      </c>
      <c r="DP92" s="398"/>
      <c r="DQ92" s="399"/>
      <c r="DR92" s="399"/>
      <c r="DS92" s="399">
        <f t="shared" si="122"/>
        <v>0</v>
      </c>
      <c r="DT92" s="399">
        <f t="shared" si="114"/>
        <v>0</v>
      </c>
      <c r="DU92" s="399"/>
      <c r="DV92" s="401"/>
      <c r="DW92" s="645"/>
      <c r="DX92" s="406"/>
    </row>
    <row r="93" spans="1:128" ht="20.100000000000001" hidden="1" customHeight="1">
      <c r="A93" s="663">
        <f t="shared" si="116"/>
        <v>57</v>
      </c>
      <c r="B93" s="664" t="s">
        <v>380</v>
      </c>
      <c r="C93" s="385" t="s">
        <v>344</v>
      </c>
      <c r="D93" s="385" t="s">
        <v>226</v>
      </c>
      <c r="E93" s="385">
        <v>2018</v>
      </c>
      <c r="F93" s="386"/>
      <c r="G93" s="387">
        <f t="shared" si="10"/>
        <v>4</v>
      </c>
      <c r="H93" s="387">
        <f t="shared" si="11"/>
        <v>0</v>
      </c>
      <c r="I93" s="387">
        <f t="shared" si="12"/>
        <v>4</v>
      </c>
      <c r="J93" s="388">
        <f t="shared" si="13"/>
        <v>0</v>
      </c>
      <c r="K93" s="389">
        <f t="shared" si="14"/>
        <v>0</v>
      </c>
      <c r="L93" s="390">
        <f t="shared" si="15"/>
        <v>0.5</v>
      </c>
      <c r="M93" s="391" t="str">
        <f t="shared" si="16"/>
        <v>I</v>
      </c>
      <c r="N93" s="389">
        <f t="shared" si="17"/>
        <v>0</v>
      </c>
      <c r="O93" s="388">
        <f t="shared" si="18"/>
        <v>0</v>
      </c>
      <c r="P93" s="388">
        <f t="shared" si="19"/>
        <v>0</v>
      </c>
      <c r="Q93" s="392">
        <f t="shared" si="20"/>
        <v>0</v>
      </c>
      <c r="R93" s="393">
        <f t="shared" si="21"/>
        <v>0</v>
      </c>
      <c r="S93" s="393">
        <f t="shared" si="22"/>
        <v>0</v>
      </c>
      <c r="T93" s="392">
        <f t="shared" si="23"/>
        <v>0</v>
      </c>
      <c r="U93" s="393">
        <f t="shared" si="24"/>
        <v>0</v>
      </c>
      <c r="V93" s="393">
        <f t="shared" si="25"/>
        <v>0</v>
      </c>
      <c r="W93" s="392">
        <f t="shared" si="26"/>
        <v>0</v>
      </c>
      <c r="X93" s="393">
        <f t="shared" si="27"/>
        <v>0</v>
      </c>
      <c r="Y93" s="393">
        <f t="shared" si="28"/>
        <v>0</v>
      </c>
      <c r="Z93" s="392">
        <f t="shared" si="29"/>
        <v>0</v>
      </c>
      <c r="AA93" s="393">
        <f t="shared" si="30"/>
        <v>0</v>
      </c>
      <c r="AB93" s="393">
        <f t="shared" si="31"/>
        <v>0</v>
      </c>
      <c r="AC93" s="392">
        <f t="shared" si="32"/>
        <v>0</v>
      </c>
      <c r="AD93" s="393">
        <f t="shared" si="33"/>
        <v>0</v>
      </c>
      <c r="AE93" s="394">
        <f t="shared" si="8"/>
        <v>2021</v>
      </c>
      <c r="AF93" s="393">
        <f t="shared" si="34"/>
        <v>0</v>
      </c>
      <c r="AG93" s="392">
        <f t="shared" si="35"/>
        <v>0</v>
      </c>
      <c r="AH93" s="388">
        <f t="shared" si="36"/>
        <v>0</v>
      </c>
      <c r="AI93" s="395">
        <f t="shared" si="37"/>
        <v>0</v>
      </c>
      <c r="AJ93" s="396">
        <f t="shared" si="38"/>
        <v>0</v>
      </c>
      <c r="AK93" s="388">
        <f t="shared" si="39"/>
        <v>0</v>
      </c>
      <c r="AL93" s="397">
        <f t="shared" si="40"/>
        <v>7</v>
      </c>
      <c r="AM93" s="393">
        <f t="shared" si="41"/>
        <v>6</v>
      </c>
      <c r="AN93" s="393">
        <f t="shared" si="42"/>
        <v>6</v>
      </c>
      <c r="AO93" s="393">
        <f t="shared" si="43"/>
        <v>6</v>
      </c>
      <c r="AP93" s="393">
        <f t="shared" si="44"/>
        <v>6</v>
      </c>
      <c r="AQ93" s="393">
        <f t="shared" si="45"/>
        <v>6</v>
      </c>
      <c r="AR93" s="393">
        <f t="shared" si="46"/>
        <v>6</v>
      </c>
      <c r="AS93" s="393">
        <f t="shared" si="47"/>
        <v>6</v>
      </c>
      <c r="AT93" s="393">
        <f t="shared" si="48"/>
        <v>6</v>
      </c>
      <c r="AU93" s="393">
        <f t="shared" si="49"/>
        <v>6</v>
      </c>
      <c r="AV93" s="393">
        <f t="shared" si="50"/>
        <v>6</v>
      </c>
      <c r="AW93" s="393">
        <f t="shared" si="51"/>
        <v>6</v>
      </c>
      <c r="AX93" s="393">
        <f t="shared" si="52"/>
        <v>6</v>
      </c>
      <c r="AY93" s="393">
        <f t="shared" si="53"/>
        <v>6</v>
      </c>
      <c r="AZ93" s="393">
        <f t="shared" si="54"/>
        <v>6</v>
      </c>
      <c r="BA93" s="393">
        <f t="shared" si="55"/>
        <v>6</v>
      </c>
      <c r="BB93" s="393">
        <f t="shared" si="56"/>
        <v>6</v>
      </c>
      <c r="BC93" s="393">
        <f t="shared" si="57"/>
        <v>6</v>
      </c>
      <c r="BD93" s="393">
        <f t="shared" si="9"/>
        <v>6</v>
      </c>
      <c r="BE93" s="393">
        <f t="shared" si="58"/>
        <v>12</v>
      </c>
      <c r="BF93" s="393">
        <f t="shared" si="59"/>
        <v>12</v>
      </c>
      <c r="BG93" s="393">
        <f t="shared" si="60"/>
        <v>12</v>
      </c>
      <c r="BH93" s="398">
        <f t="shared" si="61"/>
        <v>0</v>
      </c>
      <c r="BI93" s="398">
        <f t="shared" si="62"/>
        <v>0</v>
      </c>
      <c r="BJ93" s="398">
        <f t="shared" si="63"/>
        <v>0</v>
      </c>
      <c r="BK93" s="398">
        <f t="shared" si="64"/>
        <v>0</v>
      </c>
      <c r="BL93" s="398">
        <f t="shared" si="65"/>
        <v>0</v>
      </c>
      <c r="BM93" s="387">
        <f t="shared" si="66"/>
        <v>0</v>
      </c>
      <c r="BN93" s="398">
        <f t="shared" si="67"/>
        <v>0</v>
      </c>
      <c r="BO93" s="398">
        <f t="shared" si="68"/>
        <v>0</v>
      </c>
      <c r="BP93" s="398">
        <f t="shared" si="69"/>
        <v>0</v>
      </c>
      <c r="BQ93" s="398">
        <f t="shared" si="70"/>
        <v>0</v>
      </c>
      <c r="BR93" s="398">
        <f t="shared" si="71"/>
        <v>0</v>
      </c>
      <c r="BS93" s="398">
        <f t="shared" si="72"/>
        <v>0</v>
      </c>
      <c r="BT93" s="398">
        <f t="shared" si="73"/>
        <v>0</v>
      </c>
      <c r="BU93" s="398">
        <f t="shared" si="74"/>
        <v>0</v>
      </c>
      <c r="BV93" s="398">
        <f t="shared" si="75"/>
        <v>0</v>
      </c>
      <c r="BW93" s="398">
        <f t="shared" si="76"/>
        <v>0</v>
      </c>
      <c r="BX93" s="398">
        <f t="shared" si="77"/>
        <v>0</v>
      </c>
      <c r="BY93" s="398">
        <f t="shared" si="78"/>
        <v>0</v>
      </c>
      <c r="BZ93" s="398">
        <f t="shared" si="79"/>
        <v>0</v>
      </c>
      <c r="CA93" s="398">
        <f t="shared" si="80"/>
        <v>0</v>
      </c>
      <c r="CB93" s="398">
        <f t="shared" si="81"/>
        <v>0</v>
      </c>
      <c r="CC93" s="398">
        <f t="shared" si="82"/>
        <v>0</v>
      </c>
      <c r="CD93" s="398">
        <f t="shared" si="83"/>
        <v>0</v>
      </c>
      <c r="CE93" s="398">
        <f t="shared" si="84"/>
        <v>0</v>
      </c>
      <c r="CF93" s="398">
        <f t="shared" si="85"/>
        <v>0</v>
      </c>
      <c r="CG93" s="398">
        <f t="shared" si="86"/>
        <v>0</v>
      </c>
      <c r="CH93" s="398">
        <f t="shared" si="87"/>
        <v>0</v>
      </c>
      <c r="CI93" s="398">
        <f t="shared" si="88"/>
        <v>0</v>
      </c>
      <c r="CJ93" s="399"/>
      <c r="CK93" s="400" t="s">
        <v>339</v>
      </c>
      <c r="CL93" s="399">
        <f t="shared" si="89"/>
        <v>0</v>
      </c>
      <c r="CM93" s="399">
        <f t="shared" si="90"/>
        <v>0</v>
      </c>
      <c r="CN93" s="399">
        <f t="shared" si="91"/>
        <v>0</v>
      </c>
      <c r="CO93" s="399">
        <f t="shared" si="92"/>
        <v>0</v>
      </c>
      <c r="CP93" s="399">
        <f t="shared" si="93"/>
        <v>0</v>
      </c>
      <c r="CQ93" s="399">
        <f t="shared" si="94"/>
        <v>0</v>
      </c>
      <c r="CR93" s="399">
        <f t="shared" si="95"/>
        <v>0</v>
      </c>
      <c r="CS93" s="399">
        <f t="shared" si="96"/>
        <v>0</v>
      </c>
      <c r="CT93" s="399">
        <f t="shared" si="97"/>
        <v>0</v>
      </c>
      <c r="CU93" s="399">
        <f t="shared" si="98"/>
        <v>0</v>
      </c>
      <c r="CV93" s="399">
        <f t="shared" si="99"/>
        <v>0</v>
      </c>
      <c r="CW93" s="399">
        <f t="shared" si="100"/>
        <v>0</v>
      </c>
      <c r="CX93" s="399">
        <f t="shared" si="101"/>
        <v>0</v>
      </c>
      <c r="CY93" s="399">
        <f t="shared" si="102"/>
        <v>0</v>
      </c>
      <c r="CZ93" s="399">
        <f t="shared" si="103"/>
        <v>0</v>
      </c>
      <c r="DA93" s="399">
        <f t="shared" si="104"/>
        <v>0</v>
      </c>
      <c r="DB93" s="399">
        <f t="shared" si="105"/>
        <v>0</v>
      </c>
      <c r="DC93" s="399">
        <f t="shared" si="106"/>
        <v>0</v>
      </c>
      <c r="DD93" s="399">
        <f t="shared" si="107"/>
        <v>0</v>
      </c>
      <c r="DE93" s="399">
        <f t="shared" si="108"/>
        <v>0</v>
      </c>
      <c r="DF93" s="399">
        <f t="shared" si="0"/>
        <v>0</v>
      </c>
      <c r="DG93" s="399">
        <f t="shared" si="109"/>
        <v>0</v>
      </c>
      <c r="DH93" s="399">
        <f t="shared" si="1"/>
        <v>0</v>
      </c>
      <c r="DI93" s="399">
        <f t="shared" si="2"/>
        <v>0</v>
      </c>
      <c r="DJ93" s="399">
        <f t="shared" si="110"/>
        <v>0</v>
      </c>
      <c r="DK93" s="399">
        <f t="shared" si="3"/>
        <v>0</v>
      </c>
      <c r="DL93" s="399">
        <f t="shared" si="4"/>
        <v>0</v>
      </c>
      <c r="DM93" s="399">
        <f t="shared" si="117"/>
        <v>0</v>
      </c>
      <c r="DN93" s="399">
        <f t="shared" si="6"/>
        <v>0</v>
      </c>
      <c r="DO93" s="399">
        <f t="shared" si="111"/>
        <v>0</v>
      </c>
      <c r="DP93" s="398"/>
      <c r="DQ93" s="399"/>
      <c r="DR93" s="399"/>
      <c r="DS93" s="399">
        <f t="shared" si="122"/>
        <v>0</v>
      </c>
      <c r="DT93" s="399">
        <f t="shared" si="114"/>
        <v>0</v>
      </c>
      <c r="DU93" s="399"/>
      <c r="DV93" s="401"/>
      <c r="DW93" s="645"/>
      <c r="DX93" s="406"/>
    </row>
    <row r="94" spans="1:128" ht="20.100000000000001" hidden="1" customHeight="1">
      <c r="A94" s="663">
        <f t="shared" si="116"/>
        <v>58</v>
      </c>
      <c r="B94" s="664" t="s">
        <v>380</v>
      </c>
      <c r="C94" s="385" t="s">
        <v>344</v>
      </c>
      <c r="D94" s="385" t="s">
        <v>226</v>
      </c>
      <c r="E94" s="385">
        <v>2018</v>
      </c>
      <c r="F94" s="386"/>
      <c r="G94" s="387">
        <f t="shared" si="10"/>
        <v>4</v>
      </c>
      <c r="H94" s="387">
        <f t="shared" si="11"/>
        <v>0</v>
      </c>
      <c r="I94" s="387">
        <f t="shared" si="12"/>
        <v>4</v>
      </c>
      <c r="J94" s="388">
        <f t="shared" si="13"/>
        <v>0</v>
      </c>
      <c r="K94" s="389">
        <f t="shared" si="14"/>
        <v>0</v>
      </c>
      <c r="L94" s="390">
        <f t="shared" si="15"/>
        <v>0.5</v>
      </c>
      <c r="M94" s="391" t="str">
        <f t="shared" si="16"/>
        <v>I</v>
      </c>
      <c r="N94" s="389">
        <f t="shared" si="17"/>
        <v>0</v>
      </c>
      <c r="O94" s="388">
        <f t="shared" si="18"/>
        <v>0</v>
      </c>
      <c r="P94" s="388">
        <f t="shared" si="19"/>
        <v>0</v>
      </c>
      <c r="Q94" s="392">
        <f t="shared" si="20"/>
        <v>0</v>
      </c>
      <c r="R94" s="393">
        <f t="shared" si="21"/>
        <v>0</v>
      </c>
      <c r="S94" s="393">
        <f t="shared" si="22"/>
        <v>0</v>
      </c>
      <c r="T94" s="392">
        <f t="shared" si="23"/>
        <v>0</v>
      </c>
      <c r="U94" s="393">
        <f t="shared" si="24"/>
        <v>0</v>
      </c>
      <c r="V94" s="393">
        <f t="shared" si="25"/>
        <v>0</v>
      </c>
      <c r="W94" s="392">
        <f t="shared" si="26"/>
        <v>0</v>
      </c>
      <c r="X94" s="393">
        <f t="shared" si="27"/>
        <v>0</v>
      </c>
      <c r="Y94" s="393">
        <f t="shared" si="28"/>
        <v>0</v>
      </c>
      <c r="Z94" s="392">
        <f t="shared" si="29"/>
        <v>0</v>
      </c>
      <c r="AA94" s="393">
        <f t="shared" si="30"/>
        <v>0</v>
      </c>
      <c r="AB94" s="393">
        <f t="shared" si="31"/>
        <v>0</v>
      </c>
      <c r="AC94" s="392">
        <f t="shared" si="32"/>
        <v>0</v>
      </c>
      <c r="AD94" s="393">
        <f t="shared" si="33"/>
        <v>0</v>
      </c>
      <c r="AE94" s="394">
        <f t="shared" si="8"/>
        <v>2021</v>
      </c>
      <c r="AF94" s="393">
        <f t="shared" si="34"/>
        <v>0</v>
      </c>
      <c r="AG94" s="392">
        <f t="shared" si="35"/>
        <v>0</v>
      </c>
      <c r="AH94" s="388">
        <f t="shared" si="36"/>
        <v>0</v>
      </c>
      <c r="AI94" s="395">
        <f t="shared" si="37"/>
        <v>0</v>
      </c>
      <c r="AJ94" s="396">
        <f t="shared" si="38"/>
        <v>0</v>
      </c>
      <c r="AK94" s="388">
        <f t="shared" si="39"/>
        <v>0</v>
      </c>
      <c r="AL94" s="397">
        <f t="shared" si="40"/>
        <v>7</v>
      </c>
      <c r="AM94" s="393">
        <f t="shared" si="41"/>
        <v>6</v>
      </c>
      <c r="AN94" s="393">
        <f t="shared" si="42"/>
        <v>6</v>
      </c>
      <c r="AO94" s="393">
        <f t="shared" si="43"/>
        <v>6</v>
      </c>
      <c r="AP94" s="393">
        <f t="shared" si="44"/>
        <v>6</v>
      </c>
      <c r="AQ94" s="393">
        <f t="shared" si="45"/>
        <v>6</v>
      </c>
      <c r="AR94" s="393">
        <f t="shared" si="46"/>
        <v>6</v>
      </c>
      <c r="AS94" s="393">
        <f t="shared" si="47"/>
        <v>6</v>
      </c>
      <c r="AT94" s="393">
        <f t="shared" si="48"/>
        <v>6</v>
      </c>
      <c r="AU94" s="393">
        <f t="shared" si="49"/>
        <v>6</v>
      </c>
      <c r="AV94" s="393">
        <f t="shared" si="50"/>
        <v>6</v>
      </c>
      <c r="AW94" s="393">
        <f t="shared" si="51"/>
        <v>6</v>
      </c>
      <c r="AX94" s="393">
        <f t="shared" si="52"/>
        <v>6</v>
      </c>
      <c r="AY94" s="393">
        <f t="shared" si="53"/>
        <v>6</v>
      </c>
      <c r="AZ94" s="393">
        <f t="shared" si="54"/>
        <v>6</v>
      </c>
      <c r="BA94" s="393">
        <f t="shared" si="55"/>
        <v>6</v>
      </c>
      <c r="BB94" s="393">
        <f t="shared" si="56"/>
        <v>6</v>
      </c>
      <c r="BC94" s="393">
        <f t="shared" si="57"/>
        <v>6</v>
      </c>
      <c r="BD94" s="393">
        <f t="shared" si="9"/>
        <v>6</v>
      </c>
      <c r="BE94" s="393">
        <f t="shared" si="58"/>
        <v>12</v>
      </c>
      <c r="BF94" s="393">
        <f t="shared" si="59"/>
        <v>12</v>
      </c>
      <c r="BG94" s="393">
        <f t="shared" si="60"/>
        <v>12</v>
      </c>
      <c r="BH94" s="398">
        <f t="shared" si="61"/>
        <v>0</v>
      </c>
      <c r="BI94" s="398">
        <f t="shared" si="62"/>
        <v>0</v>
      </c>
      <c r="BJ94" s="398">
        <f t="shared" si="63"/>
        <v>0</v>
      </c>
      <c r="BK94" s="398">
        <f t="shared" si="64"/>
        <v>0</v>
      </c>
      <c r="BL94" s="398">
        <f t="shared" si="65"/>
        <v>0</v>
      </c>
      <c r="BM94" s="387">
        <f t="shared" si="66"/>
        <v>0</v>
      </c>
      <c r="BN94" s="398">
        <f t="shared" si="67"/>
        <v>0</v>
      </c>
      <c r="BO94" s="398">
        <f t="shared" si="68"/>
        <v>0</v>
      </c>
      <c r="BP94" s="398">
        <f t="shared" si="69"/>
        <v>0</v>
      </c>
      <c r="BQ94" s="398">
        <f t="shared" si="70"/>
        <v>0</v>
      </c>
      <c r="BR94" s="398">
        <f t="shared" si="71"/>
        <v>0</v>
      </c>
      <c r="BS94" s="398">
        <f t="shared" si="72"/>
        <v>0</v>
      </c>
      <c r="BT94" s="398">
        <f t="shared" si="73"/>
        <v>0</v>
      </c>
      <c r="BU94" s="398">
        <f t="shared" si="74"/>
        <v>0</v>
      </c>
      <c r="BV94" s="398">
        <f t="shared" si="75"/>
        <v>0</v>
      </c>
      <c r="BW94" s="398">
        <f t="shared" si="76"/>
        <v>0</v>
      </c>
      <c r="BX94" s="398">
        <f t="shared" si="77"/>
        <v>0</v>
      </c>
      <c r="BY94" s="398">
        <f t="shared" si="78"/>
        <v>0</v>
      </c>
      <c r="BZ94" s="398">
        <f t="shared" si="79"/>
        <v>0</v>
      </c>
      <c r="CA94" s="398">
        <f t="shared" si="80"/>
        <v>0</v>
      </c>
      <c r="CB94" s="398">
        <f t="shared" si="81"/>
        <v>0</v>
      </c>
      <c r="CC94" s="398">
        <f t="shared" si="82"/>
        <v>0</v>
      </c>
      <c r="CD94" s="398">
        <f t="shared" si="83"/>
        <v>0</v>
      </c>
      <c r="CE94" s="398">
        <f t="shared" si="84"/>
        <v>0</v>
      </c>
      <c r="CF94" s="398">
        <f t="shared" si="85"/>
        <v>0</v>
      </c>
      <c r="CG94" s="398">
        <f t="shared" si="86"/>
        <v>0</v>
      </c>
      <c r="CH94" s="398">
        <f t="shared" si="87"/>
        <v>0</v>
      </c>
      <c r="CI94" s="398">
        <f t="shared" si="88"/>
        <v>0</v>
      </c>
      <c r="CJ94" s="399"/>
      <c r="CK94" s="400" t="s">
        <v>339</v>
      </c>
      <c r="CL94" s="399">
        <f t="shared" si="89"/>
        <v>0</v>
      </c>
      <c r="CM94" s="399">
        <f t="shared" si="90"/>
        <v>0</v>
      </c>
      <c r="CN94" s="399">
        <f t="shared" si="91"/>
        <v>0</v>
      </c>
      <c r="CO94" s="399">
        <f t="shared" si="92"/>
        <v>0</v>
      </c>
      <c r="CP94" s="399">
        <f t="shared" si="93"/>
        <v>0</v>
      </c>
      <c r="CQ94" s="399">
        <f t="shared" si="94"/>
        <v>0</v>
      </c>
      <c r="CR94" s="399">
        <f t="shared" si="95"/>
        <v>0</v>
      </c>
      <c r="CS94" s="399">
        <f t="shared" si="96"/>
        <v>0</v>
      </c>
      <c r="CT94" s="399">
        <f t="shared" si="97"/>
        <v>0</v>
      </c>
      <c r="CU94" s="399">
        <f t="shared" si="98"/>
        <v>0</v>
      </c>
      <c r="CV94" s="399">
        <f t="shared" si="99"/>
        <v>0</v>
      </c>
      <c r="CW94" s="399">
        <f t="shared" si="100"/>
        <v>0</v>
      </c>
      <c r="CX94" s="399">
        <f t="shared" si="101"/>
        <v>0</v>
      </c>
      <c r="CY94" s="399">
        <f t="shared" si="102"/>
        <v>0</v>
      </c>
      <c r="CZ94" s="399">
        <f t="shared" si="103"/>
        <v>0</v>
      </c>
      <c r="DA94" s="399">
        <f t="shared" si="104"/>
        <v>0</v>
      </c>
      <c r="DB94" s="399">
        <f t="shared" si="105"/>
        <v>0</v>
      </c>
      <c r="DC94" s="399">
        <f t="shared" si="106"/>
        <v>0</v>
      </c>
      <c r="DD94" s="399">
        <f t="shared" si="107"/>
        <v>0</v>
      </c>
      <c r="DE94" s="399">
        <f t="shared" si="108"/>
        <v>0</v>
      </c>
      <c r="DF94" s="399">
        <f t="shared" si="0"/>
        <v>0</v>
      </c>
      <c r="DG94" s="399">
        <f t="shared" si="109"/>
        <v>0</v>
      </c>
      <c r="DH94" s="399">
        <f t="shared" si="1"/>
        <v>0</v>
      </c>
      <c r="DI94" s="399">
        <f t="shared" si="2"/>
        <v>0</v>
      </c>
      <c r="DJ94" s="399">
        <f t="shared" si="110"/>
        <v>0</v>
      </c>
      <c r="DK94" s="399">
        <f t="shared" si="3"/>
        <v>0</v>
      </c>
      <c r="DL94" s="399">
        <f t="shared" si="4"/>
        <v>0</v>
      </c>
      <c r="DM94" s="399">
        <f t="shared" si="117"/>
        <v>0</v>
      </c>
      <c r="DN94" s="399">
        <f t="shared" si="6"/>
        <v>0</v>
      </c>
      <c r="DO94" s="399">
        <f t="shared" si="111"/>
        <v>0</v>
      </c>
      <c r="DP94" s="398"/>
      <c r="DQ94" s="399"/>
      <c r="DR94" s="399"/>
      <c r="DS94" s="399">
        <f t="shared" si="122"/>
        <v>0</v>
      </c>
      <c r="DT94" s="399">
        <f t="shared" si="114"/>
        <v>0</v>
      </c>
      <c r="DU94" s="399"/>
      <c r="DV94" s="401"/>
      <c r="DW94" s="645"/>
      <c r="DX94" s="406"/>
    </row>
    <row r="95" spans="1:128" ht="20.100000000000001" hidden="1" customHeight="1">
      <c r="A95" s="663">
        <f t="shared" si="116"/>
        <v>59</v>
      </c>
      <c r="B95" s="664" t="s">
        <v>380</v>
      </c>
      <c r="C95" s="385" t="s">
        <v>344</v>
      </c>
      <c r="D95" s="385" t="s">
        <v>226</v>
      </c>
      <c r="E95" s="385">
        <v>2018</v>
      </c>
      <c r="F95" s="386"/>
      <c r="G95" s="387">
        <f t="shared" si="10"/>
        <v>4</v>
      </c>
      <c r="H95" s="387">
        <f t="shared" si="11"/>
        <v>0</v>
      </c>
      <c r="I95" s="387">
        <f t="shared" si="12"/>
        <v>4</v>
      </c>
      <c r="J95" s="388">
        <f t="shared" si="13"/>
        <v>0</v>
      </c>
      <c r="K95" s="389">
        <f t="shared" si="14"/>
        <v>0</v>
      </c>
      <c r="L95" s="390">
        <f t="shared" si="15"/>
        <v>0.5</v>
      </c>
      <c r="M95" s="391" t="str">
        <f t="shared" si="16"/>
        <v>I</v>
      </c>
      <c r="N95" s="389">
        <f t="shared" si="17"/>
        <v>0</v>
      </c>
      <c r="O95" s="388">
        <f t="shared" si="18"/>
        <v>0</v>
      </c>
      <c r="P95" s="388">
        <f t="shared" si="19"/>
        <v>0</v>
      </c>
      <c r="Q95" s="392">
        <f t="shared" si="20"/>
        <v>0</v>
      </c>
      <c r="R95" s="393">
        <f t="shared" si="21"/>
        <v>0</v>
      </c>
      <c r="S95" s="393">
        <f t="shared" si="22"/>
        <v>0</v>
      </c>
      <c r="T95" s="392">
        <f t="shared" si="23"/>
        <v>0</v>
      </c>
      <c r="U95" s="393">
        <f t="shared" si="24"/>
        <v>0</v>
      </c>
      <c r="V95" s="393">
        <f t="shared" si="25"/>
        <v>0</v>
      </c>
      <c r="W95" s="392">
        <f t="shared" si="26"/>
        <v>0</v>
      </c>
      <c r="X95" s="393">
        <f t="shared" si="27"/>
        <v>0</v>
      </c>
      <c r="Y95" s="393">
        <f t="shared" si="28"/>
        <v>0</v>
      </c>
      <c r="Z95" s="392">
        <f t="shared" si="29"/>
        <v>0</v>
      </c>
      <c r="AA95" s="393">
        <f t="shared" si="30"/>
        <v>0</v>
      </c>
      <c r="AB95" s="393">
        <f t="shared" si="31"/>
        <v>0</v>
      </c>
      <c r="AC95" s="392">
        <f t="shared" si="32"/>
        <v>0</v>
      </c>
      <c r="AD95" s="393">
        <f t="shared" si="33"/>
        <v>0</v>
      </c>
      <c r="AE95" s="394">
        <f t="shared" si="8"/>
        <v>2021</v>
      </c>
      <c r="AF95" s="393">
        <f t="shared" si="34"/>
        <v>0</v>
      </c>
      <c r="AG95" s="392">
        <f t="shared" si="35"/>
        <v>0</v>
      </c>
      <c r="AH95" s="388">
        <f t="shared" si="36"/>
        <v>0</v>
      </c>
      <c r="AI95" s="395">
        <f t="shared" si="37"/>
        <v>0</v>
      </c>
      <c r="AJ95" s="396">
        <f t="shared" si="38"/>
        <v>0</v>
      </c>
      <c r="AK95" s="388">
        <f t="shared" si="39"/>
        <v>0</v>
      </c>
      <c r="AL95" s="397">
        <f t="shared" si="40"/>
        <v>7</v>
      </c>
      <c r="AM95" s="393">
        <f t="shared" si="41"/>
        <v>6</v>
      </c>
      <c r="AN95" s="393">
        <f t="shared" si="42"/>
        <v>6</v>
      </c>
      <c r="AO95" s="393">
        <f t="shared" si="43"/>
        <v>6</v>
      </c>
      <c r="AP95" s="393">
        <f t="shared" si="44"/>
        <v>6</v>
      </c>
      <c r="AQ95" s="393">
        <f t="shared" si="45"/>
        <v>6</v>
      </c>
      <c r="AR95" s="393">
        <f t="shared" si="46"/>
        <v>6</v>
      </c>
      <c r="AS95" s="393">
        <f t="shared" si="47"/>
        <v>6</v>
      </c>
      <c r="AT95" s="393">
        <f t="shared" si="48"/>
        <v>6</v>
      </c>
      <c r="AU95" s="393">
        <f t="shared" si="49"/>
        <v>6</v>
      </c>
      <c r="AV95" s="393">
        <f t="shared" si="50"/>
        <v>6</v>
      </c>
      <c r="AW95" s="393">
        <f t="shared" si="51"/>
        <v>6</v>
      </c>
      <c r="AX95" s="393">
        <f t="shared" si="52"/>
        <v>6</v>
      </c>
      <c r="AY95" s="393">
        <f t="shared" si="53"/>
        <v>6</v>
      </c>
      <c r="AZ95" s="393">
        <f t="shared" si="54"/>
        <v>6</v>
      </c>
      <c r="BA95" s="393">
        <f t="shared" si="55"/>
        <v>6</v>
      </c>
      <c r="BB95" s="393">
        <f t="shared" si="56"/>
        <v>6</v>
      </c>
      <c r="BC95" s="393">
        <f t="shared" si="57"/>
        <v>6</v>
      </c>
      <c r="BD95" s="393">
        <f t="shared" si="9"/>
        <v>6</v>
      </c>
      <c r="BE95" s="393">
        <f t="shared" si="58"/>
        <v>12</v>
      </c>
      <c r="BF95" s="393">
        <f t="shared" si="59"/>
        <v>12</v>
      </c>
      <c r="BG95" s="393">
        <f t="shared" si="60"/>
        <v>12</v>
      </c>
      <c r="BH95" s="398">
        <f t="shared" si="61"/>
        <v>0</v>
      </c>
      <c r="BI95" s="398">
        <f t="shared" si="62"/>
        <v>0</v>
      </c>
      <c r="BJ95" s="398">
        <f t="shared" si="63"/>
        <v>0</v>
      </c>
      <c r="BK95" s="398">
        <f t="shared" si="64"/>
        <v>0</v>
      </c>
      <c r="BL95" s="398">
        <f t="shared" si="65"/>
        <v>0</v>
      </c>
      <c r="BM95" s="387">
        <f t="shared" si="66"/>
        <v>0</v>
      </c>
      <c r="BN95" s="398">
        <f t="shared" si="67"/>
        <v>0</v>
      </c>
      <c r="BO95" s="398">
        <f t="shared" si="68"/>
        <v>0</v>
      </c>
      <c r="BP95" s="398">
        <f t="shared" si="69"/>
        <v>0</v>
      </c>
      <c r="BQ95" s="398">
        <f t="shared" si="70"/>
        <v>0</v>
      </c>
      <c r="BR95" s="398">
        <f t="shared" si="71"/>
        <v>0</v>
      </c>
      <c r="BS95" s="398">
        <f t="shared" si="72"/>
        <v>0</v>
      </c>
      <c r="BT95" s="398">
        <f t="shared" si="73"/>
        <v>0</v>
      </c>
      <c r="BU95" s="398">
        <f t="shared" si="74"/>
        <v>0</v>
      </c>
      <c r="BV95" s="398">
        <f t="shared" si="75"/>
        <v>0</v>
      </c>
      <c r="BW95" s="398">
        <f t="shared" si="76"/>
        <v>0</v>
      </c>
      <c r="BX95" s="398">
        <f t="shared" si="77"/>
        <v>0</v>
      </c>
      <c r="BY95" s="398">
        <f t="shared" si="78"/>
        <v>0</v>
      </c>
      <c r="BZ95" s="398">
        <f t="shared" si="79"/>
        <v>0</v>
      </c>
      <c r="CA95" s="398">
        <f t="shared" si="80"/>
        <v>0</v>
      </c>
      <c r="CB95" s="398">
        <f t="shared" si="81"/>
        <v>0</v>
      </c>
      <c r="CC95" s="398">
        <f t="shared" si="82"/>
        <v>0</v>
      </c>
      <c r="CD95" s="398">
        <f t="shared" si="83"/>
        <v>0</v>
      </c>
      <c r="CE95" s="398">
        <f t="shared" si="84"/>
        <v>0</v>
      </c>
      <c r="CF95" s="398">
        <f t="shared" si="85"/>
        <v>0</v>
      </c>
      <c r="CG95" s="398">
        <f t="shared" si="86"/>
        <v>0</v>
      </c>
      <c r="CH95" s="398">
        <f t="shared" si="87"/>
        <v>0</v>
      </c>
      <c r="CI95" s="398">
        <f t="shared" si="88"/>
        <v>0</v>
      </c>
      <c r="CJ95" s="399"/>
      <c r="CK95" s="400" t="s">
        <v>339</v>
      </c>
      <c r="CL95" s="399">
        <f t="shared" si="89"/>
        <v>0</v>
      </c>
      <c r="CM95" s="399">
        <f t="shared" si="90"/>
        <v>0</v>
      </c>
      <c r="CN95" s="399">
        <f t="shared" si="91"/>
        <v>0</v>
      </c>
      <c r="CO95" s="399">
        <f t="shared" si="92"/>
        <v>0</v>
      </c>
      <c r="CP95" s="399">
        <f t="shared" si="93"/>
        <v>0</v>
      </c>
      <c r="CQ95" s="399">
        <f t="shared" si="94"/>
        <v>0</v>
      </c>
      <c r="CR95" s="399">
        <f t="shared" si="95"/>
        <v>0</v>
      </c>
      <c r="CS95" s="399">
        <f t="shared" si="96"/>
        <v>0</v>
      </c>
      <c r="CT95" s="399">
        <f t="shared" si="97"/>
        <v>0</v>
      </c>
      <c r="CU95" s="399">
        <f t="shared" si="98"/>
        <v>0</v>
      </c>
      <c r="CV95" s="399">
        <f t="shared" si="99"/>
        <v>0</v>
      </c>
      <c r="CW95" s="399">
        <f t="shared" si="100"/>
        <v>0</v>
      </c>
      <c r="CX95" s="399">
        <f t="shared" si="101"/>
        <v>0</v>
      </c>
      <c r="CY95" s="399">
        <f t="shared" si="102"/>
        <v>0</v>
      </c>
      <c r="CZ95" s="399">
        <f t="shared" si="103"/>
        <v>0</v>
      </c>
      <c r="DA95" s="399">
        <f t="shared" si="104"/>
        <v>0</v>
      </c>
      <c r="DB95" s="399">
        <f t="shared" si="105"/>
        <v>0</v>
      </c>
      <c r="DC95" s="399">
        <f t="shared" si="106"/>
        <v>0</v>
      </c>
      <c r="DD95" s="399">
        <f t="shared" si="107"/>
        <v>0</v>
      </c>
      <c r="DE95" s="399">
        <f t="shared" si="108"/>
        <v>0</v>
      </c>
      <c r="DF95" s="399">
        <f t="shared" si="0"/>
        <v>0</v>
      </c>
      <c r="DG95" s="399">
        <f t="shared" si="109"/>
        <v>0</v>
      </c>
      <c r="DH95" s="399">
        <f t="shared" si="1"/>
        <v>0</v>
      </c>
      <c r="DI95" s="399">
        <f t="shared" si="2"/>
        <v>0</v>
      </c>
      <c r="DJ95" s="399">
        <f t="shared" si="110"/>
        <v>0</v>
      </c>
      <c r="DK95" s="399">
        <f t="shared" ref="DK95:DK158" si="123">DH95+DJ95</f>
        <v>0</v>
      </c>
      <c r="DL95" s="399">
        <f t="shared" ref="DL95:DL158" si="124">IF($E95&gt;=2021,$F95,$F95-DK95)</f>
        <v>0</v>
      </c>
      <c r="DM95" s="399">
        <f t="shared" si="117"/>
        <v>0</v>
      </c>
      <c r="DN95" s="399">
        <f t="shared" ref="DN95:DN158" si="125">DK95+DM95</f>
        <v>0</v>
      </c>
      <c r="DO95" s="399">
        <f t="shared" si="111"/>
        <v>0</v>
      </c>
      <c r="DP95" s="398"/>
      <c r="DQ95" s="399"/>
      <c r="DR95" s="399"/>
      <c r="DS95" s="399">
        <f t="shared" si="122"/>
        <v>0</v>
      </c>
      <c r="DT95" s="399">
        <f t="shared" si="114"/>
        <v>0</v>
      </c>
      <c r="DU95" s="399"/>
      <c r="DV95" s="401"/>
      <c r="DW95" s="645"/>
      <c r="DX95" s="406"/>
    </row>
    <row r="96" spans="1:128" ht="20.100000000000001" hidden="1" customHeight="1">
      <c r="A96" s="663">
        <f t="shared" si="116"/>
        <v>60</v>
      </c>
      <c r="B96" s="664" t="s">
        <v>380</v>
      </c>
      <c r="C96" s="385" t="s">
        <v>344</v>
      </c>
      <c r="D96" s="385" t="s">
        <v>226</v>
      </c>
      <c r="E96" s="385">
        <v>2018</v>
      </c>
      <c r="F96" s="386"/>
      <c r="G96" s="387">
        <f t="shared" si="10"/>
        <v>4</v>
      </c>
      <c r="H96" s="387">
        <f t="shared" si="11"/>
        <v>0</v>
      </c>
      <c r="I96" s="387">
        <f t="shared" si="12"/>
        <v>4</v>
      </c>
      <c r="J96" s="388">
        <f t="shared" si="13"/>
        <v>0</v>
      </c>
      <c r="K96" s="389">
        <f t="shared" si="14"/>
        <v>0</v>
      </c>
      <c r="L96" s="390">
        <f t="shared" si="15"/>
        <v>0.5</v>
      </c>
      <c r="M96" s="391" t="str">
        <f t="shared" si="16"/>
        <v>I</v>
      </c>
      <c r="N96" s="389">
        <f t="shared" si="17"/>
        <v>0</v>
      </c>
      <c r="O96" s="388">
        <f t="shared" si="18"/>
        <v>0</v>
      </c>
      <c r="P96" s="388">
        <f t="shared" si="19"/>
        <v>0</v>
      </c>
      <c r="Q96" s="392">
        <f t="shared" si="20"/>
        <v>0</v>
      </c>
      <c r="R96" s="393">
        <f t="shared" si="21"/>
        <v>0</v>
      </c>
      <c r="S96" s="393">
        <f t="shared" si="22"/>
        <v>0</v>
      </c>
      <c r="T96" s="392">
        <f t="shared" si="23"/>
        <v>0</v>
      </c>
      <c r="U96" s="393">
        <f t="shared" si="24"/>
        <v>0</v>
      </c>
      <c r="V96" s="393">
        <f t="shared" si="25"/>
        <v>0</v>
      </c>
      <c r="W96" s="392">
        <f t="shared" si="26"/>
        <v>0</v>
      </c>
      <c r="X96" s="393">
        <f t="shared" si="27"/>
        <v>0</v>
      </c>
      <c r="Y96" s="393">
        <f t="shared" si="28"/>
        <v>0</v>
      </c>
      <c r="Z96" s="392">
        <f t="shared" si="29"/>
        <v>0</v>
      </c>
      <c r="AA96" s="393">
        <f t="shared" si="30"/>
        <v>0</v>
      </c>
      <c r="AB96" s="393">
        <f t="shared" si="31"/>
        <v>0</v>
      </c>
      <c r="AC96" s="392">
        <f t="shared" si="32"/>
        <v>0</v>
      </c>
      <c r="AD96" s="393">
        <f t="shared" si="33"/>
        <v>0</v>
      </c>
      <c r="AE96" s="394">
        <f t="shared" si="8"/>
        <v>2021</v>
      </c>
      <c r="AF96" s="393">
        <f t="shared" si="34"/>
        <v>0</v>
      </c>
      <c r="AG96" s="392">
        <f t="shared" si="35"/>
        <v>0</v>
      </c>
      <c r="AH96" s="388">
        <f t="shared" si="36"/>
        <v>0</v>
      </c>
      <c r="AI96" s="395">
        <f t="shared" si="37"/>
        <v>0</v>
      </c>
      <c r="AJ96" s="396">
        <f t="shared" si="38"/>
        <v>0</v>
      </c>
      <c r="AK96" s="388">
        <f t="shared" si="39"/>
        <v>0</v>
      </c>
      <c r="AL96" s="397">
        <f t="shared" si="40"/>
        <v>7</v>
      </c>
      <c r="AM96" s="393">
        <f t="shared" si="41"/>
        <v>6</v>
      </c>
      <c r="AN96" s="393">
        <f t="shared" si="42"/>
        <v>6</v>
      </c>
      <c r="AO96" s="393">
        <f t="shared" si="43"/>
        <v>6</v>
      </c>
      <c r="AP96" s="393">
        <f t="shared" si="44"/>
        <v>6</v>
      </c>
      <c r="AQ96" s="393">
        <f t="shared" si="45"/>
        <v>6</v>
      </c>
      <c r="AR96" s="393">
        <f t="shared" si="46"/>
        <v>6</v>
      </c>
      <c r="AS96" s="393">
        <f t="shared" si="47"/>
        <v>6</v>
      </c>
      <c r="AT96" s="393">
        <f t="shared" si="48"/>
        <v>6</v>
      </c>
      <c r="AU96" s="393">
        <f t="shared" si="49"/>
        <v>6</v>
      </c>
      <c r="AV96" s="393">
        <f t="shared" si="50"/>
        <v>6</v>
      </c>
      <c r="AW96" s="393">
        <f t="shared" si="51"/>
        <v>6</v>
      </c>
      <c r="AX96" s="393">
        <f t="shared" si="52"/>
        <v>6</v>
      </c>
      <c r="AY96" s="393">
        <f t="shared" si="53"/>
        <v>6</v>
      </c>
      <c r="AZ96" s="393">
        <f t="shared" si="54"/>
        <v>6</v>
      </c>
      <c r="BA96" s="393">
        <f t="shared" si="55"/>
        <v>6</v>
      </c>
      <c r="BB96" s="393">
        <f t="shared" si="56"/>
        <v>6</v>
      </c>
      <c r="BC96" s="393">
        <f t="shared" si="57"/>
        <v>6</v>
      </c>
      <c r="BD96" s="393">
        <f t="shared" si="9"/>
        <v>6</v>
      </c>
      <c r="BE96" s="393">
        <f t="shared" si="58"/>
        <v>12</v>
      </c>
      <c r="BF96" s="393">
        <f t="shared" si="59"/>
        <v>12</v>
      </c>
      <c r="BG96" s="393">
        <f t="shared" si="60"/>
        <v>12</v>
      </c>
      <c r="BH96" s="398">
        <f t="shared" si="61"/>
        <v>0</v>
      </c>
      <c r="BI96" s="398">
        <f t="shared" si="62"/>
        <v>0</v>
      </c>
      <c r="BJ96" s="398">
        <f t="shared" si="63"/>
        <v>0</v>
      </c>
      <c r="BK96" s="398">
        <f t="shared" si="64"/>
        <v>0</v>
      </c>
      <c r="BL96" s="398">
        <f t="shared" si="65"/>
        <v>0</v>
      </c>
      <c r="BM96" s="387">
        <f t="shared" si="66"/>
        <v>0</v>
      </c>
      <c r="BN96" s="398">
        <f t="shared" si="67"/>
        <v>0</v>
      </c>
      <c r="BO96" s="398">
        <f t="shared" si="68"/>
        <v>0</v>
      </c>
      <c r="BP96" s="398">
        <f t="shared" si="69"/>
        <v>0</v>
      </c>
      <c r="BQ96" s="398">
        <f t="shared" si="70"/>
        <v>0</v>
      </c>
      <c r="BR96" s="398">
        <f t="shared" si="71"/>
        <v>0</v>
      </c>
      <c r="BS96" s="398">
        <f t="shared" si="72"/>
        <v>0</v>
      </c>
      <c r="BT96" s="398">
        <f t="shared" si="73"/>
        <v>0</v>
      </c>
      <c r="BU96" s="398">
        <f t="shared" si="74"/>
        <v>0</v>
      </c>
      <c r="BV96" s="398">
        <f t="shared" si="75"/>
        <v>0</v>
      </c>
      <c r="BW96" s="398">
        <f t="shared" si="76"/>
        <v>0</v>
      </c>
      <c r="BX96" s="398">
        <f t="shared" si="77"/>
        <v>0</v>
      </c>
      <c r="BY96" s="398">
        <f t="shared" si="78"/>
        <v>0</v>
      </c>
      <c r="BZ96" s="398">
        <f t="shared" si="79"/>
        <v>0</v>
      </c>
      <c r="CA96" s="398">
        <f t="shared" si="80"/>
        <v>0</v>
      </c>
      <c r="CB96" s="398">
        <f t="shared" si="81"/>
        <v>0</v>
      </c>
      <c r="CC96" s="398">
        <f t="shared" si="82"/>
        <v>0</v>
      </c>
      <c r="CD96" s="398">
        <f t="shared" si="83"/>
        <v>0</v>
      </c>
      <c r="CE96" s="398">
        <f t="shared" si="84"/>
        <v>0</v>
      </c>
      <c r="CF96" s="398">
        <f t="shared" si="85"/>
        <v>0</v>
      </c>
      <c r="CG96" s="398">
        <f t="shared" si="86"/>
        <v>0</v>
      </c>
      <c r="CH96" s="398">
        <f t="shared" si="87"/>
        <v>0</v>
      </c>
      <c r="CI96" s="398">
        <f t="shared" si="88"/>
        <v>0</v>
      </c>
      <c r="CJ96" s="399"/>
      <c r="CK96" s="400" t="s">
        <v>339</v>
      </c>
      <c r="CL96" s="399">
        <f t="shared" si="89"/>
        <v>0</v>
      </c>
      <c r="CM96" s="399">
        <f t="shared" si="90"/>
        <v>0</v>
      </c>
      <c r="CN96" s="399">
        <f t="shared" si="91"/>
        <v>0</v>
      </c>
      <c r="CO96" s="399">
        <f t="shared" si="92"/>
        <v>0</v>
      </c>
      <c r="CP96" s="399">
        <f t="shared" si="93"/>
        <v>0</v>
      </c>
      <c r="CQ96" s="399">
        <f t="shared" si="94"/>
        <v>0</v>
      </c>
      <c r="CR96" s="399">
        <f t="shared" si="95"/>
        <v>0</v>
      </c>
      <c r="CS96" s="399">
        <f t="shared" si="96"/>
        <v>0</v>
      </c>
      <c r="CT96" s="399">
        <f t="shared" si="97"/>
        <v>0</v>
      </c>
      <c r="CU96" s="399">
        <f t="shared" si="98"/>
        <v>0</v>
      </c>
      <c r="CV96" s="399">
        <f t="shared" si="99"/>
        <v>0</v>
      </c>
      <c r="CW96" s="399">
        <f t="shared" si="100"/>
        <v>0</v>
      </c>
      <c r="CX96" s="399">
        <f t="shared" si="101"/>
        <v>0</v>
      </c>
      <c r="CY96" s="399">
        <f t="shared" si="102"/>
        <v>0</v>
      </c>
      <c r="CZ96" s="399">
        <f t="shared" si="103"/>
        <v>0</v>
      </c>
      <c r="DA96" s="399">
        <f t="shared" si="104"/>
        <v>0</v>
      </c>
      <c r="DB96" s="399">
        <f t="shared" si="105"/>
        <v>0</v>
      </c>
      <c r="DC96" s="399">
        <f t="shared" si="106"/>
        <v>0</v>
      </c>
      <c r="DD96" s="399">
        <f t="shared" si="107"/>
        <v>0</v>
      </c>
      <c r="DE96" s="399">
        <f t="shared" si="108"/>
        <v>0</v>
      </c>
      <c r="DF96" s="399">
        <f t="shared" si="0"/>
        <v>0</v>
      </c>
      <c r="DG96" s="399">
        <f t="shared" si="109"/>
        <v>0</v>
      </c>
      <c r="DH96" s="399">
        <f t="shared" si="1"/>
        <v>0</v>
      </c>
      <c r="DI96" s="399">
        <f t="shared" si="2"/>
        <v>0</v>
      </c>
      <c r="DJ96" s="399">
        <f t="shared" si="110"/>
        <v>0</v>
      </c>
      <c r="DK96" s="399">
        <f t="shared" si="123"/>
        <v>0</v>
      </c>
      <c r="DL96" s="399">
        <f t="shared" si="124"/>
        <v>0</v>
      </c>
      <c r="DM96" s="399">
        <f t="shared" si="117"/>
        <v>0</v>
      </c>
      <c r="DN96" s="399">
        <f t="shared" si="125"/>
        <v>0</v>
      </c>
      <c r="DO96" s="399">
        <f t="shared" si="111"/>
        <v>0</v>
      </c>
      <c r="DP96" s="398"/>
      <c r="DQ96" s="399"/>
      <c r="DR96" s="399"/>
      <c r="DS96" s="399">
        <f t="shared" si="122"/>
        <v>0</v>
      </c>
      <c r="DT96" s="399">
        <f t="shared" si="114"/>
        <v>0</v>
      </c>
      <c r="DU96" s="399"/>
      <c r="DV96" s="401"/>
      <c r="DW96" s="645"/>
      <c r="DX96" s="406"/>
    </row>
    <row r="97" spans="1:128" ht="20.100000000000001" hidden="1" customHeight="1">
      <c r="A97" s="663">
        <f t="shared" si="116"/>
        <v>61</v>
      </c>
      <c r="B97" s="664" t="s">
        <v>380</v>
      </c>
      <c r="C97" s="385" t="s">
        <v>344</v>
      </c>
      <c r="D97" s="385" t="s">
        <v>226</v>
      </c>
      <c r="E97" s="385">
        <v>2018</v>
      </c>
      <c r="F97" s="386"/>
      <c r="G97" s="387">
        <f t="shared" si="10"/>
        <v>4</v>
      </c>
      <c r="H97" s="387">
        <f t="shared" si="11"/>
        <v>0</v>
      </c>
      <c r="I97" s="387">
        <f t="shared" si="12"/>
        <v>4</v>
      </c>
      <c r="J97" s="388">
        <f t="shared" si="13"/>
        <v>0</v>
      </c>
      <c r="K97" s="389">
        <f t="shared" si="14"/>
        <v>0</v>
      </c>
      <c r="L97" s="390">
        <f t="shared" si="15"/>
        <v>0.5</v>
      </c>
      <c r="M97" s="391" t="str">
        <f t="shared" si="16"/>
        <v>I</v>
      </c>
      <c r="N97" s="389">
        <f t="shared" si="17"/>
        <v>0</v>
      </c>
      <c r="O97" s="388">
        <f t="shared" si="18"/>
        <v>0</v>
      </c>
      <c r="P97" s="388">
        <f t="shared" si="19"/>
        <v>0</v>
      </c>
      <c r="Q97" s="392">
        <f t="shared" si="20"/>
        <v>0</v>
      </c>
      <c r="R97" s="393">
        <f t="shared" si="21"/>
        <v>0</v>
      </c>
      <c r="S97" s="393">
        <f t="shared" si="22"/>
        <v>0</v>
      </c>
      <c r="T97" s="392">
        <f t="shared" si="23"/>
        <v>0</v>
      </c>
      <c r="U97" s="393">
        <f t="shared" si="24"/>
        <v>0</v>
      </c>
      <c r="V97" s="393">
        <f t="shared" si="25"/>
        <v>0</v>
      </c>
      <c r="W97" s="392">
        <f t="shared" si="26"/>
        <v>0</v>
      </c>
      <c r="X97" s="393">
        <f t="shared" si="27"/>
        <v>0</v>
      </c>
      <c r="Y97" s="393">
        <f t="shared" si="28"/>
        <v>0</v>
      </c>
      <c r="Z97" s="392">
        <f t="shared" si="29"/>
        <v>0</v>
      </c>
      <c r="AA97" s="393">
        <f t="shared" si="30"/>
        <v>0</v>
      </c>
      <c r="AB97" s="393">
        <f t="shared" si="31"/>
        <v>0</v>
      </c>
      <c r="AC97" s="392">
        <f t="shared" si="32"/>
        <v>0</v>
      </c>
      <c r="AD97" s="393">
        <f t="shared" si="33"/>
        <v>0</v>
      </c>
      <c r="AE97" s="394">
        <f t="shared" si="8"/>
        <v>2021</v>
      </c>
      <c r="AF97" s="393">
        <f t="shared" si="34"/>
        <v>0</v>
      </c>
      <c r="AG97" s="392">
        <f t="shared" si="35"/>
        <v>0</v>
      </c>
      <c r="AH97" s="388">
        <f t="shared" si="36"/>
        <v>0</v>
      </c>
      <c r="AI97" s="395">
        <f t="shared" si="37"/>
        <v>0</v>
      </c>
      <c r="AJ97" s="396">
        <f t="shared" si="38"/>
        <v>0</v>
      </c>
      <c r="AK97" s="388">
        <f t="shared" si="39"/>
        <v>0</v>
      </c>
      <c r="AL97" s="397">
        <f t="shared" si="40"/>
        <v>7</v>
      </c>
      <c r="AM97" s="393">
        <f t="shared" si="41"/>
        <v>6</v>
      </c>
      <c r="AN97" s="393">
        <f t="shared" si="42"/>
        <v>6</v>
      </c>
      <c r="AO97" s="393">
        <f t="shared" si="43"/>
        <v>6</v>
      </c>
      <c r="AP97" s="393">
        <f t="shared" si="44"/>
        <v>6</v>
      </c>
      <c r="AQ97" s="393">
        <f t="shared" si="45"/>
        <v>6</v>
      </c>
      <c r="AR97" s="393">
        <f t="shared" si="46"/>
        <v>6</v>
      </c>
      <c r="AS97" s="393">
        <f t="shared" si="47"/>
        <v>6</v>
      </c>
      <c r="AT97" s="393">
        <f t="shared" si="48"/>
        <v>6</v>
      </c>
      <c r="AU97" s="393">
        <f t="shared" si="49"/>
        <v>6</v>
      </c>
      <c r="AV97" s="393">
        <f t="shared" si="50"/>
        <v>6</v>
      </c>
      <c r="AW97" s="393">
        <f t="shared" si="51"/>
        <v>6</v>
      </c>
      <c r="AX97" s="393">
        <f t="shared" si="52"/>
        <v>6</v>
      </c>
      <c r="AY97" s="393">
        <f t="shared" si="53"/>
        <v>6</v>
      </c>
      <c r="AZ97" s="393">
        <f t="shared" si="54"/>
        <v>6</v>
      </c>
      <c r="BA97" s="393">
        <f t="shared" si="55"/>
        <v>6</v>
      </c>
      <c r="BB97" s="393">
        <f t="shared" si="56"/>
        <v>6</v>
      </c>
      <c r="BC97" s="393">
        <f t="shared" si="57"/>
        <v>6</v>
      </c>
      <c r="BD97" s="393">
        <f t="shared" si="9"/>
        <v>6</v>
      </c>
      <c r="BE97" s="393">
        <f t="shared" si="58"/>
        <v>12</v>
      </c>
      <c r="BF97" s="393">
        <f t="shared" si="59"/>
        <v>12</v>
      </c>
      <c r="BG97" s="393">
        <f t="shared" si="60"/>
        <v>12</v>
      </c>
      <c r="BH97" s="398">
        <f t="shared" si="61"/>
        <v>0</v>
      </c>
      <c r="BI97" s="398">
        <f t="shared" si="62"/>
        <v>0</v>
      </c>
      <c r="BJ97" s="398">
        <f t="shared" si="63"/>
        <v>0</v>
      </c>
      <c r="BK97" s="398">
        <f t="shared" si="64"/>
        <v>0</v>
      </c>
      <c r="BL97" s="398">
        <f t="shared" si="65"/>
        <v>0</v>
      </c>
      <c r="BM97" s="387">
        <f t="shared" si="66"/>
        <v>0</v>
      </c>
      <c r="BN97" s="398">
        <f t="shared" si="67"/>
        <v>0</v>
      </c>
      <c r="BO97" s="398">
        <f t="shared" si="68"/>
        <v>0</v>
      </c>
      <c r="BP97" s="398">
        <f t="shared" si="69"/>
        <v>0</v>
      </c>
      <c r="BQ97" s="398">
        <f t="shared" si="70"/>
        <v>0</v>
      </c>
      <c r="BR97" s="398">
        <f t="shared" si="71"/>
        <v>0</v>
      </c>
      <c r="BS97" s="398">
        <f t="shared" si="72"/>
        <v>0</v>
      </c>
      <c r="BT97" s="398">
        <f t="shared" si="73"/>
        <v>0</v>
      </c>
      <c r="BU97" s="398">
        <f t="shared" si="74"/>
        <v>0</v>
      </c>
      <c r="BV97" s="398">
        <f t="shared" si="75"/>
        <v>0</v>
      </c>
      <c r="BW97" s="398">
        <f t="shared" si="76"/>
        <v>0</v>
      </c>
      <c r="BX97" s="398">
        <f t="shared" si="77"/>
        <v>0</v>
      </c>
      <c r="BY97" s="398">
        <f t="shared" si="78"/>
        <v>0</v>
      </c>
      <c r="BZ97" s="398">
        <f t="shared" si="79"/>
        <v>0</v>
      </c>
      <c r="CA97" s="398">
        <f t="shared" si="80"/>
        <v>0</v>
      </c>
      <c r="CB97" s="398">
        <f t="shared" si="81"/>
        <v>0</v>
      </c>
      <c r="CC97" s="398">
        <f t="shared" si="82"/>
        <v>0</v>
      </c>
      <c r="CD97" s="398">
        <f t="shared" si="83"/>
        <v>0</v>
      </c>
      <c r="CE97" s="398">
        <f t="shared" si="84"/>
        <v>0</v>
      </c>
      <c r="CF97" s="398">
        <f t="shared" si="85"/>
        <v>0</v>
      </c>
      <c r="CG97" s="398">
        <f t="shared" si="86"/>
        <v>0</v>
      </c>
      <c r="CH97" s="398">
        <f t="shared" si="87"/>
        <v>0</v>
      </c>
      <c r="CI97" s="398">
        <f t="shared" si="88"/>
        <v>0</v>
      </c>
      <c r="CJ97" s="399"/>
      <c r="CK97" s="400" t="s">
        <v>339</v>
      </c>
      <c r="CL97" s="399">
        <f t="shared" si="89"/>
        <v>0</v>
      </c>
      <c r="CM97" s="399">
        <f t="shared" si="90"/>
        <v>0</v>
      </c>
      <c r="CN97" s="399">
        <f t="shared" si="91"/>
        <v>0</v>
      </c>
      <c r="CO97" s="399">
        <f t="shared" si="92"/>
        <v>0</v>
      </c>
      <c r="CP97" s="399">
        <f t="shared" si="93"/>
        <v>0</v>
      </c>
      <c r="CQ97" s="399">
        <f t="shared" si="94"/>
        <v>0</v>
      </c>
      <c r="CR97" s="399">
        <f t="shared" si="95"/>
        <v>0</v>
      </c>
      <c r="CS97" s="399">
        <f t="shared" si="96"/>
        <v>0</v>
      </c>
      <c r="CT97" s="399">
        <f t="shared" si="97"/>
        <v>0</v>
      </c>
      <c r="CU97" s="399">
        <f t="shared" si="98"/>
        <v>0</v>
      </c>
      <c r="CV97" s="399">
        <f t="shared" si="99"/>
        <v>0</v>
      </c>
      <c r="CW97" s="399">
        <f t="shared" si="100"/>
        <v>0</v>
      </c>
      <c r="CX97" s="399">
        <f t="shared" si="101"/>
        <v>0</v>
      </c>
      <c r="CY97" s="399">
        <f t="shared" si="102"/>
        <v>0</v>
      </c>
      <c r="CZ97" s="399">
        <f t="shared" si="103"/>
        <v>0</v>
      </c>
      <c r="DA97" s="399">
        <f t="shared" si="104"/>
        <v>0</v>
      </c>
      <c r="DB97" s="399">
        <f t="shared" si="105"/>
        <v>0</v>
      </c>
      <c r="DC97" s="399">
        <f t="shared" si="106"/>
        <v>0</v>
      </c>
      <c r="DD97" s="399">
        <f t="shared" si="107"/>
        <v>0</v>
      </c>
      <c r="DE97" s="399">
        <f t="shared" si="108"/>
        <v>0</v>
      </c>
      <c r="DF97" s="399">
        <f t="shared" ref="DF97:DF160" si="126">IF($E97&gt;=2019,$F97,$F97-DE97)</f>
        <v>0</v>
      </c>
      <c r="DG97" s="399">
        <f t="shared" si="109"/>
        <v>0</v>
      </c>
      <c r="DH97" s="399">
        <f t="shared" ref="DH97:DH160" si="127">DE97+DG97</f>
        <v>0</v>
      </c>
      <c r="DI97" s="399">
        <f t="shared" ref="DI97:DI160" si="128">IF($E97&gt;=2020,$F97,$F97-DH97)</f>
        <v>0</v>
      </c>
      <c r="DJ97" s="399">
        <f t="shared" si="110"/>
        <v>0</v>
      </c>
      <c r="DK97" s="399">
        <f t="shared" si="123"/>
        <v>0</v>
      </c>
      <c r="DL97" s="399">
        <f t="shared" si="124"/>
        <v>0</v>
      </c>
      <c r="DM97" s="399">
        <f t="shared" si="117"/>
        <v>0</v>
      </c>
      <c r="DN97" s="399">
        <f t="shared" si="125"/>
        <v>0</v>
      </c>
      <c r="DO97" s="399">
        <f t="shared" si="111"/>
        <v>0</v>
      </c>
      <c r="DP97" s="398"/>
      <c r="DQ97" s="399"/>
      <c r="DR97" s="399"/>
      <c r="DS97" s="399">
        <f t="shared" si="122"/>
        <v>0</v>
      </c>
      <c r="DT97" s="399">
        <f t="shared" si="114"/>
        <v>0</v>
      </c>
      <c r="DU97" s="399"/>
      <c r="DV97" s="401"/>
      <c r="DW97" s="645"/>
      <c r="DX97" s="406"/>
    </row>
    <row r="98" spans="1:128" ht="20.100000000000001" hidden="1" customHeight="1">
      <c r="A98" s="663">
        <f t="shared" si="116"/>
        <v>62</v>
      </c>
      <c r="B98" s="664" t="s">
        <v>380</v>
      </c>
      <c r="C98" s="385" t="s">
        <v>344</v>
      </c>
      <c r="D98" s="385" t="s">
        <v>226</v>
      </c>
      <c r="E98" s="385">
        <v>2018</v>
      </c>
      <c r="F98" s="386"/>
      <c r="G98" s="387">
        <f t="shared" si="10"/>
        <v>4</v>
      </c>
      <c r="H98" s="387">
        <f t="shared" si="11"/>
        <v>0</v>
      </c>
      <c r="I98" s="387">
        <f t="shared" si="12"/>
        <v>4</v>
      </c>
      <c r="J98" s="388">
        <f t="shared" si="13"/>
        <v>0</v>
      </c>
      <c r="K98" s="389">
        <f t="shared" si="14"/>
        <v>0</v>
      </c>
      <c r="L98" s="390">
        <f t="shared" si="15"/>
        <v>0.5</v>
      </c>
      <c r="M98" s="391" t="str">
        <f t="shared" si="16"/>
        <v>I</v>
      </c>
      <c r="N98" s="389">
        <f t="shared" si="17"/>
        <v>0</v>
      </c>
      <c r="O98" s="388">
        <f t="shared" si="18"/>
        <v>0</v>
      </c>
      <c r="P98" s="388">
        <f t="shared" si="19"/>
        <v>0</v>
      </c>
      <c r="Q98" s="392">
        <f t="shared" si="20"/>
        <v>0</v>
      </c>
      <c r="R98" s="393">
        <f t="shared" si="21"/>
        <v>0</v>
      </c>
      <c r="S98" s="393">
        <f t="shared" si="22"/>
        <v>0</v>
      </c>
      <c r="T98" s="392">
        <f t="shared" si="23"/>
        <v>0</v>
      </c>
      <c r="U98" s="393">
        <f t="shared" si="24"/>
        <v>0</v>
      </c>
      <c r="V98" s="393">
        <f t="shared" si="25"/>
        <v>0</v>
      </c>
      <c r="W98" s="392">
        <f t="shared" si="26"/>
        <v>0</v>
      </c>
      <c r="X98" s="393">
        <f t="shared" si="27"/>
        <v>0</v>
      </c>
      <c r="Y98" s="393">
        <f t="shared" si="28"/>
        <v>0</v>
      </c>
      <c r="Z98" s="392">
        <f t="shared" si="29"/>
        <v>0</v>
      </c>
      <c r="AA98" s="393">
        <f t="shared" si="30"/>
        <v>0</v>
      </c>
      <c r="AB98" s="393">
        <f t="shared" si="31"/>
        <v>0</v>
      </c>
      <c r="AC98" s="392">
        <f t="shared" si="32"/>
        <v>0</v>
      </c>
      <c r="AD98" s="393">
        <f t="shared" si="33"/>
        <v>0</v>
      </c>
      <c r="AE98" s="394">
        <f t="shared" si="8"/>
        <v>2021</v>
      </c>
      <c r="AF98" s="393">
        <f t="shared" si="34"/>
        <v>0</v>
      </c>
      <c r="AG98" s="392">
        <f t="shared" si="35"/>
        <v>0</v>
      </c>
      <c r="AH98" s="388">
        <f t="shared" si="36"/>
        <v>0</v>
      </c>
      <c r="AI98" s="395">
        <f t="shared" si="37"/>
        <v>0</v>
      </c>
      <c r="AJ98" s="396">
        <f t="shared" si="38"/>
        <v>0</v>
      </c>
      <c r="AK98" s="388">
        <f t="shared" si="39"/>
        <v>0</v>
      </c>
      <c r="AL98" s="397">
        <f t="shared" si="40"/>
        <v>7</v>
      </c>
      <c r="AM98" s="393">
        <f t="shared" si="41"/>
        <v>6</v>
      </c>
      <c r="AN98" s="393">
        <f t="shared" si="42"/>
        <v>6</v>
      </c>
      <c r="AO98" s="393">
        <f t="shared" si="43"/>
        <v>6</v>
      </c>
      <c r="AP98" s="393">
        <f t="shared" si="44"/>
        <v>6</v>
      </c>
      <c r="AQ98" s="393">
        <f t="shared" si="45"/>
        <v>6</v>
      </c>
      <c r="AR98" s="393">
        <f t="shared" si="46"/>
        <v>6</v>
      </c>
      <c r="AS98" s="393">
        <f t="shared" si="47"/>
        <v>6</v>
      </c>
      <c r="AT98" s="393">
        <f t="shared" si="48"/>
        <v>6</v>
      </c>
      <c r="AU98" s="393">
        <f t="shared" si="49"/>
        <v>6</v>
      </c>
      <c r="AV98" s="393">
        <f t="shared" si="50"/>
        <v>6</v>
      </c>
      <c r="AW98" s="393">
        <f t="shared" si="51"/>
        <v>6</v>
      </c>
      <c r="AX98" s="393">
        <f t="shared" si="52"/>
        <v>6</v>
      </c>
      <c r="AY98" s="393">
        <f t="shared" si="53"/>
        <v>6</v>
      </c>
      <c r="AZ98" s="393">
        <f t="shared" si="54"/>
        <v>6</v>
      </c>
      <c r="BA98" s="393">
        <f t="shared" si="55"/>
        <v>6</v>
      </c>
      <c r="BB98" s="393">
        <f t="shared" si="56"/>
        <v>6</v>
      </c>
      <c r="BC98" s="393">
        <f t="shared" si="57"/>
        <v>6</v>
      </c>
      <c r="BD98" s="393">
        <f t="shared" si="9"/>
        <v>6</v>
      </c>
      <c r="BE98" s="393">
        <f t="shared" si="58"/>
        <v>12</v>
      </c>
      <c r="BF98" s="393">
        <f t="shared" si="59"/>
        <v>12</v>
      </c>
      <c r="BG98" s="393">
        <f t="shared" si="60"/>
        <v>12</v>
      </c>
      <c r="BH98" s="398">
        <f t="shared" si="61"/>
        <v>0</v>
      </c>
      <c r="BI98" s="398">
        <f t="shared" si="62"/>
        <v>0</v>
      </c>
      <c r="BJ98" s="398">
        <f t="shared" si="63"/>
        <v>0</v>
      </c>
      <c r="BK98" s="398">
        <f t="shared" si="64"/>
        <v>0</v>
      </c>
      <c r="BL98" s="398">
        <f t="shared" si="65"/>
        <v>0</v>
      </c>
      <c r="BM98" s="387">
        <f t="shared" si="66"/>
        <v>0</v>
      </c>
      <c r="BN98" s="398">
        <f t="shared" si="67"/>
        <v>0</v>
      </c>
      <c r="BO98" s="398">
        <f t="shared" si="68"/>
        <v>0</v>
      </c>
      <c r="BP98" s="398">
        <f t="shared" si="69"/>
        <v>0</v>
      </c>
      <c r="BQ98" s="398">
        <f t="shared" si="70"/>
        <v>0</v>
      </c>
      <c r="BR98" s="398">
        <f t="shared" si="71"/>
        <v>0</v>
      </c>
      <c r="BS98" s="398">
        <f t="shared" si="72"/>
        <v>0</v>
      </c>
      <c r="BT98" s="398">
        <f t="shared" si="73"/>
        <v>0</v>
      </c>
      <c r="BU98" s="398">
        <f t="shared" si="74"/>
        <v>0</v>
      </c>
      <c r="BV98" s="398">
        <f t="shared" si="75"/>
        <v>0</v>
      </c>
      <c r="BW98" s="398">
        <f t="shared" si="76"/>
        <v>0</v>
      </c>
      <c r="BX98" s="398">
        <f t="shared" si="77"/>
        <v>0</v>
      </c>
      <c r="BY98" s="398">
        <f t="shared" si="78"/>
        <v>0</v>
      </c>
      <c r="BZ98" s="398">
        <f t="shared" si="79"/>
        <v>0</v>
      </c>
      <c r="CA98" s="398">
        <f t="shared" si="80"/>
        <v>0</v>
      </c>
      <c r="CB98" s="398">
        <f t="shared" si="81"/>
        <v>0</v>
      </c>
      <c r="CC98" s="398">
        <f t="shared" si="82"/>
        <v>0</v>
      </c>
      <c r="CD98" s="398">
        <f t="shared" si="83"/>
        <v>0</v>
      </c>
      <c r="CE98" s="398">
        <f t="shared" si="84"/>
        <v>0</v>
      </c>
      <c r="CF98" s="398">
        <f t="shared" si="85"/>
        <v>0</v>
      </c>
      <c r="CG98" s="398">
        <f t="shared" si="86"/>
        <v>0</v>
      </c>
      <c r="CH98" s="398">
        <f t="shared" si="87"/>
        <v>0</v>
      </c>
      <c r="CI98" s="398">
        <f t="shared" si="88"/>
        <v>0</v>
      </c>
      <c r="CJ98" s="399"/>
      <c r="CK98" s="400" t="s">
        <v>339</v>
      </c>
      <c r="CL98" s="399">
        <f t="shared" si="89"/>
        <v>0</v>
      </c>
      <c r="CM98" s="399">
        <f t="shared" si="90"/>
        <v>0</v>
      </c>
      <c r="CN98" s="399">
        <f t="shared" si="91"/>
        <v>0</v>
      </c>
      <c r="CO98" s="399">
        <f t="shared" si="92"/>
        <v>0</v>
      </c>
      <c r="CP98" s="399">
        <f t="shared" si="93"/>
        <v>0</v>
      </c>
      <c r="CQ98" s="399">
        <f t="shared" si="94"/>
        <v>0</v>
      </c>
      <c r="CR98" s="399">
        <f t="shared" si="95"/>
        <v>0</v>
      </c>
      <c r="CS98" s="399">
        <f t="shared" si="96"/>
        <v>0</v>
      </c>
      <c r="CT98" s="399">
        <f t="shared" si="97"/>
        <v>0</v>
      </c>
      <c r="CU98" s="399">
        <f t="shared" si="98"/>
        <v>0</v>
      </c>
      <c r="CV98" s="399">
        <f t="shared" si="99"/>
        <v>0</v>
      </c>
      <c r="CW98" s="399">
        <f t="shared" si="100"/>
        <v>0</v>
      </c>
      <c r="CX98" s="399">
        <f t="shared" si="101"/>
        <v>0</v>
      </c>
      <c r="CY98" s="399">
        <f t="shared" si="102"/>
        <v>0</v>
      </c>
      <c r="CZ98" s="399">
        <f t="shared" si="103"/>
        <v>0</v>
      </c>
      <c r="DA98" s="399">
        <f t="shared" si="104"/>
        <v>0</v>
      </c>
      <c r="DB98" s="399">
        <f t="shared" si="105"/>
        <v>0</v>
      </c>
      <c r="DC98" s="399">
        <f t="shared" si="106"/>
        <v>0</v>
      </c>
      <c r="DD98" s="399">
        <f t="shared" si="107"/>
        <v>0</v>
      </c>
      <c r="DE98" s="399">
        <f t="shared" si="108"/>
        <v>0</v>
      </c>
      <c r="DF98" s="399">
        <f t="shared" si="126"/>
        <v>0</v>
      </c>
      <c r="DG98" s="399">
        <f t="shared" si="109"/>
        <v>0</v>
      </c>
      <c r="DH98" s="399">
        <f t="shared" si="127"/>
        <v>0</v>
      </c>
      <c r="DI98" s="399">
        <f t="shared" si="128"/>
        <v>0</v>
      </c>
      <c r="DJ98" s="399">
        <f t="shared" si="110"/>
        <v>0</v>
      </c>
      <c r="DK98" s="399">
        <f t="shared" si="123"/>
        <v>0</v>
      </c>
      <c r="DL98" s="399">
        <f t="shared" si="124"/>
        <v>0</v>
      </c>
      <c r="DM98" s="399">
        <f t="shared" si="117"/>
        <v>0</v>
      </c>
      <c r="DN98" s="399">
        <f t="shared" si="125"/>
        <v>0</v>
      </c>
      <c r="DO98" s="399">
        <f t="shared" si="111"/>
        <v>0</v>
      </c>
      <c r="DP98" s="398"/>
      <c r="DQ98" s="399"/>
      <c r="DR98" s="399"/>
      <c r="DS98" s="399">
        <f t="shared" si="122"/>
        <v>0</v>
      </c>
      <c r="DT98" s="399">
        <f t="shared" si="114"/>
        <v>0</v>
      </c>
      <c r="DU98" s="399"/>
      <c r="DV98" s="401"/>
      <c r="DW98" s="645"/>
      <c r="DX98" s="406"/>
    </row>
    <row r="99" spans="1:128" ht="20.100000000000001" hidden="1" customHeight="1">
      <c r="A99" s="663">
        <f t="shared" si="116"/>
        <v>63</v>
      </c>
      <c r="B99" s="664" t="s">
        <v>380</v>
      </c>
      <c r="C99" s="385" t="s">
        <v>344</v>
      </c>
      <c r="D99" s="385" t="s">
        <v>226</v>
      </c>
      <c r="E99" s="385">
        <v>2018</v>
      </c>
      <c r="F99" s="386"/>
      <c r="G99" s="387">
        <f t="shared" si="10"/>
        <v>4</v>
      </c>
      <c r="H99" s="387">
        <f t="shared" si="11"/>
        <v>0</v>
      </c>
      <c r="I99" s="387">
        <f t="shared" si="12"/>
        <v>4</v>
      </c>
      <c r="J99" s="388">
        <f t="shared" si="13"/>
        <v>0</v>
      </c>
      <c r="K99" s="389">
        <f t="shared" si="14"/>
        <v>0</v>
      </c>
      <c r="L99" s="390">
        <f t="shared" si="15"/>
        <v>0.5</v>
      </c>
      <c r="M99" s="391" t="str">
        <f t="shared" si="16"/>
        <v>I</v>
      </c>
      <c r="N99" s="389">
        <f t="shared" si="17"/>
        <v>0</v>
      </c>
      <c r="O99" s="388">
        <f t="shared" si="18"/>
        <v>0</v>
      </c>
      <c r="P99" s="388">
        <f t="shared" si="19"/>
        <v>0</v>
      </c>
      <c r="Q99" s="392">
        <f t="shared" si="20"/>
        <v>0</v>
      </c>
      <c r="R99" s="393">
        <f t="shared" si="21"/>
        <v>0</v>
      </c>
      <c r="S99" s="393">
        <f t="shared" si="22"/>
        <v>0</v>
      </c>
      <c r="T99" s="392">
        <f t="shared" si="23"/>
        <v>0</v>
      </c>
      <c r="U99" s="393">
        <f t="shared" si="24"/>
        <v>0</v>
      </c>
      <c r="V99" s="393">
        <f t="shared" si="25"/>
        <v>0</v>
      </c>
      <c r="W99" s="392">
        <f t="shared" si="26"/>
        <v>0</v>
      </c>
      <c r="X99" s="393">
        <f t="shared" si="27"/>
        <v>0</v>
      </c>
      <c r="Y99" s="393">
        <f t="shared" si="28"/>
        <v>0</v>
      </c>
      <c r="Z99" s="392">
        <f t="shared" si="29"/>
        <v>0</v>
      </c>
      <c r="AA99" s="393">
        <f t="shared" si="30"/>
        <v>0</v>
      </c>
      <c r="AB99" s="393">
        <f t="shared" si="31"/>
        <v>0</v>
      </c>
      <c r="AC99" s="392">
        <f t="shared" si="32"/>
        <v>0</v>
      </c>
      <c r="AD99" s="393">
        <f t="shared" si="33"/>
        <v>0</v>
      </c>
      <c r="AE99" s="394">
        <f t="shared" si="8"/>
        <v>2021</v>
      </c>
      <c r="AF99" s="393">
        <f t="shared" si="34"/>
        <v>0</v>
      </c>
      <c r="AG99" s="392">
        <f t="shared" si="35"/>
        <v>0</v>
      </c>
      <c r="AH99" s="388">
        <f t="shared" si="36"/>
        <v>0</v>
      </c>
      <c r="AI99" s="395">
        <f t="shared" si="37"/>
        <v>0</v>
      </c>
      <c r="AJ99" s="396">
        <f t="shared" si="38"/>
        <v>0</v>
      </c>
      <c r="AK99" s="388">
        <f t="shared" si="39"/>
        <v>0</v>
      </c>
      <c r="AL99" s="397">
        <f t="shared" si="40"/>
        <v>7</v>
      </c>
      <c r="AM99" s="393">
        <f t="shared" si="41"/>
        <v>6</v>
      </c>
      <c r="AN99" s="393">
        <f t="shared" si="42"/>
        <v>6</v>
      </c>
      <c r="AO99" s="393">
        <f t="shared" si="43"/>
        <v>6</v>
      </c>
      <c r="AP99" s="393">
        <f t="shared" si="44"/>
        <v>6</v>
      </c>
      <c r="AQ99" s="393">
        <f t="shared" si="45"/>
        <v>6</v>
      </c>
      <c r="AR99" s="393">
        <f t="shared" si="46"/>
        <v>6</v>
      </c>
      <c r="AS99" s="393">
        <f t="shared" si="47"/>
        <v>6</v>
      </c>
      <c r="AT99" s="393">
        <f t="shared" si="48"/>
        <v>6</v>
      </c>
      <c r="AU99" s="393">
        <f t="shared" si="49"/>
        <v>6</v>
      </c>
      <c r="AV99" s="393">
        <f t="shared" si="50"/>
        <v>6</v>
      </c>
      <c r="AW99" s="393">
        <f t="shared" si="51"/>
        <v>6</v>
      </c>
      <c r="AX99" s="393">
        <f t="shared" si="52"/>
        <v>6</v>
      </c>
      <c r="AY99" s="393">
        <f t="shared" si="53"/>
        <v>6</v>
      </c>
      <c r="AZ99" s="393">
        <f t="shared" si="54"/>
        <v>6</v>
      </c>
      <c r="BA99" s="393">
        <f t="shared" si="55"/>
        <v>6</v>
      </c>
      <c r="BB99" s="393">
        <f t="shared" si="56"/>
        <v>6</v>
      </c>
      <c r="BC99" s="393">
        <f t="shared" si="57"/>
        <v>6</v>
      </c>
      <c r="BD99" s="393">
        <f t="shared" si="9"/>
        <v>6</v>
      </c>
      <c r="BE99" s="393">
        <f t="shared" si="58"/>
        <v>12</v>
      </c>
      <c r="BF99" s="393">
        <f t="shared" si="59"/>
        <v>12</v>
      </c>
      <c r="BG99" s="393">
        <f t="shared" si="60"/>
        <v>12</v>
      </c>
      <c r="BH99" s="398">
        <f t="shared" si="61"/>
        <v>0</v>
      </c>
      <c r="BI99" s="398">
        <f t="shared" si="62"/>
        <v>0</v>
      </c>
      <c r="BJ99" s="398">
        <f t="shared" si="63"/>
        <v>0</v>
      </c>
      <c r="BK99" s="398">
        <f t="shared" si="64"/>
        <v>0</v>
      </c>
      <c r="BL99" s="398">
        <f t="shared" si="65"/>
        <v>0</v>
      </c>
      <c r="BM99" s="387">
        <f t="shared" si="66"/>
        <v>0</v>
      </c>
      <c r="BN99" s="398">
        <f t="shared" si="67"/>
        <v>0</v>
      </c>
      <c r="BO99" s="398">
        <f t="shared" si="68"/>
        <v>0</v>
      </c>
      <c r="BP99" s="398">
        <f t="shared" si="69"/>
        <v>0</v>
      </c>
      <c r="BQ99" s="398">
        <f t="shared" si="70"/>
        <v>0</v>
      </c>
      <c r="BR99" s="398">
        <f t="shared" si="71"/>
        <v>0</v>
      </c>
      <c r="BS99" s="398">
        <f t="shared" si="72"/>
        <v>0</v>
      </c>
      <c r="BT99" s="398">
        <f t="shared" si="73"/>
        <v>0</v>
      </c>
      <c r="BU99" s="398">
        <f t="shared" si="74"/>
        <v>0</v>
      </c>
      <c r="BV99" s="398">
        <f t="shared" si="75"/>
        <v>0</v>
      </c>
      <c r="BW99" s="398">
        <f t="shared" si="76"/>
        <v>0</v>
      </c>
      <c r="BX99" s="398">
        <f t="shared" si="77"/>
        <v>0</v>
      </c>
      <c r="BY99" s="398">
        <f t="shared" si="78"/>
        <v>0</v>
      </c>
      <c r="BZ99" s="398">
        <f t="shared" si="79"/>
        <v>0</v>
      </c>
      <c r="CA99" s="398">
        <f t="shared" si="80"/>
        <v>0</v>
      </c>
      <c r="CB99" s="398">
        <f t="shared" si="81"/>
        <v>0</v>
      </c>
      <c r="CC99" s="398">
        <f t="shared" si="82"/>
        <v>0</v>
      </c>
      <c r="CD99" s="398">
        <f t="shared" si="83"/>
        <v>0</v>
      </c>
      <c r="CE99" s="398">
        <f t="shared" si="84"/>
        <v>0</v>
      </c>
      <c r="CF99" s="398">
        <f t="shared" si="85"/>
        <v>0</v>
      </c>
      <c r="CG99" s="398">
        <f t="shared" si="86"/>
        <v>0</v>
      </c>
      <c r="CH99" s="398">
        <f t="shared" si="87"/>
        <v>0</v>
      </c>
      <c r="CI99" s="398">
        <f t="shared" si="88"/>
        <v>0</v>
      </c>
      <c r="CJ99" s="399"/>
      <c r="CK99" s="400" t="s">
        <v>339</v>
      </c>
      <c r="CL99" s="399">
        <f t="shared" si="89"/>
        <v>0</v>
      </c>
      <c r="CM99" s="399">
        <f t="shared" si="90"/>
        <v>0</v>
      </c>
      <c r="CN99" s="399">
        <f t="shared" si="91"/>
        <v>0</v>
      </c>
      <c r="CO99" s="399">
        <f t="shared" si="92"/>
        <v>0</v>
      </c>
      <c r="CP99" s="399">
        <f t="shared" si="93"/>
        <v>0</v>
      </c>
      <c r="CQ99" s="399">
        <f t="shared" si="94"/>
        <v>0</v>
      </c>
      <c r="CR99" s="399">
        <f t="shared" si="95"/>
        <v>0</v>
      </c>
      <c r="CS99" s="399">
        <f t="shared" si="96"/>
        <v>0</v>
      </c>
      <c r="CT99" s="399">
        <f t="shared" si="97"/>
        <v>0</v>
      </c>
      <c r="CU99" s="399">
        <f t="shared" si="98"/>
        <v>0</v>
      </c>
      <c r="CV99" s="399">
        <f t="shared" si="99"/>
        <v>0</v>
      </c>
      <c r="CW99" s="399">
        <f t="shared" si="100"/>
        <v>0</v>
      </c>
      <c r="CX99" s="399">
        <f t="shared" si="101"/>
        <v>0</v>
      </c>
      <c r="CY99" s="399">
        <f t="shared" si="102"/>
        <v>0</v>
      </c>
      <c r="CZ99" s="399">
        <f t="shared" si="103"/>
        <v>0</v>
      </c>
      <c r="DA99" s="399">
        <f t="shared" si="104"/>
        <v>0</v>
      </c>
      <c r="DB99" s="399">
        <f t="shared" si="105"/>
        <v>0</v>
      </c>
      <c r="DC99" s="399">
        <f t="shared" si="106"/>
        <v>0</v>
      </c>
      <c r="DD99" s="399">
        <f t="shared" si="107"/>
        <v>0</v>
      </c>
      <c r="DE99" s="399">
        <f t="shared" si="108"/>
        <v>0</v>
      </c>
      <c r="DF99" s="399">
        <f t="shared" si="126"/>
        <v>0</v>
      </c>
      <c r="DG99" s="399">
        <f t="shared" si="109"/>
        <v>0</v>
      </c>
      <c r="DH99" s="399">
        <f t="shared" si="127"/>
        <v>0</v>
      </c>
      <c r="DI99" s="399">
        <f t="shared" si="128"/>
        <v>0</v>
      </c>
      <c r="DJ99" s="399">
        <f t="shared" si="110"/>
        <v>0</v>
      </c>
      <c r="DK99" s="399">
        <f t="shared" si="123"/>
        <v>0</v>
      </c>
      <c r="DL99" s="399">
        <f t="shared" si="124"/>
        <v>0</v>
      </c>
      <c r="DM99" s="399">
        <f t="shared" si="117"/>
        <v>0</v>
      </c>
      <c r="DN99" s="399">
        <f t="shared" si="125"/>
        <v>0</v>
      </c>
      <c r="DO99" s="399">
        <f t="shared" si="111"/>
        <v>0</v>
      </c>
      <c r="DP99" s="398"/>
      <c r="DQ99" s="399"/>
      <c r="DR99" s="399"/>
      <c r="DS99" s="399">
        <f t="shared" si="122"/>
        <v>0</v>
      </c>
      <c r="DT99" s="399">
        <f t="shared" si="114"/>
        <v>0</v>
      </c>
      <c r="DU99" s="399"/>
      <c r="DV99" s="401"/>
      <c r="DW99" s="645"/>
      <c r="DX99" s="406"/>
    </row>
    <row r="100" spans="1:128" ht="20.100000000000001" hidden="1" customHeight="1">
      <c r="A100" s="663">
        <f t="shared" si="116"/>
        <v>64</v>
      </c>
      <c r="B100" s="664" t="s">
        <v>380</v>
      </c>
      <c r="C100" s="385" t="s">
        <v>344</v>
      </c>
      <c r="D100" s="385" t="s">
        <v>226</v>
      </c>
      <c r="E100" s="385">
        <v>2018</v>
      </c>
      <c r="F100" s="386"/>
      <c r="G100" s="387">
        <f t="shared" si="10"/>
        <v>4</v>
      </c>
      <c r="H100" s="387">
        <f t="shared" si="11"/>
        <v>0</v>
      </c>
      <c r="I100" s="387">
        <f t="shared" si="12"/>
        <v>4</v>
      </c>
      <c r="J100" s="388">
        <f t="shared" si="13"/>
        <v>0</v>
      </c>
      <c r="K100" s="389">
        <f t="shared" si="14"/>
        <v>0</v>
      </c>
      <c r="L100" s="390">
        <f t="shared" si="15"/>
        <v>0.5</v>
      </c>
      <c r="M100" s="391" t="str">
        <f t="shared" si="16"/>
        <v>I</v>
      </c>
      <c r="N100" s="389">
        <f t="shared" si="17"/>
        <v>0</v>
      </c>
      <c r="O100" s="388">
        <f t="shared" si="18"/>
        <v>0</v>
      </c>
      <c r="P100" s="388">
        <f t="shared" si="19"/>
        <v>0</v>
      </c>
      <c r="Q100" s="392">
        <f t="shared" si="20"/>
        <v>0</v>
      </c>
      <c r="R100" s="393">
        <f t="shared" si="21"/>
        <v>0</v>
      </c>
      <c r="S100" s="393">
        <f t="shared" si="22"/>
        <v>0</v>
      </c>
      <c r="T100" s="392">
        <f t="shared" si="23"/>
        <v>0</v>
      </c>
      <c r="U100" s="393">
        <f t="shared" si="24"/>
        <v>0</v>
      </c>
      <c r="V100" s="393">
        <f t="shared" si="25"/>
        <v>0</v>
      </c>
      <c r="W100" s="392">
        <f t="shared" si="26"/>
        <v>0</v>
      </c>
      <c r="X100" s="393">
        <f t="shared" si="27"/>
        <v>0</v>
      </c>
      <c r="Y100" s="393">
        <f t="shared" si="28"/>
        <v>0</v>
      </c>
      <c r="Z100" s="392">
        <f t="shared" si="29"/>
        <v>0</v>
      </c>
      <c r="AA100" s="393">
        <f t="shared" si="30"/>
        <v>0</v>
      </c>
      <c r="AB100" s="393">
        <f t="shared" si="31"/>
        <v>0</v>
      </c>
      <c r="AC100" s="392">
        <f t="shared" si="32"/>
        <v>0</v>
      </c>
      <c r="AD100" s="393">
        <f t="shared" si="33"/>
        <v>0</v>
      </c>
      <c r="AE100" s="394">
        <f t="shared" si="8"/>
        <v>2021</v>
      </c>
      <c r="AF100" s="393">
        <f t="shared" si="34"/>
        <v>0</v>
      </c>
      <c r="AG100" s="392">
        <f t="shared" si="35"/>
        <v>0</v>
      </c>
      <c r="AH100" s="388">
        <f t="shared" si="36"/>
        <v>0</v>
      </c>
      <c r="AI100" s="395">
        <f t="shared" si="37"/>
        <v>0</v>
      </c>
      <c r="AJ100" s="396">
        <f t="shared" si="38"/>
        <v>0</v>
      </c>
      <c r="AK100" s="388">
        <f t="shared" si="39"/>
        <v>0</v>
      </c>
      <c r="AL100" s="397">
        <f t="shared" si="40"/>
        <v>7</v>
      </c>
      <c r="AM100" s="393">
        <f t="shared" si="41"/>
        <v>6</v>
      </c>
      <c r="AN100" s="393">
        <f t="shared" si="42"/>
        <v>6</v>
      </c>
      <c r="AO100" s="393">
        <f t="shared" si="43"/>
        <v>6</v>
      </c>
      <c r="AP100" s="393">
        <f t="shared" si="44"/>
        <v>6</v>
      </c>
      <c r="AQ100" s="393">
        <f t="shared" si="45"/>
        <v>6</v>
      </c>
      <c r="AR100" s="393">
        <f t="shared" si="46"/>
        <v>6</v>
      </c>
      <c r="AS100" s="393">
        <f t="shared" si="47"/>
        <v>6</v>
      </c>
      <c r="AT100" s="393">
        <f t="shared" si="48"/>
        <v>6</v>
      </c>
      <c r="AU100" s="393">
        <f t="shared" si="49"/>
        <v>6</v>
      </c>
      <c r="AV100" s="393">
        <f t="shared" si="50"/>
        <v>6</v>
      </c>
      <c r="AW100" s="393">
        <f t="shared" si="51"/>
        <v>6</v>
      </c>
      <c r="AX100" s="393">
        <f t="shared" si="52"/>
        <v>6</v>
      </c>
      <c r="AY100" s="393">
        <f t="shared" si="53"/>
        <v>6</v>
      </c>
      <c r="AZ100" s="393">
        <f t="shared" si="54"/>
        <v>6</v>
      </c>
      <c r="BA100" s="393">
        <f t="shared" si="55"/>
        <v>6</v>
      </c>
      <c r="BB100" s="393">
        <f t="shared" si="56"/>
        <v>6</v>
      </c>
      <c r="BC100" s="393">
        <f t="shared" si="57"/>
        <v>6</v>
      </c>
      <c r="BD100" s="393">
        <f t="shared" si="9"/>
        <v>6</v>
      </c>
      <c r="BE100" s="393">
        <f t="shared" si="58"/>
        <v>12</v>
      </c>
      <c r="BF100" s="393">
        <f t="shared" si="59"/>
        <v>12</v>
      </c>
      <c r="BG100" s="393">
        <f t="shared" si="60"/>
        <v>12</v>
      </c>
      <c r="BH100" s="398">
        <f t="shared" si="61"/>
        <v>0</v>
      </c>
      <c r="BI100" s="398">
        <f t="shared" si="62"/>
        <v>0</v>
      </c>
      <c r="BJ100" s="398">
        <f t="shared" si="63"/>
        <v>0</v>
      </c>
      <c r="BK100" s="398">
        <f t="shared" si="64"/>
        <v>0</v>
      </c>
      <c r="BL100" s="398">
        <f t="shared" si="65"/>
        <v>0</v>
      </c>
      <c r="BM100" s="387">
        <f t="shared" si="66"/>
        <v>0</v>
      </c>
      <c r="BN100" s="398">
        <f t="shared" si="67"/>
        <v>0</v>
      </c>
      <c r="BO100" s="398">
        <f t="shared" si="68"/>
        <v>0</v>
      </c>
      <c r="BP100" s="398">
        <f t="shared" si="69"/>
        <v>0</v>
      </c>
      <c r="BQ100" s="398">
        <f t="shared" si="70"/>
        <v>0</v>
      </c>
      <c r="BR100" s="398">
        <f t="shared" si="71"/>
        <v>0</v>
      </c>
      <c r="BS100" s="398">
        <f t="shared" si="72"/>
        <v>0</v>
      </c>
      <c r="BT100" s="398">
        <f t="shared" si="73"/>
        <v>0</v>
      </c>
      <c r="BU100" s="398">
        <f t="shared" si="74"/>
        <v>0</v>
      </c>
      <c r="BV100" s="398">
        <f t="shared" si="75"/>
        <v>0</v>
      </c>
      <c r="BW100" s="398">
        <f t="shared" si="76"/>
        <v>0</v>
      </c>
      <c r="BX100" s="398">
        <f t="shared" si="77"/>
        <v>0</v>
      </c>
      <c r="BY100" s="398">
        <f t="shared" si="78"/>
        <v>0</v>
      </c>
      <c r="BZ100" s="398">
        <f t="shared" si="79"/>
        <v>0</v>
      </c>
      <c r="CA100" s="398">
        <f t="shared" si="80"/>
        <v>0</v>
      </c>
      <c r="CB100" s="398">
        <f t="shared" si="81"/>
        <v>0</v>
      </c>
      <c r="CC100" s="398">
        <f t="shared" si="82"/>
        <v>0</v>
      </c>
      <c r="CD100" s="398">
        <f t="shared" si="83"/>
        <v>0</v>
      </c>
      <c r="CE100" s="398">
        <f t="shared" si="84"/>
        <v>0</v>
      </c>
      <c r="CF100" s="398">
        <f t="shared" si="85"/>
        <v>0</v>
      </c>
      <c r="CG100" s="398">
        <f t="shared" si="86"/>
        <v>0</v>
      </c>
      <c r="CH100" s="398">
        <f t="shared" si="87"/>
        <v>0</v>
      </c>
      <c r="CI100" s="398">
        <f t="shared" si="88"/>
        <v>0</v>
      </c>
      <c r="CJ100" s="399"/>
      <c r="CK100" s="400" t="s">
        <v>339</v>
      </c>
      <c r="CL100" s="399">
        <f t="shared" si="89"/>
        <v>0</v>
      </c>
      <c r="CM100" s="399">
        <f t="shared" si="90"/>
        <v>0</v>
      </c>
      <c r="CN100" s="399">
        <f t="shared" si="91"/>
        <v>0</v>
      </c>
      <c r="CO100" s="399">
        <f t="shared" si="92"/>
        <v>0</v>
      </c>
      <c r="CP100" s="399">
        <f t="shared" si="93"/>
        <v>0</v>
      </c>
      <c r="CQ100" s="399">
        <f t="shared" si="94"/>
        <v>0</v>
      </c>
      <c r="CR100" s="399">
        <f t="shared" si="95"/>
        <v>0</v>
      </c>
      <c r="CS100" s="399">
        <f t="shared" si="96"/>
        <v>0</v>
      </c>
      <c r="CT100" s="399">
        <f t="shared" si="97"/>
        <v>0</v>
      </c>
      <c r="CU100" s="399">
        <f t="shared" si="98"/>
        <v>0</v>
      </c>
      <c r="CV100" s="399">
        <f t="shared" si="99"/>
        <v>0</v>
      </c>
      <c r="CW100" s="399">
        <f t="shared" si="100"/>
        <v>0</v>
      </c>
      <c r="CX100" s="399">
        <f t="shared" si="101"/>
        <v>0</v>
      </c>
      <c r="CY100" s="399">
        <f t="shared" si="102"/>
        <v>0</v>
      </c>
      <c r="CZ100" s="399">
        <f t="shared" si="103"/>
        <v>0</v>
      </c>
      <c r="DA100" s="399">
        <f t="shared" si="104"/>
        <v>0</v>
      </c>
      <c r="DB100" s="399">
        <f t="shared" si="105"/>
        <v>0</v>
      </c>
      <c r="DC100" s="399">
        <f t="shared" si="106"/>
        <v>0</v>
      </c>
      <c r="DD100" s="399">
        <f t="shared" si="107"/>
        <v>0</v>
      </c>
      <c r="DE100" s="399">
        <f t="shared" si="108"/>
        <v>0</v>
      </c>
      <c r="DF100" s="399">
        <f t="shared" si="126"/>
        <v>0</v>
      </c>
      <c r="DG100" s="399">
        <f t="shared" si="109"/>
        <v>0</v>
      </c>
      <c r="DH100" s="399">
        <f t="shared" si="127"/>
        <v>0</v>
      </c>
      <c r="DI100" s="399">
        <f t="shared" si="128"/>
        <v>0</v>
      </c>
      <c r="DJ100" s="399">
        <f t="shared" si="110"/>
        <v>0</v>
      </c>
      <c r="DK100" s="399">
        <f t="shared" si="123"/>
        <v>0</v>
      </c>
      <c r="DL100" s="399">
        <f t="shared" si="124"/>
        <v>0</v>
      </c>
      <c r="DM100" s="399">
        <f t="shared" si="117"/>
        <v>0</v>
      </c>
      <c r="DN100" s="399">
        <f t="shared" si="125"/>
        <v>0</v>
      </c>
      <c r="DO100" s="399">
        <f t="shared" si="111"/>
        <v>0</v>
      </c>
      <c r="DP100" s="398"/>
      <c r="DQ100" s="399"/>
      <c r="DR100" s="399"/>
      <c r="DS100" s="399">
        <f t="shared" si="122"/>
        <v>0</v>
      </c>
      <c r="DT100" s="399">
        <f t="shared" si="114"/>
        <v>0</v>
      </c>
      <c r="DU100" s="399"/>
      <c r="DV100" s="401"/>
      <c r="DW100" s="645"/>
      <c r="DX100" s="406"/>
    </row>
    <row r="101" spans="1:128" ht="20.100000000000001" hidden="1" customHeight="1">
      <c r="A101" s="663">
        <f t="shared" si="116"/>
        <v>65</v>
      </c>
      <c r="B101" s="664" t="s">
        <v>380</v>
      </c>
      <c r="C101" s="385" t="s">
        <v>344</v>
      </c>
      <c r="D101" s="385" t="s">
        <v>226</v>
      </c>
      <c r="E101" s="385">
        <v>2018</v>
      </c>
      <c r="F101" s="386"/>
      <c r="G101" s="387">
        <f t="shared" si="10"/>
        <v>4</v>
      </c>
      <c r="H101" s="387">
        <f t="shared" si="11"/>
        <v>0</v>
      </c>
      <c r="I101" s="387">
        <f t="shared" si="12"/>
        <v>4</v>
      </c>
      <c r="J101" s="388">
        <f t="shared" si="13"/>
        <v>0</v>
      </c>
      <c r="K101" s="389">
        <f t="shared" si="14"/>
        <v>0</v>
      </c>
      <c r="L101" s="390">
        <f t="shared" si="15"/>
        <v>0.5</v>
      </c>
      <c r="M101" s="391" t="str">
        <f t="shared" si="16"/>
        <v>I</v>
      </c>
      <c r="N101" s="389">
        <f t="shared" si="17"/>
        <v>0</v>
      </c>
      <c r="O101" s="388">
        <f t="shared" si="18"/>
        <v>0</v>
      </c>
      <c r="P101" s="388">
        <f t="shared" si="19"/>
        <v>0</v>
      </c>
      <c r="Q101" s="392">
        <f t="shared" si="20"/>
        <v>0</v>
      </c>
      <c r="R101" s="393">
        <f t="shared" si="21"/>
        <v>0</v>
      </c>
      <c r="S101" s="393">
        <f t="shared" si="22"/>
        <v>0</v>
      </c>
      <c r="T101" s="392">
        <f t="shared" si="23"/>
        <v>0</v>
      </c>
      <c r="U101" s="393">
        <f t="shared" si="24"/>
        <v>0</v>
      </c>
      <c r="V101" s="393">
        <f t="shared" si="25"/>
        <v>0</v>
      </c>
      <c r="W101" s="392">
        <f t="shared" si="26"/>
        <v>0</v>
      </c>
      <c r="X101" s="393">
        <f t="shared" si="27"/>
        <v>0</v>
      </c>
      <c r="Y101" s="393">
        <f t="shared" si="28"/>
        <v>0</v>
      </c>
      <c r="Z101" s="392">
        <f t="shared" si="29"/>
        <v>0</v>
      </c>
      <c r="AA101" s="393">
        <f t="shared" si="30"/>
        <v>0</v>
      </c>
      <c r="AB101" s="393">
        <f t="shared" si="31"/>
        <v>0</v>
      </c>
      <c r="AC101" s="392">
        <f t="shared" si="32"/>
        <v>0</v>
      </c>
      <c r="AD101" s="393">
        <f t="shared" si="33"/>
        <v>0</v>
      </c>
      <c r="AE101" s="394">
        <f t="shared" si="8"/>
        <v>2021</v>
      </c>
      <c r="AF101" s="393">
        <f t="shared" si="34"/>
        <v>0</v>
      </c>
      <c r="AG101" s="392">
        <f t="shared" si="35"/>
        <v>0</v>
      </c>
      <c r="AH101" s="388">
        <f t="shared" si="36"/>
        <v>0</v>
      </c>
      <c r="AI101" s="395">
        <f t="shared" si="37"/>
        <v>0</v>
      </c>
      <c r="AJ101" s="396">
        <f t="shared" si="38"/>
        <v>0</v>
      </c>
      <c r="AK101" s="388">
        <f t="shared" si="39"/>
        <v>0</v>
      </c>
      <c r="AL101" s="397">
        <f t="shared" si="40"/>
        <v>7</v>
      </c>
      <c r="AM101" s="393">
        <f t="shared" si="41"/>
        <v>6</v>
      </c>
      <c r="AN101" s="393">
        <f t="shared" si="42"/>
        <v>6</v>
      </c>
      <c r="AO101" s="393">
        <f t="shared" si="43"/>
        <v>6</v>
      </c>
      <c r="AP101" s="393">
        <f t="shared" si="44"/>
        <v>6</v>
      </c>
      <c r="AQ101" s="393">
        <f t="shared" si="45"/>
        <v>6</v>
      </c>
      <c r="AR101" s="393">
        <f t="shared" si="46"/>
        <v>6</v>
      </c>
      <c r="AS101" s="393">
        <f t="shared" si="47"/>
        <v>6</v>
      </c>
      <c r="AT101" s="393">
        <f t="shared" si="48"/>
        <v>6</v>
      </c>
      <c r="AU101" s="393">
        <f t="shared" si="49"/>
        <v>6</v>
      </c>
      <c r="AV101" s="393">
        <f t="shared" si="50"/>
        <v>6</v>
      </c>
      <c r="AW101" s="393">
        <f t="shared" si="51"/>
        <v>6</v>
      </c>
      <c r="AX101" s="393">
        <f t="shared" si="52"/>
        <v>6</v>
      </c>
      <c r="AY101" s="393">
        <f t="shared" si="53"/>
        <v>6</v>
      </c>
      <c r="AZ101" s="393">
        <f t="shared" si="54"/>
        <v>6</v>
      </c>
      <c r="BA101" s="393">
        <f t="shared" si="55"/>
        <v>6</v>
      </c>
      <c r="BB101" s="393">
        <f t="shared" si="56"/>
        <v>6</v>
      </c>
      <c r="BC101" s="393">
        <f t="shared" si="57"/>
        <v>6</v>
      </c>
      <c r="BD101" s="393">
        <f t="shared" si="9"/>
        <v>6</v>
      </c>
      <c r="BE101" s="393">
        <f t="shared" si="58"/>
        <v>12</v>
      </c>
      <c r="BF101" s="393">
        <f t="shared" si="59"/>
        <v>12</v>
      </c>
      <c r="BG101" s="393">
        <f t="shared" si="60"/>
        <v>12</v>
      </c>
      <c r="BH101" s="398">
        <f t="shared" si="61"/>
        <v>0</v>
      </c>
      <c r="BI101" s="398">
        <f t="shared" si="62"/>
        <v>0</v>
      </c>
      <c r="BJ101" s="398">
        <f t="shared" si="63"/>
        <v>0</v>
      </c>
      <c r="BK101" s="398">
        <f t="shared" si="64"/>
        <v>0</v>
      </c>
      <c r="BL101" s="398">
        <f t="shared" si="65"/>
        <v>0</v>
      </c>
      <c r="BM101" s="387">
        <f t="shared" si="66"/>
        <v>0</v>
      </c>
      <c r="BN101" s="398">
        <f t="shared" si="67"/>
        <v>0</v>
      </c>
      <c r="BO101" s="398">
        <f t="shared" si="68"/>
        <v>0</v>
      </c>
      <c r="BP101" s="398">
        <f t="shared" si="69"/>
        <v>0</v>
      </c>
      <c r="BQ101" s="398">
        <f t="shared" si="70"/>
        <v>0</v>
      </c>
      <c r="BR101" s="398">
        <f t="shared" si="71"/>
        <v>0</v>
      </c>
      <c r="BS101" s="398">
        <f t="shared" si="72"/>
        <v>0</v>
      </c>
      <c r="BT101" s="398">
        <f t="shared" si="73"/>
        <v>0</v>
      </c>
      <c r="BU101" s="398">
        <f t="shared" si="74"/>
        <v>0</v>
      </c>
      <c r="BV101" s="398">
        <f t="shared" si="75"/>
        <v>0</v>
      </c>
      <c r="BW101" s="398">
        <f t="shared" si="76"/>
        <v>0</v>
      </c>
      <c r="BX101" s="398">
        <f t="shared" si="77"/>
        <v>0</v>
      </c>
      <c r="BY101" s="398">
        <f t="shared" si="78"/>
        <v>0</v>
      </c>
      <c r="BZ101" s="398">
        <f t="shared" si="79"/>
        <v>0</v>
      </c>
      <c r="CA101" s="398">
        <f t="shared" si="80"/>
        <v>0</v>
      </c>
      <c r="CB101" s="398">
        <f t="shared" si="81"/>
        <v>0</v>
      </c>
      <c r="CC101" s="398">
        <f t="shared" si="82"/>
        <v>0</v>
      </c>
      <c r="CD101" s="398">
        <f t="shared" si="83"/>
        <v>0</v>
      </c>
      <c r="CE101" s="398">
        <f t="shared" si="84"/>
        <v>0</v>
      </c>
      <c r="CF101" s="398">
        <f t="shared" si="85"/>
        <v>0</v>
      </c>
      <c r="CG101" s="398">
        <f t="shared" si="86"/>
        <v>0</v>
      </c>
      <c r="CH101" s="398">
        <f t="shared" si="87"/>
        <v>0</v>
      </c>
      <c r="CI101" s="398">
        <f t="shared" si="88"/>
        <v>0</v>
      </c>
      <c r="CJ101" s="399"/>
      <c r="CK101" s="400" t="s">
        <v>339</v>
      </c>
      <c r="CL101" s="399">
        <f t="shared" si="89"/>
        <v>0</v>
      </c>
      <c r="CM101" s="399">
        <f t="shared" si="90"/>
        <v>0</v>
      </c>
      <c r="CN101" s="399">
        <f t="shared" si="91"/>
        <v>0</v>
      </c>
      <c r="CO101" s="399">
        <f t="shared" si="92"/>
        <v>0</v>
      </c>
      <c r="CP101" s="399">
        <f t="shared" si="93"/>
        <v>0</v>
      </c>
      <c r="CQ101" s="399">
        <f t="shared" si="94"/>
        <v>0</v>
      </c>
      <c r="CR101" s="399">
        <f t="shared" si="95"/>
        <v>0</v>
      </c>
      <c r="CS101" s="399">
        <f t="shared" si="96"/>
        <v>0</v>
      </c>
      <c r="CT101" s="399">
        <f t="shared" si="97"/>
        <v>0</v>
      </c>
      <c r="CU101" s="399">
        <f t="shared" si="98"/>
        <v>0</v>
      </c>
      <c r="CV101" s="399">
        <f t="shared" si="99"/>
        <v>0</v>
      </c>
      <c r="CW101" s="399">
        <f t="shared" si="100"/>
        <v>0</v>
      </c>
      <c r="CX101" s="399">
        <f t="shared" si="101"/>
        <v>0</v>
      </c>
      <c r="CY101" s="399">
        <f t="shared" si="102"/>
        <v>0</v>
      </c>
      <c r="CZ101" s="399">
        <f t="shared" si="103"/>
        <v>0</v>
      </c>
      <c r="DA101" s="399">
        <f t="shared" si="104"/>
        <v>0</v>
      </c>
      <c r="DB101" s="399">
        <f t="shared" si="105"/>
        <v>0</v>
      </c>
      <c r="DC101" s="399">
        <f t="shared" si="106"/>
        <v>0</v>
      </c>
      <c r="DD101" s="399">
        <f t="shared" si="107"/>
        <v>0</v>
      </c>
      <c r="DE101" s="399">
        <f t="shared" si="108"/>
        <v>0</v>
      </c>
      <c r="DF101" s="399">
        <f t="shared" si="126"/>
        <v>0</v>
      </c>
      <c r="DG101" s="399">
        <f t="shared" si="109"/>
        <v>0</v>
      </c>
      <c r="DH101" s="399">
        <f t="shared" si="127"/>
        <v>0</v>
      </c>
      <c r="DI101" s="399">
        <f t="shared" si="128"/>
        <v>0</v>
      </c>
      <c r="DJ101" s="399">
        <f t="shared" si="110"/>
        <v>0</v>
      </c>
      <c r="DK101" s="399">
        <f t="shared" si="123"/>
        <v>0</v>
      </c>
      <c r="DL101" s="399">
        <f t="shared" si="124"/>
        <v>0</v>
      </c>
      <c r="DM101" s="399">
        <f t="shared" si="117"/>
        <v>0</v>
      </c>
      <c r="DN101" s="399">
        <f t="shared" si="125"/>
        <v>0</v>
      </c>
      <c r="DO101" s="399">
        <f t="shared" si="111"/>
        <v>0</v>
      </c>
      <c r="DP101" s="398"/>
      <c r="DQ101" s="399"/>
      <c r="DR101" s="399"/>
      <c r="DS101" s="399">
        <f t="shared" si="122"/>
        <v>0</v>
      </c>
      <c r="DT101" s="399">
        <f t="shared" si="114"/>
        <v>0</v>
      </c>
      <c r="DU101" s="399"/>
      <c r="DV101" s="401"/>
      <c r="DW101" s="645"/>
      <c r="DX101" s="406"/>
    </row>
    <row r="102" spans="1:128" ht="20.100000000000001" hidden="1" customHeight="1">
      <c r="A102" s="663">
        <f t="shared" si="116"/>
        <v>66</v>
      </c>
      <c r="B102" s="664" t="s">
        <v>380</v>
      </c>
      <c r="C102" s="385" t="s">
        <v>344</v>
      </c>
      <c r="D102" s="385" t="s">
        <v>226</v>
      </c>
      <c r="E102" s="385">
        <v>2018</v>
      </c>
      <c r="F102" s="386"/>
      <c r="G102" s="387">
        <f t="shared" si="10"/>
        <v>4</v>
      </c>
      <c r="H102" s="387">
        <f t="shared" si="11"/>
        <v>0</v>
      </c>
      <c r="I102" s="387">
        <f t="shared" si="12"/>
        <v>4</v>
      </c>
      <c r="J102" s="388">
        <f t="shared" si="13"/>
        <v>0</v>
      </c>
      <c r="K102" s="389">
        <f t="shared" si="14"/>
        <v>0</v>
      </c>
      <c r="L102" s="390">
        <f t="shared" si="15"/>
        <v>0.5</v>
      </c>
      <c r="M102" s="391" t="str">
        <f t="shared" si="16"/>
        <v>I</v>
      </c>
      <c r="N102" s="389">
        <f t="shared" si="17"/>
        <v>0</v>
      </c>
      <c r="O102" s="388">
        <f t="shared" si="18"/>
        <v>0</v>
      </c>
      <c r="P102" s="388">
        <f t="shared" si="19"/>
        <v>0</v>
      </c>
      <c r="Q102" s="392">
        <f t="shared" si="20"/>
        <v>0</v>
      </c>
      <c r="R102" s="393">
        <f t="shared" si="21"/>
        <v>0</v>
      </c>
      <c r="S102" s="393">
        <f t="shared" si="22"/>
        <v>0</v>
      </c>
      <c r="T102" s="392">
        <f t="shared" si="23"/>
        <v>0</v>
      </c>
      <c r="U102" s="393">
        <f t="shared" si="24"/>
        <v>0</v>
      </c>
      <c r="V102" s="393">
        <f t="shared" si="25"/>
        <v>0</v>
      </c>
      <c r="W102" s="392">
        <f t="shared" si="26"/>
        <v>0</v>
      </c>
      <c r="X102" s="393">
        <f t="shared" si="27"/>
        <v>0</v>
      </c>
      <c r="Y102" s="393">
        <f t="shared" si="28"/>
        <v>0</v>
      </c>
      <c r="Z102" s="392">
        <f t="shared" si="29"/>
        <v>0</v>
      </c>
      <c r="AA102" s="393">
        <f t="shared" si="30"/>
        <v>0</v>
      </c>
      <c r="AB102" s="393">
        <f t="shared" si="31"/>
        <v>0</v>
      </c>
      <c r="AC102" s="392">
        <f t="shared" si="32"/>
        <v>0</v>
      </c>
      <c r="AD102" s="393">
        <f t="shared" si="33"/>
        <v>0</v>
      </c>
      <c r="AE102" s="394">
        <f t="shared" si="8"/>
        <v>2021</v>
      </c>
      <c r="AF102" s="393">
        <f t="shared" si="34"/>
        <v>0</v>
      </c>
      <c r="AG102" s="392">
        <f t="shared" si="35"/>
        <v>0</v>
      </c>
      <c r="AH102" s="388">
        <f t="shared" si="36"/>
        <v>0</v>
      </c>
      <c r="AI102" s="395">
        <f t="shared" si="37"/>
        <v>0</v>
      </c>
      <c r="AJ102" s="396">
        <f t="shared" si="38"/>
        <v>0</v>
      </c>
      <c r="AK102" s="388">
        <f t="shared" si="39"/>
        <v>0</v>
      </c>
      <c r="AL102" s="397">
        <f t="shared" si="40"/>
        <v>7</v>
      </c>
      <c r="AM102" s="393">
        <f t="shared" si="41"/>
        <v>6</v>
      </c>
      <c r="AN102" s="393">
        <f t="shared" si="42"/>
        <v>6</v>
      </c>
      <c r="AO102" s="393">
        <f t="shared" si="43"/>
        <v>6</v>
      </c>
      <c r="AP102" s="393">
        <f t="shared" si="44"/>
        <v>6</v>
      </c>
      <c r="AQ102" s="393">
        <f t="shared" si="45"/>
        <v>6</v>
      </c>
      <c r="AR102" s="393">
        <f t="shared" si="46"/>
        <v>6</v>
      </c>
      <c r="AS102" s="393">
        <f t="shared" si="47"/>
        <v>6</v>
      </c>
      <c r="AT102" s="393">
        <f t="shared" si="48"/>
        <v>6</v>
      </c>
      <c r="AU102" s="393">
        <f t="shared" si="49"/>
        <v>6</v>
      </c>
      <c r="AV102" s="393">
        <f t="shared" si="50"/>
        <v>6</v>
      </c>
      <c r="AW102" s="393">
        <f t="shared" si="51"/>
        <v>6</v>
      </c>
      <c r="AX102" s="393">
        <f t="shared" si="52"/>
        <v>6</v>
      </c>
      <c r="AY102" s="393">
        <f t="shared" si="53"/>
        <v>6</v>
      </c>
      <c r="AZ102" s="393">
        <f t="shared" si="54"/>
        <v>6</v>
      </c>
      <c r="BA102" s="393">
        <f t="shared" si="55"/>
        <v>6</v>
      </c>
      <c r="BB102" s="393">
        <f t="shared" si="56"/>
        <v>6</v>
      </c>
      <c r="BC102" s="393">
        <f t="shared" si="57"/>
        <v>6</v>
      </c>
      <c r="BD102" s="393">
        <f t="shared" ref="BD102:BD165" si="129">IF(E102&gt;=2018,13-AL102,12)</f>
        <v>6</v>
      </c>
      <c r="BE102" s="393">
        <f t="shared" si="58"/>
        <v>12</v>
      </c>
      <c r="BF102" s="393">
        <f t="shared" si="59"/>
        <v>12</v>
      </c>
      <c r="BG102" s="393">
        <f t="shared" si="60"/>
        <v>12</v>
      </c>
      <c r="BH102" s="398">
        <f t="shared" si="61"/>
        <v>0</v>
      </c>
      <c r="BI102" s="398">
        <f t="shared" si="62"/>
        <v>0</v>
      </c>
      <c r="BJ102" s="398">
        <f t="shared" si="63"/>
        <v>0</v>
      </c>
      <c r="BK102" s="398">
        <f t="shared" si="64"/>
        <v>0</v>
      </c>
      <c r="BL102" s="398">
        <f t="shared" si="65"/>
        <v>0</v>
      </c>
      <c r="BM102" s="387">
        <f t="shared" si="66"/>
        <v>0</v>
      </c>
      <c r="BN102" s="398">
        <f t="shared" si="67"/>
        <v>0</v>
      </c>
      <c r="BO102" s="398">
        <f t="shared" si="68"/>
        <v>0</v>
      </c>
      <c r="BP102" s="398">
        <f t="shared" si="69"/>
        <v>0</v>
      </c>
      <c r="BQ102" s="398">
        <f t="shared" si="70"/>
        <v>0</v>
      </c>
      <c r="BR102" s="398">
        <f t="shared" si="71"/>
        <v>0</v>
      </c>
      <c r="BS102" s="398">
        <f t="shared" si="72"/>
        <v>0</v>
      </c>
      <c r="BT102" s="398">
        <f t="shared" si="73"/>
        <v>0</v>
      </c>
      <c r="BU102" s="398">
        <f t="shared" si="74"/>
        <v>0</v>
      </c>
      <c r="BV102" s="398">
        <f t="shared" si="75"/>
        <v>0</v>
      </c>
      <c r="BW102" s="398">
        <f t="shared" si="76"/>
        <v>0</v>
      </c>
      <c r="BX102" s="398">
        <f t="shared" si="77"/>
        <v>0</v>
      </c>
      <c r="BY102" s="398">
        <f t="shared" si="78"/>
        <v>0</v>
      </c>
      <c r="BZ102" s="398">
        <f t="shared" si="79"/>
        <v>0</v>
      </c>
      <c r="CA102" s="398">
        <f t="shared" si="80"/>
        <v>0</v>
      </c>
      <c r="CB102" s="398">
        <f t="shared" si="81"/>
        <v>0</v>
      </c>
      <c r="CC102" s="398">
        <f t="shared" si="82"/>
        <v>0</v>
      </c>
      <c r="CD102" s="398">
        <f t="shared" si="83"/>
        <v>0</v>
      </c>
      <c r="CE102" s="398">
        <f t="shared" si="84"/>
        <v>0</v>
      </c>
      <c r="CF102" s="398">
        <f t="shared" si="85"/>
        <v>0</v>
      </c>
      <c r="CG102" s="398">
        <f t="shared" si="86"/>
        <v>0</v>
      </c>
      <c r="CH102" s="398">
        <f t="shared" si="87"/>
        <v>0</v>
      </c>
      <c r="CI102" s="398">
        <f t="shared" si="88"/>
        <v>0</v>
      </c>
      <c r="CJ102" s="399"/>
      <c r="CK102" s="400" t="s">
        <v>339</v>
      </c>
      <c r="CL102" s="399">
        <f t="shared" si="89"/>
        <v>0</v>
      </c>
      <c r="CM102" s="399">
        <f t="shared" si="90"/>
        <v>0</v>
      </c>
      <c r="CN102" s="399">
        <f t="shared" si="91"/>
        <v>0</v>
      </c>
      <c r="CO102" s="399">
        <f t="shared" si="92"/>
        <v>0</v>
      </c>
      <c r="CP102" s="399">
        <f t="shared" si="93"/>
        <v>0</v>
      </c>
      <c r="CQ102" s="399">
        <f t="shared" si="94"/>
        <v>0</v>
      </c>
      <c r="CR102" s="399">
        <f t="shared" si="95"/>
        <v>0</v>
      </c>
      <c r="CS102" s="399">
        <f t="shared" si="96"/>
        <v>0</v>
      </c>
      <c r="CT102" s="399">
        <f t="shared" si="97"/>
        <v>0</v>
      </c>
      <c r="CU102" s="399">
        <f t="shared" si="98"/>
        <v>0</v>
      </c>
      <c r="CV102" s="399">
        <f t="shared" si="99"/>
        <v>0</v>
      </c>
      <c r="CW102" s="399">
        <f t="shared" si="100"/>
        <v>0</v>
      </c>
      <c r="CX102" s="399">
        <f t="shared" si="101"/>
        <v>0</v>
      </c>
      <c r="CY102" s="399">
        <f t="shared" si="102"/>
        <v>0</v>
      </c>
      <c r="CZ102" s="399">
        <f t="shared" si="103"/>
        <v>0</v>
      </c>
      <c r="DA102" s="399">
        <f t="shared" si="104"/>
        <v>0</v>
      </c>
      <c r="DB102" s="399">
        <f t="shared" si="105"/>
        <v>0</v>
      </c>
      <c r="DC102" s="399">
        <f t="shared" si="106"/>
        <v>0</v>
      </c>
      <c r="DD102" s="399">
        <f t="shared" si="107"/>
        <v>0</v>
      </c>
      <c r="DE102" s="399">
        <f t="shared" si="108"/>
        <v>0</v>
      </c>
      <c r="DF102" s="399">
        <f t="shared" si="126"/>
        <v>0</v>
      </c>
      <c r="DG102" s="399">
        <f t="shared" si="109"/>
        <v>0</v>
      </c>
      <c r="DH102" s="399">
        <f t="shared" si="127"/>
        <v>0</v>
      </c>
      <c r="DI102" s="399">
        <f t="shared" si="128"/>
        <v>0</v>
      </c>
      <c r="DJ102" s="399">
        <f t="shared" si="110"/>
        <v>0</v>
      </c>
      <c r="DK102" s="399">
        <f t="shared" si="123"/>
        <v>0</v>
      </c>
      <c r="DL102" s="399">
        <f t="shared" si="124"/>
        <v>0</v>
      </c>
      <c r="DM102" s="399">
        <f t="shared" si="117"/>
        <v>0</v>
      </c>
      <c r="DN102" s="399">
        <f t="shared" si="125"/>
        <v>0</v>
      </c>
      <c r="DO102" s="399">
        <f t="shared" si="111"/>
        <v>0</v>
      </c>
      <c r="DP102" s="398"/>
      <c r="DQ102" s="399"/>
      <c r="DR102" s="399"/>
      <c r="DS102" s="399">
        <f t="shared" si="122"/>
        <v>0</v>
      </c>
      <c r="DT102" s="399">
        <f t="shared" ref="DT102:DT165" si="130">+DQ102+DS102</f>
        <v>0</v>
      </c>
      <c r="DU102" s="399"/>
      <c r="DV102" s="401"/>
      <c r="DW102" s="645"/>
      <c r="DX102" s="406"/>
    </row>
    <row r="103" spans="1:128" ht="20.100000000000001" hidden="1" customHeight="1">
      <c r="A103" s="663">
        <f t="shared" ref="A103:A166" si="131">A102+1</f>
        <v>67</v>
      </c>
      <c r="B103" s="664" t="s">
        <v>380</v>
      </c>
      <c r="C103" s="385" t="s">
        <v>344</v>
      </c>
      <c r="D103" s="385" t="s">
        <v>226</v>
      </c>
      <c r="E103" s="385">
        <v>2018</v>
      </c>
      <c r="F103" s="386"/>
      <c r="G103" s="387">
        <f t="shared" ref="G103:G166" si="132">IF(C103="I",4,IF(C103="II",8,16))</f>
        <v>4</v>
      </c>
      <c r="H103" s="387">
        <f t="shared" ref="H103:H166" si="133">IF(E103&lt;=1995,1994+1-E103,0)</f>
        <v>0</v>
      </c>
      <c r="I103" s="387">
        <f t="shared" ref="I103:I166" si="134">IF(H103=0,G103,G103-H103)</f>
        <v>4</v>
      </c>
      <c r="J103" s="388">
        <f t="shared" ref="J103:J166" si="135">F103-K103</f>
        <v>0</v>
      </c>
      <c r="K103" s="389">
        <f t="shared" ref="K103:K166" si="136">IF(E103&gt;=1995,F103,F103*(1-L103)^H103)</f>
        <v>0</v>
      </c>
      <c r="L103" s="390">
        <f t="shared" ref="L103:L166" si="137">IF(C103="I",0.5,IF(C103="II",0.25,0.1))</f>
        <v>0.5</v>
      </c>
      <c r="M103" s="391" t="str">
        <f t="shared" ref="M103:M166" si="138">IF(E103&gt;=1995,C103,IF(AND(I103&gt;1,I103&lt;6),"I",IF(AND(I103&gt;=6,I103&lt;12),"II",IF(I103&gt;=12,"III","-"))))</f>
        <v>I</v>
      </c>
      <c r="N103" s="389">
        <f t="shared" ref="N103:N166" si="139">IF($E103&gt;=1996,0,IF($AE103=N$25,K103,IF($M103="I",0.25*$K103,IF($M103="II",0.125*$K103,IF($M103="III",0.0625*$K103,IF($M103="IV",0.05*$K103,$K103))))))</f>
        <v>0</v>
      </c>
      <c r="O103" s="388">
        <f t="shared" ref="O103:O166" si="140">N103+J103</f>
        <v>0</v>
      </c>
      <c r="P103" s="388">
        <f t="shared" ref="P103:P166" si="141">IF($E103&gt;=1996,$F103,$F103-O103)</f>
        <v>0</v>
      </c>
      <c r="Q103" s="392">
        <f t="shared" ref="Q103:Q166" si="142">IF($E103&gt;=1997,0,IF($AE103-1996&lt;=0,P103,IF($M103="I",0.25*$K103,IF($M103="II",0.125*$K103,IF($M103="III",0.0625*$K103,IF($M103="IV",0.05*$K103,$K103))))))</f>
        <v>0</v>
      </c>
      <c r="R103" s="393">
        <f t="shared" ref="R103:R166" si="143">Q103+O103</f>
        <v>0</v>
      </c>
      <c r="S103" s="393">
        <f t="shared" ref="S103:S166" si="144">IF($E103&gt;=1997,$F103,$F103-R103)</f>
        <v>0</v>
      </c>
      <c r="T103" s="392">
        <f t="shared" ref="T103:T166" si="145">IF($E103&gt;=1998,0,IF($AE103-1997&lt;=0,S103,IF($M103="I",0.25*$K103,IF($M103="II",0.125*$K103,IF($M103="III",0.0625*$K103,IF($M103="IV",0.05*$K103,$K103))))))</f>
        <v>0</v>
      </c>
      <c r="U103" s="393">
        <f t="shared" ref="U103:U166" si="146">T103+R103</f>
        <v>0</v>
      </c>
      <c r="V103" s="393">
        <f t="shared" ref="V103:V166" si="147">IF($E103&gt;=1998,$F103,$F103-U103)</f>
        <v>0</v>
      </c>
      <c r="W103" s="392">
        <f t="shared" ref="W103:W166" si="148">IF($E103&gt;=1999,0,IF($AE103-1998&lt;=0,V103,IF($M103="I",0.25*$K103,IF($M103="II",0.125*$K103,IF($M103="III",0.0625*$K103,IF($M103="IV",0.05*$K103,$K103))))))</f>
        <v>0</v>
      </c>
      <c r="X103" s="393">
        <f t="shared" ref="X103:X166" si="149">W103+U103</f>
        <v>0</v>
      </c>
      <c r="Y103" s="393">
        <f t="shared" ref="Y103:Y166" si="150">IF($E103&gt;=1999,$F103,$F103-X103)</f>
        <v>0</v>
      </c>
      <c r="Z103" s="392">
        <f t="shared" ref="Z103:Z166" si="151">IF($E103&gt;=2000,0,IF($AE103-1999&lt;=0,Y103,IF($M103="I",0.25*$K103,IF($M103="II",0.125*$K103,IF($M103="III",0.0625*$K103,IF($M103="IV",0.05*$K103,$K103))))))</f>
        <v>0</v>
      </c>
      <c r="AA103" s="393">
        <f t="shared" ref="AA103:AA166" si="152">Z103+X103</f>
        <v>0</v>
      </c>
      <c r="AB103" s="393">
        <f t="shared" ref="AB103:AB166" si="153">IF($E103&gt;=2000,$F103,$F103-AA103)</f>
        <v>0</v>
      </c>
      <c r="AC103" s="392">
        <f t="shared" ref="AC103:AC166" si="154">IF($E103&gt;=2001,0,IF($AE103-2000&lt;=0,AB103,IF($M103="I",0.25*$K103,IF($M103="II",0.125*$K103,IF($M103="III",0.0625*$K103,IF($M103="IV",0.05*$K103,$K103))))))</f>
        <v>0</v>
      </c>
      <c r="AD103" s="393">
        <f t="shared" ref="AD103:AD166" si="155">AC103+AA103</f>
        <v>0</v>
      </c>
      <c r="AE103" s="394">
        <f t="shared" si="8"/>
        <v>2021</v>
      </c>
      <c r="AF103" s="393">
        <f t="shared" ref="AF103:AF166" si="156">IF($E103&gt;=2001,$F103,$F103-AD103)</f>
        <v>0</v>
      </c>
      <c r="AG103" s="392">
        <f t="shared" ref="AG103:AG166" si="157">IF($E103&gt;=2002,0,IF($AE103-2001&lt;=0,AF103,IF($M103="I",0.25*$K103*AM103/12,IF($M103="II",0.125*$K103*AM103/12,IF($M103="III",0.0625*$K103*AM103/12,IF($M103="IV",0.05*$K103*AM103/12,$K103))))))</f>
        <v>0</v>
      </c>
      <c r="AH103" s="388">
        <f t="shared" ref="AH103:AH166" si="158">AG103+AD103</f>
        <v>0</v>
      </c>
      <c r="AI103" s="395">
        <f t="shared" ref="AI103:AI166" si="159">IF($E103&gt;=2002,$F103,$F103-AH103)</f>
        <v>0</v>
      </c>
      <c r="AJ103" s="396">
        <f t="shared" ref="AJ103:AJ166" si="160">IF($E103&gt;=2003,0,IF($AE103-2002&lt;=0,AI103,IF($M103="I",0.25*$K103*AN103/12,IF($M103="II",0.125*$K103*AN103/12,IF($M103="III",0.0625*$K103*AN103/12,IF($M103="IV",0.05*$K103*AN103/12,$K103))))))</f>
        <v>0</v>
      </c>
      <c r="AK103" s="388">
        <f t="shared" ref="AK103:AK166" si="161">AJ103+AH103</f>
        <v>0</v>
      </c>
      <c r="AL103" s="397">
        <f t="shared" ref="AL103:AL166" si="162">VLOOKUP(D103,$C$11:$D$22,2,0)</f>
        <v>7</v>
      </c>
      <c r="AM103" s="393">
        <f t="shared" ref="AM103:AM166" si="163">IF(E103&gt;=2001,13-AL103,12)</f>
        <v>6</v>
      </c>
      <c r="AN103" s="393">
        <f t="shared" ref="AN103:AN166" si="164">IF(E103&gt;=2002,13-AL103,12)</f>
        <v>6</v>
      </c>
      <c r="AO103" s="393">
        <f t="shared" ref="AO103:AO166" si="165">IF(E103&gt;=2003,13-AL103,12)</f>
        <v>6</v>
      </c>
      <c r="AP103" s="393">
        <f t="shared" ref="AP103:AP166" si="166">IF(E103&gt;=2004,13-AL103,12)</f>
        <v>6</v>
      </c>
      <c r="AQ103" s="393">
        <f t="shared" ref="AQ103:AQ166" si="167">IF(E103&gt;=2005,13-AL103,12)</f>
        <v>6</v>
      </c>
      <c r="AR103" s="393">
        <f t="shared" ref="AR103:AR166" si="168">IF(E103&gt;=2006,13-AL103,12)</f>
        <v>6</v>
      </c>
      <c r="AS103" s="393">
        <f t="shared" ref="AS103:AS166" si="169">IF(E103&gt;=2007,13-AL103,12)</f>
        <v>6</v>
      </c>
      <c r="AT103" s="393">
        <f t="shared" ref="AT103:AT166" si="170">IF(E103&gt;=2008,13-AL103,12)</f>
        <v>6</v>
      </c>
      <c r="AU103" s="393">
        <f t="shared" ref="AU103:AU166" si="171">IF(E103&gt;=2009,13-AL103,12)</f>
        <v>6</v>
      </c>
      <c r="AV103" s="393">
        <f t="shared" ref="AV103:AV166" si="172">IF(E103&gt;=2010,13-AL103,12)</f>
        <v>6</v>
      </c>
      <c r="AW103" s="393">
        <f t="shared" ref="AW103:AW166" si="173">IF(E103&gt;=2011,13-AL103,12)</f>
        <v>6</v>
      </c>
      <c r="AX103" s="393">
        <f t="shared" ref="AX103:AX166" si="174">IF(E103&gt;=2012,13-AL103,12)</f>
        <v>6</v>
      </c>
      <c r="AY103" s="393">
        <f t="shared" ref="AY103:AY166" si="175">IF(E103&gt;=2013,13-AL103,12)</f>
        <v>6</v>
      </c>
      <c r="AZ103" s="393">
        <f t="shared" ref="AZ103:AZ166" si="176">IF(E103&gt;=2014,13-AL103,12)</f>
        <v>6</v>
      </c>
      <c r="BA103" s="393">
        <f t="shared" ref="BA103:BA166" si="177">IF(E103&gt;=2015,13-AL103,12)</f>
        <v>6</v>
      </c>
      <c r="BB103" s="393">
        <f t="shared" ref="BB103:BB166" si="178">IF(E103&gt;=2016,13-AL103,12)</f>
        <v>6</v>
      </c>
      <c r="BC103" s="393">
        <f t="shared" ref="BC103:BC166" si="179">IF(E103&gt;=2017,13-AL103,12)</f>
        <v>6</v>
      </c>
      <c r="BD103" s="393">
        <f t="shared" si="129"/>
        <v>6</v>
      </c>
      <c r="BE103" s="393">
        <f t="shared" ref="BE103:BE166" si="180">IF(E103&gt;=2019,13-AL103,12)</f>
        <v>12</v>
      </c>
      <c r="BF103" s="393">
        <f t="shared" ref="BF103:BF166" si="181">IF(E103&gt;=2020,13-AL103,12)</f>
        <v>12</v>
      </c>
      <c r="BG103" s="393">
        <f t="shared" ref="BG103:BG166" si="182">IF(E103&gt;=2021,13-AL103,12)</f>
        <v>12</v>
      </c>
      <c r="BH103" s="398">
        <f t="shared" ref="BH103:BH166" si="183">IF($E103&gt;=2003,$F103,$F103-AK103)</f>
        <v>0</v>
      </c>
      <c r="BI103" s="398">
        <f t="shared" ref="BI103:BI166" si="184">IF($E103&gt;=2004,0,IF($AE103-2003&lt;=0,BH103,IF($M103="I",0.25*$K103*AO103/12,IF($M103="II",0.125*$K103*AO103/12,IF($M103="III",0.0625*$K103*AO103/12,IF($M103="IV",0.05*$K103*AO103/12,$K103))))))</f>
        <v>0</v>
      </c>
      <c r="BJ103" s="398">
        <f t="shared" ref="BJ103:BJ166" si="185">BI103+AK103</f>
        <v>0</v>
      </c>
      <c r="BK103" s="398">
        <f t="shared" ref="BK103:BK166" si="186">IF($E103&gt;=2004,$F103,$F103-BJ103)</f>
        <v>0</v>
      </c>
      <c r="BL103" s="398">
        <f t="shared" ref="BL103:BL166" si="187">IF($E103&gt;=2005,0,IF($AE103-2004&lt;=0,BK103,IF($M103="I",0.25*$K103*AP103/12,IF($M103="II",0.125*$K103*AP103/12,IF($M103="III",0.0625*$K103*AP103/12,IF($M103="IV",0.05*$K103*AP103/12,$K103))))))</f>
        <v>0</v>
      </c>
      <c r="BM103" s="387">
        <f t="shared" ref="BM103:BM166" si="188">BJ103+BL103</f>
        <v>0</v>
      </c>
      <c r="BN103" s="398">
        <f t="shared" ref="BN103:BN166" si="189">IF($E103&gt;=2005,$F103,$F103-BM103)</f>
        <v>0</v>
      </c>
      <c r="BO103" s="398">
        <f t="shared" ref="BO103:BO166" si="190">IF($E103&gt;=2006,0,IF($AE103-2005&lt;=0,BN103,IF($M103="I",0.25*$K103*AQ103/12,IF($M103="II",0.125*$K103*AQ103/12,IF($M103="III",0.0625*$K103*AQ103/12,IF($M103="IV",0.05*$K103*AQ103/12,$K103))))))</f>
        <v>0</v>
      </c>
      <c r="BP103" s="398">
        <f t="shared" ref="BP103:BP166" si="191">BM103+BO103</f>
        <v>0</v>
      </c>
      <c r="BQ103" s="398">
        <f t="shared" ref="BQ103:BQ166" si="192">IF($E103&gt;=2006,$F103,$F103-BP103)</f>
        <v>0</v>
      </c>
      <c r="BR103" s="398">
        <f t="shared" ref="BR103:BR166" si="193">IF($E103&gt;=2007,0,IF($AE103-2006&lt;=0,BQ103,IF($M103="I",0.25*$K103*AR103/12,IF($M103="II",0.125*$K103*AR103/12,IF($M103="III",0.0625*$K103*AR103/12,IF($M103="IV",0.05*$K103*AR103/12,$K103))))))</f>
        <v>0</v>
      </c>
      <c r="BS103" s="398">
        <f t="shared" ref="BS103:BS166" si="194">BP103+BR103</f>
        <v>0</v>
      </c>
      <c r="BT103" s="398">
        <f t="shared" ref="BT103:BT166" si="195">IF($E103&gt;=2007,$F103,$F103-BS103)</f>
        <v>0</v>
      </c>
      <c r="BU103" s="398">
        <f t="shared" ref="BU103:BU166" si="196">IF($E103&gt;=2008,0,IF($AE103-2007&lt;=0,BT103,IF($M103="I",0.25*$K103*AS103/12,IF($M103="II",0.125*$K103*AS103/12,IF($M103="III",0.0625*$K103*AS103/12,IF($M103="IV",0.05*$K103*AS103/12,$K103))))))</f>
        <v>0</v>
      </c>
      <c r="BV103" s="398">
        <f t="shared" ref="BV103:BV166" si="197">BS103+BU103</f>
        <v>0</v>
      </c>
      <c r="BW103" s="398">
        <f t="shared" ref="BW103:BW166" si="198">IF($E103&gt;=2008,$F103,$F103-BV103)</f>
        <v>0</v>
      </c>
      <c r="BX103" s="398">
        <f t="shared" ref="BX103:BX166" si="199">IF($E103&gt;=2009,0,IF($AE103-2008&lt;=0,BW103,IF($M103="I",0.25*$K103*AT103/12,IF($M103="II",0.125*$K103*AT103/12,IF($M103="III",0.0625*$K103*AT103/12,IF($M103="IV",0.05*$K103*AT103/12,$K103))))))</f>
        <v>0</v>
      </c>
      <c r="BY103" s="398">
        <f t="shared" ref="BY103:BY166" si="200">BV103+BX103</f>
        <v>0</v>
      </c>
      <c r="BZ103" s="398">
        <f t="shared" ref="BZ103:BZ166" si="201">IF($E103&gt;=2009,$F103,$F103-BY103)</f>
        <v>0</v>
      </c>
      <c r="CA103" s="398">
        <f t="shared" ref="CA103:CA166" si="202">IF($E103&gt;=2010,0,IF($AE103-2009&lt;=0,BZ103,IF($M103="I",0.25*$K103*AU103/12,IF($M103="II",0.125*$K103*AU103/12,IF($M103="III",0.0625*$K103*AU103/12,IF($M103="IV",0.05*$K103*AU103/12,$K103))))))</f>
        <v>0</v>
      </c>
      <c r="CB103" s="398">
        <f t="shared" ref="CB103:CB166" si="203">BY103+CA103</f>
        <v>0</v>
      </c>
      <c r="CC103" s="398">
        <f t="shared" ref="CC103:CC166" si="204">IF($E103&gt;=2010,$F103,$F103-CB103)</f>
        <v>0</v>
      </c>
      <c r="CD103" s="398">
        <f t="shared" ref="CD103:CD166" si="205">IF($E103&gt;=2011,0,IF($AE103-2010&lt;=0,CC103,IF($M103="I",0.25*$K103*AV103/12,IF($M103="II",0.125*$K103*AV103/12,IF($M103="III",0.0625*$K103*AV103/12,IF($M103="IV",0.05*$K103*AV103/12,$K103))))))</f>
        <v>0</v>
      </c>
      <c r="CE103" s="398">
        <f t="shared" ref="CE103:CE166" si="206">CB103+CD103</f>
        <v>0</v>
      </c>
      <c r="CF103" s="398">
        <f t="shared" ref="CF103:CF166" si="207">IF($E103&gt;=2011,$F103,$F103-CE103)</f>
        <v>0</v>
      </c>
      <c r="CG103" s="398">
        <f t="shared" ref="CG103:CG166" si="208">IF($E103&gt;=2012,0,IF($AE103-2011&lt;=0,CF103,IF($M103="I",0.25*$K103*AW103/12,IF($M103="II",0.125*$K103*AW103/12,IF($M103="III",0.0625*$K103*AW103/12,IF($M103="IV",0.05*$K103*AW103/12,$K103))))))</f>
        <v>0</v>
      </c>
      <c r="CH103" s="398">
        <f t="shared" ref="CH103:CH166" si="209">CE103+CG103</f>
        <v>0</v>
      </c>
      <c r="CI103" s="398">
        <f t="shared" ref="CI103:CI166" si="210">IF($E103&gt;=2012,$F103,$F103-CH103)</f>
        <v>0</v>
      </c>
      <c r="CJ103" s="399"/>
      <c r="CK103" s="400" t="s">
        <v>339</v>
      </c>
      <c r="CL103" s="399">
        <f t="shared" ref="CL103:CL166" si="211">IF($E103&gt;=2013,0,IF($AE103-2012&lt;=0,CI103,IF($M103="I",0.25*$K103*AX103/12,IF($M103="II",0.125*$K103*AX103/12,IF($M103="III",0.0625*$K103*AX103/12,IF($M103="IV",0.05*$K103*AX103/12,$K103))))))</f>
        <v>0</v>
      </c>
      <c r="CM103" s="399">
        <f t="shared" ref="CM103:CM166" si="212">CH103+CL103</f>
        <v>0</v>
      </c>
      <c r="CN103" s="399">
        <f t="shared" ref="CN103:CN166" si="213">IF($E103&gt;=2013,$F103,$F103-CM103)</f>
        <v>0</v>
      </c>
      <c r="CO103" s="399">
        <f t="shared" ref="CO103:CO166" si="214">IF($E103&gt;=2014,0,IF($AE103-2013&lt;=0,CN103,IF($M103="I",0.25*$K103*AY103/12,IF($M103="II",0.125*$K103*AY103/12,IF($M103="III",0.0625*$K103*AY103/12,IF($M103="IV",0.05*$K103*AY103/12,$K103))))))</f>
        <v>0</v>
      </c>
      <c r="CP103" s="399">
        <f t="shared" ref="CP103:CP166" si="215">CM103+CO103</f>
        <v>0</v>
      </c>
      <c r="CQ103" s="399">
        <f t="shared" ref="CQ103:CQ166" si="216">IF($E103&gt;=2014,$F103,$F103-CP103)</f>
        <v>0</v>
      </c>
      <c r="CR103" s="399">
        <f t="shared" ref="CR103:CR166" si="217">IF($E103&gt;=2015,0,IF($AE103-2014&lt;=0,CQ103,IF($M103="I",0.25*$K103*AZ103/12,IF($M103="II",0.125*$K103*AZ103/12,IF($M103="III",0.0625*$K103*AZ103/12,IF($M103="IV",0.05*$K103*AZ103/12,$K103))))))</f>
        <v>0</v>
      </c>
      <c r="CS103" s="399">
        <f t="shared" ref="CS103:CS166" si="218">CP103+CR103</f>
        <v>0</v>
      </c>
      <c r="CT103" s="399">
        <f t="shared" ref="CT103:CT166" si="219">IF($E103&gt;=2015,$F103,$F103-CS103)</f>
        <v>0</v>
      </c>
      <c r="CU103" s="399">
        <f t="shared" ref="CU103:CU166" si="220">IF($E103&gt;=2016,0,IF($AE103-2015&lt;=0,CT103,IF($M103="I",0.25*$K103*BA103/12,IF($M103="II",0.125*$K103*BA103/12,IF($M103="III",0.0625*$K103*BA103/12,IF($M103="IV",0.05*$K103*BA103/12,$K103))))))</f>
        <v>0</v>
      </c>
      <c r="CV103" s="399">
        <f t="shared" ref="CV103:CV166" si="221">CS103+CU103</f>
        <v>0</v>
      </c>
      <c r="CW103" s="399">
        <f t="shared" ref="CW103:CW166" si="222">IF($E103&gt;=2016,$F103,$F103-CV103)</f>
        <v>0</v>
      </c>
      <c r="CX103" s="399">
        <f t="shared" ref="CX103:CX166" si="223">IF($E103&gt;=2017,0,IF($AE103-2016&lt;=0,CW103,IF($M103="I",0.25*$K103*BB103/12,IF($M103="II",0.125*$K103*BB103/12,IF($M103="III",0.0625*$K103*BB103/12,IF($M103="IV",0.05*$K103*BB103/12,$K103))))))</f>
        <v>0</v>
      </c>
      <c r="CY103" s="399">
        <f t="shared" ref="CY103:CY166" si="224">CV103+CX103</f>
        <v>0</v>
      </c>
      <c r="CZ103" s="399">
        <f t="shared" ref="CZ103:CZ166" si="225">IF($E103&gt;=2017,$F103,$F103-CY103)</f>
        <v>0</v>
      </c>
      <c r="DA103" s="399">
        <f t="shared" ref="DA103:DA166" si="226">IF($E103&gt;=2018,0,IF($AE103-2017&lt;=0,CZ103,IF($M103="I",0.25*$K103*BC103/12,IF($M103="II",0.125*$K103*BC103/12,IF($M103="III",0.0625*$K103*BC103/12,IF($M103="IV",0.05*$K103*BC103/12,$K103))))))</f>
        <v>0</v>
      </c>
      <c r="DB103" s="399">
        <f t="shared" ref="DB103:DB166" si="227">CY103+DA103</f>
        <v>0</v>
      </c>
      <c r="DC103" s="399">
        <f t="shared" ref="DC103:DC166" si="228">IF($E103&gt;=2018,$F103,$F103-DB103)</f>
        <v>0</v>
      </c>
      <c r="DD103" s="399">
        <f t="shared" ref="DD103:DD166" si="229">IF($E103&gt;=2019,0,IF($AE103-2018&lt;=0,DC103,IF($M103="I",0.25*$K103*BD103/12,IF($M103="II",0.125*$K103*BD103/12,IF($M103="III",0.0625*$K103*BD103/12,IF($M103="IV",0.05*$K103*BD103/12,$K103))))))</f>
        <v>0</v>
      </c>
      <c r="DE103" s="399">
        <f t="shared" ref="DE103:DE166" si="230">DB103+DD103</f>
        <v>0</v>
      </c>
      <c r="DF103" s="399">
        <f t="shared" si="126"/>
        <v>0</v>
      </c>
      <c r="DG103" s="399">
        <f t="shared" ref="DG103:DG166" si="231">IF($E103&gt;=2020,0,IF($AE103-2019&lt;=0,DF103,IF($M103="I",0.25*$K103*BE103/12,IF($M103="II",0.125*$K103*BE103/12,IF($M103="III",0.0625*$K103*BE103/12,IF($M103="IV",0.05*$K103*BE103/12,$K103))))))</f>
        <v>0</v>
      </c>
      <c r="DH103" s="399">
        <f t="shared" si="127"/>
        <v>0</v>
      </c>
      <c r="DI103" s="399">
        <f t="shared" si="128"/>
        <v>0</v>
      </c>
      <c r="DJ103" s="399">
        <f t="shared" ref="DJ103:DJ166" si="232">IF($E103&gt;=2021,0,IF($AE103-2020&lt;=0,DI103,IF($M103="I",0.25*$K103*BF103/12,IF($M103="II",0.125*$K103*BF103/12,IF($M103="III",0.0625*$K103*BF103/12,IF($M103="IV",0.05*$K103*BF103/12,$K103))))))</f>
        <v>0</v>
      </c>
      <c r="DK103" s="399">
        <f t="shared" si="123"/>
        <v>0</v>
      </c>
      <c r="DL103" s="399">
        <f t="shared" si="124"/>
        <v>0</v>
      </c>
      <c r="DM103" s="399">
        <f t="shared" si="117"/>
        <v>0</v>
      </c>
      <c r="DN103" s="399">
        <f t="shared" si="125"/>
        <v>0</v>
      </c>
      <c r="DO103" s="399">
        <f t="shared" ref="DO103:DO166" si="233">IF($E103&gt;=2022,$F103,$F103-DN103)</f>
        <v>0</v>
      </c>
      <c r="DP103" s="398"/>
      <c r="DQ103" s="399"/>
      <c r="DR103" s="399"/>
      <c r="DS103" s="399">
        <f t="shared" si="122"/>
        <v>0</v>
      </c>
      <c r="DT103" s="399">
        <f t="shared" si="130"/>
        <v>0</v>
      </c>
      <c r="DU103" s="399"/>
      <c r="DV103" s="401"/>
      <c r="DW103" s="645"/>
      <c r="DX103" s="406"/>
    </row>
    <row r="104" spans="1:128" ht="20.100000000000001" hidden="1" customHeight="1">
      <c r="A104" s="663">
        <f t="shared" si="131"/>
        <v>68</v>
      </c>
      <c r="B104" s="664" t="s">
        <v>380</v>
      </c>
      <c r="C104" s="385" t="s">
        <v>344</v>
      </c>
      <c r="D104" s="385" t="s">
        <v>226</v>
      </c>
      <c r="E104" s="385">
        <v>2018</v>
      </c>
      <c r="F104" s="386"/>
      <c r="G104" s="387">
        <f t="shared" si="132"/>
        <v>4</v>
      </c>
      <c r="H104" s="387">
        <f t="shared" si="133"/>
        <v>0</v>
      </c>
      <c r="I104" s="387">
        <f t="shared" si="134"/>
        <v>4</v>
      </c>
      <c r="J104" s="388">
        <f t="shared" si="135"/>
        <v>0</v>
      </c>
      <c r="K104" s="389">
        <f t="shared" si="136"/>
        <v>0</v>
      </c>
      <c r="L104" s="390">
        <f t="shared" si="137"/>
        <v>0.5</v>
      </c>
      <c r="M104" s="391" t="str">
        <f t="shared" si="138"/>
        <v>I</v>
      </c>
      <c r="N104" s="389">
        <f t="shared" si="139"/>
        <v>0</v>
      </c>
      <c r="O104" s="388">
        <f t="shared" si="140"/>
        <v>0</v>
      </c>
      <c r="P104" s="388">
        <f t="shared" si="141"/>
        <v>0</v>
      </c>
      <c r="Q104" s="392">
        <f t="shared" si="142"/>
        <v>0</v>
      </c>
      <c r="R104" s="393">
        <f t="shared" si="143"/>
        <v>0</v>
      </c>
      <c r="S104" s="393">
        <f t="shared" si="144"/>
        <v>0</v>
      </c>
      <c r="T104" s="392">
        <f t="shared" si="145"/>
        <v>0</v>
      </c>
      <c r="U104" s="393">
        <f t="shared" si="146"/>
        <v>0</v>
      </c>
      <c r="V104" s="393">
        <f t="shared" si="147"/>
        <v>0</v>
      </c>
      <c r="W104" s="392">
        <f t="shared" si="148"/>
        <v>0</v>
      </c>
      <c r="X104" s="393">
        <f t="shared" si="149"/>
        <v>0</v>
      </c>
      <c r="Y104" s="393">
        <f t="shared" si="150"/>
        <v>0</v>
      </c>
      <c r="Z104" s="392">
        <f t="shared" si="151"/>
        <v>0</v>
      </c>
      <c r="AA104" s="393">
        <f t="shared" si="152"/>
        <v>0</v>
      </c>
      <c r="AB104" s="393">
        <f t="shared" si="153"/>
        <v>0</v>
      </c>
      <c r="AC104" s="392">
        <f t="shared" si="154"/>
        <v>0</v>
      </c>
      <c r="AD104" s="393">
        <f t="shared" si="155"/>
        <v>0</v>
      </c>
      <c r="AE104" s="394">
        <f t="shared" si="8"/>
        <v>2021</v>
      </c>
      <c r="AF104" s="393">
        <f t="shared" si="156"/>
        <v>0</v>
      </c>
      <c r="AG104" s="392">
        <f t="shared" si="157"/>
        <v>0</v>
      </c>
      <c r="AH104" s="388">
        <f t="shared" si="158"/>
        <v>0</v>
      </c>
      <c r="AI104" s="395">
        <f t="shared" si="159"/>
        <v>0</v>
      </c>
      <c r="AJ104" s="396">
        <f t="shared" si="160"/>
        <v>0</v>
      </c>
      <c r="AK104" s="388">
        <f t="shared" si="161"/>
        <v>0</v>
      </c>
      <c r="AL104" s="397">
        <f t="shared" si="162"/>
        <v>7</v>
      </c>
      <c r="AM104" s="393">
        <f t="shared" si="163"/>
        <v>6</v>
      </c>
      <c r="AN104" s="393">
        <f t="shared" si="164"/>
        <v>6</v>
      </c>
      <c r="AO104" s="393">
        <f t="shared" si="165"/>
        <v>6</v>
      </c>
      <c r="AP104" s="393">
        <f t="shared" si="166"/>
        <v>6</v>
      </c>
      <c r="AQ104" s="393">
        <f t="shared" si="167"/>
        <v>6</v>
      </c>
      <c r="AR104" s="393">
        <f t="shared" si="168"/>
        <v>6</v>
      </c>
      <c r="AS104" s="393">
        <f t="shared" si="169"/>
        <v>6</v>
      </c>
      <c r="AT104" s="393">
        <f t="shared" si="170"/>
        <v>6</v>
      </c>
      <c r="AU104" s="393">
        <f t="shared" si="171"/>
        <v>6</v>
      </c>
      <c r="AV104" s="393">
        <f t="shared" si="172"/>
        <v>6</v>
      </c>
      <c r="AW104" s="393">
        <f t="shared" si="173"/>
        <v>6</v>
      </c>
      <c r="AX104" s="393">
        <f t="shared" si="174"/>
        <v>6</v>
      </c>
      <c r="AY104" s="393">
        <f t="shared" si="175"/>
        <v>6</v>
      </c>
      <c r="AZ104" s="393">
        <f t="shared" si="176"/>
        <v>6</v>
      </c>
      <c r="BA104" s="393">
        <f t="shared" si="177"/>
        <v>6</v>
      </c>
      <c r="BB104" s="393">
        <f t="shared" si="178"/>
        <v>6</v>
      </c>
      <c r="BC104" s="393">
        <f t="shared" si="179"/>
        <v>6</v>
      </c>
      <c r="BD104" s="393">
        <f t="shared" si="129"/>
        <v>6</v>
      </c>
      <c r="BE104" s="393">
        <f t="shared" si="180"/>
        <v>12</v>
      </c>
      <c r="BF104" s="393">
        <f t="shared" si="181"/>
        <v>12</v>
      </c>
      <c r="BG104" s="393">
        <f t="shared" si="182"/>
        <v>12</v>
      </c>
      <c r="BH104" s="398">
        <f t="shared" si="183"/>
        <v>0</v>
      </c>
      <c r="BI104" s="398">
        <f t="shared" si="184"/>
        <v>0</v>
      </c>
      <c r="BJ104" s="398">
        <f t="shared" si="185"/>
        <v>0</v>
      </c>
      <c r="BK104" s="398">
        <f t="shared" si="186"/>
        <v>0</v>
      </c>
      <c r="BL104" s="398">
        <f t="shared" si="187"/>
        <v>0</v>
      </c>
      <c r="BM104" s="387">
        <f t="shared" si="188"/>
        <v>0</v>
      </c>
      <c r="BN104" s="398">
        <f t="shared" si="189"/>
        <v>0</v>
      </c>
      <c r="BO104" s="398">
        <f t="shared" si="190"/>
        <v>0</v>
      </c>
      <c r="BP104" s="398">
        <f t="shared" si="191"/>
        <v>0</v>
      </c>
      <c r="BQ104" s="398">
        <f t="shared" si="192"/>
        <v>0</v>
      </c>
      <c r="BR104" s="398">
        <f t="shared" si="193"/>
        <v>0</v>
      </c>
      <c r="BS104" s="398">
        <f t="shared" si="194"/>
        <v>0</v>
      </c>
      <c r="BT104" s="398">
        <f t="shared" si="195"/>
        <v>0</v>
      </c>
      <c r="BU104" s="398">
        <f t="shared" si="196"/>
        <v>0</v>
      </c>
      <c r="BV104" s="398">
        <f t="shared" si="197"/>
        <v>0</v>
      </c>
      <c r="BW104" s="398">
        <f t="shared" si="198"/>
        <v>0</v>
      </c>
      <c r="BX104" s="398">
        <f t="shared" si="199"/>
        <v>0</v>
      </c>
      <c r="BY104" s="398">
        <f t="shared" si="200"/>
        <v>0</v>
      </c>
      <c r="BZ104" s="398">
        <f t="shared" si="201"/>
        <v>0</v>
      </c>
      <c r="CA104" s="398">
        <f t="shared" si="202"/>
        <v>0</v>
      </c>
      <c r="CB104" s="398">
        <f t="shared" si="203"/>
        <v>0</v>
      </c>
      <c r="CC104" s="398">
        <f t="shared" si="204"/>
        <v>0</v>
      </c>
      <c r="CD104" s="398">
        <f t="shared" si="205"/>
        <v>0</v>
      </c>
      <c r="CE104" s="398">
        <f t="shared" si="206"/>
        <v>0</v>
      </c>
      <c r="CF104" s="398">
        <f t="shared" si="207"/>
        <v>0</v>
      </c>
      <c r="CG104" s="398">
        <f t="shared" si="208"/>
        <v>0</v>
      </c>
      <c r="CH104" s="398">
        <f t="shared" si="209"/>
        <v>0</v>
      </c>
      <c r="CI104" s="398">
        <f t="shared" si="210"/>
        <v>0</v>
      </c>
      <c r="CJ104" s="399"/>
      <c r="CK104" s="400" t="s">
        <v>339</v>
      </c>
      <c r="CL104" s="399">
        <f t="shared" si="211"/>
        <v>0</v>
      </c>
      <c r="CM104" s="399">
        <f t="shared" si="212"/>
        <v>0</v>
      </c>
      <c r="CN104" s="399">
        <f t="shared" si="213"/>
        <v>0</v>
      </c>
      <c r="CO104" s="399">
        <f t="shared" si="214"/>
        <v>0</v>
      </c>
      <c r="CP104" s="399">
        <f t="shared" si="215"/>
        <v>0</v>
      </c>
      <c r="CQ104" s="399">
        <f t="shared" si="216"/>
        <v>0</v>
      </c>
      <c r="CR104" s="399">
        <f t="shared" si="217"/>
        <v>0</v>
      </c>
      <c r="CS104" s="399">
        <f t="shared" si="218"/>
        <v>0</v>
      </c>
      <c r="CT104" s="399">
        <f t="shared" si="219"/>
        <v>0</v>
      </c>
      <c r="CU104" s="399">
        <f t="shared" si="220"/>
        <v>0</v>
      </c>
      <c r="CV104" s="399">
        <f t="shared" si="221"/>
        <v>0</v>
      </c>
      <c r="CW104" s="399">
        <f t="shared" si="222"/>
        <v>0</v>
      </c>
      <c r="CX104" s="399">
        <f t="shared" si="223"/>
        <v>0</v>
      </c>
      <c r="CY104" s="399">
        <f t="shared" si="224"/>
        <v>0</v>
      </c>
      <c r="CZ104" s="399">
        <f t="shared" si="225"/>
        <v>0</v>
      </c>
      <c r="DA104" s="399">
        <f t="shared" si="226"/>
        <v>0</v>
      </c>
      <c r="DB104" s="399">
        <f t="shared" si="227"/>
        <v>0</v>
      </c>
      <c r="DC104" s="399">
        <f t="shared" si="228"/>
        <v>0</v>
      </c>
      <c r="DD104" s="399">
        <f t="shared" si="229"/>
        <v>0</v>
      </c>
      <c r="DE104" s="399">
        <f t="shared" si="230"/>
        <v>0</v>
      </c>
      <c r="DF104" s="399">
        <f t="shared" si="126"/>
        <v>0</v>
      </c>
      <c r="DG104" s="399">
        <f t="shared" si="231"/>
        <v>0</v>
      </c>
      <c r="DH104" s="399">
        <f t="shared" si="127"/>
        <v>0</v>
      </c>
      <c r="DI104" s="399">
        <f t="shared" si="128"/>
        <v>0</v>
      </c>
      <c r="DJ104" s="399">
        <f t="shared" si="232"/>
        <v>0</v>
      </c>
      <c r="DK104" s="399">
        <f t="shared" si="123"/>
        <v>0</v>
      </c>
      <c r="DL104" s="399">
        <f t="shared" si="124"/>
        <v>0</v>
      </c>
      <c r="DM104" s="399">
        <f t="shared" si="117"/>
        <v>0</v>
      </c>
      <c r="DN104" s="399">
        <f t="shared" si="125"/>
        <v>0</v>
      </c>
      <c r="DO104" s="399">
        <f t="shared" si="233"/>
        <v>0</v>
      </c>
      <c r="DP104" s="398"/>
      <c r="DQ104" s="399"/>
      <c r="DR104" s="399"/>
      <c r="DS104" s="399">
        <f t="shared" si="122"/>
        <v>0</v>
      </c>
      <c r="DT104" s="399">
        <f t="shared" si="130"/>
        <v>0</v>
      </c>
      <c r="DU104" s="399"/>
      <c r="DV104" s="401"/>
      <c r="DW104" s="645"/>
      <c r="DX104" s="406"/>
    </row>
    <row r="105" spans="1:128" ht="20.100000000000001" hidden="1" customHeight="1">
      <c r="A105" s="663">
        <f t="shared" si="131"/>
        <v>69</v>
      </c>
      <c r="B105" s="664" t="s">
        <v>380</v>
      </c>
      <c r="C105" s="385" t="s">
        <v>344</v>
      </c>
      <c r="D105" s="385" t="s">
        <v>226</v>
      </c>
      <c r="E105" s="385">
        <v>2018</v>
      </c>
      <c r="F105" s="386"/>
      <c r="G105" s="387">
        <f t="shared" si="132"/>
        <v>4</v>
      </c>
      <c r="H105" s="387">
        <f t="shared" si="133"/>
        <v>0</v>
      </c>
      <c r="I105" s="387">
        <f t="shared" si="134"/>
        <v>4</v>
      </c>
      <c r="J105" s="388">
        <f t="shared" si="135"/>
        <v>0</v>
      </c>
      <c r="K105" s="389">
        <f t="shared" si="136"/>
        <v>0</v>
      </c>
      <c r="L105" s="390">
        <f t="shared" si="137"/>
        <v>0.5</v>
      </c>
      <c r="M105" s="391" t="str">
        <f t="shared" si="138"/>
        <v>I</v>
      </c>
      <c r="N105" s="389">
        <f t="shared" si="139"/>
        <v>0</v>
      </c>
      <c r="O105" s="388">
        <f t="shared" si="140"/>
        <v>0</v>
      </c>
      <c r="P105" s="388">
        <f t="shared" si="141"/>
        <v>0</v>
      </c>
      <c r="Q105" s="392">
        <f t="shared" si="142"/>
        <v>0</v>
      </c>
      <c r="R105" s="393">
        <f t="shared" si="143"/>
        <v>0</v>
      </c>
      <c r="S105" s="393">
        <f t="shared" si="144"/>
        <v>0</v>
      </c>
      <c r="T105" s="392">
        <f t="shared" si="145"/>
        <v>0</v>
      </c>
      <c r="U105" s="393">
        <f t="shared" si="146"/>
        <v>0</v>
      </c>
      <c r="V105" s="393">
        <f t="shared" si="147"/>
        <v>0</v>
      </c>
      <c r="W105" s="392">
        <f t="shared" si="148"/>
        <v>0</v>
      </c>
      <c r="X105" s="393">
        <f t="shared" si="149"/>
        <v>0</v>
      </c>
      <c r="Y105" s="393">
        <f t="shared" si="150"/>
        <v>0</v>
      </c>
      <c r="Z105" s="392">
        <f t="shared" si="151"/>
        <v>0</v>
      </c>
      <c r="AA105" s="393">
        <f t="shared" si="152"/>
        <v>0</v>
      </c>
      <c r="AB105" s="393">
        <f t="shared" si="153"/>
        <v>0</v>
      </c>
      <c r="AC105" s="392">
        <f t="shared" si="154"/>
        <v>0</v>
      </c>
      <c r="AD105" s="393">
        <f t="shared" si="155"/>
        <v>0</v>
      </c>
      <c r="AE105" s="394">
        <f t="shared" si="8"/>
        <v>2021</v>
      </c>
      <c r="AF105" s="393">
        <f t="shared" si="156"/>
        <v>0</v>
      </c>
      <c r="AG105" s="392">
        <f t="shared" si="157"/>
        <v>0</v>
      </c>
      <c r="AH105" s="388">
        <f t="shared" si="158"/>
        <v>0</v>
      </c>
      <c r="AI105" s="395">
        <f t="shared" si="159"/>
        <v>0</v>
      </c>
      <c r="AJ105" s="396">
        <f t="shared" si="160"/>
        <v>0</v>
      </c>
      <c r="AK105" s="388">
        <f t="shared" si="161"/>
        <v>0</v>
      </c>
      <c r="AL105" s="397">
        <f t="shared" si="162"/>
        <v>7</v>
      </c>
      <c r="AM105" s="393">
        <f t="shared" si="163"/>
        <v>6</v>
      </c>
      <c r="AN105" s="393">
        <f t="shared" si="164"/>
        <v>6</v>
      </c>
      <c r="AO105" s="393">
        <f t="shared" si="165"/>
        <v>6</v>
      </c>
      <c r="AP105" s="393">
        <f t="shared" si="166"/>
        <v>6</v>
      </c>
      <c r="AQ105" s="393">
        <f t="shared" si="167"/>
        <v>6</v>
      </c>
      <c r="AR105" s="393">
        <f t="shared" si="168"/>
        <v>6</v>
      </c>
      <c r="AS105" s="393">
        <f t="shared" si="169"/>
        <v>6</v>
      </c>
      <c r="AT105" s="393">
        <f t="shared" si="170"/>
        <v>6</v>
      </c>
      <c r="AU105" s="393">
        <f t="shared" si="171"/>
        <v>6</v>
      </c>
      <c r="AV105" s="393">
        <f t="shared" si="172"/>
        <v>6</v>
      </c>
      <c r="AW105" s="393">
        <f t="shared" si="173"/>
        <v>6</v>
      </c>
      <c r="AX105" s="393">
        <f t="shared" si="174"/>
        <v>6</v>
      </c>
      <c r="AY105" s="393">
        <f t="shared" si="175"/>
        <v>6</v>
      </c>
      <c r="AZ105" s="393">
        <f t="shared" si="176"/>
        <v>6</v>
      </c>
      <c r="BA105" s="393">
        <f t="shared" si="177"/>
        <v>6</v>
      </c>
      <c r="BB105" s="393">
        <f t="shared" si="178"/>
        <v>6</v>
      </c>
      <c r="BC105" s="393">
        <f t="shared" si="179"/>
        <v>6</v>
      </c>
      <c r="BD105" s="393">
        <f t="shared" si="129"/>
        <v>6</v>
      </c>
      <c r="BE105" s="393">
        <f t="shared" si="180"/>
        <v>12</v>
      </c>
      <c r="BF105" s="393">
        <f t="shared" si="181"/>
        <v>12</v>
      </c>
      <c r="BG105" s="393">
        <f t="shared" si="182"/>
        <v>12</v>
      </c>
      <c r="BH105" s="398">
        <f t="shared" si="183"/>
        <v>0</v>
      </c>
      <c r="BI105" s="398">
        <f t="shared" si="184"/>
        <v>0</v>
      </c>
      <c r="BJ105" s="398">
        <f t="shared" si="185"/>
        <v>0</v>
      </c>
      <c r="BK105" s="398">
        <f t="shared" si="186"/>
        <v>0</v>
      </c>
      <c r="BL105" s="398">
        <f t="shared" si="187"/>
        <v>0</v>
      </c>
      <c r="BM105" s="387">
        <f t="shared" si="188"/>
        <v>0</v>
      </c>
      <c r="BN105" s="398">
        <f t="shared" si="189"/>
        <v>0</v>
      </c>
      <c r="BO105" s="398">
        <f t="shared" si="190"/>
        <v>0</v>
      </c>
      <c r="BP105" s="398">
        <f t="shared" si="191"/>
        <v>0</v>
      </c>
      <c r="BQ105" s="398">
        <f t="shared" si="192"/>
        <v>0</v>
      </c>
      <c r="BR105" s="398">
        <f t="shared" si="193"/>
        <v>0</v>
      </c>
      <c r="BS105" s="398">
        <f t="shared" si="194"/>
        <v>0</v>
      </c>
      <c r="BT105" s="398">
        <f t="shared" si="195"/>
        <v>0</v>
      </c>
      <c r="BU105" s="398">
        <f t="shared" si="196"/>
        <v>0</v>
      </c>
      <c r="BV105" s="398">
        <f t="shared" si="197"/>
        <v>0</v>
      </c>
      <c r="BW105" s="398">
        <f t="shared" si="198"/>
        <v>0</v>
      </c>
      <c r="BX105" s="398">
        <f t="shared" si="199"/>
        <v>0</v>
      </c>
      <c r="BY105" s="398">
        <f t="shared" si="200"/>
        <v>0</v>
      </c>
      <c r="BZ105" s="398">
        <f t="shared" si="201"/>
        <v>0</v>
      </c>
      <c r="CA105" s="398">
        <f t="shared" si="202"/>
        <v>0</v>
      </c>
      <c r="CB105" s="398">
        <f t="shared" si="203"/>
        <v>0</v>
      </c>
      <c r="CC105" s="398">
        <f t="shared" si="204"/>
        <v>0</v>
      </c>
      <c r="CD105" s="398">
        <f t="shared" si="205"/>
        <v>0</v>
      </c>
      <c r="CE105" s="398">
        <f t="shared" si="206"/>
        <v>0</v>
      </c>
      <c r="CF105" s="398">
        <f t="shared" si="207"/>
        <v>0</v>
      </c>
      <c r="CG105" s="398">
        <f t="shared" si="208"/>
        <v>0</v>
      </c>
      <c r="CH105" s="398">
        <f t="shared" si="209"/>
        <v>0</v>
      </c>
      <c r="CI105" s="398">
        <f t="shared" si="210"/>
        <v>0</v>
      </c>
      <c r="CJ105" s="399"/>
      <c r="CK105" s="400" t="s">
        <v>339</v>
      </c>
      <c r="CL105" s="399">
        <f t="shared" si="211"/>
        <v>0</v>
      </c>
      <c r="CM105" s="399">
        <f t="shared" si="212"/>
        <v>0</v>
      </c>
      <c r="CN105" s="399">
        <f t="shared" si="213"/>
        <v>0</v>
      </c>
      <c r="CO105" s="399">
        <f t="shared" si="214"/>
        <v>0</v>
      </c>
      <c r="CP105" s="399">
        <f t="shared" si="215"/>
        <v>0</v>
      </c>
      <c r="CQ105" s="399">
        <f t="shared" si="216"/>
        <v>0</v>
      </c>
      <c r="CR105" s="399">
        <f t="shared" si="217"/>
        <v>0</v>
      </c>
      <c r="CS105" s="399">
        <f t="shared" si="218"/>
        <v>0</v>
      </c>
      <c r="CT105" s="399">
        <f t="shared" si="219"/>
        <v>0</v>
      </c>
      <c r="CU105" s="399">
        <f t="shared" si="220"/>
        <v>0</v>
      </c>
      <c r="CV105" s="399">
        <f t="shared" si="221"/>
        <v>0</v>
      </c>
      <c r="CW105" s="399">
        <f t="shared" si="222"/>
        <v>0</v>
      </c>
      <c r="CX105" s="399">
        <f t="shared" si="223"/>
        <v>0</v>
      </c>
      <c r="CY105" s="399">
        <f t="shared" si="224"/>
        <v>0</v>
      </c>
      <c r="CZ105" s="399">
        <f t="shared" si="225"/>
        <v>0</v>
      </c>
      <c r="DA105" s="399">
        <f t="shared" si="226"/>
        <v>0</v>
      </c>
      <c r="DB105" s="399">
        <f t="shared" si="227"/>
        <v>0</v>
      </c>
      <c r="DC105" s="399">
        <f t="shared" si="228"/>
        <v>0</v>
      </c>
      <c r="DD105" s="399">
        <f t="shared" si="229"/>
        <v>0</v>
      </c>
      <c r="DE105" s="399">
        <f t="shared" si="230"/>
        <v>0</v>
      </c>
      <c r="DF105" s="399">
        <f t="shared" si="126"/>
        <v>0</v>
      </c>
      <c r="DG105" s="399">
        <f t="shared" si="231"/>
        <v>0</v>
      </c>
      <c r="DH105" s="399">
        <f t="shared" si="127"/>
        <v>0</v>
      </c>
      <c r="DI105" s="399">
        <f t="shared" si="128"/>
        <v>0</v>
      </c>
      <c r="DJ105" s="399">
        <f t="shared" si="232"/>
        <v>0</v>
      </c>
      <c r="DK105" s="399">
        <f t="shared" si="123"/>
        <v>0</v>
      </c>
      <c r="DL105" s="399">
        <f t="shared" si="124"/>
        <v>0</v>
      </c>
      <c r="DM105" s="399">
        <f t="shared" ref="DM105:DM168" si="234">IF($E105&gt;=2022,0,IF($AE105-2021&lt;=0,DL105,IF($M105="I",0.25*$K105*BG105/12,IF($M105="II",0.125*$K105*BG105/12,IF($M105="III",0.0625*$K105*BG105/12,IF($M105="IV",0.05*$K105*BG105/12,$K105))))))</f>
        <v>0</v>
      </c>
      <c r="DN105" s="399">
        <f t="shared" si="125"/>
        <v>0</v>
      </c>
      <c r="DO105" s="399">
        <f t="shared" si="233"/>
        <v>0</v>
      </c>
      <c r="DP105" s="398"/>
      <c r="DQ105" s="399"/>
      <c r="DR105" s="399"/>
      <c r="DS105" s="399">
        <f t="shared" si="122"/>
        <v>0</v>
      </c>
      <c r="DT105" s="399">
        <f t="shared" si="130"/>
        <v>0</v>
      </c>
      <c r="DU105" s="399"/>
      <c r="DV105" s="401"/>
      <c r="DW105" s="645"/>
      <c r="DX105" s="406"/>
    </row>
    <row r="106" spans="1:128" ht="20.100000000000001" hidden="1" customHeight="1">
      <c r="A106" s="663">
        <f t="shared" si="131"/>
        <v>70</v>
      </c>
      <c r="B106" s="664" t="s">
        <v>380</v>
      </c>
      <c r="C106" s="385" t="s">
        <v>344</v>
      </c>
      <c r="D106" s="385" t="s">
        <v>226</v>
      </c>
      <c r="E106" s="385">
        <v>2018</v>
      </c>
      <c r="F106" s="386"/>
      <c r="G106" s="387">
        <f t="shared" si="132"/>
        <v>4</v>
      </c>
      <c r="H106" s="387">
        <f t="shared" si="133"/>
        <v>0</v>
      </c>
      <c r="I106" s="387">
        <f t="shared" si="134"/>
        <v>4</v>
      </c>
      <c r="J106" s="388">
        <f t="shared" si="135"/>
        <v>0</v>
      </c>
      <c r="K106" s="389">
        <f t="shared" si="136"/>
        <v>0</v>
      </c>
      <c r="L106" s="390">
        <f t="shared" si="137"/>
        <v>0.5</v>
      </c>
      <c r="M106" s="391" t="str">
        <f t="shared" si="138"/>
        <v>I</v>
      </c>
      <c r="N106" s="389">
        <f t="shared" si="139"/>
        <v>0</v>
      </c>
      <c r="O106" s="388">
        <f t="shared" si="140"/>
        <v>0</v>
      </c>
      <c r="P106" s="388">
        <f t="shared" si="141"/>
        <v>0</v>
      </c>
      <c r="Q106" s="392">
        <f t="shared" si="142"/>
        <v>0</v>
      </c>
      <c r="R106" s="393">
        <f t="shared" si="143"/>
        <v>0</v>
      </c>
      <c r="S106" s="393">
        <f t="shared" si="144"/>
        <v>0</v>
      </c>
      <c r="T106" s="392">
        <f t="shared" si="145"/>
        <v>0</v>
      </c>
      <c r="U106" s="393">
        <f t="shared" si="146"/>
        <v>0</v>
      </c>
      <c r="V106" s="393">
        <f t="shared" si="147"/>
        <v>0</v>
      </c>
      <c r="W106" s="392">
        <f t="shared" si="148"/>
        <v>0</v>
      </c>
      <c r="X106" s="393">
        <f t="shared" si="149"/>
        <v>0</v>
      </c>
      <c r="Y106" s="393">
        <f t="shared" si="150"/>
        <v>0</v>
      </c>
      <c r="Z106" s="392">
        <f t="shared" si="151"/>
        <v>0</v>
      </c>
      <c r="AA106" s="393">
        <f t="shared" si="152"/>
        <v>0</v>
      </c>
      <c r="AB106" s="393">
        <f t="shared" si="153"/>
        <v>0</v>
      </c>
      <c r="AC106" s="392">
        <f t="shared" si="154"/>
        <v>0</v>
      </c>
      <c r="AD106" s="393">
        <f t="shared" si="155"/>
        <v>0</v>
      </c>
      <c r="AE106" s="394">
        <f t="shared" si="8"/>
        <v>2021</v>
      </c>
      <c r="AF106" s="393">
        <f t="shared" si="156"/>
        <v>0</v>
      </c>
      <c r="AG106" s="392">
        <f t="shared" si="157"/>
        <v>0</v>
      </c>
      <c r="AH106" s="388">
        <f t="shared" si="158"/>
        <v>0</v>
      </c>
      <c r="AI106" s="395">
        <f t="shared" si="159"/>
        <v>0</v>
      </c>
      <c r="AJ106" s="396">
        <f t="shared" si="160"/>
        <v>0</v>
      </c>
      <c r="AK106" s="388">
        <f t="shared" si="161"/>
        <v>0</v>
      </c>
      <c r="AL106" s="397">
        <f t="shared" si="162"/>
        <v>7</v>
      </c>
      <c r="AM106" s="393">
        <f t="shared" si="163"/>
        <v>6</v>
      </c>
      <c r="AN106" s="393">
        <f t="shared" si="164"/>
        <v>6</v>
      </c>
      <c r="AO106" s="393">
        <f t="shared" si="165"/>
        <v>6</v>
      </c>
      <c r="AP106" s="393">
        <f t="shared" si="166"/>
        <v>6</v>
      </c>
      <c r="AQ106" s="393">
        <f t="shared" si="167"/>
        <v>6</v>
      </c>
      <c r="AR106" s="393">
        <f t="shared" si="168"/>
        <v>6</v>
      </c>
      <c r="AS106" s="393">
        <f t="shared" si="169"/>
        <v>6</v>
      </c>
      <c r="AT106" s="393">
        <f t="shared" si="170"/>
        <v>6</v>
      </c>
      <c r="AU106" s="393">
        <f t="shared" si="171"/>
        <v>6</v>
      </c>
      <c r="AV106" s="393">
        <f t="shared" si="172"/>
        <v>6</v>
      </c>
      <c r="AW106" s="393">
        <f t="shared" si="173"/>
        <v>6</v>
      </c>
      <c r="AX106" s="393">
        <f t="shared" si="174"/>
        <v>6</v>
      </c>
      <c r="AY106" s="393">
        <f t="shared" si="175"/>
        <v>6</v>
      </c>
      <c r="AZ106" s="393">
        <f t="shared" si="176"/>
        <v>6</v>
      </c>
      <c r="BA106" s="393">
        <f t="shared" si="177"/>
        <v>6</v>
      </c>
      <c r="BB106" s="393">
        <f t="shared" si="178"/>
        <v>6</v>
      </c>
      <c r="BC106" s="393">
        <f t="shared" si="179"/>
        <v>6</v>
      </c>
      <c r="BD106" s="393">
        <f t="shared" si="129"/>
        <v>6</v>
      </c>
      <c r="BE106" s="393">
        <f t="shared" si="180"/>
        <v>12</v>
      </c>
      <c r="BF106" s="393">
        <f t="shared" si="181"/>
        <v>12</v>
      </c>
      <c r="BG106" s="393">
        <f t="shared" si="182"/>
        <v>12</v>
      </c>
      <c r="BH106" s="398">
        <f t="shared" si="183"/>
        <v>0</v>
      </c>
      <c r="BI106" s="398">
        <f t="shared" si="184"/>
        <v>0</v>
      </c>
      <c r="BJ106" s="398">
        <f t="shared" si="185"/>
        <v>0</v>
      </c>
      <c r="BK106" s="398">
        <f t="shared" si="186"/>
        <v>0</v>
      </c>
      <c r="BL106" s="398">
        <f t="shared" si="187"/>
        <v>0</v>
      </c>
      <c r="BM106" s="387">
        <f t="shared" si="188"/>
        <v>0</v>
      </c>
      <c r="BN106" s="398">
        <f t="shared" si="189"/>
        <v>0</v>
      </c>
      <c r="BO106" s="398">
        <f t="shared" si="190"/>
        <v>0</v>
      </c>
      <c r="BP106" s="398">
        <f t="shared" si="191"/>
        <v>0</v>
      </c>
      <c r="BQ106" s="398">
        <f t="shared" si="192"/>
        <v>0</v>
      </c>
      <c r="BR106" s="398">
        <f t="shared" si="193"/>
        <v>0</v>
      </c>
      <c r="BS106" s="398">
        <f t="shared" si="194"/>
        <v>0</v>
      </c>
      <c r="BT106" s="398">
        <f t="shared" si="195"/>
        <v>0</v>
      </c>
      <c r="BU106" s="398">
        <f t="shared" si="196"/>
        <v>0</v>
      </c>
      <c r="BV106" s="398">
        <f t="shared" si="197"/>
        <v>0</v>
      </c>
      <c r="BW106" s="398">
        <f t="shared" si="198"/>
        <v>0</v>
      </c>
      <c r="BX106" s="398">
        <f t="shared" si="199"/>
        <v>0</v>
      </c>
      <c r="BY106" s="398">
        <f t="shared" si="200"/>
        <v>0</v>
      </c>
      <c r="BZ106" s="398">
        <f t="shared" si="201"/>
        <v>0</v>
      </c>
      <c r="CA106" s="398">
        <f t="shared" si="202"/>
        <v>0</v>
      </c>
      <c r="CB106" s="398">
        <f t="shared" si="203"/>
        <v>0</v>
      </c>
      <c r="CC106" s="398">
        <f t="shared" si="204"/>
        <v>0</v>
      </c>
      <c r="CD106" s="398">
        <f t="shared" si="205"/>
        <v>0</v>
      </c>
      <c r="CE106" s="398">
        <f t="shared" si="206"/>
        <v>0</v>
      </c>
      <c r="CF106" s="398">
        <f t="shared" si="207"/>
        <v>0</v>
      </c>
      <c r="CG106" s="398">
        <f t="shared" si="208"/>
        <v>0</v>
      </c>
      <c r="CH106" s="398">
        <f t="shared" si="209"/>
        <v>0</v>
      </c>
      <c r="CI106" s="398">
        <f t="shared" si="210"/>
        <v>0</v>
      </c>
      <c r="CJ106" s="399"/>
      <c r="CK106" s="400" t="s">
        <v>339</v>
      </c>
      <c r="CL106" s="399">
        <f t="shared" si="211"/>
        <v>0</v>
      </c>
      <c r="CM106" s="399">
        <f t="shared" si="212"/>
        <v>0</v>
      </c>
      <c r="CN106" s="399">
        <f t="shared" si="213"/>
        <v>0</v>
      </c>
      <c r="CO106" s="399">
        <f t="shared" si="214"/>
        <v>0</v>
      </c>
      <c r="CP106" s="399">
        <f t="shared" si="215"/>
        <v>0</v>
      </c>
      <c r="CQ106" s="399">
        <f t="shared" si="216"/>
        <v>0</v>
      </c>
      <c r="CR106" s="399">
        <f t="shared" si="217"/>
        <v>0</v>
      </c>
      <c r="CS106" s="399">
        <f t="shared" si="218"/>
        <v>0</v>
      </c>
      <c r="CT106" s="399">
        <f t="shared" si="219"/>
        <v>0</v>
      </c>
      <c r="CU106" s="399">
        <f t="shared" si="220"/>
        <v>0</v>
      </c>
      <c r="CV106" s="399">
        <f t="shared" si="221"/>
        <v>0</v>
      </c>
      <c r="CW106" s="399">
        <f t="shared" si="222"/>
        <v>0</v>
      </c>
      <c r="CX106" s="399">
        <f t="shared" si="223"/>
        <v>0</v>
      </c>
      <c r="CY106" s="399">
        <f t="shared" si="224"/>
        <v>0</v>
      </c>
      <c r="CZ106" s="399">
        <f t="shared" si="225"/>
        <v>0</v>
      </c>
      <c r="DA106" s="399">
        <f t="shared" si="226"/>
        <v>0</v>
      </c>
      <c r="DB106" s="399">
        <f t="shared" si="227"/>
        <v>0</v>
      </c>
      <c r="DC106" s="399">
        <f t="shared" si="228"/>
        <v>0</v>
      </c>
      <c r="DD106" s="399">
        <f t="shared" si="229"/>
        <v>0</v>
      </c>
      <c r="DE106" s="399">
        <f t="shared" si="230"/>
        <v>0</v>
      </c>
      <c r="DF106" s="399">
        <f t="shared" si="126"/>
        <v>0</v>
      </c>
      <c r="DG106" s="399">
        <f t="shared" si="231"/>
        <v>0</v>
      </c>
      <c r="DH106" s="399">
        <f t="shared" si="127"/>
        <v>0</v>
      </c>
      <c r="DI106" s="399">
        <f t="shared" si="128"/>
        <v>0</v>
      </c>
      <c r="DJ106" s="399">
        <f t="shared" si="232"/>
        <v>0</v>
      </c>
      <c r="DK106" s="399">
        <f t="shared" si="123"/>
        <v>0</v>
      </c>
      <c r="DL106" s="399">
        <f t="shared" si="124"/>
        <v>0</v>
      </c>
      <c r="DM106" s="399">
        <f t="shared" si="234"/>
        <v>0</v>
      </c>
      <c r="DN106" s="399">
        <f t="shared" si="125"/>
        <v>0</v>
      </c>
      <c r="DO106" s="399">
        <f t="shared" si="233"/>
        <v>0</v>
      </c>
      <c r="DP106" s="398"/>
      <c r="DQ106" s="399"/>
      <c r="DR106" s="399"/>
      <c r="DS106" s="399">
        <f t="shared" si="122"/>
        <v>0</v>
      </c>
      <c r="DT106" s="399">
        <f t="shared" si="130"/>
        <v>0</v>
      </c>
      <c r="DU106" s="399"/>
      <c r="DV106" s="401"/>
      <c r="DW106" s="645"/>
      <c r="DX106" s="406"/>
    </row>
    <row r="107" spans="1:128" ht="20.100000000000001" hidden="1" customHeight="1">
      <c r="A107" s="663">
        <f t="shared" si="131"/>
        <v>71</v>
      </c>
      <c r="B107" s="664" t="s">
        <v>380</v>
      </c>
      <c r="C107" s="385" t="s">
        <v>344</v>
      </c>
      <c r="D107" s="385" t="s">
        <v>226</v>
      </c>
      <c r="E107" s="385">
        <v>2018</v>
      </c>
      <c r="F107" s="386"/>
      <c r="G107" s="387">
        <f t="shared" si="132"/>
        <v>4</v>
      </c>
      <c r="H107" s="387">
        <f t="shared" si="133"/>
        <v>0</v>
      </c>
      <c r="I107" s="387">
        <f t="shared" si="134"/>
        <v>4</v>
      </c>
      <c r="J107" s="388">
        <f t="shared" si="135"/>
        <v>0</v>
      </c>
      <c r="K107" s="389">
        <f t="shared" si="136"/>
        <v>0</v>
      </c>
      <c r="L107" s="390">
        <f t="shared" si="137"/>
        <v>0.5</v>
      </c>
      <c r="M107" s="391" t="str">
        <f t="shared" si="138"/>
        <v>I</v>
      </c>
      <c r="N107" s="389">
        <f t="shared" si="139"/>
        <v>0</v>
      </c>
      <c r="O107" s="388">
        <f t="shared" si="140"/>
        <v>0</v>
      </c>
      <c r="P107" s="388">
        <f t="shared" si="141"/>
        <v>0</v>
      </c>
      <c r="Q107" s="392">
        <f t="shared" si="142"/>
        <v>0</v>
      </c>
      <c r="R107" s="393">
        <f t="shared" si="143"/>
        <v>0</v>
      </c>
      <c r="S107" s="393">
        <f t="shared" si="144"/>
        <v>0</v>
      </c>
      <c r="T107" s="392">
        <f t="shared" si="145"/>
        <v>0</v>
      </c>
      <c r="U107" s="393">
        <f t="shared" si="146"/>
        <v>0</v>
      </c>
      <c r="V107" s="393">
        <f t="shared" si="147"/>
        <v>0</v>
      </c>
      <c r="W107" s="392">
        <f t="shared" si="148"/>
        <v>0</v>
      </c>
      <c r="X107" s="393">
        <f t="shared" si="149"/>
        <v>0</v>
      </c>
      <c r="Y107" s="393">
        <f t="shared" si="150"/>
        <v>0</v>
      </c>
      <c r="Z107" s="392">
        <f t="shared" si="151"/>
        <v>0</v>
      </c>
      <c r="AA107" s="393">
        <f t="shared" si="152"/>
        <v>0</v>
      </c>
      <c r="AB107" s="393">
        <f t="shared" si="153"/>
        <v>0</v>
      </c>
      <c r="AC107" s="392">
        <f t="shared" si="154"/>
        <v>0</v>
      </c>
      <c r="AD107" s="393">
        <f t="shared" si="155"/>
        <v>0</v>
      </c>
      <c r="AE107" s="394">
        <f t="shared" si="8"/>
        <v>2021</v>
      </c>
      <c r="AF107" s="393">
        <f t="shared" si="156"/>
        <v>0</v>
      </c>
      <c r="AG107" s="392">
        <f t="shared" si="157"/>
        <v>0</v>
      </c>
      <c r="AH107" s="388">
        <f t="shared" si="158"/>
        <v>0</v>
      </c>
      <c r="AI107" s="395">
        <f t="shared" si="159"/>
        <v>0</v>
      </c>
      <c r="AJ107" s="396">
        <f t="shared" si="160"/>
        <v>0</v>
      </c>
      <c r="AK107" s="388">
        <f t="shared" si="161"/>
        <v>0</v>
      </c>
      <c r="AL107" s="397">
        <f t="shared" si="162"/>
        <v>7</v>
      </c>
      <c r="AM107" s="393">
        <f t="shared" si="163"/>
        <v>6</v>
      </c>
      <c r="AN107" s="393">
        <f t="shared" si="164"/>
        <v>6</v>
      </c>
      <c r="AO107" s="393">
        <f t="shared" si="165"/>
        <v>6</v>
      </c>
      <c r="AP107" s="393">
        <f t="shared" si="166"/>
        <v>6</v>
      </c>
      <c r="AQ107" s="393">
        <f t="shared" si="167"/>
        <v>6</v>
      </c>
      <c r="AR107" s="393">
        <f t="shared" si="168"/>
        <v>6</v>
      </c>
      <c r="AS107" s="393">
        <f t="shared" si="169"/>
        <v>6</v>
      </c>
      <c r="AT107" s="393">
        <f t="shared" si="170"/>
        <v>6</v>
      </c>
      <c r="AU107" s="393">
        <f t="shared" si="171"/>
        <v>6</v>
      </c>
      <c r="AV107" s="393">
        <f t="shared" si="172"/>
        <v>6</v>
      </c>
      <c r="AW107" s="393">
        <f t="shared" si="173"/>
        <v>6</v>
      </c>
      <c r="AX107" s="393">
        <f t="shared" si="174"/>
        <v>6</v>
      </c>
      <c r="AY107" s="393">
        <f t="shared" si="175"/>
        <v>6</v>
      </c>
      <c r="AZ107" s="393">
        <f t="shared" si="176"/>
        <v>6</v>
      </c>
      <c r="BA107" s="393">
        <f t="shared" si="177"/>
        <v>6</v>
      </c>
      <c r="BB107" s="393">
        <f t="shared" si="178"/>
        <v>6</v>
      </c>
      <c r="BC107" s="393">
        <f t="shared" si="179"/>
        <v>6</v>
      </c>
      <c r="BD107" s="393">
        <f t="shared" si="129"/>
        <v>6</v>
      </c>
      <c r="BE107" s="393">
        <f t="shared" si="180"/>
        <v>12</v>
      </c>
      <c r="BF107" s="393">
        <f t="shared" si="181"/>
        <v>12</v>
      </c>
      <c r="BG107" s="393">
        <f t="shared" si="182"/>
        <v>12</v>
      </c>
      <c r="BH107" s="398">
        <f t="shared" si="183"/>
        <v>0</v>
      </c>
      <c r="BI107" s="398">
        <f t="shared" si="184"/>
        <v>0</v>
      </c>
      <c r="BJ107" s="398">
        <f t="shared" si="185"/>
        <v>0</v>
      </c>
      <c r="BK107" s="398">
        <f t="shared" si="186"/>
        <v>0</v>
      </c>
      <c r="BL107" s="398">
        <f t="shared" si="187"/>
        <v>0</v>
      </c>
      <c r="BM107" s="387">
        <f t="shared" si="188"/>
        <v>0</v>
      </c>
      <c r="BN107" s="398">
        <f t="shared" si="189"/>
        <v>0</v>
      </c>
      <c r="BO107" s="398">
        <f t="shared" si="190"/>
        <v>0</v>
      </c>
      <c r="BP107" s="398">
        <f t="shared" si="191"/>
        <v>0</v>
      </c>
      <c r="BQ107" s="398">
        <f t="shared" si="192"/>
        <v>0</v>
      </c>
      <c r="BR107" s="398">
        <f t="shared" si="193"/>
        <v>0</v>
      </c>
      <c r="BS107" s="398">
        <f t="shared" si="194"/>
        <v>0</v>
      </c>
      <c r="BT107" s="398">
        <f t="shared" si="195"/>
        <v>0</v>
      </c>
      <c r="BU107" s="398">
        <f t="shared" si="196"/>
        <v>0</v>
      </c>
      <c r="BV107" s="398">
        <f t="shared" si="197"/>
        <v>0</v>
      </c>
      <c r="BW107" s="398">
        <f t="shared" si="198"/>
        <v>0</v>
      </c>
      <c r="BX107" s="398">
        <f t="shared" si="199"/>
        <v>0</v>
      </c>
      <c r="BY107" s="398">
        <f t="shared" si="200"/>
        <v>0</v>
      </c>
      <c r="BZ107" s="398">
        <f t="shared" si="201"/>
        <v>0</v>
      </c>
      <c r="CA107" s="398">
        <f t="shared" si="202"/>
        <v>0</v>
      </c>
      <c r="CB107" s="398">
        <f t="shared" si="203"/>
        <v>0</v>
      </c>
      <c r="CC107" s="398">
        <f t="shared" si="204"/>
        <v>0</v>
      </c>
      <c r="CD107" s="398">
        <f t="shared" si="205"/>
        <v>0</v>
      </c>
      <c r="CE107" s="398">
        <f t="shared" si="206"/>
        <v>0</v>
      </c>
      <c r="CF107" s="398">
        <f t="shared" si="207"/>
        <v>0</v>
      </c>
      <c r="CG107" s="398">
        <f t="shared" si="208"/>
        <v>0</v>
      </c>
      <c r="CH107" s="398">
        <f t="shared" si="209"/>
        <v>0</v>
      </c>
      <c r="CI107" s="398">
        <f t="shared" si="210"/>
        <v>0</v>
      </c>
      <c r="CJ107" s="399"/>
      <c r="CK107" s="400" t="s">
        <v>339</v>
      </c>
      <c r="CL107" s="399">
        <f t="shared" si="211"/>
        <v>0</v>
      </c>
      <c r="CM107" s="399">
        <f t="shared" si="212"/>
        <v>0</v>
      </c>
      <c r="CN107" s="399">
        <f t="shared" si="213"/>
        <v>0</v>
      </c>
      <c r="CO107" s="399">
        <f t="shared" si="214"/>
        <v>0</v>
      </c>
      <c r="CP107" s="399">
        <f t="shared" si="215"/>
        <v>0</v>
      </c>
      <c r="CQ107" s="399">
        <f t="shared" si="216"/>
        <v>0</v>
      </c>
      <c r="CR107" s="399">
        <f t="shared" si="217"/>
        <v>0</v>
      </c>
      <c r="CS107" s="399">
        <f t="shared" si="218"/>
        <v>0</v>
      </c>
      <c r="CT107" s="399">
        <f t="shared" si="219"/>
        <v>0</v>
      </c>
      <c r="CU107" s="399">
        <f t="shared" si="220"/>
        <v>0</v>
      </c>
      <c r="CV107" s="399">
        <f t="shared" si="221"/>
        <v>0</v>
      </c>
      <c r="CW107" s="399">
        <f t="shared" si="222"/>
        <v>0</v>
      </c>
      <c r="CX107" s="399">
        <f t="shared" si="223"/>
        <v>0</v>
      </c>
      <c r="CY107" s="399">
        <f t="shared" si="224"/>
        <v>0</v>
      </c>
      <c r="CZ107" s="399">
        <f t="shared" si="225"/>
        <v>0</v>
      </c>
      <c r="DA107" s="399">
        <f t="shared" si="226"/>
        <v>0</v>
      </c>
      <c r="DB107" s="399">
        <f t="shared" si="227"/>
        <v>0</v>
      </c>
      <c r="DC107" s="399">
        <f t="shared" si="228"/>
        <v>0</v>
      </c>
      <c r="DD107" s="399">
        <f t="shared" si="229"/>
        <v>0</v>
      </c>
      <c r="DE107" s="399">
        <f t="shared" si="230"/>
        <v>0</v>
      </c>
      <c r="DF107" s="399">
        <f t="shared" si="126"/>
        <v>0</v>
      </c>
      <c r="DG107" s="399">
        <f t="shared" si="231"/>
        <v>0</v>
      </c>
      <c r="DH107" s="399">
        <f t="shared" si="127"/>
        <v>0</v>
      </c>
      <c r="DI107" s="399">
        <f t="shared" si="128"/>
        <v>0</v>
      </c>
      <c r="DJ107" s="399">
        <f t="shared" si="232"/>
        <v>0</v>
      </c>
      <c r="DK107" s="399">
        <f t="shared" si="123"/>
        <v>0</v>
      </c>
      <c r="DL107" s="399">
        <f t="shared" si="124"/>
        <v>0</v>
      </c>
      <c r="DM107" s="399">
        <f t="shared" si="234"/>
        <v>0</v>
      </c>
      <c r="DN107" s="399">
        <f t="shared" si="125"/>
        <v>0</v>
      </c>
      <c r="DO107" s="399">
        <f t="shared" si="233"/>
        <v>0</v>
      </c>
      <c r="DP107" s="398"/>
      <c r="DQ107" s="399"/>
      <c r="DR107" s="399"/>
      <c r="DS107" s="399">
        <f t="shared" si="122"/>
        <v>0</v>
      </c>
      <c r="DT107" s="399">
        <f t="shared" si="130"/>
        <v>0</v>
      </c>
      <c r="DU107" s="399"/>
      <c r="DV107" s="401"/>
      <c r="DW107" s="645"/>
      <c r="DX107" s="406"/>
    </row>
    <row r="108" spans="1:128" ht="20.100000000000001" hidden="1" customHeight="1">
      <c r="A108" s="663">
        <f t="shared" si="131"/>
        <v>72</v>
      </c>
      <c r="B108" s="664" t="s">
        <v>380</v>
      </c>
      <c r="C108" s="385" t="s">
        <v>344</v>
      </c>
      <c r="D108" s="385" t="s">
        <v>226</v>
      </c>
      <c r="E108" s="385">
        <v>2018</v>
      </c>
      <c r="F108" s="386"/>
      <c r="G108" s="387">
        <f t="shared" si="132"/>
        <v>4</v>
      </c>
      <c r="H108" s="387">
        <f t="shared" si="133"/>
        <v>0</v>
      </c>
      <c r="I108" s="387">
        <f t="shared" si="134"/>
        <v>4</v>
      </c>
      <c r="J108" s="388">
        <f t="shared" si="135"/>
        <v>0</v>
      </c>
      <c r="K108" s="389">
        <f t="shared" si="136"/>
        <v>0</v>
      </c>
      <c r="L108" s="390">
        <f t="shared" si="137"/>
        <v>0.5</v>
      </c>
      <c r="M108" s="391" t="str">
        <f t="shared" si="138"/>
        <v>I</v>
      </c>
      <c r="N108" s="389">
        <f t="shared" si="139"/>
        <v>0</v>
      </c>
      <c r="O108" s="388">
        <f t="shared" si="140"/>
        <v>0</v>
      </c>
      <c r="P108" s="388">
        <f t="shared" si="141"/>
        <v>0</v>
      </c>
      <c r="Q108" s="392">
        <f t="shared" si="142"/>
        <v>0</v>
      </c>
      <c r="R108" s="393">
        <f t="shared" si="143"/>
        <v>0</v>
      </c>
      <c r="S108" s="393">
        <f t="shared" si="144"/>
        <v>0</v>
      </c>
      <c r="T108" s="392">
        <f t="shared" si="145"/>
        <v>0</v>
      </c>
      <c r="U108" s="393">
        <f t="shared" si="146"/>
        <v>0</v>
      </c>
      <c r="V108" s="393">
        <f t="shared" si="147"/>
        <v>0</v>
      </c>
      <c r="W108" s="392">
        <f t="shared" si="148"/>
        <v>0</v>
      </c>
      <c r="X108" s="393">
        <f t="shared" si="149"/>
        <v>0</v>
      </c>
      <c r="Y108" s="393">
        <f t="shared" si="150"/>
        <v>0</v>
      </c>
      <c r="Z108" s="392">
        <f t="shared" si="151"/>
        <v>0</v>
      </c>
      <c r="AA108" s="393">
        <f t="shared" si="152"/>
        <v>0</v>
      </c>
      <c r="AB108" s="393">
        <f t="shared" si="153"/>
        <v>0</v>
      </c>
      <c r="AC108" s="392">
        <f t="shared" si="154"/>
        <v>0</v>
      </c>
      <c r="AD108" s="393">
        <f t="shared" si="155"/>
        <v>0</v>
      </c>
      <c r="AE108" s="394">
        <f t="shared" si="8"/>
        <v>2021</v>
      </c>
      <c r="AF108" s="393">
        <f t="shared" si="156"/>
        <v>0</v>
      </c>
      <c r="AG108" s="392">
        <f t="shared" si="157"/>
        <v>0</v>
      </c>
      <c r="AH108" s="388">
        <f t="shared" si="158"/>
        <v>0</v>
      </c>
      <c r="AI108" s="395">
        <f t="shared" si="159"/>
        <v>0</v>
      </c>
      <c r="AJ108" s="396">
        <f t="shared" si="160"/>
        <v>0</v>
      </c>
      <c r="AK108" s="388">
        <f t="shared" si="161"/>
        <v>0</v>
      </c>
      <c r="AL108" s="397">
        <f t="shared" si="162"/>
        <v>7</v>
      </c>
      <c r="AM108" s="393">
        <f t="shared" si="163"/>
        <v>6</v>
      </c>
      <c r="AN108" s="393">
        <f t="shared" si="164"/>
        <v>6</v>
      </c>
      <c r="AO108" s="393">
        <f t="shared" si="165"/>
        <v>6</v>
      </c>
      <c r="AP108" s="393">
        <f t="shared" si="166"/>
        <v>6</v>
      </c>
      <c r="AQ108" s="393">
        <f t="shared" si="167"/>
        <v>6</v>
      </c>
      <c r="AR108" s="393">
        <f t="shared" si="168"/>
        <v>6</v>
      </c>
      <c r="AS108" s="393">
        <f t="shared" si="169"/>
        <v>6</v>
      </c>
      <c r="AT108" s="393">
        <f t="shared" si="170"/>
        <v>6</v>
      </c>
      <c r="AU108" s="393">
        <f t="shared" si="171"/>
        <v>6</v>
      </c>
      <c r="AV108" s="393">
        <f t="shared" si="172"/>
        <v>6</v>
      </c>
      <c r="AW108" s="393">
        <f t="shared" si="173"/>
        <v>6</v>
      </c>
      <c r="AX108" s="393">
        <f t="shared" si="174"/>
        <v>6</v>
      </c>
      <c r="AY108" s="393">
        <f t="shared" si="175"/>
        <v>6</v>
      </c>
      <c r="AZ108" s="393">
        <f t="shared" si="176"/>
        <v>6</v>
      </c>
      <c r="BA108" s="393">
        <f t="shared" si="177"/>
        <v>6</v>
      </c>
      <c r="BB108" s="393">
        <f t="shared" si="178"/>
        <v>6</v>
      </c>
      <c r="BC108" s="393">
        <f t="shared" si="179"/>
        <v>6</v>
      </c>
      <c r="BD108" s="393">
        <f t="shared" si="129"/>
        <v>6</v>
      </c>
      <c r="BE108" s="393">
        <f t="shared" si="180"/>
        <v>12</v>
      </c>
      <c r="BF108" s="393">
        <f t="shared" si="181"/>
        <v>12</v>
      </c>
      <c r="BG108" s="393">
        <f t="shared" si="182"/>
        <v>12</v>
      </c>
      <c r="BH108" s="398">
        <f t="shared" si="183"/>
        <v>0</v>
      </c>
      <c r="BI108" s="398">
        <f t="shared" si="184"/>
        <v>0</v>
      </c>
      <c r="BJ108" s="398">
        <f t="shared" si="185"/>
        <v>0</v>
      </c>
      <c r="BK108" s="398">
        <f t="shared" si="186"/>
        <v>0</v>
      </c>
      <c r="BL108" s="398">
        <f t="shared" si="187"/>
        <v>0</v>
      </c>
      <c r="BM108" s="387">
        <f t="shared" si="188"/>
        <v>0</v>
      </c>
      <c r="BN108" s="398">
        <f t="shared" si="189"/>
        <v>0</v>
      </c>
      <c r="BO108" s="398">
        <f t="shared" si="190"/>
        <v>0</v>
      </c>
      <c r="BP108" s="398">
        <f t="shared" si="191"/>
        <v>0</v>
      </c>
      <c r="BQ108" s="398">
        <f t="shared" si="192"/>
        <v>0</v>
      </c>
      <c r="BR108" s="398">
        <f t="shared" si="193"/>
        <v>0</v>
      </c>
      <c r="BS108" s="398">
        <f t="shared" si="194"/>
        <v>0</v>
      </c>
      <c r="BT108" s="398">
        <f t="shared" si="195"/>
        <v>0</v>
      </c>
      <c r="BU108" s="398">
        <f t="shared" si="196"/>
        <v>0</v>
      </c>
      <c r="BV108" s="398">
        <f t="shared" si="197"/>
        <v>0</v>
      </c>
      <c r="BW108" s="398">
        <f t="shared" si="198"/>
        <v>0</v>
      </c>
      <c r="BX108" s="398">
        <f t="shared" si="199"/>
        <v>0</v>
      </c>
      <c r="BY108" s="398">
        <f t="shared" si="200"/>
        <v>0</v>
      </c>
      <c r="BZ108" s="398">
        <f t="shared" si="201"/>
        <v>0</v>
      </c>
      <c r="CA108" s="398">
        <f t="shared" si="202"/>
        <v>0</v>
      </c>
      <c r="CB108" s="398">
        <f t="shared" si="203"/>
        <v>0</v>
      </c>
      <c r="CC108" s="398">
        <f t="shared" si="204"/>
        <v>0</v>
      </c>
      <c r="CD108" s="398">
        <f t="shared" si="205"/>
        <v>0</v>
      </c>
      <c r="CE108" s="398">
        <f t="shared" si="206"/>
        <v>0</v>
      </c>
      <c r="CF108" s="398">
        <f t="shared" si="207"/>
        <v>0</v>
      </c>
      <c r="CG108" s="398">
        <f t="shared" si="208"/>
        <v>0</v>
      </c>
      <c r="CH108" s="398">
        <f t="shared" si="209"/>
        <v>0</v>
      </c>
      <c r="CI108" s="398">
        <f t="shared" si="210"/>
        <v>0</v>
      </c>
      <c r="CJ108" s="399"/>
      <c r="CK108" s="400" t="s">
        <v>339</v>
      </c>
      <c r="CL108" s="399">
        <f t="shared" si="211"/>
        <v>0</v>
      </c>
      <c r="CM108" s="399">
        <f t="shared" si="212"/>
        <v>0</v>
      </c>
      <c r="CN108" s="399">
        <f t="shared" si="213"/>
        <v>0</v>
      </c>
      <c r="CO108" s="399">
        <f t="shared" si="214"/>
        <v>0</v>
      </c>
      <c r="CP108" s="399">
        <f t="shared" si="215"/>
        <v>0</v>
      </c>
      <c r="CQ108" s="399">
        <f t="shared" si="216"/>
        <v>0</v>
      </c>
      <c r="CR108" s="399">
        <f t="shared" si="217"/>
        <v>0</v>
      </c>
      <c r="CS108" s="399">
        <f t="shared" si="218"/>
        <v>0</v>
      </c>
      <c r="CT108" s="399">
        <f t="shared" si="219"/>
        <v>0</v>
      </c>
      <c r="CU108" s="399">
        <f t="shared" si="220"/>
        <v>0</v>
      </c>
      <c r="CV108" s="399">
        <f t="shared" si="221"/>
        <v>0</v>
      </c>
      <c r="CW108" s="399">
        <f t="shared" si="222"/>
        <v>0</v>
      </c>
      <c r="CX108" s="399">
        <f t="shared" si="223"/>
        <v>0</v>
      </c>
      <c r="CY108" s="399">
        <f t="shared" si="224"/>
        <v>0</v>
      </c>
      <c r="CZ108" s="399">
        <f t="shared" si="225"/>
        <v>0</v>
      </c>
      <c r="DA108" s="399">
        <f t="shared" si="226"/>
        <v>0</v>
      </c>
      <c r="DB108" s="399">
        <f t="shared" si="227"/>
        <v>0</v>
      </c>
      <c r="DC108" s="399">
        <f t="shared" si="228"/>
        <v>0</v>
      </c>
      <c r="DD108" s="399">
        <f t="shared" si="229"/>
        <v>0</v>
      </c>
      <c r="DE108" s="399">
        <f t="shared" si="230"/>
        <v>0</v>
      </c>
      <c r="DF108" s="399">
        <f t="shared" si="126"/>
        <v>0</v>
      </c>
      <c r="DG108" s="399">
        <f t="shared" si="231"/>
        <v>0</v>
      </c>
      <c r="DH108" s="399">
        <f t="shared" si="127"/>
        <v>0</v>
      </c>
      <c r="DI108" s="399">
        <f t="shared" si="128"/>
        <v>0</v>
      </c>
      <c r="DJ108" s="399">
        <f t="shared" si="232"/>
        <v>0</v>
      </c>
      <c r="DK108" s="399">
        <f t="shared" si="123"/>
        <v>0</v>
      </c>
      <c r="DL108" s="399">
        <f t="shared" si="124"/>
        <v>0</v>
      </c>
      <c r="DM108" s="399">
        <f t="shared" si="234"/>
        <v>0</v>
      </c>
      <c r="DN108" s="399">
        <f t="shared" si="125"/>
        <v>0</v>
      </c>
      <c r="DO108" s="399">
        <f t="shared" si="233"/>
        <v>0</v>
      </c>
      <c r="DP108" s="398"/>
      <c r="DQ108" s="399"/>
      <c r="DR108" s="399"/>
      <c r="DS108" s="399">
        <f t="shared" si="122"/>
        <v>0</v>
      </c>
      <c r="DT108" s="399">
        <f t="shared" si="130"/>
        <v>0</v>
      </c>
      <c r="DU108" s="399"/>
      <c r="DV108" s="401"/>
      <c r="DW108" s="645"/>
      <c r="DX108" s="406"/>
    </row>
    <row r="109" spans="1:128" ht="20.100000000000001" hidden="1" customHeight="1">
      <c r="A109" s="663">
        <f t="shared" si="131"/>
        <v>73</v>
      </c>
      <c r="B109" s="664" t="s">
        <v>380</v>
      </c>
      <c r="C109" s="385" t="s">
        <v>344</v>
      </c>
      <c r="D109" s="385" t="s">
        <v>226</v>
      </c>
      <c r="E109" s="385">
        <v>2018</v>
      </c>
      <c r="F109" s="386"/>
      <c r="G109" s="387">
        <f t="shared" si="132"/>
        <v>4</v>
      </c>
      <c r="H109" s="387">
        <f t="shared" si="133"/>
        <v>0</v>
      </c>
      <c r="I109" s="387">
        <f t="shared" si="134"/>
        <v>4</v>
      </c>
      <c r="J109" s="388">
        <f t="shared" si="135"/>
        <v>0</v>
      </c>
      <c r="K109" s="389">
        <f t="shared" si="136"/>
        <v>0</v>
      </c>
      <c r="L109" s="390">
        <f t="shared" si="137"/>
        <v>0.5</v>
      </c>
      <c r="M109" s="391" t="str">
        <f t="shared" si="138"/>
        <v>I</v>
      </c>
      <c r="N109" s="389">
        <f t="shared" si="139"/>
        <v>0</v>
      </c>
      <c r="O109" s="388">
        <f t="shared" si="140"/>
        <v>0</v>
      </c>
      <c r="P109" s="388">
        <f t="shared" si="141"/>
        <v>0</v>
      </c>
      <c r="Q109" s="392">
        <f t="shared" si="142"/>
        <v>0</v>
      </c>
      <c r="R109" s="393">
        <f t="shared" si="143"/>
        <v>0</v>
      </c>
      <c r="S109" s="393">
        <f t="shared" si="144"/>
        <v>0</v>
      </c>
      <c r="T109" s="392">
        <f t="shared" si="145"/>
        <v>0</v>
      </c>
      <c r="U109" s="393">
        <f t="shared" si="146"/>
        <v>0</v>
      </c>
      <c r="V109" s="393">
        <f t="shared" si="147"/>
        <v>0</v>
      </c>
      <c r="W109" s="392">
        <f t="shared" si="148"/>
        <v>0</v>
      </c>
      <c r="X109" s="393">
        <f t="shared" si="149"/>
        <v>0</v>
      </c>
      <c r="Y109" s="393">
        <f t="shared" si="150"/>
        <v>0</v>
      </c>
      <c r="Z109" s="392">
        <f t="shared" si="151"/>
        <v>0</v>
      </c>
      <c r="AA109" s="393">
        <f t="shared" si="152"/>
        <v>0</v>
      </c>
      <c r="AB109" s="393">
        <f t="shared" si="153"/>
        <v>0</v>
      </c>
      <c r="AC109" s="392">
        <f t="shared" si="154"/>
        <v>0</v>
      </c>
      <c r="AD109" s="393">
        <f t="shared" si="155"/>
        <v>0</v>
      </c>
      <c r="AE109" s="394">
        <f t="shared" si="8"/>
        <v>2021</v>
      </c>
      <c r="AF109" s="393">
        <f t="shared" si="156"/>
        <v>0</v>
      </c>
      <c r="AG109" s="392">
        <f t="shared" si="157"/>
        <v>0</v>
      </c>
      <c r="AH109" s="388">
        <f t="shared" si="158"/>
        <v>0</v>
      </c>
      <c r="AI109" s="395">
        <f t="shared" si="159"/>
        <v>0</v>
      </c>
      <c r="AJ109" s="396">
        <f t="shared" si="160"/>
        <v>0</v>
      </c>
      <c r="AK109" s="388">
        <f t="shared" si="161"/>
        <v>0</v>
      </c>
      <c r="AL109" s="397">
        <f t="shared" si="162"/>
        <v>7</v>
      </c>
      <c r="AM109" s="393">
        <f t="shared" si="163"/>
        <v>6</v>
      </c>
      <c r="AN109" s="393">
        <f t="shared" si="164"/>
        <v>6</v>
      </c>
      <c r="AO109" s="393">
        <f t="shared" si="165"/>
        <v>6</v>
      </c>
      <c r="AP109" s="393">
        <f t="shared" si="166"/>
        <v>6</v>
      </c>
      <c r="AQ109" s="393">
        <f t="shared" si="167"/>
        <v>6</v>
      </c>
      <c r="AR109" s="393">
        <f t="shared" si="168"/>
        <v>6</v>
      </c>
      <c r="AS109" s="393">
        <f t="shared" si="169"/>
        <v>6</v>
      </c>
      <c r="AT109" s="393">
        <f t="shared" si="170"/>
        <v>6</v>
      </c>
      <c r="AU109" s="393">
        <f t="shared" si="171"/>
        <v>6</v>
      </c>
      <c r="AV109" s="393">
        <f t="shared" si="172"/>
        <v>6</v>
      </c>
      <c r="AW109" s="393">
        <f t="shared" si="173"/>
        <v>6</v>
      </c>
      <c r="AX109" s="393">
        <f t="shared" si="174"/>
        <v>6</v>
      </c>
      <c r="AY109" s="393">
        <f t="shared" si="175"/>
        <v>6</v>
      </c>
      <c r="AZ109" s="393">
        <f t="shared" si="176"/>
        <v>6</v>
      </c>
      <c r="BA109" s="393">
        <f t="shared" si="177"/>
        <v>6</v>
      </c>
      <c r="BB109" s="393">
        <f t="shared" si="178"/>
        <v>6</v>
      </c>
      <c r="BC109" s="393">
        <f t="shared" si="179"/>
        <v>6</v>
      </c>
      <c r="BD109" s="393">
        <f t="shared" si="129"/>
        <v>6</v>
      </c>
      <c r="BE109" s="393">
        <f t="shared" si="180"/>
        <v>12</v>
      </c>
      <c r="BF109" s="393">
        <f t="shared" si="181"/>
        <v>12</v>
      </c>
      <c r="BG109" s="393">
        <f t="shared" si="182"/>
        <v>12</v>
      </c>
      <c r="BH109" s="398">
        <f t="shared" si="183"/>
        <v>0</v>
      </c>
      <c r="BI109" s="398">
        <f t="shared" si="184"/>
        <v>0</v>
      </c>
      <c r="BJ109" s="398">
        <f t="shared" si="185"/>
        <v>0</v>
      </c>
      <c r="BK109" s="398">
        <f t="shared" si="186"/>
        <v>0</v>
      </c>
      <c r="BL109" s="398">
        <f t="shared" si="187"/>
        <v>0</v>
      </c>
      <c r="BM109" s="387">
        <f t="shared" si="188"/>
        <v>0</v>
      </c>
      <c r="BN109" s="398">
        <f t="shared" si="189"/>
        <v>0</v>
      </c>
      <c r="BO109" s="398">
        <f t="shared" si="190"/>
        <v>0</v>
      </c>
      <c r="BP109" s="398">
        <f t="shared" si="191"/>
        <v>0</v>
      </c>
      <c r="BQ109" s="398">
        <f t="shared" si="192"/>
        <v>0</v>
      </c>
      <c r="BR109" s="398">
        <f t="shared" si="193"/>
        <v>0</v>
      </c>
      <c r="BS109" s="398">
        <f t="shared" si="194"/>
        <v>0</v>
      </c>
      <c r="BT109" s="398">
        <f t="shared" si="195"/>
        <v>0</v>
      </c>
      <c r="BU109" s="398">
        <f t="shared" si="196"/>
        <v>0</v>
      </c>
      <c r="BV109" s="398">
        <f t="shared" si="197"/>
        <v>0</v>
      </c>
      <c r="BW109" s="398">
        <f t="shared" si="198"/>
        <v>0</v>
      </c>
      <c r="BX109" s="398">
        <f t="shared" si="199"/>
        <v>0</v>
      </c>
      <c r="BY109" s="398">
        <f t="shared" si="200"/>
        <v>0</v>
      </c>
      <c r="BZ109" s="398">
        <f t="shared" si="201"/>
        <v>0</v>
      </c>
      <c r="CA109" s="398">
        <f t="shared" si="202"/>
        <v>0</v>
      </c>
      <c r="CB109" s="398">
        <f t="shared" si="203"/>
        <v>0</v>
      </c>
      <c r="CC109" s="398">
        <f t="shared" si="204"/>
        <v>0</v>
      </c>
      <c r="CD109" s="398">
        <f t="shared" si="205"/>
        <v>0</v>
      </c>
      <c r="CE109" s="398">
        <f t="shared" si="206"/>
        <v>0</v>
      </c>
      <c r="CF109" s="398">
        <f t="shared" si="207"/>
        <v>0</v>
      </c>
      <c r="CG109" s="398">
        <f t="shared" si="208"/>
        <v>0</v>
      </c>
      <c r="CH109" s="398">
        <f t="shared" si="209"/>
        <v>0</v>
      </c>
      <c r="CI109" s="398">
        <f t="shared" si="210"/>
        <v>0</v>
      </c>
      <c r="CJ109" s="399"/>
      <c r="CK109" s="400" t="s">
        <v>339</v>
      </c>
      <c r="CL109" s="399">
        <f t="shared" si="211"/>
        <v>0</v>
      </c>
      <c r="CM109" s="399">
        <f t="shared" si="212"/>
        <v>0</v>
      </c>
      <c r="CN109" s="399">
        <f t="shared" si="213"/>
        <v>0</v>
      </c>
      <c r="CO109" s="399">
        <f t="shared" si="214"/>
        <v>0</v>
      </c>
      <c r="CP109" s="399">
        <f t="shared" si="215"/>
        <v>0</v>
      </c>
      <c r="CQ109" s="399">
        <f t="shared" si="216"/>
        <v>0</v>
      </c>
      <c r="CR109" s="399">
        <f t="shared" si="217"/>
        <v>0</v>
      </c>
      <c r="CS109" s="399">
        <f t="shared" si="218"/>
        <v>0</v>
      </c>
      <c r="CT109" s="399">
        <f t="shared" si="219"/>
        <v>0</v>
      </c>
      <c r="CU109" s="399">
        <f t="shared" si="220"/>
        <v>0</v>
      </c>
      <c r="CV109" s="399">
        <f t="shared" si="221"/>
        <v>0</v>
      </c>
      <c r="CW109" s="399">
        <f t="shared" si="222"/>
        <v>0</v>
      </c>
      <c r="CX109" s="399">
        <f t="shared" si="223"/>
        <v>0</v>
      </c>
      <c r="CY109" s="399">
        <f t="shared" si="224"/>
        <v>0</v>
      </c>
      <c r="CZ109" s="399">
        <f t="shared" si="225"/>
        <v>0</v>
      </c>
      <c r="DA109" s="399">
        <f t="shared" si="226"/>
        <v>0</v>
      </c>
      <c r="DB109" s="399">
        <f t="shared" si="227"/>
        <v>0</v>
      </c>
      <c r="DC109" s="399">
        <f t="shared" si="228"/>
        <v>0</v>
      </c>
      <c r="DD109" s="399">
        <f t="shared" si="229"/>
        <v>0</v>
      </c>
      <c r="DE109" s="399">
        <f t="shared" si="230"/>
        <v>0</v>
      </c>
      <c r="DF109" s="399">
        <f t="shared" si="126"/>
        <v>0</v>
      </c>
      <c r="DG109" s="399">
        <f t="shared" si="231"/>
        <v>0</v>
      </c>
      <c r="DH109" s="399">
        <f t="shared" si="127"/>
        <v>0</v>
      </c>
      <c r="DI109" s="399">
        <f t="shared" si="128"/>
        <v>0</v>
      </c>
      <c r="DJ109" s="399">
        <f t="shared" si="232"/>
        <v>0</v>
      </c>
      <c r="DK109" s="399">
        <f t="shared" si="123"/>
        <v>0</v>
      </c>
      <c r="DL109" s="399">
        <f t="shared" si="124"/>
        <v>0</v>
      </c>
      <c r="DM109" s="399">
        <f t="shared" si="234"/>
        <v>0</v>
      </c>
      <c r="DN109" s="399">
        <f t="shared" si="125"/>
        <v>0</v>
      </c>
      <c r="DO109" s="399">
        <f t="shared" si="233"/>
        <v>0</v>
      </c>
      <c r="DP109" s="398"/>
      <c r="DQ109" s="399"/>
      <c r="DR109" s="399"/>
      <c r="DS109" s="399">
        <f t="shared" si="122"/>
        <v>0</v>
      </c>
      <c r="DT109" s="399">
        <f t="shared" si="130"/>
        <v>0</v>
      </c>
      <c r="DU109" s="399"/>
      <c r="DV109" s="401"/>
      <c r="DW109" s="645"/>
      <c r="DX109" s="406"/>
    </row>
    <row r="110" spans="1:128" ht="20.100000000000001" hidden="1" customHeight="1">
      <c r="A110" s="663">
        <f t="shared" si="131"/>
        <v>74</v>
      </c>
      <c r="B110" s="664" t="s">
        <v>380</v>
      </c>
      <c r="C110" s="385" t="s">
        <v>344</v>
      </c>
      <c r="D110" s="385" t="s">
        <v>226</v>
      </c>
      <c r="E110" s="385">
        <v>2018</v>
      </c>
      <c r="F110" s="386"/>
      <c r="G110" s="387">
        <f t="shared" si="132"/>
        <v>4</v>
      </c>
      <c r="H110" s="387">
        <f t="shared" si="133"/>
        <v>0</v>
      </c>
      <c r="I110" s="387">
        <f t="shared" si="134"/>
        <v>4</v>
      </c>
      <c r="J110" s="388">
        <f t="shared" si="135"/>
        <v>0</v>
      </c>
      <c r="K110" s="389">
        <f t="shared" si="136"/>
        <v>0</v>
      </c>
      <c r="L110" s="390">
        <f t="shared" si="137"/>
        <v>0.5</v>
      </c>
      <c r="M110" s="391" t="str">
        <f t="shared" si="138"/>
        <v>I</v>
      </c>
      <c r="N110" s="389">
        <f t="shared" si="139"/>
        <v>0</v>
      </c>
      <c r="O110" s="388">
        <f t="shared" si="140"/>
        <v>0</v>
      </c>
      <c r="P110" s="388">
        <f t="shared" si="141"/>
        <v>0</v>
      </c>
      <c r="Q110" s="392">
        <f t="shared" si="142"/>
        <v>0</v>
      </c>
      <c r="R110" s="393">
        <f t="shared" si="143"/>
        <v>0</v>
      </c>
      <c r="S110" s="393">
        <f t="shared" si="144"/>
        <v>0</v>
      </c>
      <c r="T110" s="392">
        <f t="shared" si="145"/>
        <v>0</v>
      </c>
      <c r="U110" s="393">
        <f t="shared" si="146"/>
        <v>0</v>
      </c>
      <c r="V110" s="393">
        <f t="shared" si="147"/>
        <v>0</v>
      </c>
      <c r="W110" s="392">
        <f t="shared" si="148"/>
        <v>0</v>
      </c>
      <c r="X110" s="393">
        <f t="shared" si="149"/>
        <v>0</v>
      </c>
      <c r="Y110" s="393">
        <f t="shared" si="150"/>
        <v>0</v>
      </c>
      <c r="Z110" s="392">
        <f t="shared" si="151"/>
        <v>0</v>
      </c>
      <c r="AA110" s="393">
        <f t="shared" si="152"/>
        <v>0</v>
      </c>
      <c r="AB110" s="393">
        <f t="shared" si="153"/>
        <v>0</v>
      </c>
      <c r="AC110" s="392">
        <f t="shared" si="154"/>
        <v>0</v>
      </c>
      <c r="AD110" s="393">
        <f t="shared" si="155"/>
        <v>0</v>
      </c>
      <c r="AE110" s="394">
        <f t="shared" si="8"/>
        <v>2021</v>
      </c>
      <c r="AF110" s="393">
        <f t="shared" si="156"/>
        <v>0</v>
      </c>
      <c r="AG110" s="392">
        <f t="shared" si="157"/>
        <v>0</v>
      </c>
      <c r="AH110" s="388">
        <f t="shared" si="158"/>
        <v>0</v>
      </c>
      <c r="AI110" s="395">
        <f t="shared" si="159"/>
        <v>0</v>
      </c>
      <c r="AJ110" s="396">
        <f t="shared" si="160"/>
        <v>0</v>
      </c>
      <c r="AK110" s="388">
        <f t="shared" si="161"/>
        <v>0</v>
      </c>
      <c r="AL110" s="397">
        <f t="shared" si="162"/>
        <v>7</v>
      </c>
      <c r="AM110" s="393">
        <f t="shared" si="163"/>
        <v>6</v>
      </c>
      <c r="AN110" s="393">
        <f t="shared" si="164"/>
        <v>6</v>
      </c>
      <c r="AO110" s="393">
        <f t="shared" si="165"/>
        <v>6</v>
      </c>
      <c r="AP110" s="393">
        <f t="shared" si="166"/>
        <v>6</v>
      </c>
      <c r="AQ110" s="393">
        <f t="shared" si="167"/>
        <v>6</v>
      </c>
      <c r="AR110" s="393">
        <f t="shared" si="168"/>
        <v>6</v>
      </c>
      <c r="AS110" s="393">
        <f t="shared" si="169"/>
        <v>6</v>
      </c>
      <c r="AT110" s="393">
        <f t="shared" si="170"/>
        <v>6</v>
      </c>
      <c r="AU110" s="393">
        <f t="shared" si="171"/>
        <v>6</v>
      </c>
      <c r="AV110" s="393">
        <f t="shared" si="172"/>
        <v>6</v>
      </c>
      <c r="AW110" s="393">
        <f t="shared" si="173"/>
        <v>6</v>
      </c>
      <c r="AX110" s="393">
        <f t="shared" si="174"/>
        <v>6</v>
      </c>
      <c r="AY110" s="393">
        <f t="shared" si="175"/>
        <v>6</v>
      </c>
      <c r="AZ110" s="393">
        <f t="shared" si="176"/>
        <v>6</v>
      </c>
      <c r="BA110" s="393">
        <f t="shared" si="177"/>
        <v>6</v>
      </c>
      <c r="BB110" s="393">
        <f t="shared" si="178"/>
        <v>6</v>
      </c>
      <c r="BC110" s="393">
        <f t="shared" si="179"/>
        <v>6</v>
      </c>
      <c r="BD110" s="393">
        <f t="shared" si="129"/>
        <v>6</v>
      </c>
      <c r="BE110" s="393">
        <f t="shared" si="180"/>
        <v>12</v>
      </c>
      <c r="BF110" s="393">
        <f t="shared" si="181"/>
        <v>12</v>
      </c>
      <c r="BG110" s="393">
        <f t="shared" si="182"/>
        <v>12</v>
      </c>
      <c r="BH110" s="398">
        <f t="shared" si="183"/>
        <v>0</v>
      </c>
      <c r="BI110" s="398">
        <f t="shared" si="184"/>
        <v>0</v>
      </c>
      <c r="BJ110" s="398">
        <f t="shared" si="185"/>
        <v>0</v>
      </c>
      <c r="BK110" s="398">
        <f t="shared" si="186"/>
        <v>0</v>
      </c>
      <c r="BL110" s="398">
        <f t="shared" si="187"/>
        <v>0</v>
      </c>
      <c r="BM110" s="387">
        <f t="shared" si="188"/>
        <v>0</v>
      </c>
      <c r="BN110" s="398">
        <f t="shared" si="189"/>
        <v>0</v>
      </c>
      <c r="BO110" s="398">
        <f t="shared" si="190"/>
        <v>0</v>
      </c>
      <c r="BP110" s="398">
        <f t="shared" si="191"/>
        <v>0</v>
      </c>
      <c r="BQ110" s="398">
        <f t="shared" si="192"/>
        <v>0</v>
      </c>
      <c r="BR110" s="398">
        <f t="shared" si="193"/>
        <v>0</v>
      </c>
      <c r="BS110" s="398">
        <f t="shared" si="194"/>
        <v>0</v>
      </c>
      <c r="BT110" s="398">
        <f t="shared" si="195"/>
        <v>0</v>
      </c>
      <c r="BU110" s="398">
        <f t="shared" si="196"/>
        <v>0</v>
      </c>
      <c r="BV110" s="398">
        <f t="shared" si="197"/>
        <v>0</v>
      </c>
      <c r="BW110" s="398">
        <f t="shared" si="198"/>
        <v>0</v>
      </c>
      <c r="BX110" s="398">
        <f t="shared" si="199"/>
        <v>0</v>
      </c>
      <c r="BY110" s="398">
        <f t="shared" si="200"/>
        <v>0</v>
      </c>
      <c r="BZ110" s="398">
        <f t="shared" si="201"/>
        <v>0</v>
      </c>
      <c r="CA110" s="398">
        <f t="shared" si="202"/>
        <v>0</v>
      </c>
      <c r="CB110" s="398">
        <f t="shared" si="203"/>
        <v>0</v>
      </c>
      <c r="CC110" s="398">
        <f t="shared" si="204"/>
        <v>0</v>
      </c>
      <c r="CD110" s="398">
        <f t="shared" si="205"/>
        <v>0</v>
      </c>
      <c r="CE110" s="398">
        <f t="shared" si="206"/>
        <v>0</v>
      </c>
      <c r="CF110" s="398">
        <f t="shared" si="207"/>
        <v>0</v>
      </c>
      <c r="CG110" s="398">
        <f t="shared" si="208"/>
        <v>0</v>
      </c>
      <c r="CH110" s="398">
        <f t="shared" si="209"/>
        <v>0</v>
      </c>
      <c r="CI110" s="398">
        <f t="shared" si="210"/>
        <v>0</v>
      </c>
      <c r="CJ110" s="399"/>
      <c r="CK110" s="400" t="s">
        <v>339</v>
      </c>
      <c r="CL110" s="399">
        <f t="shared" si="211"/>
        <v>0</v>
      </c>
      <c r="CM110" s="399">
        <f t="shared" si="212"/>
        <v>0</v>
      </c>
      <c r="CN110" s="399">
        <f t="shared" si="213"/>
        <v>0</v>
      </c>
      <c r="CO110" s="399">
        <f t="shared" si="214"/>
        <v>0</v>
      </c>
      <c r="CP110" s="399">
        <f t="shared" si="215"/>
        <v>0</v>
      </c>
      <c r="CQ110" s="399">
        <f t="shared" si="216"/>
        <v>0</v>
      </c>
      <c r="CR110" s="399">
        <f t="shared" si="217"/>
        <v>0</v>
      </c>
      <c r="CS110" s="399">
        <f t="shared" si="218"/>
        <v>0</v>
      </c>
      <c r="CT110" s="399">
        <f t="shared" si="219"/>
        <v>0</v>
      </c>
      <c r="CU110" s="399">
        <f t="shared" si="220"/>
        <v>0</v>
      </c>
      <c r="CV110" s="399">
        <f t="shared" si="221"/>
        <v>0</v>
      </c>
      <c r="CW110" s="399">
        <f t="shared" si="222"/>
        <v>0</v>
      </c>
      <c r="CX110" s="399">
        <f t="shared" si="223"/>
        <v>0</v>
      </c>
      <c r="CY110" s="399">
        <f t="shared" si="224"/>
        <v>0</v>
      </c>
      <c r="CZ110" s="399">
        <f t="shared" si="225"/>
        <v>0</v>
      </c>
      <c r="DA110" s="399">
        <f t="shared" si="226"/>
        <v>0</v>
      </c>
      <c r="DB110" s="399">
        <f t="shared" si="227"/>
        <v>0</v>
      </c>
      <c r="DC110" s="399">
        <f t="shared" si="228"/>
        <v>0</v>
      </c>
      <c r="DD110" s="399">
        <f t="shared" si="229"/>
        <v>0</v>
      </c>
      <c r="DE110" s="399">
        <f t="shared" si="230"/>
        <v>0</v>
      </c>
      <c r="DF110" s="399">
        <f t="shared" si="126"/>
        <v>0</v>
      </c>
      <c r="DG110" s="399">
        <f t="shared" si="231"/>
        <v>0</v>
      </c>
      <c r="DH110" s="399">
        <f t="shared" si="127"/>
        <v>0</v>
      </c>
      <c r="DI110" s="399">
        <f t="shared" si="128"/>
        <v>0</v>
      </c>
      <c r="DJ110" s="399">
        <f t="shared" si="232"/>
        <v>0</v>
      </c>
      <c r="DK110" s="399">
        <f t="shared" si="123"/>
        <v>0</v>
      </c>
      <c r="DL110" s="399">
        <f t="shared" si="124"/>
        <v>0</v>
      </c>
      <c r="DM110" s="399">
        <f t="shared" si="234"/>
        <v>0</v>
      </c>
      <c r="DN110" s="399">
        <f t="shared" si="125"/>
        <v>0</v>
      </c>
      <c r="DO110" s="399">
        <f t="shared" si="233"/>
        <v>0</v>
      </c>
      <c r="DP110" s="398"/>
      <c r="DQ110" s="399"/>
      <c r="DR110" s="399"/>
      <c r="DS110" s="399">
        <f t="shared" si="122"/>
        <v>0</v>
      </c>
      <c r="DT110" s="399">
        <f t="shared" si="130"/>
        <v>0</v>
      </c>
      <c r="DU110" s="399"/>
      <c r="DV110" s="401"/>
      <c r="DW110" s="645"/>
      <c r="DX110" s="406"/>
    </row>
    <row r="111" spans="1:128" ht="20.100000000000001" hidden="1" customHeight="1">
      <c r="A111" s="663">
        <f t="shared" si="131"/>
        <v>75</v>
      </c>
      <c r="B111" s="664" t="s">
        <v>380</v>
      </c>
      <c r="C111" s="385" t="s">
        <v>344</v>
      </c>
      <c r="D111" s="385" t="s">
        <v>226</v>
      </c>
      <c r="E111" s="385">
        <v>2018</v>
      </c>
      <c r="F111" s="386"/>
      <c r="G111" s="387">
        <f t="shared" si="132"/>
        <v>4</v>
      </c>
      <c r="H111" s="387">
        <f t="shared" si="133"/>
        <v>0</v>
      </c>
      <c r="I111" s="387">
        <f t="shared" si="134"/>
        <v>4</v>
      </c>
      <c r="J111" s="388">
        <f t="shared" si="135"/>
        <v>0</v>
      </c>
      <c r="K111" s="389">
        <f t="shared" si="136"/>
        <v>0</v>
      </c>
      <c r="L111" s="390">
        <f t="shared" si="137"/>
        <v>0.5</v>
      </c>
      <c r="M111" s="391" t="str">
        <f t="shared" si="138"/>
        <v>I</v>
      </c>
      <c r="N111" s="389">
        <f t="shared" si="139"/>
        <v>0</v>
      </c>
      <c r="O111" s="388">
        <f t="shared" si="140"/>
        <v>0</v>
      </c>
      <c r="P111" s="388">
        <f t="shared" si="141"/>
        <v>0</v>
      </c>
      <c r="Q111" s="392">
        <f t="shared" si="142"/>
        <v>0</v>
      </c>
      <c r="R111" s="393">
        <f t="shared" si="143"/>
        <v>0</v>
      </c>
      <c r="S111" s="393">
        <f t="shared" si="144"/>
        <v>0</v>
      </c>
      <c r="T111" s="392">
        <f t="shared" si="145"/>
        <v>0</v>
      </c>
      <c r="U111" s="393">
        <f t="shared" si="146"/>
        <v>0</v>
      </c>
      <c r="V111" s="393">
        <f t="shared" si="147"/>
        <v>0</v>
      </c>
      <c r="W111" s="392">
        <f t="shared" si="148"/>
        <v>0</v>
      </c>
      <c r="X111" s="393">
        <f t="shared" si="149"/>
        <v>0</v>
      </c>
      <c r="Y111" s="393">
        <f t="shared" si="150"/>
        <v>0</v>
      </c>
      <c r="Z111" s="392">
        <f t="shared" si="151"/>
        <v>0</v>
      </c>
      <c r="AA111" s="393">
        <f t="shared" si="152"/>
        <v>0</v>
      </c>
      <c r="AB111" s="393">
        <f t="shared" si="153"/>
        <v>0</v>
      </c>
      <c r="AC111" s="392">
        <f t="shared" si="154"/>
        <v>0</v>
      </c>
      <c r="AD111" s="393">
        <f t="shared" si="155"/>
        <v>0</v>
      </c>
      <c r="AE111" s="394">
        <f t="shared" si="8"/>
        <v>2021</v>
      </c>
      <c r="AF111" s="393">
        <f t="shared" si="156"/>
        <v>0</v>
      </c>
      <c r="AG111" s="392">
        <f t="shared" si="157"/>
        <v>0</v>
      </c>
      <c r="AH111" s="388">
        <f t="shared" si="158"/>
        <v>0</v>
      </c>
      <c r="AI111" s="395">
        <f t="shared" si="159"/>
        <v>0</v>
      </c>
      <c r="AJ111" s="396">
        <f t="shared" si="160"/>
        <v>0</v>
      </c>
      <c r="AK111" s="388">
        <f t="shared" si="161"/>
        <v>0</v>
      </c>
      <c r="AL111" s="397">
        <f t="shared" si="162"/>
        <v>7</v>
      </c>
      <c r="AM111" s="393">
        <f t="shared" si="163"/>
        <v>6</v>
      </c>
      <c r="AN111" s="393">
        <f t="shared" si="164"/>
        <v>6</v>
      </c>
      <c r="AO111" s="393">
        <f t="shared" si="165"/>
        <v>6</v>
      </c>
      <c r="AP111" s="393">
        <f t="shared" si="166"/>
        <v>6</v>
      </c>
      <c r="AQ111" s="393">
        <f t="shared" si="167"/>
        <v>6</v>
      </c>
      <c r="AR111" s="393">
        <f t="shared" si="168"/>
        <v>6</v>
      </c>
      <c r="AS111" s="393">
        <f t="shared" si="169"/>
        <v>6</v>
      </c>
      <c r="AT111" s="393">
        <f t="shared" si="170"/>
        <v>6</v>
      </c>
      <c r="AU111" s="393">
        <f t="shared" si="171"/>
        <v>6</v>
      </c>
      <c r="AV111" s="393">
        <f t="shared" si="172"/>
        <v>6</v>
      </c>
      <c r="AW111" s="393">
        <f t="shared" si="173"/>
        <v>6</v>
      </c>
      <c r="AX111" s="393">
        <f t="shared" si="174"/>
        <v>6</v>
      </c>
      <c r="AY111" s="393">
        <f t="shared" si="175"/>
        <v>6</v>
      </c>
      <c r="AZ111" s="393">
        <f t="shared" si="176"/>
        <v>6</v>
      </c>
      <c r="BA111" s="393">
        <f t="shared" si="177"/>
        <v>6</v>
      </c>
      <c r="BB111" s="393">
        <f t="shared" si="178"/>
        <v>6</v>
      </c>
      <c r="BC111" s="393">
        <f t="shared" si="179"/>
        <v>6</v>
      </c>
      <c r="BD111" s="393">
        <f t="shared" si="129"/>
        <v>6</v>
      </c>
      <c r="BE111" s="393">
        <f t="shared" si="180"/>
        <v>12</v>
      </c>
      <c r="BF111" s="393">
        <f t="shared" si="181"/>
        <v>12</v>
      </c>
      <c r="BG111" s="393">
        <f t="shared" si="182"/>
        <v>12</v>
      </c>
      <c r="BH111" s="398">
        <f t="shared" si="183"/>
        <v>0</v>
      </c>
      <c r="BI111" s="398">
        <f t="shared" si="184"/>
        <v>0</v>
      </c>
      <c r="BJ111" s="398">
        <f t="shared" si="185"/>
        <v>0</v>
      </c>
      <c r="BK111" s="398">
        <f t="shared" si="186"/>
        <v>0</v>
      </c>
      <c r="BL111" s="398">
        <f t="shared" si="187"/>
        <v>0</v>
      </c>
      <c r="BM111" s="387">
        <f t="shared" si="188"/>
        <v>0</v>
      </c>
      <c r="BN111" s="398">
        <f t="shared" si="189"/>
        <v>0</v>
      </c>
      <c r="BO111" s="398">
        <f t="shared" si="190"/>
        <v>0</v>
      </c>
      <c r="BP111" s="398">
        <f t="shared" si="191"/>
        <v>0</v>
      </c>
      <c r="BQ111" s="398">
        <f t="shared" si="192"/>
        <v>0</v>
      </c>
      <c r="BR111" s="398">
        <f t="shared" si="193"/>
        <v>0</v>
      </c>
      <c r="BS111" s="398">
        <f t="shared" si="194"/>
        <v>0</v>
      </c>
      <c r="BT111" s="398">
        <f t="shared" si="195"/>
        <v>0</v>
      </c>
      <c r="BU111" s="398">
        <f t="shared" si="196"/>
        <v>0</v>
      </c>
      <c r="BV111" s="398">
        <f t="shared" si="197"/>
        <v>0</v>
      </c>
      <c r="BW111" s="398">
        <f t="shared" si="198"/>
        <v>0</v>
      </c>
      <c r="BX111" s="398">
        <f t="shared" si="199"/>
        <v>0</v>
      </c>
      <c r="BY111" s="398">
        <f t="shared" si="200"/>
        <v>0</v>
      </c>
      <c r="BZ111" s="398">
        <f t="shared" si="201"/>
        <v>0</v>
      </c>
      <c r="CA111" s="398">
        <f t="shared" si="202"/>
        <v>0</v>
      </c>
      <c r="CB111" s="398">
        <f t="shared" si="203"/>
        <v>0</v>
      </c>
      <c r="CC111" s="398">
        <f t="shared" si="204"/>
        <v>0</v>
      </c>
      <c r="CD111" s="398">
        <f t="shared" si="205"/>
        <v>0</v>
      </c>
      <c r="CE111" s="398">
        <f t="shared" si="206"/>
        <v>0</v>
      </c>
      <c r="CF111" s="398">
        <f t="shared" si="207"/>
        <v>0</v>
      </c>
      <c r="CG111" s="398">
        <f t="shared" si="208"/>
        <v>0</v>
      </c>
      <c r="CH111" s="398">
        <f t="shared" si="209"/>
        <v>0</v>
      </c>
      <c r="CI111" s="398">
        <f t="shared" si="210"/>
        <v>0</v>
      </c>
      <c r="CJ111" s="399"/>
      <c r="CK111" s="400" t="s">
        <v>339</v>
      </c>
      <c r="CL111" s="399">
        <f t="shared" si="211"/>
        <v>0</v>
      </c>
      <c r="CM111" s="399">
        <f t="shared" si="212"/>
        <v>0</v>
      </c>
      <c r="CN111" s="399">
        <f t="shared" si="213"/>
        <v>0</v>
      </c>
      <c r="CO111" s="399">
        <f t="shared" si="214"/>
        <v>0</v>
      </c>
      <c r="CP111" s="399">
        <f t="shared" si="215"/>
        <v>0</v>
      </c>
      <c r="CQ111" s="399">
        <f t="shared" si="216"/>
        <v>0</v>
      </c>
      <c r="CR111" s="399">
        <f t="shared" si="217"/>
        <v>0</v>
      </c>
      <c r="CS111" s="399">
        <f t="shared" si="218"/>
        <v>0</v>
      </c>
      <c r="CT111" s="399">
        <f t="shared" si="219"/>
        <v>0</v>
      </c>
      <c r="CU111" s="399">
        <f t="shared" si="220"/>
        <v>0</v>
      </c>
      <c r="CV111" s="399">
        <f t="shared" si="221"/>
        <v>0</v>
      </c>
      <c r="CW111" s="399">
        <f t="shared" si="222"/>
        <v>0</v>
      </c>
      <c r="CX111" s="399">
        <f t="shared" si="223"/>
        <v>0</v>
      </c>
      <c r="CY111" s="399">
        <f t="shared" si="224"/>
        <v>0</v>
      </c>
      <c r="CZ111" s="399">
        <f t="shared" si="225"/>
        <v>0</v>
      </c>
      <c r="DA111" s="399">
        <f t="shared" si="226"/>
        <v>0</v>
      </c>
      <c r="DB111" s="399">
        <f t="shared" si="227"/>
        <v>0</v>
      </c>
      <c r="DC111" s="399">
        <f t="shared" si="228"/>
        <v>0</v>
      </c>
      <c r="DD111" s="399">
        <f t="shared" si="229"/>
        <v>0</v>
      </c>
      <c r="DE111" s="399">
        <f t="shared" si="230"/>
        <v>0</v>
      </c>
      <c r="DF111" s="399">
        <f t="shared" si="126"/>
        <v>0</v>
      </c>
      <c r="DG111" s="399">
        <f t="shared" si="231"/>
        <v>0</v>
      </c>
      <c r="DH111" s="399">
        <f t="shared" si="127"/>
        <v>0</v>
      </c>
      <c r="DI111" s="399">
        <f t="shared" si="128"/>
        <v>0</v>
      </c>
      <c r="DJ111" s="399">
        <f t="shared" si="232"/>
        <v>0</v>
      </c>
      <c r="DK111" s="399">
        <f t="shared" si="123"/>
        <v>0</v>
      </c>
      <c r="DL111" s="399">
        <f t="shared" si="124"/>
        <v>0</v>
      </c>
      <c r="DM111" s="399">
        <f t="shared" si="234"/>
        <v>0</v>
      </c>
      <c r="DN111" s="399">
        <f t="shared" si="125"/>
        <v>0</v>
      </c>
      <c r="DO111" s="399">
        <f t="shared" si="233"/>
        <v>0</v>
      </c>
      <c r="DP111" s="398"/>
      <c r="DQ111" s="399"/>
      <c r="DR111" s="399"/>
      <c r="DS111" s="399">
        <f t="shared" si="122"/>
        <v>0</v>
      </c>
      <c r="DT111" s="399">
        <f t="shared" si="130"/>
        <v>0</v>
      </c>
      <c r="DU111" s="399"/>
      <c r="DV111" s="401"/>
      <c r="DW111" s="645"/>
      <c r="DX111" s="406"/>
    </row>
    <row r="112" spans="1:128" ht="20.100000000000001" hidden="1" customHeight="1">
      <c r="A112" s="663">
        <f t="shared" si="131"/>
        <v>76</v>
      </c>
      <c r="B112" s="664" t="s">
        <v>380</v>
      </c>
      <c r="C112" s="385" t="s">
        <v>344</v>
      </c>
      <c r="D112" s="385" t="s">
        <v>226</v>
      </c>
      <c r="E112" s="385">
        <v>2018</v>
      </c>
      <c r="F112" s="386"/>
      <c r="G112" s="387">
        <f t="shared" si="132"/>
        <v>4</v>
      </c>
      <c r="H112" s="387">
        <f t="shared" si="133"/>
        <v>0</v>
      </c>
      <c r="I112" s="387">
        <f t="shared" si="134"/>
        <v>4</v>
      </c>
      <c r="J112" s="388">
        <f t="shared" si="135"/>
        <v>0</v>
      </c>
      <c r="K112" s="389">
        <f t="shared" si="136"/>
        <v>0</v>
      </c>
      <c r="L112" s="390">
        <f t="shared" si="137"/>
        <v>0.5</v>
      </c>
      <c r="M112" s="391" t="str">
        <f t="shared" si="138"/>
        <v>I</v>
      </c>
      <c r="N112" s="389">
        <f t="shared" si="139"/>
        <v>0</v>
      </c>
      <c r="O112" s="388">
        <f t="shared" si="140"/>
        <v>0</v>
      </c>
      <c r="P112" s="388">
        <f t="shared" si="141"/>
        <v>0</v>
      </c>
      <c r="Q112" s="392">
        <f t="shared" si="142"/>
        <v>0</v>
      </c>
      <c r="R112" s="393">
        <f t="shared" si="143"/>
        <v>0</v>
      </c>
      <c r="S112" s="393">
        <f t="shared" si="144"/>
        <v>0</v>
      </c>
      <c r="T112" s="392">
        <f t="shared" si="145"/>
        <v>0</v>
      </c>
      <c r="U112" s="393">
        <f t="shared" si="146"/>
        <v>0</v>
      </c>
      <c r="V112" s="393">
        <f t="shared" si="147"/>
        <v>0</v>
      </c>
      <c r="W112" s="392">
        <f t="shared" si="148"/>
        <v>0</v>
      </c>
      <c r="X112" s="393">
        <f t="shared" si="149"/>
        <v>0</v>
      </c>
      <c r="Y112" s="393">
        <f t="shared" si="150"/>
        <v>0</v>
      </c>
      <c r="Z112" s="392">
        <f t="shared" si="151"/>
        <v>0</v>
      </c>
      <c r="AA112" s="393">
        <f t="shared" si="152"/>
        <v>0</v>
      </c>
      <c r="AB112" s="393">
        <f t="shared" si="153"/>
        <v>0</v>
      </c>
      <c r="AC112" s="392">
        <f t="shared" si="154"/>
        <v>0</v>
      </c>
      <c r="AD112" s="393">
        <f t="shared" si="155"/>
        <v>0</v>
      </c>
      <c r="AE112" s="394">
        <f t="shared" si="8"/>
        <v>2021</v>
      </c>
      <c r="AF112" s="393">
        <f t="shared" si="156"/>
        <v>0</v>
      </c>
      <c r="AG112" s="392">
        <f t="shared" si="157"/>
        <v>0</v>
      </c>
      <c r="AH112" s="388">
        <f t="shared" si="158"/>
        <v>0</v>
      </c>
      <c r="AI112" s="395">
        <f t="shared" si="159"/>
        <v>0</v>
      </c>
      <c r="AJ112" s="396">
        <f t="shared" si="160"/>
        <v>0</v>
      </c>
      <c r="AK112" s="388">
        <f t="shared" si="161"/>
        <v>0</v>
      </c>
      <c r="AL112" s="397">
        <f t="shared" si="162"/>
        <v>7</v>
      </c>
      <c r="AM112" s="393">
        <f t="shared" si="163"/>
        <v>6</v>
      </c>
      <c r="AN112" s="393">
        <f t="shared" si="164"/>
        <v>6</v>
      </c>
      <c r="AO112" s="393">
        <f t="shared" si="165"/>
        <v>6</v>
      </c>
      <c r="AP112" s="393">
        <f t="shared" si="166"/>
        <v>6</v>
      </c>
      <c r="AQ112" s="393">
        <f t="shared" si="167"/>
        <v>6</v>
      </c>
      <c r="AR112" s="393">
        <f t="shared" si="168"/>
        <v>6</v>
      </c>
      <c r="AS112" s="393">
        <f t="shared" si="169"/>
        <v>6</v>
      </c>
      <c r="AT112" s="393">
        <f t="shared" si="170"/>
        <v>6</v>
      </c>
      <c r="AU112" s="393">
        <f t="shared" si="171"/>
        <v>6</v>
      </c>
      <c r="AV112" s="393">
        <f t="shared" si="172"/>
        <v>6</v>
      </c>
      <c r="AW112" s="393">
        <f t="shared" si="173"/>
        <v>6</v>
      </c>
      <c r="AX112" s="393">
        <f t="shared" si="174"/>
        <v>6</v>
      </c>
      <c r="AY112" s="393">
        <f t="shared" si="175"/>
        <v>6</v>
      </c>
      <c r="AZ112" s="393">
        <f t="shared" si="176"/>
        <v>6</v>
      </c>
      <c r="BA112" s="393">
        <f t="shared" si="177"/>
        <v>6</v>
      </c>
      <c r="BB112" s="393">
        <f t="shared" si="178"/>
        <v>6</v>
      </c>
      <c r="BC112" s="393">
        <f t="shared" si="179"/>
        <v>6</v>
      </c>
      <c r="BD112" s="393">
        <f t="shared" si="129"/>
        <v>6</v>
      </c>
      <c r="BE112" s="393">
        <f t="shared" si="180"/>
        <v>12</v>
      </c>
      <c r="BF112" s="393">
        <f t="shared" si="181"/>
        <v>12</v>
      </c>
      <c r="BG112" s="393">
        <f t="shared" si="182"/>
        <v>12</v>
      </c>
      <c r="BH112" s="398">
        <f t="shared" si="183"/>
        <v>0</v>
      </c>
      <c r="BI112" s="398">
        <f t="shared" si="184"/>
        <v>0</v>
      </c>
      <c r="BJ112" s="398">
        <f t="shared" si="185"/>
        <v>0</v>
      </c>
      <c r="BK112" s="398">
        <f t="shared" si="186"/>
        <v>0</v>
      </c>
      <c r="BL112" s="398">
        <f t="shared" si="187"/>
        <v>0</v>
      </c>
      <c r="BM112" s="387">
        <f t="shared" si="188"/>
        <v>0</v>
      </c>
      <c r="BN112" s="398">
        <f t="shared" si="189"/>
        <v>0</v>
      </c>
      <c r="BO112" s="398">
        <f t="shared" si="190"/>
        <v>0</v>
      </c>
      <c r="BP112" s="398">
        <f t="shared" si="191"/>
        <v>0</v>
      </c>
      <c r="BQ112" s="398">
        <f t="shared" si="192"/>
        <v>0</v>
      </c>
      <c r="BR112" s="398">
        <f t="shared" si="193"/>
        <v>0</v>
      </c>
      <c r="BS112" s="398">
        <f t="shared" si="194"/>
        <v>0</v>
      </c>
      <c r="BT112" s="398">
        <f t="shared" si="195"/>
        <v>0</v>
      </c>
      <c r="BU112" s="398">
        <f t="shared" si="196"/>
        <v>0</v>
      </c>
      <c r="BV112" s="398">
        <f t="shared" si="197"/>
        <v>0</v>
      </c>
      <c r="BW112" s="398">
        <f t="shared" si="198"/>
        <v>0</v>
      </c>
      <c r="BX112" s="398">
        <f t="shared" si="199"/>
        <v>0</v>
      </c>
      <c r="BY112" s="398">
        <f t="shared" si="200"/>
        <v>0</v>
      </c>
      <c r="BZ112" s="398">
        <f t="shared" si="201"/>
        <v>0</v>
      </c>
      <c r="CA112" s="398">
        <f t="shared" si="202"/>
        <v>0</v>
      </c>
      <c r="CB112" s="398">
        <f t="shared" si="203"/>
        <v>0</v>
      </c>
      <c r="CC112" s="398">
        <f t="shared" si="204"/>
        <v>0</v>
      </c>
      <c r="CD112" s="398">
        <f t="shared" si="205"/>
        <v>0</v>
      </c>
      <c r="CE112" s="398">
        <f t="shared" si="206"/>
        <v>0</v>
      </c>
      <c r="CF112" s="398">
        <f t="shared" si="207"/>
        <v>0</v>
      </c>
      <c r="CG112" s="398">
        <f t="shared" si="208"/>
        <v>0</v>
      </c>
      <c r="CH112" s="398">
        <f t="shared" si="209"/>
        <v>0</v>
      </c>
      <c r="CI112" s="398">
        <f t="shared" si="210"/>
        <v>0</v>
      </c>
      <c r="CJ112" s="399"/>
      <c r="CK112" s="400" t="s">
        <v>339</v>
      </c>
      <c r="CL112" s="399">
        <f t="shared" si="211"/>
        <v>0</v>
      </c>
      <c r="CM112" s="399">
        <f t="shared" si="212"/>
        <v>0</v>
      </c>
      <c r="CN112" s="399">
        <f t="shared" si="213"/>
        <v>0</v>
      </c>
      <c r="CO112" s="399">
        <f t="shared" si="214"/>
        <v>0</v>
      </c>
      <c r="CP112" s="399">
        <f t="shared" si="215"/>
        <v>0</v>
      </c>
      <c r="CQ112" s="399">
        <f t="shared" si="216"/>
        <v>0</v>
      </c>
      <c r="CR112" s="399">
        <f t="shared" si="217"/>
        <v>0</v>
      </c>
      <c r="CS112" s="399">
        <f t="shared" si="218"/>
        <v>0</v>
      </c>
      <c r="CT112" s="399">
        <f t="shared" si="219"/>
        <v>0</v>
      </c>
      <c r="CU112" s="399">
        <f t="shared" si="220"/>
        <v>0</v>
      </c>
      <c r="CV112" s="399">
        <f t="shared" si="221"/>
        <v>0</v>
      </c>
      <c r="CW112" s="399">
        <f t="shared" si="222"/>
        <v>0</v>
      </c>
      <c r="CX112" s="399">
        <f t="shared" si="223"/>
        <v>0</v>
      </c>
      <c r="CY112" s="399">
        <f t="shared" si="224"/>
        <v>0</v>
      </c>
      <c r="CZ112" s="399">
        <f t="shared" si="225"/>
        <v>0</v>
      </c>
      <c r="DA112" s="399">
        <f t="shared" si="226"/>
        <v>0</v>
      </c>
      <c r="DB112" s="399">
        <f t="shared" si="227"/>
        <v>0</v>
      </c>
      <c r="DC112" s="399">
        <f t="shared" si="228"/>
        <v>0</v>
      </c>
      <c r="DD112" s="399">
        <f t="shared" si="229"/>
        <v>0</v>
      </c>
      <c r="DE112" s="399">
        <f t="shared" si="230"/>
        <v>0</v>
      </c>
      <c r="DF112" s="399">
        <f t="shared" si="126"/>
        <v>0</v>
      </c>
      <c r="DG112" s="399">
        <f t="shared" si="231"/>
        <v>0</v>
      </c>
      <c r="DH112" s="399">
        <f t="shared" si="127"/>
        <v>0</v>
      </c>
      <c r="DI112" s="399">
        <f t="shared" si="128"/>
        <v>0</v>
      </c>
      <c r="DJ112" s="399">
        <f t="shared" si="232"/>
        <v>0</v>
      </c>
      <c r="DK112" s="399">
        <f t="shared" si="123"/>
        <v>0</v>
      </c>
      <c r="DL112" s="399">
        <f t="shared" si="124"/>
        <v>0</v>
      </c>
      <c r="DM112" s="399">
        <f t="shared" si="234"/>
        <v>0</v>
      </c>
      <c r="DN112" s="399">
        <f t="shared" si="125"/>
        <v>0</v>
      </c>
      <c r="DO112" s="399">
        <f t="shared" si="233"/>
        <v>0</v>
      </c>
      <c r="DP112" s="398"/>
      <c r="DQ112" s="399"/>
      <c r="DR112" s="399"/>
      <c r="DS112" s="399">
        <f t="shared" si="122"/>
        <v>0</v>
      </c>
      <c r="DT112" s="399">
        <f t="shared" si="130"/>
        <v>0</v>
      </c>
      <c r="DU112" s="399"/>
      <c r="DV112" s="401"/>
      <c r="DW112" s="645"/>
      <c r="DX112" s="406"/>
    </row>
    <row r="113" spans="1:129" ht="20.100000000000001" hidden="1" customHeight="1">
      <c r="A113" s="663">
        <f t="shared" si="131"/>
        <v>77</v>
      </c>
      <c r="B113" s="664" t="s">
        <v>380</v>
      </c>
      <c r="C113" s="385" t="s">
        <v>344</v>
      </c>
      <c r="D113" s="385" t="s">
        <v>226</v>
      </c>
      <c r="E113" s="385">
        <v>2018</v>
      </c>
      <c r="F113" s="386"/>
      <c r="G113" s="387">
        <f t="shared" si="132"/>
        <v>4</v>
      </c>
      <c r="H113" s="387">
        <f t="shared" si="133"/>
        <v>0</v>
      </c>
      <c r="I113" s="387">
        <f t="shared" si="134"/>
        <v>4</v>
      </c>
      <c r="J113" s="388">
        <f t="shared" si="135"/>
        <v>0</v>
      </c>
      <c r="K113" s="389">
        <f t="shared" si="136"/>
        <v>0</v>
      </c>
      <c r="L113" s="390">
        <f t="shared" si="137"/>
        <v>0.5</v>
      </c>
      <c r="M113" s="391" t="str">
        <f t="shared" si="138"/>
        <v>I</v>
      </c>
      <c r="N113" s="389">
        <f t="shared" si="139"/>
        <v>0</v>
      </c>
      <c r="O113" s="388">
        <f t="shared" si="140"/>
        <v>0</v>
      </c>
      <c r="P113" s="388">
        <f t="shared" si="141"/>
        <v>0</v>
      </c>
      <c r="Q113" s="392">
        <f t="shared" si="142"/>
        <v>0</v>
      </c>
      <c r="R113" s="393">
        <f t="shared" si="143"/>
        <v>0</v>
      </c>
      <c r="S113" s="393">
        <f t="shared" si="144"/>
        <v>0</v>
      </c>
      <c r="T113" s="392">
        <f t="shared" si="145"/>
        <v>0</v>
      </c>
      <c r="U113" s="393">
        <f t="shared" si="146"/>
        <v>0</v>
      </c>
      <c r="V113" s="393">
        <f t="shared" si="147"/>
        <v>0</v>
      </c>
      <c r="W113" s="392">
        <f t="shared" si="148"/>
        <v>0</v>
      </c>
      <c r="X113" s="393">
        <f t="shared" si="149"/>
        <v>0</v>
      </c>
      <c r="Y113" s="393">
        <f t="shared" si="150"/>
        <v>0</v>
      </c>
      <c r="Z113" s="392">
        <f t="shared" si="151"/>
        <v>0</v>
      </c>
      <c r="AA113" s="393">
        <f t="shared" si="152"/>
        <v>0</v>
      </c>
      <c r="AB113" s="393">
        <f t="shared" si="153"/>
        <v>0</v>
      </c>
      <c r="AC113" s="392">
        <f t="shared" si="154"/>
        <v>0</v>
      </c>
      <c r="AD113" s="393">
        <f t="shared" si="155"/>
        <v>0</v>
      </c>
      <c r="AE113" s="394">
        <f t="shared" si="8"/>
        <v>2021</v>
      </c>
      <c r="AF113" s="393">
        <f t="shared" si="156"/>
        <v>0</v>
      </c>
      <c r="AG113" s="392">
        <f t="shared" si="157"/>
        <v>0</v>
      </c>
      <c r="AH113" s="388">
        <f t="shared" si="158"/>
        <v>0</v>
      </c>
      <c r="AI113" s="395">
        <f t="shared" si="159"/>
        <v>0</v>
      </c>
      <c r="AJ113" s="396">
        <f t="shared" si="160"/>
        <v>0</v>
      </c>
      <c r="AK113" s="388">
        <f t="shared" si="161"/>
        <v>0</v>
      </c>
      <c r="AL113" s="397">
        <f t="shared" si="162"/>
        <v>7</v>
      </c>
      <c r="AM113" s="393">
        <f t="shared" si="163"/>
        <v>6</v>
      </c>
      <c r="AN113" s="393">
        <f t="shared" si="164"/>
        <v>6</v>
      </c>
      <c r="AO113" s="393">
        <f t="shared" si="165"/>
        <v>6</v>
      </c>
      <c r="AP113" s="393">
        <f t="shared" si="166"/>
        <v>6</v>
      </c>
      <c r="AQ113" s="393">
        <f t="shared" si="167"/>
        <v>6</v>
      </c>
      <c r="AR113" s="393">
        <f t="shared" si="168"/>
        <v>6</v>
      </c>
      <c r="AS113" s="393">
        <f t="shared" si="169"/>
        <v>6</v>
      </c>
      <c r="AT113" s="393">
        <f t="shared" si="170"/>
        <v>6</v>
      </c>
      <c r="AU113" s="393">
        <f t="shared" si="171"/>
        <v>6</v>
      </c>
      <c r="AV113" s="393">
        <f t="shared" si="172"/>
        <v>6</v>
      </c>
      <c r="AW113" s="393">
        <f t="shared" si="173"/>
        <v>6</v>
      </c>
      <c r="AX113" s="393">
        <f t="shared" si="174"/>
        <v>6</v>
      </c>
      <c r="AY113" s="393">
        <f t="shared" si="175"/>
        <v>6</v>
      </c>
      <c r="AZ113" s="393">
        <f t="shared" si="176"/>
        <v>6</v>
      </c>
      <c r="BA113" s="393">
        <f t="shared" si="177"/>
        <v>6</v>
      </c>
      <c r="BB113" s="393">
        <f t="shared" si="178"/>
        <v>6</v>
      </c>
      <c r="BC113" s="393">
        <f t="shared" si="179"/>
        <v>6</v>
      </c>
      <c r="BD113" s="393">
        <f t="shared" si="129"/>
        <v>6</v>
      </c>
      <c r="BE113" s="393">
        <f t="shared" si="180"/>
        <v>12</v>
      </c>
      <c r="BF113" s="393">
        <f t="shared" si="181"/>
        <v>12</v>
      </c>
      <c r="BG113" s="393">
        <f t="shared" si="182"/>
        <v>12</v>
      </c>
      <c r="BH113" s="398">
        <f t="shared" si="183"/>
        <v>0</v>
      </c>
      <c r="BI113" s="398">
        <f t="shared" si="184"/>
        <v>0</v>
      </c>
      <c r="BJ113" s="398">
        <f t="shared" si="185"/>
        <v>0</v>
      </c>
      <c r="BK113" s="398">
        <f t="shared" si="186"/>
        <v>0</v>
      </c>
      <c r="BL113" s="398">
        <f t="shared" si="187"/>
        <v>0</v>
      </c>
      <c r="BM113" s="387">
        <f t="shared" si="188"/>
        <v>0</v>
      </c>
      <c r="BN113" s="398">
        <f t="shared" si="189"/>
        <v>0</v>
      </c>
      <c r="BO113" s="398">
        <f t="shared" si="190"/>
        <v>0</v>
      </c>
      <c r="BP113" s="398">
        <f t="shared" si="191"/>
        <v>0</v>
      </c>
      <c r="BQ113" s="398">
        <f t="shared" si="192"/>
        <v>0</v>
      </c>
      <c r="BR113" s="398">
        <f t="shared" si="193"/>
        <v>0</v>
      </c>
      <c r="BS113" s="398">
        <f t="shared" si="194"/>
        <v>0</v>
      </c>
      <c r="BT113" s="398">
        <f t="shared" si="195"/>
        <v>0</v>
      </c>
      <c r="BU113" s="398">
        <f t="shared" si="196"/>
        <v>0</v>
      </c>
      <c r="BV113" s="398">
        <f t="shared" si="197"/>
        <v>0</v>
      </c>
      <c r="BW113" s="398">
        <f t="shared" si="198"/>
        <v>0</v>
      </c>
      <c r="BX113" s="398">
        <f t="shared" si="199"/>
        <v>0</v>
      </c>
      <c r="BY113" s="398">
        <f t="shared" si="200"/>
        <v>0</v>
      </c>
      <c r="BZ113" s="398">
        <f t="shared" si="201"/>
        <v>0</v>
      </c>
      <c r="CA113" s="398">
        <f t="shared" si="202"/>
        <v>0</v>
      </c>
      <c r="CB113" s="398">
        <f t="shared" si="203"/>
        <v>0</v>
      </c>
      <c r="CC113" s="398">
        <f t="shared" si="204"/>
        <v>0</v>
      </c>
      <c r="CD113" s="398">
        <f t="shared" si="205"/>
        <v>0</v>
      </c>
      <c r="CE113" s="398">
        <f t="shared" si="206"/>
        <v>0</v>
      </c>
      <c r="CF113" s="398">
        <f t="shared" si="207"/>
        <v>0</v>
      </c>
      <c r="CG113" s="398">
        <f t="shared" si="208"/>
        <v>0</v>
      </c>
      <c r="CH113" s="398">
        <f t="shared" si="209"/>
        <v>0</v>
      </c>
      <c r="CI113" s="398">
        <f t="shared" si="210"/>
        <v>0</v>
      </c>
      <c r="CJ113" s="399"/>
      <c r="CK113" s="400" t="s">
        <v>339</v>
      </c>
      <c r="CL113" s="399">
        <f t="shared" si="211"/>
        <v>0</v>
      </c>
      <c r="CM113" s="399">
        <f t="shared" si="212"/>
        <v>0</v>
      </c>
      <c r="CN113" s="399">
        <f t="shared" si="213"/>
        <v>0</v>
      </c>
      <c r="CO113" s="399">
        <f t="shared" si="214"/>
        <v>0</v>
      </c>
      <c r="CP113" s="399">
        <f t="shared" si="215"/>
        <v>0</v>
      </c>
      <c r="CQ113" s="399">
        <f t="shared" si="216"/>
        <v>0</v>
      </c>
      <c r="CR113" s="399">
        <f t="shared" si="217"/>
        <v>0</v>
      </c>
      <c r="CS113" s="399">
        <f t="shared" si="218"/>
        <v>0</v>
      </c>
      <c r="CT113" s="399">
        <f t="shared" si="219"/>
        <v>0</v>
      </c>
      <c r="CU113" s="399">
        <f t="shared" si="220"/>
        <v>0</v>
      </c>
      <c r="CV113" s="399">
        <f t="shared" si="221"/>
        <v>0</v>
      </c>
      <c r="CW113" s="399">
        <f t="shared" si="222"/>
        <v>0</v>
      </c>
      <c r="CX113" s="399">
        <f t="shared" si="223"/>
        <v>0</v>
      </c>
      <c r="CY113" s="399">
        <f t="shared" si="224"/>
        <v>0</v>
      </c>
      <c r="CZ113" s="399">
        <f t="shared" si="225"/>
        <v>0</v>
      </c>
      <c r="DA113" s="399">
        <f t="shared" si="226"/>
        <v>0</v>
      </c>
      <c r="DB113" s="399">
        <f t="shared" si="227"/>
        <v>0</v>
      </c>
      <c r="DC113" s="399">
        <f t="shared" si="228"/>
        <v>0</v>
      </c>
      <c r="DD113" s="399">
        <f t="shared" si="229"/>
        <v>0</v>
      </c>
      <c r="DE113" s="399">
        <f t="shared" si="230"/>
        <v>0</v>
      </c>
      <c r="DF113" s="399">
        <f t="shared" si="126"/>
        <v>0</v>
      </c>
      <c r="DG113" s="399">
        <f t="shared" si="231"/>
        <v>0</v>
      </c>
      <c r="DH113" s="399">
        <f t="shared" si="127"/>
        <v>0</v>
      </c>
      <c r="DI113" s="399">
        <f t="shared" si="128"/>
        <v>0</v>
      </c>
      <c r="DJ113" s="399">
        <f t="shared" si="232"/>
        <v>0</v>
      </c>
      <c r="DK113" s="399">
        <f t="shared" si="123"/>
        <v>0</v>
      </c>
      <c r="DL113" s="399">
        <f t="shared" si="124"/>
        <v>0</v>
      </c>
      <c r="DM113" s="399">
        <f t="shared" si="234"/>
        <v>0</v>
      </c>
      <c r="DN113" s="399">
        <f t="shared" si="125"/>
        <v>0</v>
      </c>
      <c r="DO113" s="399">
        <f t="shared" si="233"/>
        <v>0</v>
      </c>
      <c r="DP113" s="398"/>
      <c r="DQ113" s="399"/>
      <c r="DR113" s="399"/>
      <c r="DS113" s="399">
        <f t="shared" si="122"/>
        <v>0</v>
      </c>
      <c r="DT113" s="399">
        <f t="shared" si="130"/>
        <v>0</v>
      </c>
      <c r="DU113" s="399"/>
      <c r="DV113" s="401"/>
      <c r="DW113" s="645"/>
      <c r="DX113" s="406"/>
    </row>
    <row r="114" spans="1:129" ht="20.100000000000001" hidden="1" customHeight="1">
      <c r="A114" s="663">
        <f t="shared" si="131"/>
        <v>78</v>
      </c>
      <c r="B114" s="664" t="s">
        <v>380</v>
      </c>
      <c r="C114" s="385" t="s">
        <v>344</v>
      </c>
      <c r="D114" s="385" t="s">
        <v>226</v>
      </c>
      <c r="E114" s="385">
        <v>2018</v>
      </c>
      <c r="F114" s="386"/>
      <c r="G114" s="387">
        <f t="shared" si="132"/>
        <v>4</v>
      </c>
      <c r="H114" s="387">
        <f t="shared" si="133"/>
        <v>0</v>
      </c>
      <c r="I114" s="387">
        <f t="shared" si="134"/>
        <v>4</v>
      </c>
      <c r="J114" s="388">
        <f t="shared" si="135"/>
        <v>0</v>
      </c>
      <c r="K114" s="389">
        <f t="shared" si="136"/>
        <v>0</v>
      </c>
      <c r="L114" s="390">
        <f t="shared" si="137"/>
        <v>0.5</v>
      </c>
      <c r="M114" s="391" t="str">
        <f t="shared" si="138"/>
        <v>I</v>
      </c>
      <c r="N114" s="389">
        <f t="shared" si="139"/>
        <v>0</v>
      </c>
      <c r="O114" s="388">
        <f t="shared" si="140"/>
        <v>0</v>
      </c>
      <c r="P114" s="388">
        <f t="shared" si="141"/>
        <v>0</v>
      </c>
      <c r="Q114" s="392">
        <f t="shared" si="142"/>
        <v>0</v>
      </c>
      <c r="R114" s="393">
        <f t="shared" si="143"/>
        <v>0</v>
      </c>
      <c r="S114" s="393">
        <f t="shared" si="144"/>
        <v>0</v>
      </c>
      <c r="T114" s="392">
        <f t="shared" si="145"/>
        <v>0</v>
      </c>
      <c r="U114" s="393">
        <f t="shared" si="146"/>
        <v>0</v>
      </c>
      <c r="V114" s="393">
        <f t="shared" si="147"/>
        <v>0</v>
      </c>
      <c r="W114" s="392">
        <f t="shared" si="148"/>
        <v>0</v>
      </c>
      <c r="X114" s="393">
        <f t="shared" si="149"/>
        <v>0</v>
      </c>
      <c r="Y114" s="393">
        <f t="shared" si="150"/>
        <v>0</v>
      </c>
      <c r="Z114" s="392">
        <f t="shared" si="151"/>
        <v>0</v>
      </c>
      <c r="AA114" s="393">
        <f t="shared" si="152"/>
        <v>0</v>
      </c>
      <c r="AB114" s="393">
        <f t="shared" si="153"/>
        <v>0</v>
      </c>
      <c r="AC114" s="392">
        <f t="shared" si="154"/>
        <v>0</v>
      </c>
      <c r="AD114" s="393">
        <f t="shared" si="155"/>
        <v>0</v>
      </c>
      <c r="AE114" s="394">
        <f t="shared" si="8"/>
        <v>2021</v>
      </c>
      <c r="AF114" s="393">
        <f t="shared" si="156"/>
        <v>0</v>
      </c>
      <c r="AG114" s="392">
        <f t="shared" si="157"/>
        <v>0</v>
      </c>
      <c r="AH114" s="388">
        <f t="shared" si="158"/>
        <v>0</v>
      </c>
      <c r="AI114" s="395">
        <f t="shared" si="159"/>
        <v>0</v>
      </c>
      <c r="AJ114" s="396">
        <f t="shared" si="160"/>
        <v>0</v>
      </c>
      <c r="AK114" s="388">
        <f t="shared" si="161"/>
        <v>0</v>
      </c>
      <c r="AL114" s="397">
        <f t="shared" si="162"/>
        <v>7</v>
      </c>
      <c r="AM114" s="393">
        <f t="shared" si="163"/>
        <v>6</v>
      </c>
      <c r="AN114" s="393">
        <f t="shared" si="164"/>
        <v>6</v>
      </c>
      <c r="AO114" s="393">
        <f t="shared" si="165"/>
        <v>6</v>
      </c>
      <c r="AP114" s="393">
        <f t="shared" si="166"/>
        <v>6</v>
      </c>
      <c r="AQ114" s="393">
        <f t="shared" si="167"/>
        <v>6</v>
      </c>
      <c r="AR114" s="393">
        <f t="shared" si="168"/>
        <v>6</v>
      </c>
      <c r="AS114" s="393">
        <f t="shared" si="169"/>
        <v>6</v>
      </c>
      <c r="AT114" s="393">
        <f t="shared" si="170"/>
        <v>6</v>
      </c>
      <c r="AU114" s="393">
        <f t="shared" si="171"/>
        <v>6</v>
      </c>
      <c r="AV114" s="393">
        <f t="shared" si="172"/>
        <v>6</v>
      </c>
      <c r="AW114" s="393">
        <f t="shared" si="173"/>
        <v>6</v>
      </c>
      <c r="AX114" s="393">
        <f t="shared" si="174"/>
        <v>6</v>
      </c>
      <c r="AY114" s="393">
        <f t="shared" si="175"/>
        <v>6</v>
      </c>
      <c r="AZ114" s="393">
        <f t="shared" si="176"/>
        <v>6</v>
      </c>
      <c r="BA114" s="393">
        <f t="shared" si="177"/>
        <v>6</v>
      </c>
      <c r="BB114" s="393">
        <f t="shared" si="178"/>
        <v>6</v>
      </c>
      <c r="BC114" s="393">
        <f t="shared" si="179"/>
        <v>6</v>
      </c>
      <c r="BD114" s="393">
        <f t="shared" si="129"/>
        <v>6</v>
      </c>
      <c r="BE114" s="393">
        <f t="shared" si="180"/>
        <v>12</v>
      </c>
      <c r="BF114" s="393">
        <f t="shared" si="181"/>
        <v>12</v>
      </c>
      <c r="BG114" s="393">
        <f t="shared" si="182"/>
        <v>12</v>
      </c>
      <c r="BH114" s="398">
        <f t="shared" si="183"/>
        <v>0</v>
      </c>
      <c r="BI114" s="398">
        <f t="shared" si="184"/>
        <v>0</v>
      </c>
      <c r="BJ114" s="398">
        <f t="shared" si="185"/>
        <v>0</v>
      </c>
      <c r="BK114" s="398">
        <f t="shared" si="186"/>
        <v>0</v>
      </c>
      <c r="BL114" s="398">
        <f t="shared" si="187"/>
        <v>0</v>
      </c>
      <c r="BM114" s="387">
        <f t="shared" si="188"/>
        <v>0</v>
      </c>
      <c r="BN114" s="398">
        <f t="shared" si="189"/>
        <v>0</v>
      </c>
      <c r="BO114" s="398">
        <f t="shared" si="190"/>
        <v>0</v>
      </c>
      <c r="BP114" s="398">
        <f t="shared" si="191"/>
        <v>0</v>
      </c>
      <c r="BQ114" s="398">
        <f t="shared" si="192"/>
        <v>0</v>
      </c>
      <c r="BR114" s="398">
        <f t="shared" si="193"/>
        <v>0</v>
      </c>
      <c r="BS114" s="398">
        <f t="shared" si="194"/>
        <v>0</v>
      </c>
      <c r="BT114" s="398">
        <f t="shared" si="195"/>
        <v>0</v>
      </c>
      <c r="BU114" s="398">
        <f t="shared" si="196"/>
        <v>0</v>
      </c>
      <c r="BV114" s="398">
        <f t="shared" si="197"/>
        <v>0</v>
      </c>
      <c r="BW114" s="398">
        <f t="shared" si="198"/>
        <v>0</v>
      </c>
      <c r="BX114" s="398">
        <f t="shared" si="199"/>
        <v>0</v>
      </c>
      <c r="BY114" s="398">
        <f t="shared" si="200"/>
        <v>0</v>
      </c>
      <c r="BZ114" s="398">
        <f t="shared" si="201"/>
        <v>0</v>
      </c>
      <c r="CA114" s="398">
        <f t="shared" si="202"/>
        <v>0</v>
      </c>
      <c r="CB114" s="398">
        <f t="shared" si="203"/>
        <v>0</v>
      </c>
      <c r="CC114" s="398">
        <f t="shared" si="204"/>
        <v>0</v>
      </c>
      <c r="CD114" s="398">
        <f t="shared" si="205"/>
        <v>0</v>
      </c>
      <c r="CE114" s="398">
        <f t="shared" si="206"/>
        <v>0</v>
      </c>
      <c r="CF114" s="398">
        <f t="shared" si="207"/>
        <v>0</v>
      </c>
      <c r="CG114" s="398">
        <f t="shared" si="208"/>
        <v>0</v>
      </c>
      <c r="CH114" s="398">
        <f t="shared" si="209"/>
        <v>0</v>
      </c>
      <c r="CI114" s="398">
        <f t="shared" si="210"/>
        <v>0</v>
      </c>
      <c r="CJ114" s="399"/>
      <c r="CK114" s="400" t="s">
        <v>339</v>
      </c>
      <c r="CL114" s="399">
        <f t="shared" si="211"/>
        <v>0</v>
      </c>
      <c r="CM114" s="399">
        <f t="shared" si="212"/>
        <v>0</v>
      </c>
      <c r="CN114" s="399">
        <f t="shared" si="213"/>
        <v>0</v>
      </c>
      <c r="CO114" s="399">
        <f t="shared" si="214"/>
        <v>0</v>
      </c>
      <c r="CP114" s="399">
        <f t="shared" si="215"/>
        <v>0</v>
      </c>
      <c r="CQ114" s="399">
        <f t="shared" si="216"/>
        <v>0</v>
      </c>
      <c r="CR114" s="399">
        <f t="shared" si="217"/>
        <v>0</v>
      </c>
      <c r="CS114" s="399">
        <f t="shared" si="218"/>
        <v>0</v>
      </c>
      <c r="CT114" s="399">
        <f t="shared" si="219"/>
        <v>0</v>
      </c>
      <c r="CU114" s="399">
        <f t="shared" si="220"/>
        <v>0</v>
      </c>
      <c r="CV114" s="399">
        <f t="shared" si="221"/>
        <v>0</v>
      </c>
      <c r="CW114" s="399">
        <f t="shared" si="222"/>
        <v>0</v>
      </c>
      <c r="CX114" s="399">
        <f t="shared" si="223"/>
        <v>0</v>
      </c>
      <c r="CY114" s="399">
        <f t="shared" si="224"/>
        <v>0</v>
      </c>
      <c r="CZ114" s="399">
        <f t="shared" si="225"/>
        <v>0</v>
      </c>
      <c r="DA114" s="399">
        <f t="shared" si="226"/>
        <v>0</v>
      </c>
      <c r="DB114" s="399">
        <f t="shared" si="227"/>
        <v>0</v>
      </c>
      <c r="DC114" s="399">
        <f t="shared" si="228"/>
        <v>0</v>
      </c>
      <c r="DD114" s="399">
        <f t="shared" si="229"/>
        <v>0</v>
      </c>
      <c r="DE114" s="399">
        <f t="shared" si="230"/>
        <v>0</v>
      </c>
      <c r="DF114" s="399">
        <f t="shared" si="126"/>
        <v>0</v>
      </c>
      <c r="DG114" s="399">
        <f t="shared" si="231"/>
        <v>0</v>
      </c>
      <c r="DH114" s="399">
        <f t="shared" si="127"/>
        <v>0</v>
      </c>
      <c r="DI114" s="399">
        <f t="shared" si="128"/>
        <v>0</v>
      </c>
      <c r="DJ114" s="399">
        <f t="shared" si="232"/>
        <v>0</v>
      </c>
      <c r="DK114" s="399">
        <f t="shared" si="123"/>
        <v>0</v>
      </c>
      <c r="DL114" s="399">
        <f t="shared" si="124"/>
        <v>0</v>
      </c>
      <c r="DM114" s="399">
        <f t="shared" si="234"/>
        <v>0</v>
      </c>
      <c r="DN114" s="399">
        <f t="shared" si="125"/>
        <v>0</v>
      </c>
      <c r="DO114" s="399">
        <f t="shared" si="233"/>
        <v>0</v>
      </c>
      <c r="DP114" s="398"/>
      <c r="DQ114" s="399"/>
      <c r="DR114" s="399"/>
      <c r="DS114" s="399">
        <f t="shared" si="122"/>
        <v>0</v>
      </c>
      <c r="DT114" s="399">
        <f t="shared" si="130"/>
        <v>0</v>
      </c>
      <c r="DU114" s="399"/>
      <c r="DV114" s="401"/>
      <c r="DW114" s="645"/>
      <c r="DX114" s="406"/>
    </row>
    <row r="115" spans="1:129" ht="20.100000000000001" hidden="1" customHeight="1">
      <c r="A115" s="663">
        <f t="shared" si="131"/>
        <v>79</v>
      </c>
      <c r="B115" s="664" t="s">
        <v>380</v>
      </c>
      <c r="C115" s="385" t="s">
        <v>344</v>
      </c>
      <c r="D115" s="385" t="s">
        <v>226</v>
      </c>
      <c r="E115" s="385">
        <v>2018</v>
      </c>
      <c r="F115" s="386"/>
      <c r="G115" s="387">
        <f t="shared" si="132"/>
        <v>4</v>
      </c>
      <c r="H115" s="387">
        <f t="shared" si="133"/>
        <v>0</v>
      </c>
      <c r="I115" s="387">
        <f t="shared" si="134"/>
        <v>4</v>
      </c>
      <c r="J115" s="388">
        <f t="shared" si="135"/>
        <v>0</v>
      </c>
      <c r="K115" s="389">
        <f t="shared" si="136"/>
        <v>0</v>
      </c>
      <c r="L115" s="390">
        <f t="shared" si="137"/>
        <v>0.5</v>
      </c>
      <c r="M115" s="391" t="str">
        <f t="shared" si="138"/>
        <v>I</v>
      </c>
      <c r="N115" s="389">
        <f t="shared" si="139"/>
        <v>0</v>
      </c>
      <c r="O115" s="388">
        <f t="shared" si="140"/>
        <v>0</v>
      </c>
      <c r="P115" s="388">
        <f t="shared" si="141"/>
        <v>0</v>
      </c>
      <c r="Q115" s="392">
        <f t="shared" si="142"/>
        <v>0</v>
      </c>
      <c r="R115" s="393">
        <f t="shared" si="143"/>
        <v>0</v>
      </c>
      <c r="S115" s="393">
        <f t="shared" si="144"/>
        <v>0</v>
      </c>
      <c r="T115" s="392">
        <f t="shared" si="145"/>
        <v>0</v>
      </c>
      <c r="U115" s="393">
        <f t="shared" si="146"/>
        <v>0</v>
      </c>
      <c r="V115" s="393">
        <f t="shared" si="147"/>
        <v>0</v>
      </c>
      <c r="W115" s="392">
        <f t="shared" si="148"/>
        <v>0</v>
      </c>
      <c r="X115" s="393">
        <f t="shared" si="149"/>
        <v>0</v>
      </c>
      <c r="Y115" s="393">
        <f t="shared" si="150"/>
        <v>0</v>
      </c>
      <c r="Z115" s="392">
        <f t="shared" si="151"/>
        <v>0</v>
      </c>
      <c r="AA115" s="393">
        <f t="shared" si="152"/>
        <v>0</v>
      </c>
      <c r="AB115" s="393">
        <f t="shared" si="153"/>
        <v>0</v>
      </c>
      <c r="AC115" s="392">
        <f t="shared" si="154"/>
        <v>0</v>
      </c>
      <c r="AD115" s="393">
        <f t="shared" si="155"/>
        <v>0</v>
      </c>
      <c r="AE115" s="394">
        <f t="shared" si="8"/>
        <v>2021</v>
      </c>
      <c r="AF115" s="393">
        <f t="shared" si="156"/>
        <v>0</v>
      </c>
      <c r="AG115" s="392">
        <f t="shared" si="157"/>
        <v>0</v>
      </c>
      <c r="AH115" s="388">
        <f t="shared" si="158"/>
        <v>0</v>
      </c>
      <c r="AI115" s="395">
        <f t="shared" si="159"/>
        <v>0</v>
      </c>
      <c r="AJ115" s="396">
        <f t="shared" si="160"/>
        <v>0</v>
      </c>
      <c r="AK115" s="388">
        <f t="shared" si="161"/>
        <v>0</v>
      </c>
      <c r="AL115" s="397">
        <f t="shared" si="162"/>
        <v>7</v>
      </c>
      <c r="AM115" s="393">
        <f t="shared" si="163"/>
        <v>6</v>
      </c>
      <c r="AN115" s="393">
        <f t="shared" si="164"/>
        <v>6</v>
      </c>
      <c r="AO115" s="393">
        <f t="shared" si="165"/>
        <v>6</v>
      </c>
      <c r="AP115" s="393">
        <f t="shared" si="166"/>
        <v>6</v>
      </c>
      <c r="AQ115" s="393">
        <f t="shared" si="167"/>
        <v>6</v>
      </c>
      <c r="AR115" s="393">
        <f t="shared" si="168"/>
        <v>6</v>
      </c>
      <c r="AS115" s="393">
        <f t="shared" si="169"/>
        <v>6</v>
      </c>
      <c r="AT115" s="393">
        <f t="shared" si="170"/>
        <v>6</v>
      </c>
      <c r="AU115" s="393">
        <f t="shared" si="171"/>
        <v>6</v>
      </c>
      <c r="AV115" s="393">
        <f t="shared" si="172"/>
        <v>6</v>
      </c>
      <c r="AW115" s="393">
        <f t="shared" si="173"/>
        <v>6</v>
      </c>
      <c r="AX115" s="393">
        <f t="shared" si="174"/>
        <v>6</v>
      </c>
      <c r="AY115" s="393">
        <f t="shared" si="175"/>
        <v>6</v>
      </c>
      <c r="AZ115" s="393">
        <f t="shared" si="176"/>
        <v>6</v>
      </c>
      <c r="BA115" s="393">
        <f t="shared" si="177"/>
        <v>6</v>
      </c>
      <c r="BB115" s="393">
        <f t="shared" si="178"/>
        <v>6</v>
      </c>
      <c r="BC115" s="393">
        <f t="shared" si="179"/>
        <v>6</v>
      </c>
      <c r="BD115" s="393">
        <f t="shared" si="129"/>
        <v>6</v>
      </c>
      <c r="BE115" s="393">
        <f t="shared" si="180"/>
        <v>12</v>
      </c>
      <c r="BF115" s="393">
        <f t="shared" si="181"/>
        <v>12</v>
      </c>
      <c r="BG115" s="393">
        <f t="shared" si="182"/>
        <v>12</v>
      </c>
      <c r="BH115" s="398">
        <f t="shared" si="183"/>
        <v>0</v>
      </c>
      <c r="BI115" s="398">
        <f t="shared" si="184"/>
        <v>0</v>
      </c>
      <c r="BJ115" s="398">
        <f t="shared" si="185"/>
        <v>0</v>
      </c>
      <c r="BK115" s="398">
        <f t="shared" si="186"/>
        <v>0</v>
      </c>
      <c r="BL115" s="398">
        <f t="shared" si="187"/>
        <v>0</v>
      </c>
      <c r="BM115" s="387">
        <f t="shared" si="188"/>
        <v>0</v>
      </c>
      <c r="BN115" s="398">
        <f t="shared" si="189"/>
        <v>0</v>
      </c>
      <c r="BO115" s="398">
        <f t="shared" si="190"/>
        <v>0</v>
      </c>
      <c r="BP115" s="398">
        <f t="shared" si="191"/>
        <v>0</v>
      </c>
      <c r="BQ115" s="398">
        <f t="shared" si="192"/>
        <v>0</v>
      </c>
      <c r="BR115" s="398">
        <f t="shared" si="193"/>
        <v>0</v>
      </c>
      <c r="BS115" s="398">
        <f t="shared" si="194"/>
        <v>0</v>
      </c>
      <c r="BT115" s="398">
        <f t="shared" si="195"/>
        <v>0</v>
      </c>
      <c r="BU115" s="398">
        <f t="shared" si="196"/>
        <v>0</v>
      </c>
      <c r="BV115" s="398">
        <f t="shared" si="197"/>
        <v>0</v>
      </c>
      <c r="BW115" s="398">
        <f t="shared" si="198"/>
        <v>0</v>
      </c>
      <c r="BX115" s="398">
        <f t="shared" si="199"/>
        <v>0</v>
      </c>
      <c r="BY115" s="398">
        <f t="shared" si="200"/>
        <v>0</v>
      </c>
      <c r="BZ115" s="398">
        <f t="shared" si="201"/>
        <v>0</v>
      </c>
      <c r="CA115" s="398">
        <f t="shared" si="202"/>
        <v>0</v>
      </c>
      <c r="CB115" s="398">
        <f t="shared" si="203"/>
        <v>0</v>
      </c>
      <c r="CC115" s="398">
        <f t="shared" si="204"/>
        <v>0</v>
      </c>
      <c r="CD115" s="398">
        <f t="shared" si="205"/>
        <v>0</v>
      </c>
      <c r="CE115" s="398">
        <f t="shared" si="206"/>
        <v>0</v>
      </c>
      <c r="CF115" s="398">
        <f t="shared" si="207"/>
        <v>0</v>
      </c>
      <c r="CG115" s="398">
        <f t="shared" si="208"/>
        <v>0</v>
      </c>
      <c r="CH115" s="398">
        <f t="shared" si="209"/>
        <v>0</v>
      </c>
      <c r="CI115" s="398">
        <f t="shared" si="210"/>
        <v>0</v>
      </c>
      <c r="CJ115" s="399"/>
      <c r="CK115" s="400" t="s">
        <v>339</v>
      </c>
      <c r="CL115" s="399">
        <f t="shared" si="211"/>
        <v>0</v>
      </c>
      <c r="CM115" s="399">
        <f t="shared" si="212"/>
        <v>0</v>
      </c>
      <c r="CN115" s="399">
        <f t="shared" si="213"/>
        <v>0</v>
      </c>
      <c r="CO115" s="399">
        <f t="shared" si="214"/>
        <v>0</v>
      </c>
      <c r="CP115" s="399">
        <f t="shared" si="215"/>
        <v>0</v>
      </c>
      <c r="CQ115" s="399">
        <f t="shared" si="216"/>
        <v>0</v>
      </c>
      <c r="CR115" s="399">
        <f t="shared" si="217"/>
        <v>0</v>
      </c>
      <c r="CS115" s="399">
        <f t="shared" si="218"/>
        <v>0</v>
      </c>
      <c r="CT115" s="399">
        <f t="shared" si="219"/>
        <v>0</v>
      </c>
      <c r="CU115" s="399">
        <f t="shared" si="220"/>
        <v>0</v>
      </c>
      <c r="CV115" s="399">
        <f t="shared" si="221"/>
        <v>0</v>
      </c>
      <c r="CW115" s="399">
        <f t="shared" si="222"/>
        <v>0</v>
      </c>
      <c r="CX115" s="399">
        <f t="shared" si="223"/>
        <v>0</v>
      </c>
      <c r="CY115" s="399">
        <f t="shared" si="224"/>
        <v>0</v>
      </c>
      <c r="CZ115" s="399">
        <f t="shared" si="225"/>
        <v>0</v>
      </c>
      <c r="DA115" s="399">
        <f t="shared" si="226"/>
        <v>0</v>
      </c>
      <c r="DB115" s="399">
        <f t="shared" si="227"/>
        <v>0</v>
      </c>
      <c r="DC115" s="399">
        <f t="shared" si="228"/>
        <v>0</v>
      </c>
      <c r="DD115" s="399">
        <f t="shared" si="229"/>
        <v>0</v>
      </c>
      <c r="DE115" s="399">
        <f t="shared" si="230"/>
        <v>0</v>
      </c>
      <c r="DF115" s="399">
        <f t="shared" si="126"/>
        <v>0</v>
      </c>
      <c r="DG115" s="399">
        <f t="shared" si="231"/>
        <v>0</v>
      </c>
      <c r="DH115" s="399">
        <f t="shared" si="127"/>
        <v>0</v>
      </c>
      <c r="DI115" s="399">
        <f t="shared" si="128"/>
        <v>0</v>
      </c>
      <c r="DJ115" s="399">
        <f t="shared" si="232"/>
        <v>0</v>
      </c>
      <c r="DK115" s="399">
        <f t="shared" si="123"/>
        <v>0</v>
      </c>
      <c r="DL115" s="399">
        <f t="shared" si="124"/>
        <v>0</v>
      </c>
      <c r="DM115" s="399">
        <f t="shared" si="234"/>
        <v>0</v>
      </c>
      <c r="DN115" s="399">
        <f t="shared" si="125"/>
        <v>0</v>
      </c>
      <c r="DO115" s="399">
        <f t="shared" si="233"/>
        <v>0</v>
      </c>
      <c r="DP115" s="398"/>
      <c r="DQ115" s="399"/>
      <c r="DR115" s="399"/>
      <c r="DS115" s="399">
        <f t="shared" si="122"/>
        <v>0</v>
      </c>
      <c r="DT115" s="399">
        <f t="shared" si="130"/>
        <v>0</v>
      </c>
      <c r="DU115" s="399"/>
      <c r="DV115" s="401"/>
      <c r="DW115" s="645"/>
      <c r="DX115" s="406"/>
    </row>
    <row r="116" spans="1:129" ht="20.100000000000001" hidden="1" customHeight="1">
      <c r="A116" s="663">
        <f t="shared" si="131"/>
        <v>80</v>
      </c>
      <c r="B116" s="664" t="s">
        <v>380</v>
      </c>
      <c r="C116" s="385" t="s">
        <v>344</v>
      </c>
      <c r="D116" s="385" t="s">
        <v>226</v>
      </c>
      <c r="E116" s="385">
        <v>2018</v>
      </c>
      <c r="F116" s="386"/>
      <c r="G116" s="387">
        <f t="shared" si="132"/>
        <v>4</v>
      </c>
      <c r="H116" s="387">
        <f t="shared" si="133"/>
        <v>0</v>
      </c>
      <c r="I116" s="387">
        <f t="shared" si="134"/>
        <v>4</v>
      </c>
      <c r="J116" s="388">
        <f t="shared" si="135"/>
        <v>0</v>
      </c>
      <c r="K116" s="389">
        <f t="shared" si="136"/>
        <v>0</v>
      </c>
      <c r="L116" s="390">
        <f t="shared" si="137"/>
        <v>0.5</v>
      </c>
      <c r="M116" s="391" t="str">
        <f t="shared" si="138"/>
        <v>I</v>
      </c>
      <c r="N116" s="389">
        <f t="shared" si="139"/>
        <v>0</v>
      </c>
      <c r="O116" s="388">
        <f t="shared" si="140"/>
        <v>0</v>
      </c>
      <c r="P116" s="388">
        <f t="shared" si="141"/>
        <v>0</v>
      </c>
      <c r="Q116" s="392">
        <f t="shared" si="142"/>
        <v>0</v>
      </c>
      <c r="R116" s="393">
        <f t="shared" si="143"/>
        <v>0</v>
      </c>
      <c r="S116" s="393">
        <f t="shared" si="144"/>
        <v>0</v>
      </c>
      <c r="T116" s="392">
        <f t="shared" si="145"/>
        <v>0</v>
      </c>
      <c r="U116" s="393">
        <f t="shared" si="146"/>
        <v>0</v>
      </c>
      <c r="V116" s="393">
        <f t="shared" si="147"/>
        <v>0</v>
      </c>
      <c r="W116" s="392">
        <f t="shared" si="148"/>
        <v>0</v>
      </c>
      <c r="X116" s="393">
        <f t="shared" si="149"/>
        <v>0</v>
      </c>
      <c r="Y116" s="393">
        <f t="shared" si="150"/>
        <v>0</v>
      </c>
      <c r="Z116" s="392">
        <f t="shared" si="151"/>
        <v>0</v>
      </c>
      <c r="AA116" s="393">
        <f t="shared" si="152"/>
        <v>0</v>
      </c>
      <c r="AB116" s="393">
        <f t="shared" si="153"/>
        <v>0</v>
      </c>
      <c r="AC116" s="392">
        <f t="shared" si="154"/>
        <v>0</v>
      </c>
      <c r="AD116" s="393">
        <f t="shared" si="155"/>
        <v>0</v>
      </c>
      <c r="AE116" s="394">
        <f t="shared" si="8"/>
        <v>2021</v>
      </c>
      <c r="AF116" s="393">
        <f t="shared" si="156"/>
        <v>0</v>
      </c>
      <c r="AG116" s="392">
        <f t="shared" si="157"/>
        <v>0</v>
      </c>
      <c r="AH116" s="388">
        <f t="shared" si="158"/>
        <v>0</v>
      </c>
      <c r="AI116" s="395">
        <f t="shared" si="159"/>
        <v>0</v>
      </c>
      <c r="AJ116" s="396">
        <f t="shared" si="160"/>
        <v>0</v>
      </c>
      <c r="AK116" s="388">
        <f t="shared" si="161"/>
        <v>0</v>
      </c>
      <c r="AL116" s="397">
        <f t="shared" si="162"/>
        <v>7</v>
      </c>
      <c r="AM116" s="393">
        <f t="shared" si="163"/>
        <v>6</v>
      </c>
      <c r="AN116" s="393">
        <f t="shared" si="164"/>
        <v>6</v>
      </c>
      <c r="AO116" s="393">
        <f t="shared" si="165"/>
        <v>6</v>
      </c>
      <c r="AP116" s="393">
        <f t="shared" si="166"/>
        <v>6</v>
      </c>
      <c r="AQ116" s="393">
        <f t="shared" si="167"/>
        <v>6</v>
      </c>
      <c r="AR116" s="393">
        <f t="shared" si="168"/>
        <v>6</v>
      </c>
      <c r="AS116" s="393">
        <f t="shared" si="169"/>
        <v>6</v>
      </c>
      <c r="AT116" s="393">
        <f t="shared" si="170"/>
        <v>6</v>
      </c>
      <c r="AU116" s="393">
        <f t="shared" si="171"/>
        <v>6</v>
      </c>
      <c r="AV116" s="393">
        <f t="shared" si="172"/>
        <v>6</v>
      </c>
      <c r="AW116" s="393">
        <f t="shared" si="173"/>
        <v>6</v>
      </c>
      <c r="AX116" s="393">
        <f t="shared" si="174"/>
        <v>6</v>
      </c>
      <c r="AY116" s="393">
        <f t="shared" si="175"/>
        <v>6</v>
      </c>
      <c r="AZ116" s="393">
        <f t="shared" si="176"/>
        <v>6</v>
      </c>
      <c r="BA116" s="393">
        <f t="shared" si="177"/>
        <v>6</v>
      </c>
      <c r="BB116" s="393">
        <f t="shared" si="178"/>
        <v>6</v>
      </c>
      <c r="BC116" s="393">
        <f t="shared" si="179"/>
        <v>6</v>
      </c>
      <c r="BD116" s="393">
        <f t="shared" si="129"/>
        <v>6</v>
      </c>
      <c r="BE116" s="393">
        <f t="shared" si="180"/>
        <v>12</v>
      </c>
      <c r="BF116" s="393">
        <f t="shared" si="181"/>
        <v>12</v>
      </c>
      <c r="BG116" s="393">
        <f t="shared" si="182"/>
        <v>12</v>
      </c>
      <c r="BH116" s="398">
        <f t="shared" si="183"/>
        <v>0</v>
      </c>
      <c r="BI116" s="398">
        <f t="shared" si="184"/>
        <v>0</v>
      </c>
      <c r="BJ116" s="398">
        <f t="shared" si="185"/>
        <v>0</v>
      </c>
      <c r="BK116" s="398">
        <f t="shared" si="186"/>
        <v>0</v>
      </c>
      <c r="BL116" s="398">
        <f t="shared" si="187"/>
        <v>0</v>
      </c>
      <c r="BM116" s="387">
        <f t="shared" si="188"/>
        <v>0</v>
      </c>
      <c r="BN116" s="398">
        <f t="shared" si="189"/>
        <v>0</v>
      </c>
      <c r="BO116" s="398">
        <f t="shared" si="190"/>
        <v>0</v>
      </c>
      <c r="BP116" s="398">
        <f t="shared" si="191"/>
        <v>0</v>
      </c>
      <c r="BQ116" s="398">
        <f t="shared" si="192"/>
        <v>0</v>
      </c>
      <c r="BR116" s="398">
        <f t="shared" si="193"/>
        <v>0</v>
      </c>
      <c r="BS116" s="398">
        <f t="shared" si="194"/>
        <v>0</v>
      </c>
      <c r="BT116" s="398">
        <f t="shared" si="195"/>
        <v>0</v>
      </c>
      <c r="BU116" s="398">
        <f t="shared" si="196"/>
        <v>0</v>
      </c>
      <c r="BV116" s="398">
        <f t="shared" si="197"/>
        <v>0</v>
      </c>
      <c r="BW116" s="398">
        <f t="shared" si="198"/>
        <v>0</v>
      </c>
      <c r="BX116" s="398">
        <f t="shared" si="199"/>
        <v>0</v>
      </c>
      <c r="BY116" s="398">
        <f t="shared" si="200"/>
        <v>0</v>
      </c>
      <c r="BZ116" s="398">
        <f t="shared" si="201"/>
        <v>0</v>
      </c>
      <c r="CA116" s="398">
        <f t="shared" si="202"/>
        <v>0</v>
      </c>
      <c r="CB116" s="398">
        <f t="shared" si="203"/>
        <v>0</v>
      </c>
      <c r="CC116" s="398">
        <f t="shared" si="204"/>
        <v>0</v>
      </c>
      <c r="CD116" s="398">
        <f t="shared" si="205"/>
        <v>0</v>
      </c>
      <c r="CE116" s="398">
        <f t="shared" si="206"/>
        <v>0</v>
      </c>
      <c r="CF116" s="398">
        <f t="shared" si="207"/>
        <v>0</v>
      </c>
      <c r="CG116" s="398">
        <f t="shared" si="208"/>
        <v>0</v>
      </c>
      <c r="CH116" s="398">
        <f t="shared" si="209"/>
        <v>0</v>
      </c>
      <c r="CI116" s="398">
        <f t="shared" si="210"/>
        <v>0</v>
      </c>
      <c r="CJ116" s="399"/>
      <c r="CK116" s="400" t="s">
        <v>339</v>
      </c>
      <c r="CL116" s="399">
        <f t="shared" si="211"/>
        <v>0</v>
      </c>
      <c r="CM116" s="399">
        <f t="shared" si="212"/>
        <v>0</v>
      </c>
      <c r="CN116" s="399">
        <f t="shared" si="213"/>
        <v>0</v>
      </c>
      <c r="CO116" s="399">
        <f t="shared" si="214"/>
        <v>0</v>
      </c>
      <c r="CP116" s="399">
        <f t="shared" si="215"/>
        <v>0</v>
      </c>
      <c r="CQ116" s="399">
        <f t="shared" si="216"/>
        <v>0</v>
      </c>
      <c r="CR116" s="399">
        <f t="shared" si="217"/>
        <v>0</v>
      </c>
      <c r="CS116" s="399">
        <f t="shared" si="218"/>
        <v>0</v>
      </c>
      <c r="CT116" s="399">
        <f t="shared" si="219"/>
        <v>0</v>
      </c>
      <c r="CU116" s="399">
        <f t="shared" si="220"/>
        <v>0</v>
      </c>
      <c r="CV116" s="399">
        <f t="shared" si="221"/>
        <v>0</v>
      </c>
      <c r="CW116" s="399">
        <f t="shared" si="222"/>
        <v>0</v>
      </c>
      <c r="CX116" s="399">
        <f t="shared" si="223"/>
        <v>0</v>
      </c>
      <c r="CY116" s="399">
        <f t="shared" si="224"/>
        <v>0</v>
      </c>
      <c r="CZ116" s="399">
        <f t="shared" si="225"/>
        <v>0</v>
      </c>
      <c r="DA116" s="399">
        <f t="shared" si="226"/>
        <v>0</v>
      </c>
      <c r="DB116" s="399">
        <f t="shared" si="227"/>
        <v>0</v>
      </c>
      <c r="DC116" s="399">
        <f t="shared" si="228"/>
        <v>0</v>
      </c>
      <c r="DD116" s="399">
        <f t="shared" si="229"/>
        <v>0</v>
      </c>
      <c r="DE116" s="399">
        <f t="shared" si="230"/>
        <v>0</v>
      </c>
      <c r="DF116" s="399">
        <f t="shared" si="126"/>
        <v>0</v>
      </c>
      <c r="DG116" s="399">
        <f t="shared" si="231"/>
        <v>0</v>
      </c>
      <c r="DH116" s="399">
        <f t="shared" si="127"/>
        <v>0</v>
      </c>
      <c r="DI116" s="399">
        <f t="shared" si="128"/>
        <v>0</v>
      </c>
      <c r="DJ116" s="399">
        <f t="shared" si="232"/>
        <v>0</v>
      </c>
      <c r="DK116" s="399">
        <f t="shared" si="123"/>
        <v>0</v>
      </c>
      <c r="DL116" s="399">
        <f t="shared" si="124"/>
        <v>0</v>
      </c>
      <c r="DM116" s="399">
        <f t="shared" si="234"/>
        <v>0</v>
      </c>
      <c r="DN116" s="399">
        <f t="shared" si="125"/>
        <v>0</v>
      </c>
      <c r="DO116" s="399">
        <f t="shared" si="233"/>
        <v>0</v>
      </c>
      <c r="DP116" s="398"/>
      <c r="DQ116" s="399"/>
      <c r="DR116" s="399"/>
      <c r="DS116" s="399">
        <f t="shared" si="122"/>
        <v>0</v>
      </c>
      <c r="DT116" s="399">
        <f t="shared" si="130"/>
        <v>0</v>
      </c>
      <c r="DU116" s="399"/>
      <c r="DV116" s="401"/>
      <c r="DW116" s="645"/>
      <c r="DX116" s="406"/>
    </row>
    <row r="117" spans="1:129" ht="20.100000000000001" hidden="1" customHeight="1">
      <c r="A117" s="663">
        <f t="shared" si="131"/>
        <v>81</v>
      </c>
      <c r="B117" s="664" t="s">
        <v>380</v>
      </c>
      <c r="C117" s="385" t="s">
        <v>344</v>
      </c>
      <c r="D117" s="385" t="s">
        <v>226</v>
      </c>
      <c r="E117" s="385">
        <v>2018</v>
      </c>
      <c r="F117" s="386"/>
      <c r="G117" s="387">
        <f t="shared" si="132"/>
        <v>4</v>
      </c>
      <c r="H117" s="387">
        <f t="shared" si="133"/>
        <v>0</v>
      </c>
      <c r="I117" s="387">
        <f t="shared" si="134"/>
        <v>4</v>
      </c>
      <c r="J117" s="388">
        <f t="shared" si="135"/>
        <v>0</v>
      </c>
      <c r="K117" s="389">
        <f t="shared" si="136"/>
        <v>0</v>
      </c>
      <c r="L117" s="390">
        <f t="shared" si="137"/>
        <v>0.5</v>
      </c>
      <c r="M117" s="391" t="str">
        <f t="shared" si="138"/>
        <v>I</v>
      </c>
      <c r="N117" s="389">
        <f t="shared" si="139"/>
        <v>0</v>
      </c>
      <c r="O117" s="388">
        <f t="shared" si="140"/>
        <v>0</v>
      </c>
      <c r="P117" s="388">
        <f t="shared" si="141"/>
        <v>0</v>
      </c>
      <c r="Q117" s="392">
        <f t="shared" si="142"/>
        <v>0</v>
      </c>
      <c r="R117" s="393">
        <f t="shared" si="143"/>
        <v>0</v>
      </c>
      <c r="S117" s="393">
        <f t="shared" si="144"/>
        <v>0</v>
      </c>
      <c r="T117" s="392">
        <f t="shared" si="145"/>
        <v>0</v>
      </c>
      <c r="U117" s="393">
        <f t="shared" si="146"/>
        <v>0</v>
      </c>
      <c r="V117" s="393">
        <f t="shared" si="147"/>
        <v>0</v>
      </c>
      <c r="W117" s="392">
        <f t="shared" si="148"/>
        <v>0</v>
      </c>
      <c r="X117" s="393">
        <f t="shared" si="149"/>
        <v>0</v>
      </c>
      <c r="Y117" s="393">
        <f t="shared" si="150"/>
        <v>0</v>
      </c>
      <c r="Z117" s="392">
        <f t="shared" si="151"/>
        <v>0</v>
      </c>
      <c r="AA117" s="393">
        <f t="shared" si="152"/>
        <v>0</v>
      </c>
      <c r="AB117" s="393">
        <f t="shared" si="153"/>
        <v>0</v>
      </c>
      <c r="AC117" s="392">
        <f t="shared" si="154"/>
        <v>0</v>
      </c>
      <c r="AD117" s="393">
        <f t="shared" si="155"/>
        <v>0</v>
      </c>
      <c r="AE117" s="394">
        <f t="shared" si="8"/>
        <v>2021</v>
      </c>
      <c r="AF117" s="393">
        <f t="shared" si="156"/>
        <v>0</v>
      </c>
      <c r="AG117" s="392">
        <f t="shared" si="157"/>
        <v>0</v>
      </c>
      <c r="AH117" s="388">
        <f t="shared" si="158"/>
        <v>0</v>
      </c>
      <c r="AI117" s="395">
        <f t="shared" si="159"/>
        <v>0</v>
      </c>
      <c r="AJ117" s="396">
        <f t="shared" si="160"/>
        <v>0</v>
      </c>
      <c r="AK117" s="388">
        <f t="shared" si="161"/>
        <v>0</v>
      </c>
      <c r="AL117" s="397">
        <f t="shared" si="162"/>
        <v>7</v>
      </c>
      <c r="AM117" s="393">
        <f t="shared" si="163"/>
        <v>6</v>
      </c>
      <c r="AN117" s="393">
        <f t="shared" si="164"/>
        <v>6</v>
      </c>
      <c r="AO117" s="393">
        <f t="shared" si="165"/>
        <v>6</v>
      </c>
      <c r="AP117" s="393">
        <f t="shared" si="166"/>
        <v>6</v>
      </c>
      <c r="AQ117" s="393">
        <f t="shared" si="167"/>
        <v>6</v>
      </c>
      <c r="AR117" s="393">
        <f t="shared" si="168"/>
        <v>6</v>
      </c>
      <c r="AS117" s="393">
        <f t="shared" si="169"/>
        <v>6</v>
      </c>
      <c r="AT117" s="393">
        <f t="shared" si="170"/>
        <v>6</v>
      </c>
      <c r="AU117" s="393">
        <f t="shared" si="171"/>
        <v>6</v>
      </c>
      <c r="AV117" s="393">
        <f t="shared" si="172"/>
        <v>6</v>
      </c>
      <c r="AW117" s="393">
        <f t="shared" si="173"/>
        <v>6</v>
      </c>
      <c r="AX117" s="393">
        <f t="shared" si="174"/>
        <v>6</v>
      </c>
      <c r="AY117" s="393">
        <f t="shared" si="175"/>
        <v>6</v>
      </c>
      <c r="AZ117" s="393">
        <f t="shared" si="176"/>
        <v>6</v>
      </c>
      <c r="BA117" s="393">
        <f t="shared" si="177"/>
        <v>6</v>
      </c>
      <c r="BB117" s="393">
        <f t="shared" si="178"/>
        <v>6</v>
      </c>
      <c r="BC117" s="393">
        <f t="shared" si="179"/>
        <v>6</v>
      </c>
      <c r="BD117" s="393">
        <f t="shared" si="129"/>
        <v>6</v>
      </c>
      <c r="BE117" s="393">
        <f t="shared" si="180"/>
        <v>12</v>
      </c>
      <c r="BF117" s="393">
        <f t="shared" si="181"/>
        <v>12</v>
      </c>
      <c r="BG117" s="393">
        <f t="shared" si="182"/>
        <v>12</v>
      </c>
      <c r="BH117" s="398">
        <f t="shared" si="183"/>
        <v>0</v>
      </c>
      <c r="BI117" s="398">
        <f t="shared" si="184"/>
        <v>0</v>
      </c>
      <c r="BJ117" s="398">
        <f t="shared" si="185"/>
        <v>0</v>
      </c>
      <c r="BK117" s="398">
        <f t="shared" si="186"/>
        <v>0</v>
      </c>
      <c r="BL117" s="398">
        <f t="shared" si="187"/>
        <v>0</v>
      </c>
      <c r="BM117" s="387">
        <f t="shared" si="188"/>
        <v>0</v>
      </c>
      <c r="BN117" s="398">
        <f t="shared" si="189"/>
        <v>0</v>
      </c>
      <c r="BO117" s="398">
        <f t="shared" si="190"/>
        <v>0</v>
      </c>
      <c r="BP117" s="398">
        <f t="shared" si="191"/>
        <v>0</v>
      </c>
      <c r="BQ117" s="398">
        <f t="shared" si="192"/>
        <v>0</v>
      </c>
      <c r="BR117" s="398">
        <f t="shared" si="193"/>
        <v>0</v>
      </c>
      <c r="BS117" s="398">
        <f t="shared" si="194"/>
        <v>0</v>
      </c>
      <c r="BT117" s="398">
        <f t="shared" si="195"/>
        <v>0</v>
      </c>
      <c r="BU117" s="398">
        <f t="shared" si="196"/>
        <v>0</v>
      </c>
      <c r="BV117" s="398">
        <f t="shared" si="197"/>
        <v>0</v>
      </c>
      <c r="BW117" s="398">
        <f t="shared" si="198"/>
        <v>0</v>
      </c>
      <c r="BX117" s="398">
        <f t="shared" si="199"/>
        <v>0</v>
      </c>
      <c r="BY117" s="398">
        <f t="shared" si="200"/>
        <v>0</v>
      </c>
      <c r="BZ117" s="398">
        <f t="shared" si="201"/>
        <v>0</v>
      </c>
      <c r="CA117" s="398">
        <f t="shared" si="202"/>
        <v>0</v>
      </c>
      <c r="CB117" s="398">
        <f t="shared" si="203"/>
        <v>0</v>
      </c>
      <c r="CC117" s="398">
        <f t="shared" si="204"/>
        <v>0</v>
      </c>
      <c r="CD117" s="398">
        <f t="shared" si="205"/>
        <v>0</v>
      </c>
      <c r="CE117" s="398">
        <f t="shared" si="206"/>
        <v>0</v>
      </c>
      <c r="CF117" s="398">
        <f t="shared" si="207"/>
        <v>0</v>
      </c>
      <c r="CG117" s="398">
        <f t="shared" si="208"/>
        <v>0</v>
      </c>
      <c r="CH117" s="398">
        <f t="shared" si="209"/>
        <v>0</v>
      </c>
      <c r="CI117" s="398">
        <f t="shared" si="210"/>
        <v>0</v>
      </c>
      <c r="CJ117" s="399"/>
      <c r="CK117" s="400" t="s">
        <v>339</v>
      </c>
      <c r="CL117" s="399">
        <f t="shared" si="211"/>
        <v>0</v>
      </c>
      <c r="CM117" s="399">
        <f t="shared" si="212"/>
        <v>0</v>
      </c>
      <c r="CN117" s="399">
        <f t="shared" si="213"/>
        <v>0</v>
      </c>
      <c r="CO117" s="399">
        <f t="shared" si="214"/>
        <v>0</v>
      </c>
      <c r="CP117" s="399">
        <f t="shared" si="215"/>
        <v>0</v>
      </c>
      <c r="CQ117" s="399">
        <f t="shared" si="216"/>
        <v>0</v>
      </c>
      <c r="CR117" s="399">
        <f t="shared" si="217"/>
        <v>0</v>
      </c>
      <c r="CS117" s="399">
        <f t="shared" si="218"/>
        <v>0</v>
      </c>
      <c r="CT117" s="399">
        <f t="shared" si="219"/>
        <v>0</v>
      </c>
      <c r="CU117" s="399">
        <f t="shared" si="220"/>
        <v>0</v>
      </c>
      <c r="CV117" s="399">
        <f t="shared" si="221"/>
        <v>0</v>
      </c>
      <c r="CW117" s="399">
        <f t="shared" si="222"/>
        <v>0</v>
      </c>
      <c r="CX117" s="399">
        <f t="shared" si="223"/>
        <v>0</v>
      </c>
      <c r="CY117" s="399">
        <f t="shared" si="224"/>
        <v>0</v>
      </c>
      <c r="CZ117" s="399">
        <f t="shared" si="225"/>
        <v>0</v>
      </c>
      <c r="DA117" s="399">
        <f t="shared" si="226"/>
        <v>0</v>
      </c>
      <c r="DB117" s="399">
        <f t="shared" si="227"/>
        <v>0</v>
      </c>
      <c r="DC117" s="399">
        <f t="shared" si="228"/>
        <v>0</v>
      </c>
      <c r="DD117" s="399">
        <f t="shared" si="229"/>
        <v>0</v>
      </c>
      <c r="DE117" s="399">
        <f t="shared" si="230"/>
        <v>0</v>
      </c>
      <c r="DF117" s="399">
        <f t="shared" si="126"/>
        <v>0</v>
      </c>
      <c r="DG117" s="399">
        <f t="shared" si="231"/>
        <v>0</v>
      </c>
      <c r="DH117" s="399">
        <f t="shared" si="127"/>
        <v>0</v>
      </c>
      <c r="DI117" s="399">
        <f t="shared" si="128"/>
        <v>0</v>
      </c>
      <c r="DJ117" s="399">
        <f t="shared" si="232"/>
        <v>0</v>
      </c>
      <c r="DK117" s="399">
        <f t="shared" si="123"/>
        <v>0</v>
      </c>
      <c r="DL117" s="399">
        <f t="shared" si="124"/>
        <v>0</v>
      </c>
      <c r="DM117" s="399">
        <f t="shared" si="234"/>
        <v>0</v>
      </c>
      <c r="DN117" s="399">
        <f t="shared" si="125"/>
        <v>0</v>
      </c>
      <c r="DO117" s="399">
        <f t="shared" si="233"/>
        <v>0</v>
      </c>
      <c r="DP117" s="398"/>
      <c r="DQ117" s="399"/>
      <c r="DR117" s="399"/>
      <c r="DS117" s="399">
        <f t="shared" si="122"/>
        <v>0</v>
      </c>
      <c r="DT117" s="399">
        <f t="shared" si="130"/>
        <v>0</v>
      </c>
      <c r="DU117" s="399"/>
      <c r="DV117" s="401"/>
      <c r="DW117" s="645"/>
      <c r="DX117" s="406"/>
    </row>
    <row r="118" spans="1:129" ht="20.100000000000001" hidden="1" customHeight="1">
      <c r="A118" s="663">
        <f t="shared" si="131"/>
        <v>82</v>
      </c>
      <c r="B118" s="664" t="s">
        <v>380</v>
      </c>
      <c r="C118" s="385" t="s">
        <v>344</v>
      </c>
      <c r="D118" s="385" t="s">
        <v>226</v>
      </c>
      <c r="E118" s="385">
        <v>2018</v>
      </c>
      <c r="F118" s="386"/>
      <c r="G118" s="387">
        <f t="shared" si="132"/>
        <v>4</v>
      </c>
      <c r="H118" s="387">
        <f t="shared" si="133"/>
        <v>0</v>
      </c>
      <c r="I118" s="387">
        <f t="shared" si="134"/>
        <v>4</v>
      </c>
      <c r="J118" s="388">
        <f t="shared" si="135"/>
        <v>0</v>
      </c>
      <c r="K118" s="389">
        <f t="shared" si="136"/>
        <v>0</v>
      </c>
      <c r="L118" s="390">
        <f t="shared" si="137"/>
        <v>0.5</v>
      </c>
      <c r="M118" s="391" t="str">
        <f t="shared" si="138"/>
        <v>I</v>
      </c>
      <c r="N118" s="389">
        <f t="shared" si="139"/>
        <v>0</v>
      </c>
      <c r="O118" s="388">
        <f t="shared" si="140"/>
        <v>0</v>
      </c>
      <c r="P118" s="388">
        <f t="shared" si="141"/>
        <v>0</v>
      </c>
      <c r="Q118" s="392">
        <f t="shared" si="142"/>
        <v>0</v>
      </c>
      <c r="R118" s="393">
        <f t="shared" si="143"/>
        <v>0</v>
      </c>
      <c r="S118" s="393">
        <f t="shared" si="144"/>
        <v>0</v>
      </c>
      <c r="T118" s="392">
        <f t="shared" si="145"/>
        <v>0</v>
      </c>
      <c r="U118" s="393">
        <f t="shared" si="146"/>
        <v>0</v>
      </c>
      <c r="V118" s="393">
        <f t="shared" si="147"/>
        <v>0</v>
      </c>
      <c r="W118" s="392">
        <f t="shared" si="148"/>
        <v>0</v>
      </c>
      <c r="X118" s="393">
        <f t="shared" si="149"/>
        <v>0</v>
      </c>
      <c r="Y118" s="393">
        <f t="shared" si="150"/>
        <v>0</v>
      </c>
      <c r="Z118" s="392">
        <f t="shared" si="151"/>
        <v>0</v>
      </c>
      <c r="AA118" s="393">
        <f t="shared" si="152"/>
        <v>0</v>
      </c>
      <c r="AB118" s="393">
        <f t="shared" si="153"/>
        <v>0</v>
      </c>
      <c r="AC118" s="392">
        <f t="shared" si="154"/>
        <v>0</v>
      </c>
      <c r="AD118" s="393">
        <f t="shared" si="155"/>
        <v>0</v>
      </c>
      <c r="AE118" s="394">
        <f t="shared" si="8"/>
        <v>2021</v>
      </c>
      <c r="AF118" s="393">
        <f t="shared" si="156"/>
        <v>0</v>
      </c>
      <c r="AG118" s="392">
        <f t="shared" si="157"/>
        <v>0</v>
      </c>
      <c r="AH118" s="388">
        <f t="shared" si="158"/>
        <v>0</v>
      </c>
      <c r="AI118" s="395">
        <f t="shared" si="159"/>
        <v>0</v>
      </c>
      <c r="AJ118" s="396">
        <f t="shared" si="160"/>
        <v>0</v>
      </c>
      <c r="AK118" s="388">
        <f t="shared" si="161"/>
        <v>0</v>
      </c>
      <c r="AL118" s="397">
        <f t="shared" si="162"/>
        <v>7</v>
      </c>
      <c r="AM118" s="393">
        <f t="shared" si="163"/>
        <v>6</v>
      </c>
      <c r="AN118" s="393">
        <f t="shared" si="164"/>
        <v>6</v>
      </c>
      <c r="AO118" s="393">
        <f t="shared" si="165"/>
        <v>6</v>
      </c>
      <c r="AP118" s="393">
        <f t="shared" si="166"/>
        <v>6</v>
      </c>
      <c r="AQ118" s="393">
        <f t="shared" si="167"/>
        <v>6</v>
      </c>
      <c r="AR118" s="393">
        <f t="shared" si="168"/>
        <v>6</v>
      </c>
      <c r="AS118" s="393">
        <f t="shared" si="169"/>
        <v>6</v>
      </c>
      <c r="AT118" s="393">
        <f t="shared" si="170"/>
        <v>6</v>
      </c>
      <c r="AU118" s="393">
        <f t="shared" si="171"/>
        <v>6</v>
      </c>
      <c r="AV118" s="393">
        <f t="shared" si="172"/>
        <v>6</v>
      </c>
      <c r="AW118" s="393">
        <f t="shared" si="173"/>
        <v>6</v>
      </c>
      <c r="AX118" s="393">
        <f t="shared" si="174"/>
        <v>6</v>
      </c>
      <c r="AY118" s="393">
        <f t="shared" si="175"/>
        <v>6</v>
      </c>
      <c r="AZ118" s="393">
        <f t="shared" si="176"/>
        <v>6</v>
      </c>
      <c r="BA118" s="393">
        <f t="shared" si="177"/>
        <v>6</v>
      </c>
      <c r="BB118" s="393">
        <f t="shared" si="178"/>
        <v>6</v>
      </c>
      <c r="BC118" s="393">
        <f t="shared" si="179"/>
        <v>6</v>
      </c>
      <c r="BD118" s="393">
        <f t="shared" si="129"/>
        <v>6</v>
      </c>
      <c r="BE118" s="393">
        <f t="shared" si="180"/>
        <v>12</v>
      </c>
      <c r="BF118" s="393">
        <f t="shared" si="181"/>
        <v>12</v>
      </c>
      <c r="BG118" s="393">
        <f t="shared" si="182"/>
        <v>12</v>
      </c>
      <c r="BH118" s="398">
        <f t="shared" si="183"/>
        <v>0</v>
      </c>
      <c r="BI118" s="398">
        <f t="shared" si="184"/>
        <v>0</v>
      </c>
      <c r="BJ118" s="398">
        <f t="shared" si="185"/>
        <v>0</v>
      </c>
      <c r="BK118" s="398">
        <f t="shared" si="186"/>
        <v>0</v>
      </c>
      <c r="BL118" s="398">
        <f t="shared" si="187"/>
        <v>0</v>
      </c>
      <c r="BM118" s="387">
        <f t="shared" si="188"/>
        <v>0</v>
      </c>
      <c r="BN118" s="398">
        <f t="shared" si="189"/>
        <v>0</v>
      </c>
      <c r="BO118" s="398">
        <f t="shared" si="190"/>
        <v>0</v>
      </c>
      <c r="BP118" s="398">
        <f t="shared" si="191"/>
        <v>0</v>
      </c>
      <c r="BQ118" s="398">
        <f t="shared" si="192"/>
        <v>0</v>
      </c>
      <c r="BR118" s="398">
        <f t="shared" si="193"/>
        <v>0</v>
      </c>
      <c r="BS118" s="398">
        <f t="shared" si="194"/>
        <v>0</v>
      </c>
      <c r="BT118" s="398">
        <f t="shared" si="195"/>
        <v>0</v>
      </c>
      <c r="BU118" s="398">
        <f t="shared" si="196"/>
        <v>0</v>
      </c>
      <c r="BV118" s="398">
        <f t="shared" si="197"/>
        <v>0</v>
      </c>
      <c r="BW118" s="398">
        <f t="shared" si="198"/>
        <v>0</v>
      </c>
      <c r="BX118" s="398">
        <f t="shared" si="199"/>
        <v>0</v>
      </c>
      <c r="BY118" s="398">
        <f t="shared" si="200"/>
        <v>0</v>
      </c>
      <c r="BZ118" s="398">
        <f t="shared" si="201"/>
        <v>0</v>
      </c>
      <c r="CA118" s="398">
        <f t="shared" si="202"/>
        <v>0</v>
      </c>
      <c r="CB118" s="398">
        <f t="shared" si="203"/>
        <v>0</v>
      </c>
      <c r="CC118" s="398">
        <f t="shared" si="204"/>
        <v>0</v>
      </c>
      <c r="CD118" s="398">
        <f t="shared" si="205"/>
        <v>0</v>
      </c>
      <c r="CE118" s="398">
        <f t="shared" si="206"/>
        <v>0</v>
      </c>
      <c r="CF118" s="398">
        <f t="shared" si="207"/>
        <v>0</v>
      </c>
      <c r="CG118" s="398">
        <f t="shared" si="208"/>
        <v>0</v>
      </c>
      <c r="CH118" s="398">
        <f t="shared" si="209"/>
        <v>0</v>
      </c>
      <c r="CI118" s="398">
        <f t="shared" si="210"/>
        <v>0</v>
      </c>
      <c r="CJ118" s="399"/>
      <c r="CK118" s="400" t="s">
        <v>339</v>
      </c>
      <c r="CL118" s="399">
        <f t="shared" si="211"/>
        <v>0</v>
      </c>
      <c r="CM118" s="399">
        <f t="shared" si="212"/>
        <v>0</v>
      </c>
      <c r="CN118" s="399">
        <f t="shared" si="213"/>
        <v>0</v>
      </c>
      <c r="CO118" s="399">
        <f t="shared" si="214"/>
        <v>0</v>
      </c>
      <c r="CP118" s="399">
        <f t="shared" si="215"/>
        <v>0</v>
      </c>
      <c r="CQ118" s="399">
        <f t="shared" si="216"/>
        <v>0</v>
      </c>
      <c r="CR118" s="399">
        <f t="shared" si="217"/>
        <v>0</v>
      </c>
      <c r="CS118" s="399">
        <f t="shared" si="218"/>
        <v>0</v>
      </c>
      <c r="CT118" s="399">
        <f t="shared" si="219"/>
        <v>0</v>
      </c>
      <c r="CU118" s="399">
        <f t="shared" si="220"/>
        <v>0</v>
      </c>
      <c r="CV118" s="399">
        <f t="shared" si="221"/>
        <v>0</v>
      </c>
      <c r="CW118" s="399">
        <f t="shared" si="222"/>
        <v>0</v>
      </c>
      <c r="CX118" s="399">
        <f t="shared" si="223"/>
        <v>0</v>
      </c>
      <c r="CY118" s="399">
        <f t="shared" si="224"/>
        <v>0</v>
      </c>
      <c r="CZ118" s="399">
        <f t="shared" si="225"/>
        <v>0</v>
      </c>
      <c r="DA118" s="399">
        <f t="shared" si="226"/>
        <v>0</v>
      </c>
      <c r="DB118" s="399">
        <f t="shared" si="227"/>
        <v>0</v>
      </c>
      <c r="DC118" s="399">
        <f t="shared" si="228"/>
        <v>0</v>
      </c>
      <c r="DD118" s="399">
        <f t="shared" si="229"/>
        <v>0</v>
      </c>
      <c r="DE118" s="399">
        <f t="shared" si="230"/>
        <v>0</v>
      </c>
      <c r="DF118" s="399">
        <f t="shared" si="126"/>
        <v>0</v>
      </c>
      <c r="DG118" s="399">
        <f t="shared" si="231"/>
        <v>0</v>
      </c>
      <c r="DH118" s="399">
        <f t="shared" si="127"/>
        <v>0</v>
      </c>
      <c r="DI118" s="399">
        <f t="shared" si="128"/>
        <v>0</v>
      </c>
      <c r="DJ118" s="399">
        <f t="shared" si="232"/>
        <v>0</v>
      </c>
      <c r="DK118" s="399">
        <f t="shared" si="123"/>
        <v>0</v>
      </c>
      <c r="DL118" s="399">
        <f t="shared" si="124"/>
        <v>0</v>
      </c>
      <c r="DM118" s="399">
        <f t="shared" si="234"/>
        <v>0</v>
      </c>
      <c r="DN118" s="399">
        <f t="shared" si="125"/>
        <v>0</v>
      </c>
      <c r="DO118" s="399">
        <f t="shared" si="233"/>
        <v>0</v>
      </c>
      <c r="DP118" s="398"/>
      <c r="DQ118" s="399"/>
      <c r="DR118" s="399"/>
      <c r="DS118" s="399">
        <f t="shared" si="122"/>
        <v>0</v>
      </c>
      <c r="DT118" s="399">
        <f t="shared" si="130"/>
        <v>0</v>
      </c>
      <c r="DU118" s="399"/>
      <c r="DV118" s="401"/>
      <c r="DW118" s="645"/>
      <c r="DX118" s="406"/>
    </row>
    <row r="119" spans="1:129" ht="20.100000000000001" hidden="1" customHeight="1">
      <c r="A119" s="663">
        <f t="shared" si="131"/>
        <v>83</v>
      </c>
      <c r="B119" s="664" t="s">
        <v>380</v>
      </c>
      <c r="C119" s="385" t="s">
        <v>344</v>
      </c>
      <c r="D119" s="385" t="s">
        <v>226</v>
      </c>
      <c r="E119" s="385">
        <v>2018</v>
      </c>
      <c r="F119" s="386"/>
      <c r="G119" s="387">
        <f t="shared" si="132"/>
        <v>4</v>
      </c>
      <c r="H119" s="387">
        <f t="shared" si="133"/>
        <v>0</v>
      </c>
      <c r="I119" s="387">
        <f t="shared" si="134"/>
        <v>4</v>
      </c>
      <c r="J119" s="388">
        <f t="shared" si="135"/>
        <v>0</v>
      </c>
      <c r="K119" s="389">
        <f t="shared" si="136"/>
        <v>0</v>
      </c>
      <c r="L119" s="390">
        <f t="shared" si="137"/>
        <v>0.5</v>
      </c>
      <c r="M119" s="391" t="str">
        <f t="shared" si="138"/>
        <v>I</v>
      </c>
      <c r="N119" s="389">
        <f t="shared" si="139"/>
        <v>0</v>
      </c>
      <c r="O119" s="388">
        <f t="shared" si="140"/>
        <v>0</v>
      </c>
      <c r="P119" s="388">
        <f t="shared" si="141"/>
        <v>0</v>
      </c>
      <c r="Q119" s="392">
        <f t="shared" si="142"/>
        <v>0</v>
      </c>
      <c r="R119" s="393">
        <f t="shared" si="143"/>
        <v>0</v>
      </c>
      <c r="S119" s="393">
        <f t="shared" si="144"/>
        <v>0</v>
      </c>
      <c r="T119" s="392">
        <f t="shared" si="145"/>
        <v>0</v>
      </c>
      <c r="U119" s="393">
        <f t="shared" si="146"/>
        <v>0</v>
      </c>
      <c r="V119" s="393">
        <f t="shared" si="147"/>
        <v>0</v>
      </c>
      <c r="W119" s="392">
        <f t="shared" si="148"/>
        <v>0</v>
      </c>
      <c r="X119" s="393">
        <f t="shared" si="149"/>
        <v>0</v>
      </c>
      <c r="Y119" s="393">
        <f t="shared" si="150"/>
        <v>0</v>
      </c>
      <c r="Z119" s="392">
        <f t="shared" si="151"/>
        <v>0</v>
      </c>
      <c r="AA119" s="393">
        <f t="shared" si="152"/>
        <v>0</v>
      </c>
      <c r="AB119" s="393">
        <f t="shared" si="153"/>
        <v>0</v>
      </c>
      <c r="AC119" s="392">
        <f t="shared" si="154"/>
        <v>0</v>
      </c>
      <c r="AD119" s="393">
        <f t="shared" si="155"/>
        <v>0</v>
      </c>
      <c r="AE119" s="394">
        <f t="shared" si="8"/>
        <v>2021</v>
      </c>
      <c r="AF119" s="393">
        <f t="shared" si="156"/>
        <v>0</v>
      </c>
      <c r="AG119" s="392">
        <f t="shared" si="157"/>
        <v>0</v>
      </c>
      <c r="AH119" s="388">
        <f t="shared" si="158"/>
        <v>0</v>
      </c>
      <c r="AI119" s="395">
        <f t="shared" si="159"/>
        <v>0</v>
      </c>
      <c r="AJ119" s="396">
        <f t="shared" si="160"/>
        <v>0</v>
      </c>
      <c r="AK119" s="388">
        <f t="shared" si="161"/>
        <v>0</v>
      </c>
      <c r="AL119" s="397">
        <f t="shared" si="162"/>
        <v>7</v>
      </c>
      <c r="AM119" s="393">
        <f t="shared" si="163"/>
        <v>6</v>
      </c>
      <c r="AN119" s="393">
        <f t="shared" si="164"/>
        <v>6</v>
      </c>
      <c r="AO119" s="393">
        <f t="shared" si="165"/>
        <v>6</v>
      </c>
      <c r="AP119" s="393">
        <f t="shared" si="166"/>
        <v>6</v>
      </c>
      <c r="AQ119" s="393">
        <f t="shared" si="167"/>
        <v>6</v>
      </c>
      <c r="AR119" s="393">
        <f t="shared" si="168"/>
        <v>6</v>
      </c>
      <c r="AS119" s="393">
        <f t="shared" si="169"/>
        <v>6</v>
      </c>
      <c r="AT119" s="393">
        <f t="shared" si="170"/>
        <v>6</v>
      </c>
      <c r="AU119" s="393">
        <f t="shared" si="171"/>
        <v>6</v>
      </c>
      <c r="AV119" s="393">
        <f t="shared" si="172"/>
        <v>6</v>
      </c>
      <c r="AW119" s="393">
        <f t="shared" si="173"/>
        <v>6</v>
      </c>
      <c r="AX119" s="393">
        <f t="shared" si="174"/>
        <v>6</v>
      </c>
      <c r="AY119" s="393">
        <f t="shared" si="175"/>
        <v>6</v>
      </c>
      <c r="AZ119" s="393">
        <f t="shared" si="176"/>
        <v>6</v>
      </c>
      <c r="BA119" s="393">
        <f t="shared" si="177"/>
        <v>6</v>
      </c>
      <c r="BB119" s="393">
        <f t="shared" si="178"/>
        <v>6</v>
      </c>
      <c r="BC119" s="393">
        <f t="shared" si="179"/>
        <v>6</v>
      </c>
      <c r="BD119" s="393">
        <f t="shared" si="129"/>
        <v>6</v>
      </c>
      <c r="BE119" s="393">
        <f t="shared" si="180"/>
        <v>12</v>
      </c>
      <c r="BF119" s="393">
        <f t="shared" si="181"/>
        <v>12</v>
      </c>
      <c r="BG119" s="393">
        <f t="shared" si="182"/>
        <v>12</v>
      </c>
      <c r="BH119" s="398">
        <f t="shared" si="183"/>
        <v>0</v>
      </c>
      <c r="BI119" s="398">
        <f t="shared" si="184"/>
        <v>0</v>
      </c>
      <c r="BJ119" s="398">
        <f t="shared" si="185"/>
        <v>0</v>
      </c>
      <c r="BK119" s="398">
        <f t="shared" si="186"/>
        <v>0</v>
      </c>
      <c r="BL119" s="398">
        <f t="shared" si="187"/>
        <v>0</v>
      </c>
      <c r="BM119" s="387">
        <f t="shared" si="188"/>
        <v>0</v>
      </c>
      <c r="BN119" s="398">
        <f t="shared" si="189"/>
        <v>0</v>
      </c>
      <c r="BO119" s="398">
        <f t="shared" si="190"/>
        <v>0</v>
      </c>
      <c r="BP119" s="398">
        <f t="shared" si="191"/>
        <v>0</v>
      </c>
      <c r="BQ119" s="398">
        <f t="shared" si="192"/>
        <v>0</v>
      </c>
      <c r="BR119" s="398">
        <f t="shared" si="193"/>
        <v>0</v>
      </c>
      <c r="BS119" s="398">
        <f t="shared" si="194"/>
        <v>0</v>
      </c>
      <c r="BT119" s="398">
        <f t="shared" si="195"/>
        <v>0</v>
      </c>
      <c r="BU119" s="398">
        <f t="shared" si="196"/>
        <v>0</v>
      </c>
      <c r="BV119" s="398">
        <f t="shared" si="197"/>
        <v>0</v>
      </c>
      <c r="BW119" s="398">
        <f t="shared" si="198"/>
        <v>0</v>
      </c>
      <c r="BX119" s="398">
        <f t="shared" si="199"/>
        <v>0</v>
      </c>
      <c r="BY119" s="398">
        <f t="shared" si="200"/>
        <v>0</v>
      </c>
      <c r="BZ119" s="398">
        <f t="shared" si="201"/>
        <v>0</v>
      </c>
      <c r="CA119" s="398">
        <f t="shared" si="202"/>
        <v>0</v>
      </c>
      <c r="CB119" s="398">
        <f t="shared" si="203"/>
        <v>0</v>
      </c>
      <c r="CC119" s="398">
        <f t="shared" si="204"/>
        <v>0</v>
      </c>
      <c r="CD119" s="398">
        <f t="shared" si="205"/>
        <v>0</v>
      </c>
      <c r="CE119" s="398">
        <f t="shared" si="206"/>
        <v>0</v>
      </c>
      <c r="CF119" s="398">
        <f t="shared" si="207"/>
        <v>0</v>
      </c>
      <c r="CG119" s="398">
        <f t="shared" si="208"/>
        <v>0</v>
      </c>
      <c r="CH119" s="398">
        <f t="shared" si="209"/>
        <v>0</v>
      </c>
      <c r="CI119" s="398">
        <f t="shared" si="210"/>
        <v>0</v>
      </c>
      <c r="CJ119" s="399"/>
      <c r="CK119" s="400" t="s">
        <v>339</v>
      </c>
      <c r="CL119" s="399">
        <f t="shared" si="211"/>
        <v>0</v>
      </c>
      <c r="CM119" s="399">
        <f t="shared" si="212"/>
        <v>0</v>
      </c>
      <c r="CN119" s="399">
        <f t="shared" si="213"/>
        <v>0</v>
      </c>
      <c r="CO119" s="399">
        <f t="shared" si="214"/>
        <v>0</v>
      </c>
      <c r="CP119" s="399">
        <f t="shared" si="215"/>
        <v>0</v>
      </c>
      <c r="CQ119" s="399">
        <f t="shared" si="216"/>
        <v>0</v>
      </c>
      <c r="CR119" s="399">
        <f t="shared" si="217"/>
        <v>0</v>
      </c>
      <c r="CS119" s="399">
        <f t="shared" si="218"/>
        <v>0</v>
      </c>
      <c r="CT119" s="399">
        <f t="shared" si="219"/>
        <v>0</v>
      </c>
      <c r="CU119" s="399">
        <f t="shared" si="220"/>
        <v>0</v>
      </c>
      <c r="CV119" s="399">
        <f t="shared" si="221"/>
        <v>0</v>
      </c>
      <c r="CW119" s="399">
        <f t="shared" si="222"/>
        <v>0</v>
      </c>
      <c r="CX119" s="399">
        <f t="shared" si="223"/>
        <v>0</v>
      </c>
      <c r="CY119" s="399">
        <f t="shared" si="224"/>
        <v>0</v>
      </c>
      <c r="CZ119" s="399">
        <f t="shared" si="225"/>
        <v>0</v>
      </c>
      <c r="DA119" s="399">
        <f t="shared" si="226"/>
        <v>0</v>
      </c>
      <c r="DB119" s="399">
        <f t="shared" si="227"/>
        <v>0</v>
      </c>
      <c r="DC119" s="399">
        <f t="shared" si="228"/>
        <v>0</v>
      </c>
      <c r="DD119" s="399">
        <f t="shared" si="229"/>
        <v>0</v>
      </c>
      <c r="DE119" s="399">
        <f t="shared" si="230"/>
        <v>0</v>
      </c>
      <c r="DF119" s="399">
        <f t="shared" si="126"/>
        <v>0</v>
      </c>
      <c r="DG119" s="399">
        <f t="shared" si="231"/>
        <v>0</v>
      </c>
      <c r="DH119" s="399">
        <f t="shared" si="127"/>
        <v>0</v>
      </c>
      <c r="DI119" s="399">
        <f t="shared" si="128"/>
        <v>0</v>
      </c>
      <c r="DJ119" s="399">
        <f t="shared" si="232"/>
        <v>0</v>
      </c>
      <c r="DK119" s="399">
        <f t="shared" si="123"/>
        <v>0</v>
      </c>
      <c r="DL119" s="399">
        <f t="shared" si="124"/>
        <v>0</v>
      </c>
      <c r="DM119" s="399">
        <f t="shared" si="234"/>
        <v>0</v>
      </c>
      <c r="DN119" s="399">
        <f t="shared" si="125"/>
        <v>0</v>
      </c>
      <c r="DO119" s="399">
        <f t="shared" si="233"/>
        <v>0</v>
      </c>
      <c r="DP119" s="398"/>
      <c r="DQ119" s="399"/>
      <c r="DR119" s="399"/>
      <c r="DS119" s="399">
        <f t="shared" si="122"/>
        <v>0</v>
      </c>
      <c r="DT119" s="399">
        <f t="shared" si="130"/>
        <v>0</v>
      </c>
      <c r="DU119" s="399"/>
      <c r="DV119" s="401"/>
      <c r="DW119" s="645"/>
      <c r="DX119" s="406"/>
    </row>
    <row r="120" spans="1:129" ht="20.100000000000001" hidden="1" customHeight="1">
      <c r="A120" s="663">
        <f t="shared" si="131"/>
        <v>84</v>
      </c>
      <c r="B120" s="664" t="s">
        <v>380</v>
      </c>
      <c r="C120" s="385" t="s">
        <v>344</v>
      </c>
      <c r="D120" s="385" t="s">
        <v>226</v>
      </c>
      <c r="E120" s="385">
        <v>2018</v>
      </c>
      <c r="F120" s="386"/>
      <c r="G120" s="387">
        <f t="shared" si="132"/>
        <v>4</v>
      </c>
      <c r="H120" s="387">
        <f t="shared" si="133"/>
        <v>0</v>
      </c>
      <c r="I120" s="387">
        <f t="shared" si="134"/>
        <v>4</v>
      </c>
      <c r="J120" s="388">
        <f t="shared" si="135"/>
        <v>0</v>
      </c>
      <c r="K120" s="389">
        <f t="shared" si="136"/>
        <v>0</v>
      </c>
      <c r="L120" s="390">
        <f t="shared" si="137"/>
        <v>0.5</v>
      </c>
      <c r="M120" s="391" t="str">
        <f t="shared" si="138"/>
        <v>I</v>
      </c>
      <c r="N120" s="389">
        <f t="shared" si="139"/>
        <v>0</v>
      </c>
      <c r="O120" s="388">
        <f t="shared" si="140"/>
        <v>0</v>
      </c>
      <c r="P120" s="388">
        <f t="shared" si="141"/>
        <v>0</v>
      </c>
      <c r="Q120" s="392">
        <f t="shared" si="142"/>
        <v>0</v>
      </c>
      <c r="R120" s="393">
        <f t="shared" si="143"/>
        <v>0</v>
      </c>
      <c r="S120" s="393">
        <f t="shared" si="144"/>
        <v>0</v>
      </c>
      <c r="T120" s="392">
        <f t="shared" si="145"/>
        <v>0</v>
      </c>
      <c r="U120" s="393">
        <f t="shared" si="146"/>
        <v>0</v>
      </c>
      <c r="V120" s="393">
        <f t="shared" si="147"/>
        <v>0</v>
      </c>
      <c r="W120" s="392">
        <f t="shared" si="148"/>
        <v>0</v>
      </c>
      <c r="X120" s="393">
        <f t="shared" si="149"/>
        <v>0</v>
      </c>
      <c r="Y120" s="393">
        <f t="shared" si="150"/>
        <v>0</v>
      </c>
      <c r="Z120" s="392">
        <f t="shared" si="151"/>
        <v>0</v>
      </c>
      <c r="AA120" s="393">
        <f t="shared" si="152"/>
        <v>0</v>
      </c>
      <c r="AB120" s="393">
        <f t="shared" si="153"/>
        <v>0</v>
      </c>
      <c r="AC120" s="392">
        <f t="shared" si="154"/>
        <v>0</v>
      </c>
      <c r="AD120" s="393">
        <f t="shared" si="155"/>
        <v>0</v>
      </c>
      <c r="AE120" s="394">
        <f t="shared" si="8"/>
        <v>2021</v>
      </c>
      <c r="AF120" s="393">
        <f t="shared" si="156"/>
        <v>0</v>
      </c>
      <c r="AG120" s="392">
        <f t="shared" si="157"/>
        <v>0</v>
      </c>
      <c r="AH120" s="388">
        <f t="shared" si="158"/>
        <v>0</v>
      </c>
      <c r="AI120" s="395">
        <f t="shared" si="159"/>
        <v>0</v>
      </c>
      <c r="AJ120" s="396">
        <f t="shared" si="160"/>
        <v>0</v>
      </c>
      <c r="AK120" s="388">
        <f t="shared" si="161"/>
        <v>0</v>
      </c>
      <c r="AL120" s="397">
        <f t="shared" si="162"/>
        <v>7</v>
      </c>
      <c r="AM120" s="393">
        <f t="shared" si="163"/>
        <v>6</v>
      </c>
      <c r="AN120" s="393">
        <f t="shared" si="164"/>
        <v>6</v>
      </c>
      <c r="AO120" s="393">
        <f t="shared" si="165"/>
        <v>6</v>
      </c>
      <c r="AP120" s="393">
        <f t="shared" si="166"/>
        <v>6</v>
      </c>
      <c r="AQ120" s="393">
        <f t="shared" si="167"/>
        <v>6</v>
      </c>
      <c r="AR120" s="393">
        <f t="shared" si="168"/>
        <v>6</v>
      </c>
      <c r="AS120" s="393">
        <f t="shared" si="169"/>
        <v>6</v>
      </c>
      <c r="AT120" s="393">
        <f t="shared" si="170"/>
        <v>6</v>
      </c>
      <c r="AU120" s="393">
        <f t="shared" si="171"/>
        <v>6</v>
      </c>
      <c r="AV120" s="393">
        <f t="shared" si="172"/>
        <v>6</v>
      </c>
      <c r="AW120" s="393">
        <f t="shared" si="173"/>
        <v>6</v>
      </c>
      <c r="AX120" s="393">
        <f t="shared" si="174"/>
        <v>6</v>
      </c>
      <c r="AY120" s="393">
        <f t="shared" si="175"/>
        <v>6</v>
      </c>
      <c r="AZ120" s="393">
        <f t="shared" si="176"/>
        <v>6</v>
      </c>
      <c r="BA120" s="393">
        <f t="shared" si="177"/>
        <v>6</v>
      </c>
      <c r="BB120" s="393">
        <f t="shared" si="178"/>
        <v>6</v>
      </c>
      <c r="BC120" s="393">
        <f t="shared" si="179"/>
        <v>6</v>
      </c>
      <c r="BD120" s="393">
        <f t="shared" si="129"/>
        <v>6</v>
      </c>
      <c r="BE120" s="393">
        <f t="shared" si="180"/>
        <v>12</v>
      </c>
      <c r="BF120" s="393">
        <f t="shared" si="181"/>
        <v>12</v>
      </c>
      <c r="BG120" s="393">
        <f t="shared" si="182"/>
        <v>12</v>
      </c>
      <c r="BH120" s="398">
        <f t="shared" si="183"/>
        <v>0</v>
      </c>
      <c r="BI120" s="398">
        <f t="shared" si="184"/>
        <v>0</v>
      </c>
      <c r="BJ120" s="398">
        <f t="shared" si="185"/>
        <v>0</v>
      </c>
      <c r="BK120" s="398">
        <f t="shared" si="186"/>
        <v>0</v>
      </c>
      <c r="BL120" s="398">
        <f t="shared" si="187"/>
        <v>0</v>
      </c>
      <c r="BM120" s="387">
        <f t="shared" si="188"/>
        <v>0</v>
      </c>
      <c r="BN120" s="398">
        <f t="shared" si="189"/>
        <v>0</v>
      </c>
      <c r="BO120" s="398">
        <f t="shared" si="190"/>
        <v>0</v>
      </c>
      <c r="BP120" s="398">
        <f t="shared" si="191"/>
        <v>0</v>
      </c>
      <c r="BQ120" s="398">
        <f t="shared" si="192"/>
        <v>0</v>
      </c>
      <c r="BR120" s="398">
        <f t="shared" si="193"/>
        <v>0</v>
      </c>
      <c r="BS120" s="398">
        <f t="shared" si="194"/>
        <v>0</v>
      </c>
      <c r="BT120" s="398">
        <f t="shared" si="195"/>
        <v>0</v>
      </c>
      <c r="BU120" s="398">
        <f t="shared" si="196"/>
        <v>0</v>
      </c>
      <c r="BV120" s="398">
        <f t="shared" si="197"/>
        <v>0</v>
      </c>
      <c r="BW120" s="398">
        <f t="shared" si="198"/>
        <v>0</v>
      </c>
      <c r="BX120" s="398">
        <f t="shared" si="199"/>
        <v>0</v>
      </c>
      <c r="BY120" s="398">
        <f t="shared" si="200"/>
        <v>0</v>
      </c>
      <c r="BZ120" s="398">
        <f t="shared" si="201"/>
        <v>0</v>
      </c>
      <c r="CA120" s="398">
        <f t="shared" si="202"/>
        <v>0</v>
      </c>
      <c r="CB120" s="398">
        <f t="shared" si="203"/>
        <v>0</v>
      </c>
      <c r="CC120" s="398">
        <f t="shared" si="204"/>
        <v>0</v>
      </c>
      <c r="CD120" s="398">
        <f t="shared" si="205"/>
        <v>0</v>
      </c>
      <c r="CE120" s="398">
        <f t="shared" si="206"/>
        <v>0</v>
      </c>
      <c r="CF120" s="398">
        <f t="shared" si="207"/>
        <v>0</v>
      </c>
      <c r="CG120" s="398">
        <f t="shared" si="208"/>
        <v>0</v>
      </c>
      <c r="CH120" s="398">
        <f t="shared" si="209"/>
        <v>0</v>
      </c>
      <c r="CI120" s="398">
        <f t="shared" si="210"/>
        <v>0</v>
      </c>
      <c r="CJ120" s="399"/>
      <c r="CK120" s="400" t="s">
        <v>339</v>
      </c>
      <c r="CL120" s="399">
        <f t="shared" si="211"/>
        <v>0</v>
      </c>
      <c r="CM120" s="399">
        <f t="shared" si="212"/>
        <v>0</v>
      </c>
      <c r="CN120" s="399">
        <f t="shared" si="213"/>
        <v>0</v>
      </c>
      <c r="CO120" s="399">
        <f t="shared" si="214"/>
        <v>0</v>
      </c>
      <c r="CP120" s="399">
        <f t="shared" si="215"/>
        <v>0</v>
      </c>
      <c r="CQ120" s="399">
        <f t="shared" si="216"/>
        <v>0</v>
      </c>
      <c r="CR120" s="399">
        <f t="shared" si="217"/>
        <v>0</v>
      </c>
      <c r="CS120" s="399">
        <f t="shared" si="218"/>
        <v>0</v>
      </c>
      <c r="CT120" s="399">
        <f t="shared" si="219"/>
        <v>0</v>
      </c>
      <c r="CU120" s="399">
        <f t="shared" si="220"/>
        <v>0</v>
      </c>
      <c r="CV120" s="399">
        <f t="shared" si="221"/>
        <v>0</v>
      </c>
      <c r="CW120" s="399">
        <f t="shared" si="222"/>
        <v>0</v>
      </c>
      <c r="CX120" s="399">
        <f t="shared" si="223"/>
        <v>0</v>
      </c>
      <c r="CY120" s="399">
        <f t="shared" si="224"/>
        <v>0</v>
      </c>
      <c r="CZ120" s="399">
        <f t="shared" si="225"/>
        <v>0</v>
      </c>
      <c r="DA120" s="399">
        <f t="shared" si="226"/>
        <v>0</v>
      </c>
      <c r="DB120" s="399">
        <f t="shared" si="227"/>
        <v>0</v>
      </c>
      <c r="DC120" s="399">
        <f t="shared" si="228"/>
        <v>0</v>
      </c>
      <c r="DD120" s="399">
        <f t="shared" si="229"/>
        <v>0</v>
      </c>
      <c r="DE120" s="399">
        <f t="shared" si="230"/>
        <v>0</v>
      </c>
      <c r="DF120" s="399">
        <f t="shared" si="126"/>
        <v>0</v>
      </c>
      <c r="DG120" s="399">
        <f t="shared" si="231"/>
        <v>0</v>
      </c>
      <c r="DH120" s="399">
        <f t="shared" si="127"/>
        <v>0</v>
      </c>
      <c r="DI120" s="399">
        <f t="shared" si="128"/>
        <v>0</v>
      </c>
      <c r="DJ120" s="399">
        <f t="shared" si="232"/>
        <v>0</v>
      </c>
      <c r="DK120" s="399">
        <f t="shared" si="123"/>
        <v>0</v>
      </c>
      <c r="DL120" s="399">
        <f t="shared" si="124"/>
        <v>0</v>
      </c>
      <c r="DM120" s="399">
        <f t="shared" si="234"/>
        <v>0</v>
      </c>
      <c r="DN120" s="399">
        <f t="shared" si="125"/>
        <v>0</v>
      </c>
      <c r="DO120" s="399">
        <f t="shared" si="233"/>
        <v>0</v>
      </c>
      <c r="DP120" s="398"/>
      <c r="DQ120" s="399"/>
      <c r="DR120" s="399"/>
      <c r="DS120" s="399">
        <f t="shared" si="122"/>
        <v>0</v>
      </c>
      <c r="DT120" s="399">
        <f t="shared" si="130"/>
        <v>0</v>
      </c>
      <c r="DU120" s="399"/>
      <c r="DV120" s="411"/>
      <c r="DW120" s="645"/>
      <c r="DX120" s="406"/>
    </row>
    <row r="121" spans="1:129" ht="20.100000000000001" hidden="1" customHeight="1">
      <c r="A121" s="663">
        <f t="shared" si="131"/>
        <v>85</v>
      </c>
      <c r="B121" s="664" t="s">
        <v>380</v>
      </c>
      <c r="C121" s="385" t="s">
        <v>344</v>
      </c>
      <c r="D121" s="385" t="s">
        <v>226</v>
      </c>
      <c r="E121" s="385">
        <v>2018</v>
      </c>
      <c r="F121" s="386"/>
      <c r="G121" s="387">
        <f t="shared" si="132"/>
        <v>4</v>
      </c>
      <c r="H121" s="387">
        <f t="shared" si="133"/>
        <v>0</v>
      </c>
      <c r="I121" s="387">
        <f t="shared" si="134"/>
        <v>4</v>
      </c>
      <c r="J121" s="388">
        <f t="shared" si="135"/>
        <v>0</v>
      </c>
      <c r="K121" s="389">
        <f t="shared" si="136"/>
        <v>0</v>
      </c>
      <c r="L121" s="390">
        <f t="shared" si="137"/>
        <v>0.5</v>
      </c>
      <c r="M121" s="391" t="str">
        <f t="shared" si="138"/>
        <v>I</v>
      </c>
      <c r="N121" s="389">
        <f t="shared" si="139"/>
        <v>0</v>
      </c>
      <c r="O121" s="388">
        <f t="shared" si="140"/>
        <v>0</v>
      </c>
      <c r="P121" s="388">
        <f t="shared" si="141"/>
        <v>0</v>
      </c>
      <c r="Q121" s="392">
        <f t="shared" si="142"/>
        <v>0</v>
      </c>
      <c r="R121" s="393">
        <f t="shared" si="143"/>
        <v>0</v>
      </c>
      <c r="S121" s="393">
        <f t="shared" si="144"/>
        <v>0</v>
      </c>
      <c r="T121" s="392">
        <f t="shared" si="145"/>
        <v>0</v>
      </c>
      <c r="U121" s="393">
        <f t="shared" si="146"/>
        <v>0</v>
      </c>
      <c r="V121" s="393">
        <f t="shared" si="147"/>
        <v>0</v>
      </c>
      <c r="W121" s="392">
        <f t="shared" si="148"/>
        <v>0</v>
      </c>
      <c r="X121" s="393">
        <f t="shared" si="149"/>
        <v>0</v>
      </c>
      <c r="Y121" s="393">
        <f t="shared" si="150"/>
        <v>0</v>
      </c>
      <c r="Z121" s="392">
        <f t="shared" si="151"/>
        <v>0</v>
      </c>
      <c r="AA121" s="393">
        <f t="shared" si="152"/>
        <v>0</v>
      </c>
      <c r="AB121" s="393">
        <f t="shared" si="153"/>
        <v>0</v>
      </c>
      <c r="AC121" s="392">
        <f t="shared" si="154"/>
        <v>0</v>
      </c>
      <c r="AD121" s="393">
        <f t="shared" si="155"/>
        <v>0</v>
      </c>
      <c r="AE121" s="394">
        <f t="shared" si="8"/>
        <v>2021</v>
      </c>
      <c r="AF121" s="393">
        <f t="shared" si="156"/>
        <v>0</v>
      </c>
      <c r="AG121" s="392">
        <f t="shared" si="157"/>
        <v>0</v>
      </c>
      <c r="AH121" s="388">
        <f t="shared" si="158"/>
        <v>0</v>
      </c>
      <c r="AI121" s="395">
        <f t="shared" si="159"/>
        <v>0</v>
      </c>
      <c r="AJ121" s="396">
        <f t="shared" si="160"/>
        <v>0</v>
      </c>
      <c r="AK121" s="388">
        <f t="shared" si="161"/>
        <v>0</v>
      </c>
      <c r="AL121" s="397">
        <f t="shared" si="162"/>
        <v>7</v>
      </c>
      <c r="AM121" s="393">
        <f t="shared" si="163"/>
        <v>6</v>
      </c>
      <c r="AN121" s="393">
        <f t="shared" si="164"/>
        <v>6</v>
      </c>
      <c r="AO121" s="393">
        <f t="shared" si="165"/>
        <v>6</v>
      </c>
      <c r="AP121" s="393">
        <f t="shared" si="166"/>
        <v>6</v>
      </c>
      <c r="AQ121" s="393">
        <f t="shared" si="167"/>
        <v>6</v>
      </c>
      <c r="AR121" s="393">
        <f t="shared" si="168"/>
        <v>6</v>
      </c>
      <c r="AS121" s="393">
        <f t="shared" si="169"/>
        <v>6</v>
      </c>
      <c r="AT121" s="393">
        <f t="shared" si="170"/>
        <v>6</v>
      </c>
      <c r="AU121" s="393">
        <f t="shared" si="171"/>
        <v>6</v>
      </c>
      <c r="AV121" s="393">
        <f t="shared" si="172"/>
        <v>6</v>
      </c>
      <c r="AW121" s="393">
        <f t="shared" si="173"/>
        <v>6</v>
      </c>
      <c r="AX121" s="393">
        <f t="shared" si="174"/>
        <v>6</v>
      </c>
      <c r="AY121" s="393">
        <f t="shared" si="175"/>
        <v>6</v>
      </c>
      <c r="AZ121" s="393">
        <f t="shared" si="176"/>
        <v>6</v>
      </c>
      <c r="BA121" s="393">
        <f t="shared" si="177"/>
        <v>6</v>
      </c>
      <c r="BB121" s="393">
        <f t="shared" si="178"/>
        <v>6</v>
      </c>
      <c r="BC121" s="393">
        <f t="shared" si="179"/>
        <v>6</v>
      </c>
      <c r="BD121" s="393">
        <f t="shared" si="129"/>
        <v>6</v>
      </c>
      <c r="BE121" s="393">
        <f t="shared" si="180"/>
        <v>12</v>
      </c>
      <c r="BF121" s="393">
        <f t="shared" si="181"/>
        <v>12</v>
      </c>
      <c r="BG121" s="393">
        <f t="shared" si="182"/>
        <v>12</v>
      </c>
      <c r="BH121" s="398">
        <f t="shared" si="183"/>
        <v>0</v>
      </c>
      <c r="BI121" s="398">
        <f t="shared" si="184"/>
        <v>0</v>
      </c>
      <c r="BJ121" s="398">
        <f t="shared" si="185"/>
        <v>0</v>
      </c>
      <c r="BK121" s="398">
        <f t="shared" si="186"/>
        <v>0</v>
      </c>
      <c r="BL121" s="398">
        <f t="shared" si="187"/>
        <v>0</v>
      </c>
      <c r="BM121" s="387">
        <f t="shared" si="188"/>
        <v>0</v>
      </c>
      <c r="BN121" s="398">
        <f t="shared" si="189"/>
        <v>0</v>
      </c>
      <c r="BO121" s="398">
        <f t="shared" si="190"/>
        <v>0</v>
      </c>
      <c r="BP121" s="398">
        <f t="shared" si="191"/>
        <v>0</v>
      </c>
      <c r="BQ121" s="398">
        <f t="shared" si="192"/>
        <v>0</v>
      </c>
      <c r="BR121" s="398">
        <f t="shared" si="193"/>
        <v>0</v>
      </c>
      <c r="BS121" s="398">
        <f t="shared" si="194"/>
        <v>0</v>
      </c>
      <c r="BT121" s="398">
        <f t="shared" si="195"/>
        <v>0</v>
      </c>
      <c r="BU121" s="398">
        <f t="shared" si="196"/>
        <v>0</v>
      </c>
      <c r="BV121" s="398">
        <f t="shared" si="197"/>
        <v>0</v>
      </c>
      <c r="BW121" s="398">
        <f t="shared" si="198"/>
        <v>0</v>
      </c>
      <c r="BX121" s="398">
        <f t="shared" si="199"/>
        <v>0</v>
      </c>
      <c r="BY121" s="398">
        <f t="shared" si="200"/>
        <v>0</v>
      </c>
      <c r="BZ121" s="398">
        <f t="shared" si="201"/>
        <v>0</v>
      </c>
      <c r="CA121" s="398">
        <f t="shared" si="202"/>
        <v>0</v>
      </c>
      <c r="CB121" s="398">
        <f t="shared" si="203"/>
        <v>0</v>
      </c>
      <c r="CC121" s="398">
        <f t="shared" si="204"/>
        <v>0</v>
      </c>
      <c r="CD121" s="398">
        <f t="shared" si="205"/>
        <v>0</v>
      </c>
      <c r="CE121" s="398">
        <f t="shared" si="206"/>
        <v>0</v>
      </c>
      <c r="CF121" s="398">
        <f t="shared" si="207"/>
        <v>0</v>
      </c>
      <c r="CG121" s="398">
        <f t="shared" si="208"/>
        <v>0</v>
      </c>
      <c r="CH121" s="398">
        <f t="shared" si="209"/>
        <v>0</v>
      </c>
      <c r="CI121" s="398">
        <f t="shared" si="210"/>
        <v>0</v>
      </c>
      <c r="CJ121" s="399"/>
      <c r="CK121" s="400" t="s">
        <v>339</v>
      </c>
      <c r="CL121" s="399">
        <f t="shared" si="211"/>
        <v>0</v>
      </c>
      <c r="CM121" s="399">
        <f t="shared" si="212"/>
        <v>0</v>
      </c>
      <c r="CN121" s="399">
        <f t="shared" si="213"/>
        <v>0</v>
      </c>
      <c r="CO121" s="399">
        <f t="shared" si="214"/>
        <v>0</v>
      </c>
      <c r="CP121" s="399">
        <f t="shared" si="215"/>
        <v>0</v>
      </c>
      <c r="CQ121" s="399">
        <f t="shared" si="216"/>
        <v>0</v>
      </c>
      <c r="CR121" s="399">
        <f t="shared" si="217"/>
        <v>0</v>
      </c>
      <c r="CS121" s="399">
        <f t="shared" si="218"/>
        <v>0</v>
      </c>
      <c r="CT121" s="399">
        <f t="shared" si="219"/>
        <v>0</v>
      </c>
      <c r="CU121" s="399">
        <f t="shared" si="220"/>
        <v>0</v>
      </c>
      <c r="CV121" s="399">
        <f t="shared" si="221"/>
        <v>0</v>
      </c>
      <c r="CW121" s="399">
        <f t="shared" si="222"/>
        <v>0</v>
      </c>
      <c r="CX121" s="399">
        <f t="shared" si="223"/>
        <v>0</v>
      </c>
      <c r="CY121" s="399">
        <f t="shared" si="224"/>
        <v>0</v>
      </c>
      <c r="CZ121" s="399">
        <f t="shared" si="225"/>
        <v>0</v>
      </c>
      <c r="DA121" s="399">
        <f t="shared" si="226"/>
        <v>0</v>
      </c>
      <c r="DB121" s="399">
        <f t="shared" si="227"/>
        <v>0</v>
      </c>
      <c r="DC121" s="399">
        <f t="shared" si="228"/>
        <v>0</v>
      </c>
      <c r="DD121" s="399">
        <f t="shared" si="229"/>
        <v>0</v>
      </c>
      <c r="DE121" s="399">
        <f t="shared" si="230"/>
        <v>0</v>
      </c>
      <c r="DF121" s="399">
        <f t="shared" si="126"/>
        <v>0</v>
      </c>
      <c r="DG121" s="399">
        <f t="shared" si="231"/>
        <v>0</v>
      </c>
      <c r="DH121" s="399">
        <f t="shared" si="127"/>
        <v>0</v>
      </c>
      <c r="DI121" s="399">
        <f t="shared" si="128"/>
        <v>0</v>
      </c>
      <c r="DJ121" s="399">
        <f t="shared" si="232"/>
        <v>0</v>
      </c>
      <c r="DK121" s="399">
        <f t="shared" si="123"/>
        <v>0</v>
      </c>
      <c r="DL121" s="399">
        <f t="shared" si="124"/>
        <v>0</v>
      </c>
      <c r="DM121" s="399">
        <f t="shared" si="234"/>
        <v>0</v>
      </c>
      <c r="DN121" s="399">
        <f t="shared" si="125"/>
        <v>0</v>
      </c>
      <c r="DO121" s="399">
        <f t="shared" si="233"/>
        <v>0</v>
      </c>
      <c r="DP121" s="398"/>
      <c r="DQ121" s="399"/>
      <c r="DR121" s="399"/>
      <c r="DS121" s="399">
        <f t="shared" si="122"/>
        <v>0</v>
      </c>
      <c r="DT121" s="399">
        <f t="shared" si="130"/>
        <v>0</v>
      </c>
      <c r="DU121" s="399"/>
      <c r="DV121" s="411"/>
      <c r="DW121" s="645"/>
      <c r="DX121" s="406"/>
      <c r="DY121" s="406"/>
    </row>
    <row r="122" spans="1:129" ht="20.100000000000001" hidden="1" customHeight="1">
      <c r="A122" s="663">
        <f t="shared" si="131"/>
        <v>86</v>
      </c>
      <c r="B122" s="664" t="s">
        <v>380</v>
      </c>
      <c r="C122" s="385" t="s">
        <v>344</v>
      </c>
      <c r="D122" s="385" t="s">
        <v>226</v>
      </c>
      <c r="E122" s="385">
        <v>2018</v>
      </c>
      <c r="F122" s="386"/>
      <c r="G122" s="387">
        <f t="shared" si="132"/>
        <v>4</v>
      </c>
      <c r="H122" s="387">
        <f t="shared" si="133"/>
        <v>0</v>
      </c>
      <c r="I122" s="387">
        <f t="shared" si="134"/>
        <v>4</v>
      </c>
      <c r="J122" s="388">
        <f t="shared" si="135"/>
        <v>0</v>
      </c>
      <c r="K122" s="389">
        <f t="shared" si="136"/>
        <v>0</v>
      </c>
      <c r="L122" s="390">
        <f t="shared" si="137"/>
        <v>0.5</v>
      </c>
      <c r="M122" s="391" t="str">
        <f t="shared" si="138"/>
        <v>I</v>
      </c>
      <c r="N122" s="389">
        <f t="shared" si="139"/>
        <v>0</v>
      </c>
      <c r="O122" s="388">
        <f t="shared" si="140"/>
        <v>0</v>
      </c>
      <c r="P122" s="388">
        <f t="shared" si="141"/>
        <v>0</v>
      </c>
      <c r="Q122" s="392">
        <f t="shared" si="142"/>
        <v>0</v>
      </c>
      <c r="R122" s="393">
        <f t="shared" si="143"/>
        <v>0</v>
      </c>
      <c r="S122" s="393">
        <f t="shared" si="144"/>
        <v>0</v>
      </c>
      <c r="T122" s="392">
        <f t="shared" si="145"/>
        <v>0</v>
      </c>
      <c r="U122" s="393">
        <f t="shared" si="146"/>
        <v>0</v>
      </c>
      <c r="V122" s="393">
        <f t="shared" si="147"/>
        <v>0</v>
      </c>
      <c r="W122" s="392">
        <f t="shared" si="148"/>
        <v>0</v>
      </c>
      <c r="X122" s="393">
        <f t="shared" si="149"/>
        <v>0</v>
      </c>
      <c r="Y122" s="393">
        <f t="shared" si="150"/>
        <v>0</v>
      </c>
      <c r="Z122" s="392">
        <f t="shared" si="151"/>
        <v>0</v>
      </c>
      <c r="AA122" s="393">
        <f t="shared" si="152"/>
        <v>0</v>
      </c>
      <c r="AB122" s="393">
        <f t="shared" si="153"/>
        <v>0</v>
      </c>
      <c r="AC122" s="392">
        <f t="shared" si="154"/>
        <v>0</v>
      </c>
      <c r="AD122" s="393">
        <f t="shared" si="155"/>
        <v>0</v>
      </c>
      <c r="AE122" s="394">
        <f t="shared" si="8"/>
        <v>2021</v>
      </c>
      <c r="AF122" s="393">
        <f t="shared" si="156"/>
        <v>0</v>
      </c>
      <c r="AG122" s="392">
        <f t="shared" si="157"/>
        <v>0</v>
      </c>
      <c r="AH122" s="388">
        <f t="shared" si="158"/>
        <v>0</v>
      </c>
      <c r="AI122" s="395">
        <f t="shared" si="159"/>
        <v>0</v>
      </c>
      <c r="AJ122" s="396">
        <f t="shared" si="160"/>
        <v>0</v>
      </c>
      <c r="AK122" s="388">
        <f t="shared" si="161"/>
        <v>0</v>
      </c>
      <c r="AL122" s="397">
        <f t="shared" si="162"/>
        <v>7</v>
      </c>
      <c r="AM122" s="393">
        <f t="shared" si="163"/>
        <v>6</v>
      </c>
      <c r="AN122" s="393">
        <f t="shared" si="164"/>
        <v>6</v>
      </c>
      <c r="AO122" s="393">
        <f t="shared" si="165"/>
        <v>6</v>
      </c>
      <c r="AP122" s="393">
        <f t="shared" si="166"/>
        <v>6</v>
      </c>
      <c r="AQ122" s="393">
        <f t="shared" si="167"/>
        <v>6</v>
      </c>
      <c r="AR122" s="393">
        <f t="shared" si="168"/>
        <v>6</v>
      </c>
      <c r="AS122" s="393">
        <f t="shared" si="169"/>
        <v>6</v>
      </c>
      <c r="AT122" s="393">
        <f t="shared" si="170"/>
        <v>6</v>
      </c>
      <c r="AU122" s="393">
        <f t="shared" si="171"/>
        <v>6</v>
      </c>
      <c r="AV122" s="393">
        <f t="shared" si="172"/>
        <v>6</v>
      </c>
      <c r="AW122" s="393">
        <f t="shared" si="173"/>
        <v>6</v>
      </c>
      <c r="AX122" s="393">
        <f t="shared" si="174"/>
        <v>6</v>
      </c>
      <c r="AY122" s="393">
        <f t="shared" si="175"/>
        <v>6</v>
      </c>
      <c r="AZ122" s="393">
        <f t="shared" si="176"/>
        <v>6</v>
      </c>
      <c r="BA122" s="393">
        <f t="shared" si="177"/>
        <v>6</v>
      </c>
      <c r="BB122" s="393">
        <f t="shared" si="178"/>
        <v>6</v>
      </c>
      <c r="BC122" s="393">
        <f t="shared" si="179"/>
        <v>6</v>
      </c>
      <c r="BD122" s="393">
        <f t="shared" si="129"/>
        <v>6</v>
      </c>
      <c r="BE122" s="393">
        <f t="shared" si="180"/>
        <v>12</v>
      </c>
      <c r="BF122" s="393">
        <f t="shared" si="181"/>
        <v>12</v>
      </c>
      <c r="BG122" s="393">
        <f t="shared" si="182"/>
        <v>12</v>
      </c>
      <c r="BH122" s="398">
        <f t="shared" si="183"/>
        <v>0</v>
      </c>
      <c r="BI122" s="398">
        <f t="shared" si="184"/>
        <v>0</v>
      </c>
      <c r="BJ122" s="398">
        <f t="shared" si="185"/>
        <v>0</v>
      </c>
      <c r="BK122" s="398">
        <f t="shared" si="186"/>
        <v>0</v>
      </c>
      <c r="BL122" s="398">
        <f t="shared" si="187"/>
        <v>0</v>
      </c>
      <c r="BM122" s="387">
        <f t="shared" si="188"/>
        <v>0</v>
      </c>
      <c r="BN122" s="398">
        <f t="shared" si="189"/>
        <v>0</v>
      </c>
      <c r="BO122" s="398">
        <f t="shared" si="190"/>
        <v>0</v>
      </c>
      <c r="BP122" s="398">
        <f t="shared" si="191"/>
        <v>0</v>
      </c>
      <c r="BQ122" s="398">
        <f t="shared" si="192"/>
        <v>0</v>
      </c>
      <c r="BR122" s="398">
        <f t="shared" si="193"/>
        <v>0</v>
      </c>
      <c r="BS122" s="398">
        <f t="shared" si="194"/>
        <v>0</v>
      </c>
      <c r="BT122" s="398">
        <f t="shared" si="195"/>
        <v>0</v>
      </c>
      <c r="BU122" s="398">
        <f t="shared" si="196"/>
        <v>0</v>
      </c>
      <c r="BV122" s="398">
        <f t="shared" si="197"/>
        <v>0</v>
      </c>
      <c r="BW122" s="398">
        <f t="shared" si="198"/>
        <v>0</v>
      </c>
      <c r="BX122" s="398">
        <f t="shared" si="199"/>
        <v>0</v>
      </c>
      <c r="BY122" s="398">
        <f t="shared" si="200"/>
        <v>0</v>
      </c>
      <c r="BZ122" s="398">
        <f t="shared" si="201"/>
        <v>0</v>
      </c>
      <c r="CA122" s="398">
        <f t="shared" si="202"/>
        <v>0</v>
      </c>
      <c r="CB122" s="398">
        <f t="shared" si="203"/>
        <v>0</v>
      </c>
      <c r="CC122" s="398">
        <f t="shared" si="204"/>
        <v>0</v>
      </c>
      <c r="CD122" s="398">
        <f t="shared" si="205"/>
        <v>0</v>
      </c>
      <c r="CE122" s="398">
        <f t="shared" si="206"/>
        <v>0</v>
      </c>
      <c r="CF122" s="398">
        <f t="shared" si="207"/>
        <v>0</v>
      </c>
      <c r="CG122" s="398">
        <f t="shared" si="208"/>
        <v>0</v>
      </c>
      <c r="CH122" s="398">
        <f t="shared" si="209"/>
        <v>0</v>
      </c>
      <c r="CI122" s="398">
        <f t="shared" si="210"/>
        <v>0</v>
      </c>
      <c r="CJ122" s="399"/>
      <c r="CK122" s="400" t="s">
        <v>339</v>
      </c>
      <c r="CL122" s="399">
        <f t="shared" si="211"/>
        <v>0</v>
      </c>
      <c r="CM122" s="399">
        <f t="shared" si="212"/>
        <v>0</v>
      </c>
      <c r="CN122" s="399">
        <f t="shared" si="213"/>
        <v>0</v>
      </c>
      <c r="CO122" s="399">
        <f t="shared" si="214"/>
        <v>0</v>
      </c>
      <c r="CP122" s="399">
        <f t="shared" si="215"/>
        <v>0</v>
      </c>
      <c r="CQ122" s="399">
        <f t="shared" si="216"/>
        <v>0</v>
      </c>
      <c r="CR122" s="399">
        <f t="shared" si="217"/>
        <v>0</v>
      </c>
      <c r="CS122" s="399">
        <f t="shared" si="218"/>
        <v>0</v>
      </c>
      <c r="CT122" s="399">
        <f t="shared" si="219"/>
        <v>0</v>
      </c>
      <c r="CU122" s="399">
        <f t="shared" si="220"/>
        <v>0</v>
      </c>
      <c r="CV122" s="399">
        <f t="shared" si="221"/>
        <v>0</v>
      </c>
      <c r="CW122" s="399">
        <f t="shared" si="222"/>
        <v>0</v>
      </c>
      <c r="CX122" s="399">
        <f t="shared" si="223"/>
        <v>0</v>
      </c>
      <c r="CY122" s="399">
        <f t="shared" si="224"/>
        <v>0</v>
      </c>
      <c r="CZ122" s="399">
        <f t="shared" si="225"/>
        <v>0</v>
      </c>
      <c r="DA122" s="399">
        <f t="shared" si="226"/>
        <v>0</v>
      </c>
      <c r="DB122" s="399">
        <f t="shared" si="227"/>
        <v>0</v>
      </c>
      <c r="DC122" s="399">
        <f t="shared" si="228"/>
        <v>0</v>
      </c>
      <c r="DD122" s="399">
        <f t="shared" si="229"/>
        <v>0</v>
      </c>
      <c r="DE122" s="399">
        <f t="shared" si="230"/>
        <v>0</v>
      </c>
      <c r="DF122" s="399">
        <f t="shared" si="126"/>
        <v>0</v>
      </c>
      <c r="DG122" s="399">
        <f t="shared" si="231"/>
        <v>0</v>
      </c>
      <c r="DH122" s="399">
        <f t="shared" si="127"/>
        <v>0</v>
      </c>
      <c r="DI122" s="399">
        <f t="shared" si="128"/>
        <v>0</v>
      </c>
      <c r="DJ122" s="399">
        <f t="shared" si="232"/>
        <v>0</v>
      </c>
      <c r="DK122" s="399">
        <f t="shared" si="123"/>
        <v>0</v>
      </c>
      <c r="DL122" s="399">
        <f t="shared" si="124"/>
        <v>0</v>
      </c>
      <c r="DM122" s="399">
        <f t="shared" si="234"/>
        <v>0</v>
      </c>
      <c r="DN122" s="399">
        <f t="shared" si="125"/>
        <v>0</v>
      </c>
      <c r="DO122" s="399">
        <f t="shared" si="233"/>
        <v>0</v>
      </c>
      <c r="DP122" s="398"/>
      <c r="DQ122" s="399"/>
      <c r="DR122" s="399"/>
      <c r="DS122" s="399">
        <f t="shared" si="122"/>
        <v>0</v>
      </c>
      <c r="DT122" s="399">
        <f t="shared" si="130"/>
        <v>0</v>
      </c>
      <c r="DU122" s="399"/>
      <c r="DV122" s="411"/>
      <c r="DW122" s="645"/>
    </row>
    <row r="123" spans="1:129" ht="20.100000000000001" hidden="1" customHeight="1">
      <c r="A123" s="663">
        <f t="shared" si="131"/>
        <v>87</v>
      </c>
      <c r="B123" s="664" t="s">
        <v>380</v>
      </c>
      <c r="C123" s="385" t="s">
        <v>344</v>
      </c>
      <c r="D123" s="385" t="s">
        <v>226</v>
      </c>
      <c r="E123" s="385">
        <v>2018</v>
      </c>
      <c r="F123" s="386"/>
      <c r="G123" s="387">
        <f t="shared" si="132"/>
        <v>4</v>
      </c>
      <c r="H123" s="387">
        <f t="shared" si="133"/>
        <v>0</v>
      </c>
      <c r="I123" s="387">
        <f t="shared" si="134"/>
        <v>4</v>
      </c>
      <c r="J123" s="388">
        <f t="shared" si="135"/>
        <v>0</v>
      </c>
      <c r="K123" s="389">
        <f t="shared" si="136"/>
        <v>0</v>
      </c>
      <c r="L123" s="390">
        <f t="shared" si="137"/>
        <v>0.5</v>
      </c>
      <c r="M123" s="391" t="str">
        <f t="shared" si="138"/>
        <v>I</v>
      </c>
      <c r="N123" s="389">
        <f t="shared" si="139"/>
        <v>0</v>
      </c>
      <c r="O123" s="388">
        <f t="shared" si="140"/>
        <v>0</v>
      </c>
      <c r="P123" s="388">
        <f t="shared" si="141"/>
        <v>0</v>
      </c>
      <c r="Q123" s="392">
        <f t="shared" si="142"/>
        <v>0</v>
      </c>
      <c r="R123" s="393">
        <f t="shared" si="143"/>
        <v>0</v>
      </c>
      <c r="S123" s="393">
        <f t="shared" si="144"/>
        <v>0</v>
      </c>
      <c r="T123" s="392">
        <f t="shared" si="145"/>
        <v>0</v>
      </c>
      <c r="U123" s="393">
        <f t="shared" si="146"/>
        <v>0</v>
      </c>
      <c r="V123" s="393">
        <f t="shared" si="147"/>
        <v>0</v>
      </c>
      <c r="W123" s="392">
        <f t="shared" si="148"/>
        <v>0</v>
      </c>
      <c r="X123" s="393">
        <f t="shared" si="149"/>
        <v>0</v>
      </c>
      <c r="Y123" s="393">
        <f t="shared" si="150"/>
        <v>0</v>
      </c>
      <c r="Z123" s="392">
        <f t="shared" si="151"/>
        <v>0</v>
      </c>
      <c r="AA123" s="393">
        <f t="shared" si="152"/>
        <v>0</v>
      </c>
      <c r="AB123" s="393">
        <f t="shared" si="153"/>
        <v>0</v>
      </c>
      <c r="AC123" s="392">
        <f t="shared" si="154"/>
        <v>0</v>
      </c>
      <c r="AD123" s="393">
        <f t="shared" si="155"/>
        <v>0</v>
      </c>
      <c r="AE123" s="394">
        <f t="shared" si="8"/>
        <v>2021</v>
      </c>
      <c r="AF123" s="393">
        <f t="shared" si="156"/>
        <v>0</v>
      </c>
      <c r="AG123" s="392">
        <f t="shared" si="157"/>
        <v>0</v>
      </c>
      <c r="AH123" s="388">
        <f t="shared" si="158"/>
        <v>0</v>
      </c>
      <c r="AI123" s="395">
        <f t="shared" si="159"/>
        <v>0</v>
      </c>
      <c r="AJ123" s="396">
        <f t="shared" si="160"/>
        <v>0</v>
      </c>
      <c r="AK123" s="388">
        <f t="shared" si="161"/>
        <v>0</v>
      </c>
      <c r="AL123" s="397">
        <f t="shared" si="162"/>
        <v>7</v>
      </c>
      <c r="AM123" s="393">
        <f t="shared" si="163"/>
        <v>6</v>
      </c>
      <c r="AN123" s="393">
        <f t="shared" si="164"/>
        <v>6</v>
      </c>
      <c r="AO123" s="393">
        <f t="shared" si="165"/>
        <v>6</v>
      </c>
      <c r="AP123" s="393">
        <f t="shared" si="166"/>
        <v>6</v>
      </c>
      <c r="AQ123" s="393">
        <f t="shared" si="167"/>
        <v>6</v>
      </c>
      <c r="AR123" s="393">
        <f t="shared" si="168"/>
        <v>6</v>
      </c>
      <c r="AS123" s="393">
        <f t="shared" si="169"/>
        <v>6</v>
      </c>
      <c r="AT123" s="393">
        <f t="shared" si="170"/>
        <v>6</v>
      </c>
      <c r="AU123" s="393">
        <f t="shared" si="171"/>
        <v>6</v>
      </c>
      <c r="AV123" s="393">
        <f t="shared" si="172"/>
        <v>6</v>
      </c>
      <c r="AW123" s="393">
        <f t="shared" si="173"/>
        <v>6</v>
      </c>
      <c r="AX123" s="393">
        <f t="shared" si="174"/>
        <v>6</v>
      </c>
      <c r="AY123" s="393">
        <f t="shared" si="175"/>
        <v>6</v>
      </c>
      <c r="AZ123" s="393">
        <f t="shared" si="176"/>
        <v>6</v>
      </c>
      <c r="BA123" s="393">
        <f t="shared" si="177"/>
        <v>6</v>
      </c>
      <c r="BB123" s="393">
        <f t="shared" si="178"/>
        <v>6</v>
      </c>
      <c r="BC123" s="393">
        <f t="shared" si="179"/>
        <v>6</v>
      </c>
      <c r="BD123" s="393">
        <f t="shared" si="129"/>
        <v>6</v>
      </c>
      <c r="BE123" s="393">
        <f t="shared" si="180"/>
        <v>12</v>
      </c>
      <c r="BF123" s="393">
        <f t="shared" si="181"/>
        <v>12</v>
      </c>
      <c r="BG123" s="393">
        <f t="shared" si="182"/>
        <v>12</v>
      </c>
      <c r="BH123" s="398">
        <f t="shared" si="183"/>
        <v>0</v>
      </c>
      <c r="BI123" s="398">
        <f t="shared" si="184"/>
        <v>0</v>
      </c>
      <c r="BJ123" s="398">
        <f t="shared" si="185"/>
        <v>0</v>
      </c>
      <c r="BK123" s="398">
        <f t="shared" si="186"/>
        <v>0</v>
      </c>
      <c r="BL123" s="398">
        <f t="shared" si="187"/>
        <v>0</v>
      </c>
      <c r="BM123" s="387">
        <f t="shared" si="188"/>
        <v>0</v>
      </c>
      <c r="BN123" s="398">
        <f t="shared" si="189"/>
        <v>0</v>
      </c>
      <c r="BO123" s="398">
        <f t="shared" si="190"/>
        <v>0</v>
      </c>
      <c r="BP123" s="398">
        <f t="shared" si="191"/>
        <v>0</v>
      </c>
      <c r="BQ123" s="398">
        <f t="shared" si="192"/>
        <v>0</v>
      </c>
      <c r="BR123" s="398">
        <f t="shared" si="193"/>
        <v>0</v>
      </c>
      <c r="BS123" s="398">
        <f t="shared" si="194"/>
        <v>0</v>
      </c>
      <c r="BT123" s="398">
        <f t="shared" si="195"/>
        <v>0</v>
      </c>
      <c r="BU123" s="398">
        <f t="shared" si="196"/>
        <v>0</v>
      </c>
      <c r="BV123" s="398">
        <f t="shared" si="197"/>
        <v>0</v>
      </c>
      <c r="BW123" s="398">
        <f t="shared" si="198"/>
        <v>0</v>
      </c>
      <c r="BX123" s="398">
        <f t="shared" si="199"/>
        <v>0</v>
      </c>
      <c r="BY123" s="398">
        <f t="shared" si="200"/>
        <v>0</v>
      </c>
      <c r="BZ123" s="398">
        <f t="shared" si="201"/>
        <v>0</v>
      </c>
      <c r="CA123" s="398">
        <f t="shared" si="202"/>
        <v>0</v>
      </c>
      <c r="CB123" s="398">
        <f t="shared" si="203"/>
        <v>0</v>
      </c>
      <c r="CC123" s="398">
        <f t="shared" si="204"/>
        <v>0</v>
      </c>
      <c r="CD123" s="398">
        <f t="shared" si="205"/>
        <v>0</v>
      </c>
      <c r="CE123" s="398">
        <f t="shared" si="206"/>
        <v>0</v>
      </c>
      <c r="CF123" s="398">
        <f t="shared" si="207"/>
        <v>0</v>
      </c>
      <c r="CG123" s="398">
        <f t="shared" si="208"/>
        <v>0</v>
      </c>
      <c r="CH123" s="398">
        <f t="shared" si="209"/>
        <v>0</v>
      </c>
      <c r="CI123" s="398">
        <f t="shared" si="210"/>
        <v>0</v>
      </c>
      <c r="CJ123" s="399"/>
      <c r="CK123" s="400" t="s">
        <v>339</v>
      </c>
      <c r="CL123" s="399">
        <f t="shared" si="211"/>
        <v>0</v>
      </c>
      <c r="CM123" s="399">
        <f t="shared" si="212"/>
        <v>0</v>
      </c>
      <c r="CN123" s="399">
        <f t="shared" si="213"/>
        <v>0</v>
      </c>
      <c r="CO123" s="399">
        <f t="shared" si="214"/>
        <v>0</v>
      </c>
      <c r="CP123" s="399">
        <f t="shared" si="215"/>
        <v>0</v>
      </c>
      <c r="CQ123" s="399">
        <f t="shared" si="216"/>
        <v>0</v>
      </c>
      <c r="CR123" s="399">
        <f t="shared" si="217"/>
        <v>0</v>
      </c>
      <c r="CS123" s="399">
        <f t="shared" si="218"/>
        <v>0</v>
      </c>
      <c r="CT123" s="399">
        <f t="shared" si="219"/>
        <v>0</v>
      </c>
      <c r="CU123" s="399">
        <f t="shared" si="220"/>
        <v>0</v>
      </c>
      <c r="CV123" s="399">
        <f t="shared" si="221"/>
        <v>0</v>
      </c>
      <c r="CW123" s="399">
        <f t="shared" si="222"/>
        <v>0</v>
      </c>
      <c r="CX123" s="399">
        <f t="shared" si="223"/>
        <v>0</v>
      </c>
      <c r="CY123" s="399">
        <f t="shared" si="224"/>
        <v>0</v>
      </c>
      <c r="CZ123" s="399">
        <f t="shared" si="225"/>
        <v>0</v>
      </c>
      <c r="DA123" s="399">
        <f t="shared" si="226"/>
        <v>0</v>
      </c>
      <c r="DB123" s="399">
        <f t="shared" si="227"/>
        <v>0</v>
      </c>
      <c r="DC123" s="399">
        <f t="shared" si="228"/>
        <v>0</v>
      </c>
      <c r="DD123" s="399">
        <f t="shared" si="229"/>
        <v>0</v>
      </c>
      <c r="DE123" s="399">
        <f t="shared" si="230"/>
        <v>0</v>
      </c>
      <c r="DF123" s="399">
        <f t="shared" si="126"/>
        <v>0</v>
      </c>
      <c r="DG123" s="399">
        <f t="shared" si="231"/>
        <v>0</v>
      </c>
      <c r="DH123" s="399">
        <f t="shared" si="127"/>
        <v>0</v>
      </c>
      <c r="DI123" s="399">
        <f t="shared" si="128"/>
        <v>0</v>
      </c>
      <c r="DJ123" s="399">
        <f t="shared" si="232"/>
        <v>0</v>
      </c>
      <c r="DK123" s="399">
        <f t="shared" si="123"/>
        <v>0</v>
      </c>
      <c r="DL123" s="399">
        <f t="shared" si="124"/>
        <v>0</v>
      </c>
      <c r="DM123" s="399">
        <f t="shared" si="234"/>
        <v>0</v>
      </c>
      <c r="DN123" s="399">
        <f t="shared" si="125"/>
        <v>0</v>
      </c>
      <c r="DO123" s="399">
        <f t="shared" si="233"/>
        <v>0</v>
      </c>
      <c r="DP123" s="398"/>
      <c r="DQ123" s="399"/>
      <c r="DR123" s="399"/>
      <c r="DS123" s="399">
        <f t="shared" si="122"/>
        <v>0</v>
      </c>
      <c r="DT123" s="399">
        <f t="shared" si="130"/>
        <v>0</v>
      </c>
      <c r="DU123" s="399"/>
      <c r="DV123" s="411"/>
      <c r="DW123" s="645"/>
    </row>
    <row r="124" spans="1:129" ht="20.100000000000001" hidden="1" customHeight="1">
      <c r="A124" s="663">
        <f t="shared" si="131"/>
        <v>88</v>
      </c>
      <c r="B124" s="664" t="s">
        <v>380</v>
      </c>
      <c r="C124" s="385" t="s">
        <v>344</v>
      </c>
      <c r="D124" s="385" t="s">
        <v>226</v>
      </c>
      <c r="E124" s="385">
        <v>2018</v>
      </c>
      <c r="F124" s="386"/>
      <c r="G124" s="387">
        <f t="shared" si="132"/>
        <v>4</v>
      </c>
      <c r="H124" s="387">
        <f t="shared" si="133"/>
        <v>0</v>
      </c>
      <c r="I124" s="387">
        <f t="shared" si="134"/>
        <v>4</v>
      </c>
      <c r="J124" s="388">
        <f t="shared" si="135"/>
        <v>0</v>
      </c>
      <c r="K124" s="389">
        <f t="shared" si="136"/>
        <v>0</v>
      </c>
      <c r="L124" s="390">
        <f t="shared" si="137"/>
        <v>0.5</v>
      </c>
      <c r="M124" s="391" t="str">
        <f t="shared" si="138"/>
        <v>I</v>
      </c>
      <c r="N124" s="389">
        <f t="shared" si="139"/>
        <v>0</v>
      </c>
      <c r="O124" s="388">
        <f t="shared" si="140"/>
        <v>0</v>
      </c>
      <c r="P124" s="388">
        <f t="shared" si="141"/>
        <v>0</v>
      </c>
      <c r="Q124" s="392">
        <f t="shared" si="142"/>
        <v>0</v>
      </c>
      <c r="R124" s="393">
        <f t="shared" si="143"/>
        <v>0</v>
      </c>
      <c r="S124" s="393">
        <f t="shared" si="144"/>
        <v>0</v>
      </c>
      <c r="T124" s="392">
        <f t="shared" si="145"/>
        <v>0</v>
      </c>
      <c r="U124" s="393">
        <f t="shared" si="146"/>
        <v>0</v>
      </c>
      <c r="V124" s="393">
        <f t="shared" si="147"/>
        <v>0</v>
      </c>
      <c r="W124" s="392">
        <f t="shared" si="148"/>
        <v>0</v>
      </c>
      <c r="X124" s="393">
        <f t="shared" si="149"/>
        <v>0</v>
      </c>
      <c r="Y124" s="393">
        <f t="shared" si="150"/>
        <v>0</v>
      </c>
      <c r="Z124" s="392">
        <f t="shared" si="151"/>
        <v>0</v>
      </c>
      <c r="AA124" s="393">
        <f t="shared" si="152"/>
        <v>0</v>
      </c>
      <c r="AB124" s="393">
        <f t="shared" si="153"/>
        <v>0</v>
      </c>
      <c r="AC124" s="392">
        <f t="shared" si="154"/>
        <v>0</v>
      </c>
      <c r="AD124" s="393">
        <f t="shared" si="155"/>
        <v>0</v>
      </c>
      <c r="AE124" s="394">
        <f t="shared" si="8"/>
        <v>2021</v>
      </c>
      <c r="AF124" s="393">
        <f t="shared" si="156"/>
        <v>0</v>
      </c>
      <c r="AG124" s="392">
        <f t="shared" si="157"/>
        <v>0</v>
      </c>
      <c r="AH124" s="388">
        <f t="shared" si="158"/>
        <v>0</v>
      </c>
      <c r="AI124" s="395">
        <f t="shared" si="159"/>
        <v>0</v>
      </c>
      <c r="AJ124" s="396">
        <f t="shared" si="160"/>
        <v>0</v>
      </c>
      <c r="AK124" s="388">
        <f t="shared" si="161"/>
        <v>0</v>
      </c>
      <c r="AL124" s="397">
        <f t="shared" si="162"/>
        <v>7</v>
      </c>
      <c r="AM124" s="393">
        <f t="shared" si="163"/>
        <v>6</v>
      </c>
      <c r="AN124" s="393">
        <f t="shared" si="164"/>
        <v>6</v>
      </c>
      <c r="AO124" s="393">
        <f t="shared" si="165"/>
        <v>6</v>
      </c>
      <c r="AP124" s="393">
        <f t="shared" si="166"/>
        <v>6</v>
      </c>
      <c r="AQ124" s="393">
        <f t="shared" si="167"/>
        <v>6</v>
      </c>
      <c r="AR124" s="393">
        <f t="shared" si="168"/>
        <v>6</v>
      </c>
      <c r="AS124" s="393">
        <f t="shared" si="169"/>
        <v>6</v>
      </c>
      <c r="AT124" s="393">
        <f t="shared" si="170"/>
        <v>6</v>
      </c>
      <c r="AU124" s="393">
        <f t="shared" si="171"/>
        <v>6</v>
      </c>
      <c r="AV124" s="393">
        <f t="shared" si="172"/>
        <v>6</v>
      </c>
      <c r="AW124" s="393">
        <f t="shared" si="173"/>
        <v>6</v>
      </c>
      <c r="AX124" s="393">
        <f t="shared" si="174"/>
        <v>6</v>
      </c>
      <c r="AY124" s="393">
        <f t="shared" si="175"/>
        <v>6</v>
      </c>
      <c r="AZ124" s="393">
        <f t="shared" si="176"/>
        <v>6</v>
      </c>
      <c r="BA124" s="393">
        <f t="shared" si="177"/>
        <v>6</v>
      </c>
      <c r="BB124" s="393">
        <f t="shared" si="178"/>
        <v>6</v>
      </c>
      <c r="BC124" s="393">
        <f t="shared" si="179"/>
        <v>6</v>
      </c>
      <c r="BD124" s="393">
        <f t="shared" si="129"/>
        <v>6</v>
      </c>
      <c r="BE124" s="393">
        <f t="shared" si="180"/>
        <v>12</v>
      </c>
      <c r="BF124" s="393">
        <f t="shared" si="181"/>
        <v>12</v>
      </c>
      <c r="BG124" s="393">
        <f t="shared" si="182"/>
        <v>12</v>
      </c>
      <c r="BH124" s="398">
        <f t="shared" si="183"/>
        <v>0</v>
      </c>
      <c r="BI124" s="398">
        <f t="shared" si="184"/>
        <v>0</v>
      </c>
      <c r="BJ124" s="398">
        <f t="shared" si="185"/>
        <v>0</v>
      </c>
      <c r="BK124" s="398">
        <f t="shared" si="186"/>
        <v>0</v>
      </c>
      <c r="BL124" s="398">
        <f t="shared" si="187"/>
        <v>0</v>
      </c>
      <c r="BM124" s="387">
        <f t="shared" si="188"/>
        <v>0</v>
      </c>
      <c r="BN124" s="398">
        <f t="shared" si="189"/>
        <v>0</v>
      </c>
      <c r="BO124" s="398">
        <f t="shared" si="190"/>
        <v>0</v>
      </c>
      <c r="BP124" s="398">
        <f t="shared" si="191"/>
        <v>0</v>
      </c>
      <c r="BQ124" s="398">
        <f t="shared" si="192"/>
        <v>0</v>
      </c>
      <c r="BR124" s="398">
        <f t="shared" si="193"/>
        <v>0</v>
      </c>
      <c r="BS124" s="398">
        <f t="shared" si="194"/>
        <v>0</v>
      </c>
      <c r="BT124" s="398">
        <f t="shared" si="195"/>
        <v>0</v>
      </c>
      <c r="BU124" s="398">
        <f t="shared" si="196"/>
        <v>0</v>
      </c>
      <c r="BV124" s="398">
        <f t="shared" si="197"/>
        <v>0</v>
      </c>
      <c r="BW124" s="398">
        <f t="shared" si="198"/>
        <v>0</v>
      </c>
      <c r="BX124" s="398">
        <f t="shared" si="199"/>
        <v>0</v>
      </c>
      <c r="BY124" s="398">
        <f t="shared" si="200"/>
        <v>0</v>
      </c>
      <c r="BZ124" s="398">
        <f t="shared" si="201"/>
        <v>0</v>
      </c>
      <c r="CA124" s="398">
        <f t="shared" si="202"/>
        <v>0</v>
      </c>
      <c r="CB124" s="398">
        <f t="shared" si="203"/>
        <v>0</v>
      </c>
      <c r="CC124" s="398">
        <f t="shared" si="204"/>
        <v>0</v>
      </c>
      <c r="CD124" s="398">
        <f t="shared" si="205"/>
        <v>0</v>
      </c>
      <c r="CE124" s="398">
        <f t="shared" si="206"/>
        <v>0</v>
      </c>
      <c r="CF124" s="398">
        <f t="shared" si="207"/>
        <v>0</v>
      </c>
      <c r="CG124" s="398">
        <f t="shared" si="208"/>
        <v>0</v>
      </c>
      <c r="CH124" s="398">
        <f t="shared" si="209"/>
        <v>0</v>
      </c>
      <c r="CI124" s="398">
        <f t="shared" si="210"/>
        <v>0</v>
      </c>
      <c r="CJ124" s="399"/>
      <c r="CK124" s="400" t="s">
        <v>339</v>
      </c>
      <c r="CL124" s="399">
        <f t="shared" si="211"/>
        <v>0</v>
      </c>
      <c r="CM124" s="399">
        <f t="shared" si="212"/>
        <v>0</v>
      </c>
      <c r="CN124" s="399">
        <f t="shared" si="213"/>
        <v>0</v>
      </c>
      <c r="CO124" s="399">
        <f t="shared" si="214"/>
        <v>0</v>
      </c>
      <c r="CP124" s="399">
        <f t="shared" si="215"/>
        <v>0</v>
      </c>
      <c r="CQ124" s="399">
        <f t="shared" si="216"/>
        <v>0</v>
      </c>
      <c r="CR124" s="399">
        <f t="shared" si="217"/>
        <v>0</v>
      </c>
      <c r="CS124" s="399">
        <f t="shared" si="218"/>
        <v>0</v>
      </c>
      <c r="CT124" s="399">
        <f t="shared" si="219"/>
        <v>0</v>
      </c>
      <c r="CU124" s="399">
        <f t="shared" si="220"/>
        <v>0</v>
      </c>
      <c r="CV124" s="399">
        <f t="shared" si="221"/>
        <v>0</v>
      </c>
      <c r="CW124" s="399">
        <f t="shared" si="222"/>
        <v>0</v>
      </c>
      <c r="CX124" s="399">
        <f t="shared" si="223"/>
        <v>0</v>
      </c>
      <c r="CY124" s="399">
        <f t="shared" si="224"/>
        <v>0</v>
      </c>
      <c r="CZ124" s="399">
        <f t="shared" si="225"/>
        <v>0</v>
      </c>
      <c r="DA124" s="399">
        <f t="shared" si="226"/>
        <v>0</v>
      </c>
      <c r="DB124" s="399">
        <f t="shared" si="227"/>
        <v>0</v>
      </c>
      <c r="DC124" s="399">
        <f t="shared" si="228"/>
        <v>0</v>
      </c>
      <c r="DD124" s="399">
        <f t="shared" si="229"/>
        <v>0</v>
      </c>
      <c r="DE124" s="399">
        <f t="shared" si="230"/>
        <v>0</v>
      </c>
      <c r="DF124" s="399">
        <f t="shared" si="126"/>
        <v>0</v>
      </c>
      <c r="DG124" s="399">
        <f t="shared" si="231"/>
        <v>0</v>
      </c>
      <c r="DH124" s="399">
        <f t="shared" si="127"/>
        <v>0</v>
      </c>
      <c r="DI124" s="399">
        <f t="shared" si="128"/>
        <v>0</v>
      </c>
      <c r="DJ124" s="399">
        <f t="shared" si="232"/>
        <v>0</v>
      </c>
      <c r="DK124" s="399">
        <f t="shared" si="123"/>
        <v>0</v>
      </c>
      <c r="DL124" s="399">
        <f t="shared" si="124"/>
        <v>0</v>
      </c>
      <c r="DM124" s="399">
        <f t="shared" si="234"/>
        <v>0</v>
      </c>
      <c r="DN124" s="399">
        <f t="shared" si="125"/>
        <v>0</v>
      </c>
      <c r="DO124" s="399">
        <f t="shared" si="233"/>
        <v>0</v>
      </c>
      <c r="DP124" s="398"/>
      <c r="DQ124" s="399"/>
      <c r="DR124" s="399"/>
      <c r="DS124" s="399">
        <f t="shared" si="122"/>
        <v>0</v>
      </c>
      <c r="DT124" s="399">
        <f t="shared" si="130"/>
        <v>0</v>
      </c>
      <c r="DU124" s="399"/>
      <c r="DV124" s="411"/>
      <c r="DW124" s="645"/>
    </row>
    <row r="125" spans="1:129" ht="20.100000000000001" hidden="1" customHeight="1">
      <c r="A125" s="663">
        <f t="shared" si="131"/>
        <v>89</v>
      </c>
      <c r="B125" s="664" t="s">
        <v>380</v>
      </c>
      <c r="C125" s="385" t="s">
        <v>344</v>
      </c>
      <c r="D125" s="385" t="s">
        <v>226</v>
      </c>
      <c r="E125" s="385">
        <v>2018</v>
      </c>
      <c r="F125" s="386"/>
      <c r="G125" s="387">
        <f t="shared" si="132"/>
        <v>4</v>
      </c>
      <c r="H125" s="387">
        <f t="shared" si="133"/>
        <v>0</v>
      </c>
      <c r="I125" s="387">
        <f t="shared" si="134"/>
        <v>4</v>
      </c>
      <c r="J125" s="388">
        <f t="shared" si="135"/>
        <v>0</v>
      </c>
      <c r="K125" s="389">
        <f t="shared" si="136"/>
        <v>0</v>
      </c>
      <c r="L125" s="390">
        <f t="shared" si="137"/>
        <v>0.5</v>
      </c>
      <c r="M125" s="391" t="str">
        <f t="shared" si="138"/>
        <v>I</v>
      </c>
      <c r="N125" s="389">
        <f t="shared" si="139"/>
        <v>0</v>
      </c>
      <c r="O125" s="388">
        <f t="shared" si="140"/>
        <v>0</v>
      </c>
      <c r="P125" s="388">
        <f t="shared" si="141"/>
        <v>0</v>
      </c>
      <c r="Q125" s="392">
        <f t="shared" si="142"/>
        <v>0</v>
      </c>
      <c r="R125" s="393">
        <f t="shared" si="143"/>
        <v>0</v>
      </c>
      <c r="S125" s="393">
        <f t="shared" si="144"/>
        <v>0</v>
      </c>
      <c r="T125" s="392">
        <f t="shared" si="145"/>
        <v>0</v>
      </c>
      <c r="U125" s="393">
        <f t="shared" si="146"/>
        <v>0</v>
      </c>
      <c r="V125" s="393">
        <f t="shared" si="147"/>
        <v>0</v>
      </c>
      <c r="W125" s="392">
        <f t="shared" si="148"/>
        <v>0</v>
      </c>
      <c r="X125" s="393">
        <f t="shared" si="149"/>
        <v>0</v>
      </c>
      <c r="Y125" s="393">
        <f t="shared" si="150"/>
        <v>0</v>
      </c>
      <c r="Z125" s="392">
        <f t="shared" si="151"/>
        <v>0</v>
      </c>
      <c r="AA125" s="393">
        <f t="shared" si="152"/>
        <v>0</v>
      </c>
      <c r="AB125" s="393">
        <f t="shared" si="153"/>
        <v>0</v>
      </c>
      <c r="AC125" s="392">
        <f t="shared" si="154"/>
        <v>0</v>
      </c>
      <c r="AD125" s="393">
        <f t="shared" si="155"/>
        <v>0</v>
      </c>
      <c r="AE125" s="394">
        <f t="shared" si="8"/>
        <v>2021</v>
      </c>
      <c r="AF125" s="393">
        <f t="shared" si="156"/>
        <v>0</v>
      </c>
      <c r="AG125" s="392">
        <f t="shared" si="157"/>
        <v>0</v>
      </c>
      <c r="AH125" s="388">
        <f t="shared" si="158"/>
        <v>0</v>
      </c>
      <c r="AI125" s="395">
        <f t="shared" si="159"/>
        <v>0</v>
      </c>
      <c r="AJ125" s="396">
        <f t="shared" si="160"/>
        <v>0</v>
      </c>
      <c r="AK125" s="388">
        <f t="shared" si="161"/>
        <v>0</v>
      </c>
      <c r="AL125" s="397">
        <f t="shared" si="162"/>
        <v>7</v>
      </c>
      <c r="AM125" s="393">
        <f t="shared" si="163"/>
        <v>6</v>
      </c>
      <c r="AN125" s="393">
        <f t="shared" si="164"/>
        <v>6</v>
      </c>
      <c r="AO125" s="393">
        <f t="shared" si="165"/>
        <v>6</v>
      </c>
      <c r="AP125" s="393">
        <f t="shared" si="166"/>
        <v>6</v>
      </c>
      <c r="AQ125" s="393">
        <f t="shared" si="167"/>
        <v>6</v>
      </c>
      <c r="AR125" s="393">
        <f t="shared" si="168"/>
        <v>6</v>
      </c>
      <c r="AS125" s="393">
        <f t="shared" si="169"/>
        <v>6</v>
      </c>
      <c r="AT125" s="393">
        <f t="shared" si="170"/>
        <v>6</v>
      </c>
      <c r="AU125" s="393">
        <f t="shared" si="171"/>
        <v>6</v>
      </c>
      <c r="AV125" s="393">
        <f t="shared" si="172"/>
        <v>6</v>
      </c>
      <c r="AW125" s="393">
        <f t="shared" si="173"/>
        <v>6</v>
      </c>
      <c r="AX125" s="393">
        <f t="shared" si="174"/>
        <v>6</v>
      </c>
      <c r="AY125" s="393">
        <f t="shared" si="175"/>
        <v>6</v>
      </c>
      <c r="AZ125" s="393">
        <f t="shared" si="176"/>
        <v>6</v>
      </c>
      <c r="BA125" s="393">
        <f t="shared" si="177"/>
        <v>6</v>
      </c>
      <c r="BB125" s="393">
        <f t="shared" si="178"/>
        <v>6</v>
      </c>
      <c r="BC125" s="393">
        <f t="shared" si="179"/>
        <v>6</v>
      </c>
      <c r="BD125" s="393">
        <f t="shared" si="129"/>
        <v>6</v>
      </c>
      <c r="BE125" s="393">
        <f t="shared" si="180"/>
        <v>12</v>
      </c>
      <c r="BF125" s="393">
        <f t="shared" si="181"/>
        <v>12</v>
      </c>
      <c r="BG125" s="393">
        <f t="shared" si="182"/>
        <v>12</v>
      </c>
      <c r="BH125" s="398">
        <f t="shared" si="183"/>
        <v>0</v>
      </c>
      <c r="BI125" s="398">
        <f t="shared" si="184"/>
        <v>0</v>
      </c>
      <c r="BJ125" s="398">
        <f t="shared" si="185"/>
        <v>0</v>
      </c>
      <c r="BK125" s="398">
        <f t="shared" si="186"/>
        <v>0</v>
      </c>
      <c r="BL125" s="398">
        <f t="shared" si="187"/>
        <v>0</v>
      </c>
      <c r="BM125" s="387">
        <f t="shared" si="188"/>
        <v>0</v>
      </c>
      <c r="BN125" s="398">
        <f t="shared" si="189"/>
        <v>0</v>
      </c>
      <c r="BO125" s="398">
        <f t="shared" si="190"/>
        <v>0</v>
      </c>
      <c r="BP125" s="398">
        <f t="shared" si="191"/>
        <v>0</v>
      </c>
      <c r="BQ125" s="398">
        <f t="shared" si="192"/>
        <v>0</v>
      </c>
      <c r="BR125" s="398">
        <f t="shared" si="193"/>
        <v>0</v>
      </c>
      <c r="BS125" s="398">
        <f t="shared" si="194"/>
        <v>0</v>
      </c>
      <c r="BT125" s="398">
        <f t="shared" si="195"/>
        <v>0</v>
      </c>
      <c r="BU125" s="398">
        <f t="shared" si="196"/>
        <v>0</v>
      </c>
      <c r="BV125" s="398">
        <f t="shared" si="197"/>
        <v>0</v>
      </c>
      <c r="BW125" s="398">
        <f t="shared" si="198"/>
        <v>0</v>
      </c>
      <c r="BX125" s="398">
        <f t="shared" si="199"/>
        <v>0</v>
      </c>
      <c r="BY125" s="398">
        <f t="shared" si="200"/>
        <v>0</v>
      </c>
      <c r="BZ125" s="398">
        <f t="shared" si="201"/>
        <v>0</v>
      </c>
      <c r="CA125" s="398">
        <f t="shared" si="202"/>
        <v>0</v>
      </c>
      <c r="CB125" s="398">
        <f t="shared" si="203"/>
        <v>0</v>
      </c>
      <c r="CC125" s="398">
        <f t="shared" si="204"/>
        <v>0</v>
      </c>
      <c r="CD125" s="398">
        <f t="shared" si="205"/>
        <v>0</v>
      </c>
      <c r="CE125" s="398">
        <f t="shared" si="206"/>
        <v>0</v>
      </c>
      <c r="CF125" s="398">
        <f t="shared" si="207"/>
        <v>0</v>
      </c>
      <c r="CG125" s="398">
        <f t="shared" si="208"/>
        <v>0</v>
      </c>
      <c r="CH125" s="398">
        <f t="shared" si="209"/>
        <v>0</v>
      </c>
      <c r="CI125" s="398">
        <f t="shared" si="210"/>
        <v>0</v>
      </c>
      <c r="CJ125" s="399"/>
      <c r="CK125" s="400" t="s">
        <v>339</v>
      </c>
      <c r="CL125" s="399">
        <f t="shared" si="211"/>
        <v>0</v>
      </c>
      <c r="CM125" s="399">
        <f t="shared" si="212"/>
        <v>0</v>
      </c>
      <c r="CN125" s="399">
        <f t="shared" si="213"/>
        <v>0</v>
      </c>
      <c r="CO125" s="399">
        <f t="shared" si="214"/>
        <v>0</v>
      </c>
      <c r="CP125" s="399">
        <f t="shared" si="215"/>
        <v>0</v>
      </c>
      <c r="CQ125" s="399">
        <f t="shared" si="216"/>
        <v>0</v>
      </c>
      <c r="CR125" s="399">
        <f t="shared" si="217"/>
        <v>0</v>
      </c>
      <c r="CS125" s="399">
        <f t="shared" si="218"/>
        <v>0</v>
      </c>
      <c r="CT125" s="399">
        <f t="shared" si="219"/>
        <v>0</v>
      </c>
      <c r="CU125" s="399">
        <f t="shared" si="220"/>
        <v>0</v>
      </c>
      <c r="CV125" s="399">
        <f t="shared" si="221"/>
        <v>0</v>
      </c>
      <c r="CW125" s="399">
        <f t="shared" si="222"/>
        <v>0</v>
      </c>
      <c r="CX125" s="399">
        <f t="shared" si="223"/>
        <v>0</v>
      </c>
      <c r="CY125" s="399">
        <f t="shared" si="224"/>
        <v>0</v>
      </c>
      <c r="CZ125" s="399">
        <f t="shared" si="225"/>
        <v>0</v>
      </c>
      <c r="DA125" s="399">
        <f t="shared" si="226"/>
        <v>0</v>
      </c>
      <c r="DB125" s="399">
        <f t="shared" si="227"/>
        <v>0</v>
      </c>
      <c r="DC125" s="399">
        <f t="shared" si="228"/>
        <v>0</v>
      </c>
      <c r="DD125" s="399">
        <f t="shared" si="229"/>
        <v>0</v>
      </c>
      <c r="DE125" s="399">
        <f t="shared" si="230"/>
        <v>0</v>
      </c>
      <c r="DF125" s="399">
        <f t="shared" si="126"/>
        <v>0</v>
      </c>
      <c r="DG125" s="399">
        <f t="shared" si="231"/>
        <v>0</v>
      </c>
      <c r="DH125" s="399">
        <f t="shared" si="127"/>
        <v>0</v>
      </c>
      <c r="DI125" s="399">
        <f t="shared" si="128"/>
        <v>0</v>
      </c>
      <c r="DJ125" s="399">
        <f t="shared" si="232"/>
        <v>0</v>
      </c>
      <c r="DK125" s="399">
        <f t="shared" si="123"/>
        <v>0</v>
      </c>
      <c r="DL125" s="399">
        <f t="shared" si="124"/>
        <v>0</v>
      </c>
      <c r="DM125" s="399">
        <f t="shared" si="234"/>
        <v>0</v>
      </c>
      <c r="DN125" s="399">
        <f t="shared" si="125"/>
        <v>0</v>
      </c>
      <c r="DO125" s="399">
        <f t="shared" si="233"/>
        <v>0</v>
      </c>
      <c r="DP125" s="398"/>
      <c r="DQ125" s="399"/>
      <c r="DR125" s="399"/>
      <c r="DS125" s="399">
        <f t="shared" si="122"/>
        <v>0</v>
      </c>
      <c r="DT125" s="399">
        <f t="shared" si="130"/>
        <v>0</v>
      </c>
      <c r="DU125" s="399"/>
      <c r="DV125" s="411"/>
      <c r="DW125" s="645"/>
    </row>
    <row r="126" spans="1:129" ht="20.100000000000001" hidden="1" customHeight="1">
      <c r="A126" s="663">
        <f t="shared" si="131"/>
        <v>90</v>
      </c>
      <c r="B126" s="664" t="s">
        <v>380</v>
      </c>
      <c r="C126" s="385" t="s">
        <v>344</v>
      </c>
      <c r="D126" s="385" t="s">
        <v>226</v>
      </c>
      <c r="E126" s="385">
        <v>2018</v>
      </c>
      <c r="F126" s="386"/>
      <c r="G126" s="387">
        <f t="shared" si="132"/>
        <v>4</v>
      </c>
      <c r="H126" s="387">
        <f t="shared" si="133"/>
        <v>0</v>
      </c>
      <c r="I126" s="387">
        <f t="shared" si="134"/>
        <v>4</v>
      </c>
      <c r="J126" s="388">
        <f t="shared" si="135"/>
        <v>0</v>
      </c>
      <c r="K126" s="389">
        <f t="shared" si="136"/>
        <v>0</v>
      </c>
      <c r="L126" s="390">
        <f t="shared" si="137"/>
        <v>0.5</v>
      </c>
      <c r="M126" s="391" t="str">
        <f t="shared" si="138"/>
        <v>I</v>
      </c>
      <c r="N126" s="389">
        <f t="shared" si="139"/>
        <v>0</v>
      </c>
      <c r="O126" s="388">
        <f t="shared" si="140"/>
        <v>0</v>
      </c>
      <c r="P126" s="388">
        <f t="shared" si="141"/>
        <v>0</v>
      </c>
      <c r="Q126" s="392">
        <f t="shared" si="142"/>
        <v>0</v>
      </c>
      <c r="R126" s="393">
        <f t="shared" si="143"/>
        <v>0</v>
      </c>
      <c r="S126" s="393">
        <f t="shared" si="144"/>
        <v>0</v>
      </c>
      <c r="T126" s="392">
        <f t="shared" si="145"/>
        <v>0</v>
      </c>
      <c r="U126" s="393">
        <f t="shared" si="146"/>
        <v>0</v>
      </c>
      <c r="V126" s="393">
        <f t="shared" si="147"/>
        <v>0</v>
      </c>
      <c r="W126" s="392">
        <f t="shared" si="148"/>
        <v>0</v>
      </c>
      <c r="X126" s="393">
        <f t="shared" si="149"/>
        <v>0</v>
      </c>
      <c r="Y126" s="393">
        <f t="shared" si="150"/>
        <v>0</v>
      </c>
      <c r="Z126" s="392">
        <f t="shared" si="151"/>
        <v>0</v>
      </c>
      <c r="AA126" s="393">
        <f t="shared" si="152"/>
        <v>0</v>
      </c>
      <c r="AB126" s="393">
        <f t="shared" si="153"/>
        <v>0</v>
      </c>
      <c r="AC126" s="392">
        <f t="shared" si="154"/>
        <v>0</v>
      </c>
      <c r="AD126" s="393">
        <f t="shared" si="155"/>
        <v>0</v>
      </c>
      <c r="AE126" s="394">
        <f t="shared" si="8"/>
        <v>2021</v>
      </c>
      <c r="AF126" s="393">
        <f t="shared" si="156"/>
        <v>0</v>
      </c>
      <c r="AG126" s="392">
        <f t="shared" si="157"/>
        <v>0</v>
      </c>
      <c r="AH126" s="388">
        <f t="shared" si="158"/>
        <v>0</v>
      </c>
      <c r="AI126" s="395">
        <f t="shared" si="159"/>
        <v>0</v>
      </c>
      <c r="AJ126" s="396">
        <f t="shared" si="160"/>
        <v>0</v>
      </c>
      <c r="AK126" s="388">
        <f t="shared" si="161"/>
        <v>0</v>
      </c>
      <c r="AL126" s="397">
        <f t="shared" si="162"/>
        <v>7</v>
      </c>
      <c r="AM126" s="393">
        <f t="shared" si="163"/>
        <v>6</v>
      </c>
      <c r="AN126" s="393">
        <f t="shared" si="164"/>
        <v>6</v>
      </c>
      <c r="AO126" s="393">
        <f t="shared" si="165"/>
        <v>6</v>
      </c>
      <c r="AP126" s="393">
        <f t="shared" si="166"/>
        <v>6</v>
      </c>
      <c r="AQ126" s="393">
        <f t="shared" si="167"/>
        <v>6</v>
      </c>
      <c r="AR126" s="393">
        <f t="shared" si="168"/>
        <v>6</v>
      </c>
      <c r="AS126" s="393">
        <f t="shared" si="169"/>
        <v>6</v>
      </c>
      <c r="AT126" s="393">
        <f t="shared" si="170"/>
        <v>6</v>
      </c>
      <c r="AU126" s="393">
        <f t="shared" si="171"/>
        <v>6</v>
      </c>
      <c r="AV126" s="393">
        <f t="shared" si="172"/>
        <v>6</v>
      </c>
      <c r="AW126" s="393">
        <f t="shared" si="173"/>
        <v>6</v>
      </c>
      <c r="AX126" s="393">
        <f t="shared" si="174"/>
        <v>6</v>
      </c>
      <c r="AY126" s="393">
        <f t="shared" si="175"/>
        <v>6</v>
      </c>
      <c r="AZ126" s="393">
        <f t="shared" si="176"/>
        <v>6</v>
      </c>
      <c r="BA126" s="393">
        <f t="shared" si="177"/>
        <v>6</v>
      </c>
      <c r="BB126" s="393">
        <f t="shared" si="178"/>
        <v>6</v>
      </c>
      <c r="BC126" s="393">
        <f t="shared" si="179"/>
        <v>6</v>
      </c>
      <c r="BD126" s="393">
        <f t="shared" si="129"/>
        <v>6</v>
      </c>
      <c r="BE126" s="393">
        <f t="shared" si="180"/>
        <v>12</v>
      </c>
      <c r="BF126" s="393">
        <f t="shared" si="181"/>
        <v>12</v>
      </c>
      <c r="BG126" s="393">
        <f t="shared" si="182"/>
        <v>12</v>
      </c>
      <c r="BH126" s="398">
        <f t="shared" si="183"/>
        <v>0</v>
      </c>
      <c r="BI126" s="398">
        <f t="shared" si="184"/>
        <v>0</v>
      </c>
      <c r="BJ126" s="398">
        <f t="shared" si="185"/>
        <v>0</v>
      </c>
      <c r="BK126" s="398">
        <f t="shared" si="186"/>
        <v>0</v>
      </c>
      <c r="BL126" s="398">
        <f t="shared" si="187"/>
        <v>0</v>
      </c>
      <c r="BM126" s="387">
        <f t="shared" si="188"/>
        <v>0</v>
      </c>
      <c r="BN126" s="398">
        <f t="shared" si="189"/>
        <v>0</v>
      </c>
      <c r="BO126" s="398">
        <f t="shared" si="190"/>
        <v>0</v>
      </c>
      <c r="BP126" s="398">
        <f t="shared" si="191"/>
        <v>0</v>
      </c>
      <c r="BQ126" s="398">
        <f t="shared" si="192"/>
        <v>0</v>
      </c>
      <c r="BR126" s="398">
        <f t="shared" si="193"/>
        <v>0</v>
      </c>
      <c r="BS126" s="398">
        <f t="shared" si="194"/>
        <v>0</v>
      </c>
      <c r="BT126" s="398">
        <f t="shared" si="195"/>
        <v>0</v>
      </c>
      <c r="BU126" s="398">
        <f t="shared" si="196"/>
        <v>0</v>
      </c>
      <c r="BV126" s="398">
        <f t="shared" si="197"/>
        <v>0</v>
      </c>
      <c r="BW126" s="398">
        <f t="shared" si="198"/>
        <v>0</v>
      </c>
      <c r="BX126" s="398">
        <f t="shared" si="199"/>
        <v>0</v>
      </c>
      <c r="BY126" s="398">
        <f t="shared" si="200"/>
        <v>0</v>
      </c>
      <c r="BZ126" s="398">
        <f t="shared" si="201"/>
        <v>0</v>
      </c>
      <c r="CA126" s="398">
        <f t="shared" si="202"/>
        <v>0</v>
      </c>
      <c r="CB126" s="398">
        <f t="shared" si="203"/>
        <v>0</v>
      </c>
      <c r="CC126" s="398">
        <f t="shared" si="204"/>
        <v>0</v>
      </c>
      <c r="CD126" s="398">
        <f t="shared" si="205"/>
        <v>0</v>
      </c>
      <c r="CE126" s="398">
        <f t="shared" si="206"/>
        <v>0</v>
      </c>
      <c r="CF126" s="398">
        <f t="shared" si="207"/>
        <v>0</v>
      </c>
      <c r="CG126" s="398">
        <f t="shared" si="208"/>
        <v>0</v>
      </c>
      <c r="CH126" s="398">
        <f t="shared" si="209"/>
        <v>0</v>
      </c>
      <c r="CI126" s="398">
        <f t="shared" si="210"/>
        <v>0</v>
      </c>
      <c r="CJ126" s="399"/>
      <c r="CK126" s="400" t="s">
        <v>339</v>
      </c>
      <c r="CL126" s="399">
        <f t="shared" si="211"/>
        <v>0</v>
      </c>
      <c r="CM126" s="399">
        <f t="shared" si="212"/>
        <v>0</v>
      </c>
      <c r="CN126" s="399">
        <f t="shared" si="213"/>
        <v>0</v>
      </c>
      <c r="CO126" s="399">
        <f t="shared" si="214"/>
        <v>0</v>
      </c>
      <c r="CP126" s="399">
        <f t="shared" si="215"/>
        <v>0</v>
      </c>
      <c r="CQ126" s="399">
        <f t="shared" si="216"/>
        <v>0</v>
      </c>
      <c r="CR126" s="399">
        <f t="shared" si="217"/>
        <v>0</v>
      </c>
      <c r="CS126" s="399">
        <f t="shared" si="218"/>
        <v>0</v>
      </c>
      <c r="CT126" s="399">
        <f t="shared" si="219"/>
        <v>0</v>
      </c>
      <c r="CU126" s="399">
        <f t="shared" si="220"/>
        <v>0</v>
      </c>
      <c r="CV126" s="399">
        <f t="shared" si="221"/>
        <v>0</v>
      </c>
      <c r="CW126" s="399">
        <f t="shared" si="222"/>
        <v>0</v>
      </c>
      <c r="CX126" s="399">
        <f t="shared" si="223"/>
        <v>0</v>
      </c>
      <c r="CY126" s="399">
        <f t="shared" si="224"/>
        <v>0</v>
      </c>
      <c r="CZ126" s="399">
        <f t="shared" si="225"/>
        <v>0</v>
      </c>
      <c r="DA126" s="399">
        <f t="shared" si="226"/>
        <v>0</v>
      </c>
      <c r="DB126" s="399">
        <f t="shared" si="227"/>
        <v>0</v>
      </c>
      <c r="DC126" s="399">
        <f t="shared" si="228"/>
        <v>0</v>
      </c>
      <c r="DD126" s="399">
        <f t="shared" si="229"/>
        <v>0</v>
      </c>
      <c r="DE126" s="399">
        <f t="shared" si="230"/>
        <v>0</v>
      </c>
      <c r="DF126" s="399">
        <f t="shared" si="126"/>
        <v>0</v>
      </c>
      <c r="DG126" s="399">
        <f t="shared" si="231"/>
        <v>0</v>
      </c>
      <c r="DH126" s="399">
        <f t="shared" si="127"/>
        <v>0</v>
      </c>
      <c r="DI126" s="399">
        <f t="shared" si="128"/>
        <v>0</v>
      </c>
      <c r="DJ126" s="399">
        <f t="shared" si="232"/>
        <v>0</v>
      </c>
      <c r="DK126" s="399">
        <f t="shared" si="123"/>
        <v>0</v>
      </c>
      <c r="DL126" s="399">
        <f t="shared" si="124"/>
        <v>0</v>
      </c>
      <c r="DM126" s="399">
        <f t="shared" si="234"/>
        <v>0</v>
      </c>
      <c r="DN126" s="399">
        <f t="shared" si="125"/>
        <v>0</v>
      </c>
      <c r="DO126" s="399">
        <f t="shared" si="233"/>
        <v>0</v>
      </c>
      <c r="DP126" s="398"/>
      <c r="DQ126" s="399"/>
      <c r="DR126" s="399"/>
      <c r="DS126" s="399">
        <f t="shared" si="122"/>
        <v>0</v>
      </c>
      <c r="DT126" s="399">
        <f t="shared" si="130"/>
        <v>0</v>
      </c>
      <c r="DU126" s="399"/>
      <c r="DV126" s="411"/>
      <c r="DW126" s="645"/>
    </row>
    <row r="127" spans="1:129" ht="20.100000000000001" hidden="1" customHeight="1">
      <c r="A127" s="663">
        <f t="shared" si="131"/>
        <v>91</v>
      </c>
      <c r="B127" s="664" t="s">
        <v>380</v>
      </c>
      <c r="C127" s="385" t="s">
        <v>344</v>
      </c>
      <c r="D127" s="385" t="s">
        <v>226</v>
      </c>
      <c r="E127" s="385">
        <v>2018</v>
      </c>
      <c r="F127" s="386"/>
      <c r="G127" s="387">
        <f t="shared" si="132"/>
        <v>4</v>
      </c>
      <c r="H127" s="387">
        <f t="shared" si="133"/>
        <v>0</v>
      </c>
      <c r="I127" s="387">
        <f t="shared" si="134"/>
        <v>4</v>
      </c>
      <c r="J127" s="388">
        <f t="shared" si="135"/>
        <v>0</v>
      </c>
      <c r="K127" s="389">
        <f t="shared" si="136"/>
        <v>0</v>
      </c>
      <c r="L127" s="390">
        <f t="shared" si="137"/>
        <v>0.5</v>
      </c>
      <c r="M127" s="391" t="str">
        <f t="shared" si="138"/>
        <v>I</v>
      </c>
      <c r="N127" s="389">
        <f t="shared" si="139"/>
        <v>0</v>
      </c>
      <c r="O127" s="388">
        <f t="shared" si="140"/>
        <v>0</v>
      </c>
      <c r="P127" s="388">
        <f t="shared" si="141"/>
        <v>0</v>
      </c>
      <c r="Q127" s="392">
        <f t="shared" si="142"/>
        <v>0</v>
      </c>
      <c r="R127" s="393">
        <f t="shared" si="143"/>
        <v>0</v>
      </c>
      <c r="S127" s="393">
        <f t="shared" si="144"/>
        <v>0</v>
      </c>
      <c r="T127" s="392">
        <f t="shared" si="145"/>
        <v>0</v>
      </c>
      <c r="U127" s="393">
        <f t="shared" si="146"/>
        <v>0</v>
      </c>
      <c r="V127" s="393">
        <f t="shared" si="147"/>
        <v>0</v>
      </c>
      <c r="W127" s="392">
        <f t="shared" si="148"/>
        <v>0</v>
      </c>
      <c r="X127" s="393">
        <f t="shared" si="149"/>
        <v>0</v>
      </c>
      <c r="Y127" s="393">
        <f t="shared" si="150"/>
        <v>0</v>
      </c>
      <c r="Z127" s="392">
        <f t="shared" si="151"/>
        <v>0</v>
      </c>
      <c r="AA127" s="393">
        <f t="shared" si="152"/>
        <v>0</v>
      </c>
      <c r="AB127" s="393">
        <f t="shared" si="153"/>
        <v>0</v>
      </c>
      <c r="AC127" s="392">
        <f t="shared" si="154"/>
        <v>0</v>
      </c>
      <c r="AD127" s="393">
        <f t="shared" si="155"/>
        <v>0</v>
      </c>
      <c r="AE127" s="394">
        <f t="shared" si="8"/>
        <v>2021</v>
      </c>
      <c r="AF127" s="393">
        <f t="shared" si="156"/>
        <v>0</v>
      </c>
      <c r="AG127" s="392">
        <f t="shared" si="157"/>
        <v>0</v>
      </c>
      <c r="AH127" s="388">
        <f t="shared" si="158"/>
        <v>0</v>
      </c>
      <c r="AI127" s="395">
        <f t="shared" si="159"/>
        <v>0</v>
      </c>
      <c r="AJ127" s="396">
        <f t="shared" si="160"/>
        <v>0</v>
      </c>
      <c r="AK127" s="388">
        <f t="shared" si="161"/>
        <v>0</v>
      </c>
      <c r="AL127" s="397">
        <f t="shared" si="162"/>
        <v>7</v>
      </c>
      <c r="AM127" s="393">
        <f t="shared" si="163"/>
        <v>6</v>
      </c>
      <c r="AN127" s="393">
        <f t="shared" si="164"/>
        <v>6</v>
      </c>
      <c r="AO127" s="393">
        <f t="shared" si="165"/>
        <v>6</v>
      </c>
      <c r="AP127" s="393">
        <f t="shared" si="166"/>
        <v>6</v>
      </c>
      <c r="AQ127" s="393">
        <f t="shared" si="167"/>
        <v>6</v>
      </c>
      <c r="AR127" s="393">
        <f t="shared" si="168"/>
        <v>6</v>
      </c>
      <c r="AS127" s="393">
        <f t="shared" si="169"/>
        <v>6</v>
      </c>
      <c r="AT127" s="393">
        <f t="shared" si="170"/>
        <v>6</v>
      </c>
      <c r="AU127" s="393">
        <f t="shared" si="171"/>
        <v>6</v>
      </c>
      <c r="AV127" s="393">
        <f t="shared" si="172"/>
        <v>6</v>
      </c>
      <c r="AW127" s="393">
        <f t="shared" si="173"/>
        <v>6</v>
      </c>
      <c r="AX127" s="393">
        <f t="shared" si="174"/>
        <v>6</v>
      </c>
      <c r="AY127" s="393">
        <f t="shared" si="175"/>
        <v>6</v>
      </c>
      <c r="AZ127" s="393">
        <f t="shared" si="176"/>
        <v>6</v>
      </c>
      <c r="BA127" s="393">
        <f t="shared" si="177"/>
        <v>6</v>
      </c>
      <c r="BB127" s="393">
        <f t="shared" si="178"/>
        <v>6</v>
      </c>
      <c r="BC127" s="393">
        <f t="shared" si="179"/>
        <v>6</v>
      </c>
      <c r="BD127" s="393">
        <f t="shared" si="129"/>
        <v>6</v>
      </c>
      <c r="BE127" s="393">
        <f t="shared" si="180"/>
        <v>12</v>
      </c>
      <c r="BF127" s="393">
        <f t="shared" si="181"/>
        <v>12</v>
      </c>
      <c r="BG127" s="393">
        <f t="shared" si="182"/>
        <v>12</v>
      </c>
      <c r="BH127" s="398">
        <f t="shared" si="183"/>
        <v>0</v>
      </c>
      <c r="BI127" s="398">
        <f t="shared" si="184"/>
        <v>0</v>
      </c>
      <c r="BJ127" s="398">
        <f t="shared" si="185"/>
        <v>0</v>
      </c>
      <c r="BK127" s="398">
        <f t="shared" si="186"/>
        <v>0</v>
      </c>
      <c r="BL127" s="398">
        <f t="shared" si="187"/>
        <v>0</v>
      </c>
      <c r="BM127" s="387">
        <f t="shared" si="188"/>
        <v>0</v>
      </c>
      <c r="BN127" s="398">
        <f t="shared" si="189"/>
        <v>0</v>
      </c>
      <c r="BO127" s="398">
        <f t="shared" si="190"/>
        <v>0</v>
      </c>
      <c r="BP127" s="398">
        <f t="shared" si="191"/>
        <v>0</v>
      </c>
      <c r="BQ127" s="398">
        <f t="shared" si="192"/>
        <v>0</v>
      </c>
      <c r="BR127" s="398">
        <f t="shared" si="193"/>
        <v>0</v>
      </c>
      <c r="BS127" s="398">
        <f t="shared" si="194"/>
        <v>0</v>
      </c>
      <c r="BT127" s="398">
        <f t="shared" si="195"/>
        <v>0</v>
      </c>
      <c r="BU127" s="398">
        <f t="shared" si="196"/>
        <v>0</v>
      </c>
      <c r="BV127" s="398">
        <f t="shared" si="197"/>
        <v>0</v>
      </c>
      <c r="BW127" s="398">
        <f t="shared" si="198"/>
        <v>0</v>
      </c>
      <c r="BX127" s="398">
        <f t="shared" si="199"/>
        <v>0</v>
      </c>
      <c r="BY127" s="398">
        <f t="shared" si="200"/>
        <v>0</v>
      </c>
      <c r="BZ127" s="398">
        <f t="shared" si="201"/>
        <v>0</v>
      </c>
      <c r="CA127" s="398">
        <f t="shared" si="202"/>
        <v>0</v>
      </c>
      <c r="CB127" s="398">
        <f t="shared" si="203"/>
        <v>0</v>
      </c>
      <c r="CC127" s="398">
        <f t="shared" si="204"/>
        <v>0</v>
      </c>
      <c r="CD127" s="398">
        <f t="shared" si="205"/>
        <v>0</v>
      </c>
      <c r="CE127" s="398">
        <f t="shared" si="206"/>
        <v>0</v>
      </c>
      <c r="CF127" s="398">
        <f t="shared" si="207"/>
        <v>0</v>
      </c>
      <c r="CG127" s="398">
        <f t="shared" si="208"/>
        <v>0</v>
      </c>
      <c r="CH127" s="398">
        <f t="shared" si="209"/>
        <v>0</v>
      </c>
      <c r="CI127" s="398">
        <f t="shared" si="210"/>
        <v>0</v>
      </c>
      <c r="CJ127" s="399"/>
      <c r="CK127" s="400" t="s">
        <v>339</v>
      </c>
      <c r="CL127" s="399">
        <f t="shared" si="211"/>
        <v>0</v>
      </c>
      <c r="CM127" s="399">
        <f t="shared" si="212"/>
        <v>0</v>
      </c>
      <c r="CN127" s="399">
        <f t="shared" si="213"/>
        <v>0</v>
      </c>
      <c r="CO127" s="399">
        <f t="shared" si="214"/>
        <v>0</v>
      </c>
      <c r="CP127" s="399">
        <f t="shared" si="215"/>
        <v>0</v>
      </c>
      <c r="CQ127" s="399">
        <f t="shared" si="216"/>
        <v>0</v>
      </c>
      <c r="CR127" s="399">
        <f t="shared" si="217"/>
        <v>0</v>
      </c>
      <c r="CS127" s="399">
        <f t="shared" si="218"/>
        <v>0</v>
      </c>
      <c r="CT127" s="399">
        <f t="shared" si="219"/>
        <v>0</v>
      </c>
      <c r="CU127" s="399">
        <f t="shared" si="220"/>
        <v>0</v>
      </c>
      <c r="CV127" s="399">
        <f t="shared" si="221"/>
        <v>0</v>
      </c>
      <c r="CW127" s="399">
        <f t="shared" si="222"/>
        <v>0</v>
      </c>
      <c r="CX127" s="399">
        <f t="shared" si="223"/>
        <v>0</v>
      </c>
      <c r="CY127" s="399">
        <f t="shared" si="224"/>
        <v>0</v>
      </c>
      <c r="CZ127" s="399">
        <f t="shared" si="225"/>
        <v>0</v>
      </c>
      <c r="DA127" s="399">
        <f t="shared" si="226"/>
        <v>0</v>
      </c>
      <c r="DB127" s="399">
        <f t="shared" si="227"/>
        <v>0</v>
      </c>
      <c r="DC127" s="399">
        <f t="shared" si="228"/>
        <v>0</v>
      </c>
      <c r="DD127" s="399">
        <f t="shared" si="229"/>
        <v>0</v>
      </c>
      <c r="DE127" s="399">
        <f t="shared" si="230"/>
        <v>0</v>
      </c>
      <c r="DF127" s="399">
        <f t="shared" si="126"/>
        <v>0</v>
      </c>
      <c r="DG127" s="399">
        <f t="shared" si="231"/>
        <v>0</v>
      </c>
      <c r="DH127" s="399">
        <f t="shared" si="127"/>
        <v>0</v>
      </c>
      <c r="DI127" s="399">
        <f t="shared" si="128"/>
        <v>0</v>
      </c>
      <c r="DJ127" s="399">
        <f t="shared" si="232"/>
        <v>0</v>
      </c>
      <c r="DK127" s="399">
        <f t="shared" si="123"/>
        <v>0</v>
      </c>
      <c r="DL127" s="399">
        <f t="shared" si="124"/>
        <v>0</v>
      </c>
      <c r="DM127" s="399">
        <f t="shared" si="234"/>
        <v>0</v>
      </c>
      <c r="DN127" s="399">
        <f t="shared" si="125"/>
        <v>0</v>
      </c>
      <c r="DO127" s="399">
        <f t="shared" si="233"/>
        <v>0</v>
      </c>
      <c r="DP127" s="398"/>
      <c r="DQ127" s="399"/>
      <c r="DR127" s="399"/>
      <c r="DS127" s="399">
        <f t="shared" si="122"/>
        <v>0</v>
      </c>
      <c r="DT127" s="399">
        <f t="shared" si="130"/>
        <v>0</v>
      </c>
      <c r="DU127" s="399"/>
      <c r="DV127" s="411"/>
      <c r="DW127" s="645"/>
    </row>
    <row r="128" spans="1:129" ht="20.100000000000001" hidden="1" customHeight="1">
      <c r="A128" s="663">
        <f t="shared" si="131"/>
        <v>92</v>
      </c>
      <c r="B128" s="664" t="s">
        <v>380</v>
      </c>
      <c r="C128" s="385" t="s">
        <v>344</v>
      </c>
      <c r="D128" s="385" t="s">
        <v>226</v>
      </c>
      <c r="E128" s="385">
        <v>2018</v>
      </c>
      <c r="F128" s="386"/>
      <c r="G128" s="387">
        <f t="shared" si="132"/>
        <v>4</v>
      </c>
      <c r="H128" s="387">
        <f t="shared" si="133"/>
        <v>0</v>
      </c>
      <c r="I128" s="387">
        <f t="shared" si="134"/>
        <v>4</v>
      </c>
      <c r="J128" s="388">
        <f t="shared" si="135"/>
        <v>0</v>
      </c>
      <c r="K128" s="389">
        <f t="shared" si="136"/>
        <v>0</v>
      </c>
      <c r="L128" s="390">
        <f t="shared" si="137"/>
        <v>0.5</v>
      </c>
      <c r="M128" s="391" t="str">
        <f t="shared" si="138"/>
        <v>I</v>
      </c>
      <c r="N128" s="389">
        <f t="shared" si="139"/>
        <v>0</v>
      </c>
      <c r="O128" s="388">
        <f t="shared" si="140"/>
        <v>0</v>
      </c>
      <c r="P128" s="388">
        <f t="shared" si="141"/>
        <v>0</v>
      </c>
      <c r="Q128" s="392">
        <f t="shared" si="142"/>
        <v>0</v>
      </c>
      <c r="R128" s="393">
        <f t="shared" si="143"/>
        <v>0</v>
      </c>
      <c r="S128" s="393">
        <f t="shared" si="144"/>
        <v>0</v>
      </c>
      <c r="T128" s="392">
        <f t="shared" si="145"/>
        <v>0</v>
      </c>
      <c r="U128" s="393">
        <f t="shared" si="146"/>
        <v>0</v>
      </c>
      <c r="V128" s="393">
        <f t="shared" si="147"/>
        <v>0</v>
      </c>
      <c r="W128" s="392">
        <f t="shared" si="148"/>
        <v>0</v>
      </c>
      <c r="X128" s="393">
        <f t="shared" si="149"/>
        <v>0</v>
      </c>
      <c r="Y128" s="393">
        <f t="shared" si="150"/>
        <v>0</v>
      </c>
      <c r="Z128" s="392">
        <f t="shared" si="151"/>
        <v>0</v>
      </c>
      <c r="AA128" s="393">
        <f t="shared" si="152"/>
        <v>0</v>
      </c>
      <c r="AB128" s="393">
        <f t="shared" si="153"/>
        <v>0</v>
      </c>
      <c r="AC128" s="392">
        <f t="shared" si="154"/>
        <v>0</v>
      </c>
      <c r="AD128" s="393">
        <f t="shared" si="155"/>
        <v>0</v>
      </c>
      <c r="AE128" s="394">
        <f t="shared" si="8"/>
        <v>2021</v>
      </c>
      <c r="AF128" s="393">
        <f t="shared" si="156"/>
        <v>0</v>
      </c>
      <c r="AG128" s="392">
        <f t="shared" si="157"/>
        <v>0</v>
      </c>
      <c r="AH128" s="388">
        <f t="shared" si="158"/>
        <v>0</v>
      </c>
      <c r="AI128" s="395">
        <f t="shared" si="159"/>
        <v>0</v>
      </c>
      <c r="AJ128" s="396">
        <f t="shared" si="160"/>
        <v>0</v>
      </c>
      <c r="AK128" s="388">
        <f t="shared" si="161"/>
        <v>0</v>
      </c>
      <c r="AL128" s="397">
        <f t="shared" si="162"/>
        <v>7</v>
      </c>
      <c r="AM128" s="393">
        <f t="shared" si="163"/>
        <v>6</v>
      </c>
      <c r="AN128" s="393">
        <f t="shared" si="164"/>
        <v>6</v>
      </c>
      <c r="AO128" s="393">
        <f t="shared" si="165"/>
        <v>6</v>
      </c>
      <c r="AP128" s="393">
        <f t="shared" si="166"/>
        <v>6</v>
      </c>
      <c r="AQ128" s="393">
        <f t="shared" si="167"/>
        <v>6</v>
      </c>
      <c r="AR128" s="393">
        <f t="shared" si="168"/>
        <v>6</v>
      </c>
      <c r="AS128" s="393">
        <f t="shared" si="169"/>
        <v>6</v>
      </c>
      <c r="AT128" s="393">
        <f t="shared" si="170"/>
        <v>6</v>
      </c>
      <c r="AU128" s="393">
        <f t="shared" si="171"/>
        <v>6</v>
      </c>
      <c r="AV128" s="393">
        <f t="shared" si="172"/>
        <v>6</v>
      </c>
      <c r="AW128" s="393">
        <f t="shared" si="173"/>
        <v>6</v>
      </c>
      <c r="AX128" s="393">
        <f t="shared" si="174"/>
        <v>6</v>
      </c>
      <c r="AY128" s="393">
        <f t="shared" si="175"/>
        <v>6</v>
      </c>
      <c r="AZ128" s="393">
        <f t="shared" si="176"/>
        <v>6</v>
      </c>
      <c r="BA128" s="393">
        <f t="shared" si="177"/>
        <v>6</v>
      </c>
      <c r="BB128" s="393">
        <f t="shared" si="178"/>
        <v>6</v>
      </c>
      <c r="BC128" s="393">
        <f t="shared" si="179"/>
        <v>6</v>
      </c>
      <c r="BD128" s="393">
        <f t="shared" si="129"/>
        <v>6</v>
      </c>
      <c r="BE128" s="393">
        <f t="shared" si="180"/>
        <v>12</v>
      </c>
      <c r="BF128" s="393">
        <f t="shared" si="181"/>
        <v>12</v>
      </c>
      <c r="BG128" s="393">
        <f t="shared" si="182"/>
        <v>12</v>
      </c>
      <c r="BH128" s="398">
        <f t="shared" si="183"/>
        <v>0</v>
      </c>
      <c r="BI128" s="398">
        <f t="shared" si="184"/>
        <v>0</v>
      </c>
      <c r="BJ128" s="398">
        <f t="shared" si="185"/>
        <v>0</v>
      </c>
      <c r="BK128" s="398">
        <f t="shared" si="186"/>
        <v>0</v>
      </c>
      <c r="BL128" s="398">
        <f t="shared" si="187"/>
        <v>0</v>
      </c>
      <c r="BM128" s="387">
        <f t="shared" si="188"/>
        <v>0</v>
      </c>
      <c r="BN128" s="398">
        <f t="shared" si="189"/>
        <v>0</v>
      </c>
      <c r="BO128" s="398">
        <f t="shared" si="190"/>
        <v>0</v>
      </c>
      <c r="BP128" s="398">
        <f t="shared" si="191"/>
        <v>0</v>
      </c>
      <c r="BQ128" s="398">
        <f t="shared" si="192"/>
        <v>0</v>
      </c>
      <c r="BR128" s="398">
        <f t="shared" si="193"/>
        <v>0</v>
      </c>
      <c r="BS128" s="398">
        <f t="shared" si="194"/>
        <v>0</v>
      </c>
      <c r="BT128" s="398">
        <f t="shared" si="195"/>
        <v>0</v>
      </c>
      <c r="BU128" s="398">
        <f t="shared" si="196"/>
        <v>0</v>
      </c>
      <c r="BV128" s="398">
        <f t="shared" si="197"/>
        <v>0</v>
      </c>
      <c r="BW128" s="398">
        <f t="shared" si="198"/>
        <v>0</v>
      </c>
      <c r="BX128" s="398">
        <f t="shared" si="199"/>
        <v>0</v>
      </c>
      <c r="BY128" s="398">
        <f t="shared" si="200"/>
        <v>0</v>
      </c>
      <c r="BZ128" s="398">
        <f t="shared" si="201"/>
        <v>0</v>
      </c>
      <c r="CA128" s="398">
        <f t="shared" si="202"/>
        <v>0</v>
      </c>
      <c r="CB128" s="398">
        <f t="shared" si="203"/>
        <v>0</v>
      </c>
      <c r="CC128" s="398">
        <f t="shared" si="204"/>
        <v>0</v>
      </c>
      <c r="CD128" s="398">
        <f t="shared" si="205"/>
        <v>0</v>
      </c>
      <c r="CE128" s="398">
        <f t="shared" si="206"/>
        <v>0</v>
      </c>
      <c r="CF128" s="398">
        <f t="shared" si="207"/>
        <v>0</v>
      </c>
      <c r="CG128" s="398">
        <f t="shared" si="208"/>
        <v>0</v>
      </c>
      <c r="CH128" s="398">
        <f t="shared" si="209"/>
        <v>0</v>
      </c>
      <c r="CI128" s="398">
        <f t="shared" si="210"/>
        <v>0</v>
      </c>
      <c r="CJ128" s="399"/>
      <c r="CK128" s="400" t="s">
        <v>339</v>
      </c>
      <c r="CL128" s="399">
        <f t="shared" si="211"/>
        <v>0</v>
      </c>
      <c r="CM128" s="399">
        <f t="shared" si="212"/>
        <v>0</v>
      </c>
      <c r="CN128" s="399">
        <f t="shared" si="213"/>
        <v>0</v>
      </c>
      <c r="CO128" s="399">
        <f t="shared" si="214"/>
        <v>0</v>
      </c>
      <c r="CP128" s="399">
        <f t="shared" si="215"/>
        <v>0</v>
      </c>
      <c r="CQ128" s="399">
        <f t="shared" si="216"/>
        <v>0</v>
      </c>
      <c r="CR128" s="399">
        <f t="shared" si="217"/>
        <v>0</v>
      </c>
      <c r="CS128" s="399">
        <f t="shared" si="218"/>
        <v>0</v>
      </c>
      <c r="CT128" s="399">
        <f t="shared" si="219"/>
        <v>0</v>
      </c>
      <c r="CU128" s="399">
        <f t="shared" si="220"/>
        <v>0</v>
      </c>
      <c r="CV128" s="399">
        <f t="shared" si="221"/>
        <v>0</v>
      </c>
      <c r="CW128" s="399">
        <f t="shared" si="222"/>
        <v>0</v>
      </c>
      <c r="CX128" s="399">
        <f t="shared" si="223"/>
        <v>0</v>
      </c>
      <c r="CY128" s="399">
        <f t="shared" si="224"/>
        <v>0</v>
      </c>
      <c r="CZ128" s="399">
        <f t="shared" si="225"/>
        <v>0</v>
      </c>
      <c r="DA128" s="399">
        <f t="shared" si="226"/>
        <v>0</v>
      </c>
      <c r="DB128" s="399">
        <f t="shared" si="227"/>
        <v>0</v>
      </c>
      <c r="DC128" s="399">
        <f t="shared" si="228"/>
        <v>0</v>
      </c>
      <c r="DD128" s="399">
        <f t="shared" si="229"/>
        <v>0</v>
      </c>
      <c r="DE128" s="399">
        <f t="shared" si="230"/>
        <v>0</v>
      </c>
      <c r="DF128" s="399">
        <f t="shared" si="126"/>
        <v>0</v>
      </c>
      <c r="DG128" s="399">
        <f t="shared" si="231"/>
        <v>0</v>
      </c>
      <c r="DH128" s="399">
        <f t="shared" si="127"/>
        <v>0</v>
      </c>
      <c r="DI128" s="399">
        <f t="shared" si="128"/>
        <v>0</v>
      </c>
      <c r="DJ128" s="399">
        <f t="shared" si="232"/>
        <v>0</v>
      </c>
      <c r="DK128" s="399">
        <f t="shared" si="123"/>
        <v>0</v>
      </c>
      <c r="DL128" s="399">
        <f t="shared" si="124"/>
        <v>0</v>
      </c>
      <c r="DM128" s="399">
        <f t="shared" si="234"/>
        <v>0</v>
      </c>
      <c r="DN128" s="399">
        <f t="shared" si="125"/>
        <v>0</v>
      </c>
      <c r="DO128" s="399">
        <f t="shared" si="233"/>
        <v>0</v>
      </c>
      <c r="DP128" s="398"/>
      <c r="DQ128" s="399"/>
      <c r="DR128" s="399"/>
      <c r="DS128" s="399">
        <f t="shared" si="122"/>
        <v>0</v>
      </c>
      <c r="DT128" s="399">
        <f t="shared" si="130"/>
        <v>0</v>
      </c>
      <c r="DU128" s="399"/>
      <c r="DV128" s="411"/>
      <c r="DW128" s="645"/>
    </row>
    <row r="129" spans="1:127" ht="20.100000000000001" hidden="1" customHeight="1">
      <c r="A129" s="663">
        <f t="shared" si="131"/>
        <v>93</v>
      </c>
      <c r="B129" s="664" t="s">
        <v>380</v>
      </c>
      <c r="C129" s="385" t="s">
        <v>344</v>
      </c>
      <c r="D129" s="385" t="s">
        <v>226</v>
      </c>
      <c r="E129" s="385">
        <v>2018</v>
      </c>
      <c r="F129" s="386"/>
      <c r="G129" s="387">
        <f t="shared" si="132"/>
        <v>4</v>
      </c>
      <c r="H129" s="387">
        <f t="shared" si="133"/>
        <v>0</v>
      </c>
      <c r="I129" s="387">
        <f t="shared" si="134"/>
        <v>4</v>
      </c>
      <c r="J129" s="388">
        <f t="shared" si="135"/>
        <v>0</v>
      </c>
      <c r="K129" s="389">
        <f t="shared" si="136"/>
        <v>0</v>
      </c>
      <c r="L129" s="390">
        <f t="shared" si="137"/>
        <v>0.5</v>
      </c>
      <c r="M129" s="391" t="str">
        <f t="shared" si="138"/>
        <v>I</v>
      </c>
      <c r="N129" s="389">
        <f t="shared" si="139"/>
        <v>0</v>
      </c>
      <c r="O129" s="388">
        <f t="shared" si="140"/>
        <v>0</v>
      </c>
      <c r="P129" s="388">
        <f t="shared" si="141"/>
        <v>0</v>
      </c>
      <c r="Q129" s="392">
        <f t="shared" si="142"/>
        <v>0</v>
      </c>
      <c r="R129" s="393">
        <f t="shared" si="143"/>
        <v>0</v>
      </c>
      <c r="S129" s="393">
        <f t="shared" si="144"/>
        <v>0</v>
      </c>
      <c r="T129" s="392">
        <f t="shared" si="145"/>
        <v>0</v>
      </c>
      <c r="U129" s="393">
        <f t="shared" si="146"/>
        <v>0</v>
      </c>
      <c r="V129" s="393">
        <f t="shared" si="147"/>
        <v>0</v>
      </c>
      <c r="W129" s="392">
        <f t="shared" si="148"/>
        <v>0</v>
      </c>
      <c r="X129" s="393">
        <f t="shared" si="149"/>
        <v>0</v>
      </c>
      <c r="Y129" s="393">
        <f t="shared" si="150"/>
        <v>0</v>
      </c>
      <c r="Z129" s="392">
        <f t="shared" si="151"/>
        <v>0</v>
      </c>
      <c r="AA129" s="393">
        <f t="shared" si="152"/>
        <v>0</v>
      </c>
      <c r="AB129" s="393">
        <f t="shared" si="153"/>
        <v>0</v>
      </c>
      <c r="AC129" s="392">
        <f t="shared" si="154"/>
        <v>0</v>
      </c>
      <c r="AD129" s="393">
        <f t="shared" si="155"/>
        <v>0</v>
      </c>
      <c r="AE129" s="394">
        <f t="shared" si="8"/>
        <v>2021</v>
      </c>
      <c r="AF129" s="393">
        <f t="shared" si="156"/>
        <v>0</v>
      </c>
      <c r="AG129" s="392">
        <f t="shared" si="157"/>
        <v>0</v>
      </c>
      <c r="AH129" s="388">
        <f t="shared" si="158"/>
        <v>0</v>
      </c>
      <c r="AI129" s="395">
        <f t="shared" si="159"/>
        <v>0</v>
      </c>
      <c r="AJ129" s="396">
        <f t="shared" si="160"/>
        <v>0</v>
      </c>
      <c r="AK129" s="388">
        <f t="shared" si="161"/>
        <v>0</v>
      </c>
      <c r="AL129" s="397">
        <f t="shared" si="162"/>
        <v>7</v>
      </c>
      <c r="AM129" s="393">
        <f t="shared" si="163"/>
        <v>6</v>
      </c>
      <c r="AN129" s="393">
        <f t="shared" si="164"/>
        <v>6</v>
      </c>
      <c r="AO129" s="393">
        <f t="shared" si="165"/>
        <v>6</v>
      </c>
      <c r="AP129" s="393">
        <f t="shared" si="166"/>
        <v>6</v>
      </c>
      <c r="AQ129" s="393">
        <f t="shared" si="167"/>
        <v>6</v>
      </c>
      <c r="AR129" s="393">
        <f t="shared" si="168"/>
        <v>6</v>
      </c>
      <c r="AS129" s="393">
        <f t="shared" si="169"/>
        <v>6</v>
      </c>
      <c r="AT129" s="393">
        <f t="shared" si="170"/>
        <v>6</v>
      </c>
      <c r="AU129" s="393">
        <f t="shared" si="171"/>
        <v>6</v>
      </c>
      <c r="AV129" s="393">
        <f t="shared" si="172"/>
        <v>6</v>
      </c>
      <c r="AW129" s="393">
        <f t="shared" si="173"/>
        <v>6</v>
      </c>
      <c r="AX129" s="393">
        <f t="shared" si="174"/>
        <v>6</v>
      </c>
      <c r="AY129" s="393">
        <f t="shared" si="175"/>
        <v>6</v>
      </c>
      <c r="AZ129" s="393">
        <f t="shared" si="176"/>
        <v>6</v>
      </c>
      <c r="BA129" s="393">
        <f t="shared" si="177"/>
        <v>6</v>
      </c>
      <c r="BB129" s="393">
        <f t="shared" si="178"/>
        <v>6</v>
      </c>
      <c r="BC129" s="393">
        <f t="shared" si="179"/>
        <v>6</v>
      </c>
      <c r="BD129" s="393">
        <f t="shared" si="129"/>
        <v>6</v>
      </c>
      <c r="BE129" s="393">
        <f t="shared" si="180"/>
        <v>12</v>
      </c>
      <c r="BF129" s="393">
        <f t="shared" si="181"/>
        <v>12</v>
      </c>
      <c r="BG129" s="393">
        <f t="shared" si="182"/>
        <v>12</v>
      </c>
      <c r="BH129" s="398">
        <f t="shared" si="183"/>
        <v>0</v>
      </c>
      <c r="BI129" s="398">
        <f t="shared" si="184"/>
        <v>0</v>
      </c>
      <c r="BJ129" s="398">
        <f t="shared" si="185"/>
        <v>0</v>
      </c>
      <c r="BK129" s="398">
        <f t="shared" si="186"/>
        <v>0</v>
      </c>
      <c r="BL129" s="398">
        <f t="shared" si="187"/>
        <v>0</v>
      </c>
      <c r="BM129" s="387">
        <f t="shared" si="188"/>
        <v>0</v>
      </c>
      <c r="BN129" s="398">
        <f t="shared" si="189"/>
        <v>0</v>
      </c>
      <c r="BO129" s="398">
        <f t="shared" si="190"/>
        <v>0</v>
      </c>
      <c r="BP129" s="398">
        <f t="shared" si="191"/>
        <v>0</v>
      </c>
      <c r="BQ129" s="398">
        <f t="shared" si="192"/>
        <v>0</v>
      </c>
      <c r="BR129" s="398">
        <f t="shared" si="193"/>
        <v>0</v>
      </c>
      <c r="BS129" s="398">
        <f t="shared" si="194"/>
        <v>0</v>
      </c>
      <c r="BT129" s="398">
        <f t="shared" si="195"/>
        <v>0</v>
      </c>
      <c r="BU129" s="398">
        <f t="shared" si="196"/>
        <v>0</v>
      </c>
      <c r="BV129" s="398">
        <f t="shared" si="197"/>
        <v>0</v>
      </c>
      <c r="BW129" s="398">
        <f t="shared" si="198"/>
        <v>0</v>
      </c>
      <c r="BX129" s="398">
        <f t="shared" si="199"/>
        <v>0</v>
      </c>
      <c r="BY129" s="398">
        <f t="shared" si="200"/>
        <v>0</v>
      </c>
      <c r="BZ129" s="398">
        <f t="shared" si="201"/>
        <v>0</v>
      </c>
      <c r="CA129" s="398">
        <f t="shared" si="202"/>
        <v>0</v>
      </c>
      <c r="CB129" s="398">
        <f t="shared" si="203"/>
        <v>0</v>
      </c>
      <c r="CC129" s="398">
        <f t="shared" si="204"/>
        <v>0</v>
      </c>
      <c r="CD129" s="398">
        <f t="shared" si="205"/>
        <v>0</v>
      </c>
      <c r="CE129" s="398">
        <f t="shared" si="206"/>
        <v>0</v>
      </c>
      <c r="CF129" s="398">
        <f t="shared" si="207"/>
        <v>0</v>
      </c>
      <c r="CG129" s="398">
        <f t="shared" si="208"/>
        <v>0</v>
      </c>
      <c r="CH129" s="398">
        <f t="shared" si="209"/>
        <v>0</v>
      </c>
      <c r="CI129" s="398">
        <f t="shared" si="210"/>
        <v>0</v>
      </c>
      <c r="CJ129" s="399"/>
      <c r="CK129" s="400" t="s">
        <v>339</v>
      </c>
      <c r="CL129" s="399">
        <f t="shared" si="211"/>
        <v>0</v>
      </c>
      <c r="CM129" s="399">
        <f t="shared" si="212"/>
        <v>0</v>
      </c>
      <c r="CN129" s="399">
        <f t="shared" si="213"/>
        <v>0</v>
      </c>
      <c r="CO129" s="399">
        <f t="shared" si="214"/>
        <v>0</v>
      </c>
      <c r="CP129" s="399">
        <f t="shared" si="215"/>
        <v>0</v>
      </c>
      <c r="CQ129" s="399">
        <f t="shared" si="216"/>
        <v>0</v>
      </c>
      <c r="CR129" s="399">
        <f t="shared" si="217"/>
        <v>0</v>
      </c>
      <c r="CS129" s="399">
        <f t="shared" si="218"/>
        <v>0</v>
      </c>
      <c r="CT129" s="399">
        <f t="shared" si="219"/>
        <v>0</v>
      </c>
      <c r="CU129" s="399">
        <f t="shared" si="220"/>
        <v>0</v>
      </c>
      <c r="CV129" s="399">
        <f t="shared" si="221"/>
        <v>0</v>
      </c>
      <c r="CW129" s="399">
        <f t="shared" si="222"/>
        <v>0</v>
      </c>
      <c r="CX129" s="399">
        <f t="shared" si="223"/>
        <v>0</v>
      </c>
      <c r="CY129" s="399">
        <f t="shared" si="224"/>
        <v>0</v>
      </c>
      <c r="CZ129" s="399">
        <f t="shared" si="225"/>
        <v>0</v>
      </c>
      <c r="DA129" s="399">
        <f t="shared" si="226"/>
        <v>0</v>
      </c>
      <c r="DB129" s="399">
        <f t="shared" si="227"/>
        <v>0</v>
      </c>
      <c r="DC129" s="399">
        <f t="shared" si="228"/>
        <v>0</v>
      </c>
      <c r="DD129" s="399">
        <f t="shared" si="229"/>
        <v>0</v>
      </c>
      <c r="DE129" s="399">
        <f t="shared" si="230"/>
        <v>0</v>
      </c>
      <c r="DF129" s="399">
        <f t="shared" si="126"/>
        <v>0</v>
      </c>
      <c r="DG129" s="399">
        <f t="shared" si="231"/>
        <v>0</v>
      </c>
      <c r="DH129" s="399">
        <f t="shared" si="127"/>
        <v>0</v>
      </c>
      <c r="DI129" s="399">
        <f t="shared" si="128"/>
        <v>0</v>
      </c>
      <c r="DJ129" s="399">
        <f t="shared" si="232"/>
        <v>0</v>
      </c>
      <c r="DK129" s="399">
        <f t="shared" si="123"/>
        <v>0</v>
      </c>
      <c r="DL129" s="399">
        <f t="shared" si="124"/>
        <v>0</v>
      </c>
      <c r="DM129" s="399">
        <f t="shared" si="234"/>
        <v>0</v>
      </c>
      <c r="DN129" s="399">
        <f t="shared" si="125"/>
        <v>0</v>
      </c>
      <c r="DO129" s="399">
        <f t="shared" si="233"/>
        <v>0</v>
      </c>
      <c r="DP129" s="398"/>
      <c r="DQ129" s="399"/>
      <c r="DR129" s="399"/>
      <c r="DS129" s="399">
        <f t="shared" si="122"/>
        <v>0</v>
      </c>
      <c r="DT129" s="399">
        <f t="shared" si="130"/>
        <v>0</v>
      </c>
      <c r="DU129" s="399"/>
      <c r="DV129" s="411"/>
      <c r="DW129" s="645"/>
    </row>
    <row r="130" spans="1:127" ht="20.100000000000001" hidden="1" customHeight="1">
      <c r="A130" s="663">
        <f t="shared" si="131"/>
        <v>94</v>
      </c>
      <c r="B130" s="664" t="s">
        <v>380</v>
      </c>
      <c r="C130" s="385" t="s">
        <v>344</v>
      </c>
      <c r="D130" s="385" t="s">
        <v>226</v>
      </c>
      <c r="E130" s="385">
        <v>2018</v>
      </c>
      <c r="F130" s="386"/>
      <c r="G130" s="387">
        <f t="shared" si="132"/>
        <v>4</v>
      </c>
      <c r="H130" s="387">
        <f t="shared" si="133"/>
        <v>0</v>
      </c>
      <c r="I130" s="387">
        <f t="shared" si="134"/>
        <v>4</v>
      </c>
      <c r="J130" s="388">
        <f t="shared" si="135"/>
        <v>0</v>
      </c>
      <c r="K130" s="389">
        <f t="shared" si="136"/>
        <v>0</v>
      </c>
      <c r="L130" s="390">
        <f t="shared" si="137"/>
        <v>0.5</v>
      </c>
      <c r="M130" s="391" t="str">
        <f t="shared" si="138"/>
        <v>I</v>
      </c>
      <c r="N130" s="389">
        <f t="shared" si="139"/>
        <v>0</v>
      </c>
      <c r="O130" s="388">
        <f t="shared" si="140"/>
        <v>0</v>
      </c>
      <c r="P130" s="388">
        <f t="shared" si="141"/>
        <v>0</v>
      </c>
      <c r="Q130" s="392">
        <f t="shared" si="142"/>
        <v>0</v>
      </c>
      <c r="R130" s="393">
        <f t="shared" si="143"/>
        <v>0</v>
      </c>
      <c r="S130" s="393">
        <f t="shared" si="144"/>
        <v>0</v>
      </c>
      <c r="T130" s="392">
        <f t="shared" si="145"/>
        <v>0</v>
      </c>
      <c r="U130" s="393">
        <f t="shared" si="146"/>
        <v>0</v>
      </c>
      <c r="V130" s="393">
        <f t="shared" si="147"/>
        <v>0</v>
      </c>
      <c r="W130" s="392">
        <f t="shared" si="148"/>
        <v>0</v>
      </c>
      <c r="X130" s="393">
        <f t="shared" si="149"/>
        <v>0</v>
      </c>
      <c r="Y130" s="393">
        <f t="shared" si="150"/>
        <v>0</v>
      </c>
      <c r="Z130" s="392">
        <f t="shared" si="151"/>
        <v>0</v>
      </c>
      <c r="AA130" s="393">
        <f t="shared" si="152"/>
        <v>0</v>
      </c>
      <c r="AB130" s="393">
        <f t="shared" si="153"/>
        <v>0</v>
      </c>
      <c r="AC130" s="392">
        <f t="shared" si="154"/>
        <v>0</v>
      </c>
      <c r="AD130" s="393">
        <f t="shared" si="155"/>
        <v>0</v>
      </c>
      <c r="AE130" s="394">
        <f t="shared" si="8"/>
        <v>2021</v>
      </c>
      <c r="AF130" s="393">
        <f t="shared" si="156"/>
        <v>0</v>
      </c>
      <c r="AG130" s="392">
        <f t="shared" si="157"/>
        <v>0</v>
      </c>
      <c r="AH130" s="388">
        <f t="shared" si="158"/>
        <v>0</v>
      </c>
      <c r="AI130" s="395">
        <f t="shared" si="159"/>
        <v>0</v>
      </c>
      <c r="AJ130" s="396">
        <f t="shared" si="160"/>
        <v>0</v>
      </c>
      <c r="AK130" s="388">
        <f t="shared" si="161"/>
        <v>0</v>
      </c>
      <c r="AL130" s="397">
        <f t="shared" si="162"/>
        <v>7</v>
      </c>
      <c r="AM130" s="393">
        <f t="shared" si="163"/>
        <v>6</v>
      </c>
      <c r="AN130" s="393">
        <f t="shared" si="164"/>
        <v>6</v>
      </c>
      <c r="AO130" s="393">
        <f t="shared" si="165"/>
        <v>6</v>
      </c>
      <c r="AP130" s="393">
        <f t="shared" si="166"/>
        <v>6</v>
      </c>
      <c r="AQ130" s="393">
        <f t="shared" si="167"/>
        <v>6</v>
      </c>
      <c r="AR130" s="393">
        <f t="shared" si="168"/>
        <v>6</v>
      </c>
      <c r="AS130" s="393">
        <f t="shared" si="169"/>
        <v>6</v>
      </c>
      <c r="AT130" s="393">
        <f t="shared" si="170"/>
        <v>6</v>
      </c>
      <c r="AU130" s="393">
        <f t="shared" si="171"/>
        <v>6</v>
      </c>
      <c r="AV130" s="393">
        <f t="shared" si="172"/>
        <v>6</v>
      </c>
      <c r="AW130" s="393">
        <f t="shared" si="173"/>
        <v>6</v>
      </c>
      <c r="AX130" s="393">
        <f t="shared" si="174"/>
        <v>6</v>
      </c>
      <c r="AY130" s="393">
        <f t="shared" si="175"/>
        <v>6</v>
      </c>
      <c r="AZ130" s="393">
        <f t="shared" si="176"/>
        <v>6</v>
      </c>
      <c r="BA130" s="393">
        <f t="shared" si="177"/>
        <v>6</v>
      </c>
      <c r="BB130" s="393">
        <f t="shared" si="178"/>
        <v>6</v>
      </c>
      <c r="BC130" s="393">
        <f t="shared" si="179"/>
        <v>6</v>
      </c>
      <c r="BD130" s="393">
        <f t="shared" si="129"/>
        <v>6</v>
      </c>
      <c r="BE130" s="393">
        <f t="shared" si="180"/>
        <v>12</v>
      </c>
      <c r="BF130" s="393">
        <f t="shared" si="181"/>
        <v>12</v>
      </c>
      <c r="BG130" s="393">
        <f t="shared" si="182"/>
        <v>12</v>
      </c>
      <c r="BH130" s="398">
        <f t="shared" si="183"/>
        <v>0</v>
      </c>
      <c r="BI130" s="398">
        <f t="shared" si="184"/>
        <v>0</v>
      </c>
      <c r="BJ130" s="398">
        <f t="shared" si="185"/>
        <v>0</v>
      </c>
      <c r="BK130" s="398">
        <f t="shared" si="186"/>
        <v>0</v>
      </c>
      <c r="BL130" s="398">
        <f t="shared" si="187"/>
        <v>0</v>
      </c>
      <c r="BM130" s="387">
        <f t="shared" si="188"/>
        <v>0</v>
      </c>
      <c r="BN130" s="398">
        <f t="shared" si="189"/>
        <v>0</v>
      </c>
      <c r="BO130" s="398">
        <f t="shared" si="190"/>
        <v>0</v>
      </c>
      <c r="BP130" s="398">
        <f t="shared" si="191"/>
        <v>0</v>
      </c>
      <c r="BQ130" s="398">
        <f t="shared" si="192"/>
        <v>0</v>
      </c>
      <c r="BR130" s="398">
        <f t="shared" si="193"/>
        <v>0</v>
      </c>
      <c r="BS130" s="398">
        <f t="shared" si="194"/>
        <v>0</v>
      </c>
      <c r="BT130" s="398">
        <f t="shared" si="195"/>
        <v>0</v>
      </c>
      <c r="BU130" s="398">
        <f t="shared" si="196"/>
        <v>0</v>
      </c>
      <c r="BV130" s="398">
        <f t="shared" si="197"/>
        <v>0</v>
      </c>
      <c r="BW130" s="398">
        <f t="shared" si="198"/>
        <v>0</v>
      </c>
      <c r="BX130" s="398">
        <f t="shared" si="199"/>
        <v>0</v>
      </c>
      <c r="BY130" s="398">
        <f t="shared" si="200"/>
        <v>0</v>
      </c>
      <c r="BZ130" s="398">
        <f t="shared" si="201"/>
        <v>0</v>
      </c>
      <c r="CA130" s="398">
        <f t="shared" si="202"/>
        <v>0</v>
      </c>
      <c r="CB130" s="398">
        <f t="shared" si="203"/>
        <v>0</v>
      </c>
      <c r="CC130" s="398">
        <f t="shared" si="204"/>
        <v>0</v>
      </c>
      <c r="CD130" s="398">
        <f t="shared" si="205"/>
        <v>0</v>
      </c>
      <c r="CE130" s="398">
        <f t="shared" si="206"/>
        <v>0</v>
      </c>
      <c r="CF130" s="398">
        <f t="shared" si="207"/>
        <v>0</v>
      </c>
      <c r="CG130" s="398">
        <f t="shared" si="208"/>
        <v>0</v>
      </c>
      <c r="CH130" s="398">
        <f t="shared" si="209"/>
        <v>0</v>
      </c>
      <c r="CI130" s="398">
        <f t="shared" si="210"/>
        <v>0</v>
      </c>
      <c r="CJ130" s="399"/>
      <c r="CK130" s="400" t="s">
        <v>339</v>
      </c>
      <c r="CL130" s="399">
        <f t="shared" si="211"/>
        <v>0</v>
      </c>
      <c r="CM130" s="399">
        <f t="shared" si="212"/>
        <v>0</v>
      </c>
      <c r="CN130" s="399">
        <f t="shared" si="213"/>
        <v>0</v>
      </c>
      <c r="CO130" s="399">
        <f t="shared" si="214"/>
        <v>0</v>
      </c>
      <c r="CP130" s="399">
        <f t="shared" si="215"/>
        <v>0</v>
      </c>
      <c r="CQ130" s="399">
        <f t="shared" si="216"/>
        <v>0</v>
      </c>
      <c r="CR130" s="399">
        <f t="shared" si="217"/>
        <v>0</v>
      </c>
      <c r="CS130" s="399">
        <f t="shared" si="218"/>
        <v>0</v>
      </c>
      <c r="CT130" s="399">
        <f t="shared" si="219"/>
        <v>0</v>
      </c>
      <c r="CU130" s="399">
        <f t="shared" si="220"/>
        <v>0</v>
      </c>
      <c r="CV130" s="399">
        <f t="shared" si="221"/>
        <v>0</v>
      </c>
      <c r="CW130" s="399">
        <f t="shared" si="222"/>
        <v>0</v>
      </c>
      <c r="CX130" s="399">
        <f t="shared" si="223"/>
        <v>0</v>
      </c>
      <c r="CY130" s="399">
        <f t="shared" si="224"/>
        <v>0</v>
      </c>
      <c r="CZ130" s="399">
        <f t="shared" si="225"/>
        <v>0</v>
      </c>
      <c r="DA130" s="399">
        <f t="shared" si="226"/>
        <v>0</v>
      </c>
      <c r="DB130" s="399">
        <f t="shared" si="227"/>
        <v>0</v>
      </c>
      <c r="DC130" s="399">
        <f t="shared" si="228"/>
        <v>0</v>
      </c>
      <c r="DD130" s="399">
        <f t="shared" si="229"/>
        <v>0</v>
      </c>
      <c r="DE130" s="399">
        <f t="shared" si="230"/>
        <v>0</v>
      </c>
      <c r="DF130" s="399">
        <f t="shared" si="126"/>
        <v>0</v>
      </c>
      <c r="DG130" s="399">
        <f t="shared" si="231"/>
        <v>0</v>
      </c>
      <c r="DH130" s="399">
        <f t="shared" si="127"/>
        <v>0</v>
      </c>
      <c r="DI130" s="399">
        <f t="shared" si="128"/>
        <v>0</v>
      </c>
      <c r="DJ130" s="399">
        <f t="shared" si="232"/>
        <v>0</v>
      </c>
      <c r="DK130" s="399">
        <f t="shared" si="123"/>
        <v>0</v>
      </c>
      <c r="DL130" s="399">
        <f t="shared" si="124"/>
        <v>0</v>
      </c>
      <c r="DM130" s="399">
        <f t="shared" si="234"/>
        <v>0</v>
      </c>
      <c r="DN130" s="399">
        <f t="shared" si="125"/>
        <v>0</v>
      </c>
      <c r="DO130" s="399">
        <f t="shared" si="233"/>
        <v>0</v>
      </c>
      <c r="DP130" s="398"/>
      <c r="DQ130" s="399"/>
      <c r="DR130" s="399"/>
      <c r="DS130" s="399">
        <f t="shared" si="122"/>
        <v>0</v>
      </c>
      <c r="DT130" s="399">
        <f t="shared" si="130"/>
        <v>0</v>
      </c>
      <c r="DU130" s="399"/>
      <c r="DV130" s="411"/>
      <c r="DW130" s="645"/>
    </row>
    <row r="131" spans="1:127" ht="20.100000000000001" hidden="1" customHeight="1">
      <c r="A131" s="663">
        <f t="shared" si="131"/>
        <v>95</v>
      </c>
      <c r="B131" s="664" t="s">
        <v>380</v>
      </c>
      <c r="C131" s="385" t="s">
        <v>344</v>
      </c>
      <c r="D131" s="385" t="s">
        <v>226</v>
      </c>
      <c r="E131" s="385">
        <v>2018</v>
      </c>
      <c r="F131" s="386"/>
      <c r="G131" s="387">
        <f t="shared" si="132"/>
        <v>4</v>
      </c>
      <c r="H131" s="387">
        <f t="shared" si="133"/>
        <v>0</v>
      </c>
      <c r="I131" s="387">
        <f t="shared" si="134"/>
        <v>4</v>
      </c>
      <c r="J131" s="388">
        <f t="shared" si="135"/>
        <v>0</v>
      </c>
      <c r="K131" s="389">
        <f t="shared" si="136"/>
        <v>0</v>
      </c>
      <c r="L131" s="390">
        <f t="shared" si="137"/>
        <v>0.5</v>
      </c>
      <c r="M131" s="391" t="str">
        <f t="shared" si="138"/>
        <v>I</v>
      </c>
      <c r="N131" s="389">
        <f t="shared" si="139"/>
        <v>0</v>
      </c>
      <c r="O131" s="388">
        <f t="shared" si="140"/>
        <v>0</v>
      </c>
      <c r="P131" s="388">
        <f t="shared" si="141"/>
        <v>0</v>
      </c>
      <c r="Q131" s="392">
        <f t="shared" si="142"/>
        <v>0</v>
      </c>
      <c r="R131" s="393">
        <f t="shared" si="143"/>
        <v>0</v>
      </c>
      <c r="S131" s="393">
        <f t="shared" si="144"/>
        <v>0</v>
      </c>
      <c r="T131" s="392">
        <f t="shared" si="145"/>
        <v>0</v>
      </c>
      <c r="U131" s="393">
        <f t="shared" si="146"/>
        <v>0</v>
      </c>
      <c r="V131" s="393">
        <f t="shared" si="147"/>
        <v>0</v>
      </c>
      <c r="W131" s="392">
        <f t="shared" si="148"/>
        <v>0</v>
      </c>
      <c r="X131" s="393">
        <f t="shared" si="149"/>
        <v>0</v>
      </c>
      <c r="Y131" s="393">
        <f t="shared" si="150"/>
        <v>0</v>
      </c>
      <c r="Z131" s="392">
        <f t="shared" si="151"/>
        <v>0</v>
      </c>
      <c r="AA131" s="393">
        <f t="shared" si="152"/>
        <v>0</v>
      </c>
      <c r="AB131" s="393">
        <f t="shared" si="153"/>
        <v>0</v>
      </c>
      <c r="AC131" s="392">
        <f t="shared" si="154"/>
        <v>0</v>
      </c>
      <c r="AD131" s="393">
        <f t="shared" si="155"/>
        <v>0</v>
      </c>
      <c r="AE131" s="394">
        <f t="shared" si="8"/>
        <v>2021</v>
      </c>
      <c r="AF131" s="393">
        <f t="shared" si="156"/>
        <v>0</v>
      </c>
      <c r="AG131" s="392">
        <f t="shared" si="157"/>
        <v>0</v>
      </c>
      <c r="AH131" s="388">
        <f t="shared" si="158"/>
        <v>0</v>
      </c>
      <c r="AI131" s="395">
        <f t="shared" si="159"/>
        <v>0</v>
      </c>
      <c r="AJ131" s="396">
        <f t="shared" si="160"/>
        <v>0</v>
      </c>
      <c r="AK131" s="388">
        <f t="shared" si="161"/>
        <v>0</v>
      </c>
      <c r="AL131" s="397">
        <f t="shared" si="162"/>
        <v>7</v>
      </c>
      <c r="AM131" s="393">
        <f t="shared" si="163"/>
        <v>6</v>
      </c>
      <c r="AN131" s="393">
        <f t="shared" si="164"/>
        <v>6</v>
      </c>
      <c r="AO131" s="393">
        <f t="shared" si="165"/>
        <v>6</v>
      </c>
      <c r="AP131" s="393">
        <f t="shared" si="166"/>
        <v>6</v>
      </c>
      <c r="AQ131" s="393">
        <f t="shared" si="167"/>
        <v>6</v>
      </c>
      <c r="AR131" s="393">
        <f t="shared" si="168"/>
        <v>6</v>
      </c>
      <c r="AS131" s="393">
        <f t="shared" si="169"/>
        <v>6</v>
      </c>
      <c r="AT131" s="393">
        <f t="shared" si="170"/>
        <v>6</v>
      </c>
      <c r="AU131" s="393">
        <f t="shared" si="171"/>
        <v>6</v>
      </c>
      <c r="AV131" s="393">
        <f t="shared" si="172"/>
        <v>6</v>
      </c>
      <c r="AW131" s="393">
        <f t="shared" si="173"/>
        <v>6</v>
      </c>
      <c r="AX131" s="393">
        <f t="shared" si="174"/>
        <v>6</v>
      </c>
      <c r="AY131" s="393">
        <f t="shared" si="175"/>
        <v>6</v>
      </c>
      <c r="AZ131" s="393">
        <f t="shared" si="176"/>
        <v>6</v>
      </c>
      <c r="BA131" s="393">
        <f t="shared" si="177"/>
        <v>6</v>
      </c>
      <c r="BB131" s="393">
        <f t="shared" si="178"/>
        <v>6</v>
      </c>
      <c r="BC131" s="393">
        <f t="shared" si="179"/>
        <v>6</v>
      </c>
      <c r="BD131" s="393">
        <f t="shared" si="129"/>
        <v>6</v>
      </c>
      <c r="BE131" s="393">
        <f t="shared" si="180"/>
        <v>12</v>
      </c>
      <c r="BF131" s="393">
        <f t="shared" si="181"/>
        <v>12</v>
      </c>
      <c r="BG131" s="393">
        <f t="shared" si="182"/>
        <v>12</v>
      </c>
      <c r="BH131" s="398">
        <f t="shared" si="183"/>
        <v>0</v>
      </c>
      <c r="BI131" s="398">
        <f t="shared" si="184"/>
        <v>0</v>
      </c>
      <c r="BJ131" s="398">
        <f t="shared" si="185"/>
        <v>0</v>
      </c>
      <c r="BK131" s="398">
        <f t="shared" si="186"/>
        <v>0</v>
      </c>
      <c r="BL131" s="398">
        <f t="shared" si="187"/>
        <v>0</v>
      </c>
      <c r="BM131" s="387">
        <f t="shared" si="188"/>
        <v>0</v>
      </c>
      <c r="BN131" s="398">
        <f t="shared" si="189"/>
        <v>0</v>
      </c>
      <c r="BO131" s="398">
        <f t="shared" si="190"/>
        <v>0</v>
      </c>
      <c r="BP131" s="398">
        <f t="shared" si="191"/>
        <v>0</v>
      </c>
      <c r="BQ131" s="398">
        <f t="shared" si="192"/>
        <v>0</v>
      </c>
      <c r="BR131" s="398">
        <f t="shared" si="193"/>
        <v>0</v>
      </c>
      <c r="BS131" s="398">
        <f t="shared" si="194"/>
        <v>0</v>
      </c>
      <c r="BT131" s="398">
        <f t="shared" si="195"/>
        <v>0</v>
      </c>
      <c r="BU131" s="398">
        <f t="shared" si="196"/>
        <v>0</v>
      </c>
      <c r="BV131" s="398">
        <f t="shared" si="197"/>
        <v>0</v>
      </c>
      <c r="BW131" s="398">
        <f t="shared" si="198"/>
        <v>0</v>
      </c>
      <c r="BX131" s="398">
        <f t="shared" si="199"/>
        <v>0</v>
      </c>
      <c r="BY131" s="398">
        <f t="shared" si="200"/>
        <v>0</v>
      </c>
      <c r="BZ131" s="398">
        <f t="shared" si="201"/>
        <v>0</v>
      </c>
      <c r="CA131" s="398">
        <f t="shared" si="202"/>
        <v>0</v>
      </c>
      <c r="CB131" s="398">
        <f t="shared" si="203"/>
        <v>0</v>
      </c>
      <c r="CC131" s="398">
        <f t="shared" si="204"/>
        <v>0</v>
      </c>
      <c r="CD131" s="398">
        <f t="shared" si="205"/>
        <v>0</v>
      </c>
      <c r="CE131" s="398">
        <f t="shared" si="206"/>
        <v>0</v>
      </c>
      <c r="CF131" s="398">
        <f t="shared" si="207"/>
        <v>0</v>
      </c>
      <c r="CG131" s="398">
        <f t="shared" si="208"/>
        <v>0</v>
      </c>
      <c r="CH131" s="398">
        <f t="shared" si="209"/>
        <v>0</v>
      </c>
      <c r="CI131" s="398">
        <f t="shared" si="210"/>
        <v>0</v>
      </c>
      <c r="CJ131" s="399"/>
      <c r="CK131" s="400" t="s">
        <v>339</v>
      </c>
      <c r="CL131" s="399">
        <f t="shared" si="211"/>
        <v>0</v>
      </c>
      <c r="CM131" s="399">
        <f t="shared" si="212"/>
        <v>0</v>
      </c>
      <c r="CN131" s="399">
        <f t="shared" si="213"/>
        <v>0</v>
      </c>
      <c r="CO131" s="399">
        <f t="shared" si="214"/>
        <v>0</v>
      </c>
      <c r="CP131" s="399">
        <f t="shared" si="215"/>
        <v>0</v>
      </c>
      <c r="CQ131" s="399">
        <f t="shared" si="216"/>
        <v>0</v>
      </c>
      <c r="CR131" s="399">
        <f t="shared" si="217"/>
        <v>0</v>
      </c>
      <c r="CS131" s="399">
        <f t="shared" si="218"/>
        <v>0</v>
      </c>
      <c r="CT131" s="399">
        <f t="shared" si="219"/>
        <v>0</v>
      </c>
      <c r="CU131" s="399">
        <f t="shared" si="220"/>
        <v>0</v>
      </c>
      <c r="CV131" s="399">
        <f t="shared" si="221"/>
        <v>0</v>
      </c>
      <c r="CW131" s="399">
        <f t="shared" si="222"/>
        <v>0</v>
      </c>
      <c r="CX131" s="399">
        <f t="shared" si="223"/>
        <v>0</v>
      </c>
      <c r="CY131" s="399">
        <f t="shared" si="224"/>
        <v>0</v>
      </c>
      <c r="CZ131" s="399">
        <f t="shared" si="225"/>
        <v>0</v>
      </c>
      <c r="DA131" s="399">
        <f t="shared" si="226"/>
        <v>0</v>
      </c>
      <c r="DB131" s="399">
        <f t="shared" si="227"/>
        <v>0</v>
      </c>
      <c r="DC131" s="399">
        <f t="shared" si="228"/>
        <v>0</v>
      </c>
      <c r="DD131" s="399">
        <f t="shared" si="229"/>
        <v>0</v>
      </c>
      <c r="DE131" s="399">
        <f t="shared" si="230"/>
        <v>0</v>
      </c>
      <c r="DF131" s="399">
        <f t="shared" si="126"/>
        <v>0</v>
      </c>
      <c r="DG131" s="399">
        <f t="shared" si="231"/>
        <v>0</v>
      </c>
      <c r="DH131" s="399">
        <f t="shared" si="127"/>
        <v>0</v>
      </c>
      <c r="DI131" s="399">
        <f t="shared" si="128"/>
        <v>0</v>
      </c>
      <c r="DJ131" s="399">
        <f t="shared" si="232"/>
        <v>0</v>
      </c>
      <c r="DK131" s="399">
        <f t="shared" si="123"/>
        <v>0</v>
      </c>
      <c r="DL131" s="399">
        <f t="shared" si="124"/>
        <v>0</v>
      </c>
      <c r="DM131" s="399">
        <f t="shared" si="234"/>
        <v>0</v>
      </c>
      <c r="DN131" s="399">
        <f t="shared" si="125"/>
        <v>0</v>
      </c>
      <c r="DO131" s="399">
        <f t="shared" si="233"/>
        <v>0</v>
      </c>
      <c r="DP131" s="398"/>
      <c r="DQ131" s="399"/>
      <c r="DR131" s="399"/>
      <c r="DS131" s="399">
        <f t="shared" si="122"/>
        <v>0</v>
      </c>
      <c r="DT131" s="399">
        <f t="shared" si="130"/>
        <v>0</v>
      </c>
      <c r="DU131" s="399"/>
      <c r="DV131" s="411"/>
      <c r="DW131" s="645"/>
    </row>
    <row r="132" spans="1:127" ht="20.100000000000001" hidden="1" customHeight="1">
      <c r="A132" s="663">
        <f t="shared" si="131"/>
        <v>96</v>
      </c>
      <c r="B132" s="664" t="s">
        <v>380</v>
      </c>
      <c r="C132" s="385" t="s">
        <v>344</v>
      </c>
      <c r="D132" s="385" t="s">
        <v>226</v>
      </c>
      <c r="E132" s="385">
        <v>2018</v>
      </c>
      <c r="F132" s="386"/>
      <c r="G132" s="387">
        <f t="shared" si="132"/>
        <v>4</v>
      </c>
      <c r="H132" s="387">
        <f t="shared" si="133"/>
        <v>0</v>
      </c>
      <c r="I132" s="387">
        <f t="shared" si="134"/>
        <v>4</v>
      </c>
      <c r="J132" s="388">
        <f t="shared" si="135"/>
        <v>0</v>
      </c>
      <c r="K132" s="389">
        <f t="shared" si="136"/>
        <v>0</v>
      </c>
      <c r="L132" s="390">
        <f t="shared" si="137"/>
        <v>0.5</v>
      </c>
      <c r="M132" s="391" t="str">
        <f t="shared" si="138"/>
        <v>I</v>
      </c>
      <c r="N132" s="389">
        <f t="shared" si="139"/>
        <v>0</v>
      </c>
      <c r="O132" s="388">
        <f t="shared" si="140"/>
        <v>0</v>
      </c>
      <c r="P132" s="388">
        <f t="shared" si="141"/>
        <v>0</v>
      </c>
      <c r="Q132" s="392">
        <f t="shared" si="142"/>
        <v>0</v>
      </c>
      <c r="R132" s="393">
        <f t="shared" si="143"/>
        <v>0</v>
      </c>
      <c r="S132" s="393">
        <f t="shared" si="144"/>
        <v>0</v>
      </c>
      <c r="T132" s="392">
        <f t="shared" si="145"/>
        <v>0</v>
      </c>
      <c r="U132" s="393">
        <f t="shared" si="146"/>
        <v>0</v>
      </c>
      <c r="V132" s="393">
        <f t="shared" si="147"/>
        <v>0</v>
      </c>
      <c r="W132" s="392">
        <f t="shared" si="148"/>
        <v>0</v>
      </c>
      <c r="X132" s="393">
        <f t="shared" si="149"/>
        <v>0</v>
      </c>
      <c r="Y132" s="393">
        <f t="shared" si="150"/>
        <v>0</v>
      </c>
      <c r="Z132" s="392">
        <f t="shared" si="151"/>
        <v>0</v>
      </c>
      <c r="AA132" s="393">
        <f t="shared" si="152"/>
        <v>0</v>
      </c>
      <c r="AB132" s="393">
        <f t="shared" si="153"/>
        <v>0</v>
      </c>
      <c r="AC132" s="392">
        <f t="shared" si="154"/>
        <v>0</v>
      </c>
      <c r="AD132" s="393">
        <f t="shared" si="155"/>
        <v>0</v>
      </c>
      <c r="AE132" s="394">
        <f t="shared" si="8"/>
        <v>2021</v>
      </c>
      <c r="AF132" s="393">
        <f t="shared" si="156"/>
        <v>0</v>
      </c>
      <c r="AG132" s="392">
        <f t="shared" si="157"/>
        <v>0</v>
      </c>
      <c r="AH132" s="388">
        <f t="shared" si="158"/>
        <v>0</v>
      </c>
      <c r="AI132" s="395">
        <f t="shared" si="159"/>
        <v>0</v>
      </c>
      <c r="AJ132" s="396">
        <f t="shared" si="160"/>
        <v>0</v>
      </c>
      <c r="AK132" s="388">
        <f t="shared" si="161"/>
        <v>0</v>
      </c>
      <c r="AL132" s="397">
        <f t="shared" si="162"/>
        <v>7</v>
      </c>
      <c r="AM132" s="393">
        <f t="shared" si="163"/>
        <v>6</v>
      </c>
      <c r="AN132" s="393">
        <f t="shared" si="164"/>
        <v>6</v>
      </c>
      <c r="AO132" s="393">
        <f t="shared" si="165"/>
        <v>6</v>
      </c>
      <c r="AP132" s="393">
        <f t="shared" si="166"/>
        <v>6</v>
      </c>
      <c r="AQ132" s="393">
        <f t="shared" si="167"/>
        <v>6</v>
      </c>
      <c r="AR132" s="393">
        <f t="shared" si="168"/>
        <v>6</v>
      </c>
      <c r="AS132" s="393">
        <f t="shared" si="169"/>
        <v>6</v>
      </c>
      <c r="AT132" s="393">
        <f t="shared" si="170"/>
        <v>6</v>
      </c>
      <c r="AU132" s="393">
        <f t="shared" si="171"/>
        <v>6</v>
      </c>
      <c r="AV132" s="393">
        <f t="shared" si="172"/>
        <v>6</v>
      </c>
      <c r="AW132" s="393">
        <f t="shared" si="173"/>
        <v>6</v>
      </c>
      <c r="AX132" s="393">
        <f t="shared" si="174"/>
        <v>6</v>
      </c>
      <c r="AY132" s="393">
        <f t="shared" si="175"/>
        <v>6</v>
      </c>
      <c r="AZ132" s="393">
        <f t="shared" si="176"/>
        <v>6</v>
      </c>
      <c r="BA132" s="393">
        <f t="shared" si="177"/>
        <v>6</v>
      </c>
      <c r="BB132" s="393">
        <f t="shared" si="178"/>
        <v>6</v>
      </c>
      <c r="BC132" s="393">
        <f t="shared" si="179"/>
        <v>6</v>
      </c>
      <c r="BD132" s="393">
        <f t="shared" si="129"/>
        <v>6</v>
      </c>
      <c r="BE132" s="393">
        <f t="shared" si="180"/>
        <v>12</v>
      </c>
      <c r="BF132" s="393">
        <f t="shared" si="181"/>
        <v>12</v>
      </c>
      <c r="BG132" s="393">
        <f t="shared" si="182"/>
        <v>12</v>
      </c>
      <c r="BH132" s="398">
        <f t="shared" si="183"/>
        <v>0</v>
      </c>
      <c r="BI132" s="398">
        <f t="shared" si="184"/>
        <v>0</v>
      </c>
      <c r="BJ132" s="398">
        <f t="shared" si="185"/>
        <v>0</v>
      </c>
      <c r="BK132" s="398">
        <f t="shared" si="186"/>
        <v>0</v>
      </c>
      <c r="BL132" s="398">
        <f t="shared" si="187"/>
        <v>0</v>
      </c>
      <c r="BM132" s="387">
        <f t="shared" si="188"/>
        <v>0</v>
      </c>
      <c r="BN132" s="398">
        <f t="shared" si="189"/>
        <v>0</v>
      </c>
      <c r="BO132" s="398">
        <f t="shared" si="190"/>
        <v>0</v>
      </c>
      <c r="BP132" s="398">
        <f t="shared" si="191"/>
        <v>0</v>
      </c>
      <c r="BQ132" s="398">
        <f t="shared" si="192"/>
        <v>0</v>
      </c>
      <c r="BR132" s="398">
        <f t="shared" si="193"/>
        <v>0</v>
      </c>
      <c r="BS132" s="398">
        <f t="shared" si="194"/>
        <v>0</v>
      </c>
      <c r="BT132" s="398">
        <f t="shared" si="195"/>
        <v>0</v>
      </c>
      <c r="BU132" s="398">
        <f t="shared" si="196"/>
        <v>0</v>
      </c>
      <c r="BV132" s="398">
        <f t="shared" si="197"/>
        <v>0</v>
      </c>
      <c r="BW132" s="398">
        <f t="shared" si="198"/>
        <v>0</v>
      </c>
      <c r="BX132" s="398">
        <f t="shared" si="199"/>
        <v>0</v>
      </c>
      <c r="BY132" s="398">
        <f t="shared" si="200"/>
        <v>0</v>
      </c>
      <c r="BZ132" s="398">
        <f t="shared" si="201"/>
        <v>0</v>
      </c>
      <c r="CA132" s="398">
        <f t="shared" si="202"/>
        <v>0</v>
      </c>
      <c r="CB132" s="398">
        <f t="shared" si="203"/>
        <v>0</v>
      </c>
      <c r="CC132" s="398">
        <f t="shared" si="204"/>
        <v>0</v>
      </c>
      <c r="CD132" s="398">
        <f t="shared" si="205"/>
        <v>0</v>
      </c>
      <c r="CE132" s="398">
        <f t="shared" si="206"/>
        <v>0</v>
      </c>
      <c r="CF132" s="398">
        <f t="shared" si="207"/>
        <v>0</v>
      </c>
      <c r="CG132" s="398">
        <f t="shared" si="208"/>
        <v>0</v>
      </c>
      <c r="CH132" s="398">
        <f t="shared" si="209"/>
        <v>0</v>
      </c>
      <c r="CI132" s="398">
        <f t="shared" si="210"/>
        <v>0</v>
      </c>
      <c r="CJ132" s="399"/>
      <c r="CK132" s="400" t="s">
        <v>339</v>
      </c>
      <c r="CL132" s="399">
        <f t="shared" si="211"/>
        <v>0</v>
      </c>
      <c r="CM132" s="399">
        <f t="shared" si="212"/>
        <v>0</v>
      </c>
      <c r="CN132" s="399">
        <f t="shared" si="213"/>
        <v>0</v>
      </c>
      <c r="CO132" s="399">
        <f t="shared" si="214"/>
        <v>0</v>
      </c>
      <c r="CP132" s="399">
        <f t="shared" si="215"/>
        <v>0</v>
      </c>
      <c r="CQ132" s="399">
        <f t="shared" si="216"/>
        <v>0</v>
      </c>
      <c r="CR132" s="399">
        <f t="shared" si="217"/>
        <v>0</v>
      </c>
      <c r="CS132" s="399">
        <f t="shared" si="218"/>
        <v>0</v>
      </c>
      <c r="CT132" s="399">
        <f t="shared" si="219"/>
        <v>0</v>
      </c>
      <c r="CU132" s="399">
        <f t="shared" si="220"/>
        <v>0</v>
      </c>
      <c r="CV132" s="399">
        <f t="shared" si="221"/>
        <v>0</v>
      </c>
      <c r="CW132" s="399">
        <f t="shared" si="222"/>
        <v>0</v>
      </c>
      <c r="CX132" s="399">
        <f t="shared" si="223"/>
        <v>0</v>
      </c>
      <c r="CY132" s="399">
        <f t="shared" si="224"/>
        <v>0</v>
      </c>
      <c r="CZ132" s="399">
        <f t="shared" si="225"/>
        <v>0</v>
      </c>
      <c r="DA132" s="399">
        <f t="shared" si="226"/>
        <v>0</v>
      </c>
      <c r="DB132" s="399">
        <f t="shared" si="227"/>
        <v>0</v>
      </c>
      <c r="DC132" s="399">
        <f t="shared" si="228"/>
        <v>0</v>
      </c>
      <c r="DD132" s="399">
        <f t="shared" si="229"/>
        <v>0</v>
      </c>
      <c r="DE132" s="399">
        <f t="shared" si="230"/>
        <v>0</v>
      </c>
      <c r="DF132" s="399">
        <f t="shared" si="126"/>
        <v>0</v>
      </c>
      <c r="DG132" s="399">
        <f t="shared" si="231"/>
        <v>0</v>
      </c>
      <c r="DH132" s="399">
        <f t="shared" si="127"/>
        <v>0</v>
      </c>
      <c r="DI132" s="399">
        <f t="shared" si="128"/>
        <v>0</v>
      </c>
      <c r="DJ132" s="399">
        <f t="shared" si="232"/>
        <v>0</v>
      </c>
      <c r="DK132" s="399">
        <f t="shared" si="123"/>
        <v>0</v>
      </c>
      <c r="DL132" s="399">
        <f t="shared" si="124"/>
        <v>0</v>
      </c>
      <c r="DM132" s="399">
        <f t="shared" si="234"/>
        <v>0</v>
      </c>
      <c r="DN132" s="399">
        <f t="shared" si="125"/>
        <v>0</v>
      </c>
      <c r="DO132" s="399">
        <f t="shared" si="233"/>
        <v>0</v>
      </c>
      <c r="DP132" s="398"/>
      <c r="DQ132" s="399"/>
      <c r="DR132" s="399"/>
      <c r="DS132" s="399">
        <f t="shared" si="122"/>
        <v>0</v>
      </c>
      <c r="DT132" s="399">
        <f t="shared" si="130"/>
        <v>0</v>
      </c>
      <c r="DU132" s="399"/>
      <c r="DV132" s="411"/>
      <c r="DW132" s="645"/>
    </row>
    <row r="133" spans="1:127" ht="20.100000000000001" hidden="1" customHeight="1">
      <c r="A133" s="663">
        <f t="shared" si="131"/>
        <v>97</v>
      </c>
      <c r="B133" s="664" t="s">
        <v>380</v>
      </c>
      <c r="C133" s="385" t="s">
        <v>344</v>
      </c>
      <c r="D133" s="385" t="s">
        <v>226</v>
      </c>
      <c r="E133" s="385">
        <v>2018</v>
      </c>
      <c r="F133" s="386"/>
      <c r="G133" s="387">
        <f t="shared" si="132"/>
        <v>4</v>
      </c>
      <c r="H133" s="387">
        <f t="shared" si="133"/>
        <v>0</v>
      </c>
      <c r="I133" s="387">
        <f t="shared" si="134"/>
        <v>4</v>
      </c>
      <c r="J133" s="388">
        <f t="shared" si="135"/>
        <v>0</v>
      </c>
      <c r="K133" s="389">
        <f t="shared" si="136"/>
        <v>0</v>
      </c>
      <c r="L133" s="390">
        <f t="shared" si="137"/>
        <v>0.5</v>
      </c>
      <c r="M133" s="391" t="str">
        <f t="shared" si="138"/>
        <v>I</v>
      </c>
      <c r="N133" s="389">
        <f t="shared" si="139"/>
        <v>0</v>
      </c>
      <c r="O133" s="388">
        <f t="shared" si="140"/>
        <v>0</v>
      </c>
      <c r="P133" s="388">
        <f t="shared" si="141"/>
        <v>0</v>
      </c>
      <c r="Q133" s="392">
        <f t="shared" si="142"/>
        <v>0</v>
      </c>
      <c r="R133" s="393">
        <f t="shared" si="143"/>
        <v>0</v>
      </c>
      <c r="S133" s="393">
        <f t="shared" si="144"/>
        <v>0</v>
      </c>
      <c r="T133" s="392">
        <f t="shared" si="145"/>
        <v>0</v>
      </c>
      <c r="U133" s="393">
        <f t="shared" si="146"/>
        <v>0</v>
      </c>
      <c r="V133" s="393">
        <f t="shared" si="147"/>
        <v>0</v>
      </c>
      <c r="W133" s="392">
        <f t="shared" si="148"/>
        <v>0</v>
      </c>
      <c r="X133" s="393">
        <f t="shared" si="149"/>
        <v>0</v>
      </c>
      <c r="Y133" s="393">
        <f t="shared" si="150"/>
        <v>0</v>
      </c>
      <c r="Z133" s="392">
        <f t="shared" si="151"/>
        <v>0</v>
      </c>
      <c r="AA133" s="393">
        <f t="shared" si="152"/>
        <v>0</v>
      </c>
      <c r="AB133" s="393">
        <f t="shared" si="153"/>
        <v>0</v>
      </c>
      <c r="AC133" s="392">
        <f t="shared" si="154"/>
        <v>0</v>
      </c>
      <c r="AD133" s="393">
        <f t="shared" si="155"/>
        <v>0</v>
      </c>
      <c r="AE133" s="394">
        <f t="shared" si="8"/>
        <v>2021</v>
      </c>
      <c r="AF133" s="393">
        <f t="shared" si="156"/>
        <v>0</v>
      </c>
      <c r="AG133" s="392">
        <f t="shared" si="157"/>
        <v>0</v>
      </c>
      <c r="AH133" s="388">
        <f t="shared" si="158"/>
        <v>0</v>
      </c>
      <c r="AI133" s="395">
        <f t="shared" si="159"/>
        <v>0</v>
      </c>
      <c r="AJ133" s="396">
        <f t="shared" si="160"/>
        <v>0</v>
      </c>
      <c r="AK133" s="388">
        <f t="shared" si="161"/>
        <v>0</v>
      </c>
      <c r="AL133" s="397">
        <f t="shared" si="162"/>
        <v>7</v>
      </c>
      <c r="AM133" s="393">
        <f t="shared" si="163"/>
        <v>6</v>
      </c>
      <c r="AN133" s="393">
        <f t="shared" si="164"/>
        <v>6</v>
      </c>
      <c r="AO133" s="393">
        <f t="shared" si="165"/>
        <v>6</v>
      </c>
      <c r="AP133" s="393">
        <f t="shared" si="166"/>
        <v>6</v>
      </c>
      <c r="AQ133" s="393">
        <f t="shared" si="167"/>
        <v>6</v>
      </c>
      <c r="AR133" s="393">
        <f t="shared" si="168"/>
        <v>6</v>
      </c>
      <c r="AS133" s="393">
        <f t="shared" si="169"/>
        <v>6</v>
      </c>
      <c r="AT133" s="393">
        <f t="shared" si="170"/>
        <v>6</v>
      </c>
      <c r="AU133" s="393">
        <f t="shared" si="171"/>
        <v>6</v>
      </c>
      <c r="AV133" s="393">
        <f t="shared" si="172"/>
        <v>6</v>
      </c>
      <c r="AW133" s="393">
        <f t="shared" si="173"/>
        <v>6</v>
      </c>
      <c r="AX133" s="393">
        <f t="shared" si="174"/>
        <v>6</v>
      </c>
      <c r="AY133" s="393">
        <f t="shared" si="175"/>
        <v>6</v>
      </c>
      <c r="AZ133" s="393">
        <f t="shared" si="176"/>
        <v>6</v>
      </c>
      <c r="BA133" s="393">
        <f t="shared" si="177"/>
        <v>6</v>
      </c>
      <c r="BB133" s="393">
        <f t="shared" si="178"/>
        <v>6</v>
      </c>
      <c r="BC133" s="393">
        <f t="shared" si="179"/>
        <v>6</v>
      </c>
      <c r="BD133" s="393">
        <f t="shared" si="129"/>
        <v>6</v>
      </c>
      <c r="BE133" s="393">
        <f t="shared" si="180"/>
        <v>12</v>
      </c>
      <c r="BF133" s="393">
        <f t="shared" si="181"/>
        <v>12</v>
      </c>
      <c r="BG133" s="393">
        <f t="shared" si="182"/>
        <v>12</v>
      </c>
      <c r="BH133" s="398">
        <f t="shared" si="183"/>
        <v>0</v>
      </c>
      <c r="BI133" s="398">
        <f t="shared" si="184"/>
        <v>0</v>
      </c>
      <c r="BJ133" s="398">
        <f t="shared" si="185"/>
        <v>0</v>
      </c>
      <c r="BK133" s="398">
        <f t="shared" si="186"/>
        <v>0</v>
      </c>
      <c r="BL133" s="398">
        <f t="shared" si="187"/>
        <v>0</v>
      </c>
      <c r="BM133" s="387">
        <f t="shared" si="188"/>
        <v>0</v>
      </c>
      <c r="BN133" s="398">
        <f t="shared" si="189"/>
        <v>0</v>
      </c>
      <c r="BO133" s="398">
        <f t="shared" si="190"/>
        <v>0</v>
      </c>
      <c r="BP133" s="398">
        <f t="shared" si="191"/>
        <v>0</v>
      </c>
      <c r="BQ133" s="398">
        <f t="shared" si="192"/>
        <v>0</v>
      </c>
      <c r="BR133" s="398">
        <f t="shared" si="193"/>
        <v>0</v>
      </c>
      <c r="BS133" s="398">
        <f t="shared" si="194"/>
        <v>0</v>
      </c>
      <c r="BT133" s="398">
        <f t="shared" si="195"/>
        <v>0</v>
      </c>
      <c r="BU133" s="398">
        <f t="shared" si="196"/>
        <v>0</v>
      </c>
      <c r="BV133" s="398">
        <f t="shared" si="197"/>
        <v>0</v>
      </c>
      <c r="BW133" s="398">
        <f t="shared" si="198"/>
        <v>0</v>
      </c>
      <c r="BX133" s="398">
        <f t="shared" si="199"/>
        <v>0</v>
      </c>
      <c r="BY133" s="398">
        <f t="shared" si="200"/>
        <v>0</v>
      </c>
      <c r="BZ133" s="398">
        <f t="shared" si="201"/>
        <v>0</v>
      </c>
      <c r="CA133" s="398">
        <f t="shared" si="202"/>
        <v>0</v>
      </c>
      <c r="CB133" s="398">
        <f t="shared" si="203"/>
        <v>0</v>
      </c>
      <c r="CC133" s="398">
        <f t="shared" si="204"/>
        <v>0</v>
      </c>
      <c r="CD133" s="398">
        <f t="shared" si="205"/>
        <v>0</v>
      </c>
      <c r="CE133" s="398">
        <f t="shared" si="206"/>
        <v>0</v>
      </c>
      <c r="CF133" s="398">
        <f t="shared" si="207"/>
        <v>0</v>
      </c>
      <c r="CG133" s="398">
        <f t="shared" si="208"/>
        <v>0</v>
      </c>
      <c r="CH133" s="398">
        <f t="shared" si="209"/>
        <v>0</v>
      </c>
      <c r="CI133" s="398">
        <f t="shared" si="210"/>
        <v>0</v>
      </c>
      <c r="CJ133" s="399"/>
      <c r="CK133" s="400" t="s">
        <v>339</v>
      </c>
      <c r="CL133" s="399">
        <f t="shared" si="211"/>
        <v>0</v>
      </c>
      <c r="CM133" s="399">
        <f t="shared" si="212"/>
        <v>0</v>
      </c>
      <c r="CN133" s="399">
        <f t="shared" si="213"/>
        <v>0</v>
      </c>
      <c r="CO133" s="399">
        <f t="shared" si="214"/>
        <v>0</v>
      </c>
      <c r="CP133" s="399">
        <f t="shared" si="215"/>
        <v>0</v>
      </c>
      <c r="CQ133" s="399">
        <f t="shared" si="216"/>
        <v>0</v>
      </c>
      <c r="CR133" s="399">
        <f t="shared" si="217"/>
        <v>0</v>
      </c>
      <c r="CS133" s="399">
        <f t="shared" si="218"/>
        <v>0</v>
      </c>
      <c r="CT133" s="399">
        <f t="shared" si="219"/>
        <v>0</v>
      </c>
      <c r="CU133" s="399">
        <f t="shared" si="220"/>
        <v>0</v>
      </c>
      <c r="CV133" s="399">
        <f t="shared" si="221"/>
        <v>0</v>
      </c>
      <c r="CW133" s="399">
        <f t="shared" si="222"/>
        <v>0</v>
      </c>
      <c r="CX133" s="399">
        <f t="shared" si="223"/>
        <v>0</v>
      </c>
      <c r="CY133" s="399">
        <f t="shared" si="224"/>
        <v>0</v>
      </c>
      <c r="CZ133" s="399">
        <f t="shared" si="225"/>
        <v>0</v>
      </c>
      <c r="DA133" s="399">
        <f t="shared" si="226"/>
        <v>0</v>
      </c>
      <c r="DB133" s="399">
        <f t="shared" si="227"/>
        <v>0</v>
      </c>
      <c r="DC133" s="399">
        <f t="shared" si="228"/>
        <v>0</v>
      </c>
      <c r="DD133" s="399">
        <f t="shared" si="229"/>
        <v>0</v>
      </c>
      <c r="DE133" s="399">
        <f t="shared" si="230"/>
        <v>0</v>
      </c>
      <c r="DF133" s="399">
        <f t="shared" si="126"/>
        <v>0</v>
      </c>
      <c r="DG133" s="399">
        <f t="shared" si="231"/>
        <v>0</v>
      </c>
      <c r="DH133" s="399">
        <f t="shared" si="127"/>
        <v>0</v>
      </c>
      <c r="DI133" s="399">
        <f t="shared" si="128"/>
        <v>0</v>
      </c>
      <c r="DJ133" s="399">
        <f t="shared" si="232"/>
        <v>0</v>
      </c>
      <c r="DK133" s="399">
        <f t="shared" si="123"/>
        <v>0</v>
      </c>
      <c r="DL133" s="399">
        <f t="shared" si="124"/>
        <v>0</v>
      </c>
      <c r="DM133" s="399">
        <f t="shared" si="234"/>
        <v>0</v>
      </c>
      <c r="DN133" s="399">
        <f t="shared" si="125"/>
        <v>0</v>
      </c>
      <c r="DO133" s="399">
        <f t="shared" si="233"/>
        <v>0</v>
      </c>
      <c r="DP133" s="398"/>
      <c r="DQ133" s="399"/>
      <c r="DR133" s="399"/>
      <c r="DS133" s="399">
        <f t="shared" si="122"/>
        <v>0</v>
      </c>
      <c r="DT133" s="399">
        <f t="shared" si="130"/>
        <v>0</v>
      </c>
      <c r="DU133" s="399"/>
      <c r="DV133" s="411"/>
      <c r="DW133" s="645"/>
    </row>
    <row r="134" spans="1:127" ht="20.100000000000001" hidden="1" customHeight="1">
      <c r="A134" s="663">
        <f t="shared" si="131"/>
        <v>98</v>
      </c>
      <c r="B134" s="664" t="s">
        <v>380</v>
      </c>
      <c r="C134" s="385" t="s">
        <v>344</v>
      </c>
      <c r="D134" s="385" t="s">
        <v>226</v>
      </c>
      <c r="E134" s="385">
        <v>2018</v>
      </c>
      <c r="F134" s="386"/>
      <c r="G134" s="387">
        <f t="shared" si="132"/>
        <v>4</v>
      </c>
      <c r="H134" s="387">
        <f t="shared" si="133"/>
        <v>0</v>
      </c>
      <c r="I134" s="387">
        <f t="shared" si="134"/>
        <v>4</v>
      </c>
      <c r="J134" s="388">
        <f t="shared" si="135"/>
        <v>0</v>
      </c>
      <c r="K134" s="389">
        <f t="shared" si="136"/>
        <v>0</v>
      </c>
      <c r="L134" s="390">
        <f t="shared" si="137"/>
        <v>0.5</v>
      </c>
      <c r="M134" s="391" t="str">
        <f t="shared" si="138"/>
        <v>I</v>
      </c>
      <c r="N134" s="389">
        <f t="shared" si="139"/>
        <v>0</v>
      </c>
      <c r="O134" s="388">
        <f t="shared" si="140"/>
        <v>0</v>
      </c>
      <c r="P134" s="388">
        <f t="shared" si="141"/>
        <v>0</v>
      </c>
      <c r="Q134" s="392">
        <f t="shared" si="142"/>
        <v>0</v>
      </c>
      <c r="R134" s="393">
        <f t="shared" si="143"/>
        <v>0</v>
      </c>
      <c r="S134" s="393">
        <f t="shared" si="144"/>
        <v>0</v>
      </c>
      <c r="T134" s="392">
        <f t="shared" si="145"/>
        <v>0</v>
      </c>
      <c r="U134" s="393">
        <f t="shared" si="146"/>
        <v>0</v>
      </c>
      <c r="V134" s="393">
        <f t="shared" si="147"/>
        <v>0</v>
      </c>
      <c r="W134" s="392">
        <f t="shared" si="148"/>
        <v>0</v>
      </c>
      <c r="X134" s="393">
        <f t="shared" si="149"/>
        <v>0</v>
      </c>
      <c r="Y134" s="393">
        <f t="shared" si="150"/>
        <v>0</v>
      </c>
      <c r="Z134" s="392">
        <f t="shared" si="151"/>
        <v>0</v>
      </c>
      <c r="AA134" s="393">
        <f t="shared" si="152"/>
        <v>0</v>
      </c>
      <c r="AB134" s="393">
        <f t="shared" si="153"/>
        <v>0</v>
      </c>
      <c r="AC134" s="392">
        <f t="shared" si="154"/>
        <v>0</v>
      </c>
      <c r="AD134" s="393">
        <f t="shared" si="155"/>
        <v>0</v>
      </c>
      <c r="AE134" s="394">
        <f t="shared" si="8"/>
        <v>2021</v>
      </c>
      <c r="AF134" s="393">
        <f t="shared" si="156"/>
        <v>0</v>
      </c>
      <c r="AG134" s="392">
        <f t="shared" si="157"/>
        <v>0</v>
      </c>
      <c r="AH134" s="388">
        <f t="shared" si="158"/>
        <v>0</v>
      </c>
      <c r="AI134" s="395">
        <f t="shared" si="159"/>
        <v>0</v>
      </c>
      <c r="AJ134" s="396">
        <f t="shared" si="160"/>
        <v>0</v>
      </c>
      <c r="AK134" s="388">
        <f t="shared" si="161"/>
        <v>0</v>
      </c>
      <c r="AL134" s="397">
        <f t="shared" si="162"/>
        <v>7</v>
      </c>
      <c r="AM134" s="393">
        <f t="shared" si="163"/>
        <v>6</v>
      </c>
      <c r="AN134" s="393">
        <f t="shared" si="164"/>
        <v>6</v>
      </c>
      <c r="AO134" s="393">
        <f t="shared" si="165"/>
        <v>6</v>
      </c>
      <c r="AP134" s="393">
        <f t="shared" si="166"/>
        <v>6</v>
      </c>
      <c r="AQ134" s="393">
        <f t="shared" si="167"/>
        <v>6</v>
      </c>
      <c r="AR134" s="393">
        <f t="shared" si="168"/>
        <v>6</v>
      </c>
      <c r="AS134" s="393">
        <f t="shared" si="169"/>
        <v>6</v>
      </c>
      <c r="AT134" s="393">
        <f t="shared" si="170"/>
        <v>6</v>
      </c>
      <c r="AU134" s="393">
        <f t="shared" si="171"/>
        <v>6</v>
      </c>
      <c r="AV134" s="393">
        <f t="shared" si="172"/>
        <v>6</v>
      </c>
      <c r="AW134" s="393">
        <f t="shared" si="173"/>
        <v>6</v>
      </c>
      <c r="AX134" s="393">
        <f t="shared" si="174"/>
        <v>6</v>
      </c>
      <c r="AY134" s="393">
        <f t="shared" si="175"/>
        <v>6</v>
      </c>
      <c r="AZ134" s="393">
        <f t="shared" si="176"/>
        <v>6</v>
      </c>
      <c r="BA134" s="393">
        <f t="shared" si="177"/>
        <v>6</v>
      </c>
      <c r="BB134" s="393">
        <f t="shared" si="178"/>
        <v>6</v>
      </c>
      <c r="BC134" s="393">
        <f t="shared" si="179"/>
        <v>6</v>
      </c>
      <c r="BD134" s="393">
        <f t="shared" si="129"/>
        <v>6</v>
      </c>
      <c r="BE134" s="393">
        <f t="shared" si="180"/>
        <v>12</v>
      </c>
      <c r="BF134" s="393">
        <f t="shared" si="181"/>
        <v>12</v>
      </c>
      <c r="BG134" s="393">
        <f t="shared" si="182"/>
        <v>12</v>
      </c>
      <c r="BH134" s="398">
        <f t="shared" si="183"/>
        <v>0</v>
      </c>
      <c r="BI134" s="398">
        <f t="shared" si="184"/>
        <v>0</v>
      </c>
      <c r="BJ134" s="398">
        <f t="shared" si="185"/>
        <v>0</v>
      </c>
      <c r="BK134" s="398">
        <f t="shared" si="186"/>
        <v>0</v>
      </c>
      <c r="BL134" s="398">
        <f t="shared" si="187"/>
        <v>0</v>
      </c>
      <c r="BM134" s="387">
        <f t="shared" si="188"/>
        <v>0</v>
      </c>
      <c r="BN134" s="398">
        <f t="shared" si="189"/>
        <v>0</v>
      </c>
      <c r="BO134" s="398">
        <f t="shared" si="190"/>
        <v>0</v>
      </c>
      <c r="BP134" s="398">
        <f t="shared" si="191"/>
        <v>0</v>
      </c>
      <c r="BQ134" s="398">
        <f t="shared" si="192"/>
        <v>0</v>
      </c>
      <c r="BR134" s="398">
        <f t="shared" si="193"/>
        <v>0</v>
      </c>
      <c r="BS134" s="398">
        <f t="shared" si="194"/>
        <v>0</v>
      </c>
      <c r="BT134" s="398">
        <f t="shared" si="195"/>
        <v>0</v>
      </c>
      <c r="BU134" s="398">
        <f t="shared" si="196"/>
        <v>0</v>
      </c>
      <c r="BV134" s="398">
        <f t="shared" si="197"/>
        <v>0</v>
      </c>
      <c r="BW134" s="398">
        <f t="shared" si="198"/>
        <v>0</v>
      </c>
      <c r="BX134" s="398">
        <f t="shared" si="199"/>
        <v>0</v>
      </c>
      <c r="BY134" s="398">
        <f t="shared" si="200"/>
        <v>0</v>
      </c>
      <c r="BZ134" s="398">
        <f t="shared" si="201"/>
        <v>0</v>
      </c>
      <c r="CA134" s="398">
        <f t="shared" si="202"/>
        <v>0</v>
      </c>
      <c r="CB134" s="398">
        <f t="shared" si="203"/>
        <v>0</v>
      </c>
      <c r="CC134" s="398">
        <f t="shared" si="204"/>
        <v>0</v>
      </c>
      <c r="CD134" s="398">
        <f t="shared" si="205"/>
        <v>0</v>
      </c>
      <c r="CE134" s="398">
        <f t="shared" si="206"/>
        <v>0</v>
      </c>
      <c r="CF134" s="398">
        <f t="shared" si="207"/>
        <v>0</v>
      </c>
      <c r="CG134" s="398">
        <f t="shared" si="208"/>
        <v>0</v>
      </c>
      <c r="CH134" s="398">
        <f t="shared" si="209"/>
        <v>0</v>
      </c>
      <c r="CI134" s="398">
        <f t="shared" si="210"/>
        <v>0</v>
      </c>
      <c r="CJ134" s="399"/>
      <c r="CK134" s="400" t="s">
        <v>339</v>
      </c>
      <c r="CL134" s="399">
        <f t="shared" si="211"/>
        <v>0</v>
      </c>
      <c r="CM134" s="399">
        <f t="shared" si="212"/>
        <v>0</v>
      </c>
      <c r="CN134" s="399">
        <f t="shared" si="213"/>
        <v>0</v>
      </c>
      <c r="CO134" s="399">
        <f t="shared" si="214"/>
        <v>0</v>
      </c>
      <c r="CP134" s="399">
        <f t="shared" si="215"/>
        <v>0</v>
      </c>
      <c r="CQ134" s="399">
        <f t="shared" si="216"/>
        <v>0</v>
      </c>
      <c r="CR134" s="399">
        <f t="shared" si="217"/>
        <v>0</v>
      </c>
      <c r="CS134" s="399">
        <f t="shared" si="218"/>
        <v>0</v>
      </c>
      <c r="CT134" s="399">
        <f t="shared" si="219"/>
        <v>0</v>
      </c>
      <c r="CU134" s="399">
        <f t="shared" si="220"/>
        <v>0</v>
      </c>
      <c r="CV134" s="399">
        <f t="shared" si="221"/>
        <v>0</v>
      </c>
      <c r="CW134" s="399">
        <f t="shared" si="222"/>
        <v>0</v>
      </c>
      <c r="CX134" s="399">
        <f t="shared" si="223"/>
        <v>0</v>
      </c>
      <c r="CY134" s="399">
        <f t="shared" si="224"/>
        <v>0</v>
      </c>
      <c r="CZ134" s="399">
        <f t="shared" si="225"/>
        <v>0</v>
      </c>
      <c r="DA134" s="399">
        <f t="shared" si="226"/>
        <v>0</v>
      </c>
      <c r="DB134" s="399">
        <f t="shared" si="227"/>
        <v>0</v>
      </c>
      <c r="DC134" s="399">
        <f t="shared" si="228"/>
        <v>0</v>
      </c>
      <c r="DD134" s="399">
        <f t="shared" si="229"/>
        <v>0</v>
      </c>
      <c r="DE134" s="399">
        <f t="shared" si="230"/>
        <v>0</v>
      </c>
      <c r="DF134" s="399">
        <f t="shared" si="126"/>
        <v>0</v>
      </c>
      <c r="DG134" s="399">
        <f t="shared" si="231"/>
        <v>0</v>
      </c>
      <c r="DH134" s="399">
        <f t="shared" si="127"/>
        <v>0</v>
      </c>
      <c r="DI134" s="399">
        <f t="shared" si="128"/>
        <v>0</v>
      </c>
      <c r="DJ134" s="399">
        <f t="shared" si="232"/>
        <v>0</v>
      </c>
      <c r="DK134" s="399">
        <f t="shared" si="123"/>
        <v>0</v>
      </c>
      <c r="DL134" s="399">
        <f t="shared" si="124"/>
        <v>0</v>
      </c>
      <c r="DM134" s="399">
        <f t="shared" si="234"/>
        <v>0</v>
      </c>
      <c r="DN134" s="399">
        <f t="shared" si="125"/>
        <v>0</v>
      </c>
      <c r="DO134" s="399">
        <f t="shared" si="233"/>
        <v>0</v>
      </c>
      <c r="DP134" s="398"/>
      <c r="DQ134" s="399"/>
      <c r="DR134" s="399"/>
      <c r="DS134" s="399">
        <f t="shared" si="122"/>
        <v>0</v>
      </c>
      <c r="DT134" s="399">
        <f t="shared" si="130"/>
        <v>0</v>
      </c>
      <c r="DU134" s="399"/>
      <c r="DV134" s="411"/>
      <c r="DW134" s="645"/>
    </row>
    <row r="135" spans="1:127" ht="20.100000000000001" hidden="1" customHeight="1">
      <c r="A135" s="663">
        <f t="shared" si="131"/>
        <v>99</v>
      </c>
      <c r="B135" s="664" t="s">
        <v>380</v>
      </c>
      <c r="C135" s="385" t="s">
        <v>344</v>
      </c>
      <c r="D135" s="385" t="s">
        <v>226</v>
      </c>
      <c r="E135" s="385">
        <v>2018</v>
      </c>
      <c r="F135" s="386"/>
      <c r="G135" s="387">
        <f t="shared" si="132"/>
        <v>4</v>
      </c>
      <c r="H135" s="387">
        <f t="shared" si="133"/>
        <v>0</v>
      </c>
      <c r="I135" s="387">
        <f t="shared" si="134"/>
        <v>4</v>
      </c>
      <c r="J135" s="388">
        <f t="shared" si="135"/>
        <v>0</v>
      </c>
      <c r="K135" s="389">
        <f t="shared" si="136"/>
        <v>0</v>
      </c>
      <c r="L135" s="390">
        <f t="shared" si="137"/>
        <v>0.5</v>
      </c>
      <c r="M135" s="391" t="str">
        <f t="shared" si="138"/>
        <v>I</v>
      </c>
      <c r="N135" s="389">
        <f t="shared" si="139"/>
        <v>0</v>
      </c>
      <c r="O135" s="388">
        <f t="shared" si="140"/>
        <v>0</v>
      </c>
      <c r="P135" s="388">
        <f t="shared" si="141"/>
        <v>0</v>
      </c>
      <c r="Q135" s="392">
        <f t="shared" si="142"/>
        <v>0</v>
      </c>
      <c r="R135" s="393">
        <f t="shared" si="143"/>
        <v>0</v>
      </c>
      <c r="S135" s="393">
        <f t="shared" si="144"/>
        <v>0</v>
      </c>
      <c r="T135" s="392">
        <f t="shared" si="145"/>
        <v>0</v>
      </c>
      <c r="U135" s="393">
        <f t="shared" si="146"/>
        <v>0</v>
      </c>
      <c r="V135" s="393">
        <f t="shared" si="147"/>
        <v>0</v>
      </c>
      <c r="W135" s="392">
        <f t="shared" si="148"/>
        <v>0</v>
      </c>
      <c r="X135" s="393">
        <f t="shared" si="149"/>
        <v>0</v>
      </c>
      <c r="Y135" s="393">
        <f t="shared" si="150"/>
        <v>0</v>
      </c>
      <c r="Z135" s="392">
        <f t="shared" si="151"/>
        <v>0</v>
      </c>
      <c r="AA135" s="393">
        <f t="shared" si="152"/>
        <v>0</v>
      </c>
      <c r="AB135" s="393">
        <f t="shared" si="153"/>
        <v>0</v>
      </c>
      <c r="AC135" s="392">
        <f t="shared" si="154"/>
        <v>0</v>
      </c>
      <c r="AD135" s="393">
        <f t="shared" si="155"/>
        <v>0</v>
      </c>
      <c r="AE135" s="394">
        <f t="shared" si="8"/>
        <v>2021</v>
      </c>
      <c r="AF135" s="393">
        <f t="shared" si="156"/>
        <v>0</v>
      </c>
      <c r="AG135" s="392">
        <f t="shared" si="157"/>
        <v>0</v>
      </c>
      <c r="AH135" s="388">
        <f t="shared" si="158"/>
        <v>0</v>
      </c>
      <c r="AI135" s="395">
        <f t="shared" si="159"/>
        <v>0</v>
      </c>
      <c r="AJ135" s="396">
        <f t="shared" si="160"/>
        <v>0</v>
      </c>
      <c r="AK135" s="388">
        <f t="shared" si="161"/>
        <v>0</v>
      </c>
      <c r="AL135" s="397">
        <f t="shared" si="162"/>
        <v>7</v>
      </c>
      <c r="AM135" s="393">
        <f t="shared" si="163"/>
        <v>6</v>
      </c>
      <c r="AN135" s="393">
        <f t="shared" si="164"/>
        <v>6</v>
      </c>
      <c r="AO135" s="393">
        <f t="shared" si="165"/>
        <v>6</v>
      </c>
      <c r="AP135" s="393">
        <f t="shared" si="166"/>
        <v>6</v>
      </c>
      <c r="AQ135" s="393">
        <f t="shared" si="167"/>
        <v>6</v>
      </c>
      <c r="AR135" s="393">
        <f t="shared" si="168"/>
        <v>6</v>
      </c>
      <c r="AS135" s="393">
        <f t="shared" si="169"/>
        <v>6</v>
      </c>
      <c r="AT135" s="393">
        <f t="shared" si="170"/>
        <v>6</v>
      </c>
      <c r="AU135" s="393">
        <f t="shared" si="171"/>
        <v>6</v>
      </c>
      <c r="AV135" s="393">
        <f t="shared" si="172"/>
        <v>6</v>
      </c>
      <c r="AW135" s="393">
        <f t="shared" si="173"/>
        <v>6</v>
      </c>
      <c r="AX135" s="393">
        <f t="shared" si="174"/>
        <v>6</v>
      </c>
      <c r="AY135" s="393">
        <f t="shared" si="175"/>
        <v>6</v>
      </c>
      <c r="AZ135" s="393">
        <f t="shared" si="176"/>
        <v>6</v>
      </c>
      <c r="BA135" s="393">
        <f t="shared" si="177"/>
        <v>6</v>
      </c>
      <c r="BB135" s="393">
        <f t="shared" si="178"/>
        <v>6</v>
      </c>
      <c r="BC135" s="393">
        <f t="shared" si="179"/>
        <v>6</v>
      </c>
      <c r="BD135" s="393">
        <f t="shared" si="129"/>
        <v>6</v>
      </c>
      <c r="BE135" s="393">
        <f t="shared" si="180"/>
        <v>12</v>
      </c>
      <c r="BF135" s="393">
        <f t="shared" si="181"/>
        <v>12</v>
      </c>
      <c r="BG135" s="393">
        <f t="shared" si="182"/>
        <v>12</v>
      </c>
      <c r="BH135" s="398">
        <f t="shared" si="183"/>
        <v>0</v>
      </c>
      <c r="BI135" s="398">
        <f t="shared" si="184"/>
        <v>0</v>
      </c>
      <c r="BJ135" s="398">
        <f t="shared" si="185"/>
        <v>0</v>
      </c>
      <c r="BK135" s="398">
        <f t="shared" si="186"/>
        <v>0</v>
      </c>
      <c r="BL135" s="398">
        <f t="shared" si="187"/>
        <v>0</v>
      </c>
      <c r="BM135" s="387">
        <f t="shared" si="188"/>
        <v>0</v>
      </c>
      <c r="BN135" s="398">
        <f t="shared" si="189"/>
        <v>0</v>
      </c>
      <c r="BO135" s="398">
        <f t="shared" si="190"/>
        <v>0</v>
      </c>
      <c r="BP135" s="398">
        <f t="shared" si="191"/>
        <v>0</v>
      </c>
      <c r="BQ135" s="398">
        <f t="shared" si="192"/>
        <v>0</v>
      </c>
      <c r="BR135" s="398">
        <f t="shared" si="193"/>
        <v>0</v>
      </c>
      <c r="BS135" s="398">
        <f t="shared" si="194"/>
        <v>0</v>
      </c>
      <c r="BT135" s="398">
        <f t="shared" si="195"/>
        <v>0</v>
      </c>
      <c r="BU135" s="398">
        <f t="shared" si="196"/>
        <v>0</v>
      </c>
      <c r="BV135" s="398">
        <f t="shared" si="197"/>
        <v>0</v>
      </c>
      <c r="BW135" s="398">
        <f t="shared" si="198"/>
        <v>0</v>
      </c>
      <c r="BX135" s="398">
        <f t="shared" si="199"/>
        <v>0</v>
      </c>
      <c r="BY135" s="398">
        <f t="shared" si="200"/>
        <v>0</v>
      </c>
      <c r="BZ135" s="398">
        <f t="shared" si="201"/>
        <v>0</v>
      </c>
      <c r="CA135" s="398">
        <f t="shared" si="202"/>
        <v>0</v>
      </c>
      <c r="CB135" s="398">
        <f t="shared" si="203"/>
        <v>0</v>
      </c>
      <c r="CC135" s="398">
        <f t="shared" si="204"/>
        <v>0</v>
      </c>
      <c r="CD135" s="398">
        <f t="shared" si="205"/>
        <v>0</v>
      </c>
      <c r="CE135" s="398">
        <f t="shared" si="206"/>
        <v>0</v>
      </c>
      <c r="CF135" s="398">
        <f t="shared" si="207"/>
        <v>0</v>
      </c>
      <c r="CG135" s="398">
        <f t="shared" si="208"/>
        <v>0</v>
      </c>
      <c r="CH135" s="398">
        <f t="shared" si="209"/>
        <v>0</v>
      </c>
      <c r="CI135" s="398">
        <f t="shared" si="210"/>
        <v>0</v>
      </c>
      <c r="CJ135" s="399"/>
      <c r="CK135" s="400" t="s">
        <v>339</v>
      </c>
      <c r="CL135" s="399">
        <f t="shared" si="211"/>
        <v>0</v>
      </c>
      <c r="CM135" s="399">
        <f t="shared" si="212"/>
        <v>0</v>
      </c>
      <c r="CN135" s="399">
        <f t="shared" si="213"/>
        <v>0</v>
      </c>
      <c r="CO135" s="399">
        <f t="shared" si="214"/>
        <v>0</v>
      </c>
      <c r="CP135" s="399">
        <f t="shared" si="215"/>
        <v>0</v>
      </c>
      <c r="CQ135" s="399">
        <f t="shared" si="216"/>
        <v>0</v>
      </c>
      <c r="CR135" s="399">
        <f t="shared" si="217"/>
        <v>0</v>
      </c>
      <c r="CS135" s="399">
        <f t="shared" si="218"/>
        <v>0</v>
      </c>
      <c r="CT135" s="399">
        <f t="shared" si="219"/>
        <v>0</v>
      </c>
      <c r="CU135" s="399">
        <f t="shared" si="220"/>
        <v>0</v>
      </c>
      <c r="CV135" s="399">
        <f t="shared" si="221"/>
        <v>0</v>
      </c>
      <c r="CW135" s="399">
        <f t="shared" si="222"/>
        <v>0</v>
      </c>
      <c r="CX135" s="399">
        <f t="shared" si="223"/>
        <v>0</v>
      </c>
      <c r="CY135" s="399">
        <f t="shared" si="224"/>
        <v>0</v>
      </c>
      <c r="CZ135" s="399">
        <f t="shared" si="225"/>
        <v>0</v>
      </c>
      <c r="DA135" s="399">
        <f t="shared" si="226"/>
        <v>0</v>
      </c>
      <c r="DB135" s="399">
        <f t="shared" si="227"/>
        <v>0</v>
      </c>
      <c r="DC135" s="399">
        <f t="shared" si="228"/>
        <v>0</v>
      </c>
      <c r="DD135" s="399">
        <f t="shared" si="229"/>
        <v>0</v>
      </c>
      <c r="DE135" s="399">
        <f t="shared" si="230"/>
        <v>0</v>
      </c>
      <c r="DF135" s="399">
        <f t="shared" si="126"/>
        <v>0</v>
      </c>
      <c r="DG135" s="399">
        <f t="shared" si="231"/>
        <v>0</v>
      </c>
      <c r="DH135" s="399">
        <f t="shared" si="127"/>
        <v>0</v>
      </c>
      <c r="DI135" s="399">
        <f t="shared" si="128"/>
        <v>0</v>
      </c>
      <c r="DJ135" s="399">
        <f t="shared" si="232"/>
        <v>0</v>
      </c>
      <c r="DK135" s="399">
        <f t="shared" si="123"/>
        <v>0</v>
      </c>
      <c r="DL135" s="399">
        <f t="shared" si="124"/>
        <v>0</v>
      </c>
      <c r="DM135" s="399">
        <f t="shared" si="234"/>
        <v>0</v>
      </c>
      <c r="DN135" s="399">
        <f t="shared" si="125"/>
        <v>0</v>
      </c>
      <c r="DO135" s="399">
        <f t="shared" si="233"/>
        <v>0</v>
      </c>
      <c r="DP135" s="398"/>
      <c r="DQ135" s="399"/>
      <c r="DR135" s="399"/>
      <c r="DS135" s="399">
        <f t="shared" si="122"/>
        <v>0</v>
      </c>
      <c r="DT135" s="399">
        <f t="shared" si="130"/>
        <v>0</v>
      </c>
      <c r="DU135" s="399"/>
      <c r="DV135" s="411"/>
      <c r="DW135" s="645"/>
    </row>
    <row r="136" spans="1:127" ht="20.100000000000001" hidden="1" customHeight="1">
      <c r="A136" s="663">
        <f t="shared" si="131"/>
        <v>100</v>
      </c>
      <c r="B136" s="664" t="s">
        <v>380</v>
      </c>
      <c r="C136" s="385" t="s">
        <v>344</v>
      </c>
      <c r="D136" s="385" t="s">
        <v>226</v>
      </c>
      <c r="E136" s="385">
        <v>2018</v>
      </c>
      <c r="F136" s="386"/>
      <c r="G136" s="387">
        <f t="shared" si="132"/>
        <v>4</v>
      </c>
      <c r="H136" s="387">
        <f t="shared" si="133"/>
        <v>0</v>
      </c>
      <c r="I136" s="387">
        <f t="shared" si="134"/>
        <v>4</v>
      </c>
      <c r="J136" s="388">
        <f t="shared" si="135"/>
        <v>0</v>
      </c>
      <c r="K136" s="389">
        <f t="shared" si="136"/>
        <v>0</v>
      </c>
      <c r="L136" s="390">
        <f t="shared" si="137"/>
        <v>0.5</v>
      </c>
      <c r="M136" s="391" t="str">
        <f t="shared" si="138"/>
        <v>I</v>
      </c>
      <c r="N136" s="389">
        <f t="shared" si="139"/>
        <v>0</v>
      </c>
      <c r="O136" s="388">
        <f t="shared" si="140"/>
        <v>0</v>
      </c>
      <c r="P136" s="388">
        <f t="shared" si="141"/>
        <v>0</v>
      </c>
      <c r="Q136" s="392">
        <f t="shared" si="142"/>
        <v>0</v>
      </c>
      <c r="R136" s="393">
        <f t="shared" si="143"/>
        <v>0</v>
      </c>
      <c r="S136" s="393">
        <f t="shared" si="144"/>
        <v>0</v>
      </c>
      <c r="T136" s="392">
        <f t="shared" si="145"/>
        <v>0</v>
      </c>
      <c r="U136" s="393">
        <f t="shared" si="146"/>
        <v>0</v>
      </c>
      <c r="V136" s="393">
        <f t="shared" si="147"/>
        <v>0</v>
      </c>
      <c r="W136" s="392">
        <f t="shared" si="148"/>
        <v>0</v>
      </c>
      <c r="X136" s="393">
        <f t="shared" si="149"/>
        <v>0</v>
      </c>
      <c r="Y136" s="393">
        <f t="shared" si="150"/>
        <v>0</v>
      </c>
      <c r="Z136" s="392">
        <f t="shared" si="151"/>
        <v>0</v>
      </c>
      <c r="AA136" s="393">
        <f t="shared" si="152"/>
        <v>0</v>
      </c>
      <c r="AB136" s="393">
        <f t="shared" si="153"/>
        <v>0</v>
      </c>
      <c r="AC136" s="392">
        <f t="shared" si="154"/>
        <v>0</v>
      </c>
      <c r="AD136" s="393">
        <f t="shared" si="155"/>
        <v>0</v>
      </c>
      <c r="AE136" s="394">
        <f t="shared" si="8"/>
        <v>2021</v>
      </c>
      <c r="AF136" s="393">
        <f t="shared" si="156"/>
        <v>0</v>
      </c>
      <c r="AG136" s="392">
        <f t="shared" si="157"/>
        <v>0</v>
      </c>
      <c r="AH136" s="388">
        <f t="shared" si="158"/>
        <v>0</v>
      </c>
      <c r="AI136" s="395">
        <f t="shared" si="159"/>
        <v>0</v>
      </c>
      <c r="AJ136" s="396">
        <f t="shared" si="160"/>
        <v>0</v>
      </c>
      <c r="AK136" s="388">
        <f t="shared" si="161"/>
        <v>0</v>
      </c>
      <c r="AL136" s="397">
        <f t="shared" si="162"/>
        <v>7</v>
      </c>
      <c r="AM136" s="393">
        <f t="shared" si="163"/>
        <v>6</v>
      </c>
      <c r="AN136" s="393">
        <f t="shared" si="164"/>
        <v>6</v>
      </c>
      <c r="AO136" s="393">
        <f t="shared" si="165"/>
        <v>6</v>
      </c>
      <c r="AP136" s="393">
        <f t="shared" si="166"/>
        <v>6</v>
      </c>
      <c r="AQ136" s="393">
        <f t="shared" si="167"/>
        <v>6</v>
      </c>
      <c r="AR136" s="393">
        <f t="shared" si="168"/>
        <v>6</v>
      </c>
      <c r="AS136" s="393">
        <f t="shared" si="169"/>
        <v>6</v>
      </c>
      <c r="AT136" s="393">
        <f t="shared" si="170"/>
        <v>6</v>
      </c>
      <c r="AU136" s="393">
        <f t="shared" si="171"/>
        <v>6</v>
      </c>
      <c r="AV136" s="393">
        <f t="shared" si="172"/>
        <v>6</v>
      </c>
      <c r="AW136" s="393">
        <f t="shared" si="173"/>
        <v>6</v>
      </c>
      <c r="AX136" s="393">
        <f t="shared" si="174"/>
        <v>6</v>
      </c>
      <c r="AY136" s="393">
        <f t="shared" si="175"/>
        <v>6</v>
      </c>
      <c r="AZ136" s="393">
        <f t="shared" si="176"/>
        <v>6</v>
      </c>
      <c r="BA136" s="393">
        <f t="shared" si="177"/>
        <v>6</v>
      </c>
      <c r="BB136" s="393">
        <f t="shared" si="178"/>
        <v>6</v>
      </c>
      <c r="BC136" s="393">
        <f t="shared" si="179"/>
        <v>6</v>
      </c>
      <c r="BD136" s="393">
        <f t="shared" si="129"/>
        <v>6</v>
      </c>
      <c r="BE136" s="393">
        <f t="shared" si="180"/>
        <v>12</v>
      </c>
      <c r="BF136" s="393">
        <f t="shared" si="181"/>
        <v>12</v>
      </c>
      <c r="BG136" s="393">
        <f t="shared" si="182"/>
        <v>12</v>
      </c>
      <c r="BH136" s="398">
        <f t="shared" si="183"/>
        <v>0</v>
      </c>
      <c r="BI136" s="398">
        <f t="shared" si="184"/>
        <v>0</v>
      </c>
      <c r="BJ136" s="398">
        <f t="shared" si="185"/>
        <v>0</v>
      </c>
      <c r="BK136" s="398">
        <f t="shared" si="186"/>
        <v>0</v>
      </c>
      <c r="BL136" s="398">
        <f t="shared" si="187"/>
        <v>0</v>
      </c>
      <c r="BM136" s="387">
        <f t="shared" si="188"/>
        <v>0</v>
      </c>
      <c r="BN136" s="398">
        <f t="shared" si="189"/>
        <v>0</v>
      </c>
      <c r="BO136" s="398">
        <f t="shared" si="190"/>
        <v>0</v>
      </c>
      <c r="BP136" s="398">
        <f t="shared" si="191"/>
        <v>0</v>
      </c>
      <c r="BQ136" s="398">
        <f t="shared" si="192"/>
        <v>0</v>
      </c>
      <c r="BR136" s="398">
        <f t="shared" si="193"/>
        <v>0</v>
      </c>
      <c r="BS136" s="398">
        <f t="shared" si="194"/>
        <v>0</v>
      </c>
      <c r="BT136" s="398">
        <f t="shared" si="195"/>
        <v>0</v>
      </c>
      <c r="BU136" s="398">
        <f t="shared" si="196"/>
        <v>0</v>
      </c>
      <c r="BV136" s="398">
        <f t="shared" si="197"/>
        <v>0</v>
      </c>
      <c r="BW136" s="398">
        <f t="shared" si="198"/>
        <v>0</v>
      </c>
      <c r="BX136" s="398">
        <f t="shared" si="199"/>
        <v>0</v>
      </c>
      <c r="BY136" s="398">
        <f t="shared" si="200"/>
        <v>0</v>
      </c>
      <c r="BZ136" s="398">
        <f t="shared" si="201"/>
        <v>0</v>
      </c>
      <c r="CA136" s="398">
        <f t="shared" si="202"/>
        <v>0</v>
      </c>
      <c r="CB136" s="398">
        <f t="shared" si="203"/>
        <v>0</v>
      </c>
      <c r="CC136" s="398">
        <f t="shared" si="204"/>
        <v>0</v>
      </c>
      <c r="CD136" s="398">
        <f t="shared" si="205"/>
        <v>0</v>
      </c>
      <c r="CE136" s="398">
        <f t="shared" si="206"/>
        <v>0</v>
      </c>
      <c r="CF136" s="398">
        <f t="shared" si="207"/>
        <v>0</v>
      </c>
      <c r="CG136" s="398">
        <f t="shared" si="208"/>
        <v>0</v>
      </c>
      <c r="CH136" s="398">
        <f t="shared" si="209"/>
        <v>0</v>
      </c>
      <c r="CI136" s="398">
        <f t="shared" si="210"/>
        <v>0</v>
      </c>
      <c r="CJ136" s="399"/>
      <c r="CK136" s="400" t="s">
        <v>339</v>
      </c>
      <c r="CL136" s="399">
        <f t="shared" si="211"/>
        <v>0</v>
      </c>
      <c r="CM136" s="399">
        <f t="shared" si="212"/>
        <v>0</v>
      </c>
      <c r="CN136" s="399">
        <f t="shared" si="213"/>
        <v>0</v>
      </c>
      <c r="CO136" s="399">
        <f t="shared" si="214"/>
        <v>0</v>
      </c>
      <c r="CP136" s="399">
        <f t="shared" si="215"/>
        <v>0</v>
      </c>
      <c r="CQ136" s="399">
        <f t="shared" si="216"/>
        <v>0</v>
      </c>
      <c r="CR136" s="399">
        <f t="shared" si="217"/>
        <v>0</v>
      </c>
      <c r="CS136" s="399">
        <f t="shared" si="218"/>
        <v>0</v>
      </c>
      <c r="CT136" s="399">
        <f t="shared" si="219"/>
        <v>0</v>
      </c>
      <c r="CU136" s="399">
        <f t="shared" si="220"/>
        <v>0</v>
      </c>
      <c r="CV136" s="399">
        <f t="shared" si="221"/>
        <v>0</v>
      </c>
      <c r="CW136" s="399">
        <f t="shared" si="222"/>
        <v>0</v>
      </c>
      <c r="CX136" s="399">
        <f t="shared" si="223"/>
        <v>0</v>
      </c>
      <c r="CY136" s="399">
        <f t="shared" si="224"/>
        <v>0</v>
      </c>
      <c r="CZ136" s="399">
        <f t="shared" si="225"/>
        <v>0</v>
      </c>
      <c r="DA136" s="399">
        <f t="shared" si="226"/>
        <v>0</v>
      </c>
      <c r="DB136" s="399">
        <f t="shared" si="227"/>
        <v>0</v>
      </c>
      <c r="DC136" s="399">
        <f t="shared" si="228"/>
        <v>0</v>
      </c>
      <c r="DD136" s="399">
        <f t="shared" si="229"/>
        <v>0</v>
      </c>
      <c r="DE136" s="399">
        <f t="shared" si="230"/>
        <v>0</v>
      </c>
      <c r="DF136" s="399">
        <f t="shared" si="126"/>
        <v>0</v>
      </c>
      <c r="DG136" s="399">
        <f t="shared" si="231"/>
        <v>0</v>
      </c>
      <c r="DH136" s="399">
        <f t="shared" si="127"/>
        <v>0</v>
      </c>
      <c r="DI136" s="399">
        <f t="shared" si="128"/>
        <v>0</v>
      </c>
      <c r="DJ136" s="399">
        <f t="shared" si="232"/>
        <v>0</v>
      </c>
      <c r="DK136" s="399">
        <f t="shared" si="123"/>
        <v>0</v>
      </c>
      <c r="DL136" s="399">
        <f t="shared" si="124"/>
        <v>0</v>
      </c>
      <c r="DM136" s="399">
        <f t="shared" si="234"/>
        <v>0</v>
      </c>
      <c r="DN136" s="399">
        <f t="shared" si="125"/>
        <v>0</v>
      </c>
      <c r="DO136" s="399">
        <f t="shared" si="233"/>
        <v>0</v>
      </c>
      <c r="DP136" s="398"/>
      <c r="DQ136" s="399"/>
      <c r="DR136" s="399"/>
      <c r="DS136" s="399">
        <f t="shared" si="122"/>
        <v>0</v>
      </c>
      <c r="DT136" s="399">
        <f t="shared" si="130"/>
        <v>0</v>
      </c>
      <c r="DU136" s="399"/>
      <c r="DV136" s="411"/>
      <c r="DW136" s="645"/>
    </row>
    <row r="137" spans="1:127" ht="20.100000000000001" hidden="1" customHeight="1">
      <c r="A137" s="663">
        <f t="shared" si="131"/>
        <v>101</v>
      </c>
      <c r="B137" s="664" t="s">
        <v>380</v>
      </c>
      <c r="C137" s="385" t="s">
        <v>344</v>
      </c>
      <c r="D137" s="385" t="s">
        <v>226</v>
      </c>
      <c r="E137" s="385">
        <v>2018</v>
      </c>
      <c r="F137" s="386"/>
      <c r="G137" s="387">
        <f t="shared" si="132"/>
        <v>4</v>
      </c>
      <c r="H137" s="387">
        <f t="shared" si="133"/>
        <v>0</v>
      </c>
      <c r="I137" s="387">
        <f t="shared" si="134"/>
        <v>4</v>
      </c>
      <c r="J137" s="388">
        <f t="shared" si="135"/>
        <v>0</v>
      </c>
      <c r="K137" s="389">
        <f t="shared" si="136"/>
        <v>0</v>
      </c>
      <c r="L137" s="390">
        <f t="shared" si="137"/>
        <v>0.5</v>
      </c>
      <c r="M137" s="391" t="str">
        <f t="shared" si="138"/>
        <v>I</v>
      </c>
      <c r="N137" s="389">
        <f t="shared" si="139"/>
        <v>0</v>
      </c>
      <c r="O137" s="388">
        <f t="shared" si="140"/>
        <v>0</v>
      </c>
      <c r="P137" s="388">
        <f t="shared" si="141"/>
        <v>0</v>
      </c>
      <c r="Q137" s="392">
        <f t="shared" si="142"/>
        <v>0</v>
      </c>
      <c r="R137" s="393">
        <f t="shared" si="143"/>
        <v>0</v>
      </c>
      <c r="S137" s="393">
        <f t="shared" si="144"/>
        <v>0</v>
      </c>
      <c r="T137" s="392">
        <f t="shared" si="145"/>
        <v>0</v>
      </c>
      <c r="U137" s="393">
        <f t="shared" si="146"/>
        <v>0</v>
      </c>
      <c r="V137" s="393">
        <f t="shared" si="147"/>
        <v>0</v>
      </c>
      <c r="W137" s="392">
        <f t="shared" si="148"/>
        <v>0</v>
      </c>
      <c r="X137" s="393">
        <f t="shared" si="149"/>
        <v>0</v>
      </c>
      <c r="Y137" s="393">
        <f t="shared" si="150"/>
        <v>0</v>
      </c>
      <c r="Z137" s="392">
        <f t="shared" si="151"/>
        <v>0</v>
      </c>
      <c r="AA137" s="393">
        <f t="shared" si="152"/>
        <v>0</v>
      </c>
      <c r="AB137" s="393">
        <f t="shared" si="153"/>
        <v>0</v>
      </c>
      <c r="AC137" s="392">
        <f t="shared" si="154"/>
        <v>0</v>
      </c>
      <c r="AD137" s="393">
        <f t="shared" si="155"/>
        <v>0</v>
      </c>
      <c r="AE137" s="394">
        <f t="shared" si="8"/>
        <v>2021</v>
      </c>
      <c r="AF137" s="393">
        <f t="shared" si="156"/>
        <v>0</v>
      </c>
      <c r="AG137" s="392">
        <f t="shared" si="157"/>
        <v>0</v>
      </c>
      <c r="AH137" s="388">
        <f t="shared" si="158"/>
        <v>0</v>
      </c>
      <c r="AI137" s="395">
        <f t="shared" si="159"/>
        <v>0</v>
      </c>
      <c r="AJ137" s="396">
        <f t="shared" si="160"/>
        <v>0</v>
      </c>
      <c r="AK137" s="388">
        <f t="shared" si="161"/>
        <v>0</v>
      </c>
      <c r="AL137" s="397">
        <f t="shared" si="162"/>
        <v>7</v>
      </c>
      <c r="AM137" s="393">
        <f t="shared" si="163"/>
        <v>6</v>
      </c>
      <c r="AN137" s="393">
        <f t="shared" si="164"/>
        <v>6</v>
      </c>
      <c r="AO137" s="393">
        <f t="shared" si="165"/>
        <v>6</v>
      </c>
      <c r="AP137" s="393">
        <f t="shared" si="166"/>
        <v>6</v>
      </c>
      <c r="AQ137" s="393">
        <f t="shared" si="167"/>
        <v>6</v>
      </c>
      <c r="AR137" s="393">
        <f t="shared" si="168"/>
        <v>6</v>
      </c>
      <c r="AS137" s="393">
        <f t="shared" si="169"/>
        <v>6</v>
      </c>
      <c r="AT137" s="393">
        <f t="shared" si="170"/>
        <v>6</v>
      </c>
      <c r="AU137" s="393">
        <f t="shared" si="171"/>
        <v>6</v>
      </c>
      <c r="AV137" s="393">
        <f t="shared" si="172"/>
        <v>6</v>
      </c>
      <c r="AW137" s="393">
        <f t="shared" si="173"/>
        <v>6</v>
      </c>
      <c r="AX137" s="393">
        <f t="shared" si="174"/>
        <v>6</v>
      </c>
      <c r="AY137" s="393">
        <f t="shared" si="175"/>
        <v>6</v>
      </c>
      <c r="AZ137" s="393">
        <f t="shared" si="176"/>
        <v>6</v>
      </c>
      <c r="BA137" s="393">
        <f t="shared" si="177"/>
        <v>6</v>
      </c>
      <c r="BB137" s="393">
        <f t="shared" si="178"/>
        <v>6</v>
      </c>
      <c r="BC137" s="393">
        <f t="shared" si="179"/>
        <v>6</v>
      </c>
      <c r="BD137" s="393">
        <f t="shared" si="129"/>
        <v>6</v>
      </c>
      <c r="BE137" s="393">
        <f t="shared" si="180"/>
        <v>12</v>
      </c>
      <c r="BF137" s="393">
        <f t="shared" si="181"/>
        <v>12</v>
      </c>
      <c r="BG137" s="393">
        <f t="shared" si="182"/>
        <v>12</v>
      </c>
      <c r="BH137" s="398">
        <f t="shared" si="183"/>
        <v>0</v>
      </c>
      <c r="BI137" s="398">
        <f t="shared" si="184"/>
        <v>0</v>
      </c>
      <c r="BJ137" s="398">
        <f t="shared" si="185"/>
        <v>0</v>
      </c>
      <c r="BK137" s="398">
        <f t="shared" si="186"/>
        <v>0</v>
      </c>
      <c r="BL137" s="398">
        <f t="shared" si="187"/>
        <v>0</v>
      </c>
      <c r="BM137" s="387">
        <f t="shared" si="188"/>
        <v>0</v>
      </c>
      <c r="BN137" s="398">
        <f t="shared" si="189"/>
        <v>0</v>
      </c>
      <c r="BO137" s="398">
        <f t="shared" si="190"/>
        <v>0</v>
      </c>
      <c r="BP137" s="398">
        <f t="shared" si="191"/>
        <v>0</v>
      </c>
      <c r="BQ137" s="398">
        <f t="shared" si="192"/>
        <v>0</v>
      </c>
      <c r="BR137" s="398">
        <f t="shared" si="193"/>
        <v>0</v>
      </c>
      <c r="BS137" s="398">
        <f t="shared" si="194"/>
        <v>0</v>
      </c>
      <c r="BT137" s="398">
        <f t="shared" si="195"/>
        <v>0</v>
      </c>
      <c r="BU137" s="398">
        <f t="shared" si="196"/>
        <v>0</v>
      </c>
      <c r="BV137" s="398">
        <f t="shared" si="197"/>
        <v>0</v>
      </c>
      <c r="BW137" s="398">
        <f t="shared" si="198"/>
        <v>0</v>
      </c>
      <c r="BX137" s="398">
        <f t="shared" si="199"/>
        <v>0</v>
      </c>
      <c r="BY137" s="398">
        <f t="shared" si="200"/>
        <v>0</v>
      </c>
      <c r="BZ137" s="398">
        <f t="shared" si="201"/>
        <v>0</v>
      </c>
      <c r="CA137" s="398">
        <f t="shared" si="202"/>
        <v>0</v>
      </c>
      <c r="CB137" s="398">
        <f t="shared" si="203"/>
        <v>0</v>
      </c>
      <c r="CC137" s="398">
        <f t="shared" si="204"/>
        <v>0</v>
      </c>
      <c r="CD137" s="398">
        <f t="shared" si="205"/>
        <v>0</v>
      </c>
      <c r="CE137" s="398">
        <f t="shared" si="206"/>
        <v>0</v>
      </c>
      <c r="CF137" s="398">
        <f t="shared" si="207"/>
        <v>0</v>
      </c>
      <c r="CG137" s="398">
        <f t="shared" si="208"/>
        <v>0</v>
      </c>
      <c r="CH137" s="398">
        <f t="shared" si="209"/>
        <v>0</v>
      </c>
      <c r="CI137" s="398">
        <f t="shared" si="210"/>
        <v>0</v>
      </c>
      <c r="CJ137" s="399"/>
      <c r="CK137" s="400" t="s">
        <v>339</v>
      </c>
      <c r="CL137" s="399">
        <f t="shared" si="211"/>
        <v>0</v>
      </c>
      <c r="CM137" s="399">
        <f t="shared" si="212"/>
        <v>0</v>
      </c>
      <c r="CN137" s="399">
        <f t="shared" si="213"/>
        <v>0</v>
      </c>
      <c r="CO137" s="399">
        <f t="shared" si="214"/>
        <v>0</v>
      </c>
      <c r="CP137" s="399">
        <f t="shared" si="215"/>
        <v>0</v>
      </c>
      <c r="CQ137" s="399">
        <f t="shared" si="216"/>
        <v>0</v>
      </c>
      <c r="CR137" s="399">
        <f t="shared" si="217"/>
        <v>0</v>
      </c>
      <c r="CS137" s="399">
        <f t="shared" si="218"/>
        <v>0</v>
      </c>
      <c r="CT137" s="399">
        <f t="shared" si="219"/>
        <v>0</v>
      </c>
      <c r="CU137" s="399">
        <f t="shared" si="220"/>
        <v>0</v>
      </c>
      <c r="CV137" s="399">
        <f t="shared" si="221"/>
        <v>0</v>
      </c>
      <c r="CW137" s="399">
        <f t="shared" si="222"/>
        <v>0</v>
      </c>
      <c r="CX137" s="399">
        <f t="shared" si="223"/>
        <v>0</v>
      </c>
      <c r="CY137" s="399">
        <f t="shared" si="224"/>
        <v>0</v>
      </c>
      <c r="CZ137" s="399">
        <f t="shared" si="225"/>
        <v>0</v>
      </c>
      <c r="DA137" s="399">
        <f t="shared" si="226"/>
        <v>0</v>
      </c>
      <c r="DB137" s="399">
        <f t="shared" si="227"/>
        <v>0</v>
      </c>
      <c r="DC137" s="399">
        <f t="shared" si="228"/>
        <v>0</v>
      </c>
      <c r="DD137" s="399">
        <f t="shared" si="229"/>
        <v>0</v>
      </c>
      <c r="DE137" s="399">
        <f t="shared" si="230"/>
        <v>0</v>
      </c>
      <c r="DF137" s="399">
        <f t="shared" si="126"/>
        <v>0</v>
      </c>
      <c r="DG137" s="399">
        <f t="shared" si="231"/>
        <v>0</v>
      </c>
      <c r="DH137" s="399">
        <f t="shared" si="127"/>
        <v>0</v>
      </c>
      <c r="DI137" s="399">
        <f t="shared" si="128"/>
        <v>0</v>
      </c>
      <c r="DJ137" s="399">
        <f t="shared" si="232"/>
        <v>0</v>
      </c>
      <c r="DK137" s="399">
        <f t="shared" si="123"/>
        <v>0</v>
      </c>
      <c r="DL137" s="399">
        <f t="shared" si="124"/>
        <v>0</v>
      </c>
      <c r="DM137" s="399">
        <f t="shared" si="234"/>
        <v>0</v>
      </c>
      <c r="DN137" s="399">
        <f t="shared" si="125"/>
        <v>0</v>
      </c>
      <c r="DO137" s="399">
        <f t="shared" si="233"/>
        <v>0</v>
      </c>
      <c r="DP137" s="398"/>
      <c r="DQ137" s="399"/>
      <c r="DR137" s="399"/>
      <c r="DS137" s="399">
        <f t="shared" ref="DS137:DS200" si="235">+F137/8</f>
        <v>0</v>
      </c>
      <c r="DT137" s="399">
        <f t="shared" si="130"/>
        <v>0</v>
      </c>
      <c r="DU137" s="399"/>
      <c r="DV137" s="411"/>
      <c r="DW137" s="645"/>
    </row>
    <row r="138" spans="1:127" ht="20.100000000000001" hidden="1" customHeight="1">
      <c r="A138" s="663">
        <f t="shared" si="131"/>
        <v>102</v>
      </c>
      <c r="B138" s="664" t="s">
        <v>380</v>
      </c>
      <c r="C138" s="385" t="s">
        <v>344</v>
      </c>
      <c r="D138" s="385" t="s">
        <v>226</v>
      </c>
      <c r="E138" s="385">
        <v>2018</v>
      </c>
      <c r="F138" s="386"/>
      <c r="G138" s="387">
        <f t="shared" si="132"/>
        <v>4</v>
      </c>
      <c r="H138" s="387">
        <f t="shared" si="133"/>
        <v>0</v>
      </c>
      <c r="I138" s="387">
        <f t="shared" si="134"/>
        <v>4</v>
      </c>
      <c r="J138" s="388">
        <f t="shared" si="135"/>
        <v>0</v>
      </c>
      <c r="K138" s="389">
        <f t="shared" si="136"/>
        <v>0</v>
      </c>
      <c r="L138" s="390">
        <f t="shared" si="137"/>
        <v>0.5</v>
      </c>
      <c r="M138" s="391" t="str">
        <f t="shared" si="138"/>
        <v>I</v>
      </c>
      <c r="N138" s="389">
        <f t="shared" si="139"/>
        <v>0</v>
      </c>
      <c r="O138" s="388">
        <f t="shared" si="140"/>
        <v>0</v>
      </c>
      <c r="P138" s="388">
        <f t="shared" si="141"/>
        <v>0</v>
      </c>
      <c r="Q138" s="392">
        <f t="shared" si="142"/>
        <v>0</v>
      </c>
      <c r="R138" s="393">
        <f t="shared" si="143"/>
        <v>0</v>
      </c>
      <c r="S138" s="393">
        <f t="shared" si="144"/>
        <v>0</v>
      </c>
      <c r="T138" s="392">
        <f t="shared" si="145"/>
        <v>0</v>
      </c>
      <c r="U138" s="393">
        <f t="shared" si="146"/>
        <v>0</v>
      </c>
      <c r="V138" s="393">
        <f t="shared" si="147"/>
        <v>0</v>
      </c>
      <c r="W138" s="392">
        <f t="shared" si="148"/>
        <v>0</v>
      </c>
      <c r="X138" s="393">
        <f t="shared" si="149"/>
        <v>0</v>
      </c>
      <c r="Y138" s="393">
        <f t="shared" si="150"/>
        <v>0</v>
      </c>
      <c r="Z138" s="392">
        <f t="shared" si="151"/>
        <v>0</v>
      </c>
      <c r="AA138" s="393">
        <f t="shared" si="152"/>
        <v>0</v>
      </c>
      <c r="AB138" s="393">
        <f t="shared" si="153"/>
        <v>0</v>
      </c>
      <c r="AC138" s="392">
        <f t="shared" si="154"/>
        <v>0</v>
      </c>
      <c r="AD138" s="393">
        <f t="shared" si="155"/>
        <v>0</v>
      </c>
      <c r="AE138" s="394">
        <f t="shared" si="8"/>
        <v>2021</v>
      </c>
      <c r="AF138" s="393">
        <f t="shared" si="156"/>
        <v>0</v>
      </c>
      <c r="AG138" s="392">
        <f t="shared" si="157"/>
        <v>0</v>
      </c>
      <c r="AH138" s="388">
        <f t="shared" si="158"/>
        <v>0</v>
      </c>
      <c r="AI138" s="395">
        <f t="shared" si="159"/>
        <v>0</v>
      </c>
      <c r="AJ138" s="396">
        <f t="shared" si="160"/>
        <v>0</v>
      </c>
      <c r="AK138" s="388">
        <f t="shared" si="161"/>
        <v>0</v>
      </c>
      <c r="AL138" s="397">
        <f t="shared" si="162"/>
        <v>7</v>
      </c>
      <c r="AM138" s="393">
        <f t="shared" si="163"/>
        <v>6</v>
      </c>
      <c r="AN138" s="393">
        <f t="shared" si="164"/>
        <v>6</v>
      </c>
      <c r="AO138" s="393">
        <f t="shared" si="165"/>
        <v>6</v>
      </c>
      <c r="AP138" s="393">
        <f t="shared" si="166"/>
        <v>6</v>
      </c>
      <c r="AQ138" s="393">
        <f t="shared" si="167"/>
        <v>6</v>
      </c>
      <c r="AR138" s="393">
        <f t="shared" si="168"/>
        <v>6</v>
      </c>
      <c r="AS138" s="393">
        <f t="shared" si="169"/>
        <v>6</v>
      </c>
      <c r="AT138" s="393">
        <f t="shared" si="170"/>
        <v>6</v>
      </c>
      <c r="AU138" s="393">
        <f t="shared" si="171"/>
        <v>6</v>
      </c>
      <c r="AV138" s="393">
        <f t="shared" si="172"/>
        <v>6</v>
      </c>
      <c r="AW138" s="393">
        <f t="shared" si="173"/>
        <v>6</v>
      </c>
      <c r="AX138" s="393">
        <f t="shared" si="174"/>
        <v>6</v>
      </c>
      <c r="AY138" s="393">
        <f t="shared" si="175"/>
        <v>6</v>
      </c>
      <c r="AZ138" s="393">
        <f t="shared" si="176"/>
        <v>6</v>
      </c>
      <c r="BA138" s="393">
        <f t="shared" si="177"/>
        <v>6</v>
      </c>
      <c r="BB138" s="393">
        <f t="shared" si="178"/>
        <v>6</v>
      </c>
      <c r="BC138" s="393">
        <f t="shared" si="179"/>
        <v>6</v>
      </c>
      <c r="BD138" s="393">
        <f t="shared" si="129"/>
        <v>6</v>
      </c>
      <c r="BE138" s="393">
        <f t="shared" si="180"/>
        <v>12</v>
      </c>
      <c r="BF138" s="393">
        <f t="shared" si="181"/>
        <v>12</v>
      </c>
      <c r="BG138" s="393">
        <f t="shared" si="182"/>
        <v>12</v>
      </c>
      <c r="BH138" s="398">
        <f t="shared" si="183"/>
        <v>0</v>
      </c>
      <c r="BI138" s="398">
        <f t="shared" si="184"/>
        <v>0</v>
      </c>
      <c r="BJ138" s="398">
        <f t="shared" si="185"/>
        <v>0</v>
      </c>
      <c r="BK138" s="398">
        <f t="shared" si="186"/>
        <v>0</v>
      </c>
      <c r="BL138" s="398">
        <f t="shared" si="187"/>
        <v>0</v>
      </c>
      <c r="BM138" s="387">
        <f t="shared" si="188"/>
        <v>0</v>
      </c>
      <c r="BN138" s="398">
        <f t="shared" si="189"/>
        <v>0</v>
      </c>
      <c r="BO138" s="398">
        <f t="shared" si="190"/>
        <v>0</v>
      </c>
      <c r="BP138" s="398">
        <f t="shared" si="191"/>
        <v>0</v>
      </c>
      <c r="BQ138" s="398">
        <f t="shared" si="192"/>
        <v>0</v>
      </c>
      <c r="BR138" s="398">
        <f t="shared" si="193"/>
        <v>0</v>
      </c>
      <c r="BS138" s="398">
        <f t="shared" si="194"/>
        <v>0</v>
      </c>
      <c r="BT138" s="398">
        <f t="shared" si="195"/>
        <v>0</v>
      </c>
      <c r="BU138" s="398">
        <f t="shared" si="196"/>
        <v>0</v>
      </c>
      <c r="BV138" s="398">
        <f t="shared" si="197"/>
        <v>0</v>
      </c>
      <c r="BW138" s="398">
        <f t="shared" si="198"/>
        <v>0</v>
      </c>
      <c r="BX138" s="398">
        <f t="shared" si="199"/>
        <v>0</v>
      </c>
      <c r="BY138" s="398">
        <f t="shared" si="200"/>
        <v>0</v>
      </c>
      <c r="BZ138" s="398">
        <f t="shared" si="201"/>
        <v>0</v>
      </c>
      <c r="CA138" s="398">
        <f t="shared" si="202"/>
        <v>0</v>
      </c>
      <c r="CB138" s="398">
        <f t="shared" si="203"/>
        <v>0</v>
      </c>
      <c r="CC138" s="398">
        <f t="shared" si="204"/>
        <v>0</v>
      </c>
      <c r="CD138" s="398">
        <f t="shared" si="205"/>
        <v>0</v>
      </c>
      <c r="CE138" s="398">
        <f t="shared" si="206"/>
        <v>0</v>
      </c>
      <c r="CF138" s="398">
        <f t="shared" si="207"/>
        <v>0</v>
      </c>
      <c r="CG138" s="398">
        <f t="shared" si="208"/>
        <v>0</v>
      </c>
      <c r="CH138" s="398">
        <f t="shared" si="209"/>
        <v>0</v>
      </c>
      <c r="CI138" s="398">
        <f t="shared" si="210"/>
        <v>0</v>
      </c>
      <c r="CJ138" s="399"/>
      <c r="CK138" s="400" t="s">
        <v>339</v>
      </c>
      <c r="CL138" s="399">
        <f t="shared" si="211"/>
        <v>0</v>
      </c>
      <c r="CM138" s="399">
        <f t="shared" si="212"/>
        <v>0</v>
      </c>
      <c r="CN138" s="399">
        <f t="shared" si="213"/>
        <v>0</v>
      </c>
      <c r="CO138" s="399">
        <f t="shared" si="214"/>
        <v>0</v>
      </c>
      <c r="CP138" s="399">
        <f t="shared" si="215"/>
        <v>0</v>
      </c>
      <c r="CQ138" s="399">
        <f t="shared" si="216"/>
        <v>0</v>
      </c>
      <c r="CR138" s="399">
        <f t="shared" si="217"/>
        <v>0</v>
      </c>
      <c r="CS138" s="399">
        <f t="shared" si="218"/>
        <v>0</v>
      </c>
      <c r="CT138" s="399">
        <f t="shared" si="219"/>
        <v>0</v>
      </c>
      <c r="CU138" s="399">
        <f t="shared" si="220"/>
        <v>0</v>
      </c>
      <c r="CV138" s="399">
        <f t="shared" si="221"/>
        <v>0</v>
      </c>
      <c r="CW138" s="399">
        <f t="shared" si="222"/>
        <v>0</v>
      </c>
      <c r="CX138" s="399">
        <f t="shared" si="223"/>
        <v>0</v>
      </c>
      <c r="CY138" s="399">
        <f t="shared" si="224"/>
        <v>0</v>
      </c>
      <c r="CZ138" s="399">
        <f t="shared" si="225"/>
        <v>0</v>
      </c>
      <c r="DA138" s="399">
        <f t="shared" si="226"/>
        <v>0</v>
      </c>
      <c r="DB138" s="399">
        <f t="shared" si="227"/>
        <v>0</v>
      </c>
      <c r="DC138" s="399">
        <f t="shared" si="228"/>
        <v>0</v>
      </c>
      <c r="DD138" s="399">
        <f t="shared" si="229"/>
        <v>0</v>
      </c>
      <c r="DE138" s="399">
        <f t="shared" si="230"/>
        <v>0</v>
      </c>
      <c r="DF138" s="399">
        <f t="shared" si="126"/>
        <v>0</v>
      </c>
      <c r="DG138" s="399">
        <f t="shared" si="231"/>
        <v>0</v>
      </c>
      <c r="DH138" s="399">
        <f t="shared" si="127"/>
        <v>0</v>
      </c>
      <c r="DI138" s="399">
        <f t="shared" si="128"/>
        <v>0</v>
      </c>
      <c r="DJ138" s="399">
        <f t="shared" si="232"/>
        <v>0</v>
      </c>
      <c r="DK138" s="399">
        <f t="shared" si="123"/>
        <v>0</v>
      </c>
      <c r="DL138" s="399">
        <f t="shared" si="124"/>
        <v>0</v>
      </c>
      <c r="DM138" s="399">
        <f t="shared" si="234"/>
        <v>0</v>
      </c>
      <c r="DN138" s="399">
        <f t="shared" si="125"/>
        <v>0</v>
      </c>
      <c r="DO138" s="399">
        <f t="shared" si="233"/>
        <v>0</v>
      </c>
      <c r="DP138" s="398"/>
      <c r="DQ138" s="399"/>
      <c r="DR138" s="399"/>
      <c r="DS138" s="399">
        <f t="shared" si="235"/>
        <v>0</v>
      </c>
      <c r="DT138" s="399">
        <f t="shared" si="130"/>
        <v>0</v>
      </c>
      <c r="DU138" s="399"/>
      <c r="DV138" s="411"/>
      <c r="DW138" s="645"/>
    </row>
    <row r="139" spans="1:127" ht="20.100000000000001" hidden="1" customHeight="1">
      <c r="A139" s="663">
        <f t="shared" si="131"/>
        <v>103</v>
      </c>
      <c r="B139" s="664" t="s">
        <v>380</v>
      </c>
      <c r="C139" s="385" t="s">
        <v>344</v>
      </c>
      <c r="D139" s="385" t="s">
        <v>226</v>
      </c>
      <c r="E139" s="385">
        <v>2018</v>
      </c>
      <c r="F139" s="386"/>
      <c r="G139" s="387">
        <f t="shared" si="132"/>
        <v>4</v>
      </c>
      <c r="H139" s="387">
        <f t="shared" si="133"/>
        <v>0</v>
      </c>
      <c r="I139" s="387">
        <f t="shared" si="134"/>
        <v>4</v>
      </c>
      <c r="J139" s="388">
        <f t="shared" si="135"/>
        <v>0</v>
      </c>
      <c r="K139" s="389">
        <f t="shared" si="136"/>
        <v>0</v>
      </c>
      <c r="L139" s="390">
        <f t="shared" si="137"/>
        <v>0.5</v>
      </c>
      <c r="M139" s="391" t="str">
        <f t="shared" si="138"/>
        <v>I</v>
      </c>
      <c r="N139" s="389">
        <f t="shared" si="139"/>
        <v>0</v>
      </c>
      <c r="O139" s="388">
        <f t="shared" si="140"/>
        <v>0</v>
      </c>
      <c r="P139" s="388">
        <f t="shared" si="141"/>
        <v>0</v>
      </c>
      <c r="Q139" s="392">
        <f t="shared" si="142"/>
        <v>0</v>
      </c>
      <c r="R139" s="393">
        <f t="shared" si="143"/>
        <v>0</v>
      </c>
      <c r="S139" s="393">
        <f t="shared" si="144"/>
        <v>0</v>
      </c>
      <c r="T139" s="392">
        <f t="shared" si="145"/>
        <v>0</v>
      </c>
      <c r="U139" s="393">
        <f t="shared" si="146"/>
        <v>0</v>
      </c>
      <c r="V139" s="393">
        <f t="shared" si="147"/>
        <v>0</v>
      </c>
      <c r="W139" s="392">
        <f t="shared" si="148"/>
        <v>0</v>
      </c>
      <c r="X139" s="393">
        <f t="shared" si="149"/>
        <v>0</v>
      </c>
      <c r="Y139" s="393">
        <f t="shared" si="150"/>
        <v>0</v>
      </c>
      <c r="Z139" s="392">
        <f t="shared" si="151"/>
        <v>0</v>
      </c>
      <c r="AA139" s="393">
        <f t="shared" si="152"/>
        <v>0</v>
      </c>
      <c r="AB139" s="393">
        <f t="shared" si="153"/>
        <v>0</v>
      </c>
      <c r="AC139" s="392">
        <f t="shared" si="154"/>
        <v>0</v>
      </c>
      <c r="AD139" s="393">
        <f t="shared" si="155"/>
        <v>0</v>
      </c>
      <c r="AE139" s="394">
        <f t="shared" si="8"/>
        <v>2021</v>
      </c>
      <c r="AF139" s="393">
        <f t="shared" si="156"/>
        <v>0</v>
      </c>
      <c r="AG139" s="392">
        <f t="shared" si="157"/>
        <v>0</v>
      </c>
      <c r="AH139" s="388">
        <f t="shared" si="158"/>
        <v>0</v>
      </c>
      <c r="AI139" s="395">
        <f t="shared" si="159"/>
        <v>0</v>
      </c>
      <c r="AJ139" s="396">
        <f t="shared" si="160"/>
        <v>0</v>
      </c>
      <c r="AK139" s="388">
        <f t="shared" si="161"/>
        <v>0</v>
      </c>
      <c r="AL139" s="397">
        <f t="shared" si="162"/>
        <v>7</v>
      </c>
      <c r="AM139" s="393">
        <f t="shared" si="163"/>
        <v>6</v>
      </c>
      <c r="AN139" s="393">
        <f t="shared" si="164"/>
        <v>6</v>
      </c>
      <c r="AO139" s="393">
        <f t="shared" si="165"/>
        <v>6</v>
      </c>
      <c r="AP139" s="393">
        <f t="shared" si="166"/>
        <v>6</v>
      </c>
      <c r="AQ139" s="393">
        <f t="shared" si="167"/>
        <v>6</v>
      </c>
      <c r="AR139" s="393">
        <f t="shared" si="168"/>
        <v>6</v>
      </c>
      <c r="AS139" s="393">
        <f t="shared" si="169"/>
        <v>6</v>
      </c>
      <c r="AT139" s="393">
        <f t="shared" si="170"/>
        <v>6</v>
      </c>
      <c r="AU139" s="393">
        <f t="shared" si="171"/>
        <v>6</v>
      </c>
      <c r="AV139" s="393">
        <f t="shared" si="172"/>
        <v>6</v>
      </c>
      <c r="AW139" s="393">
        <f t="shared" si="173"/>
        <v>6</v>
      </c>
      <c r="AX139" s="393">
        <f t="shared" si="174"/>
        <v>6</v>
      </c>
      <c r="AY139" s="393">
        <f t="shared" si="175"/>
        <v>6</v>
      </c>
      <c r="AZ139" s="393">
        <f t="shared" si="176"/>
        <v>6</v>
      </c>
      <c r="BA139" s="393">
        <f t="shared" si="177"/>
        <v>6</v>
      </c>
      <c r="BB139" s="393">
        <f t="shared" si="178"/>
        <v>6</v>
      </c>
      <c r="BC139" s="393">
        <f t="shared" si="179"/>
        <v>6</v>
      </c>
      <c r="BD139" s="393">
        <f t="shared" si="129"/>
        <v>6</v>
      </c>
      <c r="BE139" s="393">
        <f t="shared" si="180"/>
        <v>12</v>
      </c>
      <c r="BF139" s="393">
        <f t="shared" si="181"/>
        <v>12</v>
      </c>
      <c r="BG139" s="393">
        <f t="shared" si="182"/>
        <v>12</v>
      </c>
      <c r="BH139" s="398">
        <f t="shared" si="183"/>
        <v>0</v>
      </c>
      <c r="BI139" s="398">
        <f t="shared" si="184"/>
        <v>0</v>
      </c>
      <c r="BJ139" s="398">
        <f t="shared" si="185"/>
        <v>0</v>
      </c>
      <c r="BK139" s="398">
        <f t="shared" si="186"/>
        <v>0</v>
      </c>
      <c r="BL139" s="398">
        <f t="shared" si="187"/>
        <v>0</v>
      </c>
      <c r="BM139" s="387">
        <f t="shared" si="188"/>
        <v>0</v>
      </c>
      <c r="BN139" s="398">
        <f t="shared" si="189"/>
        <v>0</v>
      </c>
      <c r="BO139" s="398">
        <f t="shared" si="190"/>
        <v>0</v>
      </c>
      <c r="BP139" s="398">
        <f t="shared" si="191"/>
        <v>0</v>
      </c>
      <c r="BQ139" s="398">
        <f t="shared" si="192"/>
        <v>0</v>
      </c>
      <c r="BR139" s="398">
        <f t="shared" si="193"/>
        <v>0</v>
      </c>
      <c r="BS139" s="398">
        <f t="shared" si="194"/>
        <v>0</v>
      </c>
      <c r="BT139" s="398">
        <f t="shared" si="195"/>
        <v>0</v>
      </c>
      <c r="BU139" s="398">
        <f t="shared" si="196"/>
        <v>0</v>
      </c>
      <c r="BV139" s="398">
        <f t="shared" si="197"/>
        <v>0</v>
      </c>
      <c r="BW139" s="398">
        <f t="shared" si="198"/>
        <v>0</v>
      </c>
      <c r="BX139" s="398">
        <f t="shared" si="199"/>
        <v>0</v>
      </c>
      <c r="BY139" s="398">
        <f t="shared" si="200"/>
        <v>0</v>
      </c>
      <c r="BZ139" s="398">
        <f t="shared" si="201"/>
        <v>0</v>
      </c>
      <c r="CA139" s="398">
        <f t="shared" si="202"/>
        <v>0</v>
      </c>
      <c r="CB139" s="398">
        <f t="shared" si="203"/>
        <v>0</v>
      </c>
      <c r="CC139" s="398">
        <f t="shared" si="204"/>
        <v>0</v>
      </c>
      <c r="CD139" s="398">
        <f t="shared" si="205"/>
        <v>0</v>
      </c>
      <c r="CE139" s="398">
        <f t="shared" si="206"/>
        <v>0</v>
      </c>
      <c r="CF139" s="398">
        <f t="shared" si="207"/>
        <v>0</v>
      </c>
      <c r="CG139" s="398">
        <f t="shared" si="208"/>
        <v>0</v>
      </c>
      <c r="CH139" s="398">
        <f t="shared" si="209"/>
        <v>0</v>
      </c>
      <c r="CI139" s="398">
        <f t="shared" si="210"/>
        <v>0</v>
      </c>
      <c r="CJ139" s="399"/>
      <c r="CK139" s="400" t="s">
        <v>339</v>
      </c>
      <c r="CL139" s="399">
        <f t="shared" si="211"/>
        <v>0</v>
      </c>
      <c r="CM139" s="399">
        <f t="shared" si="212"/>
        <v>0</v>
      </c>
      <c r="CN139" s="399">
        <f t="shared" si="213"/>
        <v>0</v>
      </c>
      <c r="CO139" s="399">
        <f t="shared" si="214"/>
        <v>0</v>
      </c>
      <c r="CP139" s="399">
        <f t="shared" si="215"/>
        <v>0</v>
      </c>
      <c r="CQ139" s="399">
        <f t="shared" si="216"/>
        <v>0</v>
      </c>
      <c r="CR139" s="399">
        <f t="shared" si="217"/>
        <v>0</v>
      </c>
      <c r="CS139" s="399">
        <f t="shared" si="218"/>
        <v>0</v>
      </c>
      <c r="CT139" s="399">
        <f t="shared" si="219"/>
        <v>0</v>
      </c>
      <c r="CU139" s="399">
        <f t="shared" si="220"/>
        <v>0</v>
      </c>
      <c r="CV139" s="399">
        <f t="shared" si="221"/>
        <v>0</v>
      </c>
      <c r="CW139" s="399">
        <f t="shared" si="222"/>
        <v>0</v>
      </c>
      <c r="CX139" s="399">
        <f t="shared" si="223"/>
        <v>0</v>
      </c>
      <c r="CY139" s="399">
        <f t="shared" si="224"/>
        <v>0</v>
      </c>
      <c r="CZ139" s="399">
        <f t="shared" si="225"/>
        <v>0</v>
      </c>
      <c r="DA139" s="399">
        <f t="shared" si="226"/>
        <v>0</v>
      </c>
      <c r="DB139" s="399">
        <f t="shared" si="227"/>
        <v>0</v>
      </c>
      <c r="DC139" s="399">
        <f t="shared" si="228"/>
        <v>0</v>
      </c>
      <c r="DD139" s="399">
        <f t="shared" si="229"/>
        <v>0</v>
      </c>
      <c r="DE139" s="399">
        <f t="shared" si="230"/>
        <v>0</v>
      </c>
      <c r="DF139" s="399">
        <f t="shared" si="126"/>
        <v>0</v>
      </c>
      <c r="DG139" s="399">
        <f t="shared" si="231"/>
        <v>0</v>
      </c>
      <c r="DH139" s="399">
        <f t="shared" si="127"/>
        <v>0</v>
      </c>
      <c r="DI139" s="399">
        <f t="shared" si="128"/>
        <v>0</v>
      </c>
      <c r="DJ139" s="399">
        <f t="shared" si="232"/>
        <v>0</v>
      </c>
      <c r="DK139" s="399">
        <f t="shared" si="123"/>
        <v>0</v>
      </c>
      <c r="DL139" s="399">
        <f t="shared" si="124"/>
        <v>0</v>
      </c>
      <c r="DM139" s="399">
        <f t="shared" si="234"/>
        <v>0</v>
      </c>
      <c r="DN139" s="399">
        <f t="shared" si="125"/>
        <v>0</v>
      </c>
      <c r="DO139" s="399">
        <f t="shared" si="233"/>
        <v>0</v>
      </c>
      <c r="DP139" s="398"/>
      <c r="DQ139" s="399"/>
      <c r="DR139" s="399"/>
      <c r="DS139" s="399">
        <f t="shared" si="235"/>
        <v>0</v>
      </c>
      <c r="DT139" s="399">
        <f t="shared" si="130"/>
        <v>0</v>
      </c>
      <c r="DU139" s="399"/>
      <c r="DV139" s="411"/>
      <c r="DW139" s="645"/>
    </row>
    <row r="140" spans="1:127" ht="20.100000000000001" hidden="1" customHeight="1">
      <c r="A140" s="663">
        <f t="shared" si="131"/>
        <v>104</v>
      </c>
      <c r="B140" s="664" t="s">
        <v>380</v>
      </c>
      <c r="C140" s="385" t="s">
        <v>344</v>
      </c>
      <c r="D140" s="385" t="s">
        <v>226</v>
      </c>
      <c r="E140" s="385">
        <v>2018</v>
      </c>
      <c r="F140" s="386"/>
      <c r="G140" s="387">
        <f t="shared" si="132"/>
        <v>4</v>
      </c>
      <c r="H140" s="387">
        <f t="shared" si="133"/>
        <v>0</v>
      </c>
      <c r="I140" s="387">
        <f t="shared" si="134"/>
        <v>4</v>
      </c>
      <c r="J140" s="388">
        <f t="shared" si="135"/>
        <v>0</v>
      </c>
      <c r="K140" s="389">
        <f t="shared" si="136"/>
        <v>0</v>
      </c>
      <c r="L140" s="390">
        <f t="shared" si="137"/>
        <v>0.5</v>
      </c>
      <c r="M140" s="391" t="str">
        <f t="shared" si="138"/>
        <v>I</v>
      </c>
      <c r="N140" s="389">
        <f t="shared" si="139"/>
        <v>0</v>
      </c>
      <c r="O140" s="388">
        <f t="shared" si="140"/>
        <v>0</v>
      </c>
      <c r="P140" s="388">
        <f t="shared" si="141"/>
        <v>0</v>
      </c>
      <c r="Q140" s="392">
        <f t="shared" si="142"/>
        <v>0</v>
      </c>
      <c r="R140" s="393">
        <f t="shared" si="143"/>
        <v>0</v>
      </c>
      <c r="S140" s="393">
        <f t="shared" si="144"/>
        <v>0</v>
      </c>
      <c r="T140" s="392">
        <f t="shared" si="145"/>
        <v>0</v>
      </c>
      <c r="U140" s="393">
        <f t="shared" si="146"/>
        <v>0</v>
      </c>
      <c r="V140" s="393">
        <f t="shared" si="147"/>
        <v>0</v>
      </c>
      <c r="W140" s="392">
        <f t="shared" si="148"/>
        <v>0</v>
      </c>
      <c r="X140" s="393">
        <f t="shared" si="149"/>
        <v>0</v>
      </c>
      <c r="Y140" s="393">
        <f t="shared" si="150"/>
        <v>0</v>
      </c>
      <c r="Z140" s="392">
        <f t="shared" si="151"/>
        <v>0</v>
      </c>
      <c r="AA140" s="393">
        <f t="shared" si="152"/>
        <v>0</v>
      </c>
      <c r="AB140" s="393">
        <f t="shared" si="153"/>
        <v>0</v>
      </c>
      <c r="AC140" s="392">
        <f t="shared" si="154"/>
        <v>0</v>
      </c>
      <c r="AD140" s="393">
        <f t="shared" si="155"/>
        <v>0</v>
      </c>
      <c r="AE140" s="394">
        <f t="shared" si="8"/>
        <v>2021</v>
      </c>
      <c r="AF140" s="393">
        <f t="shared" si="156"/>
        <v>0</v>
      </c>
      <c r="AG140" s="392">
        <f t="shared" si="157"/>
        <v>0</v>
      </c>
      <c r="AH140" s="388">
        <f t="shared" si="158"/>
        <v>0</v>
      </c>
      <c r="AI140" s="395">
        <f t="shared" si="159"/>
        <v>0</v>
      </c>
      <c r="AJ140" s="396">
        <f t="shared" si="160"/>
        <v>0</v>
      </c>
      <c r="AK140" s="388">
        <f t="shared" si="161"/>
        <v>0</v>
      </c>
      <c r="AL140" s="397">
        <f t="shared" si="162"/>
        <v>7</v>
      </c>
      <c r="AM140" s="393">
        <f t="shared" si="163"/>
        <v>6</v>
      </c>
      <c r="AN140" s="393">
        <f t="shared" si="164"/>
        <v>6</v>
      </c>
      <c r="AO140" s="393">
        <f t="shared" si="165"/>
        <v>6</v>
      </c>
      <c r="AP140" s="393">
        <f t="shared" si="166"/>
        <v>6</v>
      </c>
      <c r="AQ140" s="393">
        <f t="shared" si="167"/>
        <v>6</v>
      </c>
      <c r="AR140" s="393">
        <f t="shared" si="168"/>
        <v>6</v>
      </c>
      <c r="AS140" s="393">
        <f t="shared" si="169"/>
        <v>6</v>
      </c>
      <c r="AT140" s="393">
        <f t="shared" si="170"/>
        <v>6</v>
      </c>
      <c r="AU140" s="393">
        <f t="shared" si="171"/>
        <v>6</v>
      </c>
      <c r="AV140" s="393">
        <f t="shared" si="172"/>
        <v>6</v>
      </c>
      <c r="AW140" s="393">
        <f t="shared" si="173"/>
        <v>6</v>
      </c>
      <c r="AX140" s="393">
        <f t="shared" si="174"/>
        <v>6</v>
      </c>
      <c r="AY140" s="393">
        <f t="shared" si="175"/>
        <v>6</v>
      </c>
      <c r="AZ140" s="393">
        <f t="shared" si="176"/>
        <v>6</v>
      </c>
      <c r="BA140" s="393">
        <f t="shared" si="177"/>
        <v>6</v>
      </c>
      <c r="BB140" s="393">
        <f t="shared" si="178"/>
        <v>6</v>
      </c>
      <c r="BC140" s="393">
        <f t="shared" si="179"/>
        <v>6</v>
      </c>
      <c r="BD140" s="393">
        <f t="shared" si="129"/>
        <v>6</v>
      </c>
      <c r="BE140" s="393">
        <f t="shared" si="180"/>
        <v>12</v>
      </c>
      <c r="BF140" s="393">
        <f t="shared" si="181"/>
        <v>12</v>
      </c>
      <c r="BG140" s="393">
        <f t="shared" si="182"/>
        <v>12</v>
      </c>
      <c r="BH140" s="398">
        <f t="shared" si="183"/>
        <v>0</v>
      </c>
      <c r="BI140" s="398">
        <f t="shared" si="184"/>
        <v>0</v>
      </c>
      <c r="BJ140" s="398">
        <f t="shared" si="185"/>
        <v>0</v>
      </c>
      <c r="BK140" s="398">
        <f t="shared" si="186"/>
        <v>0</v>
      </c>
      <c r="BL140" s="398">
        <f t="shared" si="187"/>
        <v>0</v>
      </c>
      <c r="BM140" s="387">
        <f t="shared" si="188"/>
        <v>0</v>
      </c>
      <c r="BN140" s="398">
        <f t="shared" si="189"/>
        <v>0</v>
      </c>
      <c r="BO140" s="398">
        <f t="shared" si="190"/>
        <v>0</v>
      </c>
      <c r="BP140" s="398">
        <f t="shared" si="191"/>
        <v>0</v>
      </c>
      <c r="BQ140" s="398">
        <f t="shared" si="192"/>
        <v>0</v>
      </c>
      <c r="BR140" s="398">
        <f t="shared" si="193"/>
        <v>0</v>
      </c>
      <c r="BS140" s="398">
        <f t="shared" si="194"/>
        <v>0</v>
      </c>
      <c r="BT140" s="398">
        <f t="shared" si="195"/>
        <v>0</v>
      </c>
      <c r="BU140" s="398">
        <f t="shared" si="196"/>
        <v>0</v>
      </c>
      <c r="BV140" s="398">
        <f t="shared" si="197"/>
        <v>0</v>
      </c>
      <c r="BW140" s="398">
        <f t="shared" si="198"/>
        <v>0</v>
      </c>
      <c r="BX140" s="398">
        <f t="shared" si="199"/>
        <v>0</v>
      </c>
      <c r="BY140" s="398">
        <f t="shared" si="200"/>
        <v>0</v>
      </c>
      <c r="BZ140" s="398">
        <f t="shared" si="201"/>
        <v>0</v>
      </c>
      <c r="CA140" s="398">
        <f t="shared" si="202"/>
        <v>0</v>
      </c>
      <c r="CB140" s="398">
        <f t="shared" si="203"/>
        <v>0</v>
      </c>
      <c r="CC140" s="398">
        <f t="shared" si="204"/>
        <v>0</v>
      </c>
      <c r="CD140" s="398">
        <f t="shared" si="205"/>
        <v>0</v>
      </c>
      <c r="CE140" s="398">
        <f t="shared" si="206"/>
        <v>0</v>
      </c>
      <c r="CF140" s="398">
        <f t="shared" si="207"/>
        <v>0</v>
      </c>
      <c r="CG140" s="398">
        <f t="shared" si="208"/>
        <v>0</v>
      </c>
      <c r="CH140" s="398">
        <f t="shared" si="209"/>
        <v>0</v>
      </c>
      <c r="CI140" s="398">
        <f t="shared" si="210"/>
        <v>0</v>
      </c>
      <c r="CJ140" s="399"/>
      <c r="CK140" s="400" t="s">
        <v>339</v>
      </c>
      <c r="CL140" s="399">
        <f t="shared" si="211"/>
        <v>0</v>
      </c>
      <c r="CM140" s="399">
        <f t="shared" si="212"/>
        <v>0</v>
      </c>
      <c r="CN140" s="399">
        <f t="shared" si="213"/>
        <v>0</v>
      </c>
      <c r="CO140" s="399">
        <f t="shared" si="214"/>
        <v>0</v>
      </c>
      <c r="CP140" s="399">
        <f t="shared" si="215"/>
        <v>0</v>
      </c>
      <c r="CQ140" s="399">
        <f t="shared" si="216"/>
        <v>0</v>
      </c>
      <c r="CR140" s="399">
        <f t="shared" si="217"/>
        <v>0</v>
      </c>
      <c r="CS140" s="399">
        <f t="shared" si="218"/>
        <v>0</v>
      </c>
      <c r="CT140" s="399">
        <f t="shared" si="219"/>
        <v>0</v>
      </c>
      <c r="CU140" s="399">
        <f t="shared" si="220"/>
        <v>0</v>
      </c>
      <c r="CV140" s="399">
        <f t="shared" si="221"/>
        <v>0</v>
      </c>
      <c r="CW140" s="399">
        <f t="shared" si="222"/>
        <v>0</v>
      </c>
      <c r="CX140" s="399">
        <f t="shared" si="223"/>
        <v>0</v>
      </c>
      <c r="CY140" s="399">
        <f t="shared" si="224"/>
        <v>0</v>
      </c>
      <c r="CZ140" s="399">
        <f t="shared" si="225"/>
        <v>0</v>
      </c>
      <c r="DA140" s="399">
        <f t="shared" si="226"/>
        <v>0</v>
      </c>
      <c r="DB140" s="399">
        <f t="shared" si="227"/>
        <v>0</v>
      </c>
      <c r="DC140" s="399">
        <f t="shared" si="228"/>
        <v>0</v>
      </c>
      <c r="DD140" s="399">
        <f t="shared" si="229"/>
        <v>0</v>
      </c>
      <c r="DE140" s="399">
        <f t="shared" si="230"/>
        <v>0</v>
      </c>
      <c r="DF140" s="399">
        <f t="shared" si="126"/>
        <v>0</v>
      </c>
      <c r="DG140" s="399">
        <f t="shared" si="231"/>
        <v>0</v>
      </c>
      <c r="DH140" s="399">
        <f t="shared" si="127"/>
        <v>0</v>
      </c>
      <c r="DI140" s="399">
        <f t="shared" si="128"/>
        <v>0</v>
      </c>
      <c r="DJ140" s="399">
        <f t="shared" si="232"/>
        <v>0</v>
      </c>
      <c r="DK140" s="399">
        <f t="shared" si="123"/>
        <v>0</v>
      </c>
      <c r="DL140" s="399">
        <f t="shared" si="124"/>
        <v>0</v>
      </c>
      <c r="DM140" s="399">
        <f t="shared" si="234"/>
        <v>0</v>
      </c>
      <c r="DN140" s="399">
        <f t="shared" si="125"/>
        <v>0</v>
      </c>
      <c r="DO140" s="399">
        <f t="shared" si="233"/>
        <v>0</v>
      </c>
      <c r="DP140" s="398"/>
      <c r="DQ140" s="399"/>
      <c r="DR140" s="399"/>
      <c r="DS140" s="399">
        <f t="shared" si="235"/>
        <v>0</v>
      </c>
      <c r="DT140" s="399">
        <f t="shared" si="130"/>
        <v>0</v>
      </c>
      <c r="DU140" s="399"/>
      <c r="DV140" s="411"/>
      <c r="DW140" s="645"/>
    </row>
    <row r="141" spans="1:127" ht="20.100000000000001" hidden="1" customHeight="1">
      <c r="A141" s="663">
        <f t="shared" si="131"/>
        <v>105</v>
      </c>
      <c r="B141" s="664" t="s">
        <v>380</v>
      </c>
      <c r="C141" s="385" t="s">
        <v>344</v>
      </c>
      <c r="D141" s="385" t="s">
        <v>226</v>
      </c>
      <c r="E141" s="385">
        <v>2018</v>
      </c>
      <c r="F141" s="386"/>
      <c r="G141" s="387">
        <f t="shared" si="132"/>
        <v>4</v>
      </c>
      <c r="H141" s="387">
        <f t="shared" si="133"/>
        <v>0</v>
      </c>
      <c r="I141" s="387">
        <f t="shared" si="134"/>
        <v>4</v>
      </c>
      <c r="J141" s="388">
        <f t="shared" si="135"/>
        <v>0</v>
      </c>
      <c r="K141" s="389">
        <f t="shared" si="136"/>
        <v>0</v>
      </c>
      <c r="L141" s="390">
        <f t="shared" si="137"/>
        <v>0.5</v>
      </c>
      <c r="M141" s="391" t="str">
        <f t="shared" si="138"/>
        <v>I</v>
      </c>
      <c r="N141" s="389">
        <f t="shared" si="139"/>
        <v>0</v>
      </c>
      <c r="O141" s="388">
        <f t="shared" si="140"/>
        <v>0</v>
      </c>
      <c r="P141" s="388">
        <f t="shared" si="141"/>
        <v>0</v>
      </c>
      <c r="Q141" s="392">
        <f t="shared" si="142"/>
        <v>0</v>
      </c>
      <c r="R141" s="393">
        <f t="shared" si="143"/>
        <v>0</v>
      </c>
      <c r="S141" s="393">
        <f t="shared" si="144"/>
        <v>0</v>
      </c>
      <c r="T141" s="392">
        <f t="shared" si="145"/>
        <v>0</v>
      </c>
      <c r="U141" s="393">
        <f t="shared" si="146"/>
        <v>0</v>
      </c>
      <c r="V141" s="393">
        <f t="shared" si="147"/>
        <v>0</v>
      </c>
      <c r="W141" s="392">
        <f t="shared" si="148"/>
        <v>0</v>
      </c>
      <c r="X141" s="393">
        <f t="shared" si="149"/>
        <v>0</v>
      </c>
      <c r="Y141" s="393">
        <f t="shared" si="150"/>
        <v>0</v>
      </c>
      <c r="Z141" s="392">
        <f t="shared" si="151"/>
        <v>0</v>
      </c>
      <c r="AA141" s="393">
        <f t="shared" si="152"/>
        <v>0</v>
      </c>
      <c r="AB141" s="393">
        <f t="shared" si="153"/>
        <v>0</v>
      </c>
      <c r="AC141" s="392">
        <f t="shared" si="154"/>
        <v>0</v>
      </c>
      <c r="AD141" s="393">
        <f t="shared" si="155"/>
        <v>0</v>
      </c>
      <c r="AE141" s="394">
        <f t="shared" si="8"/>
        <v>2021</v>
      </c>
      <c r="AF141" s="393">
        <f t="shared" si="156"/>
        <v>0</v>
      </c>
      <c r="AG141" s="392">
        <f t="shared" si="157"/>
        <v>0</v>
      </c>
      <c r="AH141" s="388">
        <f t="shared" si="158"/>
        <v>0</v>
      </c>
      <c r="AI141" s="395">
        <f t="shared" si="159"/>
        <v>0</v>
      </c>
      <c r="AJ141" s="396">
        <f t="shared" si="160"/>
        <v>0</v>
      </c>
      <c r="AK141" s="388">
        <f t="shared" si="161"/>
        <v>0</v>
      </c>
      <c r="AL141" s="397">
        <f t="shared" si="162"/>
        <v>7</v>
      </c>
      <c r="AM141" s="393">
        <f t="shared" si="163"/>
        <v>6</v>
      </c>
      <c r="AN141" s="393">
        <f t="shared" si="164"/>
        <v>6</v>
      </c>
      <c r="AO141" s="393">
        <f t="shared" si="165"/>
        <v>6</v>
      </c>
      <c r="AP141" s="393">
        <f t="shared" si="166"/>
        <v>6</v>
      </c>
      <c r="AQ141" s="393">
        <f t="shared" si="167"/>
        <v>6</v>
      </c>
      <c r="AR141" s="393">
        <f t="shared" si="168"/>
        <v>6</v>
      </c>
      <c r="AS141" s="393">
        <f t="shared" si="169"/>
        <v>6</v>
      </c>
      <c r="AT141" s="393">
        <f t="shared" si="170"/>
        <v>6</v>
      </c>
      <c r="AU141" s="393">
        <f t="shared" si="171"/>
        <v>6</v>
      </c>
      <c r="AV141" s="393">
        <f t="shared" si="172"/>
        <v>6</v>
      </c>
      <c r="AW141" s="393">
        <f t="shared" si="173"/>
        <v>6</v>
      </c>
      <c r="AX141" s="393">
        <f t="shared" si="174"/>
        <v>6</v>
      </c>
      <c r="AY141" s="393">
        <f t="shared" si="175"/>
        <v>6</v>
      </c>
      <c r="AZ141" s="393">
        <f t="shared" si="176"/>
        <v>6</v>
      </c>
      <c r="BA141" s="393">
        <f t="shared" si="177"/>
        <v>6</v>
      </c>
      <c r="BB141" s="393">
        <f t="shared" si="178"/>
        <v>6</v>
      </c>
      <c r="BC141" s="393">
        <f t="shared" si="179"/>
        <v>6</v>
      </c>
      <c r="BD141" s="393">
        <f t="shared" si="129"/>
        <v>6</v>
      </c>
      <c r="BE141" s="393">
        <f t="shared" si="180"/>
        <v>12</v>
      </c>
      <c r="BF141" s="393">
        <f t="shared" si="181"/>
        <v>12</v>
      </c>
      <c r="BG141" s="393">
        <f t="shared" si="182"/>
        <v>12</v>
      </c>
      <c r="BH141" s="398">
        <f t="shared" si="183"/>
        <v>0</v>
      </c>
      <c r="BI141" s="398">
        <f t="shared" si="184"/>
        <v>0</v>
      </c>
      <c r="BJ141" s="398">
        <f t="shared" si="185"/>
        <v>0</v>
      </c>
      <c r="BK141" s="398">
        <f t="shared" si="186"/>
        <v>0</v>
      </c>
      <c r="BL141" s="398">
        <f t="shared" si="187"/>
        <v>0</v>
      </c>
      <c r="BM141" s="387">
        <f t="shared" si="188"/>
        <v>0</v>
      </c>
      <c r="BN141" s="398">
        <f t="shared" si="189"/>
        <v>0</v>
      </c>
      <c r="BO141" s="398">
        <f t="shared" si="190"/>
        <v>0</v>
      </c>
      <c r="BP141" s="398">
        <f t="shared" si="191"/>
        <v>0</v>
      </c>
      <c r="BQ141" s="398">
        <f t="shared" si="192"/>
        <v>0</v>
      </c>
      <c r="BR141" s="398">
        <f t="shared" si="193"/>
        <v>0</v>
      </c>
      <c r="BS141" s="398">
        <f t="shared" si="194"/>
        <v>0</v>
      </c>
      <c r="BT141" s="398">
        <f t="shared" si="195"/>
        <v>0</v>
      </c>
      <c r="BU141" s="398">
        <f t="shared" si="196"/>
        <v>0</v>
      </c>
      <c r="BV141" s="398">
        <f t="shared" si="197"/>
        <v>0</v>
      </c>
      <c r="BW141" s="398">
        <f t="shared" si="198"/>
        <v>0</v>
      </c>
      <c r="BX141" s="398">
        <f t="shared" si="199"/>
        <v>0</v>
      </c>
      <c r="BY141" s="398">
        <f t="shared" si="200"/>
        <v>0</v>
      </c>
      <c r="BZ141" s="398">
        <f t="shared" si="201"/>
        <v>0</v>
      </c>
      <c r="CA141" s="398">
        <f t="shared" si="202"/>
        <v>0</v>
      </c>
      <c r="CB141" s="398">
        <f t="shared" si="203"/>
        <v>0</v>
      </c>
      <c r="CC141" s="398">
        <f t="shared" si="204"/>
        <v>0</v>
      </c>
      <c r="CD141" s="398">
        <f t="shared" si="205"/>
        <v>0</v>
      </c>
      <c r="CE141" s="398">
        <f t="shared" si="206"/>
        <v>0</v>
      </c>
      <c r="CF141" s="398">
        <f t="shared" si="207"/>
        <v>0</v>
      </c>
      <c r="CG141" s="398">
        <f t="shared" si="208"/>
        <v>0</v>
      </c>
      <c r="CH141" s="398">
        <f t="shared" si="209"/>
        <v>0</v>
      </c>
      <c r="CI141" s="398">
        <f t="shared" si="210"/>
        <v>0</v>
      </c>
      <c r="CJ141" s="399"/>
      <c r="CK141" s="400" t="s">
        <v>339</v>
      </c>
      <c r="CL141" s="399">
        <f t="shared" si="211"/>
        <v>0</v>
      </c>
      <c r="CM141" s="399">
        <f t="shared" si="212"/>
        <v>0</v>
      </c>
      <c r="CN141" s="399">
        <f t="shared" si="213"/>
        <v>0</v>
      </c>
      <c r="CO141" s="399">
        <f t="shared" si="214"/>
        <v>0</v>
      </c>
      <c r="CP141" s="399">
        <f t="shared" si="215"/>
        <v>0</v>
      </c>
      <c r="CQ141" s="399">
        <f t="shared" si="216"/>
        <v>0</v>
      </c>
      <c r="CR141" s="399">
        <f t="shared" si="217"/>
        <v>0</v>
      </c>
      <c r="CS141" s="399">
        <f t="shared" si="218"/>
        <v>0</v>
      </c>
      <c r="CT141" s="399">
        <f t="shared" si="219"/>
        <v>0</v>
      </c>
      <c r="CU141" s="399">
        <f t="shared" si="220"/>
        <v>0</v>
      </c>
      <c r="CV141" s="399">
        <f t="shared" si="221"/>
        <v>0</v>
      </c>
      <c r="CW141" s="399">
        <f t="shared" si="222"/>
        <v>0</v>
      </c>
      <c r="CX141" s="399">
        <f t="shared" si="223"/>
        <v>0</v>
      </c>
      <c r="CY141" s="399">
        <f t="shared" si="224"/>
        <v>0</v>
      </c>
      <c r="CZ141" s="399">
        <f t="shared" si="225"/>
        <v>0</v>
      </c>
      <c r="DA141" s="399">
        <f t="shared" si="226"/>
        <v>0</v>
      </c>
      <c r="DB141" s="399">
        <f t="shared" si="227"/>
        <v>0</v>
      </c>
      <c r="DC141" s="399">
        <f t="shared" si="228"/>
        <v>0</v>
      </c>
      <c r="DD141" s="399">
        <f t="shared" si="229"/>
        <v>0</v>
      </c>
      <c r="DE141" s="399">
        <f t="shared" si="230"/>
        <v>0</v>
      </c>
      <c r="DF141" s="399">
        <f t="shared" si="126"/>
        <v>0</v>
      </c>
      <c r="DG141" s="399">
        <f t="shared" si="231"/>
        <v>0</v>
      </c>
      <c r="DH141" s="399">
        <f t="shared" si="127"/>
        <v>0</v>
      </c>
      <c r="DI141" s="399">
        <f t="shared" si="128"/>
        <v>0</v>
      </c>
      <c r="DJ141" s="399">
        <f t="shared" si="232"/>
        <v>0</v>
      </c>
      <c r="DK141" s="399">
        <f t="shared" si="123"/>
        <v>0</v>
      </c>
      <c r="DL141" s="399">
        <f t="shared" si="124"/>
        <v>0</v>
      </c>
      <c r="DM141" s="399">
        <f t="shared" si="234"/>
        <v>0</v>
      </c>
      <c r="DN141" s="399">
        <f t="shared" si="125"/>
        <v>0</v>
      </c>
      <c r="DO141" s="399">
        <f t="shared" si="233"/>
        <v>0</v>
      </c>
      <c r="DP141" s="398"/>
      <c r="DQ141" s="399"/>
      <c r="DR141" s="399"/>
      <c r="DS141" s="399">
        <f t="shared" si="235"/>
        <v>0</v>
      </c>
      <c r="DT141" s="399">
        <f t="shared" si="130"/>
        <v>0</v>
      </c>
      <c r="DU141" s="399"/>
      <c r="DV141" s="411"/>
      <c r="DW141" s="645"/>
    </row>
    <row r="142" spans="1:127" ht="20.100000000000001" hidden="1" customHeight="1">
      <c r="A142" s="663">
        <f t="shared" si="131"/>
        <v>106</v>
      </c>
      <c r="B142" s="664" t="s">
        <v>380</v>
      </c>
      <c r="C142" s="385" t="s">
        <v>344</v>
      </c>
      <c r="D142" s="385" t="s">
        <v>226</v>
      </c>
      <c r="E142" s="385">
        <v>2018</v>
      </c>
      <c r="F142" s="386"/>
      <c r="G142" s="387">
        <f t="shared" si="132"/>
        <v>4</v>
      </c>
      <c r="H142" s="387">
        <f t="shared" si="133"/>
        <v>0</v>
      </c>
      <c r="I142" s="387">
        <f t="shared" si="134"/>
        <v>4</v>
      </c>
      <c r="J142" s="388">
        <f t="shared" si="135"/>
        <v>0</v>
      </c>
      <c r="K142" s="389">
        <f t="shared" si="136"/>
        <v>0</v>
      </c>
      <c r="L142" s="390">
        <f t="shared" si="137"/>
        <v>0.5</v>
      </c>
      <c r="M142" s="391" t="str">
        <f t="shared" si="138"/>
        <v>I</v>
      </c>
      <c r="N142" s="389">
        <f t="shared" si="139"/>
        <v>0</v>
      </c>
      <c r="O142" s="388">
        <f t="shared" si="140"/>
        <v>0</v>
      </c>
      <c r="P142" s="388">
        <f t="shared" si="141"/>
        <v>0</v>
      </c>
      <c r="Q142" s="392">
        <f t="shared" si="142"/>
        <v>0</v>
      </c>
      <c r="R142" s="393">
        <f t="shared" si="143"/>
        <v>0</v>
      </c>
      <c r="S142" s="393">
        <f t="shared" si="144"/>
        <v>0</v>
      </c>
      <c r="T142" s="392">
        <f t="shared" si="145"/>
        <v>0</v>
      </c>
      <c r="U142" s="393">
        <f t="shared" si="146"/>
        <v>0</v>
      </c>
      <c r="V142" s="393">
        <f t="shared" si="147"/>
        <v>0</v>
      </c>
      <c r="W142" s="392">
        <f t="shared" si="148"/>
        <v>0</v>
      </c>
      <c r="X142" s="393">
        <f t="shared" si="149"/>
        <v>0</v>
      </c>
      <c r="Y142" s="393">
        <f t="shared" si="150"/>
        <v>0</v>
      </c>
      <c r="Z142" s="392">
        <f t="shared" si="151"/>
        <v>0</v>
      </c>
      <c r="AA142" s="393">
        <f t="shared" si="152"/>
        <v>0</v>
      </c>
      <c r="AB142" s="393">
        <f t="shared" si="153"/>
        <v>0</v>
      </c>
      <c r="AC142" s="392">
        <f t="shared" si="154"/>
        <v>0</v>
      </c>
      <c r="AD142" s="393">
        <f t="shared" si="155"/>
        <v>0</v>
      </c>
      <c r="AE142" s="394">
        <f t="shared" si="8"/>
        <v>2021</v>
      </c>
      <c r="AF142" s="393">
        <f t="shared" si="156"/>
        <v>0</v>
      </c>
      <c r="AG142" s="392">
        <f t="shared" si="157"/>
        <v>0</v>
      </c>
      <c r="AH142" s="388">
        <f t="shared" si="158"/>
        <v>0</v>
      </c>
      <c r="AI142" s="395">
        <f t="shared" si="159"/>
        <v>0</v>
      </c>
      <c r="AJ142" s="396">
        <f t="shared" si="160"/>
        <v>0</v>
      </c>
      <c r="AK142" s="388">
        <f t="shared" si="161"/>
        <v>0</v>
      </c>
      <c r="AL142" s="397">
        <f t="shared" si="162"/>
        <v>7</v>
      </c>
      <c r="AM142" s="393">
        <f t="shared" si="163"/>
        <v>6</v>
      </c>
      <c r="AN142" s="393">
        <f t="shared" si="164"/>
        <v>6</v>
      </c>
      <c r="AO142" s="393">
        <f t="shared" si="165"/>
        <v>6</v>
      </c>
      <c r="AP142" s="393">
        <f t="shared" si="166"/>
        <v>6</v>
      </c>
      <c r="AQ142" s="393">
        <f t="shared" si="167"/>
        <v>6</v>
      </c>
      <c r="AR142" s="393">
        <f t="shared" si="168"/>
        <v>6</v>
      </c>
      <c r="AS142" s="393">
        <f t="shared" si="169"/>
        <v>6</v>
      </c>
      <c r="AT142" s="393">
        <f t="shared" si="170"/>
        <v>6</v>
      </c>
      <c r="AU142" s="393">
        <f t="shared" si="171"/>
        <v>6</v>
      </c>
      <c r="AV142" s="393">
        <f t="shared" si="172"/>
        <v>6</v>
      </c>
      <c r="AW142" s="393">
        <f t="shared" si="173"/>
        <v>6</v>
      </c>
      <c r="AX142" s="393">
        <f t="shared" si="174"/>
        <v>6</v>
      </c>
      <c r="AY142" s="393">
        <f t="shared" si="175"/>
        <v>6</v>
      </c>
      <c r="AZ142" s="393">
        <f t="shared" si="176"/>
        <v>6</v>
      </c>
      <c r="BA142" s="393">
        <f t="shared" si="177"/>
        <v>6</v>
      </c>
      <c r="BB142" s="393">
        <f t="shared" si="178"/>
        <v>6</v>
      </c>
      <c r="BC142" s="393">
        <f t="shared" si="179"/>
        <v>6</v>
      </c>
      <c r="BD142" s="393">
        <f t="shared" si="129"/>
        <v>6</v>
      </c>
      <c r="BE142" s="393">
        <f t="shared" si="180"/>
        <v>12</v>
      </c>
      <c r="BF142" s="393">
        <f t="shared" si="181"/>
        <v>12</v>
      </c>
      <c r="BG142" s="393">
        <f t="shared" si="182"/>
        <v>12</v>
      </c>
      <c r="BH142" s="398">
        <f t="shared" si="183"/>
        <v>0</v>
      </c>
      <c r="BI142" s="398">
        <f t="shared" si="184"/>
        <v>0</v>
      </c>
      <c r="BJ142" s="398">
        <f t="shared" si="185"/>
        <v>0</v>
      </c>
      <c r="BK142" s="398">
        <f t="shared" si="186"/>
        <v>0</v>
      </c>
      <c r="BL142" s="398">
        <f t="shared" si="187"/>
        <v>0</v>
      </c>
      <c r="BM142" s="387">
        <f t="shared" si="188"/>
        <v>0</v>
      </c>
      <c r="BN142" s="398">
        <f t="shared" si="189"/>
        <v>0</v>
      </c>
      <c r="BO142" s="398">
        <f t="shared" si="190"/>
        <v>0</v>
      </c>
      <c r="BP142" s="398">
        <f t="shared" si="191"/>
        <v>0</v>
      </c>
      <c r="BQ142" s="398">
        <f t="shared" si="192"/>
        <v>0</v>
      </c>
      <c r="BR142" s="398">
        <f t="shared" si="193"/>
        <v>0</v>
      </c>
      <c r="BS142" s="398">
        <f t="shared" si="194"/>
        <v>0</v>
      </c>
      <c r="BT142" s="398">
        <f t="shared" si="195"/>
        <v>0</v>
      </c>
      <c r="BU142" s="398">
        <f t="shared" si="196"/>
        <v>0</v>
      </c>
      <c r="BV142" s="398">
        <f t="shared" si="197"/>
        <v>0</v>
      </c>
      <c r="BW142" s="398">
        <f t="shared" si="198"/>
        <v>0</v>
      </c>
      <c r="BX142" s="398">
        <f t="shared" si="199"/>
        <v>0</v>
      </c>
      <c r="BY142" s="398">
        <f t="shared" si="200"/>
        <v>0</v>
      </c>
      <c r="BZ142" s="398">
        <f t="shared" si="201"/>
        <v>0</v>
      </c>
      <c r="CA142" s="398">
        <f t="shared" si="202"/>
        <v>0</v>
      </c>
      <c r="CB142" s="398">
        <f t="shared" si="203"/>
        <v>0</v>
      </c>
      <c r="CC142" s="398">
        <f t="shared" si="204"/>
        <v>0</v>
      </c>
      <c r="CD142" s="398">
        <f t="shared" si="205"/>
        <v>0</v>
      </c>
      <c r="CE142" s="398">
        <f t="shared" si="206"/>
        <v>0</v>
      </c>
      <c r="CF142" s="398">
        <f t="shared" si="207"/>
        <v>0</v>
      </c>
      <c r="CG142" s="398">
        <f t="shared" si="208"/>
        <v>0</v>
      </c>
      <c r="CH142" s="398">
        <f t="shared" si="209"/>
        <v>0</v>
      </c>
      <c r="CI142" s="398">
        <f t="shared" si="210"/>
        <v>0</v>
      </c>
      <c r="CJ142" s="399"/>
      <c r="CK142" s="400" t="s">
        <v>339</v>
      </c>
      <c r="CL142" s="399">
        <f t="shared" si="211"/>
        <v>0</v>
      </c>
      <c r="CM142" s="399">
        <f t="shared" si="212"/>
        <v>0</v>
      </c>
      <c r="CN142" s="399">
        <f t="shared" si="213"/>
        <v>0</v>
      </c>
      <c r="CO142" s="399">
        <f t="shared" si="214"/>
        <v>0</v>
      </c>
      <c r="CP142" s="399">
        <f t="shared" si="215"/>
        <v>0</v>
      </c>
      <c r="CQ142" s="399">
        <f t="shared" si="216"/>
        <v>0</v>
      </c>
      <c r="CR142" s="399">
        <f t="shared" si="217"/>
        <v>0</v>
      </c>
      <c r="CS142" s="399">
        <f t="shared" si="218"/>
        <v>0</v>
      </c>
      <c r="CT142" s="399">
        <f t="shared" si="219"/>
        <v>0</v>
      </c>
      <c r="CU142" s="399">
        <f t="shared" si="220"/>
        <v>0</v>
      </c>
      <c r="CV142" s="399">
        <f t="shared" si="221"/>
        <v>0</v>
      </c>
      <c r="CW142" s="399">
        <f t="shared" si="222"/>
        <v>0</v>
      </c>
      <c r="CX142" s="399">
        <f t="shared" si="223"/>
        <v>0</v>
      </c>
      <c r="CY142" s="399">
        <f t="shared" si="224"/>
        <v>0</v>
      </c>
      <c r="CZ142" s="399">
        <f t="shared" si="225"/>
        <v>0</v>
      </c>
      <c r="DA142" s="399">
        <f t="shared" si="226"/>
        <v>0</v>
      </c>
      <c r="DB142" s="399">
        <f t="shared" si="227"/>
        <v>0</v>
      </c>
      <c r="DC142" s="399">
        <f t="shared" si="228"/>
        <v>0</v>
      </c>
      <c r="DD142" s="399">
        <f t="shared" si="229"/>
        <v>0</v>
      </c>
      <c r="DE142" s="399">
        <f t="shared" si="230"/>
        <v>0</v>
      </c>
      <c r="DF142" s="399">
        <f t="shared" si="126"/>
        <v>0</v>
      </c>
      <c r="DG142" s="399">
        <f t="shared" si="231"/>
        <v>0</v>
      </c>
      <c r="DH142" s="399">
        <f t="shared" si="127"/>
        <v>0</v>
      </c>
      <c r="DI142" s="399">
        <f t="shared" si="128"/>
        <v>0</v>
      </c>
      <c r="DJ142" s="399">
        <f t="shared" si="232"/>
        <v>0</v>
      </c>
      <c r="DK142" s="399">
        <f t="shared" si="123"/>
        <v>0</v>
      </c>
      <c r="DL142" s="399">
        <f t="shared" si="124"/>
        <v>0</v>
      </c>
      <c r="DM142" s="399">
        <f t="shared" si="234"/>
        <v>0</v>
      </c>
      <c r="DN142" s="399">
        <f t="shared" si="125"/>
        <v>0</v>
      </c>
      <c r="DO142" s="399">
        <f t="shared" si="233"/>
        <v>0</v>
      </c>
      <c r="DP142" s="398"/>
      <c r="DQ142" s="399"/>
      <c r="DR142" s="399"/>
      <c r="DS142" s="399">
        <f t="shared" si="235"/>
        <v>0</v>
      </c>
      <c r="DT142" s="399">
        <f t="shared" si="130"/>
        <v>0</v>
      </c>
      <c r="DU142" s="399"/>
      <c r="DV142" s="411"/>
      <c r="DW142" s="645"/>
    </row>
    <row r="143" spans="1:127" ht="20.100000000000001" hidden="1" customHeight="1">
      <c r="A143" s="663">
        <f t="shared" si="131"/>
        <v>107</v>
      </c>
      <c r="B143" s="664" t="s">
        <v>380</v>
      </c>
      <c r="C143" s="385" t="s">
        <v>344</v>
      </c>
      <c r="D143" s="385" t="s">
        <v>226</v>
      </c>
      <c r="E143" s="385">
        <v>2018</v>
      </c>
      <c r="F143" s="386"/>
      <c r="G143" s="387">
        <f t="shared" si="132"/>
        <v>4</v>
      </c>
      <c r="H143" s="387">
        <f t="shared" si="133"/>
        <v>0</v>
      </c>
      <c r="I143" s="387">
        <f t="shared" si="134"/>
        <v>4</v>
      </c>
      <c r="J143" s="388">
        <f t="shared" si="135"/>
        <v>0</v>
      </c>
      <c r="K143" s="389">
        <f t="shared" si="136"/>
        <v>0</v>
      </c>
      <c r="L143" s="390">
        <f t="shared" si="137"/>
        <v>0.5</v>
      </c>
      <c r="M143" s="391" t="str">
        <f t="shared" si="138"/>
        <v>I</v>
      </c>
      <c r="N143" s="389">
        <f t="shared" si="139"/>
        <v>0</v>
      </c>
      <c r="O143" s="388">
        <f t="shared" si="140"/>
        <v>0</v>
      </c>
      <c r="P143" s="388">
        <f t="shared" si="141"/>
        <v>0</v>
      </c>
      <c r="Q143" s="392">
        <f t="shared" si="142"/>
        <v>0</v>
      </c>
      <c r="R143" s="393">
        <f t="shared" si="143"/>
        <v>0</v>
      </c>
      <c r="S143" s="393">
        <f t="shared" si="144"/>
        <v>0</v>
      </c>
      <c r="T143" s="392">
        <f t="shared" si="145"/>
        <v>0</v>
      </c>
      <c r="U143" s="393">
        <f t="shared" si="146"/>
        <v>0</v>
      </c>
      <c r="V143" s="393">
        <f t="shared" si="147"/>
        <v>0</v>
      </c>
      <c r="W143" s="392">
        <f t="shared" si="148"/>
        <v>0</v>
      </c>
      <c r="X143" s="393">
        <f t="shared" si="149"/>
        <v>0</v>
      </c>
      <c r="Y143" s="393">
        <f t="shared" si="150"/>
        <v>0</v>
      </c>
      <c r="Z143" s="392">
        <f t="shared" si="151"/>
        <v>0</v>
      </c>
      <c r="AA143" s="393">
        <f t="shared" si="152"/>
        <v>0</v>
      </c>
      <c r="AB143" s="393">
        <f t="shared" si="153"/>
        <v>0</v>
      </c>
      <c r="AC143" s="392">
        <f t="shared" si="154"/>
        <v>0</v>
      </c>
      <c r="AD143" s="393">
        <f t="shared" si="155"/>
        <v>0</v>
      </c>
      <c r="AE143" s="394">
        <f t="shared" si="8"/>
        <v>2021</v>
      </c>
      <c r="AF143" s="393">
        <f t="shared" si="156"/>
        <v>0</v>
      </c>
      <c r="AG143" s="392">
        <f t="shared" si="157"/>
        <v>0</v>
      </c>
      <c r="AH143" s="388">
        <f t="shared" si="158"/>
        <v>0</v>
      </c>
      <c r="AI143" s="395">
        <f t="shared" si="159"/>
        <v>0</v>
      </c>
      <c r="AJ143" s="396">
        <f t="shared" si="160"/>
        <v>0</v>
      </c>
      <c r="AK143" s="388">
        <f t="shared" si="161"/>
        <v>0</v>
      </c>
      <c r="AL143" s="397">
        <f t="shared" si="162"/>
        <v>7</v>
      </c>
      <c r="AM143" s="393">
        <f t="shared" si="163"/>
        <v>6</v>
      </c>
      <c r="AN143" s="393">
        <f t="shared" si="164"/>
        <v>6</v>
      </c>
      <c r="AO143" s="393">
        <f t="shared" si="165"/>
        <v>6</v>
      </c>
      <c r="AP143" s="393">
        <f t="shared" si="166"/>
        <v>6</v>
      </c>
      <c r="AQ143" s="393">
        <f t="shared" si="167"/>
        <v>6</v>
      </c>
      <c r="AR143" s="393">
        <f t="shared" si="168"/>
        <v>6</v>
      </c>
      <c r="AS143" s="393">
        <f t="shared" si="169"/>
        <v>6</v>
      </c>
      <c r="AT143" s="393">
        <f t="shared" si="170"/>
        <v>6</v>
      </c>
      <c r="AU143" s="393">
        <f t="shared" si="171"/>
        <v>6</v>
      </c>
      <c r="AV143" s="393">
        <f t="shared" si="172"/>
        <v>6</v>
      </c>
      <c r="AW143" s="393">
        <f t="shared" si="173"/>
        <v>6</v>
      </c>
      <c r="AX143" s="393">
        <f t="shared" si="174"/>
        <v>6</v>
      </c>
      <c r="AY143" s="393">
        <f t="shared" si="175"/>
        <v>6</v>
      </c>
      <c r="AZ143" s="393">
        <f t="shared" si="176"/>
        <v>6</v>
      </c>
      <c r="BA143" s="393">
        <f t="shared" si="177"/>
        <v>6</v>
      </c>
      <c r="BB143" s="393">
        <f t="shared" si="178"/>
        <v>6</v>
      </c>
      <c r="BC143" s="393">
        <f t="shared" si="179"/>
        <v>6</v>
      </c>
      <c r="BD143" s="393">
        <f t="shared" si="129"/>
        <v>6</v>
      </c>
      <c r="BE143" s="393">
        <f t="shared" si="180"/>
        <v>12</v>
      </c>
      <c r="BF143" s="393">
        <f t="shared" si="181"/>
        <v>12</v>
      </c>
      <c r="BG143" s="393">
        <f t="shared" si="182"/>
        <v>12</v>
      </c>
      <c r="BH143" s="398">
        <f t="shared" si="183"/>
        <v>0</v>
      </c>
      <c r="BI143" s="398">
        <f t="shared" si="184"/>
        <v>0</v>
      </c>
      <c r="BJ143" s="398">
        <f t="shared" si="185"/>
        <v>0</v>
      </c>
      <c r="BK143" s="398">
        <f t="shared" si="186"/>
        <v>0</v>
      </c>
      <c r="BL143" s="398">
        <f t="shared" si="187"/>
        <v>0</v>
      </c>
      <c r="BM143" s="387">
        <f t="shared" si="188"/>
        <v>0</v>
      </c>
      <c r="BN143" s="398">
        <f t="shared" si="189"/>
        <v>0</v>
      </c>
      <c r="BO143" s="398">
        <f t="shared" si="190"/>
        <v>0</v>
      </c>
      <c r="BP143" s="398">
        <f t="shared" si="191"/>
        <v>0</v>
      </c>
      <c r="BQ143" s="398">
        <f t="shared" si="192"/>
        <v>0</v>
      </c>
      <c r="BR143" s="398">
        <f t="shared" si="193"/>
        <v>0</v>
      </c>
      <c r="BS143" s="398">
        <f t="shared" si="194"/>
        <v>0</v>
      </c>
      <c r="BT143" s="398">
        <f t="shared" si="195"/>
        <v>0</v>
      </c>
      <c r="BU143" s="398">
        <f t="shared" si="196"/>
        <v>0</v>
      </c>
      <c r="BV143" s="398">
        <f t="shared" si="197"/>
        <v>0</v>
      </c>
      <c r="BW143" s="398">
        <f t="shared" si="198"/>
        <v>0</v>
      </c>
      <c r="BX143" s="398">
        <f t="shared" si="199"/>
        <v>0</v>
      </c>
      <c r="BY143" s="398">
        <f t="shared" si="200"/>
        <v>0</v>
      </c>
      <c r="BZ143" s="398">
        <f t="shared" si="201"/>
        <v>0</v>
      </c>
      <c r="CA143" s="398">
        <f t="shared" si="202"/>
        <v>0</v>
      </c>
      <c r="CB143" s="398">
        <f t="shared" si="203"/>
        <v>0</v>
      </c>
      <c r="CC143" s="398">
        <f t="shared" si="204"/>
        <v>0</v>
      </c>
      <c r="CD143" s="398">
        <f t="shared" si="205"/>
        <v>0</v>
      </c>
      <c r="CE143" s="398">
        <f t="shared" si="206"/>
        <v>0</v>
      </c>
      <c r="CF143" s="398">
        <f t="shared" si="207"/>
        <v>0</v>
      </c>
      <c r="CG143" s="398">
        <f t="shared" si="208"/>
        <v>0</v>
      </c>
      <c r="CH143" s="398">
        <f t="shared" si="209"/>
        <v>0</v>
      </c>
      <c r="CI143" s="398">
        <f t="shared" si="210"/>
        <v>0</v>
      </c>
      <c r="CJ143" s="399"/>
      <c r="CK143" s="400" t="s">
        <v>339</v>
      </c>
      <c r="CL143" s="399">
        <f t="shared" si="211"/>
        <v>0</v>
      </c>
      <c r="CM143" s="399">
        <f t="shared" si="212"/>
        <v>0</v>
      </c>
      <c r="CN143" s="399">
        <f t="shared" si="213"/>
        <v>0</v>
      </c>
      <c r="CO143" s="399">
        <f t="shared" si="214"/>
        <v>0</v>
      </c>
      <c r="CP143" s="399">
        <f t="shared" si="215"/>
        <v>0</v>
      </c>
      <c r="CQ143" s="399">
        <f t="shared" si="216"/>
        <v>0</v>
      </c>
      <c r="CR143" s="399">
        <f t="shared" si="217"/>
        <v>0</v>
      </c>
      <c r="CS143" s="399">
        <f t="shared" si="218"/>
        <v>0</v>
      </c>
      <c r="CT143" s="399">
        <f t="shared" si="219"/>
        <v>0</v>
      </c>
      <c r="CU143" s="399">
        <f t="shared" si="220"/>
        <v>0</v>
      </c>
      <c r="CV143" s="399">
        <f t="shared" si="221"/>
        <v>0</v>
      </c>
      <c r="CW143" s="399">
        <f t="shared" si="222"/>
        <v>0</v>
      </c>
      <c r="CX143" s="399">
        <f t="shared" si="223"/>
        <v>0</v>
      </c>
      <c r="CY143" s="399">
        <f t="shared" si="224"/>
        <v>0</v>
      </c>
      <c r="CZ143" s="399">
        <f t="shared" si="225"/>
        <v>0</v>
      </c>
      <c r="DA143" s="399">
        <f t="shared" si="226"/>
        <v>0</v>
      </c>
      <c r="DB143" s="399">
        <f t="shared" si="227"/>
        <v>0</v>
      </c>
      <c r="DC143" s="399">
        <f t="shared" si="228"/>
        <v>0</v>
      </c>
      <c r="DD143" s="399">
        <f t="shared" si="229"/>
        <v>0</v>
      </c>
      <c r="DE143" s="399">
        <f t="shared" si="230"/>
        <v>0</v>
      </c>
      <c r="DF143" s="399">
        <f t="shared" si="126"/>
        <v>0</v>
      </c>
      <c r="DG143" s="399">
        <f t="shared" si="231"/>
        <v>0</v>
      </c>
      <c r="DH143" s="399">
        <f t="shared" si="127"/>
        <v>0</v>
      </c>
      <c r="DI143" s="399">
        <f t="shared" si="128"/>
        <v>0</v>
      </c>
      <c r="DJ143" s="399">
        <f t="shared" si="232"/>
        <v>0</v>
      </c>
      <c r="DK143" s="399">
        <f t="shared" si="123"/>
        <v>0</v>
      </c>
      <c r="DL143" s="399">
        <f t="shared" si="124"/>
        <v>0</v>
      </c>
      <c r="DM143" s="399">
        <f t="shared" si="234"/>
        <v>0</v>
      </c>
      <c r="DN143" s="399">
        <f t="shared" si="125"/>
        <v>0</v>
      </c>
      <c r="DO143" s="399">
        <f t="shared" si="233"/>
        <v>0</v>
      </c>
      <c r="DP143" s="398"/>
      <c r="DQ143" s="399"/>
      <c r="DR143" s="399"/>
      <c r="DS143" s="399">
        <f t="shared" si="235"/>
        <v>0</v>
      </c>
      <c r="DT143" s="399">
        <f t="shared" si="130"/>
        <v>0</v>
      </c>
      <c r="DU143" s="399"/>
      <c r="DV143" s="411"/>
      <c r="DW143" s="645"/>
    </row>
    <row r="144" spans="1:127" ht="20.100000000000001" hidden="1" customHeight="1">
      <c r="A144" s="663">
        <f t="shared" si="131"/>
        <v>108</v>
      </c>
      <c r="B144" s="664" t="s">
        <v>380</v>
      </c>
      <c r="C144" s="385" t="s">
        <v>344</v>
      </c>
      <c r="D144" s="385" t="s">
        <v>226</v>
      </c>
      <c r="E144" s="385">
        <v>2018</v>
      </c>
      <c r="F144" s="386"/>
      <c r="G144" s="387">
        <f t="shared" si="132"/>
        <v>4</v>
      </c>
      <c r="H144" s="387">
        <f t="shared" si="133"/>
        <v>0</v>
      </c>
      <c r="I144" s="387">
        <f t="shared" si="134"/>
        <v>4</v>
      </c>
      <c r="J144" s="388">
        <f t="shared" si="135"/>
        <v>0</v>
      </c>
      <c r="K144" s="389">
        <f t="shared" si="136"/>
        <v>0</v>
      </c>
      <c r="L144" s="390">
        <f t="shared" si="137"/>
        <v>0.5</v>
      </c>
      <c r="M144" s="391" t="str">
        <f t="shared" si="138"/>
        <v>I</v>
      </c>
      <c r="N144" s="389">
        <f t="shared" si="139"/>
        <v>0</v>
      </c>
      <c r="O144" s="388">
        <f t="shared" si="140"/>
        <v>0</v>
      </c>
      <c r="P144" s="388">
        <f t="shared" si="141"/>
        <v>0</v>
      </c>
      <c r="Q144" s="392">
        <f t="shared" si="142"/>
        <v>0</v>
      </c>
      <c r="R144" s="393">
        <f t="shared" si="143"/>
        <v>0</v>
      </c>
      <c r="S144" s="393">
        <f t="shared" si="144"/>
        <v>0</v>
      </c>
      <c r="T144" s="392">
        <f t="shared" si="145"/>
        <v>0</v>
      </c>
      <c r="U144" s="393">
        <f t="shared" si="146"/>
        <v>0</v>
      </c>
      <c r="V144" s="393">
        <f t="shared" si="147"/>
        <v>0</v>
      </c>
      <c r="W144" s="392">
        <f t="shared" si="148"/>
        <v>0</v>
      </c>
      <c r="X144" s="393">
        <f t="shared" si="149"/>
        <v>0</v>
      </c>
      <c r="Y144" s="393">
        <f t="shared" si="150"/>
        <v>0</v>
      </c>
      <c r="Z144" s="392">
        <f t="shared" si="151"/>
        <v>0</v>
      </c>
      <c r="AA144" s="393">
        <f t="shared" si="152"/>
        <v>0</v>
      </c>
      <c r="AB144" s="393">
        <f t="shared" si="153"/>
        <v>0</v>
      </c>
      <c r="AC144" s="392">
        <f t="shared" si="154"/>
        <v>0</v>
      </c>
      <c r="AD144" s="393">
        <f t="shared" si="155"/>
        <v>0</v>
      </c>
      <c r="AE144" s="394">
        <f t="shared" si="8"/>
        <v>2021</v>
      </c>
      <c r="AF144" s="393">
        <f t="shared" si="156"/>
        <v>0</v>
      </c>
      <c r="AG144" s="392">
        <f t="shared" si="157"/>
        <v>0</v>
      </c>
      <c r="AH144" s="388">
        <f t="shared" si="158"/>
        <v>0</v>
      </c>
      <c r="AI144" s="395">
        <f t="shared" si="159"/>
        <v>0</v>
      </c>
      <c r="AJ144" s="396">
        <f t="shared" si="160"/>
        <v>0</v>
      </c>
      <c r="AK144" s="388">
        <f t="shared" si="161"/>
        <v>0</v>
      </c>
      <c r="AL144" s="397">
        <f t="shared" si="162"/>
        <v>7</v>
      </c>
      <c r="AM144" s="393">
        <f t="shared" si="163"/>
        <v>6</v>
      </c>
      <c r="AN144" s="393">
        <f t="shared" si="164"/>
        <v>6</v>
      </c>
      <c r="AO144" s="393">
        <f t="shared" si="165"/>
        <v>6</v>
      </c>
      <c r="AP144" s="393">
        <f t="shared" si="166"/>
        <v>6</v>
      </c>
      <c r="AQ144" s="393">
        <f t="shared" si="167"/>
        <v>6</v>
      </c>
      <c r="AR144" s="393">
        <f t="shared" si="168"/>
        <v>6</v>
      </c>
      <c r="AS144" s="393">
        <f t="shared" si="169"/>
        <v>6</v>
      </c>
      <c r="AT144" s="393">
        <f t="shared" si="170"/>
        <v>6</v>
      </c>
      <c r="AU144" s="393">
        <f t="shared" si="171"/>
        <v>6</v>
      </c>
      <c r="AV144" s="393">
        <f t="shared" si="172"/>
        <v>6</v>
      </c>
      <c r="AW144" s="393">
        <f t="shared" si="173"/>
        <v>6</v>
      </c>
      <c r="AX144" s="393">
        <f t="shared" si="174"/>
        <v>6</v>
      </c>
      <c r="AY144" s="393">
        <f t="shared" si="175"/>
        <v>6</v>
      </c>
      <c r="AZ144" s="393">
        <f t="shared" si="176"/>
        <v>6</v>
      </c>
      <c r="BA144" s="393">
        <f t="shared" si="177"/>
        <v>6</v>
      </c>
      <c r="BB144" s="393">
        <f t="shared" si="178"/>
        <v>6</v>
      </c>
      <c r="BC144" s="393">
        <f t="shared" si="179"/>
        <v>6</v>
      </c>
      <c r="BD144" s="393">
        <f t="shared" si="129"/>
        <v>6</v>
      </c>
      <c r="BE144" s="393">
        <f t="shared" si="180"/>
        <v>12</v>
      </c>
      <c r="BF144" s="393">
        <f t="shared" si="181"/>
        <v>12</v>
      </c>
      <c r="BG144" s="393">
        <f t="shared" si="182"/>
        <v>12</v>
      </c>
      <c r="BH144" s="398">
        <f t="shared" si="183"/>
        <v>0</v>
      </c>
      <c r="BI144" s="398">
        <f t="shared" si="184"/>
        <v>0</v>
      </c>
      <c r="BJ144" s="398">
        <f t="shared" si="185"/>
        <v>0</v>
      </c>
      <c r="BK144" s="398">
        <f t="shared" si="186"/>
        <v>0</v>
      </c>
      <c r="BL144" s="398">
        <f t="shared" si="187"/>
        <v>0</v>
      </c>
      <c r="BM144" s="387">
        <f t="shared" si="188"/>
        <v>0</v>
      </c>
      <c r="BN144" s="398">
        <f t="shared" si="189"/>
        <v>0</v>
      </c>
      <c r="BO144" s="398">
        <f t="shared" si="190"/>
        <v>0</v>
      </c>
      <c r="BP144" s="398">
        <f t="shared" si="191"/>
        <v>0</v>
      </c>
      <c r="BQ144" s="398">
        <f t="shared" si="192"/>
        <v>0</v>
      </c>
      <c r="BR144" s="398">
        <f t="shared" si="193"/>
        <v>0</v>
      </c>
      <c r="BS144" s="398">
        <f t="shared" si="194"/>
        <v>0</v>
      </c>
      <c r="BT144" s="398">
        <f t="shared" si="195"/>
        <v>0</v>
      </c>
      <c r="BU144" s="398">
        <f t="shared" si="196"/>
        <v>0</v>
      </c>
      <c r="BV144" s="398">
        <f t="shared" si="197"/>
        <v>0</v>
      </c>
      <c r="BW144" s="398">
        <f t="shared" si="198"/>
        <v>0</v>
      </c>
      <c r="BX144" s="398">
        <f t="shared" si="199"/>
        <v>0</v>
      </c>
      <c r="BY144" s="398">
        <f t="shared" si="200"/>
        <v>0</v>
      </c>
      <c r="BZ144" s="398">
        <f t="shared" si="201"/>
        <v>0</v>
      </c>
      <c r="CA144" s="398">
        <f t="shared" si="202"/>
        <v>0</v>
      </c>
      <c r="CB144" s="398">
        <f t="shared" si="203"/>
        <v>0</v>
      </c>
      <c r="CC144" s="398">
        <f t="shared" si="204"/>
        <v>0</v>
      </c>
      <c r="CD144" s="398">
        <f t="shared" si="205"/>
        <v>0</v>
      </c>
      <c r="CE144" s="398">
        <f t="shared" si="206"/>
        <v>0</v>
      </c>
      <c r="CF144" s="398">
        <f t="shared" si="207"/>
        <v>0</v>
      </c>
      <c r="CG144" s="398">
        <f t="shared" si="208"/>
        <v>0</v>
      </c>
      <c r="CH144" s="398">
        <f t="shared" si="209"/>
        <v>0</v>
      </c>
      <c r="CI144" s="398">
        <f t="shared" si="210"/>
        <v>0</v>
      </c>
      <c r="CJ144" s="399"/>
      <c r="CK144" s="400" t="s">
        <v>339</v>
      </c>
      <c r="CL144" s="399">
        <f t="shared" si="211"/>
        <v>0</v>
      </c>
      <c r="CM144" s="399">
        <f t="shared" si="212"/>
        <v>0</v>
      </c>
      <c r="CN144" s="399">
        <f t="shared" si="213"/>
        <v>0</v>
      </c>
      <c r="CO144" s="399">
        <f t="shared" si="214"/>
        <v>0</v>
      </c>
      <c r="CP144" s="399">
        <f t="shared" si="215"/>
        <v>0</v>
      </c>
      <c r="CQ144" s="399">
        <f t="shared" si="216"/>
        <v>0</v>
      </c>
      <c r="CR144" s="399">
        <f t="shared" si="217"/>
        <v>0</v>
      </c>
      <c r="CS144" s="399">
        <f t="shared" si="218"/>
        <v>0</v>
      </c>
      <c r="CT144" s="399">
        <f t="shared" si="219"/>
        <v>0</v>
      </c>
      <c r="CU144" s="399">
        <f t="shared" si="220"/>
        <v>0</v>
      </c>
      <c r="CV144" s="399">
        <f t="shared" si="221"/>
        <v>0</v>
      </c>
      <c r="CW144" s="399">
        <f t="shared" si="222"/>
        <v>0</v>
      </c>
      <c r="CX144" s="399">
        <f t="shared" si="223"/>
        <v>0</v>
      </c>
      <c r="CY144" s="399">
        <f t="shared" si="224"/>
        <v>0</v>
      </c>
      <c r="CZ144" s="399">
        <f t="shared" si="225"/>
        <v>0</v>
      </c>
      <c r="DA144" s="399">
        <f t="shared" si="226"/>
        <v>0</v>
      </c>
      <c r="DB144" s="399">
        <f t="shared" si="227"/>
        <v>0</v>
      </c>
      <c r="DC144" s="399">
        <f t="shared" si="228"/>
        <v>0</v>
      </c>
      <c r="DD144" s="399">
        <f t="shared" si="229"/>
        <v>0</v>
      </c>
      <c r="DE144" s="399">
        <f t="shared" si="230"/>
        <v>0</v>
      </c>
      <c r="DF144" s="399">
        <f t="shared" si="126"/>
        <v>0</v>
      </c>
      <c r="DG144" s="399">
        <f t="shared" si="231"/>
        <v>0</v>
      </c>
      <c r="DH144" s="399">
        <f t="shared" si="127"/>
        <v>0</v>
      </c>
      <c r="DI144" s="399">
        <f t="shared" si="128"/>
        <v>0</v>
      </c>
      <c r="DJ144" s="399">
        <f t="shared" si="232"/>
        <v>0</v>
      </c>
      <c r="DK144" s="399">
        <f t="shared" si="123"/>
        <v>0</v>
      </c>
      <c r="DL144" s="399">
        <f t="shared" si="124"/>
        <v>0</v>
      </c>
      <c r="DM144" s="399">
        <f t="shared" si="234"/>
        <v>0</v>
      </c>
      <c r="DN144" s="399">
        <f t="shared" si="125"/>
        <v>0</v>
      </c>
      <c r="DO144" s="399">
        <f t="shared" si="233"/>
        <v>0</v>
      </c>
      <c r="DP144" s="398"/>
      <c r="DQ144" s="399"/>
      <c r="DR144" s="399"/>
      <c r="DS144" s="399">
        <f t="shared" si="235"/>
        <v>0</v>
      </c>
      <c r="DT144" s="399">
        <f t="shared" si="130"/>
        <v>0</v>
      </c>
      <c r="DU144" s="399"/>
      <c r="DV144" s="411"/>
      <c r="DW144" s="645"/>
    </row>
    <row r="145" spans="1:127" ht="20.100000000000001" hidden="1" customHeight="1">
      <c r="A145" s="663">
        <f t="shared" si="131"/>
        <v>109</v>
      </c>
      <c r="B145" s="664" t="s">
        <v>380</v>
      </c>
      <c r="C145" s="385" t="s">
        <v>344</v>
      </c>
      <c r="D145" s="385" t="s">
        <v>226</v>
      </c>
      <c r="E145" s="385">
        <v>2018</v>
      </c>
      <c r="F145" s="386"/>
      <c r="G145" s="387">
        <f t="shared" si="132"/>
        <v>4</v>
      </c>
      <c r="H145" s="387">
        <f t="shared" si="133"/>
        <v>0</v>
      </c>
      <c r="I145" s="387">
        <f t="shared" si="134"/>
        <v>4</v>
      </c>
      <c r="J145" s="388">
        <f t="shared" si="135"/>
        <v>0</v>
      </c>
      <c r="K145" s="389">
        <f t="shared" si="136"/>
        <v>0</v>
      </c>
      <c r="L145" s="390">
        <f t="shared" si="137"/>
        <v>0.5</v>
      </c>
      <c r="M145" s="391" t="str">
        <f t="shared" si="138"/>
        <v>I</v>
      </c>
      <c r="N145" s="389">
        <f t="shared" si="139"/>
        <v>0</v>
      </c>
      <c r="O145" s="388">
        <f t="shared" si="140"/>
        <v>0</v>
      </c>
      <c r="P145" s="388">
        <f t="shared" si="141"/>
        <v>0</v>
      </c>
      <c r="Q145" s="392">
        <f t="shared" si="142"/>
        <v>0</v>
      </c>
      <c r="R145" s="393">
        <f t="shared" si="143"/>
        <v>0</v>
      </c>
      <c r="S145" s="393">
        <f t="shared" si="144"/>
        <v>0</v>
      </c>
      <c r="T145" s="392">
        <f t="shared" si="145"/>
        <v>0</v>
      </c>
      <c r="U145" s="393">
        <f t="shared" si="146"/>
        <v>0</v>
      </c>
      <c r="V145" s="393">
        <f t="shared" si="147"/>
        <v>0</v>
      </c>
      <c r="W145" s="392">
        <f t="shared" si="148"/>
        <v>0</v>
      </c>
      <c r="X145" s="393">
        <f t="shared" si="149"/>
        <v>0</v>
      </c>
      <c r="Y145" s="393">
        <f t="shared" si="150"/>
        <v>0</v>
      </c>
      <c r="Z145" s="392">
        <f t="shared" si="151"/>
        <v>0</v>
      </c>
      <c r="AA145" s="393">
        <f t="shared" si="152"/>
        <v>0</v>
      </c>
      <c r="AB145" s="393">
        <f t="shared" si="153"/>
        <v>0</v>
      </c>
      <c r="AC145" s="392">
        <f t="shared" si="154"/>
        <v>0</v>
      </c>
      <c r="AD145" s="393">
        <f t="shared" si="155"/>
        <v>0</v>
      </c>
      <c r="AE145" s="394">
        <f t="shared" si="8"/>
        <v>2021</v>
      </c>
      <c r="AF145" s="393">
        <f t="shared" si="156"/>
        <v>0</v>
      </c>
      <c r="AG145" s="392">
        <f t="shared" si="157"/>
        <v>0</v>
      </c>
      <c r="AH145" s="388">
        <f t="shared" si="158"/>
        <v>0</v>
      </c>
      <c r="AI145" s="395">
        <f t="shared" si="159"/>
        <v>0</v>
      </c>
      <c r="AJ145" s="396">
        <f t="shared" si="160"/>
        <v>0</v>
      </c>
      <c r="AK145" s="388">
        <f t="shared" si="161"/>
        <v>0</v>
      </c>
      <c r="AL145" s="397">
        <f t="shared" si="162"/>
        <v>7</v>
      </c>
      <c r="AM145" s="393">
        <f t="shared" si="163"/>
        <v>6</v>
      </c>
      <c r="AN145" s="393">
        <f t="shared" si="164"/>
        <v>6</v>
      </c>
      <c r="AO145" s="393">
        <f t="shared" si="165"/>
        <v>6</v>
      </c>
      <c r="AP145" s="393">
        <f t="shared" si="166"/>
        <v>6</v>
      </c>
      <c r="AQ145" s="393">
        <f t="shared" si="167"/>
        <v>6</v>
      </c>
      <c r="AR145" s="393">
        <f t="shared" si="168"/>
        <v>6</v>
      </c>
      <c r="AS145" s="393">
        <f t="shared" si="169"/>
        <v>6</v>
      </c>
      <c r="AT145" s="393">
        <f t="shared" si="170"/>
        <v>6</v>
      </c>
      <c r="AU145" s="393">
        <f t="shared" si="171"/>
        <v>6</v>
      </c>
      <c r="AV145" s="393">
        <f t="shared" si="172"/>
        <v>6</v>
      </c>
      <c r="AW145" s="393">
        <f t="shared" si="173"/>
        <v>6</v>
      </c>
      <c r="AX145" s="393">
        <f t="shared" si="174"/>
        <v>6</v>
      </c>
      <c r="AY145" s="393">
        <f t="shared" si="175"/>
        <v>6</v>
      </c>
      <c r="AZ145" s="393">
        <f t="shared" si="176"/>
        <v>6</v>
      </c>
      <c r="BA145" s="393">
        <f t="shared" si="177"/>
        <v>6</v>
      </c>
      <c r="BB145" s="393">
        <f t="shared" si="178"/>
        <v>6</v>
      </c>
      <c r="BC145" s="393">
        <f t="shared" si="179"/>
        <v>6</v>
      </c>
      <c r="BD145" s="393">
        <f t="shared" si="129"/>
        <v>6</v>
      </c>
      <c r="BE145" s="393">
        <f t="shared" si="180"/>
        <v>12</v>
      </c>
      <c r="BF145" s="393">
        <f t="shared" si="181"/>
        <v>12</v>
      </c>
      <c r="BG145" s="393">
        <f t="shared" si="182"/>
        <v>12</v>
      </c>
      <c r="BH145" s="398">
        <f t="shared" si="183"/>
        <v>0</v>
      </c>
      <c r="BI145" s="398">
        <f t="shared" si="184"/>
        <v>0</v>
      </c>
      <c r="BJ145" s="398">
        <f t="shared" si="185"/>
        <v>0</v>
      </c>
      <c r="BK145" s="398">
        <f t="shared" si="186"/>
        <v>0</v>
      </c>
      <c r="BL145" s="398">
        <f t="shared" si="187"/>
        <v>0</v>
      </c>
      <c r="BM145" s="387">
        <f t="shared" si="188"/>
        <v>0</v>
      </c>
      <c r="BN145" s="398">
        <f t="shared" si="189"/>
        <v>0</v>
      </c>
      <c r="BO145" s="398">
        <f t="shared" si="190"/>
        <v>0</v>
      </c>
      <c r="BP145" s="398">
        <f t="shared" si="191"/>
        <v>0</v>
      </c>
      <c r="BQ145" s="398">
        <f t="shared" si="192"/>
        <v>0</v>
      </c>
      <c r="BR145" s="398">
        <f t="shared" si="193"/>
        <v>0</v>
      </c>
      <c r="BS145" s="398">
        <f t="shared" si="194"/>
        <v>0</v>
      </c>
      <c r="BT145" s="398">
        <f t="shared" si="195"/>
        <v>0</v>
      </c>
      <c r="BU145" s="398">
        <f t="shared" si="196"/>
        <v>0</v>
      </c>
      <c r="BV145" s="398">
        <f t="shared" si="197"/>
        <v>0</v>
      </c>
      <c r="BW145" s="398">
        <f t="shared" si="198"/>
        <v>0</v>
      </c>
      <c r="BX145" s="398">
        <f t="shared" si="199"/>
        <v>0</v>
      </c>
      <c r="BY145" s="398">
        <f t="shared" si="200"/>
        <v>0</v>
      </c>
      <c r="BZ145" s="398">
        <f t="shared" si="201"/>
        <v>0</v>
      </c>
      <c r="CA145" s="398">
        <f t="shared" si="202"/>
        <v>0</v>
      </c>
      <c r="CB145" s="398">
        <f t="shared" si="203"/>
        <v>0</v>
      </c>
      <c r="CC145" s="398">
        <f t="shared" si="204"/>
        <v>0</v>
      </c>
      <c r="CD145" s="398">
        <f t="shared" si="205"/>
        <v>0</v>
      </c>
      <c r="CE145" s="398">
        <f t="shared" si="206"/>
        <v>0</v>
      </c>
      <c r="CF145" s="398">
        <f t="shared" si="207"/>
        <v>0</v>
      </c>
      <c r="CG145" s="398">
        <f t="shared" si="208"/>
        <v>0</v>
      </c>
      <c r="CH145" s="398">
        <f t="shared" si="209"/>
        <v>0</v>
      </c>
      <c r="CI145" s="398">
        <f t="shared" si="210"/>
        <v>0</v>
      </c>
      <c r="CJ145" s="399"/>
      <c r="CK145" s="400" t="s">
        <v>339</v>
      </c>
      <c r="CL145" s="399">
        <f t="shared" si="211"/>
        <v>0</v>
      </c>
      <c r="CM145" s="399">
        <f t="shared" si="212"/>
        <v>0</v>
      </c>
      <c r="CN145" s="399">
        <f t="shared" si="213"/>
        <v>0</v>
      </c>
      <c r="CO145" s="399">
        <f t="shared" si="214"/>
        <v>0</v>
      </c>
      <c r="CP145" s="399">
        <f t="shared" si="215"/>
        <v>0</v>
      </c>
      <c r="CQ145" s="399">
        <f t="shared" si="216"/>
        <v>0</v>
      </c>
      <c r="CR145" s="399">
        <f t="shared" si="217"/>
        <v>0</v>
      </c>
      <c r="CS145" s="399">
        <f t="shared" si="218"/>
        <v>0</v>
      </c>
      <c r="CT145" s="399">
        <f t="shared" si="219"/>
        <v>0</v>
      </c>
      <c r="CU145" s="399">
        <f t="shared" si="220"/>
        <v>0</v>
      </c>
      <c r="CV145" s="399">
        <f t="shared" si="221"/>
        <v>0</v>
      </c>
      <c r="CW145" s="399">
        <f t="shared" si="222"/>
        <v>0</v>
      </c>
      <c r="CX145" s="399">
        <f t="shared" si="223"/>
        <v>0</v>
      </c>
      <c r="CY145" s="399">
        <f t="shared" si="224"/>
        <v>0</v>
      </c>
      <c r="CZ145" s="399">
        <f t="shared" si="225"/>
        <v>0</v>
      </c>
      <c r="DA145" s="399">
        <f t="shared" si="226"/>
        <v>0</v>
      </c>
      <c r="DB145" s="399">
        <f t="shared" si="227"/>
        <v>0</v>
      </c>
      <c r="DC145" s="399">
        <f t="shared" si="228"/>
        <v>0</v>
      </c>
      <c r="DD145" s="399">
        <f t="shared" si="229"/>
        <v>0</v>
      </c>
      <c r="DE145" s="399">
        <f t="shared" si="230"/>
        <v>0</v>
      </c>
      <c r="DF145" s="399">
        <f t="shared" si="126"/>
        <v>0</v>
      </c>
      <c r="DG145" s="399">
        <f t="shared" si="231"/>
        <v>0</v>
      </c>
      <c r="DH145" s="399">
        <f t="shared" si="127"/>
        <v>0</v>
      </c>
      <c r="DI145" s="399">
        <f t="shared" si="128"/>
        <v>0</v>
      </c>
      <c r="DJ145" s="399">
        <f t="shared" si="232"/>
        <v>0</v>
      </c>
      <c r="DK145" s="399">
        <f t="shared" si="123"/>
        <v>0</v>
      </c>
      <c r="DL145" s="399">
        <f t="shared" si="124"/>
        <v>0</v>
      </c>
      <c r="DM145" s="399">
        <f t="shared" si="234"/>
        <v>0</v>
      </c>
      <c r="DN145" s="399">
        <f t="shared" si="125"/>
        <v>0</v>
      </c>
      <c r="DO145" s="399">
        <f t="shared" si="233"/>
        <v>0</v>
      </c>
      <c r="DP145" s="398"/>
      <c r="DQ145" s="399"/>
      <c r="DR145" s="399"/>
      <c r="DS145" s="399">
        <f t="shared" si="235"/>
        <v>0</v>
      </c>
      <c r="DT145" s="399">
        <f t="shared" si="130"/>
        <v>0</v>
      </c>
      <c r="DU145" s="399"/>
      <c r="DV145" s="411"/>
      <c r="DW145" s="645"/>
    </row>
    <row r="146" spans="1:127" ht="20.100000000000001" hidden="1" customHeight="1">
      <c r="A146" s="663">
        <f t="shared" si="131"/>
        <v>110</v>
      </c>
      <c r="B146" s="664" t="s">
        <v>380</v>
      </c>
      <c r="C146" s="385" t="s">
        <v>344</v>
      </c>
      <c r="D146" s="385" t="s">
        <v>226</v>
      </c>
      <c r="E146" s="385">
        <v>2018</v>
      </c>
      <c r="F146" s="386"/>
      <c r="G146" s="387">
        <f t="shared" si="132"/>
        <v>4</v>
      </c>
      <c r="H146" s="387">
        <f t="shared" si="133"/>
        <v>0</v>
      </c>
      <c r="I146" s="387">
        <f t="shared" si="134"/>
        <v>4</v>
      </c>
      <c r="J146" s="388">
        <f t="shared" si="135"/>
        <v>0</v>
      </c>
      <c r="K146" s="389">
        <f t="shared" si="136"/>
        <v>0</v>
      </c>
      <c r="L146" s="390">
        <f t="shared" si="137"/>
        <v>0.5</v>
      </c>
      <c r="M146" s="391" t="str">
        <f t="shared" si="138"/>
        <v>I</v>
      </c>
      <c r="N146" s="389">
        <f t="shared" si="139"/>
        <v>0</v>
      </c>
      <c r="O146" s="388">
        <f t="shared" si="140"/>
        <v>0</v>
      </c>
      <c r="P146" s="388">
        <f t="shared" si="141"/>
        <v>0</v>
      </c>
      <c r="Q146" s="392">
        <f t="shared" si="142"/>
        <v>0</v>
      </c>
      <c r="R146" s="393">
        <f t="shared" si="143"/>
        <v>0</v>
      </c>
      <c r="S146" s="393">
        <f t="shared" si="144"/>
        <v>0</v>
      </c>
      <c r="T146" s="392">
        <f t="shared" si="145"/>
        <v>0</v>
      </c>
      <c r="U146" s="393">
        <f t="shared" si="146"/>
        <v>0</v>
      </c>
      <c r="V146" s="393">
        <f t="shared" si="147"/>
        <v>0</v>
      </c>
      <c r="W146" s="392">
        <f t="shared" si="148"/>
        <v>0</v>
      </c>
      <c r="X146" s="393">
        <f t="shared" si="149"/>
        <v>0</v>
      </c>
      <c r="Y146" s="393">
        <f t="shared" si="150"/>
        <v>0</v>
      </c>
      <c r="Z146" s="392">
        <f t="shared" si="151"/>
        <v>0</v>
      </c>
      <c r="AA146" s="393">
        <f t="shared" si="152"/>
        <v>0</v>
      </c>
      <c r="AB146" s="393">
        <f t="shared" si="153"/>
        <v>0</v>
      </c>
      <c r="AC146" s="392">
        <f t="shared" si="154"/>
        <v>0</v>
      </c>
      <c r="AD146" s="393">
        <f t="shared" si="155"/>
        <v>0</v>
      </c>
      <c r="AE146" s="394">
        <f t="shared" si="8"/>
        <v>2021</v>
      </c>
      <c r="AF146" s="393">
        <f t="shared" si="156"/>
        <v>0</v>
      </c>
      <c r="AG146" s="392">
        <f t="shared" si="157"/>
        <v>0</v>
      </c>
      <c r="AH146" s="388">
        <f t="shared" si="158"/>
        <v>0</v>
      </c>
      <c r="AI146" s="395">
        <f t="shared" si="159"/>
        <v>0</v>
      </c>
      <c r="AJ146" s="396">
        <f t="shared" si="160"/>
        <v>0</v>
      </c>
      <c r="AK146" s="388">
        <f t="shared" si="161"/>
        <v>0</v>
      </c>
      <c r="AL146" s="397">
        <f t="shared" si="162"/>
        <v>7</v>
      </c>
      <c r="AM146" s="393">
        <f t="shared" si="163"/>
        <v>6</v>
      </c>
      <c r="AN146" s="393">
        <f t="shared" si="164"/>
        <v>6</v>
      </c>
      <c r="AO146" s="393">
        <f t="shared" si="165"/>
        <v>6</v>
      </c>
      <c r="AP146" s="393">
        <f t="shared" si="166"/>
        <v>6</v>
      </c>
      <c r="AQ146" s="393">
        <f t="shared" si="167"/>
        <v>6</v>
      </c>
      <c r="AR146" s="393">
        <f t="shared" si="168"/>
        <v>6</v>
      </c>
      <c r="AS146" s="393">
        <f t="shared" si="169"/>
        <v>6</v>
      </c>
      <c r="AT146" s="393">
        <f t="shared" si="170"/>
        <v>6</v>
      </c>
      <c r="AU146" s="393">
        <f t="shared" si="171"/>
        <v>6</v>
      </c>
      <c r="AV146" s="393">
        <f t="shared" si="172"/>
        <v>6</v>
      </c>
      <c r="AW146" s="393">
        <f t="shared" si="173"/>
        <v>6</v>
      </c>
      <c r="AX146" s="393">
        <f t="shared" si="174"/>
        <v>6</v>
      </c>
      <c r="AY146" s="393">
        <f t="shared" si="175"/>
        <v>6</v>
      </c>
      <c r="AZ146" s="393">
        <f t="shared" si="176"/>
        <v>6</v>
      </c>
      <c r="BA146" s="393">
        <f t="shared" si="177"/>
        <v>6</v>
      </c>
      <c r="BB146" s="393">
        <f t="shared" si="178"/>
        <v>6</v>
      </c>
      <c r="BC146" s="393">
        <f t="shared" si="179"/>
        <v>6</v>
      </c>
      <c r="BD146" s="393">
        <f t="shared" si="129"/>
        <v>6</v>
      </c>
      <c r="BE146" s="393">
        <f t="shared" si="180"/>
        <v>12</v>
      </c>
      <c r="BF146" s="393">
        <f t="shared" si="181"/>
        <v>12</v>
      </c>
      <c r="BG146" s="393">
        <f t="shared" si="182"/>
        <v>12</v>
      </c>
      <c r="BH146" s="398">
        <f t="shared" si="183"/>
        <v>0</v>
      </c>
      <c r="BI146" s="398">
        <f t="shared" si="184"/>
        <v>0</v>
      </c>
      <c r="BJ146" s="398">
        <f t="shared" si="185"/>
        <v>0</v>
      </c>
      <c r="BK146" s="398">
        <f t="shared" si="186"/>
        <v>0</v>
      </c>
      <c r="BL146" s="398">
        <f t="shared" si="187"/>
        <v>0</v>
      </c>
      <c r="BM146" s="387">
        <f t="shared" si="188"/>
        <v>0</v>
      </c>
      <c r="BN146" s="398">
        <f t="shared" si="189"/>
        <v>0</v>
      </c>
      <c r="BO146" s="398">
        <f t="shared" si="190"/>
        <v>0</v>
      </c>
      <c r="BP146" s="398">
        <f t="shared" si="191"/>
        <v>0</v>
      </c>
      <c r="BQ146" s="398">
        <f t="shared" si="192"/>
        <v>0</v>
      </c>
      <c r="BR146" s="398">
        <f t="shared" si="193"/>
        <v>0</v>
      </c>
      <c r="BS146" s="398">
        <f t="shared" si="194"/>
        <v>0</v>
      </c>
      <c r="BT146" s="398">
        <f t="shared" si="195"/>
        <v>0</v>
      </c>
      <c r="BU146" s="398">
        <f t="shared" si="196"/>
        <v>0</v>
      </c>
      <c r="BV146" s="398">
        <f t="shared" si="197"/>
        <v>0</v>
      </c>
      <c r="BW146" s="398">
        <f t="shared" si="198"/>
        <v>0</v>
      </c>
      <c r="BX146" s="398">
        <f t="shared" si="199"/>
        <v>0</v>
      </c>
      <c r="BY146" s="398">
        <f t="shared" si="200"/>
        <v>0</v>
      </c>
      <c r="BZ146" s="398">
        <f t="shared" si="201"/>
        <v>0</v>
      </c>
      <c r="CA146" s="398">
        <f t="shared" si="202"/>
        <v>0</v>
      </c>
      <c r="CB146" s="398">
        <f t="shared" si="203"/>
        <v>0</v>
      </c>
      <c r="CC146" s="398">
        <f t="shared" si="204"/>
        <v>0</v>
      </c>
      <c r="CD146" s="398">
        <f t="shared" si="205"/>
        <v>0</v>
      </c>
      <c r="CE146" s="398">
        <f t="shared" si="206"/>
        <v>0</v>
      </c>
      <c r="CF146" s="398">
        <f t="shared" si="207"/>
        <v>0</v>
      </c>
      <c r="CG146" s="398">
        <f t="shared" si="208"/>
        <v>0</v>
      </c>
      <c r="CH146" s="398">
        <f t="shared" si="209"/>
        <v>0</v>
      </c>
      <c r="CI146" s="398">
        <f t="shared" si="210"/>
        <v>0</v>
      </c>
      <c r="CJ146" s="399"/>
      <c r="CK146" s="400" t="s">
        <v>339</v>
      </c>
      <c r="CL146" s="399">
        <f t="shared" si="211"/>
        <v>0</v>
      </c>
      <c r="CM146" s="399">
        <f t="shared" si="212"/>
        <v>0</v>
      </c>
      <c r="CN146" s="399">
        <f t="shared" si="213"/>
        <v>0</v>
      </c>
      <c r="CO146" s="399">
        <f t="shared" si="214"/>
        <v>0</v>
      </c>
      <c r="CP146" s="399">
        <f t="shared" si="215"/>
        <v>0</v>
      </c>
      <c r="CQ146" s="399">
        <f t="shared" si="216"/>
        <v>0</v>
      </c>
      <c r="CR146" s="399">
        <f t="shared" si="217"/>
        <v>0</v>
      </c>
      <c r="CS146" s="399">
        <f t="shared" si="218"/>
        <v>0</v>
      </c>
      <c r="CT146" s="399">
        <f t="shared" si="219"/>
        <v>0</v>
      </c>
      <c r="CU146" s="399">
        <f t="shared" si="220"/>
        <v>0</v>
      </c>
      <c r="CV146" s="399">
        <f t="shared" si="221"/>
        <v>0</v>
      </c>
      <c r="CW146" s="399">
        <f t="shared" si="222"/>
        <v>0</v>
      </c>
      <c r="CX146" s="399">
        <f t="shared" si="223"/>
        <v>0</v>
      </c>
      <c r="CY146" s="399">
        <f t="shared" si="224"/>
        <v>0</v>
      </c>
      <c r="CZ146" s="399">
        <f t="shared" si="225"/>
        <v>0</v>
      </c>
      <c r="DA146" s="399">
        <f t="shared" si="226"/>
        <v>0</v>
      </c>
      <c r="DB146" s="399">
        <f t="shared" si="227"/>
        <v>0</v>
      </c>
      <c r="DC146" s="399">
        <f t="shared" si="228"/>
        <v>0</v>
      </c>
      <c r="DD146" s="399">
        <f t="shared" si="229"/>
        <v>0</v>
      </c>
      <c r="DE146" s="399">
        <f t="shared" si="230"/>
        <v>0</v>
      </c>
      <c r="DF146" s="399">
        <f t="shared" si="126"/>
        <v>0</v>
      </c>
      <c r="DG146" s="399">
        <f t="shared" si="231"/>
        <v>0</v>
      </c>
      <c r="DH146" s="399">
        <f t="shared" si="127"/>
        <v>0</v>
      </c>
      <c r="DI146" s="399">
        <f t="shared" si="128"/>
        <v>0</v>
      </c>
      <c r="DJ146" s="399">
        <f t="shared" si="232"/>
        <v>0</v>
      </c>
      <c r="DK146" s="399">
        <f t="shared" si="123"/>
        <v>0</v>
      </c>
      <c r="DL146" s="399">
        <f t="shared" si="124"/>
        <v>0</v>
      </c>
      <c r="DM146" s="399">
        <f t="shared" si="234"/>
        <v>0</v>
      </c>
      <c r="DN146" s="399">
        <f t="shared" si="125"/>
        <v>0</v>
      </c>
      <c r="DO146" s="399">
        <f t="shared" si="233"/>
        <v>0</v>
      </c>
      <c r="DP146" s="398"/>
      <c r="DQ146" s="399"/>
      <c r="DR146" s="399"/>
      <c r="DS146" s="399">
        <f t="shared" si="235"/>
        <v>0</v>
      </c>
      <c r="DT146" s="399">
        <f t="shared" si="130"/>
        <v>0</v>
      </c>
      <c r="DU146" s="399"/>
      <c r="DV146" s="411"/>
      <c r="DW146" s="645"/>
    </row>
    <row r="147" spans="1:127" ht="20.100000000000001" hidden="1" customHeight="1">
      <c r="A147" s="663">
        <f t="shared" si="131"/>
        <v>111</v>
      </c>
      <c r="B147" s="664" t="s">
        <v>380</v>
      </c>
      <c r="C147" s="385" t="s">
        <v>344</v>
      </c>
      <c r="D147" s="385" t="s">
        <v>226</v>
      </c>
      <c r="E147" s="385">
        <v>2018</v>
      </c>
      <c r="F147" s="386"/>
      <c r="G147" s="387">
        <f t="shared" si="132"/>
        <v>4</v>
      </c>
      <c r="H147" s="387">
        <f t="shared" si="133"/>
        <v>0</v>
      </c>
      <c r="I147" s="387">
        <f t="shared" si="134"/>
        <v>4</v>
      </c>
      <c r="J147" s="388">
        <f t="shared" si="135"/>
        <v>0</v>
      </c>
      <c r="K147" s="389">
        <f t="shared" si="136"/>
        <v>0</v>
      </c>
      <c r="L147" s="390">
        <f t="shared" si="137"/>
        <v>0.5</v>
      </c>
      <c r="M147" s="391" t="str">
        <f t="shared" si="138"/>
        <v>I</v>
      </c>
      <c r="N147" s="389">
        <f t="shared" si="139"/>
        <v>0</v>
      </c>
      <c r="O147" s="388">
        <f t="shared" si="140"/>
        <v>0</v>
      </c>
      <c r="P147" s="388">
        <f t="shared" si="141"/>
        <v>0</v>
      </c>
      <c r="Q147" s="392">
        <f t="shared" si="142"/>
        <v>0</v>
      </c>
      <c r="R147" s="393">
        <f t="shared" si="143"/>
        <v>0</v>
      </c>
      <c r="S147" s="393">
        <f t="shared" si="144"/>
        <v>0</v>
      </c>
      <c r="T147" s="392">
        <f t="shared" si="145"/>
        <v>0</v>
      </c>
      <c r="U147" s="393">
        <f t="shared" si="146"/>
        <v>0</v>
      </c>
      <c r="V147" s="393">
        <f t="shared" si="147"/>
        <v>0</v>
      </c>
      <c r="W147" s="392">
        <f t="shared" si="148"/>
        <v>0</v>
      </c>
      <c r="X147" s="393">
        <f t="shared" si="149"/>
        <v>0</v>
      </c>
      <c r="Y147" s="393">
        <f t="shared" si="150"/>
        <v>0</v>
      </c>
      <c r="Z147" s="392">
        <f t="shared" si="151"/>
        <v>0</v>
      </c>
      <c r="AA147" s="393">
        <f t="shared" si="152"/>
        <v>0</v>
      </c>
      <c r="AB147" s="393">
        <f t="shared" si="153"/>
        <v>0</v>
      </c>
      <c r="AC147" s="392">
        <f t="shared" si="154"/>
        <v>0</v>
      </c>
      <c r="AD147" s="393">
        <f t="shared" si="155"/>
        <v>0</v>
      </c>
      <c r="AE147" s="394">
        <f t="shared" si="8"/>
        <v>2021</v>
      </c>
      <c r="AF147" s="393">
        <f t="shared" si="156"/>
        <v>0</v>
      </c>
      <c r="AG147" s="392">
        <f t="shared" si="157"/>
        <v>0</v>
      </c>
      <c r="AH147" s="388">
        <f t="shared" si="158"/>
        <v>0</v>
      </c>
      <c r="AI147" s="395">
        <f t="shared" si="159"/>
        <v>0</v>
      </c>
      <c r="AJ147" s="396">
        <f t="shared" si="160"/>
        <v>0</v>
      </c>
      <c r="AK147" s="388">
        <f t="shared" si="161"/>
        <v>0</v>
      </c>
      <c r="AL147" s="397">
        <f t="shared" si="162"/>
        <v>7</v>
      </c>
      <c r="AM147" s="393">
        <f t="shared" si="163"/>
        <v>6</v>
      </c>
      <c r="AN147" s="393">
        <f t="shared" si="164"/>
        <v>6</v>
      </c>
      <c r="AO147" s="393">
        <f t="shared" si="165"/>
        <v>6</v>
      </c>
      <c r="AP147" s="393">
        <f t="shared" si="166"/>
        <v>6</v>
      </c>
      <c r="AQ147" s="393">
        <f t="shared" si="167"/>
        <v>6</v>
      </c>
      <c r="AR147" s="393">
        <f t="shared" si="168"/>
        <v>6</v>
      </c>
      <c r="AS147" s="393">
        <f t="shared" si="169"/>
        <v>6</v>
      </c>
      <c r="AT147" s="393">
        <f t="shared" si="170"/>
        <v>6</v>
      </c>
      <c r="AU147" s="393">
        <f t="shared" si="171"/>
        <v>6</v>
      </c>
      <c r="AV147" s="393">
        <f t="shared" si="172"/>
        <v>6</v>
      </c>
      <c r="AW147" s="393">
        <f t="shared" si="173"/>
        <v>6</v>
      </c>
      <c r="AX147" s="393">
        <f t="shared" si="174"/>
        <v>6</v>
      </c>
      <c r="AY147" s="393">
        <f t="shared" si="175"/>
        <v>6</v>
      </c>
      <c r="AZ147" s="393">
        <f t="shared" si="176"/>
        <v>6</v>
      </c>
      <c r="BA147" s="393">
        <f t="shared" si="177"/>
        <v>6</v>
      </c>
      <c r="BB147" s="393">
        <f t="shared" si="178"/>
        <v>6</v>
      </c>
      <c r="BC147" s="393">
        <f t="shared" si="179"/>
        <v>6</v>
      </c>
      <c r="BD147" s="393">
        <f t="shared" si="129"/>
        <v>6</v>
      </c>
      <c r="BE147" s="393">
        <f t="shared" si="180"/>
        <v>12</v>
      </c>
      <c r="BF147" s="393">
        <f t="shared" si="181"/>
        <v>12</v>
      </c>
      <c r="BG147" s="393">
        <f t="shared" si="182"/>
        <v>12</v>
      </c>
      <c r="BH147" s="398">
        <f t="shared" si="183"/>
        <v>0</v>
      </c>
      <c r="BI147" s="398">
        <f t="shared" si="184"/>
        <v>0</v>
      </c>
      <c r="BJ147" s="398">
        <f t="shared" si="185"/>
        <v>0</v>
      </c>
      <c r="BK147" s="398">
        <f t="shared" si="186"/>
        <v>0</v>
      </c>
      <c r="BL147" s="398">
        <f t="shared" si="187"/>
        <v>0</v>
      </c>
      <c r="BM147" s="387">
        <f t="shared" si="188"/>
        <v>0</v>
      </c>
      <c r="BN147" s="398">
        <f t="shared" si="189"/>
        <v>0</v>
      </c>
      <c r="BO147" s="398">
        <f t="shared" si="190"/>
        <v>0</v>
      </c>
      <c r="BP147" s="398">
        <f t="shared" si="191"/>
        <v>0</v>
      </c>
      <c r="BQ147" s="398">
        <f t="shared" si="192"/>
        <v>0</v>
      </c>
      <c r="BR147" s="398">
        <f t="shared" si="193"/>
        <v>0</v>
      </c>
      <c r="BS147" s="398">
        <f t="shared" si="194"/>
        <v>0</v>
      </c>
      <c r="BT147" s="398">
        <f t="shared" si="195"/>
        <v>0</v>
      </c>
      <c r="BU147" s="398">
        <f t="shared" si="196"/>
        <v>0</v>
      </c>
      <c r="BV147" s="398">
        <f t="shared" si="197"/>
        <v>0</v>
      </c>
      <c r="BW147" s="398">
        <f t="shared" si="198"/>
        <v>0</v>
      </c>
      <c r="BX147" s="398">
        <f t="shared" si="199"/>
        <v>0</v>
      </c>
      <c r="BY147" s="398">
        <f t="shared" si="200"/>
        <v>0</v>
      </c>
      <c r="BZ147" s="398">
        <f t="shared" si="201"/>
        <v>0</v>
      </c>
      <c r="CA147" s="398">
        <f t="shared" si="202"/>
        <v>0</v>
      </c>
      <c r="CB147" s="398">
        <f t="shared" si="203"/>
        <v>0</v>
      </c>
      <c r="CC147" s="398">
        <f t="shared" si="204"/>
        <v>0</v>
      </c>
      <c r="CD147" s="398">
        <f t="shared" si="205"/>
        <v>0</v>
      </c>
      <c r="CE147" s="398">
        <f t="shared" si="206"/>
        <v>0</v>
      </c>
      <c r="CF147" s="398">
        <f t="shared" si="207"/>
        <v>0</v>
      </c>
      <c r="CG147" s="398">
        <f t="shared" si="208"/>
        <v>0</v>
      </c>
      <c r="CH147" s="398">
        <f t="shared" si="209"/>
        <v>0</v>
      </c>
      <c r="CI147" s="398">
        <f t="shared" si="210"/>
        <v>0</v>
      </c>
      <c r="CJ147" s="399"/>
      <c r="CK147" s="400" t="s">
        <v>339</v>
      </c>
      <c r="CL147" s="399">
        <f t="shared" si="211"/>
        <v>0</v>
      </c>
      <c r="CM147" s="399">
        <f t="shared" si="212"/>
        <v>0</v>
      </c>
      <c r="CN147" s="399">
        <f t="shared" si="213"/>
        <v>0</v>
      </c>
      <c r="CO147" s="399">
        <f t="shared" si="214"/>
        <v>0</v>
      </c>
      <c r="CP147" s="399">
        <f t="shared" si="215"/>
        <v>0</v>
      </c>
      <c r="CQ147" s="399">
        <f t="shared" si="216"/>
        <v>0</v>
      </c>
      <c r="CR147" s="399">
        <f t="shared" si="217"/>
        <v>0</v>
      </c>
      <c r="CS147" s="399">
        <f t="shared" si="218"/>
        <v>0</v>
      </c>
      <c r="CT147" s="399">
        <f t="shared" si="219"/>
        <v>0</v>
      </c>
      <c r="CU147" s="399">
        <f t="shared" si="220"/>
        <v>0</v>
      </c>
      <c r="CV147" s="399">
        <f t="shared" si="221"/>
        <v>0</v>
      </c>
      <c r="CW147" s="399">
        <f t="shared" si="222"/>
        <v>0</v>
      </c>
      <c r="CX147" s="399">
        <f t="shared" si="223"/>
        <v>0</v>
      </c>
      <c r="CY147" s="399">
        <f t="shared" si="224"/>
        <v>0</v>
      </c>
      <c r="CZ147" s="399">
        <f t="shared" si="225"/>
        <v>0</v>
      </c>
      <c r="DA147" s="399">
        <f t="shared" si="226"/>
        <v>0</v>
      </c>
      <c r="DB147" s="399">
        <f t="shared" si="227"/>
        <v>0</v>
      </c>
      <c r="DC147" s="399">
        <f t="shared" si="228"/>
        <v>0</v>
      </c>
      <c r="DD147" s="399">
        <f t="shared" si="229"/>
        <v>0</v>
      </c>
      <c r="DE147" s="399">
        <f t="shared" si="230"/>
        <v>0</v>
      </c>
      <c r="DF147" s="399">
        <f t="shared" si="126"/>
        <v>0</v>
      </c>
      <c r="DG147" s="399">
        <f t="shared" si="231"/>
        <v>0</v>
      </c>
      <c r="DH147" s="399">
        <f t="shared" si="127"/>
        <v>0</v>
      </c>
      <c r="DI147" s="399">
        <f t="shared" si="128"/>
        <v>0</v>
      </c>
      <c r="DJ147" s="399">
        <f t="shared" si="232"/>
        <v>0</v>
      </c>
      <c r="DK147" s="399">
        <f t="shared" si="123"/>
        <v>0</v>
      </c>
      <c r="DL147" s="399">
        <f t="shared" si="124"/>
        <v>0</v>
      </c>
      <c r="DM147" s="399">
        <f t="shared" si="234"/>
        <v>0</v>
      </c>
      <c r="DN147" s="399">
        <f t="shared" si="125"/>
        <v>0</v>
      </c>
      <c r="DO147" s="399">
        <f t="shared" si="233"/>
        <v>0</v>
      </c>
      <c r="DP147" s="398"/>
      <c r="DQ147" s="399"/>
      <c r="DR147" s="399"/>
      <c r="DS147" s="399">
        <f t="shared" si="235"/>
        <v>0</v>
      </c>
      <c r="DT147" s="399">
        <f t="shared" si="130"/>
        <v>0</v>
      </c>
      <c r="DU147" s="399"/>
      <c r="DV147" s="411"/>
      <c r="DW147" s="645"/>
    </row>
    <row r="148" spans="1:127" ht="20.100000000000001" hidden="1" customHeight="1">
      <c r="A148" s="663">
        <f t="shared" si="131"/>
        <v>112</v>
      </c>
      <c r="B148" s="664" t="s">
        <v>380</v>
      </c>
      <c r="C148" s="385" t="s">
        <v>344</v>
      </c>
      <c r="D148" s="385" t="s">
        <v>226</v>
      </c>
      <c r="E148" s="385">
        <v>2018</v>
      </c>
      <c r="F148" s="386"/>
      <c r="G148" s="387">
        <f t="shared" si="132"/>
        <v>4</v>
      </c>
      <c r="H148" s="387">
        <f t="shared" si="133"/>
        <v>0</v>
      </c>
      <c r="I148" s="387">
        <f t="shared" si="134"/>
        <v>4</v>
      </c>
      <c r="J148" s="388">
        <f t="shared" si="135"/>
        <v>0</v>
      </c>
      <c r="K148" s="389">
        <f t="shared" si="136"/>
        <v>0</v>
      </c>
      <c r="L148" s="390">
        <f t="shared" si="137"/>
        <v>0.5</v>
      </c>
      <c r="M148" s="391" t="str">
        <f t="shared" si="138"/>
        <v>I</v>
      </c>
      <c r="N148" s="389">
        <f t="shared" si="139"/>
        <v>0</v>
      </c>
      <c r="O148" s="388">
        <f t="shared" si="140"/>
        <v>0</v>
      </c>
      <c r="P148" s="388">
        <f t="shared" si="141"/>
        <v>0</v>
      </c>
      <c r="Q148" s="392">
        <f t="shared" si="142"/>
        <v>0</v>
      </c>
      <c r="R148" s="393">
        <f t="shared" si="143"/>
        <v>0</v>
      </c>
      <c r="S148" s="393">
        <f t="shared" si="144"/>
        <v>0</v>
      </c>
      <c r="T148" s="392">
        <f t="shared" si="145"/>
        <v>0</v>
      </c>
      <c r="U148" s="393">
        <f t="shared" si="146"/>
        <v>0</v>
      </c>
      <c r="V148" s="393">
        <f t="shared" si="147"/>
        <v>0</v>
      </c>
      <c r="W148" s="392">
        <f t="shared" si="148"/>
        <v>0</v>
      </c>
      <c r="X148" s="393">
        <f t="shared" si="149"/>
        <v>0</v>
      </c>
      <c r="Y148" s="393">
        <f t="shared" si="150"/>
        <v>0</v>
      </c>
      <c r="Z148" s="392">
        <f t="shared" si="151"/>
        <v>0</v>
      </c>
      <c r="AA148" s="393">
        <f t="shared" si="152"/>
        <v>0</v>
      </c>
      <c r="AB148" s="393">
        <f t="shared" si="153"/>
        <v>0</v>
      </c>
      <c r="AC148" s="392">
        <f t="shared" si="154"/>
        <v>0</v>
      </c>
      <c r="AD148" s="393">
        <f t="shared" si="155"/>
        <v>0</v>
      </c>
      <c r="AE148" s="394">
        <f t="shared" si="8"/>
        <v>2021</v>
      </c>
      <c r="AF148" s="393">
        <f t="shared" si="156"/>
        <v>0</v>
      </c>
      <c r="AG148" s="392">
        <f t="shared" si="157"/>
        <v>0</v>
      </c>
      <c r="AH148" s="388">
        <f t="shared" si="158"/>
        <v>0</v>
      </c>
      <c r="AI148" s="395">
        <f t="shared" si="159"/>
        <v>0</v>
      </c>
      <c r="AJ148" s="396">
        <f t="shared" si="160"/>
        <v>0</v>
      </c>
      <c r="AK148" s="388">
        <f t="shared" si="161"/>
        <v>0</v>
      </c>
      <c r="AL148" s="397">
        <f t="shared" si="162"/>
        <v>7</v>
      </c>
      <c r="AM148" s="393">
        <f t="shared" si="163"/>
        <v>6</v>
      </c>
      <c r="AN148" s="393">
        <f t="shared" si="164"/>
        <v>6</v>
      </c>
      <c r="AO148" s="393">
        <f t="shared" si="165"/>
        <v>6</v>
      </c>
      <c r="AP148" s="393">
        <f t="shared" si="166"/>
        <v>6</v>
      </c>
      <c r="AQ148" s="393">
        <f t="shared" si="167"/>
        <v>6</v>
      </c>
      <c r="AR148" s="393">
        <f t="shared" si="168"/>
        <v>6</v>
      </c>
      <c r="AS148" s="393">
        <f t="shared" si="169"/>
        <v>6</v>
      </c>
      <c r="AT148" s="393">
        <f t="shared" si="170"/>
        <v>6</v>
      </c>
      <c r="AU148" s="393">
        <f t="shared" si="171"/>
        <v>6</v>
      </c>
      <c r="AV148" s="393">
        <f t="shared" si="172"/>
        <v>6</v>
      </c>
      <c r="AW148" s="393">
        <f t="shared" si="173"/>
        <v>6</v>
      </c>
      <c r="AX148" s="393">
        <f t="shared" si="174"/>
        <v>6</v>
      </c>
      <c r="AY148" s="393">
        <f t="shared" si="175"/>
        <v>6</v>
      </c>
      <c r="AZ148" s="393">
        <f t="shared" si="176"/>
        <v>6</v>
      </c>
      <c r="BA148" s="393">
        <f t="shared" si="177"/>
        <v>6</v>
      </c>
      <c r="BB148" s="393">
        <f t="shared" si="178"/>
        <v>6</v>
      </c>
      <c r="BC148" s="393">
        <f t="shared" si="179"/>
        <v>6</v>
      </c>
      <c r="BD148" s="393">
        <f t="shared" si="129"/>
        <v>6</v>
      </c>
      <c r="BE148" s="393">
        <f t="shared" si="180"/>
        <v>12</v>
      </c>
      <c r="BF148" s="393">
        <f t="shared" si="181"/>
        <v>12</v>
      </c>
      <c r="BG148" s="393">
        <f t="shared" si="182"/>
        <v>12</v>
      </c>
      <c r="BH148" s="398">
        <f t="shared" si="183"/>
        <v>0</v>
      </c>
      <c r="BI148" s="398">
        <f t="shared" si="184"/>
        <v>0</v>
      </c>
      <c r="BJ148" s="398">
        <f t="shared" si="185"/>
        <v>0</v>
      </c>
      <c r="BK148" s="398">
        <f t="shared" si="186"/>
        <v>0</v>
      </c>
      <c r="BL148" s="398">
        <f t="shared" si="187"/>
        <v>0</v>
      </c>
      <c r="BM148" s="387">
        <f t="shared" si="188"/>
        <v>0</v>
      </c>
      <c r="BN148" s="398">
        <f t="shared" si="189"/>
        <v>0</v>
      </c>
      <c r="BO148" s="398">
        <f t="shared" si="190"/>
        <v>0</v>
      </c>
      <c r="BP148" s="398">
        <f t="shared" si="191"/>
        <v>0</v>
      </c>
      <c r="BQ148" s="398">
        <f t="shared" si="192"/>
        <v>0</v>
      </c>
      <c r="BR148" s="398">
        <f t="shared" si="193"/>
        <v>0</v>
      </c>
      <c r="BS148" s="398">
        <f t="shared" si="194"/>
        <v>0</v>
      </c>
      <c r="BT148" s="398">
        <f t="shared" si="195"/>
        <v>0</v>
      </c>
      <c r="BU148" s="398">
        <f t="shared" si="196"/>
        <v>0</v>
      </c>
      <c r="BV148" s="398">
        <f t="shared" si="197"/>
        <v>0</v>
      </c>
      <c r="BW148" s="398">
        <f t="shared" si="198"/>
        <v>0</v>
      </c>
      <c r="BX148" s="398">
        <f t="shared" si="199"/>
        <v>0</v>
      </c>
      <c r="BY148" s="398">
        <f t="shared" si="200"/>
        <v>0</v>
      </c>
      <c r="BZ148" s="398">
        <f t="shared" si="201"/>
        <v>0</v>
      </c>
      <c r="CA148" s="398">
        <f t="shared" si="202"/>
        <v>0</v>
      </c>
      <c r="CB148" s="398">
        <f t="shared" si="203"/>
        <v>0</v>
      </c>
      <c r="CC148" s="398">
        <f t="shared" si="204"/>
        <v>0</v>
      </c>
      <c r="CD148" s="398">
        <f t="shared" si="205"/>
        <v>0</v>
      </c>
      <c r="CE148" s="398">
        <f t="shared" si="206"/>
        <v>0</v>
      </c>
      <c r="CF148" s="398">
        <f t="shared" si="207"/>
        <v>0</v>
      </c>
      <c r="CG148" s="398">
        <f t="shared" si="208"/>
        <v>0</v>
      </c>
      <c r="CH148" s="398">
        <f t="shared" si="209"/>
        <v>0</v>
      </c>
      <c r="CI148" s="398">
        <f t="shared" si="210"/>
        <v>0</v>
      </c>
      <c r="CJ148" s="399"/>
      <c r="CK148" s="400" t="s">
        <v>339</v>
      </c>
      <c r="CL148" s="399">
        <f t="shared" si="211"/>
        <v>0</v>
      </c>
      <c r="CM148" s="399">
        <f t="shared" si="212"/>
        <v>0</v>
      </c>
      <c r="CN148" s="399">
        <f t="shared" si="213"/>
        <v>0</v>
      </c>
      <c r="CO148" s="399">
        <f t="shared" si="214"/>
        <v>0</v>
      </c>
      <c r="CP148" s="399">
        <f t="shared" si="215"/>
        <v>0</v>
      </c>
      <c r="CQ148" s="399">
        <f t="shared" si="216"/>
        <v>0</v>
      </c>
      <c r="CR148" s="399">
        <f t="shared" si="217"/>
        <v>0</v>
      </c>
      <c r="CS148" s="399">
        <f t="shared" si="218"/>
        <v>0</v>
      </c>
      <c r="CT148" s="399">
        <f t="shared" si="219"/>
        <v>0</v>
      </c>
      <c r="CU148" s="399">
        <f t="shared" si="220"/>
        <v>0</v>
      </c>
      <c r="CV148" s="399">
        <f t="shared" si="221"/>
        <v>0</v>
      </c>
      <c r="CW148" s="399">
        <f t="shared" si="222"/>
        <v>0</v>
      </c>
      <c r="CX148" s="399">
        <f t="shared" si="223"/>
        <v>0</v>
      </c>
      <c r="CY148" s="399">
        <f t="shared" si="224"/>
        <v>0</v>
      </c>
      <c r="CZ148" s="399">
        <f t="shared" si="225"/>
        <v>0</v>
      </c>
      <c r="DA148" s="399">
        <f t="shared" si="226"/>
        <v>0</v>
      </c>
      <c r="DB148" s="399">
        <f t="shared" si="227"/>
        <v>0</v>
      </c>
      <c r="DC148" s="399">
        <f t="shared" si="228"/>
        <v>0</v>
      </c>
      <c r="DD148" s="399">
        <f t="shared" si="229"/>
        <v>0</v>
      </c>
      <c r="DE148" s="399">
        <f t="shared" si="230"/>
        <v>0</v>
      </c>
      <c r="DF148" s="399">
        <f t="shared" si="126"/>
        <v>0</v>
      </c>
      <c r="DG148" s="399">
        <f t="shared" si="231"/>
        <v>0</v>
      </c>
      <c r="DH148" s="399">
        <f t="shared" si="127"/>
        <v>0</v>
      </c>
      <c r="DI148" s="399">
        <f t="shared" si="128"/>
        <v>0</v>
      </c>
      <c r="DJ148" s="399">
        <f t="shared" si="232"/>
        <v>0</v>
      </c>
      <c r="DK148" s="399">
        <f t="shared" si="123"/>
        <v>0</v>
      </c>
      <c r="DL148" s="399">
        <f t="shared" si="124"/>
        <v>0</v>
      </c>
      <c r="DM148" s="399">
        <f t="shared" si="234"/>
        <v>0</v>
      </c>
      <c r="DN148" s="399">
        <f t="shared" si="125"/>
        <v>0</v>
      </c>
      <c r="DO148" s="399">
        <f t="shared" si="233"/>
        <v>0</v>
      </c>
      <c r="DP148" s="398"/>
      <c r="DQ148" s="399"/>
      <c r="DR148" s="399"/>
      <c r="DS148" s="399">
        <f t="shared" si="235"/>
        <v>0</v>
      </c>
      <c r="DT148" s="399">
        <f t="shared" si="130"/>
        <v>0</v>
      </c>
      <c r="DU148" s="399"/>
      <c r="DV148" s="411"/>
      <c r="DW148" s="645"/>
    </row>
    <row r="149" spans="1:127" ht="20.100000000000001" hidden="1" customHeight="1">
      <c r="A149" s="663">
        <f t="shared" si="131"/>
        <v>113</v>
      </c>
      <c r="B149" s="664" t="s">
        <v>380</v>
      </c>
      <c r="C149" s="385" t="s">
        <v>344</v>
      </c>
      <c r="D149" s="385" t="s">
        <v>226</v>
      </c>
      <c r="E149" s="385">
        <v>2018</v>
      </c>
      <c r="F149" s="386"/>
      <c r="G149" s="387">
        <f t="shared" si="132"/>
        <v>4</v>
      </c>
      <c r="H149" s="387">
        <f t="shared" si="133"/>
        <v>0</v>
      </c>
      <c r="I149" s="387">
        <f t="shared" si="134"/>
        <v>4</v>
      </c>
      <c r="J149" s="388">
        <f t="shared" si="135"/>
        <v>0</v>
      </c>
      <c r="K149" s="389">
        <f t="shared" si="136"/>
        <v>0</v>
      </c>
      <c r="L149" s="390">
        <f t="shared" si="137"/>
        <v>0.5</v>
      </c>
      <c r="M149" s="391" t="str">
        <f t="shared" si="138"/>
        <v>I</v>
      </c>
      <c r="N149" s="389">
        <f t="shared" si="139"/>
        <v>0</v>
      </c>
      <c r="O149" s="388">
        <f t="shared" si="140"/>
        <v>0</v>
      </c>
      <c r="P149" s="388">
        <f t="shared" si="141"/>
        <v>0</v>
      </c>
      <c r="Q149" s="392">
        <f t="shared" si="142"/>
        <v>0</v>
      </c>
      <c r="R149" s="393">
        <f t="shared" si="143"/>
        <v>0</v>
      </c>
      <c r="S149" s="393">
        <f t="shared" si="144"/>
        <v>0</v>
      </c>
      <c r="T149" s="392">
        <f t="shared" si="145"/>
        <v>0</v>
      </c>
      <c r="U149" s="393">
        <f t="shared" si="146"/>
        <v>0</v>
      </c>
      <c r="V149" s="393">
        <f t="shared" si="147"/>
        <v>0</v>
      </c>
      <c r="W149" s="392">
        <f t="shared" si="148"/>
        <v>0</v>
      </c>
      <c r="X149" s="393">
        <f t="shared" si="149"/>
        <v>0</v>
      </c>
      <c r="Y149" s="393">
        <f t="shared" si="150"/>
        <v>0</v>
      </c>
      <c r="Z149" s="392">
        <f t="shared" si="151"/>
        <v>0</v>
      </c>
      <c r="AA149" s="393">
        <f t="shared" si="152"/>
        <v>0</v>
      </c>
      <c r="AB149" s="393">
        <f t="shared" si="153"/>
        <v>0</v>
      </c>
      <c r="AC149" s="392">
        <f t="shared" si="154"/>
        <v>0</v>
      </c>
      <c r="AD149" s="393">
        <f t="shared" si="155"/>
        <v>0</v>
      </c>
      <c r="AE149" s="394">
        <f t="shared" si="8"/>
        <v>2021</v>
      </c>
      <c r="AF149" s="393">
        <f t="shared" si="156"/>
        <v>0</v>
      </c>
      <c r="AG149" s="392">
        <f t="shared" si="157"/>
        <v>0</v>
      </c>
      <c r="AH149" s="388">
        <f t="shared" si="158"/>
        <v>0</v>
      </c>
      <c r="AI149" s="395">
        <f t="shared" si="159"/>
        <v>0</v>
      </c>
      <c r="AJ149" s="396">
        <f t="shared" si="160"/>
        <v>0</v>
      </c>
      <c r="AK149" s="388">
        <f t="shared" si="161"/>
        <v>0</v>
      </c>
      <c r="AL149" s="397">
        <f t="shared" si="162"/>
        <v>7</v>
      </c>
      <c r="AM149" s="393">
        <f t="shared" si="163"/>
        <v>6</v>
      </c>
      <c r="AN149" s="393">
        <f t="shared" si="164"/>
        <v>6</v>
      </c>
      <c r="AO149" s="393">
        <f t="shared" si="165"/>
        <v>6</v>
      </c>
      <c r="AP149" s="393">
        <f t="shared" si="166"/>
        <v>6</v>
      </c>
      <c r="AQ149" s="393">
        <f t="shared" si="167"/>
        <v>6</v>
      </c>
      <c r="AR149" s="393">
        <f t="shared" si="168"/>
        <v>6</v>
      </c>
      <c r="AS149" s="393">
        <f t="shared" si="169"/>
        <v>6</v>
      </c>
      <c r="AT149" s="393">
        <f t="shared" si="170"/>
        <v>6</v>
      </c>
      <c r="AU149" s="393">
        <f t="shared" si="171"/>
        <v>6</v>
      </c>
      <c r="AV149" s="393">
        <f t="shared" si="172"/>
        <v>6</v>
      </c>
      <c r="AW149" s="393">
        <f t="shared" si="173"/>
        <v>6</v>
      </c>
      <c r="AX149" s="393">
        <f t="shared" si="174"/>
        <v>6</v>
      </c>
      <c r="AY149" s="393">
        <f t="shared" si="175"/>
        <v>6</v>
      </c>
      <c r="AZ149" s="393">
        <f t="shared" si="176"/>
        <v>6</v>
      </c>
      <c r="BA149" s="393">
        <f t="shared" si="177"/>
        <v>6</v>
      </c>
      <c r="BB149" s="393">
        <f t="shared" si="178"/>
        <v>6</v>
      </c>
      <c r="BC149" s="393">
        <f t="shared" si="179"/>
        <v>6</v>
      </c>
      <c r="BD149" s="393">
        <f t="shared" si="129"/>
        <v>6</v>
      </c>
      <c r="BE149" s="393">
        <f t="shared" si="180"/>
        <v>12</v>
      </c>
      <c r="BF149" s="393">
        <f t="shared" si="181"/>
        <v>12</v>
      </c>
      <c r="BG149" s="393">
        <f t="shared" si="182"/>
        <v>12</v>
      </c>
      <c r="BH149" s="398">
        <f t="shared" si="183"/>
        <v>0</v>
      </c>
      <c r="BI149" s="398">
        <f t="shared" si="184"/>
        <v>0</v>
      </c>
      <c r="BJ149" s="398">
        <f t="shared" si="185"/>
        <v>0</v>
      </c>
      <c r="BK149" s="398">
        <f t="shared" si="186"/>
        <v>0</v>
      </c>
      <c r="BL149" s="398">
        <f t="shared" si="187"/>
        <v>0</v>
      </c>
      <c r="BM149" s="387">
        <f t="shared" si="188"/>
        <v>0</v>
      </c>
      <c r="BN149" s="398">
        <f t="shared" si="189"/>
        <v>0</v>
      </c>
      <c r="BO149" s="398">
        <f t="shared" si="190"/>
        <v>0</v>
      </c>
      <c r="BP149" s="398">
        <f t="shared" si="191"/>
        <v>0</v>
      </c>
      <c r="BQ149" s="398">
        <f t="shared" si="192"/>
        <v>0</v>
      </c>
      <c r="BR149" s="398">
        <f t="shared" si="193"/>
        <v>0</v>
      </c>
      <c r="BS149" s="398">
        <f t="shared" si="194"/>
        <v>0</v>
      </c>
      <c r="BT149" s="398">
        <f t="shared" si="195"/>
        <v>0</v>
      </c>
      <c r="BU149" s="398">
        <f t="shared" si="196"/>
        <v>0</v>
      </c>
      <c r="BV149" s="398">
        <f t="shared" si="197"/>
        <v>0</v>
      </c>
      <c r="BW149" s="398">
        <f t="shared" si="198"/>
        <v>0</v>
      </c>
      <c r="BX149" s="398">
        <f t="shared" si="199"/>
        <v>0</v>
      </c>
      <c r="BY149" s="398">
        <f t="shared" si="200"/>
        <v>0</v>
      </c>
      <c r="BZ149" s="398">
        <f t="shared" si="201"/>
        <v>0</v>
      </c>
      <c r="CA149" s="398">
        <f t="shared" si="202"/>
        <v>0</v>
      </c>
      <c r="CB149" s="398">
        <f t="shared" si="203"/>
        <v>0</v>
      </c>
      <c r="CC149" s="398">
        <f t="shared" si="204"/>
        <v>0</v>
      </c>
      <c r="CD149" s="398">
        <f t="shared" si="205"/>
        <v>0</v>
      </c>
      <c r="CE149" s="398">
        <f t="shared" si="206"/>
        <v>0</v>
      </c>
      <c r="CF149" s="398">
        <f t="shared" si="207"/>
        <v>0</v>
      </c>
      <c r="CG149" s="398">
        <f t="shared" si="208"/>
        <v>0</v>
      </c>
      <c r="CH149" s="398">
        <f t="shared" si="209"/>
        <v>0</v>
      </c>
      <c r="CI149" s="398">
        <f t="shared" si="210"/>
        <v>0</v>
      </c>
      <c r="CJ149" s="399"/>
      <c r="CK149" s="400" t="s">
        <v>339</v>
      </c>
      <c r="CL149" s="399">
        <f t="shared" si="211"/>
        <v>0</v>
      </c>
      <c r="CM149" s="399">
        <f t="shared" si="212"/>
        <v>0</v>
      </c>
      <c r="CN149" s="399">
        <f t="shared" si="213"/>
        <v>0</v>
      </c>
      <c r="CO149" s="399">
        <f t="shared" si="214"/>
        <v>0</v>
      </c>
      <c r="CP149" s="399">
        <f t="shared" si="215"/>
        <v>0</v>
      </c>
      <c r="CQ149" s="399">
        <f t="shared" si="216"/>
        <v>0</v>
      </c>
      <c r="CR149" s="399">
        <f t="shared" si="217"/>
        <v>0</v>
      </c>
      <c r="CS149" s="399">
        <f t="shared" si="218"/>
        <v>0</v>
      </c>
      <c r="CT149" s="399">
        <f t="shared" si="219"/>
        <v>0</v>
      </c>
      <c r="CU149" s="399">
        <f t="shared" si="220"/>
        <v>0</v>
      </c>
      <c r="CV149" s="399">
        <f t="shared" si="221"/>
        <v>0</v>
      </c>
      <c r="CW149" s="399">
        <f t="shared" si="222"/>
        <v>0</v>
      </c>
      <c r="CX149" s="399">
        <f t="shared" si="223"/>
        <v>0</v>
      </c>
      <c r="CY149" s="399">
        <f t="shared" si="224"/>
        <v>0</v>
      </c>
      <c r="CZ149" s="399">
        <f t="shared" si="225"/>
        <v>0</v>
      </c>
      <c r="DA149" s="399">
        <f t="shared" si="226"/>
        <v>0</v>
      </c>
      <c r="DB149" s="399">
        <f t="shared" si="227"/>
        <v>0</v>
      </c>
      <c r="DC149" s="399">
        <f t="shared" si="228"/>
        <v>0</v>
      </c>
      <c r="DD149" s="399">
        <f t="shared" si="229"/>
        <v>0</v>
      </c>
      <c r="DE149" s="399">
        <f t="shared" si="230"/>
        <v>0</v>
      </c>
      <c r="DF149" s="399">
        <f t="shared" si="126"/>
        <v>0</v>
      </c>
      <c r="DG149" s="399">
        <f t="shared" si="231"/>
        <v>0</v>
      </c>
      <c r="DH149" s="399">
        <f t="shared" si="127"/>
        <v>0</v>
      </c>
      <c r="DI149" s="399">
        <f t="shared" si="128"/>
        <v>0</v>
      </c>
      <c r="DJ149" s="399">
        <f t="shared" si="232"/>
        <v>0</v>
      </c>
      <c r="DK149" s="399">
        <f t="shared" si="123"/>
        <v>0</v>
      </c>
      <c r="DL149" s="399">
        <f t="shared" si="124"/>
        <v>0</v>
      </c>
      <c r="DM149" s="399">
        <f t="shared" si="234"/>
        <v>0</v>
      </c>
      <c r="DN149" s="399">
        <f t="shared" si="125"/>
        <v>0</v>
      </c>
      <c r="DO149" s="399">
        <f t="shared" si="233"/>
        <v>0</v>
      </c>
      <c r="DP149" s="398"/>
      <c r="DQ149" s="399"/>
      <c r="DR149" s="399"/>
      <c r="DS149" s="399">
        <f t="shared" si="235"/>
        <v>0</v>
      </c>
      <c r="DT149" s="399">
        <f t="shared" si="130"/>
        <v>0</v>
      </c>
      <c r="DU149" s="399"/>
      <c r="DV149" s="411"/>
      <c r="DW149" s="645"/>
    </row>
    <row r="150" spans="1:127" ht="20.100000000000001" hidden="1" customHeight="1">
      <c r="A150" s="663">
        <f t="shared" si="131"/>
        <v>114</v>
      </c>
      <c r="B150" s="664" t="s">
        <v>380</v>
      </c>
      <c r="C150" s="385" t="s">
        <v>344</v>
      </c>
      <c r="D150" s="385" t="s">
        <v>226</v>
      </c>
      <c r="E150" s="385">
        <v>2018</v>
      </c>
      <c r="F150" s="386"/>
      <c r="G150" s="387">
        <f t="shared" si="132"/>
        <v>4</v>
      </c>
      <c r="H150" s="387">
        <f t="shared" si="133"/>
        <v>0</v>
      </c>
      <c r="I150" s="387">
        <f t="shared" si="134"/>
        <v>4</v>
      </c>
      <c r="J150" s="388">
        <f t="shared" si="135"/>
        <v>0</v>
      </c>
      <c r="K150" s="389">
        <f t="shared" si="136"/>
        <v>0</v>
      </c>
      <c r="L150" s="390">
        <f t="shared" si="137"/>
        <v>0.5</v>
      </c>
      <c r="M150" s="391" t="str">
        <f t="shared" si="138"/>
        <v>I</v>
      </c>
      <c r="N150" s="389">
        <f t="shared" si="139"/>
        <v>0</v>
      </c>
      <c r="O150" s="388">
        <f t="shared" si="140"/>
        <v>0</v>
      </c>
      <c r="P150" s="388">
        <f t="shared" si="141"/>
        <v>0</v>
      </c>
      <c r="Q150" s="392">
        <f t="shared" si="142"/>
        <v>0</v>
      </c>
      <c r="R150" s="393">
        <f t="shared" si="143"/>
        <v>0</v>
      </c>
      <c r="S150" s="393">
        <f t="shared" si="144"/>
        <v>0</v>
      </c>
      <c r="T150" s="392">
        <f t="shared" si="145"/>
        <v>0</v>
      </c>
      <c r="U150" s="393">
        <f t="shared" si="146"/>
        <v>0</v>
      </c>
      <c r="V150" s="393">
        <f t="shared" si="147"/>
        <v>0</v>
      </c>
      <c r="W150" s="392">
        <f t="shared" si="148"/>
        <v>0</v>
      </c>
      <c r="X150" s="393">
        <f t="shared" si="149"/>
        <v>0</v>
      </c>
      <c r="Y150" s="393">
        <f t="shared" si="150"/>
        <v>0</v>
      </c>
      <c r="Z150" s="392">
        <f t="shared" si="151"/>
        <v>0</v>
      </c>
      <c r="AA150" s="393">
        <f t="shared" si="152"/>
        <v>0</v>
      </c>
      <c r="AB150" s="393">
        <f t="shared" si="153"/>
        <v>0</v>
      </c>
      <c r="AC150" s="392">
        <f t="shared" si="154"/>
        <v>0</v>
      </c>
      <c r="AD150" s="393">
        <f t="shared" si="155"/>
        <v>0</v>
      </c>
      <c r="AE150" s="394">
        <f t="shared" si="8"/>
        <v>2021</v>
      </c>
      <c r="AF150" s="393">
        <f t="shared" si="156"/>
        <v>0</v>
      </c>
      <c r="AG150" s="392">
        <f t="shared" si="157"/>
        <v>0</v>
      </c>
      <c r="AH150" s="388">
        <f t="shared" si="158"/>
        <v>0</v>
      </c>
      <c r="AI150" s="395">
        <f t="shared" si="159"/>
        <v>0</v>
      </c>
      <c r="AJ150" s="396">
        <f t="shared" si="160"/>
        <v>0</v>
      </c>
      <c r="AK150" s="388">
        <f t="shared" si="161"/>
        <v>0</v>
      </c>
      <c r="AL150" s="397">
        <f t="shared" si="162"/>
        <v>7</v>
      </c>
      <c r="AM150" s="393">
        <f t="shared" si="163"/>
        <v>6</v>
      </c>
      <c r="AN150" s="393">
        <f t="shared" si="164"/>
        <v>6</v>
      </c>
      <c r="AO150" s="393">
        <f t="shared" si="165"/>
        <v>6</v>
      </c>
      <c r="AP150" s="393">
        <f t="shared" si="166"/>
        <v>6</v>
      </c>
      <c r="AQ150" s="393">
        <f t="shared" si="167"/>
        <v>6</v>
      </c>
      <c r="AR150" s="393">
        <f t="shared" si="168"/>
        <v>6</v>
      </c>
      <c r="AS150" s="393">
        <f t="shared" si="169"/>
        <v>6</v>
      </c>
      <c r="AT150" s="393">
        <f t="shared" si="170"/>
        <v>6</v>
      </c>
      <c r="AU150" s="393">
        <f t="shared" si="171"/>
        <v>6</v>
      </c>
      <c r="AV150" s="393">
        <f t="shared" si="172"/>
        <v>6</v>
      </c>
      <c r="AW150" s="393">
        <f t="shared" si="173"/>
        <v>6</v>
      </c>
      <c r="AX150" s="393">
        <f t="shared" si="174"/>
        <v>6</v>
      </c>
      <c r="AY150" s="393">
        <f t="shared" si="175"/>
        <v>6</v>
      </c>
      <c r="AZ150" s="393">
        <f t="shared" si="176"/>
        <v>6</v>
      </c>
      <c r="BA150" s="393">
        <f t="shared" si="177"/>
        <v>6</v>
      </c>
      <c r="BB150" s="393">
        <f t="shared" si="178"/>
        <v>6</v>
      </c>
      <c r="BC150" s="393">
        <f t="shared" si="179"/>
        <v>6</v>
      </c>
      <c r="BD150" s="393">
        <f t="shared" si="129"/>
        <v>6</v>
      </c>
      <c r="BE150" s="393">
        <f t="shared" si="180"/>
        <v>12</v>
      </c>
      <c r="BF150" s="393">
        <f t="shared" si="181"/>
        <v>12</v>
      </c>
      <c r="BG150" s="393">
        <f t="shared" si="182"/>
        <v>12</v>
      </c>
      <c r="BH150" s="398">
        <f t="shared" si="183"/>
        <v>0</v>
      </c>
      <c r="BI150" s="398">
        <f t="shared" si="184"/>
        <v>0</v>
      </c>
      <c r="BJ150" s="398">
        <f t="shared" si="185"/>
        <v>0</v>
      </c>
      <c r="BK150" s="398">
        <f t="shared" si="186"/>
        <v>0</v>
      </c>
      <c r="BL150" s="398">
        <f t="shared" si="187"/>
        <v>0</v>
      </c>
      <c r="BM150" s="387">
        <f t="shared" si="188"/>
        <v>0</v>
      </c>
      <c r="BN150" s="398">
        <f t="shared" si="189"/>
        <v>0</v>
      </c>
      <c r="BO150" s="398">
        <f t="shared" si="190"/>
        <v>0</v>
      </c>
      <c r="BP150" s="398">
        <f t="shared" si="191"/>
        <v>0</v>
      </c>
      <c r="BQ150" s="398">
        <f t="shared" si="192"/>
        <v>0</v>
      </c>
      <c r="BR150" s="398">
        <f t="shared" si="193"/>
        <v>0</v>
      </c>
      <c r="BS150" s="398">
        <f t="shared" si="194"/>
        <v>0</v>
      </c>
      <c r="BT150" s="398">
        <f t="shared" si="195"/>
        <v>0</v>
      </c>
      <c r="BU150" s="398">
        <f t="shared" si="196"/>
        <v>0</v>
      </c>
      <c r="BV150" s="398">
        <f t="shared" si="197"/>
        <v>0</v>
      </c>
      <c r="BW150" s="398">
        <f t="shared" si="198"/>
        <v>0</v>
      </c>
      <c r="BX150" s="398">
        <f t="shared" si="199"/>
        <v>0</v>
      </c>
      <c r="BY150" s="398">
        <f t="shared" si="200"/>
        <v>0</v>
      </c>
      <c r="BZ150" s="398">
        <f t="shared" si="201"/>
        <v>0</v>
      </c>
      <c r="CA150" s="398">
        <f t="shared" si="202"/>
        <v>0</v>
      </c>
      <c r="CB150" s="398">
        <f t="shared" si="203"/>
        <v>0</v>
      </c>
      <c r="CC150" s="398">
        <f t="shared" si="204"/>
        <v>0</v>
      </c>
      <c r="CD150" s="398">
        <f t="shared" si="205"/>
        <v>0</v>
      </c>
      <c r="CE150" s="398">
        <f t="shared" si="206"/>
        <v>0</v>
      </c>
      <c r="CF150" s="398">
        <f t="shared" si="207"/>
        <v>0</v>
      </c>
      <c r="CG150" s="398">
        <f t="shared" si="208"/>
        <v>0</v>
      </c>
      <c r="CH150" s="398">
        <f t="shared" si="209"/>
        <v>0</v>
      </c>
      <c r="CI150" s="398">
        <f t="shared" si="210"/>
        <v>0</v>
      </c>
      <c r="CJ150" s="399"/>
      <c r="CK150" s="400" t="s">
        <v>339</v>
      </c>
      <c r="CL150" s="399">
        <f t="shared" si="211"/>
        <v>0</v>
      </c>
      <c r="CM150" s="399">
        <f t="shared" si="212"/>
        <v>0</v>
      </c>
      <c r="CN150" s="399">
        <f t="shared" si="213"/>
        <v>0</v>
      </c>
      <c r="CO150" s="399">
        <f t="shared" si="214"/>
        <v>0</v>
      </c>
      <c r="CP150" s="399">
        <f t="shared" si="215"/>
        <v>0</v>
      </c>
      <c r="CQ150" s="399">
        <f t="shared" si="216"/>
        <v>0</v>
      </c>
      <c r="CR150" s="399">
        <f t="shared" si="217"/>
        <v>0</v>
      </c>
      <c r="CS150" s="399">
        <f t="shared" si="218"/>
        <v>0</v>
      </c>
      <c r="CT150" s="399">
        <f t="shared" si="219"/>
        <v>0</v>
      </c>
      <c r="CU150" s="399">
        <f t="shared" si="220"/>
        <v>0</v>
      </c>
      <c r="CV150" s="399">
        <f t="shared" si="221"/>
        <v>0</v>
      </c>
      <c r="CW150" s="399">
        <f t="shared" si="222"/>
        <v>0</v>
      </c>
      <c r="CX150" s="399">
        <f t="shared" si="223"/>
        <v>0</v>
      </c>
      <c r="CY150" s="399">
        <f t="shared" si="224"/>
        <v>0</v>
      </c>
      <c r="CZ150" s="399">
        <f t="shared" si="225"/>
        <v>0</v>
      </c>
      <c r="DA150" s="399">
        <f t="shared" si="226"/>
        <v>0</v>
      </c>
      <c r="DB150" s="399">
        <f t="shared" si="227"/>
        <v>0</v>
      </c>
      <c r="DC150" s="399">
        <f t="shared" si="228"/>
        <v>0</v>
      </c>
      <c r="DD150" s="399">
        <f t="shared" si="229"/>
        <v>0</v>
      </c>
      <c r="DE150" s="399">
        <f t="shared" si="230"/>
        <v>0</v>
      </c>
      <c r="DF150" s="399">
        <f t="shared" si="126"/>
        <v>0</v>
      </c>
      <c r="DG150" s="399">
        <f t="shared" si="231"/>
        <v>0</v>
      </c>
      <c r="DH150" s="399">
        <f t="shared" si="127"/>
        <v>0</v>
      </c>
      <c r="DI150" s="399">
        <f t="shared" si="128"/>
        <v>0</v>
      </c>
      <c r="DJ150" s="399">
        <f t="shared" si="232"/>
        <v>0</v>
      </c>
      <c r="DK150" s="399">
        <f t="shared" si="123"/>
        <v>0</v>
      </c>
      <c r="DL150" s="399">
        <f t="shared" si="124"/>
        <v>0</v>
      </c>
      <c r="DM150" s="399">
        <f t="shared" si="234"/>
        <v>0</v>
      </c>
      <c r="DN150" s="399">
        <f t="shared" si="125"/>
        <v>0</v>
      </c>
      <c r="DO150" s="399">
        <f t="shared" si="233"/>
        <v>0</v>
      </c>
      <c r="DP150" s="398"/>
      <c r="DQ150" s="399"/>
      <c r="DR150" s="399"/>
      <c r="DS150" s="399">
        <f t="shared" si="235"/>
        <v>0</v>
      </c>
      <c r="DT150" s="399">
        <f t="shared" si="130"/>
        <v>0</v>
      </c>
      <c r="DU150" s="399"/>
      <c r="DV150" s="411"/>
      <c r="DW150" s="645"/>
    </row>
    <row r="151" spans="1:127" ht="20.100000000000001" hidden="1" customHeight="1">
      <c r="A151" s="663">
        <f t="shared" si="131"/>
        <v>115</v>
      </c>
      <c r="B151" s="664" t="s">
        <v>380</v>
      </c>
      <c r="C151" s="385" t="s">
        <v>344</v>
      </c>
      <c r="D151" s="385" t="s">
        <v>226</v>
      </c>
      <c r="E151" s="385">
        <v>2018</v>
      </c>
      <c r="F151" s="386"/>
      <c r="G151" s="387">
        <f t="shared" si="132"/>
        <v>4</v>
      </c>
      <c r="H151" s="387">
        <f t="shared" si="133"/>
        <v>0</v>
      </c>
      <c r="I151" s="387">
        <f t="shared" si="134"/>
        <v>4</v>
      </c>
      <c r="J151" s="388">
        <f t="shared" si="135"/>
        <v>0</v>
      </c>
      <c r="K151" s="389">
        <f t="shared" si="136"/>
        <v>0</v>
      </c>
      <c r="L151" s="390">
        <f t="shared" si="137"/>
        <v>0.5</v>
      </c>
      <c r="M151" s="391" t="str">
        <f t="shared" si="138"/>
        <v>I</v>
      </c>
      <c r="N151" s="389">
        <f t="shared" si="139"/>
        <v>0</v>
      </c>
      <c r="O151" s="388">
        <f t="shared" si="140"/>
        <v>0</v>
      </c>
      <c r="P151" s="388">
        <f t="shared" si="141"/>
        <v>0</v>
      </c>
      <c r="Q151" s="392">
        <f t="shared" si="142"/>
        <v>0</v>
      </c>
      <c r="R151" s="393">
        <f t="shared" si="143"/>
        <v>0</v>
      </c>
      <c r="S151" s="393">
        <f t="shared" si="144"/>
        <v>0</v>
      </c>
      <c r="T151" s="392">
        <f t="shared" si="145"/>
        <v>0</v>
      </c>
      <c r="U151" s="393">
        <f t="shared" si="146"/>
        <v>0</v>
      </c>
      <c r="V151" s="393">
        <f t="shared" si="147"/>
        <v>0</v>
      </c>
      <c r="W151" s="392">
        <f t="shared" si="148"/>
        <v>0</v>
      </c>
      <c r="X151" s="393">
        <f t="shared" si="149"/>
        <v>0</v>
      </c>
      <c r="Y151" s="393">
        <f t="shared" si="150"/>
        <v>0</v>
      </c>
      <c r="Z151" s="392">
        <f t="shared" si="151"/>
        <v>0</v>
      </c>
      <c r="AA151" s="393">
        <f t="shared" si="152"/>
        <v>0</v>
      </c>
      <c r="AB151" s="393">
        <f t="shared" si="153"/>
        <v>0</v>
      </c>
      <c r="AC151" s="392">
        <f t="shared" si="154"/>
        <v>0</v>
      </c>
      <c r="AD151" s="393">
        <f t="shared" si="155"/>
        <v>0</v>
      </c>
      <c r="AE151" s="394">
        <f t="shared" si="8"/>
        <v>2021</v>
      </c>
      <c r="AF151" s="393">
        <f t="shared" si="156"/>
        <v>0</v>
      </c>
      <c r="AG151" s="392">
        <f t="shared" si="157"/>
        <v>0</v>
      </c>
      <c r="AH151" s="388">
        <f t="shared" si="158"/>
        <v>0</v>
      </c>
      <c r="AI151" s="395">
        <f t="shared" si="159"/>
        <v>0</v>
      </c>
      <c r="AJ151" s="396">
        <f t="shared" si="160"/>
        <v>0</v>
      </c>
      <c r="AK151" s="388">
        <f t="shared" si="161"/>
        <v>0</v>
      </c>
      <c r="AL151" s="397">
        <f t="shared" si="162"/>
        <v>7</v>
      </c>
      <c r="AM151" s="393">
        <f t="shared" si="163"/>
        <v>6</v>
      </c>
      <c r="AN151" s="393">
        <f t="shared" si="164"/>
        <v>6</v>
      </c>
      <c r="AO151" s="393">
        <f t="shared" si="165"/>
        <v>6</v>
      </c>
      <c r="AP151" s="393">
        <f t="shared" si="166"/>
        <v>6</v>
      </c>
      <c r="AQ151" s="393">
        <f t="shared" si="167"/>
        <v>6</v>
      </c>
      <c r="AR151" s="393">
        <f t="shared" si="168"/>
        <v>6</v>
      </c>
      <c r="AS151" s="393">
        <f t="shared" si="169"/>
        <v>6</v>
      </c>
      <c r="AT151" s="393">
        <f t="shared" si="170"/>
        <v>6</v>
      </c>
      <c r="AU151" s="393">
        <f t="shared" si="171"/>
        <v>6</v>
      </c>
      <c r="AV151" s="393">
        <f t="shared" si="172"/>
        <v>6</v>
      </c>
      <c r="AW151" s="393">
        <f t="shared" si="173"/>
        <v>6</v>
      </c>
      <c r="AX151" s="393">
        <f t="shared" si="174"/>
        <v>6</v>
      </c>
      <c r="AY151" s="393">
        <f t="shared" si="175"/>
        <v>6</v>
      </c>
      <c r="AZ151" s="393">
        <f t="shared" si="176"/>
        <v>6</v>
      </c>
      <c r="BA151" s="393">
        <f t="shared" si="177"/>
        <v>6</v>
      </c>
      <c r="BB151" s="393">
        <f t="shared" si="178"/>
        <v>6</v>
      </c>
      <c r="BC151" s="393">
        <f t="shared" si="179"/>
        <v>6</v>
      </c>
      <c r="BD151" s="393">
        <f t="shared" si="129"/>
        <v>6</v>
      </c>
      <c r="BE151" s="393">
        <f t="shared" si="180"/>
        <v>12</v>
      </c>
      <c r="BF151" s="393">
        <f t="shared" si="181"/>
        <v>12</v>
      </c>
      <c r="BG151" s="393">
        <f t="shared" si="182"/>
        <v>12</v>
      </c>
      <c r="BH151" s="398">
        <f t="shared" si="183"/>
        <v>0</v>
      </c>
      <c r="BI151" s="398">
        <f t="shared" si="184"/>
        <v>0</v>
      </c>
      <c r="BJ151" s="398">
        <f t="shared" si="185"/>
        <v>0</v>
      </c>
      <c r="BK151" s="398">
        <f t="shared" si="186"/>
        <v>0</v>
      </c>
      <c r="BL151" s="398">
        <f t="shared" si="187"/>
        <v>0</v>
      </c>
      <c r="BM151" s="387">
        <f t="shared" si="188"/>
        <v>0</v>
      </c>
      <c r="BN151" s="398">
        <f t="shared" si="189"/>
        <v>0</v>
      </c>
      <c r="BO151" s="398">
        <f t="shared" si="190"/>
        <v>0</v>
      </c>
      <c r="BP151" s="398">
        <f t="shared" si="191"/>
        <v>0</v>
      </c>
      <c r="BQ151" s="398">
        <f t="shared" si="192"/>
        <v>0</v>
      </c>
      <c r="BR151" s="398">
        <f t="shared" si="193"/>
        <v>0</v>
      </c>
      <c r="BS151" s="398">
        <f t="shared" si="194"/>
        <v>0</v>
      </c>
      <c r="BT151" s="398">
        <f t="shared" si="195"/>
        <v>0</v>
      </c>
      <c r="BU151" s="398">
        <f t="shared" si="196"/>
        <v>0</v>
      </c>
      <c r="BV151" s="398">
        <f t="shared" si="197"/>
        <v>0</v>
      </c>
      <c r="BW151" s="398">
        <f t="shared" si="198"/>
        <v>0</v>
      </c>
      <c r="BX151" s="398">
        <f t="shared" si="199"/>
        <v>0</v>
      </c>
      <c r="BY151" s="398">
        <f t="shared" si="200"/>
        <v>0</v>
      </c>
      <c r="BZ151" s="398">
        <f t="shared" si="201"/>
        <v>0</v>
      </c>
      <c r="CA151" s="398">
        <f t="shared" si="202"/>
        <v>0</v>
      </c>
      <c r="CB151" s="398">
        <f t="shared" si="203"/>
        <v>0</v>
      </c>
      <c r="CC151" s="398">
        <f t="shared" si="204"/>
        <v>0</v>
      </c>
      <c r="CD151" s="398">
        <f t="shared" si="205"/>
        <v>0</v>
      </c>
      <c r="CE151" s="398">
        <f t="shared" si="206"/>
        <v>0</v>
      </c>
      <c r="CF151" s="398">
        <f t="shared" si="207"/>
        <v>0</v>
      </c>
      <c r="CG151" s="398">
        <f t="shared" si="208"/>
        <v>0</v>
      </c>
      <c r="CH151" s="398">
        <f t="shared" si="209"/>
        <v>0</v>
      </c>
      <c r="CI151" s="398">
        <f t="shared" si="210"/>
        <v>0</v>
      </c>
      <c r="CJ151" s="399"/>
      <c r="CK151" s="400" t="s">
        <v>339</v>
      </c>
      <c r="CL151" s="399">
        <f t="shared" si="211"/>
        <v>0</v>
      </c>
      <c r="CM151" s="399">
        <f t="shared" si="212"/>
        <v>0</v>
      </c>
      <c r="CN151" s="399">
        <f t="shared" si="213"/>
        <v>0</v>
      </c>
      <c r="CO151" s="399">
        <f t="shared" si="214"/>
        <v>0</v>
      </c>
      <c r="CP151" s="399">
        <f t="shared" si="215"/>
        <v>0</v>
      </c>
      <c r="CQ151" s="399">
        <f t="shared" si="216"/>
        <v>0</v>
      </c>
      <c r="CR151" s="399">
        <f t="shared" si="217"/>
        <v>0</v>
      </c>
      <c r="CS151" s="399">
        <f t="shared" si="218"/>
        <v>0</v>
      </c>
      <c r="CT151" s="399">
        <f t="shared" si="219"/>
        <v>0</v>
      </c>
      <c r="CU151" s="399">
        <f t="shared" si="220"/>
        <v>0</v>
      </c>
      <c r="CV151" s="399">
        <f t="shared" si="221"/>
        <v>0</v>
      </c>
      <c r="CW151" s="399">
        <f t="shared" si="222"/>
        <v>0</v>
      </c>
      <c r="CX151" s="399">
        <f t="shared" si="223"/>
        <v>0</v>
      </c>
      <c r="CY151" s="399">
        <f t="shared" si="224"/>
        <v>0</v>
      </c>
      <c r="CZ151" s="399">
        <f t="shared" si="225"/>
        <v>0</v>
      </c>
      <c r="DA151" s="399">
        <f t="shared" si="226"/>
        <v>0</v>
      </c>
      <c r="DB151" s="399">
        <f t="shared" si="227"/>
        <v>0</v>
      </c>
      <c r="DC151" s="399">
        <f t="shared" si="228"/>
        <v>0</v>
      </c>
      <c r="DD151" s="399">
        <f t="shared" si="229"/>
        <v>0</v>
      </c>
      <c r="DE151" s="399">
        <f t="shared" si="230"/>
        <v>0</v>
      </c>
      <c r="DF151" s="399">
        <f t="shared" si="126"/>
        <v>0</v>
      </c>
      <c r="DG151" s="399">
        <f t="shared" si="231"/>
        <v>0</v>
      </c>
      <c r="DH151" s="399">
        <f t="shared" si="127"/>
        <v>0</v>
      </c>
      <c r="DI151" s="399">
        <f t="shared" si="128"/>
        <v>0</v>
      </c>
      <c r="DJ151" s="399">
        <f t="shared" si="232"/>
        <v>0</v>
      </c>
      <c r="DK151" s="399">
        <f t="shared" si="123"/>
        <v>0</v>
      </c>
      <c r="DL151" s="399">
        <f t="shared" si="124"/>
        <v>0</v>
      </c>
      <c r="DM151" s="399">
        <f t="shared" si="234"/>
        <v>0</v>
      </c>
      <c r="DN151" s="399">
        <f t="shared" si="125"/>
        <v>0</v>
      </c>
      <c r="DO151" s="399">
        <f t="shared" si="233"/>
        <v>0</v>
      </c>
      <c r="DP151" s="398"/>
      <c r="DQ151" s="399"/>
      <c r="DR151" s="399"/>
      <c r="DS151" s="399">
        <f t="shared" si="235"/>
        <v>0</v>
      </c>
      <c r="DT151" s="399">
        <f t="shared" si="130"/>
        <v>0</v>
      </c>
      <c r="DU151" s="399"/>
      <c r="DV151" s="411"/>
      <c r="DW151" s="645"/>
    </row>
    <row r="152" spans="1:127" ht="20.100000000000001" hidden="1" customHeight="1">
      <c r="A152" s="663">
        <f t="shared" si="131"/>
        <v>116</v>
      </c>
      <c r="B152" s="664" t="s">
        <v>380</v>
      </c>
      <c r="C152" s="385" t="s">
        <v>344</v>
      </c>
      <c r="D152" s="385" t="s">
        <v>226</v>
      </c>
      <c r="E152" s="385">
        <v>2018</v>
      </c>
      <c r="F152" s="386"/>
      <c r="G152" s="387">
        <f t="shared" si="132"/>
        <v>4</v>
      </c>
      <c r="H152" s="387">
        <f t="shared" si="133"/>
        <v>0</v>
      </c>
      <c r="I152" s="387">
        <f t="shared" si="134"/>
        <v>4</v>
      </c>
      <c r="J152" s="388">
        <f t="shared" si="135"/>
        <v>0</v>
      </c>
      <c r="K152" s="389">
        <f t="shared" si="136"/>
        <v>0</v>
      </c>
      <c r="L152" s="390">
        <f t="shared" si="137"/>
        <v>0.5</v>
      </c>
      <c r="M152" s="391" t="str">
        <f t="shared" si="138"/>
        <v>I</v>
      </c>
      <c r="N152" s="389">
        <f t="shared" si="139"/>
        <v>0</v>
      </c>
      <c r="O152" s="388">
        <f t="shared" si="140"/>
        <v>0</v>
      </c>
      <c r="P152" s="388">
        <f t="shared" si="141"/>
        <v>0</v>
      </c>
      <c r="Q152" s="392">
        <f t="shared" si="142"/>
        <v>0</v>
      </c>
      <c r="R152" s="393">
        <f t="shared" si="143"/>
        <v>0</v>
      </c>
      <c r="S152" s="393">
        <f t="shared" si="144"/>
        <v>0</v>
      </c>
      <c r="T152" s="392">
        <f t="shared" si="145"/>
        <v>0</v>
      </c>
      <c r="U152" s="393">
        <f t="shared" si="146"/>
        <v>0</v>
      </c>
      <c r="V152" s="393">
        <f t="shared" si="147"/>
        <v>0</v>
      </c>
      <c r="W152" s="392">
        <f t="shared" si="148"/>
        <v>0</v>
      </c>
      <c r="X152" s="393">
        <f t="shared" si="149"/>
        <v>0</v>
      </c>
      <c r="Y152" s="393">
        <f t="shared" si="150"/>
        <v>0</v>
      </c>
      <c r="Z152" s="392">
        <f t="shared" si="151"/>
        <v>0</v>
      </c>
      <c r="AA152" s="393">
        <f t="shared" si="152"/>
        <v>0</v>
      </c>
      <c r="AB152" s="393">
        <f t="shared" si="153"/>
        <v>0</v>
      </c>
      <c r="AC152" s="392">
        <f t="shared" si="154"/>
        <v>0</v>
      </c>
      <c r="AD152" s="393">
        <f t="shared" si="155"/>
        <v>0</v>
      </c>
      <c r="AE152" s="394">
        <f t="shared" si="8"/>
        <v>2021</v>
      </c>
      <c r="AF152" s="393">
        <f t="shared" si="156"/>
        <v>0</v>
      </c>
      <c r="AG152" s="392">
        <f t="shared" si="157"/>
        <v>0</v>
      </c>
      <c r="AH152" s="388">
        <f t="shared" si="158"/>
        <v>0</v>
      </c>
      <c r="AI152" s="395">
        <f t="shared" si="159"/>
        <v>0</v>
      </c>
      <c r="AJ152" s="396">
        <f t="shared" si="160"/>
        <v>0</v>
      </c>
      <c r="AK152" s="388">
        <f t="shared" si="161"/>
        <v>0</v>
      </c>
      <c r="AL152" s="397">
        <f t="shared" si="162"/>
        <v>7</v>
      </c>
      <c r="AM152" s="393">
        <f t="shared" si="163"/>
        <v>6</v>
      </c>
      <c r="AN152" s="393">
        <f t="shared" si="164"/>
        <v>6</v>
      </c>
      <c r="AO152" s="393">
        <f t="shared" si="165"/>
        <v>6</v>
      </c>
      <c r="AP152" s="393">
        <f t="shared" si="166"/>
        <v>6</v>
      </c>
      <c r="AQ152" s="393">
        <f t="shared" si="167"/>
        <v>6</v>
      </c>
      <c r="AR152" s="393">
        <f t="shared" si="168"/>
        <v>6</v>
      </c>
      <c r="AS152" s="393">
        <f t="shared" si="169"/>
        <v>6</v>
      </c>
      <c r="AT152" s="393">
        <f t="shared" si="170"/>
        <v>6</v>
      </c>
      <c r="AU152" s="393">
        <f t="shared" si="171"/>
        <v>6</v>
      </c>
      <c r="AV152" s="393">
        <f t="shared" si="172"/>
        <v>6</v>
      </c>
      <c r="AW152" s="393">
        <f t="shared" si="173"/>
        <v>6</v>
      </c>
      <c r="AX152" s="393">
        <f t="shared" si="174"/>
        <v>6</v>
      </c>
      <c r="AY152" s="393">
        <f t="shared" si="175"/>
        <v>6</v>
      </c>
      <c r="AZ152" s="393">
        <f t="shared" si="176"/>
        <v>6</v>
      </c>
      <c r="BA152" s="393">
        <f t="shared" si="177"/>
        <v>6</v>
      </c>
      <c r="BB152" s="393">
        <f t="shared" si="178"/>
        <v>6</v>
      </c>
      <c r="BC152" s="393">
        <f t="shared" si="179"/>
        <v>6</v>
      </c>
      <c r="BD152" s="393">
        <f t="shared" si="129"/>
        <v>6</v>
      </c>
      <c r="BE152" s="393">
        <f t="shared" si="180"/>
        <v>12</v>
      </c>
      <c r="BF152" s="393">
        <f t="shared" si="181"/>
        <v>12</v>
      </c>
      <c r="BG152" s="393">
        <f t="shared" si="182"/>
        <v>12</v>
      </c>
      <c r="BH152" s="398">
        <f t="shared" si="183"/>
        <v>0</v>
      </c>
      <c r="BI152" s="398">
        <f t="shared" si="184"/>
        <v>0</v>
      </c>
      <c r="BJ152" s="398">
        <f t="shared" si="185"/>
        <v>0</v>
      </c>
      <c r="BK152" s="398">
        <f t="shared" si="186"/>
        <v>0</v>
      </c>
      <c r="BL152" s="398">
        <f t="shared" si="187"/>
        <v>0</v>
      </c>
      <c r="BM152" s="387">
        <f t="shared" si="188"/>
        <v>0</v>
      </c>
      <c r="BN152" s="398">
        <f t="shared" si="189"/>
        <v>0</v>
      </c>
      <c r="BO152" s="398">
        <f t="shared" si="190"/>
        <v>0</v>
      </c>
      <c r="BP152" s="398">
        <f t="shared" si="191"/>
        <v>0</v>
      </c>
      <c r="BQ152" s="398">
        <f t="shared" si="192"/>
        <v>0</v>
      </c>
      <c r="BR152" s="398">
        <f t="shared" si="193"/>
        <v>0</v>
      </c>
      <c r="BS152" s="398">
        <f t="shared" si="194"/>
        <v>0</v>
      </c>
      <c r="BT152" s="398">
        <f t="shared" si="195"/>
        <v>0</v>
      </c>
      <c r="BU152" s="398">
        <f t="shared" si="196"/>
        <v>0</v>
      </c>
      <c r="BV152" s="398">
        <f t="shared" si="197"/>
        <v>0</v>
      </c>
      <c r="BW152" s="398">
        <f t="shared" si="198"/>
        <v>0</v>
      </c>
      <c r="BX152" s="398">
        <f t="shared" si="199"/>
        <v>0</v>
      </c>
      <c r="BY152" s="398">
        <f t="shared" si="200"/>
        <v>0</v>
      </c>
      <c r="BZ152" s="398">
        <f t="shared" si="201"/>
        <v>0</v>
      </c>
      <c r="CA152" s="398">
        <f t="shared" si="202"/>
        <v>0</v>
      </c>
      <c r="CB152" s="398">
        <f t="shared" si="203"/>
        <v>0</v>
      </c>
      <c r="CC152" s="398">
        <f t="shared" si="204"/>
        <v>0</v>
      </c>
      <c r="CD152" s="398">
        <f t="shared" si="205"/>
        <v>0</v>
      </c>
      <c r="CE152" s="398">
        <f t="shared" si="206"/>
        <v>0</v>
      </c>
      <c r="CF152" s="398">
        <f t="shared" si="207"/>
        <v>0</v>
      </c>
      <c r="CG152" s="398">
        <f t="shared" si="208"/>
        <v>0</v>
      </c>
      <c r="CH152" s="398">
        <f t="shared" si="209"/>
        <v>0</v>
      </c>
      <c r="CI152" s="398">
        <f t="shared" si="210"/>
        <v>0</v>
      </c>
      <c r="CJ152" s="399"/>
      <c r="CK152" s="400" t="s">
        <v>339</v>
      </c>
      <c r="CL152" s="399">
        <f t="shared" si="211"/>
        <v>0</v>
      </c>
      <c r="CM152" s="399">
        <f t="shared" si="212"/>
        <v>0</v>
      </c>
      <c r="CN152" s="399">
        <f t="shared" si="213"/>
        <v>0</v>
      </c>
      <c r="CO152" s="399">
        <f t="shared" si="214"/>
        <v>0</v>
      </c>
      <c r="CP152" s="399">
        <f t="shared" si="215"/>
        <v>0</v>
      </c>
      <c r="CQ152" s="399">
        <f t="shared" si="216"/>
        <v>0</v>
      </c>
      <c r="CR152" s="399">
        <f t="shared" si="217"/>
        <v>0</v>
      </c>
      <c r="CS152" s="399">
        <f t="shared" si="218"/>
        <v>0</v>
      </c>
      <c r="CT152" s="399">
        <f t="shared" si="219"/>
        <v>0</v>
      </c>
      <c r="CU152" s="399">
        <f t="shared" si="220"/>
        <v>0</v>
      </c>
      <c r="CV152" s="399">
        <f t="shared" si="221"/>
        <v>0</v>
      </c>
      <c r="CW152" s="399">
        <f t="shared" si="222"/>
        <v>0</v>
      </c>
      <c r="CX152" s="399">
        <f t="shared" si="223"/>
        <v>0</v>
      </c>
      <c r="CY152" s="399">
        <f t="shared" si="224"/>
        <v>0</v>
      </c>
      <c r="CZ152" s="399">
        <f t="shared" si="225"/>
        <v>0</v>
      </c>
      <c r="DA152" s="399">
        <f t="shared" si="226"/>
        <v>0</v>
      </c>
      <c r="DB152" s="399">
        <f t="shared" si="227"/>
        <v>0</v>
      </c>
      <c r="DC152" s="399">
        <f t="shared" si="228"/>
        <v>0</v>
      </c>
      <c r="DD152" s="399">
        <f t="shared" si="229"/>
        <v>0</v>
      </c>
      <c r="DE152" s="399">
        <f t="shared" si="230"/>
        <v>0</v>
      </c>
      <c r="DF152" s="399">
        <f t="shared" si="126"/>
        <v>0</v>
      </c>
      <c r="DG152" s="399">
        <f t="shared" si="231"/>
        <v>0</v>
      </c>
      <c r="DH152" s="399">
        <f t="shared" si="127"/>
        <v>0</v>
      </c>
      <c r="DI152" s="399">
        <f t="shared" si="128"/>
        <v>0</v>
      </c>
      <c r="DJ152" s="399">
        <f t="shared" si="232"/>
        <v>0</v>
      </c>
      <c r="DK152" s="399">
        <f t="shared" si="123"/>
        <v>0</v>
      </c>
      <c r="DL152" s="399">
        <f t="shared" si="124"/>
        <v>0</v>
      </c>
      <c r="DM152" s="399">
        <f t="shared" si="234"/>
        <v>0</v>
      </c>
      <c r="DN152" s="399">
        <f t="shared" si="125"/>
        <v>0</v>
      </c>
      <c r="DO152" s="399">
        <f t="shared" si="233"/>
        <v>0</v>
      </c>
      <c r="DP152" s="398"/>
      <c r="DQ152" s="399"/>
      <c r="DR152" s="399"/>
      <c r="DS152" s="399">
        <f t="shared" si="235"/>
        <v>0</v>
      </c>
      <c r="DT152" s="399">
        <f t="shared" si="130"/>
        <v>0</v>
      </c>
      <c r="DU152" s="399"/>
      <c r="DV152" s="411"/>
      <c r="DW152" s="645"/>
    </row>
    <row r="153" spans="1:127" ht="20.100000000000001" hidden="1" customHeight="1">
      <c r="A153" s="663">
        <f t="shared" si="131"/>
        <v>117</v>
      </c>
      <c r="B153" s="664" t="s">
        <v>380</v>
      </c>
      <c r="C153" s="385" t="s">
        <v>344</v>
      </c>
      <c r="D153" s="385" t="s">
        <v>226</v>
      </c>
      <c r="E153" s="385">
        <v>2018</v>
      </c>
      <c r="F153" s="386"/>
      <c r="G153" s="387">
        <f t="shared" si="132"/>
        <v>4</v>
      </c>
      <c r="H153" s="387">
        <f t="shared" si="133"/>
        <v>0</v>
      </c>
      <c r="I153" s="387">
        <f t="shared" si="134"/>
        <v>4</v>
      </c>
      <c r="J153" s="388">
        <f t="shared" si="135"/>
        <v>0</v>
      </c>
      <c r="K153" s="389">
        <f t="shared" si="136"/>
        <v>0</v>
      </c>
      <c r="L153" s="390">
        <f t="shared" si="137"/>
        <v>0.5</v>
      </c>
      <c r="M153" s="391" t="str">
        <f t="shared" si="138"/>
        <v>I</v>
      </c>
      <c r="N153" s="389">
        <f t="shared" si="139"/>
        <v>0</v>
      </c>
      <c r="O153" s="388">
        <f t="shared" si="140"/>
        <v>0</v>
      </c>
      <c r="P153" s="388">
        <f t="shared" si="141"/>
        <v>0</v>
      </c>
      <c r="Q153" s="392">
        <f t="shared" si="142"/>
        <v>0</v>
      </c>
      <c r="R153" s="393">
        <f t="shared" si="143"/>
        <v>0</v>
      </c>
      <c r="S153" s="393">
        <f t="shared" si="144"/>
        <v>0</v>
      </c>
      <c r="T153" s="392">
        <f t="shared" si="145"/>
        <v>0</v>
      </c>
      <c r="U153" s="393">
        <f t="shared" si="146"/>
        <v>0</v>
      </c>
      <c r="V153" s="393">
        <f t="shared" si="147"/>
        <v>0</v>
      </c>
      <c r="W153" s="392">
        <f t="shared" si="148"/>
        <v>0</v>
      </c>
      <c r="X153" s="393">
        <f t="shared" si="149"/>
        <v>0</v>
      </c>
      <c r="Y153" s="393">
        <f t="shared" si="150"/>
        <v>0</v>
      </c>
      <c r="Z153" s="392">
        <f t="shared" si="151"/>
        <v>0</v>
      </c>
      <c r="AA153" s="393">
        <f t="shared" si="152"/>
        <v>0</v>
      </c>
      <c r="AB153" s="393">
        <f t="shared" si="153"/>
        <v>0</v>
      </c>
      <c r="AC153" s="392">
        <f t="shared" si="154"/>
        <v>0</v>
      </c>
      <c r="AD153" s="393">
        <f t="shared" si="155"/>
        <v>0</v>
      </c>
      <c r="AE153" s="394">
        <f t="shared" si="8"/>
        <v>2021</v>
      </c>
      <c r="AF153" s="393">
        <f t="shared" si="156"/>
        <v>0</v>
      </c>
      <c r="AG153" s="392">
        <f t="shared" si="157"/>
        <v>0</v>
      </c>
      <c r="AH153" s="388">
        <f t="shared" si="158"/>
        <v>0</v>
      </c>
      <c r="AI153" s="395">
        <f t="shared" si="159"/>
        <v>0</v>
      </c>
      <c r="AJ153" s="396">
        <f t="shared" si="160"/>
        <v>0</v>
      </c>
      <c r="AK153" s="388">
        <f t="shared" si="161"/>
        <v>0</v>
      </c>
      <c r="AL153" s="397">
        <f t="shared" si="162"/>
        <v>7</v>
      </c>
      <c r="AM153" s="393">
        <f t="shared" si="163"/>
        <v>6</v>
      </c>
      <c r="AN153" s="393">
        <f t="shared" si="164"/>
        <v>6</v>
      </c>
      <c r="AO153" s="393">
        <f t="shared" si="165"/>
        <v>6</v>
      </c>
      <c r="AP153" s="393">
        <f t="shared" si="166"/>
        <v>6</v>
      </c>
      <c r="AQ153" s="393">
        <f t="shared" si="167"/>
        <v>6</v>
      </c>
      <c r="AR153" s="393">
        <f t="shared" si="168"/>
        <v>6</v>
      </c>
      <c r="AS153" s="393">
        <f t="shared" si="169"/>
        <v>6</v>
      </c>
      <c r="AT153" s="393">
        <f t="shared" si="170"/>
        <v>6</v>
      </c>
      <c r="AU153" s="393">
        <f t="shared" si="171"/>
        <v>6</v>
      </c>
      <c r="AV153" s="393">
        <f t="shared" si="172"/>
        <v>6</v>
      </c>
      <c r="AW153" s="393">
        <f t="shared" si="173"/>
        <v>6</v>
      </c>
      <c r="AX153" s="393">
        <f t="shared" si="174"/>
        <v>6</v>
      </c>
      <c r="AY153" s="393">
        <f t="shared" si="175"/>
        <v>6</v>
      </c>
      <c r="AZ153" s="393">
        <f t="shared" si="176"/>
        <v>6</v>
      </c>
      <c r="BA153" s="393">
        <f t="shared" si="177"/>
        <v>6</v>
      </c>
      <c r="BB153" s="393">
        <f t="shared" si="178"/>
        <v>6</v>
      </c>
      <c r="BC153" s="393">
        <f t="shared" si="179"/>
        <v>6</v>
      </c>
      <c r="BD153" s="393">
        <f t="shared" si="129"/>
        <v>6</v>
      </c>
      <c r="BE153" s="393">
        <f t="shared" si="180"/>
        <v>12</v>
      </c>
      <c r="BF153" s="393">
        <f t="shared" si="181"/>
        <v>12</v>
      </c>
      <c r="BG153" s="393">
        <f t="shared" si="182"/>
        <v>12</v>
      </c>
      <c r="BH153" s="398">
        <f t="shared" si="183"/>
        <v>0</v>
      </c>
      <c r="BI153" s="398">
        <f t="shared" si="184"/>
        <v>0</v>
      </c>
      <c r="BJ153" s="398">
        <f t="shared" si="185"/>
        <v>0</v>
      </c>
      <c r="BK153" s="398">
        <f t="shared" si="186"/>
        <v>0</v>
      </c>
      <c r="BL153" s="398">
        <f t="shared" si="187"/>
        <v>0</v>
      </c>
      <c r="BM153" s="387">
        <f t="shared" si="188"/>
        <v>0</v>
      </c>
      <c r="BN153" s="398">
        <f t="shared" si="189"/>
        <v>0</v>
      </c>
      <c r="BO153" s="398">
        <f t="shared" si="190"/>
        <v>0</v>
      </c>
      <c r="BP153" s="398">
        <f t="shared" si="191"/>
        <v>0</v>
      </c>
      <c r="BQ153" s="398">
        <f t="shared" si="192"/>
        <v>0</v>
      </c>
      <c r="BR153" s="398">
        <f t="shared" si="193"/>
        <v>0</v>
      </c>
      <c r="BS153" s="398">
        <f t="shared" si="194"/>
        <v>0</v>
      </c>
      <c r="BT153" s="398">
        <f t="shared" si="195"/>
        <v>0</v>
      </c>
      <c r="BU153" s="398">
        <f t="shared" si="196"/>
        <v>0</v>
      </c>
      <c r="BV153" s="398">
        <f t="shared" si="197"/>
        <v>0</v>
      </c>
      <c r="BW153" s="398">
        <f t="shared" si="198"/>
        <v>0</v>
      </c>
      <c r="BX153" s="398">
        <f t="shared" si="199"/>
        <v>0</v>
      </c>
      <c r="BY153" s="398">
        <f t="shared" si="200"/>
        <v>0</v>
      </c>
      <c r="BZ153" s="398">
        <f t="shared" si="201"/>
        <v>0</v>
      </c>
      <c r="CA153" s="398">
        <f t="shared" si="202"/>
        <v>0</v>
      </c>
      <c r="CB153" s="398">
        <f t="shared" si="203"/>
        <v>0</v>
      </c>
      <c r="CC153" s="398">
        <f t="shared" si="204"/>
        <v>0</v>
      </c>
      <c r="CD153" s="398">
        <f t="shared" si="205"/>
        <v>0</v>
      </c>
      <c r="CE153" s="398">
        <f t="shared" si="206"/>
        <v>0</v>
      </c>
      <c r="CF153" s="398">
        <f t="shared" si="207"/>
        <v>0</v>
      </c>
      <c r="CG153" s="398">
        <f t="shared" si="208"/>
        <v>0</v>
      </c>
      <c r="CH153" s="398">
        <f t="shared" si="209"/>
        <v>0</v>
      </c>
      <c r="CI153" s="398">
        <f t="shared" si="210"/>
        <v>0</v>
      </c>
      <c r="CJ153" s="399"/>
      <c r="CK153" s="400" t="s">
        <v>339</v>
      </c>
      <c r="CL153" s="399">
        <f t="shared" si="211"/>
        <v>0</v>
      </c>
      <c r="CM153" s="399">
        <f t="shared" si="212"/>
        <v>0</v>
      </c>
      <c r="CN153" s="399">
        <f t="shared" si="213"/>
        <v>0</v>
      </c>
      <c r="CO153" s="399">
        <f t="shared" si="214"/>
        <v>0</v>
      </c>
      <c r="CP153" s="399">
        <f t="shared" si="215"/>
        <v>0</v>
      </c>
      <c r="CQ153" s="399">
        <f t="shared" si="216"/>
        <v>0</v>
      </c>
      <c r="CR153" s="399">
        <f t="shared" si="217"/>
        <v>0</v>
      </c>
      <c r="CS153" s="399">
        <f t="shared" si="218"/>
        <v>0</v>
      </c>
      <c r="CT153" s="399">
        <f t="shared" si="219"/>
        <v>0</v>
      </c>
      <c r="CU153" s="399">
        <f t="shared" si="220"/>
        <v>0</v>
      </c>
      <c r="CV153" s="399">
        <f t="shared" si="221"/>
        <v>0</v>
      </c>
      <c r="CW153" s="399">
        <f t="shared" si="222"/>
        <v>0</v>
      </c>
      <c r="CX153" s="399">
        <f t="shared" si="223"/>
        <v>0</v>
      </c>
      <c r="CY153" s="399">
        <f t="shared" si="224"/>
        <v>0</v>
      </c>
      <c r="CZ153" s="399">
        <f t="shared" si="225"/>
        <v>0</v>
      </c>
      <c r="DA153" s="399">
        <f t="shared" si="226"/>
        <v>0</v>
      </c>
      <c r="DB153" s="399">
        <f t="shared" si="227"/>
        <v>0</v>
      </c>
      <c r="DC153" s="399">
        <f t="shared" si="228"/>
        <v>0</v>
      </c>
      <c r="DD153" s="399">
        <f t="shared" si="229"/>
        <v>0</v>
      </c>
      <c r="DE153" s="399">
        <f t="shared" si="230"/>
        <v>0</v>
      </c>
      <c r="DF153" s="399">
        <f t="shared" si="126"/>
        <v>0</v>
      </c>
      <c r="DG153" s="399">
        <f t="shared" si="231"/>
        <v>0</v>
      </c>
      <c r="DH153" s="399">
        <f t="shared" si="127"/>
        <v>0</v>
      </c>
      <c r="DI153" s="399">
        <f t="shared" si="128"/>
        <v>0</v>
      </c>
      <c r="DJ153" s="399">
        <f t="shared" si="232"/>
        <v>0</v>
      </c>
      <c r="DK153" s="399">
        <f t="shared" si="123"/>
        <v>0</v>
      </c>
      <c r="DL153" s="399">
        <f t="shared" si="124"/>
        <v>0</v>
      </c>
      <c r="DM153" s="399">
        <f t="shared" si="234"/>
        <v>0</v>
      </c>
      <c r="DN153" s="399">
        <f t="shared" si="125"/>
        <v>0</v>
      </c>
      <c r="DO153" s="399">
        <f t="shared" si="233"/>
        <v>0</v>
      </c>
      <c r="DP153" s="398"/>
      <c r="DQ153" s="399"/>
      <c r="DR153" s="399"/>
      <c r="DS153" s="399">
        <f t="shared" si="235"/>
        <v>0</v>
      </c>
      <c r="DT153" s="399">
        <f t="shared" si="130"/>
        <v>0</v>
      </c>
      <c r="DU153" s="399"/>
      <c r="DV153" s="411"/>
      <c r="DW153" s="645"/>
    </row>
    <row r="154" spans="1:127" ht="20.100000000000001" hidden="1" customHeight="1">
      <c r="A154" s="663">
        <f t="shared" si="131"/>
        <v>118</v>
      </c>
      <c r="B154" s="664" t="s">
        <v>380</v>
      </c>
      <c r="C154" s="385" t="s">
        <v>344</v>
      </c>
      <c r="D154" s="385" t="s">
        <v>226</v>
      </c>
      <c r="E154" s="385">
        <v>2018</v>
      </c>
      <c r="F154" s="386"/>
      <c r="G154" s="387">
        <f t="shared" si="132"/>
        <v>4</v>
      </c>
      <c r="H154" s="387">
        <f t="shared" si="133"/>
        <v>0</v>
      </c>
      <c r="I154" s="387">
        <f t="shared" si="134"/>
        <v>4</v>
      </c>
      <c r="J154" s="388">
        <f t="shared" si="135"/>
        <v>0</v>
      </c>
      <c r="K154" s="389">
        <f t="shared" si="136"/>
        <v>0</v>
      </c>
      <c r="L154" s="390">
        <f t="shared" si="137"/>
        <v>0.5</v>
      </c>
      <c r="M154" s="391" t="str">
        <f t="shared" si="138"/>
        <v>I</v>
      </c>
      <c r="N154" s="389">
        <f t="shared" si="139"/>
        <v>0</v>
      </c>
      <c r="O154" s="388">
        <f t="shared" si="140"/>
        <v>0</v>
      </c>
      <c r="P154" s="388">
        <f t="shared" si="141"/>
        <v>0</v>
      </c>
      <c r="Q154" s="392">
        <f t="shared" si="142"/>
        <v>0</v>
      </c>
      <c r="R154" s="393">
        <f t="shared" si="143"/>
        <v>0</v>
      </c>
      <c r="S154" s="393">
        <f t="shared" si="144"/>
        <v>0</v>
      </c>
      <c r="T154" s="392">
        <f t="shared" si="145"/>
        <v>0</v>
      </c>
      <c r="U154" s="393">
        <f t="shared" si="146"/>
        <v>0</v>
      </c>
      <c r="V154" s="393">
        <f t="shared" si="147"/>
        <v>0</v>
      </c>
      <c r="W154" s="392">
        <f t="shared" si="148"/>
        <v>0</v>
      </c>
      <c r="X154" s="393">
        <f t="shared" si="149"/>
        <v>0</v>
      </c>
      <c r="Y154" s="393">
        <f t="shared" si="150"/>
        <v>0</v>
      </c>
      <c r="Z154" s="392">
        <f t="shared" si="151"/>
        <v>0</v>
      </c>
      <c r="AA154" s="393">
        <f t="shared" si="152"/>
        <v>0</v>
      </c>
      <c r="AB154" s="393">
        <f t="shared" si="153"/>
        <v>0</v>
      </c>
      <c r="AC154" s="392">
        <f t="shared" si="154"/>
        <v>0</v>
      </c>
      <c r="AD154" s="393">
        <f t="shared" si="155"/>
        <v>0</v>
      </c>
      <c r="AE154" s="394">
        <f t="shared" si="8"/>
        <v>2021</v>
      </c>
      <c r="AF154" s="393">
        <f t="shared" si="156"/>
        <v>0</v>
      </c>
      <c r="AG154" s="392">
        <f t="shared" si="157"/>
        <v>0</v>
      </c>
      <c r="AH154" s="388">
        <f t="shared" si="158"/>
        <v>0</v>
      </c>
      <c r="AI154" s="395">
        <f t="shared" si="159"/>
        <v>0</v>
      </c>
      <c r="AJ154" s="396">
        <f t="shared" si="160"/>
        <v>0</v>
      </c>
      <c r="AK154" s="388">
        <f t="shared" si="161"/>
        <v>0</v>
      </c>
      <c r="AL154" s="397">
        <f t="shared" si="162"/>
        <v>7</v>
      </c>
      <c r="AM154" s="393">
        <f t="shared" si="163"/>
        <v>6</v>
      </c>
      <c r="AN154" s="393">
        <f t="shared" si="164"/>
        <v>6</v>
      </c>
      <c r="AO154" s="393">
        <f t="shared" si="165"/>
        <v>6</v>
      </c>
      <c r="AP154" s="393">
        <f t="shared" si="166"/>
        <v>6</v>
      </c>
      <c r="AQ154" s="393">
        <f t="shared" si="167"/>
        <v>6</v>
      </c>
      <c r="AR154" s="393">
        <f t="shared" si="168"/>
        <v>6</v>
      </c>
      <c r="AS154" s="393">
        <f t="shared" si="169"/>
        <v>6</v>
      </c>
      <c r="AT154" s="393">
        <f t="shared" si="170"/>
        <v>6</v>
      </c>
      <c r="AU154" s="393">
        <f t="shared" si="171"/>
        <v>6</v>
      </c>
      <c r="AV154" s="393">
        <f t="shared" si="172"/>
        <v>6</v>
      </c>
      <c r="AW154" s="393">
        <f t="shared" si="173"/>
        <v>6</v>
      </c>
      <c r="AX154" s="393">
        <f t="shared" si="174"/>
        <v>6</v>
      </c>
      <c r="AY154" s="393">
        <f t="shared" si="175"/>
        <v>6</v>
      </c>
      <c r="AZ154" s="393">
        <f t="shared" si="176"/>
        <v>6</v>
      </c>
      <c r="BA154" s="393">
        <f t="shared" si="177"/>
        <v>6</v>
      </c>
      <c r="BB154" s="393">
        <f t="shared" si="178"/>
        <v>6</v>
      </c>
      <c r="BC154" s="393">
        <f t="shared" si="179"/>
        <v>6</v>
      </c>
      <c r="BD154" s="393">
        <f t="shared" si="129"/>
        <v>6</v>
      </c>
      <c r="BE154" s="393">
        <f t="shared" si="180"/>
        <v>12</v>
      </c>
      <c r="BF154" s="393">
        <f t="shared" si="181"/>
        <v>12</v>
      </c>
      <c r="BG154" s="393">
        <f t="shared" si="182"/>
        <v>12</v>
      </c>
      <c r="BH154" s="398">
        <f t="shared" si="183"/>
        <v>0</v>
      </c>
      <c r="BI154" s="398">
        <f t="shared" si="184"/>
        <v>0</v>
      </c>
      <c r="BJ154" s="398">
        <f t="shared" si="185"/>
        <v>0</v>
      </c>
      <c r="BK154" s="398">
        <f t="shared" si="186"/>
        <v>0</v>
      </c>
      <c r="BL154" s="398">
        <f t="shared" si="187"/>
        <v>0</v>
      </c>
      <c r="BM154" s="387">
        <f t="shared" si="188"/>
        <v>0</v>
      </c>
      <c r="BN154" s="398">
        <f t="shared" si="189"/>
        <v>0</v>
      </c>
      <c r="BO154" s="398">
        <f t="shared" si="190"/>
        <v>0</v>
      </c>
      <c r="BP154" s="398">
        <f t="shared" si="191"/>
        <v>0</v>
      </c>
      <c r="BQ154" s="398">
        <f t="shared" si="192"/>
        <v>0</v>
      </c>
      <c r="BR154" s="398">
        <f t="shared" si="193"/>
        <v>0</v>
      </c>
      <c r="BS154" s="398">
        <f t="shared" si="194"/>
        <v>0</v>
      </c>
      <c r="BT154" s="398">
        <f t="shared" si="195"/>
        <v>0</v>
      </c>
      <c r="BU154" s="398">
        <f t="shared" si="196"/>
        <v>0</v>
      </c>
      <c r="BV154" s="398">
        <f t="shared" si="197"/>
        <v>0</v>
      </c>
      <c r="BW154" s="398">
        <f t="shared" si="198"/>
        <v>0</v>
      </c>
      <c r="BX154" s="398">
        <f t="shared" si="199"/>
        <v>0</v>
      </c>
      <c r="BY154" s="398">
        <f t="shared" si="200"/>
        <v>0</v>
      </c>
      <c r="BZ154" s="398">
        <f t="shared" si="201"/>
        <v>0</v>
      </c>
      <c r="CA154" s="398">
        <f t="shared" si="202"/>
        <v>0</v>
      </c>
      <c r="CB154" s="398">
        <f t="shared" si="203"/>
        <v>0</v>
      </c>
      <c r="CC154" s="398">
        <f t="shared" si="204"/>
        <v>0</v>
      </c>
      <c r="CD154" s="398">
        <f t="shared" si="205"/>
        <v>0</v>
      </c>
      <c r="CE154" s="398">
        <f t="shared" si="206"/>
        <v>0</v>
      </c>
      <c r="CF154" s="398">
        <f t="shared" si="207"/>
        <v>0</v>
      </c>
      <c r="CG154" s="398">
        <f t="shared" si="208"/>
        <v>0</v>
      </c>
      <c r="CH154" s="398">
        <f t="shared" si="209"/>
        <v>0</v>
      </c>
      <c r="CI154" s="398">
        <f t="shared" si="210"/>
        <v>0</v>
      </c>
      <c r="CJ154" s="399"/>
      <c r="CK154" s="400" t="s">
        <v>339</v>
      </c>
      <c r="CL154" s="399">
        <f t="shared" si="211"/>
        <v>0</v>
      </c>
      <c r="CM154" s="399">
        <f t="shared" si="212"/>
        <v>0</v>
      </c>
      <c r="CN154" s="399">
        <f t="shared" si="213"/>
        <v>0</v>
      </c>
      <c r="CO154" s="399">
        <f t="shared" si="214"/>
        <v>0</v>
      </c>
      <c r="CP154" s="399">
        <f t="shared" si="215"/>
        <v>0</v>
      </c>
      <c r="CQ154" s="399">
        <f t="shared" si="216"/>
        <v>0</v>
      </c>
      <c r="CR154" s="399">
        <f t="shared" si="217"/>
        <v>0</v>
      </c>
      <c r="CS154" s="399">
        <f t="shared" si="218"/>
        <v>0</v>
      </c>
      <c r="CT154" s="399">
        <f t="shared" si="219"/>
        <v>0</v>
      </c>
      <c r="CU154" s="399">
        <f t="shared" si="220"/>
        <v>0</v>
      </c>
      <c r="CV154" s="399">
        <f t="shared" si="221"/>
        <v>0</v>
      </c>
      <c r="CW154" s="399">
        <f t="shared" si="222"/>
        <v>0</v>
      </c>
      <c r="CX154" s="399">
        <f t="shared" si="223"/>
        <v>0</v>
      </c>
      <c r="CY154" s="399">
        <f t="shared" si="224"/>
        <v>0</v>
      </c>
      <c r="CZ154" s="399">
        <f t="shared" si="225"/>
        <v>0</v>
      </c>
      <c r="DA154" s="399">
        <f t="shared" si="226"/>
        <v>0</v>
      </c>
      <c r="DB154" s="399">
        <f t="shared" si="227"/>
        <v>0</v>
      </c>
      <c r="DC154" s="399">
        <f t="shared" si="228"/>
        <v>0</v>
      </c>
      <c r="DD154" s="399">
        <f t="shared" si="229"/>
        <v>0</v>
      </c>
      <c r="DE154" s="399">
        <f t="shared" si="230"/>
        <v>0</v>
      </c>
      <c r="DF154" s="399">
        <f t="shared" si="126"/>
        <v>0</v>
      </c>
      <c r="DG154" s="399">
        <f t="shared" si="231"/>
        <v>0</v>
      </c>
      <c r="DH154" s="399">
        <f t="shared" si="127"/>
        <v>0</v>
      </c>
      <c r="DI154" s="399">
        <f t="shared" si="128"/>
        <v>0</v>
      </c>
      <c r="DJ154" s="399">
        <f t="shared" si="232"/>
        <v>0</v>
      </c>
      <c r="DK154" s="399">
        <f t="shared" si="123"/>
        <v>0</v>
      </c>
      <c r="DL154" s="399">
        <f t="shared" si="124"/>
        <v>0</v>
      </c>
      <c r="DM154" s="399">
        <f t="shared" si="234"/>
        <v>0</v>
      </c>
      <c r="DN154" s="399">
        <f t="shared" si="125"/>
        <v>0</v>
      </c>
      <c r="DO154" s="399">
        <f t="shared" si="233"/>
        <v>0</v>
      </c>
      <c r="DP154" s="398"/>
      <c r="DQ154" s="399"/>
      <c r="DR154" s="399"/>
      <c r="DS154" s="399">
        <f t="shared" si="235"/>
        <v>0</v>
      </c>
      <c r="DT154" s="399">
        <f t="shared" si="130"/>
        <v>0</v>
      </c>
      <c r="DU154" s="399"/>
      <c r="DV154" s="411"/>
      <c r="DW154" s="645"/>
    </row>
    <row r="155" spans="1:127" ht="20.100000000000001" hidden="1" customHeight="1">
      <c r="A155" s="663">
        <f t="shared" si="131"/>
        <v>119</v>
      </c>
      <c r="B155" s="664" t="s">
        <v>380</v>
      </c>
      <c r="C155" s="385" t="s">
        <v>344</v>
      </c>
      <c r="D155" s="385" t="s">
        <v>226</v>
      </c>
      <c r="E155" s="385">
        <v>2018</v>
      </c>
      <c r="F155" s="386"/>
      <c r="G155" s="387">
        <f t="shared" si="132"/>
        <v>4</v>
      </c>
      <c r="H155" s="387">
        <f t="shared" si="133"/>
        <v>0</v>
      </c>
      <c r="I155" s="387">
        <f t="shared" si="134"/>
        <v>4</v>
      </c>
      <c r="J155" s="388">
        <f t="shared" si="135"/>
        <v>0</v>
      </c>
      <c r="K155" s="389">
        <f t="shared" si="136"/>
        <v>0</v>
      </c>
      <c r="L155" s="390">
        <f t="shared" si="137"/>
        <v>0.5</v>
      </c>
      <c r="M155" s="391" t="str">
        <f t="shared" si="138"/>
        <v>I</v>
      </c>
      <c r="N155" s="389">
        <f t="shared" si="139"/>
        <v>0</v>
      </c>
      <c r="O155" s="388">
        <f t="shared" si="140"/>
        <v>0</v>
      </c>
      <c r="P155" s="388">
        <f t="shared" si="141"/>
        <v>0</v>
      </c>
      <c r="Q155" s="392">
        <f t="shared" si="142"/>
        <v>0</v>
      </c>
      <c r="R155" s="393">
        <f t="shared" si="143"/>
        <v>0</v>
      </c>
      <c r="S155" s="393">
        <f t="shared" si="144"/>
        <v>0</v>
      </c>
      <c r="T155" s="392">
        <f t="shared" si="145"/>
        <v>0</v>
      </c>
      <c r="U155" s="393">
        <f t="shared" si="146"/>
        <v>0</v>
      </c>
      <c r="V155" s="393">
        <f t="shared" si="147"/>
        <v>0</v>
      </c>
      <c r="W155" s="392">
        <f t="shared" si="148"/>
        <v>0</v>
      </c>
      <c r="X155" s="393">
        <f t="shared" si="149"/>
        <v>0</v>
      </c>
      <c r="Y155" s="393">
        <f t="shared" si="150"/>
        <v>0</v>
      </c>
      <c r="Z155" s="392">
        <f t="shared" si="151"/>
        <v>0</v>
      </c>
      <c r="AA155" s="393">
        <f t="shared" si="152"/>
        <v>0</v>
      </c>
      <c r="AB155" s="393">
        <f t="shared" si="153"/>
        <v>0</v>
      </c>
      <c r="AC155" s="392">
        <f t="shared" si="154"/>
        <v>0</v>
      </c>
      <c r="AD155" s="393">
        <f t="shared" si="155"/>
        <v>0</v>
      </c>
      <c r="AE155" s="394">
        <f t="shared" si="8"/>
        <v>2021</v>
      </c>
      <c r="AF155" s="393">
        <f t="shared" si="156"/>
        <v>0</v>
      </c>
      <c r="AG155" s="392">
        <f t="shared" si="157"/>
        <v>0</v>
      </c>
      <c r="AH155" s="388">
        <f t="shared" si="158"/>
        <v>0</v>
      </c>
      <c r="AI155" s="395">
        <f t="shared" si="159"/>
        <v>0</v>
      </c>
      <c r="AJ155" s="396">
        <f t="shared" si="160"/>
        <v>0</v>
      </c>
      <c r="AK155" s="388">
        <f t="shared" si="161"/>
        <v>0</v>
      </c>
      <c r="AL155" s="397">
        <f t="shared" si="162"/>
        <v>7</v>
      </c>
      <c r="AM155" s="393">
        <f t="shared" si="163"/>
        <v>6</v>
      </c>
      <c r="AN155" s="393">
        <f t="shared" si="164"/>
        <v>6</v>
      </c>
      <c r="AO155" s="393">
        <f t="shared" si="165"/>
        <v>6</v>
      </c>
      <c r="AP155" s="393">
        <f t="shared" si="166"/>
        <v>6</v>
      </c>
      <c r="AQ155" s="393">
        <f t="shared" si="167"/>
        <v>6</v>
      </c>
      <c r="AR155" s="393">
        <f t="shared" si="168"/>
        <v>6</v>
      </c>
      <c r="AS155" s="393">
        <f t="shared" si="169"/>
        <v>6</v>
      </c>
      <c r="AT155" s="393">
        <f t="shared" si="170"/>
        <v>6</v>
      </c>
      <c r="AU155" s="393">
        <f t="shared" si="171"/>
        <v>6</v>
      </c>
      <c r="AV155" s="393">
        <f t="shared" si="172"/>
        <v>6</v>
      </c>
      <c r="AW155" s="393">
        <f t="shared" si="173"/>
        <v>6</v>
      </c>
      <c r="AX155" s="393">
        <f t="shared" si="174"/>
        <v>6</v>
      </c>
      <c r="AY155" s="393">
        <f t="shared" si="175"/>
        <v>6</v>
      </c>
      <c r="AZ155" s="393">
        <f t="shared" si="176"/>
        <v>6</v>
      </c>
      <c r="BA155" s="393">
        <f t="shared" si="177"/>
        <v>6</v>
      </c>
      <c r="BB155" s="393">
        <f t="shared" si="178"/>
        <v>6</v>
      </c>
      <c r="BC155" s="393">
        <f t="shared" si="179"/>
        <v>6</v>
      </c>
      <c r="BD155" s="393">
        <f t="shared" si="129"/>
        <v>6</v>
      </c>
      <c r="BE155" s="393">
        <f t="shared" si="180"/>
        <v>12</v>
      </c>
      <c r="BF155" s="393">
        <f t="shared" si="181"/>
        <v>12</v>
      </c>
      <c r="BG155" s="393">
        <f t="shared" si="182"/>
        <v>12</v>
      </c>
      <c r="BH155" s="398">
        <f t="shared" si="183"/>
        <v>0</v>
      </c>
      <c r="BI155" s="398">
        <f t="shared" si="184"/>
        <v>0</v>
      </c>
      <c r="BJ155" s="398">
        <f t="shared" si="185"/>
        <v>0</v>
      </c>
      <c r="BK155" s="398">
        <f t="shared" si="186"/>
        <v>0</v>
      </c>
      <c r="BL155" s="398">
        <f t="shared" si="187"/>
        <v>0</v>
      </c>
      <c r="BM155" s="387">
        <f t="shared" si="188"/>
        <v>0</v>
      </c>
      <c r="BN155" s="398">
        <f t="shared" si="189"/>
        <v>0</v>
      </c>
      <c r="BO155" s="398">
        <f t="shared" si="190"/>
        <v>0</v>
      </c>
      <c r="BP155" s="398">
        <f t="shared" si="191"/>
        <v>0</v>
      </c>
      <c r="BQ155" s="398">
        <f t="shared" si="192"/>
        <v>0</v>
      </c>
      <c r="BR155" s="398">
        <f t="shared" si="193"/>
        <v>0</v>
      </c>
      <c r="BS155" s="398">
        <f t="shared" si="194"/>
        <v>0</v>
      </c>
      <c r="BT155" s="398">
        <f t="shared" si="195"/>
        <v>0</v>
      </c>
      <c r="BU155" s="398">
        <f t="shared" si="196"/>
        <v>0</v>
      </c>
      <c r="BV155" s="398">
        <f t="shared" si="197"/>
        <v>0</v>
      </c>
      <c r="BW155" s="398">
        <f t="shared" si="198"/>
        <v>0</v>
      </c>
      <c r="BX155" s="398">
        <f t="shared" si="199"/>
        <v>0</v>
      </c>
      <c r="BY155" s="398">
        <f t="shared" si="200"/>
        <v>0</v>
      </c>
      <c r="BZ155" s="398">
        <f t="shared" si="201"/>
        <v>0</v>
      </c>
      <c r="CA155" s="398">
        <f t="shared" si="202"/>
        <v>0</v>
      </c>
      <c r="CB155" s="398">
        <f t="shared" si="203"/>
        <v>0</v>
      </c>
      <c r="CC155" s="398">
        <f t="shared" si="204"/>
        <v>0</v>
      </c>
      <c r="CD155" s="398">
        <f t="shared" si="205"/>
        <v>0</v>
      </c>
      <c r="CE155" s="398">
        <f t="shared" si="206"/>
        <v>0</v>
      </c>
      <c r="CF155" s="398">
        <f t="shared" si="207"/>
        <v>0</v>
      </c>
      <c r="CG155" s="398">
        <f t="shared" si="208"/>
        <v>0</v>
      </c>
      <c r="CH155" s="398">
        <f t="shared" si="209"/>
        <v>0</v>
      </c>
      <c r="CI155" s="398">
        <f t="shared" si="210"/>
        <v>0</v>
      </c>
      <c r="CJ155" s="399"/>
      <c r="CK155" s="400" t="s">
        <v>339</v>
      </c>
      <c r="CL155" s="399">
        <f t="shared" si="211"/>
        <v>0</v>
      </c>
      <c r="CM155" s="399">
        <f t="shared" si="212"/>
        <v>0</v>
      </c>
      <c r="CN155" s="399">
        <f t="shared" si="213"/>
        <v>0</v>
      </c>
      <c r="CO155" s="399">
        <f t="shared" si="214"/>
        <v>0</v>
      </c>
      <c r="CP155" s="399">
        <f t="shared" si="215"/>
        <v>0</v>
      </c>
      <c r="CQ155" s="399">
        <f t="shared" si="216"/>
        <v>0</v>
      </c>
      <c r="CR155" s="399">
        <f t="shared" si="217"/>
        <v>0</v>
      </c>
      <c r="CS155" s="399">
        <f t="shared" si="218"/>
        <v>0</v>
      </c>
      <c r="CT155" s="399">
        <f t="shared" si="219"/>
        <v>0</v>
      </c>
      <c r="CU155" s="399">
        <f t="shared" si="220"/>
        <v>0</v>
      </c>
      <c r="CV155" s="399">
        <f t="shared" si="221"/>
        <v>0</v>
      </c>
      <c r="CW155" s="399">
        <f t="shared" si="222"/>
        <v>0</v>
      </c>
      <c r="CX155" s="399">
        <f t="shared" si="223"/>
        <v>0</v>
      </c>
      <c r="CY155" s="399">
        <f t="shared" si="224"/>
        <v>0</v>
      </c>
      <c r="CZ155" s="399">
        <f t="shared" si="225"/>
        <v>0</v>
      </c>
      <c r="DA155" s="399">
        <f t="shared" si="226"/>
        <v>0</v>
      </c>
      <c r="DB155" s="399">
        <f t="shared" si="227"/>
        <v>0</v>
      </c>
      <c r="DC155" s="399">
        <f t="shared" si="228"/>
        <v>0</v>
      </c>
      <c r="DD155" s="399">
        <f t="shared" si="229"/>
        <v>0</v>
      </c>
      <c r="DE155" s="399">
        <f t="shared" si="230"/>
        <v>0</v>
      </c>
      <c r="DF155" s="399">
        <f t="shared" si="126"/>
        <v>0</v>
      </c>
      <c r="DG155" s="399">
        <f t="shared" si="231"/>
        <v>0</v>
      </c>
      <c r="DH155" s="399">
        <f t="shared" si="127"/>
        <v>0</v>
      </c>
      <c r="DI155" s="399">
        <f t="shared" si="128"/>
        <v>0</v>
      </c>
      <c r="DJ155" s="399">
        <f t="shared" si="232"/>
        <v>0</v>
      </c>
      <c r="DK155" s="399">
        <f t="shared" si="123"/>
        <v>0</v>
      </c>
      <c r="DL155" s="399">
        <f t="shared" si="124"/>
        <v>0</v>
      </c>
      <c r="DM155" s="399">
        <f t="shared" si="234"/>
        <v>0</v>
      </c>
      <c r="DN155" s="399">
        <f t="shared" si="125"/>
        <v>0</v>
      </c>
      <c r="DO155" s="399">
        <f t="shared" si="233"/>
        <v>0</v>
      </c>
      <c r="DP155" s="398"/>
      <c r="DQ155" s="399"/>
      <c r="DR155" s="399"/>
      <c r="DS155" s="399">
        <f t="shared" si="235"/>
        <v>0</v>
      </c>
      <c r="DT155" s="399">
        <f t="shared" si="130"/>
        <v>0</v>
      </c>
      <c r="DU155" s="399"/>
      <c r="DV155" s="411"/>
      <c r="DW155" s="645"/>
    </row>
    <row r="156" spans="1:127" ht="20.100000000000001" hidden="1" customHeight="1">
      <c r="A156" s="663">
        <f t="shared" si="131"/>
        <v>120</v>
      </c>
      <c r="B156" s="664" t="s">
        <v>380</v>
      </c>
      <c r="C156" s="385" t="s">
        <v>344</v>
      </c>
      <c r="D156" s="385" t="s">
        <v>226</v>
      </c>
      <c r="E156" s="385">
        <v>2018</v>
      </c>
      <c r="F156" s="386"/>
      <c r="G156" s="387">
        <f t="shared" si="132"/>
        <v>4</v>
      </c>
      <c r="H156" s="387">
        <f t="shared" si="133"/>
        <v>0</v>
      </c>
      <c r="I156" s="387">
        <f t="shared" si="134"/>
        <v>4</v>
      </c>
      <c r="J156" s="388">
        <f t="shared" si="135"/>
        <v>0</v>
      </c>
      <c r="K156" s="389">
        <f t="shared" si="136"/>
        <v>0</v>
      </c>
      <c r="L156" s="390">
        <f t="shared" si="137"/>
        <v>0.5</v>
      </c>
      <c r="M156" s="391" t="str">
        <f t="shared" si="138"/>
        <v>I</v>
      </c>
      <c r="N156" s="389">
        <f t="shared" si="139"/>
        <v>0</v>
      </c>
      <c r="O156" s="388">
        <f t="shared" si="140"/>
        <v>0</v>
      </c>
      <c r="P156" s="388">
        <f t="shared" si="141"/>
        <v>0</v>
      </c>
      <c r="Q156" s="392">
        <f t="shared" si="142"/>
        <v>0</v>
      </c>
      <c r="R156" s="393">
        <f t="shared" si="143"/>
        <v>0</v>
      </c>
      <c r="S156" s="393">
        <f t="shared" si="144"/>
        <v>0</v>
      </c>
      <c r="T156" s="392">
        <f t="shared" si="145"/>
        <v>0</v>
      </c>
      <c r="U156" s="393">
        <f t="shared" si="146"/>
        <v>0</v>
      </c>
      <c r="V156" s="393">
        <f t="shared" si="147"/>
        <v>0</v>
      </c>
      <c r="W156" s="392">
        <f t="shared" si="148"/>
        <v>0</v>
      </c>
      <c r="X156" s="393">
        <f t="shared" si="149"/>
        <v>0</v>
      </c>
      <c r="Y156" s="393">
        <f t="shared" si="150"/>
        <v>0</v>
      </c>
      <c r="Z156" s="392">
        <f t="shared" si="151"/>
        <v>0</v>
      </c>
      <c r="AA156" s="393">
        <f t="shared" si="152"/>
        <v>0</v>
      </c>
      <c r="AB156" s="393">
        <f t="shared" si="153"/>
        <v>0</v>
      </c>
      <c r="AC156" s="392">
        <f t="shared" si="154"/>
        <v>0</v>
      </c>
      <c r="AD156" s="393">
        <f t="shared" si="155"/>
        <v>0</v>
      </c>
      <c r="AE156" s="394">
        <f t="shared" si="8"/>
        <v>2021</v>
      </c>
      <c r="AF156" s="393">
        <f t="shared" si="156"/>
        <v>0</v>
      </c>
      <c r="AG156" s="392">
        <f t="shared" si="157"/>
        <v>0</v>
      </c>
      <c r="AH156" s="388">
        <f t="shared" si="158"/>
        <v>0</v>
      </c>
      <c r="AI156" s="395">
        <f t="shared" si="159"/>
        <v>0</v>
      </c>
      <c r="AJ156" s="396">
        <f t="shared" si="160"/>
        <v>0</v>
      </c>
      <c r="AK156" s="388">
        <f t="shared" si="161"/>
        <v>0</v>
      </c>
      <c r="AL156" s="397">
        <f t="shared" si="162"/>
        <v>7</v>
      </c>
      <c r="AM156" s="393">
        <f t="shared" si="163"/>
        <v>6</v>
      </c>
      <c r="AN156" s="393">
        <f t="shared" si="164"/>
        <v>6</v>
      </c>
      <c r="AO156" s="393">
        <f t="shared" si="165"/>
        <v>6</v>
      </c>
      <c r="AP156" s="393">
        <f t="shared" si="166"/>
        <v>6</v>
      </c>
      <c r="AQ156" s="393">
        <f t="shared" si="167"/>
        <v>6</v>
      </c>
      <c r="AR156" s="393">
        <f t="shared" si="168"/>
        <v>6</v>
      </c>
      <c r="AS156" s="393">
        <f t="shared" si="169"/>
        <v>6</v>
      </c>
      <c r="AT156" s="393">
        <f t="shared" si="170"/>
        <v>6</v>
      </c>
      <c r="AU156" s="393">
        <f t="shared" si="171"/>
        <v>6</v>
      </c>
      <c r="AV156" s="393">
        <f t="shared" si="172"/>
        <v>6</v>
      </c>
      <c r="AW156" s="393">
        <f t="shared" si="173"/>
        <v>6</v>
      </c>
      <c r="AX156" s="393">
        <f t="shared" si="174"/>
        <v>6</v>
      </c>
      <c r="AY156" s="393">
        <f t="shared" si="175"/>
        <v>6</v>
      </c>
      <c r="AZ156" s="393">
        <f t="shared" si="176"/>
        <v>6</v>
      </c>
      <c r="BA156" s="393">
        <f t="shared" si="177"/>
        <v>6</v>
      </c>
      <c r="BB156" s="393">
        <f t="shared" si="178"/>
        <v>6</v>
      </c>
      <c r="BC156" s="393">
        <f t="shared" si="179"/>
        <v>6</v>
      </c>
      <c r="BD156" s="393">
        <f t="shared" si="129"/>
        <v>6</v>
      </c>
      <c r="BE156" s="393">
        <f t="shared" si="180"/>
        <v>12</v>
      </c>
      <c r="BF156" s="393">
        <f t="shared" si="181"/>
        <v>12</v>
      </c>
      <c r="BG156" s="393">
        <f t="shared" si="182"/>
        <v>12</v>
      </c>
      <c r="BH156" s="398">
        <f t="shared" si="183"/>
        <v>0</v>
      </c>
      <c r="BI156" s="398">
        <f t="shared" si="184"/>
        <v>0</v>
      </c>
      <c r="BJ156" s="398">
        <f t="shared" si="185"/>
        <v>0</v>
      </c>
      <c r="BK156" s="398">
        <f t="shared" si="186"/>
        <v>0</v>
      </c>
      <c r="BL156" s="398">
        <f t="shared" si="187"/>
        <v>0</v>
      </c>
      <c r="BM156" s="387">
        <f t="shared" si="188"/>
        <v>0</v>
      </c>
      <c r="BN156" s="398">
        <f t="shared" si="189"/>
        <v>0</v>
      </c>
      <c r="BO156" s="398">
        <f t="shared" si="190"/>
        <v>0</v>
      </c>
      <c r="BP156" s="398">
        <f t="shared" si="191"/>
        <v>0</v>
      </c>
      <c r="BQ156" s="398">
        <f t="shared" si="192"/>
        <v>0</v>
      </c>
      <c r="BR156" s="398">
        <f t="shared" si="193"/>
        <v>0</v>
      </c>
      <c r="BS156" s="398">
        <f t="shared" si="194"/>
        <v>0</v>
      </c>
      <c r="BT156" s="398">
        <f t="shared" si="195"/>
        <v>0</v>
      </c>
      <c r="BU156" s="398">
        <f t="shared" si="196"/>
        <v>0</v>
      </c>
      <c r="BV156" s="398">
        <f t="shared" si="197"/>
        <v>0</v>
      </c>
      <c r="BW156" s="398">
        <f t="shared" si="198"/>
        <v>0</v>
      </c>
      <c r="BX156" s="398">
        <f t="shared" si="199"/>
        <v>0</v>
      </c>
      <c r="BY156" s="398">
        <f t="shared" si="200"/>
        <v>0</v>
      </c>
      <c r="BZ156" s="398">
        <f t="shared" si="201"/>
        <v>0</v>
      </c>
      <c r="CA156" s="398">
        <f t="shared" si="202"/>
        <v>0</v>
      </c>
      <c r="CB156" s="398">
        <f t="shared" si="203"/>
        <v>0</v>
      </c>
      <c r="CC156" s="398">
        <f t="shared" si="204"/>
        <v>0</v>
      </c>
      <c r="CD156" s="398">
        <f t="shared" si="205"/>
        <v>0</v>
      </c>
      <c r="CE156" s="398">
        <f t="shared" si="206"/>
        <v>0</v>
      </c>
      <c r="CF156" s="398">
        <f t="shared" si="207"/>
        <v>0</v>
      </c>
      <c r="CG156" s="398">
        <f t="shared" si="208"/>
        <v>0</v>
      </c>
      <c r="CH156" s="398">
        <f t="shared" si="209"/>
        <v>0</v>
      </c>
      <c r="CI156" s="398">
        <f t="shared" si="210"/>
        <v>0</v>
      </c>
      <c r="CJ156" s="399"/>
      <c r="CK156" s="400" t="s">
        <v>339</v>
      </c>
      <c r="CL156" s="399">
        <f t="shared" si="211"/>
        <v>0</v>
      </c>
      <c r="CM156" s="399">
        <f t="shared" si="212"/>
        <v>0</v>
      </c>
      <c r="CN156" s="399">
        <f t="shared" si="213"/>
        <v>0</v>
      </c>
      <c r="CO156" s="399">
        <f t="shared" si="214"/>
        <v>0</v>
      </c>
      <c r="CP156" s="399">
        <f t="shared" si="215"/>
        <v>0</v>
      </c>
      <c r="CQ156" s="399">
        <f t="shared" si="216"/>
        <v>0</v>
      </c>
      <c r="CR156" s="399">
        <f t="shared" si="217"/>
        <v>0</v>
      </c>
      <c r="CS156" s="399">
        <f t="shared" si="218"/>
        <v>0</v>
      </c>
      <c r="CT156" s="399">
        <f t="shared" si="219"/>
        <v>0</v>
      </c>
      <c r="CU156" s="399">
        <f t="shared" si="220"/>
        <v>0</v>
      </c>
      <c r="CV156" s="399">
        <f t="shared" si="221"/>
        <v>0</v>
      </c>
      <c r="CW156" s="399">
        <f t="shared" si="222"/>
        <v>0</v>
      </c>
      <c r="CX156" s="399">
        <f t="shared" si="223"/>
        <v>0</v>
      </c>
      <c r="CY156" s="399">
        <f t="shared" si="224"/>
        <v>0</v>
      </c>
      <c r="CZ156" s="399">
        <f t="shared" si="225"/>
        <v>0</v>
      </c>
      <c r="DA156" s="399">
        <f t="shared" si="226"/>
        <v>0</v>
      </c>
      <c r="DB156" s="399">
        <f t="shared" si="227"/>
        <v>0</v>
      </c>
      <c r="DC156" s="399">
        <f t="shared" si="228"/>
        <v>0</v>
      </c>
      <c r="DD156" s="399">
        <f t="shared" si="229"/>
        <v>0</v>
      </c>
      <c r="DE156" s="399">
        <f t="shared" si="230"/>
        <v>0</v>
      </c>
      <c r="DF156" s="399">
        <f t="shared" si="126"/>
        <v>0</v>
      </c>
      <c r="DG156" s="399">
        <f t="shared" si="231"/>
        <v>0</v>
      </c>
      <c r="DH156" s="399">
        <f t="shared" si="127"/>
        <v>0</v>
      </c>
      <c r="DI156" s="399">
        <f t="shared" si="128"/>
        <v>0</v>
      </c>
      <c r="DJ156" s="399">
        <f t="shared" si="232"/>
        <v>0</v>
      </c>
      <c r="DK156" s="399">
        <f t="shared" si="123"/>
        <v>0</v>
      </c>
      <c r="DL156" s="399">
        <f t="shared" si="124"/>
        <v>0</v>
      </c>
      <c r="DM156" s="399">
        <f t="shared" si="234"/>
        <v>0</v>
      </c>
      <c r="DN156" s="399">
        <f t="shared" si="125"/>
        <v>0</v>
      </c>
      <c r="DO156" s="399">
        <f t="shared" si="233"/>
        <v>0</v>
      </c>
      <c r="DP156" s="398"/>
      <c r="DQ156" s="399"/>
      <c r="DR156" s="399"/>
      <c r="DS156" s="399">
        <f t="shared" si="235"/>
        <v>0</v>
      </c>
      <c r="DT156" s="399">
        <f t="shared" si="130"/>
        <v>0</v>
      </c>
      <c r="DU156" s="399"/>
      <c r="DV156" s="411"/>
      <c r="DW156" s="645"/>
    </row>
    <row r="157" spans="1:127" ht="20.100000000000001" hidden="1" customHeight="1">
      <c r="A157" s="663">
        <f t="shared" si="131"/>
        <v>121</v>
      </c>
      <c r="B157" s="664" t="s">
        <v>380</v>
      </c>
      <c r="C157" s="385" t="s">
        <v>344</v>
      </c>
      <c r="D157" s="385" t="s">
        <v>226</v>
      </c>
      <c r="E157" s="385">
        <v>2018</v>
      </c>
      <c r="F157" s="386"/>
      <c r="G157" s="387">
        <f t="shared" si="132"/>
        <v>4</v>
      </c>
      <c r="H157" s="387">
        <f t="shared" si="133"/>
        <v>0</v>
      </c>
      <c r="I157" s="387">
        <f t="shared" si="134"/>
        <v>4</v>
      </c>
      <c r="J157" s="388">
        <f t="shared" si="135"/>
        <v>0</v>
      </c>
      <c r="K157" s="389">
        <f t="shared" si="136"/>
        <v>0</v>
      </c>
      <c r="L157" s="390">
        <f t="shared" si="137"/>
        <v>0.5</v>
      </c>
      <c r="M157" s="391" t="str">
        <f t="shared" si="138"/>
        <v>I</v>
      </c>
      <c r="N157" s="389">
        <f t="shared" si="139"/>
        <v>0</v>
      </c>
      <c r="O157" s="388">
        <f t="shared" si="140"/>
        <v>0</v>
      </c>
      <c r="P157" s="388">
        <f t="shared" si="141"/>
        <v>0</v>
      </c>
      <c r="Q157" s="392">
        <f t="shared" si="142"/>
        <v>0</v>
      </c>
      <c r="R157" s="393">
        <f t="shared" si="143"/>
        <v>0</v>
      </c>
      <c r="S157" s="393">
        <f t="shared" si="144"/>
        <v>0</v>
      </c>
      <c r="T157" s="392">
        <f t="shared" si="145"/>
        <v>0</v>
      </c>
      <c r="U157" s="393">
        <f t="shared" si="146"/>
        <v>0</v>
      </c>
      <c r="V157" s="393">
        <f t="shared" si="147"/>
        <v>0</v>
      </c>
      <c r="W157" s="392">
        <f t="shared" si="148"/>
        <v>0</v>
      </c>
      <c r="X157" s="393">
        <f t="shared" si="149"/>
        <v>0</v>
      </c>
      <c r="Y157" s="393">
        <f t="shared" si="150"/>
        <v>0</v>
      </c>
      <c r="Z157" s="392">
        <f t="shared" si="151"/>
        <v>0</v>
      </c>
      <c r="AA157" s="393">
        <f t="shared" si="152"/>
        <v>0</v>
      </c>
      <c r="AB157" s="393">
        <f t="shared" si="153"/>
        <v>0</v>
      </c>
      <c r="AC157" s="392">
        <f t="shared" si="154"/>
        <v>0</v>
      </c>
      <c r="AD157" s="393">
        <f t="shared" si="155"/>
        <v>0</v>
      </c>
      <c r="AE157" s="394">
        <f t="shared" si="8"/>
        <v>2021</v>
      </c>
      <c r="AF157" s="393">
        <f t="shared" si="156"/>
        <v>0</v>
      </c>
      <c r="AG157" s="392">
        <f t="shared" si="157"/>
        <v>0</v>
      </c>
      <c r="AH157" s="388">
        <f t="shared" si="158"/>
        <v>0</v>
      </c>
      <c r="AI157" s="395">
        <f t="shared" si="159"/>
        <v>0</v>
      </c>
      <c r="AJ157" s="396">
        <f t="shared" si="160"/>
        <v>0</v>
      </c>
      <c r="AK157" s="388">
        <f t="shared" si="161"/>
        <v>0</v>
      </c>
      <c r="AL157" s="397">
        <f t="shared" si="162"/>
        <v>7</v>
      </c>
      <c r="AM157" s="393">
        <f t="shared" si="163"/>
        <v>6</v>
      </c>
      <c r="AN157" s="393">
        <f t="shared" si="164"/>
        <v>6</v>
      </c>
      <c r="AO157" s="393">
        <f t="shared" si="165"/>
        <v>6</v>
      </c>
      <c r="AP157" s="393">
        <f t="shared" si="166"/>
        <v>6</v>
      </c>
      <c r="AQ157" s="393">
        <f t="shared" si="167"/>
        <v>6</v>
      </c>
      <c r="AR157" s="393">
        <f t="shared" si="168"/>
        <v>6</v>
      </c>
      <c r="AS157" s="393">
        <f t="shared" si="169"/>
        <v>6</v>
      </c>
      <c r="AT157" s="393">
        <f t="shared" si="170"/>
        <v>6</v>
      </c>
      <c r="AU157" s="393">
        <f t="shared" si="171"/>
        <v>6</v>
      </c>
      <c r="AV157" s="393">
        <f t="shared" si="172"/>
        <v>6</v>
      </c>
      <c r="AW157" s="393">
        <f t="shared" si="173"/>
        <v>6</v>
      </c>
      <c r="AX157" s="393">
        <f t="shared" si="174"/>
        <v>6</v>
      </c>
      <c r="AY157" s="393">
        <f t="shared" si="175"/>
        <v>6</v>
      </c>
      <c r="AZ157" s="393">
        <f t="shared" si="176"/>
        <v>6</v>
      </c>
      <c r="BA157" s="393">
        <f t="shared" si="177"/>
        <v>6</v>
      </c>
      <c r="BB157" s="393">
        <f t="shared" si="178"/>
        <v>6</v>
      </c>
      <c r="BC157" s="393">
        <f t="shared" si="179"/>
        <v>6</v>
      </c>
      <c r="BD157" s="393">
        <f t="shared" si="129"/>
        <v>6</v>
      </c>
      <c r="BE157" s="393">
        <f t="shared" si="180"/>
        <v>12</v>
      </c>
      <c r="BF157" s="393">
        <f t="shared" si="181"/>
        <v>12</v>
      </c>
      <c r="BG157" s="393">
        <f t="shared" si="182"/>
        <v>12</v>
      </c>
      <c r="BH157" s="398">
        <f t="shared" si="183"/>
        <v>0</v>
      </c>
      <c r="BI157" s="398">
        <f t="shared" si="184"/>
        <v>0</v>
      </c>
      <c r="BJ157" s="398">
        <f t="shared" si="185"/>
        <v>0</v>
      </c>
      <c r="BK157" s="398">
        <f t="shared" si="186"/>
        <v>0</v>
      </c>
      <c r="BL157" s="398">
        <f t="shared" si="187"/>
        <v>0</v>
      </c>
      <c r="BM157" s="387">
        <f t="shared" si="188"/>
        <v>0</v>
      </c>
      <c r="BN157" s="398">
        <f t="shared" si="189"/>
        <v>0</v>
      </c>
      <c r="BO157" s="398">
        <f t="shared" si="190"/>
        <v>0</v>
      </c>
      <c r="BP157" s="398">
        <f t="shared" si="191"/>
        <v>0</v>
      </c>
      <c r="BQ157" s="398">
        <f t="shared" si="192"/>
        <v>0</v>
      </c>
      <c r="BR157" s="398">
        <f t="shared" si="193"/>
        <v>0</v>
      </c>
      <c r="BS157" s="398">
        <f t="shared" si="194"/>
        <v>0</v>
      </c>
      <c r="BT157" s="398">
        <f t="shared" si="195"/>
        <v>0</v>
      </c>
      <c r="BU157" s="398">
        <f t="shared" si="196"/>
        <v>0</v>
      </c>
      <c r="BV157" s="398">
        <f t="shared" si="197"/>
        <v>0</v>
      </c>
      <c r="BW157" s="398">
        <f t="shared" si="198"/>
        <v>0</v>
      </c>
      <c r="BX157" s="398">
        <f t="shared" si="199"/>
        <v>0</v>
      </c>
      <c r="BY157" s="398">
        <f t="shared" si="200"/>
        <v>0</v>
      </c>
      <c r="BZ157" s="398">
        <f t="shared" si="201"/>
        <v>0</v>
      </c>
      <c r="CA157" s="398">
        <f t="shared" si="202"/>
        <v>0</v>
      </c>
      <c r="CB157" s="398">
        <f t="shared" si="203"/>
        <v>0</v>
      </c>
      <c r="CC157" s="398">
        <f t="shared" si="204"/>
        <v>0</v>
      </c>
      <c r="CD157" s="398">
        <f t="shared" si="205"/>
        <v>0</v>
      </c>
      <c r="CE157" s="398">
        <f t="shared" si="206"/>
        <v>0</v>
      </c>
      <c r="CF157" s="398">
        <f t="shared" si="207"/>
        <v>0</v>
      </c>
      <c r="CG157" s="398">
        <f t="shared" si="208"/>
        <v>0</v>
      </c>
      <c r="CH157" s="398">
        <f t="shared" si="209"/>
        <v>0</v>
      </c>
      <c r="CI157" s="398">
        <f t="shared" si="210"/>
        <v>0</v>
      </c>
      <c r="CJ157" s="399"/>
      <c r="CK157" s="400" t="s">
        <v>339</v>
      </c>
      <c r="CL157" s="399">
        <f t="shared" si="211"/>
        <v>0</v>
      </c>
      <c r="CM157" s="399">
        <f t="shared" si="212"/>
        <v>0</v>
      </c>
      <c r="CN157" s="399">
        <f t="shared" si="213"/>
        <v>0</v>
      </c>
      <c r="CO157" s="399">
        <f t="shared" si="214"/>
        <v>0</v>
      </c>
      <c r="CP157" s="399">
        <f t="shared" si="215"/>
        <v>0</v>
      </c>
      <c r="CQ157" s="399">
        <f t="shared" si="216"/>
        <v>0</v>
      </c>
      <c r="CR157" s="399">
        <f t="shared" si="217"/>
        <v>0</v>
      </c>
      <c r="CS157" s="399">
        <f t="shared" si="218"/>
        <v>0</v>
      </c>
      <c r="CT157" s="399">
        <f t="shared" si="219"/>
        <v>0</v>
      </c>
      <c r="CU157" s="399">
        <f t="shared" si="220"/>
        <v>0</v>
      </c>
      <c r="CV157" s="399">
        <f t="shared" si="221"/>
        <v>0</v>
      </c>
      <c r="CW157" s="399">
        <f t="shared" si="222"/>
        <v>0</v>
      </c>
      <c r="CX157" s="399">
        <f t="shared" si="223"/>
        <v>0</v>
      </c>
      <c r="CY157" s="399">
        <f t="shared" si="224"/>
        <v>0</v>
      </c>
      <c r="CZ157" s="399">
        <f t="shared" si="225"/>
        <v>0</v>
      </c>
      <c r="DA157" s="399">
        <f t="shared" si="226"/>
        <v>0</v>
      </c>
      <c r="DB157" s="399">
        <f t="shared" si="227"/>
        <v>0</v>
      </c>
      <c r="DC157" s="399">
        <f t="shared" si="228"/>
        <v>0</v>
      </c>
      <c r="DD157" s="399">
        <f t="shared" si="229"/>
        <v>0</v>
      </c>
      <c r="DE157" s="399">
        <f t="shared" si="230"/>
        <v>0</v>
      </c>
      <c r="DF157" s="399">
        <f t="shared" si="126"/>
        <v>0</v>
      </c>
      <c r="DG157" s="399">
        <f t="shared" si="231"/>
        <v>0</v>
      </c>
      <c r="DH157" s="399">
        <f t="shared" si="127"/>
        <v>0</v>
      </c>
      <c r="DI157" s="399">
        <f t="shared" si="128"/>
        <v>0</v>
      </c>
      <c r="DJ157" s="399">
        <f t="shared" si="232"/>
        <v>0</v>
      </c>
      <c r="DK157" s="399">
        <f t="shared" si="123"/>
        <v>0</v>
      </c>
      <c r="DL157" s="399">
        <f t="shared" si="124"/>
        <v>0</v>
      </c>
      <c r="DM157" s="399">
        <f t="shared" si="234"/>
        <v>0</v>
      </c>
      <c r="DN157" s="399">
        <f t="shared" si="125"/>
        <v>0</v>
      </c>
      <c r="DO157" s="399">
        <f t="shared" si="233"/>
        <v>0</v>
      </c>
      <c r="DP157" s="398"/>
      <c r="DQ157" s="399"/>
      <c r="DR157" s="399"/>
      <c r="DS157" s="399">
        <f t="shared" si="235"/>
        <v>0</v>
      </c>
      <c r="DT157" s="399">
        <f t="shared" si="130"/>
        <v>0</v>
      </c>
      <c r="DU157" s="399"/>
      <c r="DV157" s="411"/>
      <c r="DW157" s="645"/>
    </row>
    <row r="158" spans="1:127" ht="20.100000000000001" hidden="1" customHeight="1">
      <c r="A158" s="663">
        <f t="shared" si="131"/>
        <v>122</v>
      </c>
      <c r="B158" s="664" t="s">
        <v>380</v>
      </c>
      <c r="C158" s="385" t="s">
        <v>344</v>
      </c>
      <c r="D158" s="385" t="s">
        <v>226</v>
      </c>
      <c r="E158" s="385">
        <v>2018</v>
      </c>
      <c r="F158" s="386"/>
      <c r="G158" s="387">
        <f t="shared" si="132"/>
        <v>4</v>
      </c>
      <c r="H158" s="387">
        <f t="shared" si="133"/>
        <v>0</v>
      </c>
      <c r="I158" s="387">
        <f t="shared" si="134"/>
        <v>4</v>
      </c>
      <c r="J158" s="388">
        <f t="shared" si="135"/>
        <v>0</v>
      </c>
      <c r="K158" s="389">
        <f t="shared" si="136"/>
        <v>0</v>
      </c>
      <c r="L158" s="390">
        <f t="shared" si="137"/>
        <v>0.5</v>
      </c>
      <c r="M158" s="391" t="str">
        <f t="shared" si="138"/>
        <v>I</v>
      </c>
      <c r="N158" s="389">
        <f t="shared" si="139"/>
        <v>0</v>
      </c>
      <c r="O158" s="388">
        <f t="shared" si="140"/>
        <v>0</v>
      </c>
      <c r="P158" s="388">
        <f t="shared" si="141"/>
        <v>0</v>
      </c>
      <c r="Q158" s="392">
        <f t="shared" si="142"/>
        <v>0</v>
      </c>
      <c r="R158" s="393">
        <f t="shared" si="143"/>
        <v>0</v>
      </c>
      <c r="S158" s="393">
        <f t="shared" si="144"/>
        <v>0</v>
      </c>
      <c r="T158" s="392">
        <f t="shared" si="145"/>
        <v>0</v>
      </c>
      <c r="U158" s="393">
        <f t="shared" si="146"/>
        <v>0</v>
      </c>
      <c r="V158" s="393">
        <f t="shared" si="147"/>
        <v>0</v>
      </c>
      <c r="W158" s="392">
        <f t="shared" si="148"/>
        <v>0</v>
      </c>
      <c r="X158" s="393">
        <f t="shared" si="149"/>
        <v>0</v>
      </c>
      <c r="Y158" s="393">
        <f t="shared" si="150"/>
        <v>0</v>
      </c>
      <c r="Z158" s="392">
        <f t="shared" si="151"/>
        <v>0</v>
      </c>
      <c r="AA158" s="393">
        <f t="shared" si="152"/>
        <v>0</v>
      </c>
      <c r="AB158" s="393">
        <f t="shared" si="153"/>
        <v>0</v>
      </c>
      <c r="AC158" s="392">
        <f t="shared" si="154"/>
        <v>0</v>
      </c>
      <c r="AD158" s="393">
        <f t="shared" si="155"/>
        <v>0</v>
      </c>
      <c r="AE158" s="394">
        <f t="shared" si="8"/>
        <v>2021</v>
      </c>
      <c r="AF158" s="393">
        <f t="shared" si="156"/>
        <v>0</v>
      </c>
      <c r="AG158" s="392">
        <f t="shared" si="157"/>
        <v>0</v>
      </c>
      <c r="AH158" s="388">
        <f t="shared" si="158"/>
        <v>0</v>
      </c>
      <c r="AI158" s="395">
        <f t="shared" si="159"/>
        <v>0</v>
      </c>
      <c r="AJ158" s="396">
        <f t="shared" si="160"/>
        <v>0</v>
      </c>
      <c r="AK158" s="388">
        <f t="shared" si="161"/>
        <v>0</v>
      </c>
      <c r="AL158" s="397">
        <f t="shared" si="162"/>
        <v>7</v>
      </c>
      <c r="AM158" s="393">
        <f t="shared" si="163"/>
        <v>6</v>
      </c>
      <c r="AN158" s="393">
        <f t="shared" si="164"/>
        <v>6</v>
      </c>
      <c r="AO158" s="393">
        <f t="shared" si="165"/>
        <v>6</v>
      </c>
      <c r="AP158" s="393">
        <f t="shared" si="166"/>
        <v>6</v>
      </c>
      <c r="AQ158" s="393">
        <f t="shared" si="167"/>
        <v>6</v>
      </c>
      <c r="AR158" s="393">
        <f t="shared" si="168"/>
        <v>6</v>
      </c>
      <c r="AS158" s="393">
        <f t="shared" si="169"/>
        <v>6</v>
      </c>
      <c r="AT158" s="393">
        <f t="shared" si="170"/>
        <v>6</v>
      </c>
      <c r="AU158" s="393">
        <f t="shared" si="171"/>
        <v>6</v>
      </c>
      <c r="AV158" s="393">
        <f t="shared" si="172"/>
        <v>6</v>
      </c>
      <c r="AW158" s="393">
        <f t="shared" si="173"/>
        <v>6</v>
      </c>
      <c r="AX158" s="393">
        <f t="shared" si="174"/>
        <v>6</v>
      </c>
      <c r="AY158" s="393">
        <f t="shared" si="175"/>
        <v>6</v>
      </c>
      <c r="AZ158" s="393">
        <f t="shared" si="176"/>
        <v>6</v>
      </c>
      <c r="BA158" s="393">
        <f t="shared" si="177"/>
        <v>6</v>
      </c>
      <c r="BB158" s="393">
        <f t="shared" si="178"/>
        <v>6</v>
      </c>
      <c r="BC158" s="393">
        <f t="shared" si="179"/>
        <v>6</v>
      </c>
      <c r="BD158" s="393">
        <f t="shared" si="129"/>
        <v>6</v>
      </c>
      <c r="BE158" s="393">
        <f t="shared" si="180"/>
        <v>12</v>
      </c>
      <c r="BF158" s="393">
        <f t="shared" si="181"/>
        <v>12</v>
      </c>
      <c r="BG158" s="393">
        <f t="shared" si="182"/>
        <v>12</v>
      </c>
      <c r="BH158" s="398">
        <f t="shared" si="183"/>
        <v>0</v>
      </c>
      <c r="BI158" s="398">
        <f t="shared" si="184"/>
        <v>0</v>
      </c>
      <c r="BJ158" s="398">
        <f t="shared" si="185"/>
        <v>0</v>
      </c>
      <c r="BK158" s="398">
        <f t="shared" si="186"/>
        <v>0</v>
      </c>
      <c r="BL158" s="398">
        <f t="shared" si="187"/>
        <v>0</v>
      </c>
      <c r="BM158" s="387">
        <f t="shared" si="188"/>
        <v>0</v>
      </c>
      <c r="BN158" s="398">
        <f t="shared" si="189"/>
        <v>0</v>
      </c>
      <c r="BO158" s="398">
        <f t="shared" si="190"/>
        <v>0</v>
      </c>
      <c r="BP158" s="398">
        <f t="shared" si="191"/>
        <v>0</v>
      </c>
      <c r="BQ158" s="398">
        <f t="shared" si="192"/>
        <v>0</v>
      </c>
      <c r="BR158" s="398">
        <f t="shared" si="193"/>
        <v>0</v>
      </c>
      <c r="BS158" s="398">
        <f t="shared" si="194"/>
        <v>0</v>
      </c>
      <c r="BT158" s="398">
        <f t="shared" si="195"/>
        <v>0</v>
      </c>
      <c r="BU158" s="398">
        <f t="shared" si="196"/>
        <v>0</v>
      </c>
      <c r="BV158" s="398">
        <f t="shared" si="197"/>
        <v>0</v>
      </c>
      <c r="BW158" s="398">
        <f t="shared" si="198"/>
        <v>0</v>
      </c>
      <c r="BX158" s="398">
        <f t="shared" si="199"/>
        <v>0</v>
      </c>
      <c r="BY158" s="398">
        <f t="shared" si="200"/>
        <v>0</v>
      </c>
      <c r="BZ158" s="398">
        <f t="shared" si="201"/>
        <v>0</v>
      </c>
      <c r="CA158" s="398">
        <f t="shared" si="202"/>
        <v>0</v>
      </c>
      <c r="CB158" s="398">
        <f t="shared" si="203"/>
        <v>0</v>
      </c>
      <c r="CC158" s="398">
        <f t="shared" si="204"/>
        <v>0</v>
      </c>
      <c r="CD158" s="398">
        <f t="shared" si="205"/>
        <v>0</v>
      </c>
      <c r="CE158" s="398">
        <f t="shared" si="206"/>
        <v>0</v>
      </c>
      <c r="CF158" s="398">
        <f t="shared" si="207"/>
        <v>0</v>
      </c>
      <c r="CG158" s="398">
        <f t="shared" si="208"/>
        <v>0</v>
      </c>
      <c r="CH158" s="398">
        <f t="shared" si="209"/>
        <v>0</v>
      </c>
      <c r="CI158" s="398">
        <f t="shared" si="210"/>
        <v>0</v>
      </c>
      <c r="CJ158" s="399"/>
      <c r="CK158" s="400" t="s">
        <v>339</v>
      </c>
      <c r="CL158" s="399">
        <f t="shared" si="211"/>
        <v>0</v>
      </c>
      <c r="CM158" s="399">
        <f t="shared" si="212"/>
        <v>0</v>
      </c>
      <c r="CN158" s="399">
        <f t="shared" si="213"/>
        <v>0</v>
      </c>
      <c r="CO158" s="399">
        <f t="shared" si="214"/>
        <v>0</v>
      </c>
      <c r="CP158" s="399">
        <f t="shared" si="215"/>
        <v>0</v>
      </c>
      <c r="CQ158" s="399">
        <f t="shared" si="216"/>
        <v>0</v>
      </c>
      <c r="CR158" s="399">
        <f t="shared" si="217"/>
        <v>0</v>
      </c>
      <c r="CS158" s="399">
        <f t="shared" si="218"/>
        <v>0</v>
      </c>
      <c r="CT158" s="399">
        <f t="shared" si="219"/>
        <v>0</v>
      </c>
      <c r="CU158" s="399">
        <f t="shared" si="220"/>
        <v>0</v>
      </c>
      <c r="CV158" s="399">
        <f t="shared" si="221"/>
        <v>0</v>
      </c>
      <c r="CW158" s="399">
        <f t="shared" si="222"/>
        <v>0</v>
      </c>
      <c r="CX158" s="399">
        <f t="shared" si="223"/>
        <v>0</v>
      </c>
      <c r="CY158" s="399">
        <f t="shared" si="224"/>
        <v>0</v>
      </c>
      <c r="CZ158" s="399">
        <f t="shared" si="225"/>
        <v>0</v>
      </c>
      <c r="DA158" s="399">
        <f t="shared" si="226"/>
        <v>0</v>
      </c>
      <c r="DB158" s="399">
        <f t="shared" si="227"/>
        <v>0</v>
      </c>
      <c r="DC158" s="399">
        <f t="shared" si="228"/>
        <v>0</v>
      </c>
      <c r="DD158" s="399">
        <f t="shared" si="229"/>
        <v>0</v>
      </c>
      <c r="DE158" s="399">
        <f t="shared" si="230"/>
        <v>0</v>
      </c>
      <c r="DF158" s="399">
        <f t="shared" si="126"/>
        <v>0</v>
      </c>
      <c r="DG158" s="399">
        <f t="shared" si="231"/>
        <v>0</v>
      </c>
      <c r="DH158" s="399">
        <f t="shared" si="127"/>
        <v>0</v>
      </c>
      <c r="DI158" s="399">
        <f t="shared" si="128"/>
        <v>0</v>
      </c>
      <c r="DJ158" s="399">
        <f t="shared" si="232"/>
        <v>0</v>
      </c>
      <c r="DK158" s="399">
        <f t="shared" si="123"/>
        <v>0</v>
      </c>
      <c r="DL158" s="399">
        <f t="shared" si="124"/>
        <v>0</v>
      </c>
      <c r="DM158" s="399">
        <f t="shared" si="234"/>
        <v>0</v>
      </c>
      <c r="DN158" s="399">
        <f t="shared" si="125"/>
        <v>0</v>
      </c>
      <c r="DO158" s="399">
        <f t="shared" si="233"/>
        <v>0</v>
      </c>
      <c r="DP158" s="398"/>
      <c r="DQ158" s="399"/>
      <c r="DR158" s="399"/>
      <c r="DS158" s="399">
        <f t="shared" si="235"/>
        <v>0</v>
      </c>
      <c r="DT158" s="399">
        <f t="shared" si="130"/>
        <v>0</v>
      </c>
      <c r="DU158" s="399"/>
      <c r="DV158" s="411"/>
      <c r="DW158" s="645"/>
    </row>
    <row r="159" spans="1:127" ht="20.100000000000001" hidden="1" customHeight="1">
      <c r="A159" s="663">
        <f t="shared" si="131"/>
        <v>123</v>
      </c>
      <c r="B159" s="664" t="s">
        <v>380</v>
      </c>
      <c r="C159" s="385" t="s">
        <v>344</v>
      </c>
      <c r="D159" s="385" t="s">
        <v>226</v>
      </c>
      <c r="E159" s="385">
        <v>2018</v>
      </c>
      <c r="F159" s="386"/>
      <c r="G159" s="387">
        <f t="shared" si="132"/>
        <v>4</v>
      </c>
      <c r="H159" s="387">
        <f t="shared" si="133"/>
        <v>0</v>
      </c>
      <c r="I159" s="387">
        <f t="shared" si="134"/>
        <v>4</v>
      </c>
      <c r="J159" s="388">
        <f t="shared" si="135"/>
        <v>0</v>
      </c>
      <c r="K159" s="389">
        <f t="shared" si="136"/>
        <v>0</v>
      </c>
      <c r="L159" s="390">
        <f t="shared" si="137"/>
        <v>0.5</v>
      </c>
      <c r="M159" s="391" t="str">
        <f t="shared" si="138"/>
        <v>I</v>
      </c>
      <c r="N159" s="389">
        <f t="shared" si="139"/>
        <v>0</v>
      </c>
      <c r="O159" s="388">
        <f t="shared" si="140"/>
        <v>0</v>
      </c>
      <c r="P159" s="388">
        <f t="shared" si="141"/>
        <v>0</v>
      </c>
      <c r="Q159" s="392">
        <f t="shared" si="142"/>
        <v>0</v>
      </c>
      <c r="R159" s="393">
        <f t="shared" si="143"/>
        <v>0</v>
      </c>
      <c r="S159" s="393">
        <f t="shared" si="144"/>
        <v>0</v>
      </c>
      <c r="T159" s="392">
        <f t="shared" si="145"/>
        <v>0</v>
      </c>
      <c r="U159" s="393">
        <f t="shared" si="146"/>
        <v>0</v>
      </c>
      <c r="V159" s="393">
        <f t="shared" si="147"/>
        <v>0</v>
      </c>
      <c r="W159" s="392">
        <f t="shared" si="148"/>
        <v>0</v>
      </c>
      <c r="X159" s="393">
        <f t="shared" si="149"/>
        <v>0</v>
      </c>
      <c r="Y159" s="393">
        <f t="shared" si="150"/>
        <v>0</v>
      </c>
      <c r="Z159" s="392">
        <f t="shared" si="151"/>
        <v>0</v>
      </c>
      <c r="AA159" s="393">
        <f t="shared" si="152"/>
        <v>0</v>
      </c>
      <c r="AB159" s="393">
        <f t="shared" si="153"/>
        <v>0</v>
      </c>
      <c r="AC159" s="392">
        <f t="shared" si="154"/>
        <v>0</v>
      </c>
      <c r="AD159" s="393">
        <f t="shared" si="155"/>
        <v>0</v>
      </c>
      <c r="AE159" s="394">
        <f t="shared" si="8"/>
        <v>2021</v>
      </c>
      <c r="AF159" s="393">
        <f t="shared" si="156"/>
        <v>0</v>
      </c>
      <c r="AG159" s="392">
        <f t="shared" si="157"/>
        <v>0</v>
      </c>
      <c r="AH159" s="388">
        <f t="shared" si="158"/>
        <v>0</v>
      </c>
      <c r="AI159" s="395">
        <f t="shared" si="159"/>
        <v>0</v>
      </c>
      <c r="AJ159" s="396">
        <f t="shared" si="160"/>
        <v>0</v>
      </c>
      <c r="AK159" s="388">
        <f t="shared" si="161"/>
        <v>0</v>
      </c>
      <c r="AL159" s="397">
        <f t="shared" si="162"/>
        <v>7</v>
      </c>
      <c r="AM159" s="393">
        <f t="shared" si="163"/>
        <v>6</v>
      </c>
      <c r="AN159" s="393">
        <f t="shared" si="164"/>
        <v>6</v>
      </c>
      <c r="AO159" s="393">
        <f t="shared" si="165"/>
        <v>6</v>
      </c>
      <c r="AP159" s="393">
        <f t="shared" si="166"/>
        <v>6</v>
      </c>
      <c r="AQ159" s="393">
        <f t="shared" si="167"/>
        <v>6</v>
      </c>
      <c r="AR159" s="393">
        <f t="shared" si="168"/>
        <v>6</v>
      </c>
      <c r="AS159" s="393">
        <f t="shared" si="169"/>
        <v>6</v>
      </c>
      <c r="AT159" s="393">
        <f t="shared" si="170"/>
        <v>6</v>
      </c>
      <c r="AU159" s="393">
        <f t="shared" si="171"/>
        <v>6</v>
      </c>
      <c r="AV159" s="393">
        <f t="shared" si="172"/>
        <v>6</v>
      </c>
      <c r="AW159" s="393">
        <f t="shared" si="173"/>
        <v>6</v>
      </c>
      <c r="AX159" s="393">
        <f t="shared" si="174"/>
        <v>6</v>
      </c>
      <c r="AY159" s="393">
        <f t="shared" si="175"/>
        <v>6</v>
      </c>
      <c r="AZ159" s="393">
        <f t="shared" si="176"/>
        <v>6</v>
      </c>
      <c r="BA159" s="393">
        <f t="shared" si="177"/>
        <v>6</v>
      </c>
      <c r="BB159" s="393">
        <f t="shared" si="178"/>
        <v>6</v>
      </c>
      <c r="BC159" s="393">
        <f t="shared" si="179"/>
        <v>6</v>
      </c>
      <c r="BD159" s="393">
        <f t="shared" si="129"/>
        <v>6</v>
      </c>
      <c r="BE159" s="393">
        <f t="shared" si="180"/>
        <v>12</v>
      </c>
      <c r="BF159" s="393">
        <f t="shared" si="181"/>
        <v>12</v>
      </c>
      <c r="BG159" s="393">
        <f t="shared" si="182"/>
        <v>12</v>
      </c>
      <c r="BH159" s="398">
        <f t="shared" si="183"/>
        <v>0</v>
      </c>
      <c r="BI159" s="398">
        <f t="shared" si="184"/>
        <v>0</v>
      </c>
      <c r="BJ159" s="398">
        <f t="shared" si="185"/>
        <v>0</v>
      </c>
      <c r="BK159" s="398">
        <f t="shared" si="186"/>
        <v>0</v>
      </c>
      <c r="BL159" s="398">
        <f t="shared" si="187"/>
        <v>0</v>
      </c>
      <c r="BM159" s="387">
        <f t="shared" si="188"/>
        <v>0</v>
      </c>
      <c r="BN159" s="398">
        <f t="shared" si="189"/>
        <v>0</v>
      </c>
      <c r="BO159" s="398">
        <f t="shared" si="190"/>
        <v>0</v>
      </c>
      <c r="BP159" s="398">
        <f t="shared" si="191"/>
        <v>0</v>
      </c>
      <c r="BQ159" s="398">
        <f t="shared" si="192"/>
        <v>0</v>
      </c>
      <c r="BR159" s="398">
        <f t="shared" si="193"/>
        <v>0</v>
      </c>
      <c r="BS159" s="398">
        <f t="shared" si="194"/>
        <v>0</v>
      </c>
      <c r="BT159" s="398">
        <f t="shared" si="195"/>
        <v>0</v>
      </c>
      <c r="BU159" s="398">
        <f t="shared" si="196"/>
        <v>0</v>
      </c>
      <c r="BV159" s="398">
        <f t="shared" si="197"/>
        <v>0</v>
      </c>
      <c r="BW159" s="398">
        <f t="shared" si="198"/>
        <v>0</v>
      </c>
      <c r="BX159" s="398">
        <f t="shared" si="199"/>
        <v>0</v>
      </c>
      <c r="BY159" s="398">
        <f t="shared" si="200"/>
        <v>0</v>
      </c>
      <c r="BZ159" s="398">
        <f t="shared" si="201"/>
        <v>0</v>
      </c>
      <c r="CA159" s="398">
        <f t="shared" si="202"/>
        <v>0</v>
      </c>
      <c r="CB159" s="398">
        <f t="shared" si="203"/>
        <v>0</v>
      </c>
      <c r="CC159" s="398">
        <f t="shared" si="204"/>
        <v>0</v>
      </c>
      <c r="CD159" s="398">
        <f t="shared" si="205"/>
        <v>0</v>
      </c>
      <c r="CE159" s="398">
        <f t="shared" si="206"/>
        <v>0</v>
      </c>
      <c r="CF159" s="398">
        <f t="shared" si="207"/>
        <v>0</v>
      </c>
      <c r="CG159" s="398">
        <f t="shared" si="208"/>
        <v>0</v>
      </c>
      <c r="CH159" s="398">
        <f t="shared" si="209"/>
        <v>0</v>
      </c>
      <c r="CI159" s="398">
        <f t="shared" si="210"/>
        <v>0</v>
      </c>
      <c r="CJ159" s="399"/>
      <c r="CK159" s="400" t="s">
        <v>339</v>
      </c>
      <c r="CL159" s="399">
        <f t="shared" si="211"/>
        <v>0</v>
      </c>
      <c r="CM159" s="399">
        <f t="shared" si="212"/>
        <v>0</v>
      </c>
      <c r="CN159" s="399">
        <f t="shared" si="213"/>
        <v>0</v>
      </c>
      <c r="CO159" s="399">
        <f t="shared" si="214"/>
        <v>0</v>
      </c>
      <c r="CP159" s="399">
        <f t="shared" si="215"/>
        <v>0</v>
      </c>
      <c r="CQ159" s="399">
        <f t="shared" si="216"/>
        <v>0</v>
      </c>
      <c r="CR159" s="399">
        <f t="shared" si="217"/>
        <v>0</v>
      </c>
      <c r="CS159" s="399">
        <f t="shared" si="218"/>
        <v>0</v>
      </c>
      <c r="CT159" s="399">
        <f t="shared" si="219"/>
        <v>0</v>
      </c>
      <c r="CU159" s="399">
        <f t="shared" si="220"/>
        <v>0</v>
      </c>
      <c r="CV159" s="399">
        <f t="shared" si="221"/>
        <v>0</v>
      </c>
      <c r="CW159" s="399">
        <f t="shared" si="222"/>
        <v>0</v>
      </c>
      <c r="CX159" s="399">
        <f t="shared" si="223"/>
        <v>0</v>
      </c>
      <c r="CY159" s="399">
        <f t="shared" si="224"/>
        <v>0</v>
      </c>
      <c r="CZ159" s="399">
        <f t="shared" si="225"/>
        <v>0</v>
      </c>
      <c r="DA159" s="399">
        <f t="shared" si="226"/>
        <v>0</v>
      </c>
      <c r="DB159" s="399">
        <f t="shared" si="227"/>
        <v>0</v>
      </c>
      <c r="DC159" s="399">
        <f t="shared" si="228"/>
        <v>0</v>
      </c>
      <c r="DD159" s="399">
        <f t="shared" si="229"/>
        <v>0</v>
      </c>
      <c r="DE159" s="399">
        <f t="shared" si="230"/>
        <v>0</v>
      </c>
      <c r="DF159" s="399">
        <f t="shared" si="126"/>
        <v>0</v>
      </c>
      <c r="DG159" s="399">
        <f t="shared" si="231"/>
        <v>0</v>
      </c>
      <c r="DH159" s="399">
        <f t="shared" si="127"/>
        <v>0</v>
      </c>
      <c r="DI159" s="399">
        <f t="shared" si="128"/>
        <v>0</v>
      </c>
      <c r="DJ159" s="399">
        <f t="shared" si="232"/>
        <v>0</v>
      </c>
      <c r="DK159" s="399">
        <f t="shared" ref="DK159:DK222" si="236">DH159+DJ159</f>
        <v>0</v>
      </c>
      <c r="DL159" s="399">
        <f t="shared" ref="DL159:DL222" si="237">IF($E159&gt;=2021,$F159,$F159-DK159)</f>
        <v>0</v>
      </c>
      <c r="DM159" s="399">
        <f t="shared" si="234"/>
        <v>0</v>
      </c>
      <c r="DN159" s="399">
        <f t="shared" ref="DN159:DN222" si="238">DK159+DM159</f>
        <v>0</v>
      </c>
      <c r="DO159" s="399">
        <f t="shared" si="233"/>
        <v>0</v>
      </c>
      <c r="DP159" s="398"/>
      <c r="DQ159" s="399"/>
      <c r="DR159" s="399"/>
      <c r="DS159" s="399">
        <f t="shared" si="235"/>
        <v>0</v>
      </c>
      <c r="DT159" s="399">
        <f t="shared" si="130"/>
        <v>0</v>
      </c>
      <c r="DU159" s="399"/>
      <c r="DV159" s="411"/>
      <c r="DW159" s="645"/>
    </row>
    <row r="160" spans="1:127" ht="20.100000000000001" hidden="1" customHeight="1">
      <c r="A160" s="663">
        <f t="shared" si="131"/>
        <v>124</v>
      </c>
      <c r="B160" s="664" t="s">
        <v>380</v>
      </c>
      <c r="C160" s="385" t="s">
        <v>344</v>
      </c>
      <c r="D160" s="385" t="s">
        <v>226</v>
      </c>
      <c r="E160" s="385">
        <v>2018</v>
      </c>
      <c r="F160" s="386"/>
      <c r="G160" s="387">
        <f t="shared" si="132"/>
        <v>4</v>
      </c>
      <c r="H160" s="387">
        <f t="shared" si="133"/>
        <v>0</v>
      </c>
      <c r="I160" s="387">
        <f t="shared" si="134"/>
        <v>4</v>
      </c>
      <c r="J160" s="388">
        <f t="shared" si="135"/>
        <v>0</v>
      </c>
      <c r="K160" s="389">
        <f t="shared" si="136"/>
        <v>0</v>
      </c>
      <c r="L160" s="390">
        <f t="shared" si="137"/>
        <v>0.5</v>
      </c>
      <c r="M160" s="391" t="str">
        <f t="shared" si="138"/>
        <v>I</v>
      </c>
      <c r="N160" s="389">
        <f t="shared" si="139"/>
        <v>0</v>
      </c>
      <c r="O160" s="388">
        <f t="shared" si="140"/>
        <v>0</v>
      </c>
      <c r="P160" s="388">
        <f t="shared" si="141"/>
        <v>0</v>
      </c>
      <c r="Q160" s="392">
        <f t="shared" si="142"/>
        <v>0</v>
      </c>
      <c r="R160" s="393">
        <f t="shared" si="143"/>
        <v>0</v>
      </c>
      <c r="S160" s="393">
        <f t="shared" si="144"/>
        <v>0</v>
      </c>
      <c r="T160" s="392">
        <f t="shared" si="145"/>
        <v>0</v>
      </c>
      <c r="U160" s="393">
        <f t="shared" si="146"/>
        <v>0</v>
      </c>
      <c r="V160" s="393">
        <f t="shared" si="147"/>
        <v>0</v>
      </c>
      <c r="W160" s="392">
        <f t="shared" si="148"/>
        <v>0</v>
      </c>
      <c r="X160" s="393">
        <f t="shared" si="149"/>
        <v>0</v>
      </c>
      <c r="Y160" s="393">
        <f t="shared" si="150"/>
        <v>0</v>
      </c>
      <c r="Z160" s="392">
        <f t="shared" si="151"/>
        <v>0</v>
      </c>
      <c r="AA160" s="393">
        <f t="shared" si="152"/>
        <v>0</v>
      </c>
      <c r="AB160" s="393">
        <f t="shared" si="153"/>
        <v>0</v>
      </c>
      <c r="AC160" s="392">
        <f t="shared" si="154"/>
        <v>0</v>
      </c>
      <c r="AD160" s="393">
        <f t="shared" si="155"/>
        <v>0</v>
      </c>
      <c r="AE160" s="394">
        <f t="shared" si="8"/>
        <v>2021</v>
      </c>
      <c r="AF160" s="393">
        <f t="shared" si="156"/>
        <v>0</v>
      </c>
      <c r="AG160" s="392">
        <f t="shared" si="157"/>
        <v>0</v>
      </c>
      <c r="AH160" s="388">
        <f t="shared" si="158"/>
        <v>0</v>
      </c>
      <c r="AI160" s="395">
        <f t="shared" si="159"/>
        <v>0</v>
      </c>
      <c r="AJ160" s="396">
        <f t="shared" si="160"/>
        <v>0</v>
      </c>
      <c r="AK160" s="388">
        <f t="shared" si="161"/>
        <v>0</v>
      </c>
      <c r="AL160" s="397">
        <f t="shared" si="162"/>
        <v>7</v>
      </c>
      <c r="AM160" s="393">
        <f t="shared" si="163"/>
        <v>6</v>
      </c>
      <c r="AN160" s="393">
        <f t="shared" si="164"/>
        <v>6</v>
      </c>
      <c r="AO160" s="393">
        <f t="shared" si="165"/>
        <v>6</v>
      </c>
      <c r="AP160" s="393">
        <f t="shared" si="166"/>
        <v>6</v>
      </c>
      <c r="AQ160" s="393">
        <f t="shared" si="167"/>
        <v>6</v>
      </c>
      <c r="AR160" s="393">
        <f t="shared" si="168"/>
        <v>6</v>
      </c>
      <c r="AS160" s="393">
        <f t="shared" si="169"/>
        <v>6</v>
      </c>
      <c r="AT160" s="393">
        <f t="shared" si="170"/>
        <v>6</v>
      </c>
      <c r="AU160" s="393">
        <f t="shared" si="171"/>
        <v>6</v>
      </c>
      <c r="AV160" s="393">
        <f t="shared" si="172"/>
        <v>6</v>
      </c>
      <c r="AW160" s="393">
        <f t="shared" si="173"/>
        <v>6</v>
      </c>
      <c r="AX160" s="393">
        <f t="shared" si="174"/>
        <v>6</v>
      </c>
      <c r="AY160" s="393">
        <f t="shared" si="175"/>
        <v>6</v>
      </c>
      <c r="AZ160" s="393">
        <f t="shared" si="176"/>
        <v>6</v>
      </c>
      <c r="BA160" s="393">
        <f t="shared" si="177"/>
        <v>6</v>
      </c>
      <c r="BB160" s="393">
        <f t="shared" si="178"/>
        <v>6</v>
      </c>
      <c r="BC160" s="393">
        <f t="shared" si="179"/>
        <v>6</v>
      </c>
      <c r="BD160" s="393">
        <f t="shared" si="129"/>
        <v>6</v>
      </c>
      <c r="BE160" s="393">
        <f t="shared" si="180"/>
        <v>12</v>
      </c>
      <c r="BF160" s="393">
        <f t="shared" si="181"/>
        <v>12</v>
      </c>
      <c r="BG160" s="393">
        <f t="shared" si="182"/>
        <v>12</v>
      </c>
      <c r="BH160" s="398">
        <f t="shared" si="183"/>
        <v>0</v>
      </c>
      <c r="BI160" s="398">
        <f t="shared" si="184"/>
        <v>0</v>
      </c>
      <c r="BJ160" s="398">
        <f t="shared" si="185"/>
        <v>0</v>
      </c>
      <c r="BK160" s="398">
        <f t="shared" si="186"/>
        <v>0</v>
      </c>
      <c r="BL160" s="398">
        <f t="shared" si="187"/>
        <v>0</v>
      </c>
      <c r="BM160" s="387">
        <f t="shared" si="188"/>
        <v>0</v>
      </c>
      <c r="BN160" s="398">
        <f t="shared" si="189"/>
        <v>0</v>
      </c>
      <c r="BO160" s="398">
        <f t="shared" si="190"/>
        <v>0</v>
      </c>
      <c r="BP160" s="398">
        <f t="shared" si="191"/>
        <v>0</v>
      </c>
      <c r="BQ160" s="398">
        <f t="shared" si="192"/>
        <v>0</v>
      </c>
      <c r="BR160" s="398">
        <f t="shared" si="193"/>
        <v>0</v>
      </c>
      <c r="BS160" s="398">
        <f t="shared" si="194"/>
        <v>0</v>
      </c>
      <c r="BT160" s="398">
        <f t="shared" si="195"/>
        <v>0</v>
      </c>
      <c r="BU160" s="398">
        <f t="shared" si="196"/>
        <v>0</v>
      </c>
      <c r="BV160" s="398">
        <f t="shared" si="197"/>
        <v>0</v>
      </c>
      <c r="BW160" s="398">
        <f t="shared" si="198"/>
        <v>0</v>
      </c>
      <c r="BX160" s="398">
        <f t="shared" si="199"/>
        <v>0</v>
      </c>
      <c r="BY160" s="398">
        <f t="shared" si="200"/>
        <v>0</v>
      </c>
      <c r="BZ160" s="398">
        <f t="shared" si="201"/>
        <v>0</v>
      </c>
      <c r="CA160" s="398">
        <f t="shared" si="202"/>
        <v>0</v>
      </c>
      <c r="CB160" s="398">
        <f t="shared" si="203"/>
        <v>0</v>
      </c>
      <c r="CC160" s="398">
        <f t="shared" si="204"/>
        <v>0</v>
      </c>
      <c r="CD160" s="398">
        <f t="shared" si="205"/>
        <v>0</v>
      </c>
      <c r="CE160" s="398">
        <f t="shared" si="206"/>
        <v>0</v>
      </c>
      <c r="CF160" s="398">
        <f t="shared" si="207"/>
        <v>0</v>
      </c>
      <c r="CG160" s="398">
        <f t="shared" si="208"/>
        <v>0</v>
      </c>
      <c r="CH160" s="398">
        <f t="shared" si="209"/>
        <v>0</v>
      </c>
      <c r="CI160" s="398">
        <f t="shared" si="210"/>
        <v>0</v>
      </c>
      <c r="CJ160" s="399"/>
      <c r="CK160" s="400" t="s">
        <v>339</v>
      </c>
      <c r="CL160" s="399">
        <f t="shared" si="211"/>
        <v>0</v>
      </c>
      <c r="CM160" s="399">
        <f t="shared" si="212"/>
        <v>0</v>
      </c>
      <c r="CN160" s="399">
        <f t="shared" si="213"/>
        <v>0</v>
      </c>
      <c r="CO160" s="399">
        <f t="shared" si="214"/>
        <v>0</v>
      </c>
      <c r="CP160" s="399">
        <f t="shared" si="215"/>
        <v>0</v>
      </c>
      <c r="CQ160" s="399">
        <f t="shared" si="216"/>
        <v>0</v>
      </c>
      <c r="CR160" s="399">
        <f t="shared" si="217"/>
        <v>0</v>
      </c>
      <c r="CS160" s="399">
        <f t="shared" si="218"/>
        <v>0</v>
      </c>
      <c r="CT160" s="399">
        <f t="shared" si="219"/>
        <v>0</v>
      </c>
      <c r="CU160" s="399">
        <f t="shared" si="220"/>
        <v>0</v>
      </c>
      <c r="CV160" s="399">
        <f t="shared" si="221"/>
        <v>0</v>
      </c>
      <c r="CW160" s="399">
        <f t="shared" si="222"/>
        <v>0</v>
      </c>
      <c r="CX160" s="399">
        <f t="shared" si="223"/>
        <v>0</v>
      </c>
      <c r="CY160" s="399">
        <f t="shared" si="224"/>
        <v>0</v>
      </c>
      <c r="CZ160" s="399">
        <f t="shared" si="225"/>
        <v>0</v>
      </c>
      <c r="DA160" s="399">
        <f t="shared" si="226"/>
        <v>0</v>
      </c>
      <c r="DB160" s="399">
        <f t="shared" si="227"/>
        <v>0</v>
      </c>
      <c r="DC160" s="399">
        <f t="shared" si="228"/>
        <v>0</v>
      </c>
      <c r="DD160" s="399">
        <f t="shared" si="229"/>
        <v>0</v>
      </c>
      <c r="DE160" s="399">
        <f t="shared" si="230"/>
        <v>0</v>
      </c>
      <c r="DF160" s="399">
        <f t="shared" si="126"/>
        <v>0</v>
      </c>
      <c r="DG160" s="399">
        <f t="shared" si="231"/>
        <v>0</v>
      </c>
      <c r="DH160" s="399">
        <f t="shared" si="127"/>
        <v>0</v>
      </c>
      <c r="DI160" s="399">
        <f t="shared" si="128"/>
        <v>0</v>
      </c>
      <c r="DJ160" s="399">
        <f t="shared" si="232"/>
        <v>0</v>
      </c>
      <c r="DK160" s="399">
        <f t="shared" si="236"/>
        <v>0</v>
      </c>
      <c r="DL160" s="399">
        <f t="shared" si="237"/>
        <v>0</v>
      </c>
      <c r="DM160" s="399">
        <f t="shared" si="234"/>
        <v>0</v>
      </c>
      <c r="DN160" s="399">
        <f t="shared" si="238"/>
        <v>0</v>
      </c>
      <c r="DO160" s="399">
        <f t="shared" si="233"/>
        <v>0</v>
      </c>
      <c r="DP160" s="398"/>
      <c r="DQ160" s="399"/>
      <c r="DR160" s="399"/>
      <c r="DS160" s="399">
        <f t="shared" si="235"/>
        <v>0</v>
      </c>
      <c r="DT160" s="399">
        <f t="shared" si="130"/>
        <v>0</v>
      </c>
      <c r="DU160" s="399"/>
      <c r="DV160" s="411"/>
      <c r="DW160" s="645"/>
    </row>
    <row r="161" spans="1:127" ht="20.100000000000001" hidden="1" customHeight="1">
      <c r="A161" s="663">
        <f t="shared" si="131"/>
        <v>125</v>
      </c>
      <c r="B161" s="664" t="s">
        <v>380</v>
      </c>
      <c r="C161" s="385" t="s">
        <v>344</v>
      </c>
      <c r="D161" s="385" t="s">
        <v>226</v>
      </c>
      <c r="E161" s="385">
        <v>2018</v>
      </c>
      <c r="F161" s="386"/>
      <c r="G161" s="387">
        <f t="shared" si="132"/>
        <v>4</v>
      </c>
      <c r="H161" s="387">
        <f t="shared" si="133"/>
        <v>0</v>
      </c>
      <c r="I161" s="387">
        <f t="shared" si="134"/>
        <v>4</v>
      </c>
      <c r="J161" s="388">
        <f t="shared" si="135"/>
        <v>0</v>
      </c>
      <c r="K161" s="389">
        <f t="shared" si="136"/>
        <v>0</v>
      </c>
      <c r="L161" s="390">
        <f t="shared" si="137"/>
        <v>0.5</v>
      </c>
      <c r="M161" s="391" t="str">
        <f t="shared" si="138"/>
        <v>I</v>
      </c>
      <c r="N161" s="389">
        <f t="shared" si="139"/>
        <v>0</v>
      </c>
      <c r="O161" s="388">
        <f t="shared" si="140"/>
        <v>0</v>
      </c>
      <c r="P161" s="388">
        <f t="shared" si="141"/>
        <v>0</v>
      </c>
      <c r="Q161" s="392">
        <f t="shared" si="142"/>
        <v>0</v>
      </c>
      <c r="R161" s="393">
        <f t="shared" si="143"/>
        <v>0</v>
      </c>
      <c r="S161" s="393">
        <f t="shared" si="144"/>
        <v>0</v>
      </c>
      <c r="T161" s="392">
        <f t="shared" si="145"/>
        <v>0</v>
      </c>
      <c r="U161" s="393">
        <f t="shared" si="146"/>
        <v>0</v>
      </c>
      <c r="V161" s="393">
        <f t="shared" si="147"/>
        <v>0</v>
      </c>
      <c r="W161" s="392">
        <f t="shared" si="148"/>
        <v>0</v>
      </c>
      <c r="X161" s="393">
        <f t="shared" si="149"/>
        <v>0</v>
      </c>
      <c r="Y161" s="393">
        <f t="shared" si="150"/>
        <v>0</v>
      </c>
      <c r="Z161" s="392">
        <f t="shared" si="151"/>
        <v>0</v>
      </c>
      <c r="AA161" s="393">
        <f t="shared" si="152"/>
        <v>0</v>
      </c>
      <c r="AB161" s="393">
        <f t="shared" si="153"/>
        <v>0</v>
      </c>
      <c r="AC161" s="392">
        <f t="shared" si="154"/>
        <v>0</v>
      </c>
      <c r="AD161" s="393">
        <f t="shared" si="155"/>
        <v>0</v>
      </c>
      <c r="AE161" s="394">
        <f t="shared" si="8"/>
        <v>2021</v>
      </c>
      <c r="AF161" s="393">
        <f t="shared" si="156"/>
        <v>0</v>
      </c>
      <c r="AG161" s="392">
        <f t="shared" si="157"/>
        <v>0</v>
      </c>
      <c r="AH161" s="388">
        <f t="shared" si="158"/>
        <v>0</v>
      </c>
      <c r="AI161" s="395">
        <f t="shared" si="159"/>
        <v>0</v>
      </c>
      <c r="AJ161" s="396">
        <f t="shared" si="160"/>
        <v>0</v>
      </c>
      <c r="AK161" s="388">
        <f t="shared" si="161"/>
        <v>0</v>
      </c>
      <c r="AL161" s="397">
        <f t="shared" si="162"/>
        <v>7</v>
      </c>
      <c r="AM161" s="393">
        <f t="shared" si="163"/>
        <v>6</v>
      </c>
      <c r="AN161" s="393">
        <f t="shared" si="164"/>
        <v>6</v>
      </c>
      <c r="AO161" s="393">
        <f t="shared" si="165"/>
        <v>6</v>
      </c>
      <c r="AP161" s="393">
        <f t="shared" si="166"/>
        <v>6</v>
      </c>
      <c r="AQ161" s="393">
        <f t="shared" si="167"/>
        <v>6</v>
      </c>
      <c r="AR161" s="393">
        <f t="shared" si="168"/>
        <v>6</v>
      </c>
      <c r="AS161" s="393">
        <f t="shared" si="169"/>
        <v>6</v>
      </c>
      <c r="AT161" s="393">
        <f t="shared" si="170"/>
        <v>6</v>
      </c>
      <c r="AU161" s="393">
        <f t="shared" si="171"/>
        <v>6</v>
      </c>
      <c r="AV161" s="393">
        <f t="shared" si="172"/>
        <v>6</v>
      </c>
      <c r="AW161" s="393">
        <f t="shared" si="173"/>
        <v>6</v>
      </c>
      <c r="AX161" s="393">
        <f t="shared" si="174"/>
        <v>6</v>
      </c>
      <c r="AY161" s="393">
        <f t="shared" si="175"/>
        <v>6</v>
      </c>
      <c r="AZ161" s="393">
        <f t="shared" si="176"/>
        <v>6</v>
      </c>
      <c r="BA161" s="393">
        <f t="shared" si="177"/>
        <v>6</v>
      </c>
      <c r="BB161" s="393">
        <f t="shared" si="178"/>
        <v>6</v>
      </c>
      <c r="BC161" s="393">
        <f t="shared" si="179"/>
        <v>6</v>
      </c>
      <c r="BD161" s="393">
        <f t="shared" si="129"/>
        <v>6</v>
      </c>
      <c r="BE161" s="393">
        <f t="shared" si="180"/>
        <v>12</v>
      </c>
      <c r="BF161" s="393">
        <f t="shared" si="181"/>
        <v>12</v>
      </c>
      <c r="BG161" s="393">
        <f t="shared" si="182"/>
        <v>12</v>
      </c>
      <c r="BH161" s="398">
        <f t="shared" si="183"/>
        <v>0</v>
      </c>
      <c r="BI161" s="398">
        <f t="shared" si="184"/>
        <v>0</v>
      </c>
      <c r="BJ161" s="398">
        <f t="shared" si="185"/>
        <v>0</v>
      </c>
      <c r="BK161" s="398">
        <f t="shared" si="186"/>
        <v>0</v>
      </c>
      <c r="BL161" s="398">
        <f t="shared" si="187"/>
        <v>0</v>
      </c>
      <c r="BM161" s="387">
        <f t="shared" si="188"/>
        <v>0</v>
      </c>
      <c r="BN161" s="398">
        <f t="shared" si="189"/>
        <v>0</v>
      </c>
      <c r="BO161" s="398">
        <f t="shared" si="190"/>
        <v>0</v>
      </c>
      <c r="BP161" s="398">
        <f t="shared" si="191"/>
        <v>0</v>
      </c>
      <c r="BQ161" s="398">
        <f t="shared" si="192"/>
        <v>0</v>
      </c>
      <c r="BR161" s="398">
        <f t="shared" si="193"/>
        <v>0</v>
      </c>
      <c r="BS161" s="398">
        <f t="shared" si="194"/>
        <v>0</v>
      </c>
      <c r="BT161" s="398">
        <f t="shared" si="195"/>
        <v>0</v>
      </c>
      <c r="BU161" s="398">
        <f t="shared" si="196"/>
        <v>0</v>
      </c>
      <c r="BV161" s="398">
        <f t="shared" si="197"/>
        <v>0</v>
      </c>
      <c r="BW161" s="398">
        <f t="shared" si="198"/>
        <v>0</v>
      </c>
      <c r="BX161" s="398">
        <f t="shared" si="199"/>
        <v>0</v>
      </c>
      <c r="BY161" s="398">
        <f t="shared" si="200"/>
        <v>0</v>
      </c>
      <c r="BZ161" s="398">
        <f t="shared" si="201"/>
        <v>0</v>
      </c>
      <c r="CA161" s="398">
        <f t="shared" si="202"/>
        <v>0</v>
      </c>
      <c r="CB161" s="398">
        <f t="shared" si="203"/>
        <v>0</v>
      </c>
      <c r="CC161" s="398">
        <f t="shared" si="204"/>
        <v>0</v>
      </c>
      <c r="CD161" s="398">
        <f t="shared" si="205"/>
        <v>0</v>
      </c>
      <c r="CE161" s="398">
        <f t="shared" si="206"/>
        <v>0</v>
      </c>
      <c r="CF161" s="398">
        <f t="shared" si="207"/>
        <v>0</v>
      </c>
      <c r="CG161" s="398">
        <f t="shared" si="208"/>
        <v>0</v>
      </c>
      <c r="CH161" s="398">
        <f t="shared" si="209"/>
        <v>0</v>
      </c>
      <c r="CI161" s="398">
        <f t="shared" si="210"/>
        <v>0</v>
      </c>
      <c r="CJ161" s="399"/>
      <c r="CK161" s="400" t="s">
        <v>339</v>
      </c>
      <c r="CL161" s="399">
        <f t="shared" si="211"/>
        <v>0</v>
      </c>
      <c r="CM161" s="399">
        <f t="shared" si="212"/>
        <v>0</v>
      </c>
      <c r="CN161" s="399">
        <f t="shared" si="213"/>
        <v>0</v>
      </c>
      <c r="CO161" s="399">
        <f t="shared" si="214"/>
        <v>0</v>
      </c>
      <c r="CP161" s="399">
        <f t="shared" si="215"/>
        <v>0</v>
      </c>
      <c r="CQ161" s="399">
        <f t="shared" si="216"/>
        <v>0</v>
      </c>
      <c r="CR161" s="399">
        <f t="shared" si="217"/>
        <v>0</v>
      </c>
      <c r="CS161" s="399">
        <f t="shared" si="218"/>
        <v>0</v>
      </c>
      <c r="CT161" s="399">
        <f t="shared" si="219"/>
        <v>0</v>
      </c>
      <c r="CU161" s="399">
        <f t="shared" si="220"/>
        <v>0</v>
      </c>
      <c r="CV161" s="399">
        <f t="shared" si="221"/>
        <v>0</v>
      </c>
      <c r="CW161" s="399">
        <f t="shared" si="222"/>
        <v>0</v>
      </c>
      <c r="CX161" s="399">
        <f t="shared" si="223"/>
        <v>0</v>
      </c>
      <c r="CY161" s="399">
        <f t="shared" si="224"/>
        <v>0</v>
      </c>
      <c r="CZ161" s="399">
        <f t="shared" si="225"/>
        <v>0</v>
      </c>
      <c r="DA161" s="399">
        <f t="shared" si="226"/>
        <v>0</v>
      </c>
      <c r="DB161" s="399">
        <f t="shared" si="227"/>
        <v>0</v>
      </c>
      <c r="DC161" s="399">
        <f t="shared" si="228"/>
        <v>0</v>
      </c>
      <c r="DD161" s="399">
        <f t="shared" si="229"/>
        <v>0</v>
      </c>
      <c r="DE161" s="399">
        <f t="shared" si="230"/>
        <v>0</v>
      </c>
      <c r="DF161" s="399">
        <f t="shared" ref="DF161:DF224" si="239">IF($E161&gt;=2019,$F161,$F161-DE161)</f>
        <v>0</v>
      </c>
      <c r="DG161" s="399">
        <f t="shared" si="231"/>
        <v>0</v>
      </c>
      <c r="DH161" s="399">
        <f t="shared" ref="DH161:DH224" si="240">DE161+DG161</f>
        <v>0</v>
      </c>
      <c r="DI161" s="399">
        <f t="shared" ref="DI161:DI224" si="241">IF($E161&gt;=2020,$F161,$F161-DH161)</f>
        <v>0</v>
      </c>
      <c r="DJ161" s="399">
        <f t="shared" si="232"/>
        <v>0</v>
      </c>
      <c r="DK161" s="399">
        <f t="shared" si="236"/>
        <v>0</v>
      </c>
      <c r="DL161" s="399">
        <f t="shared" si="237"/>
        <v>0</v>
      </c>
      <c r="DM161" s="399">
        <f t="shared" si="234"/>
        <v>0</v>
      </c>
      <c r="DN161" s="399">
        <f t="shared" si="238"/>
        <v>0</v>
      </c>
      <c r="DO161" s="399">
        <f t="shared" si="233"/>
        <v>0</v>
      </c>
      <c r="DP161" s="398"/>
      <c r="DQ161" s="399"/>
      <c r="DR161" s="399"/>
      <c r="DS161" s="399">
        <f t="shared" si="235"/>
        <v>0</v>
      </c>
      <c r="DT161" s="399">
        <f t="shared" si="130"/>
        <v>0</v>
      </c>
      <c r="DU161" s="399"/>
      <c r="DV161" s="411"/>
      <c r="DW161" s="645"/>
    </row>
    <row r="162" spans="1:127" ht="20.100000000000001" hidden="1" customHeight="1">
      <c r="A162" s="663">
        <f t="shared" si="131"/>
        <v>126</v>
      </c>
      <c r="B162" s="664" t="s">
        <v>380</v>
      </c>
      <c r="C162" s="385" t="s">
        <v>344</v>
      </c>
      <c r="D162" s="385" t="s">
        <v>226</v>
      </c>
      <c r="E162" s="385">
        <v>2018</v>
      </c>
      <c r="F162" s="386"/>
      <c r="G162" s="387">
        <f t="shared" si="132"/>
        <v>4</v>
      </c>
      <c r="H162" s="387">
        <f t="shared" si="133"/>
        <v>0</v>
      </c>
      <c r="I162" s="387">
        <f t="shared" si="134"/>
        <v>4</v>
      </c>
      <c r="J162" s="388">
        <f t="shared" si="135"/>
        <v>0</v>
      </c>
      <c r="K162" s="389">
        <f t="shared" si="136"/>
        <v>0</v>
      </c>
      <c r="L162" s="390">
        <f t="shared" si="137"/>
        <v>0.5</v>
      </c>
      <c r="M162" s="391" t="str">
        <f t="shared" si="138"/>
        <v>I</v>
      </c>
      <c r="N162" s="389">
        <f t="shared" si="139"/>
        <v>0</v>
      </c>
      <c r="O162" s="388">
        <f t="shared" si="140"/>
        <v>0</v>
      </c>
      <c r="P162" s="388">
        <f t="shared" si="141"/>
        <v>0</v>
      </c>
      <c r="Q162" s="392">
        <f t="shared" si="142"/>
        <v>0</v>
      </c>
      <c r="R162" s="393">
        <f t="shared" si="143"/>
        <v>0</v>
      </c>
      <c r="S162" s="393">
        <f t="shared" si="144"/>
        <v>0</v>
      </c>
      <c r="T162" s="392">
        <f t="shared" si="145"/>
        <v>0</v>
      </c>
      <c r="U162" s="393">
        <f t="shared" si="146"/>
        <v>0</v>
      </c>
      <c r="V162" s="393">
        <f t="shared" si="147"/>
        <v>0</v>
      </c>
      <c r="W162" s="392">
        <f t="shared" si="148"/>
        <v>0</v>
      </c>
      <c r="X162" s="393">
        <f t="shared" si="149"/>
        <v>0</v>
      </c>
      <c r="Y162" s="393">
        <f t="shared" si="150"/>
        <v>0</v>
      </c>
      <c r="Z162" s="392">
        <f t="shared" si="151"/>
        <v>0</v>
      </c>
      <c r="AA162" s="393">
        <f t="shared" si="152"/>
        <v>0</v>
      </c>
      <c r="AB162" s="393">
        <f t="shared" si="153"/>
        <v>0</v>
      </c>
      <c r="AC162" s="392">
        <f t="shared" si="154"/>
        <v>0</v>
      </c>
      <c r="AD162" s="393">
        <f t="shared" si="155"/>
        <v>0</v>
      </c>
      <c r="AE162" s="394">
        <f t="shared" si="8"/>
        <v>2021</v>
      </c>
      <c r="AF162" s="393">
        <f t="shared" si="156"/>
        <v>0</v>
      </c>
      <c r="AG162" s="392">
        <f t="shared" si="157"/>
        <v>0</v>
      </c>
      <c r="AH162" s="388">
        <f t="shared" si="158"/>
        <v>0</v>
      </c>
      <c r="AI162" s="395">
        <f t="shared" si="159"/>
        <v>0</v>
      </c>
      <c r="AJ162" s="396">
        <f t="shared" si="160"/>
        <v>0</v>
      </c>
      <c r="AK162" s="388">
        <f t="shared" si="161"/>
        <v>0</v>
      </c>
      <c r="AL162" s="397">
        <f t="shared" si="162"/>
        <v>7</v>
      </c>
      <c r="AM162" s="393">
        <f t="shared" si="163"/>
        <v>6</v>
      </c>
      <c r="AN162" s="393">
        <f t="shared" si="164"/>
        <v>6</v>
      </c>
      <c r="AO162" s="393">
        <f t="shared" si="165"/>
        <v>6</v>
      </c>
      <c r="AP162" s="393">
        <f t="shared" si="166"/>
        <v>6</v>
      </c>
      <c r="AQ162" s="393">
        <f t="shared" si="167"/>
        <v>6</v>
      </c>
      <c r="AR162" s="393">
        <f t="shared" si="168"/>
        <v>6</v>
      </c>
      <c r="AS162" s="393">
        <f t="shared" si="169"/>
        <v>6</v>
      </c>
      <c r="AT162" s="393">
        <f t="shared" si="170"/>
        <v>6</v>
      </c>
      <c r="AU162" s="393">
        <f t="shared" si="171"/>
        <v>6</v>
      </c>
      <c r="AV162" s="393">
        <f t="shared" si="172"/>
        <v>6</v>
      </c>
      <c r="AW162" s="393">
        <f t="shared" si="173"/>
        <v>6</v>
      </c>
      <c r="AX162" s="393">
        <f t="shared" si="174"/>
        <v>6</v>
      </c>
      <c r="AY162" s="393">
        <f t="shared" si="175"/>
        <v>6</v>
      </c>
      <c r="AZ162" s="393">
        <f t="shared" si="176"/>
        <v>6</v>
      </c>
      <c r="BA162" s="393">
        <f t="shared" si="177"/>
        <v>6</v>
      </c>
      <c r="BB162" s="393">
        <f t="shared" si="178"/>
        <v>6</v>
      </c>
      <c r="BC162" s="393">
        <f t="shared" si="179"/>
        <v>6</v>
      </c>
      <c r="BD162" s="393">
        <f t="shared" si="129"/>
        <v>6</v>
      </c>
      <c r="BE162" s="393">
        <f t="shared" si="180"/>
        <v>12</v>
      </c>
      <c r="BF162" s="393">
        <f t="shared" si="181"/>
        <v>12</v>
      </c>
      <c r="BG162" s="393">
        <f t="shared" si="182"/>
        <v>12</v>
      </c>
      <c r="BH162" s="398">
        <f t="shared" si="183"/>
        <v>0</v>
      </c>
      <c r="BI162" s="398">
        <f t="shared" si="184"/>
        <v>0</v>
      </c>
      <c r="BJ162" s="398">
        <f t="shared" si="185"/>
        <v>0</v>
      </c>
      <c r="BK162" s="398">
        <f t="shared" si="186"/>
        <v>0</v>
      </c>
      <c r="BL162" s="398">
        <f t="shared" si="187"/>
        <v>0</v>
      </c>
      <c r="BM162" s="387">
        <f t="shared" si="188"/>
        <v>0</v>
      </c>
      <c r="BN162" s="398">
        <f t="shared" si="189"/>
        <v>0</v>
      </c>
      <c r="BO162" s="398">
        <f t="shared" si="190"/>
        <v>0</v>
      </c>
      <c r="BP162" s="398">
        <f t="shared" si="191"/>
        <v>0</v>
      </c>
      <c r="BQ162" s="398">
        <f t="shared" si="192"/>
        <v>0</v>
      </c>
      <c r="BR162" s="398">
        <f t="shared" si="193"/>
        <v>0</v>
      </c>
      <c r="BS162" s="398">
        <f t="shared" si="194"/>
        <v>0</v>
      </c>
      <c r="BT162" s="398">
        <f t="shared" si="195"/>
        <v>0</v>
      </c>
      <c r="BU162" s="398">
        <f t="shared" si="196"/>
        <v>0</v>
      </c>
      <c r="BV162" s="398">
        <f t="shared" si="197"/>
        <v>0</v>
      </c>
      <c r="BW162" s="398">
        <f t="shared" si="198"/>
        <v>0</v>
      </c>
      <c r="BX162" s="398">
        <f t="shared" si="199"/>
        <v>0</v>
      </c>
      <c r="BY162" s="398">
        <f t="shared" si="200"/>
        <v>0</v>
      </c>
      <c r="BZ162" s="398">
        <f t="shared" si="201"/>
        <v>0</v>
      </c>
      <c r="CA162" s="398">
        <f t="shared" si="202"/>
        <v>0</v>
      </c>
      <c r="CB162" s="398">
        <f t="shared" si="203"/>
        <v>0</v>
      </c>
      <c r="CC162" s="398">
        <f t="shared" si="204"/>
        <v>0</v>
      </c>
      <c r="CD162" s="398">
        <f t="shared" si="205"/>
        <v>0</v>
      </c>
      <c r="CE162" s="398">
        <f t="shared" si="206"/>
        <v>0</v>
      </c>
      <c r="CF162" s="398">
        <f t="shared" si="207"/>
        <v>0</v>
      </c>
      <c r="CG162" s="398">
        <f t="shared" si="208"/>
        <v>0</v>
      </c>
      <c r="CH162" s="398">
        <f t="shared" si="209"/>
        <v>0</v>
      </c>
      <c r="CI162" s="398">
        <f t="shared" si="210"/>
        <v>0</v>
      </c>
      <c r="CJ162" s="399"/>
      <c r="CK162" s="400" t="s">
        <v>339</v>
      </c>
      <c r="CL162" s="399">
        <f t="shared" si="211"/>
        <v>0</v>
      </c>
      <c r="CM162" s="399">
        <f t="shared" si="212"/>
        <v>0</v>
      </c>
      <c r="CN162" s="399">
        <f t="shared" si="213"/>
        <v>0</v>
      </c>
      <c r="CO162" s="399">
        <f t="shared" si="214"/>
        <v>0</v>
      </c>
      <c r="CP162" s="399">
        <f t="shared" si="215"/>
        <v>0</v>
      </c>
      <c r="CQ162" s="399">
        <f t="shared" si="216"/>
        <v>0</v>
      </c>
      <c r="CR162" s="399">
        <f t="shared" si="217"/>
        <v>0</v>
      </c>
      <c r="CS162" s="399">
        <f t="shared" si="218"/>
        <v>0</v>
      </c>
      <c r="CT162" s="399">
        <f t="shared" si="219"/>
        <v>0</v>
      </c>
      <c r="CU162" s="399">
        <f t="shared" si="220"/>
        <v>0</v>
      </c>
      <c r="CV162" s="399">
        <f t="shared" si="221"/>
        <v>0</v>
      </c>
      <c r="CW162" s="399">
        <f t="shared" si="222"/>
        <v>0</v>
      </c>
      <c r="CX162" s="399">
        <f t="shared" si="223"/>
        <v>0</v>
      </c>
      <c r="CY162" s="399">
        <f t="shared" si="224"/>
        <v>0</v>
      </c>
      <c r="CZ162" s="399">
        <f t="shared" si="225"/>
        <v>0</v>
      </c>
      <c r="DA162" s="399">
        <f t="shared" si="226"/>
        <v>0</v>
      </c>
      <c r="DB162" s="399">
        <f t="shared" si="227"/>
        <v>0</v>
      </c>
      <c r="DC162" s="399">
        <f t="shared" si="228"/>
        <v>0</v>
      </c>
      <c r="DD162" s="399">
        <f t="shared" si="229"/>
        <v>0</v>
      </c>
      <c r="DE162" s="399">
        <f t="shared" si="230"/>
        <v>0</v>
      </c>
      <c r="DF162" s="399">
        <f t="shared" si="239"/>
        <v>0</v>
      </c>
      <c r="DG162" s="399">
        <f t="shared" si="231"/>
        <v>0</v>
      </c>
      <c r="DH162" s="399">
        <f t="shared" si="240"/>
        <v>0</v>
      </c>
      <c r="DI162" s="399">
        <f t="shared" si="241"/>
        <v>0</v>
      </c>
      <c r="DJ162" s="399">
        <f t="shared" si="232"/>
        <v>0</v>
      </c>
      <c r="DK162" s="399">
        <f t="shared" si="236"/>
        <v>0</v>
      </c>
      <c r="DL162" s="399">
        <f t="shared" si="237"/>
        <v>0</v>
      </c>
      <c r="DM162" s="399">
        <f t="shared" si="234"/>
        <v>0</v>
      </c>
      <c r="DN162" s="399">
        <f t="shared" si="238"/>
        <v>0</v>
      </c>
      <c r="DO162" s="399">
        <f t="shared" si="233"/>
        <v>0</v>
      </c>
      <c r="DP162" s="398"/>
      <c r="DQ162" s="399"/>
      <c r="DR162" s="399"/>
      <c r="DS162" s="399">
        <f t="shared" si="235"/>
        <v>0</v>
      </c>
      <c r="DT162" s="399">
        <f t="shared" si="130"/>
        <v>0</v>
      </c>
      <c r="DU162" s="399"/>
      <c r="DV162" s="411"/>
      <c r="DW162" s="645"/>
    </row>
    <row r="163" spans="1:127" ht="20.100000000000001" hidden="1" customHeight="1">
      <c r="A163" s="663">
        <f t="shared" si="131"/>
        <v>127</v>
      </c>
      <c r="B163" s="664" t="s">
        <v>380</v>
      </c>
      <c r="C163" s="385" t="s">
        <v>344</v>
      </c>
      <c r="D163" s="385" t="s">
        <v>226</v>
      </c>
      <c r="E163" s="385">
        <v>2018</v>
      </c>
      <c r="F163" s="386"/>
      <c r="G163" s="387">
        <f t="shared" si="132"/>
        <v>4</v>
      </c>
      <c r="H163" s="387">
        <f t="shared" si="133"/>
        <v>0</v>
      </c>
      <c r="I163" s="387">
        <f t="shared" si="134"/>
        <v>4</v>
      </c>
      <c r="J163" s="388">
        <f t="shared" si="135"/>
        <v>0</v>
      </c>
      <c r="K163" s="389">
        <f t="shared" si="136"/>
        <v>0</v>
      </c>
      <c r="L163" s="390">
        <f t="shared" si="137"/>
        <v>0.5</v>
      </c>
      <c r="M163" s="391" t="str">
        <f t="shared" si="138"/>
        <v>I</v>
      </c>
      <c r="N163" s="389">
        <f t="shared" si="139"/>
        <v>0</v>
      </c>
      <c r="O163" s="388">
        <f t="shared" si="140"/>
        <v>0</v>
      </c>
      <c r="P163" s="388">
        <f t="shared" si="141"/>
        <v>0</v>
      </c>
      <c r="Q163" s="392">
        <f t="shared" si="142"/>
        <v>0</v>
      </c>
      <c r="R163" s="393">
        <f t="shared" si="143"/>
        <v>0</v>
      </c>
      <c r="S163" s="393">
        <f t="shared" si="144"/>
        <v>0</v>
      </c>
      <c r="T163" s="392">
        <f t="shared" si="145"/>
        <v>0</v>
      </c>
      <c r="U163" s="393">
        <f t="shared" si="146"/>
        <v>0</v>
      </c>
      <c r="V163" s="393">
        <f t="shared" si="147"/>
        <v>0</v>
      </c>
      <c r="W163" s="392">
        <f t="shared" si="148"/>
        <v>0</v>
      </c>
      <c r="X163" s="393">
        <f t="shared" si="149"/>
        <v>0</v>
      </c>
      <c r="Y163" s="393">
        <f t="shared" si="150"/>
        <v>0</v>
      </c>
      <c r="Z163" s="392">
        <f t="shared" si="151"/>
        <v>0</v>
      </c>
      <c r="AA163" s="393">
        <f t="shared" si="152"/>
        <v>0</v>
      </c>
      <c r="AB163" s="393">
        <f t="shared" si="153"/>
        <v>0</v>
      </c>
      <c r="AC163" s="392">
        <f t="shared" si="154"/>
        <v>0</v>
      </c>
      <c r="AD163" s="393">
        <f t="shared" si="155"/>
        <v>0</v>
      </c>
      <c r="AE163" s="394">
        <f t="shared" si="8"/>
        <v>2021</v>
      </c>
      <c r="AF163" s="393">
        <f t="shared" si="156"/>
        <v>0</v>
      </c>
      <c r="AG163" s="392">
        <f t="shared" si="157"/>
        <v>0</v>
      </c>
      <c r="AH163" s="388">
        <f t="shared" si="158"/>
        <v>0</v>
      </c>
      <c r="AI163" s="395">
        <f t="shared" si="159"/>
        <v>0</v>
      </c>
      <c r="AJ163" s="396">
        <f t="shared" si="160"/>
        <v>0</v>
      </c>
      <c r="AK163" s="388">
        <f t="shared" si="161"/>
        <v>0</v>
      </c>
      <c r="AL163" s="397">
        <f t="shared" si="162"/>
        <v>7</v>
      </c>
      <c r="AM163" s="393">
        <f t="shared" si="163"/>
        <v>6</v>
      </c>
      <c r="AN163" s="393">
        <f t="shared" si="164"/>
        <v>6</v>
      </c>
      <c r="AO163" s="393">
        <f t="shared" si="165"/>
        <v>6</v>
      </c>
      <c r="AP163" s="393">
        <f t="shared" si="166"/>
        <v>6</v>
      </c>
      <c r="AQ163" s="393">
        <f t="shared" si="167"/>
        <v>6</v>
      </c>
      <c r="AR163" s="393">
        <f t="shared" si="168"/>
        <v>6</v>
      </c>
      <c r="AS163" s="393">
        <f t="shared" si="169"/>
        <v>6</v>
      </c>
      <c r="AT163" s="393">
        <f t="shared" si="170"/>
        <v>6</v>
      </c>
      <c r="AU163" s="393">
        <f t="shared" si="171"/>
        <v>6</v>
      </c>
      <c r="AV163" s="393">
        <f t="shared" si="172"/>
        <v>6</v>
      </c>
      <c r="AW163" s="393">
        <f t="shared" si="173"/>
        <v>6</v>
      </c>
      <c r="AX163" s="393">
        <f t="shared" si="174"/>
        <v>6</v>
      </c>
      <c r="AY163" s="393">
        <f t="shared" si="175"/>
        <v>6</v>
      </c>
      <c r="AZ163" s="393">
        <f t="shared" si="176"/>
        <v>6</v>
      </c>
      <c r="BA163" s="393">
        <f t="shared" si="177"/>
        <v>6</v>
      </c>
      <c r="BB163" s="393">
        <f t="shared" si="178"/>
        <v>6</v>
      </c>
      <c r="BC163" s="393">
        <f t="shared" si="179"/>
        <v>6</v>
      </c>
      <c r="BD163" s="393">
        <f t="shared" si="129"/>
        <v>6</v>
      </c>
      <c r="BE163" s="393">
        <f t="shared" si="180"/>
        <v>12</v>
      </c>
      <c r="BF163" s="393">
        <f t="shared" si="181"/>
        <v>12</v>
      </c>
      <c r="BG163" s="393">
        <f t="shared" si="182"/>
        <v>12</v>
      </c>
      <c r="BH163" s="398">
        <f t="shared" si="183"/>
        <v>0</v>
      </c>
      <c r="BI163" s="398">
        <f t="shared" si="184"/>
        <v>0</v>
      </c>
      <c r="BJ163" s="398">
        <f t="shared" si="185"/>
        <v>0</v>
      </c>
      <c r="BK163" s="398">
        <f t="shared" si="186"/>
        <v>0</v>
      </c>
      <c r="BL163" s="398">
        <f t="shared" si="187"/>
        <v>0</v>
      </c>
      <c r="BM163" s="387">
        <f t="shared" si="188"/>
        <v>0</v>
      </c>
      <c r="BN163" s="398">
        <f t="shared" si="189"/>
        <v>0</v>
      </c>
      <c r="BO163" s="398">
        <f t="shared" si="190"/>
        <v>0</v>
      </c>
      <c r="BP163" s="398">
        <f t="shared" si="191"/>
        <v>0</v>
      </c>
      <c r="BQ163" s="398">
        <f t="shared" si="192"/>
        <v>0</v>
      </c>
      <c r="BR163" s="398">
        <f t="shared" si="193"/>
        <v>0</v>
      </c>
      <c r="BS163" s="398">
        <f t="shared" si="194"/>
        <v>0</v>
      </c>
      <c r="BT163" s="398">
        <f t="shared" si="195"/>
        <v>0</v>
      </c>
      <c r="BU163" s="398">
        <f t="shared" si="196"/>
        <v>0</v>
      </c>
      <c r="BV163" s="398">
        <f t="shared" si="197"/>
        <v>0</v>
      </c>
      <c r="BW163" s="398">
        <f t="shared" si="198"/>
        <v>0</v>
      </c>
      <c r="BX163" s="398">
        <f t="shared" si="199"/>
        <v>0</v>
      </c>
      <c r="BY163" s="398">
        <f t="shared" si="200"/>
        <v>0</v>
      </c>
      <c r="BZ163" s="398">
        <f t="shared" si="201"/>
        <v>0</v>
      </c>
      <c r="CA163" s="398">
        <f t="shared" si="202"/>
        <v>0</v>
      </c>
      <c r="CB163" s="398">
        <f t="shared" si="203"/>
        <v>0</v>
      </c>
      <c r="CC163" s="398">
        <f t="shared" si="204"/>
        <v>0</v>
      </c>
      <c r="CD163" s="398">
        <f t="shared" si="205"/>
        <v>0</v>
      </c>
      <c r="CE163" s="398">
        <f t="shared" si="206"/>
        <v>0</v>
      </c>
      <c r="CF163" s="398">
        <f t="shared" si="207"/>
        <v>0</v>
      </c>
      <c r="CG163" s="398">
        <f t="shared" si="208"/>
        <v>0</v>
      </c>
      <c r="CH163" s="398">
        <f t="shared" si="209"/>
        <v>0</v>
      </c>
      <c r="CI163" s="398">
        <f t="shared" si="210"/>
        <v>0</v>
      </c>
      <c r="CJ163" s="399"/>
      <c r="CK163" s="400" t="s">
        <v>339</v>
      </c>
      <c r="CL163" s="399">
        <f t="shared" si="211"/>
        <v>0</v>
      </c>
      <c r="CM163" s="399">
        <f t="shared" si="212"/>
        <v>0</v>
      </c>
      <c r="CN163" s="399">
        <f t="shared" si="213"/>
        <v>0</v>
      </c>
      <c r="CO163" s="399">
        <f t="shared" si="214"/>
        <v>0</v>
      </c>
      <c r="CP163" s="399">
        <f t="shared" si="215"/>
        <v>0</v>
      </c>
      <c r="CQ163" s="399">
        <f t="shared" si="216"/>
        <v>0</v>
      </c>
      <c r="CR163" s="399">
        <f t="shared" si="217"/>
        <v>0</v>
      </c>
      <c r="CS163" s="399">
        <f t="shared" si="218"/>
        <v>0</v>
      </c>
      <c r="CT163" s="399">
        <f t="shared" si="219"/>
        <v>0</v>
      </c>
      <c r="CU163" s="399">
        <f t="shared" si="220"/>
        <v>0</v>
      </c>
      <c r="CV163" s="399">
        <f t="shared" si="221"/>
        <v>0</v>
      </c>
      <c r="CW163" s="399">
        <f t="shared" si="222"/>
        <v>0</v>
      </c>
      <c r="CX163" s="399">
        <f t="shared" si="223"/>
        <v>0</v>
      </c>
      <c r="CY163" s="399">
        <f t="shared" si="224"/>
        <v>0</v>
      </c>
      <c r="CZ163" s="399">
        <f t="shared" si="225"/>
        <v>0</v>
      </c>
      <c r="DA163" s="399">
        <f t="shared" si="226"/>
        <v>0</v>
      </c>
      <c r="DB163" s="399">
        <f t="shared" si="227"/>
        <v>0</v>
      </c>
      <c r="DC163" s="399">
        <f t="shared" si="228"/>
        <v>0</v>
      </c>
      <c r="DD163" s="399">
        <f t="shared" si="229"/>
        <v>0</v>
      </c>
      <c r="DE163" s="399">
        <f t="shared" si="230"/>
        <v>0</v>
      </c>
      <c r="DF163" s="399">
        <f t="shared" si="239"/>
        <v>0</v>
      </c>
      <c r="DG163" s="399">
        <f t="shared" si="231"/>
        <v>0</v>
      </c>
      <c r="DH163" s="399">
        <f t="shared" si="240"/>
        <v>0</v>
      </c>
      <c r="DI163" s="399">
        <f t="shared" si="241"/>
        <v>0</v>
      </c>
      <c r="DJ163" s="399">
        <f t="shared" si="232"/>
        <v>0</v>
      </c>
      <c r="DK163" s="399">
        <f t="shared" si="236"/>
        <v>0</v>
      </c>
      <c r="DL163" s="399">
        <f t="shared" si="237"/>
        <v>0</v>
      </c>
      <c r="DM163" s="399">
        <f t="shared" si="234"/>
        <v>0</v>
      </c>
      <c r="DN163" s="399">
        <f t="shared" si="238"/>
        <v>0</v>
      </c>
      <c r="DO163" s="399">
        <f t="shared" si="233"/>
        <v>0</v>
      </c>
      <c r="DP163" s="398"/>
      <c r="DQ163" s="399"/>
      <c r="DR163" s="399"/>
      <c r="DS163" s="399">
        <f t="shared" si="235"/>
        <v>0</v>
      </c>
      <c r="DT163" s="399">
        <f t="shared" si="130"/>
        <v>0</v>
      </c>
      <c r="DU163" s="399"/>
      <c r="DV163" s="411"/>
      <c r="DW163" s="645"/>
    </row>
    <row r="164" spans="1:127" ht="20.100000000000001" hidden="1" customHeight="1">
      <c r="A164" s="663">
        <f t="shared" si="131"/>
        <v>128</v>
      </c>
      <c r="B164" s="664" t="s">
        <v>380</v>
      </c>
      <c r="C164" s="385" t="s">
        <v>344</v>
      </c>
      <c r="D164" s="385" t="s">
        <v>226</v>
      </c>
      <c r="E164" s="385">
        <v>2018</v>
      </c>
      <c r="F164" s="386"/>
      <c r="G164" s="387">
        <f t="shared" si="132"/>
        <v>4</v>
      </c>
      <c r="H164" s="387">
        <f t="shared" si="133"/>
        <v>0</v>
      </c>
      <c r="I164" s="387">
        <f t="shared" si="134"/>
        <v>4</v>
      </c>
      <c r="J164" s="388">
        <f t="shared" si="135"/>
        <v>0</v>
      </c>
      <c r="K164" s="389">
        <f t="shared" si="136"/>
        <v>0</v>
      </c>
      <c r="L164" s="390">
        <f t="shared" si="137"/>
        <v>0.5</v>
      </c>
      <c r="M164" s="391" t="str">
        <f t="shared" si="138"/>
        <v>I</v>
      </c>
      <c r="N164" s="389">
        <f t="shared" si="139"/>
        <v>0</v>
      </c>
      <c r="O164" s="388">
        <f t="shared" si="140"/>
        <v>0</v>
      </c>
      <c r="P164" s="388">
        <f t="shared" si="141"/>
        <v>0</v>
      </c>
      <c r="Q164" s="392">
        <f t="shared" si="142"/>
        <v>0</v>
      </c>
      <c r="R164" s="393">
        <f t="shared" si="143"/>
        <v>0</v>
      </c>
      <c r="S164" s="393">
        <f t="shared" si="144"/>
        <v>0</v>
      </c>
      <c r="T164" s="392">
        <f t="shared" si="145"/>
        <v>0</v>
      </c>
      <c r="U164" s="393">
        <f t="shared" si="146"/>
        <v>0</v>
      </c>
      <c r="V164" s="393">
        <f t="shared" si="147"/>
        <v>0</v>
      </c>
      <c r="W164" s="392">
        <f t="shared" si="148"/>
        <v>0</v>
      </c>
      <c r="X164" s="393">
        <f t="shared" si="149"/>
        <v>0</v>
      </c>
      <c r="Y164" s="393">
        <f t="shared" si="150"/>
        <v>0</v>
      </c>
      <c r="Z164" s="392">
        <f t="shared" si="151"/>
        <v>0</v>
      </c>
      <c r="AA164" s="393">
        <f t="shared" si="152"/>
        <v>0</v>
      </c>
      <c r="AB164" s="393">
        <f t="shared" si="153"/>
        <v>0</v>
      </c>
      <c r="AC164" s="392">
        <f t="shared" si="154"/>
        <v>0</v>
      </c>
      <c r="AD164" s="393">
        <f t="shared" si="155"/>
        <v>0</v>
      </c>
      <c r="AE164" s="394">
        <f t="shared" si="8"/>
        <v>2021</v>
      </c>
      <c r="AF164" s="393">
        <f t="shared" si="156"/>
        <v>0</v>
      </c>
      <c r="AG164" s="392">
        <f t="shared" si="157"/>
        <v>0</v>
      </c>
      <c r="AH164" s="388">
        <f t="shared" si="158"/>
        <v>0</v>
      </c>
      <c r="AI164" s="395">
        <f t="shared" si="159"/>
        <v>0</v>
      </c>
      <c r="AJ164" s="396">
        <f t="shared" si="160"/>
        <v>0</v>
      </c>
      <c r="AK164" s="388">
        <f t="shared" si="161"/>
        <v>0</v>
      </c>
      <c r="AL164" s="397">
        <f t="shared" si="162"/>
        <v>7</v>
      </c>
      <c r="AM164" s="393">
        <f t="shared" si="163"/>
        <v>6</v>
      </c>
      <c r="AN164" s="393">
        <f t="shared" si="164"/>
        <v>6</v>
      </c>
      <c r="AO164" s="393">
        <f t="shared" si="165"/>
        <v>6</v>
      </c>
      <c r="AP164" s="393">
        <f t="shared" si="166"/>
        <v>6</v>
      </c>
      <c r="AQ164" s="393">
        <f t="shared" si="167"/>
        <v>6</v>
      </c>
      <c r="AR164" s="393">
        <f t="shared" si="168"/>
        <v>6</v>
      </c>
      <c r="AS164" s="393">
        <f t="shared" si="169"/>
        <v>6</v>
      </c>
      <c r="AT164" s="393">
        <f t="shared" si="170"/>
        <v>6</v>
      </c>
      <c r="AU164" s="393">
        <f t="shared" si="171"/>
        <v>6</v>
      </c>
      <c r="AV164" s="393">
        <f t="shared" si="172"/>
        <v>6</v>
      </c>
      <c r="AW164" s="393">
        <f t="shared" si="173"/>
        <v>6</v>
      </c>
      <c r="AX164" s="393">
        <f t="shared" si="174"/>
        <v>6</v>
      </c>
      <c r="AY164" s="393">
        <f t="shared" si="175"/>
        <v>6</v>
      </c>
      <c r="AZ164" s="393">
        <f t="shared" si="176"/>
        <v>6</v>
      </c>
      <c r="BA164" s="393">
        <f t="shared" si="177"/>
        <v>6</v>
      </c>
      <c r="BB164" s="393">
        <f t="shared" si="178"/>
        <v>6</v>
      </c>
      <c r="BC164" s="393">
        <f t="shared" si="179"/>
        <v>6</v>
      </c>
      <c r="BD164" s="393">
        <f t="shared" si="129"/>
        <v>6</v>
      </c>
      <c r="BE164" s="393">
        <f t="shared" si="180"/>
        <v>12</v>
      </c>
      <c r="BF164" s="393">
        <f t="shared" si="181"/>
        <v>12</v>
      </c>
      <c r="BG164" s="393">
        <f t="shared" si="182"/>
        <v>12</v>
      </c>
      <c r="BH164" s="398">
        <f t="shared" si="183"/>
        <v>0</v>
      </c>
      <c r="BI164" s="398">
        <f t="shared" si="184"/>
        <v>0</v>
      </c>
      <c r="BJ164" s="398">
        <f t="shared" si="185"/>
        <v>0</v>
      </c>
      <c r="BK164" s="398">
        <f t="shared" si="186"/>
        <v>0</v>
      </c>
      <c r="BL164" s="398">
        <f t="shared" si="187"/>
        <v>0</v>
      </c>
      <c r="BM164" s="387">
        <f t="shared" si="188"/>
        <v>0</v>
      </c>
      <c r="BN164" s="398">
        <f t="shared" si="189"/>
        <v>0</v>
      </c>
      <c r="BO164" s="398">
        <f t="shared" si="190"/>
        <v>0</v>
      </c>
      <c r="BP164" s="398">
        <f t="shared" si="191"/>
        <v>0</v>
      </c>
      <c r="BQ164" s="398">
        <f t="shared" si="192"/>
        <v>0</v>
      </c>
      <c r="BR164" s="398">
        <f t="shared" si="193"/>
        <v>0</v>
      </c>
      <c r="BS164" s="398">
        <f t="shared" si="194"/>
        <v>0</v>
      </c>
      <c r="BT164" s="398">
        <f t="shared" si="195"/>
        <v>0</v>
      </c>
      <c r="BU164" s="398">
        <f t="shared" si="196"/>
        <v>0</v>
      </c>
      <c r="BV164" s="398">
        <f t="shared" si="197"/>
        <v>0</v>
      </c>
      <c r="BW164" s="398">
        <f t="shared" si="198"/>
        <v>0</v>
      </c>
      <c r="BX164" s="398">
        <f t="shared" si="199"/>
        <v>0</v>
      </c>
      <c r="BY164" s="398">
        <f t="shared" si="200"/>
        <v>0</v>
      </c>
      <c r="BZ164" s="398">
        <f t="shared" si="201"/>
        <v>0</v>
      </c>
      <c r="CA164" s="398">
        <f t="shared" si="202"/>
        <v>0</v>
      </c>
      <c r="CB164" s="398">
        <f t="shared" si="203"/>
        <v>0</v>
      </c>
      <c r="CC164" s="398">
        <f t="shared" si="204"/>
        <v>0</v>
      </c>
      <c r="CD164" s="398">
        <f t="shared" si="205"/>
        <v>0</v>
      </c>
      <c r="CE164" s="398">
        <f t="shared" si="206"/>
        <v>0</v>
      </c>
      <c r="CF164" s="398">
        <f t="shared" si="207"/>
        <v>0</v>
      </c>
      <c r="CG164" s="398">
        <f t="shared" si="208"/>
        <v>0</v>
      </c>
      <c r="CH164" s="398">
        <f t="shared" si="209"/>
        <v>0</v>
      </c>
      <c r="CI164" s="398">
        <f t="shared" si="210"/>
        <v>0</v>
      </c>
      <c r="CJ164" s="399"/>
      <c r="CK164" s="400" t="s">
        <v>339</v>
      </c>
      <c r="CL164" s="399">
        <f t="shared" si="211"/>
        <v>0</v>
      </c>
      <c r="CM164" s="399">
        <f t="shared" si="212"/>
        <v>0</v>
      </c>
      <c r="CN164" s="399">
        <f t="shared" si="213"/>
        <v>0</v>
      </c>
      <c r="CO164" s="399">
        <f t="shared" si="214"/>
        <v>0</v>
      </c>
      <c r="CP164" s="399">
        <f t="shared" si="215"/>
        <v>0</v>
      </c>
      <c r="CQ164" s="399">
        <f t="shared" si="216"/>
        <v>0</v>
      </c>
      <c r="CR164" s="399">
        <f t="shared" si="217"/>
        <v>0</v>
      </c>
      <c r="CS164" s="399">
        <f t="shared" si="218"/>
        <v>0</v>
      </c>
      <c r="CT164" s="399">
        <f t="shared" si="219"/>
        <v>0</v>
      </c>
      <c r="CU164" s="399">
        <f t="shared" si="220"/>
        <v>0</v>
      </c>
      <c r="CV164" s="399">
        <f t="shared" si="221"/>
        <v>0</v>
      </c>
      <c r="CW164" s="399">
        <f t="shared" si="222"/>
        <v>0</v>
      </c>
      <c r="CX164" s="399">
        <f t="shared" si="223"/>
        <v>0</v>
      </c>
      <c r="CY164" s="399">
        <f t="shared" si="224"/>
        <v>0</v>
      </c>
      <c r="CZ164" s="399">
        <f t="shared" si="225"/>
        <v>0</v>
      </c>
      <c r="DA164" s="399">
        <f t="shared" si="226"/>
        <v>0</v>
      </c>
      <c r="DB164" s="399">
        <f t="shared" si="227"/>
        <v>0</v>
      </c>
      <c r="DC164" s="399">
        <f t="shared" si="228"/>
        <v>0</v>
      </c>
      <c r="DD164" s="399">
        <f t="shared" si="229"/>
        <v>0</v>
      </c>
      <c r="DE164" s="399">
        <f t="shared" si="230"/>
        <v>0</v>
      </c>
      <c r="DF164" s="399">
        <f t="shared" si="239"/>
        <v>0</v>
      </c>
      <c r="DG164" s="399">
        <f t="shared" si="231"/>
        <v>0</v>
      </c>
      <c r="DH164" s="399">
        <f t="shared" si="240"/>
        <v>0</v>
      </c>
      <c r="DI164" s="399">
        <f t="shared" si="241"/>
        <v>0</v>
      </c>
      <c r="DJ164" s="399">
        <f t="shared" si="232"/>
        <v>0</v>
      </c>
      <c r="DK164" s="399">
        <f t="shared" si="236"/>
        <v>0</v>
      </c>
      <c r="DL164" s="399">
        <f t="shared" si="237"/>
        <v>0</v>
      </c>
      <c r="DM164" s="399">
        <f t="shared" si="234"/>
        <v>0</v>
      </c>
      <c r="DN164" s="399">
        <f t="shared" si="238"/>
        <v>0</v>
      </c>
      <c r="DO164" s="399">
        <f t="shared" si="233"/>
        <v>0</v>
      </c>
      <c r="DP164" s="398"/>
      <c r="DQ164" s="399"/>
      <c r="DR164" s="399"/>
      <c r="DS164" s="399">
        <f t="shared" si="235"/>
        <v>0</v>
      </c>
      <c r="DT164" s="399">
        <f t="shared" si="130"/>
        <v>0</v>
      </c>
      <c r="DU164" s="399"/>
      <c r="DV164" s="411"/>
      <c r="DW164" s="645"/>
    </row>
    <row r="165" spans="1:127" ht="20.100000000000001" hidden="1" customHeight="1">
      <c r="A165" s="663">
        <f t="shared" si="131"/>
        <v>129</v>
      </c>
      <c r="B165" s="664" t="s">
        <v>380</v>
      </c>
      <c r="C165" s="385" t="s">
        <v>344</v>
      </c>
      <c r="D165" s="385" t="s">
        <v>226</v>
      </c>
      <c r="E165" s="385">
        <v>2018</v>
      </c>
      <c r="F165" s="386"/>
      <c r="G165" s="387">
        <f t="shared" si="132"/>
        <v>4</v>
      </c>
      <c r="H165" s="387">
        <f t="shared" si="133"/>
        <v>0</v>
      </c>
      <c r="I165" s="387">
        <f t="shared" si="134"/>
        <v>4</v>
      </c>
      <c r="J165" s="388">
        <f t="shared" si="135"/>
        <v>0</v>
      </c>
      <c r="K165" s="389">
        <f t="shared" si="136"/>
        <v>0</v>
      </c>
      <c r="L165" s="390">
        <f t="shared" si="137"/>
        <v>0.5</v>
      </c>
      <c r="M165" s="391" t="str">
        <f t="shared" si="138"/>
        <v>I</v>
      </c>
      <c r="N165" s="389">
        <f t="shared" si="139"/>
        <v>0</v>
      </c>
      <c r="O165" s="388">
        <f t="shared" si="140"/>
        <v>0</v>
      </c>
      <c r="P165" s="388">
        <f t="shared" si="141"/>
        <v>0</v>
      </c>
      <c r="Q165" s="392">
        <f t="shared" si="142"/>
        <v>0</v>
      </c>
      <c r="R165" s="393">
        <f t="shared" si="143"/>
        <v>0</v>
      </c>
      <c r="S165" s="393">
        <f t="shared" si="144"/>
        <v>0</v>
      </c>
      <c r="T165" s="392">
        <f t="shared" si="145"/>
        <v>0</v>
      </c>
      <c r="U165" s="393">
        <f t="shared" si="146"/>
        <v>0</v>
      </c>
      <c r="V165" s="393">
        <f t="shared" si="147"/>
        <v>0</v>
      </c>
      <c r="W165" s="392">
        <f t="shared" si="148"/>
        <v>0</v>
      </c>
      <c r="X165" s="393">
        <f t="shared" si="149"/>
        <v>0</v>
      </c>
      <c r="Y165" s="393">
        <f t="shared" si="150"/>
        <v>0</v>
      </c>
      <c r="Z165" s="392">
        <f t="shared" si="151"/>
        <v>0</v>
      </c>
      <c r="AA165" s="393">
        <f t="shared" si="152"/>
        <v>0</v>
      </c>
      <c r="AB165" s="393">
        <f t="shared" si="153"/>
        <v>0</v>
      </c>
      <c r="AC165" s="392">
        <f t="shared" si="154"/>
        <v>0</v>
      </c>
      <c r="AD165" s="393">
        <f t="shared" si="155"/>
        <v>0</v>
      </c>
      <c r="AE165" s="394">
        <f t="shared" si="8"/>
        <v>2021</v>
      </c>
      <c r="AF165" s="393">
        <f t="shared" si="156"/>
        <v>0</v>
      </c>
      <c r="AG165" s="392">
        <f t="shared" si="157"/>
        <v>0</v>
      </c>
      <c r="AH165" s="388">
        <f t="shared" si="158"/>
        <v>0</v>
      </c>
      <c r="AI165" s="395">
        <f t="shared" si="159"/>
        <v>0</v>
      </c>
      <c r="AJ165" s="396">
        <f t="shared" si="160"/>
        <v>0</v>
      </c>
      <c r="AK165" s="388">
        <f t="shared" si="161"/>
        <v>0</v>
      </c>
      <c r="AL165" s="397">
        <f t="shared" si="162"/>
        <v>7</v>
      </c>
      <c r="AM165" s="393">
        <f t="shared" si="163"/>
        <v>6</v>
      </c>
      <c r="AN165" s="393">
        <f t="shared" si="164"/>
        <v>6</v>
      </c>
      <c r="AO165" s="393">
        <f t="shared" si="165"/>
        <v>6</v>
      </c>
      <c r="AP165" s="393">
        <f t="shared" si="166"/>
        <v>6</v>
      </c>
      <c r="AQ165" s="393">
        <f t="shared" si="167"/>
        <v>6</v>
      </c>
      <c r="AR165" s="393">
        <f t="shared" si="168"/>
        <v>6</v>
      </c>
      <c r="AS165" s="393">
        <f t="shared" si="169"/>
        <v>6</v>
      </c>
      <c r="AT165" s="393">
        <f t="shared" si="170"/>
        <v>6</v>
      </c>
      <c r="AU165" s="393">
        <f t="shared" si="171"/>
        <v>6</v>
      </c>
      <c r="AV165" s="393">
        <f t="shared" si="172"/>
        <v>6</v>
      </c>
      <c r="AW165" s="393">
        <f t="shared" si="173"/>
        <v>6</v>
      </c>
      <c r="AX165" s="393">
        <f t="shared" si="174"/>
        <v>6</v>
      </c>
      <c r="AY165" s="393">
        <f t="shared" si="175"/>
        <v>6</v>
      </c>
      <c r="AZ165" s="393">
        <f t="shared" si="176"/>
        <v>6</v>
      </c>
      <c r="BA165" s="393">
        <f t="shared" si="177"/>
        <v>6</v>
      </c>
      <c r="BB165" s="393">
        <f t="shared" si="178"/>
        <v>6</v>
      </c>
      <c r="BC165" s="393">
        <f t="shared" si="179"/>
        <v>6</v>
      </c>
      <c r="BD165" s="393">
        <f t="shared" si="129"/>
        <v>6</v>
      </c>
      <c r="BE165" s="393">
        <f t="shared" si="180"/>
        <v>12</v>
      </c>
      <c r="BF165" s="393">
        <f t="shared" si="181"/>
        <v>12</v>
      </c>
      <c r="BG165" s="393">
        <f t="shared" si="182"/>
        <v>12</v>
      </c>
      <c r="BH165" s="398">
        <f t="shared" si="183"/>
        <v>0</v>
      </c>
      <c r="BI165" s="398">
        <f t="shared" si="184"/>
        <v>0</v>
      </c>
      <c r="BJ165" s="398">
        <f t="shared" si="185"/>
        <v>0</v>
      </c>
      <c r="BK165" s="398">
        <f t="shared" si="186"/>
        <v>0</v>
      </c>
      <c r="BL165" s="398">
        <f t="shared" si="187"/>
        <v>0</v>
      </c>
      <c r="BM165" s="387">
        <f t="shared" si="188"/>
        <v>0</v>
      </c>
      <c r="BN165" s="398">
        <f t="shared" si="189"/>
        <v>0</v>
      </c>
      <c r="BO165" s="398">
        <f t="shared" si="190"/>
        <v>0</v>
      </c>
      <c r="BP165" s="398">
        <f t="shared" si="191"/>
        <v>0</v>
      </c>
      <c r="BQ165" s="398">
        <f t="shared" si="192"/>
        <v>0</v>
      </c>
      <c r="BR165" s="398">
        <f t="shared" si="193"/>
        <v>0</v>
      </c>
      <c r="BS165" s="398">
        <f t="shared" si="194"/>
        <v>0</v>
      </c>
      <c r="BT165" s="398">
        <f t="shared" si="195"/>
        <v>0</v>
      </c>
      <c r="BU165" s="398">
        <f t="shared" si="196"/>
        <v>0</v>
      </c>
      <c r="BV165" s="398">
        <f t="shared" si="197"/>
        <v>0</v>
      </c>
      <c r="BW165" s="398">
        <f t="shared" si="198"/>
        <v>0</v>
      </c>
      <c r="BX165" s="398">
        <f t="shared" si="199"/>
        <v>0</v>
      </c>
      <c r="BY165" s="398">
        <f t="shared" si="200"/>
        <v>0</v>
      </c>
      <c r="BZ165" s="398">
        <f t="shared" si="201"/>
        <v>0</v>
      </c>
      <c r="CA165" s="398">
        <f t="shared" si="202"/>
        <v>0</v>
      </c>
      <c r="CB165" s="398">
        <f t="shared" si="203"/>
        <v>0</v>
      </c>
      <c r="CC165" s="398">
        <f t="shared" si="204"/>
        <v>0</v>
      </c>
      <c r="CD165" s="398">
        <f t="shared" si="205"/>
        <v>0</v>
      </c>
      <c r="CE165" s="398">
        <f t="shared" si="206"/>
        <v>0</v>
      </c>
      <c r="CF165" s="398">
        <f t="shared" si="207"/>
        <v>0</v>
      </c>
      <c r="CG165" s="398">
        <f t="shared" si="208"/>
        <v>0</v>
      </c>
      <c r="CH165" s="398">
        <f t="shared" si="209"/>
        <v>0</v>
      </c>
      <c r="CI165" s="398">
        <f t="shared" si="210"/>
        <v>0</v>
      </c>
      <c r="CJ165" s="399"/>
      <c r="CK165" s="400" t="s">
        <v>339</v>
      </c>
      <c r="CL165" s="399">
        <f t="shared" si="211"/>
        <v>0</v>
      </c>
      <c r="CM165" s="399">
        <f t="shared" si="212"/>
        <v>0</v>
      </c>
      <c r="CN165" s="399">
        <f t="shared" si="213"/>
        <v>0</v>
      </c>
      <c r="CO165" s="399">
        <f t="shared" si="214"/>
        <v>0</v>
      </c>
      <c r="CP165" s="399">
        <f t="shared" si="215"/>
        <v>0</v>
      </c>
      <c r="CQ165" s="399">
        <f t="shared" si="216"/>
        <v>0</v>
      </c>
      <c r="CR165" s="399">
        <f t="shared" si="217"/>
        <v>0</v>
      </c>
      <c r="CS165" s="399">
        <f t="shared" si="218"/>
        <v>0</v>
      </c>
      <c r="CT165" s="399">
        <f t="shared" si="219"/>
        <v>0</v>
      </c>
      <c r="CU165" s="399">
        <f t="shared" si="220"/>
        <v>0</v>
      </c>
      <c r="CV165" s="399">
        <f t="shared" si="221"/>
        <v>0</v>
      </c>
      <c r="CW165" s="399">
        <f t="shared" si="222"/>
        <v>0</v>
      </c>
      <c r="CX165" s="399">
        <f t="shared" si="223"/>
        <v>0</v>
      </c>
      <c r="CY165" s="399">
        <f t="shared" si="224"/>
        <v>0</v>
      </c>
      <c r="CZ165" s="399">
        <f t="shared" si="225"/>
        <v>0</v>
      </c>
      <c r="DA165" s="399">
        <f t="shared" si="226"/>
        <v>0</v>
      </c>
      <c r="DB165" s="399">
        <f t="shared" si="227"/>
        <v>0</v>
      </c>
      <c r="DC165" s="399">
        <f t="shared" si="228"/>
        <v>0</v>
      </c>
      <c r="DD165" s="399">
        <f t="shared" si="229"/>
        <v>0</v>
      </c>
      <c r="DE165" s="399">
        <f t="shared" si="230"/>
        <v>0</v>
      </c>
      <c r="DF165" s="399">
        <f t="shared" si="239"/>
        <v>0</v>
      </c>
      <c r="DG165" s="399">
        <f t="shared" si="231"/>
        <v>0</v>
      </c>
      <c r="DH165" s="399">
        <f t="shared" si="240"/>
        <v>0</v>
      </c>
      <c r="DI165" s="399">
        <f t="shared" si="241"/>
        <v>0</v>
      </c>
      <c r="DJ165" s="399">
        <f t="shared" si="232"/>
        <v>0</v>
      </c>
      <c r="DK165" s="399">
        <f t="shared" si="236"/>
        <v>0</v>
      </c>
      <c r="DL165" s="399">
        <f t="shared" si="237"/>
        <v>0</v>
      </c>
      <c r="DM165" s="399">
        <f t="shared" si="234"/>
        <v>0</v>
      </c>
      <c r="DN165" s="399">
        <f t="shared" si="238"/>
        <v>0</v>
      </c>
      <c r="DO165" s="399">
        <f t="shared" si="233"/>
        <v>0</v>
      </c>
      <c r="DP165" s="398"/>
      <c r="DQ165" s="399"/>
      <c r="DR165" s="399"/>
      <c r="DS165" s="399">
        <f t="shared" si="235"/>
        <v>0</v>
      </c>
      <c r="DT165" s="399">
        <f t="shared" si="130"/>
        <v>0</v>
      </c>
      <c r="DU165" s="399"/>
      <c r="DV165" s="411"/>
      <c r="DW165" s="645"/>
    </row>
    <row r="166" spans="1:127" ht="20.100000000000001" hidden="1" customHeight="1">
      <c r="A166" s="663">
        <f t="shared" si="131"/>
        <v>130</v>
      </c>
      <c r="B166" s="664" t="s">
        <v>380</v>
      </c>
      <c r="C166" s="385" t="s">
        <v>344</v>
      </c>
      <c r="D166" s="385" t="s">
        <v>226</v>
      </c>
      <c r="E166" s="385">
        <v>2018</v>
      </c>
      <c r="F166" s="386"/>
      <c r="G166" s="387">
        <f t="shared" si="132"/>
        <v>4</v>
      </c>
      <c r="H166" s="387">
        <f t="shared" si="133"/>
        <v>0</v>
      </c>
      <c r="I166" s="387">
        <f t="shared" si="134"/>
        <v>4</v>
      </c>
      <c r="J166" s="388">
        <f t="shared" si="135"/>
        <v>0</v>
      </c>
      <c r="K166" s="389">
        <f t="shared" si="136"/>
        <v>0</v>
      </c>
      <c r="L166" s="390">
        <f t="shared" si="137"/>
        <v>0.5</v>
      </c>
      <c r="M166" s="391" t="str">
        <f t="shared" si="138"/>
        <v>I</v>
      </c>
      <c r="N166" s="389">
        <f t="shared" si="139"/>
        <v>0</v>
      </c>
      <c r="O166" s="388">
        <f t="shared" si="140"/>
        <v>0</v>
      </c>
      <c r="P166" s="388">
        <f t="shared" si="141"/>
        <v>0</v>
      </c>
      <c r="Q166" s="392">
        <f t="shared" si="142"/>
        <v>0</v>
      </c>
      <c r="R166" s="393">
        <f t="shared" si="143"/>
        <v>0</v>
      </c>
      <c r="S166" s="393">
        <f t="shared" si="144"/>
        <v>0</v>
      </c>
      <c r="T166" s="392">
        <f t="shared" si="145"/>
        <v>0</v>
      </c>
      <c r="U166" s="393">
        <f t="shared" si="146"/>
        <v>0</v>
      </c>
      <c r="V166" s="393">
        <f t="shared" si="147"/>
        <v>0</v>
      </c>
      <c r="W166" s="392">
        <f t="shared" si="148"/>
        <v>0</v>
      </c>
      <c r="X166" s="393">
        <f t="shared" si="149"/>
        <v>0</v>
      </c>
      <c r="Y166" s="393">
        <f t="shared" si="150"/>
        <v>0</v>
      </c>
      <c r="Z166" s="392">
        <f t="shared" si="151"/>
        <v>0</v>
      </c>
      <c r="AA166" s="393">
        <f t="shared" si="152"/>
        <v>0</v>
      </c>
      <c r="AB166" s="393">
        <f t="shared" si="153"/>
        <v>0</v>
      </c>
      <c r="AC166" s="392">
        <f t="shared" si="154"/>
        <v>0</v>
      </c>
      <c r="AD166" s="393">
        <f t="shared" si="155"/>
        <v>0</v>
      </c>
      <c r="AE166" s="394">
        <f t="shared" si="8"/>
        <v>2021</v>
      </c>
      <c r="AF166" s="393">
        <f t="shared" si="156"/>
        <v>0</v>
      </c>
      <c r="AG166" s="392">
        <f t="shared" si="157"/>
        <v>0</v>
      </c>
      <c r="AH166" s="388">
        <f t="shared" si="158"/>
        <v>0</v>
      </c>
      <c r="AI166" s="395">
        <f t="shared" si="159"/>
        <v>0</v>
      </c>
      <c r="AJ166" s="396">
        <f t="shared" si="160"/>
        <v>0</v>
      </c>
      <c r="AK166" s="388">
        <f t="shared" si="161"/>
        <v>0</v>
      </c>
      <c r="AL166" s="397">
        <f t="shared" si="162"/>
        <v>7</v>
      </c>
      <c r="AM166" s="393">
        <f t="shared" si="163"/>
        <v>6</v>
      </c>
      <c r="AN166" s="393">
        <f t="shared" si="164"/>
        <v>6</v>
      </c>
      <c r="AO166" s="393">
        <f t="shared" si="165"/>
        <v>6</v>
      </c>
      <c r="AP166" s="393">
        <f t="shared" si="166"/>
        <v>6</v>
      </c>
      <c r="AQ166" s="393">
        <f t="shared" si="167"/>
        <v>6</v>
      </c>
      <c r="AR166" s="393">
        <f t="shared" si="168"/>
        <v>6</v>
      </c>
      <c r="AS166" s="393">
        <f t="shared" si="169"/>
        <v>6</v>
      </c>
      <c r="AT166" s="393">
        <f t="shared" si="170"/>
        <v>6</v>
      </c>
      <c r="AU166" s="393">
        <f t="shared" si="171"/>
        <v>6</v>
      </c>
      <c r="AV166" s="393">
        <f t="shared" si="172"/>
        <v>6</v>
      </c>
      <c r="AW166" s="393">
        <f t="shared" si="173"/>
        <v>6</v>
      </c>
      <c r="AX166" s="393">
        <f t="shared" si="174"/>
        <v>6</v>
      </c>
      <c r="AY166" s="393">
        <f t="shared" si="175"/>
        <v>6</v>
      </c>
      <c r="AZ166" s="393">
        <f t="shared" si="176"/>
        <v>6</v>
      </c>
      <c r="BA166" s="393">
        <f t="shared" si="177"/>
        <v>6</v>
      </c>
      <c r="BB166" s="393">
        <f t="shared" si="178"/>
        <v>6</v>
      </c>
      <c r="BC166" s="393">
        <f t="shared" si="179"/>
        <v>6</v>
      </c>
      <c r="BD166" s="393">
        <f t="shared" ref="BD166:BD229" si="242">IF(E166&gt;=2018,13-AL166,12)</f>
        <v>6</v>
      </c>
      <c r="BE166" s="393">
        <f t="shared" si="180"/>
        <v>12</v>
      </c>
      <c r="BF166" s="393">
        <f t="shared" si="181"/>
        <v>12</v>
      </c>
      <c r="BG166" s="393">
        <f t="shared" si="182"/>
        <v>12</v>
      </c>
      <c r="BH166" s="398">
        <f t="shared" si="183"/>
        <v>0</v>
      </c>
      <c r="BI166" s="398">
        <f t="shared" si="184"/>
        <v>0</v>
      </c>
      <c r="BJ166" s="398">
        <f t="shared" si="185"/>
        <v>0</v>
      </c>
      <c r="BK166" s="398">
        <f t="shared" si="186"/>
        <v>0</v>
      </c>
      <c r="BL166" s="398">
        <f t="shared" si="187"/>
        <v>0</v>
      </c>
      <c r="BM166" s="387">
        <f t="shared" si="188"/>
        <v>0</v>
      </c>
      <c r="BN166" s="398">
        <f t="shared" si="189"/>
        <v>0</v>
      </c>
      <c r="BO166" s="398">
        <f t="shared" si="190"/>
        <v>0</v>
      </c>
      <c r="BP166" s="398">
        <f t="shared" si="191"/>
        <v>0</v>
      </c>
      <c r="BQ166" s="398">
        <f t="shared" si="192"/>
        <v>0</v>
      </c>
      <c r="BR166" s="398">
        <f t="shared" si="193"/>
        <v>0</v>
      </c>
      <c r="BS166" s="398">
        <f t="shared" si="194"/>
        <v>0</v>
      </c>
      <c r="BT166" s="398">
        <f t="shared" si="195"/>
        <v>0</v>
      </c>
      <c r="BU166" s="398">
        <f t="shared" si="196"/>
        <v>0</v>
      </c>
      <c r="BV166" s="398">
        <f t="shared" si="197"/>
        <v>0</v>
      </c>
      <c r="BW166" s="398">
        <f t="shared" si="198"/>
        <v>0</v>
      </c>
      <c r="BX166" s="398">
        <f t="shared" si="199"/>
        <v>0</v>
      </c>
      <c r="BY166" s="398">
        <f t="shared" si="200"/>
        <v>0</v>
      </c>
      <c r="BZ166" s="398">
        <f t="shared" si="201"/>
        <v>0</v>
      </c>
      <c r="CA166" s="398">
        <f t="shared" si="202"/>
        <v>0</v>
      </c>
      <c r="CB166" s="398">
        <f t="shared" si="203"/>
        <v>0</v>
      </c>
      <c r="CC166" s="398">
        <f t="shared" si="204"/>
        <v>0</v>
      </c>
      <c r="CD166" s="398">
        <f t="shared" si="205"/>
        <v>0</v>
      </c>
      <c r="CE166" s="398">
        <f t="shared" si="206"/>
        <v>0</v>
      </c>
      <c r="CF166" s="398">
        <f t="shared" si="207"/>
        <v>0</v>
      </c>
      <c r="CG166" s="398">
        <f t="shared" si="208"/>
        <v>0</v>
      </c>
      <c r="CH166" s="398">
        <f t="shared" si="209"/>
        <v>0</v>
      </c>
      <c r="CI166" s="398">
        <f t="shared" si="210"/>
        <v>0</v>
      </c>
      <c r="CJ166" s="399"/>
      <c r="CK166" s="400" t="s">
        <v>339</v>
      </c>
      <c r="CL166" s="399">
        <f t="shared" si="211"/>
        <v>0</v>
      </c>
      <c r="CM166" s="399">
        <f t="shared" si="212"/>
        <v>0</v>
      </c>
      <c r="CN166" s="399">
        <f t="shared" si="213"/>
        <v>0</v>
      </c>
      <c r="CO166" s="399">
        <f t="shared" si="214"/>
        <v>0</v>
      </c>
      <c r="CP166" s="399">
        <f t="shared" si="215"/>
        <v>0</v>
      </c>
      <c r="CQ166" s="399">
        <f t="shared" si="216"/>
        <v>0</v>
      </c>
      <c r="CR166" s="399">
        <f t="shared" si="217"/>
        <v>0</v>
      </c>
      <c r="CS166" s="399">
        <f t="shared" si="218"/>
        <v>0</v>
      </c>
      <c r="CT166" s="399">
        <f t="shared" si="219"/>
        <v>0</v>
      </c>
      <c r="CU166" s="399">
        <f t="shared" si="220"/>
        <v>0</v>
      </c>
      <c r="CV166" s="399">
        <f t="shared" si="221"/>
        <v>0</v>
      </c>
      <c r="CW166" s="399">
        <f t="shared" si="222"/>
        <v>0</v>
      </c>
      <c r="CX166" s="399">
        <f t="shared" si="223"/>
        <v>0</v>
      </c>
      <c r="CY166" s="399">
        <f t="shared" si="224"/>
        <v>0</v>
      </c>
      <c r="CZ166" s="399">
        <f t="shared" si="225"/>
        <v>0</v>
      </c>
      <c r="DA166" s="399">
        <f t="shared" si="226"/>
        <v>0</v>
      </c>
      <c r="DB166" s="399">
        <f t="shared" si="227"/>
        <v>0</v>
      </c>
      <c r="DC166" s="399">
        <f t="shared" si="228"/>
        <v>0</v>
      </c>
      <c r="DD166" s="399">
        <f t="shared" si="229"/>
        <v>0</v>
      </c>
      <c r="DE166" s="399">
        <f t="shared" si="230"/>
        <v>0</v>
      </c>
      <c r="DF166" s="399">
        <f t="shared" si="239"/>
        <v>0</v>
      </c>
      <c r="DG166" s="399">
        <f t="shared" si="231"/>
        <v>0</v>
      </c>
      <c r="DH166" s="399">
        <f t="shared" si="240"/>
        <v>0</v>
      </c>
      <c r="DI166" s="399">
        <f t="shared" si="241"/>
        <v>0</v>
      </c>
      <c r="DJ166" s="399">
        <f t="shared" si="232"/>
        <v>0</v>
      </c>
      <c r="DK166" s="399">
        <f t="shared" si="236"/>
        <v>0</v>
      </c>
      <c r="DL166" s="399">
        <f t="shared" si="237"/>
        <v>0</v>
      </c>
      <c r="DM166" s="399">
        <f t="shared" si="234"/>
        <v>0</v>
      </c>
      <c r="DN166" s="399">
        <f t="shared" si="238"/>
        <v>0</v>
      </c>
      <c r="DO166" s="399">
        <f t="shared" si="233"/>
        <v>0</v>
      </c>
      <c r="DP166" s="398"/>
      <c r="DQ166" s="399"/>
      <c r="DR166" s="399"/>
      <c r="DS166" s="399">
        <f t="shared" si="235"/>
        <v>0</v>
      </c>
      <c r="DT166" s="399">
        <f t="shared" ref="DT166:DT229" si="243">+DQ166+DS166</f>
        <v>0</v>
      </c>
      <c r="DU166" s="399"/>
      <c r="DV166" s="411"/>
      <c r="DW166" s="645"/>
    </row>
    <row r="167" spans="1:127" ht="20.100000000000001" hidden="1" customHeight="1">
      <c r="A167" s="663">
        <f t="shared" ref="A167:A178" si="244">A166+1</f>
        <v>131</v>
      </c>
      <c r="B167" s="664" t="s">
        <v>380</v>
      </c>
      <c r="C167" s="385" t="s">
        <v>344</v>
      </c>
      <c r="D167" s="385" t="s">
        <v>226</v>
      </c>
      <c r="E167" s="385">
        <v>2018</v>
      </c>
      <c r="F167" s="386"/>
      <c r="G167" s="387">
        <f t="shared" ref="G167:G230" si="245">IF(C167="I",4,IF(C167="II",8,16))</f>
        <v>4</v>
      </c>
      <c r="H167" s="387">
        <f t="shared" ref="H167:H230" si="246">IF(E167&lt;=1995,1994+1-E167,0)</f>
        <v>0</v>
      </c>
      <c r="I167" s="387">
        <f t="shared" ref="I167:I230" si="247">IF(H167=0,G167,G167-H167)</f>
        <v>4</v>
      </c>
      <c r="J167" s="388">
        <f t="shared" ref="J167:J230" si="248">F167-K167</f>
        <v>0</v>
      </c>
      <c r="K167" s="389">
        <f t="shared" ref="K167:K230" si="249">IF(E167&gt;=1995,F167,F167*(1-L167)^H167)</f>
        <v>0</v>
      </c>
      <c r="L167" s="390">
        <f t="shared" ref="L167:L230" si="250">IF(C167="I",0.5,IF(C167="II",0.25,0.1))</f>
        <v>0.5</v>
      </c>
      <c r="M167" s="391" t="str">
        <f t="shared" ref="M167:M230" si="251">IF(E167&gt;=1995,C167,IF(AND(I167&gt;1,I167&lt;6),"I",IF(AND(I167&gt;=6,I167&lt;12),"II",IF(I167&gt;=12,"III","-"))))</f>
        <v>I</v>
      </c>
      <c r="N167" s="389">
        <f t="shared" ref="N167:N230" si="252">IF($E167&gt;=1996,0,IF($AE167=N$25,K167,IF($M167="I",0.25*$K167,IF($M167="II",0.125*$K167,IF($M167="III",0.0625*$K167,IF($M167="IV",0.05*$K167,$K167))))))</f>
        <v>0</v>
      </c>
      <c r="O167" s="388">
        <f t="shared" ref="O167:O230" si="253">N167+J167</f>
        <v>0</v>
      </c>
      <c r="P167" s="388">
        <f t="shared" ref="P167:P230" si="254">IF($E167&gt;=1996,$F167,$F167-O167)</f>
        <v>0</v>
      </c>
      <c r="Q167" s="392">
        <f t="shared" ref="Q167:Q230" si="255">IF($E167&gt;=1997,0,IF($AE167-1996&lt;=0,P167,IF($M167="I",0.25*$K167,IF($M167="II",0.125*$K167,IF($M167="III",0.0625*$K167,IF($M167="IV",0.05*$K167,$K167))))))</f>
        <v>0</v>
      </c>
      <c r="R167" s="393">
        <f t="shared" ref="R167:R230" si="256">Q167+O167</f>
        <v>0</v>
      </c>
      <c r="S167" s="393">
        <f t="shared" ref="S167:S230" si="257">IF($E167&gt;=1997,$F167,$F167-R167)</f>
        <v>0</v>
      </c>
      <c r="T167" s="392">
        <f t="shared" ref="T167:T230" si="258">IF($E167&gt;=1998,0,IF($AE167-1997&lt;=0,S167,IF($M167="I",0.25*$K167,IF($M167="II",0.125*$K167,IF($M167="III",0.0625*$K167,IF($M167="IV",0.05*$K167,$K167))))))</f>
        <v>0</v>
      </c>
      <c r="U167" s="393">
        <f t="shared" ref="U167:U230" si="259">T167+R167</f>
        <v>0</v>
      </c>
      <c r="V167" s="393">
        <f t="shared" ref="V167:V230" si="260">IF($E167&gt;=1998,$F167,$F167-U167)</f>
        <v>0</v>
      </c>
      <c r="W167" s="392">
        <f t="shared" ref="W167:W230" si="261">IF($E167&gt;=1999,0,IF($AE167-1998&lt;=0,V167,IF($M167="I",0.25*$K167,IF($M167="II",0.125*$K167,IF($M167="III",0.0625*$K167,IF($M167="IV",0.05*$K167,$K167))))))</f>
        <v>0</v>
      </c>
      <c r="X167" s="393">
        <f t="shared" ref="X167:X230" si="262">W167+U167</f>
        <v>0</v>
      </c>
      <c r="Y167" s="393">
        <f t="shared" ref="Y167:Y230" si="263">IF($E167&gt;=1999,$F167,$F167-X167)</f>
        <v>0</v>
      </c>
      <c r="Z167" s="392">
        <f t="shared" ref="Z167:Z230" si="264">IF($E167&gt;=2000,0,IF($AE167-1999&lt;=0,Y167,IF($M167="I",0.25*$K167,IF($M167="II",0.125*$K167,IF($M167="III",0.0625*$K167,IF($M167="IV",0.05*$K167,$K167))))))</f>
        <v>0</v>
      </c>
      <c r="AA167" s="393">
        <f t="shared" ref="AA167:AA230" si="265">Z167+X167</f>
        <v>0</v>
      </c>
      <c r="AB167" s="393">
        <f t="shared" ref="AB167:AB230" si="266">IF($E167&gt;=2000,$F167,$F167-AA167)</f>
        <v>0</v>
      </c>
      <c r="AC167" s="392">
        <f t="shared" ref="AC167:AC230" si="267">IF($E167&gt;=2001,0,IF($AE167-2000&lt;=0,AB167,IF($M167="I",0.25*$K167,IF($M167="II",0.125*$K167,IF($M167="III",0.0625*$K167,IF($M167="IV",0.05*$K167,$K167))))))</f>
        <v>0</v>
      </c>
      <c r="AD167" s="393">
        <f t="shared" ref="AD167:AD230" si="268">AC167+AA167</f>
        <v>0</v>
      </c>
      <c r="AE167" s="394">
        <f t="shared" si="8"/>
        <v>2021</v>
      </c>
      <c r="AF167" s="393">
        <f t="shared" ref="AF167:AF230" si="269">IF($E167&gt;=2001,$F167,$F167-AD167)</f>
        <v>0</v>
      </c>
      <c r="AG167" s="392">
        <f t="shared" ref="AG167:AG230" si="270">IF($E167&gt;=2002,0,IF($AE167-2001&lt;=0,AF167,IF($M167="I",0.25*$K167*AM167/12,IF($M167="II",0.125*$K167*AM167/12,IF($M167="III",0.0625*$K167*AM167/12,IF($M167="IV",0.05*$K167*AM167/12,$K167))))))</f>
        <v>0</v>
      </c>
      <c r="AH167" s="388">
        <f t="shared" ref="AH167:AH230" si="271">AG167+AD167</f>
        <v>0</v>
      </c>
      <c r="AI167" s="395">
        <f t="shared" ref="AI167:AI230" si="272">IF($E167&gt;=2002,$F167,$F167-AH167)</f>
        <v>0</v>
      </c>
      <c r="AJ167" s="396">
        <f t="shared" ref="AJ167:AJ230" si="273">IF($E167&gt;=2003,0,IF($AE167-2002&lt;=0,AI167,IF($M167="I",0.25*$K167*AN167/12,IF($M167="II",0.125*$K167*AN167/12,IF($M167="III",0.0625*$K167*AN167/12,IF($M167="IV",0.05*$K167*AN167/12,$K167))))))</f>
        <v>0</v>
      </c>
      <c r="AK167" s="388">
        <f t="shared" ref="AK167:AK230" si="274">AJ167+AH167</f>
        <v>0</v>
      </c>
      <c r="AL167" s="397">
        <f t="shared" ref="AL167:AL230" si="275">VLOOKUP(D167,$C$11:$D$22,2,0)</f>
        <v>7</v>
      </c>
      <c r="AM167" s="393">
        <f t="shared" ref="AM167:AM230" si="276">IF(E167&gt;=2001,13-AL167,12)</f>
        <v>6</v>
      </c>
      <c r="AN167" s="393">
        <f t="shared" ref="AN167:AN230" si="277">IF(E167&gt;=2002,13-AL167,12)</f>
        <v>6</v>
      </c>
      <c r="AO167" s="393">
        <f t="shared" ref="AO167:AO230" si="278">IF(E167&gt;=2003,13-AL167,12)</f>
        <v>6</v>
      </c>
      <c r="AP167" s="393">
        <f t="shared" ref="AP167:AP230" si="279">IF(E167&gt;=2004,13-AL167,12)</f>
        <v>6</v>
      </c>
      <c r="AQ167" s="393">
        <f t="shared" ref="AQ167:AQ230" si="280">IF(E167&gt;=2005,13-AL167,12)</f>
        <v>6</v>
      </c>
      <c r="AR167" s="393">
        <f t="shared" ref="AR167:AR230" si="281">IF(E167&gt;=2006,13-AL167,12)</f>
        <v>6</v>
      </c>
      <c r="AS167" s="393">
        <f t="shared" ref="AS167:AS230" si="282">IF(E167&gt;=2007,13-AL167,12)</f>
        <v>6</v>
      </c>
      <c r="AT167" s="393">
        <f t="shared" ref="AT167:AT230" si="283">IF(E167&gt;=2008,13-AL167,12)</f>
        <v>6</v>
      </c>
      <c r="AU167" s="393">
        <f t="shared" ref="AU167:AU230" si="284">IF(E167&gt;=2009,13-AL167,12)</f>
        <v>6</v>
      </c>
      <c r="AV167" s="393">
        <f t="shared" ref="AV167:AV230" si="285">IF(E167&gt;=2010,13-AL167,12)</f>
        <v>6</v>
      </c>
      <c r="AW167" s="393">
        <f t="shared" ref="AW167:AW230" si="286">IF(E167&gt;=2011,13-AL167,12)</f>
        <v>6</v>
      </c>
      <c r="AX167" s="393">
        <f t="shared" ref="AX167:AX230" si="287">IF(E167&gt;=2012,13-AL167,12)</f>
        <v>6</v>
      </c>
      <c r="AY167" s="393">
        <f t="shared" ref="AY167:AY230" si="288">IF(E167&gt;=2013,13-AL167,12)</f>
        <v>6</v>
      </c>
      <c r="AZ167" s="393">
        <f t="shared" ref="AZ167:AZ230" si="289">IF(E167&gt;=2014,13-AL167,12)</f>
        <v>6</v>
      </c>
      <c r="BA167" s="393">
        <f t="shared" ref="BA167:BA230" si="290">IF(E167&gt;=2015,13-AL167,12)</f>
        <v>6</v>
      </c>
      <c r="BB167" s="393">
        <f t="shared" ref="BB167:BB230" si="291">IF(E167&gt;=2016,13-AL167,12)</f>
        <v>6</v>
      </c>
      <c r="BC167" s="393">
        <f t="shared" ref="BC167:BC230" si="292">IF(E167&gt;=2017,13-AL167,12)</f>
        <v>6</v>
      </c>
      <c r="BD167" s="393">
        <f t="shared" si="242"/>
        <v>6</v>
      </c>
      <c r="BE167" s="393">
        <f t="shared" ref="BE167:BE230" si="293">IF(E167&gt;=2019,13-AL167,12)</f>
        <v>12</v>
      </c>
      <c r="BF167" s="393">
        <f t="shared" ref="BF167:BF230" si="294">IF(E167&gt;=2020,13-AL167,12)</f>
        <v>12</v>
      </c>
      <c r="BG167" s="393">
        <f t="shared" ref="BG167:BG230" si="295">IF(E167&gt;=2021,13-AL167,12)</f>
        <v>12</v>
      </c>
      <c r="BH167" s="398">
        <f t="shared" ref="BH167:BH230" si="296">IF($E167&gt;=2003,$F167,$F167-AK167)</f>
        <v>0</v>
      </c>
      <c r="BI167" s="398">
        <f t="shared" ref="BI167:BI230" si="297">IF($E167&gt;=2004,0,IF($AE167-2003&lt;=0,BH167,IF($M167="I",0.25*$K167*AO167/12,IF($M167="II",0.125*$K167*AO167/12,IF($M167="III",0.0625*$K167*AO167/12,IF($M167="IV",0.05*$K167*AO167/12,$K167))))))</f>
        <v>0</v>
      </c>
      <c r="BJ167" s="398">
        <f t="shared" ref="BJ167:BJ230" si="298">BI167+AK167</f>
        <v>0</v>
      </c>
      <c r="BK167" s="398">
        <f t="shared" ref="BK167:BK230" si="299">IF($E167&gt;=2004,$F167,$F167-BJ167)</f>
        <v>0</v>
      </c>
      <c r="BL167" s="398">
        <f t="shared" ref="BL167:BL230" si="300">IF($E167&gt;=2005,0,IF($AE167-2004&lt;=0,BK167,IF($M167="I",0.25*$K167*AP167/12,IF($M167="II",0.125*$K167*AP167/12,IF($M167="III",0.0625*$K167*AP167/12,IF($M167="IV",0.05*$K167*AP167/12,$K167))))))</f>
        <v>0</v>
      </c>
      <c r="BM167" s="387">
        <f t="shared" ref="BM167:BM230" si="301">BJ167+BL167</f>
        <v>0</v>
      </c>
      <c r="BN167" s="398">
        <f t="shared" ref="BN167:BN230" si="302">IF($E167&gt;=2005,$F167,$F167-BM167)</f>
        <v>0</v>
      </c>
      <c r="BO167" s="398">
        <f t="shared" ref="BO167:BO230" si="303">IF($E167&gt;=2006,0,IF($AE167-2005&lt;=0,BN167,IF($M167="I",0.25*$K167*AQ167/12,IF($M167="II",0.125*$K167*AQ167/12,IF($M167="III",0.0625*$K167*AQ167/12,IF($M167="IV",0.05*$K167*AQ167/12,$K167))))))</f>
        <v>0</v>
      </c>
      <c r="BP167" s="398">
        <f t="shared" ref="BP167:BP230" si="304">BM167+BO167</f>
        <v>0</v>
      </c>
      <c r="BQ167" s="398">
        <f t="shared" ref="BQ167:BQ230" si="305">IF($E167&gt;=2006,$F167,$F167-BP167)</f>
        <v>0</v>
      </c>
      <c r="BR167" s="398">
        <f t="shared" ref="BR167:BR230" si="306">IF($E167&gt;=2007,0,IF($AE167-2006&lt;=0,BQ167,IF($M167="I",0.25*$K167*AR167/12,IF($M167="II",0.125*$K167*AR167/12,IF($M167="III",0.0625*$K167*AR167/12,IF($M167="IV",0.05*$K167*AR167/12,$K167))))))</f>
        <v>0</v>
      </c>
      <c r="BS167" s="398">
        <f t="shared" ref="BS167:BS230" si="307">BP167+BR167</f>
        <v>0</v>
      </c>
      <c r="BT167" s="398">
        <f t="shared" ref="BT167:BT230" si="308">IF($E167&gt;=2007,$F167,$F167-BS167)</f>
        <v>0</v>
      </c>
      <c r="BU167" s="398">
        <f t="shared" ref="BU167:BU230" si="309">IF($E167&gt;=2008,0,IF($AE167-2007&lt;=0,BT167,IF($M167="I",0.25*$K167*AS167/12,IF($M167="II",0.125*$K167*AS167/12,IF($M167="III",0.0625*$K167*AS167/12,IF($M167="IV",0.05*$K167*AS167/12,$K167))))))</f>
        <v>0</v>
      </c>
      <c r="BV167" s="398">
        <f t="shared" ref="BV167:BV230" si="310">BS167+BU167</f>
        <v>0</v>
      </c>
      <c r="BW167" s="398">
        <f t="shared" ref="BW167:BW230" si="311">IF($E167&gt;=2008,$F167,$F167-BV167)</f>
        <v>0</v>
      </c>
      <c r="BX167" s="398">
        <f t="shared" ref="BX167:BX230" si="312">IF($E167&gt;=2009,0,IF($AE167-2008&lt;=0,BW167,IF($M167="I",0.25*$K167*AT167/12,IF($M167="II",0.125*$K167*AT167/12,IF($M167="III",0.0625*$K167*AT167/12,IF($M167="IV",0.05*$K167*AT167/12,$K167))))))</f>
        <v>0</v>
      </c>
      <c r="BY167" s="398">
        <f t="shared" ref="BY167:BY230" si="313">BV167+BX167</f>
        <v>0</v>
      </c>
      <c r="BZ167" s="398">
        <f t="shared" ref="BZ167:BZ230" si="314">IF($E167&gt;=2009,$F167,$F167-BY167)</f>
        <v>0</v>
      </c>
      <c r="CA167" s="398">
        <f t="shared" ref="CA167:CA230" si="315">IF($E167&gt;=2010,0,IF($AE167-2009&lt;=0,BZ167,IF($M167="I",0.25*$K167*AU167/12,IF($M167="II",0.125*$K167*AU167/12,IF($M167="III",0.0625*$K167*AU167/12,IF($M167="IV",0.05*$K167*AU167/12,$K167))))))</f>
        <v>0</v>
      </c>
      <c r="CB167" s="398">
        <f t="shared" ref="CB167:CB230" si="316">BY167+CA167</f>
        <v>0</v>
      </c>
      <c r="CC167" s="398">
        <f t="shared" ref="CC167:CC230" si="317">IF($E167&gt;=2010,$F167,$F167-CB167)</f>
        <v>0</v>
      </c>
      <c r="CD167" s="398">
        <f t="shared" ref="CD167:CD230" si="318">IF($E167&gt;=2011,0,IF($AE167-2010&lt;=0,CC167,IF($M167="I",0.25*$K167*AV167/12,IF($M167="II",0.125*$K167*AV167/12,IF($M167="III",0.0625*$K167*AV167/12,IF($M167="IV",0.05*$K167*AV167/12,$K167))))))</f>
        <v>0</v>
      </c>
      <c r="CE167" s="398">
        <f t="shared" ref="CE167:CE230" si="319">CB167+CD167</f>
        <v>0</v>
      </c>
      <c r="CF167" s="398">
        <f t="shared" ref="CF167:CF230" si="320">IF($E167&gt;=2011,$F167,$F167-CE167)</f>
        <v>0</v>
      </c>
      <c r="CG167" s="398">
        <f t="shared" ref="CG167:CG230" si="321">IF($E167&gt;=2012,0,IF($AE167-2011&lt;=0,CF167,IF($M167="I",0.25*$K167*AW167/12,IF($M167="II",0.125*$K167*AW167/12,IF($M167="III",0.0625*$K167*AW167/12,IF($M167="IV",0.05*$K167*AW167/12,$K167))))))</f>
        <v>0</v>
      </c>
      <c r="CH167" s="398">
        <f t="shared" ref="CH167:CH230" si="322">CE167+CG167</f>
        <v>0</v>
      </c>
      <c r="CI167" s="398">
        <f t="shared" ref="CI167:CI230" si="323">IF($E167&gt;=2012,$F167,$F167-CH167)</f>
        <v>0</v>
      </c>
      <c r="CJ167" s="399"/>
      <c r="CK167" s="400" t="s">
        <v>339</v>
      </c>
      <c r="CL167" s="399">
        <f t="shared" ref="CL167:CL230" si="324">IF($E167&gt;=2013,0,IF($AE167-2012&lt;=0,CI167,IF($M167="I",0.25*$K167*AX167/12,IF($M167="II",0.125*$K167*AX167/12,IF($M167="III",0.0625*$K167*AX167/12,IF($M167="IV",0.05*$K167*AX167/12,$K167))))))</f>
        <v>0</v>
      </c>
      <c r="CM167" s="399">
        <f t="shared" ref="CM167:CM230" si="325">CH167+CL167</f>
        <v>0</v>
      </c>
      <c r="CN167" s="399">
        <f t="shared" ref="CN167:CN230" si="326">IF($E167&gt;=2013,$F167,$F167-CM167)</f>
        <v>0</v>
      </c>
      <c r="CO167" s="399">
        <f t="shared" ref="CO167:CO230" si="327">IF($E167&gt;=2014,0,IF($AE167-2013&lt;=0,CN167,IF($M167="I",0.25*$K167*AY167/12,IF($M167="II",0.125*$K167*AY167/12,IF($M167="III",0.0625*$K167*AY167/12,IF($M167="IV",0.05*$K167*AY167/12,$K167))))))</f>
        <v>0</v>
      </c>
      <c r="CP167" s="399">
        <f t="shared" ref="CP167:CP230" si="328">CM167+CO167</f>
        <v>0</v>
      </c>
      <c r="CQ167" s="399">
        <f t="shared" ref="CQ167:CQ230" si="329">IF($E167&gt;=2014,$F167,$F167-CP167)</f>
        <v>0</v>
      </c>
      <c r="CR167" s="399">
        <f t="shared" ref="CR167:CR230" si="330">IF($E167&gt;=2015,0,IF($AE167-2014&lt;=0,CQ167,IF($M167="I",0.25*$K167*AZ167/12,IF($M167="II",0.125*$K167*AZ167/12,IF($M167="III",0.0625*$K167*AZ167/12,IF($M167="IV",0.05*$K167*AZ167/12,$K167))))))</f>
        <v>0</v>
      </c>
      <c r="CS167" s="399">
        <f t="shared" ref="CS167:CS230" si="331">CP167+CR167</f>
        <v>0</v>
      </c>
      <c r="CT167" s="399">
        <f t="shared" ref="CT167:CT230" si="332">IF($E167&gt;=2015,$F167,$F167-CS167)</f>
        <v>0</v>
      </c>
      <c r="CU167" s="399">
        <f t="shared" ref="CU167:CU230" si="333">IF($E167&gt;=2016,0,IF($AE167-2015&lt;=0,CT167,IF($M167="I",0.25*$K167*BA167/12,IF($M167="II",0.125*$K167*BA167/12,IF($M167="III",0.0625*$K167*BA167/12,IF($M167="IV",0.05*$K167*BA167/12,$K167))))))</f>
        <v>0</v>
      </c>
      <c r="CV167" s="399">
        <f t="shared" ref="CV167:CV230" si="334">CS167+CU167</f>
        <v>0</v>
      </c>
      <c r="CW167" s="399">
        <f t="shared" ref="CW167:CW230" si="335">IF($E167&gt;=2016,$F167,$F167-CV167)</f>
        <v>0</v>
      </c>
      <c r="CX167" s="399">
        <f t="shared" ref="CX167:CX230" si="336">IF($E167&gt;=2017,0,IF($AE167-2016&lt;=0,CW167,IF($M167="I",0.25*$K167*BB167/12,IF($M167="II",0.125*$K167*BB167/12,IF($M167="III",0.0625*$K167*BB167/12,IF($M167="IV",0.05*$K167*BB167/12,$K167))))))</f>
        <v>0</v>
      </c>
      <c r="CY167" s="399">
        <f t="shared" ref="CY167:CY230" si="337">CV167+CX167</f>
        <v>0</v>
      </c>
      <c r="CZ167" s="399">
        <f t="shared" ref="CZ167:CZ230" si="338">IF($E167&gt;=2017,$F167,$F167-CY167)</f>
        <v>0</v>
      </c>
      <c r="DA167" s="399">
        <f t="shared" ref="DA167:DA230" si="339">IF($E167&gt;=2018,0,IF($AE167-2017&lt;=0,CZ167,IF($M167="I",0.25*$K167*BC167/12,IF($M167="II",0.125*$K167*BC167/12,IF($M167="III",0.0625*$K167*BC167/12,IF($M167="IV",0.05*$K167*BC167/12,$K167))))))</f>
        <v>0</v>
      </c>
      <c r="DB167" s="399">
        <f t="shared" ref="DB167:DB230" si="340">CY167+DA167</f>
        <v>0</v>
      </c>
      <c r="DC167" s="399">
        <f t="shared" ref="DC167:DC230" si="341">IF($E167&gt;=2018,$F167,$F167-DB167)</f>
        <v>0</v>
      </c>
      <c r="DD167" s="399">
        <f t="shared" ref="DD167:DD230" si="342">IF($E167&gt;=2019,0,IF($AE167-2018&lt;=0,DC167,IF($M167="I",0.25*$K167*BD167/12,IF($M167="II",0.125*$K167*BD167/12,IF($M167="III",0.0625*$K167*BD167/12,IF($M167="IV",0.05*$K167*BD167/12,$K167))))))</f>
        <v>0</v>
      </c>
      <c r="DE167" s="399">
        <f t="shared" ref="DE167:DE230" si="343">DB167+DD167</f>
        <v>0</v>
      </c>
      <c r="DF167" s="399">
        <f t="shared" si="239"/>
        <v>0</v>
      </c>
      <c r="DG167" s="399">
        <f t="shared" ref="DG167:DG230" si="344">IF($E167&gt;=2020,0,IF($AE167-2019&lt;=0,DF167,IF($M167="I",0.25*$K167*BE167/12,IF($M167="II",0.125*$K167*BE167/12,IF($M167="III",0.0625*$K167*BE167/12,IF($M167="IV",0.05*$K167*BE167/12,$K167))))))</f>
        <v>0</v>
      </c>
      <c r="DH167" s="399">
        <f t="shared" si="240"/>
        <v>0</v>
      </c>
      <c r="DI167" s="399">
        <f t="shared" si="241"/>
        <v>0</v>
      </c>
      <c r="DJ167" s="399">
        <f t="shared" ref="DJ167:DJ230" si="345">IF($E167&gt;=2021,0,IF($AE167-2020&lt;=0,DI167,IF($M167="I",0.25*$K167*BF167/12,IF($M167="II",0.125*$K167*BF167/12,IF($M167="III",0.0625*$K167*BF167/12,IF($M167="IV",0.05*$K167*BF167/12,$K167))))))</f>
        <v>0</v>
      </c>
      <c r="DK167" s="399">
        <f t="shared" si="236"/>
        <v>0</v>
      </c>
      <c r="DL167" s="399">
        <f t="shared" si="237"/>
        <v>0</v>
      </c>
      <c r="DM167" s="399">
        <f t="shared" si="234"/>
        <v>0</v>
      </c>
      <c r="DN167" s="399">
        <f t="shared" si="238"/>
        <v>0</v>
      </c>
      <c r="DO167" s="399">
        <f t="shared" ref="DO167:DO230" si="346">IF($E167&gt;=2022,$F167,$F167-DN167)</f>
        <v>0</v>
      </c>
      <c r="DP167" s="398"/>
      <c r="DQ167" s="399"/>
      <c r="DR167" s="399"/>
      <c r="DS167" s="399">
        <f t="shared" si="235"/>
        <v>0</v>
      </c>
      <c r="DT167" s="399">
        <f t="shared" si="243"/>
        <v>0</v>
      </c>
      <c r="DU167" s="399"/>
      <c r="DV167" s="411"/>
      <c r="DW167" s="645"/>
    </row>
    <row r="168" spans="1:127" ht="20.100000000000001" hidden="1" customHeight="1">
      <c r="A168" s="663">
        <f t="shared" si="244"/>
        <v>132</v>
      </c>
      <c r="B168" s="664" t="s">
        <v>380</v>
      </c>
      <c r="C168" s="385" t="s">
        <v>344</v>
      </c>
      <c r="D168" s="385" t="s">
        <v>226</v>
      </c>
      <c r="E168" s="385">
        <v>2018</v>
      </c>
      <c r="F168" s="386"/>
      <c r="G168" s="387">
        <f t="shared" si="245"/>
        <v>4</v>
      </c>
      <c r="H168" s="387">
        <f t="shared" si="246"/>
        <v>0</v>
      </c>
      <c r="I168" s="387">
        <f t="shared" si="247"/>
        <v>4</v>
      </c>
      <c r="J168" s="388">
        <f t="shared" si="248"/>
        <v>0</v>
      </c>
      <c r="K168" s="389">
        <f t="shared" si="249"/>
        <v>0</v>
      </c>
      <c r="L168" s="390">
        <f t="shared" si="250"/>
        <v>0.5</v>
      </c>
      <c r="M168" s="391" t="str">
        <f t="shared" si="251"/>
        <v>I</v>
      </c>
      <c r="N168" s="389">
        <f t="shared" si="252"/>
        <v>0</v>
      </c>
      <c r="O168" s="388">
        <f t="shared" si="253"/>
        <v>0</v>
      </c>
      <c r="P168" s="388">
        <f t="shared" si="254"/>
        <v>0</v>
      </c>
      <c r="Q168" s="392">
        <f t="shared" si="255"/>
        <v>0</v>
      </c>
      <c r="R168" s="393">
        <f t="shared" si="256"/>
        <v>0</v>
      </c>
      <c r="S168" s="393">
        <f t="shared" si="257"/>
        <v>0</v>
      </c>
      <c r="T168" s="392">
        <f t="shared" si="258"/>
        <v>0</v>
      </c>
      <c r="U168" s="393">
        <f t="shared" si="259"/>
        <v>0</v>
      </c>
      <c r="V168" s="393">
        <f t="shared" si="260"/>
        <v>0</v>
      </c>
      <c r="W168" s="392">
        <f t="shared" si="261"/>
        <v>0</v>
      </c>
      <c r="X168" s="393">
        <f t="shared" si="262"/>
        <v>0</v>
      </c>
      <c r="Y168" s="393">
        <f t="shared" si="263"/>
        <v>0</v>
      </c>
      <c r="Z168" s="392">
        <f t="shared" si="264"/>
        <v>0</v>
      </c>
      <c r="AA168" s="393">
        <f t="shared" si="265"/>
        <v>0</v>
      </c>
      <c r="AB168" s="393">
        <f t="shared" si="266"/>
        <v>0</v>
      </c>
      <c r="AC168" s="392">
        <f t="shared" si="267"/>
        <v>0</v>
      </c>
      <c r="AD168" s="393">
        <f t="shared" si="268"/>
        <v>0</v>
      </c>
      <c r="AE168" s="394">
        <f t="shared" si="8"/>
        <v>2021</v>
      </c>
      <c r="AF168" s="393">
        <f t="shared" si="269"/>
        <v>0</v>
      </c>
      <c r="AG168" s="392">
        <f t="shared" si="270"/>
        <v>0</v>
      </c>
      <c r="AH168" s="388">
        <f t="shared" si="271"/>
        <v>0</v>
      </c>
      <c r="AI168" s="395">
        <f t="shared" si="272"/>
        <v>0</v>
      </c>
      <c r="AJ168" s="396">
        <f t="shared" si="273"/>
        <v>0</v>
      </c>
      <c r="AK168" s="388">
        <f t="shared" si="274"/>
        <v>0</v>
      </c>
      <c r="AL168" s="397">
        <f t="shared" si="275"/>
        <v>7</v>
      </c>
      <c r="AM168" s="393">
        <f t="shared" si="276"/>
        <v>6</v>
      </c>
      <c r="AN168" s="393">
        <f t="shared" si="277"/>
        <v>6</v>
      </c>
      <c r="AO168" s="393">
        <f t="shared" si="278"/>
        <v>6</v>
      </c>
      <c r="AP168" s="393">
        <f t="shared" si="279"/>
        <v>6</v>
      </c>
      <c r="AQ168" s="393">
        <f t="shared" si="280"/>
        <v>6</v>
      </c>
      <c r="AR168" s="393">
        <f t="shared" si="281"/>
        <v>6</v>
      </c>
      <c r="AS168" s="393">
        <f t="shared" si="282"/>
        <v>6</v>
      </c>
      <c r="AT168" s="393">
        <f t="shared" si="283"/>
        <v>6</v>
      </c>
      <c r="AU168" s="393">
        <f t="shared" si="284"/>
        <v>6</v>
      </c>
      <c r="AV168" s="393">
        <f t="shared" si="285"/>
        <v>6</v>
      </c>
      <c r="AW168" s="393">
        <f t="shared" si="286"/>
        <v>6</v>
      </c>
      <c r="AX168" s="393">
        <f t="shared" si="287"/>
        <v>6</v>
      </c>
      <c r="AY168" s="393">
        <f t="shared" si="288"/>
        <v>6</v>
      </c>
      <c r="AZ168" s="393">
        <f t="shared" si="289"/>
        <v>6</v>
      </c>
      <c r="BA168" s="393">
        <f t="shared" si="290"/>
        <v>6</v>
      </c>
      <c r="BB168" s="393">
        <f t="shared" si="291"/>
        <v>6</v>
      </c>
      <c r="BC168" s="393">
        <f t="shared" si="292"/>
        <v>6</v>
      </c>
      <c r="BD168" s="393">
        <f t="shared" si="242"/>
        <v>6</v>
      </c>
      <c r="BE168" s="393">
        <f t="shared" si="293"/>
        <v>12</v>
      </c>
      <c r="BF168" s="393">
        <f t="shared" si="294"/>
        <v>12</v>
      </c>
      <c r="BG168" s="393">
        <f t="shared" si="295"/>
        <v>12</v>
      </c>
      <c r="BH168" s="398">
        <f t="shared" si="296"/>
        <v>0</v>
      </c>
      <c r="BI168" s="398">
        <f t="shared" si="297"/>
        <v>0</v>
      </c>
      <c r="BJ168" s="398">
        <f t="shared" si="298"/>
        <v>0</v>
      </c>
      <c r="BK168" s="398">
        <f t="shared" si="299"/>
        <v>0</v>
      </c>
      <c r="BL168" s="398">
        <f t="shared" si="300"/>
        <v>0</v>
      </c>
      <c r="BM168" s="387">
        <f t="shared" si="301"/>
        <v>0</v>
      </c>
      <c r="BN168" s="398">
        <f t="shared" si="302"/>
        <v>0</v>
      </c>
      <c r="BO168" s="398">
        <f t="shared" si="303"/>
        <v>0</v>
      </c>
      <c r="BP168" s="398">
        <f t="shared" si="304"/>
        <v>0</v>
      </c>
      <c r="BQ168" s="398">
        <f t="shared" si="305"/>
        <v>0</v>
      </c>
      <c r="BR168" s="398">
        <f t="shared" si="306"/>
        <v>0</v>
      </c>
      <c r="BS168" s="398">
        <f t="shared" si="307"/>
        <v>0</v>
      </c>
      <c r="BT168" s="398">
        <f t="shared" si="308"/>
        <v>0</v>
      </c>
      <c r="BU168" s="398">
        <f t="shared" si="309"/>
        <v>0</v>
      </c>
      <c r="BV168" s="398">
        <f t="shared" si="310"/>
        <v>0</v>
      </c>
      <c r="BW168" s="398">
        <f t="shared" si="311"/>
        <v>0</v>
      </c>
      <c r="BX168" s="398">
        <f t="shared" si="312"/>
        <v>0</v>
      </c>
      <c r="BY168" s="398">
        <f t="shared" si="313"/>
        <v>0</v>
      </c>
      <c r="BZ168" s="398">
        <f t="shared" si="314"/>
        <v>0</v>
      </c>
      <c r="CA168" s="398">
        <f t="shared" si="315"/>
        <v>0</v>
      </c>
      <c r="CB168" s="398">
        <f t="shared" si="316"/>
        <v>0</v>
      </c>
      <c r="CC168" s="398">
        <f t="shared" si="317"/>
        <v>0</v>
      </c>
      <c r="CD168" s="398">
        <f t="shared" si="318"/>
        <v>0</v>
      </c>
      <c r="CE168" s="398">
        <f t="shared" si="319"/>
        <v>0</v>
      </c>
      <c r="CF168" s="398">
        <f t="shared" si="320"/>
        <v>0</v>
      </c>
      <c r="CG168" s="398">
        <f t="shared" si="321"/>
        <v>0</v>
      </c>
      <c r="CH168" s="398">
        <f t="shared" si="322"/>
        <v>0</v>
      </c>
      <c r="CI168" s="398">
        <f t="shared" si="323"/>
        <v>0</v>
      </c>
      <c r="CJ168" s="399"/>
      <c r="CK168" s="400" t="s">
        <v>339</v>
      </c>
      <c r="CL168" s="399">
        <f t="shared" si="324"/>
        <v>0</v>
      </c>
      <c r="CM168" s="399">
        <f t="shared" si="325"/>
        <v>0</v>
      </c>
      <c r="CN168" s="399">
        <f t="shared" si="326"/>
        <v>0</v>
      </c>
      <c r="CO168" s="399">
        <f t="shared" si="327"/>
        <v>0</v>
      </c>
      <c r="CP168" s="399">
        <f t="shared" si="328"/>
        <v>0</v>
      </c>
      <c r="CQ168" s="399">
        <f t="shared" si="329"/>
        <v>0</v>
      </c>
      <c r="CR168" s="399">
        <f t="shared" si="330"/>
        <v>0</v>
      </c>
      <c r="CS168" s="399">
        <f t="shared" si="331"/>
        <v>0</v>
      </c>
      <c r="CT168" s="399">
        <f t="shared" si="332"/>
        <v>0</v>
      </c>
      <c r="CU168" s="399">
        <f t="shared" si="333"/>
        <v>0</v>
      </c>
      <c r="CV168" s="399">
        <f t="shared" si="334"/>
        <v>0</v>
      </c>
      <c r="CW168" s="399">
        <f t="shared" si="335"/>
        <v>0</v>
      </c>
      <c r="CX168" s="399">
        <f t="shared" si="336"/>
        <v>0</v>
      </c>
      <c r="CY168" s="399">
        <f t="shared" si="337"/>
        <v>0</v>
      </c>
      <c r="CZ168" s="399">
        <f t="shared" si="338"/>
        <v>0</v>
      </c>
      <c r="DA168" s="399">
        <f t="shared" si="339"/>
        <v>0</v>
      </c>
      <c r="DB168" s="399">
        <f t="shared" si="340"/>
        <v>0</v>
      </c>
      <c r="DC168" s="399">
        <f t="shared" si="341"/>
        <v>0</v>
      </c>
      <c r="DD168" s="399">
        <f t="shared" si="342"/>
        <v>0</v>
      </c>
      <c r="DE168" s="399">
        <f t="shared" si="343"/>
        <v>0</v>
      </c>
      <c r="DF168" s="399">
        <f t="shared" si="239"/>
        <v>0</v>
      </c>
      <c r="DG168" s="399">
        <f t="shared" si="344"/>
        <v>0</v>
      </c>
      <c r="DH168" s="399">
        <f t="shared" si="240"/>
        <v>0</v>
      </c>
      <c r="DI168" s="399">
        <f t="shared" si="241"/>
        <v>0</v>
      </c>
      <c r="DJ168" s="399">
        <f t="shared" si="345"/>
        <v>0</v>
      </c>
      <c r="DK168" s="399">
        <f t="shared" si="236"/>
        <v>0</v>
      </c>
      <c r="DL168" s="399">
        <f t="shared" si="237"/>
        <v>0</v>
      </c>
      <c r="DM168" s="399">
        <f t="shared" si="234"/>
        <v>0</v>
      </c>
      <c r="DN168" s="399">
        <f t="shared" si="238"/>
        <v>0</v>
      </c>
      <c r="DO168" s="399">
        <f t="shared" si="346"/>
        <v>0</v>
      </c>
      <c r="DP168" s="398"/>
      <c r="DQ168" s="399"/>
      <c r="DR168" s="399"/>
      <c r="DS168" s="399">
        <f t="shared" si="235"/>
        <v>0</v>
      </c>
      <c r="DT168" s="399">
        <f t="shared" si="243"/>
        <v>0</v>
      </c>
      <c r="DU168" s="399"/>
      <c r="DV168" s="411"/>
      <c r="DW168" s="645"/>
    </row>
    <row r="169" spans="1:127" ht="20.100000000000001" hidden="1" customHeight="1">
      <c r="A169" s="663">
        <f t="shared" si="244"/>
        <v>133</v>
      </c>
      <c r="B169" s="664" t="s">
        <v>380</v>
      </c>
      <c r="C169" s="385" t="s">
        <v>344</v>
      </c>
      <c r="D169" s="385" t="s">
        <v>226</v>
      </c>
      <c r="E169" s="385">
        <v>2018</v>
      </c>
      <c r="F169" s="386"/>
      <c r="G169" s="387">
        <f t="shared" si="245"/>
        <v>4</v>
      </c>
      <c r="H169" s="387">
        <f t="shared" si="246"/>
        <v>0</v>
      </c>
      <c r="I169" s="387">
        <f t="shared" si="247"/>
        <v>4</v>
      </c>
      <c r="J169" s="388">
        <f t="shared" si="248"/>
        <v>0</v>
      </c>
      <c r="K169" s="389">
        <f t="shared" si="249"/>
        <v>0</v>
      </c>
      <c r="L169" s="390">
        <f t="shared" si="250"/>
        <v>0.5</v>
      </c>
      <c r="M169" s="391" t="str">
        <f t="shared" si="251"/>
        <v>I</v>
      </c>
      <c r="N169" s="389">
        <f t="shared" si="252"/>
        <v>0</v>
      </c>
      <c r="O169" s="388">
        <f t="shared" si="253"/>
        <v>0</v>
      </c>
      <c r="P169" s="388">
        <f t="shared" si="254"/>
        <v>0</v>
      </c>
      <c r="Q169" s="392">
        <f t="shared" si="255"/>
        <v>0</v>
      </c>
      <c r="R169" s="393">
        <f t="shared" si="256"/>
        <v>0</v>
      </c>
      <c r="S169" s="393">
        <f t="shared" si="257"/>
        <v>0</v>
      </c>
      <c r="T169" s="392">
        <f t="shared" si="258"/>
        <v>0</v>
      </c>
      <c r="U169" s="393">
        <f t="shared" si="259"/>
        <v>0</v>
      </c>
      <c r="V169" s="393">
        <f t="shared" si="260"/>
        <v>0</v>
      </c>
      <c r="W169" s="392">
        <f t="shared" si="261"/>
        <v>0</v>
      </c>
      <c r="X169" s="393">
        <f t="shared" si="262"/>
        <v>0</v>
      </c>
      <c r="Y169" s="393">
        <f t="shared" si="263"/>
        <v>0</v>
      </c>
      <c r="Z169" s="392">
        <f t="shared" si="264"/>
        <v>0</v>
      </c>
      <c r="AA169" s="393">
        <f t="shared" si="265"/>
        <v>0</v>
      </c>
      <c r="AB169" s="393">
        <f t="shared" si="266"/>
        <v>0</v>
      </c>
      <c r="AC169" s="392">
        <f t="shared" si="267"/>
        <v>0</v>
      </c>
      <c r="AD169" s="393">
        <f t="shared" si="268"/>
        <v>0</v>
      </c>
      <c r="AE169" s="394">
        <f t="shared" si="8"/>
        <v>2021</v>
      </c>
      <c r="AF169" s="393">
        <f t="shared" si="269"/>
        <v>0</v>
      </c>
      <c r="AG169" s="392">
        <f t="shared" si="270"/>
        <v>0</v>
      </c>
      <c r="AH169" s="388">
        <f t="shared" si="271"/>
        <v>0</v>
      </c>
      <c r="AI169" s="395">
        <f t="shared" si="272"/>
        <v>0</v>
      </c>
      <c r="AJ169" s="396">
        <f t="shared" si="273"/>
        <v>0</v>
      </c>
      <c r="AK169" s="388">
        <f t="shared" si="274"/>
        <v>0</v>
      </c>
      <c r="AL169" s="397">
        <f t="shared" si="275"/>
        <v>7</v>
      </c>
      <c r="AM169" s="393">
        <f t="shared" si="276"/>
        <v>6</v>
      </c>
      <c r="AN169" s="393">
        <f t="shared" si="277"/>
        <v>6</v>
      </c>
      <c r="AO169" s="393">
        <f t="shared" si="278"/>
        <v>6</v>
      </c>
      <c r="AP169" s="393">
        <f t="shared" si="279"/>
        <v>6</v>
      </c>
      <c r="AQ169" s="393">
        <f t="shared" si="280"/>
        <v>6</v>
      </c>
      <c r="AR169" s="393">
        <f t="shared" si="281"/>
        <v>6</v>
      </c>
      <c r="AS169" s="393">
        <f t="shared" si="282"/>
        <v>6</v>
      </c>
      <c r="AT169" s="393">
        <f t="shared" si="283"/>
        <v>6</v>
      </c>
      <c r="AU169" s="393">
        <f t="shared" si="284"/>
        <v>6</v>
      </c>
      <c r="AV169" s="393">
        <f t="shared" si="285"/>
        <v>6</v>
      </c>
      <c r="AW169" s="393">
        <f t="shared" si="286"/>
        <v>6</v>
      </c>
      <c r="AX169" s="393">
        <f t="shared" si="287"/>
        <v>6</v>
      </c>
      <c r="AY169" s="393">
        <f t="shared" si="288"/>
        <v>6</v>
      </c>
      <c r="AZ169" s="393">
        <f t="shared" si="289"/>
        <v>6</v>
      </c>
      <c r="BA169" s="393">
        <f t="shared" si="290"/>
        <v>6</v>
      </c>
      <c r="BB169" s="393">
        <f t="shared" si="291"/>
        <v>6</v>
      </c>
      <c r="BC169" s="393">
        <f t="shared" si="292"/>
        <v>6</v>
      </c>
      <c r="BD169" s="393">
        <f t="shared" si="242"/>
        <v>6</v>
      </c>
      <c r="BE169" s="393">
        <f t="shared" si="293"/>
        <v>12</v>
      </c>
      <c r="BF169" s="393">
        <f t="shared" si="294"/>
        <v>12</v>
      </c>
      <c r="BG169" s="393">
        <f t="shared" si="295"/>
        <v>12</v>
      </c>
      <c r="BH169" s="398">
        <f t="shared" si="296"/>
        <v>0</v>
      </c>
      <c r="BI169" s="398">
        <f t="shared" si="297"/>
        <v>0</v>
      </c>
      <c r="BJ169" s="398">
        <f t="shared" si="298"/>
        <v>0</v>
      </c>
      <c r="BK169" s="398">
        <f t="shared" si="299"/>
        <v>0</v>
      </c>
      <c r="BL169" s="398">
        <f t="shared" si="300"/>
        <v>0</v>
      </c>
      <c r="BM169" s="387">
        <f t="shared" si="301"/>
        <v>0</v>
      </c>
      <c r="BN169" s="398">
        <f t="shared" si="302"/>
        <v>0</v>
      </c>
      <c r="BO169" s="398">
        <f t="shared" si="303"/>
        <v>0</v>
      </c>
      <c r="BP169" s="398">
        <f t="shared" si="304"/>
        <v>0</v>
      </c>
      <c r="BQ169" s="398">
        <f t="shared" si="305"/>
        <v>0</v>
      </c>
      <c r="BR169" s="398">
        <f t="shared" si="306"/>
        <v>0</v>
      </c>
      <c r="BS169" s="398">
        <f t="shared" si="307"/>
        <v>0</v>
      </c>
      <c r="BT169" s="398">
        <f t="shared" si="308"/>
        <v>0</v>
      </c>
      <c r="BU169" s="398">
        <f t="shared" si="309"/>
        <v>0</v>
      </c>
      <c r="BV169" s="398">
        <f t="shared" si="310"/>
        <v>0</v>
      </c>
      <c r="BW169" s="398">
        <f t="shared" si="311"/>
        <v>0</v>
      </c>
      <c r="BX169" s="398">
        <f t="shared" si="312"/>
        <v>0</v>
      </c>
      <c r="BY169" s="398">
        <f t="shared" si="313"/>
        <v>0</v>
      </c>
      <c r="BZ169" s="398">
        <f t="shared" si="314"/>
        <v>0</v>
      </c>
      <c r="CA169" s="398">
        <f t="shared" si="315"/>
        <v>0</v>
      </c>
      <c r="CB169" s="398">
        <f t="shared" si="316"/>
        <v>0</v>
      </c>
      <c r="CC169" s="398">
        <f t="shared" si="317"/>
        <v>0</v>
      </c>
      <c r="CD169" s="398">
        <f t="shared" si="318"/>
        <v>0</v>
      </c>
      <c r="CE169" s="398">
        <f t="shared" si="319"/>
        <v>0</v>
      </c>
      <c r="CF169" s="398">
        <f t="shared" si="320"/>
        <v>0</v>
      </c>
      <c r="CG169" s="398">
        <f t="shared" si="321"/>
        <v>0</v>
      </c>
      <c r="CH169" s="398">
        <f t="shared" si="322"/>
        <v>0</v>
      </c>
      <c r="CI169" s="398">
        <f t="shared" si="323"/>
        <v>0</v>
      </c>
      <c r="CJ169" s="399"/>
      <c r="CK169" s="400" t="s">
        <v>339</v>
      </c>
      <c r="CL169" s="399">
        <f t="shared" si="324"/>
        <v>0</v>
      </c>
      <c r="CM169" s="399">
        <f t="shared" si="325"/>
        <v>0</v>
      </c>
      <c r="CN169" s="399">
        <f t="shared" si="326"/>
        <v>0</v>
      </c>
      <c r="CO169" s="399">
        <f t="shared" si="327"/>
        <v>0</v>
      </c>
      <c r="CP169" s="399">
        <f t="shared" si="328"/>
        <v>0</v>
      </c>
      <c r="CQ169" s="399">
        <f t="shared" si="329"/>
        <v>0</v>
      </c>
      <c r="CR169" s="399">
        <f t="shared" si="330"/>
        <v>0</v>
      </c>
      <c r="CS169" s="399">
        <f t="shared" si="331"/>
        <v>0</v>
      </c>
      <c r="CT169" s="399">
        <f t="shared" si="332"/>
        <v>0</v>
      </c>
      <c r="CU169" s="399">
        <f t="shared" si="333"/>
        <v>0</v>
      </c>
      <c r="CV169" s="399">
        <f t="shared" si="334"/>
        <v>0</v>
      </c>
      <c r="CW169" s="399">
        <f t="shared" si="335"/>
        <v>0</v>
      </c>
      <c r="CX169" s="399">
        <f t="shared" si="336"/>
        <v>0</v>
      </c>
      <c r="CY169" s="399">
        <f t="shared" si="337"/>
        <v>0</v>
      </c>
      <c r="CZ169" s="399">
        <f t="shared" si="338"/>
        <v>0</v>
      </c>
      <c r="DA169" s="399">
        <f t="shared" si="339"/>
        <v>0</v>
      </c>
      <c r="DB169" s="399">
        <f t="shared" si="340"/>
        <v>0</v>
      </c>
      <c r="DC169" s="399">
        <f t="shared" si="341"/>
        <v>0</v>
      </c>
      <c r="DD169" s="399">
        <f t="shared" si="342"/>
        <v>0</v>
      </c>
      <c r="DE169" s="399">
        <f t="shared" si="343"/>
        <v>0</v>
      </c>
      <c r="DF169" s="399">
        <f t="shared" si="239"/>
        <v>0</v>
      </c>
      <c r="DG169" s="399">
        <f t="shared" si="344"/>
        <v>0</v>
      </c>
      <c r="DH169" s="399">
        <f t="shared" si="240"/>
        <v>0</v>
      </c>
      <c r="DI169" s="399">
        <f t="shared" si="241"/>
        <v>0</v>
      </c>
      <c r="DJ169" s="399">
        <f t="shared" si="345"/>
        <v>0</v>
      </c>
      <c r="DK169" s="399">
        <f t="shared" si="236"/>
        <v>0</v>
      </c>
      <c r="DL169" s="399">
        <f t="shared" si="237"/>
        <v>0</v>
      </c>
      <c r="DM169" s="399">
        <f t="shared" ref="DM169:DM232" si="347">IF($E169&gt;=2022,0,IF($AE169-2021&lt;=0,DL169,IF($M169="I",0.25*$K169*BG169/12,IF($M169="II",0.125*$K169*BG169/12,IF($M169="III",0.0625*$K169*BG169/12,IF($M169="IV",0.05*$K169*BG169/12,$K169))))))</f>
        <v>0</v>
      </c>
      <c r="DN169" s="399">
        <f t="shared" si="238"/>
        <v>0</v>
      </c>
      <c r="DO169" s="399">
        <f t="shared" si="346"/>
        <v>0</v>
      </c>
      <c r="DP169" s="398"/>
      <c r="DQ169" s="399"/>
      <c r="DR169" s="399"/>
      <c r="DS169" s="399">
        <f t="shared" si="235"/>
        <v>0</v>
      </c>
      <c r="DT169" s="399">
        <f t="shared" si="243"/>
        <v>0</v>
      </c>
      <c r="DU169" s="399"/>
      <c r="DV169" s="411"/>
      <c r="DW169" s="645"/>
    </row>
    <row r="170" spans="1:127" ht="20.100000000000001" hidden="1" customHeight="1">
      <c r="A170" s="663">
        <f t="shared" si="244"/>
        <v>134</v>
      </c>
      <c r="B170" s="664" t="s">
        <v>380</v>
      </c>
      <c r="C170" s="385" t="s">
        <v>344</v>
      </c>
      <c r="D170" s="385" t="s">
        <v>226</v>
      </c>
      <c r="E170" s="385">
        <v>2018</v>
      </c>
      <c r="F170" s="386"/>
      <c r="G170" s="387">
        <f t="shared" si="245"/>
        <v>4</v>
      </c>
      <c r="H170" s="387">
        <f t="shared" si="246"/>
        <v>0</v>
      </c>
      <c r="I170" s="387">
        <f t="shared" si="247"/>
        <v>4</v>
      </c>
      <c r="J170" s="388">
        <f t="shared" si="248"/>
        <v>0</v>
      </c>
      <c r="K170" s="389">
        <f t="shared" si="249"/>
        <v>0</v>
      </c>
      <c r="L170" s="390">
        <f t="shared" si="250"/>
        <v>0.5</v>
      </c>
      <c r="M170" s="391" t="str">
        <f t="shared" si="251"/>
        <v>I</v>
      </c>
      <c r="N170" s="389">
        <f t="shared" si="252"/>
        <v>0</v>
      </c>
      <c r="O170" s="388">
        <f t="shared" si="253"/>
        <v>0</v>
      </c>
      <c r="P170" s="388">
        <f t="shared" si="254"/>
        <v>0</v>
      </c>
      <c r="Q170" s="392">
        <f t="shared" si="255"/>
        <v>0</v>
      </c>
      <c r="R170" s="393">
        <f t="shared" si="256"/>
        <v>0</v>
      </c>
      <c r="S170" s="393">
        <f t="shared" si="257"/>
        <v>0</v>
      </c>
      <c r="T170" s="392">
        <f t="shared" si="258"/>
        <v>0</v>
      </c>
      <c r="U170" s="393">
        <f t="shared" si="259"/>
        <v>0</v>
      </c>
      <c r="V170" s="393">
        <f t="shared" si="260"/>
        <v>0</v>
      </c>
      <c r="W170" s="392">
        <f t="shared" si="261"/>
        <v>0</v>
      </c>
      <c r="X170" s="393">
        <f t="shared" si="262"/>
        <v>0</v>
      </c>
      <c r="Y170" s="393">
        <f t="shared" si="263"/>
        <v>0</v>
      </c>
      <c r="Z170" s="392">
        <f t="shared" si="264"/>
        <v>0</v>
      </c>
      <c r="AA170" s="393">
        <f t="shared" si="265"/>
        <v>0</v>
      </c>
      <c r="AB170" s="393">
        <f t="shared" si="266"/>
        <v>0</v>
      </c>
      <c r="AC170" s="392">
        <f t="shared" si="267"/>
        <v>0</v>
      </c>
      <c r="AD170" s="393">
        <f t="shared" si="268"/>
        <v>0</v>
      </c>
      <c r="AE170" s="394">
        <f t="shared" si="8"/>
        <v>2021</v>
      </c>
      <c r="AF170" s="393">
        <f t="shared" si="269"/>
        <v>0</v>
      </c>
      <c r="AG170" s="392">
        <f t="shared" si="270"/>
        <v>0</v>
      </c>
      <c r="AH170" s="388">
        <f t="shared" si="271"/>
        <v>0</v>
      </c>
      <c r="AI170" s="395">
        <f t="shared" si="272"/>
        <v>0</v>
      </c>
      <c r="AJ170" s="396">
        <f t="shared" si="273"/>
        <v>0</v>
      </c>
      <c r="AK170" s="388">
        <f t="shared" si="274"/>
        <v>0</v>
      </c>
      <c r="AL170" s="397">
        <f t="shared" si="275"/>
        <v>7</v>
      </c>
      <c r="AM170" s="393">
        <f t="shared" si="276"/>
        <v>6</v>
      </c>
      <c r="AN170" s="393">
        <f t="shared" si="277"/>
        <v>6</v>
      </c>
      <c r="AO170" s="393">
        <f t="shared" si="278"/>
        <v>6</v>
      </c>
      <c r="AP170" s="393">
        <f t="shared" si="279"/>
        <v>6</v>
      </c>
      <c r="AQ170" s="393">
        <f t="shared" si="280"/>
        <v>6</v>
      </c>
      <c r="AR170" s="393">
        <f t="shared" si="281"/>
        <v>6</v>
      </c>
      <c r="AS170" s="393">
        <f t="shared" si="282"/>
        <v>6</v>
      </c>
      <c r="AT170" s="393">
        <f t="shared" si="283"/>
        <v>6</v>
      </c>
      <c r="AU170" s="393">
        <f t="shared" si="284"/>
        <v>6</v>
      </c>
      <c r="AV170" s="393">
        <f t="shared" si="285"/>
        <v>6</v>
      </c>
      <c r="AW170" s="393">
        <f t="shared" si="286"/>
        <v>6</v>
      </c>
      <c r="AX170" s="393">
        <f t="shared" si="287"/>
        <v>6</v>
      </c>
      <c r="AY170" s="393">
        <f t="shared" si="288"/>
        <v>6</v>
      </c>
      <c r="AZ170" s="393">
        <f t="shared" si="289"/>
        <v>6</v>
      </c>
      <c r="BA170" s="393">
        <f t="shared" si="290"/>
        <v>6</v>
      </c>
      <c r="BB170" s="393">
        <f t="shared" si="291"/>
        <v>6</v>
      </c>
      <c r="BC170" s="393">
        <f t="shared" si="292"/>
        <v>6</v>
      </c>
      <c r="BD170" s="393">
        <f t="shared" si="242"/>
        <v>6</v>
      </c>
      <c r="BE170" s="393">
        <f t="shared" si="293"/>
        <v>12</v>
      </c>
      <c r="BF170" s="393">
        <f t="shared" si="294"/>
        <v>12</v>
      </c>
      <c r="BG170" s="393">
        <f t="shared" si="295"/>
        <v>12</v>
      </c>
      <c r="BH170" s="398">
        <f t="shared" si="296"/>
        <v>0</v>
      </c>
      <c r="BI170" s="398">
        <f t="shared" si="297"/>
        <v>0</v>
      </c>
      <c r="BJ170" s="398">
        <f t="shared" si="298"/>
        <v>0</v>
      </c>
      <c r="BK170" s="398">
        <f t="shared" si="299"/>
        <v>0</v>
      </c>
      <c r="BL170" s="398">
        <f t="shared" si="300"/>
        <v>0</v>
      </c>
      <c r="BM170" s="387">
        <f t="shared" si="301"/>
        <v>0</v>
      </c>
      <c r="BN170" s="398">
        <f t="shared" si="302"/>
        <v>0</v>
      </c>
      <c r="BO170" s="398">
        <f t="shared" si="303"/>
        <v>0</v>
      </c>
      <c r="BP170" s="398">
        <f t="shared" si="304"/>
        <v>0</v>
      </c>
      <c r="BQ170" s="398">
        <f t="shared" si="305"/>
        <v>0</v>
      </c>
      <c r="BR170" s="398">
        <f t="shared" si="306"/>
        <v>0</v>
      </c>
      <c r="BS170" s="398">
        <f t="shared" si="307"/>
        <v>0</v>
      </c>
      <c r="BT170" s="398">
        <f t="shared" si="308"/>
        <v>0</v>
      </c>
      <c r="BU170" s="398">
        <f t="shared" si="309"/>
        <v>0</v>
      </c>
      <c r="BV170" s="398">
        <f t="shared" si="310"/>
        <v>0</v>
      </c>
      <c r="BW170" s="398">
        <f t="shared" si="311"/>
        <v>0</v>
      </c>
      <c r="BX170" s="398">
        <f t="shared" si="312"/>
        <v>0</v>
      </c>
      <c r="BY170" s="398">
        <f t="shared" si="313"/>
        <v>0</v>
      </c>
      <c r="BZ170" s="398">
        <f t="shared" si="314"/>
        <v>0</v>
      </c>
      <c r="CA170" s="398">
        <f t="shared" si="315"/>
        <v>0</v>
      </c>
      <c r="CB170" s="398">
        <f t="shared" si="316"/>
        <v>0</v>
      </c>
      <c r="CC170" s="398">
        <f t="shared" si="317"/>
        <v>0</v>
      </c>
      <c r="CD170" s="398">
        <f t="shared" si="318"/>
        <v>0</v>
      </c>
      <c r="CE170" s="398">
        <f t="shared" si="319"/>
        <v>0</v>
      </c>
      <c r="CF170" s="398">
        <f t="shared" si="320"/>
        <v>0</v>
      </c>
      <c r="CG170" s="398">
        <f t="shared" si="321"/>
        <v>0</v>
      </c>
      <c r="CH170" s="398">
        <f t="shared" si="322"/>
        <v>0</v>
      </c>
      <c r="CI170" s="398">
        <f t="shared" si="323"/>
        <v>0</v>
      </c>
      <c r="CJ170" s="399"/>
      <c r="CK170" s="400" t="s">
        <v>339</v>
      </c>
      <c r="CL170" s="399">
        <f t="shared" si="324"/>
        <v>0</v>
      </c>
      <c r="CM170" s="399">
        <f t="shared" si="325"/>
        <v>0</v>
      </c>
      <c r="CN170" s="399">
        <f t="shared" si="326"/>
        <v>0</v>
      </c>
      <c r="CO170" s="399">
        <f t="shared" si="327"/>
        <v>0</v>
      </c>
      <c r="CP170" s="399">
        <f t="shared" si="328"/>
        <v>0</v>
      </c>
      <c r="CQ170" s="399">
        <f t="shared" si="329"/>
        <v>0</v>
      </c>
      <c r="CR170" s="399">
        <f t="shared" si="330"/>
        <v>0</v>
      </c>
      <c r="CS170" s="399">
        <f t="shared" si="331"/>
        <v>0</v>
      </c>
      <c r="CT170" s="399">
        <f t="shared" si="332"/>
        <v>0</v>
      </c>
      <c r="CU170" s="399">
        <f t="shared" si="333"/>
        <v>0</v>
      </c>
      <c r="CV170" s="399">
        <f t="shared" si="334"/>
        <v>0</v>
      </c>
      <c r="CW170" s="399">
        <f t="shared" si="335"/>
        <v>0</v>
      </c>
      <c r="CX170" s="399">
        <f t="shared" si="336"/>
        <v>0</v>
      </c>
      <c r="CY170" s="399">
        <f t="shared" si="337"/>
        <v>0</v>
      </c>
      <c r="CZ170" s="399">
        <f t="shared" si="338"/>
        <v>0</v>
      </c>
      <c r="DA170" s="399">
        <f t="shared" si="339"/>
        <v>0</v>
      </c>
      <c r="DB170" s="399">
        <f t="shared" si="340"/>
        <v>0</v>
      </c>
      <c r="DC170" s="399">
        <f t="shared" si="341"/>
        <v>0</v>
      </c>
      <c r="DD170" s="399">
        <f t="shared" si="342"/>
        <v>0</v>
      </c>
      <c r="DE170" s="399">
        <f t="shared" si="343"/>
        <v>0</v>
      </c>
      <c r="DF170" s="399">
        <f t="shared" si="239"/>
        <v>0</v>
      </c>
      <c r="DG170" s="399">
        <f t="shared" si="344"/>
        <v>0</v>
      </c>
      <c r="DH170" s="399">
        <f t="shared" si="240"/>
        <v>0</v>
      </c>
      <c r="DI170" s="399">
        <f t="shared" si="241"/>
        <v>0</v>
      </c>
      <c r="DJ170" s="399">
        <f t="shared" si="345"/>
        <v>0</v>
      </c>
      <c r="DK170" s="399">
        <f t="shared" si="236"/>
        <v>0</v>
      </c>
      <c r="DL170" s="399">
        <f t="shared" si="237"/>
        <v>0</v>
      </c>
      <c r="DM170" s="399">
        <f t="shared" si="347"/>
        <v>0</v>
      </c>
      <c r="DN170" s="399">
        <f t="shared" si="238"/>
        <v>0</v>
      </c>
      <c r="DO170" s="399">
        <f t="shared" si="346"/>
        <v>0</v>
      </c>
      <c r="DP170" s="398"/>
      <c r="DQ170" s="399"/>
      <c r="DR170" s="399"/>
      <c r="DS170" s="399">
        <f t="shared" si="235"/>
        <v>0</v>
      </c>
      <c r="DT170" s="399">
        <f t="shared" si="243"/>
        <v>0</v>
      </c>
      <c r="DU170" s="399"/>
      <c r="DV170" s="411"/>
      <c r="DW170" s="645"/>
    </row>
    <row r="171" spans="1:127" ht="20.100000000000001" hidden="1" customHeight="1">
      <c r="A171" s="663">
        <f t="shared" si="244"/>
        <v>135</v>
      </c>
      <c r="B171" s="664" t="s">
        <v>380</v>
      </c>
      <c r="C171" s="385" t="s">
        <v>344</v>
      </c>
      <c r="D171" s="385" t="s">
        <v>226</v>
      </c>
      <c r="E171" s="385">
        <v>2018</v>
      </c>
      <c r="F171" s="386"/>
      <c r="G171" s="387">
        <f t="shared" si="245"/>
        <v>4</v>
      </c>
      <c r="H171" s="387">
        <f t="shared" si="246"/>
        <v>0</v>
      </c>
      <c r="I171" s="387">
        <f t="shared" si="247"/>
        <v>4</v>
      </c>
      <c r="J171" s="388">
        <f t="shared" si="248"/>
        <v>0</v>
      </c>
      <c r="K171" s="389">
        <f t="shared" si="249"/>
        <v>0</v>
      </c>
      <c r="L171" s="390">
        <f t="shared" si="250"/>
        <v>0.5</v>
      </c>
      <c r="M171" s="391" t="str">
        <f t="shared" si="251"/>
        <v>I</v>
      </c>
      <c r="N171" s="389">
        <f t="shared" si="252"/>
        <v>0</v>
      </c>
      <c r="O171" s="388">
        <f t="shared" si="253"/>
        <v>0</v>
      </c>
      <c r="P171" s="388">
        <f t="shared" si="254"/>
        <v>0</v>
      </c>
      <c r="Q171" s="392">
        <f t="shared" si="255"/>
        <v>0</v>
      </c>
      <c r="R171" s="393">
        <f t="shared" si="256"/>
        <v>0</v>
      </c>
      <c r="S171" s="393">
        <f t="shared" si="257"/>
        <v>0</v>
      </c>
      <c r="T171" s="392">
        <f t="shared" si="258"/>
        <v>0</v>
      </c>
      <c r="U171" s="393">
        <f t="shared" si="259"/>
        <v>0</v>
      </c>
      <c r="V171" s="393">
        <f t="shared" si="260"/>
        <v>0</v>
      </c>
      <c r="W171" s="392">
        <f t="shared" si="261"/>
        <v>0</v>
      </c>
      <c r="X171" s="393">
        <f t="shared" si="262"/>
        <v>0</v>
      </c>
      <c r="Y171" s="393">
        <f t="shared" si="263"/>
        <v>0</v>
      </c>
      <c r="Z171" s="392">
        <f t="shared" si="264"/>
        <v>0</v>
      </c>
      <c r="AA171" s="393">
        <f t="shared" si="265"/>
        <v>0</v>
      </c>
      <c r="AB171" s="393">
        <f t="shared" si="266"/>
        <v>0</v>
      </c>
      <c r="AC171" s="392">
        <f t="shared" si="267"/>
        <v>0</v>
      </c>
      <c r="AD171" s="393">
        <f t="shared" si="268"/>
        <v>0</v>
      </c>
      <c r="AE171" s="394">
        <f t="shared" si="8"/>
        <v>2021</v>
      </c>
      <c r="AF171" s="393">
        <f t="shared" si="269"/>
        <v>0</v>
      </c>
      <c r="AG171" s="392">
        <f t="shared" si="270"/>
        <v>0</v>
      </c>
      <c r="AH171" s="388">
        <f t="shared" si="271"/>
        <v>0</v>
      </c>
      <c r="AI171" s="395">
        <f t="shared" si="272"/>
        <v>0</v>
      </c>
      <c r="AJ171" s="396">
        <f t="shared" si="273"/>
        <v>0</v>
      </c>
      <c r="AK171" s="388">
        <f t="shared" si="274"/>
        <v>0</v>
      </c>
      <c r="AL171" s="397">
        <f t="shared" si="275"/>
        <v>7</v>
      </c>
      <c r="AM171" s="393">
        <f t="shared" si="276"/>
        <v>6</v>
      </c>
      <c r="AN171" s="393">
        <f t="shared" si="277"/>
        <v>6</v>
      </c>
      <c r="AO171" s="393">
        <f t="shared" si="278"/>
        <v>6</v>
      </c>
      <c r="AP171" s="393">
        <f t="shared" si="279"/>
        <v>6</v>
      </c>
      <c r="AQ171" s="393">
        <f t="shared" si="280"/>
        <v>6</v>
      </c>
      <c r="AR171" s="393">
        <f t="shared" si="281"/>
        <v>6</v>
      </c>
      <c r="AS171" s="393">
        <f t="shared" si="282"/>
        <v>6</v>
      </c>
      <c r="AT171" s="393">
        <f t="shared" si="283"/>
        <v>6</v>
      </c>
      <c r="AU171" s="393">
        <f t="shared" si="284"/>
        <v>6</v>
      </c>
      <c r="AV171" s="393">
        <f t="shared" si="285"/>
        <v>6</v>
      </c>
      <c r="AW171" s="393">
        <f t="shared" si="286"/>
        <v>6</v>
      </c>
      <c r="AX171" s="393">
        <f t="shared" si="287"/>
        <v>6</v>
      </c>
      <c r="AY171" s="393">
        <f t="shared" si="288"/>
        <v>6</v>
      </c>
      <c r="AZ171" s="393">
        <f t="shared" si="289"/>
        <v>6</v>
      </c>
      <c r="BA171" s="393">
        <f t="shared" si="290"/>
        <v>6</v>
      </c>
      <c r="BB171" s="393">
        <f t="shared" si="291"/>
        <v>6</v>
      </c>
      <c r="BC171" s="393">
        <f t="shared" si="292"/>
        <v>6</v>
      </c>
      <c r="BD171" s="393">
        <f t="shared" si="242"/>
        <v>6</v>
      </c>
      <c r="BE171" s="393">
        <f t="shared" si="293"/>
        <v>12</v>
      </c>
      <c r="BF171" s="393">
        <f t="shared" si="294"/>
        <v>12</v>
      </c>
      <c r="BG171" s="393">
        <f t="shared" si="295"/>
        <v>12</v>
      </c>
      <c r="BH171" s="398">
        <f t="shared" si="296"/>
        <v>0</v>
      </c>
      <c r="BI171" s="398">
        <f t="shared" si="297"/>
        <v>0</v>
      </c>
      <c r="BJ171" s="398">
        <f t="shared" si="298"/>
        <v>0</v>
      </c>
      <c r="BK171" s="398">
        <f t="shared" si="299"/>
        <v>0</v>
      </c>
      <c r="BL171" s="398">
        <f t="shared" si="300"/>
        <v>0</v>
      </c>
      <c r="BM171" s="387">
        <f t="shared" si="301"/>
        <v>0</v>
      </c>
      <c r="BN171" s="398">
        <f t="shared" si="302"/>
        <v>0</v>
      </c>
      <c r="BO171" s="398">
        <f t="shared" si="303"/>
        <v>0</v>
      </c>
      <c r="BP171" s="398">
        <f t="shared" si="304"/>
        <v>0</v>
      </c>
      <c r="BQ171" s="398">
        <f t="shared" si="305"/>
        <v>0</v>
      </c>
      <c r="BR171" s="398">
        <f t="shared" si="306"/>
        <v>0</v>
      </c>
      <c r="BS171" s="398">
        <f t="shared" si="307"/>
        <v>0</v>
      </c>
      <c r="BT171" s="398">
        <f t="shared" si="308"/>
        <v>0</v>
      </c>
      <c r="BU171" s="398">
        <f t="shared" si="309"/>
        <v>0</v>
      </c>
      <c r="BV171" s="398">
        <f t="shared" si="310"/>
        <v>0</v>
      </c>
      <c r="BW171" s="398">
        <f t="shared" si="311"/>
        <v>0</v>
      </c>
      <c r="BX171" s="398">
        <f t="shared" si="312"/>
        <v>0</v>
      </c>
      <c r="BY171" s="398">
        <f t="shared" si="313"/>
        <v>0</v>
      </c>
      <c r="BZ171" s="398">
        <f t="shared" si="314"/>
        <v>0</v>
      </c>
      <c r="CA171" s="398">
        <f t="shared" si="315"/>
        <v>0</v>
      </c>
      <c r="CB171" s="398">
        <f t="shared" si="316"/>
        <v>0</v>
      </c>
      <c r="CC171" s="398">
        <f t="shared" si="317"/>
        <v>0</v>
      </c>
      <c r="CD171" s="398">
        <f t="shared" si="318"/>
        <v>0</v>
      </c>
      <c r="CE171" s="398">
        <f t="shared" si="319"/>
        <v>0</v>
      </c>
      <c r="CF171" s="398">
        <f t="shared" si="320"/>
        <v>0</v>
      </c>
      <c r="CG171" s="398">
        <f t="shared" si="321"/>
        <v>0</v>
      </c>
      <c r="CH171" s="398">
        <f t="shared" si="322"/>
        <v>0</v>
      </c>
      <c r="CI171" s="398">
        <f t="shared" si="323"/>
        <v>0</v>
      </c>
      <c r="CJ171" s="399"/>
      <c r="CK171" s="400" t="s">
        <v>339</v>
      </c>
      <c r="CL171" s="399">
        <f t="shared" si="324"/>
        <v>0</v>
      </c>
      <c r="CM171" s="399">
        <f t="shared" si="325"/>
        <v>0</v>
      </c>
      <c r="CN171" s="399">
        <f t="shared" si="326"/>
        <v>0</v>
      </c>
      <c r="CO171" s="399">
        <f t="shared" si="327"/>
        <v>0</v>
      </c>
      <c r="CP171" s="399">
        <f t="shared" si="328"/>
        <v>0</v>
      </c>
      <c r="CQ171" s="399">
        <f t="shared" si="329"/>
        <v>0</v>
      </c>
      <c r="CR171" s="399">
        <f t="shared" si="330"/>
        <v>0</v>
      </c>
      <c r="CS171" s="399">
        <f t="shared" si="331"/>
        <v>0</v>
      </c>
      <c r="CT171" s="399">
        <f t="shared" si="332"/>
        <v>0</v>
      </c>
      <c r="CU171" s="399">
        <f t="shared" si="333"/>
        <v>0</v>
      </c>
      <c r="CV171" s="399">
        <f t="shared" si="334"/>
        <v>0</v>
      </c>
      <c r="CW171" s="399">
        <f t="shared" si="335"/>
        <v>0</v>
      </c>
      <c r="CX171" s="399">
        <f t="shared" si="336"/>
        <v>0</v>
      </c>
      <c r="CY171" s="399">
        <f t="shared" si="337"/>
        <v>0</v>
      </c>
      <c r="CZ171" s="399">
        <f t="shared" si="338"/>
        <v>0</v>
      </c>
      <c r="DA171" s="399">
        <f t="shared" si="339"/>
        <v>0</v>
      </c>
      <c r="DB171" s="399">
        <f t="shared" si="340"/>
        <v>0</v>
      </c>
      <c r="DC171" s="399">
        <f t="shared" si="341"/>
        <v>0</v>
      </c>
      <c r="DD171" s="399">
        <f t="shared" si="342"/>
        <v>0</v>
      </c>
      <c r="DE171" s="399">
        <f t="shared" si="343"/>
        <v>0</v>
      </c>
      <c r="DF171" s="399">
        <f t="shared" si="239"/>
        <v>0</v>
      </c>
      <c r="DG171" s="399">
        <f t="shared" si="344"/>
        <v>0</v>
      </c>
      <c r="DH171" s="399">
        <f t="shared" si="240"/>
        <v>0</v>
      </c>
      <c r="DI171" s="399">
        <f t="shared" si="241"/>
        <v>0</v>
      </c>
      <c r="DJ171" s="399">
        <f t="shared" si="345"/>
        <v>0</v>
      </c>
      <c r="DK171" s="399">
        <f t="shared" si="236"/>
        <v>0</v>
      </c>
      <c r="DL171" s="399">
        <f t="shared" si="237"/>
        <v>0</v>
      </c>
      <c r="DM171" s="399">
        <f t="shared" si="347"/>
        <v>0</v>
      </c>
      <c r="DN171" s="399">
        <f t="shared" si="238"/>
        <v>0</v>
      </c>
      <c r="DO171" s="399">
        <f t="shared" si="346"/>
        <v>0</v>
      </c>
      <c r="DP171" s="398"/>
      <c r="DQ171" s="399"/>
      <c r="DR171" s="399"/>
      <c r="DS171" s="399">
        <f t="shared" si="235"/>
        <v>0</v>
      </c>
      <c r="DT171" s="399">
        <f t="shared" si="243"/>
        <v>0</v>
      </c>
      <c r="DU171" s="399"/>
      <c r="DV171" s="411"/>
      <c r="DW171" s="645"/>
    </row>
    <row r="172" spans="1:127" ht="20.100000000000001" hidden="1" customHeight="1">
      <c r="A172" s="663">
        <f t="shared" si="244"/>
        <v>136</v>
      </c>
      <c r="B172" s="664" t="s">
        <v>380</v>
      </c>
      <c r="C172" s="385" t="s">
        <v>344</v>
      </c>
      <c r="D172" s="385" t="s">
        <v>226</v>
      </c>
      <c r="E172" s="385">
        <v>2018</v>
      </c>
      <c r="F172" s="386"/>
      <c r="G172" s="387">
        <f t="shared" si="245"/>
        <v>4</v>
      </c>
      <c r="H172" s="387">
        <f t="shared" si="246"/>
        <v>0</v>
      </c>
      <c r="I172" s="387">
        <f t="shared" si="247"/>
        <v>4</v>
      </c>
      <c r="J172" s="388">
        <f t="shared" si="248"/>
        <v>0</v>
      </c>
      <c r="K172" s="389">
        <f t="shared" si="249"/>
        <v>0</v>
      </c>
      <c r="L172" s="390">
        <f t="shared" si="250"/>
        <v>0.5</v>
      </c>
      <c r="M172" s="391" t="str">
        <f t="shared" si="251"/>
        <v>I</v>
      </c>
      <c r="N172" s="389">
        <f t="shared" si="252"/>
        <v>0</v>
      </c>
      <c r="O172" s="388">
        <f t="shared" si="253"/>
        <v>0</v>
      </c>
      <c r="P172" s="388">
        <f t="shared" si="254"/>
        <v>0</v>
      </c>
      <c r="Q172" s="392">
        <f t="shared" si="255"/>
        <v>0</v>
      </c>
      <c r="R172" s="393">
        <f t="shared" si="256"/>
        <v>0</v>
      </c>
      <c r="S172" s="393">
        <f t="shared" si="257"/>
        <v>0</v>
      </c>
      <c r="T172" s="392">
        <f t="shared" si="258"/>
        <v>0</v>
      </c>
      <c r="U172" s="393">
        <f t="shared" si="259"/>
        <v>0</v>
      </c>
      <c r="V172" s="393">
        <f t="shared" si="260"/>
        <v>0</v>
      </c>
      <c r="W172" s="392">
        <f t="shared" si="261"/>
        <v>0</v>
      </c>
      <c r="X172" s="393">
        <f t="shared" si="262"/>
        <v>0</v>
      </c>
      <c r="Y172" s="393">
        <f t="shared" si="263"/>
        <v>0</v>
      </c>
      <c r="Z172" s="392">
        <f t="shared" si="264"/>
        <v>0</v>
      </c>
      <c r="AA172" s="393">
        <f t="shared" si="265"/>
        <v>0</v>
      </c>
      <c r="AB172" s="393">
        <f t="shared" si="266"/>
        <v>0</v>
      </c>
      <c r="AC172" s="392">
        <f t="shared" si="267"/>
        <v>0</v>
      </c>
      <c r="AD172" s="393">
        <f t="shared" si="268"/>
        <v>0</v>
      </c>
      <c r="AE172" s="394">
        <f t="shared" si="8"/>
        <v>2021</v>
      </c>
      <c r="AF172" s="393">
        <f t="shared" si="269"/>
        <v>0</v>
      </c>
      <c r="AG172" s="392">
        <f t="shared" si="270"/>
        <v>0</v>
      </c>
      <c r="AH172" s="388">
        <f t="shared" si="271"/>
        <v>0</v>
      </c>
      <c r="AI172" s="395">
        <f t="shared" si="272"/>
        <v>0</v>
      </c>
      <c r="AJ172" s="396">
        <f t="shared" si="273"/>
        <v>0</v>
      </c>
      <c r="AK172" s="388">
        <f t="shared" si="274"/>
        <v>0</v>
      </c>
      <c r="AL172" s="397">
        <f t="shared" si="275"/>
        <v>7</v>
      </c>
      <c r="AM172" s="393">
        <f t="shared" si="276"/>
        <v>6</v>
      </c>
      <c r="AN172" s="393">
        <f t="shared" si="277"/>
        <v>6</v>
      </c>
      <c r="AO172" s="393">
        <f t="shared" si="278"/>
        <v>6</v>
      </c>
      <c r="AP172" s="393">
        <f t="shared" si="279"/>
        <v>6</v>
      </c>
      <c r="AQ172" s="393">
        <f t="shared" si="280"/>
        <v>6</v>
      </c>
      <c r="AR172" s="393">
        <f t="shared" si="281"/>
        <v>6</v>
      </c>
      <c r="AS172" s="393">
        <f t="shared" si="282"/>
        <v>6</v>
      </c>
      <c r="AT172" s="393">
        <f t="shared" si="283"/>
        <v>6</v>
      </c>
      <c r="AU172" s="393">
        <f t="shared" si="284"/>
        <v>6</v>
      </c>
      <c r="AV172" s="393">
        <f t="shared" si="285"/>
        <v>6</v>
      </c>
      <c r="AW172" s="393">
        <f t="shared" si="286"/>
        <v>6</v>
      </c>
      <c r="AX172" s="393">
        <f t="shared" si="287"/>
        <v>6</v>
      </c>
      <c r="AY172" s="393">
        <f t="shared" si="288"/>
        <v>6</v>
      </c>
      <c r="AZ172" s="393">
        <f t="shared" si="289"/>
        <v>6</v>
      </c>
      <c r="BA172" s="393">
        <f t="shared" si="290"/>
        <v>6</v>
      </c>
      <c r="BB172" s="393">
        <f t="shared" si="291"/>
        <v>6</v>
      </c>
      <c r="BC172" s="393">
        <f t="shared" si="292"/>
        <v>6</v>
      </c>
      <c r="BD172" s="393">
        <f t="shared" si="242"/>
        <v>6</v>
      </c>
      <c r="BE172" s="393">
        <f t="shared" si="293"/>
        <v>12</v>
      </c>
      <c r="BF172" s="393">
        <f t="shared" si="294"/>
        <v>12</v>
      </c>
      <c r="BG172" s="393">
        <f t="shared" si="295"/>
        <v>12</v>
      </c>
      <c r="BH172" s="398">
        <f t="shared" si="296"/>
        <v>0</v>
      </c>
      <c r="BI172" s="398">
        <f t="shared" si="297"/>
        <v>0</v>
      </c>
      <c r="BJ172" s="398">
        <f t="shared" si="298"/>
        <v>0</v>
      </c>
      <c r="BK172" s="398">
        <f t="shared" si="299"/>
        <v>0</v>
      </c>
      <c r="BL172" s="398">
        <f t="shared" si="300"/>
        <v>0</v>
      </c>
      <c r="BM172" s="387">
        <f t="shared" si="301"/>
        <v>0</v>
      </c>
      <c r="BN172" s="398">
        <f t="shared" si="302"/>
        <v>0</v>
      </c>
      <c r="BO172" s="398">
        <f t="shared" si="303"/>
        <v>0</v>
      </c>
      <c r="BP172" s="398">
        <f t="shared" si="304"/>
        <v>0</v>
      </c>
      <c r="BQ172" s="398">
        <f t="shared" si="305"/>
        <v>0</v>
      </c>
      <c r="BR172" s="398">
        <f t="shared" si="306"/>
        <v>0</v>
      </c>
      <c r="BS172" s="398">
        <f t="shared" si="307"/>
        <v>0</v>
      </c>
      <c r="BT172" s="398">
        <f t="shared" si="308"/>
        <v>0</v>
      </c>
      <c r="BU172" s="398">
        <f t="shared" si="309"/>
        <v>0</v>
      </c>
      <c r="BV172" s="398">
        <f t="shared" si="310"/>
        <v>0</v>
      </c>
      <c r="BW172" s="398">
        <f t="shared" si="311"/>
        <v>0</v>
      </c>
      <c r="BX172" s="398">
        <f t="shared" si="312"/>
        <v>0</v>
      </c>
      <c r="BY172" s="398">
        <f t="shared" si="313"/>
        <v>0</v>
      </c>
      <c r="BZ172" s="398">
        <f t="shared" si="314"/>
        <v>0</v>
      </c>
      <c r="CA172" s="398">
        <f t="shared" si="315"/>
        <v>0</v>
      </c>
      <c r="CB172" s="398">
        <f t="shared" si="316"/>
        <v>0</v>
      </c>
      <c r="CC172" s="398">
        <f t="shared" si="317"/>
        <v>0</v>
      </c>
      <c r="CD172" s="398">
        <f t="shared" si="318"/>
        <v>0</v>
      </c>
      <c r="CE172" s="398">
        <f t="shared" si="319"/>
        <v>0</v>
      </c>
      <c r="CF172" s="398">
        <f t="shared" si="320"/>
        <v>0</v>
      </c>
      <c r="CG172" s="398">
        <f t="shared" si="321"/>
        <v>0</v>
      </c>
      <c r="CH172" s="398">
        <f t="shared" si="322"/>
        <v>0</v>
      </c>
      <c r="CI172" s="398">
        <f t="shared" si="323"/>
        <v>0</v>
      </c>
      <c r="CJ172" s="399"/>
      <c r="CK172" s="400" t="s">
        <v>339</v>
      </c>
      <c r="CL172" s="399">
        <f t="shared" si="324"/>
        <v>0</v>
      </c>
      <c r="CM172" s="399">
        <f t="shared" si="325"/>
        <v>0</v>
      </c>
      <c r="CN172" s="399">
        <f t="shared" si="326"/>
        <v>0</v>
      </c>
      <c r="CO172" s="399">
        <f t="shared" si="327"/>
        <v>0</v>
      </c>
      <c r="CP172" s="399">
        <f t="shared" si="328"/>
        <v>0</v>
      </c>
      <c r="CQ172" s="399">
        <f t="shared" si="329"/>
        <v>0</v>
      </c>
      <c r="CR172" s="399">
        <f t="shared" si="330"/>
        <v>0</v>
      </c>
      <c r="CS172" s="399">
        <f t="shared" si="331"/>
        <v>0</v>
      </c>
      <c r="CT172" s="399">
        <f t="shared" si="332"/>
        <v>0</v>
      </c>
      <c r="CU172" s="399">
        <f t="shared" si="333"/>
        <v>0</v>
      </c>
      <c r="CV172" s="399">
        <f t="shared" si="334"/>
        <v>0</v>
      </c>
      <c r="CW172" s="399">
        <f t="shared" si="335"/>
        <v>0</v>
      </c>
      <c r="CX172" s="399">
        <f t="shared" si="336"/>
        <v>0</v>
      </c>
      <c r="CY172" s="399">
        <f t="shared" si="337"/>
        <v>0</v>
      </c>
      <c r="CZ172" s="399">
        <f t="shared" si="338"/>
        <v>0</v>
      </c>
      <c r="DA172" s="399">
        <f t="shared" si="339"/>
        <v>0</v>
      </c>
      <c r="DB172" s="399">
        <f t="shared" si="340"/>
        <v>0</v>
      </c>
      <c r="DC172" s="399">
        <f t="shared" si="341"/>
        <v>0</v>
      </c>
      <c r="DD172" s="399">
        <f t="shared" si="342"/>
        <v>0</v>
      </c>
      <c r="DE172" s="399">
        <f t="shared" si="343"/>
        <v>0</v>
      </c>
      <c r="DF172" s="399">
        <f t="shared" si="239"/>
        <v>0</v>
      </c>
      <c r="DG172" s="399">
        <f t="shared" si="344"/>
        <v>0</v>
      </c>
      <c r="DH172" s="399">
        <f t="shared" si="240"/>
        <v>0</v>
      </c>
      <c r="DI172" s="399">
        <f t="shared" si="241"/>
        <v>0</v>
      </c>
      <c r="DJ172" s="399">
        <f t="shared" si="345"/>
        <v>0</v>
      </c>
      <c r="DK172" s="399">
        <f t="shared" si="236"/>
        <v>0</v>
      </c>
      <c r="DL172" s="399">
        <f t="shared" si="237"/>
        <v>0</v>
      </c>
      <c r="DM172" s="399">
        <f t="shared" si="347"/>
        <v>0</v>
      </c>
      <c r="DN172" s="399">
        <f t="shared" si="238"/>
        <v>0</v>
      </c>
      <c r="DO172" s="399">
        <f t="shared" si="346"/>
        <v>0</v>
      </c>
      <c r="DP172" s="398"/>
      <c r="DQ172" s="399"/>
      <c r="DR172" s="399"/>
      <c r="DS172" s="399">
        <f t="shared" si="235"/>
        <v>0</v>
      </c>
      <c r="DT172" s="399">
        <f t="shared" si="243"/>
        <v>0</v>
      </c>
      <c r="DU172" s="399"/>
      <c r="DV172" s="411"/>
      <c r="DW172" s="645"/>
    </row>
    <row r="173" spans="1:127" ht="20.100000000000001" hidden="1" customHeight="1">
      <c r="A173" s="663">
        <f t="shared" si="244"/>
        <v>137</v>
      </c>
      <c r="B173" s="664" t="s">
        <v>380</v>
      </c>
      <c r="C173" s="385" t="s">
        <v>344</v>
      </c>
      <c r="D173" s="385" t="s">
        <v>226</v>
      </c>
      <c r="E173" s="385">
        <v>2018</v>
      </c>
      <c r="F173" s="386"/>
      <c r="G173" s="387">
        <f t="shared" si="245"/>
        <v>4</v>
      </c>
      <c r="H173" s="387">
        <f t="shared" si="246"/>
        <v>0</v>
      </c>
      <c r="I173" s="387">
        <f t="shared" si="247"/>
        <v>4</v>
      </c>
      <c r="J173" s="388">
        <f t="shared" si="248"/>
        <v>0</v>
      </c>
      <c r="K173" s="389">
        <f t="shared" si="249"/>
        <v>0</v>
      </c>
      <c r="L173" s="390">
        <f t="shared" si="250"/>
        <v>0.5</v>
      </c>
      <c r="M173" s="391" t="str">
        <f t="shared" si="251"/>
        <v>I</v>
      </c>
      <c r="N173" s="389">
        <f t="shared" si="252"/>
        <v>0</v>
      </c>
      <c r="O173" s="388">
        <f t="shared" si="253"/>
        <v>0</v>
      </c>
      <c r="P173" s="388">
        <f t="shared" si="254"/>
        <v>0</v>
      </c>
      <c r="Q173" s="392">
        <f t="shared" si="255"/>
        <v>0</v>
      </c>
      <c r="R173" s="393">
        <f t="shared" si="256"/>
        <v>0</v>
      </c>
      <c r="S173" s="393">
        <f t="shared" si="257"/>
        <v>0</v>
      </c>
      <c r="T173" s="392">
        <f t="shared" si="258"/>
        <v>0</v>
      </c>
      <c r="U173" s="393">
        <f t="shared" si="259"/>
        <v>0</v>
      </c>
      <c r="V173" s="393">
        <f t="shared" si="260"/>
        <v>0</v>
      </c>
      <c r="W173" s="392">
        <f t="shared" si="261"/>
        <v>0</v>
      </c>
      <c r="X173" s="393">
        <f t="shared" si="262"/>
        <v>0</v>
      </c>
      <c r="Y173" s="393">
        <f t="shared" si="263"/>
        <v>0</v>
      </c>
      <c r="Z173" s="392">
        <f t="shared" si="264"/>
        <v>0</v>
      </c>
      <c r="AA173" s="393">
        <f t="shared" si="265"/>
        <v>0</v>
      </c>
      <c r="AB173" s="393">
        <f t="shared" si="266"/>
        <v>0</v>
      </c>
      <c r="AC173" s="392">
        <f t="shared" si="267"/>
        <v>0</v>
      </c>
      <c r="AD173" s="393">
        <f t="shared" si="268"/>
        <v>0</v>
      </c>
      <c r="AE173" s="394">
        <f t="shared" si="8"/>
        <v>2021</v>
      </c>
      <c r="AF173" s="393">
        <f t="shared" si="269"/>
        <v>0</v>
      </c>
      <c r="AG173" s="392">
        <f t="shared" si="270"/>
        <v>0</v>
      </c>
      <c r="AH173" s="388">
        <f t="shared" si="271"/>
        <v>0</v>
      </c>
      <c r="AI173" s="395">
        <f t="shared" si="272"/>
        <v>0</v>
      </c>
      <c r="AJ173" s="396">
        <f t="shared" si="273"/>
        <v>0</v>
      </c>
      <c r="AK173" s="388">
        <f t="shared" si="274"/>
        <v>0</v>
      </c>
      <c r="AL173" s="397">
        <f t="shared" si="275"/>
        <v>7</v>
      </c>
      <c r="AM173" s="393">
        <f t="shared" si="276"/>
        <v>6</v>
      </c>
      <c r="AN173" s="393">
        <f t="shared" si="277"/>
        <v>6</v>
      </c>
      <c r="AO173" s="393">
        <f t="shared" si="278"/>
        <v>6</v>
      </c>
      <c r="AP173" s="393">
        <f t="shared" si="279"/>
        <v>6</v>
      </c>
      <c r="AQ173" s="393">
        <f t="shared" si="280"/>
        <v>6</v>
      </c>
      <c r="AR173" s="393">
        <f t="shared" si="281"/>
        <v>6</v>
      </c>
      <c r="AS173" s="393">
        <f t="shared" si="282"/>
        <v>6</v>
      </c>
      <c r="AT173" s="393">
        <f t="shared" si="283"/>
        <v>6</v>
      </c>
      <c r="AU173" s="393">
        <f t="shared" si="284"/>
        <v>6</v>
      </c>
      <c r="AV173" s="393">
        <f t="shared" si="285"/>
        <v>6</v>
      </c>
      <c r="AW173" s="393">
        <f t="shared" si="286"/>
        <v>6</v>
      </c>
      <c r="AX173" s="393">
        <f t="shared" si="287"/>
        <v>6</v>
      </c>
      <c r="AY173" s="393">
        <f t="shared" si="288"/>
        <v>6</v>
      </c>
      <c r="AZ173" s="393">
        <f t="shared" si="289"/>
        <v>6</v>
      </c>
      <c r="BA173" s="393">
        <f t="shared" si="290"/>
        <v>6</v>
      </c>
      <c r="BB173" s="393">
        <f t="shared" si="291"/>
        <v>6</v>
      </c>
      <c r="BC173" s="393">
        <f t="shared" si="292"/>
        <v>6</v>
      </c>
      <c r="BD173" s="393">
        <f t="shared" si="242"/>
        <v>6</v>
      </c>
      <c r="BE173" s="393">
        <f t="shared" si="293"/>
        <v>12</v>
      </c>
      <c r="BF173" s="393">
        <f t="shared" si="294"/>
        <v>12</v>
      </c>
      <c r="BG173" s="393">
        <f t="shared" si="295"/>
        <v>12</v>
      </c>
      <c r="BH173" s="398">
        <f t="shared" si="296"/>
        <v>0</v>
      </c>
      <c r="BI173" s="398">
        <f t="shared" si="297"/>
        <v>0</v>
      </c>
      <c r="BJ173" s="398">
        <f t="shared" si="298"/>
        <v>0</v>
      </c>
      <c r="BK173" s="398">
        <f t="shared" si="299"/>
        <v>0</v>
      </c>
      <c r="BL173" s="398">
        <f t="shared" si="300"/>
        <v>0</v>
      </c>
      <c r="BM173" s="387">
        <f t="shared" si="301"/>
        <v>0</v>
      </c>
      <c r="BN173" s="398">
        <f t="shared" si="302"/>
        <v>0</v>
      </c>
      <c r="BO173" s="398">
        <f t="shared" si="303"/>
        <v>0</v>
      </c>
      <c r="BP173" s="398">
        <f t="shared" si="304"/>
        <v>0</v>
      </c>
      <c r="BQ173" s="398">
        <f t="shared" si="305"/>
        <v>0</v>
      </c>
      <c r="BR173" s="398">
        <f t="shared" si="306"/>
        <v>0</v>
      </c>
      <c r="BS173" s="398">
        <f t="shared" si="307"/>
        <v>0</v>
      </c>
      <c r="BT173" s="398">
        <f t="shared" si="308"/>
        <v>0</v>
      </c>
      <c r="BU173" s="398">
        <f t="shared" si="309"/>
        <v>0</v>
      </c>
      <c r="BV173" s="398">
        <f t="shared" si="310"/>
        <v>0</v>
      </c>
      <c r="BW173" s="398">
        <f t="shared" si="311"/>
        <v>0</v>
      </c>
      <c r="BX173" s="398">
        <f t="shared" si="312"/>
        <v>0</v>
      </c>
      <c r="BY173" s="398">
        <f t="shared" si="313"/>
        <v>0</v>
      </c>
      <c r="BZ173" s="398">
        <f t="shared" si="314"/>
        <v>0</v>
      </c>
      <c r="CA173" s="398">
        <f t="shared" si="315"/>
        <v>0</v>
      </c>
      <c r="CB173" s="398">
        <f t="shared" si="316"/>
        <v>0</v>
      </c>
      <c r="CC173" s="398">
        <f t="shared" si="317"/>
        <v>0</v>
      </c>
      <c r="CD173" s="398">
        <f t="shared" si="318"/>
        <v>0</v>
      </c>
      <c r="CE173" s="398">
        <f t="shared" si="319"/>
        <v>0</v>
      </c>
      <c r="CF173" s="398">
        <f t="shared" si="320"/>
        <v>0</v>
      </c>
      <c r="CG173" s="398">
        <f t="shared" si="321"/>
        <v>0</v>
      </c>
      <c r="CH173" s="398">
        <f t="shared" si="322"/>
        <v>0</v>
      </c>
      <c r="CI173" s="398">
        <f t="shared" si="323"/>
        <v>0</v>
      </c>
      <c r="CJ173" s="399"/>
      <c r="CK173" s="400" t="s">
        <v>339</v>
      </c>
      <c r="CL173" s="399">
        <f t="shared" si="324"/>
        <v>0</v>
      </c>
      <c r="CM173" s="399">
        <f t="shared" si="325"/>
        <v>0</v>
      </c>
      <c r="CN173" s="399">
        <f t="shared" si="326"/>
        <v>0</v>
      </c>
      <c r="CO173" s="399">
        <f t="shared" si="327"/>
        <v>0</v>
      </c>
      <c r="CP173" s="399">
        <f t="shared" si="328"/>
        <v>0</v>
      </c>
      <c r="CQ173" s="399">
        <f t="shared" si="329"/>
        <v>0</v>
      </c>
      <c r="CR173" s="399">
        <f t="shared" si="330"/>
        <v>0</v>
      </c>
      <c r="CS173" s="399">
        <f t="shared" si="331"/>
        <v>0</v>
      </c>
      <c r="CT173" s="399">
        <f t="shared" si="332"/>
        <v>0</v>
      </c>
      <c r="CU173" s="399">
        <f t="shared" si="333"/>
        <v>0</v>
      </c>
      <c r="CV173" s="399">
        <f t="shared" si="334"/>
        <v>0</v>
      </c>
      <c r="CW173" s="399">
        <f t="shared" si="335"/>
        <v>0</v>
      </c>
      <c r="CX173" s="399">
        <f t="shared" si="336"/>
        <v>0</v>
      </c>
      <c r="CY173" s="399">
        <f t="shared" si="337"/>
        <v>0</v>
      </c>
      <c r="CZ173" s="399">
        <f t="shared" si="338"/>
        <v>0</v>
      </c>
      <c r="DA173" s="399">
        <f t="shared" si="339"/>
        <v>0</v>
      </c>
      <c r="DB173" s="399">
        <f t="shared" si="340"/>
        <v>0</v>
      </c>
      <c r="DC173" s="399">
        <f t="shared" si="341"/>
        <v>0</v>
      </c>
      <c r="DD173" s="399">
        <f t="shared" si="342"/>
        <v>0</v>
      </c>
      <c r="DE173" s="399">
        <f t="shared" si="343"/>
        <v>0</v>
      </c>
      <c r="DF173" s="399">
        <f t="shared" si="239"/>
        <v>0</v>
      </c>
      <c r="DG173" s="399">
        <f t="shared" si="344"/>
        <v>0</v>
      </c>
      <c r="DH173" s="399">
        <f t="shared" si="240"/>
        <v>0</v>
      </c>
      <c r="DI173" s="399">
        <f t="shared" si="241"/>
        <v>0</v>
      </c>
      <c r="DJ173" s="399">
        <f t="shared" si="345"/>
        <v>0</v>
      </c>
      <c r="DK173" s="399">
        <f t="shared" si="236"/>
        <v>0</v>
      </c>
      <c r="DL173" s="399">
        <f t="shared" si="237"/>
        <v>0</v>
      </c>
      <c r="DM173" s="399">
        <f t="shared" si="347"/>
        <v>0</v>
      </c>
      <c r="DN173" s="399">
        <f t="shared" si="238"/>
        <v>0</v>
      </c>
      <c r="DO173" s="399">
        <f t="shared" si="346"/>
        <v>0</v>
      </c>
      <c r="DP173" s="398"/>
      <c r="DQ173" s="399"/>
      <c r="DR173" s="399"/>
      <c r="DS173" s="399">
        <f t="shared" si="235"/>
        <v>0</v>
      </c>
      <c r="DT173" s="399">
        <f t="shared" si="243"/>
        <v>0</v>
      </c>
      <c r="DU173" s="399"/>
      <c r="DV173" s="411"/>
      <c r="DW173" s="645"/>
    </row>
    <row r="174" spans="1:127" ht="20.100000000000001" hidden="1" customHeight="1">
      <c r="A174" s="663">
        <f t="shared" si="244"/>
        <v>138</v>
      </c>
      <c r="B174" s="664" t="s">
        <v>380</v>
      </c>
      <c r="C174" s="385" t="s">
        <v>344</v>
      </c>
      <c r="D174" s="385" t="s">
        <v>226</v>
      </c>
      <c r="E174" s="385">
        <v>2018</v>
      </c>
      <c r="F174" s="386"/>
      <c r="G174" s="387">
        <f t="shared" si="245"/>
        <v>4</v>
      </c>
      <c r="H174" s="387">
        <f t="shared" si="246"/>
        <v>0</v>
      </c>
      <c r="I174" s="387">
        <f t="shared" si="247"/>
        <v>4</v>
      </c>
      <c r="J174" s="388">
        <f t="shared" si="248"/>
        <v>0</v>
      </c>
      <c r="K174" s="389">
        <f t="shared" si="249"/>
        <v>0</v>
      </c>
      <c r="L174" s="390">
        <f t="shared" si="250"/>
        <v>0.5</v>
      </c>
      <c r="M174" s="391" t="str">
        <f t="shared" si="251"/>
        <v>I</v>
      </c>
      <c r="N174" s="389">
        <f t="shared" si="252"/>
        <v>0</v>
      </c>
      <c r="O174" s="388">
        <f t="shared" si="253"/>
        <v>0</v>
      </c>
      <c r="P174" s="388">
        <f t="shared" si="254"/>
        <v>0</v>
      </c>
      <c r="Q174" s="392">
        <f t="shared" si="255"/>
        <v>0</v>
      </c>
      <c r="R174" s="393">
        <f t="shared" si="256"/>
        <v>0</v>
      </c>
      <c r="S174" s="393">
        <f t="shared" si="257"/>
        <v>0</v>
      </c>
      <c r="T174" s="392">
        <f t="shared" si="258"/>
        <v>0</v>
      </c>
      <c r="U174" s="393">
        <f t="shared" si="259"/>
        <v>0</v>
      </c>
      <c r="V174" s="393">
        <f t="shared" si="260"/>
        <v>0</v>
      </c>
      <c r="W174" s="392">
        <f t="shared" si="261"/>
        <v>0</v>
      </c>
      <c r="X174" s="393">
        <f t="shared" si="262"/>
        <v>0</v>
      </c>
      <c r="Y174" s="393">
        <f t="shared" si="263"/>
        <v>0</v>
      </c>
      <c r="Z174" s="392">
        <f t="shared" si="264"/>
        <v>0</v>
      </c>
      <c r="AA174" s="393">
        <f t="shared" si="265"/>
        <v>0</v>
      </c>
      <c r="AB174" s="393">
        <f t="shared" si="266"/>
        <v>0</v>
      </c>
      <c r="AC174" s="392">
        <f t="shared" si="267"/>
        <v>0</v>
      </c>
      <c r="AD174" s="393">
        <f t="shared" si="268"/>
        <v>0</v>
      </c>
      <c r="AE174" s="394">
        <f t="shared" si="8"/>
        <v>2021</v>
      </c>
      <c r="AF174" s="393">
        <f t="shared" si="269"/>
        <v>0</v>
      </c>
      <c r="AG174" s="392">
        <f t="shared" si="270"/>
        <v>0</v>
      </c>
      <c r="AH174" s="388">
        <f t="shared" si="271"/>
        <v>0</v>
      </c>
      <c r="AI174" s="395">
        <f t="shared" si="272"/>
        <v>0</v>
      </c>
      <c r="AJ174" s="396">
        <f t="shared" si="273"/>
        <v>0</v>
      </c>
      <c r="AK174" s="388">
        <f t="shared" si="274"/>
        <v>0</v>
      </c>
      <c r="AL174" s="397">
        <f t="shared" si="275"/>
        <v>7</v>
      </c>
      <c r="AM174" s="393">
        <f t="shared" si="276"/>
        <v>6</v>
      </c>
      <c r="AN174" s="393">
        <f t="shared" si="277"/>
        <v>6</v>
      </c>
      <c r="AO174" s="393">
        <f t="shared" si="278"/>
        <v>6</v>
      </c>
      <c r="AP174" s="393">
        <f t="shared" si="279"/>
        <v>6</v>
      </c>
      <c r="AQ174" s="393">
        <f t="shared" si="280"/>
        <v>6</v>
      </c>
      <c r="AR174" s="393">
        <f t="shared" si="281"/>
        <v>6</v>
      </c>
      <c r="AS174" s="393">
        <f t="shared" si="282"/>
        <v>6</v>
      </c>
      <c r="AT174" s="393">
        <f t="shared" si="283"/>
        <v>6</v>
      </c>
      <c r="AU174" s="393">
        <f t="shared" si="284"/>
        <v>6</v>
      </c>
      <c r="AV174" s="393">
        <f t="shared" si="285"/>
        <v>6</v>
      </c>
      <c r="AW174" s="393">
        <f t="shared" si="286"/>
        <v>6</v>
      </c>
      <c r="AX174" s="393">
        <f t="shared" si="287"/>
        <v>6</v>
      </c>
      <c r="AY174" s="393">
        <f t="shared" si="288"/>
        <v>6</v>
      </c>
      <c r="AZ174" s="393">
        <f t="shared" si="289"/>
        <v>6</v>
      </c>
      <c r="BA174" s="393">
        <f t="shared" si="290"/>
        <v>6</v>
      </c>
      <c r="BB174" s="393">
        <f t="shared" si="291"/>
        <v>6</v>
      </c>
      <c r="BC174" s="393">
        <f t="shared" si="292"/>
        <v>6</v>
      </c>
      <c r="BD174" s="393">
        <f t="shared" si="242"/>
        <v>6</v>
      </c>
      <c r="BE174" s="393">
        <f t="shared" si="293"/>
        <v>12</v>
      </c>
      <c r="BF174" s="393">
        <f t="shared" si="294"/>
        <v>12</v>
      </c>
      <c r="BG174" s="393">
        <f t="shared" si="295"/>
        <v>12</v>
      </c>
      <c r="BH174" s="398">
        <f t="shared" si="296"/>
        <v>0</v>
      </c>
      <c r="BI174" s="398">
        <f t="shared" si="297"/>
        <v>0</v>
      </c>
      <c r="BJ174" s="398">
        <f t="shared" si="298"/>
        <v>0</v>
      </c>
      <c r="BK174" s="398">
        <f t="shared" si="299"/>
        <v>0</v>
      </c>
      <c r="BL174" s="398">
        <f t="shared" si="300"/>
        <v>0</v>
      </c>
      <c r="BM174" s="387">
        <f t="shared" si="301"/>
        <v>0</v>
      </c>
      <c r="BN174" s="398">
        <f t="shared" si="302"/>
        <v>0</v>
      </c>
      <c r="BO174" s="398">
        <f t="shared" si="303"/>
        <v>0</v>
      </c>
      <c r="BP174" s="398">
        <f t="shared" si="304"/>
        <v>0</v>
      </c>
      <c r="BQ174" s="398">
        <f t="shared" si="305"/>
        <v>0</v>
      </c>
      <c r="BR174" s="398">
        <f t="shared" si="306"/>
        <v>0</v>
      </c>
      <c r="BS174" s="398">
        <f t="shared" si="307"/>
        <v>0</v>
      </c>
      <c r="BT174" s="398">
        <f t="shared" si="308"/>
        <v>0</v>
      </c>
      <c r="BU174" s="398">
        <f t="shared" si="309"/>
        <v>0</v>
      </c>
      <c r="BV174" s="398">
        <f t="shared" si="310"/>
        <v>0</v>
      </c>
      <c r="BW174" s="398">
        <f t="shared" si="311"/>
        <v>0</v>
      </c>
      <c r="BX174" s="398">
        <f t="shared" si="312"/>
        <v>0</v>
      </c>
      <c r="BY174" s="398">
        <f t="shared" si="313"/>
        <v>0</v>
      </c>
      <c r="BZ174" s="398">
        <f t="shared" si="314"/>
        <v>0</v>
      </c>
      <c r="CA174" s="398">
        <f t="shared" si="315"/>
        <v>0</v>
      </c>
      <c r="CB174" s="398">
        <f t="shared" si="316"/>
        <v>0</v>
      </c>
      <c r="CC174" s="398">
        <f t="shared" si="317"/>
        <v>0</v>
      </c>
      <c r="CD174" s="398">
        <f t="shared" si="318"/>
        <v>0</v>
      </c>
      <c r="CE174" s="398">
        <f t="shared" si="319"/>
        <v>0</v>
      </c>
      <c r="CF174" s="398">
        <f t="shared" si="320"/>
        <v>0</v>
      </c>
      <c r="CG174" s="398">
        <f t="shared" si="321"/>
        <v>0</v>
      </c>
      <c r="CH174" s="398">
        <f t="shared" si="322"/>
        <v>0</v>
      </c>
      <c r="CI174" s="398">
        <f t="shared" si="323"/>
        <v>0</v>
      </c>
      <c r="CJ174" s="399"/>
      <c r="CK174" s="400" t="s">
        <v>339</v>
      </c>
      <c r="CL174" s="399">
        <f t="shared" si="324"/>
        <v>0</v>
      </c>
      <c r="CM174" s="399">
        <f t="shared" si="325"/>
        <v>0</v>
      </c>
      <c r="CN174" s="399">
        <f t="shared" si="326"/>
        <v>0</v>
      </c>
      <c r="CO174" s="399">
        <f t="shared" si="327"/>
        <v>0</v>
      </c>
      <c r="CP174" s="399">
        <f t="shared" si="328"/>
        <v>0</v>
      </c>
      <c r="CQ174" s="399">
        <f t="shared" si="329"/>
        <v>0</v>
      </c>
      <c r="CR174" s="399">
        <f t="shared" si="330"/>
        <v>0</v>
      </c>
      <c r="CS174" s="399">
        <f t="shared" si="331"/>
        <v>0</v>
      </c>
      <c r="CT174" s="399">
        <f t="shared" si="332"/>
        <v>0</v>
      </c>
      <c r="CU174" s="399">
        <f t="shared" si="333"/>
        <v>0</v>
      </c>
      <c r="CV174" s="399">
        <f t="shared" si="334"/>
        <v>0</v>
      </c>
      <c r="CW174" s="399">
        <f t="shared" si="335"/>
        <v>0</v>
      </c>
      <c r="CX174" s="399">
        <f t="shared" si="336"/>
        <v>0</v>
      </c>
      <c r="CY174" s="399">
        <f t="shared" si="337"/>
        <v>0</v>
      </c>
      <c r="CZ174" s="399">
        <f t="shared" si="338"/>
        <v>0</v>
      </c>
      <c r="DA174" s="399">
        <f t="shared" si="339"/>
        <v>0</v>
      </c>
      <c r="DB174" s="399">
        <f t="shared" si="340"/>
        <v>0</v>
      </c>
      <c r="DC174" s="399">
        <f t="shared" si="341"/>
        <v>0</v>
      </c>
      <c r="DD174" s="399">
        <f t="shared" si="342"/>
        <v>0</v>
      </c>
      <c r="DE174" s="399">
        <f t="shared" si="343"/>
        <v>0</v>
      </c>
      <c r="DF174" s="399">
        <f t="shared" si="239"/>
        <v>0</v>
      </c>
      <c r="DG174" s="399">
        <f t="shared" si="344"/>
        <v>0</v>
      </c>
      <c r="DH174" s="399">
        <f t="shared" si="240"/>
        <v>0</v>
      </c>
      <c r="DI174" s="399">
        <f t="shared" si="241"/>
        <v>0</v>
      </c>
      <c r="DJ174" s="399">
        <f t="shared" si="345"/>
        <v>0</v>
      </c>
      <c r="DK174" s="399">
        <f t="shared" si="236"/>
        <v>0</v>
      </c>
      <c r="DL174" s="399">
        <f t="shared" si="237"/>
        <v>0</v>
      </c>
      <c r="DM174" s="399">
        <f t="shared" si="347"/>
        <v>0</v>
      </c>
      <c r="DN174" s="399">
        <f t="shared" si="238"/>
        <v>0</v>
      </c>
      <c r="DO174" s="399">
        <f t="shared" si="346"/>
        <v>0</v>
      </c>
      <c r="DP174" s="398"/>
      <c r="DQ174" s="399"/>
      <c r="DR174" s="399"/>
      <c r="DS174" s="399">
        <f t="shared" si="235"/>
        <v>0</v>
      </c>
      <c r="DT174" s="399">
        <f t="shared" si="243"/>
        <v>0</v>
      </c>
      <c r="DU174" s="399"/>
      <c r="DV174" s="411"/>
      <c r="DW174" s="645"/>
    </row>
    <row r="175" spans="1:127" ht="20.100000000000001" hidden="1" customHeight="1">
      <c r="A175" s="663">
        <f t="shared" si="244"/>
        <v>139</v>
      </c>
      <c r="B175" s="664" t="s">
        <v>380</v>
      </c>
      <c r="C175" s="385" t="s">
        <v>344</v>
      </c>
      <c r="D175" s="385" t="s">
        <v>226</v>
      </c>
      <c r="E175" s="385">
        <v>2018</v>
      </c>
      <c r="F175" s="386"/>
      <c r="G175" s="387">
        <f t="shared" si="245"/>
        <v>4</v>
      </c>
      <c r="H175" s="387">
        <f t="shared" si="246"/>
        <v>0</v>
      </c>
      <c r="I175" s="387">
        <f t="shared" si="247"/>
        <v>4</v>
      </c>
      <c r="J175" s="388">
        <f t="shared" si="248"/>
        <v>0</v>
      </c>
      <c r="K175" s="389">
        <f t="shared" si="249"/>
        <v>0</v>
      </c>
      <c r="L175" s="390">
        <f t="shared" si="250"/>
        <v>0.5</v>
      </c>
      <c r="M175" s="391" t="str">
        <f t="shared" si="251"/>
        <v>I</v>
      </c>
      <c r="N175" s="389">
        <f t="shared" si="252"/>
        <v>0</v>
      </c>
      <c r="O175" s="388">
        <f t="shared" si="253"/>
        <v>0</v>
      </c>
      <c r="P175" s="388">
        <f t="shared" si="254"/>
        <v>0</v>
      </c>
      <c r="Q175" s="392">
        <f t="shared" si="255"/>
        <v>0</v>
      </c>
      <c r="R175" s="393">
        <f t="shared" si="256"/>
        <v>0</v>
      </c>
      <c r="S175" s="393">
        <f t="shared" si="257"/>
        <v>0</v>
      </c>
      <c r="T175" s="392">
        <f t="shared" si="258"/>
        <v>0</v>
      </c>
      <c r="U175" s="393">
        <f t="shared" si="259"/>
        <v>0</v>
      </c>
      <c r="V175" s="393">
        <f t="shared" si="260"/>
        <v>0</v>
      </c>
      <c r="W175" s="392">
        <f t="shared" si="261"/>
        <v>0</v>
      </c>
      <c r="X175" s="393">
        <f t="shared" si="262"/>
        <v>0</v>
      </c>
      <c r="Y175" s="393">
        <f t="shared" si="263"/>
        <v>0</v>
      </c>
      <c r="Z175" s="392">
        <f t="shared" si="264"/>
        <v>0</v>
      </c>
      <c r="AA175" s="393">
        <f t="shared" si="265"/>
        <v>0</v>
      </c>
      <c r="AB175" s="393">
        <f t="shared" si="266"/>
        <v>0</v>
      </c>
      <c r="AC175" s="392">
        <f t="shared" si="267"/>
        <v>0</v>
      </c>
      <c r="AD175" s="393">
        <f t="shared" si="268"/>
        <v>0</v>
      </c>
      <c r="AE175" s="394">
        <f t="shared" si="8"/>
        <v>2021</v>
      </c>
      <c r="AF175" s="393">
        <f t="shared" si="269"/>
        <v>0</v>
      </c>
      <c r="AG175" s="392">
        <f t="shared" si="270"/>
        <v>0</v>
      </c>
      <c r="AH175" s="388">
        <f t="shared" si="271"/>
        <v>0</v>
      </c>
      <c r="AI175" s="395">
        <f t="shared" si="272"/>
        <v>0</v>
      </c>
      <c r="AJ175" s="396">
        <f t="shared" si="273"/>
        <v>0</v>
      </c>
      <c r="AK175" s="388">
        <f t="shared" si="274"/>
        <v>0</v>
      </c>
      <c r="AL175" s="397">
        <f t="shared" si="275"/>
        <v>7</v>
      </c>
      <c r="AM175" s="393">
        <f t="shared" si="276"/>
        <v>6</v>
      </c>
      <c r="AN175" s="393">
        <f t="shared" si="277"/>
        <v>6</v>
      </c>
      <c r="AO175" s="393">
        <f t="shared" si="278"/>
        <v>6</v>
      </c>
      <c r="AP175" s="393">
        <f t="shared" si="279"/>
        <v>6</v>
      </c>
      <c r="AQ175" s="393">
        <f t="shared" si="280"/>
        <v>6</v>
      </c>
      <c r="AR175" s="393">
        <f t="shared" si="281"/>
        <v>6</v>
      </c>
      <c r="AS175" s="393">
        <f t="shared" si="282"/>
        <v>6</v>
      </c>
      <c r="AT175" s="393">
        <f t="shared" si="283"/>
        <v>6</v>
      </c>
      <c r="AU175" s="393">
        <f t="shared" si="284"/>
        <v>6</v>
      </c>
      <c r="AV175" s="393">
        <f t="shared" si="285"/>
        <v>6</v>
      </c>
      <c r="AW175" s="393">
        <f t="shared" si="286"/>
        <v>6</v>
      </c>
      <c r="AX175" s="393">
        <f t="shared" si="287"/>
        <v>6</v>
      </c>
      <c r="AY175" s="393">
        <f t="shared" si="288"/>
        <v>6</v>
      </c>
      <c r="AZ175" s="393">
        <f t="shared" si="289"/>
        <v>6</v>
      </c>
      <c r="BA175" s="393">
        <f t="shared" si="290"/>
        <v>6</v>
      </c>
      <c r="BB175" s="393">
        <f t="shared" si="291"/>
        <v>6</v>
      </c>
      <c r="BC175" s="393">
        <f t="shared" si="292"/>
        <v>6</v>
      </c>
      <c r="BD175" s="393">
        <f t="shared" si="242"/>
        <v>6</v>
      </c>
      <c r="BE175" s="393">
        <f t="shared" si="293"/>
        <v>12</v>
      </c>
      <c r="BF175" s="393">
        <f t="shared" si="294"/>
        <v>12</v>
      </c>
      <c r="BG175" s="393">
        <f t="shared" si="295"/>
        <v>12</v>
      </c>
      <c r="BH175" s="398">
        <f t="shared" si="296"/>
        <v>0</v>
      </c>
      <c r="BI175" s="398">
        <f t="shared" si="297"/>
        <v>0</v>
      </c>
      <c r="BJ175" s="398">
        <f t="shared" si="298"/>
        <v>0</v>
      </c>
      <c r="BK175" s="398">
        <f t="shared" si="299"/>
        <v>0</v>
      </c>
      <c r="BL175" s="398">
        <f t="shared" si="300"/>
        <v>0</v>
      </c>
      <c r="BM175" s="387">
        <f t="shared" si="301"/>
        <v>0</v>
      </c>
      <c r="BN175" s="398">
        <f t="shared" si="302"/>
        <v>0</v>
      </c>
      <c r="BO175" s="398">
        <f t="shared" si="303"/>
        <v>0</v>
      </c>
      <c r="BP175" s="398">
        <f t="shared" si="304"/>
        <v>0</v>
      </c>
      <c r="BQ175" s="398">
        <f t="shared" si="305"/>
        <v>0</v>
      </c>
      <c r="BR175" s="398">
        <f t="shared" si="306"/>
        <v>0</v>
      </c>
      <c r="BS175" s="398">
        <f t="shared" si="307"/>
        <v>0</v>
      </c>
      <c r="BT175" s="398">
        <f t="shared" si="308"/>
        <v>0</v>
      </c>
      <c r="BU175" s="398">
        <f t="shared" si="309"/>
        <v>0</v>
      </c>
      <c r="BV175" s="398">
        <f t="shared" si="310"/>
        <v>0</v>
      </c>
      <c r="BW175" s="398">
        <f t="shared" si="311"/>
        <v>0</v>
      </c>
      <c r="BX175" s="398">
        <f t="shared" si="312"/>
        <v>0</v>
      </c>
      <c r="BY175" s="398">
        <f t="shared" si="313"/>
        <v>0</v>
      </c>
      <c r="BZ175" s="398">
        <f t="shared" si="314"/>
        <v>0</v>
      </c>
      <c r="CA175" s="398">
        <f t="shared" si="315"/>
        <v>0</v>
      </c>
      <c r="CB175" s="398">
        <f t="shared" si="316"/>
        <v>0</v>
      </c>
      <c r="CC175" s="398">
        <f t="shared" si="317"/>
        <v>0</v>
      </c>
      <c r="CD175" s="398">
        <f t="shared" si="318"/>
        <v>0</v>
      </c>
      <c r="CE175" s="398">
        <f t="shared" si="319"/>
        <v>0</v>
      </c>
      <c r="CF175" s="398">
        <f t="shared" si="320"/>
        <v>0</v>
      </c>
      <c r="CG175" s="398">
        <f t="shared" si="321"/>
        <v>0</v>
      </c>
      <c r="CH175" s="398">
        <f t="shared" si="322"/>
        <v>0</v>
      </c>
      <c r="CI175" s="398">
        <f t="shared" si="323"/>
        <v>0</v>
      </c>
      <c r="CJ175" s="399"/>
      <c r="CK175" s="400" t="s">
        <v>339</v>
      </c>
      <c r="CL175" s="399">
        <f t="shared" si="324"/>
        <v>0</v>
      </c>
      <c r="CM175" s="399">
        <f t="shared" si="325"/>
        <v>0</v>
      </c>
      <c r="CN175" s="399">
        <f t="shared" si="326"/>
        <v>0</v>
      </c>
      <c r="CO175" s="399">
        <f t="shared" si="327"/>
        <v>0</v>
      </c>
      <c r="CP175" s="399">
        <f t="shared" si="328"/>
        <v>0</v>
      </c>
      <c r="CQ175" s="399">
        <f t="shared" si="329"/>
        <v>0</v>
      </c>
      <c r="CR175" s="399">
        <f t="shared" si="330"/>
        <v>0</v>
      </c>
      <c r="CS175" s="399">
        <f t="shared" si="331"/>
        <v>0</v>
      </c>
      <c r="CT175" s="399">
        <f t="shared" si="332"/>
        <v>0</v>
      </c>
      <c r="CU175" s="399">
        <f t="shared" si="333"/>
        <v>0</v>
      </c>
      <c r="CV175" s="399">
        <f t="shared" si="334"/>
        <v>0</v>
      </c>
      <c r="CW175" s="399">
        <f t="shared" si="335"/>
        <v>0</v>
      </c>
      <c r="CX175" s="399">
        <f t="shared" si="336"/>
        <v>0</v>
      </c>
      <c r="CY175" s="399">
        <f t="shared" si="337"/>
        <v>0</v>
      </c>
      <c r="CZ175" s="399">
        <f t="shared" si="338"/>
        <v>0</v>
      </c>
      <c r="DA175" s="399">
        <f t="shared" si="339"/>
        <v>0</v>
      </c>
      <c r="DB175" s="399">
        <f t="shared" si="340"/>
        <v>0</v>
      </c>
      <c r="DC175" s="399">
        <f t="shared" si="341"/>
        <v>0</v>
      </c>
      <c r="DD175" s="399">
        <f t="shared" si="342"/>
        <v>0</v>
      </c>
      <c r="DE175" s="399">
        <f t="shared" si="343"/>
        <v>0</v>
      </c>
      <c r="DF175" s="399">
        <f t="shared" si="239"/>
        <v>0</v>
      </c>
      <c r="DG175" s="399">
        <f t="shared" si="344"/>
        <v>0</v>
      </c>
      <c r="DH175" s="399">
        <f t="shared" si="240"/>
        <v>0</v>
      </c>
      <c r="DI175" s="399">
        <f t="shared" si="241"/>
        <v>0</v>
      </c>
      <c r="DJ175" s="399">
        <f t="shared" si="345"/>
        <v>0</v>
      </c>
      <c r="DK175" s="399">
        <f t="shared" si="236"/>
        <v>0</v>
      </c>
      <c r="DL175" s="399">
        <f t="shared" si="237"/>
        <v>0</v>
      </c>
      <c r="DM175" s="399">
        <f t="shared" si="347"/>
        <v>0</v>
      </c>
      <c r="DN175" s="399">
        <f t="shared" si="238"/>
        <v>0</v>
      </c>
      <c r="DO175" s="399">
        <f t="shared" si="346"/>
        <v>0</v>
      </c>
      <c r="DP175" s="398"/>
      <c r="DQ175" s="399"/>
      <c r="DR175" s="399"/>
      <c r="DS175" s="399">
        <f t="shared" si="235"/>
        <v>0</v>
      </c>
      <c r="DT175" s="399">
        <f t="shared" si="243"/>
        <v>0</v>
      </c>
      <c r="DU175" s="399"/>
      <c r="DV175" s="411"/>
      <c r="DW175" s="645"/>
    </row>
    <row r="176" spans="1:127" ht="20.100000000000001" hidden="1" customHeight="1">
      <c r="A176" s="663">
        <f t="shared" si="244"/>
        <v>140</v>
      </c>
      <c r="B176" s="664" t="s">
        <v>380</v>
      </c>
      <c r="C176" s="385" t="s">
        <v>344</v>
      </c>
      <c r="D176" s="385" t="s">
        <v>226</v>
      </c>
      <c r="E176" s="385">
        <v>2018</v>
      </c>
      <c r="F176" s="386"/>
      <c r="G176" s="387">
        <f t="shared" si="245"/>
        <v>4</v>
      </c>
      <c r="H176" s="387">
        <f t="shared" si="246"/>
        <v>0</v>
      </c>
      <c r="I176" s="387">
        <f t="shared" si="247"/>
        <v>4</v>
      </c>
      <c r="J176" s="388">
        <f t="shared" si="248"/>
        <v>0</v>
      </c>
      <c r="K176" s="389">
        <f t="shared" si="249"/>
        <v>0</v>
      </c>
      <c r="L176" s="390">
        <f t="shared" si="250"/>
        <v>0.5</v>
      </c>
      <c r="M176" s="391" t="str">
        <f t="shared" si="251"/>
        <v>I</v>
      </c>
      <c r="N176" s="389">
        <f t="shared" si="252"/>
        <v>0</v>
      </c>
      <c r="O176" s="388">
        <f t="shared" si="253"/>
        <v>0</v>
      </c>
      <c r="P176" s="388">
        <f t="shared" si="254"/>
        <v>0</v>
      </c>
      <c r="Q176" s="392">
        <f t="shared" si="255"/>
        <v>0</v>
      </c>
      <c r="R176" s="393">
        <f t="shared" si="256"/>
        <v>0</v>
      </c>
      <c r="S176" s="393">
        <f t="shared" si="257"/>
        <v>0</v>
      </c>
      <c r="T176" s="392">
        <f t="shared" si="258"/>
        <v>0</v>
      </c>
      <c r="U176" s="393">
        <f t="shared" si="259"/>
        <v>0</v>
      </c>
      <c r="V176" s="393">
        <f t="shared" si="260"/>
        <v>0</v>
      </c>
      <c r="W176" s="392">
        <f t="shared" si="261"/>
        <v>0</v>
      </c>
      <c r="X176" s="393">
        <f t="shared" si="262"/>
        <v>0</v>
      </c>
      <c r="Y176" s="393">
        <f t="shared" si="263"/>
        <v>0</v>
      </c>
      <c r="Z176" s="392">
        <f t="shared" si="264"/>
        <v>0</v>
      </c>
      <c r="AA176" s="393">
        <f t="shared" si="265"/>
        <v>0</v>
      </c>
      <c r="AB176" s="393">
        <f t="shared" si="266"/>
        <v>0</v>
      </c>
      <c r="AC176" s="392">
        <f t="shared" si="267"/>
        <v>0</v>
      </c>
      <c r="AD176" s="393">
        <f t="shared" si="268"/>
        <v>0</v>
      </c>
      <c r="AE176" s="394">
        <f t="shared" si="8"/>
        <v>2021</v>
      </c>
      <c r="AF176" s="393">
        <f t="shared" si="269"/>
        <v>0</v>
      </c>
      <c r="AG176" s="392">
        <f t="shared" si="270"/>
        <v>0</v>
      </c>
      <c r="AH176" s="388">
        <f t="shared" si="271"/>
        <v>0</v>
      </c>
      <c r="AI176" s="395">
        <f t="shared" si="272"/>
        <v>0</v>
      </c>
      <c r="AJ176" s="396">
        <f t="shared" si="273"/>
        <v>0</v>
      </c>
      <c r="AK176" s="388">
        <f t="shared" si="274"/>
        <v>0</v>
      </c>
      <c r="AL176" s="397">
        <f t="shared" si="275"/>
        <v>7</v>
      </c>
      <c r="AM176" s="393">
        <f t="shared" si="276"/>
        <v>6</v>
      </c>
      <c r="AN176" s="393">
        <f t="shared" si="277"/>
        <v>6</v>
      </c>
      <c r="AO176" s="393">
        <f t="shared" si="278"/>
        <v>6</v>
      </c>
      <c r="AP176" s="393">
        <f t="shared" si="279"/>
        <v>6</v>
      </c>
      <c r="AQ176" s="393">
        <f t="shared" si="280"/>
        <v>6</v>
      </c>
      <c r="AR176" s="393">
        <f t="shared" si="281"/>
        <v>6</v>
      </c>
      <c r="AS176" s="393">
        <f t="shared" si="282"/>
        <v>6</v>
      </c>
      <c r="AT176" s="393">
        <f t="shared" si="283"/>
        <v>6</v>
      </c>
      <c r="AU176" s="393">
        <f t="shared" si="284"/>
        <v>6</v>
      </c>
      <c r="AV176" s="393">
        <f t="shared" si="285"/>
        <v>6</v>
      </c>
      <c r="AW176" s="393">
        <f t="shared" si="286"/>
        <v>6</v>
      </c>
      <c r="AX176" s="393">
        <f t="shared" si="287"/>
        <v>6</v>
      </c>
      <c r="AY176" s="393">
        <f t="shared" si="288"/>
        <v>6</v>
      </c>
      <c r="AZ176" s="393">
        <f t="shared" si="289"/>
        <v>6</v>
      </c>
      <c r="BA176" s="393">
        <f t="shared" si="290"/>
        <v>6</v>
      </c>
      <c r="BB176" s="393">
        <f t="shared" si="291"/>
        <v>6</v>
      </c>
      <c r="BC176" s="393">
        <f t="shared" si="292"/>
        <v>6</v>
      </c>
      <c r="BD176" s="393">
        <f t="shared" si="242"/>
        <v>6</v>
      </c>
      <c r="BE176" s="393">
        <f t="shared" si="293"/>
        <v>12</v>
      </c>
      <c r="BF176" s="393">
        <f t="shared" si="294"/>
        <v>12</v>
      </c>
      <c r="BG176" s="393">
        <f t="shared" si="295"/>
        <v>12</v>
      </c>
      <c r="BH176" s="398">
        <f t="shared" si="296"/>
        <v>0</v>
      </c>
      <c r="BI176" s="398">
        <f t="shared" si="297"/>
        <v>0</v>
      </c>
      <c r="BJ176" s="398">
        <f t="shared" si="298"/>
        <v>0</v>
      </c>
      <c r="BK176" s="398">
        <f t="shared" si="299"/>
        <v>0</v>
      </c>
      <c r="BL176" s="398">
        <f t="shared" si="300"/>
        <v>0</v>
      </c>
      <c r="BM176" s="387">
        <f t="shared" si="301"/>
        <v>0</v>
      </c>
      <c r="BN176" s="398">
        <f t="shared" si="302"/>
        <v>0</v>
      </c>
      <c r="BO176" s="398">
        <f t="shared" si="303"/>
        <v>0</v>
      </c>
      <c r="BP176" s="398">
        <f t="shared" si="304"/>
        <v>0</v>
      </c>
      <c r="BQ176" s="398">
        <f t="shared" si="305"/>
        <v>0</v>
      </c>
      <c r="BR176" s="398">
        <f t="shared" si="306"/>
        <v>0</v>
      </c>
      <c r="BS176" s="398">
        <f t="shared" si="307"/>
        <v>0</v>
      </c>
      <c r="BT176" s="398">
        <f t="shared" si="308"/>
        <v>0</v>
      </c>
      <c r="BU176" s="398">
        <f t="shared" si="309"/>
        <v>0</v>
      </c>
      <c r="BV176" s="398">
        <f t="shared" si="310"/>
        <v>0</v>
      </c>
      <c r="BW176" s="398">
        <f t="shared" si="311"/>
        <v>0</v>
      </c>
      <c r="BX176" s="398">
        <f t="shared" si="312"/>
        <v>0</v>
      </c>
      <c r="BY176" s="398">
        <f t="shared" si="313"/>
        <v>0</v>
      </c>
      <c r="BZ176" s="398">
        <f t="shared" si="314"/>
        <v>0</v>
      </c>
      <c r="CA176" s="398">
        <f t="shared" si="315"/>
        <v>0</v>
      </c>
      <c r="CB176" s="398">
        <f t="shared" si="316"/>
        <v>0</v>
      </c>
      <c r="CC176" s="398">
        <f t="shared" si="317"/>
        <v>0</v>
      </c>
      <c r="CD176" s="398">
        <f t="shared" si="318"/>
        <v>0</v>
      </c>
      <c r="CE176" s="398">
        <f t="shared" si="319"/>
        <v>0</v>
      </c>
      <c r="CF176" s="398">
        <f t="shared" si="320"/>
        <v>0</v>
      </c>
      <c r="CG176" s="398">
        <f t="shared" si="321"/>
        <v>0</v>
      </c>
      <c r="CH176" s="398">
        <f t="shared" si="322"/>
        <v>0</v>
      </c>
      <c r="CI176" s="398">
        <f t="shared" si="323"/>
        <v>0</v>
      </c>
      <c r="CJ176" s="399"/>
      <c r="CK176" s="400" t="s">
        <v>339</v>
      </c>
      <c r="CL176" s="399">
        <f t="shared" si="324"/>
        <v>0</v>
      </c>
      <c r="CM176" s="399">
        <f t="shared" si="325"/>
        <v>0</v>
      </c>
      <c r="CN176" s="399">
        <f t="shared" si="326"/>
        <v>0</v>
      </c>
      <c r="CO176" s="399">
        <f t="shared" si="327"/>
        <v>0</v>
      </c>
      <c r="CP176" s="399">
        <f t="shared" si="328"/>
        <v>0</v>
      </c>
      <c r="CQ176" s="399">
        <f t="shared" si="329"/>
        <v>0</v>
      </c>
      <c r="CR176" s="399">
        <f t="shared" si="330"/>
        <v>0</v>
      </c>
      <c r="CS176" s="399">
        <f t="shared" si="331"/>
        <v>0</v>
      </c>
      <c r="CT176" s="399">
        <f t="shared" si="332"/>
        <v>0</v>
      </c>
      <c r="CU176" s="399">
        <f t="shared" si="333"/>
        <v>0</v>
      </c>
      <c r="CV176" s="399">
        <f t="shared" si="334"/>
        <v>0</v>
      </c>
      <c r="CW176" s="399">
        <f t="shared" si="335"/>
        <v>0</v>
      </c>
      <c r="CX176" s="399">
        <f t="shared" si="336"/>
        <v>0</v>
      </c>
      <c r="CY176" s="399">
        <f t="shared" si="337"/>
        <v>0</v>
      </c>
      <c r="CZ176" s="399">
        <f t="shared" si="338"/>
        <v>0</v>
      </c>
      <c r="DA176" s="399">
        <f t="shared" si="339"/>
        <v>0</v>
      </c>
      <c r="DB176" s="399">
        <f t="shared" si="340"/>
        <v>0</v>
      </c>
      <c r="DC176" s="399">
        <f t="shared" si="341"/>
        <v>0</v>
      </c>
      <c r="DD176" s="399">
        <f t="shared" si="342"/>
        <v>0</v>
      </c>
      <c r="DE176" s="399">
        <f t="shared" si="343"/>
        <v>0</v>
      </c>
      <c r="DF176" s="399">
        <f t="shared" si="239"/>
        <v>0</v>
      </c>
      <c r="DG176" s="399">
        <f t="shared" si="344"/>
        <v>0</v>
      </c>
      <c r="DH176" s="399">
        <f t="shared" si="240"/>
        <v>0</v>
      </c>
      <c r="DI176" s="399">
        <f t="shared" si="241"/>
        <v>0</v>
      </c>
      <c r="DJ176" s="399">
        <f t="shared" si="345"/>
        <v>0</v>
      </c>
      <c r="DK176" s="399">
        <f t="shared" si="236"/>
        <v>0</v>
      </c>
      <c r="DL176" s="399">
        <f t="shared" si="237"/>
        <v>0</v>
      </c>
      <c r="DM176" s="399">
        <f t="shared" si="347"/>
        <v>0</v>
      </c>
      <c r="DN176" s="399">
        <f t="shared" si="238"/>
        <v>0</v>
      </c>
      <c r="DO176" s="399">
        <f t="shared" si="346"/>
        <v>0</v>
      </c>
      <c r="DP176" s="398"/>
      <c r="DQ176" s="399"/>
      <c r="DR176" s="399"/>
      <c r="DS176" s="399">
        <f t="shared" si="235"/>
        <v>0</v>
      </c>
      <c r="DT176" s="399">
        <f t="shared" si="243"/>
        <v>0</v>
      </c>
      <c r="DU176" s="399"/>
      <c r="DV176" s="411"/>
      <c r="DW176" s="645"/>
    </row>
    <row r="177" spans="1:127" ht="20.100000000000001" hidden="1" customHeight="1">
      <c r="A177" s="663">
        <f t="shared" si="244"/>
        <v>141</v>
      </c>
      <c r="B177" s="664" t="s">
        <v>380</v>
      </c>
      <c r="C177" s="385" t="s">
        <v>344</v>
      </c>
      <c r="D177" s="385" t="s">
        <v>226</v>
      </c>
      <c r="E177" s="385">
        <v>2018</v>
      </c>
      <c r="F177" s="386"/>
      <c r="G177" s="387">
        <f t="shared" si="245"/>
        <v>4</v>
      </c>
      <c r="H177" s="387">
        <f t="shared" si="246"/>
        <v>0</v>
      </c>
      <c r="I177" s="387">
        <f t="shared" si="247"/>
        <v>4</v>
      </c>
      <c r="J177" s="388">
        <f t="shared" si="248"/>
        <v>0</v>
      </c>
      <c r="K177" s="389">
        <f t="shared" si="249"/>
        <v>0</v>
      </c>
      <c r="L177" s="390">
        <f t="shared" si="250"/>
        <v>0.5</v>
      </c>
      <c r="M177" s="391" t="str">
        <f t="shared" si="251"/>
        <v>I</v>
      </c>
      <c r="N177" s="389">
        <f t="shared" si="252"/>
        <v>0</v>
      </c>
      <c r="O177" s="388">
        <f t="shared" si="253"/>
        <v>0</v>
      </c>
      <c r="P177" s="388">
        <f t="shared" si="254"/>
        <v>0</v>
      </c>
      <c r="Q177" s="392">
        <f t="shared" si="255"/>
        <v>0</v>
      </c>
      <c r="R177" s="393">
        <f t="shared" si="256"/>
        <v>0</v>
      </c>
      <c r="S177" s="393">
        <f t="shared" si="257"/>
        <v>0</v>
      </c>
      <c r="T177" s="392">
        <f t="shared" si="258"/>
        <v>0</v>
      </c>
      <c r="U177" s="393">
        <f t="shared" si="259"/>
        <v>0</v>
      </c>
      <c r="V177" s="393">
        <f t="shared" si="260"/>
        <v>0</v>
      </c>
      <c r="W177" s="392">
        <f t="shared" si="261"/>
        <v>0</v>
      </c>
      <c r="X177" s="393">
        <f t="shared" si="262"/>
        <v>0</v>
      </c>
      <c r="Y177" s="393">
        <f t="shared" si="263"/>
        <v>0</v>
      </c>
      <c r="Z177" s="392">
        <f t="shared" si="264"/>
        <v>0</v>
      </c>
      <c r="AA177" s="393">
        <f t="shared" si="265"/>
        <v>0</v>
      </c>
      <c r="AB177" s="393">
        <f t="shared" si="266"/>
        <v>0</v>
      </c>
      <c r="AC177" s="392">
        <f t="shared" si="267"/>
        <v>0</v>
      </c>
      <c r="AD177" s="393">
        <f t="shared" si="268"/>
        <v>0</v>
      </c>
      <c r="AE177" s="394">
        <f t="shared" si="8"/>
        <v>2021</v>
      </c>
      <c r="AF177" s="393">
        <f t="shared" si="269"/>
        <v>0</v>
      </c>
      <c r="AG177" s="392">
        <f t="shared" si="270"/>
        <v>0</v>
      </c>
      <c r="AH177" s="388">
        <f t="shared" si="271"/>
        <v>0</v>
      </c>
      <c r="AI177" s="395">
        <f t="shared" si="272"/>
        <v>0</v>
      </c>
      <c r="AJ177" s="396">
        <f t="shared" si="273"/>
        <v>0</v>
      </c>
      <c r="AK177" s="388">
        <f t="shared" si="274"/>
        <v>0</v>
      </c>
      <c r="AL177" s="397">
        <f t="shared" si="275"/>
        <v>7</v>
      </c>
      <c r="AM177" s="393">
        <f t="shared" si="276"/>
        <v>6</v>
      </c>
      <c r="AN177" s="393">
        <f t="shared" si="277"/>
        <v>6</v>
      </c>
      <c r="AO177" s="393">
        <f t="shared" si="278"/>
        <v>6</v>
      </c>
      <c r="AP177" s="393">
        <f t="shared" si="279"/>
        <v>6</v>
      </c>
      <c r="AQ177" s="393">
        <f t="shared" si="280"/>
        <v>6</v>
      </c>
      <c r="AR177" s="393">
        <f t="shared" si="281"/>
        <v>6</v>
      </c>
      <c r="AS177" s="393">
        <f t="shared" si="282"/>
        <v>6</v>
      </c>
      <c r="AT177" s="393">
        <f t="shared" si="283"/>
        <v>6</v>
      </c>
      <c r="AU177" s="393">
        <f t="shared" si="284"/>
        <v>6</v>
      </c>
      <c r="AV177" s="393">
        <f t="shared" si="285"/>
        <v>6</v>
      </c>
      <c r="AW177" s="393">
        <f t="shared" si="286"/>
        <v>6</v>
      </c>
      <c r="AX177" s="393">
        <f t="shared" si="287"/>
        <v>6</v>
      </c>
      <c r="AY177" s="393">
        <f t="shared" si="288"/>
        <v>6</v>
      </c>
      <c r="AZ177" s="393">
        <f t="shared" si="289"/>
        <v>6</v>
      </c>
      <c r="BA177" s="393">
        <f t="shared" si="290"/>
        <v>6</v>
      </c>
      <c r="BB177" s="393">
        <f t="shared" si="291"/>
        <v>6</v>
      </c>
      <c r="BC177" s="393">
        <f t="shared" si="292"/>
        <v>6</v>
      </c>
      <c r="BD177" s="393">
        <f t="shared" si="242"/>
        <v>6</v>
      </c>
      <c r="BE177" s="393">
        <f t="shared" si="293"/>
        <v>12</v>
      </c>
      <c r="BF177" s="393">
        <f t="shared" si="294"/>
        <v>12</v>
      </c>
      <c r="BG177" s="393">
        <f t="shared" si="295"/>
        <v>12</v>
      </c>
      <c r="BH177" s="398">
        <f t="shared" si="296"/>
        <v>0</v>
      </c>
      <c r="BI177" s="398">
        <f t="shared" si="297"/>
        <v>0</v>
      </c>
      <c r="BJ177" s="398">
        <f t="shared" si="298"/>
        <v>0</v>
      </c>
      <c r="BK177" s="398">
        <f t="shared" si="299"/>
        <v>0</v>
      </c>
      <c r="BL177" s="398">
        <f t="shared" si="300"/>
        <v>0</v>
      </c>
      <c r="BM177" s="387">
        <f t="shared" si="301"/>
        <v>0</v>
      </c>
      <c r="BN177" s="398">
        <f t="shared" si="302"/>
        <v>0</v>
      </c>
      <c r="BO177" s="398">
        <f t="shared" si="303"/>
        <v>0</v>
      </c>
      <c r="BP177" s="398">
        <f t="shared" si="304"/>
        <v>0</v>
      </c>
      <c r="BQ177" s="398">
        <f t="shared" si="305"/>
        <v>0</v>
      </c>
      <c r="BR177" s="398">
        <f t="shared" si="306"/>
        <v>0</v>
      </c>
      <c r="BS177" s="398">
        <f t="shared" si="307"/>
        <v>0</v>
      </c>
      <c r="BT177" s="398">
        <f t="shared" si="308"/>
        <v>0</v>
      </c>
      <c r="BU177" s="398">
        <f t="shared" si="309"/>
        <v>0</v>
      </c>
      <c r="BV177" s="398">
        <f t="shared" si="310"/>
        <v>0</v>
      </c>
      <c r="BW177" s="398">
        <f t="shared" si="311"/>
        <v>0</v>
      </c>
      <c r="BX177" s="398">
        <f t="shared" si="312"/>
        <v>0</v>
      </c>
      <c r="BY177" s="398">
        <f t="shared" si="313"/>
        <v>0</v>
      </c>
      <c r="BZ177" s="398">
        <f t="shared" si="314"/>
        <v>0</v>
      </c>
      <c r="CA177" s="398">
        <f t="shared" si="315"/>
        <v>0</v>
      </c>
      <c r="CB177" s="398">
        <f t="shared" si="316"/>
        <v>0</v>
      </c>
      <c r="CC177" s="398">
        <f t="shared" si="317"/>
        <v>0</v>
      </c>
      <c r="CD177" s="398">
        <f t="shared" si="318"/>
        <v>0</v>
      </c>
      <c r="CE177" s="398">
        <f t="shared" si="319"/>
        <v>0</v>
      </c>
      <c r="CF177" s="398">
        <f t="shared" si="320"/>
        <v>0</v>
      </c>
      <c r="CG177" s="398">
        <f t="shared" si="321"/>
        <v>0</v>
      </c>
      <c r="CH177" s="398">
        <f t="shared" si="322"/>
        <v>0</v>
      </c>
      <c r="CI177" s="398">
        <f t="shared" si="323"/>
        <v>0</v>
      </c>
      <c r="CJ177" s="399"/>
      <c r="CK177" s="400" t="s">
        <v>339</v>
      </c>
      <c r="CL177" s="399">
        <f t="shared" si="324"/>
        <v>0</v>
      </c>
      <c r="CM177" s="399">
        <f t="shared" si="325"/>
        <v>0</v>
      </c>
      <c r="CN177" s="399">
        <f t="shared" si="326"/>
        <v>0</v>
      </c>
      <c r="CO177" s="399">
        <f t="shared" si="327"/>
        <v>0</v>
      </c>
      <c r="CP177" s="399">
        <f t="shared" si="328"/>
        <v>0</v>
      </c>
      <c r="CQ177" s="399">
        <f t="shared" si="329"/>
        <v>0</v>
      </c>
      <c r="CR177" s="399">
        <f t="shared" si="330"/>
        <v>0</v>
      </c>
      <c r="CS177" s="399">
        <f t="shared" si="331"/>
        <v>0</v>
      </c>
      <c r="CT177" s="399">
        <f t="shared" si="332"/>
        <v>0</v>
      </c>
      <c r="CU177" s="399">
        <f t="shared" si="333"/>
        <v>0</v>
      </c>
      <c r="CV177" s="399">
        <f t="shared" si="334"/>
        <v>0</v>
      </c>
      <c r="CW177" s="399">
        <f t="shared" si="335"/>
        <v>0</v>
      </c>
      <c r="CX177" s="399">
        <f t="shared" si="336"/>
        <v>0</v>
      </c>
      <c r="CY177" s="399">
        <f t="shared" si="337"/>
        <v>0</v>
      </c>
      <c r="CZ177" s="399">
        <f t="shared" si="338"/>
        <v>0</v>
      </c>
      <c r="DA177" s="399">
        <f t="shared" si="339"/>
        <v>0</v>
      </c>
      <c r="DB177" s="399">
        <f t="shared" si="340"/>
        <v>0</v>
      </c>
      <c r="DC177" s="399">
        <f t="shared" si="341"/>
        <v>0</v>
      </c>
      <c r="DD177" s="399">
        <f t="shared" si="342"/>
        <v>0</v>
      </c>
      <c r="DE177" s="399">
        <f t="shared" si="343"/>
        <v>0</v>
      </c>
      <c r="DF177" s="399">
        <f t="shared" si="239"/>
        <v>0</v>
      </c>
      <c r="DG177" s="399">
        <f t="shared" si="344"/>
        <v>0</v>
      </c>
      <c r="DH177" s="399">
        <f t="shared" si="240"/>
        <v>0</v>
      </c>
      <c r="DI177" s="399">
        <f t="shared" si="241"/>
        <v>0</v>
      </c>
      <c r="DJ177" s="399">
        <f t="shared" si="345"/>
        <v>0</v>
      </c>
      <c r="DK177" s="399">
        <f t="shared" si="236"/>
        <v>0</v>
      </c>
      <c r="DL177" s="399">
        <f t="shared" si="237"/>
        <v>0</v>
      </c>
      <c r="DM177" s="399">
        <f t="shared" si="347"/>
        <v>0</v>
      </c>
      <c r="DN177" s="399">
        <f t="shared" si="238"/>
        <v>0</v>
      </c>
      <c r="DO177" s="399">
        <f t="shared" si="346"/>
        <v>0</v>
      </c>
      <c r="DP177" s="398"/>
      <c r="DQ177" s="399"/>
      <c r="DR177" s="399"/>
      <c r="DS177" s="399">
        <f t="shared" si="235"/>
        <v>0</v>
      </c>
      <c r="DT177" s="399">
        <f t="shared" si="243"/>
        <v>0</v>
      </c>
      <c r="DU177" s="399"/>
      <c r="DV177" s="411"/>
      <c r="DW177" s="645"/>
    </row>
    <row r="178" spans="1:127" ht="20.100000000000001" hidden="1" customHeight="1">
      <c r="A178" s="663">
        <f t="shared" si="244"/>
        <v>142</v>
      </c>
      <c r="B178" s="664" t="s">
        <v>380</v>
      </c>
      <c r="C178" s="385" t="s">
        <v>344</v>
      </c>
      <c r="D178" s="385" t="s">
        <v>226</v>
      </c>
      <c r="E178" s="385">
        <v>2018</v>
      </c>
      <c r="F178" s="386"/>
      <c r="G178" s="387">
        <f t="shared" si="245"/>
        <v>4</v>
      </c>
      <c r="H178" s="387">
        <f t="shared" si="246"/>
        <v>0</v>
      </c>
      <c r="I178" s="387">
        <f t="shared" si="247"/>
        <v>4</v>
      </c>
      <c r="J178" s="388">
        <f t="shared" si="248"/>
        <v>0</v>
      </c>
      <c r="K178" s="389">
        <f t="shared" si="249"/>
        <v>0</v>
      </c>
      <c r="L178" s="390">
        <f t="shared" si="250"/>
        <v>0.5</v>
      </c>
      <c r="M178" s="391" t="str">
        <f t="shared" si="251"/>
        <v>I</v>
      </c>
      <c r="N178" s="389">
        <f t="shared" si="252"/>
        <v>0</v>
      </c>
      <c r="O178" s="388">
        <f t="shared" si="253"/>
        <v>0</v>
      </c>
      <c r="P178" s="388">
        <f t="shared" si="254"/>
        <v>0</v>
      </c>
      <c r="Q178" s="392">
        <f t="shared" si="255"/>
        <v>0</v>
      </c>
      <c r="R178" s="393">
        <f t="shared" si="256"/>
        <v>0</v>
      </c>
      <c r="S178" s="393">
        <f t="shared" si="257"/>
        <v>0</v>
      </c>
      <c r="T178" s="392">
        <f t="shared" si="258"/>
        <v>0</v>
      </c>
      <c r="U178" s="393">
        <f t="shared" si="259"/>
        <v>0</v>
      </c>
      <c r="V178" s="393">
        <f t="shared" si="260"/>
        <v>0</v>
      </c>
      <c r="W178" s="392">
        <f t="shared" si="261"/>
        <v>0</v>
      </c>
      <c r="X178" s="393">
        <f t="shared" si="262"/>
        <v>0</v>
      </c>
      <c r="Y178" s="393">
        <f t="shared" si="263"/>
        <v>0</v>
      </c>
      <c r="Z178" s="392">
        <f t="shared" si="264"/>
        <v>0</v>
      </c>
      <c r="AA178" s="393">
        <f t="shared" si="265"/>
        <v>0</v>
      </c>
      <c r="AB178" s="393">
        <f t="shared" si="266"/>
        <v>0</v>
      </c>
      <c r="AC178" s="392">
        <f t="shared" si="267"/>
        <v>0</v>
      </c>
      <c r="AD178" s="393">
        <f t="shared" si="268"/>
        <v>0</v>
      </c>
      <c r="AE178" s="394">
        <f t="shared" si="8"/>
        <v>2021</v>
      </c>
      <c r="AF178" s="393">
        <f t="shared" si="269"/>
        <v>0</v>
      </c>
      <c r="AG178" s="392">
        <f t="shared" si="270"/>
        <v>0</v>
      </c>
      <c r="AH178" s="388">
        <f t="shared" si="271"/>
        <v>0</v>
      </c>
      <c r="AI178" s="395">
        <f t="shared" si="272"/>
        <v>0</v>
      </c>
      <c r="AJ178" s="396">
        <f t="shared" si="273"/>
        <v>0</v>
      </c>
      <c r="AK178" s="388">
        <f t="shared" si="274"/>
        <v>0</v>
      </c>
      <c r="AL178" s="397">
        <f t="shared" si="275"/>
        <v>7</v>
      </c>
      <c r="AM178" s="393">
        <f t="shared" si="276"/>
        <v>6</v>
      </c>
      <c r="AN178" s="393">
        <f t="shared" si="277"/>
        <v>6</v>
      </c>
      <c r="AO178" s="393">
        <f t="shared" si="278"/>
        <v>6</v>
      </c>
      <c r="AP178" s="393">
        <f t="shared" si="279"/>
        <v>6</v>
      </c>
      <c r="AQ178" s="393">
        <f t="shared" si="280"/>
        <v>6</v>
      </c>
      <c r="AR178" s="393">
        <f t="shared" si="281"/>
        <v>6</v>
      </c>
      <c r="AS178" s="393">
        <f t="shared" si="282"/>
        <v>6</v>
      </c>
      <c r="AT178" s="393">
        <f t="shared" si="283"/>
        <v>6</v>
      </c>
      <c r="AU178" s="393">
        <f t="shared" si="284"/>
        <v>6</v>
      </c>
      <c r="AV178" s="393">
        <f t="shared" si="285"/>
        <v>6</v>
      </c>
      <c r="AW178" s="393">
        <f t="shared" si="286"/>
        <v>6</v>
      </c>
      <c r="AX178" s="393">
        <f t="shared" si="287"/>
        <v>6</v>
      </c>
      <c r="AY178" s="393">
        <f t="shared" si="288"/>
        <v>6</v>
      </c>
      <c r="AZ178" s="393">
        <f t="shared" si="289"/>
        <v>6</v>
      </c>
      <c r="BA178" s="393">
        <f t="shared" si="290"/>
        <v>6</v>
      </c>
      <c r="BB178" s="393">
        <f t="shared" si="291"/>
        <v>6</v>
      </c>
      <c r="BC178" s="393">
        <f t="shared" si="292"/>
        <v>6</v>
      </c>
      <c r="BD178" s="393">
        <f t="shared" si="242"/>
        <v>6</v>
      </c>
      <c r="BE178" s="393">
        <f t="shared" si="293"/>
        <v>12</v>
      </c>
      <c r="BF178" s="393">
        <f t="shared" si="294"/>
        <v>12</v>
      </c>
      <c r="BG178" s="393">
        <f t="shared" si="295"/>
        <v>12</v>
      </c>
      <c r="BH178" s="398">
        <f t="shared" si="296"/>
        <v>0</v>
      </c>
      <c r="BI178" s="398">
        <f t="shared" si="297"/>
        <v>0</v>
      </c>
      <c r="BJ178" s="398">
        <f t="shared" si="298"/>
        <v>0</v>
      </c>
      <c r="BK178" s="398">
        <f t="shared" si="299"/>
        <v>0</v>
      </c>
      <c r="BL178" s="398">
        <f t="shared" si="300"/>
        <v>0</v>
      </c>
      <c r="BM178" s="387">
        <f t="shared" si="301"/>
        <v>0</v>
      </c>
      <c r="BN178" s="398">
        <f t="shared" si="302"/>
        <v>0</v>
      </c>
      <c r="BO178" s="398">
        <f t="shared" si="303"/>
        <v>0</v>
      </c>
      <c r="BP178" s="398">
        <f t="shared" si="304"/>
        <v>0</v>
      </c>
      <c r="BQ178" s="398">
        <f t="shared" si="305"/>
        <v>0</v>
      </c>
      <c r="BR178" s="398">
        <f t="shared" si="306"/>
        <v>0</v>
      </c>
      <c r="BS178" s="398">
        <f t="shared" si="307"/>
        <v>0</v>
      </c>
      <c r="BT178" s="398">
        <f t="shared" si="308"/>
        <v>0</v>
      </c>
      <c r="BU178" s="398">
        <f t="shared" si="309"/>
        <v>0</v>
      </c>
      <c r="BV178" s="398">
        <f t="shared" si="310"/>
        <v>0</v>
      </c>
      <c r="BW178" s="398">
        <f t="shared" si="311"/>
        <v>0</v>
      </c>
      <c r="BX178" s="398">
        <f t="shared" si="312"/>
        <v>0</v>
      </c>
      <c r="BY178" s="398">
        <f t="shared" si="313"/>
        <v>0</v>
      </c>
      <c r="BZ178" s="398">
        <f t="shared" si="314"/>
        <v>0</v>
      </c>
      <c r="CA178" s="398">
        <f t="shared" si="315"/>
        <v>0</v>
      </c>
      <c r="CB178" s="398">
        <f t="shared" si="316"/>
        <v>0</v>
      </c>
      <c r="CC178" s="398">
        <f t="shared" si="317"/>
        <v>0</v>
      </c>
      <c r="CD178" s="398">
        <f t="shared" si="318"/>
        <v>0</v>
      </c>
      <c r="CE178" s="398">
        <f t="shared" si="319"/>
        <v>0</v>
      </c>
      <c r="CF178" s="398">
        <f t="shared" si="320"/>
        <v>0</v>
      </c>
      <c r="CG178" s="398">
        <f t="shared" si="321"/>
        <v>0</v>
      </c>
      <c r="CH178" s="398">
        <f t="shared" si="322"/>
        <v>0</v>
      </c>
      <c r="CI178" s="398">
        <f t="shared" si="323"/>
        <v>0</v>
      </c>
      <c r="CJ178" s="399"/>
      <c r="CK178" s="400" t="s">
        <v>339</v>
      </c>
      <c r="CL178" s="399">
        <f t="shared" si="324"/>
        <v>0</v>
      </c>
      <c r="CM178" s="399">
        <f t="shared" si="325"/>
        <v>0</v>
      </c>
      <c r="CN178" s="399">
        <f t="shared" si="326"/>
        <v>0</v>
      </c>
      <c r="CO178" s="399">
        <f t="shared" si="327"/>
        <v>0</v>
      </c>
      <c r="CP178" s="399">
        <f t="shared" si="328"/>
        <v>0</v>
      </c>
      <c r="CQ178" s="399">
        <f t="shared" si="329"/>
        <v>0</v>
      </c>
      <c r="CR178" s="399">
        <f t="shared" si="330"/>
        <v>0</v>
      </c>
      <c r="CS178" s="399">
        <f t="shared" si="331"/>
        <v>0</v>
      </c>
      <c r="CT178" s="399">
        <f t="shared" si="332"/>
        <v>0</v>
      </c>
      <c r="CU178" s="399">
        <f t="shared" si="333"/>
        <v>0</v>
      </c>
      <c r="CV178" s="399">
        <f t="shared" si="334"/>
        <v>0</v>
      </c>
      <c r="CW178" s="399">
        <f t="shared" si="335"/>
        <v>0</v>
      </c>
      <c r="CX178" s="399">
        <f t="shared" si="336"/>
        <v>0</v>
      </c>
      <c r="CY178" s="399">
        <f t="shared" si="337"/>
        <v>0</v>
      </c>
      <c r="CZ178" s="399">
        <f t="shared" si="338"/>
        <v>0</v>
      </c>
      <c r="DA178" s="399">
        <f t="shared" si="339"/>
        <v>0</v>
      </c>
      <c r="DB178" s="399">
        <f t="shared" si="340"/>
        <v>0</v>
      </c>
      <c r="DC178" s="399">
        <f t="shared" si="341"/>
        <v>0</v>
      </c>
      <c r="DD178" s="399">
        <f t="shared" si="342"/>
        <v>0</v>
      </c>
      <c r="DE178" s="399">
        <f t="shared" si="343"/>
        <v>0</v>
      </c>
      <c r="DF178" s="399">
        <f t="shared" si="239"/>
        <v>0</v>
      </c>
      <c r="DG178" s="399">
        <f t="shared" si="344"/>
        <v>0</v>
      </c>
      <c r="DH178" s="399">
        <f t="shared" si="240"/>
        <v>0</v>
      </c>
      <c r="DI178" s="399">
        <f t="shared" si="241"/>
        <v>0</v>
      </c>
      <c r="DJ178" s="399">
        <f t="shared" si="345"/>
        <v>0</v>
      </c>
      <c r="DK178" s="399">
        <f t="shared" si="236"/>
        <v>0</v>
      </c>
      <c r="DL178" s="399">
        <f t="shared" si="237"/>
        <v>0</v>
      </c>
      <c r="DM178" s="399">
        <f t="shared" si="347"/>
        <v>0</v>
      </c>
      <c r="DN178" s="399">
        <f t="shared" si="238"/>
        <v>0</v>
      </c>
      <c r="DO178" s="399">
        <f t="shared" si="346"/>
        <v>0</v>
      </c>
      <c r="DP178" s="398"/>
      <c r="DQ178" s="399"/>
      <c r="DR178" s="399"/>
      <c r="DS178" s="399">
        <f t="shared" si="235"/>
        <v>0</v>
      </c>
      <c r="DT178" s="399">
        <f t="shared" si="243"/>
        <v>0</v>
      </c>
      <c r="DU178" s="399"/>
      <c r="DV178" s="411"/>
      <c r="DW178" s="645"/>
    </row>
    <row r="179" spans="1:127" ht="20.100000000000001" hidden="1" customHeight="1">
      <c r="A179" s="668"/>
      <c r="B179" s="669" t="s">
        <v>381</v>
      </c>
      <c r="C179" s="670"/>
      <c r="D179" s="670"/>
      <c r="E179" s="670"/>
      <c r="F179" s="671"/>
      <c r="G179" s="671">
        <f t="shared" si="245"/>
        <v>16</v>
      </c>
      <c r="H179" s="671">
        <f t="shared" si="246"/>
        <v>1995</v>
      </c>
      <c r="I179" s="671">
        <f t="shared" si="247"/>
        <v>-1979</v>
      </c>
      <c r="J179" s="672">
        <f t="shared" si="248"/>
        <v>0</v>
      </c>
      <c r="K179" s="673">
        <f t="shared" si="249"/>
        <v>0</v>
      </c>
      <c r="L179" s="674">
        <f t="shared" si="250"/>
        <v>0.1</v>
      </c>
      <c r="M179" s="670" t="str">
        <f t="shared" si="251"/>
        <v>-</v>
      </c>
      <c r="N179" s="673">
        <f t="shared" si="252"/>
        <v>0</v>
      </c>
      <c r="O179" s="672">
        <f t="shared" si="253"/>
        <v>0</v>
      </c>
      <c r="P179" s="672">
        <f t="shared" si="254"/>
        <v>0</v>
      </c>
      <c r="Q179" s="675">
        <f t="shared" si="255"/>
        <v>0</v>
      </c>
      <c r="R179" s="676">
        <f t="shared" si="256"/>
        <v>0</v>
      </c>
      <c r="S179" s="676">
        <f t="shared" si="257"/>
        <v>0</v>
      </c>
      <c r="T179" s="675">
        <f t="shared" si="258"/>
        <v>0</v>
      </c>
      <c r="U179" s="676">
        <f t="shared" si="259"/>
        <v>0</v>
      </c>
      <c r="V179" s="676">
        <f t="shared" si="260"/>
        <v>0</v>
      </c>
      <c r="W179" s="675">
        <f t="shared" si="261"/>
        <v>0</v>
      </c>
      <c r="X179" s="676">
        <f t="shared" si="262"/>
        <v>0</v>
      </c>
      <c r="Y179" s="676">
        <f t="shared" si="263"/>
        <v>0</v>
      </c>
      <c r="Z179" s="675">
        <f t="shared" si="264"/>
        <v>0</v>
      </c>
      <c r="AA179" s="676">
        <f t="shared" si="265"/>
        <v>0</v>
      </c>
      <c r="AB179" s="676">
        <f t="shared" si="266"/>
        <v>0</v>
      </c>
      <c r="AC179" s="675">
        <f t="shared" si="267"/>
        <v>0</v>
      </c>
      <c r="AD179" s="676">
        <f t="shared" si="268"/>
        <v>0</v>
      </c>
      <c r="AE179" s="677">
        <f t="shared" si="8"/>
        <v>1995</v>
      </c>
      <c r="AF179" s="676">
        <f t="shared" si="269"/>
        <v>0</v>
      </c>
      <c r="AG179" s="675">
        <f t="shared" si="270"/>
        <v>0</v>
      </c>
      <c r="AH179" s="672">
        <f t="shared" si="271"/>
        <v>0</v>
      </c>
      <c r="AI179" s="678">
        <f t="shared" si="272"/>
        <v>0</v>
      </c>
      <c r="AJ179" s="679">
        <f t="shared" si="273"/>
        <v>0</v>
      </c>
      <c r="AK179" s="672">
        <f t="shared" si="274"/>
        <v>0</v>
      </c>
      <c r="AL179" s="680" t="e">
        <f t="shared" si="275"/>
        <v>#N/A</v>
      </c>
      <c r="AM179" s="676">
        <f t="shared" si="276"/>
        <v>12</v>
      </c>
      <c r="AN179" s="676">
        <f t="shared" si="277"/>
        <v>12</v>
      </c>
      <c r="AO179" s="676">
        <f t="shared" si="278"/>
        <v>12</v>
      </c>
      <c r="AP179" s="676">
        <f t="shared" si="279"/>
        <v>12</v>
      </c>
      <c r="AQ179" s="676">
        <f t="shared" si="280"/>
        <v>12</v>
      </c>
      <c r="AR179" s="676">
        <f t="shared" si="281"/>
        <v>12</v>
      </c>
      <c r="AS179" s="676">
        <f t="shared" si="282"/>
        <v>12</v>
      </c>
      <c r="AT179" s="676">
        <f t="shared" si="283"/>
        <v>12</v>
      </c>
      <c r="AU179" s="676">
        <f t="shared" si="284"/>
        <v>12</v>
      </c>
      <c r="AV179" s="676">
        <f t="shared" si="285"/>
        <v>12</v>
      </c>
      <c r="AW179" s="676">
        <f t="shared" si="286"/>
        <v>12</v>
      </c>
      <c r="AX179" s="676">
        <f t="shared" si="287"/>
        <v>12</v>
      </c>
      <c r="AY179" s="676">
        <f t="shared" si="288"/>
        <v>12</v>
      </c>
      <c r="AZ179" s="676">
        <f t="shared" si="289"/>
        <v>12</v>
      </c>
      <c r="BA179" s="676">
        <f t="shared" si="290"/>
        <v>12</v>
      </c>
      <c r="BB179" s="676">
        <f t="shared" si="291"/>
        <v>12</v>
      </c>
      <c r="BC179" s="676">
        <f t="shared" si="292"/>
        <v>12</v>
      </c>
      <c r="BD179" s="681"/>
      <c r="BE179" s="681">
        <f t="shared" si="293"/>
        <v>12</v>
      </c>
      <c r="BF179" s="681">
        <f t="shared" si="294"/>
        <v>12</v>
      </c>
      <c r="BG179" s="681">
        <f t="shared" si="295"/>
        <v>12</v>
      </c>
      <c r="BH179" s="682">
        <f t="shared" si="296"/>
        <v>0</v>
      </c>
      <c r="BI179" s="682">
        <f t="shared" si="297"/>
        <v>0</v>
      </c>
      <c r="BJ179" s="682">
        <f t="shared" si="298"/>
        <v>0</v>
      </c>
      <c r="BK179" s="682">
        <f t="shared" si="299"/>
        <v>0</v>
      </c>
      <c r="BL179" s="682">
        <f t="shared" si="300"/>
        <v>0</v>
      </c>
      <c r="BM179" s="671">
        <f t="shared" si="301"/>
        <v>0</v>
      </c>
      <c r="BN179" s="682">
        <f t="shared" si="302"/>
        <v>0</v>
      </c>
      <c r="BO179" s="682">
        <f t="shared" si="303"/>
        <v>0</v>
      </c>
      <c r="BP179" s="682">
        <f t="shared" si="304"/>
        <v>0</v>
      </c>
      <c r="BQ179" s="682">
        <f t="shared" si="305"/>
        <v>0</v>
      </c>
      <c r="BR179" s="682">
        <f t="shared" si="306"/>
        <v>0</v>
      </c>
      <c r="BS179" s="682">
        <f t="shared" si="307"/>
        <v>0</v>
      </c>
      <c r="BT179" s="682">
        <f t="shared" si="308"/>
        <v>0</v>
      </c>
      <c r="BU179" s="682">
        <f t="shared" si="309"/>
        <v>0</v>
      </c>
      <c r="BV179" s="682">
        <f t="shared" si="310"/>
        <v>0</v>
      </c>
      <c r="BW179" s="682">
        <f t="shared" si="311"/>
        <v>0</v>
      </c>
      <c r="BX179" s="682">
        <f t="shared" si="312"/>
        <v>0</v>
      </c>
      <c r="BY179" s="682">
        <f t="shared" si="313"/>
        <v>0</v>
      </c>
      <c r="BZ179" s="682">
        <f t="shared" si="314"/>
        <v>0</v>
      </c>
      <c r="CA179" s="682">
        <f t="shared" si="315"/>
        <v>0</v>
      </c>
      <c r="CB179" s="682">
        <f t="shared" si="316"/>
        <v>0</v>
      </c>
      <c r="CC179" s="682">
        <f t="shared" si="317"/>
        <v>0</v>
      </c>
      <c r="CD179" s="682">
        <f t="shared" si="318"/>
        <v>0</v>
      </c>
      <c r="CE179" s="682">
        <f t="shared" si="319"/>
        <v>0</v>
      </c>
      <c r="CF179" s="682">
        <f t="shared" si="320"/>
        <v>0</v>
      </c>
      <c r="CG179" s="682">
        <f t="shared" si="321"/>
        <v>0</v>
      </c>
      <c r="CH179" s="682">
        <f t="shared" si="322"/>
        <v>0</v>
      </c>
      <c r="CI179" s="682">
        <f t="shared" si="323"/>
        <v>0</v>
      </c>
      <c r="CJ179" s="682"/>
      <c r="CK179" s="671" t="s">
        <v>339</v>
      </c>
      <c r="CL179" s="682">
        <f t="shared" si="324"/>
        <v>0</v>
      </c>
      <c r="CM179" s="682">
        <f t="shared" si="325"/>
        <v>0</v>
      </c>
      <c r="CN179" s="682">
        <f t="shared" si="326"/>
        <v>0</v>
      </c>
      <c r="CO179" s="682">
        <f t="shared" si="327"/>
        <v>0</v>
      </c>
      <c r="CP179" s="682">
        <f t="shared" si="328"/>
        <v>0</v>
      </c>
      <c r="CQ179" s="682">
        <f t="shared" si="329"/>
        <v>0</v>
      </c>
      <c r="CR179" s="682">
        <f t="shared" si="330"/>
        <v>0</v>
      </c>
      <c r="CS179" s="682">
        <f t="shared" si="331"/>
        <v>0</v>
      </c>
      <c r="CT179" s="682">
        <f t="shared" si="332"/>
        <v>0</v>
      </c>
      <c r="CU179" s="682">
        <f t="shared" si="333"/>
        <v>0</v>
      </c>
      <c r="CV179" s="682">
        <f t="shared" si="334"/>
        <v>0</v>
      </c>
      <c r="CW179" s="682">
        <f t="shared" si="335"/>
        <v>0</v>
      </c>
      <c r="CX179" s="682">
        <f t="shared" si="336"/>
        <v>0</v>
      </c>
      <c r="CY179" s="682">
        <f t="shared" si="337"/>
        <v>0</v>
      </c>
      <c r="CZ179" s="682">
        <f t="shared" si="338"/>
        <v>0</v>
      </c>
      <c r="DA179" s="682">
        <f t="shared" si="339"/>
        <v>0</v>
      </c>
      <c r="DB179" s="682">
        <f t="shared" si="340"/>
        <v>0</v>
      </c>
      <c r="DC179" s="682">
        <f t="shared" si="341"/>
        <v>0</v>
      </c>
      <c r="DD179" s="682">
        <f t="shared" si="342"/>
        <v>0</v>
      </c>
      <c r="DE179" s="682">
        <f t="shared" si="343"/>
        <v>0</v>
      </c>
      <c r="DF179" s="682">
        <f t="shared" si="239"/>
        <v>0</v>
      </c>
      <c r="DG179" s="682">
        <f t="shared" si="344"/>
        <v>0</v>
      </c>
      <c r="DH179" s="682">
        <f t="shared" si="240"/>
        <v>0</v>
      </c>
      <c r="DI179" s="682">
        <f t="shared" si="241"/>
        <v>0</v>
      </c>
      <c r="DJ179" s="682">
        <f t="shared" si="345"/>
        <v>0</v>
      </c>
      <c r="DK179" s="682">
        <f t="shared" si="236"/>
        <v>0</v>
      </c>
      <c r="DL179" s="682">
        <f t="shared" si="237"/>
        <v>0</v>
      </c>
      <c r="DM179" s="682">
        <f t="shared" si="347"/>
        <v>0</v>
      </c>
      <c r="DN179" s="682">
        <f t="shared" si="238"/>
        <v>0</v>
      </c>
      <c r="DO179" s="682">
        <f t="shared" si="346"/>
        <v>0</v>
      </c>
      <c r="DP179" s="683"/>
      <c r="DQ179" s="682"/>
      <c r="DR179" s="682"/>
      <c r="DS179" s="399">
        <f t="shared" si="235"/>
        <v>0</v>
      </c>
      <c r="DT179" s="399">
        <f t="shared" si="243"/>
        <v>0</v>
      </c>
      <c r="DU179" s="682"/>
      <c r="DV179" s="684"/>
      <c r="DW179" s="645"/>
    </row>
    <row r="180" spans="1:127" ht="20.100000000000001" hidden="1" customHeight="1">
      <c r="A180" s="663">
        <f t="shared" ref="A180:A243" si="348">A179+1</f>
        <v>1</v>
      </c>
      <c r="B180" s="664" t="s">
        <v>380</v>
      </c>
      <c r="C180" s="385" t="s">
        <v>353</v>
      </c>
      <c r="D180" s="385" t="s">
        <v>218</v>
      </c>
      <c r="E180" s="385">
        <v>2019</v>
      </c>
      <c r="F180" s="386"/>
      <c r="G180" s="387">
        <f t="shared" si="245"/>
        <v>8</v>
      </c>
      <c r="H180" s="387">
        <f t="shared" si="246"/>
        <v>0</v>
      </c>
      <c r="I180" s="387">
        <f t="shared" si="247"/>
        <v>8</v>
      </c>
      <c r="J180" s="388">
        <f t="shared" si="248"/>
        <v>0</v>
      </c>
      <c r="K180" s="389">
        <f t="shared" si="249"/>
        <v>0</v>
      </c>
      <c r="L180" s="390">
        <f t="shared" si="250"/>
        <v>0.25</v>
      </c>
      <c r="M180" s="391" t="str">
        <f t="shared" si="251"/>
        <v>II</v>
      </c>
      <c r="N180" s="389">
        <f t="shared" si="252"/>
        <v>0</v>
      </c>
      <c r="O180" s="388">
        <f t="shared" si="253"/>
        <v>0</v>
      </c>
      <c r="P180" s="388">
        <f t="shared" si="254"/>
        <v>0</v>
      </c>
      <c r="Q180" s="392">
        <f t="shared" si="255"/>
        <v>0</v>
      </c>
      <c r="R180" s="393">
        <f t="shared" si="256"/>
        <v>0</v>
      </c>
      <c r="S180" s="393">
        <f t="shared" si="257"/>
        <v>0</v>
      </c>
      <c r="T180" s="392">
        <f t="shared" si="258"/>
        <v>0</v>
      </c>
      <c r="U180" s="393">
        <f t="shared" si="259"/>
        <v>0</v>
      </c>
      <c r="V180" s="393">
        <f t="shared" si="260"/>
        <v>0</v>
      </c>
      <c r="W180" s="392">
        <f t="shared" si="261"/>
        <v>0</v>
      </c>
      <c r="X180" s="393">
        <f t="shared" si="262"/>
        <v>0</v>
      </c>
      <c r="Y180" s="393">
        <f t="shared" si="263"/>
        <v>0</v>
      </c>
      <c r="Z180" s="392">
        <f t="shared" si="264"/>
        <v>0</v>
      </c>
      <c r="AA180" s="393">
        <f t="shared" si="265"/>
        <v>0</v>
      </c>
      <c r="AB180" s="393">
        <f t="shared" si="266"/>
        <v>0</v>
      </c>
      <c r="AC180" s="392">
        <f t="shared" si="267"/>
        <v>0</v>
      </c>
      <c r="AD180" s="393">
        <f t="shared" si="268"/>
        <v>0</v>
      </c>
      <c r="AE180" s="394">
        <f t="shared" si="8"/>
        <v>2026</v>
      </c>
      <c r="AF180" s="393">
        <f t="shared" si="269"/>
        <v>0</v>
      </c>
      <c r="AG180" s="392">
        <f t="shared" si="270"/>
        <v>0</v>
      </c>
      <c r="AH180" s="388">
        <f t="shared" si="271"/>
        <v>0</v>
      </c>
      <c r="AI180" s="395">
        <f t="shared" si="272"/>
        <v>0</v>
      </c>
      <c r="AJ180" s="396">
        <f t="shared" si="273"/>
        <v>0</v>
      </c>
      <c r="AK180" s="388">
        <f t="shared" si="274"/>
        <v>0</v>
      </c>
      <c r="AL180" s="397">
        <f t="shared" si="275"/>
        <v>1</v>
      </c>
      <c r="AM180" s="393">
        <f t="shared" si="276"/>
        <v>12</v>
      </c>
      <c r="AN180" s="393">
        <f t="shared" si="277"/>
        <v>12</v>
      </c>
      <c r="AO180" s="393">
        <f t="shared" si="278"/>
        <v>12</v>
      </c>
      <c r="AP180" s="393">
        <f t="shared" si="279"/>
        <v>12</v>
      </c>
      <c r="AQ180" s="393">
        <f t="shared" si="280"/>
        <v>12</v>
      </c>
      <c r="AR180" s="393">
        <f t="shared" si="281"/>
        <v>12</v>
      </c>
      <c r="AS180" s="393">
        <f t="shared" si="282"/>
        <v>12</v>
      </c>
      <c r="AT180" s="393">
        <f t="shared" si="283"/>
        <v>12</v>
      </c>
      <c r="AU180" s="393">
        <f t="shared" si="284"/>
        <v>12</v>
      </c>
      <c r="AV180" s="393">
        <f t="shared" si="285"/>
        <v>12</v>
      </c>
      <c r="AW180" s="393">
        <f t="shared" si="286"/>
        <v>12</v>
      </c>
      <c r="AX180" s="393">
        <f t="shared" si="287"/>
        <v>12</v>
      </c>
      <c r="AY180" s="393">
        <f t="shared" si="288"/>
        <v>12</v>
      </c>
      <c r="AZ180" s="393">
        <f t="shared" si="289"/>
        <v>12</v>
      </c>
      <c r="BA180" s="393">
        <f t="shared" si="290"/>
        <v>12</v>
      </c>
      <c r="BB180" s="393">
        <f t="shared" si="291"/>
        <v>12</v>
      </c>
      <c r="BC180" s="393">
        <f t="shared" si="292"/>
        <v>12</v>
      </c>
      <c r="BD180" s="393">
        <f t="shared" si="242"/>
        <v>12</v>
      </c>
      <c r="BE180" s="393">
        <f t="shared" si="293"/>
        <v>12</v>
      </c>
      <c r="BF180" s="393">
        <f t="shared" si="294"/>
        <v>12</v>
      </c>
      <c r="BG180" s="393">
        <f t="shared" si="295"/>
        <v>12</v>
      </c>
      <c r="BH180" s="398">
        <f t="shared" si="296"/>
        <v>0</v>
      </c>
      <c r="BI180" s="398">
        <f t="shared" si="297"/>
        <v>0</v>
      </c>
      <c r="BJ180" s="398">
        <f t="shared" si="298"/>
        <v>0</v>
      </c>
      <c r="BK180" s="398">
        <f t="shared" si="299"/>
        <v>0</v>
      </c>
      <c r="BL180" s="398">
        <f t="shared" si="300"/>
        <v>0</v>
      </c>
      <c r="BM180" s="387">
        <f t="shared" si="301"/>
        <v>0</v>
      </c>
      <c r="BN180" s="398">
        <f t="shared" si="302"/>
        <v>0</v>
      </c>
      <c r="BO180" s="398">
        <f t="shared" si="303"/>
        <v>0</v>
      </c>
      <c r="BP180" s="398">
        <f t="shared" si="304"/>
        <v>0</v>
      </c>
      <c r="BQ180" s="398">
        <f t="shared" si="305"/>
        <v>0</v>
      </c>
      <c r="BR180" s="398">
        <f t="shared" si="306"/>
        <v>0</v>
      </c>
      <c r="BS180" s="398">
        <f t="shared" si="307"/>
        <v>0</v>
      </c>
      <c r="BT180" s="398">
        <f t="shared" si="308"/>
        <v>0</v>
      </c>
      <c r="BU180" s="398">
        <f t="shared" si="309"/>
        <v>0</v>
      </c>
      <c r="BV180" s="398">
        <f t="shared" si="310"/>
        <v>0</v>
      </c>
      <c r="BW180" s="398">
        <f t="shared" si="311"/>
        <v>0</v>
      </c>
      <c r="BX180" s="398">
        <f t="shared" si="312"/>
        <v>0</v>
      </c>
      <c r="BY180" s="398">
        <f t="shared" si="313"/>
        <v>0</v>
      </c>
      <c r="BZ180" s="398">
        <f t="shared" si="314"/>
        <v>0</v>
      </c>
      <c r="CA180" s="398">
        <f t="shared" si="315"/>
        <v>0</v>
      </c>
      <c r="CB180" s="398">
        <f t="shared" si="316"/>
        <v>0</v>
      </c>
      <c r="CC180" s="398">
        <f t="shared" si="317"/>
        <v>0</v>
      </c>
      <c r="CD180" s="398">
        <f t="shared" si="318"/>
        <v>0</v>
      </c>
      <c r="CE180" s="398">
        <f t="shared" si="319"/>
        <v>0</v>
      </c>
      <c r="CF180" s="398">
        <f t="shared" si="320"/>
        <v>0</v>
      </c>
      <c r="CG180" s="398">
        <f t="shared" si="321"/>
        <v>0</v>
      </c>
      <c r="CH180" s="398">
        <f t="shared" si="322"/>
        <v>0</v>
      </c>
      <c r="CI180" s="398">
        <f t="shared" si="323"/>
        <v>0</v>
      </c>
      <c r="CJ180" s="399"/>
      <c r="CK180" s="400" t="s">
        <v>339</v>
      </c>
      <c r="CL180" s="399">
        <f t="shared" si="324"/>
        <v>0</v>
      </c>
      <c r="CM180" s="399">
        <f t="shared" si="325"/>
        <v>0</v>
      </c>
      <c r="CN180" s="399">
        <f t="shared" si="326"/>
        <v>0</v>
      </c>
      <c r="CO180" s="399">
        <f t="shared" si="327"/>
        <v>0</v>
      </c>
      <c r="CP180" s="399">
        <f t="shared" si="328"/>
        <v>0</v>
      </c>
      <c r="CQ180" s="399">
        <f t="shared" si="329"/>
        <v>0</v>
      </c>
      <c r="CR180" s="399">
        <f t="shared" si="330"/>
        <v>0</v>
      </c>
      <c r="CS180" s="399">
        <f t="shared" si="331"/>
        <v>0</v>
      </c>
      <c r="CT180" s="399">
        <f t="shared" si="332"/>
        <v>0</v>
      </c>
      <c r="CU180" s="399">
        <f t="shared" si="333"/>
        <v>0</v>
      </c>
      <c r="CV180" s="399">
        <f t="shared" si="334"/>
        <v>0</v>
      </c>
      <c r="CW180" s="399">
        <f t="shared" si="335"/>
        <v>0</v>
      </c>
      <c r="CX180" s="399">
        <f t="shared" si="336"/>
        <v>0</v>
      </c>
      <c r="CY180" s="399">
        <f t="shared" si="337"/>
        <v>0</v>
      </c>
      <c r="CZ180" s="399">
        <f t="shared" si="338"/>
        <v>0</v>
      </c>
      <c r="DA180" s="399">
        <f t="shared" si="339"/>
        <v>0</v>
      </c>
      <c r="DB180" s="399">
        <f t="shared" si="340"/>
        <v>0</v>
      </c>
      <c r="DC180" s="399">
        <f t="shared" si="341"/>
        <v>0</v>
      </c>
      <c r="DD180" s="399">
        <f t="shared" si="342"/>
        <v>0</v>
      </c>
      <c r="DE180" s="399">
        <f t="shared" si="343"/>
        <v>0</v>
      </c>
      <c r="DF180" s="399">
        <f t="shared" si="239"/>
        <v>0</v>
      </c>
      <c r="DG180" s="399">
        <f t="shared" si="344"/>
        <v>0</v>
      </c>
      <c r="DH180" s="399">
        <f t="shared" si="240"/>
        <v>0</v>
      </c>
      <c r="DI180" s="399">
        <f t="shared" si="241"/>
        <v>0</v>
      </c>
      <c r="DJ180" s="399">
        <f t="shared" si="345"/>
        <v>0</v>
      </c>
      <c r="DK180" s="399">
        <f t="shared" si="236"/>
        <v>0</v>
      </c>
      <c r="DL180" s="399">
        <f t="shared" si="237"/>
        <v>0</v>
      </c>
      <c r="DM180" s="399">
        <f t="shared" si="347"/>
        <v>0</v>
      </c>
      <c r="DN180" s="399">
        <f t="shared" si="238"/>
        <v>0</v>
      </c>
      <c r="DO180" s="399">
        <f t="shared" si="346"/>
        <v>0</v>
      </c>
      <c r="DP180" s="398"/>
      <c r="DQ180" s="399"/>
      <c r="DR180" s="399"/>
      <c r="DS180" s="399">
        <f t="shared" si="235"/>
        <v>0</v>
      </c>
      <c r="DT180" s="399">
        <f t="shared" si="243"/>
        <v>0</v>
      </c>
      <c r="DU180" s="399"/>
      <c r="DV180" s="411"/>
      <c r="DW180" s="645"/>
    </row>
    <row r="181" spans="1:127" ht="20.100000000000001" hidden="1" customHeight="1">
      <c r="A181" s="663">
        <f t="shared" si="348"/>
        <v>2</v>
      </c>
      <c r="B181" s="664" t="s">
        <v>380</v>
      </c>
      <c r="C181" s="385" t="s">
        <v>353</v>
      </c>
      <c r="D181" s="385" t="s">
        <v>218</v>
      </c>
      <c r="E181" s="385">
        <v>2017</v>
      </c>
      <c r="F181" s="386"/>
      <c r="G181" s="387">
        <f t="shared" si="245"/>
        <v>8</v>
      </c>
      <c r="H181" s="387">
        <f t="shared" si="246"/>
        <v>0</v>
      </c>
      <c r="I181" s="387">
        <f t="shared" si="247"/>
        <v>8</v>
      </c>
      <c r="J181" s="388">
        <f t="shared" si="248"/>
        <v>0</v>
      </c>
      <c r="K181" s="389">
        <f t="shared" si="249"/>
        <v>0</v>
      </c>
      <c r="L181" s="390">
        <f t="shared" si="250"/>
        <v>0.25</v>
      </c>
      <c r="M181" s="391" t="str">
        <f t="shared" si="251"/>
        <v>II</v>
      </c>
      <c r="N181" s="389">
        <f t="shared" si="252"/>
        <v>0</v>
      </c>
      <c r="O181" s="388">
        <f t="shared" si="253"/>
        <v>0</v>
      </c>
      <c r="P181" s="388">
        <f t="shared" si="254"/>
        <v>0</v>
      </c>
      <c r="Q181" s="392">
        <f t="shared" si="255"/>
        <v>0</v>
      </c>
      <c r="R181" s="393">
        <f t="shared" si="256"/>
        <v>0</v>
      </c>
      <c r="S181" s="393">
        <f t="shared" si="257"/>
        <v>0</v>
      </c>
      <c r="T181" s="392">
        <f t="shared" si="258"/>
        <v>0</v>
      </c>
      <c r="U181" s="393">
        <f t="shared" si="259"/>
        <v>0</v>
      </c>
      <c r="V181" s="393">
        <f t="shared" si="260"/>
        <v>0</v>
      </c>
      <c r="W181" s="392">
        <f t="shared" si="261"/>
        <v>0</v>
      </c>
      <c r="X181" s="393">
        <f t="shared" si="262"/>
        <v>0</v>
      </c>
      <c r="Y181" s="393">
        <f t="shared" si="263"/>
        <v>0</v>
      </c>
      <c r="Z181" s="392">
        <f t="shared" si="264"/>
        <v>0</v>
      </c>
      <c r="AA181" s="393">
        <f t="shared" si="265"/>
        <v>0</v>
      </c>
      <c r="AB181" s="393">
        <f t="shared" si="266"/>
        <v>0</v>
      </c>
      <c r="AC181" s="392">
        <f t="shared" si="267"/>
        <v>0</v>
      </c>
      <c r="AD181" s="393">
        <f t="shared" si="268"/>
        <v>0</v>
      </c>
      <c r="AE181" s="394">
        <f t="shared" si="8"/>
        <v>2024</v>
      </c>
      <c r="AF181" s="393">
        <f t="shared" si="269"/>
        <v>0</v>
      </c>
      <c r="AG181" s="392">
        <f t="shared" si="270"/>
        <v>0</v>
      </c>
      <c r="AH181" s="388">
        <f t="shared" si="271"/>
        <v>0</v>
      </c>
      <c r="AI181" s="395">
        <f t="shared" si="272"/>
        <v>0</v>
      </c>
      <c r="AJ181" s="396">
        <f t="shared" si="273"/>
        <v>0</v>
      </c>
      <c r="AK181" s="388">
        <f t="shared" si="274"/>
        <v>0</v>
      </c>
      <c r="AL181" s="397">
        <f t="shared" si="275"/>
        <v>1</v>
      </c>
      <c r="AM181" s="393">
        <f t="shared" si="276"/>
        <v>12</v>
      </c>
      <c r="AN181" s="393">
        <f t="shared" si="277"/>
        <v>12</v>
      </c>
      <c r="AO181" s="393">
        <f t="shared" si="278"/>
        <v>12</v>
      </c>
      <c r="AP181" s="393">
        <f t="shared" si="279"/>
        <v>12</v>
      </c>
      <c r="AQ181" s="393">
        <f t="shared" si="280"/>
        <v>12</v>
      </c>
      <c r="AR181" s="393">
        <f t="shared" si="281"/>
        <v>12</v>
      </c>
      <c r="AS181" s="393">
        <f t="shared" si="282"/>
        <v>12</v>
      </c>
      <c r="AT181" s="393">
        <f t="shared" si="283"/>
        <v>12</v>
      </c>
      <c r="AU181" s="393">
        <f t="shared" si="284"/>
        <v>12</v>
      </c>
      <c r="AV181" s="393">
        <f t="shared" si="285"/>
        <v>12</v>
      </c>
      <c r="AW181" s="393">
        <f t="shared" si="286"/>
        <v>12</v>
      </c>
      <c r="AX181" s="393">
        <f t="shared" si="287"/>
        <v>12</v>
      </c>
      <c r="AY181" s="393">
        <f t="shared" si="288"/>
        <v>12</v>
      </c>
      <c r="AZ181" s="393">
        <f t="shared" si="289"/>
        <v>12</v>
      </c>
      <c r="BA181" s="393">
        <f t="shared" si="290"/>
        <v>12</v>
      </c>
      <c r="BB181" s="393">
        <f t="shared" si="291"/>
        <v>12</v>
      </c>
      <c r="BC181" s="393">
        <f t="shared" si="292"/>
        <v>12</v>
      </c>
      <c r="BD181" s="393">
        <f t="shared" si="242"/>
        <v>12</v>
      </c>
      <c r="BE181" s="393">
        <f t="shared" si="293"/>
        <v>12</v>
      </c>
      <c r="BF181" s="393">
        <f t="shared" si="294"/>
        <v>12</v>
      </c>
      <c r="BG181" s="393">
        <f t="shared" si="295"/>
        <v>12</v>
      </c>
      <c r="BH181" s="398">
        <f t="shared" si="296"/>
        <v>0</v>
      </c>
      <c r="BI181" s="398">
        <f t="shared" si="297"/>
        <v>0</v>
      </c>
      <c r="BJ181" s="398">
        <f t="shared" si="298"/>
        <v>0</v>
      </c>
      <c r="BK181" s="398">
        <f t="shared" si="299"/>
        <v>0</v>
      </c>
      <c r="BL181" s="398">
        <f t="shared" si="300"/>
        <v>0</v>
      </c>
      <c r="BM181" s="387">
        <f t="shared" si="301"/>
        <v>0</v>
      </c>
      <c r="BN181" s="398">
        <f t="shared" si="302"/>
        <v>0</v>
      </c>
      <c r="BO181" s="398">
        <f t="shared" si="303"/>
        <v>0</v>
      </c>
      <c r="BP181" s="398">
        <f t="shared" si="304"/>
        <v>0</v>
      </c>
      <c r="BQ181" s="398">
        <f t="shared" si="305"/>
        <v>0</v>
      </c>
      <c r="BR181" s="398">
        <f t="shared" si="306"/>
        <v>0</v>
      </c>
      <c r="BS181" s="398">
        <f t="shared" si="307"/>
        <v>0</v>
      </c>
      <c r="BT181" s="398">
        <f t="shared" si="308"/>
        <v>0</v>
      </c>
      <c r="BU181" s="398">
        <f t="shared" si="309"/>
        <v>0</v>
      </c>
      <c r="BV181" s="398">
        <f t="shared" si="310"/>
        <v>0</v>
      </c>
      <c r="BW181" s="398">
        <f t="shared" si="311"/>
        <v>0</v>
      </c>
      <c r="BX181" s="398">
        <f t="shared" si="312"/>
        <v>0</v>
      </c>
      <c r="BY181" s="398">
        <f t="shared" si="313"/>
        <v>0</v>
      </c>
      <c r="BZ181" s="398">
        <f t="shared" si="314"/>
        <v>0</v>
      </c>
      <c r="CA181" s="398">
        <f t="shared" si="315"/>
        <v>0</v>
      </c>
      <c r="CB181" s="398">
        <f t="shared" si="316"/>
        <v>0</v>
      </c>
      <c r="CC181" s="398">
        <f t="shared" si="317"/>
        <v>0</v>
      </c>
      <c r="CD181" s="398">
        <f t="shared" si="318"/>
        <v>0</v>
      </c>
      <c r="CE181" s="398">
        <f t="shared" si="319"/>
        <v>0</v>
      </c>
      <c r="CF181" s="398">
        <f t="shared" si="320"/>
        <v>0</v>
      </c>
      <c r="CG181" s="398">
        <f t="shared" si="321"/>
        <v>0</v>
      </c>
      <c r="CH181" s="398">
        <f t="shared" si="322"/>
        <v>0</v>
      </c>
      <c r="CI181" s="398">
        <f t="shared" si="323"/>
        <v>0</v>
      </c>
      <c r="CJ181" s="399"/>
      <c r="CK181" s="400" t="s">
        <v>339</v>
      </c>
      <c r="CL181" s="399">
        <f t="shared" si="324"/>
        <v>0</v>
      </c>
      <c r="CM181" s="399">
        <f t="shared" si="325"/>
        <v>0</v>
      </c>
      <c r="CN181" s="399">
        <f t="shared" si="326"/>
        <v>0</v>
      </c>
      <c r="CO181" s="399">
        <f t="shared" si="327"/>
        <v>0</v>
      </c>
      <c r="CP181" s="399">
        <f t="shared" si="328"/>
        <v>0</v>
      </c>
      <c r="CQ181" s="399">
        <f t="shared" si="329"/>
        <v>0</v>
      </c>
      <c r="CR181" s="399">
        <f t="shared" si="330"/>
        <v>0</v>
      </c>
      <c r="CS181" s="399">
        <f t="shared" si="331"/>
        <v>0</v>
      </c>
      <c r="CT181" s="399">
        <f t="shared" si="332"/>
        <v>0</v>
      </c>
      <c r="CU181" s="399">
        <f t="shared" si="333"/>
        <v>0</v>
      </c>
      <c r="CV181" s="399">
        <f t="shared" si="334"/>
        <v>0</v>
      </c>
      <c r="CW181" s="399">
        <f t="shared" si="335"/>
        <v>0</v>
      </c>
      <c r="CX181" s="399">
        <f t="shared" si="336"/>
        <v>0</v>
      </c>
      <c r="CY181" s="399">
        <f t="shared" si="337"/>
        <v>0</v>
      </c>
      <c r="CZ181" s="399">
        <f t="shared" si="338"/>
        <v>0</v>
      </c>
      <c r="DA181" s="399">
        <f t="shared" si="339"/>
        <v>0</v>
      </c>
      <c r="DB181" s="399">
        <f t="shared" si="340"/>
        <v>0</v>
      </c>
      <c r="DC181" s="399">
        <f t="shared" si="341"/>
        <v>0</v>
      </c>
      <c r="DD181" s="399">
        <f t="shared" si="342"/>
        <v>0</v>
      </c>
      <c r="DE181" s="399">
        <f t="shared" si="343"/>
        <v>0</v>
      </c>
      <c r="DF181" s="399">
        <f t="shared" si="239"/>
        <v>0</v>
      </c>
      <c r="DG181" s="399">
        <f t="shared" si="344"/>
        <v>0</v>
      </c>
      <c r="DH181" s="399">
        <f t="shared" si="240"/>
        <v>0</v>
      </c>
      <c r="DI181" s="399">
        <f t="shared" si="241"/>
        <v>0</v>
      </c>
      <c r="DJ181" s="399">
        <f t="shared" si="345"/>
        <v>0</v>
      </c>
      <c r="DK181" s="399">
        <f t="shared" si="236"/>
        <v>0</v>
      </c>
      <c r="DL181" s="399">
        <f t="shared" si="237"/>
        <v>0</v>
      </c>
      <c r="DM181" s="399">
        <f t="shared" si="347"/>
        <v>0</v>
      </c>
      <c r="DN181" s="399">
        <f t="shared" si="238"/>
        <v>0</v>
      </c>
      <c r="DO181" s="399">
        <f t="shared" si="346"/>
        <v>0</v>
      </c>
      <c r="DP181" s="398"/>
      <c r="DQ181" s="399"/>
      <c r="DR181" s="399"/>
      <c r="DS181" s="399">
        <f t="shared" si="235"/>
        <v>0</v>
      </c>
      <c r="DT181" s="399">
        <f t="shared" si="243"/>
        <v>0</v>
      </c>
      <c r="DU181" s="399"/>
      <c r="DV181" s="411"/>
      <c r="DW181" s="645"/>
    </row>
    <row r="182" spans="1:127" ht="20.100000000000001" hidden="1" customHeight="1">
      <c r="A182" s="663">
        <f t="shared" si="348"/>
        <v>3</v>
      </c>
      <c r="B182" s="664" t="s">
        <v>380</v>
      </c>
      <c r="C182" s="385" t="s">
        <v>353</v>
      </c>
      <c r="D182" s="385" t="s">
        <v>218</v>
      </c>
      <c r="E182" s="385">
        <v>2016</v>
      </c>
      <c r="F182" s="386"/>
      <c r="G182" s="387">
        <f t="shared" si="245"/>
        <v>8</v>
      </c>
      <c r="H182" s="387">
        <f t="shared" si="246"/>
        <v>0</v>
      </c>
      <c r="I182" s="387">
        <f t="shared" si="247"/>
        <v>8</v>
      </c>
      <c r="J182" s="388">
        <f t="shared" si="248"/>
        <v>0</v>
      </c>
      <c r="K182" s="389">
        <f t="shared" si="249"/>
        <v>0</v>
      </c>
      <c r="L182" s="390">
        <f t="shared" si="250"/>
        <v>0.25</v>
      </c>
      <c r="M182" s="391" t="str">
        <f t="shared" si="251"/>
        <v>II</v>
      </c>
      <c r="N182" s="389">
        <f t="shared" si="252"/>
        <v>0</v>
      </c>
      <c r="O182" s="388">
        <f t="shared" si="253"/>
        <v>0</v>
      </c>
      <c r="P182" s="388">
        <f t="shared" si="254"/>
        <v>0</v>
      </c>
      <c r="Q182" s="392">
        <f t="shared" si="255"/>
        <v>0</v>
      </c>
      <c r="R182" s="393">
        <f t="shared" si="256"/>
        <v>0</v>
      </c>
      <c r="S182" s="393">
        <f t="shared" si="257"/>
        <v>0</v>
      </c>
      <c r="T182" s="392">
        <f t="shared" si="258"/>
        <v>0</v>
      </c>
      <c r="U182" s="393">
        <f t="shared" si="259"/>
        <v>0</v>
      </c>
      <c r="V182" s="393">
        <f t="shared" si="260"/>
        <v>0</v>
      </c>
      <c r="W182" s="392">
        <f t="shared" si="261"/>
        <v>0</v>
      </c>
      <c r="X182" s="393">
        <f t="shared" si="262"/>
        <v>0</v>
      </c>
      <c r="Y182" s="393">
        <f t="shared" si="263"/>
        <v>0</v>
      </c>
      <c r="Z182" s="392">
        <f t="shared" si="264"/>
        <v>0</v>
      </c>
      <c r="AA182" s="393">
        <f t="shared" si="265"/>
        <v>0</v>
      </c>
      <c r="AB182" s="393">
        <f t="shared" si="266"/>
        <v>0</v>
      </c>
      <c r="AC182" s="392">
        <f t="shared" si="267"/>
        <v>0</v>
      </c>
      <c r="AD182" s="393">
        <f t="shared" si="268"/>
        <v>0</v>
      </c>
      <c r="AE182" s="394">
        <f t="shared" si="8"/>
        <v>2023</v>
      </c>
      <c r="AF182" s="393">
        <f t="shared" si="269"/>
        <v>0</v>
      </c>
      <c r="AG182" s="392">
        <f t="shared" si="270"/>
        <v>0</v>
      </c>
      <c r="AH182" s="388">
        <f t="shared" si="271"/>
        <v>0</v>
      </c>
      <c r="AI182" s="395">
        <f t="shared" si="272"/>
        <v>0</v>
      </c>
      <c r="AJ182" s="396">
        <f t="shared" si="273"/>
        <v>0</v>
      </c>
      <c r="AK182" s="388">
        <f t="shared" si="274"/>
        <v>0</v>
      </c>
      <c r="AL182" s="397">
        <f t="shared" si="275"/>
        <v>1</v>
      </c>
      <c r="AM182" s="393">
        <f t="shared" si="276"/>
        <v>12</v>
      </c>
      <c r="AN182" s="393">
        <f t="shared" si="277"/>
        <v>12</v>
      </c>
      <c r="AO182" s="393">
        <f t="shared" si="278"/>
        <v>12</v>
      </c>
      <c r="AP182" s="393">
        <f t="shared" si="279"/>
        <v>12</v>
      </c>
      <c r="AQ182" s="393">
        <f t="shared" si="280"/>
        <v>12</v>
      </c>
      <c r="AR182" s="393">
        <f t="shared" si="281"/>
        <v>12</v>
      </c>
      <c r="AS182" s="393">
        <f t="shared" si="282"/>
        <v>12</v>
      </c>
      <c r="AT182" s="393">
        <f t="shared" si="283"/>
        <v>12</v>
      </c>
      <c r="AU182" s="393">
        <f t="shared" si="284"/>
        <v>12</v>
      </c>
      <c r="AV182" s="393">
        <f t="shared" si="285"/>
        <v>12</v>
      </c>
      <c r="AW182" s="393">
        <f t="shared" si="286"/>
        <v>12</v>
      </c>
      <c r="AX182" s="393">
        <f t="shared" si="287"/>
        <v>12</v>
      </c>
      <c r="AY182" s="393">
        <f t="shared" si="288"/>
        <v>12</v>
      </c>
      <c r="AZ182" s="393">
        <f t="shared" si="289"/>
        <v>12</v>
      </c>
      <c r="BA182" s="393">
        <f t="shared" si="290"/>
        <v>12</v>
      </c>
      <c r="BB182" s="393">
        <f t="shared" si="291"/>
        <v>12</v>
      </c>
      <c r="BC182" s="393">
        <f t="shared" si="292"/>
        <v>12</v>
      </c>
      <c r="BD182" s="393">
        <f t="shared" si="242"/>
        <v>12</v>
      </c>
      <c r="BE182" s="393">
        <f t="shared" si="293"/>
        <v>12</v>
      </c>
      <c r="BF182" s="393">
        <f t="shared" si="294"/>
        <v>12</v>
      </c>
      <c r="BG182" s="393">
        <f t="shared" si="295"/>
        <v>12</v>
      </c>
      <c r="BH182" s="398">
        <f t="shared" si="296"/>
        <v>0</v>
      </c>
      <c r="BI182" s="398">
        <f t="shared" si="297"/>
        <v>0</v>
      </c>
      <c r="BJ182" s="398">
        <f t="shared" si="298"/>
        <v>0</v>
      </c>
      <c r="BK182" s="398">
        <f t="shared" si="299"/>
        <v>0</v>
      </c>
      <c r="BL182" s="398">
        <f t="shared" si="300"/>
        <v>0</v>
      </c>
      <c r="BM182" s="387">
        <f t="shared" si="301"/>
        <v>0</v>
      </c>
      <c r="BN182" s="398">
        <f t="shared" si="302"/>
        <v>0</v>
      </c>
      <c r="BO182" s="398">
        <f t="shared" si="303"/>
        <v>0</v>
      </c>
      <c r="BP182" s="398">
        <f t="shared" si="304"/>
        <v>0</v>
      </c>
      <c r="BQ182" s="398">
        <f t="shared" si="305"/>
        <v>0</v>
      </c>
      <c r="BR182" s="398">
        <f t="shared" si="306"/>
        <v>0</v>
      </c>
      <c r="BS182" s="398">
        <f t="shared" si="307"/>
        <v>0</v>
      </c>
      <c r="BT182" s="398">
        <f t="shared" si="308"/>
        <v>0</v>
      </c>
      <c r="BU182" s="398">
        <f t="shared" si="309"/>
        <v>0</v>
      </c>
      <c r="BV182" s="398">
        <f t="shared" si="310"/>
        <v>0</v>
      </c>
      <c r="BW182" s="398">
        <f t="shared" si="311"/>
        <v>0</v>
      </c>
      <c r="BX182" s="398">
        <f t="shared" si="312"/>
        <v>0</v>
      </c>
      <c r="BY182" s="398">
        <f t="shared" si="313"/>
        <v>0</v>
      </c>
      <c r="BZ182" s="398">
        <f t="shared" si="314"/>
        <v>0</v>
      </c>
      <c r="CA182" s="398">
        <f t="shared" si="315"/>
        <v>0</v>
      </c>
      <c r="CB182" s="398">
        <f t="shared" si="316"/>
        <v>0</v>
      </c>
      <c r="CC182" s="398">
        <f t="shared" si="317"/>
        <v>0</v>
      </c>
      <c r="CD182" s="398">
        <f t="shared" si="318"/>
        <v>0</v>
      </c>
      <c r="CE182" s="398">
        <f t="shared" si="319"/>
        <v>0</v>
      </c>
      <c r="CF182" s="398">
        <f t="shared" si="320"/>
        <v>0</v>
      </c>
      <c r="CG182" s="398">
        <f t="shared" si="321"/>
        <v>0</v>
      </c>
      <c r="CH182" s="398">
        <f t="shared" si="322"/>
        <v>0</v>
      </c>
      <c r="CI182" s="398">
        <f t="shared" si="323"/>
        <v>0</v>
      </c>
      <c r="CJ182" s="399"/>
      <c r="CK182" s="400" t="s">
        <v>339</v>
      </c>
      <c r="CL182" s="399">
        <f t="shared" si="324"/>
        <v>0</v>
      </c>
      <c r="CM182" s="399">
        <f t="shared" si="325"/>
        <v>0</v>
      </c>
      <c r="CN182" s="399">
        <f t="shared" si="326"/>
        <v>0</v>
      </c>
      <c r="CO182" s="399">
        <f t="shared" si="327"/>
        <v>0</v>
      </c>
      <c r="CP182" s="399">
        <f t="shared" si="328"/>
        <v>0</v>
      </c>
      <c r="CQ182" s="399">
        <f t="shared" si="329"/>
        <v>0</v>
      </c>
      <c r="CR182" s="399">
        <f t="shared" si="330"/>
        <v>0</v>
      </c>
      <c r="CS182" s="399">
        <f t="shared" si="331"/>
        <v>0</v>
      </c>
      <c r="CT182" s="399">
        <f t="shared" si="332"/>
        <v>0</v>
      </c>
      <c r="CU182" s="399">
        <f t="shared" si="333"/>
        <v>0</v>
      </c>
      <c r="CV182" s="399">
        <f t="shared" si="334"/>
        <v>0</v>
      </c>
      <c r="CW182" s="399">
        <f t="shared" si="335"/>
        <v>0</v>
      </c>
      <c r="CX182" s="399">
        <f t="shared" si="336"/>
        <v>0</v>
      </c>
      <c r="CY182" s="399">
        <f t="shared" si="337"/>
        <v>0</v>
      </c>
      <c r="CZ182" s="399">
        <f t="shared" si="338"/>
        <v>0</v>
      </c>
      <c r="DA182" s="399">
        <f t="shared" si="339"/>
        <v>0</v>
      </c>
      <c r="DB182" s="399">
        <f t="shared" si="340"/>
        <v>0</v>
      </c>
      <c r="DC182" s="399">
        <f t="shared" si="341"/>
        <v>0</v>
      </c>
      <c r="DD182" s="399">
        <f t="shared" si="342"/>
        <v>0</v>
      </c>
      <c r="DE182" s="399">
        <f t="shared" si="343"/>
        <v>0</v>
      </c>
      <c r="DF182" s="399">
        <f t="shared" si="239"/>
        <v>0</v>
      </c>
      <c r="DG182" s="399">
        <f t="shared" si="344"/>
        <v>0</v>
      </c>
      <c r="DH182" s="399">
        <f t="shared" si="240"/>
        <v>0</v>
      </c>
      <c r="DI182" s="399">
        <f t="shared" si="241"/>
        <v>0</v>
      </c>
      <c r="DJ182" s="399">
        <f t="shared" si="345"/>
        <v>0</v>
      </c>
      <c r="DK182" s="399">
        <f t="shared" si="236"/>
        <v>0</v>
      </c>
      <c r="DL182" s="399">
        <f t="shared" si="237"/>
        <v>0</v>
      </c>
      <c r="DM182" s="399">
        <f t="shared" si="347"/>
        <v>0</v>
      </c>
      <c r="DN182" s="399">
        <f t="shared" si="238"/>
        <v>0</v>
      </c>
      <c r="DO182" s="399">
        <f t="shared" si="346"/>
        <v>0</v>
      </c>
      <c r="DP182" s="398"/>
      <c r="DQ182" s="399"/>
      <c r="DR182" s="399"/>
      <c r="DS182" s="399">
        <f t="shared" si="235"/>
        <v>0</v>
      </c>
      <c r="DT182" s="399">
        <f t="shared" si="243"/>
        <v>0</v>
      </c>
      <c r="DU182" s="399"/>
      <c r="DV182" s="411"/>
      <c r="DW182" s="645"/>
    </row>
    <row r="183" spans="1:127" ht="20.100000000000001" hidden="1" customHeight="1">
      <c r="A183" s="663">
        <f t="shared" si="348"/>
        <v>4</v>
      </c>
      <c r="B183" s="664" t="s">
        <v>380</v>
      </c>
      <c r="C183" s="385" t="s">
        <v>353</v>
      </c>
      <c r="D183" s="385" t="s">
        <v>218</v>
      </c>
      <c r="E183" s="385">
        <v>2015</v>
      </c>
      <c r="F183" s="386"/>
      <c r="G183" s="387">
        <f t="shared" si="245"/>
        <v>8</v>
      </c>
      <c r="H183" s="387">
        <f t="shared" si="246"/>
        <v>0</v>
      </c>
      <c r="I183" s="387">
        <f t="shared" si="247"/>
        <v>8</v>
      </c>
      <c r="J183" s="388">
        <f t="shared" si="248"/>
        <v>0</v>
      </c>
      <c r="K183" s="389">
        <f t="shared" si="249"/>
        <v>0</v>
      </c>
      <c r="L183" s="390">
        <f t="shared" si="250"/>
        <v>0.25</v>
      </c>
      <c r="M183" s="391" t="str">
        <f t="shared" si="251"/>
        <v>II</v>
      </c>
      <c r="N183" s="389">
        <f t="shared" si="252"/>
        <v>0</v>
      </c>
      <c r="O183" s="388">
        <f t="shared" si="253"/>
        <v>0</v>
      </c>
      <c r="P183" s="388">
        <f t="shared" si="254"/>
        <v>0</v>
      </c>
      <c r="Q183" s="392">
        <f t="shared" si="255"/>
        <v>0</v>
      </c>
      <c r="R183" s="393">
        <f t="shared" si="256"/>
        <v>0</v>
      </c>
      <c r="S183" s="393">
        <f t="shared" si="257"/>
        <v>0</v>
      </c>
      <c r="T183" s="392">
        <f t="shared" si="258"/>
        <v>0</v>
      </c>
      <c r="U183" s="393">
        <f t="shared" si="259"/>
        <v>0</v>
      </c>
      <c r="V183" s="393">
        <f t="shared" si="260"/>
        <v>0</v>
      </c>
      <c r="W183" s="392">
        <f t="shared" si="261"/>
        <v>0</v>
      </c>
      <c r="X183" s="393">
        <f t="shared" si="262"/>
        <v>0</v>
      </c>
      <c r="Y183" s="393">
        <f t="shared" si="263"/>
        <v>0</v>
      </c>
      <c r="Z183" s="392">
        <f t="shared" si="264"/>
        <v>0</v>
      </c>
      <c r="AA183" s="393">
        <f t="shared" si="265"/>
        <v>0</v>
      </c>
      <c r="AB183" s="393">
        <f t="shared" si="266"/>
        <v>0</v>
      </c>
      <c r="AC183" s="392">
        <f t="shared" si="267"/>
        <v>0</v>
      </c>
      <c r="AD183" s="393">
        <f t="shared" si="268"/>
        <v>0</v>
      </c>
      <c r="AE183" s="394">
        <f t="shared" si="8"/>
        <v>2022</v>
      </c>
      <c r="AF183" s="393">
        <f t="shared" si="269"/>
        <v>0</v>
      </c>
      <c r="AG183" s="392">
        <f t="shared" si="270"/>
        <v>0</v>
      </c>
      <c r="AH183" s="388">
        <f t="shared" si="271"/>
        <v>0</v>
      </c>
      <c r="AI183" s="395">
        <f t="shared" si="272"/>
        <v>0</v>
      </c>
      <c r="AJ183" s="396">
        <f t="shared" si="273"/>
        <v>0</v>
      </c>
      <c r="AK183" s="388">
        <f t="shared" si="274"/>
        <v>0</v>
      </c>
      <c r="AL183" s="397">
        <f t="shared" si="275"/>
        <v>1</v>
      </c>
      <c r="AM183" s="393">
        <f t="shared" si="276"/>
        <v>12</v>
      </c>
      <c r="AN183" s="393">
        <f t="shared" si="277"/>
        <v>12</v>
      </c>
      <c r="AO183" s="393">
        <f t="shared" si="278"/>
        <v>12</v>
      </c>
      <c r="AP183" s="393">
        <f t="shared" si="279"/>
        <v>12</v>
      </c>
      <c r="AQ183" s="393">
        <f t="shared" si="280"/>
        <v>12</v>
      </c>
      <c r="AR183" s="393">
        <f t="shared" si="281"/>
        <v>12</v>
      </c>
      <c r="AS183" s="393">
        <f t="shared" si="282"/>
        <v>12</v>
      </c>
      <c r="AT183" s="393">
        <f t="shared" si="283"/>
        <v>12</v>
      </c>
      <c r="AU183" s="393">
        <f t="shared" si="284"/>
        <v>12</v>
      </c>
      <c r="AV183" s="393">
        <f t="shared" si="285"/>
        <v>12</v>
      </c>
      <c r="AW183" s="393">
        <f t="shared" si="286"/>
        <v>12</v>
      </c>
      <c r="AX183" s="393">
        <f t="shared" si="287"/>
        <v>12</v>
      </c>
      <c r="AY183" s="393">
        <f t="shared" si="288"/>
        <v>12</v>
      </c>
      <c r="AZ183" s="393">
        <f t="shared" si="289"/>
        <v>12</v>
      </c>
      <c r="BA183" s="393">
        <f t="shared" si="290"/>
        <v>12</v>
      </c>
      <c r="BB183" s="393">
        <f t="shared" si="291"/>
        <v>12</v>
      </c>
      <c r="BC183" s="393">
        <f t="shared" si="292"/>
        <v>12</v>
      </c>
      <c r="BD183" s="393">
        <f t="shared" si="242"/>
        <v>12</v>
      </c>
      <c r="BE183" s="393">
        <f t="shared" si="293"/>
        <v>12</v>
      </c>
      <c r="BF183" s="393">
        <f t="shared" si="294"/>
        <v>12</v>
      </c>
      <c r="BG183" s="393">
        <f t="shared" si="295"/>
        <v>12</v>
      </c>
      <c r="BH183" s="398">
        <f t="shared" si="296"/>
        <v>0</v>
      </c>
      <c r="BI183" s="398">
        <f t="shared" si="297"/>
        <v>0</v>
      </c>
      <c r="BJ183" s="398">
        <f t="shared" si="298"/>
        <v>0</v>
      </c>
      <c r="BK183" s="398">
        <f t="shared" si="299"/>
        <v>0</v>
      </c>
      <c r="BL183" s="398">
        <f t="shared" si="300"/>
        <v>0</v>
      </c>
      <c r="BM183" s="387">
        <f t="shared" si="301"/>
        <v>0</v>
      </c>
      <c r="BN183" s="398">
        <f t="shared" si="302"/>
        <v>0</v>
      </c>
      <c r="BO183" s="398">
        <f t="shared" si="303"/>
        <v>0</v>
      </c>
      <c r="BP183" s="398">
        <f t="shared" si="304"/>
        <v>0</v>
      </c>
      <c r="BQ183" s="398">
        <f t="shared" si="305"/>
        <v>0</v>
      </c>
      <c r="BR183" s="398">
        <f t="shared" si="306"/>
        <v>0</v>
      </c>
      <c r="BS183" s="398">
        <f t="shared" si="307"/>
        <v>0</v>
      </c>
      <c r="BT183" s="398">
        <f t="shared" si="308"/>
        <v>0</v>
      </c>
      <c r="BU183" s="398">
        <f t="shared" si="309"/>
        <v>0</v>
      </c>
      <c r="BV183" s="398">
        <f t="shared" si="310"/>
        <v>0</v>
      </c>
      <c r="BW183" s="398">
        <f t="shared" si="311"/>
        <v>0</v>
      </c>
      <c r="BX183" s="398">
        <f t="shared" si="312"/>
        <v>0</v>
      </c>
      <c r="BY183" s="398">
        <f t="shared" si="313"/>
        <v>0</v>
      </c>
      <c r="BZ183" s="398">
        <f t="shared" si="314"/>
        <v>0</v>
      </c>
      <c r="CA183" s="398">
        <f t="shared" si="315"/>
        <v>0</v>
      </c>
      <c r="CB183" s="398">
        <f t="shared" si="316"/>
        <v>0</v>
      </c>
      <c r="CC183" s="398">
        <f t="shared" si="317"/>
        <v>0</v>
      </c>
      <c r="CD183" s="398">
        <f t="shared" si="318"/>
        <v>0</v>
      </c>
      <c r="CE183" s="398">
        <f t="shared" si="319"/>
        <v>0</v>
      </c>
      <c r="CF183" s="398">
        <f t="shared" si="320"/>
        <v>0</v>
      </c>
      <c r="CG183" s="398">
        <f t="shared" si="321"/>
        <v>0</v>
      </c>
      <c r="CH183" s="398">
        <f t="shared" si="322"/>
        <v>0</v>
      </c>
      <c r="CI183" s="398">
        <f t="shared" si="323"/>
        <v>0</v>
      </c>
      <c r="CJ183" s="399"/>
      <c r="CK183" s="400" t="s">
        <v>339</v>
      </c>
      <c r="CL183" s="399">
        <f t="shared" si="324"/>
        <v>0</v>
      </c>
      <c r="CM183" s="399">
        <f t="shared" si="325"/>
        <v>0</v>
      </c>
      <c r="CN183" s="399">
        <f t="shared" si="326"/>
        <v>0</v>
      </c>
      <c r="CO183" s="399">
        <f t="shared" si="327"/>
        <v>0</v>
      </c>
      <c r="CP183" s="399">
        <f t="shared" si="328"/>
        <v>0</v>
      </c>
      <c r="CQ183" s="399">
        <f t="shared" si="329"/>
        <v>0</v>
      </c>
      <c r="CR183" s="399">
        <f t="shared" si="330"/>
        <v>0</v>
      </c>
      <c r="CS183" s="399">
        <f t="shared" si="331"/>
        <v>0</v>
      </c>
      <c r="CT183" s="399">
        <f t="shared" si="332"/>
        <v>0</v>
      </c>
      <c r="CU183" s="399">
        <f t="shared" si="333"/>
        <v>0</v>
      </c>
      <c r="CV183" s="399">
        <f t="shared" si="334"/>
        <v>0</v>
      </c>
      <c r="CW183" s="399">
        <f t="shared" si="335"/>
        <v>0</v>
      </c>
      <c r="CX183" s="399">
        <f t="shared" si="336"/>
        <v>0</v>
      </c>
      <c r="CY183" s="399">
        <f t="shared" si="337"/>
        <v>0</v>
      </c>
      <c r="CZ183" s="399">
        <f t="shared" si="338"/>
        <v>0</v>
      </c>
      <c r="DA183" s="399">
        <f t="shared" si="339"/>
        <v>0</v>
      </c>
      <c r="DB183" s="399">
        <f t="shared" si="340"/>
        <v>0</v>
      </c>
      <c r="DC183" s="399">
        <f t="shared" si="341"/>
        <v>0</v>
      </c>
      <c r="DD183" s="399">
        <f t="shared" si="342"/>
        <v>0</v>
      </c>
      <c r="DE183" s="399">
        <f t="shared" si="343"/>
        <v>0</v>
      </c>
      <c r="DF183" s="399">
        <f t="shared" si="239"/>
        <v>0</v>
      </c>
      <c r="DG183" s="399">
        <f t="shared" si="344"/>
        <v>0</v>
      </c>
      <c r="DH183" s="399">
        <f t="shared" si="240"/>
        <v>0</v>
      </c>
      <c r="DI183" s="399">
        <f t="shared" si="241"/>
        <v>0</v>
      </c>
      <c r="DJ183" s="399">
        <f t="shared" si="345"/>
        <v>0</v>
      </c>
      <c r="DK183" s="399">
        <f t="shared" si="236"/>
        <v>0</v>
      </c>
      <c r="DL183" s="399">
        <f t="shared" si="237"/>
        <v>0</v>
      </c>
      <c r="DM183" s="399">
        <f t="shared" si="347"/>
        <v>0</v>
      </c>
      <c r="DN183" s="399">
        <f t="shared" si="238"/>
        <v>0</v>
      </c>
      <c r="DO183" s="399">
        <f t="shared" si="346"/>
        <v>0</v>
      </c>
      <c r="DP183" s="398"/>
      <c r="DQ183" s="399"/>
      <c r="DR183" s="399"/>
      <c r="DS183" s="399">
        <f t="shared" si="235"/>
        <v>0</v>
      </c>
      <c r="DT183" s="399">
        <f t="shared" si="243"/>
        <v>0</v>
      </c>
      <c r="DU183" s="399"/>
      <c r="DV183" s="411"/>
      <c r="DW183" s="645"/>
    </row>
    <row r="184" spans="1:127" ht="20.100000000000001" hidden="1" customHeight="1">
      <c r="A184" s="663">
        <f t="shared" si="348"/>
        <v>5</v>
      </c>
      <c r="B184" s="664" t="s">
        <v>380</v>
      </c>
      <c r="C184" s="385" t="s">
        <v>353</v>
      </c>
      <c r="D184" s="385" t="s">
        <v>218</v>
      </c>
      <c r="E184" s="385">
        <v>2014</v>
      </c>
      <c r="F184" s="386"/>
      <c r="G184" s="387">
        <f t="shared" si="245"/>
        <v>8</v>
      </c>
      <c r="H184" s="387">
        <f t="shared" si="246"/>
        <v>0</v>
      </c>
      <c r="I184" s="387">
        <f t="shared" si="247"/>
        <v>8</v>
      </c>
      <c r="J184" s="388">
        <f t="shared" si="248"/>
        <v>0</v>
      </c>
      <c r="K184" s="389">
        <f t="shared" si="249"/>
        <v>0</v>
      </c>
      <c r="L184" s="390">
        <f t="shared" si="250"/>
        <v>0.25</v>
      </c>
      <c r="M184" s="391" t="str">
        <f t="shared" si="251"/>
        <v>II</v>
      </c>
      <c r="N184" s="389">
        <f t="shared" si="252"/>
        <v>0</v>
      </c>
      <c r="O184" s="388">
        <f t="shared" si="253"/>
        <v>0</v>
      </c>
      <c r="P184" s="388">
        <f t="shared" si="254"/>
        <v>0</v>
      </c>
      <c r="Q184" s="392">
        <f t="shared" si="255"/>
        <v>0</v>
      </c>
      <c r="R184" s="393">
        <f t="shared" si="256"/>
        <v>0</v>
      </c>
      <c r="S184" s="393">
        <f t="shared" si="257"/>
        <v>0</v>
      </c>
      <c r="T184" s="392">
        <f t="shared" si="258"/>
        <v>0</v>
      </c>
      <c r="U184" s="393">
        <f t="shared" si="259"/>
        <v>0</v>
      </c>
      <c r="V184" s="393">
        <f t="shared" si="260"/>
        <v>0</v>
      </c>
      <c r="W184" s="392">
        <f t="shared" si="261"/>
        <v>0</v>
      </c>
      <c r="X184" s="393">
        <f t="shared" si="262"/>
        <v>0</v>
      </c>
      <c r="Y184" s="393">
        <f t="shared" si="263"/>
        <v>0</v>
      </c>
      <c r="Z184" s="392">
        <f t="shared" si="264"/>
        <v>0</v>
      </c>
      <c r="AA184" s="393">
        <f t="shared" si="265"/>
        <v>0</v>
      </c>
      <c r="AB184" s="393">
        <f t="shared" si="266"/>
        <v>0</v>
      </c>
      <c r="AC184" s="392">
        <f t="shared" si="267"/>
        <v>0</v>
      </c>
      <c r="AD184" s="393">
        <f t="shared" si="268"/>
        <v>0</v>
      </c>
      <c r="AE184" s="394">
        <f t="shared" si="8"/>
        <v>2021</v>
      </c>
      <c r="AF184" s="393">
        <f t="shared" si="269"/>
        <v>0</v>
      </c>
      <c r="AG184" s="392">
        <f t="shared" si="270"/>
        <v>0</v>
      </c>
      <c r="AH184" s="388">
        <f t="shared" si="271"/>
        <v>0</v>
      </c>
      <c r="AI184" s="395">
        <f t="shared" si="272"/>
        <v>0</v>
      </c>
      <c r="AJ184" s="396">
        <f t="shared" si="273"/>
        <v>0</v>
      </c>
      <c r="AK184" s="388">
        <f t="shared" si="274"/>
        <v>0</v>
      </c>
      <c r="AL184" s="397">
        <f t="shared" si="275"/>
        <v>1</v>
      </c>
      <c r="AM184" s="393">
        <f t="shared" si="276"/>
        <v>12</v>
      </c>
      <c r="AN184" s="393">
        <f t="shared" si="277"/>
        <v>12</v>
      </c>
      <c r="AO184" s="393">
        <f t="shared" si="278"/>
        <v>12</v>
      </c>
      <c r="AP184" s="393">
        <f t="shared" si="279"/>
        <v>12</v>
      </c>
      <c r="AQ184" s="393">
        <f t="shared" si="280"/>
        <v>12</v>
      </c>
      <c r="AR184" s="393">
        <f t="shared" si="281"/>
        <v>12</v>
      </c>
      <c r="AS184" s="393">
        <f t="shared" si="282"/>
        <v>12</v>
      </c>
      <c r="AT184" s="393">
        <f t="shared" si="283"/>
        <v>12</v>
      </c>
      <c r="AU184" s="393">
        <f t="shared" si="284"/>
        <v>12</v>
      </c>
      <c r="AV184" s="393">
        <f t="shared" si="285"/>
        <v>12</v>
      </c>
      <c r="AW184" s="393">
        <f t="shared" si="286"/>
        <v>12</v>
      </c>
      <c r="AX184" s="393">
        <f t="shared" si="287"/>
        <v>12</v>
      </c>
      <c r="AY184" s="393">
        <f t="shared" si="288"/>
        <v>12</v>
      </c>
      <c r="AZ184" s="393">
        <f t="shared" si="289"/>
        <v>12</v>
      </c>
      <c r="BA184" s="393">
        <f t="shared" si="290"/>
        <v>12</v>
      </c>
      <c r="BB184" s="393">
        <f t="shared" si="291"/>
        <v>12</v>
      </c>
      <c r="BC184" s="393">
        <f t="shared" si="292"/>
        <v>12</v>
      </c>
      <c r="BD184" s="393">
        <f t="shared" si="242"/>
        <v>12</v>
      </c>
      <c r="BE184" s="393">
        <f t="shared" si="293"/>
        <v>12</v>
      </c>
      <c r="BF184" s="393">
        <f t="shared" si="294"/>
        <v>12</v>
      </c>
      <c r="BG184" s="393">
        <f t="shared" si="295"/>
        <v>12</v>
      </c>
      <c r="BH184" s="398">
        <f t="shared" si="296"/>
        <v>0</v>
      </c>
      <c r="BI184" s="398">
        <f t="shared" si="297"/>
        <v>0</v>
      </c>
      <c r="BJ184" s="398">
        <f t="shared" si="298"/>
        <v>0</v>
      </c>
      <c r="BK184" s="398">
        <f t="shared" si="299"/>
        <v>0</v>
      </c>
      <c r="BL184" s="398">
        <f t="shared" si="300"/>
        <v>0</v>
      </c>
      <c r="BM184" s="387">
        <f t="shared" si="301"/>
        <v>0</v>
      </c>
      <c r="BN184" s="398">
        <f t="shared" si="302"/>
        <v>0</v>
      </c>
      <c r="BO184" s="398">
        <f t="shared" si="303"/>
        <v>0</v>
      </c>
      <c r="BP184" s="398">
        <f t="shared" si="304"/>
        <v>0</v>
      </c>
      <c r="BQ184" s="398">
        <f t="shared" si="305"/>
        <v>0</v>
      </c>
      <c r="BR184" s="398">
        <f t="shared" si="306"/>
        <v>0</v>
      </c>
      <c r="BS184" s="398">
        <f t="shared" si="307"/>
        <v>0</v>
      </c>
      <c r="BT184" s="398">
        <f t="shared" si="308"/>
        <v>0</v>
      </c>
      <c r="BU184" s="398">
        <f t="shared" si="309"/>
        <v>0</v>
      </c>
      <c r="BV184" s="398">
        <f t="shared" si="310"/>
        <v>0</v>
      </c>
      <c r="BW184" s="398">
        <f t="shared" si="311"/>
        <v>0</v>
      </c>
      <c r="BX184" s="398">
        <f t="shared" si="312"/>
        <v>0</v>
      </c>
      <c r="BY184" s="398">
        <f t="shared" si="313"/>
        <v>0</v>
      </c>
      <c r="BZ184" s="398">
        <f t="shared" si="314"/>
        <v>0</v>
      </c>
      <c r="CA184" s="398">
        <f t="shared" si="315"/>
        <v>0</v>
      </c>
      <c r="CB184" s="398">
        <f t="shared" si="316"/>
        <v>0</v>
      </c>
      <c r="CC184" s="398">
        <f t="shared" si="317"/>
        <v>0</v>
      </c>
      <c r="CD184" s="398">
        <f t="shared" si="318"/>
        <v>0</v>
      </c>
      <c r="CE184" s="398">
        <f t="shared" si="319"/>
        <v>0</v>
      </c>
      <c r="CF184" s="398">
        <f t="shared" si="320"/>
        <v>0</v>
      </c>
      <c r="CG184" s="398">
        <f t="shared" si="321"/>
        <v>0</v>
      </c>
      <c r="CH184" s="398">
        <f t="shared" si="322"/>
        <v>0</v>
      </c>
      <c r="CI184" s="398">
        <f t="shared" si="323"/>
        <v>0</v>
      </c>
      <c r="CJ184" s="399"/>
      <c r="CK184" s="400" t="s">
        <v>339</v>
      </c>
      <c r="CL184" s="399">
        <f t="shared" si="324"/>
        <v>0</v>
      </c>
      <c r="CM184" s="399">
        <f t="shared" si="325"/>
        <v>0</v>
      </c>
      <c r="CN184" s="399">
        <f t="shared" si="326"/>
        <v>0</v>
      </c>
      <c r="CO184" s="399">
        <f t="shared" si="327"/>
        <v>0</v>
      </c>
      <c r="CP184" s="399">
        <f t="shared" si="328"/>
        <v>0</v>
      </c>
      <c r="CQ184" s="399">
        <f t="shared" si="329"/>
        <v>0</v>
      </c>
      <c r="CR184" s="399">
        <f t="shared" si="330"/>
        <v>0</v>
      </c>
      <c r="CS184" s="399">
        <f t="shared" si="331"/>
        <v>0</v>
      </c>
      <c r="CT184" s="399">
        <f t="shared" si="332"/>
        <v>0</v>
      </c>
      <c r="CU184" s="399">
        <f t="shared" si="333"/>
        <v>0</v>
      </c>
      <c r="CV184" s="399">
        <f t="shared" si="334"/>
        <v>0</v>
      </c>
      <c r="CW184" s="399">
        <f t="shared" si="335"/>
        <v>0</v>
      </c>
      <c r="CX184" s="399">
        <f t="shared" si="336"/>
        <v>0</v>
      </c>
      <c r="CY184" s="399">
        <f t="shared" si="337"/>
        <v>0</v>
      </c>
      <c r="CZ184" s="399">
        <f t="shared" si="338"/>
        <v>0</v>
      </c>
      <c r="DA184" s="399">
        <f t="shared" si="339"/>
        <v>0</v>
      </c>
      <c r="DB184" s="399">
        <f t="shared" si="340"/>
        <v>0</v>
      </c>
      <c r="DC184" s="399">
        <f t="shared" si="341"/>
        <v>0</v>
      </c>
      <c r="DD184" s="399">
        <f t="shared" si="342"/>
        <v>0</v>
      </c>
      <c r="DE184" s="399">
        <f t="shared" si="343"/>
        <v>0</v>
      </c>
      <c r="DF184" s="399">
        <f t="shared" si="239"/>
        <v>0</v>
      </c>
      <c r="DG184" s="399">
        <f t="shared" si="344"/>
        <v>0</v>
      </c>
      <c r="DH184" s="399">
        <f t="shared" si="240"/>
        <v>0</v>
      </c>
      <c r="DI184" s="399">
        <f t="shared" si="241"/>
        <v>0</v>
      </c>
      <c r="DJ184" s="399">
        <f t="shared" si="345"/>
        <v>0</v>
      </c>
      <c r="DK184" s="399">
        <f t="shared" si="236"/>
        <v>0</v>
      </c>
      <c r="DL184" s="399">
        <f t="shared" si="237"/>
        <v>0</v>
      </c>
      <c r="DM184" s="399">
        <f t="shared" si="347"/>
        <v>0</v>
      </c>
      <c r="DN184" s="399">
        <f t="shared" si="238"/>
        <v>0</v>
      </c>
      <c r="DO184" s="399">
        <f t="shared" si="346"/>
        <v>0</v>
      </c>
      <c r="DP184" s="398"/>
      <c r="DQ184" s="399"/>
      <c r="DR184" s="399"/>
      <c r="DS184" s="399">
        <f t="shared" si="235"/>
        <v>0</v>
      </c>
      <c r="DT184" s="399">
        <f t="shared" si="243"/>
        <v>0</v>
      </c>
      <c r="DU184" s="399"/>
      <c r="DV184" s="411"/>
      <c r="DW184" s="645"/>
    </row>
    <row r="185" spans="1:127" ht="20.100000000000001" hidden="1" customHeight="1">
      <c r="A185" s="663">
        <f t="shared" si="348"/>
        <v>6</v>
      </c>
      <c r="B185" s="664" t="s">
        <v>380</v>
      </c>
      <c r="C185" s="385" t="s">
        <v>353</v>
      </c>
      <c r="D185" s="385" t="s">
        <v>218</v>
      </c>
      <c r="E185" s="385">
        <v>2013</v>
      </c>
      <c r="F185" s="386"/>
      <c r="G185" s="387">
        <f t="shared" si="245"/>
        <v>8</v>
      </c>
      <c r="H185" s="387">
        <f t="shared" si="246"/>
        <v>0</v>
      </c>
      <c r="I185" s="387">
        <f t="shared" si="247"/>
        <v>8</v>
      </c>
      <c r="J185" s="388">
        <f t="shared" si="248"/>
        <v>0</v>
      </c>
      <c r="K185" s="389">
        <f t="shared" si="249"/>
        <v>0</v>
      </c>
      <c r="L185" s="390">
        <f t="shared" si="250"/>
        <v>0.25</v>
      </c>
      <c r="M185" s="391" t="str">
        <f t="shared" si="251"/>
        <v>II</v>
      </c>
      <c r="N185" s="389">
        <f t="shared" si="252"/>
        <v>0</v>
      </c>
      <c r="O185" s="388">
        <f t="shared" si="253"/>
        <v>0</v>
      </c>
      <c r="P185" s="388">
        <f t="shared" si="254"/>
        <v>0</v>
      </c>
      <c r="Q185" s="392">
        <f t="shared" si="255"/>
        <v>0</v>
      </c>
      <c r="R185" s="393">
        <f t="shared" si="256"/>
        <v>0</v>
      </c>
      <c r="S185" s="393">
        <f t="shared" si="257"/>
        <v>0</v>
      </c>
      <c r="T185" s="392">
        <f t="shared" si="258"/>
        <v>0</v>
      </c>
      <c r="U185" s="393">
        <f t="shared" si="259"/>
        <v>0</v>
      </c>
      <c r="V185" s="393">
        <f t="shared" si="260"/>
        <v>0</v>
      </c>
      <c r="W185" s="392">
        <f t="shared" si="261"/>
        <v>0</v>
      </c>
      <c r="X185" s="393">
        <f t="shared" si="262"/>
        <v>0</v>
      </c>
      <c r="Y185" s="393">
        <f t="shared" si="263"/>
        <v>0</v>
      </c>
      <c r="Z185" s="392">
        <f t="shared" si="264"/>
        <v>0</v>
      </c>
      <c r="AA185" s="393">
        <f t="shared" si="265"/>
        <v>0</v>
      </c>
      <c r="AB185" s="393">
        <f t="shared" si="266"/>
        <v>0</v>
      </c>
      <c r="AC185" s="392">
        <f t="shared" si="267"/>
        <v>0</v>
      </c>
      <c r="AD185" s="393">
        <f t="shared" si="268"/>
        <v>0</v>
      </c>
      <c r="AE185" s="394">
        <f t="shared" si="8"/>
        <v>2020</v>
      </c>
      <c r="AF185" s="393">
        <f t="shared" si="269"/>
        <v>0</v>
      </c>
      <c r="AG185" s="392">
        <f t="shared" si="270"/>
        <v>0</v>
      </c>
      <c r="AH185" s="388">
        <f t="shared" si="271"/>
        <v>0</v>
      </c>
      <c r="AI185" s="395">
        <f t="shared" si="272"/>
        <v>0</v>
      </c>
      <c r="AJ185" s="396">
        <f t="shared" si="273"/>
        <v>0</v>
      </c>
      <c r="AK185" s="388">
        <f t="shared" si="274"/>
        <v>0</v>
      </c>
      <c r="AL185" s="397">
        <f t="shared" si="275"/>
        <v>1</v>
      </c>
      <c r="AM185" s="393">
        <f t="shared" si="276"/>
        <v>12</v>
      </c>
      <c r="AN185" s="393">
        <f t="shared" si="277"/>
        <v>12</v>
      </c>
      <c r="AO185" s="393">
        <f t="shared" si="278"/>
        <v>12</v>
      </c>
      <c r="AP185" s="393">
        <f t="shared" si="279"/>
        <v>12</v>
      </c>
      <c r="AQ185" s="393">
        <f t="shared" si="280"/>
        <v>12</v>
      </c>
      <c r="AR185" s="393">
        <f t="shared" si="281"/>
        <v>12</v>
      </c>
      <c r="AS185" s="393">
        <f t="shared" si="282"/>
        <v>12</v>
      </c>
      <c r="AT185" s="393">
        <f t="shared" si="283"/>
        <v>12</v>
      </c>
      <c r="AU185" s="393">
        <f t="shared" si="284"/>
        <v>12</v>
      </c>
      <c r="AV185" s="393">
        <f t="shared" si="285"/>
        <v>12</v>
      </c>
      <c r="AW185" s="393">
        <f t="shared" si="286"/>
        <v>12</v>
      </c>
      <c r="AX185" s="393">
        <f t="shared" si="287"/>
        <v>12</v>
      </c>
      <c r="AY185" s="393">
        <f t="shared" si="288"/>
        <v>12</v>
      </c>
      <c r="AZ185" s="393">
        <f t="shared" si="289"/>
        <v>12</v>
      </c>
      <c r="BA185" s="393">
        <f t="shared" si="290"/>
        <v>12</v>
      </c>
      <c r="BB185" s="393">
        <f t="shared" si="291"/>
        <v>12</v>
      </c>
      <c r="BC185" s="393">
        <f t="shared" si="292"/>
        <v>12</v>
      </c>
      <c r="BD185" s="393">
        <f t="shared" si="242"/>
        <v>12</v>
      </c>
      <c r="BE185" s="393">
        <f t="shared" si="293"/>
        <v>12</v>
      </c>
      <c r="BF185" s="393">
        <f t="shared" si="294"/>
        <v>12</v>
      </c>
      <c r="BG185" s="393">
        <f t="shared" si="295"/>
        <v>12</v>
      </c>
      <c r="BH185" s="398">
        <f t="shared" si="296"/>
        <v>0</v>
      </c>
      <c r="BI185" s="398">
        <f t="shared" si="297"/>
        <v>0</v>
      </c>
      <c r="BJ185" s="398">
        <f t="shared" si="298"/>
        <v>0</v>
      </c>
      <c r="BK185" s="398">
        <f t="shared" si="299"/>
        <v>0</v>
      </c>
      <c r="BL185" s="398">
        <f t="shared" si="300"/>
        <v>0</v>
      </c>
      <c r="BM185" s="387">
        <f t="shared" si="301"/>
        <v>0</v>
      </c>
      <c r="BN185" s="398">
        <f t="shared" si="302"/>
        <v>0</v>
      </c>
      <c r="BO185" s="398">
        <f t="shared" si="303"/>
        <v>0</v>
      </c>
      <c r="BP185" s="398">
        <f t="shared" si="304"/>
        <v>0</v>
      </c>
      <c r="BQ185" s="398">
        <f t="shared" si="305"/>
        <v>0</v>
      </c>
      <c r="BR185" s="398">
        <f t="shared" si="306"/>
        <v>0</v>
      </c>
      <c r="BS185" s="398">
        <f t="shared" si="307"/>
        <v>0</v>
      </c>
      <c r="BT185" s="398">
        <f t="shared" si="308"/>
        <v>0</v>
      </c>
      <c r="BU185" s="398">
        <f t="shared" si="309"/>
        <v>0</v>
      </c>
      <c r="BV185" s="398">
        <f t="shared" si="310"/>
        <v>0</v>
      </c>
      <c r="BW185" s="398">
        <f t="shared" si="311"/>
        <v>0</v>
      </c>
      <c r="BX185" s="398">
        <f t="shared" si="312"/>
        <v>0</v>
      </c>
      <c r="BY185" s="398">
        <f t="shared" si="313"/>
        <v>0</v>
      </c>
      <c r="BZ185" s="398">
        <f t="shared" si="314"/>
        <v>0</v>
      </c>
      <c r="CA185" s="398">
        <f t="shared" si="315"/>
        <v>0</v>
      </c>
      <c r="CB185" s="398">
        <f t="shared" si="316"/>
        <v>0</v>
      </c>
      <c r="CC185" s="398">
        <f t="shared" si="317"/>
        <v>0</v>
      </c>
      <c r="CD185" s="398">
        <f t="shared" si="318"/>
        <v>0</v>
      </c>
      <c r="CE185" s="398">
        <f t="shared" si="319"/>
        <v>0</v>
      </c>
      <c r="CF185" s="398">
        <f t="shared" si="320"/>
        <v>0</v>
      </c>
      <c r="CG185" s="398">
        <f t="shared" si="321"/>
        <v>0</v>
      </c>
      <c r="CH185" s="398">
        <f t="shared" si="322"/>
        <v>0</v>
      </c>
      <c r="CI185" s="398">
        <f t="shared" si="323"/>
        <v>0</v>
      </c>
      <c r="CJ185" s="399"/>
      <c r="CK185" s="400" t="s">
        <v>339</v>
      </c>
      <c r="CL185" s="399">
        <f t="shared" si="324"/>
        <v>0</v>
      </c>
      <c r="CM185" s="399">
        <f t="shared" si="325"/>
        <v>0</v>
      </c>
      <c r="CN185" s="399">
        <f t="shared" si="326"/>
        <v>0</v>
      </c>
      <c r="CO185" s="399">
        <f t="shared" si="327"/>
        <v>0</v>
      </c>
      <c r="CP185" s="399">
        <f t="shared" si="328"/>
        <v>0</v>
      </c>
      <c r="CQ185" s="399">
        <f t="shared" si="329"/>
        <v>0</v>
      </c>
      <c r="CR185" s="399">
        <f t="shared" si="330"/>
        <v>0</v>
      </c>
      <c r="CS185" s="399">
        <f t="shared" si="331"/>
        <v>0</v>
      </c>
      <c r="CT185" s="399">
        <f t="shared" si="332"/>
        <v>0</v>
      </c>
      <c r="CU185" s="399">
        <f t="shared" si="333"/>
        <v>0</v>
      </c>
      <c r="CV185" s="399">
        <f t="shared" si="334"/>
        <v>0</v>
      </c>
      <c r="CW185" s="399">
        <f t="shared" si="335"/>
        <v>0</v>
      </c>
      <c r="CX185" s="399">
        <f t="shared" si="336"/>
        <v>0</v>
      </c>
      <c r="CY185" s="399">
        <f t="shared" si="337"/>
        <v>0</v>
      </c>
      <c r="CZ185" s="399">
        <f t="shared" si="338"/>
        <v>0</v>
      </c>
      <c r="DA185" s="399">
        <f t="shared" si="339"/>
        <v>0</v>
      </c>
      <c r="DB185" s="399">
        <f t="shared" si="340"/>
        <v>0</v>
      </c>
      <c r="DC185" s="399">
        <f t="shared" si="341"/>
        <v>0</v>
      </c>
      <c r="DD185" s="399">
        <f t="shared" si="342"/>
        <v>0</v>
      </c>
      <c r="DE185" s="399">
        <f t="shared" si="343"/>
        <v>0</v>
      </c>
      <c r="DF185" s="399">
        <f t="shared" si="239"/>
        <v>0</v>
      </c>
      <c r="DG185" s="399">
        <f t="shared" si="344"/>
        <v>0</v>
      </c>
      <c r="DH185" s="399">
        <f t="shared" si="240"/>
        <v>0</v>
      </c>
      <c r="DI185" s="399">
        <f t="shared" si="241"/>
        <v>0</v>
      </c>
      <c r="DJ185" s="399">
        <f t="shared" si="345"/>
        <v>0</v>
      </c>
      <c r="DK185" s="399">
        <f t="shared" si="236"/>
        <v>0</v>
      </c>
      <c r="DL185" s="399">
        <f t="shared" si="237"/>
        <v>0</v>
      </c>
      <c r="DM185" s="399">
        <f t="shared" si="347"/>
        <v>0</v>
      </c>
      <c r="DN185" s="399">
        <f t="shared" si="238"/>
        <v>0</v>
      </c>
      <c r="DO185" s="399">
        <f t="shared" si="346"/>
        <v>0</v>
      </c>
      <c r="DP185" s="398"/>
      <c r="DQ185" s="399"/>
      <c r="DR185" s="399"/>
      <c r="DS185" s="399">
        <f t="shared" si="235"/>
        <v>0</v>
      </c>
      <c r="DT185" s="399">
        <f t="shared" si="243"/>
        <v>0</v>
      </c>
      <c r="DU185" s="399"/>
      <c r="DV185" s="411"/>
      <c r="DW185" s="645"/>
    </row>
    <row r="186" spans="1:127" ht="20.100000000000001" hidden="1" customHeight="1">
      <c r="A186" s="663">
        <f t="shared" si="348"/>
        <v>7</v>
      </c>
      <c r="B186" s="664" t="s">
        <v>380</v>
      </c>
      <c r="C186" s="385" t="s">
        <v>353</v>
      </c>
      <c r="D186" s="385" t="s">
        <v>218</v>
      </c>
      <c r="E186" s="385">
        <v>2012</v>
      </c>
      <c r="F186" s="386"/>
      <c r="G186" s="387">
        <f t="shared" si="245"/>
        <v>8</v>
      </c>
      <c r="H186" s="387">
        <f t="shared" si="246"/>
        <v>0</v>
      </c>
      <c r="I186" s="387">
        <f t="shared" si="247"/>
        <v>8</v>
      </c>
      <c r="J186" s="388">
        <f t="shared" si="248"/>
        <v>0</v>
      </c>
      <c r="K186" s="389">
        <f t="shared" si="249"/>
        <v>0</v>
      </c>
      <c r="L186" s="390">
        <f t="shared" si="250"/>
        <v>0.25</v>
      </c>
      <c r="M186" s="391" t="str">
        <f t="shared" si="251"/>
        <v>II</v>
      </c>
      <c r="N186" s="389">
        <f t="shared" si="252"/>
        <v>0</v>
      </c>
      <c r="O186" s="388">
        <f t="shared" si="253"/>
        <v>0</v>
      </c>
      <c r="P186" s="388">
        <f t="shared" si="254"/>
        <v>0</v>
      </c>
      <c r="Q186" s="392">
        <f t="shared" si="255"/>
        <v>0</v>
      </c>
      <c r="R186" s="393">
        <f t="shared" si="256"/>
        <v>0</v>
      </c>
      <c r="S186" s="393">
        <f t="shared" si="257"/>
        <v>0</v>
      </c>
      <c r="T186" s="392">
        <f t="shared" si="258"/>
        <v>0</v>
      </c>
      <c r="U186" s="393">
        <f t="shared" si="259"/>
        <v>0</v>
      </c>
      <c r="V186" s="393">
        <f t="shared" si="260"/>
        <v>0</v>
      </c>
      <c r="W186" s="392">
        <f t="shared" si="261"/>
        <v>0</v>
      </c>
      <c r="X186" s="393">
        <f t="shared" si="262"/>
        <v>0</v>
      </c>
      <c r="Y186" s="393">
        <f t="shared" si="263"/>
        <v>0</v>
      </c>
      <c r="Z186" s="392">
        <f t="shared" si="264"/>
        <v>0</v>
      </c>
      <c r="AA186" s="393">
        <f t="shared" si="265"/>
        <v>0</v>
      </c>
      <c r="AB186" s="393">
        <f t="shared" si="266"/>
        <v>0</v>
      </c>
      <c r="AC186" s="392">
        <f t="shared" si="267"/>
        <v>0</v>
      </c>
      <c r="AD186" s="393">
        <f t="shared" si="268"/>
        <v>0</v>
      </c>
      <c r="AE186" s="394">
        <f t="shared" si="8"/>
        <v>2019</v>
      </c>
      <c r="AF186" s="393">
        <f t="shared" si="269"/>
        <v>0</v>
      </c>
      <c r="AG186" s="392">
        <f t="shared" si="270"/>
        <v>0</v>
      </c>
      <c r="AH186" s="388">
        <f t="shared" si="271"/>
        <v>0</v>
      </c>
      <c r="AI186" s="395">
        <f t="shared" si="272"/>
        <v>0</v>
      </c>
      <c r="AJ186" s="396">
        <f t="shared" si="273"/>
        <v>0</v>
      </c>
      <c r="AK186" s="388">
        <f t="shared" si="274"/>
        <v>0</v>
      </c>
      <c r="AL186" s="397">
        <f t="shared" si="275"/>
        <v>1</v>
      </c>
      <c r="AM186" s="393">
        <f t="shared" si="276"/>
        <v>12</v>
      </c>
      <c r="AN186" s="393">
        <f t="shared" si="277"/>
        <v>12</v>
      </c>
      <c r="AO186" s="393">
        <f t="shared" si="278"/>
        <v>12</v>
      </c>
      <c r="AP186" s="393">
        <f t="shared" si="279"/>
        <v>12</v>
      </c>
      <c r="AQ186" s="393">
        <f t="shared" si="280"/>
        <v>12</v>
      </c>
      <c r="AR186" s="393">
        <f t="shared" si="281"/>
        <v>12</v>
      </c>
      <c r="AS186" s="393">
        <f t="shared" si="282"/>
        <v>12</v>
      </c>
      <c r="AT186" s="393">
        <f t="shared" si="283"/>
        <v>12</v>
      </c>
      <c r="AU186" s="393">
        <f t="shared" si="284"/>
        <v>12</v>
      </c>
      <c r="AV186" s="393">
        <f t="shared" si="285"/>
        <v>12</v>
      </c>
      <c r="AW186" s="393">
        <f t="shared" si="286"/>
        <v>12</v>
      </c>
      <c r="AX186" s="393">
        <f t="shared" si="287"/>
        <v>12</v>
      </c>
      <c r="AY186" s="393">
        <f t="shared" si="288"/>
        <v>12</v>
      </c>
      <c r="AZ186" s="393">
        <f t="shared" si="289"/>
        <v>12</v>
      </c>
      <c r="BA186" s="393">
        <f t="shared" si="290"/>
        <v>12</v>
      </c>
      <c r="BB186" s="393">
        <f t="shared" si="291"/>
        <v>12</v>
      </c>
      <c r="BC186" s="393">
        <f t="shared" si="292"/>
        <v>12</v>
      </c>
      <c r="BD186" s="393">
        <f t="shared" si="242"/>
        <v>12</v>
      </c>
      <c r="BE186" s="393">
        <f t="shared" si="293"/>
        <v>12</v>
      </c>
      <c r="BF186" s="393">
        <f t="shared" si="294"/>
        <v>12</v>
      </c>
      <c r="BG186" s="393">
        <f t="shared" si="295"/>
        <v>12</v>
      </c>
      <c r="BH186" s="398">
        <f t="shared" si="296"/>
        <v>0</v>
      </c>
      <c r="BI186" s="398">
        <f t="shared" si="297"/>
        <v>0</v>
      </c>
      <c r="BJ186" s="398">
        <f t="shared" si="298"/>
        <v>0</v>
      </c>
      <c r="BK186" s="398">
        <f t="shared" si="299"/>
        <v>0</v>
      </c>
      <c r="BL186" s="398">
        <f t="shared" si="300"/>
        <v>0</v>
      </c>
      <c r="BM186" s="387">
        <f t="shared" si="301"/>
        <v>0</v>
      </c>
      <c r="BN186" s="398">
        <f t="shared" si="302"/>
        <v>0</v>
      </c>
      <c r="BO186" s="398">
        <f t="shared" si="303"/>
        <v>0</v>
      </c>
      <c r="BP186" s="398">
        <f t="shared" si="304"/>
        <v>0</v>
      </c>
      <c r="BQ186" s="398">
        <f t="shared" si="305"/>
        <v>0</v>
      </c>
      <c r="BR186" s="398">
        <f t="shared" si="306"/>
        <v>0</v>
      </c>
      <c r="BS186" s="398">
        <f t="shared" si="307"/>
        <v>0</v>
      </c>
      <c r="BT186" s="398">
        <f t="shared" si="308"/>
        <v>0</v>
      </c>
      <c r="BU186" s="398">
        <f t="shared" si="309"/>
        <v>0</v>
      </c>
      <c r="BV186" s="398">
        <f t="shared" si="310"/>
        <v>0</v>
      </c>
      <c r="BW186" s="398">
        <f t="shared" si="311"/>
        <v>0</v>
      </c>
      <c r="BX186" s="398">
        <f t="shared" si="312"/>
        <v>0</v>
      </c>
      <c r="BY186" s="398">
        <f t="shared" si="313"/>
        <v>0</v>
      </c>
      <c r="BZ186" s="398">
        <f t="shared" si="314"/>
        <v>0</v>
      </c>
      <c r="CA186" s="398">
        <f t="shared" si="315"/>
        <v>0</v>
      </c>
      <c r="CB186" s="398">
        <f t="shared" si="316"/>
        <v>0</v>
      </c>
      <c r="CC186" s="398">
        <f t="shared" si="317"/>
        <v>0</v>
      </c>
      <c r="CD186" s="398">
        <f t="shared" si="318"/>
        <v>0</v>
      </c>
      <c r="CE186" s="398">
        <f t="shared" si="319"/>
        <v>0</v>
      </c>
      <c r="CF186" s="398">
        <f t="shared" si="320"/>
        <v>0</v>
      </c>
      <c r="CG186" s="398">
        <f t="shared" si="321"/>
        <v>0</v>
      </c>
      <c r="CH186" s="398">
        <f t="shared" si="322"/>
        <v>0</v>
      </c>
      <c r="CI186" s="398">
        <f t="shared" si="323"/>
        <v>0</v>
      </c>
      <c r="CJ186" s="399"/>
      <c r="CK186" s="400" t="s">
        <v>339</v>
      </c>
      <c r="CL186" s="399">
        <f t="shared" si="324"/>
        <v>0</v>
      </c>
      <c r="CM186" s="399">
        <f t="shared" si="325"/>
        <v>0</v>
      </c>
      <c r="CN186" s="399">
        <f t="shared" si="326"/>
        <v>0</v>
      </c>
      <c r="CO186" s="399">
        <f t="shared" si="327"/>
        <v>0</v>
      </c>
      <c r="CP186" s="399">
        <f t="shared" si="328"/>
        <v>0</v>
      </c>
      <c r="CQ186" s="399">
        <f t="shared" si="329"/>
        <v>0</v>
      </c>
      <c r="CR186" s="399">
        <f t="shared" si="330"/>
        <v>0</v>
      </c>
      <c r="CS186" s="399">
        <f t="shared" si="331"/>
        <v>0</v>
      </c>
      <c r="CT186" s="399">
        <f t="shared" si="332"/>
        <v>0</v>
      </c>
      <c r="CU186" s="399">
        <f t="shared" si="333"/>
        <v>0</v>
      </c>
      <c r="CV186" s="399">
        <f t="shared" si="334"/>
        <v>0</v>
      </c>
      <c r="CW186" s="399">
        <f t="shared" si="335"/>
        <v>0</v>
      </c>
      <c r="CX186" s="399">
        <f t="shared" si="336"/>
        <v>0</v>
      </c>
      <c r="CY186" s="399">
        <f t="shared" si="337"/>
        <v>0</v>
      </c>
      <c r="CZ186" s="399">
        <f t="shared" si="338"/>
        <v>0</v>
      </c>
      <c r="DA186" s="399">
        <f t="shared" si="339"/>
        <v>0</v>
      </c>
      <c r="DB186" s="399">
        <f t="shared" si="340"/>
        <v>0</v>
      </c>
      <c r="DC186" s="399">
        <f t="shared" si="341"/>
        <v>0</v>
      </c>
      <c r="DD186" s="399">
        <f t="shared" si="342"/>
        <v>0</v>
      </c>
      <c r="DE186" s="399">
        <f t="shared" si="343"/>
        <v>0</v>
      </c>
      <c r="DF186" s="399">
        <f t="shared" si="239"/>
        <v>0</v>
      </c>
      <c r="DG186" s="399">
        <f t="shared" si="344"/>
        <v>0</v>
      </c>
      <c r="DH186" s="399">
        <f t="shared" si="240"/>
        <v>0</v>
      </c>
      <c r="DI186" s="399">
        <f t="shared" si="241"/>
        <v>0</v>
      </c>
      <c r="DJ186" s="399">
        <f t="shared" si="345"/>
        <v>0</v>
      </c>
      <c r="DK186" s="399">
        <f t="shared" si="236"/>
        <v>0</v>
      </c>
      <c r="DL186" s="399">
        <f t="shared" si="237"/>
        <v>0</v>
      </c>
      <c r="DM186" s="399">
        <f t="shared" si="347"/>
        <v>0</v>
      </c>
      <c r="DN186" s="399">
        <f t="shared" si="238"/>
        <v>0</v>
      </c>
      <c r="DO186" s="399">
        <f t="shared" si="346"/>
        <v>0</v>
      </c>
      <c r="DP186" s="398"/>
      <c r="DQ186" s="399"/>
      <c r="DR186" s="399"/>
      <c r="DS186" s="399">
        <f t="shared" si="235"/>
        <v>0</v>
      </c>
      <c r="DT186" s="399">
        <f t="shared" si="243"/>
        <v>0</v>
      </c>
      <c r="DU186" s="399"/>
      <c r="DV186" s="411"/>
      <c r="DW186" s="645"/>
    </row>
    <row r="187" spans="1:127" ht="20.100000000000001" hidden="1" customHeight="1">
      <c r="A187" s="663">
        <f t="shared" si="348"/>
        <v>8</v>
      </c>
      <c r="B187" s="664" t="s">
        <v>380</v>
      </c>
      <c r="C187" s="385" t="s">
        <v>353</v>
      </c>
      <c r="D187" s="385" t="s">
        <v>218</v>
      </c>
      <c r="E187" s="385">
        <v>2011</v>
      </c>
      <c r="F187" s="386"/>
      <c r="G187" s="387">
        <f t="shared" si="245"/>
        <v>8</v>
      </c>
      <c r="H187" s="387">
        <f t="shared" si="246"/>
        <v>0</v>
      </c>
      <c r="I187" s="387">
        <f t="shared" si="247"/>
        <v>8</v>
      </c>
      <c r="J187" s="388">
        <f t="shared" si="248"/>
        <v>0</v>
      </c>
      <c r="K187" s="389">
        <f t="shared" si="249"/>
        <v>0</v>
      </c>
      <c r="L187" s="390">
        <f t="shared" si="250"/>
        <v>0.25</v>
      </c>
      <c r="M187" s="391" t="str">
        <f t="shared" si="251"/>
        <v>II</v>
      </c>
      <c r="N187" s="389">
        <f t="shared" si="252"/>
        <v>0</v>
      </c>
      <c r="O187" s="388">
        <f t="shared" si="253"/>
        <v>0</v>
      </c>
      <c r="P187" s="388">
        <f t="shared" si="254"/>
        <v>0</v>
      </c>
      <c r="Q187" s="392">
        <f t="shared" si="255"/>
        <v>0</v>
      </c>
      <c r="R187" s="393">
        <f t="shared" si="256"/>
        <v>0</v>
      </c>
      <c r="S187" s="393">
        <f t="shared" si="257"/>
        <v>0</v>
      </c>
      <c r="T187" s="392">
        <f t="shared" si="258"/>
        <v>0</v>
      </c>
      <c r="U187" s="393">
        <f t="shared" si="259"/>
        <v>0</v>
      </c>
      <c r="V187" s="393">
        <f t="shared" si="260"/>
        <v>0</v>
      </c>
      <c r="W187" s="392">
        <f t="shared" si="261"/>
        <v>0</v>
      </c>
      <c r="X187" s="393">
        <f t="shared" si="262"/>
        <v>0</v>
      </c>
      <c r="Y187" s="393">
        <f t="shared" si="263"/>
        <v>0</v>
      </c>
      <c r="Z187" s="392">
        <f t="shared" si="264"/>
        <v>0</v>
      </c>
      <c r="AA187" s="393">
        <f t="shared" si="265"/>
        <v>0</v>
      </c>
      <c r="AB187" s="393">
        <f t="shared" si="266"/>
        <v>0</v>
      </c>
      <c r="AC187" s="392">
        <f t="shared" si="267"/>
        <v>0</v>
      </c>
      <c r="AD187" s="393">
        <f t="shared" si="268"/>
        <v>0</v>
      </c>
      <c r="AE187" s="394">
        <f t="shared" si="8"/>
        <v>2018</v>
      </c>
      <c r="AF187" s="393">
        <f t="shared" si="269"/>
        <v>0</v>
      </c>
      <c r="AG187" s="392">
        <f t="shared" si="270"/>
        <v>0</v>
      </c>
      <c r="AH187" s="388">
        <f t="shared" si="271"/>
        <v>0</v>
      </c>
      <c r="AI187" s="395">
        <f t="shared" si="272"/>
        <v>0</v>
      </c>
      <c r="AJ187" s="396">
        <f t="shared" si="273"/>
        <v>0</v>
      </c>
      <c r="AK187" s="388">
        <f t="shared" si="274"/>
        <v>0</v>
      </c>
      <c r="AL187" s="397">
        <f t="shared" si="275"/>
        <v>1</v>
      </c>
      <c r="AM187" s="393">
        <f t="shared" si="276"/>
        <v>12</v>
      </c>
      <c r="AN187" s="393">
        <f t="shared" si="277"/>
        <v>12</v>
      </c>
      <c r="AO187" s="393">
        <f t="shared" si="278"/>
        <v>12</v>
      </c>
      <c r="AP187" s="393">
        <f t="shared" si="279"/>
        <v>12</v>
      </c>
      <c r="AQ187" s="393">
        <f t="shared" si="280"/>
        <v>12</v>
      </c>
      <c r="AR187" s="393">
        <f t="shared" si="281"/>
        <v>12</v>
      </c>
      <c r="AS187" s="393">
        <f t="shared" si="282"/>
        <v>12</v>
      </c>
      <c r="AT187" s="393">
        <f t="shared" si="283"/>
        <v>12</v>
      </c>
      <c r="AU187" s="393">
        <f t="shared" si="284"/>
        <v>12</v>
      </c>
      <c r="AV187" s="393">
        <f t="shared" si="285"/>
        <v>12</v>
      </c>
      <c r="AW187" s="393">
        <f t="shared" si="286"/>
        <v>12</v>
      </c>
      <c r="AX187" s="393">
        <f t="shared" si="287"/>
        <v>12</v>
      </c>
      <c r="AY187" s="393">
        <f t="shared" si="288"/>
        <v>12</v>
      </c>
      <c r="AZ187" s="393">
        <f t="shared" si="289"/>
        <v>12</v>
      </c>
      <c r="BA187" s="393">
        <f t="shared" si="290"/>
        <v>12</v>
      </c>
      <c r="BB187" s="393">
        <f t="shared" si="291"/>
        <v>12</v>
      </c>
      <c r="BC187" s="393">
        <f t="shared" si="292"/>
        <v>12</v>
      </c>
      <c r="BD187" s="393">
        <f t="shared" si="242"/>
        <v>12</v>
      </c>
      <c r="BE187" s="393">
        <f t="shared" si="293"/>
        <v>12</v>
      </c>
      <c r="BF187" s="393">
        <f t="shared" si="294"/>
        <v>12</v>
      </c>
      <c r="BG187" s="393">
        <f t="shared" si="295"/>
        <v>12</v>
      </c>
      <c r="BH187" s="398">
        <f t="shared" si="296"/>
        <v>0</v>
      </c>
      <c r="BI187" s="398">
        <f t="shared" si="297"/>
        <v>0</v>
      </c>
      <c r="BJ187" s="398">
        <f t="shared" si="298"/>
        <v>0</v>
      </c>
      <c r="BK187" s="398">
        <f t="shared" si="299"/>
        <v>0</v>
      </c>
      <c r="BL187" s="398">
        <f t="shared" si="300"/>
        <v>0</v>
      </c>
      <c r="BM187" s="387">
        <f t="shared" si="301"/>
        <v>0</v>
      </c>
      <c r="BN187" s="398">
        <f t="shared" si="302"/>
        <v>0</v>
      </c>
      <c r="BO187" s="398">
        <f t="shared" si="303"/>
        <v>0</v>
      </c>
      <c r="BP187" s="398">
        <f t="shared" si="304"/>
        <v>0</v>
      </c>
      <c r="BQ187" s="398">
        <f t="shared" si="305"/>
        <v>0</v>
      </c>
      <c r="BR187" s="398">
        <f t="shared" si="306"/>
        <v>0</v>
      </c>
      <c r="BS187" s="398">
        <f t="shared" si="307"/>
        <v>0</v>
      </c>
      <c r="BT187" s="398">
        <f t="shared" si="308"/>
        <v>0</v>
      </c>
      <c r="BU187" s="398">
        <f t="shared" si="309"/>
        <v>0</v>
      </c>
      <c r="BV187" s="398">
        <f t="shared" si="310"/>
        <v>0</v>
      </c>
      <c r="BW187" s="398">
        <f t="shared" si="311"/>
        <v>0</v>
      </c>
      <c r="BX187" s="398">
        <f t="shared" si="312"/>
        <v>0</v>
      </c>
      <c r="BY187" s="398">
        <f t="shared" si="313"/>
        <v>0</v>
      </c>
      <c r="BZ187" s="398">
        <f t="shared" si="314"/>
        <v>0</v>
      </c>
      <c r="CA187" s="398">
        <f t="shared" si="315"/>
        <v>0</v>
      </c>
      <c r="CB187" s="398">
        <f t="shared" si="316"/>
        <v>0</v>
      </c>
      <c r="CC187" s="398">
        <f t="shared" si="317"/>
        <v>0</v>
      </c>
      <c r="CD187" s="398">
        <f t="shared" si="318"/>
        <v>0</v>
      </c>
      <c r="CE187" s="398">
        <f t="shared" si="319"/>
        <v>0</v>
      </c>
      <c r="CF187" s="398">
        <f t="shared" si="320"/>
        <v>0</v>
      </c>
      <c r="CG187" s="398">
        <f t="shared" si="321"/>
        <v>0</v>
      </c>
      <c r="CH187" s="398">
        <f t="shared" si="322"/>
        <v>0</v>
      </c>
      <c r="CI187" s="398">
        <f t="shared" si="323"/>
        <v>0</v>
      </c>
      <c r="CJ187" s="399"/>
      <c r="CK187" s="400" t="s">
        <v>339</v>
      </c>
      <c r="CL187" s="399">
        <f t="shared" si="324"/>
        <v>0</v>
      </c>
      <c r="CM187" s="399">
        <f t="shared" si="325"/>
        <v>0</v>
      </c>
      <c r="CN187" s="399">
        <f t="shared" si="326"/>
        <v>0</v>
      </c>
      <c r="CO187" s="399">
        <f t="shared" si="327"/>
        <v>0</v>
      </c>
      <c r="CP187" s="399">
        <f t="shared" si="328"/>
        <v>0</v>
      </c>
      <c r="CQ187" s="399">
        <f t="shared" si="329"/>
        <v>0</v>
      </c>
      <c r="CR187" s="399">
        <f t="shared" si="330"/>
        <v>0</v>
      </c>
      <c r="CS187" s="399">
        <f t="shared" si="331"/>
        <v>0</v>
      </c>
      <c r="CT187" s="399">
        <f t="shared" si="332"/>
        <v>0</v>
      </c>
      <c r="CU187" s="399">
        <f t="shared" si="333"/>
        <v>0</v>
      </c>
      <c r="CV187" s="399">
        <f t="shared" si="334"/>
        <v>0</v>
      </c>
      <c r="CW187" s="399">
        <f t="shared" si="335"/>
        <v>0</v>
      </c>
      <c r="CX187" s="399">
        <f t="shared" si="336"/>
        <v>0</v>
      </c>
      <c r="CY187" s="399">
        <f t="shared" si="337"/>
        <v>0</v>
      </c>
      <c r="CZ187" s="399">
        <f t="shared" si="338"/>
        <v>0</v>
      </c>
      <c r="DA187" s="399">
        <f t="shared" si="339"/>
        <v>0</v>
      </c>
      <c r="DB187" s="399">
        <f t="shared" si="340"/>
        <v>0</v>
      </c>
      <c r="DC187" s="399">
        <f t="shared" si="341"/>
        <v>0</v>
      </c>
      <c r="DD187" s="399">
        <f t="shared" si="342"/>
        <v>0</v>
      </c>
      <c r="DE187" s="399">
        <f t="shared" si="343"/>
        <v>0</v>
      </c>
      <c r="DF187" s="399">
        <f t="shared" si="239"/>
        <v>0</v>
      </c>
      <c r="DG187" s="399">
        <f t="shared" si="344"/>
        <v>0</v>
      </c>
      <c r="DH187" s="399">
        <f t="shared" si="240"/>
        <v>0</v>
      </c>
      <c r="DI187" s="399">
        <f t="shared" si="241"/>
        <v>0</v>
      </c>
      <c r="DJ187" s="399">
        <f t="shared" si="345"/>
        <v>0</v>
      </c>
      <c r="DK187" s="399">
        <f t="shared" si="236"/>
        <v>0</v>
      </c>
      <c r="DL187" s="399">
        <f t="shared" si="237"/>
        <v>0</v>
      </c>
      <c r="DM187" s="399">
        <f t="shared" si="347"/>
        <v>0</v>
      </c>
      <c r="DN187" s="399">
        <f t="shared" si="238"/>
        <v>0</v>
      </c>
      <c r="DO187" s="399">
        <f t="shared" si="346"/>
        <v>0</v>
      </c>
      <c r="DP187" s="398"/>
      <c r="DQ187" s="399"/>
      <c r="DR187" s="399"/>
      <c r="DS187" s="399">
        <f t="shared" si="235"/>
        <v>0</v>
      </c>
      <c r="DT187" s="399">
        <f t="shared" si="243"/>
        <v>0</v>
      </c>
      <c r="DU187" s="399"/>
      <c r="DV187" s="411"/>
      <c r="DW187" s="645"/>
    </row>
    <row r="188" spans="1:127" ht="20.100000000000001" hidden="1" customHeight="1">
      <c r="A188" s="663">
        <f t="shared" si="348"/>
        <v>9</v>
      </c>
      <c r="B188" s="664" t="s">
        <v>380</v>
      </c>
      <c r="C188" s="385" t="s">
        <v>353</v>
      </c>
      <c r="D188" s="385" t="s">
        <v>218</v>
      </c>
      <c r="E188" s="385">
        <v>2004</v>
      </c>
      <c r="F188" s="386"/>
      <c r="G188" s="387">
        <f t="shared" si="245"/>
        <v>8</v>
      </c>
      <c r="H188" s="387">
        <f t="shared" si="246"/>
        <v>0</v>
      </c>
      <c r="I188" s="387">
        <f t="shared" si="247"/>
        <v>8</v>
      </c>
      <c r="J188" s="388">
        <f t="shared" si="248"/>
        <v>0</v>
      </c>
      <c r="K188" s="389">
        <f t="shared" si="249"/>
        <v>0</v>
      </c>
      <c r="L188" s="390">
        <f t="shared" si="250"/>
        <v>0.25</v>
      </c>
      <c r="M188" s="391" t="str">
        <f t="shared" si="251"/>
        <v>II</v>
      </c>
      <c r="N188" s="389">
        <f t="shared" si="252"/>
        <v>0</v>
      </c>
      <c r="O188" s="388">
        <f t="shared" si="253"/>
        <v>0</v>
      </c>
      <c r="P188" s="388">
        <f t="shared" si="254"/>
        <v>0</v>
      </c>
      <c r="Q188" s="392">
        <f t="shared" si="255"/>
        <v>0</v>
      </c>
      <c r="R188" s="393">
        <f t="shared" si="256"/>
        <v>0</v>
      </c>
      <c r="S188" s="393">
        <f t="shared" si="257"/>
        <v>0</v>
      </c>
      <c r="T188" s="392">
        <f t="shared" si="258"/>
        <v>0</v>
      </c>
      <c r="U188" s="393">
        <f t="shared" si="259"/>
        <v>0</v>
      </c>
      <c r="V188" s="393">
        <f t="shared" si="260"/>
        <v>0</v>
      </c>
      <c r="W188" s="392">
        <f t="shared" si="261"/>
        <v>0</v>
      </c>
      <c r="X188" s="393">
        <f t="shared" si="262"/>
        <v>0</v>
      </c>
      <c r="Y188" s="393">
        <f t="shared" si="263"/>
        <v>0</v>
      </c>
      <c r="Z188" s="392">
        <f t="shared" si="264"/>
        <v>0</v>
      </c>
      <c r="AA188" s="393">
        <f t="shared" si="265"/>
        <v>0</v>
      </c>
      <c r="AB188" s="393">
        <f t="shared" si="266"/>
        <v>0</v>
      </c>
      <c r="AC188" s="392">
        <f t="shared" si="267"/>
        <v>0</v>
      </c>
      <c r="AD188" s="393">
        <f t="shared" si="268"/>
        <v>0</v>
      </c>
      <c r="AE188" s="394">
        <f t="shared" si="8"/>
        <v>2011</v>
      </c>
      <c r="AF188" s="393">
        <f t="shared" si="269"/>
        <v>0</v>
      </c>
      <c r="AG188" s="392">
        <f t="shared" si="270"/>
        <v>0</v>
      </c>
      <c r="AH188" s="388">
        <f t="shared" si="271"/>
        <v>0</v>
      </c>
      <c r="AI188" s="395">
        <f t="shared" si="272"/>
        <v>0</v>
      </c>
      <c r="AJ188" s="396">
        <f t="shared" si="273"/>
        <v>0</v>
      </c>
      <c r="AK188" s="388">
        <f t="shared" si="274"/>
        <v>0</v>
      </c>
      <c r="AL188" s="397">
        <f t="shared" si="275"/>
        <v>1</v>
      </c>
      <c r="AM188" s="393">
        <f t="shared" si="276"/>
        <v>12</v>
      </c>
      <c r="AN188" s="393">
        <f t="shared" si="277"/>
        <v>12</v>
      </c>
      <c r="AO188" s="393">
        <f t="shared" si="278"/>
        <v>12</v>
      </c>
      <c r="AP188" s="393">
        <f t="shared" si="279"/>
        <v>12</v>
      </c>
      <c r="AQ188" s="393">
        <f t="shared" si="280"/>
        <v>12</v>
      </c>
      <c r="AR188" s="393">
        <f t="shared" si="281"/>
        <v>12</v>
      </c>
      <c r="AS188" s="393">
        <f t="shared" si="282"/>
        <v>12</v>
      </c>
      <c r="AT188" s="393">
        <f t="shared" si="283"/>
        <v>12</v>
      </c>
      <c r="AU188" s="393">
        <f t="shared" si="284"/>
        <v>12</v>
      </c>
      <c r="AV188" s="393">
        <f t="shared" si="285"/>
        <v>12</v>
      </c>
      <c r="AW188" s="393">
        <f t="shared" si="286"/>
        <v>12</v>
      </c>
      <c r="AX188" s="393">
        <f t="shared" si="287"/>
        <v>12</v>
      </c>
      <c r="AY188" s="393">
        <f t="shared" si="288"/>
        <v>12</v>
      </c>
      <c r="AZ188" s="393">
        <f t="shared" si="289"/>
        <v>12</v>
      </c>
      <c r="BA188" s="393">
        <f t="shared" si="290"/>
        <v>12</v>
      </c>
      <c r="BB188" s="393">
        <f t="shared" si="291"/>
        <v>12</v>
      </c>
      <c r="BC188" s="393">
        <f t="shared" si="292"/>
        <v>12</v>
      </c>
      <c r="BD188" s="393">
        <f t="shared" si="242"/>
        <v>12</v>
      </c>
      <c r="BE188" s="393">
        <f t="shared" si="293"/>
        <v>12</v>
      </c>
      <c r="BF188" s="393">
        <f t="shared" si="294"/>
        <v>12</v>
      </c>
      <c r="BG188" s="393">
        <f t="shared" si="295"/>
        <v>12</v>
      </c>
      <c r="BH188" s="398">
        <f t="shared" si="296"/>
        <v>0</v>
      </c>
      <c r="BI188" s="398">
        <f t="shared" si="297"/>
        <v>0</v>
      </c>
      <c r="BJ188" s="398">
        <f t="shared" si="298"/>
        <v>0</v>
      </c>
      <c r="BK188" s="398">
        <f t="shared" si="299"/>
        <v>0</v>
      </c>
      <c r="BL188" s="398">
        <f t="shared" si="300"/>
        <v>0</v>
      </c>
      <c r="BM188" s="387">
        <f t="shared" si="301"/>
        <v>0</v>
      </c>
      <c r="BN188" s="398">
        <f t="shared" si="302"/>
        <v>0</v>
      </c>
      <c r="BO188" s="398">
        <f t="shared" si="303"/>
        <v>0</v>
      </c>
      <c r="BP188" s="398">
        <f t="shared" si="304"/>
        <v>0</v>
      </c>
      <c r="BQ188" s="398">
        <f t="shared" si="305"/>
        <v>0</v>
      </c>
      <c r="BR188" s="398">
        <f t="shared" si="306"/>
        <v>0</v>
      </c>
      <c r="BS188" s="398">
        <f t="shared" si="307"/>
        <v>0</v>
      </c>
      <c r="BT188" s="398">
        <f t="shared" si="308"/>
        <v>0</v>
      </c>
      <c r="BU188" s="398">
        <f t="shared" si="309"/>
        <v>0</v>
      </c>
      <c r="BV188" s="398">
        <f t="shared" si="310"/>
        <v>0</v>
      </c>
      <c r="BW188" s="398">
        <f t="shared" si="311"/>
        <v>0</v>
      </c>
      <c r="BX188" s="398">
        <f t="shared" si="312"/>
        <v>0</v>
      </c>
      <c r="BY188" s="398">
        <f t="shared" si="313"/>
        <v>0</v>
      </c>
      <c r="BZ188" s="398">
        <f t="shared" si="314"/>
        <v>0</v>
      </c>
      <c r="CA188" s="398">
        <f t="shared" si="315"/>
        <v>0</v>
      </c>
      <c r="CB188" s="398">
        <f t="shared" si="316"/>
        <v>0</v>
      </c>
      <c r="CC188" s="398">
        <f t="shared" si="317"/>
        <v>0</v>
      </c>
      <c r="CD188" s="398">
        <f t="shared" si="318"/>
        <v>0</v>
      </c>
      <c r="CE188" s="398">
        <f t="shared" si="319"/>
        <v>0</v>
      </c>
      <c r="CF188" s="398">
        <f t="shared" si="320"/>
        <v>0</v>
      </c>
      <c r="CG188" s="398">
        <f t="shared" si="321"/>
        <v>0</v>
      </c>
      <c r="CH188" s="398">
        <f t="shared" si="322"/>
        <v>0</v>
      </c>
      <c r="CI188" s="398">
        <f t="shared" si="323"/>
        <v>0</v>
      </c>
      <c r="CJ188" s="399"/>
      <c r="CK188" s="400" t="s">
        <v>339</v>
      </c>
      <c r="CL188" s="399">
        <f t="shared" si="324"/>
        <v>0</v>
      </c>
      <c r="CM188" s="399">
        <f t="shared" si="325"/>
        <v>0</v>
      </c>
      <c r="CN188" s="399">
        <f t="shared" si="326"/>
        <v>0</v>
      </c>
      <c r="CO188" s="399">
        <f t="shared" si="327"/>
        <v>0</v>
      </c>
      <c r="CP188" s="399">
        <f t="shared" si="328"/>
        <v>0</v>
      </c>
      <c r="CQ188" s="399">
        <f t="shared" si="329"/>
        <v>0</v>
      </c>
      <c r="CR188" s="399">
        <f t="shared" si="330"/>
        <v>0</v>
      </c>
      <c r="CS188" s="399">
        <f t="shared" si="331"/>
        <v>0</v>
      </c>
      <c r="CT188" s="399">
        <f t="shared" si="332"/>
        <v>0</v>
      </c>
      <c r="CU188" s="399">
        <f t="shared" si="333"/>
        <v>0</v>
      </c>
      <c r="CV188" s="399">
        <f t="shared" si="334"/>
        <v>0</v>
      </c>
      <c r="CW188" s="399">
        <f t="shared" si="335"/>
        <v>0</v>
      </c>
      <c r="CX188" s="399">
        <f t="shared" si="336"/>
        <v>0</v>
      </c>
      <c r="CY188" s="399">
        <f t="shared" si="337"/>
        <v>0</v>
      </c>
      <c r="CZ188" s="399">
        <f t="shared" si="338"/>
        <v>0</v>
      </c>
      <c r="DA188" s="399">
        <f t="shared" si="339"/>
        <v>0</v>
      </c>
      <c r="DB188" s="399">
        <f t="shared" si="340"/>
        <v>0</v>
      </c>
      <c r="DC188" s="399">
        <f t="shared" si="341"/>
        <v>0</v>
      </c>
      <c r="DD188" s="399">
        <f t="shared" si="342"/>
        <v>0</v>
      </c>
      <c r="DE188" s="399">
        <f t="shared" si="343"/>
        <v>0</v>
      </c>
      <c r="DF188" s="399">
        <f t="shared" si="239"/>
        <v>0</v>
      </c>
      <c r="DG188" s="399">
        <f t="shared" si="344"/>
        <v>0</v>
      </c>
      <c r="DH188" s="399">
        <f t="shared" si="240"/>
        <v>0</v>
      </c>
      <c r="DI188" s="399">
        <f t="shared" si="241"/>
        <v>0</v>
      </c>
      <c r="DJ188" s="399">
        <f t="shared" si="345"/>
        <v>0</v>
      </c>
      <c r="DK188" s="399">
        <f t="shared" si="236"/>
        <v>0</v>
      </c>
      <c r="DL188" s="399">
        <f t="shared" si="237"/>
        <v>0</v>
      </c>
      <c r="DM188" s="399">
        <f t="shared" si="347"/>
        <v>0</v>
      </c>
      <c r="DN188" s="399">
        <f t="shared" si="238"/>
        <v>0</v>
      </c>
      <c r="DO188" s="399">
        <f t="shared" si="346"/>
        <v>0</v>
      </c>
      <c r="DP188" s="398"/>
      <c r="DQ188" s="399"/>
      <c r="DR188" s="399"/>
      <c r="DS188" s="399">
        <f t="shared" si="235"/>
        <v>0</v>
      </c>
      <c r="DT188" s="399">
        <f t="shared" si="243"/>
        <v>0</v>
      </c>
      <c r="DU188" s="399"/>
      <c r="DV188" s="411"/>
      <c r="DW188" s="645"/>
    </row>
    <row r="189" spans="1:127" ht="20.100000000000001" hidden="1" customHeight="1">
      <c r="A189" s="663">
        <f t="shared" si="348"/>
        <v>10</v>
      </c>
      <c r="B189" s="664" t="s">
        <v>380</v>
      </c>
      <c r="C189" s="385" t="s">
        <v>353</v>
      </c>
      <c r="D189" s="385" t="s">
        <v>218</v>
      </c>
      <c r="E189" s="385">
        <v>2003</v>
      </c>
      <c r="F189" s="386"/>
      <c r="G189" s="387">
        <f t="shared" si="245"/>
        <v>8</v>
      </c>
      <c r="H189" s="387">
        <f t="shared" si="246"/>
        <v>0</v>
      </c>
      <c r="I189" s="387">
        <f t="shared" si="247"/>
        <v>8</v>
      </c>
      <c r="J189" s="388">
        <f t="shared" si="248"/>
        <v>0</v>
      </c>
      <c r="K189" s="389">
        <f t="shared" si="249"/>
        <v>0</v>
      </c>
      <c r="L189" s="390">
        <f t="shared" si="250"/>
        <v>0.25</v>
      </c>
      <c r="M189" s="391" t="str">
        <f t="shared" si="251"/>
        <v>II</v>
      </c>
      <c r="N189" s="389">
        <f t="shared" si="252"/>
        <v>0</v>
      </c>
      <c r="O189" s="388">
        <f t="shared" si="253"/>
        <v>0</v>
      </c>
      <c r="P189" s="388">
        <f t="shared" si="254"/>
        <v>0</v>
      </c>
      <c r="Q189" s="392">
        <f t="shared" si="255"/>
        <v>0</v>
      </c>
      <c r="R189" s="393">
        <f t="shared" si="256"/>
        <v>0</v>
      </c>
      <c r="S189" s="393">
        <f t="shared" si="257"/>
        <v>0</v>
      </c>
      <c r="T189" s="392">
        <f t="shared" si="258"/>
        <v>0</v>
      </c>
      <c r="U189" s="393">
        <f t="shared" si="259"/>
        <v>0</v>
      </c>
      <c r="V189" s="393">
        <f t="shared" si="260"/>
        <v>0</v>
      </c>
      <c r="W189" s="392">
        <f t="shared" si="261"/>
        <v>0</v>
      </c>
      <c r="X189" s="393">
        <f t="shared" si="262"/>
        <v>0</v>
      </c>
      <c r="Y189" s="393">
        <f t="shared" si="263"/>
        <v>0</v>
      </c>
      <c r="Z189" s="392">
        <f t="shared" si="264"/>
        <v>0</v>
      </c>
      <c r="AA189" s="393">
        <f t="shared" si="265"/>
        <v>0</v>
      </c>
      <c r="AB189" s="393">
        <f t="shared" si="266"/>
        <v>0</v>
      </c>
      <c r="AC189" s="392">
        <f t="shared" si="267"/>
        <v>0</v>
      </c>
      <c r="AD189" s="393">
        <f t="shared" si="268"/>
        <v>0</v>
      </c>
      <c r="AE189" s="394">
        <f t="shared" si="8"/>
        <v>2010</v>
      </c>
      <c r="AF189" s="393">
        <f t="shared" si="269"/>
        <v>0</v>
      </c>
      <c r="AG189" s="392">
        <f t="shared" si="270"/>
        <v>0</v>
      </c>
      <c r="AH189" s="388">
        <f t="shared" si="271"/>
        <v>0</v>
      </c>
      <c r="AI189" s="395">
        <f t="shared" si="272"/>
        <v>0</v>
      </c>
      <c r="AJ189" s="396">
        <f t="shared" si="273"/>
        <v>0</v>
      </c>
      <c r="AK189" s="388">
        <f t="shared" si="274"/>
        <v>0</v>
      </c>
      <c r="AL189" s="397">
        <f t="shared" si="275"/>
        <v>1</v>
      </c>
      <c r="AM189" s="393">
        <f t="shared" si="276"/>
        <v>12</v>
      </c>
      <c r="AN189" s="393">
        <f t="shared" si="277"/>
        <v>12</v>
      </c>
      <c r="AO189" s="393">
        <f t="shared" si="278"/>
        <v>12</v>
      </c>
      <c r="AP189" s="393">
        <f t="shared" si="279"/>
        <v>12</v>
      </c>
      <c r="AQ189" s="393">
        <f t="shared" si="280"/>
        <v>12</v>
      </c>
      <c r="AR189" s="393">
        <f t="shared" si="281"/>
        <v>12</v>
      </c>
      <c r="AS189" s="393">
        <f t="shared" si="282"/>
        <v>12</v>
      </c>
      <c r="AT189" s="393">
        <f t="shared" si="283"/>
        <v>12</v>
      </c>
      <c r="AU189" s="393">
        <f t="shared" si="284"/>
        <v>12</v>
      </c>
      <c r="AV189" s="393">
        <f t="shared" si="285"/>
        <v>12</v>
      </c>
      <c r="AW189" s="393">
        <f t="shared" si="286"/>
        <v>12</v>
      </c>
      <c r="AX189" s="393">
        <f t="shared" si="287"/>
        <v>12</v>
      </c>
      <c r="AY189" s="393">
        <f t="shared" si="288"/>
        <v>12</v>
      </c>
      <c r="AZ189" s="393">
        <f t="shared" si="289"/>
        <v>12</v>
      </c>
      <c r="BA189" s="393">
        <f t="shared" si="290"/>
        <v>12</v>
      </c>
      <c r="BB189" s="393">
        <f t="shared" si="291"/>
        <v>12</v>
      </c>
      <c r="BC189" s="393">
        <f t="shared" si="292"/>
        <v>12</v>
      </c>
      <c r="BD189" s="393">
        <f t="shared" si="242"/>
        <v>12</v>
      </c>
      <c r="BE189" s="393">
        <f t="shared" si="293"/>
        <v>12</v>
      </c>
      <c r="BF189" s="393">
        <f t="shared" si="294"/>
        <v>12</v>
      </c>
      <c r="BG189" s="393">
        <f t="shared" si="295"/>
        <v>12</v>
      </c>
      <c r="BH189" s="398">
        <f t="shared" si="296"/>
        <v>0</v>
      </c>
      <c r="BI189" s="398">
        <f t="shared" si="297"/>
        <v>0</v>
      </c>
      <c r="BJ189" s="398">
        <f t="shared" si="298"/>
        <v>0</v>
      </c>
      <c r="BK189" s="398">
        <f t="shared" si="299"/>
        <v>0</v>
      </c>
      <c r="BL189" s="398">
        <f t="shared" si="300"/>
        <v>0</v>
      </c>
      <c r="BM189" s="387">
        <f t="shared" si="301"/>
        <v>0</v>
      </c>
      <c r="BN189" s="398">
        <f t="shared" si="302"/>
        <v>0</v>
      </c>
      <c r="BO189" s="398">
        <f t="shared" si="303"/>
        <v>0</v>
      </c>
      <c r="BP189" s="398">
        <f t="shared" si="304"/>
        <v>0</v>
      </c>
      <c r="BQ189" s="398">
        <f t="shared" si="305"/>
        <v>0</v>
      </c>
      <c r="BR189" s="398">
        <f t="shared" si="306"/>
        <v>0</v>
      </c>
      <c r="BS189" s="398">
        <f t="shared" si="307"/>
        <v>0</v>
      </c>
      <c r="BT189" s="398">
        <f t="shared" si="308"/>
        <v>0</v>
      </c>
      <c r="BU189" s="398">
        <f t="shared" si="309"/>
        <v>0</v>
      </c>
      <c r="BV189" s="398">
        <f t="shared" si="310"/>
        <v>0</v>
      </c>
      <c r="BW189" s="398">
        <f t="shared" si="311"/>
        <v>0</v>
      </c>
      <c r="BX189" s="398">
        <f t="shared" si="312"/>
        <v>0</v>
      </c>
      <c r="BY189" s="398">
        <f t="shared" si="313"/>
        <v>0</v>
      </c>
      <c r="BZ189" s="398">
        <f t="shared" si="314"/>
        <v>0</v>
      </c>
      <c r="CA189" s="398">
        <f t="shared" si="315"/>
        <v>0</v>
      </c>
      <c r="CB189" s="398">
        <f t="shared" si="316"/>
        <v>0</v>
      </c>
      <c r="CC189" s="398">
        <f t="shared" si="317"/>
        <v>0</v>
      </c>
      <c r="CD189" s="398">
        <f t="shared" si="318"/>
        <v>0</v>
      </c>
      <c r="CE189" s="398">
        <f t="shared" si="319"/>
        <v>0</v>
      </c>
      <c r="CF189" s="398">
        <f t="shared" si="320"/>
        <v>0</v>
      </c>
      <c r="CG189" s="398">
        <f t="shared" si="321"/>
        <v>0</v>
      </c>
      <c r="CH189" s="398">
        <f t="shared" si="322"/>
        <v>0</v>
      </c>
      <c r="CI189" s="398">
        <f t="shared" si="323"/>
        <v>0</v>
      </c>
      <c r="CJ189" s="399"/>
      <c r="CK189" s="400" t="s">
        <v>339</v>
      </c>
      <c r="CL189" s="399">
        <f t="shared" si="324"/>
        <v>0</v>
      </c>
      <c r="CM189" s="399">
        <f t="shared" si="325"/>
        <v>0</v>
      </c>
      <c r="CN189" s="399">
        <f t="shared" si="326"/>
        <v>0</v>
      </c>
      <c r="CO189" s="399">
        <f t="shared" si="327"/>
        <v>0</v>
      </c>
      <c r="CP189" s="399">
        <f t="shared" si="328"/>
        <v>0</v>
      </c>
      <c r="CQ189" s="399">
        <f t="shared" si="329"/>
        <v>0</v>
      </c>
      <c r="CR189" s="399">
        <f t="shared" si="330"/>
        <v>0</v>
      </c>
      <c r="CS189" s="399">
        <f t="shared" si="331"/>
        <v>0</v>
      </c>
      <c r="CT189" s="399">
        <f t="shared" si="332"/>
        <v>0</v>
      </c>
      <c r="CU189" s="399">
        <f t="shared" si="333"/>
        <v>0</v>
      </c>
      <c r="CV189" s="399">
        <f t="shared" si="334"/>
        <v>0</v>
      </c>
      <c r="CW189" s="399">
        <f t="shared" si="335"/>
        <v>0</v>
      </c>
      <c r="CX189" s="399">
        <f t="shared" si="336"/>
        <v>0</v>
      </c>
      <c r="CY189" s="399">
        <f t="shared" si="337"/>
        <v>0</v>
      </c>
      <c r="CZ189" s="399">
        <f t="shared" si="338"/>
        <v>0</v>
      </c>
      <c r="DA189" s="399">
        <f t="shared" si="339"/>
        <v>0</v>
      </c>
      <c r="DB189" s="399">
        <f t="shared" si="340"/>
        <v>0</v>
      </c>
      <c r="DC189" s="399">
        <f t="shared" si="341"/>
        <v>0</v>
      </c>
      <c r="DD189" s="399">
        <f t="shared" si="342"/>
        <v>0</v>
      </c>
      <c r="DE189" s="399">
        <f t="shared" si="343"/>
        <v>0</v>
      </c>
      <c r="DF189" s="399">
        <f t="shared" si="239"/>
        <v>0</v>
      </c>
      <c r="DG189" s="399">
        <f t="shared" si="344"/>
        <v>0</v>
      </c>
      <c r="DH189" s="399">
        <f t="shared" si="240"/>
        <v>0</v>
      </c>
      <c r="DI189" s="399">
        <f t="shared" si="241"/>
        <v>0</v>
      </c>
      <c r="DJ189" s="399">
        <f t="shared" si="345"/>
        <v>0</v>
      </c>
      <c r="DK189" s="399">
        <f t="shared" si="236"/>
        <v>0</v>
      </c>
      <c r="DL189" s="399">
        <f t="shared" si="237"/>
        <v>0</v>
      </c>
      <c r="DM189" s="399">
        <f t="shared" si="347"/>
        <v>0</v>
      </c>
      <c r="DN189" s="399">
        <f t="shared" si="238"/>
        <v>0</v>
      </c>
      <c r="DO189" s="399">
        <f t="shared" si="346"/>
        <v>0</v>
      </c>
      <c r="DP189" s="398"/>
      <c r="DQ189" s="399"/>
      <c r="DR189" s="399"/>
      <c r="DS189" s="399">
        <f t="shared" si="235"/>
        <v>0</v>
      </c>
      <c r="DT189" s="399">
        <f t="shared" si="243"/>
        <v>0</v>
      </c>
      <c r="DU189" s="399"/>
      <c r="DV189" s="411"/>
      <c r="DW189" s="645"/>
    </row>
    <row r="190" spans="1:127" ht="20.100000000000001" hidden="1" customHeight="1">
      <c r="A190" s="663">
        <f t="shared" si="348"/>
        <v>11</v>
      </c>
      <c r="B190" s="664" t="s">
        <v>380</v>
      </c>
      <c r="C190" s="385" t="s">
        <v>353</v>
      </c>
      <c r="D190" s="385" t="s">
        <v>218</v>
      </c>
      <c r="E190" s="385">
        <v>2003</v>
      </c>
      <c r="F190" s="386"/>
      <c r="G190" s="387">
        <f t="shared" si="245"/>
        <v>8</v>
      </c>
      <c r="H190" s="387">
        <f t="shared" si="246"/>
        <v>0</v>
      </c>
      <c r="I190" s="387">
        <f t="shared" si="247"/>
        <v>8</v>
      </c>
      <c r="J190" s="388">
        <f t="shared" si="248"/>
        <v>0</v>
      </c>
      <c r="K190" s="389">
        <f t="shared" si="249"/>
        <v>0</v>
      </c>
      <c r="L190" s="390">
        <f t="shared" si="250"/>
        <v>0.25</v>
      </c>
      <c r="M190" s="391" t="str">
        <f t="shared" si="251"/>
        <v>II</v>
      </c>
      <c r="N190" s="389">
        <f t="shared" si="252"/>
        <v>0</v>
      </c>
      <c r="O190" s="388">
        <f t="shared" si="253"/>
        <v>0</v>
      </c>
      <c r="P190" s="388">
        <f t="shared" si="254"/>
        <v>0</v>
      </c>
      <c r="Q190" s="392">
        <f t="shared" si="255"/>
        <v>0</v>
      </c>
      <c r="R190" s="393">
        <f t="shared" si="256"/>
        <v>0</v>
      </c>
      <c r="S190" s="393">
        <f t="shared" si="257"/>
        <v>0</v>
      </c>
      <c r="T190" s="392">
        <f t="shared" si="258"/>
        <v>0</v>
      </c>
      <c r="U190" s="393">
        <f t="shared" si="259"/>
        <v>0</v>
      </c>
      <c r="V190" s="393">
        <f t="shared" si="260"/>
        <v>0</v>
      </c>
      <c r="W190" s="392">
        <f t="shared" si="261"/>
        <v>0</v>
      </c>
      <c r="X190" s="393">
        <f t="shared" si="262"/>
        <v>0</v>
      </c>
      <c r="Y190" s="393">
        <f t="shared" si="263"/>
        <v>0</v>
      </c>
      <c r="Z190" s="392">
        <f t="shared" si="264"/>
        <v>0</v>
      </c>
      <c r="AA190" s="393">
        <f t="shared" si="265"/>
        <v>0</v>
      </c>
      <c r="AB190" s="393">
        <f t="shared" si="266"/>
        <v>0</v>
      </c>
      <c r="AC190" s="392">
        <f t="shared" si="267"/>
        <v>0</v>
      </c>
      <c r="AD190" s="393">
        <f t="shared" si="268"/>
        <v>0</v>
      </c>
      <c r="AE190" s="394">
        <f t="shared" si="8"/>
        <v>2010</v>
      </c>
      <c r="AF190" s="393">
        <f t="shared" si="269"/>
        <v>0</v>
      </c>
      <c r="AG190" s="392">
        <f t="shared" si="270"/>
        <v>0</v>
      </c>
      <c r="AH190" s="388">
        <f t="shared" si="271"/>
        <v>0</v>
      </c>
      <c r="AI190" s="395">
        <f t="shared" si="272"/>
        <v>0</v>
      </c>
      <c r="AJ190" s="396">
        <f t="shared" si="273"/>
        <v>0</v>
      </c>
      <c r="AK190" s="388">
        <f t="shared" si="274"/>
        <v>0</v>
      </c>
      <c r="AL190" s="397">
        <f t="shared" si="275"/>
        <v>1</v>
      </c>
      <c r="AM190" s="393">
        <f t="shared" si="276"/>
        <v>12</v>
      </c>
      <c r="AN190" s="393">
        <f t="shared" si="277"/>
        <v>12</v>
      </c>
      <c r="AO190" s="393">
        <f t="shared" si="278"/>
        <v>12</v>
      </c>
      <c r="AP190" s="393">
        <f t="shared" si="279"/>
        <v>12</v>
      </c>
      <c r="AQ190" s="393">
        <f t="shared" si="280"/>
        <v>12</v>
      </c>
      <c r="AR190" s="393">
        <f t="shared" si="281"/>
        <v>12</v>
      </c>
      <c r="AS190" s="393">
        <f t="shared" si="282"/>
        <v>12</v>
      </c>
      <c r="AT190" s="393">
        <f t="shared" si="283"/>
        <v>12</v>
      </c>
      <c r="AU190" s="393">
        <f t="shared" si="284"/>
        <v>12</v>
      </c>
      <c r="AV190" s="393">
        <f t="shared" si="285"/>
        <v>12</v>
      </c>
      <c r="AW190" s="393">
        <f t="shared" si="286"/>
        <v>12</v>
      </c>
      <c r="AX190" s="393">
        <f t="shared" si="287"/>
        <v>12</v>
      </c>
      <c r="AY190" s="393">
        <f t="shared" si="288"/>
        <v>12</v>
      </c>
      <c r="AZ190" s="393">
        <f t="shared" si="289"/>
        <v>12</v>
      </c>
      <c r="BA190" s="393">
        <f t="shared" si="290"/>
        <v>12</v>
      </c>
      <c r="BB190" s="393">
        <f t="shared" si="291"/>
        <v>12</v>
      </c>
      <c r="BC190" s="393">
        <f t="shared" si="292"/>
        <v>12</v>
      </c>
      <c r="BD190" s="393">
        <f t="shared" si="242"/>
        <v>12</v>
      </c>
      <c r="BE190" s="393">
        <f t="shared" si="293"/>
        <v>12</v>
      </c>
      <c r="BF190" s="393">
        <f t="shared" si="294"/>
        <v>12</v>
      </c>
      <c r="BG190" s="393">
        <f t="shared" si="295"/>
        <v>12</v>
      </c>
      <c r="BH190" s="398">
        <f t="shared" si="296"/>
        <v>0</v>
      </c>
      <c r="BI190" s="398">
        <f t="shared" si="297"/>
        <v>0</v>
      </c>
      <c r="BJ190" s="398">
        <f t="shared" si="298"/>
        <v>0</v>
      </c>
      <c r="BK190" s="398">
        <f t="shared" si="299"/>
        <v>0</v>
      </c>
      <c r="BL190" s="398">
        <f t="shared" si="300"/>
        <v>0</v>
      </c>
      <c r="BM190" s="387">
        <f t="shared" si="301"/>
        <v>0</v>
      </c>
      <c r="BN190" s="398">
        <f t="shared" si="302"/>
        <v>0</v>
      </c>
      <c r="BO190" s="398">
        <f t="shared" si="303"/>
        <v>0</v>
      </c>
      <c r="BP190" s="398">
        <f t="shared" si="304"/>
        <v>0</v>
      </c>
      <c r="BQ190" s="398">
        <f t="shared" si="305"/>
        <v>0</v>
      </c>
      <c r="BR190" s="398">
        <f t="shared" si="306"/>
        <v>0</v>
      </c>
      <c r="BS190" s="398">
        <f t="shared" si="307"/>
        <v>0</v>
      </c>
      <c r="BT190" s="398">
        <f t="shared" si="308"/>
        <v>0</v>
      </c>
      <c r="BU190" s="398">
        <f t="shared" si="309"/>
        <v>0</v>
      </c>
      <c r="BV190" s="398">
        <f t="shared" si="310"/>
        <v>0</v>
      </c>
      <c r="BW190" s="398">
        <f t="shared" si="311"/>
        <v>0</v>
      </c>
      <c r="BX190" s="398">
        <f t="shared" si="312"/>
        <v>0</v>
      </c>
      <c r="BY190" s="398">
        <f t="shared" si="313"/>
        <v>0</v>
      </c>
      <c r="BZ190" s="398">
        <f t="shared" si="314"/>
        <v>0</v>
      </c>
      <c r="CA190" s="398">
        <f t="shared" si="315"/>
        <v>0</v>
      </c>
      <c r="CB190" s="398">
        <f t="shared" si="316"/>
        <v>0</v>
      </c>
      <c r="CC190" s="398">
        <f t="shared" si="317"/>
        <v>0</v>
      </c>
      <c r="CD190" s="398">
        <f t="shared" si="318"/>
        <v>0</v>
      </c>
      <c r="CE190" s="398">
        <f t="shared" si="319"/>
        <v>0</v>
      </c>
      <c r="CF190" s="398">
        <f t="shared" si="320"/>
        <v>0</v>
      </c>
      <c r="CG190" s="398">
        <f t="shared" si="321"/>
        <v>0</v>
      </c>
      <c r="CH190" s="398">
        <f t="shared" si="322"/>
        <v>0</v>
      </c>
      <c r="CI190" s="398">
        <f t="shared" si="323"/>
        <v>0</v>
      </c>
      <c r="CJ190" s="399"/>
      <c r="CK190" s="400" t="s">
        <v>339</v>
      </c>
      <c r="CL190" s="399">
        <f t="shared" si="324"/>
        <v>0</v>
      </c>
      <c r="CM190" s="399">
        <f t="shared" si="325"/>
        <v>0</v>
      </c>
      <c r="CN190" s="399">
        <f t="shared" si="326"/>
        <v>0</v>
      </c>
      <c r="CO190" s="399">
        <f t="shared" si="327"/>
        <v>0</v>
      </c>
      <c r="CP190" s="399">
        <f t="shared" si="328"/>
        <v>0</v>
      </c>
      <c r="CQ190" s="399">
        <f t="shared" si="329"/>
        <v>0</v>
      </c>
      <c r="CR190" s="399">
        <f t="shared" si="330"/>
        <v>0</v>
      </c>
      <c r="CS190" s="399">
        <f t="shared" si="331"/>
        <v>0</v>
      </c>
      <c r="CT190" s="399">
        <f t="shared" si="332"/>
        <v>0</v>
      </c>
      <c r="CU190" s="399">
        <f t="shared" si="333"/>
        <v>0</v>
      </c>
      <c r="CV190" s="399">
        <f t="shared" si="334"/>
        <v>0</v>
      </c>
      <c r="CW190" s="399">
        <f t="shared" si="335"/>
        <v>0</v>
      </c>
      <c r="CX190" s="399">
        <f t="shared" si="336"/>
        <v>0</v>
      </c>
      <c r="CY190" s="399">
        <f t="shared" si="337"/>
        <v>0</v>
      </c>
      <c r="CZ190" s="399">
        <f t="shared" si="338"/>
        <v>0</v>
      </c>
      <c r="DA190" s="399">
        <f t="shared" si="339"/>
        <v>0</v>
      </c>
      <c r="DB190" s="399">
        <f t="shared" si="340"/>
        <v>0</v>
      </c>
      <c r="DC190" s="399">
        <f t="shared" si="341"/>
        <v>0</v>
      </c>
      <c r="DD190" s="399">
        <f t="shared" si="342"/>
        <v>0</v>
      </c>
      <c r="DE190" s="399">
        <f t="shared" si="343"/>
        <v>0</v>
      </c>
      <c r="DF190" s="399">
        <f t="shared" si="239"/>
        <v>0</v>
      </c>
      <c r="DG190" s="399">
        <f t="shared" si="344"/>
        <v>0</v>
      </c>
      <c r="DH190" s="399">
        <f t="shared" si="240"/>
        <v>0</v>
      </c>
      <c r="DI190" s="399">
        <f t="shared" si="241"/>
        <v>0</v>
      </c>
      <c r="DJ190" s="399">
        <f t="shared" si="345"/>
        <v>0</v>
      </c>
      <c r="DK190" s="399">
        <f t="shared" si="236"/>
        <v>0</v>
      </c>
      <c r="DL190" s="399">
        <f t="shared" si="237"/>
        <v>0</v>
      </c>
      <c r="DM190" s="399">
        <f t="shared" si="347"/>
        <v>0</v>
      </c>
      <c r="DN190" s="399">
        <f t="shared" si="238"/>
        <v>0</v>
      </c>
      <c r="DO190" s="399">
        <f t="shared" si="346"/>
        <v>0</v>
      </c>
      <c r="DP190" s="398"/>
      <c r="DQ190" s="399"/>
      <c r="DR190" s="399"/>
      <c r="DS190" s="399">
        <f t="shared" si="235"/>
        <v>0</v>
      </c>
      <c r="DT190" s="399">
        <f t="shared" si="243"/>
        <v>0</v>
      </c>
      <c r="DU190" s="399"/>
      <c r="DV190" s="411"/>
      <c r="DW190" s="645"/>
    </row>
    <row r="191" spans="1:127" ht="20.100000000000001" hidden="1" customHeight="1">
      <c r="A191" s="663">
        <f t="shared" si="348"/>
        <v>12</v>
      </c>
      <c r="B191" s="664" t="s">
        <v>380</v>
      </c>
      <c r="C191" s="385" t="s">
        <v>353</v>
      </c>
      <c r="D191" s="385" t="s">
        <v>218</v>
      </c>
      <c r="E191" s="385">
        <v>2003</v>
      </c>
      <c r="F191" s="386"/>
      <c r="G191" s="387">
        <f t="shared" si="245"/>
        <v>8</v>
      </c>
      <c r="H191" s="387">
        <f t="shared" si="246"/>
        <v>0</v>
      </c>
      <c r="I191" s="387">
        <f t="shared" si="247"/>
        <v>8</v>
      </c>
      <c r="J191" s="388">
        <f t="shared" si="248"/>
        <v>0</v>
      </c>
      <c r="K191" s="389">
        <f t="shared" si="249"/>
        <v>0</v>
      </c>
      <c r="L191" s="390">
        <f t="shared" si="250"/>
        <v>0.25</v>
      </c>
      <c r="M191" s="391" t="str">
        <f t="shared" si="251"/>
        <v>II</v>
      </c>
      <c r="N191" s="389">
        <f t="shared" si="252"/>
        <v>0</v>
      </c>
      <c r="O191" s="388">
        <f t="shared" si="253"/>
        <v>0</v>
      </c>
      <c r="P191" s="388">
        <f t="shared" si="254"/>
        <v>0</v>
      </c>
      <c r="Q191" s="392">
        <f t="shared" si="255"/>
        <v>0</v>
      </c>
      <c r="R191" s="393">
        <f t="shared" si="256"/>
        <v>0</v>
      </c>
      <c r="S191" s="393">
        <f t="shared" si="257"/>
        <v>0</v>
      </c>
      <c r="T191" s="392">
        <f t="shared" si="258"/>
        <v>0</v>
      </c>
      <c r="U191" s="393">
        <f t="shared" si="259"/>
        <v>0</v>
      </c>
      <c r="V191" s="393">
        <f t="shared" si="260"/>
        <v>0</v>
      </c>
      <c r="W191" s="392">
        <f t="shared" si="261"/>
        <v>0</v>
      </c>
      <c r="X191" s="393">
        <f t="shared" si="262"/>
        <v>0</v>
      </c>
      <c r="Y191" s="393">
        <f t="shared" si="263"/>
        <v>0</v>
      </c>
      <c r="Z191" s="392">
        <f t="shared" si="264"/>
        <v>0</v>
      </c>
      <c r="AA191" s="393">
        <f t="shared" si="265"/>
        <v>0</v>
      </c>
      <c r="AB191" s="393">
        <f t="shared" si="266"/>
        <v>0</v>
      </c>
      <c r="AC191" s="392">
        <f t="shared" si="267"/>
        <v>0</v>
      </c>
      <c r="AD191" s="393">
        <f t="shared" si="268"/>
        <v>0</v>
      </c>
      <c r="AE191" s="394">
        <f t="shared" si="8"/>
        <v>2010</v>
      </c>
      <c r="AF191" s="393">
        <f t="shared" si="269"/>
        <v>0</v>
      </c>
      <c r="AG191" s="392">
        <f t="shared" si="270"/>
        <v>0</v>
      </c>
      <c r="AH191" s="388">
        <f t="shared" si="271"/>
        <v>0</v>
      </c>
      <c r="AI191" s="395">
        <f t="shared" si="272"/>
        <v>0</v>
      </c>
      <c r="AJ191" s="396">
        <f t="shared" si="273"/>
        <v>0</v>
      </c>
      <c r="AK191" s="388">
        <f t="shared" si="274"/>
        <v>0</v>
      </c>
      <c r="AL191" s="397">
        <f t="shared" si="275"/>
        <v>1</v>
      </c>
      <c r="AM191" s="393">
        <f t="shared" si="276"/>
        <v>12</v>
      </c>
      <c r="AN191" s="393">
        <f t="shared" si="277"/>
        <v>12</v>
      </c>
      <c r="AO191" s="393">
        <f t="shared" si="278"/>
        <v>12</v>
      </c>
      <c r="AP191" s="393">
        <f t="shared" si="279"/>
        <v>12</v>
      </c>
      <c r="AQ191" s="393">
        <f t="shared" si="280"/>
        <v>12</v>
      </c>
      <c r="AR191" s="393">
        <f t="shared" si="281"/>
        <v>12</v>
      </c>
      <c r="AS191" s="393">
        <f t="shared" si="282"/>
        <v>12</v>
      </c>
      <c r="AT191" s="393">
        <f t="shared" si="283"/>
        <v>12</v>
      </c>
      <c r="AU191" s="393">
        <f t="shared" si="284"/>
        <v>12</v>
      </c>
      <c r="AV191" s="393">
        <f t="shared" si="285"/>
        <v>12</v>
      </c>
      <c r="AW191" s="393">
        <f t="shared" si="286"/>
        <v>12</v>
      </c>
      <c r="AX191" s="393">
        <f t="shared" si="287"/>
        <v>12</v>
      </c>
      <c r="AY191" s="393">
        <f t="shared" si="288"/>
        <v>12</v>
      </c>
      <c r="AZ191" s="393">
        <f t="shared" si="289"/>
        <v>12</v>
      </c>
      <c r="BA191" s="393">
        <f t="shared" si="290"/>
        <v>12</v>
      </c>
      <c r="BB191" s="393">
        <f t="shared" si="291"/>
        <v>12</v>
      </c>
      <c r="BC191" s="393">
        <f t="shared" si="292"/>
        <v>12</v>
      </c>
      <c r="BD191" s="393">
        <f t="shared" si="242"/>
        <v>12</v>
      </c>
      <c r="BE191" s="393">
        <f t="shared" si="293"/>
        <v>12</v>
      </c>
      <c r="BF191" s="393">
        <f t="shared" si="294"/>
        <v>12</v>
      </c>
      <c r="BG191" s="393">
        <f t="shared" si="295"/>
        <v>12</v>
      </c>
      <c r="BH191" s="398">
        <f t="shared" si="296"/>
        <v>0</v>
      </c>
      <c r="BI191" s="398">
        <f t="shared" si="297"/>
        <v>0</v>
      </c>
      <c r="BJ191" s="398">
        <f t="shared" si="298"/>
        <v>0</v>
      </c>
      <c r="BK191" s="398">
        <f t="shared" si="299"/>
        <v>0</v>
      </c>
      <c r="BL191" s="398">
        <f t="shared" si="300"/>
        <v>0</v>
      </c>
      <c r="BM191" s="387">
        <f t="shared" si="301"/>
        <v>0</v>
      </c>
      <c r="BN191" s="398">
        <f t="shared" si="302"/>
        <v>0</v>
      </c>
      <c r="BO191" s="398">
        <f t="shared" si="303"/>
        <v>0</v>
      </c>
      <c r="BP191" s="398">
        <f t="shared" si="304"/>
        <v>0</v>
      </c>
      <c r="BQ191" s="398">
        <f t="shared" si="305"/>
        <v>0</v>
      </c>
      <c r="BR191" s="398">
        <f t="shared" si="306"/>
        <v>0</v>
      </c>
      <c r="BS191" s="398">
        <f t="shared" si="307"/>
        <v>0</v>
      </c>
      <c r="BT191" s="398">
        <f t="shared" si="308"/>
        <v>0</v>
      </c>
      <c r="BU191" s="398">
        <f t="shared" si="309"/>
        <v>0</v>
      </c>
      <c r="BV191" s="398">
        <f t="shared" si="310"/>
        <v>0</v>
      </c>
      <c r="BW191" s="398">
        <f t="shared" si="311"/>
        <v>0</v>
      </c>
      <c r="BX191" s="398">
        <f t="shared" si="312"/>
        <v>0</v>
      </c>
      <c r="BY191" s="398">
        <f t="shared" si="313"/>
        <v>0</v>
      </c>
      <c r="BZ191" s="398">
        <f t="shared" si="314"/>
        <v>0</v>
      </c>
      <c r="CA191" s="398">
        <f t="shared" si="315"/>
        <v>0</v>
      </c>
      <c r="CB191" s="398">
        <f t="shared" si="316"/>
        <v>0</v>
      </c>
      <c r="CC191" s="398">
        <f t="shared" si="317"/>
        <v>0</v>
      </c>
      <c r="CD191" s="398">
        <f t="shared" si="318"/>
        <v>0</v>
      </c>
      <c r="CE191" s="398">
        <f t="shared" si="319"/>
        <v>0</v>
      </c>
      <c r="CF191" s="398">
        <f t="shared" si="320"/>
        <v>0</v>
      </c>
      <c r="CG191" s="398">
        <f t="shared" si="321"/>
        <v>0</v>
      </c>
      <c r="CH191" s="398">
        <f t="shared" si="322"/>
        <v>0</v>
      </c>
      <c r="CI191" s="398">
        <f t="shared" si="323"/>
        <v>0</v>
      </c>
      <c r="CJ191" s="399"/>
      <c r="CK191" s="400" t="s">
        <v>339</v>
      </c>
      <c r="CL191" s="399">
        <f t="shared" si="324"/>
        <v>0</v>
      </c>
      <c r="CM191" s="399">
        <f t="shared" si="325"/>
        <v>0</v>
      </c>
      <c r="CN191" s="399">
        <f t="shared" si="326"/>
        <v>0</v>
      </c>
      <c r="CO191" s="399">
        <f t="shared" si="327"/>
        <v>0</v>
      </c>
      <c r="CP191" s="399">
        <f t="shared" si="328"/>
        <v>0</v>
      </c>
      <c r="CQ191" s="399">
        <f t="shared" si="329"/>
        <v>0</v>
      </c>
      <c r="CR191" s="399">
        <f t="shared" si="330"/>
        <v>0</v>
      </c>
      <c r="CS191" s="399">
        <f t="shared" si="331"/>
        <v>0</v>
      </c>
      <c r="CT191" s="399">
        <f t="shared" si="332"/>
        <v>0</v>
      </c>
      <c r="CU191" s="399">
        <f t="shared" si="333"/>
        <v>0</v>
      </c>
      <c r="CV191" s="399">
        <f t="shared" si="334"/>
        <v>0</v>
      </c>
      <c r="CW191" s="399">
        <f t="shared" si="335"/>
        <v>0</v>
      </c>
      <c r="CX191" s="399">
        <f t="shared" si="336"/>
        <v>0</v>
      </c>
      <c r="CY191" s="399">
        <f t="shared" si="337"/>
        <v>0</v>
      </c>
      <c r="CZ191" s="399">
        <f t="shared" si="338"/>
        <v>0</v>
      </c>
      <c r="DA191" s="399">
        <f t="shared" si="339"/>
        <v>0</v>
      </c>
      <c r="DB191" s="399">
        <f t="shared" si="340"/>
        <v>0</v>
      </c>
      <c r="DC191" s="399">
        <f t="shared" si="341"/>
        <v>0</v>
      </c>
      <c r="DD191" s="399">
        <f t="shared" si="342"/>
        <v>0</v>
      </c>
      <c r="DE191" s="399">
        <f t="shared" si="343"/>
        <v>0</v>
      </c>
      <c r="DF191" s="399">
        <f t="shared" si="239"/>
        <v>0</v>
      </c>
      <c r="DG191" s="399">
        <f t="shared" si="344"/>
        <v>0</v>
      </c>
      <c r="DH191" s="399">
        <f t="shared" si="240"/>
        <v>0</v>
      </c>
      <c r="DI191" s="399">
        <f t="shared" si="241"/>
        <v>0</v>
      </c>
      <c r="DJ191" s="399">
        <f t="shared" si="345"/>
        <v>0</v>
      </c>
      <c r="DK191" s="399">
        <f t="shared" si="236"/>
        <v>0</v>
      </c>
      <c r="DL191" s="399">
        <f t="shared" si="237"/>
        <v>0</v>
      </c>
      <c r="DM191" s="399">
        <f t="shared" si="347"/>
        <v>0</v>
      </c>
      <c r="DN191" s="399">
        <f t="shared" si="238"/>
        <v>0</v>
      </c>
      <c r="DO191" s="399">
        <f t="shared" si="346"/>
        <v>0</v>
      </c>
      <c r="DP191" s="398"/>
      <c r="DQ191" s="399"/>
      <c r="DR191" s="399"/>
      <c r="DS191" s="399">
        <f t="shared" si="235"/>
        <v>0</v>
      </c>
      <c r="DT191" s="399">
        <f t="shared" si="243"/>
        <v>0</v>
      </c>
      <c r="DU191" s="399"/>
      <c r="DV191" s="411"/>
      <c r="DW191" s="645"/>
    </row>
    <row r="192" spans="1:127" ht="20.100000000000001" hidden="1" customHeight="1">
      <c r="A192" s="663">
        <f t="shared" si="348"/>
        <v>13</v>
      </c>
      <c r="B192" s="664" t="s">
        <v>380</v>
      </c>
      <c r="C192" s="385" t="s">
        <v>353</v>
      </c>
      <c r="D192" s="385" t="s">
        <v>218</v>
      </c>
      <c r="E192" s="385">
        <v>2003</v>
      </c>
      <c r="F192" s="386"/>
      <c r="G192" s="387">
        <f t="shared" si="245"/>
        <v>8</v>
      </c>
      <c r="H192" s="387">
        <f t="shared" si="246"/>
        <v>0</v>
      </c>
      <c r="I192" s="387">
        <f t="shared" si="247"/>
        <v>8</v>
      </c>
      <c r="J192" s="388">
        <f t="shared" si="248"/>
        <v>0</v>
      </c>
      <c r="K192" s="389">
        <f t="shared" si="249"/>
        <v>0</v>
      </c>
      <c r="L192" s="390">
        <f t="shared" si="250"/>
        <v>0.25</v>
      </c>
      <c r="M192" s="391" t="str">
        <f t="shared" si="251"/>
        <v>II</v>
      </c>
      <c r="N192" s="389">
        <f t="shared" si="252"/>
        <v>0</v>
      </c>
      <c r="O192" s="388">
        <f t="shared" si="253"/>
        <v>0</v>
      </c>
      <c r="P192" s="388">
        <f t="shared" si="254"/>
        <v>0</v>
      </c>
      <c r="Q192" s="392">
        <f t="shared" si="255"/>
        <v>0</v>
      </c>
      <c r="R192" s="393">
        <f t="shared" si="256"/>
        <v>0</v>
      </c>
      <c r="S192" s="393">
        <f t="shared" si="257"/>
        <v>0</v>
      </c>
      <c r="T192" s="392">
        <f t="shared" si="258"/>
        <v>0</v>
      </c>
      <c r="U192" s="393">
        <f t="shared" si="259"/>
        <v>0</v>
      </c>
      <c r="V192" s="393">
        <f t="shared" si="260"/>
        <v>0</v>
      </c>
      <c r="W192" s="392">
        <f t="shared" si="261"/>
        <v>0</v>
      </c>
      <c r="X192" s="393">
        <f t="shared" si="262"/>
        <v>0</v>
      </c>
      <c r="Y192" s="393">
        <f t="shared" si="263"/>
        <v>0</v>
      </c>
      <c r="Z192" s="392">
        <f t="shared" si="264"/>
        <v>0</v>
      </c>
      <c r="AA192" s="393">
        <f t="shared" si="265"/>
        <v>0</v>
      </c>
      <c r="AB192" s="393">
        <f t="shared" si="266"/>
        <v>0</v>
      </c>
      <c r="AC192" s="392">
        <f t="shared" si="267"/>
        <v>0</v>
      </c>
      <c r="AD192" s="393">
        <f t="shared" si="268"/>
        <v>0</v>
      </c>
      <c r="AE192" s="394">
        <f t="shared" si="8"/>
        <v>2010</v>
      </c>
      <c r="AF192" s="393">
        <f t="shared" si="269"/>
        <v>0</v>
      </c>
      <c r="AG192" s="392">
        <f t="shared" si="270"/>
        <v>0</v>
      </c>
      <c r="AH192" s="388">
        <f t="shared" si="271"/>
        <v>0</v>
      </c>
      <c r="AI192" s="395">
        <f t="shared" si="272"/>
        <v>0</v>
      </c>
      <c r="AJ192" s="396">
        <f t="shared" si="273"/>
        <v>0</v>
      </c>
      <c r="AK192" s="388">
        <f t="shared" si="274"/>
        <v>0</v>
      </c>
      <c r="AL192" s="397">
        <f t="shared" si="275"/>
        <v>1</v>
      </c>
      <c r="AM192" s="393">
        <f t="shared" si="276"/>
        <v>12</v>
      </c>
      <c r="AN192" s="393">
        <f t="shared" si="277"/>
        <v>12</v>
      </c>
      <c r="AO192" s="393">
        <f t="shared" si="278"/>
        <v>12</v>
      </c>
      <c r="AP192" s="393">
        <f t="shared" si="279"/>
        <v>12</v>
      </c>
      <c r="AQ192" s="393">
        <f t="shared" si="280"/>
        <v>12</v>
      </c>
      <c r="AR192" s="393">
        <f t="shared" si="281"/>
        <v>12</v>
      </c>
      <c r="AS192" s="393">
        <f t="shared" si="282"/>
        <v>12</v>
      </c>
      <c r="AT192" s="393">
        <f t="shared" si="283"/>
        <v>12</v>
      </c>
      <c r="AU192" s="393">
        <f t="shared" si="284"/>
        <v>12</v>
      </c>
      <c r="AV192" s="393">
        <f t="shared" si="285"/>
        <v>12</v>
      </c>
      <c r="AW192" s="393">
        <f t="shared" si="286"/>
        <v>12</v>
      </c>
      <c r="AX192" s="393">
        <f t="shared" si="287"/>
        <v>12</v>
      </c>
      <c r="AY192" s="393">
        <f t="shared" si="288"/>
        <v>12</v>
      </c>
      <c r="AZ192" s="393">
        <f t="shared" si="289"/>
        <v>12</v>
      </c>
      <c r="BA192" s="393">
        <f t="shared" si="290"/>
        <v>12</v>
      </c>
      <c r="BB192" s="393">
        <f t="shared" si="291"/>
        <v>12</v>
      </c>
      <c r="BC192" s="393">
        <f t="shared" si="292"/>
        <v>12</v>
      </c>
      <c r="BD192" s="393">
        <f t="shared" si="242"/>
        <v>12</v>
      </c>
      <c r="BE192" s="393">
        <f t="shared" si="293"/>
        <v>12</v>
      </c>
      <c r="BF192" s="393">
        <f t="shared" si="294"/>
        <v>12</v>
      </c>
      <c r="BG192" s="393">
        <f t="shared" si="295"/>
        <v>12</v>
      </c>
      <c r="BH192" s="398">
        <f t="shared" si="296"/>
        <v>0</v>
      </c>
      <c r="BI192" s="398">
        <f t="shared" si="297"/>
        <v>0</v>
      </c>
      <c r="BJ192" s="398">
        <f t="shared" si="298"/>
        <v>0</v>
      </c>
      <c r="BK192" s="398">
        <f t="shared" si="299"/>
        <v>0</v>
      </c>
      <c r="BL192" s="398">
        <f t="shared" si="300"/>
        <v>0</v>
      </c>
      <c r="BM192" s="387">
        <f t="shared" si="301"/>
        <v>0</v>
      </c>
      <c r="BN192" s="398">
        <f t="shared" si="302"/>
        <v>0</v>
      </c>
      <c r="BO192" s="398">
        <f t="shared" si="303"/>
        <v>0</v>
      </c>
      <c r="BP192" s="398">
        <f t="shared" si="304"/>
        <v>0</v>
      </c>
      <c r="BQ192" s="398">
        <f t="shared" si="305"/>
        <v>0</v>
      </c>
      <c r="BR192" s="398">
        <f t="shared" si="306"/>
        <v>0</v>
      </c>
      <c r="BS192" s="398">
        <f t="shared" si="307"/>
        <v>0</v>
      </c>
      <c r="BT192" s="398">
        <f t="shared" si="308"/>
        <v>0</v>
      </c>
      <c r="BU192" s="398">
        <f t="shared" si="309"/>
        <v>0</v>
      </c>
      <c r="BV192" s="398">
        <f t="shared" si="310"/>
        <v>0</v>
      </c>
      <c r="BW192" s="398">
        <f t="shared" si="311"/>
        <v>0</v>
      </c>
      <c r="BX192" s="398">
        <f t="shared" si="312"/>
        <v>0</v>
      </c>
      <c r="BY192" s="398">
        <f t="shared" si="313"/>
        <v>0</v>
      </c>
      <c r="BZ192" s="398">
        <f t="shared" si="314"/>
        <v>0</v>
      </c>
      <c r="CA192" s="398">
        <f t="shared" si="315"/>
        <v>0</v>
      </c>
      <c r="CB192" s="398">
        <f t="shared" si="316"/>
        <v>0</v>
      </c>
      <c r="CC192" s="398">
        <f t="shared" si="317"/>
        <v>0</v>
      </c>
      <c r="CD192" s="398">
        <f t="shared" si="318"/>
        <v>0</v>
      </c>
      <c r="CE192" s="398">
        <f t="shared" si="319"/>
        <v>0</v>
      </c>
      <c r="CF192" s="398">
        <f t="shared" si="320"/>
        <v>0</v>
      </c>
      <c r="CG192" s="398">
        <f t="shared" si="321"/>
        <v>0</v>
      </c>
      <c r="CH192" s="398">
        <f t="shared" si="322"/>
        <v>0</v>
      </c>
      <c r="CI192" s="398">
        <f t="shared" si="323"/>
        <v>0</v>
      </c>
      <c r="CJ192" s="399"/>
      <c r="CK192" s="400" t="s">
        <v>339</v>
      </c>
      <c r="CL192" s="399">
        <f t="shared" si="324"/>
        <v>0</v>
      </c>
      <c r="CM192" s="399">
        <f t="shared" si="325"/>
        <v>0</v>
      </c>
      <c r="CN192" s="399">
        <f t="shared" si="326"/>
        <v>0</v>
      </c>
      <c r="CO192" s="399">
        <f t="shared" si="327"/>
        <v>0</v>
      </c>
      <c r="CP192" s="399">
        <f t="shared" si="328"/>
        <v>0</v>
      </c>
      <c r="CQ192" s="399">
        <f t="shared" si="329"/>
        <v>0</v>
      </c>
      <c r="CR192" s="399">
        <f t="shared" si="330"/>
        <v>0</v>
      </c>
      <c r="CS192" s="399">
        <f t="shared" si="331"/>
        <v>0</v>
      </c>
      <c r="CT192" s="399">
        <f t="shared" si="332"/>
        <v>0</v>
      </c>
      <c r="CU192" s="399">
        <f t="shared" si="333"/>
        <v>0</v>
      </c>
      <c r="CV192" s="399">
        <f t="shared" si="334"/>
        <v>0</v>
      </c>
      <c r="CW192" s="399">
        <f t="shared" si="335"/>
        <v>0</v>
      </c>
      <c r="CX192" s="399">
        <f t="shared" si="336"/>
        <v>0</v>
      </c>
      <c r="CY192" s="399">
        <f t="shared" si="337"/>
        <v>0</v>
      </c>
      <c r="CZ192" s="399">
        <f t="shared" si="338"/>
        <v>0</v>
      </c>
      <c r="DA192" s="399">
        <f t="shared" si="339"/>
        <v>0</v>
      </c>
      <c r="DB192" s="399">
        <f t="shared" si="340"/>
        <v>0</v>
      </c>
      <c r="DC192" s="399">
        <f t="shared" si="341"/>
        <v>0</v>
      </c>
      <c r="DD192" s="399">
        <f t="shared" si="342"/>
        <v>0</v>
      </c>
      <c r="DE192" s="399">
        <f t="shared" si="343"/>
        <v>0</v>
      </c>
      <c r="DF192" s="399">
        <f t="shared" si="239"/>
        <v>0</v>
      </c>
      <c r="DG192" s="399">
        <f t="shared" si="344"/>
        <v>0</v>
      </c>
      <c r="DH192" s="399">
        <f t="shared" si="240"/>
        <v>0</v>
      </c>
      <c r="DI192" s="399">
        <f t="shared" si="241"/>
        <v>0</v>
      </c>
      <c r="DJ192" s="399">
        <f t="shared" si="345"/>
        <v>0</v>
      </c>
      <c r="DK192" s="399">
        <f t="shared" si="236"/>
        <v>0</v>
      </c>
      <c r="DL192" s="399">
        <f t="shared" si="237"/>
        <v>0</v>
      </c>
      <c r="DM192" s="399">
        <f t="shared" si="347"/>
        <v>0</v>
      </c>
      <c r="DN192" s="399">
        <f t="shared" si="238"/>
        <v>0</v>
      </c>
      <c r="DO192" s="399">
        <f t="shared" si="346"/>
        <v>0</v>
      </c>
      <c r="DP192" s="398"/>
      <c r="DQ192" s="399"/>
      <c r="DR192" s="399"/>
      <c r="DS192" s="399">
        <f t="shared" si="235"/>
        <v>0</v>
      </c>
      <c r="DT192" s="399">
        <f t="shared" si="243"/>
        <v>0</v>
      </c>
      <c r="DU192" s="399"/>
      <c r="DV192" s="411"/>
      <c r="DW192" s="645"/>
    </row>
    <row r="193" spans="1:127" ht="20.100000000000001" hidden="1" customHeight="1">
      <c r="A193" s="663">
        <f t="shared" si="348"/>
        <v>14</v>
      </c>
      <c r="B193" s="664" t="s">
        <v>380</v>
      </c>
      <c r="C193" s="385" t="s">
        <v>353</v>
      </c>
      <c r="D193" s="385" t="s">
        <v>218</v>
      </c>
      <c r="E193" s="385">
        <v>2003</v>
      </c>
      <c r="F193" s="386"/>
      <c r="G193" s="387">
        <f t="shared" si="245"/>
        <v>8</v>
      </c>
      <c r="H193" s="387">
        <f t="shared" si="246"/>
        <v>0</v>
      </c>
      <c r="I193" s="387">
        <f t="shared" si="247"/>
        <v>8</v>
      </c>
      <c r="J193" s="388">
        <f t="shared" si="248"/>
        <v>0</v>
      </c>
      <c r="K193" s="389">
        <f t="shared" si="249"/>
        <v>0</v>
      </c>
      <c r="L193" s="390">
        <f t="shared" si="250"/>
        <v>0.25</v>
      </c>
      <c r="M193" s="391" t="str">
        <f t="shared" si="251"/>
        <v>II</v>
      </c>
      <c r="N193" s="389">
        <f t="shared" si="252"/>
        <v>0</v>
      </c>
      <c r="O193" s="388">
        <f t="shared" si="253"/>
        <v>0</v>
      </c>
      <c r="P193" s="388">
        <f t="shared" si="254"/>
        <v>0</v>
      </c>
      <c r="Q193" s="392">
        <f t="shared" si="255"/>
        <v>0</v>
      </c>
      <c r="R193" s="393">
        <f t="shared" si="256"/>
        <v>0</v>
      </c>
      <c r="S193" s="393">
        <f t="shared" si="257"/>
        <v>0</v>
      </c>
      <c r="T193" s="392">
        <f t="shared" si="258"/>
        <v>0</v>
      </c>
      <c r="U193" s="393">
        <f t="shared" si="259"/>
        <v>0</v>
      </c>
      <c r="V193" s="393">
        <f t="shared" si="260"/>
        <v>0</v>
      </c>
      <c r="W193" s="392">
        <f t="shared" si="261"/>
        <v>0</v>
      </c>
      <c r="X193" s="393">
        <f t="shared" si="262"/>
        <v>0</v>
      </c>
      <c r="Y193" s="393">
        <f t="shared" si="263"/>
        <v>0</v>
      </c>
      <c r="Z193" s="392">
        <f t="shared" si="264"/>
        <v>0</v>
      </c>
      <c r="AA193" s="393">
        <f t="shared" si="265"/>
        <v>0</v>
      </c>
      <c r="AB193" s="393">
        <f t="shared" si="266"/>
        <v>0</v>
      </c>
      <c r="AC193" s="392">
        <f t="shared" si="267"/>
        <v>0</v>
      </c>
      <c r="AD193" s="393">
        <f t="shared" si="268"/>
        <v>0</v>
      </c>
      <c r="AE193" s="394">
        <f t="shared" si="8"/>
        <v>2010</v>
      </c>
      <c r="AF193" s="393">
        <f t="shared" si="269"/>
        <v>0</v>
      </c>
      <c r="AG193" s="392">
        <f t="shared" si="270"/>
        <v>0</v>
      </c>
      <c r="AH193" s="388">
        <f t="shared" si="271"/>
        <v>0</v>
      </c>
      <c r="AI193" s="395">
        <f t="shared" si="272"/>
        <v>0</v>
      </c>
      <c r="AJ193" s="396">
        <f t="shared" si="273"/>
        <v>0</v>
      </c>
      <c r="AK193" s="388">
        <f t="shared" si="274"/>
        <v>0</v>
      </c>
      <c r="AL193" s="397">
        <f t="shared" si="275"/>
        <v>1</v>
      </c>
      <c r="AM193" s="393">
        <f t="shared" si="276"/>
        <v>12</v>
      </c>
      <c r="AN193" s="393">
        <f t="shared" si="277"/>
        <v>12</v>
      </c>
      <c r="AO193" s="393">
        <f t="shared" si="278"/>
        <v>12</v>
      </c>
      <c r="AP193" s="393">
        <f t="shared" si="279"/>
        <v>12</v>
      </c>
      <c r="AQ193" s="393">
        <f t="shared" si="280"/>
        <v>12</v>
      </c>
      <c r="AR193" s="393">
        <f t="shared" si="281"/>
        <v>12</v>
      </c>
      <c r="AS193" s="393">
        <f t="shared" si="282"/>
        <v>12</v>
      </c>
      <c r="AT193" s="393">
        <f t="shared" si="283"/>
        <v>12</v>
      </c>
      <c r="AU193" s="393">
        <f t="shared" si="284"/>
        <v>12</v>
      </c>
      <c r="AV193" s="393">
        <f t="shared" si="285"/>
        <v>12</v>
      </c>
      <c r="AW193" s="393">
        <f t="shared" si="286"/>
        <v>12</v>
      </c>
      <c r="AX193" s="393">
        <f t="shared" si="287"/>
        <v>12</v>
      </c>
      <c r="AY193" s="393">
        <f t="shared" si="288"/>
        <v>12</v>
      </c>
      <c r="AZ193" s="393">
        <f t="shared" si="289"/>
        <v>12</v>
      </c>
      <c r="BA193" s="393">
        <f t="shared" si="290"/>
        <v>12</v>
      </c>
      <c r="BB193" s="393">
        <f t="shared" si="291"/>
        <v>12</v>
      </c>
      <c r="BC193" s="393">
        <f t="shared" si="292"/>
        <v>12</v>
      </c>
      <c r="BD193" s="393">
        <f t="shared" si="242"/>
        <v>12</v>
      </c>
      <c r="BE193" s="393">
        <f t="shared" si="293"/>
        <v>12</v>
      </c>
      <c r="BF193" s="393">
        <f t="shared" si="294"/>
        <v>12</v>
      </c>
      <c r="BG193" s="393">
        <f t="shared" si="295"/>
        <v>12</v>
      </c>
      <c r="BH193" s="398">
        <f t="shared" si="296"/>
        <v>0</v>
      </c>
      <c r="BI193" s="398">
        <f t="shared" si="297"/>
        <v>0</v>
      </c>
      <c r="BJ193" s="398">
        <f t="shared" si="298"/>
        <v>0</v>
      </c>
      <c r="BK193" s="398">
        <f t="shared" si="299"/>
        <v>0</v>
      </c>
      <c r="BL193" s="398">
        <f t="shared" si="300"/>
        <v>0</v>
      </c>
      <c r="BM193" s="387">
        <f t="shared" si="301"/>
        <v>0</v>
      </c>
      <c r="BN193" s="398">
        <f t="shared" si="302"/>
        <v>0</v>
      </c>
      <c r="BO193" s="398">
        <f t="shared" si="303"/>
        <v>0</v>
      </c>
      <c r="BP193" s="398">
        <f t="shared" si="304"/>
        <v>0</v>
      </c>
      <c r="BQ193" s="398">
        <f t="shared" si="305"/>
        <v>0</v>
      </c>
      <c r="BR193" s="398">
        <f t="shared" si="306"/>
        <v>0</v>
      </c>
      <c r="BS193" s="398">
        <f t="shared" si="307"/>
        <v>0</v>
      </c>
      <c r="BT193" s="398">
        <f t="shared" si="308"/>
        <v>0</v>
      </c>
      <c r="BU193" s="398">
        <f t="shared" si="309"/>
        <v>0</v>
      </c>
      <c r="BV193" s="398">
        <f t="shared" si="310"/>
        <v>0</v>
      </c>
      <c r="BW193" s="398">
        <f t="shared" si="311"/>
        <v>0</v>
      </c>
      <c r="BX193" s="398">
        <f t="shared" si="312"/>
        <v>0</v>
      </c>
      <c r="BY193" s="398">
        <f t="shared" si="313"/>
        <v>0</v>
      </c>
      <c r="BZ193" s="398">
        <f t="shared" si="314"/>
        <v>0</v>
      </c>
      <c r="CA193" s="398">
        <f t="shared" si="315"/>
        <v>0</v>
      </c>
      <c r="CB193" s="398">
        <f t="shared" si="316"/>
        <v>0</v>
      </c>
      <c r="CC193" s="398">
        <f t="shared" si="317"/>
        <v>0</v>
      </c>
      <c r="CD193" s="398">
        <f t="shared" si="318"/>
        <v>0</v>
      </c>
      <c r="CE193" s="398">
        <f t="shared" si="319"/>
        <v>0</v>
      </c>
      <c r="CF193" s="398">
        <f t="shared" si="320"/>
        <v>0</v>
      </c>
      <c r="CG193" s="398">
        <f t="shared" si="321"/>
        <v>0</v>
      </c>
      <c r="CH193" s="398">
        <f t="shared" si="322"/>
        <v>0</v>
      </c>
      <c r="CI193" s="398">
        <f t="shared" si="323"/>
        <v>0</v>
      </c>
      <c r="CJ193" s="399"/>
      <c r="CK193" s="400" t="s">
        <v>339</v>
      </c>
      <c r="CL193" s="399">
        <f t="shared" si="324"/>
        <v>0</v>
      </c>
      <c r="CM193" s="399">
        <f t="shared" si="325"/>
        <v>0</v>
      </c>
      <c r="CN193" s="399">
        <f t="shared" si="326"/>
        <v>0</v>
      </c>
      <c r="CO193" s="399">
        <f t="shared" si="327"/>
        <v>0</v>
      </c>
      <c r="CP193" s="399">
        <f t="shared" si="328"/>
        <v>0</v>
      </c>
      <c r="CQ193" s="399">
        <f t="shared" si="329"/>
        <v>0</v>
      </c>
      <c r="CR193" s="399">
        <f t="shared" si="330"/>
        <v>0</v>
      </c>
      <c r="CS193" s="399">
        <f t="shared" si="331"/>
        <v>0</v>
      </c>
      <c r="CT193" s="399">
        <f t="shared" si="332"/>
        <v>0</v>
      </c>
      <c r="CU193" s="399">
        <f t="shared" si="333"/>
        <v>0</v>
      </c>
      <c r="CV193" s="399">
        <f t="shared" si="334"/>
        <v>0</v>
      </c>
      <c r="CW193" s="399">
        <f t="shared" si="335"/>
        <v>0</v>
      </c>
      <c r="CX193" s="399">
        <f t="shared" si="336"/>
        <v>0</v>
      </c>
      <c r="CY193" s="399">
        <f t="shared" si="337"/>
        <v>0</v>
      </c>
      <c r="CZ193" s="399">
        <f t="shared" si="338"/>
        <v>0</v>
      </c>
      <c r="DA193" s="399">
        <f t="shared" si="339"/>
        <v>0</v>
      </c>
      <c r="DB193" s="399">
        <f t="shared" si="340"/>
        <v>0</v>
      </c>
      <c r="DC193" s="399">
        <f t="shared" si="341"/>
        <v>0</v>
      </c>
      <c r="DD193" s="399">
        <f t="shared" si="342"/>
        <v>0</v>
      </c>
      <c r="DE193" s="399">
        <f t="shared" si="343"/>
        <v>0</v>
      </c>
      <c r="DF193" s="399">
        <f t="shared" si="239"/>
        <v>0</v>
      </c>
      <c r="DG193" s="399">
        <f t="shared" si="344"/>
        <v>0</v>
      </c>
      <c r="DH193" s="399">
        <f t="shared" si="240"/>
        <v>0</v>
      </c>
      <c r="DI193" s="399">
        <f t="shared" si="241"/>
        <v>0</v>
      </c>
      <c r="DJ193" s="399">
        <f t="shared" si="345"/>
        <v>0</v>
      </c>
      <c r="DK193" s="399">
        <f t="shared" si="236"/>
        <v>0</v>
      </c>
      <c r="DL193" s="399">
        <f t="shared" si="237"/>
        <v>0</v>
      </c>
      <c r="DM193" s="399">
        <f t="shared" si="347"/>
        <v>0</v>
      </c>
      <c r="DN193" s="399">
        <f t="shared" si="238"/>
        <v>0</v>
      </c>
      <c r="DO193" s="399">
        <f t="shared" si="346"/>
        <v>0</v>
      </c>
      <c r="DP193" s="398"/>
      <c r="DQ193" s="399"/>
      <c r="DR193" s="399"/>
      <c r="DS193" s="399">
        <f t="shared" si="235"/>
        <v>0</v>
      </c>
      <c r="DT193" s="399">
        <f t="shared" si="243"/>
        <v>0</v>
      </c>
      <c r="DU193" s="399"/>
      <c r="DV193" s="411"/>
      <c r="DW193" s="645"/>
    </row>
    <row r="194" spans="1:127" ht="20.100000000000001" hidden="1" customHeight="1">
      <c r="A194" s="663">
        <f t="shared" si="348"/>
        <v>15</v>
      </c>
      <c r="B194" s="664" t="s">
        <v>380</v>
      </c>
      <c r="C194" s="385" t="s">
        <v>353</v>
      </c>
      <c r="D194" s="385" t="s">
        <v>218</v>
      </c>
      <c r="E194" s="385">
        <v>2003</v>
      </c>
      <c r="F194" s="386"/>
      <c r="G194" s="387">
        <f t="shared" si="245"/>
        <v>8</v>
      </c>
      <c r="H194" s="387">
        <f t="shared" si="246"/>
        <v>0</v>
      </c>
      <c r="I194" s="387">
        <f t="shared" si="247"/>
        <v>8</v>
      </c>
      <c r="J194" s="388">
        <f t="shared" si="248"/>
        <v>0</v>
      </c>
      <c r="K194" s="389">
        <f t="shared" si="249"/>
        <v>0</v>
      </c>
      <c r="L194" s="390">
        <f t="shared" si="250"/>
        <v>0.25</v>
      </c>
      <c r="M194" s="391" t="str">
        <f t="shared" si="251"/>
        <v>II</v>
      </c>
      <c r="N194" s="389">
        <f t="shared" si="252"/>
        <v>0</v>
      </c>
      <c r="O194" s="388">
        <f t="shared" si="253"/>
        <v>0</v>
      </c>
      <c r="P194" s="388">
        <f t="shared" si="254"/>
        <v>0</v>
      </c>
      <c r="Q194" s="392">
        <f t="shared" si="255"/>
        <v>0</v>
      </c>
      <c r="R194" s="393">
        <f t="shared" si="256"/>
        <v>0</v>
      </c>
      <c r="S194" s="393">
        <f t="shared" si="257"/>
        <v>0</v>
      </c>
      <c r="T194" s="392">
        <f t="shared" si="258"/>
        <v>0</v>
      </c>
      <c r="U194" s="393">
        <f t="shared" si="259"/>
        <v>0</v>
      </c>
      <c r="V194" s="393">
        <f t="shared" si="260"/>
        <v>0</v>
      </c>
      <c r="W194" s="392">
        <f t="shared" si="261"/>
        <v>0</v>
      </c>
      <c r="X194" s="393">
        <f t="shared" si="262"/>
        <v>0</v>
      </c>
      <c r="Y194" s="393">
        <f t="shared" si="263"/>
        <v>0</v>
      </c>
      <c r="Z194" s="392">
        <f t="shared" si="264"/>
        <v>0</v>
      </c>
      <c r="AA194" s="393">
        <f t="shared" si="265"/>
        <v>0</v>
      </c>
      <c r="AB194" s="393">
        <f t="shared" si="266"/>
        <v>0</v>
      </c>
      <c r="AC194" s="392">
        <f t="shared" si="267"/>
        <v>0</v>
      </c>
      <c r="AD194" s="393">
        <f t="shared" si="268"/>
        <v>0</v>
      </c>
      <c r="AE194" s="394">
        <f t="shared" si="8"/>
        <v>2010</v>
      </c>
      <c r="AF194" s="393">
        <f t="shared" si="269"/>
        <v>0</v>
      </c>
      <c r="AG194" s="392">
        <f t="shared" si="270"/>
        <v>0</v>
      </c>
      <c r="AH194" s="388">
        <f t="shared" si="271"/>
        <v>0</v>
      </c>
      <c r="AI194" s="395">
        <f t="shared" si="272"/>
        <v>0</v>
      </c>
      <c r="AJ194" s="396">
        <f t="shared" si="273"/>
        <v>0</v>
      </c>
      <c r="AK194" s="388">
        <f t="shared" si="274"/>
        <v>0</v>
      </c>
      <c r="AL194" s="397">
        <f t="shared" si="275"/>
        <v>1</v>
      </c>
      <c r="AM194" s="393">
        <f t="shared" si="276"/>
        <v>12</v>
      </c>
      <c r="AN194" s="393">
        <f t="shared" si="277"/>
        <v>12</v>
      </c>
      <c r="AO194" s="393">
        <f t="shared" si="278"/>
        <v>12</v>
      </c>
      <c r="AP194" s="393">
        <f t="shared" si="279"/>
        <v>12</v>
      </c>
      <c r="AQ194" s="393">
        <f t="shared" si="280"/>
        <v>12</v>
      </c>
      <c r="AR194" s="393">
        <f t="shared" si="281"/>
        <v>12</v>
      </c>
      <c r="AS194" s="393">
        <f t="shared" si="282"/>
        <v>12</v>
      </c>
      <c r="AT194" s="393">
        <f t="shared" si="283"/>
        <v>12</v>
      </c>
      <c r="AU194" s="393">
        <f t="shared" si="284"/>
        <v>12</v>
      </c>
      <c r="AV194" s="393">
        <f t="shared" si="285"/>
        <v>12</v>
      </c>
      <c r="AW194" s="393">
        <f t="shared" si="286"/>
        <v>12</v>
      </c>
      <c r="AX194" s="393">
        <f t="shared" si="287"/>
        <v>12</v>
      </c>
      <c r="AY194" s="393">
        <f t="shared" si="288"/>
        <v>12</v>
      </c>
      <c r="AZ194" s="393">
        <f t="shared" si="289"/>
        <v>12</v>
      </c>
      <c r="BA194" s="393">
        <f t="shared" si="290"/>
        <v>12</v>
      </c>
      <c r="BB194" s="393">
        <f t="shared" si="291"/>
        <v>12</v>
      </c>
      <c r="BC194" s="393">
        <f t="shared" si="292"/>
        <v>12</v>
      </c>
      <c r="BD194" s="393">
        <f t="shared" si="242"/>
        <v>12</v>
      </c>
      <c r="BE194" s="393">
        <f t="shared" si="293"/>
        <v>12</v>
      </c>
      <c r="BF194" s="393">
        <f t="shared" si="294"/>
        <v>12</v>
      </c>
      <c r="BG194" s="393">
        <f t="shared" si="295"/>
        <v>12</v>
      </c>
      <c r="BH194" s="398">
        <f t="shared" si="296"/>
        <v>0</v>
      </c>
      <c r="BI194" s="398">
        <f t="shared" si="297"/>
        <v>0</v>
      </c>
      <c r="BJ194" s="398">
        <f t="shared" si="298"/>
        <v>0</v>
      </c>
      <c r="BK194" s="398">
        <f t="shared" si="299"/>
        <v>0</v>
      </c>
      <c r="BL194" s="398">
        <f t="shared" si="300"/>
        <v>0</v>
      </c>
      <c r="BM194" s="387">
        <f t="shared" si="301"/>
        <v>0</v>
      </c>
      <c r="BN194" s="398">
        <f t="shared" si="302"/>
        <v>0</v>
      </c>
      <c r="BO194" s="398">
        <f t="shared" si="303"/>
        <v>0</v>
      </c>
      <c r="BP194" s="398">
        <f t="shared" si="304"/>
        <v>0</v>
      </c>
      <c r="BQ194" s="398">
        <f t="shared" si="305"/>
        <v>0</v>
      </c>
      <c r="BR194" s="398">
        <f t="shared" si="306"/>
        <v>0</v>
      </c>
      <c r="BS194" s="398">
        <f t="shared" si="307"/>
        <v>0</v>
      </c>
      <c r="BT194" s="398">
        <f t="shared" si="308"/>
        <v>0</v>
      </c>
      <c r="BU194" s="398">
        <f t="shared" si="309"/>
        <v>0</v>
      </c>
      <c r="BV194" s="398">
        <f t="shared" si="310"/>
        <v>0</v>
      </c>
      <c r="BW194" s="398">
        <f t="shared" si="311"/>
        <v>0</v>
      </c>
      <c r="BX194" s="398">
        <f t="shared" si="312"/>
        <v>0</v>
      </c>
      <c r="BY194" s="398">
        <f t="shared" si="313"/>
        <v>0</v>
      </c>
      <c r="BZ194" s="398">
        <f t="shared" si="314"/>
        <v>0</v>
      </c>
      <c r="CA194" s="398">
        <f t="shared" si="315"/>
        <v>0</v>
      </c>
      <c r="CB194" s="398">
        <f t="shared" si="316"/>
        <v>0</v>
      </c>
      <c r="CC194" s="398">
        <f t="shared" si="317"/>
        <v>0</v>
      </c>
      <c r="CD194" s="398">
        <f t="shared" si="318"/>
        <v>0</v>
      </c>
      <c r="CE194" s="398">
        <f t="shared" si="319"/>
        <v>0</v>
      </c>
      <c r="CF194" s="398">
        <f t="shared" si="320"/>
        <v>0</v>
      </c>
      <c r="CG194" s="398">
        <f t="shared" si="321"/>
        <v>0</v>
      </c>
      <c r="CH194" s="398">
        <f t="shared" si="322"/>
        <v>0</v>
      </c>
      <c r="CI194" s="398">
        <f t="shared" si="323"/>
        <v>0</v>
      </c>
      <c r="CJ194" s="399"/>
      <c r="CK194" s="400" t="s">
        <v>339</v>
      </c>
      <c r="CL194" s="399">
        <f t="shared" si="324"/>
        <v>0</v>
      </c>
      <c r="CM194" s="399">
        <f t="shared" si="325"/>
        <v>0</v>
      </c>
      <c r="CN194" s="399">
        <f t="shared" si="326"/>
        <v>0</v>
      </c>
      <c r="CO194" s="399">
        <f t="shared" si="327"/>
        <v>0</v>
      </c>
      <c r="CP194" s="399">
        <f t="shared" si="328"/>
        <v>0</v>
      </c>
      <c r="CQ194" s="399">
        <f t="shared" si="329"/>
        <v>0</v>
      </c>
      <c r="CR194" s="399">
        <f t="shared" si="330"/>
        <v>0</v>
      </c>
      <c r="CS194" s="399">
        <f t="shared" si="331"/>
        <v>0</v>
      </c>
      <c r="CT194" s="399">
        <f t="shared" si="332"/>
        <v>0</v>
      </c>
      <c r="CU194" s="399">
        <f t="shared" si="333"/>
        <v>0</v>
      </c>
      <c r="CV194" s="399">
        <f t="shared" si="334"/>
        <v>0</v>
      </c>
      <c r="CW194" s="399">
        <f t="shared" si="335"/>
        <v>0</v>
      </c>
      <c r="CX194" s="399">
        <f t="shared" si="336"/>
        <v>0</v>
      </c>
      <c r="CY194" s="399">
        <f t="shared" si="337"/>
        <v>0</v>
      </c>
      <c r="CZ194" s="399">
        <f t="shared" si="338"/>
        <v>0</v>
      </c>
      <c r="DA194" s="399">
        <f t="shared" si="339"/>
        <v>0</v>
      </c>
      <c r="DB194" s="399">
        <f t="shared" si="340"/>
        <v>0</v>
      </c>
      <c r="DC194" s="399">
        <f t="shared" si="341"/>
        <v>0</v>
      </c>
      <c r="DD194" s="399">
        <f t="shared" si="342"/>
        <v>0</v>
      </c>
      <c r="DE194" s="399">
        <f t="shared" si="343"/>
        <v>0</v>
      </c>
      <c r="DF194" s="399">
        <f t="shared" si="239"/>
        <v>0</v>
      </c>
      <c r="DG194" s="399">
        <f t="shared" si="344"/>
        <v>0</v>
      </c>
      <c r="DH194" s="399">
        <f t="shared" si="240"/>
        <v>0</v>
      </c>
      <c r="DI194" s="399">
        <f t="shared" si="241"/>
        <v>0</v>
      </c>
      <c r="DJ194" s="399">
        <f t="shared" si="345"/>
        <v>0</v>
      </c>
      <c r="DK194" s="399">
        <f t="shared" si="236"/>
        <v>0</v>
      </c>
      <c r="DL194" s="399">
        <f t="shared" si="237"/>
        <v>0</v>
      </c>
      <c r="DM194" s="399">
        <f t="shared" si="347"/>
        <v>0</v>
      </c>
      <c r="DN194" s="399">
        <f t="shared" si="238"/>
        <v>0</v>
      </c>
      <c r="DO194" s="399">
        <f t="shared" si="346"/>
        <v>0</v>
      </c>
      <c r="DP194" s="398"/>
      <c r="DQ194" s="399"/>
      <c r="DR194" s="399"/>
      <c r="DS194" s="399">
        <f t="shared" si="235"/>
        <v>0</v>
      </c>
      <c r="DT194" s="399">
        <f t="shared" si="243"/>
        <v>0</v>
      </c>
      <c r="DU194" s="399"/>
      <c r="DV194" s="411"/>
      <c r="DW194" s="645"/>
    </row>
    <row r="195" spans="1:127" ht="20.100000000000001" hidden="1" customHeight="1">
      <c r="A195" s="663">
        <f t="shared" si="348"/>
        <v>16</v>
      </c>
      <c r="B195" s="664" t="s">
        <v>380</v>
      </c>
      <c r="C195" s="385" t="s">
        <v>353</v>
      </c>
      <c r="D195" s="385" t="s">
        <v>218</v>
      </c>
      <c r="E195" s="385">
        <v>2003</v>
      </c>
      <c r="F195" s="386"/>
      <c r="G195" s="387">
        <f t="shared" si="245"/>
        <v>8</v>
      </c>
      <c r="H195" s="387">
        <f t="shared" si="246"/>
        <v>0</v>
      </c>
      <c r="I195" s="387">
        <f t="shared" si="247"/>
        <v>8</v>
      </c>
      <c r="J195" s="388">
        <f t="shared" si="248"/>
        <v>0</v>
      </c>
      <c r="K195" s="389">
        <f t="shared" si="249"/>
        <v>0</v>
      </c>
      <c r="L195" s="390">
        <f t="shared" si="250"/>
        <v>0.25</v>
      </c>
      <c r="M195" s="391" t="str">
        <f t="shared" si="251"/>
        <v>II</v>
      </c>
      <c r="N195" s="389">
        <f t="shared" si="252"/>
        <v>0</v>
      </c>
      <c r="O195" s="388">
        <f t="shared" si="253"/>
        <v>0</v>
      </c>
      <c r="P195" s="388">
        <f t="shared" si="254"/>
        <v>0</v>
      </c>
      <c r="Q195" s="392">
        <f t="shared" si="255"/>
        <v>0</v>
      </c>
      <c r="R195" s="393">
        <f t="shared" si="256"/>
        <v>0</v>
      </c>
      <c r="S195" s="393">
        <f t="shared" si="257"/>
        <v>0</v>
      </c>
      <c r="T195" s="392">
        <f t="shared" si="258"/>
        <v>0</v>
      </c>
      <c r="U195" s="393">
        <f t="shared" si="259"/>
        <v>0</v>
      </c>
      <c r="V195" s="393">
        <f t="shared" si="260"/>
        <v>0</v>
      </c>
      <c r="W195" s="392">
        <f t="shared" si="261"/>
        <v>0</v>
      </c>
      <c r="X195" s="393">
        <f t="shared" si="262"/>
        <v>0</v>
      </c>
      <c r="Y195" s="393">
        <f t="shared" si="263"/>
        <v>0</v>
      </c>
      <c r="Z195" s="392">
        <f t="shared" si="264"/>
        <v>0</v>
      </c>
      <c r="AA195" s="393">
        <f t="shared" si="265"/>
        <v>0</v>
      </c>
      <c r="AB195" s="393">
        <f t="shared" si="266"/>
        <v>0</v>
      </c>
      <c r="AC195" s="392">
        <f t="shared" si="267"/>
        <v>0</v>
      </c>
      <c r="AD195" s="393">
        <f t="shared" si="268"/>
        <v>0</v>
      </c>
      <c r="AE195" s="394">
        <f t="shared" si="8"/>
        <v>2010</v>
      </c>
      <c r="AF195" s="393">
        <f t="shared" si="269"/>
        <v>0</v>
      </c>
      <c r="AG195" s="392">
        <f t="shared" si="270"/>
        <v>0</v>
      </c>
      <c r="AH195" s="388">
        <f t="shared" si="271"/>
        <v>0</v>
      </c>
      <c r="AI195" s="395">
        <f t="shared" si="272"/>
        <v>0</v>
      </c>
      <c r="AJ195" s="396">
        <f t="shared" si="273"/>
        <v>0</v>
      </c>
      <c r="AK195" s="388">
        <f t="shared" si="274"/>
        <v>0</v>
      </c>
      <c r="AL195" s="397">
        <f t="shared" si="275"/>
        <v>1</v>
      </c>
      <c r="AM195" s="393">
        <f t="shared" si="276"/>
        <v>12</v>
      </c>
      <c r="AN195" s="393">
        <f t="shared" si="277"/>
        <v>12</v>
      </c>
      <c r="AO195" s="393">
        <f t="shared" si="278"/>
        <v>12</v>
      </c>
      <c r="AP195" s="393">
        <f t="shared" si="279"/>
        <v>12</v>
      </c>
      <c r="AQ195" s="393">
        <f t="shared" si="280"/>
        <v>12</v>
      </c>
      <c r="AR195" s="393">
        <f t="shared" si="281"/>
        <v>12</v>
      </c>
      <c r="AS195" s="393">
        <f t="shared" si="282"/>
        <v>12</v>
      </c>
      <c r="AT195" s="393">
        <f t="shared" si="283"/>
        <v>12</v>
      </c>
      <c r="AU195" s="393">
        <f t="shared" si="284"/>
        <v>12</v>
      </c>
      <c r="AV195" s="393">
        <f t="shared" si="285"/>
        <v>12</v>
      </c>
      <c r="AW195" s="393">
        <f t="shared" si="286"/>
        <v>12</v>
      </c>
      <c r="AX195" s="393">
        <f t="shared" si="287"/>
        <v>12</v>
      </c>
      <c r="AY195" s="393">
        <f t="shared" si="288"/>
        <v>12</v>
      </c>
      <c r="AZ195" s="393">
        <f t="shared" si="289"/>
        <v>12</v>
      </c>
      <c r="BA195" s="393">
        <f t="shared" si="290"/>
        <v>12</v>
      </c>
      <c r="BB195" s="393">
        <f t="shared" si="291"/>
        <v>12</v>
      </c>
      <c r="BC195" s="393">
        <f t="shared" si="292"/>
        <v>12</v>
      </c>
      <c r="BD195" s="393">
        <f t="shared" si="242"/>
        <v>12</v>
      </c>
      <c r="BE195" s="393">
        <f t="shared" si="293"/>
        <v>12</v>
      </c>
      <c r="BF195" s="393">
        <f t="shared" si="294"/>
        <v>12</v>
      </c>
      <c r="BG195" s="393">
        <f t="shared" si="295"/>
        <v>12</v>
      </c>
      <c r="BH195" s="398">
        <f t="shared" si="296"/>
        <v>0</v>
      </c>
      <c r="BI195" s="398">
        <f t="shared" si="297"/>
        <v>0</v>
      </c>
      <c r="BJ195" s="398">
        <f t="shared" si="298"/>
        <v>0</v>
      </c>
      <c r="BK195" s="398">
        <f t="shared" si="299"/>
        <v>0</v>
      </c>
      <c r="BL195" s="398">
        <f t="shared" si="300"/>
        <v>0</v>
      </c>
      <c r="BM195" s="387">
        <f t="shared" si="301"/>
        <v>0</v>
      </c>
      <c r="BN195" s="398">
        <f t="shared" si="302"/>
        <v>0</v>
      </c>
      <c r="BO195" s="398">
        <f t="shared" si="303"/>
        <v>0</v>
      </c>
      <c r="BP195" s="398">
        <f t="shared" si="304"/>
        <v>0</v>
      </c>
      <c r="BQ195" s="398">
        <f t="shared" si="305"/>
        <v>0</v>
      </c>
      <c r="BR195" s="398">
        <f t="shared" si="306"/>
        <v>0</v>
      </c>
      <c r="BS195" s="398">
        <f t="shared" si="307"/>
        <v>0</v>
      </c>
      <c r="BT195" s="398">
        <f t="shared" si="308"/>
        <v>0</v>
      </c>
      <c r="BU195" s="398">
        <f t="shared" si="309"/>
        <v>0</v>
      </c>
      <c r="BV195" s="398">
        <f t="shared" si="310"/>
        <v>0</v>
      </c>
      <c r="BW195" s="398">
        <f t="shared" si="311"/>
        <v>0</v>
      </c>
      <c r="BX195" s="398">
        <f t="shared" si="312"/>
        <v>0</v>
      </c>
      <c r="BY195" s="398">
        <f t="shared" si="313"/>
        <v>0</v>
      </c>
      <c r="BZ195" s="398">
        <f t="shared" si="314"/>
        <v>0</v>
      </c>
      <c r="CA195" s="398">
        <f t="shared" si="315"/>
        <v>0</v>
      </c>
      <c r="CB195" s="398">
        <f t="shared" si="316"/>
        <v>0</v>
      </c>
      <c r="CC195" s="398">
        <f t="shared" si="317"/>
        <v>0</v>
      </c>
      <c r="CD195" s="398">
        <f t="shared" si="318"/>
        <v>0</v>
      </c>
      <c r="CE195" s="398">
        <f t="shared" si="319"/>
        <v>0</v>
      </c>
      <c r="CF195" s="398">
        <f t="shared" si="320"/>
        <v>0</v>
      </c>
      <c r="CG195" s="398">
        <f t="shared" si="321"/>
        <v>0</v>
      </c>
      <c r="CH195" s="398">
        <f t="shared" si="322"/>
        <v>0</v>
      </c>
      <c r="CI195" s="398">
        <f t="shared" si="323"/>
        <v>0</v>
      </c>
      <c r="CJ195" s="399"/>
      <c r="CK195" s="400" t="s">
        <v>339</v>
      </c>
      <c r="CL195" s="399">
        <f t="shared" si="324"/>
        <v>0</v>
      </c>
      <c r="CM195" s="399">
        <f t="shared" si="325"/>
        <v>0</v>
      </c>
      <c r="CN195" s="399">
        <f t="shared" si="326"/>
        <v>0</v>
      </c>
      <c r="CO195" s="399">
        <f t="shared" si="327"/>
        <v>0</v>
      </c>
      <c r="CP195" s="399">
        <f t="shared" si="328"/>
        <v>0</v>
      </c>
      <c r="CQ195" s="399">
        <f t="shared" si="329"/>
        <v>0</v>
      </c>
      <c r="CR195" s="399">
        <f t="shared" si="330"/>
        <v>0</v>
      </c>
      <c r="CS195" s="399">
        <f t="shared" si="331"/>
        <v>0</v>
      </c>
      <c r="CT195" s="399">
        <f t="shared" si="332"/>
        <v>0</v>
      </c>
      <c r="CU195" s="399">
        <f t="shared" si="333"/>
        <v>0</v>
      </c>
      <c r="CV195" s="399">
        <f t="shared" si="334"/>
        <v>0</v>
      </c>
      <c r="CW195" s="399">
        <f t="shared" si="335"/>
        <v>0</v>
      </c>
      <c r="CX195" s="399">
        <f t="shared" si="336"/>
        <v>0</v>
      </c>
      <c r="CY195" s="399">
        <f t="shared" si="337"/>
        <v>0</v>
      </c>
      <c r="CZ195" s="399">
        <f t="shared" si="338"/>
        <v>0</v>
      </c>
      <c r="DA195" s="399">
        <f t="shared" si="339"/>
        <v>0</v>
      </c>
      <c r="DB195" s="399">
        <f t="shared" si="340"/>
        <v>0</v>
      </c>
      <c r="DC195" s="399">
        <f t="shared" si="341"/>
        <v>0</v>
      </c>
      <c r="DD195" s="399">
        <f t="shared" si="342"/>
        <v>0</v>
      </c>
      <c r="DE195" s="399">
        <f t="shared" si="343"/>
        <v>0</v>
      </c>
      <c r="DF195" s="399">
        <f t="shared" si="239"/>
        <v>0</v>
      </c>
      <c r="DG195" s="399">
        <f t="shared" si="344"/>
        <v>0</v>
      </c>
      <c r="DH195" s="399">
        <f t="shared" si="240"/>
        <v>0</v>
      </c>
      <c r="DI195" s="399">
        <f t="shared" si="241"/>
        <v>0</v>
      </c>
      <c r="DJ195" s="399">
        <f t="shared" si="345"/>
        <v>0</v>
      </c>
      <c r="DK195" s="399">
        <f t="shared" si="236"/>
        <v>0</v>
      </c>
      <c r="DL195" s="399">
        <f t="shared" si="237"/>
        <v>0</v>
      </c>
      <c r="DM195" s="399">
        <f t="shared" si="347"/>
        <v>0</v>
      </c>
      <c r="DN195" s="399">
        <f t="shared" si="238"/>
        <v>0</v>
      </c>
      <c r="DO195" s="399">
        <f t="shared" si="346"/>
        <v>0</v>
      </c>
      <c r="DP195" s="398"/>
      <c r="DQ195" s="399"/>
      <c r="DR195" s="399"/>
      <c r="DS195" s="399">
        <f t="shared" si="235"/>
        <v>0</v>
      </c>
      <c r="DT195" s="399">
        <f t="shared" si="243"/>
        <v>0</v>
      </c>
      <c r="DU195" s="399"/>
      <c r="DV195" s="411"/>
      <c r="DW195" s="645"/>
    </row>
    <row r="196" spans="1:127" ht="20.100000000000001" hidden="1" customHeight="1">
      <c r="A196" s="663">
        <f t="shared" si="348"/>
        <v>17</v>
      </c>
      <c r="B196" s="664" t="s">
        <v>380</v>
      </c>
      <c r="C196" s="385" t="s">
        <v>353</v>
      </c>
      <c r="D196" s="385" t="s">
        <v>218</v>
      </c>
      <c r="E196" s="385">
        <v>2003</v>
      </c>
      <c r="F196" s="386"/>
      <c r="G196" s="387">
        <f t="shared" si="245"/>
        <v>8</v>
      </c>
      <c r="H196" s="387">
        <f t="shared" si="246"/>
        <v>0</v>
      </c>
      <c r="I196" s="387">
        <f t="shared" si="247"/>
        <v>8</v>
      </c>
      <c r="J196" s="388">
        <f t="shared" si="248"/>
        <v>0</v>
      </c>
      <c r="K196" s="389">
        <f t="shared" si="249"/>
        <v>0</v>
      </c>
      <c r="L196" s="390">
        <f t="shared" si="250"/>
        <v>0.25</v>
      </c>
      <c r="M196" s="391" t="str">
        <f t="shared" si="251"/>
        <v>II</v>
      </c>
      <c r="N196" s="389">
        <f t="shared" si="252"/>
        <v>0</v>
      </c>
      <c r="O196" s="388">
        <f t="shared" si="253"/>
        <v>0</v>
      </c>
      <c r="P196" s="388">
        <f t="shared" si="254"/>
        <v>0</v>
      </c>
      <c r="Q196" s="392">
        <f t="shared" si="255"/>
        <v>0</v>
      </c>
      <c r="R196" s="393">
        <f t="shared" si="256"/>
        <v>0</v>
      </c>
      <c r="S196" s="393">
        <f t="shared" si="257"/>
        <v>0</v>
      </c>
      <c r="T196" s="392">
        <f t="shared" si="258"/>
        <v>0</v>
      </c>
      <c r="U196" s="393">
        <f t="shared" si="259"/>
        <v>0</v>
      </c>
      <c r="V196" s="393">
        <f t="shared" si="260"/>
        <v>0</v>
      </c>
      <c r="W196" s="392">
        <f t="shared" si="261"/>
        <v>0</v>
      </c>
      <c r="X196" s="393">
        <f t="shared" si="262"/>
        <v>0</v>
      </c>
      <c r="Y196" s="393">
        <f t="shared" si="263"/>
        <v>0</v>
      </c>
      <c r="Z196" s="392">
        <f t="shared" si="264"/>
        <v>0</v>
      </c>
      <c r="AA196" s="393">
        <f t="shared" si="265"/>
        <v>0</v>
      </c>
      <c r="AB196" s="393">
        <f t="shared" si="266"/>
        <v>0</v>
      </c>
      <c r="AC196" s="392">
        <f t="shared" si="267"/>
        <v>0</v>
      </c>
      <c r="AD196" s="393">
        <f t="shared" si="268"/>
        <v>0</v>
      </c>
      <c r="AE196" s="394">
        <f t="shared" si="8"/>
        <v>2010</v>
      </c>
      <c r="AF196" s="393">
        <f t="shared" si="269"/>
        <v>0</v>
      </c>
      <c r="AG196" s="392">
        <f t="shared" si="270"/>
        <v>0</v>
      </c>
      <c r="AH196" s="388">
        <f t="shared" si="271"/>
        <v>0</v>
      </c>
      <c r="AI196" s="395">
        <f t="shared" si="272"/>
        <v>0</v>
      </c>
      <c r="AJ196" s="396">
        <f t="shared" si="273"/>
        <v>0</v>
      </c>
      <c r="AK196" s="388">
        <f t="shared" si="274"/>
        <v>0</v>
      </c>
      <c r="AL196" s="397">
        <f t="shared" si="275"/>
        <v>1</v>
      </c>
      <c r="AM196" s="393">
        <f t="shared" si="276"/>
        <v>12</v>
      </c>
      <c r="AN196" s="393">
        <f t="shared" si="277"/>
        <v>12</v>
      </c>
      <c r="AO196" s="393">
        <f t="shared" si="278"/>
        <v>12</v>
      </c>
      <c r="AP196" s="393">
        <f t="shared" si="279"/>
        <v>12</v>
      </c>
      <c r="AQ196" s="393">
        <f t="shared" si="280"/>
        <v>12</v>
      </c>
      <c r="AR196" s="393">
        <f t="shared" si="281"/>
        <v>12</v>
      </c>
      <c r="AS196" s="393">
        <f t="shared" si="282"/>
        <v>12</v>
      </c>
      <c r="AT196" s="393">
        <f t="shared" si="283"/>
        <v>12</v>
      </c>
      <c r="AU196" s="393">
        <f t="shared" si="284"/>
        <v>12</v>
      </c>
      <c r="AV196" s="393">
        <f t="shared" si="285"/>
        <v>12</v>
      </c>
      <c r="AW196" s="393">
        <f t="shared" si="286"/>
        <v>12</v>
      </c>
      <c r="AX196" s="393">
        <f t="shared" si="287"/>
        <v>12</v>
      </c>
      <c r="AY196" s="393">
        <f t="shared" si="288"/>
        <v>12</v>
      </c>
      <c r="AZ196" s="393">
        <f t="shared" si="289"/>
        <v>12</v>
      </c>
      <c r="BA196" s="393">
        <f t="shared" si="290"/>
        <v>12</v>
      </c>
      <c r="BB196" s="393">
        <f t="shared" si="291"/>
        <v>12</v>
      </c>
      <c r="BC196" s="393">
        <f t="shared" si="292"/>
        <v>12</v>
      </c>
      <c r="BD196" s="393">
        <f t="shared" si="242"/>
        <v>12</v>
      </c>
      <c r="BE196" s="393">
        <f t="shared" si="293"/>
        <v>12</v>
      </c>
      <c r="BF196" s="393">
        <f t="shared" si="294"/>
        <v>12</v>
      </c>
      <c r="BG196" s="393">
        <f t="shared" si="295"/>
        <v>12</v>
      </c>
      <c r="BH196" s="398">
        <f t="shared" si="296"/>
        <v>0</v>
      </c>
      <c r="BI196" s="398">
        <f t="shared" si="297"/>
        <v>0</v>
      </c>
      <c r="BJ196" s="398">
        <f t="shared" si="298"/>
        <v>0</v>
      </c>
      <c r="BK196" s="398">
        <f t="shared" si="299"/>
        <v>0</v>
      </c>
      <c r="BL196" s="398">
        <f t="shared" si="300"/>
        <v>0</v>
      </c>
      <c r="BM196" s="387">
        <f t="shared" si="301"/>
        <v>0</v>
      </c>
      <c r="BN196" s="398">
        <f t="shared" si="302"/>
        <v>0</v>
      </c>
      <c r="BO196" s="398">
        <f t="shared" si="303"/>
        <v>0</v>
      </c>
      <c r="BP196" s="398">
        <f t="shared" si="304"/>
        <v>0</v>
      </c>
      <c r="BQ196" s="398">
        <f t="shared" si="305"/>
        <v>0</v>
      </c>
      <c r="BR196" s="398">
        <f t="shared" si="306"/>
        <v>0</v>
      </c>
      <c r="BS196" s="398">
        <f t="shared" si="307"/>
        <v>0</v>
      </c>
      <c r="BT196" s="398">
        <f t="shared" si="308"/>
        <v>0</v>
      </c>
      <c r="BU196" s="398">
        <f t="shared" si="309"/>
        <v>0</v>
      </c>
      <c r="BV196" s="398">
        <f t="shared" si="310"/>
        <v>0</v>
      </c>
      <c r="BW196" s="398">
        <f t="shared" si="311"/>
        <v>0</v>
      </c>
      <c r="BX196" s="398">
        <f t="shared" si="312"/>
        <v>0</v>
      </c>
      <c r="BY196" s="398">
        <f t="shared" si="313"/>
        <v>0</v>
      </c>
      <c r="BZ196" s="398">
        <f t="shared" si="314"/>
        <v>0</v>
      </c>
      <c r="CA196" s="398">
        <f t="shared" si="315"/>
        <v>0</v>
      </c>
      <c r="CB196" s="398">
        <f t="shared" si="316"/>
        <v>0</v>
      </c>
      <c r="CC196" s="398">
        <f t="shared" si="317"/>
        <v>0</v>
      </c>
      <c r="CD196" s="398">
        <f t="shared" si="318"/>
        <v>0</v>
      </c>
      <c r="CE196" s="398">
        <f t="shared" si="319"/>
        <v>0</v>
      </c>
      <c r="CF196" s="398">
        <f t="shared" si="320"/>
        <v>0</v>
      </c>
      <c r="CG196" s="398">
        <f t="shared" si="321"/>
        <v>0</v>
      </c>
      <c r="CH196" s="398">
        <f t="shared" si="322"/>
        <v>0</v>
      </c>
      <c r="CI196" s="398">
        <f t="shared" si="323"/>
        <v>0</v>
      </c>
      <c r="CJ196" s="399"/>
      <c r="CK196" s="400" t="s">
        <v>339</v>
      </c>
      <c r="CL196" s="399">
        <f t="shared" si="324"/>
        <v>0</v>
      </c>
      <c r="CM196" s="399">
        <f t="shared" si="325"/>
        <v>0</v>
      </c>
      <c r="CN196" s="399">
        <f t="shared" si="326"/>
        <v>0</v>
      </c>
      <c r="CO196" s="399">
        <f t="shared" si="327"/>
        <v>0</v>
      </c>
      <c r="CP196" s="399">
        <f t="shared" si="328"/>
        <v>0</v>
      </c>
      <c r="CQ196" s="399">
        <f t="shared" si="329"/>
        <v>0</v>
      </c>
      <c r="CR196" s="399">
        <f t="shared" si="330"/>
        <v>0</v>
      </c>
      <c r="CS196" s="399">
        <f t="shared" si="331"/>
        <v>0</v>
      </c>
      <c r="CT196" s="399">
        <f t="shared" si="332"/>
        <v>0</v>
      </c>
      <c r="CU196" s="399">
        <f t="shared" si="333"/>
        <v>0</v>
      </c>
      <c r="CV196" s="399">
        <f t="shared" si="334"/>
        <v>0</v>
      </c>
      <c r="CW196" s="399">
        <f t="shared" si="335"/>
        <v>0</v>
      </c>
      <c r="CX196" s="399">
        <f t="shared" si="336"/>
        <v>0</v>
      </c>
      <c r="CY196" s="399">
        <f t="shared" si="337"/>
        <v>0</v>
      </c>
      <c r="CZ196" s="399">
        <f t="shared" si="338"/>
        <v>0</v>
      </c>
      <c r="DA196" s="399">
        <f t="shared" si="339"/>
        <v>0</v>
      </c>
      <c r="DB196" s="399">
        <f t="shared" si="340"/>
        <v>0</v>
      </c>
      <c r="DC196" s="399">
        <f t="shared" si="341"/>
        <v>0</v>
      </c>
      <c r="DD196" s="399">
        <f t="shared" si="342"/>
        <v>0</v>
      </c>
      <c r="DE196" s="399">
        <f t="shared" si="343"/>
        <v>0</v>
      </c>
      <c r="DF196" s="399">
        <f t="shared" si="239"/>
        <v>0</v>
      </c>
      <c r="DG196" s="399">
        <f t="shared" si="344"/>
        <v>0</v>
      </c>
      <c r="DH196" s="399">
        <f t="shared" si="240"/>
        <v>0</v>
      </c>
      <c r="DI196" s="399">
        <f t="shared" si="241"/>
        <v>0</v>
      </c>
      <c r="DJ196" s="399">
        <f t="shared" si="345"/>
        <v>0</v>
      </c>
      <c r="DK196" s="399">
        <f t="shared" si="236"/>
        <v>0</v>
      </c>
      <c r="DL196" s="399">
        <f t="shared" si="237"/>
        <v>0</v>
      </c>
      <c r="DM196" s="399">
        <f t="shared" si="347"/>
        <v>0</v>
      </c>
      <c r="DN196" s="399">
        <f t="shared" si="238"/>
        <v>0</v>
      </c>
      <c r="DO196" s="399">
        <f t="shared" si="346"/>
        <v>0</v>
      </c>
      <c r="DP196" s="398"/>
      <c r="DQ196" s="399"/>
      <c r="DR196" s="399"/>
      <c r="DS196" s="399">
        <f t="shared" si="235"/>
        <v>0</v>
      </c>
      <c r="DT196" s="399">
        <f t="shared" si="243"/>
        <v>0</v>
      </c>
      <c r="DU196" s="399"/>
      <c r="DV196" s="411"/>
      <c r="DW196" s="645"/>
    </row>
    <row r="197" spans="1:127" ht="20.100000000000001" hidden="1" customHeight="1">
      <c r="A197" s="663">
        <f t="shared" si="348"/>
        <v>18</v>
      </c>
      <c r="B197" s="664" t="s">
        <v>380</v>
      </c>
      <c r="C197" s="385" t="s">
        <v>353</v>
      </c>
      <c r="D197" s="385" t="s">
        <v>218</v>
      </c>
      <c r="E197" s="385">
        <v>2003</v>
      </c>
      <c r="F197" s="386"/>
      <c r="G197" s="387">
        <f t="shared" si="245"/>
        <v>8</v>
      </c>
      <c r="H197" s="387">
        <f t="shared" si="246"/>
        <v>0</v>
      </c>
      <c r="I197" s="387">
        <f t="shared" si="247"/>
        <v>8</v>
      </c>
      <c r="J197" s="388">
        <f t="shared" si="248"/>
        <v>0</v>
      </c>
      <c r="K197" s="389">
        <f t="shared" si="249"/>
        <v>0</v>
      </c>
      <c r="L197" s="390">
        <f t="shared" si="250"/>
        <v>0.25</v>
      </c>
      <c r="M197" s="391" t="str">
        <f t="shared" si="251"/>
        <v>II</v>
      </c>
      <c r="N197" s="389">
        <f t="shared" si="252"/>
        <v>0</v>
      </c>
      <c r="O197" s="388">
        <f t="shared" si="253"/>
        <v>0</v>
      </c>
      <c r="P197" s="388">
        <f t="shared" si="254"/>
        <v>0</v>
      </c>
      <c r="Q197" s="392">
        <f t="shared" si="255"/>
        <v>0</v>
      </c>
      <c r="R197" s="393">
        <f t="shared" si="256"/>
        <v>0</v>
      </c>
      <c r="S197" s="393">
        <f t="shared" si="257"/>
        <v>0</v>
      </c>
      <c r="T197" s="392">
        <f t="shared" si="258"/>
        <v>0</v>
      </c>
      <c r="U197" s="393">
        <f t="shared" si="259"/>
        <v>0</v>
      </c>
      <c r="V197" s="393">
        <f t="shared" si="260"/>
        <v>0</v>
      </c>
      <c r="W197" s="392">
        <f t="shared" si="261"/>
        <v>0</v>
      </c>
      <c r="X197" s="393">
        <f t="shared" si="262"/>
        <v>0</v>
      </c>
      <c r="Y197" s="393">
        <f t="shared" si="263"/>
        <v>0</v>
      </c>
      <c r="Z197" s="392">
        <f t="shared" si="264"/>
        <v>0</v>
      </c>
      <c r="AA197" s="393">
        <f t="shared" si="265"/>
        <v>0</v>
      </c>
      <c r="AB197" s="393">
        <f t="shared" si="266"/>
        <v>0</v>
      </c>
      <c r="AC197" s="392">
        <f t="shared" si="267"/>
        <v>0</v>
      </c>
      <c r="AD197" s="393">
        <f t="shared" si="268"/>
        <v>0</v>
      </c>
      <c r="AE197" s="394">
        <f t="shared" si="8"/>
        <v>2010</v>
      </c>
      <c r="AF197" s="393">
        <f t="shared" si="269"/>
        <v>0</v>
      </c>
      <c r="AG197" s="392">
        <f t="shared" si="270"/>
        <v>0</v>
      </c>
      <c r="AH197" s="388">
        <f t="shared" si="271"/>
        <v>0</v>
      </c>
      <c r="AI197" s="395">
        <f t="shared" si="272"/>
        <v>0</v>
      </c>
      <c r="AJ197" s="396">
        <f t="shared" si="273"/>
        <v>0</v>
      </c>
      <c r="AK197" s="388">
        <f t="shared" si="274"/>
        <v>0</v>
      </c>
      <c r="AL197" s="397">
        <f t="shared" si="275"/>
        <v>1</v>
      </c>
      <c r="AM197" s="393">
        <f t="shared" si="276"/>
        <v>12</v>
      </c>
      <c r="AN197" s="393">
        <f t="shared" si="277"/>
        <v>12</v>
      </c>
      <c r="AO197" s="393">
        <f t="shared" si="278"/>
        <v>12</v>
      </c>
      <c r="AP197" s="393">
        <f t="shared" si="279"/>
        <v>12</v>
      </c>
      <c r="AQ197" s="393">
        <f t="shared" si="280"/>
        <v>12</v>
      </c>
      <c r="AR197" s="393">
        <f t="shared" si="281"/>
        <v>12</v>
      </c>
      <c r="AS197" s="393">
        <f t="shared" si="282"/>
        <v>12</v>
      </c>
      <c r="AT197" s="393">
        <f t="shared" si="283"/>
        <v>12</v>
      </c>
      <c r="AU197" s="393">
        <f t="shared" si="284"/>
        <v>12</v>
      </c>
      <c r="AV197" s="393">
        <f t="shared" si="285"/>
        <v>12</v>
      </c>
      <c r="AW197" s="393">
        <f t="shared" si="286"/>
        <v>12</v>
      </c>
      <c r="AX197" s="393">
        <f t="shared" si="287"/>
        <v>12</v>
      </c>
      <c r="AY197" s="393">
        <f t="shared" si="288"/>
        <v>12</v>
      </c>
      <c r="AZ197" s="393">
        <f t="shared" si="289"/>
        <v>12</v>
      </c>
      <c r="BA197" s="393">
        <f t="shared" si="290"/>
        <v>12</v>
      </c>
      <c r="BB197" s="393">
        <f t="shared" si="291"/>
        <v>12</v>
      </c>
      <c r="BC197" s="393">
        <f t="shared" si="292"/>
        <v>12</v>
      </c>
      <c r="BD197" s="393">
        <f t="shared" si="242"/>
        <v>12</v>
      </c>
      <c r="BE197" s="393">
        <f t="shared" si="293"/>
        <v>12</v>
      </c>
      <c r="BF197" s="393">
        <f t="shared" si="294"/>
        <v>12</v>
      </c>
      <c r="BG197" s="393">
        <f t="shared" si="295"/>
        <v>12</v>
      </c>
      <c r="BH197" s="398">
        <f t="shared" si="296"/>
        <v>0</v>
      </c>
      <c r="BI197" s="398">
        <f t="shared" si="297"/>
        <v>0</v>
      </c>
      <c r="BJ197" s="398">
        <f t="shared" si="298"/>
        <v>0</v>
      </c>
      <c r="BK197" s="398">
        <f t="shared" si="299"/>
        <v>0</v>
      </c>
      <c r="BL197" s="398">
        <f t="shared" si="300"/>
        <v>0</v>
      </c>
      <c r="BM197" s="387">
        <f t="shared" si="301"/>
        <v>0</v>
      </c>
      <c r="BN197" s="398">
        <f t="shared" si="302"/>
        <v>0</v>
      </c>
      <c r="BO197" s="398">
        <f t="shared" si="303"/>
        <v>0</v>
      </c>
      <c r="BP197" s="398">
        <f t="shared" si="304"/>
        <v>0</v>
      </c>
      <c r="BQ197" s="398">
        <f t="shared" si="305"/>
        <v>0</v>
      </c>
      <c r="BR197" s="398">
        <f t="shared" si="306"/>
        <v>0</v>
      </c>
      <c r="BS197" s="398">
        <f t="shared" si="307"/>
        <v>0</v>
      </c>
      <c r="BT197" s="398">
        <f t="shared" si="308"/>
        <v>0</v>
      </c>
      <c r="BU197" s="398">
        <f t="shared" si="309"/>
        <v>0</v>
      </c>
      <c r="BV197" s="398">
        <f t="shared" si="310"/>
        <v>0</v>
      </c>
      <c r="BW197" s="398">
        <f t="shared" si="311"/>
        <v>0</v>
      </c>
      <c r="BX197" s="398">
        <f t="shared" si="312"/>
        <v>0</v>
      </c>
      <c r="BY197" s="398">
        <f t="shared" si="313"/>
        <v>0</v>
      </c>
      <c r="BZ197" s="398">
        <f t="shared" si="314"/>
        <v>0</v>
      </c>
      <c r="CA197" s="398">
        <f t="shared" si="315"/>
        <v>0</v>
      </c>
      <c r="CB197" s="398">
        <f t="shared" si="316"/>
        <v>0</v>
      </c>
      <c r="CC197" s="398">
        <f t="shared" si="317"/>
        <v>0</v>
      </c>
      <c r="CD197" s="398">
        <f t="shared" si="318"/>
        <v>0</v>
      </c>
      <c r="CE197" s="398">
        <f t="shared" si="319"/>
        <v>0</v>
      </c>
      <c r="CF197" s="398">
        <f t="shared" si="320"/>
        <v>0</v>
      </c>
      <c r="CG197" s="398">
        <f t="shared" si="321"/>
        <v>0</v>
      </c>
      <c r="CH197" s="398">
        <f t="shared" si="322"/>
        <v>0</v>
      </c>
      <c r="CI197" s="398">
        <f t="shared" si="323"/>
        <v>0</v>
      </c>
      <c r="CJ197" s="399"/>
      <c r="CK197" s="400" t="s">
        <v>339</v>
      </c>
      <c r="CL197" s="399">
        <f t="shared" si="324"/>
        <v>0</v>
      </c>
      <c r="CM197" s="399">
        <f t="shared" si="325"/>
        <v>0</v>
      </c>
      <c r="CN197" s="399">
        <f t="shared" si="326"/>
        <v>0</v>
      </c>
      <c r="CO197" s="399">
        <f t="shared" si="327"/>
        <v>0</v>
      </c>
      <c r="CP197" s="399">
        <f t="shared" si="328"/>
        <v>0</v>
      </c>
      <c r="CQ197" s="399">
        <f t="shared" si="329"/>
        <v>0</v>
      </c>
      <c r="CR197" s="399">
        <f t="shared" si="330"/>
        <v>0</v>
      </c>
      <c r="CS197" s="399">
        <f t="shared" si="331"/>
        <v>0</v>
      </c>
      <c r="CT197" s="399">
        <f t="shared" si="332"/>
        <v>0</v>
      </c>
      <c r="CU197" s="399">
        <f t="shared" si="333"/>
        <v>0</v>
      </c>
      <c r="CV197" s="399">
        <f t="shared" si="334"/>
        <v>0</v>
      </c>
      <c r="CW197" s="399">
        <f t="shared" si="335"/>
        <v>0</v>
      </c>
      <c r="CX197" s="399">
        <f t="shared" si="336"/>
        <v>0</v>
      </c>
      <c r="CY197" s="399">
        <f t="shared" si="337"/>
        <v>0</v>
      </c>
      <c r="CZ197" s="399">
        <f t="shared" si="338"/>
        <v>0</v>
      </c>
      <c r="DA197" s="399">
        <f t="shared" si="339"/>
        <v>0</v>
      </c>
      <c r="DB197" s="399">
        <f t="shared" si="340"/>
        <v>0</v>
      </c>
      <c r="DC197" s="399">
        <f t="shared" si="341"/>
        <v>0</v>
      </c>
      <c r="DD197" s="399">
        <f t="shared" si="342"/>
        <v>0</v>
      </c>
      <c r="DE197" s="399">
        <f t="shared" si="343"/>
        <v>0</v>
      </c>
      <c r="DF197" s="399">
        <f t="shared" si="239"/>
        <v>0</v>
      </c>
      <c r="DG197" s="399">
        <f t="shared" si="344"/>
        <v>0</v>
      </c>
      <c r="DH197" s="399">
        <f t="shared" si="240"/>
        <v>0</v>
      </c>
      <c r="DI197" s="399">
        <f t="shared" si="241"/>
        <v>0</v>
      </c>
      <c r="DJ197" s="399">
        <f t="shared" si="345"/>
        <v>0</v>
      </c>
      <c r="DK197" s="399">
        <f t="shared" si="236"/>
        <v>0</v>
      </c>
      <c r="DL197" s="399">
        <f t="shared" si="237"/>
        <v>0</v>
      </c>
      <c r="DM197" s="399">
        <f t="shared" si="347"/>
        <v>0</v>
      </c>
      <c r="DN197" s="399">
        <f t="shared" si="238"/>
        <v>0</v>
      </c>
      <c r="DO197" s="399">
        <f t="shared" si="346"/>
        <v>0</v>
      </c>
      <c r="DP197" s="398"/>
      <c r="DQ197" s="399"/>
      <c r="DR197" s="399"/>
      <c r="DS197" s="399">
        <f t="shared" si="235"/>
        <v>0</v>
      </c>
      <c r="DT197" s="399">
        <f t="shared" si="243"/>
        <v>0</v>
      </c>
      <c r="DU197" s="399"/>
      <c r="DV197" s="411"/>
      <c r="DW197" s="645"/>
    </row>
    <row r="198" spans="1:127" ht="20.100000000000001" hidden="1" customHeight="1">
      <c r="A198" s="663">
        <f t="shared" si="348"/>
        <v>19</v>
      </c>
      <c r="B198" s="664" t="s">
        <v>380</v>
      </c>
      <c r="C198" s="385" t="s">
        <v>353</v>
      </c>
      <c r="D198" s="385" t="s">
        <v>218</v>
      </c>
      <c r="E198" s="385">
        <v>2003</v>
      </c>
      <c r="F198" s="386"/>
      <c r="G198" s="387">
        <f t="shared" si="245"/>
        <v>8</v>
      </c>
      <c r="H198" s="387">
        <f t="shared" si="246"/>
        <v>0</v>
      </c>
      <c r="I198" s="387">
        <f t="shared" si="247"/>
        <v>8</v>
      </c>
      <c r="J198" s="388">
        <f t="shared" si="248"/>
        <v>0</v>
      </c>
      <c r="K198" s="389">
        <f t="shared" si="249"/>
        <v>0</v>
      </c>
      <c r="L198" s="390">
        <f t="shared" si="250"/>
        <v>0.25</v>
      </c>
      <c r="M198" s="391" t="str">
        <f t="shared" si="251"/>
        <v>II</v>
      </c>
      <c r="N198" s="389">
        <f t="shared" si="252"/>
        <v>0</v>
      </c>
      <c r="O198" s="388">
        <f t="shared" si="253"/>
        <v>0</v>
      </c>
      <c r="P198" s="388">
        <f t="shared" si="254"/>
        <v>0</v>
      </c>
      <c r="Q198" s="392">
        <f t="shared" si="255"/>
        <v>0</v>
      </c>
      <c r="R198" s="393">
        <f t="shared" si="256"/>
        <v>0</v>
      </c>
      <c r="S198" s="393">
        <f t="shared" si="257"/>
        <v>0</v>
      </c>
      <c r="T198" s="392">
        <f t="shared" si="258"/>
        <v>0</v>
      </c>
      <c r="U198" s="393">
        <f t="shared" si="259"/>
        <v>0</v>
      </c>
      <c r="V198" s="393">
        <f t="shared" si="260"/>
        <v>0</v>
      </c>
      <c r="W198" s="392">
        <f t="shared" si="261"/>
        <v>0</v>
      </c>
      <c r="X198" s="393">
        <f t="shared" si="262"/>
        <v>0</v>
      </c>
      <c r="Y198" s="393">
        <f t="shared" si="263"/>
        <v>0</v>
      </c>
      <c r="Z198" s="392">
        <f t="shared" si="264"/>
        <v>0</v>
      </c>
      <c r="AA198" s="393">
        <f t="shared" si="265"/>
        <v>0</v>
      </c>
      <c r="AB198" s="393">
        <f t="shared" si="266"/>
        <v>0</v>
      </c>
      <c r="AC198" s="392">
        <f t="shared" si="267"/>
        <v>0</v>
      </c>
      <c r="AD198" s="393">
        <f t="shared" si="268"/>
        <v>0</v>
      </c>
      <c r="AE198" s="394">
        <f t="shared" si="8"/>
        <v>2010</v>
      </c>
      <c r="AF198" s="393">
        <f t="shared" si="269"/>
        <v>0</v>
      </c>
      <c r="AG198" s="392">
        <f t="shared" si="270"/>
        <v>0</v>
      </c>
      <c r="AH198" s="388">
        <f t="shared" si="271"/>
        <v>0</v>
      </c>
      <c r="AI198" s="395">
        <f t="shared" si="272"/>
        <v>0</v>
      </c>
      <c r="AJ198" s="396">
        <f t="shared" si="273"/>
        <v>0</v>
      </c>
      <c r="AK198" s="388">
        <f t="shared" si="274"/>
        <v>0</v>
      </c>
      <c r="AL198" s="397">
        <f t="shared" si="275"/>
        <v>1</v>
      </c>
      <c r="AM198" s="393">
        <f t="shared" si="276"/>
        <v>12</v>
      </c>
      <c r="AN198" s="393">
        <f t="shared" si="277"/>
        <v>12</v>
      </c>
      <c r="AO198" s="393">
        <f t="shared" si="278"/>
        <v>12</v>
      </c>
      <c r="AP198" s="393">
        <f t="shared" si="279"/>
        <v>12</v>
      </c>
      <c r="AQ198" s="393">
        <f t="shared" si="280"/>
        <v>12</v>
      </c>
      <c r="AR198" s="393">
        <f t="shared" si="281"/>
        <v>12</v>
      </c>
      <c r="AS198" s="393">
        <f t="shared" si="282"/>
        <v>12</v>
      </c>
      <c r="AT198" s="393">
        <f t="shared" si="283"/>
        <v>12</v>
      </c>
      <c r="AU198" s="393">
        <f t="shared" si="284"/>
        <v>12</v>
      </c>
      <c r="AV198" s="393">
        <f t="shared" si="285"/>
        <v>12</v>
      </c>
      <c r="AW198" s="393">
        <f t="shared" si="286"/>
        <v>12</v>
      </c>
      <c r="AX198" s="393">
        <f t="shared" si="287"/>
        <v>12</v>
      </c>
      <c r="AY198" s="393">
        <f t="shared" si="288"/>
        <v>12</v>
      </c>
      <c r="AZ198" s="393">
        <f t="shared" si="289"/>
        <v>12</v>
      </c>
      <c r="BA198" s="393">
        <f t="shared" si="290"/>
        <v>12</v>
      </c>
      <c r="BB198" s="393">
        <f t="shared" si="291"/>
        <v>12</v>
      </c>
      <c r="BC198" s="393">
        <f t="shared" si="292"/>
        <v>12</v>
      </c>
      <c r="BD198" s="393">
        <f t="shared" si="242"/>
        <v>12</v>
      </c>
      <c r="BE198" s="393">
        <f t="shared" si="293"/>
        <v>12</v>
      </c>
      <c r="BF198" s="393">
        <f t="shared" si="294"/>
        <v>12</v>
      </c>
      <c r="BG198" s="393">
        <f t="shared" si="295"/>
        <v>12</v>
      </c>
      <c r="BH198" s="398">
        <f t="shared" si="296"/>
        <v>0</v>
      </c>
      <c r="BI198" s="398">
        <f t="shared" si="297"/>
        <v>0</v>
      </c>
      <c r="BJ198" s="398">
        <f t="shared" si="298"/>
        <v>0</v>
      </c>
      <c r="BK198" s="398">
        <f t="shared" si="299"/>
        <v>0</v>
      </c>
      <c r="BL198" s="398">
        <f t="shared" si="300"/>
        <v>0</v>
      </c>
      <c r="BM198" s="387">
        <f t="shared" si="301"/>
        <v>0</v>
      </c>
      <c r="BN198" s="398">
        <f t="shared" si="302"/>
        <v>0</v>
      </c>
      <c r="BO198" s="398">
        <f t="shared" si="303"/>
        <v>0</v>
      </c>
      <c r="BP198" s="398">
        <f t="shared" si="304"/>
        <v>0</v>
      </c>
      <c r="BQ198" s="398">
        <f t="shared" si="305"/>
        <v>0</v>
      </c>
      <c r="BR198" s="398">
        <f t="shared" si="306"/>
        <v>0</v>
      </c>
      <c r="BS198" s="398">
        <f t="shared" si="307"/>
        <v>0</v>
      </c>
      <c r="BT198" s="398">
        <f t="shared" si="308"/>
        <v>0</v>
      </c>
      <c r="BU198" s="398">
        <f t="shared" si="309"/>
        <v>0</v>
      </c>
      <c r="BV198" s="398">
        <f t="shared" si="310"/>
        <v>0</v>
      </c>
      <c r="BW198" s="398">
        <f t="shared" si="311"/>
        <v>0</v>
      </c>
      <c r="BX198" s="398">
        <f t="shared" si="312"/>
        <v>0</v>
      </c>
      <c r="BY198" s="398">
        <f t="shared" si="313"/>
        <v>0</v>
      </c>
      <c r="BZ198" s="398">
        <f t="shared" si="314"/>
        <v>0</v>
      </c>
      <c r="CA198" s="398">
        <f t="shared" si="315"/>
        <v>0</v>
      </c>
      <c r="CB198" s="398">
        <f t="shared" si="316"/>
        <v>0</v>
      </c>
      <c r="CC198" s="398">
        <f t="shared" si="317"/>
        <v>0</v>
      </c>
      <c r="CD198" s="398">
        <f t="shared" si="318"/>
        <v>0</v>
      </c>
      <c r="CE198" s="398">
        <f t="shared" si="319"/>
        <v>0</v>
      </c>
      <c r="CF198" s="398">
        <f t="shared" si="320"/>
        <v>0</v>
      </c>
      <c r="CG198" s="398">
        <f t="shared" si="321"/>
        <v>0</v>
      </c>
      <c r="CH198" s="398">
        <f t="shared" si="322"/>
        <v>0</v>
      </c>
      <c r="CI198" s="398">
        <f t="shared" si="323"/>
        <v>0</v>
      </c>
      <c r="CJ198" s="399"/>
      <c r="CK198" s="400" t="s">
        <v>339</v>
      </c>
      <c r="CL198" s="399">
        <f t="shared" si="324"/>
        <v>0</v>
      </c>
      <c r="CM198" s="399">
        <f t="shared" si="325"/>
        <v>0</v>
      </c>
      <c r="CN198" s="399">
        <f t="shared" si="326"/>
        <v>0</v>
      </c>
      <c r="CO198" s="399">
        <f t="shared" si="327"/>
        <v>0</v>
      </c>
      <c r="CP198" s="399">
        <f t="shared" si="328"/>
        <v>0</v>
      </c>
      <c r="CQ198" s="399">
        <f t="shared" si="329"/>
        <v>0</v>
      </c>
      <c r="CR198" s="399">
        <f t="shared" si="330"/>
        <v>0</v>
      </c>
      <c r="CS198" s="399">
        <f t="shared" si="331"/>
        <v>0</v>
      </c>
      <c r="CT198" s="399">
        <f t="shared" si="332"/>
        <v>0</v>
      </c>
      <c r="CU198" s="399">
        <f t="shared" si="333"/>
        <v>0</v>
      </c>
      <c r="CV198" s="399">
        <f t="shared" si="334"/>
        <v>0</v>
      </c>
      <c r="CW198" s="399">
        <f t="shared" si="335"/>
        <v>0</v>
      </c>
      <c r="CX198" s="399">
        <f t="shared" si="336"/>
        <v>0</v>
      </c>
      <c r="CY198" s="399">
        <f t="shared" si="337"/>
        <v>0</v>
      </c>
      <c r="CZ198" s="399">
        <f t="shared" si="338"/>
        <v>0</v>
      </c>
      <c r="DA198" s="399">
        <f t="shared" si="339"/>
        <v>0</v>
      </c>
      <c r="DB198" s="399">
        <f t="shared" si="340"/>
        <v>0</v>
      </c>
      <c r="DC198" s="399">
        <f t="shared" si="341"/>
        <v>0</v>
      </c>
      <c r="DD198" s="399">
        <f t="shared" si="342"/>
        <v>0</v>
      </c>
      <c r="DE198" s="399">
        <f t="shared" si="343"/>
        <v>0</v>
      </c>
      <c r="DF198" s="399">
        <f t="shared" si="239"/>
        <v>0</v>
      </c>
      <c r="DG198" s="399">
        <f t="shared" si="344"/>
        <v>0</v>
      </c>
      <c r="DH198" s="399">
        <f t="shared" si="240"/>
        <v>0</v>
      </c>
      <c r="DI198" s="399">
        <f t="shared" si="241"/>
        <v>0</v>
      </c>
      <c r="DJ198" s="399">
        <f t="shared" si="345"/>
        <v>0</v>
      </c>
      <c r="DK198" s="399">
        <f t="shared" si="236"/>
        <v>0</v>
      </c>
      <c r="DL198" s="399">
        <f t="shared" si="237"/>
        <v>0</v>
      </c>
      <c r="DM198" s="399">
        <f t="shared" si="347"/>
        <v>0</v>
      </c>
      <c r="DN198" s="399">
        <f t="shared" si="238"/>
        <v>0</v>
      </c>
      <c r="DO198" s="399">
        <f t="shared" si="346"/>
        <v>0</v>
      </c>
      <c r="DP198" s="398"/>
      <c r="DQ198" s="399"/>
      <c r="DR198" s="399"/>
      <c r="DS198" s="399">
        <f t="shared" si="235"/>
        <v>0</v>
      </c>
      <c r="DT198" s="399">
        <f t="shared" si="243"/>
        <v>0</v>
      </c>
      <c r="DU198" s="399"/>
      <c r="DV198" s="411"/>
      <c r="DW198" s="645"/>
    </row>
    <row r="199" spans="1:127" ht="20.100000000000001" hidden="1" customHeight="1">
      <c r="A199" s="663">
        <f t="shared" si="348"/>
        <v>20</v>
      </c>
      <c r="B199" s="664" t="s">
        <v>380</v>
      </c>
      <c r="C199" s="385" t="s">
        <v>353</v>
      </c>
      <c r="D199" s="385" t="s">
        <v>218</v>
      </c>
      <c r="E199" s="385">
        <v>2003</v>
      </c>
      <c r="F199" s="386"/>
      <c r="G199" s="387">
        <f t="shared" si="245"/>
        <v>8</v>
      </c>
      <c r="H199" s="387">
        <f t="shared" si="246"/>
        <v>0</v>
      </c>
      <c r="I199" s="387">
        <f t="shared" si="247"/>
        <v>8</v>
      </c>
      <c r="J199" s="388">
        <f t="shared" si="248"/>
        <v>0</v>
      </c>
      <c r="K199" s="389">
        <f t="shared" si="249"/>
        <v>0</v>
      </c>
      <c r="L199" s="390">
        <f t="shared" si="250"/>
        <v>0.25</v>
      </c>
      <c r="M199" s="391" t="str">
        <f t="shared" si="251"/>
        <v>II</v>
      </c>
      <c r="N199" s="389">
        <f t="shared" si="252"/>
        <v>0</v>
      </c>
      <c r="O199" s="388">
        <f t="shared" si="253"/>
        <v>0</v>
      </c>
      <c r="P199" s="388">
        <f t="shared" si="254"/>
        <v>0</v>
      </c>
      <c r="Q199" s="392">
        <f t="shared" si="255"/>
        <v>0</v>
      </c>
      <c r="R199" s="393">
        <f t="shared" si="256"/>
        <v>0</v>
      </c>
      <c r="S199" s="393">
        <f t="shared" si="257"/>
        <v>0</v>
      </c>
      <c r="T199" s="392">
        <f t="shared" si="258"/>
        <v>0</v>
      </c>
      <c r="U199" s="393">
        <f t="shared" si="259"/>
        <v>0</v>
      </c>
      <c r="V199" s="393">
        <f t="shared" si="260"/>
        <v>0</v>
      </c>
      <c r="W199" s="392">
        <f t="shared" si="261"/>
        <v>0</v>
      </c>
      <c r="X199" s="393">
        <f t="shared" si="262"/>
        <v>0</v>
      </c>
      <c r="Y199" s="393">
        <f t="shared" si="263"/>
        <v>0</v>
      </c>
      <c r="Z199" s="392">
        <f t="shared" si="264"/>
        <v>0</v>
      </c>
      <c r="AA199" s="393">
        <f t="shared" si="265"/>
        <v>0</v>
      </c>
      <c r="AB199" s="393">
        <f t="shared" si="266"/>
        <v>0</v>
      </c>
      <c r="AC199" s="392">
        <f t="shared" si="267"/>
        <v>0</v>
      </c>
      <c r="AD199" s="393">
        <f t="shared" si="268"/>
        <v>0</v>
      </c>
      <c r="AE199" s="394">
        <f t="shared" si="8"/>
        <v>2010</v>
      </c>
      <c r="AF199" s="393">
        <f t="shared" si="269"/>
        <v>0</v>
      </c>
      <c r="AG199" s="392">
        <f t="shared" si="270"/>
        <v>0</v>
      </c>
      <c r="AH199" s="388">
        <f t="shared" si="271"/>
        <v>0</v>
      </c>
      <c r="AI199" s="395">
        <f t="shared" si="272"/>
        <v>0</v>
      </c>
      <c r="AJ199" s="396">
        <f t="shared" si="273"/>
        <v>0</v>
      </c>
      <c r="AK199" s="388">
        <f t="shared" si="274"/>
        <v>0</v>
      </c>
      <c r="AL199" s="397">
        <f t="shared" si="275"/>
        <v>1</v>
      </c>
      <c r="AM199" s="393">
        <f t="shared" si="276"/>
        <v>12</v>
      </c>
      <c r="AN199" s="393">
        <f t="shared" si="277"/>
        <v>12</v>
      </c>
      <c r="AO199" s="393">
        <f t="shared" si="278"/>
        <v>12</v>
      </c>
      <c r="AP199" s="393">
        <f t="shared" si="279"/>
        <v>12</v>
      </c>
      <c r="AQ199" s="393">
        <f t="shared" si="280"/>
        <v>12</v>
      </c>
      <c r="AR199" s="393">
        <f t="shared" si="281"/>
        <v>12</v>
      </c>
      <c r="AS199" s="393">
        <f t="shared" si="282"/>
        <v>12</v>
      </c>
      <c r="AT199" s="393">
        <f t="shared" si="283"/>
        <v>12</v>
      </c>
      <c r="AU199" s="393">
        <f t="shared" si="284"/>
        <v>12</v>
      </c>
      <c r="AV199" s="393">
        <f t="shared" si="285"/>
        <v>12</v>
      </c>
      <c r="AW199" s="393">
        <f t="shared" si="286"/>
        <v>12</v>
      </c>
      <c r="AX199" s="393">
        <f t="shared" si="287"/>
        <v>12</v>
      </c>
      <c r="AY199" s="393">
        <f t="shared" si="288"/>
        <v>12</v>
      </c>
      <c r="AZ199" s="393">
        <f t="shared" si="289"/>
        <v>12</v>
      </c>
      <c r="BA199" s="393">
        <f t="shared" si="290"/>
        <v>12</v>
      </c>
      <c r="BB199" s="393">
        <f t="shared" si="291"/>
        <v>12</v>
      </c>
      <c r="BC199" s="393">
        <f t="shared" si="292"/>
        <v>12</v>
      </c>
      <c r="BD199" s="393">
        <f t="shared" si="242"/>
        <v>12</v>
      </c>
      <c r="BE199" s="393">
        <f t="shared" si="293"/>
        <v>12</v>
      </c>
      <c r="BF199" s="393">
        <f t="shared" si="294"/>
        <v>12</v>
      </c>
      <c r="BG199" s="393">
        <f t="shared" si="295"/>
        <v>12</v>
      </c>
      <c r="BH199" s="398">
        <f t="shared" si="296"/>
        <v>0</v>
      </c>
      <c r="BI199" s="398">
        <f t="shared" si="297"/>
        <v>0</v>
      </c>
      <c r="BJ199" s="398">
        <f t="shared" si="298"/>
        <v>0</v>
      </c>
      <c r="BK199" s="398">
        <f t="shared" si="299"/>
        <v>0</v>
      </c>
      <c r="BL199" s="398">
        <f t="shared" si="300"/>
        <v>0</v>
      </c>
      <c r="BM199" s="387">
        <f t="shared" si="301"/>
        <v>0</v>
      </c>
      <c r="BN199" s="398">
        <f t="shared" si="302"/>
        <v>0</v>
      </c>
      <c r="BO199" s="398">
        <f t="shared" si="303"/>
        <v>0</v>
      </c>
      <c r="BP199" s="398">
        <f t="shared" si="304"/>
        <v>0</v>
      </c>
      <c r="BQ199" s="398">
        <f t="shared" si="305"/>
        <v>0</v>
      </c>
      <c r="BR199" s="398">
        <f t="shared" si="306"/>
        <v>0</v>
      </c>
      <c r="BS199" s="398">
        <f t="shared" si="307"/>
        <v>0</v>
      </c>
      <c r="BT199" s="398">
        <f t="shared" si="308"/>
        <v>0</v>
      </c>
      <c r="BU199" s="398">
        <f t="shared" si="309"/>
        <v>0</v>
      </c>
      <c r="BV199" s="398">
        <f t="shared" si="310"/>
        <v>0</v>
      </c>
      <c r="BW199" s="398">
        <f t="shared" si="311"/>
        <v>0</v>
      </c>
      <c r="BX199" s="398">
        <f t="shared" si="312"/>
        <v>0</v>
      </c>
      <c r="BY199" s="398">
        <f t="shared" si="313"/>
        <v>0</v>
      </c>
      <c r="BZ199" s="398">
        <f t="shared" si="314"/>
        <v>0</v>
      </c>
      <c r="CA199" s="398">
        <f t="shared" si="315"/>
        <v>0</v>
      </c>
      <c r="CB199" s="398">
        <f t="shared" si="316"/>
        <v>0</v>
      </c>
      <c r="CC199" s="398">
        <f t="shared" si="317"/>
        <v>0</v>
      </c>
      <c r="CD199" s="398">
        <f t="shared" si="318"/>
        <v>0</v>
      </c>
      <c r="CE199" s="398">
        <f t="shared" si="319"/>
        <v>0</v>
      </c>
      <c r="CF199" s="398">
        <f t="shared" si="320"/>
        <v>0</v>
      </c>
      <c r="CG199" s="398">
        <f t="shared" si="321"/>
        <v>0</v>
      </c>
      <c r="CH199" s="398">
        <f t="shared" si="322"/>
        <v>0</v>
      </c>
      <c r="CI199" s="398">
        <f t="shared" si="323"/>
        <v>0</v>
      </c>
      <c r="CJ199" s="399"/>
      <c r="CK199" s="400" t="s">
        <v>339</v>
      </c>
      <c r="CL199" s="399">
        <f t="shared" si="324"/>
        <v>0</v>
      </c>
      <c r="CM199" s="399">
        <f t="shared" si="325"/>
        <v>0</v>
      </c>
      <c r="CN199" s="399">
        <f t="shared" si="326"/>
        <v>0</v>
      </c>
      <c r="CO199" s="399">
        <f t="shared" si="327"/>
        <v>0</v>
      </c>
      <c r="CP199" s="399">
        <f t="shared" si="328"/>
        <v>0</v>
      </c>
      <c r="CQ199" s="399">
        <f t="shared" si="329"/>
        <v>0</v>
      </c>
      <c r="CR199" s="399">
        <f t="shared" si="330"/>
        <v>0</v>
      </c>
      <c r="CS199" s="399">
        <f t="shared" si="331"/>
        <v>0</v>
      </c>
      <c r="CT199" s="399">
        <f t="shared" si="332"/>
        <v>0</v>
      </c>
      <c r="CU199" s="399">
        <f t="shared" si="333"/>
        <v>0</v>
      </c>
      <c r="CV199" s="399">
        <f t="shared" si="334"/>
        <v>0</v>
      </c>
      <c r="CW199" s="399">
        <f t="shared" si="335"/>
        <v>0</v>
      </c>
      <c r="CX199" s="399">
        <f t="shared" si="336"/>
        <v>0</v>
      </c>
      <c r="CY199" s="399">
        <f t="shared" si="337"/>
        <v>0</v>
      </c>
      <c r="CZ199" s="399">
        <f t="shared" si="338"/>
        <v>0</v>
      </c>
      <c r="DA199" s="399">
        <f t="shared" si="339"/>
        <v>0</v>
      </c>
      <c r="DB199" s="399">
        <f t="shared" si="340"/>
        <v>0</v>
      </c>
      <c r="DC199" s="399">
        <f t="shared" si="341"/>
        <v>0</v>
      </c>
      <c r="DD199" s="399">
        <f t="shared" si="342"/>
        <v>0</v>
      </c>
      <c r="DE199" s="399">
        <f t="shared" si="343"/>
        <v>0</v>
      </c>
      <c r="DF199" s="399">
        <f t="shared" si="239"/>
        <v>0</v>
      </c>
      <c r="DG199" s="399">
        <f t="shared" si="344"/>
        <v>0</v>
      </c>
      <c r="DH199" s="399">
        <f t="shared" si="240"/>
        <v>0</v>
      </c>
      <c r="DI199" s="399">
        <f t="shared" si="241"/>
        <v>0</v>
      </c>
      <c r="DJ199" s="399">
        <f t="shared" si="345"/>
        <v>0</v>
      </c>
      <c r="DK199" s="399">
        <f t="shared" si="236"/>
        <v>0</v>
      </c>
      <c r="DL199" s="399">
        <f t="shared" si="237"/>
        <v>0</v>
      </c>
      <c r="DM199" s="399">
        <f t="shared" si="347"/>
        <v>0</v>
      </c>
      <c r="DN199" s="399">
        <f t="shared" si="238"/>
        <v>0</v>
      </c>
      <c r="DO199" s="399">
        <f t="shared" si="346"/>
        <v>0</v>
      </c>
      <c r="DP199" s="398"/>
      <c r="DQ199" s="399"/>
      <c r="DR199" s="399"/>
      <c r="DS199" s="399">
        <f t="shared" si="235"/>
        <v>0</v>
      </c>
      <c r="DT199" s="399">
        <f t="shared" si="243"/>
        <v>0</v>
      </c>
      <c r="DU199" s="399"/>
      <c r="DV199" s="411"/>
      <c r="DW199" s="645"/>
    </row>
    <row r="200" spans="1:127" ht="20.100000000000001" hidden="1" customHeight="1">
      <c r="A200" s="663">
        <f t="shared" si="348"/>
        <v>21</v>
      </c>
      <c r="B200" s="664" t="s">
        <v>380</v>
      </c>
      <c r="C200" s="385" t="s">
        <v>353</v>
      </c>
      <c r="D200" s="385" t="s">
        <v>218</v>
      </c>
      <c r="E200" s="385">
        <v>2003</v>
      </c>
      <c r="F200" s="386"/>
      <c r="G200" s="387">
        <f t="shared" si="245"/>
        <v>8</v>
      </c>
      <c r="H200" s="387">
        <f t="shared" si="246"/>
        <v>0</v>
      </c>
      <c r="I200" s="387">
        <f t="shared" si="247"/>
        <v>8</v>
      </c>
      <c r="J200" s="388">
        <f t="shared" si="248"/>
        <v>0</v>
      </c>
      <c r="K200" s="389">
        <f t="shared" si="249"/>
        <v>0</v>
      </c>
      <c r="L200" s="390">
        <f t="shared" si="250"/>
        <v>0.25</v>
      </c>
      <c r="M200" s="391" t="str">
        <f t="shared" si="251"/>
        <v>II</v>
      </c>
      <c r="N200" s="389">
        <f t="shared" si="252"/>
        <v>0</v>
      </c>
      <c r="O200" s="388">
        <f t="shared" si="253"/>
        <v>0</v>
      </c>
      <c r="P200" s="388">
        <f t="shared" si="254"/>
        <v>0</v>
      </c>
      <c r="Q200" s="392">
        <f t="shared" si="255"/>
        <v>0</v>
      </c>
      <c r="R200" s="393">
        <f t="shared" si="256"/>
        <v>0</v>
      </c>
      <c r="S200" s="393">
        <f t="shared" si="257"/>
        <v>0</v>
      </c>
      <c r="T200" s="392">
        <f t="shared" si="258"/>
        <v>0</v>
      </c>
      <c r="U200" s="393">
        <f t="shared" si="259"/>
        <v>0</v>
      </c>
      <c r="V200" s="393">
        <f t="shared" si="260"/>
        <v>0</v>
      </c>
      <c r="W200" s="392">
        <f t="shared" si="261"/>
        <v>0</v>
      </c>
      <c r="X200" s="393">
        <f t="shared" si="262"/>
        <v>0</v>
      </c>
      <c r="Y200" s="393">
        <f t="shared" si="263"/>
        <v>0</v>
      </c>
      <c r="Z200" s="392">
        <f t="shared" si="264"/>
        <v>0</v>
      </c>
      <c r="AA200" s="393">
        <f t="shared" si="265"/>
        <v>0</v>
      </c>
      <c r="AB200" s="393">
        <f t="shared" si="266"/>
        <v>0</v>
      </c>
      <c r="AC200" s="392">
        <f t="shared" si="267"/>
        <v>0</v>
      </c>
      <c r="AD200" s="393">
        <f t="shared" si="268"/>
        <v>0</v>
      </c>
      <c r="AE200" s="394">
        <f t="shared" si="8"/>
        <v>2010</v>
      </c>
      <c r="AF200" s="393">
        <f t="shared" si="269"/>
        <v>0</v>
      </c>
      <c r="AG200" s="392">
        <f t="shared" si="270"/>
        <v>0</v>
      </c>
      <c r="AH200" s="388">
        <f t="shared" si="271"/>
        <v>0</v>
      </c>
      <c r="AI200" s="395">
        <f t="shared" si="272"/>
        <v>0</v>
      </c>
      <c r="AJ200" s="396">
        <f t="shared" si="273"/>
        <v>0</v>
      </c>
      <c r="AK200" s="388">
        <f t="shared" si="274"/>
        <v>0</v>
      </c>
      <c r="AL200" s="397">
        <f t="shared" si="275"/>
        <v>1</v>
      </c>
      <c r="AM200" s="393">
        <f t="shared" si="276"/>
        <v>12</v>
      </c>
      <c r="AN200" s="393">
        <f t="shared" si="277"/>
        <v>12</v>
      </c>
      <c r="AO200" s="393">
        <f t="shared" si="278"/>
        <v>12</v>
      </c>
      <c r="AP200" s="393">
        <f t="shared" si="279"/>
        <v>12</v>
      </c>
      <c r="AQ200" s="393">
        <f t="shared" si="280"/>
        <v>12</v>
      </c>
      <c r="AR200" s="393">
        <f t="shared" si="281"/>
        <v>12</v>
      </c>
      <c r="AS200" s="393">
        <f t="shared" si="282"/>
        <v>12</v>
      </c>
      <c r="AT200" s="393">
        <f t="shared" si="283"/>
        <v>12</v>
      </c>
      <c r="AU200" s="393">
        <f t="shared" si="284"/>
        <v>12</v>
      </c>
      <c r="AV200" s="393">
        <f t="shared" si="285"/>
        <v>12</v>
      </c>
      <c r="AW200" s="393">
        <f t="shared" si="286"/>
        <v>12</v>
      </c>
      <c r="AX200" s="393">
        <f t="shared" si="287"/>
        <v>12</v>
      </c>
      <c r="AY200" s="393">
        <f t="shared" si="288"/>
        <v>12</v>
      </c>
      <c r="AZ200" s="393">
        <f t="shared" si="289"/>
        <v>12</v>
      </c>
      <c r="BA200" s="393">
        <f t="shared" si="290"/>
        <v>12</v>
      </c>
      <c r="BB200" s="393">
        <f t="shared" si="291"/>
        <v>12</v>
      </c>
      <c r="BC200" s="393">
        <f t="shared" si="292"/>
        <v>12</v>
      </c>
      <c r="BD200" s="393">
        <f t="shared" si="242"/>
        <v>12</v>
      </c>
      <c r="BE200" s="393">
        <f t="shared" si="293"/>
        <v>12</v>
      </c>
      <c r="BF200" s="393">
        <f t="shared" si="294"/>
        <v>12</v>
      </c>
      <c r="BG200" s="393">
        <f t="shared" si="295"/>
        <v>12</v>
      </c>
      <c r="BH200" s="398">
        <f t="shared" si="296"/>
        <v>0</v>
      </c>
      <c r="BI200" s="398">
        <f t="shared" si="297"/>
        <v>0</v>
      </c>
      <c r="BJ200" s="398">
        <f t="shared" si="298"/>
        <v>0</v>
      </c>
      <c r="BK200" s="398">
        <f t="shared" si="299"/>
        <v>0</v>
      </c>
      <c r="BL200" s="398">
        <f t="shared" si="300"/>
        <v>0</v>
      </c>
      <c r="BM200" s="387">
        <f t="shared" si="301"/>
        <v>0</v>
      </c>
      <c r="BN200" s="398">
        <f t="shared" si="302"/>
        <v>0</v>
      </c>
      <c r="BO200" s="398">
        <f t="shared" si="303"/>
        <v>0</v>
      </c>
      <c r="BP200" s="398">
        <f t="shared" si="304"/>
        <v>0</v>
      </c>
      <c r="BQ200" s="398">
        <f t="shared" si="305"/>
        <v>0</v>
      </c>
      <c r="BR200" s="398">
        <f t="shared" si="306"/>
        <v>0</v>
      </c>
      <c r="BS200" s="398">
        <f t="shared" si="307"/>
        <v>0</v>
      </c>
      <c r="BT200" s="398">
        <f t="shared" si="308"/>
        <v>0</v>
      </c>
      <c r="BU200" s="398">
        <f t="shared" si="309"/>
        <v>0</v>
      </c>
      <c r="BV200" s="398">
        <f t="shared" si="310"/>
        <v>0</v>
      </c>
      <c r="BW200" s="398">
        <f t="shared" si="311"/>
        <v>0</v>
      </c>
      <c r="BX200" s="398">
        <f t="shared" si="312"/>
        <v>0</v>
      </c>
      <c r="BY200" s="398">
        <f t="shared" si="313"/>
        <v>0</v>
      </c>
      <c r="BZ200" s="398">
        <f t="shared" si="314"/>
        <v>0</v>
      </c>
      <c r="CA200" s="398">
        <f t="shared" si="315"/>
        <v>0</v>
      </c>
      <c r="CB200" s="398">
        <f t="shared" si="316"/>
        <v>0</v>
      </c>
      <c r="CC200" s="398">
        <f t="shared" si="317"/>
        <v>0</v>
      </c>
      <c r="CD200" s="398">
        <f t="shared" si="318"/>
        <v>0</v>
      </c>
      <c r="CE200" s="398">
        <f t="shared" si="319"/>
        <v>0</v>
      </c>
      <c r="CF200" s="398">
        <f t="shared" si="320"/>
        <v>0</v>
      </c>
      <c r="CG200" s="398">
        <f t="shared" si="321"/>
        <v>0</v>
      </c>
      <c r="CH200" s="398">
        <f t="shared" si="322"/>
        <v>0</v>
      </c>
      <c r="CI200" s="398">
        <f t="shared" si="323"/>
        <v>0</v>
      </c>
      <c r="CJ200" s="399"/>
      <c r="CK200" s="400" t="s">
        <v>339</v>
      </c>
      <c r="CL200" s="399">
        <f t="shared" si="324"/>
        <v>0</v>
      </c>
      <c r="CM200" s="399">
        <f t="shared" si="325"/>
        <v>0</v>
      </c>
      <c r="CN200" s="399">
        <f t="shared" si="326"/>
        <v>0</v>
      </c>
      <c r="CO200" s="399">
        <f t="shared" si="327"/>
        <v>0</v>
      </c>
      <c r="CP200" s="399">
        <f t="shared" si="328"/>
        <v>0</v>
      </c>
      <c r="CQ200" s="399">
        <f t="shared" si="329"/>
        <v>0</v>
      </c>
      <c r="CR200" s="399">
        <f t="shared" si="330"/>
        <v>0</v>
      </c>
      <c r="CS200" s="399">
        <f t="shared" si="331"/>
        <v>0</v>
      </c>
      <c r="CT200" s="399">
        <f t="shared" si="332"/>
        <v>0</v>
      </c>
      <c r="CU200" s="399">
        <f t="shared" si="333"/>
        <v>0</v>
      </c>
      <c r="CV200" s="399">
        <f t="shared" si="334"/>
        <v>0</v>
      </c>
      <c r="CW200" s="399">
        <f t="shared" si="335"/>
        <v>0</v>
      </c>
      <c r="CX200" s="399">
        <f t="shared" si="336"/>
        <v>0</v>
      </c>
      <c r="CY200" s="399">
        <f t="shared" si="337"/>
        <v>0</v>
      </c>
      <c r="CZ200" s="399">
        <f t="shared" si="338"/>
        <v>0</v>
      </c>
      <c r="DA200" s="399">
        <f t="shared" si="339"/>
        <v>0</v>
      </c>
      <c r="DB200" s="399">
        <f t="shared" si="340"/>
        <v>0</v>
      </c>
      <c r="DC200" s="399">
        <f t="shared" si="341"/>
        <v>0</v>
      </c>
      <c r="DD200" s="399">
        <f t="shared" si="342"/>
        <v>0</v>
      </c>
      <c r="DE200" s="399">
        <f t="shared" si="343"/>
        <v>0</v>
      </c>
      <c r="DF200" s="399">
        <f t="shared" si="239"/>
        <v>0</v>
      </c>
      <c r="DG200" s="399">
        <f t="shared" si="344"/>
        <v>0</v>
      </c>
      <c r="DH200" s="399">
        <f t="shared" si="240"/>
        <v>0</v>
      </c>
      <c r="DI200" s="399">
        <f t="shared" si="241"/>
        <v>0</v>
      </c>
      <c r="DJ200" s="399">
        <f t="shared" si="345"/>
        <v>0</v>
      </c>
      <c r="DK200" s="399">
        <f t="shared" si="236"/>
        <v>0</v>
      </c>
      <c r="DL200" s="399">
        <f t="shared" si="237"/>
        <v>0</v>
      </c>
      <c r="DM200" s="399">
        <f t="shared" si="347"/>
        <v>0</v>
      </c>
      <c r="DN200" s="399">
        <f t="shared" si="238"/>
        <v>0</v>
      </c>
      <c r="DO200" s="399">
        <f t="shared" si="346"/>
        <v>0</v>
      </c>
      <c r="DP200" s="398"/>
      <c r="DQ200" s="399"/>
      <c r="DR200" s="399"/>
      <c r="DS200" s="399">
        <f t="shared" si="235"/>
        <v>0</v>
      </c>
      <c r="DT200" s="399">
        <f t="shared" si="243"/>
        <v>0</v>
      </c>
      <c r="DU200" s="399"/>
      <c r="DV200" s="411"/>
      <c r="DW200" s="645"/>
    </row>
    <row r="201" spans="1:127" ht="20.100000000000001" hidden="1" customHeight="1">
      <c r="A201" s="663">
        <f t="shared" si="348"/>
        <v>22</v>
      </c>
      <c r="B201" s="664" t="s">
        <v>380</v>
      </c>
      <c r="C201" s="385" t="s">
        <v>353</v>
      </c>
      <c r="D201" s="385" t="s">
        <v>218</v>
      </c>
      <c r="E201" s="385">
        <v>2003</v>
      </c>
      <c r="F201" s="386"/>
      <c r="G201" s="387">
        <f t="shared" si="245"/>
        <v>8</v>
      </c>
      <c r="H201" s="387">
        <f t="shared" si="246"/>
        <v>0</v>
      </c>
      <c r="I201" s="387">
        <f t="shared" si="247"/>
        <v>8</v>
      </c>
      <c r="J201" s="388">
        <f t="shared" si="248"/>
        <v>0</v>
      </c>
      <c r="K201" s="389">
        <f t="shared" si="249"/>
        <v>0</v>
      </c>
      <c r="L201" s="390">
        <f t="shared" si="250"/>
        <v>0.25</v>
      </c>
      <c r="M201" s="391" t="str">
        <f t="shared" si="251"/>
        <v>II</v>
      </c>
      <c r="N201" s="389">
        <f t="shared" si="252"/>
        <v>0</v>
      </c>
      <c r="O201" s="388">
        <f t="shared" si="253"/>
        <v>0</v>
      </c>
      <c r="P201" s="388">
        <f t="shared" si="254"/>
        <v>0</v>
      </c>
      <c r="Q201" s="392">
        <f t="shared" si="255"/>
        <v>0</v>
      </c>
      <c r="R201" s="393">
        <f t="shared" si="256"/>
        <v>0</v>
      </c>
      <c r="S201" s="393">
        <f t="shared" si="257"/>
        <v>0</v>
      </c>
      <c r="T201" s="392">
        <f t="shared" si="258"/>
        <v>0</v>
      </c>
      <c r="U201" s="393">
        <f t="shared" si="259"/>
        <v>0</v>
      </c>
      <c r="V201" s="393">
        <f t="shared" si="260"/>
        <v>0</v>
      </c>
      <c r="W201" s="392">
        <f t="shared" si="261"/>
        <v>0</v>
      </c>
      <c r="X201" s="393">
        <f t="shared" si="262"/>
        <v>0</v>
      </c>
      <c r="Y201" s="393">
        <f t="shared" si="263"/>
        <v>0</v>
      </c>
      <c r="Z201" s="392">
        <f t="shared" si="264"/>
        <v>0</v>
      </c>
      <c r="AA201" s="393">
        <f t="shared" si="265"/>
        <v>0</v>
      </c>
      <c r="AB201" s="393">
        <f t="shared" si="266"/>
        <v>0</v>
      </c>
      <c r="AC201" s="392">
        <f t="shared" si="267"/>
        <v>0</v>
      </c>
      <c r="AD201" s="393">
        <f t="shared" si="268"/>
        <v>0</v>
      </c>
      <c r="AE201" s="394">
        <f t="shared" si="8"/>
        <v>2010</v>
      </c>
      <c r="AF201" s="393">
        <f t="shared" si="269"/>
        <v>0</v>
      </c>
      <c r="AG201" s="392">
        <f t="shared" si="270"/>
        <v>0</v>
      </c>
      <c r="AH201" s="388">
        <f t="shared" si="271"/>
        <v>0</v>
      </c>
      <c r="AI201" s="395">
        <f t="shared" si="272"/>
        <v>0</v>
      </c>
      <c r="AJ201" s="396">
        <f t="shared" si="273"/>
        <v>0</v>
      </c>
      <c r="AK201" s="388">
        <f t="shared" si="274"/>
        <v>0</v>
      </c>
      <c r="AL201" s="397">
        <f t="shared" si="275"/>
        <v>1</v>
      </c>
      <c r="AM201" s="393">
        <f t="shared" si="276"/>
        <v>12</v>
      </c>
      <c r="AN201" s="393">
        <f t="shared" si="277"/>
        <v>12</v>
      </c>
      <c r="AO201" s="393">
        <f t="shared" si="278"/>
        <v>12</v>
      </c>
      <c r="AP201" s="393">
        <f t="shared" si="279"/>
        <v>12</v>
      </c>
      <c r="AQ201" s="393">
        <f t="shared" si="280"/>
        <v>12</v>
      </c>
      <c r="AR201" s="393">
        <f t="shared" si="281"/>
        <v>12</v>
      </c>
      <c r="AS201" s="393">
        <f t="shared" si="282"/>
        <v>12</v>
      </c>
      <c r="AT201" s="393">
        <f t="shared" si="283"/>
        <v>12</v>
      </c>
      <c r="AU201" s="393">
        <f t="shared" si="284"/>
        <v>12</v>
      </c>
      <c r="AV201" s="393">
        <f t="shared" si="285"/>
        <v>12</v>
      </c>
      <c r="AW201" s="393">
        <f t="shared" si="286"/>
        <v>12</v>
      </c>
      <c r="AX201" s="393">
        <f t="shared" si="287"/>
        <v>12</v>
      </c>
      <c r="AY201" s="393">
        <f t="shared" si="288"/>
        <v>12</v>
      </c>
      <c r="AZ201" s="393">
        <f t="shared" si="289"/>
        <v>12</v>
      </c>
      <c r="BA201" s="393">
        <f t="shared" si="290"/>
        <v>12</v>
      </c>
      <c r="BB201" s="393">
        <f t="shared" si="291"/>
        <v>12</v>
      </c>
      <c r="BC201" s="393">
        <f t="shared" si="292"/>
        <v>12</v>
      </c>
      <c r="BD201" s="393">
        <f t="shared" si="242"/>
        <v>12</v>
      </c>
      <c r="BE201" s="393">
        <f t="shared" si="293"/>
        <v>12</v>
      </c>
      <c r="BF201" s="393">
        <f t="shared" si="294"/>
        <v>12</v>
      </c>
      <c r="BG201" s="393">
        <f t="shared" si="295"/>
        <v>12</v>
      </c>
      <c r="BH201" s="398">
        <f t="shared" si="296"/>
        <v>0</v>
      </c>
      <c r="BI201" s="398">
        <f t="shared" si="297"/>
        <v>0</v>
      </c>
      <c r="BJ201" s="398">
        <f t="shared" si="298"/>
        <v>0</v>
      </c>
      <c r="BK201" s="398">
        <f t="shared" si="299"/>
        <v>0</v>
      </c>
      <c r="BL201" s="398">
        <f t="shared" si="300"/>
        <v>0</v>
      </c>
      <c r="BM201" s="387">
        <f t="shared" si="301"/>
        <v>0</v>
      </c>
      <c r="BN201" s="398">
        <f t="shared" si="302"/>
        <v>0</v>
      </c>
      <c r="BO201" s="398">
        <f t="shared" si="303"/>
        <v>0</v>
      </c>
      <c r="BP201" s="398">
        <f t="shared" si="304"/>
        <v>0</v>
      </c>
      <c r="BQ201" s="398">
        <f t="shared" si="305"/>
        <v>0</v>
      </c>
      <c r="BR201" s="398">
        <f t="shared" si="306"/>
        <v>0</v>
      </c>
      <c r="BS201" s="398">
        <f t="shared" si="307"/>
        <v>0</v>
      </c>
      <c r="BT201" s="398">
        <f t="shared" si="308"/>
        <v>0</v>
      </c>
      <c r="BU201" s="398">
        <f t="shared" si="309"/>
        <v>0</v>
      </c>
      <c r="BV201" s="398">
        <f t="shared" si="310"/>
        <v>0</v>
      </c>
      <c r="BW201" s="398">
        <f t="shared" si="311"/>
        <v>0</v>
      </c>
      <c r="BX201" s="398">
        <f t="shared" si="312"/>
        <v>0</v>
      </c>
      <c r="BY201" s="398">
        <f t="shared" si="313"/>
        <v>0</v>
      </c>
      <c r="BZ201" s="398">
        <f t="shared" si="314"/>
        <v>0</v>
      </c>
      <c r="CA201" s="398">
        <f t="shared" si="315"/>
        <v>0</v>
      </c>
      <c r="CB201" s="398">
        <f t="shared" si="316"/>
        <v>0</v>
      </c>
      <c r="CC201" s="398">
        <f t="shared" si="317"/>
        <v>0</v>
      </c>
      <c r="CD201" s="398">
        <f t="shared" si="318"/>
        <v>0</v>
      </c>
      <c r="CE201" s="398">
        <f t="shared" si="319"/>
        <v>0</v>
      </c>
      <c r="CF201" s="398">
        <f t="shared" si="320"/>
        <v>0</v>
      </c>
      <c r="CG201" s="398">
        <f t="shared" si="321"/>
        <v>0</v>
      </c>
      <c r="CH201" s="398">
        <f t="shared" si="322"/>
        <v>0</v>
      </c>
      <c r="CI201" s="398">
        <f t="shared" si="323"/>
        <v>0</v>
      </c>
      <c r="CJ201" s="399"/>
      <c r="CK201" s="400" t="s">
        <v>339</v>
      </c>
      <c r="CL201" s="399">
        <f t="shared" si="324"/>
        <v>0</v>
      </c>
      <c r="CM201" s="399">
        <f t="shared" si="325"/>
        <v>0</v>
      </c>
      <c r="CN201" s="399">
        <f t="shared" si="326"/>
        <v>0</v>
      </c>
      <c r="CO201" s="399">
        <f t="shared" si="327"/>
        <v>0</v>
      </c>
      <c r="CP201" s="399">
        <f t="shared" si="328"/>
        <v>0</v>
      </c>
      <c r="CQ201" s="399">
        <f t="shared" si="329"/>
        <v>0</v>
      </c>
      <c r="CR201" s="399">
        <f t="shared" si="330"/>
        <v>0</v>
      </c>
      <c r="CS201" s="399">
        <f t="shared" si="331"/>
        <v>0</v>
      </c>
      <c r="CT201" s="399">
        <f t="shared" si="332"/>
        <v>0</v>
      </c>
      <c r="CU201" s="399">
        <f t="shared" si="333"/>
        <v>0</v>
      </c>
      <c r="CV201" s="399">
        <f t="shared" si="334"/>
        <v>0</v>
      </c>
      <c r="CW201" s="399">
        <f t="shared" si="335"/>
        <v>0</v>
      </c>
      <c r="CX201" s="399">
        <f t="shared" si="336"/>
        <v>0</v>
      </c>
      <c r="CY201" s="399">
        <f t="shared" si="337"/>
        <v>0</v>
      </c>
      <c r="CZ201" s="399">
        <f t="shared" si="338"/>
        <v>0</v>
      </c>
      <c r="DA201" s="399">
        <f t="shared" si="339"/>
        <v>0</v>
      </c>
      <c r="DB201" s="399">
        <f t="shared" si="340"/>
        <v>0</v>
      </c>
      <c r="DC201" s="399">
        <f t="shared" si="341"/>
        <v>0</v>
      </c>
      <c r="DD201" s="399">
        <f t="shared" si="342"/>
        <v>0</v>
      </c>
      <c r="DE201" s="399">
        <f t="shared" si="343"/>
        <v>0</v>
      </c>
      <c r="DF201" s="399">
        <f t="shared" si="239"/>
        <v>0</v>
      </c>
      <c r="DG201" s="399">
        <f t="shared" si="344"/>
        <v>0</v>
      </c>
      <c r="DH201" s="399">
        <f t="shared" si="240"/>
        <v>0</v>
      </c>
      <c r="DI201" s="399">
        <f t="shared" si="241"/>
        <v>0</v>
      </c>
      <c r="DJ201" s="399">
        <f t="shared" si="345"/>
        <v>0</v>
      </c>
      <c r="DK201" s="399">
        <f t="shared" si="236"/>
        <v>0</v>
      </c>
      <c r="DL201" s="399">
        <f t="shared" si="237"/>
        <v>0</v>
      </c>
      <c r="DM201" s="399">
        <f t="shared" si="347"/>
        <v>0</v>
      </c>
      <c r="DN201" s="399">
        <f t="shared" si="238"/>
        <v>0</v>
      </c>
      <c r="DO201" s="399">
        <f t="shared" si="346"/>
        <v>0</v>
      </c>
      <c r="DP201" s="398"/>
      <c r="DQ201" s="399"/>
      <c r="DR201" s="399"/>
      <c r="DS201" s="399">
        <f t="shared" ref="DS201:DS264" si="349">+F201/8</f>
        <v>0</v>
      </c>
      <c r="DT201" s="399">
        <f t="shared" si="243"/>
        <v>0</v>
      </c>
      <c r="DU201" s="399"/>
      <c r="DV201" s="411"/>
      <c r="DW201" s="645"/>
    </row>
    <row r="202" spans="1:127" ht="20.100000000000001" hidden="1" customHeight="1">
      <c r="A202" s="663">
        <f t="shared" si="348"/>
        <v>23</v>
      </c>
      <c r="B202" s="664" t="s">
        <v>380</v>
      </c>
      <c r="C202" s="385" t="s">
        <v>353</v>
      </c>
      <c r="D202" s="385" t="s">
        <v>218</v>
      </c>
      <c r="E202" s="385">
        <v>2003</v>
      </c>
      <c r="F202" s="386"/>
      <c r="G202" s="387">
        <f t="shared" si="245"/>
        <v>8</v>
      </c>
      <c r="H202" s="387">
        <f t="shared" si="246"/>
        <v>0</v>
      </c>
      <c r="I202" s="387">
        <f t="shared" si="247"/>
        <v>8</v>
      </c>
      <c r="J202" s="388">
        <f t="shared" si="248"/>
        <v>0</v>
      </c>
      <c r="K202" s="389">
        <f t="shared" si="249"/>
        <v>0</v>
      </c>
      <c r="L202" s="390">
        <f t="shared" si="250"/>
        <v>0.25</v>
      </c>
      <c r="M202" s="391" t="str">
        <f t="shared" si="251"/>
        <v>II</v>
      </c>
      <c r="N202" s="389">
        <f t="shared" si="252"/>
        <v>0</v>
      </c>
      <c r="O202" s="388">
        <f t="shared" si="253"/>
        <v>0</v>
      </c>
      <c r="P202" s="388">
        <f t="shared" si="254"/>
        <v>0</v>
      </c>
      <c r="Q202" s="392">
        <f t="shared" si="255"/>
        <v>0</v>
      </c>
      <c r="R202" s="393">
        <f t="shared" si="256"/>
        <v>0</v>
      </c>
      <c r="S202" s="393">
        <f t="shared" si="257"/>
        <v>0</v>
      </c>
      <c r="T202" s="392">
        <f t="shared" si="258"/>
        <v>0</v>
      </c>
      <c r="U202" s="393">
        <f t="shared" si="259"/>
        <v>0</v>
      </c>
      <c r="V202" s="393">
        <f t="shared" si="260"/>
        <v>0</v>
      </c>
      <c r="W202" s="392">
        <f t="shared" si="261"/>
        <v>0</v>
      </c>
      <c r="X202" s="393">
        <f t="shared" si="262"/>
        <v>0</v>
      </c>
      <c r="Y202" s="393">
        <f t="shared" si="263"/>
        <v>0</v>
      </c>
      <c r="Z202" s="392">
        <f t="shared" si="264"/>
        <v>0</v>
      </c>
      <c r="AA202" s="393">
        <f t="shared" si="265"/>
        <v>0</v>
      </c>
      <c r="AB202" s="393">
        <f t="shared" si="266"/>
        <v>0</v>
      </c>
      <c r="AC202" s="392">
        <f t="shared" si="267"/>
        <v>0</v>
      </c>
      <c r="AD202" s="393">
        <f t="shared" si="268"/>
        <v>0</v>
      </c>
      <c r="AE202" s="394">
        <f t="shared" si="8"/>
        <v>2010</v>
      </c>
      <c r="AF202" s="393">
        <f t="shared" si="269"/>
        <v>0</v>
      </c>
      <c r="AG202" s="392">
        <f t="shared" si="270"/>
        <v>0</v>
      </c>
      <c r="AH202" s="388">
        <f t="shared" si="271"/>
        <v>0</v>
      </c>
      <c r="AI202" s="395">
        <f t="shared" si="272"/>
        <v>0</v>
      </c>
      <c r="AJ202" s="396">
        <f t="shared" si="273"/>
        <v>0</v>
      </c>
      <c r="AK202" s="388">
        <f t="shared" si="274"/>
        <v>0</v>
      </c>
      <c r="AL202" s="397">
        <f t="shared" si="275"/>
        <v>1</v>
      </c>
      <c r="AM202" s="393">
        <f t="shared" si="276"/>
        <v>12</v>
      </c>
      <c r="AN202" s="393">
        <f t="shared" si="277"/>
        <v>12</v>
      </c>
      <c r="AO202" s="393">
        <f t="shared" si="278"/>
        <v>12</v>
      </c>
      <c r="AP202" s="393">
        <f t="shared" si="279"/>
        <v>12</v>
      </c>
      <c r="AQ202" s="393">
        <f t="shared" si="280"/>
        <v>12</v>
      </c>
      <c r="AR202" s="393">
        <f t="shared" si="281"/>
        <v>12</v>
      </c>
      <c r="AS202" s="393">
        <f t="shared" si="282"/>
        <v>12</v>
      </c>
      <c r="AT202" s="393">
        <f t="shared" si="283"/>
        <v>12</v>
      </c>
      <c r="AU202" s="393">
        <f t="shared" si="284"/>
        <v>12</v>
      </c>
      <c r="AV202" s="393">
        <f t="shared" si="285"/>
        <v>12</v>
      </c>
      <c r="AW202" s="393">
        <f t="shared" si="286"/>
        <v>12</v>
      </c>
      <c r="AX202" s="393">
        <f t="shared" si="287"/>
        <v>12</v>
      </c>
      <c r="AY202" s="393">
        <f t="shared" si="288"/>
        <v>12</v>
      </c>
      <c r="AZ202" s="393">
        <f t="shared" si="289"/>
        <v>12</v>
      </c>
      <c r="BA202" s="393">
        <f t="shared" si="290"/>
        <v>12</v>
      </c>
      <c r="BB202" s="393">
        <f t="shared" si="291"/>
        <v>12</v>
      </c>
      <c r="BC202" s="393">
        <f t="shared" si="292"/>
        <v>12</v>
      </c>
      <c r="BD202" s="393">
        <f t="shared" si="242"/>
        <v>12</v>
      </c>
      <c r="BE202" s="393">
        <f t="shared" si="293"/>
        <v>12</v>
      </c>
      <c r="BF202" s="393">
        <f t="shared" si="294"/>
        <v>12</v>
      </c>
      <c r="BG202" s="393">
        <f t="shared" si="295"/>
        <v>12</v>
      </c>
      <c r="BH202" s="398">
        <f t="shared" si="296"/>
        <v>0</v>
      </c>
      <c r="BI202" s="398">
        <f t="shared" si="297"/>
        <v>0</v>
      </c>
      <c r="BJ202" s="398">
        <f t="shared" si="298"/>
        <v>0</v>
      </c>
      <c r="BK202" s="398">
        <f t="shared" si="299"/>
        <v>0</v>
      </c>
      <c r="BL202" s="398">
        <f t="shared" si="300"/>
        <v>0</v>
      </c>
      <c r="BM202" s="387">
        <f t="shared" si="301"/>
        <v>0</v>
      </c>
      <c r="BN202" s="398">
        <f t="shared" si="302"/>
        <v>0</v>
      </c>
      <c r="BO202" s="398">
        <f t="shared" si="303"/>
        <v>0</v>
      </c>
      <c r="BP202" s="398">
        <f t="shared" si="304"/>
        <v>0</v>
      </c>
      <c r="BQ202" s="398">
        <f t="shared" si="305"/>
        <v>0</v>
      </c>
      <c r="BR202" s="398">
        <f t="shared" si="306"/>
        <v>0</v>
      </c>
      <c r="BS202" s="398">
        <f t="shared" si="307"/>
        <v>0</v>
      </c>
      <c r="BT202" s="398">
        <f t="shared" si="308"/>
        <v>0</v>
      </c>
      <c r="BU202" s="398">
        <f t="shared" si="309"/>
        <v>0</v>
      </c>
      <c r="BV202" s="398">
        <f t="shared" si="310"/>
        <v>0</v>
      </c>
      <c r="BW202" s="398">
        <f t="shared" si="311"/>
        <v>0</v>
      </c>
      <c r="BX202" s="398">
        <f t="shared" si="312"/>
        <v>0</v>
      </c>
      <c r="BY202" s="398">
        <f t="shared" si="313"/>
        <v>0</v>
      </c>
      <c r="BZ202" s="398">
        <f t="shared" si="314"/>
        <v>0</v>
      </c>
      <c r="CA202" s="398">
        <f t="shared" si="315"/>
        <v>0</v>
      </c>
      <c r="CB202" s="398">
        <f t="shared" si="316"/>
        <v>0</v>
      </c>
      <c r="CC202" s="398">
        <f t="shared" si="317"/>
        <v>0</v>
      </c>
      <c r="CD202" s="398">
        <f t="shared" si="318"/>
        <v>0</v>
      </c>
      <c r="CE202" s="398">
        <f t="shared" si="319"/>
        <v>0</v>
      </c>
      <c r="CF202" s="398">
        <f t="shared" si="320"/>
        <v>0</v>
      </c>
      <c r="CG202" s="398">
        <f t="shared" si="321"/>
        <v>0</v>
      </c>
      <c r="CH202" s="398">
        <f t="shared" si="322"/>
        <v>0</v>
      </c>
      <c r="CI202" s="398">
        <f t="shared" si="323"/>
        <v>0</v>
      </c>
      <c r="CJ202" s="399"/>
      <c r="CK202" s="400" t="s">
        <v>339</v>
      </c>
      <c r="CL202" s="399">
        <f t="shared" si="324"/>
        <v>0</v>
      </c>
      <c r="CM202" s="399">
        <f t="shared" si="325"/>
        <v>0</v>
      </c>
      <c r="CN202" s="399">
        <f t="shared" si="326"/>
        <v>0</v>
      </c>
      <c r="CO202" s="399">
        <f t="shared" si="327"/>
        <v>0</v>
      </c>
      <c r="CP202" s="399">
        <f t="shared" si="328"/>
        <v>0</v>
      </c>
      <c r="CQ202" s="399">
        <f t="shared" si="329"/>
        <v>0</v>
      </c>
      <c r="CR202" s="399">
        <f t="shared" si="330"/>
        <v>0</v>
      </c>
      <c r="CS202" s="399">
        <f t="shared" si="331"/>
        <v>0</v>
      </c>
      <c r="CT202" s="399">
        <f t="shared" si="332"/>
        <v>0</v>
      </c>
      <c r="CU202" s="399">
        <f t="shared" si="333"/>
        <v>0</v>
      </c>
      <c r="CV202" s="399">
        <f t="shared" si="334"/>
        <v>0</v>
      </c>
      <c r="CW202" s="399">
        <f t="shared" si="335"/>
        <v>0</v>
      </c>
      <c r="CX202" s="399">
        <f t="shared" si="336"/>
        <v>0</v>
      </c>
      <c r="CY202" s="399">
        <f t="shared" si="337"/>
        <v>0</v>
      </c>
      <c r="CZ202" s="399">
        <f t="shared" si="338"/>
        <v>0</v>
      </c>
      <c r="DA202" s="399">
        <f t="shared" si="339"/>
        <v>0</v>
      </c>
      <c r="DB202" s="399">
        <f t="shared" si="340"/>
        <v>0</v>
      </c>
      <c r="DC202" s="399">
        <f t="shared" si="341"/>
        <v>0</v>
      </c>
      <c r="DD202" s="399">
        <f t="shared" si="342"/>
        <v>0</v>
      </c>
      <c r="DE202" s="399">
        <f t="shared" si="343"/>
        <v>0</v>
      </c>
      <c r="DF202" s="399">
        <f t="shared" si="239"/>
        <v>0</v>
      </c>
      <c r="DG202" s="399">
        <f t="shared" si="344"/>
        <v>0</v>
      </c>
      <c r="DH202" s="399">
        <f t="shared" si="240"/>
        <v>0</v>
      </c>
      <c r="DI202" s="399">
        <f t="shared" si="241"/>
        <v>0</v>
      </c>
      <c r="DJ202" s="399">
        <f t="shared" si="345"/>
        <v>0</v>
      </c>
      <c r="DK202" s="399">
        <f t="shared" si="236"/>
        <v>0</v>
      </c>
      <c r="DL202" s="399">
        <f t="shared" si="237"/>
        <v>0</v>
      </c>
      <c r="DM202" s="399">
        <f t="shared" si="347"/>
        <v>0</v>
      </c>
      <c r="DN202" s="399">
        <f t="shared" si="238"/>
        <v>0</v>
      </c>
      <c r="DO202" s="399">
        <f t="shared" si="346"/>
        <v>0</v>
      </c>
      <c r="DP202" s="398"/>
      <c r="DQ202" s="399"/>
      <c r="DR202" s="399"/>
      <c r="DS202" s="399">
        <f t="shared" si="349"/>
        <v>0</v>
      </c>
      <c r="DT202" s="399">
        <f t="shared" si="243"/>
        <v>0</v>
      </c>
      <c r="DU202" s="399"/>
      <c r="DV202" s="411"/>
      <c r="DW202" s="645"/>
    </row>
    <row r="203" spans="1:127" ht="20.100000000000001" hidden="1" customHeight="1">
      <c r="A203" s="663">
        <f t="shared" si="348"/>
        <v>24</v>
      </c>
      <c r="B203" s="664" t="s">
        <v>380</v>
      </c>
      <c r="C203" s="385" t="s">
        <v>353</v>
      </c>
      <c r="D203" s="385" t="s">
        <v>218</v>
      </c>
      <c r="E203" s="385">
        <v>2003</v>
      </c>
      <c r="F203" s="386"/>
      <c r="G203" s="387">
        <f t="shared" si="245"/>
        <v>8</v>
      </c>
      <c r="H203" s="387">
        <f t="shared" si="246"/>
        <v>0</v>
      </c>
      <c r="I203" s="387">
        <f t="shared" si="247"/>
        <v>8</v>
      </c>
      <c r="J203" s="388">
        <f t="shared" si="248"/>
        <v>0</v>
      </c>
      <c r="K203" s="389">
        <f t="shared" si="249"/>
        <v>0</v>
      </c>
      <c r="L203" s="390">
        <f t="shared" si="250"/>
        <v>0.25</v>
      </c>
      <c r="M203" s="391" t="str">
        <f t="shared" si="251"/>
        <v>II</v>
      </c>
      <c r="N203" s="389">
        <f t="shared" si="252"/>
        <v>0</v>
      </c>
      <c r="O203" s="388">
        <f t="shared" si="253"/>
        <v>0</v>
      </c>
      <c r="P203" s="388">
        <f t="shared" si="254"/>
        <v>0</v>
      </c>
      <c r="Q203" s="392">
        <f t="shared" si="255"/>
        <v>0</v>
      </c>
      <c r="R203" s="393">
        <f t="shared" si="256"/>
        <v>0</v>
      </c>
      <c r="S203" s="393">
        <f t="shared" si="257"/>
        <v>0</v>
      </c>
      <c r="T203" s="392">
        <f t="shared" si="258"/>
        <v>0</v>
      </c>
      <c r="U203" s="393">
        <f t="shared" si="259"/>
        <v>0</v>
      </c>
      <c r="V203" s="393">
        <f t="shared" si="260"/>
        <v>0</v>
      </c>
      <c r="W203" s="392">
        <f t="shared" si="261"/>
        <v>0</v>
      </c>
      <c r="X203" s="393">
        <f t="shared" si="262"/>
        <v>0</v>
      </c>
      <c r="Y203" s="393">
        <f t="shared" si="263"/>
        <v>0</v>
      </c>
      <c r="Z203" s="392">
        <f t="shared" si="264"/>
        <v>0</v>
      </c>
      <c r="AA203" s="393">
        <f t="shared" si="265"/>
        <v>0</v>
      </c>
      <c r="AB203" s="393">
        <f t="shared" si="266"/>
        <v>0</v>
      </c>
      <c r="AC203" s="392">
        <f t="shared" si="267"/>
        <v>0</v>
      </c>
      <c r="AD203" s="393">
        <f t="shared" si="268"/>
        <v>0</v>
      </c>
      <c r="AE203" s="394">
        <f t="shared" si="8"/>
        <v>2010</v>
      </c>
      <c r="AF203" s="393">
        <f t="shared" si="269"/>
        <v>0</v>
      </c>
      <c r="AG203" s="392">
        <f t="shared" si="270"/>
        <v>0</v>
      </c>
      <c r="AH203" s="388">
        <f t="shared" si="271"/>
        <v>0</v>
      </c>
      <c r="AI203" s="395">
        <f t="shared" si="272"/>
        <v>0</v>
      </c>
      <c r="AJ203" s="396">
        <f t="shared" si="273"/>
        <v>0</v>
      </c>
      <c r="AK203" s="388">
        <f t="shared" si="274"/>
        <v>0</v>
      </c>
      <c r="AL203" s="397">
        <f t="shared" si="275"/>
        <v>1</v>
      </c>
      <c r="AM203" s="393">
        <f t="shared" si="276"/>
        <v>12</v>
      </c>
      <c r="AN203" s="393">
        <f t="shared" si="277"/>
        <v>12</v>
      </c>
      <c r="AO203" s="393">
        <f t="shared" si="278"/>
        <v>12</v>
      </c>
      <c r="AP203" s="393">
        <f t="shared" si="279"/>
        <v>12</v>
      </c>
      <c r="AQ203" s="393">
        <f t="shared" si="280"/>
        <v>12</v>
      </c>
      <c r="AR203" s="393">
        <f t="shared" si="281"/>
        <v>12</v>
      </c>
      <c r="AS203" s="393">
        <f t="shared" si="282"/>
        <v>12</v>
      </c>
      <c r="AT203" s="393">
        <f t="shared" si="283"/>
        <v>12</v>
      </c>
      <c r="AU203" s="393">
        <f t="shared" si="284"/>
        <v>12</v>
      </c>
      <c r="AV203" s="393">
        <f t="shared" si="285"/>
        <v>12</v>
      </c>
      <c r="AW203" s="393">
        <f t="shared" si="286"/>
        <v>12</v>
      </c>
      <c r="AX203" s="393">
        <f t="shared" si="287"/>
        <v>12</v>
      </c>
      <c r="AY203" s="393">
        <f t="shared" si="288"/>
        <v>12</v>
      </c>
      <c r="AZ203" s="393">
        <f t="shared" si="289"/>
        <v>12</v>
      </c>
      <c r="BA203" s="393">
        <f t="shared" si="290"/>
        <v>12</v>
      </c>
      <c r="BB203" s="393">
        <f t="shared" si="291"/>
        <v>12</v>
      </c>
      <c r="BC203" s="393">
        <f t="shared" si="292"/>
        <v>12</v>
      </c>
      <c r="BD203" s="393">
        <f t="shared" si="242"/>
        <v>12</v>
      </c>
      <c r="BE203" s="393">
        <f t="shared" si="293"/>
        <v>12</v>
      </c>
      <c r="BF203" s="393">
        <f t="shared" si="294"/>
        <v>12</v>
      </c>
      <c r="BG203" s="393">
        <f t="shared" si="295"/>
        <v>12</v>
      </c>
      <c r="BH203" s="398">
        <f t="shared" si="296"/>
        <v>0</v>
      </c>
      <c r="BI203" s="398">
        <f t="shared" si="297"/>
        <v>0</v>
      </c>
      <c r="BJ203" s="398">
        <f t="shared" si="298"/>
        <v>0</v>
      </c>
      <c r="BK203" s="398">
        <f t="shared" si="299"/>
        <v>0</v>
      </c>
      <c r="BL203" s="398">
        <f t="shared" si="300"/>
        <v>0</v>
      </c>
      <c r="BM203" s="387">
        <f t="shared" si="301"/>
        <v>0</v>
      </c>
      <c r="BN203" s="398">
        <f t="shared" si="302"/>
        <v>0</v>
      </c>
      <c r="BO203" s="398">
        <f t="shared" si="303"/>
        <v>0</v>
      </c>
      <c r="BP203" s="398">
        <f t="shared" si="304"/>
        <v>0</v>
      </c>
      <c r="BQ203" s="398">
        <f t="shared" si="305"/>
        <v>0</v>
      </c>
      <c r="BR203" s="398">
        <f t="shared" si="306"/>
        <v>0</v>
      </c>
      <c r="BS203" s="398">
        <f t="shared" si="307"/>
        <v>0</v>
      </c>
      <c r="BT203" s="398">
        <f t="shared" si="308"/>
        <v>0</v>
      </c>
      <c r="BU203" s="398">
        <f t="shared" si="309"/>
        <v>0</v>
      </c>
      <c r="BV203" s="398">
        <f t="shared" si="310"/>
        <v>0</v>
      </c>
      <c r="BW203" s="398">
        <f t="shared" si="311"/>
        <v>0</v>
      </c>
      <c r="BX203" s="398">
        <f t="shared" si="312"/>
        <v>0</v>
      </c>
      <c r="BY203" s="398">
        <f t="shared" si="313"/>
        <v>0</v>
      </c>
      <c r="BZ203" s="398">
        <f t="shared" si="314"/>
        <v>0</v>
      </c>
      <c r="CA203" s="398">
        <f t="shared" si="315"/>
        <v>0</v>
      </c>
      <c r="CB203" s="398">
        <f t="shared" si="316"/>
        <v>0</v>
      </c>
      <c r="CC203" s="398">
        <f t="shared" si="317"/>
        <v>0</v>
      </c>
      <c r="CD203" s="398">
        <f t="shared" si="318"/>
        <v>0</v>
      </c>
      <c r="CE203" s="398">
        <f t="shared" si="319"/>
        <v>0</v>
      </c>
      <c r="CF203" s="398">
        <f t="shared" si="320"/>
        <v>0</v>
      </c>
      <c r="CG203" s="398">
        <f t="shared" si="321"/>
        <v>0</v>
      </c>
      <c r="CH203" s="398">
        <f t="shared" si="322"/>
        <v>0</v>
      </c>
      <c r="CI203" s="398">
        <f t="shared" si="323"/>
        <v>0</v>
      </c>
      <c r="CJ203" s="399"/>
      <c r="CK203" s="400" t="s">
        <v>339</v>
      </c>
      <c r="CL203" s="399">
        <f t="shared" si="324"/>
        <v>0</v>
      </c>
      <c r="CM203" s="399">
        <f t="shared" si="325"/>
        <v>0</v>
      </c>
      <c r="CN203" s="399">
        <f t="shared" si="326"/>
        <v>0</v>
      </c>
      <c r="CO203" s="399">
        <f t="shared" si="327"/>
        <v>0</v>
      </c>
      <c r="CP203" s="399">
        <f t="shared" si="328"/>
        <v>0</v>
      </c>
      <c r="CQ203" s="399">
        <f t="shared" si="329"/>
        <v>0</v>
      </c>
      <c r="CR203" s="399">
        <f t="shared" si="330"/>
        <v>0</v>
      </c>
      <c r="CS203" s="399">
        <f t="shared" si="331"/>
        <v>0</v>
      </c>
      <c r="CT203" s="399">
        <f t="shared" si="332"/>
        <v>0</v>
      </c>
      <c r="CU203" s="399">
        <f t="shared" si="333"/>
        <v>0</v>
      </c>
      <c r="CV203" s="399">
        <f t="shared" si="334"/>
        <v>0</v>
      </c>
      <c r="CW203" s="399">
        <f t="shared" si="335"/>
        <v>0</v>
      </c>
      <c r="CX203" s="399">
        <f t="shared" si="336"/>
        <v>0</v>
      </c>
      <c r="CY203" s="399">
        <f t="shared" si="337"/>
        <v>0</v>
      </c>
      <c r="CZ203" s="399">
        <f t="shared" si="338"/>
        <v>0</v>
      </c>
      <c r="DA203" s="399">
        <f t="shared" si="339"/>
        <v>0</v>
      </c>
      <c r="DB203" s="399">
        <f t="shared" si="340"/>
        <v>0</v>
      </c>
      <c r="DC203" s="399">
        <f t="shared" si="341"/>
        <v>0</v>
      </c>
      <c r="DD203" s="399">
        <f t="shared" si="342"/>
        <v>0</v>
      </c>
      <c r="DE203" s="399">
        <f t="shared" si="343"/>
        <v>0</v>
      </c>
      <c r="DF203" s="399">
        <f t="shared" si="239"/>
        <v>0</v>
      </c>
      <c r="DG203" s="399">
        <f t="shared" si="344"/>
        <v>0</v>
      </c>
      <c r="DH203" s="399">
        <f t="shared" si="240"/>
        <v>0</v>
      </c>
      <c r="DI203" s="399">
        <f t="shared" si="241"/>
        <v>0</v>
      </c>
      <c r="DJ203" s="399">
        <f t="shared" si="345"/>
        <v>0</v>
      </c>
      <c r="DK203" s="399">
        <f t="shared" si="236"/>
        <v>0</v>
      </c>
      <c r="DL203" s="399">
        <f t="shared" si="237"/>
        <v>0</v>
      </c>
      <c r="DM203" s="399">
        <f t="shared" si="347"/>
        <v>0</v>
      </c>
      <c r="DN203" s="399">
        <f t="shared" si="238"/>
        <v>0</v>
      </c>
      <c r="DO203" s="399">
        <f t="shared" si="346"/>
        <v>0</v>
      </c>
      <c r="DP203" s="398"/>
      <c r="DQ203" s="399"/>
      <c r="DR203" s="399"/>
      <c r="DS203" s="399">
        <f t="shared" si="349"/>
        <v>0</v>
      </c>
      <c r="DT203" s="399">
        <f t="shared" si="243"/>
        <v>0</v>
      </c>
      <c r="DU203" s="399"/>
      <c r="DV203" s="411"/>
      <c r="DW203" s="645"/>
    </row>
    <row r="204" spans="1:127" ht="20.100000000000001" hidden="1" customHeight="1">
      <c r="A204" s="663">
        <f t="shared" si="348"/>
        <v>25</v>
      </c>
      <c r="B204" s="664" t="s">
        <v>380</v>
      </c>
      <c r="C204" s="385" t="s">
        <v>353</v>
      </c>
      <c r="D204" s="385" t="s">
        <v>218</v>
      </c>
      <c r="E204" s="385">
        <v>2003</v>
      </c>
      <c r="F204" s="386"/>
      <c r="G204" s="387">
        <f t="shared" si="245"/>
        <v>8</v>
      </c>
      <c r="H204" s="387">
        <f t="shared" si="246"/>
        <v>0</v>
      </c>
      <c r="I204" s="387">
        <f t="shared" si="247"/>
        <v>8</v>
      </c>
      <c r="J204" s="388">
        <f t="shared" si="248"/>
        <v>0</v>
      </c>
      <c r="K204" s="389">
        <f t="shared" si="249"/>
        <v>0</v>
      </c>
      <c r="L204" s="390">
        <f t="shared" si="250"/>
        <v>0.25</v>
      </c>
      <c r="M204" s="391" t="str">
        <f t="shared" si="251"/>
        <v>II</v>
      </c>
      <c r="N204" s="389">
        <f t="shared" si="252"/>
        <v>0</v>
      </c>
      <c r="O204" s="388">
        <f t="shared" si="253"/>
        <v>0</v>
      </c>
      <c r="P204" s="388">
        <f t="shared" si="254"/>
        <v>0</v>
      </c>
      <c r="Q204" s="392">
        <f t="shared" si="255"/>
        <v>0</v>
      </c>
      <c r="R204" s="393">
        <f t="shared" si="256"/>
        <v>0</v>
      </c>
      <c r="S204" s="393">
        <f t="shared" si="257"/>
        <v>0</v>
      </c>
      <c r="T204" s="392">
        <f t="shared" si="258"/>
        <v>0</v>
      </c>
      <c r="U204" s="393">
        <f t="shared" si="259"/>
        <v>0</v>
      </c>
      <c r="V204" s="393">
        <f t="shared" si="260"/>
        <v>0</v>
      </c>
      <c r="W204" s="392">
        <f t="shared" si="261"/>
        <v>0</v>
      </c>
      <c r="X204" s="393">
        <f t="shared" si="262"/>
        <v>0</v>
      </c>
      <c r="Y204" s="393">
        <f t="shared" si="263"/>
        <v>0</v>
      </c>
      <c r="Z204" s="392">
        <f t="shared" si="264"/>
        <v>0</v>
      </c>
      <c r="AA204" s="393">
        <f t="shared" si="265"/>
        <v>0</v>
      </c>
      <c r="AB204" s="393">
        <f t="shared" si="266"/>
        <v>0</v>
      </c>
      <c r="AC204" s="392">
        <f t="shared" si="267"/>
        <v>0</v>
      </c>
      <c r="AD204" s="393">
        <f t="shared" si="268"/>
        <v>0</v>
      </c>
      <c r="AE204" s="394">
        <f t="shared" si="8"/>
        <v>2010</v>
      </c>
      <c r="AF204" s="393">
        <f t="shared" si="269"/>
        <v>0</v>
      </c>
      <c r="AG204" s="392">
        <f t="shared" si="270"/>
        <v>0</v>
      </c>
      <c r="AH204" s="388">
        <f t="shared" si="271"/>
        <v>0</v>
      </c>
      <c r="AI204" s="395">
        <f t="shared" si="272"/>
        <v>0</v>
      </c>
      <c r="AJ204" s="396">
        <f t="shared" si="273"/>
        <v>0</v>
      </c>
      <c r="AK204" s="388">
        <f t="shared" si="274"/>
        <v>0</v>
      </c>
      <c r="AL204" s="397">
        <f t="shared" si="275"/>
        <v>1</v>
      </c>
      <c r="AM204" s="393">
        <f t="shared" si="276"/>
        <v>12</v>
      </c>
      <c r="AN204" s="393">
        <f t="shared" si="277"/>
        <v>12</v>
      </c>
      <c r="AO204" s="393">
        <f t="shared" si="278"/>
        <v>12</v>
      </c>
      <c r="AP204" s="393">
        <f t="shared" si="279"/>
        <v>12</v>
      </c>
      <c r="AQ204" s="393">
        <f t="shared" si="280"/>
        <v>12</v>
      </c>
      <c r="AR204" s="393">
        <f t="shared" si="281"/>
        <v>12</v>
      </c>
      <c r="AS204" s="393">
        <f t="shared" si="282"/>
        <v>12</v>
      </c>
      <c r="AT204" s="393">
        <f t="shared" si="283"/>
        <v>12</v>
      </c>
      <c r="AU204" s="393">
        <f t="shared" si="284"/>
        <v>12</v>
      </c>
      <c r="AV204" s="393">
        <f t="shared" si="285"/>
        <v>12</v>
      </c>
      <c r="AW204" s="393">
        <f t="shared" si="286"/>
        <v>12</v>
      </c>
      <c r="AX204" s="393">
        <f t="shared" si="287"/>
        <v>12</v>
      </c>
      <c r="AY204" s="393">
        <f t="shared" si="288"/>
        <v>12</v>
      </c>
      <c r="AZ204" s="393">
        <f t="shared" si="289"/>
        <v>12</v>
      </c>
      <c r="BA204" s="393">
        <f t="shared" si="290"/>
        <v>12</v>
      </c>
      <c r="BB204" s="393">
        <f t="shared" si="291"/>
        <v>12</v>
      </c>
      <c r="BC204" s="393">
        <f t="shared" si="292"/>
        <v>12</v>
      </c>
      <c r="BD204" s="393">
        <f t="shared" si="242"/>
        <v>12</v>
      </c>
      <c r="BE204" s="393">
        <f t="shared" si="293"/>
        <v>12</v>
      </c>
      <c r="BF204" s="393">
        <f t="shared" si="294"/>
        <v>12</v>
      </c>
      <c r="BG204" s="393">
        <f t="shared" si="295"/>
        <v>12</v>
      </c>
      <c r="BH204" s="398">
        <f t="shared" si="296"/>
        <v>0</v>
      </c>
      <c r="BI204" s="398">
        <f t="shared" si="297"/>
        <v>0</v>
      </c>
      <c r="BJ204" s="398">
        <f t="shared" si="298"/>
        <v>0</v>
      </c>
      <c r="BK204" s="398">
        <f t="shared" si="299"/>
        <v>0</v>
      </c>
      <c r="BL204" s="398">
        <f t="shared" si="300"/>
        <v>0</v>
      </c>
      <c r="BM204" s="387">
        <f t="shared" si="301"/>
        <v>0</v>
      </c>
      <c r="BN204" s="398">
        <f t="shared" si="302"/>
        <v>0</v>
      </c>
      <c r="BO204" s="398">
        <f t="shared" si="303"/>
        <v>0</v>
      </c>
      <c r="BP204" s="398">
        <f t="shared" si="304"/>
        <v>0</v>
      </c>
      <c r="BQ204" s="398">
        <f t="shared" si="305"/>
        <v>0</v>
      </c>
      <c r="BR204" s="398">
        <f t="shared" si="306"/>
        <v>0</v>
      </c>
      <c r="BS204" s="398">
        <f t="shared" si="307"/>
        <v>0</v>
      </c>
      <c r="BT204" s="398">
        <f t="shared" si="308"/>
        <v>0</v>
      </c>
      <c r="BU204" s="398">
        <f t="shared" si="309"/>
        <v>0</v>
      </c>
      <c r="BV204" s="398">
        <f t="shared" si="310"/>
        <v>0</v>
      </c>
      <c r="BW204" s="398">
        <f t="shared" si="311"/>
        <v>0</v>
      </c>
      <c r="BX204" s="398">
        <f t="shared" si="312"/>
        <v>0</v>
      </c>
      <c r="BY204" s="398">
        <f t="shared" si="313"/>
        <v>0</v>
      </c>
      <c r="BZ204" s="398">
        <f t="shared" si="314"/>
        <v>0</v>
      </c>
      <c r="CA204" s="398">
        <f t="shared" si="315"/>
        <v>0</v>
      </c>
      <c r="CB204" s="398">
        <f t="shared" si="316"/>
        <v>0</v>
      </c>
      <c r="CC204" s="398">
        <f t="shared" si="317"/>
        <v>0</v>
      </c>
      <c r="CD204" s="398">
        <f t="shared" si="318"/>
        <v>0</v>
      </c>
      <c r="CE204" s="398">
        <f t="shared" si="319"/>
        <v>0</v>
      </c>
      <c r="CF204" s="398">
        <f t="shared" si="320"/>
        <v>0</v>
      </c>
      <c r="CG204" s="398">
        <f t="shared" si="321"/>
        <v>0</v>
      </c>
      <c r="CH204" s="398">
        <f t="shared" si="322"/>
        <v>0</v>
      </c>
      <c r="CI204" s="398">
        <f t="shared" si="323"/>
        <v>0</v>
      </c>
      <c r="CJ204" s="399"/>
      <c r="CK204" s="400" t="s">
        <v>339</v>
      </c>
      <c r="CL204" s="399">
        <f t="shared" si="324"/>
        <v>0</v>
      </c>
      <c r="CM204" s="399">
        <f t="shared" si="325"/>
        <v>0</v>
      </c>
      <c r="CN204" s="399">
        <f t="shared" si="326"/>
        <v>0</v>
      </c>
      <c r="CO204" s="399">
        <f t="shared" si="327"/>
        <v>0</v>
      </c>
      <c r="CP204" s="399">
        <f t="shared" si="328"/>
        <v>0</v>
      </c>
      <c r="CQ204" s="399">
        <f t="shared" si="329"/>
        <v>0</v>
      </c>
      <c r="CR204" s="399">
        <f t="shared" si="330"/>
        <v>0</v>
      </c>
      <c r="CS204" s="399">
        <f t="shared" si="331"/>
        <v>0</v>
      </c>
      <c r="CT204" s="399">
        <f t="shared" si="332"/>
        <v>0</v>
      </c>
      <c r="CU204" s="399">
        <f t="shared" si="333"/>
        <v>0</v>
      </c>
      <c r="CV204" s="399">
        <f t="shared" si="334"/>
        <v>0</v>
      </c>
      <c r="CW204" s="399">
        <f t="shared" si="335"/>
        <v>0</v>
      </c>
      <c r="CX204" s="399">
        <f t="shared" si="336"/>
        <v>0</v>
      </c>
      <c r="CY204" s="399">
        <f t="shared" si="337"/>
        <v>0</v>
      </c>
      <c r="CZ204" s="399">
        <f t="shared" si="338"/>
        <v>0</v>
      </c>
      <c r="DA204" s="399">
        <f t="shared" si="339"/>
        <v>0</v>
      </c>
      <c r="DB204" s="399">
        <f t="shared" si="340"/>
        <v>0</v>
      </c>
      <c r="DC204" s="399">
        <f t="shared" si="341"/>
        <v>0</v>
      </c>
      <c r="DD204" s="399">
        <f t="shared" si="342"/>
        <v>0</v>
      </c>
      <c r="DE204" s="399">
        <f t="shared" si="343"/>
        <v>0</v>
      </c>
      <c r="DF204" s="399">
        <f t="shared" si="239"/>
        <v>0</v>
      </c>
      <c r="DG204" s="399">
        <f t="shared" si="344"/>
        <v>0</v>
      </c>
      <c r="DH204" s="399">
        <f t="shared" si="240"/>
        <v>0</v>
      </c>
      <c r="DI204" s="399">
        <f t="shared" si="241"/>
        <v>0</v>
      </c>
      <c r="DJ204" s="399">
        <f t="shared" si="345"/>
        <v>0</v>
      </c>
      <c r="DK204" s="399">
        <f t="shared" si="236"/>
        <v>0</v>
      </c>
      <c r="DL204" s="399">
        <f t="shared" si="237"/>
        <v>0</v>
      </c>
      <c r="DM204" s="399">
        <f t="shared" si="347"/>
        <v>0</v>
      </c>
      <c r="DN204" s="399">
        <f t="shared" si="238"/>
        <v>0</v>
      </c>
      <c r="DO204" s="399">
        <f t="shared" si="346"/>
        <v>0</v>
      </c>
      <c r="DP204" s="398"/>
      <c r="DQ204" s="399"/>
      <c r="DR204" s="399"/>
      <c r="DS204" s="399">
        <f t="shared" si="349"/>
        <v>0</v>
      </c>
      <c r="DT204" s="399">
        <f t="shared" si="243"/>
        <v>0</v>
      </c>
      <c r="DU204" s="399"/>
      <c r="DV204" s="411"/>
      <c r="DW204" s="645"/>
    </row>
    <row r="205" spans="1:127" ht="20.100000000000001" hidden="1" customHeight="1">
      <c r="A205" s="663">
        <f t="shared" si="348"/>
        <v>26</v>
      </c>
      <c r="B205" s="664" t="s">
        <v>380</v>
      </c>
      <c r="C205" s="385" t="s">
        <v>353</v>
      </c>
      <c r="D205" s="385" t="s">
        <v>218</v>
      </c>
      <c r="E205" s="385">
        <v>2003</v>
      </c>
      <c r="F205" s="386"/>
      <c r="G205" s="387">
        <f t="shared" si="245"/>
        <v>8</v>
      </c>
      <c r="H205" s="387">
        <f t="shared" si="246"/>
        <v>0</v>
      </c>
      <c r="I205" s="387">
        <f t="shared" si="247"/>
        <v>8</v>
      </c>
      <c r="J205" s="388">
        <f t="shared" si="248"/>
        <v>0</v>
      </c>
      <c r="K205" s="389">
        <f t="shared" si="249"/>
        <v>0</v>
      </c>
      <c r="L205" s="390">
        <f t="shared" si="250"/>
        <v>0.25</v>
      </c>
      <c r="M205" s="391" t="str">
        <f t="shared" si="251"/>
        <v>II</v>
      </c>
      <c r="N205" s="389">
        <f t="shared" si="252"/>
        <v>0</v>
      </c>
      <c r="O205" s="388">
        <f t="shared" si="253"/>
        <v>0</v>
      </c>
      <c r="P205" s="388">
        <f t="shared" si="254"/>
        <v>0</v>
      </c>
      <c r="Q205" s="392">
        <f t="shared" si="255"/>
        <v>0</v>
      </c>
      <c r="R205" s="393">
        <f t="shared" si="256"/>
        <v>0</v>
      </c>
      <c r="S205" s="393">
        <f t="shared" si="257"/>
        <v>0</v>
      </c>
      <c r="T205" s="392">
        <f t="shared" si="258"/>
        <v>0</v>
      </c>
      <c r="U205" s="393">
        <f t="shared" si="259"/>
        <v>0</v>
      </c>
      <c r="V205" s="393">
        <f t="shared" si="260"/>
        <v>0</v>
      </c>
      <c r="W205" s="392">
        <f t="shared" si="261"/>
        <v>0</v>
      </c>
      <c r="X205" s="393">
        <f t="shared" si="262"/>
        <v>0</v>
      </c>
      <c r="Y205" s="393">
        <f t="shared" si="263"/>
        <v>0</v>
      </c>
      <c r="Z205" s="392">
        <f t="shared" si="264"/>
        <v>0</v>
      </c>
      <c r="AA205" s="393">
        <f t="shared" si="265"/>
        <v>0</v>
      </c>
      <c r="AB205" s="393">
        <f t="shared" si="266"/>
        <v>0</v>
      </c>
      <c r="AC205" s="392">
        <f t="shared" si="267"/>
        <v>0</v>
      </c>
      <c r="AD205" s="393">
        <f t="shared" si="268"/>
        <v>0</v>
      </c>
      <c r="AE205" s="394">
        <f t="shared" si="8"/>
        <v>2010</v>
      </c>
      <c r="AF205" s="393">
        <f t="shared" si="269"/>
        <v>0</v>
      </c>
      <c r="AG205" s="392">
        <f t="shared" si="270"/>
        <v>0</v>
      </c>
      <c r="AH205" s="388">
        <f t="shared" si="271"/>
        <v>0</v>
      </c>
      <c r="AI205" s="395">
        <f t="shared" si="272"/>
        <v>0</v>
      </c>
      <c r="AJ205" s="396">
        <f t="shared" si="273"/>
        <v>0</v>
      </c>
      <c r="AK205" s="388">
        <f t="shared" si="274"/>
        <v>0</v>
      </c>
      <c r="AL205" s="397">
        <f t="shared" si="275"/>
        <v>1</v>
      </c>
      <c r="AM205" s="393">
        <f t="shared" si="276"/>
        <v>12</v>
      </c>
      <c r="AN205" s="393">
        <f t="shared" si="277"/>
        <v>12</v>
      </c>
      <c r="AO205" s="393">
        <f t="shared" si="278"/>
        <v>12</v>
      </c>
      <c r="AP205" s="393">
        <f t="shared" si="279"/>
        <v>12</v>
      </c>
      <c r="AQ205" s="393">
        <f t="shared" si="280"/>
        <v>12</v>
      </c>
      <c r="AR205" s="393">
        <f t="shared" si="281"/>
        <v>12</v>
      </c>
      <c r="AS205" s="393">
        <f t="shared" si="282"/>
        <v>12</v>
      </c>
      <c r="AT205" s="393">
        <f t="shared" si="283"/>
        <v>12</v>
      </c>
      <c r="AU205" s="393">
        <f t="shared" si="284"/>
        <v>12</v>
      </c>
      <c r="AV205" s="393">
        <f t="shared" si="285"/>
        <v>12</v>
      </c>
      <c r="AW205" s="393">
        <f t="shared" si="286"/>
        <v>12</v>
      </c>
      <c r="AX205" s="393">
        <f t="shared" si="287"/>
        <v>12</v>
      </c>
      <c r="AY205" s="393">
        <f t="shared" si="288"/>
        <v>12</v>
      </c>
      <c r="AZ205" s="393">
        <f t="shared" si="289"/>
        <v>12</v>
      </c>
      <c r="BA205" s="393">
        <f t="shared" si="290"/>
        <v>12</v>
      </c>
      <c r="BB205" s="393">
        <f t="shared" si="291"/>
        <v>12</v>
      </c>
      <c r="BC205" s="393">
        <f t="shared" si="292"/>
        <v>12</v>
      </c>
      <c r="BD205" s="393">
        <f t="shared" si="242"/>
        <v>12</v>
      </c>
      <c r="BE205" s="393">
        <f t="shared" si="293"/>
        <v>12</v>
      </c>
      <c r="BF205" s="393">
        <f t="shared" si="294"/>
        <v>12</v>
      </c>
      <c r="BG205" s="393">
        <f t="shared" si="295"/>
        <v>12</v>
      </c>
      <c r="BH205" s="398">
        <f t="shared" si="296"/>
        <v>0</v>
      </c>
      <c r="BI205" s="398">
        <f t="shared" si="297"/>
        <v>0</v>
      </c>
      <c r="BJ205" s="398">
        <f t="shared" si="298"/>
        <v>0</v>
      </c>
      <c r="BK205" s="398">
        <f t="shared" si="299"/>
        <v>0</v>
      </c>
      <c r="BL205" s="398">
        <f t="shared" si="300"/>
        <v>0</v>
      </c>
      <c r="BM205" s="387">
        <f t="shared" si="301"/>
        <v>0</v>
      </c>
      <c r="BN205" s="398">
        <f t="shared" si="302"/>
        <v>0</v>
      </c>
      <c r="BO205" s="398">
        <f t="shared" si="303"/>
        <v>0</v>
      </c>
      <c r="BP205" s="398">
        <f t="shared" si="304"/>
        <v>0</v>
      </c>
      <c r="BQ205" s="398">
        <f t="shared" si="305"/>
        <v>0</v>
      </c>
      <c r="BR205" s="398">
        <f t="shared" si="306"/>
        <v>0</v>
      </c>
      <c r="BS205" s="398">
        <f t="shared" si="307"/>
        <v>0</v>
      </c>
      <c r="BT205" s="398">
        <f t="shared" si="308"/>
        <v>0</v>
      </c>
      <c r="BU205" s="398">
        <f t="shared" si="309"/>
        <v>0</v>
      </c>
      <c r="BV205" s="398">
        <f t="shared" si="310"/>
        <v>0</v>
      </c>
      <c r="BW205" s="398">
        <f t="shared" si="311"/>
        <v>0</v>
      </c>
      <c r="BX205" s="398">
        <f t="shared" si="312"/>
        <v>0</v>
      </c>
      <c r="BY205" s="398">
        <f t="shared" si="313"/>
        <v>0</v>
      </c>
      <c r="BZ205" s="398">
        <f t="shared" si="314"/>
        <v>0</v>
      </c>
      <c r="CA205" s="398">
        <f t="shared" si="315"/>
        <v>0</v>
      </c>
      <c r="CB205" s="398">
        <f t="shared" si="316"/>
        <v>0</v>
      </c>
      <c r="CC205" s="398">
        <f t="shared" si="317"/>
        <v>0</v>
      </c>
      <c r="CD205" s="398">
        <f t="shared" si="318"/>
        <v>0</v>
      </c>
      <c r="CE205" s="398">
        <f t="shared" si="319"/>
        <v>0</v>
      </c>
      <c r="CF205" s="398">
        <f t="shared" si="320"/>
        <v>0</v>
      </c>
      <c r="CG205" s="398">
        <f t="shared" si="321"/>
        <v>0</v>
      </c>
      <c r="CH205" s="398">
        <f t="shared" si="322"/>
        <v>0</v>
      </c>
      <c r="CI205" s="398">
        <f t="shared" si="323"/>
        <v>0</v>
      </c>
      <c r="CJ205" s="399"/>
      <c r="CK205" s="400" t="s">
        <v>339</v>
      </c>
      <c r="CL205" s="399">
        <f t="shared" si="324"/>
        <v>0</v>
      </c>
      <c r="CM205" s="399">
        <f t="shared" si="325"/>
        <v>0</v>
      </c>
      <c r="CN205" s="399">
        <f t="shared" si="326"/>
        <v>0</v>
      </c>
      <c r="CO205" s="399">
        <f t="shared" si="327"/>
        <v>0</v>
      </c>
      <c r="CP205" s="399">
        <f t="shared" si="328"/>
        <v>0</v>
      </c>
      <c r="CQ205" s="399">
        <f t="shared" si="329"/>
        <v>0</v>
      </c>
      <c r="CR205" s="399">
        <f t="shared" si="330"/>
        <v>0</v>
      </c>
      <c r="CS205" s="399">
        <f t="shared" si="331"/>
        <v>0</v>
      </c>
      <c r="CT205" s="399">
        <f t="shared" si="332"/>
        <v>0</v>
      </c>
      <c r="CU205" s="399">
        <f t="shared" si="333"/>
        <v>0</v>
      </c>
      <c r="CV205" s="399">
        <f t="shared" si="334"/>
        <v>0</v>
      </c>
      <c r="CW205" s="399">
        <f t="shared" si="335"/>
        <v>0</v>
      </c>
      <c r="CX205" s="399">
        <f t="shared" si="336"/>
        <v>0</v>
      </c>
      <c r="CY205" s="399">
        <f t="shared" si="337"/>
        <v>0</v>
      </c>
      <c r="CZ205" s="399">
        <f t="shared" si="338"/>
        <v>0</v>
      </c>
      <c r="DA205" s="399">
        <f t="shared" si="339"/>
        <v>0</v>
      </c>
      <c r="DB205" s="399">
        <f t="shared" si="340"/>
        <v>0</v>
      </c>
      <c r="DC205" s="399">
        <f t="shared" si="341"/>
        <v>0</v>
      </c>
      <c r="DD205" s="399">
        <f t="shared" si="342"/>
        <v>0</v>
      </c>
      <c r="DE205" s="399">
        <f t="shared" si="343"/>
        <v>0</v>
      </c>
      <c r="DF205" s="399">
        <f t="shared" si="239"/>
        <v>0</v>
      </c>
      <c r="DG205" s="399">
        <f t="shared" si="344"/>
        <v>0</v>
      </c>
      <c r="DH205" s="399">
        <f t="shared" si="240"/>
        <v>0</v>
      </c>
      <c r="DI205" s="399">
        <f t="shared" si="241"/>
        <v>0</v>
      </c>
      <c r="DJ205" s="399">
        <f t="shared" si="345"/>
        <v>0</v>
      </c>
      <c r="DK205" s="399">
        <f t="shared" si="236"/>
        <v>0</v>
      </c>
      <c r="DL205" s="399">
        <f t="shared" si="237"/>
        <v>0</v>
      </c>
      <c r="DM205" s="399">
        <f t="shared" si="347"/>
        <v>0</v>
      </c>
      <c r="DN205" s="399">
        <f t="shared" si="238"/>
        <v>0</v>
      </c>
      <c r="DO205" s="399">
        <f t="shared" si="346"/>
        <v>0</v>
      </c>
      <c r="DP205" s="398"/>
      <c r="DQ205" s="399"/>
      <c r="DR205" s="399"/>
      <c r="DS205" s="399">
        <f t="shared" si="349"/>
        <v>0</v>
      </c>
      <c r="DT205" s="399">
        <f t="shared" si="243"/>
        <v>0</v>
      </c>
      <c r="DU205" s="399"/>
      <c r="DV205" s="411"/>
      <c r="DW205" s="645"/>
    </row>
    <row r="206" spans="1:127" ht="20.100000000000001" hidden="1" customHeight="1">
      <c r="A206" s="663">
        <f t="shared" si="348"/>
        <v>27</v>
      </c>
      <c r="B206" s="664" t="s">
        <v>380</v>
      </c>
      <c r="C206" s="385" t="s">
        <v>353</v>
      </c>
      <c r="D206" s="385" t="s">
        <v>218</v>
      </c>
      <c r="E206" s="385">
        <v>2003</v>
      </c>
      <c r="F206" s="386"/>
      <c r="G206" s="387">
        <f t="shared" si="245"/>
        <v>8</v>
      </c>
      <c r="H206" s="387">
        <f t="shared" si="246"/>
        <v>0</v>
      </c>
      <c r="I206" s="387">
        <f t="shared" si="247"/>
        <v>8</v>
      </c>
      <c r="J206" s="388">
        <f t="shared" si="248"/>
        <v>0</v>
      </c>
      <c r="K206" s="389">
        <f t="shared" si="249"/>
        <v>0</v>
      </c>
      <c r="L206" s="390">
        <f t="shared" si="250"/>
        <v>0.25</v>
      </c>
      <c r="M206" s="391" t="str">
        <f t="shared" si="251"/>
        <v>II</v>
      </c>
      <c r="N206" s="389">
        <f t="shared" si="252"/>
        <v>0</v>
      </c>
      <c r="O206" s="388">
        <f t="shared" si="253"/>
        <v>0</v>
      </c>
      <c r="P206" s="388">
        <f t="shared" si="254"/>
        <v>0</v>
      </c>
      <c r="Q206" s="392">
        <f t="shared" si="255"/>
        <v>0</v>
      </c>
      <c r="R206" s="393">
        <f t="shared" si="256"/>
        <v>0</v>
      </c>
      <c r="S206" s="393">
        <f t="shared" si="257"/>
        <v>0</v>
      </c>
      <c r="T206" s="392">
        <f t="shared" si="258"/>
        <v>0</v>
      </c>
      <c r="U206" s="393">
        <f t="shared" si="259"/>
        <v>0</v>
      </c>
      <c r="V206" s="393">
        <f t="shared" si="260"/>
        <v>0</v>
      </c>
      <c r="W206" s="392">
        <f t="shared" si="261"/>
        <v>0</v>
      </c>
      <c r="X206" s="393">
        <f t="shared" si="262"/>
        <v>0</v>
      </c>
      <c r="Y206" s="393">
        <f t="shared" si="263"/>
        <v>0</v>
      </c>
      <c r="Z206" s="392">
        <f t="shared" si="264"/>
        <v>0</v>
      </c>
      <c r="AA206" s="393">
        <f t="shared" si="265"/>
        <v>0</v>
      </c>
      <c r="AB206" s="393">
        <f t="shared" si="266"/>
        <v>0</v>
      </c>
      <c r="AC206" s="392">
        <f t="shared" si="267"/>
        <v>0</v>
      </c>
      <c r="AD206" s="393">
        <f t="shared" si="268"/>
        <v>0</v>
      </c>
      <c r="AE206" s="394">
        <f t="shared" si="8"/>
        <v>2010</v>
      </c>
      <c r="AF206" s="393">
        <f t="shared" si="269"/>
        <v>0</v>
      </c>
      <c r="AG206" s="392">
        <f t="shared" si="270"/>
        <v>0</v>
      </c>
      <c r="AH206" s="388">
        <f t="shared" si="271"/>
        <v>0</v>
      </c>
      <c r="AI206" s="395">
        <f t="shared" si="272"/>
        <v>0</v>
      </c>
      <c r="AJ206" s="396">
        <f t="shared" si="273"/>
        <v>0</v>
      </c>
      <c r="AK206" s="388">
        <f t="shared" si="274"/>
        <v>0</v>
      </c>
      <c r="AL206" s="397">
        <f t="shared" si="275"/>
        <v>1</v>
      </c>
      <c r="AM206" s="393">
        <f t="shared" si="276"/>
        <v>12</v>
      </c>
      <c r="AN206" s="393">
        <f t="shared" si="277"/>
        <v>12</v>
      </c>
      <c r="AO206" s="393">
        <f t="shared" si="278"/>
        <v>12</v>
      </c>
      <c r="AP206" s="393">
        <f t="shared" si="279"/>
        <v>12</v>
      </c>
      <c r="AQ206" s="393">
        <f t="shared" si="280"/>
        <v>12</v>
      </c>
      <c r="AR206" s="393">
        <f t="shared" si="281"/>
        <v>12</v>
      </c>
      <c r="AS206" s="393">
        <f t="shared" si="282"/>
        <v>12</v>
      </c>
      <c r="AT206" s="393">
        <f t="shared" si="283"/>
        <v>12</v>
      </c>
      <c r="AU206" s="393">
        <f t="shared" si="284"/>
        <v>12</v>
      </c>
      <c r="AV206" s="393">
        <f t="shared" si="285"/>
        <v>12</v>
      </c>
      <c r="AW206" s="393">
        <f t="shared" si="286"/>
        <v>12</v>
      </c>
      <c r="AX206" s="393">
        <f t="shared" si="287"/>
        <v>12</v>
      </c>
      <c r="AY206" s="393">
        <f t="shared" si="288"/>
        <v>12</v>
      </c>
      <c r="AZ206" s="393">
        <f t="shared" si="289"/>
        <v>12</v>
      </c>
      <c r="BA206" s="393">
        <f t="shared" si="290"/>
        <v>12</v>
      </c>
      <c r="BB206" s="393">
        <f t="shared" si="291"/>
        <v>12</v>
      </c>
      <c r="BC206" s="393">
        <f t="shared" si="292"/>
        <v>12</v>
      </c>
      <c r="BD206" s="393">
        <f t="shared" si="242"/>
        <v>12</v>
      </c>
      <c r="BE206" s="393">
        <f t="shared" si="293"/>
        <v>12</v>
      </c>
      <c r="BF206" s="393">
        <f t="shared" si="294"/>
        <v>12</v>
      </c>
      <c r="BG206" s="393">
        <f t="shared" si="295"/>
        <v>12</v>
      </c>
      <c r="BH206" s="398">
        <f t="shared" si="296"/>
        <v>0</v>
      </c>
      <c r="BI206" s="398">
        <f t="shared" si="297"/>
        <v>0</v>
      </c>
      <c r="BJ206" s="398">
        <f t="shared" si="298"/>
        <v>0</v>
      </c>
      <c r="BK206" s="398">
        <f t="shared" si="299"/>
        <v>0</v>
      </c>
      <c r="BL206" s="398">
        <f t="shared" si="300"/>
        <v>0</v>
      </c>
      <c r="BM206" s="387">
        <f t="shared" si="301"/>
        <v>0</v>
      </c>
      <c r="BN206" s="398">
        <f t="shared" si="302"/>
        <v>0</v>
      </c>
      <c r="BO206" s="398">
        <f t="shared" si="303"/>
        <v>0</v>
      </c>
      <c r="BP206" s="398">
        <f t="shared" si="304"/>
        <v>0</v>
      </c>
      <c r="BQ206" s="398">
        <f t="shared" si="305"/>
        <v>0</v>
      </c>
      <c r="BR206" s="398">
        <f t="shared" si="306"/>
        <v>0</v>
      </c>
      <c r="BS206" s="398">
        <f t="shared" si="307"/>
        <v>0</v>
      </c>
      <c r="BT206" s="398">
        <f t="shared" si="308"/>
        <v>0</v>
      </c>
      <c r="BU206" s="398">
        <f t="shared" si="309"/>
        <v>0</v>
      </c>
      <c r="BV206" s="398">
        <f t="shared" si="310"/>
        <v>0</v>
      </c>
      <c r="BW206" s="398">
        <f t="shared" si="311"/>
        <v>0</v>
      </c>
      <c r="BX206" s="398">
        <f t="shared" si="312"/>
        <v>0</v>
      </c>
      <c r="BY206" s="398">
        <f t="shared" si="313"/>
        <v>0</v>
      </c>
      <c r="BZ206" s="398">
        <f t="shared" si="314"/>
        <v>0</v>
      </c>
      <c r="CA206" s="398">
        <f t="shared" si="315"/>
        <v>0</v>
      </c>
      <c r="CB206" s="398">
        <f t="shared" si="316"/>
        <v>0</v>
      </c>
      <c r="CC206" s="398">
        <f t="shared" si="317"/>
        <v>0</v>
      </c>
      <c r="CD206" s="398">
        <f t="shared" si="318"/>
        <v>0</v>
      </c>
      <c r="CE206" s="398">
        <f t="shared" si="319"/>
        <v>0</v>
      </c>
      <c r="CF206" s="398">
        <f t="shared" si="320"/>
        <v>0</v>
      </c>
      <c r="CG206" s="398">
        <f t="shared" si="321"/>
        <v>0</v>
      </c>
      <c r="CH206" s="398">
        <f t="shared" si="322"/>
        <v>0</v>
      </c>
      <c r="CI206" s="398">
        <f t="shared" si="323"/>
        <v>0</v>
      </c>
      <c r="CJ206" s="399"/>
      <c r="CK206" s="400" t="s">
        <v>339</v>
      </c>
      <c r="CL206" s="399">
        <f t="shared" si="324"/>
        <v>0</v>
      </c>
      <c r="CM206" s="399">
        <f t="shared" si="325"/>
        <v>0</v>
      </c>
      <c r="CN206" s="399">
        <f t="shared" si="326"/>
        <v>0</v>
      </c>
      <c r="CO206" s="399">
        <f t="shared" si="327"/>
        <v>0</v>
      </c>
      <c r="CP206" s="399">
        <f t="shared" si="328"/>
        <v>0</v>
      </c>
      <c r="CQ206" s="399">
        <f t="shared" si="329"/>
        <v>0</v>
      </c>
      <c r="CR206" s="399">
        <f t="shared" si="330"/>
        <v>0</v>
      </c>
      <c r="CS206" s="399">
        <f t="shared" si="331"/>
        <v>0</v>
      </c>
      <c r="CT206" s="399">
        <f t="shared" si="332"/>
        <v>0</v>
      </c>
      <c r="CU206" s="399">
        <f t="shared" si="333"/>
        <v>0</v>
      </c>
      <c r="CV206" s="399">
        <f t="shared" si="334"/>
        <v>0</v>
      </c>
      <c r="CW206" s="399">
        <f t="shared" si="335"/>
        <v>0</v>
      </c>
      <c r="CX206" s="399">
        <f t="shared" si="336"/>
        <v>0</v>
      </c>
      <c r="CY206" s="399">
        <f t="shared" si="337"/>
        <v>0</v>
      </c>
      <c r="CZ206" s="399">
        <f t="shared" si="338"/>
        <v>0</v>
      </c>
      <c r="DA206" s="399">
        <f t="shared" si="339"/>
        <v>0</v>
      </c>
      <c r="DB206" s="399">
        <f t="shared" si="340"/>
        <v>0</v>
      </c>
      <c r="DC206" s="399">
        <f t="shared" si="341"/>
        <v>0</v>
      </c>
      <c r="DD206" s="399">
        <f t="shared" si="342"/>
        <v>0</v>
      </c>
      <c r="DE206" s="399">
        <f t="shared" si="343"/>
        <v>0</v>
      </c>
      <c r="DF206" s="399">
        <f t="shared" si="239"/>
        <v>0</v>
      </c>
      <c r="DG206" s="399">
        <f t="shared" si="344"/>
        <v>0</v>
      </c>
      <c r="DH206" s="399">
        <f t="shared" si="240"/>
        <v>0</v>
      </c>
      <c r="DI206" s="399">
        <f t="shared" si="241"/>
        <v>0</v>
      </c>
      <c r="DJ206" s="399">
        <f t="shared" si="345"/>
        <v>0</v>
      </c>
      <c r="DK206" s="399">
        <f t="shared" si="236"/>
        <v>0</v>
      </c>
      <c r="DL206" s="399">
        <f t="shared" si="237"/>
        <v>0</v>
      </c>
      <c r="DM206" s="399">
        <f t="shared" si="347"/>
        <v>0</v>
      </c>
      <c r="DN206" s="399">
        <f t="shared" si="238"/>
        <v>0</v>
      </c>
      <c r="DO206" s="399">
        <f t="shared" si="346"/>
        <v>0</v>
      </c>
      <c r="DP206" s="398"/>
      <c r="DQ206" s="399"/>
      <c r="DR206" s="399"/>
      <c r="DS206" s="399">
        <f t="shared" si="349"/>
        <v>0</v>
      </c>
      <c r="DT206" s="399">
        <f t="shared" si="243"/>
        <v>0</v>
      </c>
      <c r="DU206" s="399"/>
      <c r="DV206" s="411"/>
      <c r="DW206" s="645"/>
    </row>
    <row r="207" spans="1:127" ht="20.100000000000001" hidden="1" customHeight="1">
      <c r="A207" s="663">
        <f t="shared" si="348"/>
        <v>28</v>
      </c>
      <c r="B207" s="664" t="s">
        <v>380</v>
      </c>
      <c r="C207" s="385" t="s">
        <v>353</v>
      </c>
      <c r="D207" s="385" t="s">
        <v>218</v>
      </c>
      <c r="E207" s="385">
        <v>2003</v>
      </c>
      <c r="F207" s="386"/>
      <c r="G207" s="387">
        <f t="shared" si="245"/>
        <v>8</v>
      </c>
      <c r="H207" s="387">
        <f t="shared" si="246"/>
        <v>0</v>
      </c>
      <c r="I207" s="387">
        <f t="shared" si="247"/>
        <v>8</v>
      </c>
      <c r="J207" s="388">
        <f t="shared" si="248"/>
        <v>0</v>
      </c>
      <c r="K207" s="389">
        <f t="shared" si="249"/>
        <v>0</v>
      </c>
      <c r="L207" s="390">
        <f t="shared" si="250"/>
        <v>0.25</v>
      </c>
      <c r="M207" s="391" t="str">
        <f t="shared" si="251"/>
        <v>II</v>
      </c>
      <c r="N207" s="389">
        <f t="shared" si="252"/>
        <v>0</v>
      </c>
      <c r="O207" s="388">
        <f t="shared" si="253"/>
        <v>0</v>
      </c>
      <c r="P207" s="388">
        <f t="shared" si="254"/>
        <v>0</v>
      </c>
      <c r="Q207" s="392">
        <f t="shared" si="255"/>
        <v>0</v>
      </c>
      <c r="R207" s="393">
        <f t="shared" si="256"/>
        <v>0</v>
      </c>
      <c r="S207" s="393">
        <f t="shared" si="257"/>
        <v>0</v>
      </c>
      <c r="T207" s="392">
        <f t="shared" si="258"/>
        <v>0</v>
      </c>
      <c r="U207" s="393">
        <f t="shared" si="259"/>
        <v>0</v>
      </c>
      <c r="V207" s="393">
        <f t="shared" si="260"/>
        <v>0</v>
      </c>
      <c r="W207" s="392">
        <f t="shared" si="261"/>
        <v>0</v>
      </c>
      <c r="X207" s="393">
        <f t="shared" si="262"/>
        <v>0</v>
      </c>
      <c r="Y207" s="393">
        <f t="shared" si="263"/>
        <v>0</v>
      </c>
      <c r="Z207" s="392">
        <f t="shared" si="264"/>
        <v>0</v>
      </c>
      <c r="AA207" s="393">
        <f t="shared" si="265"/>
        <v>0</v>
      </c>
      <c r="AB207" s="393">
        <f t="shared" si="266"/>
        <v>0</v>
      </c>
      <c r="AC207" s="392">
        <f t="shared" si="267"/>
        <v>0</v>
      </c>
      <c r="AD207" s="393">
        <f t="shared" si="268"/>
        <v>0</v>
      </c>
      <c r="AE207" s="394">
        <f t="shared" si="8"/>
        <v>2010</v>
      </c>
      <c r="AF207" s="393">
        <f t="shared" si="269"/>
        <v>0</v>
      </c>
      <c r="AG207" s="392">
        <f t="shared" si="270"/>
        <v>0</v>
      </c>
      <c r="AH207" s="388">
        <f t="shared" si="271"/>
        <v>0</v>
      </c>
      <c r="AI207" s="395">
        <f t="shared" si="272"/>
        <v>0</v>
      </c>
      <c r="AJ207" s="396">
        <f t="shared" si="273"/>
        <v>0</v>
      </c>
      <c r="AK207" s="388">
        <f t="shared" si="274"/>
        <v>0</v>
      </c>
      <c r="AL207" s="397">
        <f t="shared" si="275"/>
        <v>1</v>
      </c>
      <c r="AM207" s="393">
        <f t="shared" si="276"/>
        <v>12</v>
      </c>
      <c r="AN207" s="393">
        <f t="shared" si="277"/>
        <v>12</v>
      </c>
      <c r="AO207" s="393">
        <f t="shared" si="278"/>
        <v>12</v>
      </c>
      <c r="AP207" s="393">
        <f t="shared" si="279"/>
        <v>12</v>
      </c>
      <c r="AQ207" s="393">
        <f t="shared" si="280"/>
        <v>12</v>
      </c>
      <c r="AR207" s="393">
        <f t="shared" si="281"/>
        <v>12</v>
      </c>
      <c r="AS207" s="393">
        <f t="shared" si="282"/>
        <v>12</v>
      </c>
      <c r="AT207" s="393">
        <f t="shared" si="283"/>
        <v>12</v>
      </c>
      <c r="AU207" s="393">
        <f t="shared" si="284"/>
        <v>12</v>
      </c>
      <c r="AV207" s="393">
        <f t="shared" si="285"/>
        <v>12</v>
      </c>
      <c r="AW207" s="393">
        <f t="shared" si="286"/>
        <v>12</v>
      </c>
      <c r="AX207" s="393">
        <f t="shared" si="287"/>
        <v>12</v>
      </c>
      <c r="AY207" s="393">
        <f t="shared" si="288"/>
        <v>12</v>
      </c>
      <c r="AZ207" s="393">
        <f t="shared" si="289"/>
        <v>12</v>
      </c>
      <c r="BA207" s="393">
        <f t="shared" si="290"/>
        <v>12</v>
      </c>
      <c r="BB207" s="393">
        <f t="shared" si="291"/>
        <v>12</v>
      </c>
      <c r="BC207" s="393">
        <f t="shared" si="292"/>
        <v>12</v>
      </c>
      <c r="BD207" s="393">
        <f t="shared" si="242"/>
        <v>12</v>
      </c>
      <c r="BE207" s="393">
        <f t="shared" si="293"/>
        <v>12</v>
      </c>
      <c r="BF207" s="393">
        <f t="shared" si="294"/>
        <v>12</v>
      </c>
      <c r="BG207" s="393">
        <f t="shared" si="295"/>
        <v>12</v>
      </c>
      <c r="BH207" s="398">
        <f t="shared" si="296"/>
        <v>0</v>
      </c>
      <c r="BI207" s="398">
        <f t="shared" si="297"/>
        <v>0</v>
      </c>
      <c r="BJ207" s="398">
        <f t="shared" si="298"/>
        <v>0</v>
      </c>
      <c r="BK207" s="398">
        <f t="shared" si="299"/>
        <v>0</v>
      </c>
      <c r="BL207" s="398">
        <f t="shared" si="300"/>
        <v>0</v>
      </c>
      <c r="BM207" s="387">
        <f t="shared" si="301"/>
        <v>0</v>
      </c>
      <c r="BN207" s="398">
        <f t="shared" si="302"/>
        <v>0</v>
      </c>
      <c r="BO207" s="398">
        <f t="shared" si="303"/>
        <v>0</v>
      </c>
      <c r="BP207" s="398">
        <f t="shared" si="304"/>
        <v>0</v>
      </c>
      <c r="BQ207" s="398">
        <f t="shared" si="305"/>
        <v>0</v>
      </c>
      <c r="BR207" s="398">
        <f t="shared" si="306"/>
        <v>0</v>
      </c>
      <c r="BS207" s="398">
        <f t="shared" si="307"/>
        <v>0</v>
      </c>
      <c r="BT207" s="398">
        <f t="shared" si="308"/>
        <v>0</v>
      </c>
      <c r="BU207" s="398">
        <f t="shared" si="309"/>
        <v>0</v>
      </c>
      <c r="BV207" s="398">
        <f t="shared" si="310"/>
        <v>0</v>
      </c>
      <c r="BW207" s="398">
        <f t="shared" si="311"/>
        <v>0</v>
      </c>
      <c r="BX207" s="398">
        <f t="shared" si="312"/>
        <v>0</v>
      </c>
      <c r="BY207" s="398">
        <f t="shared" si="313"/>
        <v>0</v>
      </c>
      <c r="BZ207" s="398">
        <f t="shared" si="314"/>
        <v>0</v>
      </c>
      <c r="CA207" s="398">
        <f t="shared" si="315"/>
        <v>0</v>
      </c>
      <c r="CB207" s="398">
        <f t="shared" si="316"/>
        <v>0</v>
      </c>
      <c r="CC207" s="398">
        <f t="shared" si="317"/>
        <v>0</v>
      </c>
      <c r="CD207" s="398">
        <f t="shared" si="318"/>
        <v>0</v>
      </c>
      <c r="CE207" s="398">
        <f t="shared" si="319"/>
        <v>0</v>
      </c>
      <c r="CF207" s="398">
        <f t="shared" si="320"/>
        <v>0</v>
      </c>
      <c r="CG207" s="398">
        <f t="shared" si="321"/>
        <v>0</v>
      </c>
      <c r="CH207" s="398">
        <f t="shared" si="322"/>
        <v>0</v>
      </c>
      <c r="CI207" s="398">
        <f t="shared" si="323"/>
        <v>0</v>
      </c>
      <c r="CJ207" s="399"/>
      <c r="CK207" s="400" t="s">
        <v>339</v>
      </c>
      <c r="CL207" s="399">
        <f t="shared" si="324"/>
        <v>0</v>
      </c>
      <c r="CM207" s="399">
        <f t="shared" si="325"/>
        <v>0</v>
      </c>
      <c r="CN207" s="399">
        <f t="shared" si="326"/>
        <v>0</v>
      </c>
      <c r="CO207" s="399">
        <f t="shared" si="327"/>
        <v>0</v>
      </c>
      <c r="CP207" s="399">
        <f t="shared" si="328"/>
        <v>0</v>
      </c>
      <c r="CQ207" s="399">
        <f t="shared" si="329"/>
        <v>0</v>
      </c>
      <c r="CR207" s="399">
        <f t="shared" si="330"/>
        <v>0</v>
      </c>
      <c r="CS207" s="399">
        <f t="shared" si="331"/>
        <v>0</v>
      </c>
      <c r="CT207" s="399">
        <f t="shared" si="332"/>
        <v>0</v>
      </c>
      <c r="CU207" s="399">
        <f t="shared" si="333"/>
        <v>0</v>
      </c>
      <c r="CV207" s="399">
        <f t="shared" si="334"/>
        <v>0</v>
      </c>
      <c r="CW207" s="399">
        <f t="shared" si="335"/>
        <v>0</v>
      </c>
      <c r="CX207" s="399">
        <f t="shared" si="336"/>
        <v>0</v>
      </c>
      <c r="CY207" s="399">
        <f t="shared" si="337"/>
        <v>0</v>
      </c>
      <c r="CZ207" s="399">
        <f t="shared" si="338"/>
        <v>0</v>
      </c>
      <c r="DA207" s="399">
        <f t="shared" si="339"/>
        <v>0</v>
      </c>
      <c r="DB207" s="399">
        <f t="shared" si="340"/>
        <v>0</v>
      </c>
      <c r="DC207" s="399">
        <f t="shared" si="341"/>
        <v>0</v>
      </c>
      <c r="DD207" s="399">
        <f t="shared" si="342"/>
        <v>0</v>
      </c>
      <c r="DE207" s="399">
        <f t="shared" si="343"/>
        <v>0</v>
      </c>
      <c r="DF207" s="399">
        <f t="shared" si="239"/>
        <v>0</v>
      </c>
      <c r="DG207" s="399">
        <f t="shared" si="344"/>
        <v>0</v>
      </c>
      <c r="DH207" s="399">
        <f t="shared" si="240"/>
        <v>0</v>
      </c>
      <c r="DI207" s="399">
        <f t="shared" si="241"/>
        <v>0</v>
      </c>
      <c r="DJ207" s="399">
        <f t="shared" si="345"/>
        <v>0</v>
      </c>
      <c r="DK207" s="399">
        <f t="shared" si="236"/>
        <v>0</v>
      </c>
      <c r="DL207" s="399">
        <f t="shared" si="237"/>
        <v>0</v>
      </c>
      <c r="DM207" s="399">
        <f t="shared" si="347"/>
        <v>0</v>
      </c>
      <c r="DN207" s="399">
        <f t="shared" si="238"/>
        <v>0</v>
      </c>
      <c r="DO207" s="399">
        <f t="shared" si="346"/>
        <v>0</v>
      </c>
      <c r="DP207" s="398"/>
      <c r="DQ207" s="399"/>
      <c r="DR207" s="399"/>
      <c r="DS207" s="399">
        <f t="shared" si="349"/>
        <v>0</v>
      </c>
      <c r="DT207" s="399">
        <f t="shared" si="243"/>
        <v>0</v>
      </c>
      <c r="DU207" s="399"/>
      <c r="DV207" s="411"/>
      <c r="DW207" s="645"/>
    </row>
    <row r="208" spans="1:127" ht="20.100000000000001" hidden="1" customHeight="1">
      <c r="A208" s="663">
        <f t="shared" si="348"/>
        <v>29</v>
      </c>
      <c r="B208" s="664" t="s">
        <v>380</v>
      </c>
      <c r="C208" s="385" t="s">
        <v>353</v>
      </c>
      <c r="D208" s="385" t="s">
        <v>218</v>
      </c>
      <c r="E208" s="385">
        <v>2003</v>
      </c>
      <c r="F208" s="386"/>
      <c r="G208" s="387">
        <f t="shared" si="245"/>
        <v>8</v>
      </c>
      <c r="H208" s="387">
        <f t="shared" si="246"/>
        <v>0</v>
      </c>
      <c r="I208" s="387">
        <f t="shared" si="247"/>
        <v>8</v>
      </c>
      <c r="J208" s="388">
        <f t="shared" si="248"/>
        <v>0</v>
      </c>
      <c r="K208" s="389">
        <f t="shared" si="249"/>
        <v>0</v>
      </c>
      <c r="L208" s="390">
        <f t="shared" si="250"/>
        <v>0.25</v>
      </c>
      <c r="M208" s="391" t="str">
        <f t="shared" si="251"/>
        <v>II</v>
      </c>
      <c r="N208" s="389">
        <f t="shared" si="252"/>
        <v>0</v>
      </c>
      <c r="O208" s="388">
        <f t="shared" si="253"/>
        <v>0</v>
      </c>
      <c r="P208" s="388">
        <f t="shared" si="254"/>
        <v>0</v>
      </c>
      <c r="Q208" s="392">
        <f t="shared" si="255"/>
        <v>0</v>
      </c>
      <c r="R208" s="393">
        <f t="shared" si="256"/>
        <v>0</v>
      </c>
      <c r="S208" s="393">
        <f t="shared" si="257"/>
        <v>0</v>
      </c>
      <c r="T208" s="392">
        <f t="shared" si="258"/>
        <v>0</v>
      </c>
      <c r="U208" s="393">
        <f t="shared" si="259"/>
        <v>0</v>
      </c>
      <c r="V208" s="393">
        <f t="shared" si="260"/>
        <v>0</v>
      </c>
      <c r="W208" s="392">
        <f t="shared" si="261"/>
        <v>0</v>
      </c>
      <c r="X208" s="393">
        <f t="shared" si="262"/>
        <v>0</v>
      </c>
      <c r="Y208" s="393">
        <f t="shared" si="263"/>
        <v>0</v>
      </c>
      <c r="Z208" s="392">
        <f t="shared" si="264"/>
        <v>0</v>
      </c>
      <c r="AA208" s="393">
        <f t="shared" si="265"/>
        <v>0</v>
      </c>
      <c r="AB208" s="393">
        <f t="shared" si="266"/>
        <v>0</v>
      </c>
      <c r="AC208" s="392">
        <f t="shared" si="267"/>
        <v>0</v>
      </c>
      <c r="AD208" s="393">
        <f t="shared" si="268"/>
        <v>0</v>
      </c>
      <c r="AE208" s="394">
        <f t="shared" si="8"/>
        <v>2010</v>
      </c>
      <c r="AF208" s="393">
        <f t="shared" si="269"/>
        <v>0</v>
      </c>
      <c r="AG208" s="392">
        <f t="shared" si="270"/>
        <v>0</v>
      </c>
      <c r="AH208" s="388">
        <f t="shared" si="271"/>
        <v>0</v>
      </c>
      <c r="AI208" s="395">
        <f t="shared" si="272"/>
        <v>0</v>
      </c>
      <c r="AJ208" s="396">
        <f t="shared" si="273"/>
        <v>0</v>
      </c>
      <c r="AK208" s="388">
        <f t="shared" si="274"/>
        <v>0</v>
      </c>
      <c r="AL208" s="397">
        <f t="shared" si="275"/>
        <v>1</v>
      </c>
      <c r="AM208" s="393">
        <f t="shared" si="276"/>
        <v>12</v>
      </c>
      <c r="AN208" s="393">
        <f t="shared" si="277"/>
        <v>12</v>
      </c>
      <c r="AO208" s="393">
        <f t="shared" si="278"/>
        <v>12</v>
      </c>
      <c r="AP208" s="393">
        <f t="shared" si="279"/>
        <v>12</v>
      </c>
      <c r="AQ208" s="393">
        <f t="shared" si="280"/>
        <v>12</v>
      </c>
      <c r="AR208" s="393">
        <f t="shared" si="281"/>
        <v>12</v>
      </c>
      <c r="AS208" s="393">
        <f t="shared" si="282"/>
        <v>12</v>
      </c>
      <c r="AT208" s="393">
        <f t="shared" si="283"/>
        <v>12</v>
      </c>
      <c r="AU208" s="393">
        <f t="shared" si="284"/>
        <v>12</v>
      </c>
      <c r="AV208" s="393">
        <f t="shared" si="285"/>
        <v>12</v>
      </c>
      <c r="AW208" s="393">
        <f t="shared" si="286"/>
        <v>12</v>
      </c>
      <c r="AX208" s="393">
        <f t="shared" si="287"/>
        <v>12</v>
      </c>
      <c r="AY208" s="393">
        <f t="shared" si="288"/>
        <v>12</v>
      </c>
      <c r="AZ208" s="393">
        <f t="shared" si="289"/>
        <v>12</v>
      </c>
      <c r="BA208" s="393">
        <f t="shared" si="290"/>
        <v>12</v>
      </c>
      <c r="BB208" s="393">
        <f t="shared" si="291"/>
        <v>12</v>
      </c>
      <c r="BC208" s="393">
        <f t="shared" si="292"/>
        <v>12</v>
      </c>
      <c r="BD208" s="393">
        <f t="shared" si="242"/>
        <v>12</v>
      </c>
      <c r="BE208" s="393">
        <f t="shared" si="293"/>
        <v>12</v>
      </c>
      <c r="BF208" s="393">
        <f t="shared" si="294"/>
        <v>12</v>
      </c>
      <c r="BG208" s="393">
        <f t="shared" si="295"/>
        <v>12</v>
      </c>
      <c r="BH208" s="398">
        <f t="shared" si="296"/>
        <v>0</v>
      </c>
      <c r="BI208" s="398">
        <f t="shared" si="297"/>
        <v>0</v>
      </c>
      <c r="BJ208" s="398">
        <f t="shared" si="298"/>
        <v>0</v>
      </c>
      <c r="BK208" s="398">
        <f t="shared" si="299"/>
        <v>0</v>
      </c>
      <c r="BL208" s="398">
        <f t="shared" si="300"/>
        <v>0</v>
      </c>
      <c r="BM208" s="387">
        <f t="shared" si="301"/>
        <v>0</v>
      </c>
      <c r="BN208" s="398">
        <f t="shared" si="302"/>
        <v>0</v>
      </c>
      <c r="BO208" s="398">
        <f t="shared" si="303"/>
        <v>0</v>
      </c>
      <c r="BP208" s="398">
        <f t="shared" si="304"/>
        <v>0</v>
      </c>
      <c r="BQ208" s="398">
        <f t="shared" si="305"/>
        <v>0</v>
      </c>
      <c r="BR208" s="398">
        <f t="shared" si="306"/>
        <v>0</v>
      </c>
      <c r="BS208" s="398">
        <f t="shared" si="307"/>
        <v>0</v>
      </c>
      <c r="BT208" s="398">
        <f t="shared" si="308"/>
        <v>0</v>
      </c>
      <c r="BU208" s="398">
        <f t="shared" si="309"/>
        <v>0</v>
      </c>
      <c r="BV208" s="398">
        <f t="shared" si="310"/>
        <v>0</v>
      </c>
      <c r="BW208" s="398">
        <f t="shared" si="311"/>
        <v>0</v>
      </c>
      <c r="BX208" s="398">
        <f t="shared" si="312"/>
        <v>0</v>
      </c>
      <c r="BY208" s="398">
        <f t="shared" si="313"/>
        <v>0</v>
      </c>
      <c r="BZ208" s="398">
        <f t="shared" si="314"/>
        <v>0</v>
      </c>
      <c r="CA208" s="398">
        <f t="shared" si="315"/>
        <v>0</v>
      </c>
      <c r="CB208" s="398">
        <f t="shared" si="316"/>
        <v>0</v>
      </c>
      <c r="CC208" s="398">
        <f t="shared" si="317"/>
        <v>0</v>
      </c>
      <c r="CD208" s="398">
        <f t="shared" si="318"/>
        <v>0</v>
      </c>
      <c r="CE208" s="398">
        <f t="shared" si="319"/>
        <v>0</v>
      </c>
      <c r="CF208" s="398">
        <f t="shared" si="320"/>
        <v>0</v>
      </c>
      <c r="CG208" s="398">
        <f t="shared" si="321"/>
        <v>0</v>
      </c>
      <c r="CH208" s="398">
        <f t="shared" si="322"/>
        <v>0</v>
      </c>
      <c r="CI208" s="398">
        <f t="shared" si="323"/>
        <v>0</v>
      </c>
      <c r="CJ208" s="399"/>
      <c r="CK208" s="400" t="s">
        <v>339</v>
      </c>
      <c r="CL208" s="399">
        <f t="shared" si="324"/>
        <v>0</v>
      </c>
      <c r="CM208" s="399">
        <f t="shared" si="325"/>
        <v>0</v>
      </c>
      <c r="CN208" s="399">
        <f t="shared" si="326"/>
        <v>0</v>
      </c>
      <c r="CO208" s="399">
        <f t="shared" si="327"/>
        <v>0</v>
      </c>
      <c r="CP208" s="399">
        <f t="shared" si="328"/>
        <v>0</v>
      </c>
      <c r="CQ208" s="399">
        <f t="shared" si="329"/>
        <v>0</v>
      </c>
      <c r="CR208" s="399">
        <f t="shared" si="330"/>
        <v>0</v>
      </c>
      <c r="CS208" s="399">
        <f t="shared" si="331"/>
        <v>0</v>
      </c>
      <c r="CT208" s="399">
        <f t="shared" si="332"/>
        <v>0</v>
      </c>
      <c r="CU208" s="399">
        <f t="shared" si="333"/>
        <v>0</v>
      </c>
      <c r="CV208" s="399">
        <f t="shared" si="334"/>
        <v>0</v>
      </c>
      <c r="CW208" s="399">
        <f t="shared" si="335"/>
        <v>0</v>
      </c>
      <c r="CX208" s="399">
        <f t="shared" si="336"/>
        <v>0</v>
      </c>
      <c r="CY208" s="399">
        <f t="shared" si="337"/>
        <v>0</v>
      </c>
      <c r="CZ208" s="399">
        <f t="shared" si="338"/>
        <v>0</v>
      </c>
      <c r="DA208" s="399">
        <f t="shared" si="339"/>
        <v>0</v>
      </c>
      <c r="DB208" s="399">
        <f t="shared" si="340"/>
        <v>0</v>
      </c>
      <c r="DC208" s="399">
        <f t="shared" si="341"/>
        <v>0</v>
      </c>
      <c r="DD208" s="399">
        <f t="shared" si="342"/>
        <v>0</v>
      </c>
      <c r="DE208" s="399">
        <f t="shared" si="343"/>
        <v>0</v>
      </c>
      <c r="DF208" s="399">
        <f t="shared" si="239"/>
        <v>0</v>
      </c>
      <c r="DG208" s="399">
        <f t="shared" si="344"/>
        <v>0</v>
      </c>
      <c r="DH208" s="399">
        <f t="shared" si="240"/>
        <v>0</v>
      </c>
      <c r="DI208" s="399">
        <f t="shared" si="241"/>
        <v>0</v>
      </c>
      <c r="DJ208" s="399">
        <f t="shared" si="345"/>
        <v>0</v>
      </c>
      <c r="DK208" s="399">
        <f t="shared" si="236"/>
        <v>0</v>
      </c>
      <c r="DL208" s="399">
        <f t="shared" si="237"/>
        <v>0</v>
      </c>
      <c r="DM208" s="399">
        <f t="shared" si="347"/>
        <v>0</v>
      </c>
      <c r="DN208" s="399">
        <f t="shared" si="238"/>
        <v>0</v>
      </c>
      <c r="DO208" s="399">
        <f t="shared" si="346"/>
        <v>0</v>
      </c>
      <c r="DP208" s="398"/>
      <c r="DQ208" s="399"/>
      <c r="DR208" s="399"/>
      <c r="DS208" s="399">
        <f t="shared" si="349"/>
        <v>0</v>
      </c>
      <c r="DT208" s="399">
        <f t="shared" si="243"/>
        <v>0</v>
      </c>
      <c r="DU208" s="399"/>
      <c r="DV208" s="411"/>
      <c r="DW208" s="645"/>
    </row>
    <row r="209" spans="1:127" ht="20.100000000000001" hidden="1" customHeight="1">
      <c r="A209" s="663">
        <f t="shared" si="348"/>
        <v>30</v>
      </c>
      <c r="B209" s="664" t="s">
        <v>380</v>
      </c>
      <c r="C209" s="385" t="s">
        <v>353</v>
      </c>
      <c r="D209" s="385" t="s">
        <v>218</v>
      </c>
      <c r="E209" s="385">
        <v>2003</v>
      </c>
      <c r="F209" s="386"/>
      <c r="G209" s="387">
        <f t="shared" si="245"/>
        <v>8</v>
      </c>
      <c r="H209" s="387">
        <f t="shared" si="246"/>
        <v>0</v>
      </c>
      <c r="I209" s="387">
        <f t="shared" si="247"/>
        <v>8</v>
      </c>
      <c r="J209" s="388">
        <f t="shared" si="248"/>
        <v>0</v>
      </c>
      <c r="K209" s="389">
        <f t="shared" si="249"/>
        <v>0</v>
      </c>
      <c r="L209" s="390">
        <f t="shared" si="250"/>
        <v>0.25</v>
      </c>
      <c r="M209" s="391" t="str">
        <f t="shared" si="251"/>
        <v>II</v>
      </c>
      <c r="N209" s="389">
        <f t="shared" si="252"/>
        <v>0</v>
      </c>
      <c r="O209" s="388">
        <f t="shared" si="253"/>
        <v>0</v>
      </c>
      <c r="P209" s="388">
        <f t="shared" si="254"/>
        <v>0</v>
      </c>
      <c r="Q209" s="392">
        <f t="shared" si="255"/>
        <v>0</v>
      </c>
      <c r="R209" s="393">
        <f t="shared" si="256"/>
        <v>0</v>
      </c>
      <c r="S209" s="393">
        <f t="shared" si="257"/>
        <v>0</v>
      </c>
      <c r="T209" s="392">
        <f t="shared" si="258"/>
        <v>0</v>
      </c>
      <c r="U209" s="393">
        <f t="shared" si="259"/>
        <v>0</v>
      </c>
      <c r="V209" s="393">
        <f t="shared" si="260"/>
        <v>0</v>
      </c>
      <c r="W209" s="392">
        <f t="shared" si="261"/>
        <v>0</v>
      </c>
      <c r="X209" s="393">
        <f t="shared" si="262"/>
        <v>0</v>
      </c>
      <c r="Y209" s="393">
        <f t="shared" si="263"/>
        <v>0</v>
      </c>
      <c r="Z209" s="392">
        <f t="shared" si="264"/>
        <v>0</v>
      </c>
      <c r="AA209" s="393">
        <f t="shared" si="265"/>
        <v>0</v>
      </c>
      <c r="AB209" s="393">
        <f t="shared" si="266"/>
        <v>0</v>
      </c>
      <c r="AC209" s="392">
        <f t="shared" si="267"/>
        <v>0</v>
      </c>
      <c r="AD209" s="393">
        <f t="shared" si="268"/>
        <v>0</v>
      </c>
      <c r="AE209" s="394">
        <f t="shared" si="8"/>
        <v>2010</v>
      </c>
      <c r="AF209" s="393">
        <f t="shared" si="269"/>
        <v>0</v>
      </c>
      <c r="AG209" s="392">
        <f t="shared" si="270"/>
        <v>0</v>
      </c>
      <c r="AH209" s="388">
        <f t="shared" si="271"/>
        <v>0</v>
      </c>
      <c r="AI209" s="395">
        <f t="shared" si="272"/>
        <v>0</v>
      </c>
      <c r="AJ209" s="396">
        <f t="shared" si="273"/>
        <v>0</v>
      </c>
      <c r="AK209" s="388">
        <f t="shared" si="274"/>
        <v>0</v>
      </c>
      <c r="AL209" s="397">
        <f t="shared" si="275"/>
        <v>1</v>
      </c>
      <c r="AM209" s="393">
        <f t="shared" si="276"/>
        <v>12</v>
      </c>
      <c r="AN209" s="393">
        <f t="shared" si="277"/>
        <v>12</v>
      </c>
      <c r="AO209" s="393">
        <f t="shared" si="278"/>
        <v>12</v>
      </c>
      <c r="AP209" s="393">
        <f t="shared" si="279"/>
        <v>12</v>
      </c>
      <c r="AQ209" s="393">
        <f t="shared" si="280"/>
        <v>12</v>
      </c>
      <c r="AR209" s="393">
        <f t="shared" si="281"/>
        <v>12</v>
      </c>
      <c r="AS209" s="393">
        <f t="shared" si="282"/>
        <v>12</v>
      </c>
      <c r="AT209" s="393">
        <f t="shared" si="283"/>
        <v>12</v>
      </c>
      <c r="AU209" s="393">
        <f t="shared" si="284"/>
        <v>12</v>
      </c>
      <c r="AV209" s="393">
        <f t="shared" si="285"/>
        <v>12</v>
      </c>
      <c r="AW209" s="393">
        <f t="shared" si="286"/>
        <v>12</v>
      </c>
      <c r="AX209" s="393">
        <f t="shared" si="287"/>
        <v>12</v>
      </c>
      <c r="AY209" s="393">
        <f t="shared" si="288"/>
        <v>12</v>
      </c>
      <c r="AZ209" s="393">
        <f t="shared" si="289"/>
        <v>12</v>
      </c>
      <c r="BA209" s="393">
        <f t="shared" si="290"/>
        <v>12</v>
      </c>
      <c r="BB209" s="393">
        <f t="shared" si="291"/>
        <v>12</v>
      </c>
      <c r="BC209" s="393">
        <f t="shared" si="292"/>
        <v>12</v>
      </c>
      <c r="BD209" s="393">
        <f t="shared" si="242"/>
        <v>12</v>
      </c>
      <c r="BE209" s="393">
        <f t="shared" si="293"/>
        <v>12</v>
      </c>
      <c r="BF209" s="393">
        <f t="shared" si="294"/>
        <v>12</v>
      </c>
      <c r="BG209" s="393">
        <f t="shared" si="295"/>
        <v>12</v>
      </c>
      <c r="BH209" s="398">
        <f t="shared" si="296"/>
        <v>0</v>
      </c>
      <c r="BI209" s="398">
        <f t="shared" si="297"/>
        <v>0</v>
      </c>
      <c r="BJ209" s="398">
        <f t="shared" si="298"/>
        <v>0</v>
      </c>
      <c r="BK209" s="398">
        <f t="shared" si="299"/>
        <v>0</v>
      </c>
      <c r="BL209" s="398">
        <f t="shared" si="300"/>
        <v>0</v>
      </c>
      <c r="BM209" s="387">
        <f t="shared" si="301"/>
        <v>0</v>
      </c>
      <c r="BN209" s="398">
        <f t="shared" si="302"/>
        <v>0</v>
      </c>
      <c r="BO209" s="398">
        <f t="shared" si="303"/>
        <v>0</v>
      </c>
      <c r="BP209" s="398">
        <f t="shared" si="304"/>
        <v>0</v>
      </c>
      <c r="BQ209" s="398">
        <f t="shared" si="305"/>
        <v>0</v>
      </c>
      <c r="BR209" s="398">
        <f t="shared" si="306"/>
        <v>0</v>
      </c>
      <c r="BS209" s="398">
        <f t="shared" si="307"/>
        <v>0</v>
      </c>
      <c r="BT209" s="398">
        <f t="shared" si="308"/>
        <v>0</v>
      </c>
      <c r="BU209" s="398">
        <f t="shared" si="309"/>
        <v>0</v>
      </c>
      <c r="BV209" s="398">
        <f t="shared" si="310"/>
        <v>0</v>
      </c>
      <c r="BW209" s="398">
        <f t="shared" si="311"/>
        <v>0</v>
      </c>
      <c r="BX209" s="398">
        <f t="shared" si="312"/>
        <v>0</v>
      </c>
      <c r="BY209" s="398">
        <f t="shared" si="313"/>
        <v>0</v>
      </c>
      <c r="BZ209" s="398">
        <f t="shared" si="314"/>
        <v>0</v>
      </c>
      <c r="CA209" s="398">
        <f t="shared" si="315"/>
        <v>0</v>
      </c>
      <c r="CB209" s="398">
        <f t="shared" si="316"/>
        <v>0</v>
      </c>
      <c r="CC209" s="398">
        <f t="shared" si="317"/>
        <v>0</v>
      </c>
      <c r="CD209" s="398">
        <f t="shared" si="318"/>
        <v>0</v>
      </c>
      <c r="CE209" s="398">
        <f t="shared" si="319"/>
        <v>0</v>
      </c>
      <c r="CF209" s="398">
        <f t="shared" si="320"/>
        <v>0</v>
      </c>
      <c r="CG209" s="398">
        <f t="shared" si="321"/>
        <v>0</v>
      </c>
      <c r="CH209" s="398">
        <f t="shared" si="322"/>
        <v>0</v>
      </c>
      <c r="CI209" s="398">
        <f t="shared" si="323"/>
        <v>0</v>
      </c>
      <c r="CJ209" s="399"/>
      <c r="CK209" s="400" t="s">
        <v>339</v>
      </c>
      <c r="CL209" s="399">
        <f t="shared" si="324"/>
        <v>0</v>
      </c>
      <c r="CM209" s="399">
        <f t="shared" si="325"/>
        <v>0</v>
      </c>
      <c r="CN209" s="399">
        <f t="shared" si="326"/>
        <v>0</v>
      </c>
      <c r="CO209" s="399">
        <f t="shared" si="327"/>
        <v>0</v>
      </c>
      <c r="CP209" s="399">
        <f t="shared" si="328"/>
        <v>0</v>
      </c>
      <c r="CQ209" s="399">
        <f t="shared" si="329"/>
        <v>0</v>
      </c>
      <c r="CR209" s="399">
        <f t="shared" si="330"/>
        <v>0</v>
      </c>
      <c r="CS209" s="399">
        <f t="shared" si="331"/>
        <v>0</v>
      </c>
      <c r="CT209" s="399">
        <f t="shared" si="332"/>
        <v>0</v>
      </c>
      <c r="CU209" s="399">
        <f t="shared" si="333"/>
        <v>0</v>
      </c>
      <c r="CV209" s="399">
        <f t="shared" si="334"/>
        <v>0</v>
      </c>
      <c r="CW209" s="399">
        <f t="shared" si="335"/>
        <v>0</v>
      </c>
      <c r="CX209" s="399">
        <f t="shared" si="336"/>
        <v>0</v>
      </c>
      <c r="CY209" s="399">
        <f t="shared" si="337"/>
        <v>0</v>
      </c>
      <c r="CZ209" s="399">
        <f t="shared" si="338"/>
        <v>0</v>
      </c>
      <c r="DA209" s="399">
        <f t="shared" si="339"/>
        <v>0</v>
      </c>
      <c r="DB209" s="399">
        <f t="shared" si="340"/>
        <v>0</v>
      </c>
      <c r="DC209" s="399">
        <f t="shared" si="341"/>
        <v>0</v>
      </c>
      <c r="DD209" s="399">
        <f t="shared" si="342"/>
        <v>0</v>
      </c>
      <c r="DE209" s="399">
        <f t="shared" si="343"/>
        <v>0</v>
      </c>
      <c r="DF209" s="399">
        <f t="shared" si="239"/>
        <v>0</v>
      </c>
      <c r="DG209" s="399">
        <f t="shared" si="344"/>
        <v>0</v>
      </c>
      <c r="DH209" s="399">
        <f t="shared" si="240"/>
        <v>0</v>
      </c>
      <c r="DI209" s="399">
        <f t="shared" si="241"/>
        <v>0</v>
      </c>
      <c r="DJ209" s="399">
        <f t="shared" si="345"/>
        <v>0</v>
      </c>
      <c r="DK209" s="399">
        <f t="shared" si="236"/>
        <v>0</v>
      </c>
      <c r="DL209" s="399">
        <f t="shared" si="237"/>
        <v>0</v>
      </c>
      <c r="DM209" s="399">
        <f t="shared" si="347"/>
        <v>0</v>
      </c>
      <c r="DN209" s="399">
        <f t="shared" si="238"/>
        <v>0</v>
      </c>
      <c r="DO209" s="399">
        <f t="shared" si="346"/>
        <v>0</v>
      </c>
      <c r="DP209" s="398"/>
      <c r="DQ209" s="399"/>
      <c r="DR209" s="399"/>
      <c r="DS209" s="399">
        <f t="shared" si="349"/>
        <v>0</v>
      </c>
      <c r="DT209" s="399">
        <f t="shared" si="243"/>
        <v>0</v>
      </c>
      <c r="DU209" s="399"/>
      <c r="DV209" s="411"/>
      <c r="DW209" s="645"/>
    </row>
    <row r="210" spans="1:127" ht="20.100000000000001" hidden="1" customHeight="1">
      <c r="A210" s="663">
        <f t="shared" si="348"/>
        <v>31</v>
      </c>
      <c r="B210" s="664" t="s">
        <v>380</v>
      </c>
      <c r="C210" s="385" t="s">
        <v>353</v>
      </c>
      <c r="D210" s="385" t="s">
        <v>218</v>
      </c>
      <c r="E210" s="385">
        <v>2003</v>
      </c>
      <c r="F210" s="386"/>
      <c r="G210" s="387">
        <f t="shared" si="245"/>
        <v>8</v>
      </c>
      <c r="H210" s="387">
        <f t="shared" si="246"/>
        <v>0</v>
      </c>
      <c r="I210" s="387">
        <f t="shared" si="247"/>
        <v>8</v>
      </c>
      <c r="J210" s="388">
        <f t="shared" si="248"/>
        <v>0</v>
      </c>
      <c r="K210" s="389">
        <f t="shared" si="249"/>
        <v>0</v>
      </c>
      <c r="L210" s="390">
        <f t="shared" si="250"/>
        <v>0.25</v>
      </c>
      <c r="M210" s="391" t="str">
        <f t="shared" si="251"/>
        <v>II</v>
      </c>
      <c r="N210" s="389">
        <f t="shared" si="252"/>
        <v>0</v>
      </c>
      <c r="O210" s="388">
        <f t="shared" si="253"/>
        <v>0</v>
      </c>
      <c r="P210" s="388">
        <f t="shared" si="254"/>
        <v>0</v>
      </c>
      <c r="Q210" s="392">
        <f t="shared" si="255"/>
        <v>0</v>
      </c>
      <c r="R210" s="393">
        <f t="shared" si="256"/>
        <v>0</v>
      </c>
      <c r="S210" s="393">
        <f t="shared" si="257"/>
        <v>0</v>
      </c>
      <c r="T210" s="392">
        <f t="shared" si="258"/>
        <v>0</v>
      </c>
      <c r="U210" s="393">
        <f t="shared" si="259"/>
        <v>0</v>
      </c>
      <c r="V210" s="393">
        <f t="shared" si="260"/>
        <v>0</v>
      </c>
      <c r="W210" s="392">
        <f t="shared" si="261"/>
        <v>0</v>
      </c>
      <c r="X210" s="393">
        <f t="shared" si="262"/>
        <v>0</v>
      </c>
      <c r="Y210" s="393">
        <f t="shared" si="263"/>
        <v>0</v>
      </c>
      <c r="Z210" s="392">
        <f t="shared" si="264"/>
        <v>0</v>
      </c>
      <c r="AA210" s="393">
        <f t="shared" si="265"/>
        <v>0</v>
      </c>
      <c r="AB210" s="393">
        <f t="shared" si="266"/>
        <v>0</v>
      </c>
      <c r="AC210" s="392">
        <f t="shared" si="267"/>
        <v>0</v>
      </c>
      <c r="AD210" s="393">
        <f t="shared" si="268"/>
        <v>0</v>
      </c>
      <c r="AE210" s="394">
        <f t="shared" si="8"/>
        <v>2010</v>
      </c>
      <c r="AF210" s="393">
        <f t="shared" si="269"/>
        <v>0</v>
      </c>
      <c r="AG210" s="392">
        <f t="shared" si="270"/>
        <v>0</v>
      </c>
      <c r="AH210" s="388">
        <f t="shared" si="271"/>
        <v>0</v>
      </c>
      <c r="AI210" s="395">
        <f t="shared" si="272"/>
        <v>0</v>
      </c>
      <c r="AJ210" s="396">
        <f t="shared" si="273"/>
        <v>0</v>
      </c>
      <c r="AK210" s="388">
        <f t="shared" si="274"/>
        <v>0</v>
      </c>
      <c r="AL210" s="397">
        <f t="shared" si="275"/>
        <v>1</v>
      </c>
      <c r="AM210" s="393">
        <f t="shared" si="276"/>
        <v>12</v>
      </c>
      <c r="AN210" s="393">
        <f t="shared" si="277"/>
        <v>12</v>
      </c>
      <c r="AO210" s="393">
        <f t="shared" si="278"/>
        <v>12</v>
      </c>
      <c r="AP210" s="393">
        <f t="shared" si="279"/>
        <v>12</v>
      </c>
      <c r="AQ210" s="393">
        <f t="shared" si="280"/>
        <v>12</v>
      </c>
      <c r="AR210" s="393">
        <f t="shared" si="281"/>
        <v>12</v>
      </c>
      <c r="AS210" s="393">
        <f t="shared" si="282"/>
        <v>12</v>
      </c>
      <c r="AT210" s="393">
        <f t="shared" si="283"/>
        <v>12</v>
      </c>
      <c r="AU210" s="393">
        <f t="shared" si="284"/>
        <v>12</v>
      </c>
      <c r="AV210" s="393">
        <f t="shared" si="285"/>
        <v>12</v>
      </c>
      <c r="AW210" s="393">
        <f t="shared" si="286"/>
        <v>12</v>
      </c>
      <c r="AX210" s="393">
        <f t="shared" si="287"/>
        <v>12</v>
      </c>
      <c r="AY210" s="393">
        <f t="shared" si="288"/>
        <v>12</v>
      </c>
      <c r="AZ210" s="393">
        <f t="shared" si="289"/>
        <v>12</v>
      </c>
      <c r="BA210" s="393">
        <f t="shared" si="290"/>
        <v>12</v>
      </c>
      <c r="BB210" s="393">
        <f t="shared" si="291"/>
        <v>12</v>
      </c>
      <c r="BC210" s="393">
        <f t="shared" si="292"/>
        <v>12</v>
      </c>
      <c r="BD210" s="393">
        <f t="shared" si="242"/>
        <v>12</v>
      </c>
      <c r="BE210" s="393">
        <f t="shared" si="293"/>
        <v>12</v>
      </c>
      <c r="BF210" s="393">
        <f t="shared" si="294"/>
        <v>12</v>
      </c>
      <c r="BG210" s="393">
        <f t="shared" si="295"/>
        <v>12</v>
      </c>
      <c r="BH210" s="398">
        <f t="shared" si="296"/>
        <v>0</v>
      </c>
      <c r="BI210" s="398">
        <f t="shared" si="297"/>
        <v>0</v>
      </c>
      <c r="BJ210" s="398">
        <f t="shared" si="298"/>
        <v>0</v>
      </c>
      <c r="BK210" s="398">
        <f t="shared" si="299"/>
        <v>0</v>
      </c>
      <c r="BL210" s="398">
        <f t="shared" si="300"/>
        <v>0</v>
      </c>
      <c r="BM210" s="387">
        <f t="shared" si="301"/>
        <v>0</v>
      </c>
      <c r="BN210" s="398">
        <f t="shared" si="302"/>
        <v>0</v>
      </c>
      <c r="BO210" s="398">
        <f t="shared" si="303"/>
        <v>0</v>
      </c>
      <c r="BP210" s="398">
        <f t="shared" si="304"/>
        <v>0</v>
      </c>
      <c r="BQ210" s="398">
        <f t="shared" si="305"/>
        <v>0</v>
      </c>
      <c r="BR210" s="398">
        <f t="shared" si="306"/>
        <v>0</v>
      </c>
      <c r="BS210" s="398">
        <f t="shared" si="307"/>
        <v>0</v>
      </c>
      <c r="BT210" s="398">
        <f t="shared" si="308"/>
        <v>0</v>
      </c>
      <c r="BU210" s="398">
        <f t="shared" si="309"/>
        <v>0</v>
      </c>
      <c r="BV210" s="398">
        <f t="shared" si="310"/>
        <v>0</v>
      </c>
      <c r="BW210" s="398">
        <f t="shared" si="311"/>
        <v>0</v>
      </c>
      <c r="BX210" s="398">
        <f t="shared" si="312"/>
        <v>0</v>
      </c>
      <c r="BY210" s="398">
        <f t="shared" si="313"/>
        <v>0</v>
      </c>
      <c r="BZ210" s="398">
        <f t="shared" si="314"/>
        <v>0</v>
      </c>
      <c r="CA210" s="398">
        <f t="shared" si="315"/>
        <v>0</v>
      </c>
      <c r="CB210" s="398">
        <f t="shared" si="316"/>
        <v>0</v>
      </c>
      <c r="CC210" s="398">
        <f t="shared" si="317"/>
        <v>0</v>
      </c>
      <c r="CD210" s="398">
        <f t="shared" si="318"/>
        <v>0</v>
      </c>
      <c r="CE210" s="398">
        <f t="shared" si="319"/>
        <v>0</v>
      </c>
      <c r="CF210" s="398">
        <f t="shared" si="320"/>
        <v>0</v>
      </c>
      <c r="CG210" s="398">
        <f t="shared" si="321"/>
        <v>0</v>
      </c>
      <c r="CH210" s="398">
        <f t="shared" si="322"/>
        <v>0</v>
      </c>
      <c r="CI210" s="398">
        <f t="shared" si="323"/>
        <v>0</v>
      </c>
      <c r="CJ210" s="399"/>
      <c r="CK210" s="400" t="s">
        <v>339</v>
      </c>
      <c r="CL210" s="399">
        <f t="shared" si="324"/>
        <v>0</v>
      </c>
      <c r="CM210" s="399">
        <f t="shared" si="325"/>
        <v>0</v>
      </c>
      <c r="CN210" s="399">
        <f t="shared" si="326"/>
        <v>0</v>
      </c>
      <c r="CO210" s="399">
        <f t="shared" si="327"/>
        <v>0</v>
      </c>
      <c r="CP210" s="399">
        <f t="shared" si="328"/>
        <v>0</v>
      </c>
      <c r="CQ210" s="399">
        <f t="shared" si="329"/>
        <v>0</v>
      </c>
      <c r="CR210" s="399">
        <f t="shared" si="330"/>
        <v>0</v>
      </c>
      <c r="CS210" s="399">
        <f t="shared" si="331"/>
        <v>0</v>
      </c>
      <c r="CT210" s="399">
        <f t="shared" si="332"/>
        <v>0</v>
      </c>
      <c r="CU210" s="399">
        <f t="shared" si="333"/>
        <v>0</v>
      </c>
      <c r="CV210" s="399">
        <f t="shared" si="334"/>
        <v>0</v>
      </c>
      <c r="CW210" s="399">
        <f t="shared" si="335"/>
        <v>0</v>
      </c>
      <c r="CX210" s="399">
        <f t="shared" si="336"/>
        <v>0</v>
      </c>
      <c r="CY210" s="399">
        <f t="shared" si="337"/>
        <v>0</v>
      </c>
      <c r="CZ210" s="399">
        <f t="shared" si="338"/>
        <v>0</v>
      </c>
      <c r="DA210" s="399">
        <f t="shared" si="339"/>
        <v>0</v>
      </c>
      <c r="DB210" s="399">
        <f t="shared" si="340"/>
        <v>0</v>
      </c>
      <c r="DC210" s="399">
        <f t="shared" si="341"/>
        <v>0</v>
      </c>
      <c r="DD210" s="399">
        <f t="shared" si="342"/>
        <v>0</v>
      </c>
      <c r="DE210" s="399">
        <f t="shared" si="343"/>
        <v>0</v>
      </c>
      <c r="DF210" s="399">
        <f t="shared" si="239"/>
        <v>0</v>
      </c>
      <c r="DG210" s="399">
        <f t="shared" si="344"/>
        <v>0</v>
      </c>
      <c r="DH210" s="399">
        <f t="shared" si="240"/>
        <v>0</v>
      </c>
      <c r="DI210" s="399">
        <f t="shared" si="241"/>
        <v>0</v>
      </c>
      <c r="DJ210" s="399">
        <f t="shared" si="345"/>
        <v>0</v>
      </c>
      <c r="DK210" s="399">
        <f t="shared" si="236"/>
        <v>0</v>
      </c>
      <c r="DL210" s="399">
        <f t="shared" si="237"/>
        <v>0</v>
      </c>
      <c r="DM210" s="399">
        <f t="shared" si="347"/>
        <v>0</v>
      </c>
      <c r="DN210" s="399">
        <f t="shared" si="238"/>
        <v>0</v>
      </c>
      <c r="DO210" s="399">
        <f t="shared" si="346"/>
        <v>0</v>
      </c>
      <c r="DP210" s="398"/>
      <c r="DQ210" s="399"/>
      <c r="DR210" s="399"/>
      <c r="DS210" s="399">
        <f t="shared" si="349"/>
        <v>0</v>
      </c>
      <c r="DT210" s="399">
        <f t="shared" si="243"/>
        <v>0</v>
      </c>
      <c r="DU210" s="399"/>
      <c r="DV210" s="411"/>
      <c r="DW210" s="645"/>
    </row>
    <row r="211" spans="1:127" ht="20.100000000000001" hidden="1" customHeight="1">
      <c r="A211" s="663">
        <f t="shared" si="348"/>
        <v>32</v>
      </c>
      <c r="B211" s="664" t="s">
        <v>380</v>
      </c>
      <c r="C211" s="385" t="s">
        <v>353</v>
      </c>
      <c r="D211" s="385" t="s">
        <v>218</v>
      </c>
      <c r="E211" s="385">
        <v>2003</v>
      </c>
      <c r="F211" s="386"/>
      <c r="G211" s="387">
        <f t="shared" si="245"/>
        <v>8</v>
      </c>
      <c r="H211" s="387">
        <f t="shared" si="246"/>
        <v>0</v>
      </c>
      <c r="I211" s="387">
        <f t="shared" si="247"/>
        <v>8</v>
      </c>
      <c r="J211" s="388">
        <f t="shared" si="248"/>
        <v>0</v>
      </c>
      <c r="K211" s="389">
        <f t="shared" si="249"/>
        <v>0</v>
      </c>
      <c r="L211" s="390">
        <f t="shared" si="250"/>
        <v>0.25</v>
      </c>
      <c r="M211" s="391" t="str">
        <f t="shared" si="251"/>
        <v>II</v>
      </c>
      <c r="N211" s="389">
        <f t="shared" si="252"/>
        <v>0</v>
      </c>
      <c r="O211" s="388">
        <f t="shared" si="253"/>
        <v>0</v>
      </c>
      <c r="P211" s="388">
        <f t="shared" si="254"/>
        <v>0</v>
      </c>
      <c r="Q211" s="392">
        <f t="shared" si="255"/>
        <v>0</v>
      </c>
      <c r="R211" s="393">
        <f t="shared" si="256"/>
        <v>0</v>
      </c>
      <c r="S211" s="393">
        <f t="shared" si="257"/>
        <v>0</v>
      </c>
      <c r="T211" s="392">
        <f t="shared" si="258"/>
        <v>0</v>
      </c>
      <c r="U211" s="393">
        <f t="shared" si="259"/>
        <v>0</v>
      </c>
      <c r="V211" s="393">
        <f t="shared" si="260"/>
        <v>0</v>
      </c>
      <c r="W211" s="392">
        <f t="shared" si="261"/>
        <v>0</v>
      </c>
      <c r="X211" s="393">
        <f t="shared" si="262"/>
        <v>0</v>
      </c>
      <c r="Y211" s="393">
        <f t="shared" si="263"/>
        <v>0</v>
      </c>
      <c r="Z211" s="392">
        <f t="shared" si="264"/>
        <v>0</v>
      </c>
      <c r="AA211" s="393">
        <f t="shared" si="265"/>
        <v>0</v>
      </c>
      <c r="AB211" s="393">
        <f t="shared" si="266"/>
        <v>0</v>
      </c>
      <c r="AC211" s="392">
        <f t="shared" si="267"/>
        <v>0</v>
      </c>
      <c r="AD211" s="393">
        <f t="shared" si="268"/>
        <v>0</v>
      </c>
      <c r="AE211" s="394">
        <f t="shared" si="8"/>
        <v>2010</v>
      </c>
      <c r="AF211" s="393">
        <f t="shared" si="269"/>
        <v>0</v>
      </c>
      <c r="AG211" s="392">
        <f t="shared" si="270"/>
        <v>0</v>
      </c>
      <c r="AH211" s="388">
        <f t="shared" si="271"/>
        <v>0</v>
      </c>
      <c r="AI211" s="395">
        <f t="shared" si="272"/>
        <v>0</v>
      </c>
      <c r="AJ211" s="396">
        <f t="shared" si="273"/>
        <v>0</v>
      </c>
      <c r="AK211" s="388">
        <f t="shared" si="274"/>
        <v>0</v>
      </c>
      <c r="AL211" s="397">
        <f t="shared" si="275"/>
        <v>1</v>
      </c>
      <c r="AM211" s="393">
        <f t="shared" si="276"/>
        <v>12</v>
      </c>
      <c r="AN211" s="393">
        <f t="shared" si="277"/>
        <v>12</v>
      </c>
      <c r="AO211" s="393">
        <f t="shared" si="278"/>
        <v>12</v>
      </c>
      <c r="AP211" s="393">
        <f t="shared" si="279"/>
        <v>12</v>
      </c>
      <c r="AQ211" s="393">
        <f t="shared" si="280"/>
        <v>12</v>
      </c>
      <c r="AR211" s="393">
        <f t="shared" si="281"/>
        <v>12</v>
      </c>
      <c r="AS211" s="393">
        <f t="shared" si="282"/>
        <v>12</v>
      </c>
      <c r="AT211" s="393">
        <f t="shared" si="283"/>
        <v>12</v>
      </c>
      <c r="AU211" s="393">
        <f t="shared" si="284"/>
        <v>12</v>
      </c>
      <c r="AV211" s="393">
        <f t="shared" si="285"/>
        <v>12</v>
      </c>
      <c r="AW211" s="393">
        <f t="shared" si="286"/>
        <v>12</v>
      </c>
      <c r="AX211" s="393">
        <f t="shared" si="287"/>
        <v>12</v>
      </c>
      <c r="AY211" s="393">
        <f t="shared" si="288"/>
        <v>12</v>
      </c>
      <c r="AZ211" s="393">
        <f t="shared" si="289"/>
        <v>12</v>
      </c>
      <c r="BA211" s="393">
        <f t="shared" si="290"/>
        <v>12</v>
      </c>
      <c r="BB211" s="393">
        <f t="shared" si="291"/>
        <v>12</v>
      </c>
      <c r="BC211" s="393">
        <f t="shared" si="292"/>
        <v>12</v>
      </c>
      <c r="BD211" s="393">
        <f t="shared" si="242"/>
        <v>12</v>
      </c>
      <c r="BE211" s="393">
        <f t="shared" si="293"/>
        <v>12</v>
      </c>
      <c r="BF211" s="393">
        <f t="shared" si="294"/>
        <v>12</v>
      </c>
      <c r="BG211" s="393">
        <f t="shared" si="295"/>
        <v>12</v>
      </c>
      <c r="BH211" s="398">
        <f t="shared" si="296"/>
        <v>0</v>
      </c>
      <c r="BI211" s="398">
        <f t="shared" si="297"/>
        <v>0</v>
      </c>
      <c r="BJ211" s="398">
        <f t="shared" si="298"/>
        <v>0</v>
      </c>
      <c r="BK211" s="398">
        <f t="shared" si="299"/>
        <v>0</v>
      </c>
      <c r="BL211" s="398">
        <f t="shared" si="300"/>
        <v>0</v>
      </c>
      <c r="BM211" s="387">
        <f t="shared" si="301"/>
        <v>0</v>
      </c>
      <c r="BN211" s="398">
        <f t="shared" si="302"/>
        <v>0</v>
      </c>
      <c r="BO211" s="398">
        <f t="shared" si="303"/>
        <v>0</v>
      </c>
      <c r="BP211" s="398">
        <f t="shared" si="304"/>
        <v>0</v>
      </c>
      <c r="BQ211" s="398">
        <f t="shared" si="305"/>
        <v>0</v>
      </c>
      <c r="BR211" s="398">
        <f t="shared" si="306"/>
        <v>0</v>
      </c>
      <c r="BS211" s="398">
        <f t="shared" si="307"/>
        <v>0</v>
      </c>
      <c r="BT211" s="398">
        <f t="shared" si="308"/>
        <v>0</v>
      </c>
      <c r="BU211" s="398">
        <f t="shared" si="309"/>
        <v>0</v>
      </c>
      <c r="BV211" s="398">
        <f t="shared" si="310"/>
        <v>0</v>
      </c>
      <c r="BW211" s="398">
        <f t="shared" si="311"/>
        <v>0</v>
      </c>
      <c r="BX211" s="398">
        <f t="shared" si="312"/>
        <v>0</v>
      </c>
      <c r="BY211" s="398">
        <f t="shared" si="313"/>
        <v>0</v>
      </c>
      <c r="BZ211" s="398">
        <f t="shared" si="314"/>
        <v>0</v>
      </c>
      <c r="CA211" s="398">
        <f t="shared" si="315"/>
        <v>0</v>
      </c>
      <c r="CB211" s="398">
        <f t="shared" si="316"/>
        <v>0</v>
      </c>
      <c r="CC211" s="398">
        <f t="shared" si="317"/>
        <v>0</v>
      </c>
      <c r="CD211" s="398">
        <f t="shared" si="318"/>
        <v>0</v>
      </c>
      <c r="CE211" s="398">
        <f t="shared" si="319"/>
        <v>0</v>
      </c>
      <c r="CF211" s="398">
        <f t="shared" si="320"/>
        <v>0</v>
      </c>
      <c r="CG211" s="398">
        <f t="shared" si="321"/>
        <v>0</v>
      </c>
      <c r="CH211" s="398">
        <f t="shared" si="322"/>
        <v>0</v>
      </c>
      <c r="CI211" s="398">
        <f t="shared" si="323"/>
        <v>0</v>
      </c>
      <c r="CJ211" s="399"/>
      <c r="CK211" s="400" t="s">
        <v>339</v>
      </c>
      <c r="CL211" s="399">
        <f t="shared" si="324"/>
        <v>0</v>
      </c>
      <c r="CM211" s="399">
        <f t="shared" si="325"/>
        <v>0</v>
      </c>
      <c r="CN211" s="399">
        <f t="shared" si="326"/>
        <v>0</v>
      </c>
      <c r="CO211" s="399">
        <f t="shared" si="327"/>
        <v>0</v>
      </c>
      <c r="CP211" s="399">
        <f t="shared" si="328"/>
        <v>0</v>
      </c>
      <c r="CQ211" s="399">
        <f t="shared" si="329"/>
        <v>0</v>
      </c>
      <c r="CR211" s="399">
        <f t="shared" si="330"/>
        <v>0</v>
      </c>
      <c r="CS211" s="399">
        <f t="shared" si="331"/>
        <v>0</v>
      </c>
      <c r="CT211" s="399">
        <f t="shared" si="332"/>
        <v>0</v>
      </c>
      <c r="CU211" s="399">
        <f t="shared" si="333"/>
        <v>0</v>
      </c>
      <c r="CV211" s="399">
        <f t="shared" si="334"/>
        <v>0</v>
      </c>
      <c r="CW211" s="399">
        <f t="shared" si="335"/>
        <v>0</v>
      </c>
      <c r="CX211" s="399">
        <f t="shared" si="336"/>
        <v>0</v>
      </c>
      <c r="CY211" s="399">
        <f t="shared" si="337"/>
        <v>0</v>
      </c>
      <c r="CZ211" s="399">
        <f t="shared" si="338"/>
        <v>0</v>
      </c>
      <c r="DA211" s="399">
        <f t="shared" si="339"/>
        <v>0</v>
      </c>
      <c r="DB211" s="399">
        <f t="shared" si="340"/>
        <v>0</v>
      </c>
      <c r="DC211" s="399">
        <f t="shared" si="341"/>
        <v>0</v>
      </c>
      <c r="DD211" s="399">
        <f t="shared" si="342"/>
        <v>0</v>
      </c>
      <c r="DE211" s="399">
        <f t="shared" si="343"/>
        <v>0</v>
      </c>
      <c r="DF211" s="399">
        <f t="shared" si="239"/>
        <v>0</v>
      </c>
      <c r="DG211" s="399">
        <f t="shared" si="344"/>
        <v>0</v>
      </c>
      <c r="DH211" s="399">
        <f t="shared" si="240"/>
        <v>0</v>
      </c>
      <c r="DI211" s="399">
        <f t="shared" si="241"/>
        <v>0</v>
      </c>
      <c r="DJ211" s="399">
        <f t="shared" si="345"/>
        <v>0</v>
      </c>
      <c r="DK211" s="399">
        <f t="shared" si="236"/>
        <v>0</v>
      </c>
      <c r="DL211" s="399">
        <f t="shared" si="237"/>
        <v>0</v>
      </c>
      <c r="DM211" s="399">
        <f t="shared" si="347"/>
        <v>0</v>
      </c>
      <c r="DN211" s="399">
        <f t="shared" si="238"/>
        <v>0</v>
      </c>
      <c r="DO211" s="399">
        <f t="shared" si="346"/>
        <v>0</v>
      </c>
      <c r="DP211" s="398"/>
      <c r="DQ211" s="399"/>
      <c r="DR211" s="399"/>
      <c r="DS211" s="399">
        <f t="shared" si="349"/>
        <v>0</v>
      </c>
      <c r="DT211" s="399">
        <f t="shared" si="243"/>
        <v>0</v>
      </c>
      <c r="DU211" s="399"/>
      <c r="DV211" s="411"/>
      <c r="DW211" s="645"/>
    </row>
    <row r="212" spans="1:127" ht="20.100000000000001" hidden="1" customHeight="1">
      <c r="A212" s="663">
        <f t="shared" si="348"/>
        <v>33</v>
      </c>
      <c r="B212" s="664" t="s">
        <v>380</v>
      </c>
      <c r="C212" s="385" t="s">
        <v>353</v>
      </c>
      <c r="D212" s="385" t="s">
        <v>218</v>
      </c>
      <c r="E212" s="385">
        <v>2003</v>
      </c>
      <c r="F212" s="386"/>
      <c r="G212" s="387">
        <f t="shared" si="245"/>
        <v>8</v>
      </c>
      <c r="H212" s="387">
        <f t="shared" si="246"/>
        <v>0</v>
      </c>
      <c r="I212" s="387">
        <f t="shared" si="247"/>
        <v>8</v>
      </c>
      <c r="J212" s="388">
        <f t="shared" si="248"/>
        <v>0</v>
      </c>
      <c r="K212" s="389">
        <f t="shared" si="249"/>
        <v>0</v>
      </c>
      <c r="L212" s="390">
        <f t="shared" si="250"/>
        <v>0.25</v>
      </c>
      <c r="M212" s="391" t="str">
        <f t="shared" si="251"/>
        <v>II</v>
      </c>
      <c r="N212" s="389">
        <f t="shared" si="252"/>
        <v>0</v>
      </c>
      <c r="O212" s="388">
        <f t="shared" si="253"/>
        <v>0</v>
      </c>
      <c r="P212" s="388">
        <f t="shared" si="254"/>
        <v>0</v>
      </c>
      <c r="Q212" s="392">
        <f t="shared" si="255"/>
        <v>0</v>
      </c>
      <c r="R212" s="393">
        <f t="shared" si="256"/>
        <v>0</v>
      </c>
      <c r="S212" s="393">
        <f t="shared" si="257"/>
        <v>0</v>
      </c>
      <c r="T212" s="392">
        <f t="shared" si="258"/>
        <v>0</v>
      </c>
      <c r="U212" s="393">
        <f t="shared" si="259"/>
        <v>0</v>
      </c>
      <c r="V212" s="393">
        <f t="shared" si="260"/>
        <v>0</v>
      </c>
      <c r="W212" s="392">
        <f t="shared" si="261"/>
        <v>0</v>
      </c>
      <c r="X212" s="393">
        <f t="shared" si="262"/>
        <v>0</v>
      </c>
      <c r="Y212" s="393">
        <f t="shared" si="263"/>
        <v>0</v>
      </c>
      <c r="Z212" s="392">
        <f t="shared" si="264"/>
        <v>0</v>
      </c>
      <c r="AA212" s="393">
        <f t="shared" si="265"/>
        <v>0</v>
      </c>
      <c r="AB212" s="393">
        <f t="shared" si="266"/>
        <v>0</v>
      </c>
      <c r="AC212" s="392">
        <f t="shared" si="267"/>
        <v>0</v>
      </c>
      <c r="AD212" s="393">
        <f t="shared" si="268"/>
        <v>0</v>
      </c>
      <c r="AE212" s="394">
        <f t="shared" si="8"/>
        <v>2010</v>
      </c>
      <c r="AF212" s="393">
        <f t="shared" si="269"/>
        <v>0</v>
      </c>
      <c r="AG212" s="392">
        <f t="shared" si="270"/>
        <v>0</v>
      </c>
      <c r="AH212" s="388">
        <f t="shared" si="271"/>
        <v>0</v>
      </c>
      <c r="AI212" s="395">
        <f t="shared" si="272"/>
        <v>0</v>
      </c>
      <c r="AJ212" s="396">
        <f t="shared" si="273"/>
        <v>0</v>
      </c>
      <c r="AK212" s="388">
        <f t="shared" si="274"/>
        <v>0</v>
      </c>
      <c r="AL212" s="397">
        <f t="shared" si="275"/>
        <v>1</v>
      </c>
      <c r="AM212" s="393">
        <f t="shared" si="276"/>
        <v>12</v>
      </c>
      <c r="AN212" s="393">
        <f t="shared" si="277"/>
        <v>12</v>
      </c>
      <c r="AO212" s="393">
        <f t="shared" si="278"/>
        <v>12</v>
      </c>
      <c r="AP212" s="393">
        <f t="shared" si="279"/>
        <v>12</v>
      </c>
      <c r="AQ212" s="393">
        <f t="shared" si="280"/>
        <v>12</v>
      </c>
      <c r="AR212" s="393">
        <f t="shared" si="281"/>
        <v>12</v>
      </c>
      <c r="AS212" s="393">
        <f t="shared" si="282"/>
        <v>12</v>
      </c>
      <c r="AT212" s="393">
        <f t="shared" si="283"/>
        <v>12</v>
      </c>
      <c r="AU212" s="393">
        <f t="shared" si="284"/>
        <v>12</v>
      </c>
      <c r="AV212" s="393">
        <f t="shared" si="285"/>
        <v>12</v>
      </c>
      <c r="AW212" s="393">
        <f t="shared" si="286"/>
        <v>12</v>
      </c>
      <c r="AX212" s="393">
        <f t="shared" si="287"/>
        <v>12</v>
      </c>
      <c r="AY212" s="393">
        <f t="shared" si="288"/>
        <v>12</v>
      </c>
      <c r="AZ212" s="393">
        <f t="shared" si="289"/>
        <v>12</v>
      </c>
      <c r="BA212" s="393">
        <f t="shared" si="290"/>
        <v>12</v>
      </c>
      <c r="BB212" s="393">
        <f t="shared" si="291"/>
        <v>12</v>
      </c>
      <c r="BC212" s="393">
        <f t="shared" si="292"/>
        <v>12</v>
      </c>
      <c r="BD212" s="393">
        <f t="shared" si="242"/>
        <v>12</v>
      </c>
      <c r="BE212" s="393">
        <f t="shared" si="293"/>
        <v>12</v>
      </c>
      <c r="BF212" s="393">
        <f t="shared" si="294"/>
        <v>12</v>
      </c>
      <c r="BG212" s="393">
        <f t="shared" si="295"/>
        <v>12</v>
      </c>
      <c r="BH212" s="398">
        <f t="shared" si="296"/>
        <v>0</v>
      </c>
      <c r="BI212" s="398">
        <f t="shared" si="297"/>
        <v>0</v>
      </c>
      <c r="BJ212" s="398">
        <f t="shared" si="298"/>
        <v>0</v>
      </c>
      <c r="BK212" s="398">
        <f t="shared" si="299"/>
        <v>0</v>
      </c>
      <c r="BL212" s="398">
        <f t="shared" si="300"/>
        <v>0</v>
      </c>
      <c r="BM212" s="387">
        <f t="shared" si="301"/>
        <v>0</v>
      </c>
      <c r="BN212" s="398">
        <f t="shared" si="302"/>
        <v>0</v>
      </c>
      <c r="BO212" s="398">
        <f t="shared" si="303"/>
        <v>0</v>
      </c>
      <c r="BP212" s="398">
        <f t="shared" si="304"/>
        <v>0</v>
      </c>
      <c r="BQ212" s="398">
        <f t="shared" si="305"/>
        <v>0</v>
      </c>
      <c r="BR212" s="398">
        <f t="shared" si="306"/>
        <v>0</v>
      </c>
      <c r="BS212" s="398">
        <f t="shared" si="307"/>
        <v>0</v>
      </c>
      <c r="BT212" s="398">
        <f t="shared" si="308"/>
        <v>0</v>
      </c>
      <c r="BU212" s="398">
        <f t="shared" si="309"/>
        <v>0</v>
      </c>
      <c r="BV212" s="398">
        <f t="shared" si="310"/>
        <v>0</v>
      </c>
      <c r="BW212" s="398">
        <f t="shared" si="311"/>
        <v>0</v>
      </c>
      <c r="BX212" s="398">
        <f t="shared" si="312"/>
        <v>0</v>
      </c>
      <c r="BY212" s="398">
        <f t="shared" si="313"/>
        <v>0</v>
      </c>
      <c r="BZ212" s="398">
        <f t="shared" si="314"/>
        <v>0</v>
      </c>
      <c r="CA212" s="398">
        <f t="shared" si="315"/>
        <v>0</v>
      </c>
      <c r="CB212" s="398">
        <f t="shared" si="316"/>
        <v>0</v>
      </c>
      <c r="CC212" s="398">
        <f t="shared" si="317"/>
        <v>0</v>
      </c>
      <c r="CD212" s="398">
        <f t="shared" si="318"/>
        <v>0</v>
      </c>
      <c r="CE212" s="398">
        <f t="shared" si="319"/>
        <v>0</v>
      </c>
      <c r="CF212" s="398">
        <f t="shared" si="320"/>
        <v>0</v>
      </c>
      <c r="CG212" s="398">
        <f t="shared" si="321"/>
        <v>0</v>
      </c>
      <c r="CH212" s="398">
        <f t="shared" si="322"/>
        <v>0</v>
      </c>
      <c r="CI212" s="398">
        <f t="shared" si="323"/>
        <v>0</v>
      </c>
      <c r="CJ212" s="399"/>
      <c r="CK212" s="400" t="s">
        <v>339</v>
      </c>
      <c r="CL212" s="399">
        <f t="shared" si="324"/>
        <v>0</v>
      </c>
      <c r="CM212" s="399">
        <f t="shared" si="325"/>
        <v>0</v>
      </c>
      <c r="CN212" s="399">
        <f t="shared" si="326"/>
        <v>0</v>
      </c>
      <c r="CO212" s="399">
        <f t="shared" si="327"/>
        <v>0</v>
      </c>
      <c r="CP212" s="399">
        <f t="shared" si="328"/>
        <v>0</v>
      </c>
      <c r="CQ212" s="399">
        <f t="shared" si="329"/>
        <v>0</v>
      </c>
      <c r="CR212" s="399">
        <f t="shared" si="330"/>
        <v>0</v>
      </c>
      <c r="CS212" s="399">
        <f t="shared" si="331"/>
        <v>0</v>
      </c>
      <c r="CT212" s="399">
        <f t="shared" si="332"/>
        <v>0</v>
      </c>
      <c r="CU212" s="399">
        <f t="shared" si="333"/>
        <v>0</v>
      </c>
      <c r="CV212" s="399">
        <f t="shared" si="334"/>
        <v>0</v>
      </c>
      <c r="CW212" s="399">
        <f t="shared" si="335"/>
        <v>0</v>
      </c>
      <c r="CX212" s="399">
        <f t="shared" si="336"/>
        <v>0</v>
      </c>
      <c r="CY212" s="399">
        <f t="shared" si="337"/>
        <v>0</v>
      </c>
      <c r="CZ212" s="399">
        <f t="shared" si="338"/>
        <v>0</v>
      </c>
      <c r="DA212" s="399">
        <f t="shared" si="339"/>
        <v>0</v>
      </c>
      <c r="DB212" s="399">
        <f t="shared" si="340"/>
        <v>0</v>
      </c>
      <c r="DC212" s="399">
        <f t="shared" si="341"/>
        <v>0</v>
      </c>
      <c r="DD212" s="399">
        <f t="shared" si="342"/>
        <v>0</v>
      </c>
      <c r="DE212" s="399">
        <f t="shared" si="343"/>
        <v>0</v>
      </c>
      <c r="DF212" s="399">
        <f t="shared" si="239"/>
        <v>0</v>
      </c>
      <c r="DG212" s="399">
        <f t="shared" si="344"/>
        <v>0</v>
      </c>
      <c r="DH212" s="399">
        <f t="shared" si="240"/>
        <v>0</v>
      </c>
      <c r="DI212" s="399">
        <f t="shared" si="241"/>
        <v>0</v>
      </c>
      <c r="DJ212" s="399">
        <f t="shared" si="345"/>
        <v>0</v>
      </c>
      <c r="DK212" s="399">
        <f t="shared" si="236"/>
        <v>0</v>
      </c>
      <c r="DL212" s="399">
        <f t="shared" si="237"/>
        <v>0</v>
      </c>
      <c r="DM212" s="399">
        <f t="shared" si="347"/>
        <v>0</v>
      </c>
      <c r="DN212" s="399">
        <f t="shared" si="238"/>
        <v>0</v>
      </c>
      <c r="DO212" s="399">
        <f t="shared" si="346"/>
        <v>0</v>
      </c>
      <c r="DP212" s="398"/>
      <c r="DQ212" s="399"/>
      <c r="DR212" s="399"/>
      <c r="DS212" s="399">
        <f t="shared" si="349"/>
        <v>0</v>
      </c>
      <c r="DT212" s="399">
        <f t="shared" si="243"/>
        <v>0</v>
      </c>
      <c r="DU212" s="399"/>
      <c r="DV212" s="411"/>
      <c r="DW212" s="645"/>
    </row>
    <row r="213" spans="1:127" ht="20.100000000000001" hidden="1" customHeight="1">
      <c r="A213" s="663">
        <f t="shared" si="348"/>
        <v>34</v>
      </c>
      <c r="B213" s="664" t="s">
        <v>380</v>
      </c>
      <c r="C213" s="385" t="s">
        <v>353</v>
      </c>
      <c r="D213" s="385" t="s">
        <v>218</v>
      </c>
      <c r="E213" s="385">
        <v>2003</v>
      </c>
      <c r="F213" s="386"/>
      <c r="G213" s="387">
        <f t="shared" si="245"/>
        <v>8</v>
      </c>
      <c r="H213" s="387">
        <f t="shared" si="246"/>
        <v>0</v>
      </c>
      <c r="I213" s="387">
        <f t="shared" si="247"/>
        <v>8</v>
      </c>
      <c r="J213" s="388">
        <f t="shared" si="248"/>
        <v>0</v>
      </c>
      <c r="K213" s="389">
        <f t="shared" si="249"/>
        <v>0</v>
      </c>
      <c r="L213" s="390">
        <f t="shared" si="250"/>
        <v>0.25</v>
      </c>
      <c r="M213" s="391" t="str">
        <f t="shared" si="251"/>
        <v>II</v>
      </c>
      <c r="N213" s="389">
        <f t="shared" si="252"/>
        <v>0</v>
      </c>
      <c r="O213" s="388">
        <f t="shared" si="253"/>
        <v>0</v>
      </c>
      <c r="P213" s="388">
        <f t="shared" si="254"/>
        <v>0</v>
      </c>
      <c r="Q213" s="392">
        <f t="shared" si="255"/>
        <v>0</v>
      </c>
      <c r="R213" s="393">
        <f t="shared" si="256"/>
        <v>0</v>
      </c>
      <c r="S213" s="393">
        <f t="shared" si="257"/>
        <v>0</v>
      </c>
      <c r="T213" s="392">
        <f t="shared" si="258"/>
        <v>0</v>
      </c>
      <c r="U213" s="393">
        <f t="shared" si="259"/>
        <v>0</v>
      </c>
      <c r="V213" s="393">
        <f t="shared" si="260"/>
        <v>0</v>
      </c>
      <c r="W213" s="392">
        <f t="shared" si="261"/>
        <v>0</v>
      </c>
      <c r="X213" s="393">
        <f t="shared" si="262"/>
        <v>0</v>
      </c>
      <c r="Y213" s="393">
        <f t="shared" si="263"/>
        <v>0</v>
      </c>
      <c r="Z213" s="392">
        <f t="shared" si="264"/>
        <v>0</v>
      </c>
      <c r="AA213" s="393">
        <f t="shared" si="265"/>
        <v>0</v>
      </c>
      <c r="AB213" s="393">
        <f t="shared" si="266"/>
        <v>0</v>
      </c>
      <c r="AC213" s="392">
        <f t="shared" si="267"/>
        <v>0</v>
      </c>
      <c r="AD213" s="393">
        <f t="shared" si="268"/>
        <v>0</v>
      </c>
      <c r="AE213" s="394">
        <f t="shared" si="8"/>
        <v>2010</v>
      </c>
      <c r="AF213" s="393">
        <f t="shared" si="269"/>
        <v>0</v>
      </c>
      <c r="AG213" s="392">
        <f t="shared" si="270"/>
        <v>0</v>
      </c>
      <c r="AH213" s="388">
        <f t="shared" si="271"/>
        <v>0</v>
      </c>
      <c r="AI213" s="395">
        <f t="shared" si="272"/>
        <v>0</v>
      </c>
      <c r="AJ213" s="396">
        <f t="shared" si="273"/>
        <v>0</v>
      </c>
      <c r="AK213" s="388">
        <f t="shared" si="274"/>
        <v>0</v>
      </c>
      <c r="AL213" s="397">
        <f t="shared" si="275"/>
        <v>1</v>
      </c>
      <c r="AM213" s="393">
        <f t="shared" si="276"/>
        <v>12</v>
      </c>
      <c r="AN213" s="393">
        <f t="shared" si="277"/>
        <v>12</v>
      </c>
      <c r="AO213" s="393">
        <f t="shared" si="278"/>
        <v>12</v>
      </c>
      <c r="AP213" s="393">
        <f t="shared" si="279"/>
        <v>12</v>
      </c>
      <c r="AQ213" s="393">
        <f t="shared" si="280"/>
        <v>12</v>
      </c>
      <c r="AR213" s="393">
        <f t="shared" si="281"/>
        <v>12</v>
      </c>
      <c r="AS213" s="393">
        <f t="shared" si="282"/>
        <v>12</v>
      </c>
      <c r="AT213" s="393">
        <f t="shared" si="283"/>
        <v>12</v>
      </c>
      <c r="AU213" s="393">
        <f t="shared" si="284"/>
        <v>12</v>
      </c>
      <c r="AV213" s="393">
        <f t="shared" si="285"/>
        <v>12</v>
      </c>
      <c r="AW213" s="393">
        <f t="shared" si="286"/>
        <v>12</v>
      </c>
      <c r="AX213" s="393">
        <f t="shared" si="287"/>
        <v>12</v>
      </c>
      <c r="AY213" s="393">
        <f t="shared" si="288"/>
        <v>12</v>
      </c>
      <c r="AZ213" s="393">
        <f t="shared" si="289"/>
        <v>12</v>
      </c>
      <c r="BA213" s="393">
        <f t="shared" si="290"/>
        <v>12</v>
      </c>
      <c r="BB213" s="393">
        <f t="shared" si="291"/>
        <v>12</v>
      </c>
      <c r="BC213" s="393">
        <f t="shared" si="292"/>
        <v>12</v>
      </c>
      <c r="BD213" s="393">
        <f t="shared" si="242"/>
        <v>12</v>
      </c>
      <c r="BE213" s="393">
        <f t="shared" si="293"/>
        <v>12</v>
      </c>
      <c r="BF213" s="393">
        <f t="shared" si="294"/>
        <v>12</v>
      </c>
      <c r="BG213" s="393">
        <f t="shared" si="295"/>
        <v>12</v>
      </c>
      <c r="BH213" s="398">
        <f t="shared" si="296"/>
        <v>0</v>
      </c>
      <c r="BI213" s="398">
        <f t="shared" si="297"/>
        <v>0</v>
      </c>
      <c r="BJ213" s="398">
        <f t="shared" si="298"/>
        <v>0</v>
      </c>
      <c r="BK213" s="398">
        <f t="shared" si="299"/>
        <v>0</v>
      </c>
      <c r="BL213" s="398">
        <f t="shared" si="300"/>
        <v>0</v>
      </c>
      <c r="BM213" s="387">
        <f t="shared" si="301"/>
        <v>0</v>
      </c>
      <c r="BN213" s="398">
        <f t="shared" si="302"/>
        <v>0</v>
      </c>
      <c r="BO213" s="398">
        <f t="shared" si="303"/>
        <v>0</v>
      </c>
      <c r="BP213" s="398">
        <f t="shared" si="304"/>
        <v>0</v>
      </c>
      <c r="BQ213" s="398">
        <f t="shared" si="305"/>
        <v>0</v>
      </c>
      <c r="BR213" s="398">
        <f t="shared" si="306"/>
        <v>0</v>
      </c>
      <c r="BS213" s="398">
        <f t="shared" si="307"/>
        <v>0</v>
      </c>
      <c r="BT213" s="398">
        <f t="shared" si="308"/>
        <v>0</v>
      </c>
      <c r="BU213" s="398">
        <f t="shared" si="309"/>
        <v>0</v>
      </c>
      <c r="BV213" s="398">
        <f t="shared" si="310"/>
        <v>0</v>
      </c>
      <c r="BW213" s="398">
        <f t="shared" si="311"/>
        <v>0</v>
      </c>
      <c r="BX213" s="398">
        <f t="shared" si="312"/>
        <v>0</v>
      </c>
      <c r="BY213" s="398">
        <f t="shared" si="313"/>
        <v>0</v>
      </c>
      <c r="BZ213" s="398">
        <f t="shared" si="314"/>
        <v>0</v>
      </c>
      <c r="CA213" s="398">
        <f t="shared" si="315"/>
        <v>0</v>
      </c>
      <c r="CB213" s="398">
        <f t="shared" si="316"/>
        <v>0</v>
      </c>
      <c r="CC213" s="398">
        <f t="shared" si="317"/>
        <v>0</v>
      </c>
      <c r="CD213" s="398">
        <f t="shared" si="318"/>
        <v>0</v>
      </c>
      <c r="CE213" s="398">
        <f t="shared" si="319"/>
        <v>0</v>
      </c>
      <c r="CF213" s="398">
        <f t="shared" si="320"/>
        <v>0</v>
      </c>
      <c r="CG213" s="398">
        <f t="shared" si="321"/>
        <v>0</v>
      </c>
      <c r="CH213" s="398">
        <f t="shared" si="322"/>
        <v>0</v>
      </c>
      <c r="CI213" s="398">
        <f t="shared" si="323"/>
        <v>0</v>
      </c>
      <c r="CJ213" s="399"/>
      <c r="CK213" s="400" t="s">
        <v>339</v>
      </c>
      <c r="CL213" s="399">
        <f t="shared" si="324"/>
        <v>0</v>
      </c>
      <c r="CM213" s="399">
        <f t="shared" si="325"/>
        <v>0</v>
      </c>
      <c r="CN213" s="399">
        <f t="shared" si="326"/>
        <v>0</v>
      </c>
      <c r="CO213" s="399">
        <f t="shared" si="327"/>
        <v>0</v>
      </c>
      <c r="CP213" s="399">
        <f t="shared" si="328"/>
        <v>0</v>
      </c>
      <c r="CQ213" s="399">
        <f t="shared" si="329"/>
        <v>0</v>
      </c>
      <c r="CR213" s="399">
        <f t="shared" si="330"/>
        <v>0</v>
      </c>
      <c r="CS213" s="399">
        <f t="shared" si="331"/>
        <v>0</v>
      </c>
      <c r="CT213" s="399">
        <f t="shared" si="332"/>
        <v>0</v>
      </c>
      <c r="CU213" s="399">
        <f t="shared" si="333"/>
        <v>0</v>
      </c>
      <c r="CV213" s="399">
        <f t="shared" si="334"/>
        <v>0</v>
      </c>
      <c r="CW213" s="399">
        <f t="shared" si="335"/>
        <v>0</v>
      </c>
      <c r="CX213" s="399">
        <f t="shared" si="336"/>
        <v>0</v>
      </c>
      <c r="CY213" s="399">
        <f t="shared" si="337"/>
        <v>0</v>
      </c>
      <c r="CZ213" s="399">
        <f t="shared" si="338"/>
        <v>0</v>
      </c>
      <c r="DA213" s="399">
        <f t="shared" si="339"/>
        <v>0</v>
      </c>
      <c r="DB213" s="399">
        <f t="shared" si="340"/>
        <v>0</v>
      </c>
      <c r="DC213" s="399">
        <f t="shared" si="341"/>
        <v>0</v>
      </c>
      <c r="DD213" s="399">
        <f t="shared" si="342"/>
        <v>0</v>
      </c>
      <c r="DE213" s="399">
        <f t="shared" si="343"/>
        <v>0</v>
      </c>
      <c r="DF213" s="399">
        <f t="shared" si="239"/>
        <v>0</v>
      </c>
      <c r="DG213" s="399">
        <f t="shared" si="344"/>
        <v>0</v>
      </c>
      <c r="DH213" s="399">
        <f t="shared" si="240"/>
        <v>0</v>
      </c>
      <c r="DI213" s="399">
        <f t="shared" si="241"/>
        <v>0</v>
      </c>
      <c r="DJ213" s="399">
        <f t="shared" si="345"/>
        <v>0</v>
      </c>
      <c r="DK213" s="399">
        <f t="shared" si="236"/>
        <v>0</v>
      </c>
      <c r="DL213" s="399">
        <f t="shared" si="237"/>
        <v>0</v>
      </c>
      <c r="DM213" s="399">
        <f t="shared" si="347"/>
        <v>0</v>
      </c>
      <c r="DN213" s="399">
        <f t="shared" si="238"/>
        <v>0</v>
      </c>
      <c r="DO213" s="399">
        <f t="shared" si="346"/>
        <v>0</v>
      </c>
      <c r="DP213" s="398"/>
      <c r="DQ213" s="399"/>
      <c r="DR213" s="399"/>
      <c r="DS213" s="399">
        <f t="shared" si="349"/>
        <v>0</v>
      </c>
      <c r="DT213" s="399">
        <f t="shared" si="243"/>
        <v>0</v>
      </c>
      <c r="DU213" s="399"/>
      <c r="DV213" s="411"/>
      <c r="DW213" s="645"/>
    </row>
    <row r="214" spans="1:127" ht="20.100000000000001" hidden="1" customHeight="1">
      <c r="A214" s="663">
        <f t="shared" si="348"/>
        <v>35</v>
      </c>
      <c r="B214" s="664" t="s">
        <v>380</v>
      </c>
      <c r="C214" s="385" t="s">
        <v>353</v>
      </c>
      <c r="D214" s="385" t="s">
        <v>218</v>
      </c>
      <c r="E214" s="385">
        <v>2003</v>
      </c>
      <c r="F214" s="386"/>
      <c r="G214" s="387">
        <f t="shared" si="245"/>
        <v>8</v>
      </c>
      <c r="H214" s="387">
        <f t="shared" si="246"/>
        <v>0</v>
      </c>
      <c r="I214" s="387">
        <f t="shared" si="247"/>
        <v>8</v>
      </c>
      <c r="J214" s="388">
        <f t="shared" si="248"/>
        <v>0</v>
      </c>
      <c r="K214" s="389">
        <f t="shared" si="249"/>
        <v>0</v>
      </c>
      <c r="L214" s="390">
        <f t="shared" si="250"/>
        <v>0.25</v>
      </c>
      <c r="M214" s="391" t="str">
        <f t="shared" si="251"/>
        <v>II</v>
      </c>
      <c r="N214" s="389">
        <f t="shared" si="252"/>
        <v>0</v>
      </c>
      <c r="O214" s="388">
        <f t="shared" si="253"/>
        <v>0</v>
      </c>
      <c r="P214" s="388">
        <f t="shared" si="254"/>
        <v>0</v>
      </c>
      <c r="Q214" s="392">
        <f t="shared" si="255"/>
        <v>0</v>
      </c>
      <c r="R214" s="393">
        <f t="shared" si="256"/>
        <v>0</v>
      </c>
      <c r="S214" s="393">
        <f t="shared" si="257"/>
        <v>0</v>
      </c>
      <c r="T214" s="392">
        <f t="shared" si="258"/>
        <v>0</v>
      </c>
      <c r="U214" s="393">
        <f t="shared" si="259"/>
        <v>0</v>
      </c>
      <c r="V214" s="393">
        <f t="shared" si="260"/>
        <v>0</v>
      </c>
      <c r="W214" s="392">
        <f t="shared" si="261"/>
        <v>0</v>
      </c>
      <c r="X214" s="393">
        <f t="shared" si="262"/>
        <v>0</v>
      </c>
      <c r="Y214" s="393">
        <f t="shared" si="263"/>
        <v>0</v>
      </c>
      <c r="Z214" s="392">
        <f t="shared" si="264"/>
        <v>0</v>
      </c>
      <c r="AA214" s="393">
        <f t="shared" si="265"/>
        <v>0</v>
      </c>
      <c r="AB214" s="393">
        <f t="shared" si="266"/>
        <v>0</v>
      </c>
      <c r="AC214" s="392">
        <f t="shared" si="267"/>
        <v>0</v>
      </c>
      <c r="AD214" s="393">
        <f t="shared" si="268"/>
        <v>0</v>
      </c>
      <c r="AE214" s="394">
        <f t="shared" si="8"/>
        <v>2010</v>
      </c>
      <c r="AF214" s="393">
        <f t="shared" si="269"/>
        <v>0</v>
      </c>
      <c r="AG214" s="392">
        <f t="shared" si="270"/>
        <v>0</v>
      </c>
      <c r="AH214" s="388">
        <f t="shared" si="271"/>
        <v>0</v>
      </c>
      <c r="AI214" s="395">
        <f t="shared" si="272"/>
        <v>0</v>
      </c>
      <c r="AJ214" s="396">
        <f t="shared" si="273"/>
        <v>0</v>
      </c>
      <c r="AK214" s="388">
        <f t="shared" si="274"/>
        <v>0</v>
      </c>
      <c r="AL214" s="397">
        <f t="shared" si="275"/>
        <v>1</v>
      </c>
      <c r="AM214" s="393">
        <f t="shared" si="276"/>
        <v>12</v>
      </c>
      <c r="AN214" s="393">
        <f t="shared" si="277"/>
        <v>12</v>
      </c>
      <c r="AO214" s="393">
        <f t="shared" si="278"/>
        <v>12</v>
      </c>
      <c r="AP214" s="393">
        <f t="shared" si="279"/>
        <v>12</v>
      </c>
      <c r="AQ214" s="393">
        <f t="shared" si="280"/>
        <v>12</v>
      </c>
      <c r="AR214" s="393">
        <f t="shared" si="281"/>
        <v>12</v>
      </c>
      <c r="AS214" s="393">
        <f t="shared" si="282"/>
        <v>12</v>
      </c>
      <c r="AT214" s="393">
        <f t="shared" si="283"/>
        <v>12</v>
      </c>
      <c r="AU214" s="393">
        <f t="shared" si="284"/>
        <v>12</v>
      </c>
      <c r="AV214" s="393">
        <f t="shared" si="285"/>
        <v>12</v>
      </c>
      <c r="AW214" s="393">
        <f t="shared" si="286"/>
        <v>12</v>
      </c>
      <c r="AX214" s="393">
        <f t="shared" si="287"/>
        <v>12</v>
      </c>
      <c r="AY214" s="393">
        <f t="shared" si="288"/>
        <v>12</v>
      </c>
      <c r="AZ214" s="393">
        <f t="shared" si="289"/>
        <v>12</v>
      </c>
      <c r="BA214" s="393">
        <f t="shared" si="290"/>
        <v>12</v>
      </c>
      <c r="BB214" s="393">
        <f t="shared" si="291"/>
        <v>12</v>
      </c>
      <c r="BC214" s="393">
        <f t="shared" si="292"/>
        <v>12</v>
      </c>
      <c r="BD214" s="393">
        <f t="shared" si="242"/>
        <v>12</v>
      </c>
      <c r="BE214" s="393">
        <f t="shared" si="293"/>
        <v>12</v>
      </c>
      <c r="BF214" s="393">
        <f t="shared" si="294"/>
        <v>12</v>
      </c>
      <c r="BG214" s="393">
        <f t="shared" si="295"/>
        <v>12</v>
      </c>
      <c r="BH214" s="398">
        <f t="shared" si="296"/>
        <v>0</v>
      </c>
      <c r="BI214" s="398">
        <f t="shared" si="297"/>
        <v>0</v>
      </c>
      <c r="BJ214" s="398">
        <f t="shared" si="298"/>
        <v>0</v>
      </c>
      <c r="BK214" s="398">
        <f t="shared" si="299"/>
        <v>0</v>
      </c>
      <c r="BL214" s="398">
        <f t="shared" si="300"/>
        <v>0</v>
      </c>
      <c r="BM214" s="387">
        <f t="shared" si="301"/>
        <v>0</v>
      </c>
      <c r="BN214" s="398">
        <f t="shared" si="302"/>
        <v>0</v>
      </c>
      <c r="BO214" s="398">
        <f t="shared" si="303"/>
        <v>0</v>
      </c>
      <c r="BP214" s="398">
        <f t="shared" si="304"/>
        <v>0</v>
      </c>
      <c r="BQ214" s="398">
        <f t="shared" si="305"/>
        <v>0</v>
      </c>
      <c r="BR214" s="398">
        <f t="shared" si="306"/>
        <v>0</v>
      </c>
      <c r="BS214" s="398">
        <f t="shared" si="307"/>
        <v>0</v>
      </c>
      <c r="BT214" s="398">
        <f t="shared" si="308"/>
        <v>0</v>
      </c>
      <c r="BU214" s="398">
        <f t="shared" si="309"/>
        <v>0</v>
      </c>
      <c r="BV214" s="398">
        <f t="shared" si="310"/>
        <v>0</v>
      </c>
      <c r="BW214" s="398">
        <f t="shared" si="311"/>
        <v>0</v>
      </c>
      <c r="BX214" s="398">
        <f t="shared" si="312"/>
        <v>0</v>
      </c>
      <c r="BY214" s="398">
        <f t="shared" si="313"/>
        <v>0</v>
      </c>
      <c r="BZ214" s="398">
        <f t="shared" si="314"/>
        <v>0</v>
      </c>
      <c r="CA214" s="398">
        <f t="shared" si="315"/>
        <v>0</v>
      </c>
      <c r="CB214" s="398">
        <f t="shared" si="316"/>
        <v>0</v>
      </c>
      <c r="CC214" s="398">
        <f t="shared" si="317"/>
        <v>0</v>
      </c>
      <c r="CD214" s="398">
        <f t="shared" si="318"/>
        <v>0</v>
      </c>
      <c r="CE214" s="398">
        <f t="shared" si="319"/>
        <v>0</v>
      </c>
      <c r="CF214" s="398">
        <f t="shared" si="320"/>
        <v>0</v>
      </c>
      <c r="CG214" s="398">
        <f t="shared" si="321"/>
        <v>0</v>
      </c>
      <c r="CH214" s="398">
        <f t="shared" si="322"/>
        <v>0</v>
      </c>
      <c r="CI214" s="398">
        <f t="shared" si="323"/>
        <v>0</v>
      </c>
      <c r="CJ214" s="399"/>
      <c r="CK214" s="400" t="s">
        <v>339</v>
      </c>
      <c r="CL214" s="399">
        <f t="shared" si="324"/>
        <v>0</v>
      </c>
      <c r="CM214" s="399">
        <f t="shared" si="325"/>
        <v>0</v>
      </c>
      <c r="CN214" s="399">
        <f t="shared" si="326"/>
        <v>0</v>
      </c>
      <c r="CO214" s="399">
        <f t="shared" si="327"/>
        <v>0</v>
      </c>
      <c r="CP214" s="399">
        <f t="shared" si="328"/>
        <v>0</v>
      </c>
      <c r="CQ214" s="399">
        <f t="shared" si="329"/>
        <v>0</v>
      </c>
      <c r="CR214" s="399">
        <f t="shared" si="330"/>
        <v>0</v>
      </c>
      <c r="CS214" s="399">
        <f t="shared" si="331"/>
        <v>0</v>
      </c>
      <c r="CT214" s="399">
        <f t="shared" si="332"/>
        <v>0</v>
      </c>
      <c r="CU214" s="399">
        <f t="shared" si="333"/>
        <v>0</v>
      </c>
      <c r="CV214" s="399">
        <f t="shared" si="334"/>
        <v>0</v>
      </c>
      <c r="CW214" s="399">
        <f t="shared" si="335"/>
        <v>0</v>
      </c>
      <c r="CX214" s="399">
        <f t="shared" si="336"/>
        <v>0</v>
      </c>
      <c r="CY214" s="399">
        <f t="shared" si="337"/>
        <v>0</v>
      </c>
      <c r="CZ214" s="399">
        <f t="shared" si="338"/>
        <v>0</v>
      </c>
      <c r="DA214" s="399">
        <f t="shared" si="339"/>
        <v>0</v>
      </c>
      <c r="DB214" s="399">
        <f t="shared" si="340"/>
        <v>0</v>
      </c>
      <c r="DC214" s="399">
        <f t="shared" si="341"/>
        <v>0</v>
      </c>
      <c r="DD214" s="399">
        <f t="shared" si="342"/>
        <v>0</v>
      </c>
      <c r="DE214" s="399">
        <f t="shared" si="343"/>
        <v>0</v>
      </c>
      <c r="DF214" s="399">
        <f t="shared" si="239"/>
        <v>0</v>
      </c>
      <c r="DG214" s="399">
        <f t="shared" si="344"/>
        <v>0</v>
      </c>
      <c r="DH214" s="399">
        <f t="shared" si="240"/>
        <v>0</v>
      </c>
      <c r="DI214" s="399">
        <f t="shared" si="241"/>
        <v>0</v>
      </c>
      <c r="DJ214" s="399">
        <f t="shared" si="345"/>
        <v>0</v>
      </c>
      <c r="DK214" s="399">
        <f t="shared" si="236"/>
        <v>0</v>
      </c>
      <c r="DL214" s="399">
        <f t="shared" si="237"/>
        <v>0</v>
      </c>
      <c r="DM214" s="399">
        <f t="shared" si="347"/>
        <v>0</v>
      </c>
      <c r="DN214" s="399">
        <f t="shared" si="238"/>
        <v>0</v>
      </c>
      <c r="DO214" s="399">
        <f t="shared" si="346"/>
        <v>0</v>
      </c>
      <c r="DP214" s="398"/>
      <c r="DQ214" s="399"/>
      <c r="DR214" s="399"/>
      <c r="DS214" s="399">
        <f t="shared" si="349"/>
        <v>0</v>
      </c>
      <c r="DT214" s="399">
        <f t="shared" si="243"/>
        <v>0</v>
      </c>
      <c r="DU214" s="399"/>
      <c r="DV214" s="411"/>
      <c r="DW214" s="645"/>
    </row>
    <row r="215" spans="1:127" ht="20.100000000000001" hidden="1" customHeight="1">
      <c r="A215" s="663">
        <f t="shared" si="348"/>
        <v>36</v>
      </c>
      <c r="B215" s="664" t="s">
        <v>380</v>
      </c>
      <c r="C215" s="385" t="s">
        <v>353</v>
      </c>
      <c r="D215" s="385" t="s">
        <v>218</v>
      </c>
      <c r="E215" s="385">
        <v>2003</v>
      </c>
      <c r="F215" s="386"/>
      <c r="G215" s="387">
        <f t="shared" si="245"/>
        <v>8</v>
      </c>
      <c r="H215" s="387">
        <f t="shared" si="246"/>
        <v>0</v>
      </c>
      <c r="I215" s="387">
        <f t="shared" si="247"/>
        <v>8</v>
      </c>
      <c r="J215" s="388">
        <f t="shared" si="248"/>
        <v>0</v>
      </c>
      <c r="K215" s="389">
        <f t="shared" si="249"/>
        <v>0</v>
      </c>
      <c r="L215" s="390">
        <f t="shared" si="250"/>
        <v>0.25</v>
      </c>
      <c r="M215" s="391" t="str">
        <f t="shared" si="251"/>
        <v>II</v>
      </c>
      <c r="N215" s="389">
        <f t="shared" si="252"/>
        <v>0</v>
      </c>
      <c r="O215" s="388">
        <f t="shared" si="253"/>
        <v>0</v>
      </c>
      <c r="P215" s="388">
        <f t="shared" si="254"/>
        <v>0</v>
      </c>
      <c r="Q215" s="392">
        <f t="shared" si="255"/>
        <v>0</v>
      </c>
      <c r="R215" s="393">
        <f t="shared" si="256"/>
        <v>0</v>
      </c>
      <c r="S215" s="393">
        <f t="shared" si="257"/>
        <v>0</v>
      </c>
      <c r="T215" s="392">
        <f t="shared" si="258"/>
        <v>0</v>
      </c>
      <c r="U215" s="393">
        <f t="shared" si="259"/>
        <v>0</v>
      </c>
      <c r="V215" s="393">
        <f t="shared" si="260"/>
        <v>0</v>
      </c>
      <c r="W215" s="392">
        <f t="shared" si="261"/>
        <v>0</v>
      </c>
      <c r="X215" s="393">
        <f t="shared" si="262"/>
        <v>0</v>
      </c>
      <c r="Y215" s="393">
        <f t="shared" si="263"/>
        <v>0</v>
      </c>
      <c r="Z215" s="392">
        <f t="shared" si="264"/>
        <v>0</v>
      </c>
      <c r="AA215" s="393">
        <f t="shared" si="265"/>
        <v>0</v>
      </c>
      <c r="AB215" s="393">
        <f t="shared" si="266"/>
        <v>0</v>
      </c>
      <c r="AC215" s="392">
        <f t="shared" si="267"/>
        <v>0</v>
      </c>
      <c r="AD215" s="393">
        <f t="shared" si="268"/>
        <v>0</v>
      </c>
      <c r="AE215" s="394">
        <f t="shared" si="8"/>
        <v>2010</v>
      </c>
      <c r="AF215" s="393">
        <f t="shared" si="269"/>
        <v>0</v>
      </c>
      <c r="AG215" s="392">
        <f t="shared" si="270"/>
        <v>0</v>
      </c>
      <c r="AH215" s="388">
        <f t="shared" si="271"/>
        <v>0</v>
      </c>
      <c r="AI215" s="395">
        <f t="shared" si="272"/>
        <v>0</v>
      </c>
      <c r="AJ215" s="396">
        <f t="shared" si="273"/>
        <v>0</v>
      </c>
      <c r="AK215" s="388">
        <f t="shared" si="274"/>
        <v>0</v>
      </c>
      <c r="AL215" s="397">
        <f t="shared" si="275"/>
        <v>1</v>
      </c>
      <c r="AM215" s="393">
        <f t="shared" si="276"/>
        <v>12</v>
      </c>
      <c r="AN215" s="393">
        <f t="shared" si="277"/>
        <v>12</v>
      </c>
      <c r="AO215" s="393">
        <f t="shared" si="278"/>
        <v>12</v>
      </c>
      <c r="AP215" s="393">
        <f t="shared" si="279"/>
        <v>12</v>
      </c>
      <c r="AQ215" s="393">
        <f t="shared" si="280"/>
        <v>12</v>
      </c>
      <c r="AR215" s="393">
        <f t="shared" si="281"/>
        <v>12</v>
      </c>
      <c r="AS215" s="393">
        <f t="shared" si="282"/>
        <v>12</v>
      </c>
      <c r="AT215" s="393">
        <f t="shared" si="283"/>
        <v>12</v>
      </c>
      <c r="AU215" s="393">
        <f t="shared" si="284"/>
        <v>12</v>
      </c>
      <c r="AV215" s="393">
        <f t="shared" si="285"/>
        <v>12</v>
      </c>
      <c r="AW215" s="393">
        <f t="shared" si="286"/>
        <v>12</v>
      </c>
      <c r="AX215" s="393">
        <f t="shared" si="287"/>
        <v>12</v>
      </c>
      <c r="AY215" s="393">
        <f t="shared" si="288"/>
        <v>12</v>
      </c>
      <c r="AZ215" s="393">
        <f t="shared" si="289"/>
        <v>12</v>
      </c>
      <c r="BA215" s="393">
        <f t="shared" si="290"/>
        <v>12</v>
      </c>
      <c r="BB215" s="393">
        <f t="shared" si="291"/>
        <v>12</v>
      </c>
      <c r="BC215" s="393">
        <f t="shared" si="292"/>
        <v>12</v>
      </c>
      <c r="BD215" s="393">
        <f t="shared" si="242"/>
        <v>12</v>
      </c>
      <c r="BE215" s="393">
        <f t="shared" si="293"/>
        <v>12</v>
      </c>
      <c r="BF215" s="393">
        <f t="shared" si="294"/>
        <v>12</v>
      </c>
      <c r="BG215" s="393">
        <f t="shared" si="295"/>
        <v>12</v>
      </c>
      <c r="BH215" s="398">
        <f t="shared" si="296"/>
        <v>0</v>
      </c>
      <c r="BI215" s="398">
        <f t="shared" si="297"/>
        <v>0</v>
      </c>
      <c r="BJ215" s="398">
        <f t="shared" si="298"/>
        <v>0</v>
      </c>
      <c r="BK215" s="398">
        <f t="shared" si="299"/>
        <v>0</v>
      </c>
      <c r="BL215" s="398">
        <f t="shared" si="300"/>
        <v>0</v>
      </c>
      <c r="BM215" s="387">
        <f t="shared" si="301"/>
        <v>0</v>
      </c>
      <c r="BN215" s="398">
        <f t="shared" si="302"/>
        <v>0</v>
      </c>
      <c r="BO215" s="398">
        <f t="shared" si="303"/>
        <v>0</v>
      </c>
      <c r="BP215" s="398">
        <f t="shared" si="304"/>
        <v>0</v>
      </c>
      <c r="BQ215" s="398">
        <f t="shared" si="305"/>
        <v>0</v>
      </c>
      <c r="BR215" s="398">
        <f t="shared" si="306"/>
        <v>0</v>
      </c>
      <c r="BS215" s="398">
        <f t="shared" si="307"/>
        <v>0</v>
      </c>
      <c r="BT215" s="398">
        <f t="shared" si="308"/>
        <v>0</v>
      </c>
      <c r="BU215" s="398">
        <f t="shared" si="309"/>
        <v>0</v>
      </c>
      <c r="BV215" s="398">
        <f t="shared" si="310"/>
        <v>0</v>
      </c>
      <c r="BW215" s="398">
        <f t="shared" si="311"/>
        <v>0</v>
      </c>
      <c r="BX215" s="398">
        <f t="shared" si="312"/>
        <v>0</v>
      </c>
      <c r="BY215" s="398">
        <f t="shared" si="313"/>
        <v>0</v>
      </c>
      <c r="BZ215" s="398">
        <f t="shared" si="314"/>
        <v>0</v>
      </c>
      <c r="CA215" s="398">
        <f t="shared" si="315"/>
        <v>0</v>
      </c>
      <c r="CB215" s="398">
        <f t="shared" si="316"/>
        <v>0</v>
      </c>
      <c r="CC215" s="398">
        <f t="shared" si="317"/>
        <v>0</v>
      </c>
      <c r="CD215" s="398">
        <f t="shared" si="318"/>
        <v>0</v>
      </c>
      <c r="CE215" s="398">
        <f t="shared" si="319"/>
        <v>0</v>
      </c>
      <c r="CF215" s="398">
        <f t="shared" si="320"/>
        <v>0</v>
      </c>
      <c r="CG215" s="398">
        <f t="shared" si="321"/>
        <v>0</v>
      </c>
      <c r="CH215" s="398">
        <f t="shared" si="322"/>
        <v>0</v>
      </c>
      <c r="CI215" s="398">
        <f t="shared" si="323"/>
        <v>0</v>
      </c>
      <c r="CJ215" s="399"/>
      <c r="CK215" s="400" t="s">
        <v>339</v>
      </c>
      <c r="CL215" s="399">
        <f t="shared" si="324"/>
        <v>0</v>
      </c>
      <c r="CM215" s="399">
        <f t="shared" si="325"/>
        <v>0</v>
      </c>
      <c r="CN215" s="399">
        <f t="shared" si="326"/>
        <v>0</v>
      </c>
      <c r="CO215" s="399">
        <f t="shared" si="327"/>
        <v>0</v>
      </c>
      <c r="CP215" s="399">
        <f t="shared" si="328"/>
        <v>0</v>
      </c>
      <c r="CQ215" s="399">
        <f t="shared" si="329"/>
        <v>0</v>
      </c>
      <c r="CR215" s="399">
        <f t="shared" si="330"/>
        <v>0</v>
      </c>
      <c r="CS215" s="399">
        <f t="shared" si="331"/>
        <v>0</v>
      </c>
      <c r="CT215" s="399">
        <f t="shared" si="332"/>
        <v>0</v>
      </c>
      <c r="CU215" s="399">
        <f t="shared" si="333"/>
        <v>0</v>
      </c>
      <c r="CV215" s="399">
        <f t="shared" si="334"/>
        <v>0</v>
      </c>
      <c r="CW215" s="399">
        <f t="shared" si="335"/>
        <v>0</v>
      </c>
      <c r="CX215" s="399">
        <f t="shared" si="336"/>
        <v>0</v>
      </c>
      <c r="CY215" s="399">
        <f t="shared" si="337"/>
        <v>0</v>
      </c>
      <c r="CZ215" s="399">
        <f t="shared" si="338"/>
        <v>0</v>
      </c>
      <c r="DA215" s="399">
        <f t="shared" si="339"/>
        <v>0</v>
      </c>
      <c r="DB215" s="399">
        <f t="shared" si="340"/>
        <v>0</v>
      </c>
      <c r="DC215" s="399">
        <f t="shared" si="341"/>
        <v>0</v>
      </c>
      <c r="DD215" s="399">
        <f t="shared" si="342"/>
        <v>0</v>
      </c>
      <c r="DE215" s="399">
        <f t="shared" si="343"/>
        <v>0</v>
      </c>
      <c r="DF215" s="399">
        <f t="shared" si="239"/>
        <v>0</v>
      </c>
      <c r="DG215" s="399">
        <f t="shared" si="344"/>
        <v>0</v>
      </c>
      <c r="DH215" s="399">
        <f t="shared" si="240"/>
        <v>0</v>
      </c>
      <c r="DI215" s="399">
        <f t="shared" si="241"/>
        <v>0</v>
      </c>
      <c r="DJ215" s="399">
        <f t="shared" si="345"/>
        <v>0</v>
      </c>
      <c r="DK215" s="399">
        <f t="shared" si="236"/>
        <v>0</v>
      </c>
      <c r="DL215" s="399">
        <f t="shared" si="237"/>
        <v>0</v>
      </c>
      <c r="DM215" s="399">
        <f t="shared" si="347"/>
        <v>0</v>
      </c>
      <c r="DN215" s="399">
        <f t="shared" si="238"/>
        <v>0</v>
      </c>
      <c r="DO215" s="399">
        <f t="shared" si="346"/>
        <v>0</v>
      </c>
      <c r="DP215" s="398"/>
      <c r="DQ215" s="399"/>
      <c r="DR215" s="399"/>
      <c r="DS215" s="399">
        <f t="shared" si="349"/>
        <v>0</v>
      </c>
      <c r="DT215" s="399">
        <f t="shared" si="243"/>
        <v>0</v>
      </c>
      <c r="DU215" s="399"/>
      <c r="DV215" s="411"/>
      <c r="DW215" s="645"/>
    </row>
    <row r="216" spans="1:127" ht="20.100000000000001" hidden="1" customHeight="1">
      <c r="A216" s="663">
        <f t="shared" si="348"/>
        <v>37</v>
      </c>
      <c r="B216" s="664" t="s">
        <v>380</v>
      </c>
      <c r="C216" s="385" t="s">
        <v>353</v>
      </c>
      <c r="D216" s="385" t="s">
        <v>218</v>
      </c>
      <c r="E216" s="385">
        <v>2003</v>
      </c>
      <c r="F216" s="386"/>
      <c r="G216" s="387">
        <f t="shared" si="245"/>
        <v>8</v>
      </c>
      <c r="H216" s="387">
        <f t="shared" si="246"/>
        <v>0</v>
      </c>
      <c r="I216" s="387">
        <f t="shared" si="247"/>
        <v>8</v>
      </c>
      <c r="J216" s="388">
        <f t="shared" si="248"/>
        <v>0</v>
      </c>
      <c r="K216" s="389">
        <f t="shared" si="249"/>
        <v>0</v>
      </c>
      <c r="L216" s="390">
        <f t="shared" si="250"/>
        <v>0.25</v>
      </c>
      <c r="M216" s="391" t="str">
        <f t="shared" si="251"/>
        <v>II</v>
      </c>
      <c r="N216" s="389">
        <f t="shared" si="252"/>
        <v>0</v>
      </c>
      <c r="O216" s="388">
        <f t="shared" si="253"/>
        <v>0</v>
      </c>
      <c r="P216" s="388">
        <f t="shared" si="254"/>
        <v>0</v>
      </c>
      <c r="Q216" s="392">
        <f t="shared" si="255"/>
        <v>0</v>
      </c>
      <c r="R216" s="393">
        <f t="shared" si="256"/>
        <v>0</v>
      </c>
      <c r="S216" s="393">
        <f t="shared" si="257"/>
        <v>0</v>
      </c>
      <c r="T216" s="392">
        <f t="shared" si="258"/>
        <v>0</v>
      </c>
      <c r="U216" s="393">
        <f t="shared" si="259"/>
        <v>0</v>
      </c>
      <c r="V216" s="393">
        <f t="shared" si="260"/>
        <v>0</v>
      </c>
      <c r="W216" s="392">
        <f t="shared" si="261"/>
        <v>0</v>
      </c>
      <c r="X216" s="393">
        <f t="shared" si="262"/>
        <v>0</v>
      </c>
      <c r="Y216" s="393">
        <f t="shared" si="263"/>
        <v>0</v>
      </c>
      <c r="Z216" s="392">
        <f t="shared" si="264"/>
        <v>0</v>
      </c>
      <c r="AA216" s="393">
        <f t="shared" si="265"/>
        <v>0</v>
      </c>
      <c r="AB216" s="393">
        <f t="shared" si="266"/>
        <v>0</v>
      </c>
      <c r="AC216" s="392">
        <f t="shared" si="267"/>
        <v>0</v>
      </c>
      <c r="AD216" s="393">
        <f t="shared" si="268"/>
        <v>0</v>
      </c>
      <c r="AE216" s="394">
        <f t="shared" si="8"/>
        <v>2010</v>
      </c>
      <c r="AF216" s="393">
        <f t="shared" si="269"/>
        <v>0</v>
      </c>
      <c r="AG216" s="392">
        <f t="shared" si="270"/>
        <v>0</v>
      </c>
      <c r="AH216" s="388">
        <f t="shared" si="271"/>
        <v>0</v>
      </c>
      <c r="AI216" s="395">
        <f t="shared" si="272"/>
        <v>0</v>
      </c>
      <c r="AJ216" s="396">
        <f t="shared" si="273"/>
        <v>0</v>
      </c>
      <c r="AK216" s="388">
        <f t="shared" si="274"/>
        <v>0</v>
      </c>
      <c r="AL216" s="397">
        <f t="shared" si="275"/>
        <v>1</v>
      </c>
      <c r="AM216" s="393">
        <f t="shared" si="276"/>
        <v>12</v>
      </c>
      <c r="AN216" s="393">
        <f t="shared" si="277"/>
        <v>12</v>
      </c>
      <c r="AO216" s="393">
        <f t="shared" si="278"/>
        <v>12</v>
      </c>
      <c r="AP216" s="393">
        <f t="shared" si="279"/>
        <v>12</v>
      </c>
      <c r="AQ216" s="393">
        <f t="shared" si="280"/>
        <v>12</v>
      </c>
      <c r="AR216" s="393">
        <f t="shared" si="281"/>
        <v>12</v>
      </c>
      <c r="AS216" s="393">
        <f t="shared" si="282"/>
        <v>12</v>
      </c>
      <c r="AT216" s="393">
        <f t="shared" si="283"/>
        <v>12</v>
      </c>
      <c r="AU216" s="393">
        <f t="shared" si="284"/>
        <v>12</v>
      </c>
      <c r="AV216" s="393">
        <f t="shared" si="285"/>
        <v>12</v>
      </c>
      <c r="AW216" s="393">
        <f t="shared" si="286"/>
        <v>12</v>
      </c>
      <c r="AX216" s="393">
        <f t="shared" si="287"/>
        <v>12</v>
      </c>
      <c r="AY216" s="393">
        <f t="shared" si="288"/>
        <v>12</v>
      </c>
      <c r="AZ216" s="393">
        <f t="shared" si="289"/>
        <v>12</v>
      </c>
      <c r="BA216" s="393">
        <f t="shared" si="290"/>
        <v>12</v>
      </c>
      <c r="BB216" s="393">
        <f t="shared" si="291"/>
        <v>12</v>
      </c>
      <c r="BC216" s="393">
        <f t="shared" si="292"/>
        <v>12</v>
      </c>
      <c r="BD216" s="393">
        <f t="shared" si="242"/>
        <v>12</v>
      </c>
      <c r="BE216" s="393">
        <f t="shared" si="293"/>
        <v>12</v>
      </c>
      <c r="BF216" s="393">
        <f t="shared" si="294"/>
        <v>12</v>
      </c>
      <c r="BG216" s="393">
        <f t="shared" si="295"/>
        <v>12</v>
      </c>
      <c r="BH216" s="398">
        <f t="shared" si="296"/>
        <v>0</v>
      </c>
      <c r="BI216" s="398">
        <f t="shared" si="297"/>
        <v>0</v>
      </c>
      <c r="BJ216" s="398">
        <f t="shared" si="298"/>
        <v>0</v>
      </c>
      <c r="BK216" s="398">
        <f t="shared" si="299"/>
        <v>0</v>
      </c>
      <c r="BL216" s="398">
        <f t="shared" si="300"/>
        <v>0</v>
      </c>
      <c r="BM216" s="387">
        <f t="shared" si="301"/>
        <v>0</v>
      </c>
      <c r="BN216" s="398">
        <f t="shared" si="302"/>
        <v>0</v>
      </c>
      <c r="BO216" s="398">
        <f t="shared" si="303"/>
        <v>0</v>
      </c>
      <c r="BP216" s="398">
        <f t="shared" si="304"/>
        <v>0</v>
      </c>
      <c r="BQ216" s="398">
        <f t="shared" si="305"/>
        <v>0</v>
      </c>
      <c r="BR216" s="398">
        <f t="shared" si="306"/>
        <v>0</v>
      </c>
      <c r="BS216" s="398">
        <f t="shared" si="307"/>
        <v>0</v>
      </c>
      <c r="BT216" s="398">
        <f t="shared" si="308"/>
        <v>0</v>
      </c>
      <c r="BU216" s="398">
        <f t="shared" si="309"/>
        <v>0</v>
      </c>
      <c r="BV216" s="398">
        <f t="shared" si="310"/>
        <v>0</v>
      </c>
      <c r="BW216" s="398">
        <f t="shared" si="311"/>
        <v>0</v>
      </c>
      <c r="BX216" s="398">
        <f t="shared" si="312"/>
        <v>0</v>
      </c>
      <c r="BY216" s="398">
        <f t="shared" si="313"/>
        <v>0</v>
      </c>
      <c r="BZ216" s="398">
        <f t="shared" si="314"/>
        <v>0</v>
      </c>
      <c r="CA216" s="398">
        <f t="shared" si="315"/>
        <v>0</v>
      </c>
      <c r="CB216" s="398">
        <f t="shared" si="316"/>
        <v>0</v>
      </c>
      <c r="CC216" s="398">
        <f t="shared" si="317"/>
        <v>0</v>
      </c>
      <c r="CD216" s="398">
        <f t="shared" si="318"/>
        <v>0</v>
      </c>
      <c r="CE216" s="398">
        <f t="shared" si="319"/>
        <v>0</v>
      </c>
      <c r="CF216" s="398">
        <f t="shared" si="320"/>
        <v>0</v>
      </c>
      <c r="CG216" s="398">
        <f t="shared" si="321"/>
        <v>0</v>
      </c>
      <c r="CH216" s="398">
        <f t="shared" si="322"/>
        <v>0</v>
      </c>
      <c r="CI216" s="398">
        <f t="shared" si="323"/>
        <v>0</v>
      </c>
      <c r="CJ216" s="399"/>
      <c r="CK216" s="400" t="s">
        <v>339</v>
      </c>
      <c r="CL216" s="399">
        <f t="shared" si="324"/>
        <v>0</v>
      </c>
      <c r="CM216" s="399">
        <f t="shared" si="325"/>
        <v>0</v>
      </c>
      <c r="CN216" s="399">
        <f t="shared" si="326"/>
        <v>0</v>
      </c>
      <c r="CO216" s="399">
        <f t="shared" si="327"/>
        <v>0</v>
      </c>
      <c r="CP216" s="399">
        <f t="shared" si="328"/>
        <v>0</v>
      </c>
      <c r="CQ216" s="399">
        <f t="shared" si="329"/>
        <v>0</v>
      </c>
      <c r="CR216" s="399">
        <f t="shared" si="330"/>
        <v>0</v>
      </c>
      <c r="CS216" s="399">
        <f t="shared" si="331"/>
        <v>0</v>
      </c>
      <c r="CT216" s="399">
        <f t="shared" si="332"/>
        <v>0</v>
      </c>
      <c r="CU216" s="399">
        <f t="shared" si="333"/>
        <v>0</v>
      </c>
      <c r="CV216" s="399">
        <f t="shared" si="334"/>
        <v>0</v>
      </c>
      <c r="CW216" s="399">
        <f t="shared" si="335"/>
        <v>0</v>
      </c>
      <c r="CX216" s="399">
        <f t="shared" si="336"/>
        <v>0</v>
      </c>
      <c r="CY216" s="399">
        <f t="shared" si="337"/>
        <v>0</v>
      </c>
      <c r="CZ216" s="399">
        <f t="shared" si="338"/>
        <v>0</v>
      </c>
      <c r="DA216" s="399">
        <f t="shared" si="339"/>
        <v>0</v>
      </c>
      <c r="DB216" s="399">
        <f t="shared" si="340"/>
        <v>0</v>
      </c>
      <c r="DC216" s="399">
        <f t="shared" si="341"/>
        <v>0</v>
      </c>
      <c r="DD216" s="399">
        <f t="shared" si="342"/>
        <v>0</v>
      </c>
      <c r="DE216" s="399">
        <f t="shared" si="343"/>
        <v>0</v>
      </c>
      <c r="DF216" s="399">
        <f t="shared" si="239"/>
        <v>0</v>
      </c>
      <c r="DG216" s="399">
        <f t="shared" si="344"/>
        <v>0</v>
      </c>
      <c r="DH216" s="399">
        <f t="shared" si="240"/>
        <v>0</v>
      </c>
      <c r="DI216" s="399">
        <f t="shared" si="241"/>
        <v>0</v>
      </c>
      <c r="DJ216" s="399">
        <f t="shared" si="345"/>
        <v>0</v>
      </c>
      <c r="DK216" s="399">
        <f t="shared" si="236"/>
        <v>0</v>
      </c>
      <c r="DL216" s="399">
        <f t="shared" si="237"/>
        <v>0</v>
      </c>
      <c r="DM216" s="399">
        <f t="shared" si="347"/>
        <v>0</v>
      </c>
      <c r="DN216" s="399">
        <f t="shared" si="238"/>
        <v>0</v>
      </c>
      <c r="DO216" s="399">
        <f t="shared" si="346"/>
        <v>0</v>
      </c>
      <c r="DP216" s="398"/>
      <c r="DQ216" s="399"/>
      <c r="DR216" s="399"/>
      <c r="DS216" s="399">
        <f t="shared" si="349"/>
        <v>0</v>
      </c>
      <c r="DT216" s="399">
        <f t="shared" si="243"/>
        <v>0</v>
      </c>
      <c r="DU216" s="399"/>
      <c r="DV216" s="411"/>
      <c r="DW216" s="645"/>
    </row>
    <row r="217" spans="1:127" ht="20.100000000000001" hidden="1" customHeight="1">
      <c r="A217" s="663">
        <f t="shared" si="348"/>
        <v>38</v>
      </c>
      <c r="B217" s="664" t="s">
        <v>380</v>
      </c>
      <c r="C217" s="385" t="s">
        <v>353</v>
      </c>
      <c r="D217" s="385" t="s">
        <v>218</v>
      </c>
      <c r="E217" s="385">
        <v>2003</v>
      </c>
      <c r="F217" s="386"/>
      <c r="G217" s="387">
        <f t="shared" si="245"/>
        <v>8</v>
      </c>
      <c r="H217" s="387">
        <f t="shared" si="246"/>
        <v>0</v>
      </c>
      <c r="I217" s="387">
        <f t="shared" si="247"/>
        <v>8</v>
      </c>
      <c r="J217" s="388">
        <f t="shared" si="248"/>
        <v>0</v>
      </c>
      <c r="K217" s="389">
        <f t="shared" si="249"/>
        <v>0</v>
      </c>
      <c r="L217" s="390">
        <f t="shared" si="250"/>
        <v>0.25</v>
      </c>
      <c r="M217" s="391" t="str">
        <f t="shared" si="251"/>
        <v>II</v>
      </c>
      <c r="N217" s="389">
        <f t="shared" si="252"/>
        <v>0</v>
      </c>
      <c r="O217" s="388">
        <f t="shared" si="253"/>
        <v>0</v>
      </c>
      <c r="P217" s="388">
        <f t="shared" si="254"/>
        <v>0</v>
      </c>
      <c r="Q217" s="392">
        <f t="shared" si="255"/>
        <v>0</v>
      </c>
      <c r="R217" s="393">
        <f t="shared" si="256"/>
        <v>0</v>
      </c>
      <c r="S217" s="393">
        <f t="shared" si="257"/>
        <v>0</v>
      </c>
      <c r="T217" s="392">
        <f t="shared" si="258"/>
        <v>0</v>
      </c>
      <c r="U217" s="393">
        <f t="shared" si="259"/>
        <v>0</v>
      </c>
      <c r="V217" s="393">
        <f t="shared" si="260"/>
        <v>0</v>
      </c>
      <c r="W217" s="392">
        <f t="shared" si="261"/>
        <v>0</v>
      </c>
      <c r="X217" s="393">
        <f t="shared" si="262"/>
        <v>0</v>
      </c>
      <c r="Y217" s="393">
        <f t="shared" si="263"/>
        <v>0</v>
      </c>
      <c r="Z217" s="392">
        <f t="shared" si="264"/>
        <v>0</v>
      </c>
      <c r="AA217" s="393">
        <f t="shared" si="265"/>
        <v>0</v>
      </c>
      <c r="AB217" s="393">
        <f t="shared" si="266"/>
        <v>0</v>
      </c>
      <c r="AC217" s="392">
        <f t="shared" si="267"/>
        <v>0</v>
      </c>
      <c r="AD217" s="393">
        <f t="shared" si="268"/>
        <v>0</v>
      </c>
      <c r="AE217" s="394">
        <f t="shared" si="8"/>
        <v>2010</v>
      </c>
      <c r="AF217" s="393">
        <f t="shared" si="269"/>
        <v>0</v>
      </c>
      <c r="AG217" s="392">
        <f t="shared" si="270"/>
        <v>0</v>
      </c>
      <c r="AH217" s="388">
        <f t="shared" si="271"/>
        <v>0</v>
      </c>
      <c r="AI217" s="395">
        <f t="shared" si="272"/>
        <v>0</v>
      </c>
      <c r="AJ217" s="396">
        <f t="shared" si="273"/>
        <v>0</v>
      </c>
      <c r="AK217" s="388">
        <f t="shared" si="274"/>
        <v>0</v>
      </c>
      <c r="AL217" s="397">
        <f t="shared" si="275"/>
        <v>1</v>
      </c>
      <c r="AM217" s="393">
        <f t="shared" si="276"/>
        <v>12</v>
      </c>
      <c r="AN217" s="393">
        <f t="shared" si="277"/>
        <v>12</v>
      </c>
      <c r="AO217" s="393">
        <f t="shared" si="278"/>
        <v>12</v>
      </c>
      <c r="AP217" s="393">
        <f t="shared" si="279"/>
        <v>12</v>
      </c>
      <c r="AQ217" s="393">
        <f t="shared" si="280"/>
        <v>12</v>
      </c>
      <c r="AR217" s="393">
        <f t="shared" si="281"/>
        <v>12</v>
      </c>
      <c r="AS217" s="393">
        <f t="shared" si="282"/>
        <v>12</v>
      </c>
      <c r="AT217" s="393">
        <f t="shared" si="283"/>
        <v>12</v>
      </c>
      <c r="AU217" s="393">
        <f t="shared" si="284"/>
        <v>12</v>
      </c>
      <c r="AV217" s="393">
        <f t="shared" si="285"/>
        <v>12</v>
      </c>
      <c r="AW217" s="393">
        <f t="shared" si="286"/>
        <v>12</v>
      </c>
      <c r="AX217" s="393">
        <f t="shared" si="287"/>
        <v>12</v>
      </c>
      <c r="AY217" s="393">
        <f t="shared" si="288"/>
        <v>12</v>
      </c>
      <c r="AZ217" s="393">
        <f t="shared" si="289"/>
        <v>12</v>
      </c>
      <c r="BA217" s="393">
        <f t="shared" si="290"/>
        <v>12</v>
      </c>
      <c r="BB217" s="393">
        <f t="shared" si="291"/>
        <v>12</v>
      </c>
      <c r="BC217" s="393">
        <f t="shared" si="292"/>
        <v>12</v>
      </c>
      <c r="BD217" s="393">
        <f t="shared" si="242"/>
        <v>12</v>
      </c>
      <c r="BE217" s="393">
        <f t="shared" si="293"/>
        <v>12</v>
      </c>
      <c r="BF217" s="393">
        <f t="shared" si="294"/>
        <v>12</v>
      </c>
      <c r="BG217" s="393">
        <f t="shared" si="295"/>
        <v>12</v>
      </c>
      <c r="BH217" s="398">
        <f t="shared" si="296"/>
        <v>0</v>
      </c>
      <c r="BI217" s="398">
        <f t="shared" si="297"/>
        <v>0</v>
      </c>
      <c r="BJ217" s="398">
        <f t="shared" si="298"/>
        <v>0</v>
      </c>
      <c r="BK217" s="398">
        <f t="shared" si="299"/>
        <v>0</v>
      </c>
      <c r="BL217" s="398">
        <f t="shared" si="300"/>
        <v>0</v>
      </c>
      <c r="BM217" s="387">
        <f t="shared" si="301"/>
        <v>0</v>
      </c>
      <c r="BN217" s="398">
        <f t="shared" si="302"/>
        <v>0</v>
      </c>
      <c r="BO217" s="398">
        <f t="shared" si="303"/>
        <v>0</v>
      </c>
      <c r="BP217" s="398">
        <f t="shared" si="304"/>
        <v>0</v>
      </c>
      <c r="BQ217" s="398">
        <f t="shared" si="305"/>
        <v>0</v>
      </c>
      <c r="BR217" s="398">
        <f t="shared" si="306"/>
        <v>0</v>
      </c>
      <c r="BS217" s="398">
        <f t="shared" si="307"/>
        <v>0</v>
      </c>
      <c r="BT217" s="398">
        <f t="shared" si="308"/>
        <v>0</v>
      </c>
      <c r="BU217" s="398">
        <f t="shared" si="309"/>
        <v>0</v>
      </c>
      <c r="BV217" s="398">
        <f t="shared" si="310"/>
        <v>0</v>
      </c>
      <c r="BW217" s="398">
        <f t="shared" si="311"/>
        <v>0</v>
      </c>
      <c r="BX217" s="398">
        <f t="shared" si="312"/>
        <v>0</v>
      </c>
      <c r="BY217" s="398">
        <f t="shared" si="313"/>
        <v>0</v>
      </c>
      <c r="BZ217" s="398">
        <f t="shared" si="314"/>
        <v>0</v>
      </c>
      <c r="CA217" s="398">
        <f t="shared" si="315"/>
        <v>0</v>
      </c>
      <c r="CB217" s="398">
        <f t="shared" si="316"/>
        <v>0</v>
      </c>
      <c r="CC217" s="398">
        <f t="shared" si="317"/>
        <v>0</v>
      </c>
      <c r="CD217" s="398">
        <f t="shared" si="318"/>
        <v>0</v>
      </c>
      <c r="CE217" s="398">
        <f t="shared" si="319"/>
        <v>0</v>
      </c>
      <c r="CF217" s="398">
        <f t="shared" si="320"/>
        <v>0</v>
      </c>
      <c r="CG217" s="398">
        <f t="shared" si="321"/>
        <v>0</v>
      </c>
      <c r="CH217" s="398">
        <f t="shared" si="322"/>
        <v>0</v>
      </c>
      <c r="CI217" s="398">
        <f t="shared" si="323"/>
        <v>0</v>
      </c>
      <c r="CJ217" s="399"/>
      <c r="CK217" s="400" t="s">
        <v>339</v>
      </c>
      <c r="CL217" s="399">
        <f t="shared" si="324"/>
        <v>0</v>
      </c>
      <c r="CM217" s="399">
        <f t="shared" si="325"/>
        <v>0</v>
      </c>
      <c r="CN217" s="399">
        <f t="shared" si="326"/>
        <v>0</v>
      </c>
      <c r="CO217" s="399">
        <f t="shared" si="327"/>
        <v>0</v>
      </c>
      <c r="CP217" s="399">
        <f t="shared" si="328"/>
        <v>0</v>
      </c>
      <c r="CQ217" s="399">
        <f t="shared" si="329"/>
        <v>0</v>
      </c>
      <c r="CR217" s="399">
        <f t="shared" si="330"/>
        <v>0</v>
      </c>
      <c r="CS217" s="399">
        <f t="shared" si="331"/>
        <v>0</v>
      </c>
      <c r="CT217" s="399">
        <f t="shared" si="332"/>
        <v>0</v>
      </c>
      <c r="CU217" s="399">
        <f t="shared" si="333"/>
        <v>0</v>
      </c>
      <c r="CV217" s="399">
        <f t="shared" si="334"/>
        <v>0</v>
      </c>
      <c r="CW217" s="399">
        <f t="shared" si="335"/>
        <v>0</v>
      </c>
      <c r="CX217" s="399">
        <f t="shared" si="336"/>
        <v>0</v>
      </c>
      <c r="CY217" s="399">
        <f t="shared" si="337"/>
        <v>0</v>
      </c>
      <c r="CZ217" s="399">
        <f t="shared" si="338"/>
        <v>0</v>
      </c>
      <c r="DA217" s="399">
        <f t="shared" si="339"/>
        <v>0</v>
      </c>
      <c r="DB217" s="399">
        <f t="shared" si="340"/>
        <v>0</v>
      </c>
      <c r="DC217" s="399">
        <f t="shared" si="341"/>
        <v>0</v>
      </c>
      <c r="DD217" s="399">
        <f t="shared" si="342"/>
        <v>0</v>
      </c>
      <c r="DE217" s="399">
        <f t="shared" si="343"/>
        <v>0</v>
      </c>
      <c r="DF217" s="399">
        <f t="shared" si="239"/>
        <v>0</v>
      </c>
      <c r="DG217" s="399">
        <f t="shared" si="344"/>
        <v>0</v>
      </c>
      <c r="DH217" s="399">
        <f t="shared" si="240"/>
        <v>0</v>
      </c>
      <c r="DI217" s="399">
        <f t="shared" si="241"/>
        <v>0</v>
      </c>
      <c r="DJ217" s="399">
        <f t="shared" si="345"/>
        <v>0</v>
      </c>
      <c r="DK217" s="399">
        <f t="shared" si="236"/>
        <v>0</v>
      </c>
      <c r="DL217" s="399">
        <f t="shared" si="237"/>
        <v>0</v>
      </c>
      <c r="DM217" s="399">
        <f t="shared" si="347"/>
        <v>0</v>
      </c>
      <c r="DN217" s="399">
        <f t="shared" si="238"/>
        <v>0</v>
      </c>
      <c r="DO217" s="399">
        <f t="shared" si="346"/>
        <v>0</v>
      </c>
      <c r="DP217" s="398"/>
      <c r="DQ217" s="399"/>
      <c r="DR217" s="399"/>
      <c r="DS217" s="399">
        <f t="shared" si="349"/>
        <v>0</v>
      </c>
      <c r="DT217" s="399">
        <f t="shared" si="243"/>
        <v>0</v>
      </c>
      <c r="DU217" s="399"/>
      <c r="DV217" s="411"/>
      <c r="DW217" s="645"/>
    </row>
    <row r="218" spans="1:127" ht="20.100000000000001" hidden="1" customHeight="1">
      <c r="A218" s="663">
        <f t="shared" si="348"/>
        <v>39</v>
      </c>
      <c r="B218" s="664" t="s">
        <v>380</v>
      </c>
      <c r="C218" s="385" t="s">
        <v>353</v>
      </c>
      <c r="D218" s="385" t="s">
        <v>218</v>
      </c>
      <c r="E218" s="385">
        <v>2003</v>
      </c>
      <c r="F218" s="386"/>
      <c r="G218" s="387">
        <f t="shared" si="245"/>
        <v>8</v>
      </c>
      <c r="H218" s="387">
        <f t="shared" si="246"/>
        <v>0</v>
      </c>
      <c r="I218" s="387">
        <f t="shared" si="247"/>
        <v>8</v>
      </c>
      <c r="J218" s="388">
        <f t="shared" si="248"/>
        <v>0</v>
      </c>
      <c r="K218" s="389">
        <f t="shared" si="249"/>
        <v>0</v>
      </c>
      <c r="L218" s="390">
        <f t="shared" si="250"/>
        <v>0.25</v>
      </c>
      <c r="M218" s="391" t="str">
        <f t="shared" si="251"/>
        <v>II</v>
      </c>
      <c r="N218" s="389">
        <f t="shared" si="252"/>
        <v>0</v>
      </c>
      <c r="O218" s="388">
        <f t="shared" si="253"/>
        <v>0</v>
      </c>
      <c r="P218" s="388">
        <f t="shared" si="254"/>
        <v>0</v>
      </c>
      <c r="Q218" s="392">
        <f t="shared" si="255"/>
        <v>0</v>
      </c>
      <c r="R218" s="393">
        <f t="shared" si="256"/>
        <v>0</v>
      </c>
      <c r="S218" s="393">
        <f t="shared" si="257"/>
        <v>0</v>
      </c>
      <c r="T218" s="392">
        <f t="shared" si="258"/>
        <v>0</v>
      </c>
      <c r="U218" s="393">
        <f t="shared" si="259"/>
        <v>0</v>
      </c>
      <c r="V218" s="393">
        <f t="shared" si="260"/>
        <v>0</v>
      </c>
      <c r="W218" s="392">
        <f t="shared" si="261"/>
        <v>0</v>
      </c>
      <c r="X218" s="393">
        <f t="shared" si="262"/>
        <v>0</v>
      </c>
      <c r="Y218" s="393">
        <f t="shared" si="263"/>
        <v>0</v>
      </c>
      <c r="Z218" s="392">
        <f t="shared" si="264"/>
        <v>0</v>
      </c>
      <c r="AA218" s="393">
        <f t="shared" si="265"/>
        <v>0</v>
      </c>
      <c r="AB218" s="393">
        <f t="shared" si="266"/>
        <v>0</v>
      </c>
      <c r="AC218" s="392">
        <f t="shared" si="267"/>
        <v>0</v>
      </c>
      <c r="AD218" s="393">
        <f t="shared" si="268"/>
        <v>0</v>
      </c>
      <c r="AE218" s="394">
        <f t="shared" si="8"/>
        <v>2010</v>
      </c>
      <c r="AF218" s="393">
        <f t="shared" si="269"/>
        <v>0</v>
      </c>
      <c r="AG218" s="392">
        <f t="shared" si="270"/>
        <v>0</v>
      </c>
      <c r="AH218" s="388">
        <f t="shared" si="271"/>
        <v>0</v>
      </c>
      <c r="AI218" s="395">
        <f t="shared" si="272"/>
        <v>0</v>
      </c>
      <c r="AJ218" s="396">
        <f t="shared" si="273"/>
        <v>0</v>
      </c>
      <c r="AK218" s="388">
        <f t="shared" si="274"/>
        <v>0</v>
      </c>
      <c r="AL218" s="397">
        <f t="shared" si="275"/>
        <v>1</v>
      </c>
      <c r="AM218" s="393">
        <f t="shared" si="276"/>
        <v>12</v>
      </c>
      <c r="AN218" s="393">
        <f t="shared" si="277"/>
        <v>12</v>
      </c>
      <c r="AO218" s="393">
        <f t="shared" si="278"/>
        <v>12</v>
      </c>
      <c r="AP218" s="393">
        <f t="shared" si="279"/>
        <v>12</v>
      </c>
      <c r="AQ218" s="393">
        <f t="shared" si="280"/>
        <v>12</v>
      </c>
      <c r="AR218" s="393">
        <f t="shared" si="281"/>
        <v>12</v>
      </c>
      <c r="AS218" s="393">
        <f t="shared" si="282"/>
        <v>12</v>
      </c>
      <c r="AT218" s="393">
        <f t="shared" si="283"/>
        <v>12</v>
      </c>
      <c r="AU218" s="393">
        <f t="shared" si="284"/>
        <v>12</v>
      </c>
      <c r="AV218" s="393">
        <f t="shared" si="285"/>
        <v>12</v>
      </c>
      <c r="AW218" s="393">
        <f t="shared" si="286"/>
        <v>12</v>
      </c>
      <c r="AX218" s="393">
        <f t="shared" si="287"/>
        <v>12</v>
      </c>
      <c r="AY218" s="393">
        <f t="shared" si="288"/>
        <v>12</v>
      </c>
      <c r="AZ218" s="393">
        <f t="shared" si="289"/>
        <v>12</v>
      </c>
      <c r="BA218" s="393">
        <f t="shared" si="290"/>
        <v>12</v>
      </c>
      <c r="BB218" s="393">
        <f t="shared" si="291"/>
        <v>12</v>
      </c>
      <c r="BC218" s="393">
        <f t="shared" si="292"/>
        <v>12</v>
      </c>
      <c r="BD218" s="393">
        <f t="shared" si="242"/>
        <v>12</v>
      </c>
      <c r="BE218" s="393">
        <f t="shared" si="293"/>
        <v>12</v>
      </c>
      <c r="BF218" s="393">
        <f t="shared" si="294"/>
        <v>12</v>
      </c>
      <c r="BG218" s="393">
        <f t="shared" si="295"/>
        <v>12</v>
      </c>
      <c r="BH218" s="398">
        <f t="shared" si="296"/>
        <v>0</v>
      </c>
      <c r="BI218" s="398">
        <f t="shared" si="297"/>
        <v>0</v>
      </c>
      <c r="BJ218" s="398">
        <f t="shared" si="298"/>
        <v>0</v>
      </c>
      <c r="BK218" s="398">
        <f t="shared" si="299"/>
        <v>0</v>
      </c>
      <c r="BL218" s="398">
        <f t="shared" si="300"/>
        <v>0</v>
      </c>
      <c r="BM218" s="387">
        <f t="shared" si="301"/>
        <v>0</v>
      </c>
      <c r="BN218" s="398">
        <f t="shared" si="302"/>
        <v>0</v>
      </c>
      <c r="BO218" s="398">
        <f t="shared" si="303"/>
        <v>0</v>
      </c>
      <c r="BP218" s="398">
        <f t="shared" si="304"/>
        <v>0</v>
      </c>
      <c r="BQ218" s="398">
        <f t="shared" si="305"/>
        <v>0</v>
      </c>
      <c r="BR218" s="398">
        <f t="shared" si="306"/>
        <v>0</v>
      </c>
      <c r="BS218" s="398">
        <f t="shared" si="307"/>
        <v>0</v>
      </c>
      <c r="BT218" s="398">
        <f t="shared" si="308"/>
        <v>0</v>
      </c>
      <c r="BU218" s="398">
        <f t="shared" si="309"/>
        <v>0</v>
      </c>
      <c r="BV218" s="398">
        <f t="shared" si="310"/>
        <v>0</v>
      </c>
      <c r="BW218" s="398">
        <f t="shared" si="311"/>
        <v>0</v>
      </c>
      <c r="BX218" s="398">
        <f t="shared" si="312"/>
        <v>0</v>
      </c>
      <c r="BY218" s="398">
        <f t="shared" si="313"/>
        <v>0</v>
      </c>
      <c r="BZ218" s="398">
        <f t="shared" si="314"/>
        <v>0</v>
      </c>
      <c r="CA218" s="398">
        <f t="shared" si="315"/>
        <v>0</v>
      </c>
      <c r="CB218" s="398">
        <f t="shared" si="316"/>
        <v>0</v>
      </c>
      <c r="CC218" s="398">
        <f t="shared" si="317"/>
        <v>0</v>
      </c>
      <c r="CD218" s="398">
        <f t="shared" si="318"/>
        <v>0</v>
      </c>
      <c r="CE218" s="398">
        <f t="shared" si="319"/>
        <v>0</v>
      </c>
      <c r="CF218" s="398">
        <f t="shared" si="320"/>
        <v>0</v>
      </c>
      <c r="CG218" s="398">
        <f t="shared" si="321"/>
        <v>0</v>
      </c>
      <c r="CH218" s="398">
        <f t="shared" si="322"/>
        <v>0</v>
      </c>
      <c r="CI218" s="398">
        <f t="shared" si="323"/>
        <v>0</v>
      </c>
      <c r="CJ218" s="399"/>
      <c r="CK218" s="400" t="s">
        <v>339</v>
      </c>
      <c r="CL218" s="399">
        <f t="shared" si="324"/>
        <v>0</v>
      </c>
      <c r="CM218" s="399">
        <f t="shared" si="325"/>
        <v>0</v>
      </c>
      <c r="CN218" s="399">
        <f t="shared" si="326"/>
        <v>0</v>
      </c>
      <c r="CO218" s="399">
        <f t="shared" si="327"/>
        <v>0</v>
      </c>
      <c r="CP218" s="399">
        <f t="shared" si="328"/>
        <v>0</v>
      </c>
      <c r="CQ218" s="399">
        <f t="shared" si="329"/>
        <v>0</v>
      </c>
      <c r="CR218" s="399">
        <f t="shared" si="330"/>
        <v>0</v>
      </c>
      <c r="CS218" s="399">
        <f t="shared" si="331"/>
        <v>0</v>
      </c>
      <c r="CT218" s="399">
        <f t="shared" si="332"/>
        <v>0</v>
      </c>
      <c r="CU218" s="399">
        <f t="shared" si="333"/>
        <v>0</v>
      </c>
      <c r="CV218" s="399">
        <f t="shared" si="334"/>
        <v>0</v>
      </c>
      <c r="CW218" s="399">
        <f t="shared" si="335"/>
        <v>0</v>
      </c>
      <c r="CX218" s="399">
        <f t="shared" si="336"/>
        <v>0</v>
      </c>
      <c r="CY218" s="399">
        <f t="shared" si="337"/>
        <v>0</v>
      </c>
      <c r="CZ218" s="399">
        <f t="shared" si="338"/>
        <v>0</v>
      </c>
      <c r="DA218" s="399">
        <f t="shared" si="339"/>
        <v>0</v>
      </c>
      <c r="DB218" s="399">
        <f t="shared" si="340"/>
        <v>0</v>
      </c>
      <c r="DC218" s="399">
        <f t="shared" si="341"/>
        <v>0</v>
      </c>
      <c r="DD218" s="399">
        <f t="shared" si="342"/>
        <v>0</v>
      </c>
      <c r="DE218" s="399">
        <f t="shared" si="343"/>
        <v>0</v>
      </c>
      <c r="DF218" s="399">
        <f t="shared" si="239"/>
        <v>0</v>
      </c>
      <c r="DG218" s="399">
        <f t="shared" si="344"/>
        <v>0</v>
      </c>
      <c r="DH218" s="399">
        <f t="shared" si="240"/>
        <v>0</v>
      </c>
      <c r="DI218" s="399">
        <f t="shared" si="241"/>
        <v>0</v>
      </c>
      <c r="DJ218" s="399">
        <f t="shared" si="345"/>
        <v>0</v>
      </c>
      <c r="DK218" s="399">
        <f t="shared" si="236"/>
        <v>0</v>
      </c>
      <c r="DL218" s="399">
        <f t="shared" si="237"/>
        <v>0</v>
      </c>
      <c r="DM218" s="399">
        <f t="shared" si="347"/>
        <v>0</v>
      </c>
      <c r="DN218" s="399">
        <f t="shared" si="238"/>
        <v>0</v>
      </c>
      <c r="DO218" s="399">
        <f t="shared" si="346"/>
        <v>0</v>
      </c>
      <c r="DP218" s="398"/>
      <c r="DQ218" s="399"/>
      <c r="DR218" s="399"/>
      <c r="DS218" s="399">
        <f t="shared" si="349"/>
        <v>0</v>
      </c>
      <c r="DT218" s="399">
        <f t="shared" si="243"/>
        <v>0</v>
      </c>
      <c r="DU218" s="399"/>
      <c r="DV218" s="411"/>
      <c r="DW218" s="645"/>
    </row>
    <row r="219" spans="1:127" ht="20.100000000000001" hidden="1" customHeight="1">
      <c r="A219" s="663">
        <f t="shared" si="348"/>
        <v>40</v>
      </c>
      <c r="B219" s="664" t="s">
        <v>380</v>
      </c>
      <c r="C219" s="385" t="s">
        <v>353</v>
      </c>
      <c r="D219" s="385" t="s">
        <v>218</v>
      </c>
      <c r="E219" s="385">
        <v>2003</v>
      </c>
      <c r="F219" s="386"/>
      <c r="G219" s="387">
        <f t="shared" si="245"/>
        <v>8</v>
      </c>
      <c r="H219" s="387">
        <f t="shared" si="246"/>
        <v>0</v>
      </c>
      <c r="I219" s="387">
        <f t="shared" si="247"/>
        <v>8</v>
      </c>
      <c r="J219" s="388">
        <f t="shared" si="248"/>
        <v>0</v>
      </c>
      <c r="K219" s="389">
        <f t="shared" si="249"/>
        <v>0</v>
      </c>
      <c r="L219" s="390">
        <f t="shared" si="250"/>
        <v>0.25</v>
      </c>
      <c r="M219" s="391" t="str">
        <f t="shared" si="251"/>
        <v>II</v>
      </c>
      <c r="N219" s="389">
        <f t="shared" si="252"/>
        <v>0</v>
      </c>
      <c r="O219" s="388">
        <f t="shared" si="253"/>
        <v>0</v>
      </c>
      <c r="P219" s="388">
        <f t="shared" si="254"/>
        <v>0</v>
      </c>
      <c r="Q219" s="392">
        <f t="shared" si="255"/>
        <v>0</v>
      </c>
      <c r="R219" s="393">
        <f t="shared" si="256"/>
        <v>0</v>
      </c>
      <c r="S219" s="393">
        <f t="shared" si="257"/>
        <v>0</v>
      </c>
      <c r="T219" s="392">
        <f t="shared" si="258"/>
        <v>0</v>
      </c>
      <c r="U219" s="393">
        <f t="shared" si="259"/>
        <v>0</v>
      </c>
      <c r="V219" s="393">
        <f t="shared" si="260"/>
        <v>0</v>
      </c>
      <c r="W219" s="392">
        <f t="shared" si="261"/>
        <v>0</v>
      </c>
      <c r="X219" s="393">
        <f t="shared" si="262"/>
        <v>0</v>
      </c>
      <c r="Y219" s="393">
        <f t="shared" si="263"/>
        <v>0</v>
      </c>
      <c r="Z219" s="392">
        <f t="shared" si="264"/>
        <v>0</v>
      </c>
      <c r="AA219" s="393">
        <f t="shared" si="265"/>
        <v>0</v>
      </c>
      <c r="AB219" s="393">
        <f t="shared" si="266"/>
        <v>0</v>
      </c>
      <c r="AC219" s="392">
        <f t="shared" si="267"/>
        <v>0</v>
      </c>
      <c r="AD219" s="393">
        <f t="shared" si="268"/>
        <v>0</v>
      </c>
      <c r="AE219" s="394">
        <f t="shared" si="8"/>
        <v>2010</v>
      </c>
      <c r="AF219" s="393">
        <f t="shared" si="269"/>
        <v>0</v>
      </c>
      <c r="AG219" s="392">
        <f t="shared" si="270"/>
        <v>0</v>
      </c>
      <c r="AH219" s="388">
        <f t="shared" si="271"/>
        <v>0</v>
      </c>
      <c r="AI219" s="395">
        <f t="shared" si="272"/>
        <v>0</v>
      </c>
      <c r="AJ219" s="396">
        <f t="shared" si="273"/>
        <v>0</v>
      </c>
      <c r="AK219" s="388">
        <f t="shared" si="274"/>
        <v>0</v>
      </c>
      <c r="AL219" s="397">
        <f t="shared" si="275"/>
        <v>1</v>
      </c>
      <c r="AM219" s="393">
        <f t="shared" si="276"/>
        <v>12</v>
      </c>
      <c r="AN219" s="393">
        <f t="shared" si="277"/>
        <v>12</v>
      </c>
      <c r="AO219" s="393">
        <f t="shared" si="278"/>
        <v>12</v>
      </c>
      <c r="AP219" s="393">
        <f t="shared" si="279"/>
        <v>12</v>
      </c>
      <c r="AQ219" s="393">
        <f t="shared" si="280"/>
        <v>12</v>
      </c>
      <c r="AR219" s="393">
        <f t="shared" si="281"/>
        <v>12</v>
      </c>
      <c r="AS219" s="393">
        <f t="shared" si="282"/>
        <v>12</v>
      </c>
      <c r="AT219" s="393">
        <f t="shared" si="283"/>
        <v>12</v>
      </c>
      <c r="AU219" s="393">
        <f t="shared" si="284"/>
        <v>12</v>
      </c>
      <c r="AV219" s="393">
        <f t="shared" si="285"/>
        <v>12</v>
      </c>
      <c r="AW219" s="393">
        <f t="shared" si="286"/>
        <v>12</v>
      </c>
      <c r="AX219" s="393">
        <f t="shared" si="287"/>
        <v>12</v>
      </c>
      <c r="AY219" s="393">
        <f t="shared" si="288"/>
        <v>12</v>
      </c>
      <c r="AZ219" s="393">
        <f t="shared" si="289"/>
        <v>12</v>
      </c>
      <c r="BA219" s="393">
        <f t="shared" si="290"/>
        <v>12</v>
      </c>
      <c r="BB219" s="393">
        <f t="shared" si="291"/>
        <v>12</v>
      </c>
      <c r="BC219" s="393">
        <f t="shared" si="292"/>
        <v>12</v>
      </c>
      <c r="BD219" s="393">
        <f t="shared" si="242"/>
        <v>12</v>
      </c>
      <c r="BE219" s="393">
        <f t="shared" si="293"/>
        <v>12</v>
      </c>
      <c r="BF219" s="393">
        <f t="shared" si="294"/>
        <v>12</v>
      </c>
      <c r="BG219" s="393">
        <f t="shared" si="295"/>
        <v>12</v>
      </c>
      <c r="BH219" s="398">
        <f t="shared" si="296"/>
        <v>0</v>
      </c>
      <c r="BI219" s="398">
        <f t="shared" si="297"/>
        <v>0</v>
      </c>
      <c r="BJ219" s="398">
        <f t="shared" si="298"/>
        <v>0</v>
      </c>
      <c r="BK219" s="398">
        <f t="shared" si="299"/>
        <v>0</v>
      </c>
      <c r="BL219" s="398">
        <f t="shared" si="300"/>
        <v>0</v>
      </c>
      <c r="BM219" s="387">
        <f t="shared" si="301"/>
        <v>0</v>
      </c>
      <c r="BN219" s="398">
        <f t="shared" si="302"/>
        <v>0</v>
      </c>
      <c r="BO219" s="398">
        <f t="shared" si="303"/>
        <v>0</v>
      </c>
      <c r="BP219" s="398">
        <f t="shared" si="304"/>
        <v>0</v>
      </c>
      <c r="BQ219" s="398">
        <f t="shared" si="305"/>
        <v>0</v>
      </c>
      <c r="BR219" s="398">
        <f t="shared" si="306"/>
        <v>0</v>
      </c>
      <c r="BS219" s="398">
        <f t="shared" si="307"/>
        <v>0</v>
      </c>
      <c r="BT219" s="398">
        <f t="shared" si="308"/>
        <v>0</v>
      </c>
      <c r="BU219" s="398">
        <f t="shared" si="309"/>
        <v>0</v>
      </c>
      <c r="BV219" s="398">
        <f t="shared" si="310"/>
        <v>0</v>
      </c>
      <c r="BW219" s="398">
        <f t="shared" si="311"/>
        <v>0</v>
      </c>
      <c r="BX219" s="398">
        <f t="shared" si="312"/>
        <v>0</v>
      </c>
      <c r="BY219" s="398">
        <f t="shared" si="313"/>
        <v>0</v>
      </c>
      <c r="BZ219" s="398">
        <f t="shared" si="314"/>
        <v>0</v>
      </c>
      <c r="CA219" s="398">
        <f t="shared" si="315"/>
        <v>0</v>
      </c>
      <c r="CB219" s="398">
        <f t="shared" si="316"/>
        <v>0</v>
      </c>
      <c r="CC219" s="398">
        <f t="shared" si="317"/>
        <v>0</v>
      </c>
      <c r="CD219" s="398">
        <f t="shared" si="318"/>
        <v>0</v>
      </c>
      <c r="CE219" s="398">
        <f t="shared" si="319"/>
        <v>0</v>
      </c>
      <c r="CF219" s="398">
        <f t="shared" si="320"/>
        <v>0</v>
      </c>
      <c r="CG219" s="398">
        <f t="shared" si="321"/>
        <v>0</v>
      </c>
      <c r="CH219" s="398">
        <f t="shared" si="322"/>
        <v>0</v>
      </c>
      <c r="CI219" s="398">
        <f t="shared" si="323"/>
        <v>0</v>
      </c>
      <c r="CJ219" s="399"/>
      <c r="CK219" s="400" t="s">
        <v>339</v>
      </c>
      <c r="CL219" s="399">
        <f t="shared" si="324"/>
        <v>0</v>
      </c>
      <c r="CM219" s="399">
        <f t="shared" si="325"/>
        <v>0</v>
      </c>
      <c r="CN219" s="399">
        <f t="shared" si="326"/>
        <v>0</v>
      </c>
      <c r="CO219" s="399">
        <f t="shared" si="327"/>
        <v>0</v>
      </c>
      <c r="CP219" s="399">
        <f t="shared" si="328"/>
        <v>0</v>
      </c>
      <c r="CQ219" s="399">
        <f t="shared" si="329"/>
        <v>0</v>
      </c>
      <c r="CR219" s="399">
        <f t="shared" si="330"/>
        <v>0</v>
      </c>
      <c r="CS219" s="399">
        <f t="shared" si="331"/>
        <v>0</v>
      </c>
      <c r="CT219" s="399">
        <f t="shared" si="332"/>
        <v>0</v>
      </c>
      <c r="CU219" s="399">
        <f t="shared" si="333"/>
        <v>0</v>
      </c>
      <c r="CV219" s="399">
        <f t="shared" si="334"/>
        <v>0</v>
      </c>
      <c r="CW219" s="399">
        <f t="shared" si="335"/>
        <v>0</v>
      </c>
      <c r="CX219" s="399">
        <f t="shared" si="336"/>
        <v>0</v>
      </c>
      <c r="CY219" s="399">
        <f t="shared" si="337"/>
        <v>0</v>
      </c>
      <c r="CZ219" s="399">
        <f t="shared" si="338"/>
        <v>0</v>
      </c>
      <c r="DA219" s="399">
        <f t="shared" si="339"/>
        <v>0</v>
      </c>
      <c r="DB219" s="399">
        <f t="shared" si="340"/>
        <v>0</v>
      </c>
      <c r="DC219" s="399">
        <f t="shared" si="341"/>
        <v>0</v>
      </c>
      <c r="DD219" s="399">
        <f t="shared" si="342"/>
        <v>0</v>
      </c>
      <c r="DE219" s="399">
        <f t="shared" si="343"/>
        <v>0</v>
      </c>
      <c r="DF219" s="399">
        <f t="shared" si="239"/>
        <v>0</v>
      </c>
      <c r="DG219" s="399">
        <f t="shared" si="344"/>
        <v>0</v>
      </c>
      <c r="DH219" s="399">
        <f t="shared" si="240"/>
        <v>0</v>
      </c>
      <c r="DI219" s="399">
        <f t="shared" si="241"/>
        <v>0</v>
      </c>
      <c r="DJ219" s="399">
        <f t="shared" si="345"/>
        <v>0</v>
      </c>
      <c r="DK219" s="399">
        <f t="shared" si="236"/>
        <v>0</v>
      </c>
      <c r="DL219" s="399">
        <f t="shared" si="237"/>
        <v>0</v>
      </c>
      <c r="DM219" s="399">
        <f t="shared" si="347"/>
        <v>0</v>
      </c>
      <c r="DN219" s="399">
        <f t="shared" si="238"/>
        <v>0</v>
      </c>
      <c r="DO219" s="399">
        <f t="shared" si="346"/>
        <v>0</v>
      </c>
      <c r="DP219" s="398"/>
      <c r="DQ219" s="399"/>
      <c r="DR219" s="399"/>
      <c r="DS219" s="399">
        <f t="shared" si="349"/>
        <v>0</v>
      </c>
      <c r="DT219" s="399">
        <f t="shared" si="243"/>
        <v>0</v>
      </c>
      <c r="DU219" s="399"/>
      <c r="DV219" s="411"/>
      <c r="DW219" s="645"/>
    </row>
    <row r="220" spans="1:127" ht="20.100000000000001" hidden="1" customHeight="1">
      <c r="A220" s="663">
        <f t="shared" si="348"/>
        <v>41</v>
      </c>
      <c r="B220" s="664" t="s">
        <v>380</v>
      </c>
      <c r="C220" s="385" t="s">
        <v>353</v>
      </c>
      <c r="D220" s="385" t="s">
        <v>218</v>
      </c>
      <c r="E220" s="385">
        <v>2003</v>
      </c>
      <c r="F220" s="386"/>
      <c r="G220" s="387">
        <f t="shared" si="245"/>
        <v>8</v>
      </c>
      <c r="H220" s="387">
        <f t="shared" si="246"/>
        <v>0</v>
      </c>
      <c r="I220" s="387">
        <f t="shared" si="247"/>
        <v>8</v>
      </c>
      <c r="J220" s="388">
        <f t="shared" si="248"/>
        <v>0</v>
      </c>
      <c r="K220" s="389">
        <f t="shared" si="249"/>
        <v>0</v>
      </c>
      <c r="L220" s="390">
        <f t="shared" si="250"/>
        <v>0.25</v>
      </c>
      <c r="M220" s="391" t="str">
        <f t="shared" si="251"/>
        <v>II</v>
      </c>
      <c r="N220" s="389">
        <f t="shared" si="252"/>
        <v>0</v>
      </c>
      <c r="O220" s="388">
        <f t="shared" si="253"/>
        <v>0</v>
      </c>
      <c r="P220" s="388">
        <f t="shared" si="254"/>
        <v>0</v>
      </c>
      <c r="Q220" s="392">
        <f t="shared" si="255"/>
        <v>0</v>
      </c>
      <c r="R220" s="393">
        <f t="shared" si="256"/>
        <v>0</v>
      </c>
      <c r="S220" s="393">
        <f t="shared" si="257"/>
        <v>0</v>
      </c>
      <c r="T220" s="392">
        <f t="shared" si="258"/>
        <v>0</v>
      </c>
      <c r="U220" s="393">
        <f t="shared" si="259"/>
        <v>0</v>
      </c>
      <c r="V220" s="393">
        <f t="shared" si="260"/>
        <v>0</v>
      </c>
      <c r="W220" s="392">
        <f t="shared" si="261"/>
        <v>0</v>
      </c>
      <c r="X220" s="393">
        <f t="shared" si="262"/>
        <v>0</v>
      </c>
      <c r="Y220" s="393">
        <f t="shared" si="263"/>
        <v>0</v>
      </c>
      <c r="Z220" s="392">
        <f t="shared" si="264"/>
        <v>0</v>
      </c>
      <c r="AA220" s="393">
        <f t="shared" si="265"/>
        <v>0</v>
      </c>
      <c r="AB220" s="393">
        <f t="shared" si="266"/>
        <v>0</v>
      </c>
      <c r="AC220" s="392">
        <f t="shared" si="267"/>
        <v>0</v>
      </c>
      <c r="AD220" s="393">
        <f t="shared" si="268"/>
        <v>0</v>
      </c>
      <c r="AE220" s="394">
        <f t="shared" si="8"/>
        <v>2010</v>
      </c>
      <c r="AF220" s="393">
        <f t="shared" si="269"/>
        <v>0</v>
      </c>
      <c r="AG220" s="392">
        <f t="shared" si="270"/>
        <v>0</v>
      </c>
      <c r="AH220" s="388">
        <f t="shared" si="271"/>
        <v>0</v>
      </c>
      <c r="AI220" s="395">
        <f t="shared" si="272"/>
        <v>0</v>
      </c>
      <c r="AJ220" s="396">
        <f t="shared" si="273"/>
        <v>0</v>
      </c>
      <c r="AK220" s="388">
        <f t="shared" si="274"/>
        <v>0</v>
      </c>
      <c r="AL220" s="397">
        <f t="shared" si="275"/>
        <v>1</v>
      </c>
      <c r="AM220" s="393">
        <f t="shared" si="276"/>
        <v>12</v>
      </c>
      <c r="AN220" s="393">
        <f t="shared" si="277"/>
        <v>12</v>
      </c>
      <c r="AO220" s="393">
        <f t="shared" si="278"/>
        <v>12</v>
      </c>
      <c r="AP220" s="393">
        <f t="shared" si="279"/>
        <v>12</v>
      </c>
      <c r="AQ220" s="393">
        <f t="shared" si="280"/>
        <v>12</v>
      </c>
      <c r="AR220" s="393">
        <f t="shared" si="281"/>
        <v>12</v>
      </c>
      <c r="AS220" s="393">
        <f t="shared" si="282"/>
        <v>12</v>
      </c>
      <c r="AT220" s="393">
        <f t="shared" si="283"/>
        <v>12</v>
      </c>
      <c r="AU220" s="393">
        <f t="shared" si="284"/>
        <v>12</v>
      </c>
      <c r="AV220" s="393">
        <f t="shared" si="285"/>
        <v>12</v>
      </c>
      <c r="AW220" s="393">
        <f t="shared" si="286"/>
        <v>12</v>
      </c>
      <c r="AX220" s="393">
        <f t="shared" si="287"/>
        <v>12</v>
      </c>
      <c r="AY220" s="393">
        <f t="shared" si="288"/>
        <v>12</v>
      </c>
      <c r="AZ220" s="393">
        <f t="shared" si="289"/>
        <v>12</v>
      </c>
      <c r="BA220" s="393">
        <f t="shared" si="290"/>
        <v>12</v>
      </c>
      <c r="BB220" s="393">
        <f t="shared" si="291"/>
        <v>12</v>
      </c>
      <c r="BC220" s="393">
        <f t="shared" si="292"/>
        <v>12</v>
      </c>
      <c r="BD220" s="393">
        <f t="shared" si="242"/>
        <v>12</v>
      </c>
      <c r="BE220" s="393">
        <f t="shared" si="293"/>
        <v>12</v>
      </c>
      <c r="BF220" s="393">
        <f t="shared" si="294"/>
        <v>12</v>
      </c>
      <c r="BG220" s="393">
        <f t="shared" si="295"/>
        <v>12</v>
      </c>
      <c r="BH220" s="398">
        <f t="shared" si="296"/>
        <v>0</v>
      </c>
      <c r="BI220" s="398">
        <f t="shared" si="297"/>
        <v>0</v>
      </c>
      <c r="BJ220" s="398">
        <f t="shared" si="298"/>
        <v>0</v>
      </c>
      <c r="BK220" s="398">
        <f t="shared" si="299"/>
        <v>0</v>
      </c>
      <c r="BL220" s="398">
        <f t="shared" si="300"/>
        <v>0</v>
      </c>
      <c r="BM220" s="387">
        <f t="shared" si="301"/>
        <v>0</v>
      </c>
      <c r="BN220" s="398">
        <f t="shared" si="302"/>
        <v>0</v>
      </c>
      <c r="BO220" s="398">
        <f t="shared" si="303"/>
        <v>0</v>
      </c>
      <c r="BP220" s="398">
        <f t="shared" si="304"/>
        <v>0</v>
      </c>
      <c r="BQ220" s="398">
        <f t="shared" si="305"/>
        <v>0</v>
      </c>
      <c r="BR220" s="398">
        <f t="shared" si="306"/>
        <v>0</v>
      </c>
      <c r="BS220" s="398">
        <f t="shared" si="307"/>
        <v>0</v>
      </c>
      <c r="BT220" s="398">
        <f t="shared" si="308"/>
        <v>0</v>
      </c>
      <c r="BU220" s="398">
        <f t="shared" si="309"/>
        <v>0</v>
      </c>
      <c r="BV220" s="398">
        <f t="shared" si="310"/>
        <v>0</v>
      </c>
      <c r="BW220" s="398">
        <f t="shared" si="311"/>
        <v>0</v>
      </c>
      <c r="BX220" s="398">
        <f t="shared" si="312"/>
        <v>0</v>
      </c>
      <c r="BY220" s="398">
        <f t="shared" si="313"/>
        <v>0</v>
      </c>
      <c r="BZ220" s="398">
        <f t="shared" si="314"/>
        <v>0</v>
      </c>
      <c r="CA220" s="398">
        <f t="shared" si="315"/>
        <v>0</v>
      </c>
      <c r="CB220" s="398">
        <f t="shared" si="316"/>
        <v>0</v>
      </c>
      <c r="CC220" s="398">
        <f t="shared" si="317"/>
        <v>0</v>
      </c>
      <c r="CD220" s="398">
        <f t="shared" si="318"/>
        <v>0</v>
      </c>
      <c r="CE220" s="398">
        <f t="shared" si="319"/>
        <v>0</v>
      </c>
      <c r="CF220" s="398">
        <f t="shared" si="320"/>
        <v>0</v>
      </c>
      <c r="CG220" s="398">
        <f t="shared" si="321"/>
        <v>0</v>
      </c>
      <c r="CH220" s="398">
        <f t="shared" si="322"/>
        <v>0</v>
      </c>
      <c r="CI220" s="398">
        <f t="shared" si="323"/>
        <v>0</v>
      </c>
      <c r="CJ220" s="399"/>
      <c r="CK220" s="400" t="s">
        <v>339</v>
      </c>
      <c r="CL220" s="399">
        <f t="shared" si="324"/>
        <v>0</v>
      </c>
      <c r="CM220" s="399">
        <f t="shared" si="325"/>
        <v>0</v>
      </c>
      <c r="CN220" s="399">
        <f t="shared" si="326"/>
        <v>0</v>
      </c>
      <c r="CO220" s="399">
        <f t="shared" si="327"/>
        <v>0</v>
      </c>
      <c r="CP220" s="399">
        <f t="shared" si="328"/>
        <v>0</v>
      </c>
      <c r="CQ220" s="399">
        <f t="shared" si="329"/>
        <v>0</v>
      </c>
      <c r="CR220" s="399">
        <f t="shared" si="330"/>
        <v>0</v>
      </c>
      <c r="CS220" s="399">
        <f t="shared" si="331"/>
        <v>0</v>
      </c>
      <c r="CT220" s="399">
        <f t="shared" si="332"/>
        <v>0</v>
      </c>
      <c r="CU220" s="399">
        <f t="shared" si="333"/>
        <v>0</v>
      </c>
      <c r="CV220" s="399">
        <f t="shared" si="334"/>
        <v>0</v>
      </c>
      <c r="CW220" s="399">
        <f t="shared" si="335"/>
        <v>0</v>
      </c>
      <c r="CX220" s="399">
        <f t="shared" si="336"/>
        <v>0</v>
      </c>
      <c r="CY220" s="399">
        <f t="shared" si="337"/>
        <v>0</v>
      </c>
      <c r="CZ220" s="399">
        <f t="shared" si="338"/>
        <v>0</v>
      </c>
      <c r="DA220" s="399">
        <f t="shared" si="339"/>
        <v>0</v>
      </c>
      <c r="DB220" s="399">
        <f t="shared" si="340"/>
        <v>0</v>
      </c>
      <c r="DC220" s="399">
        <f t="shared" si="341"/>
        <v>0</v>
      </c>
      <c r="DD220" s="399">
        <f t="shared" si="342"/>
        <v>0</v>
      </c>
      <c r="DE220" s="399">
        <f t="shared" si="343"/>
        <v>0</v>
      </c>
      <c r="DF220" s="399">
        <f t="shared" si="239"/>
        <v>0</v>
      </c>
      <c r="DG220" s="399">
        <f t="shared" si="344"/>
        <v>0</v>
      </c>
      <c r="DH220" s="399">
        <f t="shared" si="240"/>
        <v>0</v>
      </c>
      <c r="DI220" s="399">
        <f t="shared" si="241"/>
        <v>0</v>
      </c>
      <c r="DJ220" s="399">
        <f t="shared" si="345"/>
        <v>0</v>
      </c>
      <c r="DK220" s="399">
        <f t="shared" si="236"/>
        <v>0</v>
      </c>
      <c r="DL220" s="399">
        <f t="shared" si="237"/>
        <v>0</v>
      </c>
      <c r="DM220" s="399">
        <f t="shared" si="347"/>
        <v>0</v>
      </c>
      <c r="DN220" s="399">
        <f t="shared" si="238"/>
        <v>0</v>
      </c>
      <c r="DO220" s="399">
        <f t="shared" si="346"/>
        <v>0</v>
      </c>
      <c r="DP220" s="398"/>
      <c r="DQ220" s="399"/>
      <c r="DR220" s="399"/>
      <c r="DS220" s="399">
        <f t="shared" si="349"/>
        <v>0</v>
      </c>
      <c r="DT220" s="399">
        <f t="shared" si="243"/>
        <v>0</v>
      </c>
      <c r="DU220" s="399"/>
      <c r="DV220" s="411"/>
      <c r="DW220" s="645"/>
    </row>
    <row r="221" spans="1:127" ht="20.100000000000001" hidden="1" customHeight="1">
      <c r="A221" s="663">
        <f t="shared" si="348"/>
        <v>42</v>
      </c>
      <c r="B221" s="664" t="s">
        <v>380</v>
      </c>
      <c r="C221" s="385" t="s">
        <v>353</v>
      </c>
      <c r="D221" s="385" t="s">
        <v>218</v>
      </c>
      <c r="E221" s="385">
        <v>2003</v>
      </c>
      <c r="F221" s="386"/>
      <c r="G221" s="387">
        <f t="shared" si="245"/>
        <v>8</v>
      </c>
      <c r="H221" s="387">
        <f t="shared" si="246"/>
        <v>0</v>
      </c>
      <c r="I221" s="387">
        <f t="shared" si="247"/>
        <v>8</v>
      </c>
      <c r="J221" s="388">
        <f t="shared" si="248"/>
        <v>0</v>
      </c>
      <c r="K221" s="389">
        <f t="shared" si="249"/>
        <v>0</v>
      </c>
      <c r="L221" s="390">
        <f t="shared" si="250"/>
        <v>0.25</v>
      </c>
      <c r="M221" s="391" t="str">
        <f t="shared" si="251"/>
        <v>II</v>
      </c>
      <c r="N221" s="389">
        <f t="shared" si="252"/>
        <v>0</v>
      </c>
      <c r="O221" s="388">
        <f t="shared" si="253"/>
        <v>0</v>
      </c>
      <c r="P221" s="388">
        <f t="shared" si="254"/>
        <v>0</v>
      </c>
      <c r="Q221" s="392">
        <f t="shared" si="255"/>
        <v>0</v>
      </c>
      <c r="R221" s="393">
        <f t="shared" si="256"/>
        <v>0</v>
      </c>
      <c r="S221" s="393">
        <f t="shared" si="257"/>
        <v>0</v>
      </c>
      <c r="T221" s="392">
        <f t="shared" si="258"/>
        <v>0</v>
      </c>
      <c r="U221" s="393">
        <f t="shared" si="259"/>
        <v>0</v>
      </c>
      <c r="V221" s="393">
        <f t="shared" si="260"/>
        <v>0</v>
      </c>
      <c r="W221" s="392">
        <f t="shared" si="261"/>
        <v>0</v>
      </c>
      <c r="X221" s="393">
        <f t="shared" si="262"/>
        <v>0</v>
      </c>
      <c r="Y221" s="393">
        <f t="shared" si="263"/>
        <v>0</v>
      </c>
      <c r="Z221" s="392">
        <f t="shared" si="264"/>
        <v>0</v>
      </c>
      <c r="AA221" s="393">
        <f t="shared" si="265"/>
        <v>0</v>
      </c>
      <c r="AB221" s="393">
        <f t="shared" si="266"/>
        <v>0</v>
      </c>
      <c r="AC221" s="392">
        <f t="shared" si="267"/>
        <v>0</v>
      </c>
      <c r="AD221" s="393">
        <f t="shared" si="268"/>
        <v>0</v>
      </c>
      <c r="AE221" s="394">
        <f t="shared" si="8"/>
        <v>2010</v>
      </c>
      <c r="AF221" s="393">
        <f t="shared" si="269"/>
        <v>0</v>
      </c>
      <c r="AG221" s="392">
        <f t="shared" si="270"/>
        <v>0</v>
      </c>
      <c r="AH221" s="388">
        <f t="shared" si="271"/>
        <v>0</v>
      </c>
      <c r="AI221" s="395">
        <f t="shared" si="272"/>
        <v>0</v>
      </c>
      <c r="AJ221" s="396">
        <f t="shared" si="273"/>
        <v>0</v>
      </c>
      <c r="AK221" s="388">
        <f t="shared" si="274"/>
        <v>0</v>
      </c>
      <c r="AL221" s="397">
        <f t="shared" si="275"/>
        <v>1</v>
      </c>
      <c r="AM221" s="393">
        <f t="shared" si="276"/>
        <v>12</v>
      </c>
      <c r="AN221" s="393">
        <f t="shared" si="277"/>
        <v>12</v>
      </c>
      <c r="AO221" s="393">
        <f t="shared" si="278"/>
        <v>12</v>
      </c>
      <c r="AP221" s="393">
        <f t="shared" si="279"/>
        <v>12</v>
      </c>
      <c r="AQ221" s="393">
        <f t="shared" si="280"/>
        <v>12</v>
      </c>
      <c r="AR221" s="393">
        <f t="shared" si="281"/>
        <v>12</v>
      </c>
      <c r="AS221" s="393">
        <f t="shared" si="282"/>
        <v>12</v>
      </c>
      <c r="AT221" s="393">
        <f t="shared" si="283"/>
        <v>12</v>
      </c>
      <c r="AU221" s="393">
        <f t="shared" si="284"/>
        <v>12</v>
      </c>
      <c r="AV221" s="393">
        <f t="shared" si="285"/>
        <v>12</v>
      </c>
      <c r="AW221" s="393">
        <f t="shared" si="286"/>
        <v>12</v>
      </c>
      <c r="AX221" s="393">
        <f t="shared" si="287"/>
        <v>12</v>
      </c>
      <c r="AY221" s="393">
        <f t="shared" si="288"/>
        <v>12</v>
      </c>
      <c r="AZ221" s="393">
        <f t="shared" si="289"/>
        <v>12</v>
      </c>
      <c r="BA221" s="393">
        <f t="shared" si="290"/>
        <v>12</v>
      </c>
      <c r="BB221" s="393">
        <f t="shared" si="291"/>
        <v>12</v>
      </c>
      <c r="BC221" s="393">
        <f t="shared" si="292"/>
        <v>12</v>
      </c>
      <c r="BD221" s="393">
        <f t="shared" si="242"/>
        <v>12</v>
      </c>
      <c r="BE221" s="393">
        <f t="shared" si="293"/>
        <v>12</v>
      </c>
      <c r="BF221" s="393">
        <f t="shared" si="294"/>
        <v>12</v>
      </c>
      <c r="BG221" s="393">
        <f t="shared" si="295"/>
        <v>12</v>
      </c>
      <c r="BH221" s="398">
        <f t="shared" si="296"/>
        <v>0</v>
      </c>
      <c r="BI221" s="398">
        <f t="shared" si="297"/>
        <v>0</v>
      </c>
      <c r="BJ221" s="398">
        <f t="shared" si="298"/>
        <v>0</v>
      </c>
      <c r="BK221" s="398">
        <f t="shared" si="299"/>
        <v>0</v>
      </c>
      <c r="BL221" s="398">
        <f t="shared" si="300"/>
        <v>0</v>
      </c>
      <c r="BM221" s="387">
        <f t="shared" si="301"/>
        <v>0</v>
      </c>
      <c r="BN221" s="398">
        <f t="shared" si="302"/>
        <v>0</v>
      </c>
      <c r="BO221" s="398">
        <f t="shared" si="303"/>
        <v>0</v>
      </c>
      <c r="BP221" s="398">
        <f t="shared" si="304"/>
        <v>0</v>
      </c>
      <c r="BQ221" s="398">
        <f t="shared" si="305"/>
        <v>0</v>
      </c>
      <c r="BR221" s="398">
        <f t="shared" si="306"/>
        <v>0</v>
      </c>
      <c r="BS221" s="398">
        <f t="shared" si="307"/>
        <v>0</v>
      </c>
      <c r="BT221" s="398">
        <f t="shared" si="308"/>
        <v>0</v>
      </c>
      <c r="BU221" s="398">
        <f t="shared" si="309"/>
        <v>0</v>
      </c>
      <c r="BV221" s="398">
        <f t="shared" si="310"/>
        <v>0</v>
      </c>
      <c r="BW221" s="398">
        <f t="shared" si="311"/>
        <v>0</v>
      </c>
      <c r="BX221" s="398">
        <f t="shared" si="312"/>
        <v>0</v>
      </c>
      <c r="BY221" s="398">
        <f t="shared" si="313"/>
        <v>0</v>
      </c>
      <c r="BZ221" s="398">
        <f t="shared" si="314"/>
        <v>0</v>
      </c>
      <c r="CA221" s="398">
        <f t="shared" si="315"/>
        <v>0</v>
      </c>
      <c r="CB221" s="398">
        <f t="shared" si="316"/>
        <v>0</v>
      </c>
      <c r="CC221" s="398">
        <f t="shared" si="317"/>
        <v>0</v>
      </c>
      <c r="CD221" s="398">
        <f t="shared" si="318"/>
        <v>0</v>
      </c>
      <c r="CE221" s="398">
        <f t="shared" si="319"/>
        <v>0</v>
      </c>
      <c r="CF221" s="398">
        <f t="shared" si="320"/>
        <v>0</v>
      </c>
      <c r="CG221" s="398">
        <f t="shared" si="321"/>
        <v>0</v>
      </c>
      <c r="CH221" s="398">
        <f t="shared" si="322"/>
        <v>0</v>
      </c>
      <c r="CI221" s="398">
        <f t="shared" si="323"/>
        <v>0</v>
      </c>
      <c r="CJ221" s="399"/>
      <c r="CK221" s="400" t="s">
        <v>339</v>
      </c>
      <c r="CL221" s="399">
        <f t="shared" si="324"/>
        <v>0</v>
      </c>
      <c r="CM221" s="399">
        <f t="shared" si="325"/>
        <v>0</v>
      </c>
      <c r="CN221" s="399">
        <f t="shared" si="326"/>
        <v>0</v>
      </c>
      <c r="CO221" s="399">
        <f t="shared" si="327"/>
        <v>0</v>
      </c>
      <c r="CP221" s="399">
        <f t="shared" si="328"/>
        <v>0</v>
      </c>
      <c r="CQ221" s="399">
        <f t="shared" si="329"/>
        <v>0</v>
      </c>
      <c r="CR221" s="399">
        <f t="shared" si="330"/>
        <v>0</v>
      </c>
      <c r="CS221" s="399">
        <f t="shared" si="331"/>
        <v>0</v>
      </c>
      <c r="CT221" s="399">
        <f t="shared" si="332"/>
        <v>0</v>
      </c>
      <c r="CU221" s="399">
        <f t="shared" si="333"/>
        <v>0</v>
      </c>
      <c r="CV221" s="399">
        <f t="shared" si="334"/>
        <v>0</v>
      </c>
      <c r="CW221" s="399">
        <f t="shared" si="335"/>
        <v>0</v>
      </c>
      <c r="CX221" s="399">
        <f t="shared" si="336"/>
        <v>0</v>
      </c>
      <c r="CY221" s="399">
        <f t="shared" si="337"/>
        <v>0</v>
      </c>
      <c r="CZ221" s="399">
        <f t="shared" si="338"/>
        <v>0</v>
      </c>
      <c r="DA221" s="399">
        <f t="shared" si="339"/>
        <v>0</v>
      </c>
      <c r="DB221" s="399">
        <f t="shared" si="340"/>
        <v>0</v>
      </c>
      <c r="DC221" s="399">
        <f t="shared" si="341"/>
        <v>0</v>
      </c>
      <c r="DD221" s="399">
        <f t="shared" si="342"/>
        <v>0</v>
      </c>
      <c r="DE221" s="399">
        <f t="shared" si="343"/>
        <v>0</v>
      </c>
      <c r="DF221" s="399">
        <f t="shared" si="239"/>
        <v>0</v>
      </c>
      <c r="DG221" s="399">
        <f t="shared" si="344"/>
        <v>0</v>
      </c>
      <c r="DH221" s="399">
        <f t="shared" si="240"/>
        <v>0</v>
      </c>
      <c r="DI221" s="399">
        <f t="shared" si="241"/>
        <v>0</v>
      </c>
      <c r="DJ221" s="399">
        <f t="shared" si="345"/>
        <v>0</v>
      </c>
      <c r="DK221" s="399">
        <f t="shared" si="236"/>
        <v>0</v>
      </c>
      <c r="DL221" s="399">
        <f t="shared" si="237"/>
        <v>0</v>
      </c>
      <c r="DM221" s="399">
        <f t="shared" si="347"/>
        <v>0</v>
      </c>
      <c r="DN221" s="399">
        <f t="shared" si="238"/>
        <v>0</v>
      </c>
      <c r="DO221" s="399">
        <f t="shared" si="346"/>
        <v>0</v>
      </c>
      <c r="DP221" s="398"/>
      <c r="DQ221" s="399"/>
      <c r="DR221" s="399"/>
      <c r="DS221" s="399">
        <f t="shared" si="349"/>
        <v>0</v>
      </c>
      <c r="DT221" s="399">
        <f t="shared" si="243"/>
        <v>0</v>
      </c>
      <c r="DU221" s="399"/>
      <c r="DV221" s="411"/>
      <c r="DW221" s="645"/>
    </row>
    <row r="222" spans="1:127" ht="20.100000000000001" hidden="1" customHeight="1">
      <c r="A222" s="663">
        <f t="shared" si="348"/>
        <v>43</v>
      </c>
      <c r="B222" s="664" t="s">
        <v>380</v>
      </c>
      <c r="C222" s="385" t="s">
        <v>353</v>
      </c>
      <c r="D222" s="385" t="s">
        <v>218</v>
      </c>
      <c r="E222" s="385">
        <v>2003</v>
      </c>
      <c r="F222" s="386"/>
      <c r="G222" s="387">
        <f t="shared" si="245"/>
        <v>8</v>
      </c>
      <c r="H222" s="387">
        <f t="shared" si="246"/>
        <v>0</v>
      </c>
      <c r="I222" s="387">
        <f t="shared" si="247"/>
        <v>8</v>
      </c>
      <c r="J222" s="388">
        <f t="shared" si="248"/>
        <v>0</v>
      </c>
      <c r="K222" s="389">
        <f t="shared" si="249"/>
        <v>0</v>
      </c>
      <c r="L222" s="390">
        <f t="shared" si="250"/>
        <v>0.25</v>
      </c>
      <c r="M222" s="391" t="str">
        <f t="shared" si="251"/>
        <v>II</v>
      </c>
      <c r="N222" s="389">
        <f t="shared" si="252"/>
        <v>0</v>
      </c>
      <c r="O222" s="388">
        <f t="shared" si="253"/>
        <v>0</v>
      </c>
      <c r="P222" s="388">
        <f t="shared" si="254"/>
        <v>0</v>
      </c>
      <c r="Q222" s="392">
        <f t="shared" si="255"/>
        <v>0</v>
      </c>
      <c r="R222" s="393">
        <f t="shared" si="256"/>
        <v>0</v>
      </c>
      <c r="S222" s="393">
        <f t="shared" si="257"/>
        <v>0</v>
      </c>
      <c r="T222" s="392">
        <f t="shared" si="258"/>
        <v>0</v>
      </c>
      <c r="U222" s="393">
        <f t="shared" si="259"/>
        <v>0</v>
      </c>
      <c r="V222" s="393">
        <f t="shared" si="260"/>
        <v>0</v>
      </c>
      <c r="W222" s="392">
        <f t="shared" si="261"/>
        <v>0</v>
      </c>
      <c r="X222" s="393">
        <f t="shared" si="262"/>
        <v>0</v>
      </c>
      <c r="Y222" s="393">
        <f t="shared" si="263"/>
        <v>0</v>
      </c>
      <c r="Z222" s="392">
        <f t="shared" si="264"/>
        <v>0</v>
      </c>
      <c r="AA222" s="393">
        <f t="shared" si="265"/>
        <v>0</v>
      </c>
      <c r="AB222" s="393">
        <f t="shared" si="266"/>
        <v>0</v>
      </c>
      <c r="AC222" s="392">
        <f t="shared" si="267"/>
        <v>0</v>
      </c>
      <c r="AD222" s="393">
        <f t="shared" si="268"/>
        <v>0</v>
      </c>
      <c r="AE222" s="394">
        <f t="shared" si="8"/>
        <v>2010</v>
      </c>
      <c r="AF222" s="393">
        <f t="shared" si="269"/>
        <v>0</v>
      </c>
      <c r="AG222" s="392">
        <f t="shared" si="270"/>
        <v>0</v>
      </c>
      <c r="AH222" s="388">
        <f t="shared" si="271"/>
        <v>0</v>
      </c>
      <c r="AI222" s="395">
        <f t="shared" si="272"/>
        <v>0</v>
      </c>
      <c r="AJ222" s="396">
        <f t="shared" si="273"/>
        <v>0</v>
      </c>
      <c r="AK222" s="388">
        <f t="shared" si="274"/>
        <v>0</v>
      </c>
      <c r="AL222" s="397">
        <f t="shared" si="275"/>
        <v>1</v>
      </c>
      <c r="AM222" s="393">
        <f t="shared" si="276"/>
        <v>12</v>
      </c>
      <c r="AN222" s="393">
        <f t="shared" si="277"/>
        <v>12</v>
      </c>
      <c r="AO222" s="393">
        <f t="shared" si="278"/>
        <v>12</v>
      </c>
      <c r="AP222" s="393">
        <f t="shared" si="279"/>
        <v>12</v>
      </c>
      <c r="AQ222" s="393">
        <f t="shared" si="280"/>
        <v>12</v>
      </c>
      <c r="AR222" s="393">
        <f t="shared" si="281"/>
        <v>12</v>
      </c>
      <c r="AS222" s="393">
        <f t="shared" si="282"/>
        <v>12</v>
      </c>
      <c r="AT222" s="393">
        <f t="shared" si="283"/>
        <v>12</v>
      </c>
      <c r="AU222" s="393">
        <f t="shared" si="284"/>
        <v>12</v>
      </c>
      <c r="AV222" s="393">
        <f t="shared" si="285"/>
        <v>12</v>
      </c>
      <c r="AW222" s="393">
        <f t="shared" si="286"/>
        <v>12</v>
      </c>
      <c r="AX222" s="393">
        <f t="shared" si="287"/>
        <v>12</v>
      </c>
      <c r="AY222" s="393">
        <f t="shared" si="288"/>
        <v>12</v>
      </c>
      <c r="AZ222" s="393">
        <f t="shared" si="289"/>
        <v>12</v>
      </c>
      <c r="BA222" s="393">
        <f t="shared" si="290"/>
        <v>12</v>
      </c>
      <c r="BB222" s="393">
        <f t="shared" si="291"/>
        <v>12</v>
      </c>
      <c r="BC222" s="393">
        <f t="shared" si="292"/>
        <v>12</v>
      </c>
      <c r="BD222" s="393">
        <f t="shared" si="242"/>
        <v>12</v>
      </c>
      <c r="BE222" s="393">
        <f t="shared" si="293"/>
        <v>12</v>
      </c>
      <c r="BF222" s="393">
        <f t="shared" si="294"/>
        <v>12</v>
      </c>
      <c r="BG222" s="393">
        <f t="shared" si="295"/>
        <v>12</v>
      </c>
      <c r="BH222" s="398">
        <f t="shared" si="296"/>
        <v>0</v>
      </c>
      <c r="BI222" s="398">
        <f t="shared" si="297"/>
        <v>0</v>
      </c>
      <c r="BJ222" s="398">
        <f t="shared" si="298"/>
        <v>0</v>
      </c>
      <c r="BK222" s="398">
        <f t="shared" si="299"/>
        <v>0</v>
      </c>
      <c r="BL222" s="398">
        <f t="shared" si="300"/>
        <v>0</v>
      </c>
      <c r="BM222" s="387">
        <f t="shared" si="301"/>
        <v>0</v>
      </c>
      <c r="BN222" s="398">
        <f t="shared" si="302"/>
        <v>0</v>
      </c>
      <c r="BO222" s="398">
        <f t="shared" si="303"/>
        <v>0</v>
      </c>
      <c r="BP222" s="398">
        <f t="shared" si="304"/>
        <v>0</v>
      </c>
      <c r="BQ222" s="398">
        <f t="shared" si="305"/>
        <v>0</v>
      </c>
      <c r="BR222" s="398">
        <f t="shared" si="306"/>
        <v>0</v>
      </c>
      <c r="BS222" s="398">
        <f t="shared" si="307"/>
        <v>0</v>
      </c>
      <c r="BT222" s="398">
        <f t="shared" si="308"/>
        <v>0</v>
      </c>
      <c r="BU222" s="398">
        <f t="shared" si="309"/>
        <v>0</v>
      </c>
      <c r="BV222" s="398">
        <f t="shared" si="310"/>
        <v>0</v>
      </c>
      <c r="BW222" s="398">
        <f t="shared" si="311"/>
        <v>0</v>
      </c>
      <c r="BX222" s="398">
        <f t="shared" si="312"/>
        <v>0</v>
      </c>
      <c r="BY222" s="398">
        <f t="shared" si="313"/>
        <v>0</v>
      </c>
      <c r="BZ222" s="398">
        <f t="shared" si="314"/>
        <v>0</v>
      </c>
      <c r="CA222" s="398">
        <f t="shared" si="315"/>
        <v>0</v>
      </c>
      <c r="CB222" s="398">
        <f t="shared" si="316"/>
        <v>0</v>
      </c>
      <c r="CC222" s="398">
        <f t="shared" si="317"/>
        <v>0</v>
      </c>
      <c r="CD222" s="398">
        <f t="shared" si="318"/>
        <v>0</v>
      </c>
      <c r="CE222" s="398">
        <f t="shared" si="319"/>
        <v>0</v>
      </c>
      <c r="CF222" s="398">
        <f t="shared" si="320"/>
        <v>0</v>
      </c>
      <c r="CG222" s="398">
        <f t="shared" si="321"/>
        <v>0</v>
      </c>
      <c r="CH222" s="398">
        <f t="shared" si="322"/>
        <v>0</v>
      </c>
      <c r="CI222" s="398">
        <f t="shared" si="323"/>
        <v>0</v>
      </c>
      <c r="CJ222" s="399"/>
      <c r="CK222" s="400" t="s">
        <v>339</v>
      </c>
      <c r="CL222" s="399">
        <f t="shared" si="324"/>
        <v>0</v>
      </c>
      <c r="CM222" s="399">
        <f t="shared" si="325"/>
        <v>0</v>
      </c>
      <c r="CN222" s="399">
        <f t="shared" si="326"/>
        <v>0</v>
      </c>
      <c r="CO222" s="399">
        <f t="shared" si="327"/>
        <v>0</v>
      </c>
      <c r="CP222" s="399">
        <f t="shared" si="328"/>
        <v>0</v>
      </c>
      <c r="CQ222" s="399">
        <f t="shared" si="329"/>
        <v>0</v>
      </c>
      <c r="CR222" s="399">
        <f t="shared" si="330"/>
        <v>0</v>
      </c>
      <c r="CS222" s="399">
        <f t="shared" si="331"/>
        <v>0</v>
      </c>
      <c r="CT222" s="399">
        <f t="shared" si="332"/>
        <v>0</v>
      </c>
      <c r="CU222" s="399">
        <f t="shared" si="333"/>
        <v>0</v>
      </c>
      <c r="CV222" s="399">
        <f t="shared" si="334"/>
        <v>0</v>
      </c>
      <c r="CW222" s="399">
        <f t="shared" si="335"/>
        <v>0</v>
      </c>
      <c r="CX222" s="399">
        <f t="shared" si="336"/>
        <v>0</v>
      </c>
      <c r="CY222" s="399">
        <f t="shared" si="337"/>
        <v>0</v>
      </c>
      <c r="CZ222" s="399">
        <f t="shared" si="338"/>
        <v>0</v>
      </c>
      <c r="DA222" s="399">
        <f t="shared" si="339"/>
        <v>0</v>
      </c>
      <c r="DB222" s="399">
        <f t="shared" si="340"/>
        <v>0</v>
      </c>
      <c r="DC222" s="399">
        <f t="shared" si="341"/>
        <v>0</v>
      </c>
      <c r="DD222" s="399">
        <f t="shared" si="342"/>
        <v>0</v>
      </c>
      <c r="DE222" s="399">
        <f t="shared" si="343"/>
        <v>0</v>
      </c>
      <c r="DF222" s="399">
        <f t="shared" si="239"/>
        <v>0</v>
      </c>
      <c r="DG222" s="399">
        <f t="shared" si="344"/>
        <v>0</v>
      </c>
      <c r="DH222" s="399">
        <f t="shared" si="240"/>
        <v>0</v>
      </c>
      <c r="DI222" s="399">
        <f t="shared" si="241"/>
        <v>0</v>
      </c>
      <c r="DJ222" s="399">
        <f t="shared" si="345"/>
        <v>0</v>
      </c>
      <c r="DK222" s="399">
        <f t="shared" si="236"/>
        <v>0</v>
      </c>
      <c r="DL222" s="399">
        <f t="shared" si="237"/>
        <v>0</v>
      </c>
      <c r="DM222" s="399">
        <f t="shared" si="347"/>
        <v>0</v>
      </c>
      <c r="DN222" s="399">
        <f t="shared" si="238"/>
        <v>0</v>
      </c>
      <c r="DO222" s="399">
        <f t="shared" si="346"/>
        <v>0</v>
      </c>
      <c r="DP222" s="398"/>
      <c r="DQ222" s="399"/>
      <c r="DR222" s="399"/>
      <c r="DS222" s="399">
        <f t="shared" si="349"/>
        <v>0</v>
      </c>
      <c r="DT222" s="399">
        <f t="shared" si="243"/>
        <v>0</v>
      </c>
      <c r="DU222" s="399"/>
      <c r="DV222" s="411"/>
      <c r="DW222" s="645"/>
    </row>
    <row r="223" spans="1:127" ht="20.100000000000001" hidden="1" customHeight="1">
      <c r="A223" s="663">
        <f t="shared" si="348"/>
        <v>44</v>
      </c>
      <c r="B223" s="664" t="s">
        <v>380</v>
      </c>
      <c r="C223" s="385" t="s">
        <v>353</v>
      </c>
      <c r="D223" s="385" t="s">
        <v>218</v>
      </c>
      <c r="E223" s="385">
        <v>2003</v>
      </c>
      <c r="F223" s="386"/>
      <c r="G223" s="387">
        <f t="shared" si="245"/>
        <v>8</v>
      </c>
      <c r="H223" s="387">
        <f t="shared" si="246"/>
        <v>0</v>
      </c>
      <c r="I223" s="387">
        <f t="shared" si="247"/>
        <v>8</v>
      </c>
      <c r="J223" s="388">
        <f t="shared" si="248"/>
        <v>0</v>
      </c>
      <c r="K223" s="389">
        <f t="shared" si="249"/>
        <v>0</v>
      </c>
      <c r="L223" s="390">
        <f t="shared" si="250"/>
        <v>0.25</v>
      </c>
      <c r="M223" s="391" t="str">
        <f t="shared" si="251"/>
        <v>II</v>
      </c>
      <c r="N223" s="389">
        <f t="shared" si="252"/>
        <v>0</v>
      </c>
      <c r="O223" s="388">
        <f t="shared" si="253"/>
        <v>0</v>
      </c>
      <c r="P223" s="388">
        <f t="shared" si="254"/>
        <v>0</v>
      </c>
      <c r="Q223" s="392">
        <f t="shared" si="255"/>
        <v>0</v>
      </c>
      <c r="R223" s="393">
        <f t="shared" si="256"/>
        <v>0</v>
      </c>
      <c r="S223" s="393">
        <f t="shared" si="257"/>
        <v>0</v>
      </c>
      <c r="T223" s="392">
        <f t="shared" si="258"/>
        <v>0</v>
      </c>
      <c r="U223" s="393">
        <f t="shared" si="259"/>
        <v>0</v>
      </c>
      <c r="V223" s="393">
        <f t="shared" si="260"/>
        <v>0</v>
      </c>
      <c r="W223" s="392">
        <f t="shared" si="261"/>
        <v>0</v>
      </c>
      <c r="X223" s="393">
        <f t="shared" si="262"/>
        <v>0</v>
      </c>
      <c r="Y223" s="393">
        <f t="shared" si="263"/>
        <v>0</v>
      </c>
      <c r="Z223" s="392">
        <f t="shared" si="264"/>
        <v>0</v>
      </c>
      <c r="AA223" s="393">
        <f t="shared" si="265"/>
        <v>0</v>
      </c>
      <c r="AB223" s="393">
        <f t="shared" si="266"/>
        <v>0</v>
      </c>
      <c r="AC223" s="392">
        <f t="shared" si="267"/>
        <v>0</v>
      </c>
      <c r="AD223" s="393">
        <f t="shared" si="268"/>
        <v>0</v>
      </c>
      <c r="AE223" s="394">
        <f t="shared" si="8"/>
        <v>2010</v>
      </c>
      <c r="AF223" s="393">
        <f t="shared" si="269"/>
        <v>0</v>
      </c>
      <c r="AG223" s="392">
        <f t="shared" si="270"/>
        <v>0</v>
      </c>
      <c r="AH223" s="388">
        <f t="shared" si="271"/>
        <v>0</v>
      </c>
      <c r="AI223" s="395">
        <f t="shared" si="272"/>
        <v>0</v>
      </c>
      <c r="AJ223" s="396">
        <f t="shared" si="273"/>
        <v>0</v>
      </c>
      <c r="AK223" s="388">
        <f t="shared" si="274"/>
        <v>0</v>
      </c>
      <c r="AL223" s="397">
        <f t="shared" si="275"/>
        <v>1</v>
      </c>
      <c r="AM223" s="393">
        <f t="shared" si="276"/>
        <v>12</v>
      </c>
      <c r="AN223" s="393">
        <f t="shared" si="277"/>
        <v>12</v>
      </c>
      <c r="AO223" s="393">
        <f t="shared" si="278"/>
        <v>12</v>
      </c>
      <c r="AP223" s="393">
        <f t="shared" si="279"/>
        <v>12</v>
      </c>
      <c r="AQ223" s="393">
        <f t="shared" si="280"/>
        <v>12</v>
      </c>
      <c r="AR223" s="393">
        <f t="shared" si="281"/>
        <v>12</v>
      </c>
      <c r="AS223" s="393">
        <f t="shared" si="282"/>
        <v>12</v>
      </c>
      <c r="AT223" s="393">
        <f t="shared" si="283"/>
        <v>12</v>
      </c>
      <c r="AU223" s="393">
        <f t="shared" si="284"/>
        <v>12</v>
      </c>
      <c r="AV223" s="393">
        <f t="shared" si="285"/>
        <v>12</v>
      </c>
      <c r="AW223" s="393">
        <f t="shared" si="286"/>
        <v>12</v>
      </c>
      <c r="AX223" s="393">
        <f t="shared" si="287"/>
        <v>12</v>
      </c>
      <c r="AY223" s="393">
        <f t="shared" si="288"/>
        <v>12</v>
      </c>
      <c r="AZ223" s="393">
        <f t="shared" si="289"/>
        <v>12</v>
      </c>
      <c r="BA223" s="393">
        <f t="shared" si="290"/>
        <v>12</v>
      </c>
      <c r="BB223" s="393">
        <f t="shared" si="291"/>
        <v>12</v>
      </c>
      <c r="BC223" s="393">
        <f t="shared" si="292"/>
        <v>12</v>
      </c>
      <c r="BD223" s="393">
        <f t="shared" si="242"/>
        <v>12</v>
      </c>
      <c r="BE223" s="393">
        <f t="shared" si="293"/>
        <v>12</v>
      </c>
      <c r="BF223" s="393">
        <f t="shared" si="294"/>
        <v>12</v>
      </c>
      <c r="BG223" s="393">
        <f t="shared" si="295"/>
        <v>12</v>
      </c>
      <c r="BH223" s="398">
        <f t="shared" si="296"/>
        <v>0</v>
      </c>
      <c r="BI223" s="398">
        <f t="shared" si="297"/>
        <v>0</v>
      </c>
      <c r="BJ223" s="398">
        <f t="shared" si="298"/>
        <v>0</v>
      </c>
      <c r="BK223" s="398">
        <f t="shared" si="299"/>
        <v>0</v>
      </c>
      <c r="BL223" s="398">
        <f t="shared" si="300"/>
        <v>0</v>
      </c>
      <c r="BM223" s="387">
        <f t="shared" si="301"/>
        <v>0</v>
      </c>
      <c r="BN223" s="398">
        <f t="shared" si="302"/>
        <v>0</v>
      </c>
      <c r="BO223" s="398">
        <f t="shared" si="303"/>
        <v>0</v>
      </c>
      <c r="BP223" s="398">
        <f t="shared" si="304"/>
        <v>0</v>
      </c>
      <c r="BQ223" s="398">
        <f t="shared" si="305"/>
        <v>0</v>
      </c>
      <c r="BR223" s="398">
        <f t="shared" si="306"/>
        <v>0</v>
      </c>
      <c r="BS223" s="398">
        <f t="shared" si="307"/>
        <v>0</v>
      </c>
      <c r="BT223" s="398">
        <f t="shared" si="308"/>
        <v>0</v>
      </c>
      <c r="BU223" s="398">
        <f t="shared" si="309"/>
        <v>0</v>
      </c>
      <c r="BV223" s="398">
        <f t="shared" si="310"/>
        <v>0</v>
      </c>
      <c r="BW223" s="398">
        <f t="shared" si="311"/>
        <v>0</v>
      </c>
      <c r="BX223" s="398">
        <f t="shared" si="312"/>
        <v>0</v>
      </c>
      <c r="BY223" s="398">
        <f t="shared" si="313"/>
        <v>0</v>
      </c>
      <c r="BZ223" s="398">
        <f t="shared" si="314"/>
        <v>0</v>
      </c>
      <c r="CA223" s="398">
        <f t="shared" si="315"/>
        <v>0</v>
      </c>
      <c r="CB223" s="398">
        <f t="shared" si="316"/>
        <v>0</v>
      </c>
      <c r="CC223" s="398">
        <f t="shared" si="317"/>
        <v>0</v>
      </c>
      <c r="CD223" s="398">
        <f t="shared" si="318"/>
        <v>0</v>
      </c>
      <c r="CE223" s="398">
        <f t="shared" si="319"/>
        <v>0</v>
      </c>
      <c r="CF223" s="398">
        <f t="shared" si="320"/>
        <v>0</v>
      </c>
      <c r="CG223" s="398">
        <f t="shared" si="321"/>
        <v>0</v>
      </c>
      <c r="CH223" s="398">
        <f t="shared" si="322"/>
        <v>0</v>
      </c>
      <c r="CI223" s="398">
        <f t="shared" si="323"/>
        <v>0</v>
      </c>
      <c r="CJ223" s="399"/>
      <c r="CK223" s="400" t="s">
        <v>339</v>
      </c>
      <c r="CL223" s="399">
        <f t="shared" si="324"/>
        <v>0</v>
      </c>
      <c r="CM223" s="399">
        <f t="shared" si="325"/>
        <v>0</v>
      </c>
      <c r="CN223" s="399">
        <f t="shared" si="326"/>
        <v>0</v>
      </c>
      <c r="CO223" s="399">
        <f t="shared" si="327"/>
        <v>0</v>
      </c>
      <c r="CP223" s="399">
        <f t="shared" si="328"/>
        <v>0</v>
      </c>
      <c r="CQ223" s="399">
        <f t="shared" si="329"/>
        <v>0</v>
      </c>
      <c r="CR223" s="399">
        <f t="shared" si="330"/>
        <v>0</v>
      </c>
      <c r="CS223" s="399">
        <f t="shared" si="331"/>
        <v>0</v>
      </c>
      <c r="CT223" s="399">
        <f t="shared" si="332"/>
        <v>0</v>
      </c>
      <c r="CU223" s="399">
        <f t="shared" si="333"/>
        <v>0</v>
      </c>
      <c r="CV223" s="399">
        <f t="shared" si="334"/>
        <v>0</v>
      </c>
      <c r="CW223" s="399">
        <f t="shared" si="335"/>
        <v>0</v>
      </c>
      <c r="CX223" s="399">
        <f t="shared" si="336"/>
        <v>0</v>
      </c>
      <c r="CY223" s="399">
        <f t="shared" si="337"/>
        <v>0</v>
      </c>
      <c r="CZ223" s="399">
        <f t="shared" si="338"/>
        <v>0</v>
      </c>
      <c r="DA223" s="399">
        <f t="shared" si="339"/>
        <v>0</v>
      </c>
      <c r="DB223" s="399">
        <f t="shared" si="340"/>
        <v>0</v>
      </c>
      <c r="DC223" s="399">
        <f t="shared" si="341"/>
        <v>0</v>
      </c>
      <c r="DD223" s="399">
        <f t="shared" si="342"/>
        <v>0</v>
      </c>
      <c r="DE223" s="399">
        <f t="shared" si="343"/>
        <v>0</v>
      </c>
      <c r="DF223" s="399">
        <f t="shared" si="239"/>
        <v>0</v>
      </c>
      <c r="DG223" s="399">
        <f t="shared" si="344"/>
        <v>0</v>
      </c>
      <c r="DH223" s="399">
        <f t="shared" si="240"/>
        <v>0</v>
      </c>
      <c r="DI223" s="399">
        <f t="shared" si="241"/>
        <v>0</v>
      </c>
      <c r="DJ223" s="399">
        <f t="shared" si="345"/>
        <v>0</v>
      </c>
      <c r="DK223" s="399">
        <f t="shared" ref="DK223:DK286" si="350">DH223+DJ223</f>
        <v>0</v>
      </c>
      <c r="DL223" s="399">
        <f t="shared" ref="DL223:DL281" si="351">IF($E223&gt;=2021,$F223,$F223-DK223)</f>
        <v>0</v>
      </c>
      <c r="DM223" s="399">
        <f t="shared" si="347"/>
        <v>0</v>
      </c>
      <c r="DN223" s="399">
        <f t="shared" ref="DN223:DN286" si="352">DK223+DM223</f>
        <v>0</v>
      </c>
      <c r="DO223" s="399">
        <f t="shared" si="346"/>
        <v>0</v>
      </c>
      <c r="DP223" s="398"/>
      <c r="DQ223" s="399"/>
      <c r="DR223" s="399"/>
      <c r="DS223" s="399">
        <f t="shared" si="349"/>
        <v>0</v>
      </c>
      <c r="DT223" s="399">
        <f t="shared" si="243"/>
        <v>0</v>
      </c>
      <c r="DU223" s="399"/>
      <c r="DV223" s="411"/>
      <c r="DW223" s="645"/>
    </row>
    <row r="224" spans="1:127" ht="20.100000000000001" hidden="1" customHeight="1">
      <c r="A224" s="663">
        <f t="shared" si="348"/>
        <v>45</v>
      </c>
      <c r="B224" s="664" t="s">
        <v>380</v>
      </c>
      <c r="C224" s="385" t="s">
        <v>353</v>
      </c>
      <c r="D224" s="385" t="s">
        <v>218</v>
      </c>
      <c r="E224" s="385">
        <v>2003</v>
      </c>
      <c r="F224" s="386"/>
      <c r="G224" s="387">
        <f t="shared" si="245"/>
        <v>8</v>
      </c>
      <c r="H224" s="387">
        <f t="shared" si="246"/>
        <v>0</v>
      </c>
      <c r="I224" s="387">
        <f t="shared" si="247"/>
        <v>8</v>
      </c>
      <c r="J224" s="388">
        <f t="shared" si="248"/>
        <v>0</v>
      </c>
      <c r="K224" s="389">
        <f t="shared" si="249"/>
        <v>0</v>
      </c>
      <c r="L224" s="390">
        <f t="shared" si="250"/>
        <v>0.25</v>
      </c>
      <c r="M224" s="391" t="str">
        <f t="shared" si="251"/>
        <v>II</v>
      </c>
      <c r="N224" s="389">
        <f t="shared" si="252"/>
        <v>0</v>
      </c>
      <c r="O224" s="388">
        <f t="shared" si="253"/>
        <v>0</v>
      </c>
      <c r="P224" s="388">
        <f t="shared" si="254"/>
        <v>0</v>
      </c>
      <c r="Q224" s="392">
        <f t="shared" si="255"/>
        <v>0</v>
      </c>
      <c r="R224" s="393">
        <f t="shared" si="256"/>
        <v>0</v>
      </c>
      <c r="S224" s="393">
        <f t="shared" si="257"/>
        <v>0</v>
      </c>
      <c r="T224" s="392">
        <f t="shared" si="258"/>
        <v>0</v>
      </c>
      <c r="U224" s="393">
        <f t="shared" si="259"/>
        <v>0</v>
      </c>
      <c r="V224" s="393">
        <f t="shared" si="260"/>
        <v>0</v>
      </c>
      <c r="W224" s="392">
        <f t="shared" si="261"/>
        <v>0</v>
      </c>
      <c r="X224" s="393">
        <f t="shared" si="262"/>
        <v>0</v>
      </c>
      <c r="Y224" s="393">
        <f t="shared" si="263"/>
        <v>0</v>
      </c>
      <c r="Z224" s="392">
        <f t="shared" si="264"/>
        <v>0</v>
      </c>
      <c r="AA224" s="393">
        <f t="shared" si="265"/>
        <v>0</v>
      </c>
      <c r="AB224" s="393">
        <f t="shared" si="266"/>
        <v>0</v>
      </c>
      <c r="AC224" s="392">
        <f t="shared" si="267"/>
        <v>0</v>
      </c>
      <c r="AD224" s="393">
        <f t="shared" si="268"/>
        <v>0</v>
      </c>
      <c r="AE224" s="394">
        <f t="shared" si="8"/>
        <v>2010</v>
      </c>
      <c r="AF224" s="393">
        <f t="shared" si="269"/>
        <v>0</v>
      </c>
      <c r="AG224" s="392">
        <f t="shared" si="270"/>
        <v>0</v>
      </c>
      <c r="AH224" s="388">
        <f t="shared" si="271"/>
        <v>0</v>
      </c>
      <c r="AI224" s="395">
        <f t="shared" si="272"/>
        <v>0</v>
      </c>
      <c r="AJ224" s="396">
        <f t="shared" si="273"/>
        <v>0</v>
      </c>
      <c r="AK224" s="388">
        <f t="shared" si="274"/>
        <v>0</v>
      </c>
      <c r="AL224" s="397">
        <f t="shared" si="275"/>
        <v>1</v>
      </c>
      <c r="AM224" s="393">
        <f t="shared" si="276"/>
        <v>12</v>
      </c>
      <c r="AN224" s="393">
        <f t="shared" si="277"/>
        <v>12</v>
      </c>
      <c r="AO224" s="393">
        <f t="shared" si="278"/>
        <v>12</v>
      </c>
      <c r="AP224" s="393">
        <f t="shared" si="279"/>
        <v>12</v>
      </c>
      <c r="AQ224" s="393">
        <f t="shared" si="280"/>
        <v>12</v>
      </c>
      <c r="AR224" s="393">
        <f t="shared" si="281"/>
        <v>12</v>
      </c>
      <c r="AS224" s="393">
        <f t="shared" si="282"/>
        <v>12</v>
      </c>
      <c r="AT224" s="393">
        <f t="shared" si="283"/>
        <v>12</v>
      </c>
      <c r="AU224" s="393">
        <f t="shared" si="284"/>
        <v>12</v>
      </c>
      <c r="AV224" s="393">
        <f t="shared" si="285"/>
        <v>12</v>
      </c>
      <c r="AW224" s="393">
        <f t="shared" si="286"/>
        <v>12</v>
      </c>
      <c r="AX224" s="393">
        <f t="shared" si="287"/>
        <v>12</v>
      </c>
      <c r="AY224" s="393">
        <f t="shared" si="288"/>
        <v>12</v>
      </c>
      <c r="AZ224" s="393">
        <f t="shared" si="289"/>
        <v>12</v>
      </c>
      <c r="BA224" s="393">
        <f t="shared" si="290"/>
        <v>12</v>
      </c>
      <c r="BB224" s="393">
        <f t="shared" si="291"/>
        <v>12</v>
      </c>
      <c r="BC224" s="393">
        <f t="shared" si="292"/>
        <v>12</v>
      </c>
      <c r="BD224" s="393">
        <f t="shared" si="242"/>
        <v>12</v>
      </c>
      <c r="BE224" s="393">
        <f t="shared" si="293"/>
        <v>12</v>
      </c>
      <c r="BF224" s="393">
        <f t="shared" si="294"/>
        <v>12</v>
      </c>
      <c r="BG224" s="393">
        <f t="shared" si="295"/>
        <v>12</v>
      </c>
      <c r="BH224" s="398">
        <f t="shared" si="296"/>
        <v>0</v>
      </c>
      <c r="BI224" s="398">
        <f t="shared" si="297"/>
        <v>0</v>
      </c>
      <c r="BJ224" s="398">
        <f t="shared" si="298"/>
        <v>0</v>
      </c>
      <c r="BK224" s="398">
        <f t="shared" si="299"/>
        <v>0</v>
      </c>
      <c r="BL224" s="398">
        <f t="shared" si="300"/>
        <v>0</v>
      </c>
      <c r="BM224" s="387">
        <f t="shared" si="301"/>
        <v>0</v>
      </c>
      <c r="BN224" s="398">
        <f t="shared" si="302"/>
        <v>0</v>
      </c>
      <c r="BO224" s="398">
        <f t="shared" si="303"/>
        <v>0</v>
      </c>
      <c r="BP224" s="398">
        <f t="shared" si="304"/>
        <v>0</v>
      </c>
      <c r="BQ224" s="398">
        <f t="shared" si="305"/>
        <v>0</v>
      </c>
      <c r="BR224" s="398">
        <f t="shared" si="306"/>
        <v>0</v>
      </c>
      <c r="BS224" s="398">
        <f t="shared" si="307"/>
        <v>0</v>
      </c>
      <c r="BT224" s="398">
        <f t="shared" si="308"/>
        <v>0</v>
      </c>
      <c r="BU224" s="398">
        <f t="shared" si="309"/>
        <v>0</v>
      </c>
      <c r="BV224" s="398">
        <f t="shared" si="310"/>
        <v>0</v>
      </c>
      <c r="BW224" s="398">
        <f t="shared" si="311"/>
        <v>0</v>
      </c>
      <c r="BX224" s="398">
        <f t="shared" si="312"/>
        <v>0</v>
      </c>
      <c r="BY224" s="398">
        <f t="shared" si="313"/>
        <v>0</v>
      </c>
      <c r="BZ224" s="398">
        <f t="shared" si="314"/>
        <v>0</v>
      </c>
      <c r="CA224" s="398">
        <f t="shared" si="315"/>
        <v>0</v>
      </c>
      <c r="CB224" s="398">
        <f t="shared" si="316"/>
        <v>0</v>
      </c>
      <c r="CC224" s="398">
        <f t="shared" si="317"/>
        <v>0</v>
      </c>
      <c r="CD224" s="398">
        <f t="shared" si="318"/>
        <v>0</v>
      </c>
      <c r="CE224" s="398">
        <f t="shared" si="319"/>
        <v>0</v>
      </c>
      <c r="CF224" s="398">
        <f t="shared" si="320"/>
        <v>0</v>
      </c>
      <c r="CG224" s="398">
        <f t="shared" si="321"/>
        <v>0</v>
      </c>
      <c r="CH224" s="398">
        <f t="shared" si="322"/>
        <v>0</v>
      </c>
      <c r="CI224" s="398">
        <f t="shared" si="323"/>
        <v>0</v>
      </c>
      <c r="CJ224" s="399"/>
      <c r="CK224" s="400" t="s">
        <v>339</v>
      </c>
      <c r="CL224" s="399">
        <f t="shared" si="324"/>
        <v>0</v>
      </c>
      <c r="CM224" s="399">
        <f t="shared" si="325"/>
        <v>0</v>
      </c>
      <c r="CN224" s="399">
        <f t="shared" si="326"/>
        <v>0</v>
      </c>
      <c r="CO224" s="399">
        <f t="shared" si="327"/>
        <v>0</v>
      </c>
      <c r="CP224" s="399">
        <f t="shared" si="328"/>
        <v>0</v>
      </c>
      <c r="CQ224" s="399">
        <f t="shared" si="329"/>
        <v>0</v>
      </c>
      <c r="CR224" s="399">
        <f t="shared" si="330"/>
        <v>0</v>
      </c>
      <c r="CS224" s="399">
        <f t="shared" si="331"/>
        <v>0</v>
      </c>
      <c r="CT224" s="399">
        <f t="shared" si="332"/>
        <v>0</v>
      </c>
      <c r="CU224" s="399">
        <f t="shared" si="333"/>
        <v>0</v>
      </c>
      <c r="CV224" s="399">
        <f t="shared" si="334"/>
        <v>0</v>
      </c>
      <c r="CW224" s="399">
        <f t="shared" si="335"/>
        <v>0</v>
      </c>
      <c r="CX224" s="399">
        <f t="shared" si="336"/>
        <v>0</v>
      </c>
      <c r="CY224" s="399">
        <f t="shared" si="337"/>
        <v>0</v>
      </c>
      <c r="CZ224" s="399">
        <f t="shared" si="338"/>
        <v>0</v>
      </c>
      <c r="DA224" s="399">
        <f t="shared" si="339"/>
        <v>0</v>
      </c>
      <c r="DB224" s="399">
        <f t="shared" si="340"/>
        <v>0</v>
      </c>
      <c r="DC224" s="399">
        <f t="shared" si="341"/>
        <v>0</v>
      </c>
      <c r="DD224" s="399">
        <f t="shared" si="342"/>
        <v>0</v>
      </c>
      <c r="DE224" s="399">
        <f t="shared" si="343"/>
        <v>0</v>
      </c>
      <c r="DF224" s="399">
        <f t="shared" si="239"/>
        <v>0</v>
      </c>
      <c r="DG224" s="399">
        <f t="shared" si="344"/>
        <v>0</v>
      </c>
      <c r="DH224" s="399">
        <f t="shared" si="240"/>
        <v>0</v>
      </c>
      <c r="DI224" s="399">
        <f t="shared" si="241"/>
        <v>0</v>
      </c>
      <c r="DJ224" s="399">
        <f t="shared" si="345"/>
        <v>0</v>
      </c>
      <c r="DK224" s="399">
        <f t="shared" si="350"/>
        <v>0</v>
      </c>
      <c r="DL224" s="399">
        <f t="shared" si="351"/>
        <v>0</v>
      </c>
      <c r="DM224" s="399">
        <f t="shared" si="347"/>
        <v>0</v>
      </c>
      <c r="DN224" s="399">
        <f t="shared" si="352"/>
        <v>0</v>
      </c>
      <c r="DO224" s="399">
        <f t="shared" si="346"/>
        <v>0</v>
      </c>
      <c r="DP224" s="398"/>
      <c r="DQ224" s="399"/>
      <c r="DR224" s="399"/>
      <c r="DS224" s="399">
        <f t="shared" si="349"/>
        <v>0</v>
      </c>
      <c r="DT224" s="399">
        <f t="shared" si="243"/>
        <v>0</v>
      </c>
      <c r="DU224" s="399"/>
      <c r="DV224" s="411"/>
      <c r="DW224" s="645"/>
    </row>
    <row r="225" spans="1:127" ht="20.100000000000001" hidden="1" customHeight="1">
      <c r="A225" s="663">
        <f t="shared" si="348"/>
        <v>46</v>
      </c>
      <c r="B225" s="664" t="s">
        <v>380</v>
      </c>
      <c r="C225" s="385" t="s">
        <v>353</v>
      </c>
      <c r="D225" s="385" t="s">
        <v>218</v>
      </c>
      <c r="E225" s="385">
        <v>2003</v>
      </c>
      <c r="F225" s="386"/>
      <c r="G225" s="387">
        <f t="shared" si="245"/>
        <v>8</v>
      </c>
      <c r="H225" s="387">
        <f t="shared" si="246"/>
        <v>0</v>
      </c>
      <c r="I225" s="387">
        <f t="shared" si="247"/>
        <v>8</v>
      </c>
      <c r="J225" s="388">
        <f t="shared" si="248"/>
        <v>0</v>
      </c>
      <c r="K225" s="389">
        <f t="shared" si="249"/>
        <v>0</v>
      </c>
      <c r="L225" s="390">
        <f t="shared" si="250"/>
        <v>0.25</v>
      </c>
      <c r="M225" s="391" t="str">
        <f t="shared" si="251"/>
        <v>II</v>
      </c>
      <c r="N225" s="389">
        <f t="shared" si="252"/>
        <v>0</v>
      </c>
      <c r="O225" s="388">
        <f t="shared" si="253"/>
        <v>0</v>
      </c>
      <c r="P225" s="388">
        <f t="shared" si="254"/>
        <v>0</v>
      </c>
      <c r="Q225" s="392">
        <f t="shared" si="255"/>
        <v>0</v>
      </c>
      <c r="R225" s="393">
        <f t="shared" si="256"/>
        <v>0</v>
      </c>
      <c r="S225" s="393">
        <f t="shared" si="257"/>
        <v>0</v>
      </c>
      <c r="T225" s="392">
        <f t="shared" si="258"/>
        <v>0</v>
      </c>
      <c r="U225" s="393">
        <f t="shared" si="259"/>
        <v>0</v>
      </c>
      <c r="V225" s="393">
        <f t="shared" si="260"/>
        <v>0</v>
      </c>
      <c r="W225" s="392">
        <f t="shared" si="261"/>
        <v>0</v>
      </c>
      <c r="X225" s="393">
        <f t="shared" si="262"/>
        <v>0</v>
      </c>
      <c r="Y225" s="393">
        <f t="shared" si="263"/>
        <v>0</v>
      </c>
      <c r="Z225" s="392">
        <f t="shared" si="264"/>
        <v>0</v>
      </c>
      <c r="AA225" s="393">
        <f t="shared" si="265"/>
        <v>0</v>
      </c>
      <c r="AB225" s="393">
        <f t="shared" si="266"/>
        <v>0</v>
      </c>
      <c r="AC225" s="392">
        <f t="shared" si="267"/>
        <v>0</v>
      </c>
      <c r="AD225" s="393">
        <f t="shared" si="268"/>
        <v>0</v>
      </c>
      <c r="AE225" s="394">
        <f t="shared" si="8"/>
        <v>2010</v>
      </c>
      <c r="AF225" s="393">
        <f t="shared" si="269"/>
        <v>0</v>
      </c>
      <c r="AG225" s="392">
        <f t="shared" si="270"/>
        <v>0</v>
      </c>
      <c r="AH225" s="388">
        <f t="shared" si="271"/>
        <v>0</v>
      </c>
      <c r="AI225" s="395">
        <f t="shared" si="272"/>
        <v>0</v>
      </c>
      <c r="AJ225" s="396">
        <f t="shared" si="273"/>
        <v>0</v>
      </c>
      <c r="AK225" s="388">
        <f t="shared" si="274"/>
        <v>0</v>
      </c>
      <c r="AL225" s="397">
        <f t="shared" si="275"/>
        <v>1</v>
      </c>
      <c r="AM225" s="393">
        <f t="shared" si="276"/>
        <v>12</v>
      </c>
      <c r="AN225" s="393">
        <f t="shared" si="277"/>
        <v>12</v>
      </c>
      <c r="AO225" s="393">
        <f t="shared" si="278"/>
        <v>12</v>
      </c>
      <c r="AP225" s="393">
        <f t="shared" si="279"/>
        <v>12</v>
      </c>
      <c r="AQ225" s="393">
        <f t="shared" si="280"/>
        <v>12</v>
      </c>
      <c r="AR225" s="393">
        <f t="shared" si="281"/>
        <v>12</v>
      </c>
      <c r="AS225" s="393">
        <f t="shared" si="282"/>
        <v>12</v>
      </c>
      <c r="AT225" s="393">
        <f t="shared" si="283"/>
        <v>12</v>
      </c>
      <c r="AU225" s="393">
        <f t="shared" si="284"/>
        <v>12</v>
      </c>
      <c r="AV225" s="393">
        <f t="shared" si="285"/>
        <v>12</v>
      </c>
      <c r="AW225" s="393">
        <f t="shared" si="286"/>
        <v>12</v>
      </c>
      <c r="AX225" s="393">
        <f t="shared" si="287"/>
        <v>12</v>
      </c>
      <c r="AY225" s="393">
        <f t="shared" si="288"/>
        <v>12</v>
      </c>
      <c r="AZ225" s="393">
        <f t="shared" si="289"/>
        <v>12</v>
      </c>
      <c r="BA225" s="393">
        <f t="shared" si="290"/>
        <v>12</v>
      </c>
      <c r="BB225" s="393">
        <f t="shared" si="291"/>
        <v>12</v>
      </c>
      <c r="BC225" s="393">
        <f t="shared" si="292"/>
        <v>12</v>
      </c>
      <c r="BD225" s="393">
        <f t="shared" si="242"/>
        <v>12</v>
      </c>
      <c r="BE225" s="393">
        <f t="shared" si="293"/>
        <v>12</v>
      </c>
      <c r="BF225" s="393">
        <f t="shared" si="294"/>
        <v>12</v>
      </c>
      <c r="BG225" s="393">
        <f t="shared" si="295"/>
        <v>12</v>
      </c>
      <c r="BH225" s="398">
        <f t="shared" si="296"/>
        <v>0</v>
      </c>
      <c r="BI225" s="398">
        <f t="shared" si="297"/>
        <v>0</v>
      </c>
      <c r="BJ225" s="398">
        <f t="shared" si="298"/>
        <v>0</v>
      </c>
      <c r="BK225" s="398">
        <f t="shared" si="299"/>
        <v>0</v>
      </c>
      <c r="BL225" s="398">
        <f t="shared" si="300"/>
        <v>0</v>
      </c>
      <c r="BM225" s="387">
        <f t="shared" si="301"/>
        <v>0</v>
      </c>
      <c r="BN225" s="398">
        <f t="shared" si="302"/>
        <v>0</v>
      </c>
      <c r="BO225" s="398">
        <f t="shared" si="303"/>
        <v>0</v>
      </c>
      <c r="BP225" s="398">
        <f t="shared" si="304"/>
        <v>0</v>
      </c>
      <c r="BQ225" s="398">
        <f t="shared" si="305"/>
        <v>0</v>
      </c>
      <c r="BR225" s="398">
        <f t="shared" si="306"/>
        <v>0</v>
      </c>
      <c r="BS225" s="398">
        <f t="shared" si="307"/>
        <v>0</v>
      </c>
      <c r="BT225" s="398">
        <f t="shared" si="308"/>
        <v>0</v>
      </c>
      <c r="BU225" s="398">
        <f t="shared" si="309"/>
        <v>0</v>
      </c>
      <c r="BV225" s="398">
        <f t="shared" si="310"/>
        <v>0</v>
      </c>
      <c r="BW225" s="398">
        <f t="shared" si="311"/>
        <v>0</v>
      </c>
      <c r="BX225" s="398">
        <f t="shared" si="312"/>
        <v>0</v>
      </c>
      <c r="BY225" s="398">
        <f t="shared" si="313"/>
        <v>0</v>
      </c>
      <c r="BZ225" s="398">
        <f t="shared" si="314"/>
        <v>0</v>
      </c>
      <c r="CA225" s="398">
        <f t="shared" si="315"/>
        <v>0</v>
      </c>
      <c r="CB225" s="398">
        <f t="shared" si="316"/>
        <v>0</v>
      </c>
      <c r="CC225" s="398">
        <f t="shared" si="317"/>
        <v>0</v>
      </c>
      <c r="CD225" s="398">
        <f t="shared" si="318"/>
        <v>0</v>
      </c>
      <c r="CE225" s="398">
        <f t="shared" si="319"/>
        <v>0</v>
      </c>
      <c r="CF225" s="398">
        <f t="shared" si="320"/>
        <v>0</v>
      </c>
      <c r="CG225" s="398">
        <f t="shared" si="321"/>
        <v>0</v>
      </c>
      <c r="CH225" s="398">
        <f t="shared" si="322"/>
        <v>0</v>
      </c>
      <c r="CI225" s="398">
        <f t="shared" si="323"/>
        <v>0</v>
      </c>
      <c r="CJ225" s="399"/>
      <c r="CK225" s="400" t="s">
        <v>339</v>
      </c>
      <c r="CL225" s="399">
        <f t="shared" si="324"/>
        <v>0</v>
      </c>
      <c r="CM225" s="399">
        <f t="shared" si="325"/>
        <v>0</v>
      </c>
      <c r="CN225" s="399">
        <f t="shared" si="326"/>
        <v>0</v>
      </c>
      <c r="CO225" s="399">
        <f t="shared" si="327"/>
        <v>0</v>
      </c>
      <c r="CP225" s="399">
        <f t="shared" si="328"/>
        <v>0</v>
      </c>
      <c r="CQ225" s="399">
        <f t="shared" si="329"/>
        <v>0</v>
      </c>
      <c r="CR225" s="399">
        <f t="shared" si="330"/>
        <v>0</v>
      </c>
      <c r="CS225" s="399">
        <f t="shared" si="331"/>
        <v>0</v>
      </c>
      <c r="CT225" s="399">
        <f t="shared" si="332"/>
        <v>0</v>
      </c>
      <c r="CU225" s="399">
        <f t="shared" si="333"/>
        <v>0</v>
      </c>
      <c r="CV225" s="399">
        <f t="shared" si="334"/>
        <v>0</v>
      </c>
      <c r="CW225" s="399">
        <f t="shared" si="335"/>
        <v>0</v>
      </c>
      <c r="CX225" s="399">
        <f t="shared" si="336"/>
        <v>0</v>
      </c>
      <c r="CY225" s="399">
        <f t="shared" si="337"/>
        <v>0</v>
      </c>
      <c r="CZ225" s="399">
        <f t="shared" si="338"/>
        <v>0</v>
      </c>
      <c r="DA225" s="399">
        <f t="shared" si="339"/>
        <v>0</v>
      </c>
      <c r="DB225" s="399">
        <f t="shared" si="340"/>
        <v>0</v>
      </c>
      <c r="DC225" s="399">
        <f t="shared" si="341"/>
        <v>0</v>
      </c>
      <c r="DD225" s="399">
        <f t="shared" si="342"/>
        <v>0</v>
      </c>
      <c r="DE225" s="399">
        <f t="shared" si="343"/>
        <v>0</v>
      </c>
      <c r="DF225" s="399">
        <f t="shared" ref="DF225:DF288" si="353">IF($E225&gt;=2019,$F225,$F225-DE225)</f>
        <v>0</v>
      </c>
      <c r="DG225" s="399">
        <f t="shared" si="344"/>
        <v>0</v>
      </c>
      <c r="DH225" s="399">
        <f t="shared" ref="DH225:DH288" si="354">DE225+DG225</f>
        <v>0</v>
      </c>
      <c r="DI225" s="399">
        <f t="shared" ref="DI225:DI288" si="355">IF($E225&gt;=2020,$F225,$F225-DH225)</f>
        <v>0</v>
      </c>
      <c r="DJ225" s="399">
        <f t="shared" si="345"/>
        <v>0</v>
      </c>
      <c r="DK225" s="399">
        <f t="shared" si="350"/>
        <v>0</v>
      </c>
      <c r="DL225" s="399">
        <f t="shared" si="351"/>
        <v>0</v>
      </c>
      <c r="DM225" s="399">
        <f t="shared" si="347"/>
        <v>0</v>
      </c>
      <c r="DN225" s="399">
        <f t="shared" si="352"/>
        <v>0</v>
      </c>
      <c r="DO225" s="399">
        <f t="shared" si="346"/>
        <v>0</v>
      </c>
      <c r="DP225" s="398"/>
      <c r="DQ225" s="399"/>
      <c r="DR225" s="399"/>
      <c r="DS225" s="399">
        <f t="shared" si="349"/>
        <v>0</v>
      </c>
      <c r="DT225" s="399">
        <f t="shared" si="243"/>
        <v>0</v>
      </c>
      <c r="DU225" s="399"/>
      <c r="DV225" s="411"/>
      <c r="DW225" s="645"/>
    </row>
    <row r="226" spans="1:127" ht="20.100000000000001" hidden="1" customHeight="1">
      <c r="A226" s="663">
        <f t="shared" si="348"/>
        <v>47</v>
      </c>
      <c r="B226" s="664" t="s">
        <v>380</v>
      </c>
      <c r="C226" s="385" t="s">
        <v>353</v>
      </c>
      <c r="D226" s="385" t="s">
        <v>218</v>
      </c>
      <c r="E226" s="385">
        <v>2003</v>
      </c>
      <c r="F226" s="386"/>
      <c r="G226" s="387">
        <f t="shared" si="245"/>
        <v>8</v>
      </c>
      <c r="H226" s="387">
        <f t="shared" si="246"/>
        <v>0</v>
      </c>
      <c r="I226" s="387">
        <f t="shared" si="247"/>
        <v>8</v>
      </c>
      <c r="J226" s="388">
        <f t="shared" si="248"/>
        <v>0</v>
      </c>
      <c r="K226" s="389">
        <f t="shared" si="249"/>
        <v>0</v>
      </c>
      <c r="L226" s="390">
        <f t="shared" si="250"/>
        <v>0.25</v>
      </c>
      <c r="M226" s="391" t="str">
        <f t="shared" si="251"/>
        <v>II</v>
      </c>
      <c r="N226" s="389">
        <f t="shared" si="252"/>
        <v>0</v>
      </c>
      <c r="O226" s="388">
        <f t="shared" si="253"/>
        <v>0</v>
      </c>
      <c r="P226" s="388">
        <f t="shared" si="254"/>
        <v>0</v>
      </c>
      <c r="Q226" s="392">
        <f t="shared" si="255"/>
        <v>0</v>
      </c>
      <c r="R226" s="393">
        <f t="shared" si="256"/>
        <v>0</v>
      </c>
      <c r="S226" s="393">
        <f t="shared" si="257"/>
        <v>0</v>
      </c>
      <c r="T226" s="392">
        <f t="shared" si="258"/>
        <v>0</v>
      </c>
      <c r="U226" s="393">
        <f t="shared" si="259"/>
        <v>0</v>
      </c>
      <c r="V226" s="393">
        <f t="shared" si="260"/>
        <v>0</v>
      </c>
      <c r="W226" s="392">
        <f t="shared" si="261"/>
        <v>0</v>
      </c>
      <c r="X226" s="393">
        <f t="shared" si="262"/>
        <v>0</v>
      </c>
      <c r="Y226" s="393">
        <f t="shared" si="263"/>
        <v>0</v>
      </c>
      <c r="Z226" s="392">
        <f t="shared" si="264"/>
        <v>0</v>
      </c>
      <c r="AA226" s="393">
        <f t="shared" si="265"/>
        <v>0</v>
      </c>
      <c r="AB226" s="393">
        <f t="shared" si="266"/>
        <v>0</v>
      </c>
      <c r="AC226" s="392">
        <f t="shared" si="267"/>
        <v>0</v>
      </c>
      <c r="AD226" s="393">
        <f t="shared" si="268"/>
        <v>0</v>
      </c>
      <c r="AE226" s="394">
        <f t="shared" si="8"/>
        <v>2010</v>
      </c>
      <c r="AF226" s="393">
        <f t="shared" si="269"/>
        <v>0</v>
      </c>
      <c r="AG226" s="392">
        <f t="shared" si="270"/>
        <v>0</v>
      </c>
      <c r="AH226" s="388">
        <f t="shared" si="271"/>
        <v>0</v>
      </c>
      <c r="AI226" s="395">
        <f t="shared" si="272"/>
        <v>0</v>
      </c>
      <c r="AJ226" s="396">
        <f t="shared" si="273"/>
        <v>0</v>
      </c>
      <c r="AK226" s="388">
        <f t="shared" si="274"/>
        <v>0</v>
      </c>
      <c r="AL226" s="397">
        <f t="shared" si="275"/>
        <v>1</v>
      </c>
      <c r="AM226" s="393">
        <f t="shared" si="276"/>
        <v>12</v>
      </c>
      <c r="AN226" s="393">
        <f t="shared" si="277"/>
        <v>12</v>
      </c>
      <c r="AO226" s="393">
        <f t="shared" si="278"/>
        <v>12</v>
      </c>
      <c r="AP226" s="393">
        <f t="shared" si="279"/>
        <v>12</v>
      </c>
      <c r="AQ226" s="393">
        <f t="shared" si="280"/>
        <v>12</v>
      </c>
      <c r="AR226" s="393">
        <f t="shared" si="281"/>
        <v>12</v>
      </c>
      <c r="AS226" s="393">
        <f t="shared" si="282"/>
        <v>12</v>
      </c>
      <c r="AT226" s="393">
        <f t="shared" si="283"/>
        <v>12</v>
      </c>
      <c r="AU226" s="393">
        <f t="shared" si="284"/>
        <v>12</v>
      </c>
      <c r="AV226" s="393">
        <f t="shared" si="285"/>
        <v>12</v>
      </c>
      <c r="AW226" s="393">
        <f t="shared" si="286"/>
        <v>12</v>
      </c>
      <c r="AX226" s="393">
        <f t="shared" si="287"/>
        <v>12</v>
      </c>
      <c r="AY226" s="393">
        <f t="shared" si="288"/>
        <v>12</v>
      </c>
      <c r="AZ226" s="393">
        <f t="shared" si="289"/>
        <v>12</v>
      </c>
      <c r="BA226" s="393">
        <f t="shared" si="290"/>
        <v>12</v>
      </c>
      <c r="BB226" s="393">
        <f t="shared" si="291"/>
        <v>12</v>
      </c>
      <c r="BC226" s="393">
        <f t="shared" si="292"/>
        <v>12</v>
      </c>
      <c r="BD226" s="393">
        <f t="shared" si="242"/>
        <v>12</v>
      </c>
      <c r="BE226" s="393">
        <f t="shared" si="293"/>
        <v>12</v>
      </c>
      <c r="BF226" s="393">
        <f t="shared" si="294"/>
        <v>12</v>
      </c>
      <c r="BG226" s="393">
        <f t="shared" si="295"/>
        <v>12</v>
      </c>
      <c r="BH226" s="398">
        <f t="shared" si="296"/>
        <v>0</v>
      </c>
      <c r="BI226" s="398">
        <f t="shared" si="297"/>
        <v>0</v>
      </c>
      <c r="BJ226" s="398">
        <f t="shared" si="298"/>
        <v>0</v>
      </c>
      <c r="BK226" s="398">
        <f t="shared" si="299"/>
        <v>0</v>
      </c>
      <c r="BL226" s="398">
        <f t="shared" si="300"/>
        <v>0</v>
      </c>
      <c r="BM226" s="387">
        <f t="shared" si="301"/>
        <v>0</v>
      </c>
      <c r="BN226" s="398">
        <f t="shared" si="302"/>
        <v>0</v>
      </c>
      <c r="BO226" s="398">
        <f t="shared" si="303"/>
        <v>0</v>
      </c>
      <c r="BP226" s="398">
        <f t="shared" si="304"/>
        <v>0</v>
      </c>
      <c r="BQ226" s="398">
        <f t="shared" si="305"/>
        <v>0</v>
      </c>
      <c r="BR226" s="398">
        <f t="shared" si="306"/>
        <v>0</v>
      </c>
      <c r="BS226" s="398">
        <f t="shared" si="307"/>
        <v>0</v>
      </c>
      <c r="BT226" s="398">
        <f t="shared" si="308"/>
        <v>0</v>
      </c>
      <c r="BU226" s="398">
        <f t="shared" si="309"/>
        <v>0</v>
      </c>
      <c r="BV226" s="398">
        <f t="shared" si="310"/>
        <v>0</v>
      </c>
      <c r="BW226" s="398">
        <f t="shared" si="311"/>
        <v>0</v>
      </c>
      <c r="BX226" s="398">
        <f t="shared" si="312"/>
        <v>0</v>
      </c>
      <c r="BY226" s="398">
        <f t="shared" si="313"/>
        <v>0</v>
      </c>
      <c r="BZ226" s="398">
        <f t="shared" si="314"/>
        <v>0</v>
      </c>
      <c r="CA226" s="398">
        <f t="shared" si="315"/>
        <v>0</v>
      </c>
      <c r="CB226" s="398">
        <f t="shared" si="316"/>
        <v>0</v>
      </c>
      <c r="CC226" s="398">
        <f t="shared" si="317"/>
        <v>0</v>
      </c>
      <c r="CD226" s="398">
        <f t="shared" si="318"/>
        <v>0</v>
      </c>
      <c r="CE226" s="398">
        <f t="shared" si="319"/>
        <v>0</v>
      </c>
      <c r="CF226" s="398">
        <f t="shared" si="320"/>
        <v>0</v>
      </c>
      <c r="CG226" s="398">
        <f t="shared" si="321"/>
        <v>0</v>
      </c>
      <c r="CH226" s="398">
        <f t="shared" si="322"/>
        <v>0</v>
      </c>
      <c r="CI226" s="398">
        <f t="shared" si="323"/>
        <v>0</v>
      </c>
      <c r="CJ226" s="399"/>
      <c r="CK226" s="400" t="s">
        <v>339</v>
      </c>
      <c r="CL226" s="399">
        <f t="shared" si="324"/>
        <v>0</v>
      </c>
      <c r="CM226" s="399">
        <f t="shared" si="325"/>
        <v>0</v>
      </c>
      <c r="CN226" s="399">
        <f t="shared" si="326"/>
        <v>0</v>
      </c>
      <c r="CO226" s="399">
        <f t="shared" si="327"/>
        <v>0</v>
      </c>
      <c r="CP226" s="399">
        <f t="shared" si="328"/>
        <v>0</v>
      </c>
      <c r="CQ226" s="399">
        <f t="shared" si="329"/>
        <v>0</v>
      </c>
      <c r="CR226" s="399">
        <f t="shared" si="330"/>
        <v>0</v>
      </c>
      <c r="CS226" s="399">
        <f t="shared" si="331"/>
        <v>0</v>
      </c>
      <c r="CT226" s="399">
        <f t="shared" si="332"/>
        <v>0</v>
      </c>
      <c r="CU226" s="399">
        <f t="shared" si="333"/>
        <v>0</v>
      </c>
      <c r="CV226" s="399">
        <f t="shared" si="334"/>
        <v>0</v>
      </c>
      <c r="CW226" s="399">
        <f t="shared" si="335"/>
        <v>0</v>
      </c>
      <c r="CX226" s="399">
        <f t="shared" si="336"/>
        <v>0</v>
      </c>
      <c r="CY226" s="399">
        <f t="shared" si="337"/>
        <v>0</v>
      </c>
      <c r="CZ226" s="399">
        <f t="shared" si="338"/>
        <v>0</v>
      </c>
      <c r="DA226" s="399">
        <f t="shared" si="339"/>
        <v>0</v>
      </c>
      <c r="DB226" s="399">
        <f t="shared" si="340"/>
        <v>0</v>
      </c>
      <c r="DC226" s="399">
        <f t="shared" si="341"/>
        <v>0</v>
      </c>
      <c r="DD226" s="399">
        <f t="shared" si="342"/>
        <v>0</v>
      </c>
      <c r="DE226" s="399">
        <f t="shared" si="343"/>
        <v>0</v>
      </c>
      <c r="DF226" s="399">
        <f t="shared" si="353"/>
        <v>0</v>
      </c>
      <c r="DG226" s="399">
        <f t="shared" si="344"/>
        <v>0</v>
      </c>
      <c r="DH226" s="399">
        <f t="shared" si="354"/>
        <v>0</v>
      </c>
      <c r="DI226" s="399">
        <f t="shared" si="355"/>
        <v>0</v>
      </c>
      <c r="DJ226" s="399">
        <f t="shared" si="345"/>
        <v>0</v>
      </c>
      <c r="DK226" s="399">
        <f t="shared" si="350"/>
        <v>0</v>
      </c>
      <c r="DL226" s="399">
        <f t="shared" si="351"/>
        <v>0</v>
      </c>
      <c r="DM226" s="399">
        <f t="shared" si="347"/>
        <v>0</v>
      </c>
      <c r="DN226" s="399">
        <f t="shared" si="352"/>
        <v>0</v>
      </c>
      <c r="DO226" s="399">
        <f t="shared" si="346"/>
        <v>0</v>
      </c>
      <c r="DP226" s="398"/>
      <c r="DQ226" s="399"/>
      <c r="DR226" s="399"/>
      <c r="DS226" s="399">
        <f t="shared" si="349"/>
        <v>0</v>
      </c>
      <c r="DT226" s="399">
        <f t="shared" si="243"/>
        <v>0</v>
      </c>
      <c r="DU226" s="399"/>
      <c r="DV226" s="411"/>
      <c r="DW226" s="645"/>
    </row>
    <row r="227" spans="1:127" ht="20.100000000000001" hidden="1" customHeight="1">
      <c r="A227" s="663">
        <f t="shared" si="348"/>
        <v>48</v>
      </c>
      <c r="B227" s="664" t="s">
        <v>380</v>
      </c>
      <c r="C227" s="385" t="s">
        <v>353</v>
      </c>
      <c r="D227" s="385" t="s">
        <v>218</v>
      </c>
      <c r="E227" s="385">
        <v>2003</v>
      </c>
      <c r="F227" s="386"/>
      <c r="G227" s="387">
        <f t="shared" si="245"/>
        <v>8</v>
      </c>
      <c r="H227" s="387">
        <f t="shared" si="246"/>
        <v>0</v>
      </c>
      <c r="I227" s="387">
        <f t="shared" si="247"/>
        <v>8</v>
      </c>
      <c r="J227" s="388">
        <f t="shared" si="248"/>
        <v>0</v>
      </c>
      <c r="K227" s="389">
        <f t="shared" si="249"/>
        <v>0</v>
      </c>
      <c r="L227" s="390">
        <f t="shared" si="250"/>
        <v>0.25</v>
      </c>
      <c r="M227" s="391" t="str">
        <f t="shared" si="251"/>
        <v>II</v>
      </c>
      <c r="N227" s="389">
        <f t="shared" si="252"/>
        <v>0</v>
      </c>
      <c r="O227" s="388">
        <f t="shared" si="253"/>
        <v>0</v>
      </c>
      <c r="P227" s="388">
        <f t="shared" si="254"/>
        <v>0</v>
      </c>
      <c r="Q227" s="392">
        <f t="shared" si="255"/>
        <v>0</v>
      </c>
      <c r="R227" s="393">
        <f t="shared" si="256"/>
        <v>0</v>
      </c>
      <c r="S227" s="393">
        <f t="shared" si="257"/>
        <v>0</v>
      </c>
      <c r="T227" s="392">
        <f t="shared" si="258"/>
        <v>0</v>
      </c>
      <c r="U227" s="393">
        <f t="shared" si="259"/>
        <v>0</v>
      </c>
      <c r="V227" s="393">
        <f t="shared" si="260"/>
        <v>0</v>
      </c>
      <c r="W227" s="392">
        <f t="shared" si="261"/>
        <v>0</v>
      </c>
      <c r="X227" s="393">
        <f t="shared" si="262"/>
        <v>0</v>
      </c>
      <c r="Y227" s="393">
        <f t="shared" si="263"/>
        <v>0</v>
      </c>
      <c r="Z227" s="392">
        <f t="shared" si="264"/>
        <v>0</v>
      </c>
      <c r="AA227" s="393">
        <f t="shared" si="265"/>
        <v>0</v>
      </c>
      <c r="AB227" s="393">
        <f t="shared" si="266"/>
        <v>0</v>
      </c>
      <c r="AC227" s="392">
        <f t="shared" si="267"/>
        <v>0</v>
      </c>
      <c r="AD227" s="393">
        <f t="shared" si="268"/>
        <v>0</v>
      </c>
      <c r="AE227" s="394">
        <f t="shared" si="8"/>
        <v>2010</v>
      </c>
      <c r="AF227" s="393">
        <f t="shared" si="269"/>
        <v>0</v>
      </c>
      <c r="AG227" s="392">
        <f t="shared" si="270"/>
        <v>0</v>
      </c>
      <c r="AH227" s="388">
        <f t="shared" si="271"/>
        <v>0</v>
      </c>
      <c r="AI227" s="395">
        <f t="shared" si="272"/>
        <v>0</v>
      </c>
      <c r="AJ227" s="396">
        <f t="shared" si="273"/>
        <v>0</v>
      </c>
      <c r="AK227" s="388">
        <f t="shared" si="274"/>
        <v>0</v>
      </c>
      <c r="AL227" s="397">
        <f t="shared" si="275"/>
        <v>1</v>
      </c>
      <c r="AM227" s="393">
        <f t="shared" si="276"/>
        <v>12</v>
      </c>
      <c r="AN227" s="393">
        <f t="shared" si="277"/>
        <v>12</v>
      </c>
      <c r="AO227" s="393">
        <f t="shared" si="278"/>
        <v>12</v>
      </c>
      <c r="AP227" s="393">
        <f t="shared" si="279"/>
        <v>12</v>
      </c>
      <c r="AQ227" s="393">
        <f t="shared" si="280"/>
        <v>12</v>
      </c>
      <c r="AR227" s="393">
        <f t="shared" si="281"/>
        <v>12</v>
      </c>
      <c r="AS227" s="393">
        <f t="shared" si="282"/>
        <v>12</v>
      </c>
      <c r="AT227" s="393">
        <f t="shared" si="283"/>
        <v>12</v>
      </c>
      <c r="AU227" s="393">
        <f t="shared" si="284"/>
        <v>12</v>
      </c>
      <c r="AV227" s="393">
        <f t="shared" si="285"/>
        <v>12</v>
      </c>
      <c r="AW227" s="393">
        <f t="shared" si="286"/>
        <v>12</v>
      </c>
      <c r="AX227" s="393">
        <f t="shared" si="287"/>
        <v>12</v>
      </c>
      <c r="AY227" s="393">
        <f t="shared" si="288"/>
        <v>12</v>
      </c>
      <c r="AZ227" s="393">
        <f t="shared" si="289"/>
        <v>12</v>
      </c>
      <c r="BA227" s="393">
        <f t="shared" si="290"/>
        <v>12</v>
      </c>
      <c r="BB227" s="393">
        <f t="shared" si="291"/>
        <v>12</v>
      </c>
      <c r="BC227" s="393">
        <f t="shared" si="292"/>
        <v>12</v>
      </c>
      <c r="BD227" s="393">
        <f t="shared" si="242"/>
        <v>12</v>
      </c>
      <c r="BE227" s="393">
        <f t="shared" si="293"/>
        <v>12</v>
      </c>
      <c r="BF227" s="393">
        <f t="shared" si="294"/>
        <v>12</v>
      </c>
      <c r="BG227" s="393">
        <f t="shared" si="295"/>
        <v>12</v>
      </c>
      <c r="BH227" s="398">
        <f t="shared" si="296"/>
        <v>0</v>
      </c>
      <c r="BI227" s="398">
        <f t="shared" si="297"/>
        <v>0</v>
      </c>
      <c r="BJ227" s="398">
        <f t="shared" si="298"/>
        <v>0</v>
      </c>
      <c r="BK227" s="398">
        <f t="shared" si="299"/>
        <v>0</v>
      </c>
      <c r="BL227" s="398">
        <f t="shared" si="300"/>
        <v>0</v>
      </c>
      <c r="BM227" s="387">
        <f t="shared" si="301"/>
        <v>0</v>
      </c>
      <c r="BN227" s="398">
        <f t="shared" si="302"/>
        <v>0</v>
      </c>
      <c r="BO227" s="398">
        <f t="shared" si="303"/>
        <v>0</v>
      </c>
      <c r="BP227" s="398">
        <f t="shared" si="304"/>
        <v>0</v>
      </c>
      <c r="BQ227" s="398">
        <f t="shared" si="305"/>
        <v>0</v>
      </c>
      <c r="BR227" s="398">
        <f t="shared" si="306"/>
        <v>0</v>
      </c>
      <c r="BS227" s="398">
        <f t="shared" si="307"/>
        <v>0</v>
      </c>
      <c r="BT227" s="398">
        <f t="shared" si="308"/>
        <v>0</v>
      </c>
      <c r="BU227" s="398">
        <f t="shared" si="309"/>
        <v>0</v>
      </c>
      <c r="BV227" s="398">
        <f t="shared" si="310"/>
        <v>0</v>
      </c>
      <c r="BW227" s="398">
        <f t="shared" si="311"/>
        <v>0</v>
      </c>
      <c r="BX227" s="398">
        <f t="shared" si="312"/>
        <v>0</v>
      </c>
      <c r="BY227" s="398">
        <f t="shared" si="313"/>
        <v>0</v>
      </c>
      <c r="BZ227" s="398">
        <f t="shared" si="314"/>
        <v>0</v>
      </c>
      <c r="CA227" s="398">
        <f t="shared" si="315"/>
        <v>0</v>
      </c>
      <c r="CB227" s="398">
        <f t="shared" si="316"/>
        <v>0</v>
      </c>
      <c r="CC227" s="398">
        <f t="shared" si="317"/>
        <v>0</v>
      </c>
      <c r="CD227" s="398">
        <f t="shared" si="318"/>
        <v>0</v>
      </c>
      <c r="CE227" s="398">
        <f t="shared" si="319"/>
        <v>0</v>
      </c>
      <c r="CF227" s="398">
        <f t="shared" si="320"/>
        <v>0</v>
      </c>
      <c r="CG227" s="398">
        <f t="shared" si="321"/>
        <v>0</v>
      </c>
      <c r="CH227" s="398">
        <f t="shared" si="322"/>
        <v>0</v>
      </c>
      <c r="CI227" s="398">
        <f t="shared" si="323"/>
        <v>0</v>
      </c>
      <c r="CJ227" s="399"/>
      <c r="CK227" s="400" t="s">
        <v>339</v>
      </c>
      <c r="CL227" s="399">
        <f t="shared" si="324"/>
        <v>0</v>
      </c>
      <c r="CM227" s="399">
        <f t="shared" si="325"/>
        <v>0</v>
      </c>
      <c r="CN227" s="399">
        <f t="shared" si="326"/>
        <v>0</v>
      </c>
      <c r="CO227" s="399">
        <f t="shared" si="327"/>
        <v>0</v>
      </c>
      <c r="CP227" s="399">
        <f t="shared" si="328"/>
        <v>0</v>
      </c>
      <c r="CQ227" s="399">
        <f t="shared" si="329"/>
        <v>0</v>
      </c>
      <c r="CR227" s="399">
        <f t="shared" si="330"/>
        <v>0</v>
      </c>
      <c r="CS227" s="399">
        <f t="shared" si="331"/>
        <v>0</v>
      </c>
      <c r="CT227" s="399">
        <f t="shared" si="332"/>
        <v>0</v>
      </c>
      <c r="CU227" s="399">
        <f t="shared" si="333"/>
        <v>0</v>
      </c>
      <c r="CV227" s="399">
        <f t="shared" si="334"/>
        <v>0</v>
      </c>
      <c r="CW227" s="399">
        <f t="shared" si="335"/>
        <v>0</v>
      </c>
      <c r="CX227" s="399">
        <f t="shared" si="336"/>
        <v>0</v>
      </c>
      <c r="CY227" s="399">
        <f t="shared" si="337"/>
        <v>0</v>
      </c>
      <c r="CZ227" s="399">
        <f t="shared" si="338"/>
        <v>0</v>
      </c>
      <c r="DA227" s="399">
        <f t="shared" si="339"/>
        <v>0</v>
      </c>
      <c r="DB227" s="399">
        <f t="shared" si="340"/>
        <v>0</v>
      </c>
      <c r="DC227" s="399">
        <f t="shared" si="341"/>
        <v>0</v>
      </c>
      <c r="DD227" s="399">
        <f t="shared" si="342"/>
        <v>0</v>
      </c>
      <c r="DE227" s="399">
        <f t="shared" si="343"/>
        <v>0</v>
      </c>
      <c r="DF227" s="399">
        <f t="shared" si="353"/>
        <v>0</v>
      </c>
      <c r="DG227" s="399">
        <f t="shared" si="344"/>
        <v>0</v>
      </c>
      <c r="DH227" s="399">
        <f t="shared" si="354"/>
        <v>0</v>
      </c>
      <c r="DI227" s="399">
        <f t="shared" si="355"/>
        <v>0</v>
      </c>
      <c r="DJ227" s="399">
        <f t="shared" si="345"/>
        <v>0</v>
      </c>
      <c r="DK227" s="399">
        <f t="shared" si="350"/>
        <v>0</v>
      </c>
      <c r="DL227" s="399">
        <f t="shared" si="351"/>
        <v>0</v>
      </c>
      <c r="DM227" s="399">
        <f t="shared" si="347"/>
        <v>0</v>
      </c>
      <c r="DN227" s="399">
        <f t="shared" si="352"/>
        <v>0</v>
      </c>
      <c r="DO227" s="399">
        <f t="shared" si="346"/>
        <v>0</v>
      </c>
      <c r="DP227" s="398"/>
      <c r="DQ227" s="399"/>
      <c r="DR227" s="399"/>
      <c r="DS227" s="399">
        <f t="shared" si="349"/>
        <v>0</v>
      </c>
      <c r="DT227" s="399">
        <f t="shared" si="243"/>
        <v>0</v>
      </c>
      <c r="DU227" s="399"/>
      <c r="DV227" s="411"/>
      <c r="DW227" s="645"/>
    </row>
    <row r="228" spans="1:127" ht="20.100000000000001" hidden="1" customHeight="1">
      <c r="A228" s="663">
        <f t="shared" si="348"/>
        <v>49</v>
      </c>
      <c r="B228" s="664" t="s">
        <v>380</v>
      </c>
      <c r="C228" s="385" t="s">
        <v>353</v>
      </c>
      <c r="D228" s="385" t="s">
        <v>218</v>
      </c>
      <c r="E228" s="385">
        <v>2003</v>
      </c>
      <c r="F228" s="386"/>
      <c r="G228" s="387">
        <f t="shared" si="245"/>
        <v>8</v>
      </c>
      <c r="H228" s="387">
        <f t="shared" si="246"/>
        <v>0</v>
      </c>
      <c r="I228" s="387">
        <f t="shared" si="247"/>
        <v>8</v>
      </c>
      <c r="J228" s="388">
        <f t="shared" si="248"/>
        <v>0</v>
      </c>
      <c r="K228" s="389">
        <f t="shared" si="249"/>
        <v>0</v>
      </c>
      <c r="L228" s="390">
        <f t="shared" si="250"/>
        <v>0.25</v>
      </c>
      <c r="M228" s="391" t="str">
        <f t="shared" si="251"/>
        <v>II</v>
      </c>
      <c r="N228" s="389">
        <f t="shared" si="252"/>
        <v>0</v>
      </c>
      <c r="O228" s="388">
        <f t="shared" si="253"/>
        <v>0</v>
      </c>
      <c r="P228" s="388">
        <f t="shared" si="254"/>
        <v>0</v>
      </c>
      <c r="Q228" s="392">
        <f t="shared" si="255"/>
        <v>0</v>
      </c>
      <c r="R228" s="393">
        <f t="shared" si="256"/>
        <v>0</v>
      </c>
      <c r="S228" s="393">
        <f t="shared" si="257"/>
        <v>0</v>
      </c>
      <c r="T228" s="392">
        <f t="shared" si="258"/>
        <v>0</v>
      </c>
      <c r="U228" s="393">
        <f t="shared" si="259"/>
        <v>0</v>
      </c>
      <c r="V228" s="393">
        <f t="shared" si="260"/>
        <v>0</v>
      </c>
      <c r="W228" s="392">
        <f t="shared" si="261"/>
        <v>0</v>
      </c>
      <c r="X228" s="393">
        <f t="shared" si="262"/>
        <v>0</v>
      </c>
      <c r="Y228" s="393">
        <f t="shared" si="263"/>
        <v>0</v>
      </c>
      <c r="Z228" s="392">
        <f t="shared" si="264"/>
        <v>0</v>
      </c>
      <c r="AA228" s="393">
        <f t="shared" si="265"/>
        <v>0</v>
      </c>
      <c r="AB228" s="393">
        <f t="shared" si="266"/>
        <v>0</v>
      </c>
      <c r="AC228" s="392">
        <f t="shared" si="267"/>
        <v>0</v>
      </c>
      <c r="AD228" s="393">
        <f t="shared" si="268"/>
        <v>0</v>
      </c>
      <c r="AE228" s="394">
        <f t="shared" si="8"/>
        <v>2010</v>
      </c>
      <c r="AF228" s="393">
        <f t="shared" si="269"/>
        <v>0</v>
      </c>
      <c r="AG228" s="392">
        <f t="shared" si="270"/>
        <v>0</v>
      </c>
      <c r="AH228" s="388">
        <f t="shared" si="271"/>
        <v>0</v>
      </c>
      <c r="AI228" s="395">
        <f t="shared" si="272"/>
        <v>0</v>
      </c>
      <c r="AJ228" s="396">
        <f t="shared" si="273"/>
        <v>0</v>
      </c>
      <c r="AK228" s="388">
        <f t="shared" si="274"/>
        <v>0</v>
      </c>
      <c r="AL228" s="397">
        <f t="shared" si="275"/>
        <v>1</v>
      </c>
      <c r="AM228" s="393">
        <f t="shared" si="276"/>
        <v>12</v>
      </c>
      <c r="AN228" s="393">
        <f t="shared" si="277"/>
        <v>12</v>
      </c>
      <c r="AO228" s="393">
        <f t="shared" si="278"/>
        <v>12</v>
      </c>
      <c r="AP228" s="393">
        <f t="shared" si="279"/>
        <v>12</v>
      </c>
      <c r="AQ228" s="393">
        <f t="shared" si="280"/>
        <v>12</v>
      </c>
      <c r="AR228" s="393">
        <f t="shared" si="281"/>
        <v>12</v>
      </c>
      <c r="AS228" s="393">
        <f t="shared" si="282"/>
        <v>12</v>
      </c>
      <c r="AT228" s="393">
        <f t="shared" si="283"/>
        <v>12</v>
      </c>
      <c r="AU228" s="393">
        <f t="shared" si="284"/>
        <v>12</v>
      </c>
      <c r="AV228" s="393">
        <f t="shared" si="285"/>
        <v>12</v>
      </c>
      <c r="AW228" s="393">
        <f t="shared" si="286"/>
        <v>12</v>
      </c>
      <c r="AX228" s="393">
        <f t="shared" si="287"/>
        <v>12</v>
      </c>
      <c r="AY228" s="393">
        <f t="shared" si="288"/>
        <v>12</v>
      </c>
      <c r="AZ228" s="393">
        <f t="shared" si="289"/>
        <v>12</v>
      </c>
      <c r="BA228" s="393">
        <f t="shared" si="290"/>
        <v>12</v>
      </c>
      <c r="BB228" s="393">
        <f t="shared" si="291"/>
        <v>12</v>
      </c>
      <c r="BC228" s="393">
        <f t="shared" si="292"/>
        <v>12</v>
      </c>
      <c r="BD228" s="393">
        <f t="shared" si="242"/>
        <v>12</v>
      </c>
      <c r="BE228" s="393">
        <f t="shared" si="293"/>
        <v>12</v>
      </c>
      <c r="BF228" s="393">
        <f t="shared" si="294"/>
        <v>12</v>
      </c>
      <c r="BG228" s="393">
        <f t="shared" si="295"/>
        <v>12</v>
      </c>
      <c r="BH228" s="398">
        <f t="shared" si="296"/>
        <v>0</v>
      </c>
      <c r="BI228" s="398">
        <f t="shared" si="297"/>
        <v>0</v>
      </c>
      <c r="BJ228" s="398">
        <f t="shared" si="298"/>
        <v>0</v>
      </c>
      <c r="BK228" s="398">
        <f t="shared" si="299"/>
        <v>0</v>
      </c>
      <c r="BL228" s="398">
        <f t="shared" si="300"/>
        <v>0</v>
      </c>
      <c r="BM228" s="387">
        <f t="shared" si="301"/>
        <v>0</v>
      </c>
      <c r="BN228" s="398">
        <f t="shared" si="302"/>
        <v>0</v>
      </c>
      <c r="BO228" s="398">
        <f t="shared" si="303"/>
        <v>0</v>
      </c>
      <c r="BP228" s="398">
        <f t="shared" si="304"/>
        <v>0</v>
      </c>
      <c r="BQ228" s="398">
        <f t="shared" si="305"/>
        <v>0</v>
      </c>
      <c r="BR228" s="398">
        <f t="shared" si="306"/>
        <v>0</v>
      </c>
      <c r="BS228" s="398">
        <f t="shared" si="307"/>
        <v>0</v>
      </c>
      <c r="BT228" s="398">
        <f t="shared" si="308"/>
        <v>0</v>
      </c>
      <c r="BU228" s="398">
        <f t="shared" si="309"/>
        <v>0</v>
      </c>
      <c r="BV228" s="398">
        <f t="shared" si="310"/>
        <v>0</v>
      </c>
      <c r="BW228" s="398">
        <f t="shared" si="311"/>
        <v>0</v>
      </c>
      <c r="BX228" s="398">
        <f t="shared" si="312"/>
        <v>0</v>
      </c>
      <c r="BY228" s="398">
        <f t="shared" si="313"/>
        <v>0</v>
      </c>
      <c r="BZ228" s="398">
        <f t="shared" si="314"/>
        <v>0</v>
      </c>
      <c r="CA228" s="398">
        <f t="shared" si="315"/>
        <v>0</v>
      </c>
      <c r="CB228" s="398">
        <f t="shared" si="316"/>
        <v>0</v>
      </c>
      <c r="CC228" s="398">
        <f t="shared" si="317"/>
        <v>0</v>
      </c>
      <c r="CD228" s="398">
        <f t="shared" si="318"/>
        <v>0</v>
      </c>
      <c r="CE228" s="398">
        <f t="shared" si="319"/>
        <v>0</v>
      </c>
      <c r="CF228" s="398">
        <f t="shared" si="320"/>
        <v>0</v>
      </c>
      <c r="CG228" s="398">
        <f t="shared" si="321"/>
        <v>0</v>
      </c>
      <c r="CH228" s="398">
        <f t="shared" si="322"/>
        <v>0</v>
      </c>
      <c r="CI228" s="398">
        <f t="shared" si="323"/>
        <v>0</v>
      </c>
      <c r="CJ228" s="399"/>
      <c r="CK228" s="400" t="s">
        <v>339</v>
      </c>
      <c r="CL228" s="399">
        <f t="shared" si="324"/>
        <v>0</v>
      </c>
      <c r="CM228" s="399">
        <f t="shared" si="325"/>
        <v>0</v>
      </c>
      <c r="CN228" s="399">
        <f t="shared" si="326"/>
        <v>0</v>
      </c>
      <c r="CO228" s="399">
        <f t="shared" si="327"/>
        <v>0</v>
      </c>
      <c r="CP228" s="399">
        <f t="shared" si="328"/>
        <v>0</v>
      </c>
      <c r="CQ228" s="399">
        <f t="shared" si="329"/>
        <v>0</v>
      </c>
      <c r="CR228" s="399">
        <f t="shared" si="330"/>
        <v>0</v>
      </c>
      <c r="CS228" s="399">
        <f t="shared" si="331"/>
        <v>0</v>
      </c>
      <c r="CT228" s="399">
        <f t="shared" si="332"/>
        <v>0</v>
      </c>
      <c r="CU228" s="399">
        <f t="shared" si="333"/>
        <v>0</v>
      </c>
      <c r="CV228" s="399">
        <f t="shared" si="334"/>
        <v>0</v>
      </c>
      <c r="CW228" s="399">
        <f t="shared" si="335"/>
        <v>0</v>
      </c>
      <c r="CX228" s="399">
        <f t="shared" si="336"/>
        <v>0</v>
      </c>
      <c r="CY228" s="399">
        <f t="shared" si="337"/>
        <v>0</v>
      </c>
      <c r="CZ228" s="399">
        <f t="shared" si="338"/>
        <v>0</v>
      </c>
      <c r="DA228" s="399">
        <f t="shared" si="339"/>
        <v>0</v>
      </c>
      <c r="DB228" s="399">
        <f t="shared" si="340"/>
        <v>0</v>
      </c>
      <c r="DC228" s="399">
        <f t="shared" si="341"/>
        <v>0</v>
      </c>
      <c r="DD228" s="399">
        <f t="shared" si="342"/>
        <v>0</v>
      </c>
      <c r="DE228" s="399">
        <f t="shared" si="343"/>
        <v>0</v>
      </c>
      <c r="DF228" s="399">
        <f t="shared" si="353"/>
        <v>0</v>
      </c>
      <c r="DG228" s="399">
        <f t="shared" si="344"/>
        <v>0</v>
      </c>
      <c r="DH228" s="399">
        <f t="shared" si="354"/>
        <v>0</v>
      </c>
      <c r="DI228" s="399">
        <f t="shared" si="355"/>
        <v>0</v>
      </c>
      <c r="DJ228" s="399">
        <f t="shared" si="345"/>
        <v>0</v>
      </c>
      <c r="DK228" s="399">
        <f t="shared" si="350"/>
        <v>0</v>
      </c>
      <c r="DL228" s="399">
        <f t="shared" si="351"/>
        <v>0</v>
      </c>
      <c r="DM228" s="399">
        <f t="shared" si="347"/>
        <v>0</v>
      </c>
      <c r="DN228" s="399">
        <f t="shared" si="352"/>
        <v>0</v>
      </c>
      <c r="DO228" s="399">
        <f t="shared" si="346"/>
        <v>0</v>
      </c>
      <c r="DP228" s="398"/>
      <c r="DQ228" s="399"/>
      <c r="DR228" s="399"/>
      <c r="DS228" s="399">
        <f t="shared" si="349"/>
        <v>0</v>
      </c>
      <c r="DT228" s="399">
        <f t="shared" si="243"/>
        <v>0</v>
      </c>
      <c r="DU228" s="399"/>
      <c r="DV228" s="411"/>
      <c r="DW228" s="645"/>
    </row>
    <row r="229" spans="1:127" ht="20.100000000000001" hidden="1" customHeight="1">
      <c r="A229" s="663">
        <f t="shared" si="348"/>
        <v>50</v>
      </c>
      <c r="B229" s="664" t="s">
        <v>380</v>
      </c>
      <c r="C229" s="385" t="s">
        <v>353</v>
      </c>
      <c r="D229" s="385" t="s">
        <v>218</v>
      </c>
      <c r="E229" s="385">
        <v>2003</v>
      </c>
      <c r="F229" s="386"/>
      <c r="G229" s="387">
        <f t="shared" si="245"/>
        <v>8</v>
      </c>
      <c r="H229" s="387">
        <f t="shared" si="246"/>
        <v>0</v>
      </c>
      <c r="I229" s="387">
        <f t="shared" si="247"/>
        <v>8</v>
      </c>
      <c r="J229" s="388">
        <f t="shared" si="248"/>
        <v>0</v>
      </c>
      <c r="K229" s="389">
        <f t="shared" si="249"/>
        <v>0</v>
      </c>
      <c r="L229" s="390">
        <f t="shared" si="250"/>
        <v>0.25</v>
      </c>
      <c r="M229" s="391" t="str">
        <f t="shared" si="251"/>
        <v>II</v>
      </c>
      <c r="N229" s="389">
        <f t="shared" si="252"/>
        <v>0</v>
      </c>
      <c r="O229" s="388">
        <f t="shared" si="253"/>
        <v>0</v>
      </c>
      <c r="P229" s="388">
        <f t="shared" si="254"/>
        <v>0</v>
      </c>
      <c r="Q229" s="392">
        <f t="shared" si="255"/>
        <v>0</v>
      </c>
      <c r="R229" s="393">
        <f t="shared" si="256"/>
        <v>0</v>
      </c>
      <c r="S229" s="393">
        <f t="shared" si="257"/>
        <v>0</v>
      </c>
      <c r="T229" s="392">
        <f t="shared" si="258"/>
        <v>0</v>
      </c>
      <c r="U229" s="393">
        <f t="shared" si="259"/>
        <v>0</v>
      </c>
      <c r="V229" s="393">
        <f t="shared" si="260"/>
        <v>0</v>
      </c>
      <c r="W229" s="392">
        <f t="shared" si="261"/>
        <v>0</v>
      </c>
      <c r="X229" s="393">
        <f t="shared" si="262"/>
        <v>0</v>
      </c>
      <c r="Y229" s="393">
        <f t="shared" si="263"/>
        <v>0</v>
      </c>
      <c r="Z229" s="392">
        <f t="shared" si="264"/>
        <v>0</v>
      </c>
      <c r="AA229" s="393">
        <f t="shared" si="265"/>
        <v>0</v>
      </c>
      <c r="AB229" s="393">
        <f t="shared" si="266"/>
        <v>0</v>
      </c>
      <c r="AC229" s="392">
        <f t="shared" si="267"/>
        <v>0</v>
      </c>
      <c r="AD229" s="393">
        <f t="shared" si="268"/>
        <v>0</v>
      </c>
      <c r="AE229" s="394">
        <f t="shared" si="8"/>
        <v>2010</v>
      </c>
      <c r="AF229" s="393">
        <f t="shared" si="269"/>
        <v>0</v>
      </c>
      <c r="AG229" s="392">
        <f t="shared" si="270"/>
        <v>0</v>
      </c>
      <c r="AH229" s="388">
        <f t="shared" si="271"/>
        <v>0</v>
      </c>
      <c r="AI229" s="395">
        <f t="shared" si="272"/>
        <v>0</v>
      </c>
      <c r="AJ229" s="396">
        <f t="shared" si="273"/>
        <v>0</v>
      </c>
      <c r="AK229" s="388">
        <f t="shared" si="274"/>
        <v>0</v>
      </c>
      <c r="AL229" s="397">
        <f t="shared" si="275"/>
        <v>1</v>
      </c>
      <c r="AM229" s="393">
        <f t="shared" si="276"/>
        <v>12</v>
      </c>
      <c r="AN229" s="393">
        <f t="shared" si="277"/>
        <v>12</v>
      </c>
      <c r="AO229" s="393">
        <f t="shared" si="278"/>
        <v>12</v>
      </c>
      <c r="AP229" s="393">
        <f t="shared" si="279"/>
        <v>12</v>
      </c>
      <c r="AQ229" s="393">
        <f t="shared" si="280"/>
        <v>12</v>
      </c>
      <c r="AR229" s="393">
        <f t="shared" si="281"/>
        <v>12</v>
      </c>
      <c r="AS229" s="393">
        <f t="shared" si="282"/>
        <v>12</v>
      </c>
      <c r="AT229" s="393">
        <f t="shared" si="283"/>
        <v>12</v>
      </c>
      <c r="AU229" s="393">
        <f t="shared" si="284"/>
        <v>12</v>
      </c>
      <c r="AV229" s="393">
        <f t="shared" si="285"/>
        <v>12</v>
      </c>
      <c r="AW229" s="393">
        <f t="shared" si="286"/>
        <v>12</v>
      </c>
      <c r="AX229" s="393">
        <f t="shared" si="287"/>
        <v>12</v>
      </c>
      <c r="AY229" s="393">
        <f t="shared" si="288"/>
        <v>12</v>
      </c>
      <c r="AZ229" s="393">
        <f t="shared" si="289"/>
        <v>12</v>
      </c>
      <c r="BA229" s="393">
        <f t="shared" si="290"/>
        <v>12</v>
      </c>
      <c r="BB229" s="393">
        <f t="shared" si="291"/>
        <v>12</v>
      </c>
      <c r="BC229" s="393">
        <f t="shared" si="292"/>
        <v>12</v>
      </c>
      <c r="BD229" s="393">
        <f t="shared" si="242"/>
        <v>12</v>
      </c>
      <c r="BE229" s="393">
        <f t="shared" si="293"/>
        <v>12</v>
      </c>
      <c r="BF229" s="393">
        <f t="shared" si="294"/>
        <v>12</v>
      </c>
      <c r="BG229" s="393">
        <f t="shared" si="295"/>
        <v>12</v>
      </c>
      <c r="BH229" s="398">
        <f t="shared" si="296"/>
        <v>0</v>
      </c>
      <c r="BI229" s="398">
        <f t="shared" si="297"/>
        <v>0</v>
      </c>
      <c r="BJ229" s="398">
        <f t="shared" si="298"/>
        <v>0</v>
      </c>
      <c r="BK229" s="398">
        <f t="shared" si="299"/>
        <v>0</v>
      </c>
      <c r="BL229" s="398">
        <f t="shared" si="300"/>
        <v>0</v>
      </c>
      <c r="BM229" s="387">
        <f t="shared" si="301"/>
        <v>0</v>
      </c>
      <c r="BN229" s="398">
        <f t="shared" si="302"/>
        <v>0</v>
      </c>
      <c r="BO229" s="398">
        <f t="shared" si="303"/>
        <v>0</v>
      </c>
      <c r="BP229" s="398">
        <f t="shared" si="304"/>
        <v>0</v>
      </c>
      <c r="BQ229" s="398">
        <f t="shared" si="305"/>
        <v>0</v>
      </c>
      <c r="BR229" s="398">
        <f t="shared" si="306"/>
        <v>0</v>
      </c>
      <c r="BS229" s="398">
        <f t="shared" si="307"/>
        <v>0</v>
      </c>
      <c r="BT229" s="398">
        <f t="shared" si="308"/>
        <v>0</v>
      </c>
      <c r="BU229" s="398">
        <f t="shared" si="309"/>
        <v>0</v>
      </c>
      <c r="BV229" s="398">
        <f t="shared" si="310"/>
        <v>0</v>
      </c>
      <c r="BW229" s="398">
        <f t="shared" si="311"/>
        <v>0</v>
      </c>
      <c r="BX229" s="398">
        <f t="shared" si="312"/>
        <v>0</v>
      </c>
      <c r="BY229" s="398">
        <f t="shared" si="313"/>
        <v>0</v>
      </c>
      <c r="BZ229" s="398">
        <f t="shared" si="314"/>
        <v>0</v>
      </c>
      <c r="CA229" s="398">
        <f t="shared" si="315"/>
        <v>0</v>
      </c>
      <c r="CB229" s="398">
        <f t="shared" si="316"/>
        <v>0</v>
      </c>
      <c r="CC229" s="398">
        <f t="shared" si="317"/>
        <v>0</v>
      </c>
      <c r="CD229" s="398">
        <f t="shared" si="318"/>
        <v>0</v>
      </c>
      <c r="CE229" s="398">
        <f t="shared" si="319"/>
        <v>0</v>
      </c>
      <c r="CF229" s="398">
        <f t="shared" si="320"/>
        <v>0</v>
      </c>
      <c r="CG229" s="398">
        <f t="shared" si="321"/>
        <v>0</v>
      </c>
      <c r="CH229" s="398">
        <f t="shared" si="322"/>
        <v>0</v>
      </c>
      <c r="CI229" s="398">
        <f t="shared" si="323"/>
        <v>0</v>
      </c>
      <c r="CJ229" s="399"/>
      <c r="CK229" s="400" t="s">
        <v>339</v>
      </c>
      <c r="CL229" s="399">
        <f t="shared" si="324"/>
        <v>0</v>
      </c>
      <c r="CM229" s="399">
        <f t="shared" si="325"/>
        <v>0</v>
      </c>
      <c r="CN229" s="399">
        <f t="shared" si="326"/>
        <v>0</v>
      </c>
      <c r="CO229" s="399">
        <f t="shared" si="327"/>
        <v>0</v>
      </c>
      <c r="CP229" s="399">
        <f t="shared" si="328"/>
        <v>0</v>
      </c>
      <c r="CQ229" s="399">
        <f t="shared" si="329"/>
        <v>0</v>
      </c>
      <c r="CR229" s="399">
        <f t="shared" si="330"/>
        <v>0</v>
      </c>
      <c r="CS229" s="399">
        <f t="shared" si="331"/>
        <v>0</v>
      </c>
      <c r="CT229" s="399">
        <f t="shared" si="332"/>
        <v>0</v>
      </c>
      <c r="CU229" s="399">
        <f t="shared" si="333"/>
        <v>0</v>
      </c>
      <c r="CV229" s="399">
        <f t="shared" si="334"/>
        <v>0</v>
      </c>
      <c r="CW229" s="399">
        <f t="shared" si="335"/>
        <v>0</v>
      </c>
      <c r="CX229" s="399">
        <f t="shared" si="336"/>
        <v>0</v>
      </c>
      <c r="CY229" s="399">
        <f t="shared" si="337"/>
        <v>0</v>
      </c>
      <c r="CZ229" s="399">
        <f t="shared" si="338"/>
        <v>0</v>
      </c>
      <c r="DA229" s="399">
        <f t="shared" si="339"/>
        <v>0</v>
      </c>
      <c r="DB229" s="399">
        <f t="shared" si="340"/>
        <v>0</v>
      </c>
      <c r="DC229" s="399">
        <f t="shared" si="341"/>
        <v>0</v>
      </c>
      <c r="DD229" s="399">
        <f t="shared" si="342"/>
        <v>0</v>
      </c>
      <c r="DE229" s="399">
        <f t="shared" si="343"/>
        <v>0</v>
      </c>
      <c r="DF229" s="399">
        <f t="shared" si="353"/>
        <v>0</v>
      </c>
      <c r="DG229" s="399">
        <f t="shared" si="344"/>
        <v>0</v>
      </c>
      <c r="DH229" s="399">
        <f t="shared" si="354"/>
        <v>0</v>
      </c>
      <c r="DI229" s="399">
        <f t="shared" si="355"/>
        <v>0</v>
      </c>
      <c r="DJ229" s="399">
        <f t="shared" si="345"/>
        <v>0</v>
      </c>
      <c r="DK229" s="399">
        <f t="shared" si="350"/>
        <v>0</v>
      </c>
      <c r="DL229" s="399">
        <f t="shared" si="351"/>
        <v>0</v>
      </c>
      <c r="DM229" s="399">
        <f t="shared" si="347"/>
        <v>0</v>
      </c>
      <c r="DN229" s="399">
        <f t="shared" si="352"/>
        <v>0</v>
      </c>
      <c r="DO229" s="399">
        <f t="shared" si="346"/>
        <v>0</v>
      </c>
      <c r="DP229" s="398"/>
      <c r="DQ229" s="399"/>
      <c r="DR229" s="399"/>
      <c r="DS229" s="399">
        <f t="shared" si="349"/>
        <v>0</v>
      </c>
      <c r="DT229" s="399">
        <f t="shared" si="243"/>
        <v>0</v>
      </c>
      <c r="DU229" s="399"/>
      <c r="DV229" s="411"/>
      <c r="DW229" s="645"/>
    </row>
    <row r="230" spans="1:127" ht="20.100000000000001" hidden="1" customHeight="1">
      <c r="A230" s="663">
        <f t="shared" si="348"/>
        <v>51</v>
      </c>
      <c r="B230" s="664" t="s">
        <v>380</v>
      </c>
      <c r="C230" s="385" t="s">
        <v>353</v>
      </c>
      <c r="D230" s="385" t="s">
        <v>218</v>
      </c>
      <c r="E230" s="385">
        <v>2003</v>
      </c>
      <c r="F230" s="386"/>
      <c r="G230" s="387">
        <f t="shared" si="245"/>
        <v>8</v>
      </c>
      <c r="H230" s="387">
        <f t="shared" si="246"/>
        <v>0</v>
      </c>
      <c r="I230" s="387">
        <f t="shared" si="247"/>
        <v>8</v>
      </c>
      <c r="J230" s="388">
        <f t="shared" si="248"/>
        <v>0</v>
      </c>
      <c r="K230" s="389">
        <f t="shared" si="249"/>
        <v>0</v>
      </c>
      <c r="L230" s="390">
        <f t="shared" si="250"/>
        <v>0.25</v>
      </c>
      <c r="M230" s="391" t="str">
        <f t="shared" si="251"/>
        <v>II</v>
      </c>
      <c r="N230" s="389">
        <f t="shared" si="252"/>
        <v>0</v>
      </c>
      <c r="O230" s="388">
        <f t="shared" si="253"/>
        <v>0</v>
      </c>
      <c r="P230" s="388">
        <f t="shared" si="254"/>
        <v>0</v>
      </c>
      <c r="Q230" s="392">
        <f t="shared" si="255"/>
        <v>0</v>
      </c>
      <c r="R230" s="393">
        <f t="shared" si="256"/>
        <v>0</v>
      </c>
      <c r="S230" s="393">
        <f t="shared" si="257"/>
        <v>0</v>
      </c>
      <c r="T230" s="392">
        <f t="shared" si="258"/>
        <v>0</v>
      </c>
      <c r="U230" s="393">
        <f t="shared" si="259"/>
        <v>0</v>
      </c>
      <c r="V230" s="393">
        <f t="shared" si="260"/>
        <v>0</v>
      </c>
      <c r="W230" s="392">
        <f t="shared" si="261"/>
        <v>0</v>
      </c>
      <c r="X230" s="393">
        <f t="shared" si="262"/>
        <v>0</v>
      </c>
      <c r="Y230" s="393">
        <f t="shared" si="263"/>
        <v>0</v>
      </c>
      <c r="Z230" s="392">
        <f t="shared" si="264"/>
        <v>0</v>
      </c>
      <c r="AA230" s="393">
        <f t="shared" si="265"/>
        <v>0</v>
      </c>
      <c r="AB230" s="393">
        <f t="shared" si="266"/>
        <v>0</v>
      </c>
      <c r="AC230" s="392">
        <f t="shared" si="267"/>
        <v>0</v>
      </c>
      <c r="AD230" s="393">
        <f t="shared" si="268"/>
        <v>0</v>
      </c>
      <c r="AE230" s="394">
        <f t="shared" si="8"/>
        <v>2010</v>
      </c>
      <c r="AF230" s="393">
        <f t="shared" si="269"/>
        <v>0</v>
      </c>
      <c r="AG230" s="392">
        <f t="shared" si="270"/>
        <v>0</v>
      </c>
      <c r="AH230" s="388">
        <f t="shared" si="271"/>
        <v>0</v>
      </c>
      <c r="AI230" s="395">
        <f t="shared" si="272"/>
        <v>0</v>
      </c>
      <c r="AJ230" s="396">
        <f t="shared" si="273"/>
        <v>0</v>
      </c>
      <c r="AK230" s="388">
        <f t="shared" si="274"/>
        <v>0</v>
      </c>
      <c r="AL230" s="397">
        <f t="shared" si="275"/>
        <v>1</v>
      </c>
      <c r="AM230" s="393">
        <f t="shared" si="276"/>
        <v>12</v>
      </c>
      <c r="AN230" s="393">
        <f t="shared" si="277"/>
        <v>12</v>
      </c>
      <c r="AO230" s="393">
        <f t="shared" si="278"/>
        <v>12</v>
      </c>
      <c r="AP230" s="393">
        <f t="shared" si="279"/>
        <v>12</v>
      </c>
      <c r="AQ230" s="393">
        <f t="shared" si="280"/>
        <v>12</v>
      </c>
      <c r="AR230" s="393">
        <f t="shared" si="281"/>
        <v>12</v>
      </c>
      <c r="AS230" s="393">
        <f t="shared" si="282"/>
        <v>12</v>
      </c>
      <c r="AT230" s="393">
        <f t="shared" si="283"/>
        <v>12</v>
      </c>
      <c r="AU230" s="393">
        <f t="shared" si="284"/>
        <v>12</v>
      </c>
      <c r="AV230" s="393">
        <f t="shared" si="285"/>
        <v>12</v>
      </c>
      <c r="AW230" s="393">
        <f t="shared" si="286"/>
        <v>12</v>
      </c>
      <c r="AX230" s="393">
        <f t="shared" si="287"/>
        <v>12</v>
      </c>
      <c r="AY230" s="393">
        <f t="shared" si="288"/>
        <v>12</v>
      </c>
      <c r="AZ230" s="393">
        <f t="shared" si="289"/>
        <v>12</v>
      </c>
      <c r="BA230" s="393">
        <f t="shared" si="290"/>
        <v>12</v>
      </c>
      <c r="BB230" s="393">
        <f t="shared" si="291"/>
        <v>12</v>
      </c>
      <c r="BC230" s="393">
        <f t="shared" si="292"/>
        <v>12</v>
      </c>
      <c r="BD230" s="393">
        <f t="shared" ref="BD230:BD291" si="356">IF(E230&gt;=2018,13-AL230,12)</f>
        <v>12</v>
      </c>
      <c r="BE230" s="393">
        <f t="shared" si="293"/>
        <v>12</v>
      </c>
      <c r="BF230" s="393">
        <f t="shared" si="294"/>
        <v>12</v>
      </c>
      <c r="BG230" s="393">
        <f t="shared" si="295"/>
        <v>12</v>
      </c>
      <c r="BH230" s="398">
        <f t="shared" si="296"/>
        <v>0</v>
      </c>
      <c r="BI230" s="398">
        <f t="shared" si="297"/>
        <v>0</v>
      </c>
      <c r="BJ230" s="398">
        <f t="shared" si="298"/>
        <v>0</v>
      </c>
      <c r="BK230" s="398">
        <f t="shared" si="299"/>
        <v>0</v>
      </c>
      <c r="BL230" s="398">
        <f t="shared" si="300"/>
        <v>0</v>
      </c>
      <c r="BM230" s="387">
        <f t="shared" si="301"/>
        <v>0</v>
      </c>
      <c r="BN230" s="398">
        <f t="shared" si="302"/>
        <v>0</v>
      </c>
      <c r="BO230" s="398">
        <f t="shared" si="303"/>
        <v>0</v>
      </c>
      <c r="BP230" s="398">
        <f t="shared" si="304"/>
        <v>0</v>
      </c>
      <c r="BQ230" s="398">
        <f t="shared" si="305"/>
        <v>0</v>
      </c>
      <c r="BR230" s="398">
        <f t="shared" si="306"/>
        <v>0</v>
      </c>
      <c r="BS230" s="398">
        <f t="shared" si="307"/>
        <v>0</v>
      </c>
      <c r="BT230" s="398">
        <f t="shared" si="308"/>
        <v>0</v>
      </c>
      <c r="BU230" s="398">
        <f t="shared" si="309"/>
        <v>0</v>
      </c>
      <c r="BV230" s="398">
        <f t="shared" si="310"/>
        <v>0</v>
      </c>
      <c r="BW230" s="398">
        <f t="shared" si="311"/>
        <v>0</v>
      </c>
      <c r="BX230" s="398">
        <f t="shared" si="312"/>
        <v>0</v>
      </c>
      <c r="BY230" s="398">
        <f t="shared" si="313"/>
        <v>0</v>
      </c>
      <c r="BZ230" s="398">
        <f t="shared" si="314"/>
        <v>0</v>
      </c>
      <c r="CA230" s="398">
        <f t="shared" si="315"/>
        <v>0</v>
      </c>
      <c r="CB230" s="398">
        <f t="shared" si="316"/>
        <v>0</v>
      </c>
      <c r="CC230" s="398">
        <f t="shared" si="317"/>
        <v>0</v>
      </c>
      <c r="CD230" s="398">
        <f t="shared" si="318"/>
        <v>0</v>
      </c>
      <c r="CE230" s="398">
        <f t="shared" si="319"/>
        <v>0</v>
      </c>
      <c r="CF230" s="398">
        <f t="shared" si="320"/>
        <v>0</v>
      </c>
      <c r="CG230" s="398">
        <f t="shared" si="321"/>
        <v>0</v>
      </c>
      <c r="CH230" s="398">
        <f t="shared" si="322"/>
        <v>0</v>
      </c>
      <c r="CI230" s="398">
        <f t="shared" si="323"/>
        <v>0</v>
      </c>
      <c r="CJ230" s="399"/>
      <c r="CK230" s="400" t="s">
        <v>339</v>
      </c>
      <c r="CL230" s="399">
        <f t="shared" si="324"/>
        <v>0</v>
      </c>
      <c r="CM230" s="399">
        <f t="shared" si="325"/>
        <v>0</v>
      </c>
      <c r="CN230" s="399">
        <f t="shared" si="326"/>
        <v>0</v>
      </c>
      <c r="CO230" s="399">
        <f t="shared" si="327"/>
        <v>0</v>
      </c>
      <c r="CP230" s="399">
        <f t="shared" si="328"/>
        <v>0</v>
      </c>
      <c r="CQ230" s="399">
        <f t="shared" si="329"/>
        <v>0</v>
      </c>
      <c r="CR230" s="399">
        <f t="shared" si="330"/>
        <v>0</v>
      </c>
      <c r="CS230" s="399">
        <f t="shared" si="331"/>
        <v>0</v>
      </c>
      <c r="CT230" s="399">
        <f t="shared" si="332"/>
        <v>0</v>
      </c>
      <c r="CU230" s="399">
        <f t="shared" si="333"/>
        <v>0</v>
      </c>
      <c r="CV230" s="399">
        <f t="shared" si="334"/>
        <v>0</v>
      </c>
      <c r="CW230" s="399">
        <f t="shared" si="335"/>
        <v>0</v>
      </c>
      <c r="CX230" s="399">
        <f t="shared" si="336"/>
        <v>0</v>
      </c>
      <c r="CY230" s="399">
        <f t="shared" si="337"/>
        <v>0</v>
      </c>
      <c r="CZ230" s="399">
        <f t="shared" si="338"/>
        <v>0</v>
      </c>
      <c r="DA230" s="399">
        <f t="shared" si="339"/>
        <v>0</v>
      </c>
      <c r="DB230" s="399">
        <f t="shared" si="340"/>
        <v>0</v>
      </c>
      <c r="DC230" s="399">
        <f t="shared" si="341"/>
        <v>0</v>
      </c>
      <c r="DD230" s="399">
        <f t="shared" si="342"/>
        <v>0</v>
      </c>
      <c r="DE230" s="399">
        <f t="shared" si="343"/>
        <v>0</v>
      </c>
      <c r="DF230" s="399">
        <f t="shared" si="353"/>
        <v>0</v>
      </c>
      <c r="DG230" s="399">
        <f t="shared" si="344"/>
        <v>0</v>
      </c>
      <c r="DH230" s="399">
        <f t="shared" si="354"/>
        <v>0</v>
      </c>
      <c r="DI230" s="399">
        <f t="shared" si="355"/>
        <v>0</v>
      </c>
      <c r="DJ230" s="399">
        <f t="shared" si="345"/>
        <v>0</v>
      </c>
      <c r="DK230" s="399">
        <f t="shared" si="350"/>
        <v>0</v>
      </c>
      <c r="DL230" s="399">
        <f t="shared" si="351"/>
        <v>0</v>
      </c>
      <c r="DM230" s="399">
        <f t="shared" si="347"/>
        <v>0</v>
      </c>
      <c r="DN230" s="399">
        <f t="shared" si="352"/>
        <v>0</v>
      </c>
      <c r="DO230" s="399">
        <f t="shared" si="346"/>
        <v>0</v>
      </c>
      <c r="DP230" s="398"/>
      <c r="DQ230" s="399"/>
      <c r="DR230" s="399"/>
      <c r="DS230" s="399">
        <f t="shared" si="349"/>
        <v>0</v>
      </c>
      <c r="DT230" s="399">
        <f t="shared" ref="DT230:DT291" si="357">+DQ230+DS230</f>
        <v>0</v>
      </c>
      <c r="DU230" s="399"/>
      <c r="DV230" s="411"/>
      <c r="DW230" s="645"/>
    </row>
    <row r="231" spans="1:127" ht="20.100000000000001" hidden="1" customHeight="1">
      <c r="A231" s="663">
        <f t="shared" si="348"/>
        <v>52</v>
      </c>
      <c r="B231" s="664" t="s">
        <v>380</v>
      </c>
      <c r="C231" s="385" t="s">
        <v>353</v>
      </c>
      <c r="D231" s="385" t="s">
        <v>218</v>
      </c>
      <c r="E231" s="385">
        <v>2003</v>
      </c>
      <c r="F231" s="386"/>
      <c r="G231" s="387">
        <f t="shared" ref="G231:G276" si="358">IF(C231="I",4,IF(C231="II",8,16))</f>
        <v>8</v>
      </c>
      <c r="H231" s="387">
        <f t="shared" ref="H231:H276" si="359">IF(E231&lt;=1995,1994+1-E231,0)</f>
        <v>0</v>
      </c>
      <c r="I231" s="387">
        <f t="shared" ref="I231:I276" si="360">IF(H231=0,G231,G231-H231)</f>
        <v>8</v>
      </c>
      <c r="J231" s="388">
        <f t="shared" ref="J231:J276" si="361">F231-K231</f>
        <v>0</v>
      </c>
      <c r="K231" s="389">
        <f t="shared" ref="K231:K276" si="362">IF(E231&gt;=1995,F231,F231*(1-L231)^H231)</f>
        <v>0</v>
      </c>
      <c r="L231" s="390">
        <f t="shared" ref="L231:L276" si="363">IF(C231="I",0.5,IF(C231="II",0.25,0.1))</f>
        <v>0.25</v>
      </c>
      <c r="M231" s="391" t="str">
        <f t="shared" ref="M231:M276" si="364">IF(E231&gt;=1995,C231,IF(AND(I231&gt;1,I231&lt;6),"I",IF(AND(I231&gt;=6,I231&lt;12),"II",IF(I231&gt;=12,"III","-"))))</f>
        <v>II</v>
      </c>
      <c r="N231" s="389">
        <f t="shared" ref="N231:N276" si="365">IF($E231&gt;=1996,0,IF($AE231=N$25,K231,IF($M231="I",0.25*$K231,IF($M231="II",0.125*$K231,IF($M231="III",0.0625*$K231,IF($M231="IV",0.05*$K231,$K231))))))</f>
        <v>0</v>
      </c>
      <c r="O231" s="388">
        <f t="shared" ref="O231:O276" si="366">N231+J231</f>
        <v>0</v>
      </c>
      <c r="P231" s="388">
        <f t="shared" ref="P231:P276" si="367">IF($E231&gt;=1996,$F231,$F231-O231)</f>
        <v>0</v>
      </c>
      <c r="Q231" s="392">
        <f t="shared" ref="Q231:Q276" si="368">IF($E231&gt;=1997,0,IF($AE231-1996&lt;=0,P231,IF($M231="I",0.25*$K231,IF($M231="II",0.125*$K231,IF($M231="III",0.0625*$K231,IF($M231="IV",0.05*$K231,$K231))))))</f>
        <v>0</v>
      </c>
      <c r="R231" s="393">
        <f t="shared" ref="R231:R276" si="369">Q231+O231</f>
        <v>0</v>
      </c>
      <c r="S231" s="393">
        <f t="shared" ref="S231:S276" si="370">IF($E231&gt;=1997,$F231,$F231-R231)</f>
        <v>0</v>
      </c>
      <c r="T231" s="392">
        <f t="shared" ref="T231:T276" si="371">IF($E231&gt;=1998,0,IF($AE231-1997&lt;=0,S231,IF($M231="I",0.25*$K231,IF($M231="II",0.125*$K231,IF($M231="III",0.0625*$K231,IF($M231="IV",0.05*$K231,$K231))))))</f>
        <v>0</v>
      </c>
      <c r="U231" s="393">
        <f t="shared" ref="U231:U276" si="372">T231+R231</f>
        <v>0</v>
      </c>
      <c r="V231" s="393">
        <f t="shared" ref="V231:V276" si="373">IF($E231&gt;=1998,$F231,$F231-U231)</f>
        <v>0</v>
      </c>
      <c r="W231" s="392">
        <f t="shared" ref="W231:W276" si="374">IF($E231&gt;=1999,0,IF($AE231-1998&lt;=0,V231,IF($M231="I",0.25*$K231,IF($M231="II",0.125*$K231,IF($M231="III",0.0625*$K231,IF($M231="IV",0.05*$K231,$K231))))))</f>
        <v>0</v>
      </c>
      <c r="X231" s="393">
        <f t="shared" ref="X231:X276" si="375">W231+U231</f>
        <v>0</v>
      </c>
      <c r="Y231" s="393">
        <f t="shared" ref="Y231:Y276" si="376">IF($E231&gt;=1999,$F231,$F231-X231)</f>
        <v>0</v>
      </c>
      <c r="Z231" s="392">
        <f t="shared" ref="Z231:Z276" si="377">IF($E231&gt;=2000,0,IF($AE231-1999&lt;=0,Y231,IF($M231="I",0.25*$K231,IF($M231="II",0.125*$K231,IF($M231="III",0.0625*$K231,IF($M231="IV",0.05*$K231,$K231))))))</f>
        <v>0</v>
      </c>
      <c r="AA231" s="393">
        <f t="shared" ref="AA231:AA276" si="378">Z231+X231</f>
        <v>0</v>
      </c>
      <c r="AB231" s="393">
        <f t="shared" ref="AB231:AB276" si="379">IF($E231&gt;=2000,$F231,$F231-AA231)</f>
        <v>0</v>
      </c>
      <c r="AC231" s="392">
        <f t="shared" ref="AC231:AC276" si="380">IF($E231&gt;=2001,0,IF($AE231-2000&lt;=0,AB231,IF($M231="I",0.25*$K231,IF($M231="II",0.125*$K231,IF($M231="III",0.0625*$K231,IF($M231="IV",0.05*$K231,$K231))))))</f>
        <v>0</v>
      </c>
      <c r="AD231" s="393">
        <f t="shared" ref="AD231:AD276" si="381">AC231+AA231</f>
        <v>0</v>
      </c>
      <c r="AE231" s="394">
        <f t="shared" si="8"/>
        <v>2010</v>
      </c>
      <c r="AF231" s="393">
        <f t="shared" ref="AF231:AF276" si="382">IF($E231&gt;=2001,$F231,$F231-AD231)</f>
        <v>0</v>
      </c>
      <c r="AG231" s="392">
        <f t="shared" ref="AG231:AG276" si="383">IF($E231&gt;=2002,0,IF($AE231-2001&lt;=0,AF231,IF($M231="I",0.25*$K231*AM231/12,IF($M231="II",0.125*$K231*AM231/12,IF($M231="III",0.0625*$K231*AM231/12,IF($M231="IV",0.05*$K231*AM231/12,$K231))))))</f>
        <v>0</v>
      </c>
      <c r="AH231" s="388">
        <f t="shared" ref="AH231:AH276" si="384">AG231+AD231</f>
        <v>0</v>
      </c>
      <c r="AI231" s="395">
        <f t="shared" ref="AI231:AI276" si="385">IF($E231&gt;=2002,$F231,$F231-AH231)</f>
        <v>0</v>
      </c>
      <c r="AJ231" s="396">
        <f t="shared" ref="AJ231:AJ276" si="386">IF($E231&gt;=2003,0,IF($AE231-2002&lt;=0,AI231,IF($M231="I",0.25*$K231*AN231/12,IF($M231="II",0.125*$K231*AN231/12,IF($M231="III",0.0625*$K231*AN231/12,IF($M231="IV",0.05*$K231*AN231/12,$K231))))))</f>
        <v>0</v>
      </c>
      <c r="AK231" s="388">
        <f t="shared" ref="AK231:AK276" si="387">AJ231+AH231</f>
        <v>0</v>
      </c>
      <c r="AL231" s="397">
        <f t="shared" ref="AL231:AL276" si="388">VLOOKUP(D231,$C$11:$D$22,2,0)</f>
        <v>1</v>
      </c>
      <c r="AM231" s="393">
        <f t="shared" ref="AM231:AM276" si="389">IF(E231&gt;=2001,13-AL231,12)</f>
        <v>12</v>
      </c>
      <c r="AN231" s="393">
        <f t="shared" ref="AN231:AN276" si="390">IF(E231&gt;=2002,13-AL231,12)</f>
        <v>12</v>
      </c>
      <c r="AO231" s="393">
        <f t="shared" ref="AO231:AO276" si="391">IF(E231&gt;=2003,13-AL231,12)</f>
        <v>12</v>
      </c>
      <c r="AP231" s="393">
        <f t="shared" ref="AP231:AP276" si="392">IF(E231&gt;=2004,13-AL231,12)</f>
        <v>12</v>
      </c>
      <c r="AQ231" s="393">
        <f t="shared" ref="AQ231:AQ276" si="393">IF(E231&gt;=2005,13-AL231,12)</f>
        <v>12</v>
      </c>
      <c r="AR231" s="393">
        <f t="shared" ref="AR231:AR276" si="394">IF(E231&gt;=2006,13-AL231,12)</f>
        <v>12</v>
      </c>
      <c r="AS231" s="393">
        <f t="shared" ref="AS231:AS276" si="395">IF(E231&gt;=2007,13-AL231,12)</f>
        <v>12</v>
      </c>
      <c r="AT231" s="393">
        <f t="shared" ref="AT231:AT276" si="396">IF(E231&gt;=2008,13-AL231,12)</f>
        <v>12</v>
      </c>
      <c r="AU231" s="393">
        <f t="shared" ref="AU231:AU276" si="397">IF(E231&gt;=2009,13-AL231,12)</f>
        <v>12</v>
      </c>
      <c r="AV231" s="393">
        <f t="shared" ref="AV231:AV276" si="398">IF(E231&gt;=2010,13-AL231,12)</f>
        <v>12</v>
      </c>
      <c r="AW231" s="393">
        <f t="shared" ref="AW231:AW276" si="399">IF(E231&gt;=2011,13-AL231,12)</f>
        <v>12</v>
      </c>
      <c r="AX231" s="393">
        <f t="shared" ref="AX231:AX276" si="400">IF(E231&gt;=2012,13-AL231,12)</f>
        <v>12</v>
      </c>
      <c r="AY231" s="393">
        <f t="shared" ref="AY231:AY276" si="401">IF(E231&gt;=2013,13-AL231,12)</f>
        <v>12</v>
      </c>
      <c r="AZ231" s="393">
        <f t="shared" ref="AZ231:AZ276" si="402">IF(E231&gt;=2014,13-AL231,12)</f>
        <v>12</v>
      </c>
      <c r="BA231" s="393">
        <f t="shared" ref="BA231:BA276" si="403">IF(E231&gt;=2015,13-AL231,12)</f>
        <v>12</v>
      </c>
      <c r="BB231" s="393">
        <f t="shared" ref="BB231:BB291" si="404">IF(E231&gt;=2016,13-AL231,12)</f>
        <v>12</v>
      </c>
      <c r="BC231" s="393">
        <f t="shared" ref="BC231:BC291" si="405">IF(E231&gt;=2017,13-AL231,12)</f>
        <v>12</v>
      </c>
      <c r="BD231" s="393">
        <f t="shared" si="356"/>
        <v>12</v>
      </c>
      <c r="BE231" s="393">
        <f t="shared" ref="BE231:BE291" si="406">IF(E231&gt;=2019,13-AL231,12)</f>
        <v>12</v>
      </c>
      <c r="BF231" s="393">
        <f t="shared" ref="BF231:BF291" si="407">IF(E231&gt;=2020,13-AL231,12)</f>
        <v>12</v>
      </c>
      <c r="BG231" s="393">
        <f t="shared" ref="BG231:BG291" si="408">IF(E231&gt;=2021,13-AL231,12)</f>
        <v>12</v>
      </c>
      <c r="BH231" s="398">
        <f t="shared" ref="BH231:BH276" si="409">IF($E231&gt;=2003,$F231,$F231-AK231)</f>
        <v>0</v>
      </c>
      <c r="BI231" s="398">
        <f t="shared" ref="BI231:BI276" si="410">IF($E231&gt;=2004,0,IF($AE231-2003&lt;=0,BH231,IF($M231="I",0.25*$K231*AO231/12,IF($M231="II",0.125*$K231*AO231/12,IF($M231="III",0.0625*$K231*AO231/12,IF($M231="IV",0.05*$K231*AO231/12,$K231))))))</f>
        <v>0</v>
      </c>
      <c r="BJ231" s="398">
        <f t="shared" ref="BJ231:BJ276" si="411">BI231+AK231</f>
        <v>0</v>
      </c>
      <c r="BK231" s="398">
        <f t="shared" ref="BK231:BK276" si="412">IF($E231&gt;=2004,$F231,$F231-BJ231)</f>
        <v>0</v>
      </c>
      <c r="BL231" s="398">
        <f t="shared" ref="BL231:BL276" si="413">IF($E231&gt;=2005,0,IF($AE231-2004&lt;=0,BK231,IF($M231="I",0.25*$K231*AP231/12,IF($M231="II",0.125*$K231*AP231/12,IF($M231="III",0.0625*$K231*AP231/12,IF($M231="IV",0.05*$K231*AP231/12,$K231))))))</f>
        <v>0</v>
      </c>
      <c r="BM231" s="387">
        <f t="shared" ref="BM231:BM276" si="414">BJ231+BL231</f>
        <v>0</v>
      </c>
      <c r="BN231" s="398">
        <f t="shared" ref="BN231:BN276" si="415">IF($E231&gt;=2005,$F231,$F231-BM231)</f>
        <v>0</v>
      </c>
      <c r="BO231" s="398">
        <f t="shared" ref="BO231:BO276" si="416">IF($E231&gt;=2006,0,IF($AE231-2005&lt;=0,BN231,IF($M231="I",0.25*$K231*AQ231/12,IF($M231="II",0.125*$K231*AQ231/12,IF($M231="III",0.0625*$K231*AQ231/12,IF($M231="IV",0.05*$K231*AQ231/12,$K231))))))</f>
        <v>0</v>
      </c>
      <c r="BP231" s="398">
        <f t="shared" ref="BP231:BP276" si="417">BM231+BO231</f>
        <v>0</v>
      </c>
      <c r="BQ231" s="398">
        <f t="shared" ref="BQ231:BQ276" si="418">IF($E231&gt;=2006,$F231,$F231-BP231)</f>
        <v>0</v>
      </c>
      <c r="BR231" s="398">
        <f t="shared" ref="BR231:BR276" si="419">IF($E231&gt;=2007,0,IF($AE231-2006&lt;=0,BQ231,IF($M231="I",0.25*$K231*AR231/12,IF($M231="II",0.125*$K231*AR231/12,IF($M231="III",0.0625*$K231*AR231/12,IF($M231="IV",0.05*$K231*AR231/12,$K231))))))</f>
        <v>0</v>
      </c>
      <c r="BS231" s="398">
        <f t="shared" ref="BS231:BS276" si="420">BP231+BR231</f>
        <v>0</v>
      </c>
      <c r="BT231" s="398">
        <f t="shared" ref="BT231:BT276" si="421">IF($E231&gt;=2007,$F231,$F231-BS231)</f>
        <v>0</v>
      </c>
      <c r="BU231" s="398">
        <f t="shared" ref="BU231:BU276" si="422">IF($E231&gt;=2008,0,IF($AE231-2007&lt;=0,BT231,IF($M231="I",0.25*$K231*AS231/12,IF($M231="II",0.125*$K231*AS231/12,IF($M231="III",0.0625*$K231*AS231/12,IF($M231="IV",0.05*$K231*AS231/12,$K231))))))</f>
        <v>0</v>
      </c>
      <c r="BV231" s="398">
        <f t="shared" ref="BV231:BV276" si="423">BS231+BU231</f>
        <v>0</v>
      </c>
      <c r="BW231" s="398">
        <f t="shared" ref="BW231:BW276" si="424">IF($E231&gt;=2008,$F231,$F231-BV231)</f>
        <v>0</v>
      </c>
      <c r="BX231" s="398">
        <f t="shared" ref="BX231:BX276" si="425">IF($E231&gt;=2009,0,IF($AE231-2008&lt;=0,BW231,IF($M231="I",0.25*$K231*AT231/12,IF($M231="II",0.125*$K231*AT231/12,IF($M231="III",0.0625*$K231*AT231/12,IF($M231="IV",0.05*$K231*AT231/12,$K231))))))</f>
        <v>0</v>
      </c>
      <c r="BY231" s="398">
        <f t="shared" ref="BY231:BY276" si="426">BV231+BX231</f>
        <v>0</v>
      </c>
      <c r="BZ231" s="398">
        <f t="shared" ref="BZ231:BZ276" si="427">IF($E231&gt;=2009,$F231,$F231-BY231)</f>
        <v>0</v>
      </c>
      <c r="CA231" s="398">
        <f t="shared" ref="CA231:CA276" si="428">IF($E231&gt;=2010,0,IF($AE231-2009&lt;=0,BZ231,IF($M231="I",0.25*$K231*AU231/12,IF($M231="II",0.125*$K231*AU231/12,IF($M231="III",0.0625*$K231*AU231/12,IF($M231="IV",0.05*$K231*AU231/12,$K231))))))</f>
        <v>0</v>
      </c>
      <c r="CB231" s="398">
        <f t="shared" ref="CB231:CB276" si="429">BY231+CA231</f>
        <v>0</v>
      </c>
      <c r="CC231" s="398">
        <f t="shared" ref="CC231:CC276" si="430">IF($E231&gt;=2010,$F231,$F231-CB231)</f>
        <v>0</v>
      </c>
      <c r="CD231" s="398">
        <f t="shared" ref="CD231:CD276" si="431">IF($E231&gt;=2011,0,IF($AE231-2010&lt;=0,CC231,IF($M231="I",0.25*$K231*AV231/12,IF($M231="II",0.125*$K231*AV231/12,IF($M231="III",0.0625*$K231*AV231/12,IF($M231="IV",0.05*$K231*AV231/12,$K231))))))</f>
        <v>0</v>
      </c>
      <c r="CE231" s="398">
        <f t="shared" ref="CE231:CE276" si="432">CB231+CD231</f>
        <v>0</v>
      </c>
      <c r="CF231" s="398">
        <f t="shared" ref="CF231:CF276" si="433">IF($E231&gt;=2011,$F231,$F231-CE231)</f>
        <v>0</v>
      </c>
      <c r="CG231" s="398">
        <f t="shared" ref="CG231:CG276" si="434">IF($E231&gt;=2012,0,IF($AE231-2011&lt;=0,CF231,IF($M231="I",0.25*$K231*AW231/12,IF($M231="II",0.125*$K231*AW231/12,IF($M231="III",0.0625*$K231*AW231/12,IF($M231="IV",0.05*$K231*AW231/12,$K231))))))</f>
        <v>0</v>
      </c>
      <c r="CH231" s="398">
        <f t="shared" ref="CH231:CH276" si="435">CE231+CG231</f>
        <v>0</v>
      </c>
      <c r="CI231" s="398">
        <f t="shared" ref="CI231:CI276" si="436">IF($E231&gt;=2012,$F231,$F231-CH231)</f>
        <v>0</v>
      </c>
      <c r="CJ231" s="399"/>
      <c r="CK231" s="400" t="s">
        <v>339</v>
      </c>
      <c r="CL231" s="399">
        <f t="shared" ref="CL231:CL276" si="437">IF($E231&gt;=2013,0,IF($AE231-2012&lt;=0,CI231,IF($M231="I",0.25*$K231*AX231/12,IF($M231="II",0.125*$K231*AX231/12,IF($M231="III",0.0625*$K231*AX231/12,IF($M231="IV",0.05*$K231*AX231/12,$K231))))))</f>
        <v>0</v>
      </c>
      <c r="CM231" s="399">
        <f t="shared" ref="CM231:CM276" si="438">CH231+CL231</f>
        <v>0</v>
      </c>
      <c r="CN231" s="399">
        <f t="shared" ref="CN231:CN276" si="439">IF($E231&gt;=2013,$F231,$F231-CM231)</f>
        <v>0</v>
      </c>
      <c r="CO231" s="399">
        <f t="shared" ref="CO231:CO276" si="440">IF($E231&gt;=2014,0,IF($AE231-2013&lt;=0,CN231,IF($M231="I",0.25*$K231*AY231/12,IF($M231="II",0.125*$K231*AY231/12,IF($M231="III",0.0625*$K231*AY231/12,IF($M231="IV",0.05*$K231*AY231/12,$K231))))))</f>
        <v>0</v>
      </c>
      <c r="CP231" s="399">
        <f t="shared" ref="CP231:CP276" si="441">CM231+CO231</f>
        <v>0</v>
      </c>
      <c r="CQ231" s="399">
        <f t="shared" ref="CQ231:CQ276" si="442">IF($E231&gt;=2014,$F231,$F231-CP231)</f>
        <v>0</v>
      </c>
      <c r="CR231" s="399">
        <f t="shared" ref="CR231:CR276" si="443">IF($E231&gt;=2015,0,IF($AE231-2014&lt;=0,CQ231,IF($M231="I",0.25*$K231*AZ231/12,IF($M231="II",0.125*$K231*AZ231/12,IF($M231="III",0.0625*$K231*AZ231/12,IF($M231="IV",0.05*$K231*AZ231/12,$K231))))))</f>
        <v>0</v>
      </c>
      <c r="CS231" s="399">
        <f t="shared" ref="CS231:CS276" si="444">CP231+CR231</f>
        <v>0</v>
      </c>
      <c r="CT231" s="399">
        <f t="shared" ref="CT231:CT276" si="445">IF($E231&gt;=2015,$F231,$F231-CS231)</f>
        <v>0</v>
      </c>
      <c r="CU231" s="399">
        <f t="shared" ref="CU231:CU276" si="446">IF($E231&gt;=2016,0,IF($AE231-2015&lt;=0,CT231,IF($M231="I",0.25*$K231*BA231/12,IF($M231="II",0.125*$K231*BA231/12,IF($M231="III",0.0625*$K231*BA231/12,IF($M231="IV",0.05*$K231*BA231/12,$K231))))))</f>
        <v>0</v>
      </c>
      <c r="CV231" s="399">
        <f t="shared" ref="CV231:CV276" si="447">CS231+CU231</f>
        <v>0</v>
      </c>
      <c r="CW231" s="399">
        <f t="shared" ref="CW231:CW276" si="448">IF($E231&gt;=2016,$F231,$F231-CV231)</f>
        <v>0</v>
      </c>
      <c r="CX231" s="399">
        <f t="shared" ref="CX231:CX291" si="449">IF($E231&gt;=2017,0,IF($AE231-2016&lt;=0,CW231,IF($M231="I",0.25*$K231*BB231/12,IF($M231="II",0.125*$K231*BB231/12,IF($M231="III",0.0625*$K231*BB231/12,IF($M231="IV",0.05*$K231*BB231/12,$K231))))))</f>
        <v>0</v>
      </c>
      <c r="CY231" s="399">
        <f t="shared" ref="CY231:CY276" si="450">CV231+CX231</f>
        <v>0</v>
      </c>
      <c r="CZ231" s="399">
        <f t="shared" ref="CZ231:CZ291" si="451">IF($E231&gt;=2017,$F231,$F231-CY231)</f>
        <v>0</v>
      </c>
      <c r="DA231" s="399">
        <f t="shared" ref="DA231:DA291" si="452">IF($E231&gt;=2018,0,IF($AE231-2017&lt;=0,CZ231,IF($M231="I",0.25*$K231*BC231/12,IF($M231="II",0.125*$K231*BC231/12,IF($M231="III",0.0625*$K231*BC231/12,IF($M231="IV",0.05*$K231*BC231/12,$K231))))))</f>
        <v>0</v>
      </c>
      <c r="DB231" s="399">
        <f t="shared" ref="DB231:DB276" si="453">CY231+DA231</f>
        <v>0</v>
      </c>
      <c r="DC231" s="399">
        <f t="shared" ref="DC231:DC291" si="454">IF($E231&gt;=2018,$F231,$F231-DB231)</f>
        <v>0</v>
      </c>
      <c r="DD231" s="399">
        <f t="shared" ref="DD231:DD291" si="455">IF($E231&gt;=2019,0,IF($AE231-2018&lt;=0,DC231,IF($M231="I",0.25*$K231*BD231/12,IF($M231="II",0.125*$K231*BD231/12,IF($M231="III",0.0625*$K231*BD231/12,IF($M231="IV",0.05*$K231*BD231/12,$K231))))))</f>
        <v>0</v>
      </c>
      <c r="DE231" s="399">
        <f>DB231+DD231</f>
        <v>0</v>
      </c>
      <c r="DF231" s="399">
        <f t="shared" si="353"/>
        <v>0</v>
      </c>
      <c r="DG231" s="399">
        <f t="shared" ref="DG231:DG291" si="456">IF($E231&gt;=2020,0,IF($AE231-2019&lt;=0,DF231,IF($M231="I",0.25*$K231*BE231/12,IF($M231="II",0.125*$K231*BE231/12,IF($M231="III",0.0625*$K231*BE231/12,IF($M231="IV",0.05*$K231*BE231/12,$K231))))))</f>
        <v>0</v>
      </c>
      <c r="DH231" s="399">
        <f t="shared" si="354"/>
        <v>0</v>
      </c>
      <c r="DI231" s="399">
        <f t="shared" si="355"/>
        <v>0</v>
      </c>
      <c r="DJ231" s="399">
        <f t="shared" ref="DJ231:DJ281" si="457">IF($E231&gt;=2021,0,IF($AE231-2020&lt;=0,DI231,IF($M231="I",0.25*$K231*BF231/12,IF($M231="II",0.125*$K231*BF231/12,IF($M231="III",0.0625*$K231*BF231/12,IF($M231="IV",0.05*$K231*BF231/12,$K231))))))</f>
        <v>0</v>
      </c>
      <c r="DK231" s="399">
        <f t="shared" si="350"/>
        <v>0</v>
      </c>
      <c r="DL231" s="399">
        <f t="shared" si="351"/>
        <v>0</v>
      </c>
      <c r="DM231" s="399">
        <f t="shared" si="347"/>
        <v>0</v>
      </c>
      <c r="DN231" s="399">
        <f t="shared" si="352"/>
        <v>0</v>
      </c>
      <c r="DO231" s="399">
        <f t="shared" ref="DO231:DO291" si="458">IF($E231&gt;=2022,$F231,$F231-DN231)</f>
        <v>0</v>
      </c>
      <c r="DP231" s="398"/>
      <c r="DQ231" s="399"/>
      <c r="DR231" s="399"/>
      <c r="DS231" s="399">
        <f t="shared" si="349"/>
        <v>0</v>
      </c>
      <c r="DT231" s="399">
        <f t="shared" si="357"/>
        <v>0</v>
      </c>
      <c r="DU231" s="399"/>
      <c r="DV231" s="411"/>
      <c r="DW231" s="645"/>
    </row>
    <row r="232" spans="1:127" ht="20.100000000000001" hidden="1" customHeight="1">
      <c r="A232" s="663">
        <f t="shared" si="348"/>
        <v>53</v>
      </c>
      <c r="B232" s="664" t="s">
        <v>380</v>
      </c>
      <c r="C232" s="385" t="s">
        <v>353</v>
      </c>
      <c r="D232" s="385" t="s">
        <v>218</v>
      </c>
      <c r="E232" s="385">
        <v>2003</v>
      </c>
      <c r="F232" s="386"/>
      <c r="G232" s="387">
        <f t="shared" si="358"/>
        <v>8</v>
      </c>
      <c r="H232" s="387">
        <f t="shared" si="359"/>
        <v>0</v>
      </c>
      <c r="I232" s="387">
        <f t="shared" si="360"/>
        <v>8</v>
      </c>
      <c r="J232" s="388">
        <f t="shared" si="361"/>
        <v>0</v>
      </c>
      <c r="K232" s="389">
        <f t="shared" si="362"/>
        <v>0</v>
      </c>
      <c r="L232" s="390">
        <f t="shared" si="363"/>
        <v>0.25</v>
      </c>
      <c r="M232" s="391" t="str">
        <f t="shared" si="364"/>
        <v>II</v>
      </c>
      <c r="N232" s="389">
        <f t="shared" si="365"/>
        <v>0</v>
      </c>
      <c r="O232" s="388">
        <f t="shared" si="366"/>
        <v>0</v>
      </c>
      <c r="P232" s="388">
        <f t="shared" si="367"/>
        <v>0</v>
      </c>
      <c r="Q232" s="392">
        <f t="shared" si="368"/>
        <v>0</v>
      </c>
      <c r="R232" s="393">
        <f t="shared" si="369"/>
        <v>0</v>
      </c>
      <c r="S232" s="393">
        <f t="shared" si="370"/>
        <v>0</v>
      </c>
      <c r="T232" s="392">
        <f t="shared" si="371"/>
        <v>0</v>
      </c>
      <c r="U232" s="393">
        <f t="shared" si="372"/>
        <v>0</v>
      </c>
      <c r="V232" s="393">
        <f t="shared" si="373"/>
        <v>0</v>
      </c>
      <c r="W232" s="392">
        <f t="shared" si="374"/>
        <v>0</v>
      </c>
      <c r="X232" s="393">
        <f t="shared" si="375"/>
        <v>0</v>
      </c>
      <c r="Y232" s="393">
        <f t="shared" si="376"/>
        <v>0</v>
      </c>
      <c r="Z232" s="392">
        <f t="shared" si="377"/>
        <v>0</v>
      </c>
      <c r="AA232" s="393">
        <f t="shared" si="378"/>
        <v>0</v>
      </c>
      <c r="AB232" s="393">
        <f t="shared" si="379"/>
        <v>0</v>
      </c>
      <c r="AC232" s="392">
        <f t="shared" si="380"/>
        <v>0</v>
      </c>
      <c r="AD232" s="393">
        <f t="shared" si="381"/>
        <v>0</v>
      </c>
      <c r="AE232" s="394">
        <f t="shared" si="8"/>
        <v>2010</v>
      </c>
      <c r="AF232" s="393">
        <f t="shared" si="382"/>
        <v>0</v>
      </c>
      <c r="AG232" s="392">
        <f t="shared" si="383"/>
        <v>0</v>
      </c>
      <c r="AH232" s="388">
        <f t="shared" si="384"/>
        <v>0</v>
      </c>
      <c r="AI232" s="395">
        <f t="shared" si="385"/>
        <v>0</v>
      </c>
      <c r="AJ232" s="396">
        <f t="shared" si="386"/>
        <v>0</v>
      </c>
      <c r="AK232" s="388">
        <f t="shared" si="387"/>
        <v>0</v>
      </c>
      <c r="AL232" s="397">
        <f t="shared" si="388"/>
        <v>1</v>
      </c>
      <c r="AM232" s="393">
        <f t="shared" si="389"/>
        <v>12</v>
      </c>
      <c r="AN232" s="393">
        <f t="shared" si="390"/>
        <v>12</v>
      </c>
      <c r="AO232" s="393">
        <f t="shared" si="391"/>
        <v>12</v>
      </c>
      <c r="AP232" s="393">
        <f t="shared" si="392"/>
        <v>12</v>
      </c>
      <c r="AQ232" s="393">
        <f t="shared" si="393"/>
        <v>12</v>
      </c>
      <c r="AR232" s="393">
        <f t="shared" si="394"/>
        <v>12</v>
      </c>
      <c r="AS232" s="393">
        <f t="shared" si="395"/>
        <v>12</v>
      </c>
      <c r="AT232" s="393">
        <f t="shared" si="396"/>
        <v>12</v>
      </c>
      <c r="AU232" s="393">
        <f t="shared" si="397"/>
        <v>12</v>
      </c>
      <c r="AV232" s="393">
        <f t="shared" si="398"/>
        <v>12</v>
      </c>
      <c r="AW232" s="393">
        <f t="shared" si="399"/>
        <v>12</v>
      </c>
      <c r="AX232" s="393">
        <f t="shared" si="400"/>
        <v>12</v>
      </c>
      <c r="AY232" s="393">
        <f t="shared" si="401"/>
        <v>12</v>
      </c>
      <c r="AZ232" s="393">
        <f t="shared" si="402"/>
        <v>12</v>
      </c>
      <c r="BA232" s="393">
        <f t="shared" si="403"/>
        <v>12</v>
      </c>
      <c r="BB232" s="393">
        <f t="shared" si="404"/>
        <v>12</v>
      </c>
      <c r="BC232" s="393">
        <f t="shared" si="405"/>
        <v>12</v>
      </c>
      <c r="BD232" s="393">
        <f t="shared" si="356"/>
        <v>12</v>
      </c>
      <c r="BE232" s="393">
        <f t="shared" si="406"/>
        <v>12</v>
      </c>
      <c r="BF232" s="393">
        <f t="shared" si="407"/>
        <v>12</v>
      </c>
      <c r="BG232" s="393">
        <f t="shared" si="408"/>
        <v>12</v>
      </c>
      <c r="BH232" s="398">
        <f t="shared" si="409"/>
        <v>0</v>
      </c>
      <c r="BI232" s="398">
        <f t="shared" si="410"/>
        <v>0</v>
      </c>
      <c r="BJ232" s="398">
        <f t="shared" si="411"/>
        <v>0</v>
      </c>
      <c r="BK232" s="398">
        <f t="shared" si="412"/>
        <v>0</v>
      </c>
      <c r="BL232" s="398">
        <f t="shared" si="413"/>
        <v>0</v>
      </c>
      <c r="BM232" s="387">
        <f t="shared" si="414"/>
        <v>0</v>
      </c>
      <c r="BN232" s="398">
        <f t="shared" si="415"/>
        <v>0</v>
      </c>
      <c r="BO232" s="398">
        <f t="shared" si="416"/>
        <v>0</v>
      </c>
      <c r="BP232" s="398">
        <f t="shared" si="417"/>
        <v>0</v>
      </c>
      <c r="BQ232" s="398">
        <f t="shared" si="418"/>
        <v>0</v>
      </c>
      <c r="BR232" s="398">
        <f t="shared" si="419"/>
        <v>0</v>
      </c>
      <c r="BS232" s="398">
        <f t="shared" si="420"/>
        <v>0</v>
      </c>
      <c r="BT232" s="398">
        <f t="shared" si="421"/>
        <v>0</v>
      </c>
      <c r="BU232" s="398">
        <f t="shared" si="422"/>
        <v>0</v>
      </c>
      <c r="BV232" s="398">
        <f t="shared" si="423"/>
        <v>0</v>
      </c>
      <c r="BW232" s="398">
        <f t="shared" si="424"/>
        <v>0</v>
      </c>
      <c r="BX232" s="398">
        <f t="shared" si="425"/>
        <v>0</v>
      </c>
      <c r="BY232" s="398">
        <f t="shared" si="426"/>
        <v>0</v>
      </c>
      <c r="BZ232" s="398">
        <f t="shared" si="427"/>
        <v>0</v>
      </c>
      <c r="CA232" s="398">
        <f t="shared" si="428"/>
        <v>0</v>
      </c>
      <c r="CB232" s="398">
        <f t="shared" si="429"/>
        <v>0</v>
      </c>
      <c r="CC232" s="398">
        <f t="shared" si="430"/>
        <v>0</v>
      </c>
      <c r="CD232" s="398">
        <f t="shared" si="431"/>
        <v>0</v>
      </c>
      <c r="CE232" s="398">
        <f t="shared" si="432"/>
        <v>0</v>
      </c>
      <c r="CF232" s="398">
        <f t="shared" si="433"/>
        <v>0</v>
      </c>
      <c r="CG232" s="398">
        <f t="shared" si="434"/>
        <v>0</v>
      </c>
      <c r="CH232" s="398">
        <f t="shared" si="435"/>
        <v>0</v>
      </c>
      <c r="CI232" s="398">
        <f t="shared" si="436"/>
        <v>0</v>
      </c>
      <c r="CJ232" s="399"/>
      <c r="CK232" s="400" t="s">
        <v>339</v>
      </c>
      <c r="CL232" s="399">
        <f t="shared" si="437"/>
        <v>0</v>
      </c>
      <c r="CM232" s="399">
        <f t="shared" si="438"/>
        <v>0</v>
      </c>
      <c r="CN232" s="399">
        <f t="shared" si="439"/>
        <v>0</v>
      </c>
      <c r="CO232" s="399">
        <f t="shared" si="440"/>
        <v>0</v>
      </c>
      <c r="CP232" s="399">
        <f t="shared" si="441"/>
        <v>0</v>
      </c>
      <c r="CQ232" s="399">
        <f t="shared" si="442"/>
        <v>0</v>
      </c>
      <c r="CR232" s="399">
        <f t="shared" si="443"/>
        <v>0</v>
      </c>
      <c r="CS232" s="399">
        <f t="shared" si="444"/>
        <v>0</v>
      </c>
      <c r="CT232" s="399">
        <f t="shared" si="445"/>
        <v>0</v>
      </c>
      <c r="CU232" s="399">
        <f t="shared" si="446"/>
        <v>0</v>
      </c>
      <c r="CV232" s="399">
        <f t="shared" si="447"/>
        <v>0</v>
      </c>
      <c r="CW232" s="399">
        <f t="shared" si="448"/>
        <v>0</v>
      </c>
      <c r="CX232" s="399">
        <f t="shared" si="449"/>
        <v>0</v>
      </c>
      <c r="CY232" s="399">
        <f t="shared" si="450"/>
        <v>0</v>
      </c>
      <c r="CZ232" s="399">
        <f t="shared" si="451"/>
        <v>0</v>
      </c>
      <c r="DA232" s="399">
        <f t="shared" si="452"/>
        <v>0</v>
      </c>
      <c r="DB232" s="399">
        <f t="shared" si="453"/>
        <v>0</v>
      </c>
      <c r="DC232" s="399">
        <f t="shared" si="454"/>
        <v>0</v>
      </c>
      <c r="DD232" s="399">
        <f t="shared" si="455"/>
        <v>0</v>
      </c>
      <c r="DE232" s="399">
        <f>DB232+DD232</f>
        <v>0</v>
      </c>
      <c r="DF232" s="399">
        <f t="shared" si="353"/>
        <v>0</v>
      </c>
      <c r="DG232" s="399">
        <f t="shared" si="456"/>
        <v>0</v>
      </c>
      <c r="DH232" s="399">
        <f t="shared" si="354"/>
        <v>0</v>
      </c>
      <c r="DI232" s="399">
        <f t="shared" si="355"/>
        <v>0</v>
      </c>
      <c r="DJ232" s="399">
        <f t="shared" si="457"/>
        <v>0</v>
      </c>
      <c r="DK232" s="399">
        <f t="shared" si="350"/>
        <v>0</v>
      </c>
      <c r="DL232" s="399">
        <f t="shared" si="351"/>
        <v>0</v>
      </c>
      <c r="DM232" s="399">
        <f t="shared" si="347"/>
        <v>0</v>
      </c>
      <c r="DN232" s="399">
        <f t="shared" si="352"/>
        <v>0</v>
      </c>
      <c r="DO232" s="399">
        <f t="shared" si="458"/>
        <v>0</v>
      </c>
      <c r="DP232" s="398"/>
      <c r="DQ232" s="399"/>
      <c r="DR232" s="399"/>
      <c r="DS232" s="399">
        <f t="shared" si="349"/>
        <v>0</v>
      </c>
      <c r="DT232" s="399">
        <f t="shared" si="357"/>
        <v>0</v>
      </c>
      <c r="DU232" s="399"/>
      <c r="DV232" s="411"/>
      <c r="DW232" s="645"/>
    </row>
    <row r="233" spans="1:127" ht="20.100000000000001" hidden="1" customHeight="1">
      <c r="A233" s="663">
        <f t="shared" si="348"/>
        <v>54</v>
      </c>
      <c r="B233" s="664" t="s">
        <v>380</v>
      </c>
      <c r="C233" s="385" t="s">
        <v>353</v>
      </c>
      <c r="D233" s="385" t="s">
        <v>218</v>
      </c>
      <c r="E233" s="385">
        <v>2003</v>
      </c>
      <c r="F233" s="386"/>
      <c r="G233" s="387">
        <f t="shared" si="358"/>
        <v>8</v>
      </c>
      <c r="H233" s="387">
        <f t="shared" si="359"/>
        <v>0</v>
      </c>
      <c r="I233" s="387">
        <f t="shared" si="360"/>
        <v>8</v>
      </c>
      <c r="J233" s="388">
        <f t="shared" si="361"/>
        <v>0</v>
      </c>
      <c r="K233" s="389">
        <f t="shared" si="362"/>
        <v>0</v>
      </c>
      <c r="L233" s="390">
        <f t="shared" si="363"/>
        <v>0.25</v>
      </c>
      <c r="M233" s="391" t="str">
        <f t="shared" si="364"/>
        <v>II</v>
      </c>
      <c r="N233" s="389">
        <f t="shared" si="365"/>
        <v>0</v>
      </c>
      <c r="O233" s="388">
        <f t="shared" si="366"/>
        <v>0</v>
      </c>
      <c r="P233" s="388">
        <f t="shared" si="367"/>
        <v>0</v>
      </c>
      <c r="Q233" s="392">
        <f t="shared" si="368"/>
        <v>0</v>
      </c>
      <c r="R233" s="393">
        <f t="shared" si="369"/>
        <v>0</v>
      </c>
      <c r="S233" s="393">
        <f t="shared" si="370"/>
        <v>0</v>
      </c>
      <c r="T233" s="392">
        <f t="shared" si="371"/>
        <v>0</v>
      </c>
      <c r="U233" s="393">
        <f t="shared" si="372"/>
        <v>0</v>
      </c>
      <c r="V233" s="393">
        <f t="shared" si="373"/>
        <v>0</v>
      </c>
      <c r="W233" s="392">
        <f t="shared" si="374"/>
        <v>0</v>
      </c>
      <c r="X233" s="393">
        <f t="shared" si="375"/>
        <v>0</v>
      </c>
      <c r="Y233" s="393">
        <f t="shared" si="376"/>
        <v>0</v>
      </c>
      <c r="Z233" s="392">
        <f t="shared" si="377"/>
        <v>0</v>
      </c>
      <c r="AA233" s="393">
        <f t="shared" si="378"/>
        <v>0</v>
      </c>
      <c r="AB233" s="393">
        <f t="shared" si="379"/>
        <v>0</v>
      </c>
      <c r="AC233" s="392">
        <f t="shared" si="380"/>
        <v>0</v>
      </c>
      <c r="AD233" s="393">
        <f t="shared" si="381"/>
        <v>0</v>
      </c>
      <c r="AE233" s="394">
        <f t="shared" si="8"/>
        <v>2010</v>
      </c>
      <c r="AF233" s="393">
        <f t="shared" si="382"/>
        <v>0</v>
      </c>
      <c r="AG233" s="392">
        <f t="shared" si="383"/>
        <v>0</v>
      </c>
      <c r="AH233" s="388">
        <f t="shared" si="384"/>
        <v>0</v>
      </c>
      <c r="AI233" s="395">
        <f t="shared" si="385"/>
        <v>0</v>
      </c>
      <c r="AJ233" s="396">
        <f t="shared" si="386"/>
        <v>0</v>
      </c>
      <c r="AK233" s="388">
        <f t="shared" si="387"/>
        <v>0</v>
      </c>
      <c r="AL233" s="397">
        <f t="shared" si="388"/>
        <v>1</v>
      </c>
      <c r="AM233" s="393">
        <f t="shared" si="389"/>
        <v>12</v>
      </c>
      <c r="AN233" s="393">
        <f t="shared" si="390"/>
        <v>12</v>
      </c>
      <c r="AO233" s="393">
        <f t="shared" si="391"/>
        <v>12</v>
      </c>
      <c r="AP233" s="393">
        <f t="shared" si="392"/>
        <v>12</v>
      </c>
      <c r="AQ233" s="393">
        <f t="shared" si="393"/>
        <v>12</v>
      </c>
      <c r="AR233" s="393">
        <f t="shared" si="394"/>
        <v>12</v>
      </c>
      <c r="AS233" s="393">
        <f t="shared" si="395"/>
        <v>12</v>
      </c>
      <c r="AT233" s="393">
        <f t="shared" si="396"/>
        <v>12</v>
      </c>
      <c r="AU233" s="393">
        <f t="shared" si="397"/>
        <v>12</v>
      </c>
      <c r="AV233" s="393">
        <f t="shared" si="398"/>
        <v>12</v>
      </c>
      <c r="AW233" s="393">
        <f t="shared" si="399"/>
        <v>12</v>
      </c>
      <c r="AX233" s="393">
        <f t="shared" si="400"/>
        <v>12</v>
      </c>
      <c r="AY233" s="393">
        <f t="shared" si="401"/>
        <v>12</v>
      </c>
      <c r="AZ233" s="393">
        <f t="shared" si="402"/>
        <v>12</v>
      </c>
      <c r="BA233" s="393">
        <f t="shared" si="403"/>
        <v>12</v>
      </c>
      <c r="BB233" s="393">
        <f t="shared" si="404"/>
        <v>12</v>
      </c>
      <c r="BC233" s="393">
        <f t="shared" si="405"/>
        <v>12</v>
      </c>
      <c r="BD233" s="393">
        <f t="shared" si="356"/>
        <v>12</v>
      </c>
      <c r="BE233" s="393">
        <f t="shared" si="406"/>
        <v>12</v>
      </c>
      <c r="BF233" s="393">
        <f t="shared" si="407"/>
        <v>12</v>
      </c>
      <c r="BG233" s="393">
        <f t="shared" si="408"/>
        <v>12</v>
      </c>
      <c r="BH233" s="398">
        <f t="shared" si="409"/>
        <v>0</v>
      </c>
      <c r="BI233" s="398">
        <f t="shared" si="410"/>
        <v>0</v>
      </c>
      <c r="BJ233" s="398">
        <f t="shared" si="411"/>
        <v>0</v>
      </c>
      <c r="BK233" s="398">
        <f t="shared" si="412"/>
        <v>0</v>
      </c>
      <c r="BL233" s="398">
        <f t="shared" si="413"/>
        <v>0</v>
      </c>
      <c r="BM233" s="387">
        <f t="shared" si="414"/>
        <v>0</v>
      </c>
      <c r="BN233" s="398">
        <f t="shared" si="415"/>
        <v>0</v>
      </c>
      <c r="BO233" s="398">
        <f t="shared" si="416"/>
        <v>0</v>
      </c>
      <c r="BP233" s="398">
        <f t="shared" si="417"/>
        <v>0</v>
      </c>
      <c r="BQ233" s="398">
        <f t="shared" si="418"/>
        <v>0</v>
      </c>
      <c r="BR233" s="398">
        <f t="shared" si="419"/>
        <v>0</v>
      </c>
      <c r="BS233" s="398">
        <f t="shared" si="420"/>
        <v>0</v>
      </c>
      <c r="BT233" s="398">
        <f t="shared" si="421"/>
        <v>0</v>
      </c>
      <c r="BU233" s="398">
        <f t="shared" si="422"/>
        <v>0</v>
      </c>
      <c r="BV233" s="398">
        <f t="shared" si="423"/>
        <v>0</v>
      </c>
      <c r="BW233" s="398">
        <f t="shared" si="424"/>
        <v>0</v>
      </c>
      <c r="BX233" s="398">
        <f t="shared" si="425"/>
        <v>0</v>
      </c>
      <c r="BY233" s="398">
        <f t="shared" si="426"/>
        <v>0</v>
      </c>
      <c r="BZ233" s="398">
        <f t="shared" si="427"/>
        <v>0</v>
      </c>
      <c r="CA233" s="398">
        <f t="shared" si="428"/>
        <v>0</v>
      </c>
      <c r="CB233" s="398">
        <f t="shared" si="429"/>
        <v>0</v>
      </c>
      <c r="CC233" s="398">
        <f t="shared" si="430"/>
        <v>0</v>
      </c>
      <c r="CD233" s="398">
        <f t="shared" si="431"/>
        <v>0</v>
      </c>
      <c r="CE233" s="398">
        <f t="shared" si="432"/>
        <v>0</v>
      </c>
      <c r="CF233" s="398">
        <f t="shared" si="433"/>
        <v>0</v>
      </c>
      <c r="CG233" s="398">
        <f t="shared" si="434"/>
        <v>0</v>
      </c>
      <c r="CH233" s="398">
        <f t="shared" si="435"/>
        <v>0</v>
      </c>
      <c r="CI233" s="398">
        <f t="shared" si="436"/>
        <v>0</v>
      </c>
      <c r="CJ233" s="399"/>
      <c r="CK233" s="400" t="s">
        <v>339</v>
      </c>
      <c r="CL233" s="399">
        <f t="shared" si="437"/>
        <v>0</v>
      </c>
      <c r="CM233" s="399">
        <f t="shared" si="438"/>
        <v>0</v>
      </c>
      <c r="CN233" s="399">
        <f t="shared" si="439"/>
        <v>0</v>
      </c>
      <c r="CO233" s="399">
        <f t="shared" si="440"/>
        <v>0</v>
      </c>
      <c r="CP233" s="399">
        <f t="shared" si="441"/>
        <v>0</v>
      </c>
      <c r="CQ233" s="399">
        <f t="shared" si="442"/>
        <v>0</v>
      </c>
      <c r="CR233" s="399">
        <f t="shared" si="443"/>
        <v>0</v>
      </c>
      <c r="CS233" s="399">
        <f t="shared" si="444"/>
        <v>0</v>
      </c>
      <c r="CT233" s="399">
        <f t="shared" si="445"/>
        <v>0</v>
      </c>
      <c r="CU233" s="399">
        <f t="shared" si="446"/>
        <v>0</v>
      </c>
      <c r="CV233" s="399">
        <f t="shared" si="447"/>
        <v>0</v>
      </c>
      <c r="CW233" s="399">
        <f t="shared" si="448"/>
        <v>0</v>
      </c>
      <c r="CX233" s="399">
        <f t="shared" si="449"/>
        <v>0</v>
      </c>
      <c r="CY233" s="399">
        <f t="shared" si="450"/>
        <v>0</v>
      </c>
      <c r="CZ233" s="399">
        <f t="shared" si="451"/>
        <v>0</v>
      </c>
      <c r="DA233" s="399">
        <f t="shared" si="452"/>
        <v>0</v>
      </c>
      <c r="DB233" s="399">
        <f t="shared" si="453"/>
        <v>0</v>
      </c>
      <c r="DC233" s="399">
        <f t="shared" si="454"/>
        <v>0</v>
      </c>
      <c r="DD233" s="399">
        <f t="shared" si="455"/>
        <v>0</v>
      </c>
      <c r="DE233" s="399">
        <f>DB233+DD233</f>
        <v>0</v>
      </c>
      <c r="DF233" s="399">
        <f t="shared" si="353"/>
        <v>0</v>
      </c>
      <c r="DG233" s="399">
        <f t="shared" si="456"/>
        <v>0</v>
      </c>
      <c r="DH233" s="399">
        <f t="shared" si="354"/>
        <v>0</v>
      </c>
      <c r="DI233" s="399">
        <f t="shared" si="355"/>
        <v>0</v>
      </c>
      <c r="DJ233" s="399">
        <f t="shared" si="457"/>
        <v>0</v>
      </c>
      <c r="DK233" s="399">
        <f t="shared" si="350"/>
        <v>0</v>
      </c>
      <c r="DL233" s="399">
        <f t="shared" si="351"/>
        <v>0</v>
      </c>
      <c r="DM233" s="399">
        <f t="shared" ref="DM233:DM291" si="459">IF($E233&gt;=2022,0,IF($AE233-2021&lt;=0,DL233,IF($M233="I",0.25*$K233*BG233/12,IF($M233="II",0.125*$K233*BG233/12,IF($M233="III",0.0625*$K233*BG233/12,IF($M233="IV",0.05*$K233*BG233/12,$K233))))))</f>
        <v>0</v>
      </c>
      <c r="DN233" s="399">
        <f t="shared" si="352"/>
        <v>0</v>
      </c>
      <c r="DO233" s="399">
        <f t="shared" si="458"/>
        <v>0</v>
      </c>
      <c r="DP233" s="398"/>
      <c r="DQ233" s="399"/>
      <c r="DR233" s="399"/>
      <c r="DS233" s="399">
        <f t="shared" si="349"/>
        <v>0</v>
      </c>
      <c r="DT233" s="399">
        <f t="shared" si="357"/>
        <v>0</v>
      </c>
      <c r="DU233" s="399"/>
      <c r="DV233" s="411"/>
      <c r="DW233" s="645"/>
    </row>
    <row r="234" spans="1:127" ht="20.100000000000001" hidden="1" customHeight="1">
      <c r="A234" s="663">
        <f t="shared" si="348"/>
        <v>55</v>
      </c>
      <c r="B234" s="664" t="s">
        <v>380</v>
      </c>
      <c r="C234" s="385" t="s">
        <v>353</v>
      </c>
      <c r="D234" s="385" t="s">
        <v>218</v>
      </c>
      <c r="E234" s="385">
        <v>2004</v>
      </c>
      <c r="F234" s="386"/>
      <c r="G234" s="387">
        <f t="shared" si="358"/>
        <v>8</v>
      </c>
      <c r="H234" s="387">
        <f t="shared" si="359"/>
        <v>0</v>
      </c>
      <c r="I234" s="387">
        <f t="shared" si="360"/>
        <v>8</v>
      </c>
      <c r="J234" s="388">
        <f t="shared" si="361"/>
        <v>0</v>
      </c>
      <c r="K234" s="389">
        <f t="shared" si="362"/>
        <v>0</v>
      </c>
      <c r="L234" s="390">
        <f t="shared" si="363"/>
        <v>0.25</v>
      </c>
      <c r="M234" s="391" t="str">
        <f t="shared" si="364"/>
        <v>II</v>
      </c>
      <c r="N234" s="389">
        <f t="shared" si="365"/>
        <v>0</v>
      </c>
      <c r="O234" s="388">
        <f t="shared" si="366"/>
        <v>0</v>
      </c>
      <c r="P234" s="388">
        <f t="shared" si="367"/>
        <v>0</v>
      </c>
      <c r="Q234" s="392">
        <f t="shared" si="368"/>
        <v>0</v>
      </c>
      <c r="R234" s="393">
        <f t="shared" si="369"/>
        <v>0</v>
      </c>
      <c r="S234" s="393">
        <f t="shared" si="370"/>
        <v>0</v>
      </c>
      <c r="T234" s="392">
        <f t="shared" si="371"/>
        <v>0</v>
      </c>
      <c r="U234" s="393">
        <f t="shared" si="372"/>
        <v>0</v>
      </c>
      <c r="V234" s="393">
        <f t="shared" si="373"/>
        <v>0</v>
      </c>
      <c r="W234" s="392">
        <f t="shared" si="374"/>
        <v>0</v>
      </c>
      <c r="X234" s="393">
        <f t="shared" si="375"/>
        <v>0</v>
      </c>
      <c r="Y234" s="393">
        <f t="shared" si="376"/>
        <v>0</v>
      </c>
      <c r="Z234" s="392">
        <f t="shared" si="377"/>
        <v>0</v>
      </c>
      <c r="AA234" s="393">
        <f t="shared" si="378"/>
        <v>0</v>
      </c>
      <c r="AB234" s="393">
        <f t="shared" si="379"/>
        <v>0</v>
      </c>
      <c r="AC234" s="392">
        <f t="shared" si="380"/>
        <v>0</v>
      </c>
      <c r="AD234" s="393">
        <f t="shared" si="381"/>
        <v>0</v>
      </c>
      <c r="AE234" s="394">
        <f t="shared" si="8"/>
        <v>2011</v>
      </c>
      <c r="AF234" s="393">
        <f t="shared" si="382"/>
        <v>0</v>
      </c>
      <c r="AG234" s="392">
        <f t="shared" si="383"/>
        <v>0</v>
      </c>
      <c r="AH234" s="388">
        <f t="shared" si="384"/>
        <v>0</v>
      </c>
      <c r="AI234" s="395">
        <f t="shared" si="385"/>
        <v>0</v>
      </c>
      <c r="AJ234" s="396">
        <f t="shared" si="386"/>
        <v>0</v>
      </c>
      <c r="AK234" s="388">
        <f t="shared" si="387"/>
        <v>0</v>
      </c>
      <c r="AL234" s="397">
        <f t="shared" si="388"/>
        <v>1</v>
      </c>
      <c r="AM234" s="393">
        <f t="shared" si="389"/>
        <v>12</v>
      </c>
      <c r="AN234" s="393">
        <f t="shared" si="390"/>
        <v>12</v>
      </c>
      <c r="AO234" s="393">
        <f t="shared" si="391"/>
        <v>12</v>
      </c>
      <c r="AP234" s="393">
        <f t="shared" si="392"/>
        <v>12</v>
      </c>
      <c r="AQ234" s="393">
        <f t="shared" si="393"/>
        <v>12</v>
      </c>
      <c r="AR234" s="393">
        <f t="shared" si="394"/>
        <v>12</v>
      </c>
      <c r="AS234" s="393">
        <f t="shared" si="395"/>
        <v>12</v>
      </c>
      <c r="AT234" s="393">
        <f t="shared" si="396"/>
        <v>12</v>
      </c>
      <c r="AU234" s="393">
        <f t="shared" si="397"/>
        <v>12</v>
      </c>
      <c r="AV234" s="393">
        <f t="shared" si="398"/>
        <v>12</v>
      </c>
      <c r="AW234" s="393">
        <f t="shared" si="399"/>
        <v>12</v>
      </c>
      <c r="AX234" s="393">
        <f t="shared" si="400"/>
        <v>12</v>
      </c>
      <c r="AY234" s="393">
        <f t="shared" si="401"/>
        <v>12</v>
      </c>
      <c r="AZ234" s="393">
        <f t="shared" si="402"/>
        <v>12</v>
      </c>
      <c r="BA234" s="393">
        <f t="shared" si="403"/>
        <v>12</v>
      </c>
      <c r="BB234" s="393">
        <f t="shared" si="404"/>
        <v>12</v>
      </c>
      <c r="BC234" s="393">
        <f t="shared" si="405"/>
        <v>12</v>
      </c>
      <c r="BD234" s="393">
        <f t="shared" si="356"/>
        <v>12</v>
      </c>
      <c r="BE234" s="393">
        <f t="shared" si="406"/>
        <v>12</v>
      </c>
      <c r="BF234" s="393">
        <f t="shared" si="407"/>
        <v>12</v>
      </c>
      <c r="BG234" s="393">
        <f t="shared" si="408"/>
        <v>12</v>
      </c>
      <c r="BH234" s="398">
        <f t="shared" si="409"/>
        <v>0</v>
      </c>
      <c r="BI234" s="398">
        <f t="shared" si="410"/>
        <v>0</v>
      </c>
      <c r="BJ234" s="398">
        <f t="shared" si="411"/>
        <v>0</v>
      </c>
      <c r="BK234" s="398">
        <f t="shared" si="412"/>
        <v>0</v>
      </c>
      <c r="BL234" s="398">
        <f t="shared" si="413"/>
        <v>0</v>
      </c>
      <c r="BM234" s="387">
        <f t="shared" si="414"/>
        <v>0</v>
      </c>
      <c r="BN234" s="398">
        <f t="shared" si="415"/>
        <v>0</v>
      </c>
      <c r="BO234" s="398">
        <f t="shared" si="416"/>
        <v>0</v>
      </c>
      <c r="BP234" s="398">
        <f t="shared" si="417"/>
        <v>0</v>
      </c>
      <c r="BQ234" s="398">
        <f t="shared" si="418"/>
        <v>0</v>
      </c>
      <c r="BR234" s="398">
        <f t="shared" si="419"/>
        <v>0</v>
      </c>
      <c r="BS234" s="398">
        <f t="shared" si="420"/>
        <v>0</v>
      </c>
      <c r="BT234" s="398">
        <f t="shared" si="421"/>
        <v>0</v>
      </c>
      <c r="BU234" s="398">
        <f t="shared" si="422"/>
        <v>0</v>
      </c>
      <c r="BV234" s="398">
        <f t="shared" si="423"/>
        <v>0</v>
      </c>
      <c r="BW234" s="398">
        <f t="shared" si="424"/>
        <v>0</v>
      </c>
      <c r="BX234" s="398">
        <f t="shared" si="425"/>
        <v>0</v>
      </c>
      <c r="BY234" s="398">
        <f t="shared" si="426"/>
        <v>0</v>
      </c>
      <c r="BZ234" s="398">
        <f t="shared" si="427"/>
        <v>0</v>
      </c>
      <c r="CA234" s="398">
        <f t="shared" si="428"/>
        <v>0</v>
      </c>
      <c r="CB234" s="398">
        <f t="shared" si="429"/>
        <v>0</v>
      </c>
      <c r="CC234" s="398">
        <f t="shared" si="430"/>
        <v>0</v>
      </c>
      <c r="CD234" s="398">
        <f t="shared" si="431"/>
        <v>0</v>
      </c>
      <c r="CE234" s="398">
        <f t="shared" si="432"/>
        <v>0</v>
      </c>
      <c r="CF234" s="398">
        <f t="shared" si="433"/>
        <v>0</v>
      </c>
      <c r="CG234" s="398">
        <f t="shared" si="434"/>
        <v>0</v>
      </c>
      <c r="CH234" s="398">
        <f t="shared" si="435"/>
        <v>0</v>
      </c>
      <c r="CI234" s="398">
        <f t="shared" si="436"/>
        <v>0</v>
      </c>
      <c r="CJ234" s="399"/>
      <c r="CK234" s="400" t="s">
        <v>339</v>
      </c>
      <c r="CL234" s="399">
        <f t="shared" si="437"/>
        <v>0</v>
      </c>
      <c r="CM234" s="399">
        <f t="shared" si="438"/>
        <v>0</v>
      </c>
      <c r="CN234" s="399">
        <f t="shared" si="439"/>
        <v>0</v>
      </c>
      <c r="CO234" s="399">
        <f t="shared" si="440"/>
        <v>0</v>
      </c>
      <c r="CP234" s="399">
        <f t="shared" si="441"/>
        <v>0</v>
      </c>
      <c r="CQ234" s="399">
        <f t="shared" si="442"/>
        <v>0</v>
      </c>
      <c r="CR234" s="399">
        <f t="shared" si="443"/>
        <v>0</v>
      </c>
      <c r="CS234" s="399">
        <f t="shared" si="444"/>
        <v>0</v>
      </c>
      <c r="CT234" s="399">
        <f t="shared" si="445"/>
        <v>0</v>
      </c>
      <c r="CU234" s="399">
        <f t="shared" si="446"/>
        <v>0</v>
      </c>
      <c r="CV234" s="399">
        <f t="shared" si="447"/>
        <v>0</v>
      </c>
      <c r="CW234" s="399">
        <f t="shared" si="448"/>
        <v>0</v>
      </c>
      <c r="CX234" s="399">
        <f t="shared" si="449"/>
        <v>0</v>
      </c>
      <c r="CY234" s="399">
        <f t="shared" si="450"/>
        <v>0</v>
      </c>
      <c r="CZ234" s="399">
        <f t="shared" si="451"/>
        <v>0</v>
      </c>
      <c r="DA234" s="399">
        <f t="shared" si="452"/>
        <v>0</v>
      </c>
      <c r="DB234" s="399">
        <f t="shared" si="453"/>
        <v>0</v>
      </c>
      <c r="DC234" s="399">
        <f t="shared" si="454"/>
        <v>0</v>
      </c>
      <c r="DD234" s="399">
        <f t="shared" si="455"/>
        <v>0</v>
      </c>
      <c r="DE234" s="399">
        <f>DB234+DD234</f>
        <v>0</v>
      </c>
      <c r="DF234" s="399">
        <f t="shared" si="353"/>
        <v>0</v>
      </c>
      <c r="DG234" s="399">
        <f t="shared" si="456"/>
        <v>0</v>
      </c>
      <c r="DH234" s="399">
        <f t="shared" si="354"/>
        <v>0</v>
      </c>
      <c r="DI234" s="399">
        <f t="shared" si="355"/>
        <v>0</v>
      </c>
      <c r="DJ234" s="399">
        <f t="shared" si="457"/>
        <v>0</v>
      </c>
      <c r="DK234" s="399">
        <f t="shared" si="350"/>
        <v>0</v>
      </c>
      <c r="DL234" s="399">
        <f t="shared" si="351"/>
        <v>0</v>
      </c>
      <c r="DM234" s="399">
        <f t="shared" si="459"/>
        <v>0</v>
      </c>
      <c r="DN234" s="399">
        <f t="shared" si="352"/>
        <v>0</v>
      </c>
      <c r="DO234" s="399">
        <f t="shared" si="458"/>
        <v>0</v>
      </c>
      <c r="DP234" s="398"/>
      <c r="DQ234" s="399"/>
      <c r="DR234" s="399"/>
      <c r="DS234" s="399">
        <f t="shared" si="349"/>
        <v>0</v>
      </c>
      <c r="DT234" s="399">
        <f t="shared" si="357"/>
        <v>0</v>
      </c>
      <c r="DU234" s="399"/>
      <c r="DV234" s="411"/>
      <c r="DW234" s="645"/>
    </row>
    <row r="235" spans="1:127" ht="20.100000000000001" hidden="1" customHeight="1">
      <c r="A235" s="663">
        <f t="shared" si="348"/>
        <v>56</v>
      </c>
      <c r="B235" s="664" t="s">
        <v>380</v>
      </c>
      <c r="C235" s="385" t="s">
        <v>353</v>
      </c>
      <c r="D235" s="385" t="s">
        <v>218</v>
      </c>
      <c r="E235" s="385">
        <v>2004</v>
      </c>
      <c r="F235" s="386"/>
      <c r="G235" s="387">
        <f t="shared" si="358"/>
        <v>8</v>
      </c>
      <c r="H235" s="387">
        <f t="shared" si="359"/>
        <v>0</v>
      </c>
      <c r="I235" s="387">
        <f t="shared" si="360"/>
        <v>8</v>
      </c>
      <c r="J235" s="388">
        <f t="shared" si="361"/>
        <v>0</v>
      </c>
      <c r="K235" s="389">
        <f t="shared" si="362"/>
        <v>0</v>
      </c>
      <c r="L235" s="390">
        <f t="shared" si="363"/>
        <v>0.25</v>
      </c>
      <c r="M235" s="391" t="str">
        <f t="shared" si="364"/>
        <v>II</v>
      </c>
      <c r="N235" s="389">
        <f t="shared" si="365"/>
        <v>0</v>
      </c>
      <c r="O235" s="388">
        <f t="shared" si="366"/>
        <v>0</v>
      </c>
      <c r="P235" s="388">
        <f t="shared" si="367"/>
        <v>0</v>
      </c>
      <c r="Q235" s="392">
        <f t="shared" si="368"/>
        <v>0</v>
      </c>
      <c r="R235" s="393">
        <f t="shared" si="369"/>
        <v>0</v>
      </c>
      <c r="S235" s="393">
        <f t="shared" si="370"/>
        <v>0</v>
      </c>
      <c r="T235" s="392">
        <f t="shared" si="371"/>
        <v>0</v>
      </c>
      <c r="U235" s="393">
        <f t="shared" si="372"/>
        <v>0</v>
      </c>
      <c r="V235" s="393">
        <f t="shared" si="373"/>
        <v>0</v>
      </c>
      <c r="W235" s="392">
        <f t="shared" si="374"/>
        <v>0</v>
      </c>
      <c r="X235" s="393">
        <f t="shared" si="375"/>
        <v>0</v>
      </c>
      <c r="Y235" s="393">
        <f t="shared" si="376"/>
        <v>0</v>
      </c>
      <c r="Z235" s="392">
        <f t="shared" si="377"/>
        <v>0</v>
      </c>
      <c r="AA235" s="393">
        <f t="shared" si="378"/>
        <v>0</v>
      </c>
      <c r="AB235" s="393">
        <f t="shared" si="379"/>
        <v>0</v>
      </c>
      <c r="AC235" s="392">
        <f t="shared" si="380"/>
        <v>0</v>
      </c>
      <c r="AD235" s="393">
        <f t="shared" si="381"/>
        <v>0</v>
      </c>
      <c r="AE235" s="394">
        <f t="shared" si="8"/>
        <v>2011</v>
      </c>
      <c r="AF235" s="393">
        <f t="shared" si="382"/>
        <v>0</v>
      </c>
      <c r="AG235" s="392">
        <f t="shared" si="383"/>
        <v>0</v>
      </c>
      <c r="AH235" s="388">
        <f t="shared" si="384"/>
        <v>0</v>
      </c>
      <c r="AI235" s="395">
        <f t="shared" si="385"/>
        <v>0</v>
      </c>
      <c r="AJ235" s="396">
        <f t="shared" si="386"/>
        <v>0</v>
      </c>
      <c r="AK235" s="388">
        <f t="shared" si="387"/>
        <v>0</v>
      </c>
      <c r="AL235" s="397">
        <f t="shared" si="388"/>
        <v>1</v>
      </c>
      <c r="AM235" s="393">
        <f t="shared" si="389"/>
        <v>12</v>
      </c>
      <c r="AN235" s="393">
        <f t="shared" si="390"/>
        <v>12</v>
      </c>
      <c r="AO235" s="393">
        <f t="shared" si="391"/>
        <v>12</v>
      </c>
      <c r="AP235" s="393">
        <f t="shared" si="392"/>
        <v>12</v>
      </c>
      <c r="AQ235" s="393">
        <f t="shared" si="393"/>
        <v>12</v>
      </c>
      <c r="AR235" s="393">
        <f t="shared" si="394"/>
        <v>12</v>
      </c>
      <c r="AS235" s="393">
        <f t="shared" si="395"/>
        <v>12</v>
      </c>
      <c r="AT235" s="393">
        <f t="shared" si="396"/>
        <v>12</v>
      </c>
      <c r="AU235" s="393">
        <f t="shared" si="397"/>
        <v>12</v>
      </c>
      <c r="AV235" s="393">
        <f t="shared" si="398"/>
        <v>12</v>
      </c>
      <c r="AW235" s="393">
        <f t="shared" si="399"/>
        <v>12</v>
      </c>
      <c r="AX235" s="393">
        <f t="shared" si="400"/>
        <v>12</v>
      </c>
      <c r="AY235" s="393">
        <f t="shared" si="401"/>
        <v>12</v>
      </c>
      <c r="AZ235" s="393">
        <f t="shared" si="402"/>
        <v>12</v>
      </c>
      <c r="BA235" s="393">
        <f t="shared" si="403"/>
        <v>12</v>
      </c>
      <c r="BB235" s="393">
        <f t="shared" si="404"/>
        <v>12</v>
      </c>
      <c r="BC235" s="393">
        <f t="shared" si="405"/>
        <v>12</v>
      </c>
      <c r="BD235" s="393">
        <f t="shared" si="356"/>
        <v>12</v>
      </c>
      <c r="BE235" s="393">
        <f t="shared" si="406"/>
        <v>12</v>
      </c>
      <c r="BF235" s="393">
        <f t="shared" si="407"/>
        <v>12</v>
      </c>
      <c r="BG235" s="393">
        <f t="shared" si="408"/>
        <v>12</v>
      </c>
      <c r="BH235" s="398">
        <f t="shared" si="409"/>
        <v>0</v>
      </c>
      <c r="BI235" s="398">
        <f t="shared" si="410"/>
        <v>0</v>
      </c>
      <c r="BJ235" s="398">
        <f t="shared" si="411"/>
        <v>0</v>
      </c>
      <c r="BK235" s="398">
        <f t="shared" si="412"/>
        <v>0</v>
      </c>
      <c r="BL235" s="398">
        <f t="shared" si="413"/>
        <v>0</v>
      </c>
      <c r="BM235" s="387">
        <f t="shared" si="414"/>
        <v>0</v>
      </c>
      <c r="BN235" s="398">
        <f t="shared" si="415"/>
        <v>0</v>
      </c>
      <c r="BO235" s="398">
        <f t="shared" si="416"/>
        <v>0</v>
      </c>
      <c r="BP235" s="398">
        <f t="shared" si="417"/>
        <v>0</v>
      </c>
      <c r="BQ235" s="398">
        <f t="shared" si="418"/>
        <v>0</v>
      </c>
      <c r="BR235" s="398">
        <f t="shared" si="419"/>
        <v>0</v>
      </c>
      <c r="BS235" s="398">
        <f t="shared" si="420"/>
        <v>0</v>
      </c>
      <c r="BT235" s="398">
        <f t="shared" si="421"/>
        <v>0</v>
      </c>
      <c r="BU235" s="398">
        <f t="shared" si="422"/>
        <v>0</v>
      </c>
      <c r="BV235" s="398">
        <f t="shared" si="423"/>
        <v>0</v>
      </c>
      <c r="BW235" s="398">
        <f t="shared" si="424"/>
        <v>0</v>
      </c>
      <c r="BX235" s="398">
        <f t="shared" si="425"/>
        <v>0</v>
      </c>
      <c r="BY235" s="398">
        <f t="shared" si="426"/>
        <v>0</v>
      </c>
      <c r="BZ235" s="398">
        <f t="shared" si="427"/>
        <v>0</v>
      </c>
      <c r="CA235" s="398">
        <f t="shared" si="428"/>
        <v>0</v>
      </c>
      <c r="CB235" s="398">
        <f t="shared" si="429"/>
        <v>0</v>
      </c>
      <c r="CC235" s="398">
        <f t="shared" si="430"/>
        <v>0</v>
      </c>
      <c r="CD235" s="398">
        <f t="shared" si="431"/>
        <v>0</v>
      </c>
      <c r="CE235" s="398">
        <f t="shared" si="432"/>
        <v>0</v>
      </c>
      <c r="CF235" s="398">
        <f t="shared" si="433"/>
        <v>0</v>
      </c>
      <c r="CG235" s="398">
        <f t="shared" si="434"/>
        <v>0</v>
      </c>
      <c r="CH235" s="398">
        <f t="shared" si="435"/>
        <v>0</v>
      </c>
      <c r="CI235" s="398">
        <f t="shared" si="436"/>
        <v>0</v>
      </c>
      <c r="CJ235" s="399"/>
      <c r="CK235" s="400" t="s">
        <v>339</v>
      </c>
      <c r="CL235" s="399">
        <f t="shared" si="437"/>
        <v>0</v>
      </c>
      <c r="CM235" s="399">
        <f t="shared" si="438"/>
        <v>0</v>
      </c>
      <c r="CN235" s="399">
        <f t="shared" si="439"/>
        <v>0</v>
      </c>
      <c r="CO235" s="399">
        <f t="shared" si="440"/>
        <v>0</v>
      </c>
      <c r="CP235" s="399">
        <f t="shared" si="441"/>
        <v>0</v>
      </c>
      <c r="CQ235" s="399">
        <f t="shared" si="442"/>
        <v>0</v>
      </c>
      <c r="CR235" s="399">
        <f t="shared" si="443"/>
        <v>0</v>
      </c>
      <c r="CS235" s="399">
        <f t="shared" si="444"/>
        <v>0</v>
      </c>
      <c r="CT235" s="399">
        <f t="shared" si="445"/>
        <v>0</v>
      </c>
      <c r="CU235" s="399">
        <f t="shared" si="446"/>
        <v>0</v>
      </c>
      <c r="CV235" s="399">
        <f t="shared" si="447"/>
        <v>0</v>
      </c>
      <c r="CW235" s="399">
        <f t="shared" si="448"/>
        <v>0</v>
      </c>
      <c r="CX235" s="399">
        <f t="shared" si="449"/>
        <v>0</v>
      </c>
      <c r="CY235" s="399">
        <f t="shared" si="450"/>
        <v>0</v>
      </c>
      <c r="CZ235" s="399">
        <f t="shared" si="451"/>
        <v>0</v>
      </c>
      <c r="DA235" s="399">
        <f t="shared" si="452"/>
        <v>0</v>
      </c>
      <c r="DB235" s="399">
        <f t="shared" si="453"/>
        <v>0</v>
      </c>
      <c r="DC235" s="399">
        <f t="shared" si="454"/>
        <v>0</v>
      </c>
      <c r="DD235" s="399">
        <f t="shared" si="455"/>
        <v>0</v>
      </c>
      <c r="DE235" s="399">
        <f t="shared" ref="DE235:DE276" si="460">DB235+DD235</f>
        <v>0</v>
      </c>
      <c r="DF235" s="399">
        <f t="shared" si="353"/>
        <v>0</v>
      </c>
      <c r="DG235" s="399">
        <f t="shared" si="456"/>
        <v>0</v>
      </c>
      <c r="DH235" s="399">
        <f t="shared" si="354"/>
        <v>0</v>
      </c>
      <c r="DI235" s="399">
        <f t="shared" si="355"/>
        <v>0</v>
      </c>
      <c r="DJ235" s="399">
        <f t="shared" si="457"/>
        <v>0</v>
      </c>
      <c r="DK235" s="399">
        <f t="shared" si="350"/>
        <v>0</v>
      </c>
      <c r="DL235" s="399">
        <f t="shared" si="351"/>
        <v>0</v>
      </c>
      <c r="DM235" s="399">
        <f t="shared" si="459"/>
        <v>0</v>
      </c>
      <c r="DN235" s="399">
        <f t="shared" si="352"/>
        <v>0</v>
      </c>
      <c r="DO235" s="399">
        <f t="shared" si="458"/>
        <v>0</v>
      </c>
      <c r="DP235" s="398"/>
      <c r="DQ235" s="399"/>
      <c r="DR235" s="399"/>
      <c r="DS235" s="399">
        <f t="shared" si="349"/>
        <v>0</v>
      </c>
      <c r="DT235" s="399">
        <f t="shared" si="357"/>
        <v>0</v>
      </c>
      <c r="DU235" s="399"/>
      <c r="DV235" s="411"/>
      <c r="DW235" s="645"/>
    </row>
    <row r="236" spans="1:127" ht="20.100000000000001" hidden="1" customHeight="1">
      <c r="A236" s="663">
        <f t="shared" si="348"/>
        <v>57</v>
      </c>
      <c r="B236" s="664" t="s">
        <v>380</v>
      </c>
      <c r="C236" s="385" t="s">
        <v>353</v>
      </c>
      <c r="D236" s="385" t="s">
        <v>218</v>
      </c>
      <c r="E236" s="385">
        <v>2004</v>
      </c>
      <c r="F236" s="386"/>
      <c r="G236" s="387">
        <f t="shared" si="358"/>
        <v>8</v>
      </c>
      <c r="H236" s="387">
        <f t="shared" si="359"/>
        <v>0</v>
      </c>
      <c r="I236" s="387">
        <f t="shared" si="360"/>
        <v>8</v>
      </c>
      <c r="J236" s="388">
        <f t="shared" si="361"/>
        <v>0</v>
      </c>
      <c r="K236" s="389">
        <f t="shared" si="362"/>
        <v>0</v>
      </c>
      <c r="L236" s="390">
        <f t="shared" si="363"/>
        <v>0.25</v>
      </c>
      <c r="M236" s="391" t="str">
        <f t="shared" si="364"/>
        <v>II</v>
      </c>
      <c r="N236" s="389">
        <f t="shared" si="365"/>
        <v>0</v>
      </c>
      <c r="O236" s="388">
        <f t="shared" si="366"/>
        <v>0</v>
      </c>
      <c r="P236" s="388">
        <f t="shared" si="367"/>
        <v>0</v>
      </c>
      <c r="Q236" s="392">
        <f t="shared" si="368"/>
        <v>0</v>
      </c>
      <c r="R236" s="393">
        <f t="shared" si="369"/>
        <v>0</v>
      </c>
      <c r="S236" s="393">
        <f t="shared" si="370"/>
        <v>0</v>
      </c>
      <c r="T236" s="392">
        <f t="shared" si="371"/>
        <v>0</v>
      </c>
      <c r="U236" s="393">
        <f t="shared" si="372"/>
        <v>0</v>
      </c>
      <c r="V236" s="393">
        <f t="shared" si="373"/>
        <v>0</v>
      </c>
      <c r="W236" s="392">
        <f t="shared" si="374"/>
        <v>0</v>
      </c>
      <c r="X236" s="393">
        <f t="shared" si="375"/>
        <v>0</v>
      </c>
      <c r="Y236" s="393">
        <f t="shared" si="376"/>
        <v>0</v>
      </c>
      <c r="Z236" s="392">
        <f t="shared" si="377"/>
        <v>0</v>
      </c>
      <c r="AA236" s="393">
        <f t="shared" si="378"/>
        <v>0</v>
      </c>
      <c r="AB236" s="393">
        <f t="shared" si="379"/>
        <v>0</v>
      </c>
      <c r="AC236" s="392">
        <f t="shared" si="380"/>
        <v>0</v>
      </c>
      <c r="AD236" s="393">
        <f t="shared" si="381"/>
        <v>0</v>
      </c>
      <c r="AE236" s="394">
        <f t="shared" si="8"/>
        <v>2011</v>
      </c>
      <c r="AF236" s="393">
        <f t="shared" si="382"/>
        <v>0</v>
      </c>
      <c r="AG236" s="392">
        <f t="shared" si="383"/>
        <v>0</v>
      </c>
      <c r="AH236" s="388">
        <f t="shared" si="384"/>
        <v>0</v>
      </c>
      <c r="AI236" s="395">
        <f t="shared" si="385"/>
        <v>0</v>
      </c>
      <c r="AJ236" s="396">
        <f t="shared" si="386"/>
        <v>0</v>
      </c>
      <c r="AK236" s="388">
        <f t="shared" si="387"/>
        <v>0</v>
      </c>
      <c r="AL236" s="397">
        <f t="shared" si="388"/>
        <v>1</v>
      </c>
      <c r="AM236" s="393">
        <f t="shared" si="389"/>
        <v>12</v>
      </c>
      <c r="AN236" s="393">
        <f t="shared" si="390"/>
        <v>12</v>
      </c>
      <c r="AO236" s="393">
        <f t="shared" si="391"/>
        <v>12</v>
      </c>
      <c r="AP236" s="393">
        <f t="shared" si="392"/>
        <v>12</v>
      </c>
      <c r="AQ236" s="393">
        <f t="shared" si="393"/>
        <v>12</v>
      </c>
      <c r="AR236" s="393">
        <f t="shared" si="394"/>
        <v>12</v>
      </c>
      <c r="AS236" s="393">
        <f t="shared" si="395"/>
        <v>12</v>
      </c>
      <c r="AT236" s="393">
        <f t="shared" si="396"/>
        <v>12</v>
      </c>
      <c r="AU236" s="393">
        <f t="shared" si="397"/>
        <v>12</v>
      </c>
      <c r="AV236" s="393">
        <f t="shared" si="398"/>
        <v>12</v>
      </c>
      <c r="AW236" s="393">
        <f t="shared" si="399"/>
        <v>12</v>
      </c>
      <c r="AX236" s="393">
        <f t="shared" si="400"/>
        <v>12</v>
      </c>
      <c r="AY236" s="393">
        <f t="shared" si="401"/>
        <v>12</v>
      </c>
      <c r="AZ236" s="393">
        <f t="shared" si="402"/>
        <v>12</v>
      </c>
      <c r="BA236" s="393">
        <f t="shared" si="403"/>
        <v>12</v>
      </c>
      <c r="BB236" s="393">
        <f t="shared" si="404"/>
        <v>12</v>
      </c>
      <c r="BC236" s="393">
        <f t="shared" si="405"/>
        <v>12</v>
      </c>
      <c r="BD236" s="393">
        <f t="shared" si="356"/>
        <v>12</v>
      </c>
      <c r="BE236" s="393">
        <f t="shared" si="406"/>
        <v>12</v>
      </c>
      <c r="BF236" s="393">
        <f t="shared" si="407"/>
        <v>12</v>
      </c>
      <c r="BG236" s="393">
        <f t="shared" si="408"/>
        <v>12</v>
      </c>
      <c r="BH236" s="398">
        <f t="shared" si="409"/>
        <v>0</v>
      </c>
      <c r="BI236" s="398">
        <f t="shared" si="410"/>
        <v>0</v>
      </c>
      <c r="BJ236" s="398">
        <f t="shared" si="411"/>
        <v>0</v>
      </c>
      <c r="BK236" s="398">
        <f t="shared" si="412"/>
        <v>0</v>
      </c>
      <c r="BL236" s="398">
        <f t="shared" si="413"/>
        <v>0</v>
      </c>
      <c r="BM236" s="387">
        <f t="shared" si="414"/>
        <v>0</v>
      </c>
      <c r="BN236" s="398">
        <f t="shared" si="415"/>
        <v>0</v>
      </c>
      <c r="BO236" s="398">
        <f t="shared" si="416"/>
        <v>0</v>
      </c>
      <c r="BP236" s="398">
        <f t="shared" si="417"/>
        <v>0</v>
      </c>
      <c r="BQ236" s="398">
        <f t="shared" si="418"/>
        <v>0</v>
      </c>
      <c r="BR236" s="398">
        <f t="shared" si="419"/>
        <v>0</v>
      </c>
      <c r="BS236" s="398">
        <f t="shared" si="420"/>
        <v>0</v>
      </c>
      <c r="BT236" s="398">
        <f t="shared" si="421"/>
        <v>0</v>
      </c>
      <c r="BU236" s="398">
        <f t="shared" si="422"/>
        <v>0</v>
      </c>
      <c r="BV236" s="398">
        <f t="shared" si="423"/>
        <v>0</v>
      </c>
      <c r="BW236" s="398">
        <f t="shared" si="424"/>
        <v>0</v>
      </c>
      <c r="BX236" s="398">
        <f t="shared" si="425"/>
        <v>0</v>
      </c>
      <c r="BY236" s="398">
        <f t="shared" si="426"/>
        <v>0</v>
      </c>
      <c r="BZ236" s="398">
        <f t="shared" si="427"/>
        <v>0</v>
      </c>
      <c r="CA236" s="398">
        <f t="shared" si="428"/>
        <v>0</v>
      </c>
      <c r="CB236" s="398">
        <f t="shared" si="429"/>
        <v>0</v>
      </c>
      <c r="CC236" s="398">
        <f t="shared" si="430"/>
        <v>0</v>
      </c>
      <c r="CD236" s="398">
        <f t="shared" si="431"/>
        <v>0</v>
      </c>
      <c r="CE236" s="398">
        <f t="shared" si="432"/>
        <v>0</v>
      </c>
      <c r="CF236" s="398">
        <f t="shared" si="433"/>
        <v>0</v>
      </c>
      <c r="CG236" s="398">
        <f t="shared" si="434"/>
        <v>0</v>
      </c>
      <c r="CH236" s="398">
        <f t="shared" si="435"/>
        <v>0</v>
      </c>
      <c r="CI236" s="398">
        <f t="shared" si="436"/>
        <v>0</v>
      </c>
      <c r="CJ236" s="399"/>
      <c r="CK236" s="400" t="s">
        <v>339</v>
      </c>
      <c r="CL236" s="399">
        <f t="shared" si="437"/>
        <v>0</v>
      </c>
      <c r="CM236" s="399">
        <f t="shared" si="438"/>
        <v>0</v>
      </c>
      <c r="CN236" s="399">
        <f t="shared" si="439"/>
        <v>0</v>
      </c>
      <c r="CO236" s="399">
        <f t="shared" si="440"/>
        <v>0</v>
      </c>
      <c r="CP236" s="399">
        <f t="shared" si="441"/>
        <v>0</v>
      </c>
      <c r="CQ236" s="399">
        <f t="shared" si="442"/>
        <v>0</v>
      </c>
      <c r="CR236" s="399">
        <f t="shared" si="443"/>
        <v>0</v>
      </c>
      <c r="CS236" s="399">
        <f t="shared" si="444"/>
        <v>0</v>
      </c>
      <c r="CT236" s="399">
        <f t="shared" si="445"/>
        <v>0</v>
      </c>
      <c r="CU236" s="399">
        <f t="shared" si="446"/>
        <v>0</v>
      </c>
      <c r="CV236" s="399">
        <f t="shared" si="447"/>
        <v>0</v>
      </c>
      <c r="CW236" s="399">
        <f t="shared" si="448"/>
        <v>0</v>
      </c>
      <c r="CX236" s="399">
        <f t="shared" si="449"/>
        <v>0</v>
      </c>
      <c r="CY236" s="399">
        <f t="shared" si="450"/>
        <v>0</v>
      </c>
      <c r="CZ236" s="399">
        <f t="shared" si="451"/>
        <v>0</v>
      </c>
      <c r="DA236" s="399">
        <f t="shared" si="452"/>
        <v>0</v>
      </c>
      <c r="DB236" s="399">
        <f t="shared" si="453"/>
        <v>0</v>
      </c>
      <c r="DC236" s="399">
        <f t="shared" si="454"/>
        <v>0</v>
      </c>
      <c r="DD236" s="399">
        <f t="shared" si="455"/>
        <v>0</v>
      </c>
      <c r="DE236" s="399">
        <f t="shared" si="460"/>
        <v>0</v>
      </c>
      <c r="DF236" s="399">
        <f t="shared" si="353"/>
        <v>0</v>
      </c>
      <c r="DG236" s="399">
        <f t="shared" si="456"/>
        <v>0</v>
      </c>
      <c r="DH236" s="399">
        <f t="shared" si="354"/>
        <v>0</v>
      </c>
      <c r="DI236" s="399">
        <f t="shared" si="355"/>
        <v>0</v>
      </c>
      <c r="DJ236" s="399">
        <f t="shared" si="457"/>
        <v>0</v>
      </c>
      <c r="DK236" s="399">
        <f t="shared" si="350"/>
        <v>0</v>
      </c>
      <c r="DL236" s="399">
        <f t="shared" si="351"/>
        <v>0</v>
      </c>
      <c r="DM236" s="399">
        <f t="shared" si="459"/>
        <v>0</v>
      </c>
      <c r="DN236" s="399">
        <f t="shared" si="352"/>
        <v>0</v>
      </c>
      <c r="DO236" s="399">
        <f t="shared" si="458"/>
        <v>0</v>
      </c>
      <c r="DP236" s="398"/>
      <c r="DQ236" s="399"/>
      <c r="DR236" s="399"/>
      <c r="DS236" s="399">
        <f t="shared" si="349"/>
        <v>0</v>
      </c>
      <c r="DT236" s="399">
        <f t="shared" si="357"/>
        <v>0</v>
      </c>
      <c r="DU236" s="399"/>
      <c r="DV236" s="411"/>
      <c r="DW236" s="645"/>
    </row>
    <row r="237" spans="1:127" ht="20.100000000000001" hidden="1" customHeight="1">
      <c r="A237" s="663">
        <f t="shared" si="348"/>
        <v>58</v>
      </c>
      <c r="B237" s="664" t="s">
        <v>380</v>
      </c>
      <c r="C237" s="385" t="s">
        <v>353</v>
      </c>
      <c r="D237" s="385" t="s">
        <v>218</v>
      </c>
      <c r="E237" s="385">
        <v>2004</v>
      </c>
      <c r="F237" s="386"/>
      <c r="G237" s="387">
        <f t="shared" si="358"/>
        <v>8</v>
      </c>
      <c r="H237" s="387">
        <f t="shared" si="359"/>
        <v>0</v>
      </c>
      <c r="I237" s="387">
        <f t="shared" si="360"/>
        <v>8</v>
      </c>
      <c r="J237" s="388">
        <f t="shared" si="361"/>
        <v>0</v>
      </c>
      <c r="K237" s="389">
        <f t="shared" si="362"/>
        <v>0</v>
      </c>
      <c r="L237" s="390">
        <f t="shared" si="363"/>
        <v>0.25</v>
      </c>
      <c r="M237" s="391" t="str">
        <f t="shared" si="364"/>
        <v>II</v>
      </c>
      <c r="N237" s="389">
        <f t="shared" si="365"/>
        <v>0</v>
      </c>
      <c r="O237" s="388">
        <f t="shared" si="366"/>
        <v>0</v>
      </c>
      <c r="P237" s="388">
        <f t="shared" si="367"/>
        <v>0</v>
      </c>
      <c r="Q237" s="392">
        <f t="shared" si="368"/>
        <v>0</v>
      </c>
      <c r="R237" s="393">
        <f t="shared" si="369"/>
        <v>0</v>
      </c>
      <c r="S237" s="393">
        <f t="shared" si="370"/>
        <v>0</v>
      </c>
      <c r="T237" s="392">
        <f t="shared" si="371"/>
        <v>0</v>
      </c>
      <c r="U237" s="393">
        <f t="shared" si="372"/>
        <v>0</v>
      </c>
      <c r="V237" s="393">
        <f t="shared" si="373"/>
        <v>0</v>
      </c>
      <c r="W237" s="392">
        <f t="shared" si="374"/>
        <v>0</v>
      </c>
      <c r="X237" s="393">
        <f t="shared" si="375"/>
        <v>0</v>
      </c>
      <c r="Y237" s="393">
        <f t="shared" si="376"/>
        <v>0</v>
      </c>
      <c r="Z237" s="392">
        <f t="shared" si="377"/>
        <v>0</v>
      </c>
      <c r="AA237" s="393">
        <f t="shared" si="378"/>
        <v>0</v>
      </c>
      <c r="AB237" s="393">
        <f t="shared" si="379"/>
        <v>0</v>
      </c>
      <c r="AC237" s="392">
        <f t="shared" si="380"/>
        <v>0</v>
      </c>
      <c r="AD237" s="393">
        <f t="shared" si="381"/>
        <v>0</v>
      </c>
      <c r="AE237" s="394">
        <f t="shared" si="8"/>
        <v>2011</v>
      </c>
      <c r="AF237" s="393">
        <f t="shared" si="382"/>
        <v>0</v>
      </c>
      <c r="AG237" s="392">
        <f t="shared" si="383"/>
        <v>0</v>
      </c>
      <c r="AH237" s="388">
        <f t="shared" si="384"/>
        <v>0</v>
      </c>
      <c r="AI237" s="395">
        <f t="shared" si="385"/>
        <v>0</v>
      </c>
      <c r="AJ237" s="396">
        <f t="shared" si="386"/>
        <v>0</v>
      </c>
      <c r="AK237" s="388">
        <f t="shared" si="387"/>
        <v>0</v>
      </c>
      <c r="AL237" s="397">
        <f t="shared" si="388"/>
        <v>1</v>
      </c>
      <c r="AM237" s="393">
        <f t="shared" si="389"/>
        <v>12</v>
      </c>
      <c r="AN237" s="393">
        <f t="shared" si="390"/>
        <v>12</v>
      </c>
      <c r="AO237" s="393">
        <f t="shared" si="391"/>
        <v>12</v>
      </c>
      <c r="AP237" s="393">
        <f t="shared" si="392"/>
        <v>12</v>
      </c>
      <c r="AQ237" s="393">
        <f t="shared" si="393"/>
        <v>12</v>
      </c>
      <c r="AR237" s="393">
        <f t="shared" si="394"/>
        <v>12</v>
      </c>
      <c r="AS237" s="393">
        <f t="shared" si="395"/>
        <v>12</v>
      </c>
      <c r="AT237" s="393">
        <f t="shared" si="396"/>
        <v>12</v>
      </c>
      <c r="AU237" s="393">
        <f t="shared" si="397"/>
        <v>12</v>
      </c>
      <c r="AV237" s="393">
        <f t="shared" si="398"/>
        <v>12</v>
      </c>
      <c r="AW237" s="393">
        <f t="shared" si="399"/>
        <v>12</v>
      </c>
      <c r="AX237" s="393">
        <f t="shared" si="400"/>
        <v>12</v>
      </c>
      <c r="AY237" s="393">
        <f t="shared" si="401"/>
        <v>12</v>
      </c>
      <c r="AZ237" s="393">
        <f t="shared" si="402"/>
        <v>12</v>
      </c>
      <c r="BA237" s="393">
        <f t="shared" si="403"/>
        <v>12</v>
      </c>
      <c r="BB237" s="393">
        <f t="shared" si="404"/>
        <v>12</v>
      </c>
      <c r="BC237" s="393">
        <f t="shared" si="405"/>
        <v>12</v>
      </c>
      <c r="BD237" s="393">
        <f t="shared" si="356"/>
        <v>12</v>
      </c>
      <c r="BE237" s="393">
        <f t="shared" si="406"/>
        <v>12</v>
      </c>
      <c r="BF237" s="393">
        <f t="shared" si="407"/>
        <v>12</v>
      </c>
      <c r="BG237" s="393">
        <f t="shared" si="408"/>
        <v>12</v>
      </c>
      <c r="BH237" s="398">
        <f t="shared" si="409"/>
        <v>0</v>
      </c>
      <c r="BI237" s="398">
        <f t="shared" si="410"/>
        <v>0</v>
      </c>
      <c r="BJ237" s="398">
        <f t="shared" si="411"/>
        <v>0</v>
      </c>
      <c r="BK237" s="398">
        <f t="shared" si="412"/>
        <v>0</v>
      </c>
      <c r="BL237" s="398">
        <f t="shared" si="413"/>
        <v>0</v>
      </c>
      <c r="BM237" s="387">
        <f t="shared" si="414"/>
        <v>0</v>
      </c>
      <c r="BN237" s="398">
        <f t="shared" si="415"/>
        <v>0</v>
      </c>
      <c r="BO237" s="398">
        <f t="shared" si="416"/>
        <v>0</v>
      </c>
      <c r="BP237" s="398">
        <f t="shared" si="417"/>
        <v>0</v>
      </c>
      <c r="BQ237" s="398">
        <f t="shared" si="418"/>
        <v>0</v>
      </c>
      <c r="BR237" s="398">
        <f t="shared" si="419"/>
        <v>0</v>
      </c>
      <c r="BS237" s="398">
        <f t="shared" si="420"/>
        <v>0</v>
      </c>
      <c r="BT237" s="398">
        <f t="shared" si="421"/>
        <v>0</v>
      </c>
      <c r="BU237" s="398">
        <f t="shared" si="422"/>
        <v>0</v>
      </c>
      <c r="BV237" s="398">
        <f t="shared" si="423"/>
        <v>0</v>
      </c>
      <c r="BW237" s="398">
        <f t="shared" si="424"/>
        <v>0</v>
      </c>
      <c r="BX237" s="398">
        <f t="shared" si="425"/>
        <v>0</v>
      </c>
      <c r="BY237" s="398">
        <f t="shared" si="426"/>
        <v>0</v>
      </c>
      <c r="BZ237" s="398">
        <f t="shared" si="427"/>
        <v>0</v>
      </c>
      <c r="CA237" s="398">
        <f t="shared" si="428"/>
        <v>0</v>
      </c>
      <c r="CB237" s="398">
        <f t="shared" si="429"/>
        <v>0</v>
      </c>
      <c r="CC237" s="398">
        <f t="shared" si="430"/>
        <v>0</v>
      </c>
      <c r="CD237" s="398">
        <f t="shared" si="431"/>
        <v>0</v>
      </c>
      <c r="CE237" s="398">
        <f t="shared" si="432"/>
        <v>0</v>
      </c>
      <c r="CF237" s="398">
        <f t="shared" si="433"/>
        <v>0</v>
      </c>
      <c r="CG237" s="398">
        <f t="shared" si="434"/>
        <v>0</v>
      </c>
      <c r="CH237" s="398">
        <f t="shared" si="435"/>
        <v>0</v>
      </c>
      <c r="CI237" s="398">
        <f t="shared" si="436"/>
        <v>0</v>
      </c>
      <c r="CJ237" s="399"/>
      <c r="CK237" s="400" t="s">
        <v>339</v>
      </c>
      <c r="CL237" s="399">
        <f t="shared" si="437"/>
        <v>0</v>
      </c>
      <c r="CM237" s="399">
        <f t="shared" si="438"/>
        <v>0</v>
      </c>
      <c r="CN237" s="399">
        <f t="shared" si="439"/>
        <v>0</v>
      </c>
      <c r="CO237" s="399">
        <f t="shared" si="440"/>
        <v>0</v>
      </c>
      <c r="CP237" s="399">
        <f t="shared" si="441"/>
        <v>0</v>
      </c>
      <c r="CQ237" s="399">
        <f t="shared" si="442"/>
        <v>0</v>
      </c>
      <c r="CR237" s="399">
        <f t="shared" si="443"/>
        <v>0</v>
      </c>
      <c r="CS237" s="399">
        <f t="shared" si="444"/>
        <v>0</v>
      </c>
      <c r="CT237" s="399">
        <f t="shared" si="445"/>
        <v>0</v>
      </c>
      <c r="CU237" s="399">
        <f t="shared" si="446"/>
        <v>0</v>
      </c>
      <c r="CV237" s="399">
        <f t="shared" si="447"/>
        <v>0</v>
      </c>
      <c r="CW237" s="399">
        <f t="shared" si="448"/>
        <v>0</v>
      </c>
      <c r="CX237" s="399">
        <f t="shared" si="449"/>
        <v>0</v>
      </c>
      <c r="CY237" s="399">
        <f t="shared" si="450"/>
        <v>0</v>
      </c>
      <c r="CZ237" s="399">
        <f t="shared" si="451"/>
        <v>0</v>
      </c>
      <c r="DA237" s="399">
        <f t="shared" si="452"/>
        <v>0</v>
      </c>
      <c r="DB237" s="399">
        <f t="shared" si="453"/>
        <v>0</v>
      </c>
      <c r="DC237" s="399">
        <f t="shared" si="454"/>
        <v>0</v>
      </c>
      <c r="DD237" s="399">
        <f t="shared" si="455"/>
        <v>0</v>
      </c>
      <c r="DE237" s="399">
        <f t="shared" si="460"/>
        <v>0</v>
      </c>
      <c r="DF237" s="399">
        <f t="shared" si="353"/>
        <v>0</v>
      </c>
      <c r="DG237" s="399">
        <f t="shared" si="456"/>
        <v>0</v>
      </c>
      <c r="DH237" s="399">
        <f t="shared" si="354"/>
        <v>0</v>
      </c>
      <c r="DI237" s="399">
        <f t="shared" si="355"/>
        <v>0</v>
      </c>
      <c r="DJ237" s="399">
        <f t="shared" si="457"/>
        <v>0</v>
      </c>
      <c r="DK237" s="399">
        <f t="shared" si="350"/>
        <v>0</v>
      </c>
      <c r="DL237" s="399">
        <f t="shared" si="351"/>
        <v>0</v>
      </c>
      <c r="DM237" s="399">
        <f t="shared" si="459"/>
        <v>0</v>
      </c>
      <c r="DN237" s="399">
        <f t="shared" si="352"/>
        <v>0</v>
      </c>
      <c r="DO237" s="399">
        <f t="shared" si="458"/>
        <v>0</v>
      </c>
      <c r="DP237" s="398"/>
      <c r="DQ237" s="399"/>
      <c r="DR237" s="399"/>
      <c r="DS237" s="399">
        <f t="shared" si="349"/>
        <v>0</v>
      </c>
      <c r="DT237" s="399">
        <f t="shared" si="357"/>
        <v>0</v>
      </c>
      <c r="DU237" s="399"/>
      <c r="DV237" s="411"/>
      <c r="DW237" s="645"/>
    </row>
    <row r="238" spans="1:127" ht="20.100000000000001" hidden="1" customHeight="1">
      <c r="A238" s="663">
        <f t="shared" si="348"/>
        <v>59</v>
      </c>
      <c r="B238" s="664" t="s">
        <v>380</v>
      </c>
      <c r="C238" s="385" t="s">
        <v>353</v>
      </c>
      <c r="D238" s="385" t="s">
        <v>218</v>
      </c>
      <c r="E238" s="385">
        <v>2004</v>
      </c>
      <c r="F238" s="386"/>
      <c r="G238" s="387">
        <f t="shared" si="358"/>
        <v>8</v>
      </c>
      <c r="H238" s="387">
        <f t="shared" si="359"/>
        <v>0</v>
      </c>
      <c r="I238" s="387">
        <f t="shared" si="360"/>
        <v>8</v>
      </c>
      <c r="J238" s="388">
        <f t="shared" si="361"/>
        <v>0</v>
      </c>
      <c r="K238" s="389">
        <f t="shared" si="362"/>
        <v>0</v>
      </c>
      <c r="L238" s="390">
        <f t="shared" si="363"/>
        <v>0.25</v>
      </c>
      <c r="M238" s="391" t="str">
        <f t="shared" si="364"/>
        <v>II</v>
      </c>
      <c r="N238" s="389">
        <f t="shared" si="365"/>
        <v>0</v>
      </c>
      <c r="O238" s="388">
        <f t="shared" si="366"/>
        <v>0</v>
      </c>
      <c r="P238" s="388">
        <f t="shared" si="367"/>
        <v>0</v>
      </c>
      <c r="Q238" s="392">
        <f t="shared" si="368"/>
        <v>0</v>
      </c>
      <c r="R238" s="393">
        <f t="shared" si="369"/>
        <v>0</v>
      </c>
      <c r="S238" s="393">
        <f t="shared" si="370"/>
        <v>0</v>
      </c>
      <c r="T238" s="392">
        <f t="shared" si="371"/>
        <v>0</v>
      </c>
      <c r="U238" s="393">
        <f t="shared" si="372"/>
        <v>0</v>
      </c>
      <c r="V238" s="393">
        <f t="shared" si="373"/>
        <v>0</v>
      </c>
      <c r="W238" s="392">
        <f t="shared" si="374"/>
        <v>0</v>
      </c>
      <c r="X238" s="393">
        <f t="shared" si="375"/>
        <v>0</v>
      </c>
      <c r="Y238" s="393">
        <f t="shared" si="376"/>
        <v>0</v>
      </c>
      <c r="Z238" s="392">
        <f t="shared" si="377"/>
        <v>0</v>
      </c>
      <c r="AA238" s="393">
        <f t="shared" si="378"/>
        <v>0</v>
      </c>
      <c r="AB238" s="393">
        <f t="shared" si="379"/>
        <v>0</v>
      </c>
      <c r="AC238" s="392">
        <f t="shared" si="380"/>
        <v>0</v>
      </c>
      <c r="AD238" s="393">
        <f t="shared" si="381"/>
        <v>0</v>
      </c>
      <c r="AE238" s="394">
        <f t="shared" si="8"/>
        <v>2011</v>
      </c>
      <c r="AF238" s="393">
        <f t="shared" si="382"/>
        <v>0</v>
      </c>
      <c r="AG238" s="392">
        <f t="shared" si="383"/>
        <v>0</v>
      </c>
      <c r="AH238" s="388">
        <f t="shared" si="384"/>
        <v>0</v>
      </c>
      <c r="AI238" s="395">
        <f t="shared" si="385"/>
        <v>0</v>
      </c>
      <c r="AJ238" s="396">
        <f t="shared" si="386"/>
        <v>0</v>
      </c>
      <c r="AK238" s="388">
        <f t="shared" si="387"/>
        <v>0</v>
      </c>
      <c r="AL238" s="397">
        <f t="shared" si="388"/>
        <v>1</v>
      </c>
      <c r="AM238" s="393">
        <f t="shared" si="389"/>
        <v>12</v>
      </c>
      <c r="AN238" s="393">
        <f t="shared" si="390"/>
        <v>12</v>
      </c>
      <c r="AO238" s="393">
        <f t="shared" si="391"/>
        <v>12</v>
      </c>
      <c r="AP238" s="393">
        <f t="shared" si="392"/>
        <v>12</v>
      </c>
      <c r="AQ238" s="393">
        <f t="shared" si="393"/>
        <v>12</v>
      </c>
      <c r="AR238" s="393">
        <f t="shared" si="394"/>
        <v>12</v>
      </c>
      <c r="AS238" s="393">
        <f t="shared" si="395"/>
        <v>12</v>
      </c>
      <c r="AT238" s="393">
        <f t="shared" si="396"/>
        <v>12</v>
      </c>
      <c r="AU238" s="393">
        <f t="shared" si="397"/>
        <v>12</v>
      </c>
      <c r="AV238" s="393">
        <f t="shared" si="398"/>
        <v>12</v>
      </c>
      <c r="AW238" s="393">
        <f t="shared" si="399"/>
        <v>12</v>
      </c>
      <c r="AX238" s="393">
        <f t="shared" si="400"/>
        <v>12</v>
      </c>
      <c r="AY238" s="393">
        <f t="shared" si="401"/>
        <v>12</v>
      </c>
      <c r="AZ238" s="393">
        <f t="shared" si="402"/>
        <v>12</v>
      </c>
      <c r="BA238" s="393">
        <f t="shared" si="403"/>
        <v>12</v>
      </c>
      <c r="BB238" s="393">
        <f t="shared" si="404"/>
        <v>12</v>
      </c>
      <c r="BC238" s="393">
        <f t="shared" si="405"/>
        <v>12</v>
      </c>
      <c r="BD238" s="393">
        <f t="shared" si="356"/>
        <v>12</v>
      </c>
      <c r="BE238" s="393">
        <f t="shared" si="406"/>
        <v>12</v>
      </c>
      <c r="BF238" s="393">
        <f t="shared" si="407"/>
        <v>12</v>
      </c>
      <c r="BG238" s="393">
        <f t="shared" si="408"/>
        <v>12</v>
      </c>
      <c r="BH238" s="398">
        <f t="shared" si="409"/>
        <v>0</v>
      </c>
      <c r="BI238" s="398">
        <f t="shared" si="410"/>
        <v>0</v>
      </c>
      <c r="BJ238" s="398">
        <f t="shared" si="411"/>
        <v>0</v>
      </c>
      <c r="BK238" s="398">
        <f t="shared" si="412"/>
        <v>0</v>
      </c>
      <c r="BL238" s="398">
        <f t="shared" si="413"/>
        <v>0</v>
      </c>
      <c r="BM238" s="387">
        <f t="shared" si="414"/>
        <v>0</v>
      </c>
      <c r="BN238" s="398">
        <f t="shared" si="415"/>
        <v>0</v>
      </c>
      <c r="BO238" s="398">
        <f t="shared" si="416"/>
        <v>0</v>
      </c>
      <c r="BP238" s="398">
        <f t="shared" si="417"/>
        <v>0</v>
      </c>
      <c r="BQ238" s="398">
        <f t="shared" si="418"/>
        <v>0</v>
      </c>
      <c r="BR238" s="398">
        <f t="shared" si="419"/>
        <v>0</v>
      </c>
      <c r="BS238" s="398">
        <f t="shared" si="420"/>
        <v>0</v>
      </c>
      <c r="BT238" s="398">
        <f t="shared" si="421"/>
        <v>0</v>
      </c>
      <c r="BU238" s="398">
        <f t="shared" si="422"/>
        <v>0</v>
      </c>
      <c r="BV238" s="398">
        <f t="shared" si="423"/>
        <v>0</v>
      </c>
      <c r="BW238" s="398">
        <f t="shared" si="424"/>
        <v>0</v>
      </c>
      <c r="BX238" s="398">
        <f t="shared" si="425"/>
        <v>0</v>
      </c>
      <c r="BY238" s="398">
        <f t="shared" si="426"/>
        <v>0</v>
      </c>
      <c r="BZ238" s="398">
        <f t="shared" si="427"/>
        <v>0</v>
      </c>
      <c r="CA238" s="398">
        <f t="shared" si="428"/>
        <v>0</v>
      </c>
      <c r="CB238" s="398">
        <f t="shared" si="429"/>
        <v>0</v>
      </c>
      <c r="CC238" s="398">
        <f t="shared" si="430"/>
        <v>0</v>
      </c>
      <c r="CD238" s="398">
        <f t="shared" si="431"/>
        <v>0</v>
      </c>
      <c r="CE238" s="398">
        <f t="shared" si="432"/>
        <v>0</v>
      </c>
      <c r="CF238" s="398">
        <f t="shared" si="433"/>
        <v>0</v>
      </c>
      <c r="CG238" s="398">
        <f t="shared" si="434"/>
        <v>0</v>
      </c>
      <c r="CH238" s="398">
        <f t="shared" si="435"/>
        <v>0</v>
      </c>
      <c r="CI238" s="398">
        <f t="shared" si="436"/>
        <v>0</v>
      </c>
      <c r="CJ238" s="399"/>
      <c r="CK238" s="400" t="s">
        <v>339</v>
      </c>
      <c r="CL238" s="399">
        <f t="shared" si="437"/>
        <v>0</v>
      </c>
      <c r="CM238" s="399">
        <f t="shared" si="438"/>
        <v>0</v>
      </c>
      <c r="CN238" s="399">
        <f t="shared" si="439"/>
        <v>0</v>
      </c>
      <c r="CO238" s="399">
        <f t="shared" si="440"/>
        <v>0</v>
      </c>
      <c r="CP238" s="399">
        <f t="shared" si="441"/>
        <v>0</v>
      </c>
      <c r="CQ238" s="399">
        <f t="shared" si="442"/>
        <v>0</v>
      </c>
      <c r="CR238" s="399">
        <f t="shared" si="443"/>
        <v>0</v>
      </c>
      <c r="CS238" s="399">
        <f t="shared" si="444"/>
        <v>0</v>
      </c>
      <c r="CT238" s="399">
        <f t="shared" si="445"/>
        <v>0</v>
      </c>
      <c r="CU238" s="399">
        <f t="shared" si="446"/>
        <v>0</v>
      </c>
      <c r="CV238" s="399">
        <f t="shared" si="447"/>
        <v>0</v>
      </c>
      <c r="CW238" s="399">
        <f t="shared" si="448"/>
        <v>0</v>
      </c>
      <c r="CX238" s="399">
        <f t="shared" si="449"/>
        <v>0</v>
      </c>
      <c r="CY238" s="399">
        <f t="shared" si="450"/>
        <v>0</v>
      </c>
      <c r="CZ238" s="399">
        <f t="shared" si="451"/>
        <v>0</v>
      </c>
      <c r="DA238" s="399">
        <f t="shared" si="452"/>
        <v>0</v>
      </c>
      <c r="DB238" s="399">
        <f t="shared" si="453"/>
        <v>0</v>
      </c>
      <c r="DC238" s="399">
        <f t="shared" si="454"/>
        <v>0</v>
      </c>
      <c r="DD238" s="399">
        <f t="shared" si="455"/>
        <v>0</v>
      </c>
      <c r="DE238" s="399">
        <f t="shared" si="460"/>
        <v>0</v>
      </c>
      <c r="DF238" s="399">
        <f t="shared" si="353"/>
        <v>0</v>
      </c>
      <c r="DG238" s="399">
        <f t="shared" si="456"/>
        <v>0</v>
      </c>
      <c r="DH238" s="399">
        <f t="shared" si="354"/>
        <v>0</v>
      </c>
      <c r="DI238" s="399">
        <f t="shared" si="355"/>
        <v>0</v>
      </c>
      <c r="DJ238" s="399">
        <f t="shared" si="457"/>
        <v>0</v>
      </c>
      <c r="DK238" s="399">
        <f t="shared" si="350"/>
        <v>0</v>
      </c>
      <c r="DL238" s="399">
        <f t="shared" si="351"/>
        <v>0</v>
      </c>
      <c r="DM238" s="399">
        <f t="shared" si="459"/>
        <v>0</v>
      </c>
      <c r="DN238" s="399">
        <f t="shared" si="352"/>
        <v>0</v>
      </c>
      <c r="DO238" s="399">
        <f t="shared" si="458"/>
        <v>0</v>
      </c>
      <c r="DP238" s="398"/>
      <c r="DQ238" s="399"/>
      <c r="DR238" s="399"/>
      <c r="DS238" s="399">
        <f t="shared" si="349"/>
        <v>0</v>
      </c>
      <c r="DT238" s="399">
        <f t="shared" si="357"/>
        <v>0</v>
      </c>
      <c r="DU238" s="399"/>
      <c r="DV238" s="411"/>
      <c r="DW238" s="645"/>
    </row>
    <row r="239" spans="1:127" ht="20.100000000000001" hidden="1" customHeight="1">
      <c r="A239" s="663">
        <f t="shared" si="348"/>
        <v>60</v>
      </c>
      <c r="B239" s="664" t="s">
        <v>380</v>
      </c>
      <c r="C239" s="385" t="s">
        <v>353</v>
      </c>
      <c r="D239" s="385" t="s">
        <v>218</v>
      </c>
      <c r="E239" s="385">
        <v>2004</v>
      </c>
      <c r="F239" s="386"/>
      <c r="G239" s="387">
        <f t="shared" si="358"/>
        <v>8</v>
      </c>
      <c r="H239" s="387">
        <f t="shared" si="359"/>
        <v>0</v>
      </c>
      <c r="I239" s="387">
        <f t="shared" si="360"/>
        <v>8</v>
      </c>
      <c r="J239" s="388">
        <f t="shared" si="361"/>
        <v>0</v>
      </c>
      <c r="K239" s="389">
        <f t="shared" si="362"/>
        <v>0</v>
      </c>
      <c r="L239" s="390">
        <f t="shared" si="363"/>
        <v>0.25</v>
      </c>
      <c r="M239" s="391" t="str">
        <f t="shared" si="364"/>
        <v>II</v>
      </c>
      <c r="N239" s="389">
        <f t="shared" si="365"/>
        <v>0</v>
      </c>
      <c r="O239" s="388">
        <f t="shared" si="366"/>
        <v>0</v>
      </c>
      <c r="P239" s="388">
        <f t="shared" si="367"/>
        <v>0</v>
      </c>
      <c r="Q239" s="392">
        <f t="shared" si="368"/>
        <v>0</v>
      </c>
      <c r="R239" s="393">
        <f t="shared" si="369"/>
        <v>0</v>
      </c>
      <c r="S239" s="393">
        <f t="shared" si="370"/>
        <v>0</v>
      </c>
      <c r="T239" s="392">
        <f t="shared" si="371"/>
        <v>0</v>
      </c>
      <c r="U239" s="393">
        <f t="shared" si="372"/>
        <v>0</v>
      </c>
      <c r="V239" s="393">
        <f t="shared" si="373"/>
        <v>0</v>
      </c>
      <c r="W239" s="392">
        <f t="shared" si="374"/>
        <v>0</v>
      </c>
      <c r="X239" s="393">
        <f t="shared" si="375"/>
        <v>0</v>
      </c>
      <c r="Y239" s="393">
        <f t="shared" si="376"/>
        <v>0</v>
      </c>
      <c r="Z239" s="392">
        <f t="shared" si="377"/>
        <v>0</v>
      </c>
      <c r="AA239" s="393">
        <f t="shared" si="378"/>
        <v>0</v>
      </c>
      <c r="AB239" s="393">
        <f t="shared" si="379"/>
        <v>0</v>
      </c>
      <c r="AC239" s="392">
        <f t="shared" si="380"/>
        <v>0</v>
      </c>
      <c r="AD239" s="393">
        <f t="shared" si="381"/>
        <v>0</v>
      </c>
      <c r="AE239" s="394">
        <f t="shared" si="8"/>
        <v>2011</v>
      </c>
      <c r="AF239" s="393">
        <f t="shared" si="382"/>
        <v>0</v>
      </c>
      <c r="AG239" s="392">
        <f t="shared" si="383"/>
        <v>0</v>
      </c>
      <c r="AH239" s="388">
        <f t="shared" si="384"/>
        <v>0</v>
      </c>
      <c r="AI239" s="395">
        <f t="shared" si="385"/>
        <v>0</v>
      </c>
      <c r="AJ239" s="396">
        <f t="shared" si="386"/>
        <v>0</v>
      </c>
      <c r="AK239" s="388">
        <f t="shared" si="387"/>
        <v>0</v>
      </c>
      <c r="AL239" s="397">
        <f t="shared" si="388"/>
        <v>1</v>
      </c>
      <c r="AM239" s="393">
        <f t="shared" si="389"/>
        <v>12</v>
      </c>
      <c r="AN239" s="393">
        <f t="shared" si="390"/>
        <v>12</v>
      </c>
      <c r="AO239" s="393">
        <f t="shared" si="391"/>
        <v>12</v>
      </c>
      <c r="AP239" s="393">
        <f t="shared" si="392"/>
        <v>12</v>
      </c>
      <c r="AQ239" s="393">
        <f t="shared" si="393"/>
        <v>12</v>
      </c>
      <c r="AR239" s="393">
        <f t="shared" si="394"/>
        <v>12</v>
      </c>
      <c r="AS239" s="393">
        <f t="shared" si="395"/>
        <v>12</v>
      </c>
      <c r="AT239" s="393">
        <f t="shared" si="396"/>
        <v>12</v>
      </c>
      <c r="AU239" s="393">
        <f t="shared" si="397"/>
        <v>12</v>
      </c>
      <c r="AV239" s="393">
        <f t="shared" si="398"/>
        <v>12</v>
      </c>
      <c r="AW239" s="393">
        <f t="shared" si="399"/>
        <v>12</v>
      </c>
      <c r="AX239" s="393">
        <f t="shared" si="400"/>
        <v>12</v>
      </c>
      <c r="AY239" s="393">
        <f t="shared" si="401"/>
        <v>12</v>
      </c>
      <c r="AZ239" s="393">
        <f t="shared" si="402"/>
        <v>12</v>
      </c>
      <c r="BA239" s="393">
        <f t="shared" si="403"/>
        <v>12</v>
      </c>
      <c r="BB239" s="393">
        <f t="shared" si="404"/>
        <v>12</v>
      </c>
      <c r="BC239" s="393">
        <f t="shared" si="405"/>
        <v>12</v>
      </c>
      <c r="BD239" s="393">
        <f t="shared" si="356"/>
        <v>12</v>
      </c>
      <c r="BE239" s="393">
        <f t="shared" si="406"/>
        <v>12</v>
      </c>
      <c r="BF239" s="393">
        <f t="shared" si="407"/>
        <v>12</v>
      </c>
      <c r="BG239" s="393">
        <f t="shared" si="408"/>
        <v>12</v>
      </c>
      <c r="BH239" s="398">
        <f t="shared" si="409"/>
        <v>0</v>
      </c>
      <c r="BI239" s="398">
        <f t="shared" si="410"/>
        <v>0</v>
      </c>
      <c r="BJ239" s="398">
        <f t="shared" si="411"/>
        <v>0</v>
      </c>
      <c r="BK239" s="398">
        <f t="shared" si="412"/>
        <v>0</v>
      </c>
      <c r="BL239" s="398">
        <f t="shared" si="413"/>
        <v>0</v>
      </c>
      <c r="BM239" s="387">
        <f t="shared" si="414"/>
        <v>0</v>
      </c>
      <c r="BN239" s="398">
        <f t="shared" si="415"/>
        <v>0</v>
      </c>
      <c r="BO239" s="398">
        <f t="shared" si="416"/>
        <v>0</v>
      </c>
      <c r="BP239" s="398">
        <f t="shared" si="417"/>
        <v>0</v>
      </c>
      <c r="BQ239" s="398">
        <f t="shared" si="418"/>
        <v>0</v>
      </c>
      <c r="BR239" s="398">
        <f t="shared" si="419"/>
        <v>0</v>
      </c>
      <c r="BS239" s="398">
        <f t="shared" si="420"/>
        <v>0</v>
      </c>
      <c r="BT239" s="398">
        <f t="shared" si="421"/>
        <v>0</v>
      </c>
      <c r="BU239" s="398">
        <f t="shared" si="422"/>
        <v>0</v>
      </c>
      <c r="BV239" s="398">
        <f t="shared" si="423"/>
        <v>0</v>
      </c>
      <c r="BW239" s="398">
        <f t="shared" si="424"/>
        <v>0</v>
      </c>
      <c r="BX239" s="398">
        <f t="shared" si="425"/>
        <v>0</v>
      </c>
      <c r="BY239" s="398">
        <f t="shared" si="426"/>
        <v>0</v>
      </c>
      <c r="BZ239" s="398">
        <f t="shared" si="427"/>
        <v>0</v>
      </c>
      <c r="CA239" s="398">
        <f t="shared" si="428"/>
        <v>0</v>
      </c>
      <c r="CB239" s="398">
        <f t="shared" si="429"/>
        <v>0</v>
      </c>
      <c r="CC239" s="398">
        <f t="shared" si="430"/>
        <v>0</v>
      </c>
      <c r="CD239" s="398">
        <f t="shared" si="431"/>
        <v>0</v>
      </c>
      <c r="CE239" s="398">
        <f t="shared" si="432"/>
        <v>0</v>
      </c>
      <c r="CF239" s="398">
        <f t="shared" si="433"/>
        <v>0</v>
      </c>
      <c r="CG239" s="398">
        <f t="shared" si="434"/>
        <v>0</v>
      </c>
      <c r="CH239" s="398">
        <f t="shared" si="435"/>
        <v>0</v>
      </c>
      <c r="CI239" s="398">
        <f t="shared" si="436"/>
        <v>0</v>
      </c>
      <c r="CJ239" s="399"/>
      <c r="CK239" s="400" t="s">
        <v>339</v>
      </c>
      <c r="CL239" s="399">
        <f t="shared" si="437"/>
        <v>0</v>
      </c>
      <c r="CM239" s="399">
        <f t="shared" si="438"/>
        <v>0</v>
      </c>
      <c r="CN239" s="399">
        <f t="shared" si="439"/>
        <v>0</v>
      </c>
      <c r="CO239" s="399">
        <f t="shared" si="440"/>
        <v>0</v>
      </c>
      <c r="CP239" s="399">
        <f t="shared" si="441"/>
        <v>0</v>
      </c>
      <c r="CQ239" s="399">
        <f t="shared" si="442"/>
        <v>0</v>
      </c>
      <c r="CR239" s="399">
        <f t="shared" si="443"/>
        <v>0</v>
      </c>
      <c r="CS239" s="399">
        <f t="shared" si="444"/>
        <v>0</v>
      </c>
      <c r="CT239" s="399">
        <f t="shared" si="445"/>
        <v>0</v>
      </c>
      <c r="CU239" s="399">
        <f t="shared" si="446"/>
        <v>0</v>
      </c>
      <c r="CV239" s="399">
        <f t="shared" si="447"/>
        <v>0</v>
      </c>
      <c r="CW239" s="399">
        <f t="shared" si="448"/>
        <v>0</v>
      </c>
      <c r="CX239" s="399">
        <f t="shared" si="449"/>
        <v>0</v>
      </c>
      <c r="CY239" s="399">
        <f t="shared" si="450"/>
        <v>0</v>
      </c>
      <c r="CZ239" s="399">
        <f t="shared" si="451"/>
        <v>0</v>
      </c>
      <c r="DA239" s="399">
        <f t="shared" si="452"/>
        <v>0</v>
      </c>
      <c r="DB239" s="399">
        <f t="shared" si="453"/>
        <v>0</v>
      </c>
      <c r="DC239" s="399">
        <f t="shared" si="454"/>
        <v>0</v>
      </c>
      <c r="DD239" s="399">
        <f t="shared" si="455"/>
        <v>0</v>
      </c>
      <c r="DE239" s="399">
        <f t="shared" si="460"/>
        <v>0</v>
      </c>
      <c r="DF239" s="399">
        <f t="shared" si="353"/>
        <v>0</v>
      </c>
      <c r="DG239" s="399">
        <f t="shared" si="456"/>
        <v>0</v>
      </c>
      <c r="DH239" s="399">
        <f t="shared" si="354"/>
        <v>0</v>
      </c>
      <c r="DI239" s="399">
        <f t="shared" si="355"/>
        <v>0</v>
      </c>
      <c r="DJ239" s="399">
        <f t="shared" si="457"/>
        <v>0</v>
      </c>
      <c r="DK239" s="399">
        <f t="shared" si="350"/>
        <v>0</v>
      </c>
      <c r="DL239" s="399">
        <f t="shared" si="351"/>
        <v>0</v>
      </c>
      <c r="DM239" s="399">
        <f t="shared" si="459"/>
        <v>0</v>
      </c>
      <c r="DN239" s="399">
        <f t="shared" si="352"/>
        <v>0</v>
      </c>
      <c r="DO239" s="399">
        <f t="shared" si="458"/>
        <v>0</v>
      </c>
      <c r="DP239" s="398"/>
      <c r="DQ239" s="399"/>
      <c r="DR239" s="399"/>
      <c r="DS239" s="399">
        <f t="shared" si="349"/>
        <v>0</v>
      </c>
      <c r="DT239" s="399">
        <f t="shared" si="357"/>
        <v>0</v>
      </c>
      <c r="DU239" s="399"/>
      <c r="DV239" s="411"/>
      <c r="DW239" s="645"/>
    </row>
    <row r="240" spans="1:127" ht="20.100000000000001" hidden="1" customHeight="1">
      <c r="A240" s="663">
        <f t="shared" si="348"/>
        <v>61</v>
      </c>
      <c r="B240" s="664" t="s">
        <v>380</v>
      </c>
      <c r="C240" s="385" t="s">
        <v>353</v>
      </c>
      <c r="D240" s="385" t="s">
        <v>218</v>
      </c>
      <c r="E240" s="385">
        <v>2004</v>
      </c>
      <c r="F240" s="386"/>
      <c r="G240" s="387">
        <f t="shared" si="358"/>
        <v>8</v>
      </c>
      <c r="H240" s="387">
        <f t="shared" si="359"/>
        <v>0</v>
      </c>
      <c r="I240" s="387">
        <f t="shared" si="360"/>
        <v>8</v>
      </c>
      <c r="J240" s="388">
        <f t="shared" si="361"/>
        <v>0</v>
      </c>
      <c r="K240" s="389">
        <f t="shared" si="362"/>
        <v>0</v>
      </c>
      <c r="L240" s="390">
        <f t="shared" si="363"/>
        <v>0.25</v>
      </c>
      <c r="M240" s="391" t="str">
        <f t="shared" si="364"/>
        <v>II</v>
      </c>
      <c r="N240" s="389">
        <f t="shared" si="365"/>
        <v>0</v>
      </c>
      <c r="O240" s="388">
        <f t="shared" si="366"/>
        <v>0</v>
      </c>
      <c r="P240" s="388">
        <f t="shared" si="367"/>
        <v>0</v>
      </c>
      <c r="Q240" s="392">
        <f t="shared" si="368"/>
        <v>0</v>
      </c>
      <c r="R240" s="393">
        <f t="shared" si="369"/>
        <v>0</v>
      </c>
      <c r="S240" s="393">
        <f t="shared" si="370"/>
        <v>0</v>
      </c>
      <c r="T240" s="392">
        <f t="shared" si="371"/>
        <v>0</v>
      </c>
      <c r="U240" s="393">
        <f t="shared" si="372"/>
        <v>0</v>
      </c>
      <c r="V240" s="393">
        <f t="shared" si="373"/>
        <v>0</v>
      </c>
      <c r="W240" s="392">
        <f t="shared" si="374"/>
        <v>0</v>
      </c>
      <c r="X240" s="393">
        <f t="shared" si="375"/>
        <v>0</v>
      </c>
      <c r="Y240" s="393">
        <f t="shared" si="376"/>
        <v>0</v>
      </c>
      <c r="Z240" s="392">
        <f t="shared" si="377"/>
        <v>0</v>
      </c>
      <c r="AA240" s="393">
        <f t="shared" si="378"/>
        <v>0</v>
      </c>
      <c r="AB240" s="393">
        <f t="shared" si="379"/>
        <v>0</v>
      </c>
      <c r="AC240" s="392">
        <f t="shared" si="380"/>
        <v>0</v>
      </c>
      <c r="AD240" s="393">
        <f t="shared" si="381"/>
        <v>0</v>
      </c>
      <c r="AE240" s="394">
        <f t="shared" si="8"/>
        <v>2011</v>
      </c>
      <c r="AF240" s="393">
        <f t="shared" si="382"/>
        <v>0</v>
      </c>
      <c r="AG240" s="392">
        <f t="shared" si="383"/>
        <v>0</v>
      </c>
      <c r="AH240" s="388">
        <f t="shared" si="384"/>
        <v>0</v>
      </c>
      <c r="AI240" s="395">
        <f t="shared" si="385"/>
        <v>0</v>
      </c>
      <c r="AJ240" s="396">
        <f t="shared" si="386"/>
        <v>0</v>
      </c>
      <c r="AK240" s="388">
        <f t="shared" si="387"/>
        <v>0</v>
      </c>
      <c r="AL240" s="397">
        <f t="shared" si="388"/>
        <v>1</v>
      </c>
      <c r="AM240" s="393">
        <f t="shared" si="389"/>
        <v>12</v>
      </c>
      <c r="AN240" s="393">
        <f t="shared" si="390"/>
        <v>12</v>
      </c>
      <c r="AO240" s="393">
        <f t="shared" si="391"/>
        <v>12</v>
      </c>
      <c r="AP240" s="393">
        <f t="shared" si="392"/>
        <v>12</v>
      </c>
      <c r="AQ240" s="393">
        <f t="shared" si="393"/>
        <v>12</v>
      </c>
      <c r="AR240" s="393">
        <f t="shared" si="394"/>
        <v>12</v>
      </c>
      <c r="AS240" s="393">
        <f t="shared" si="395"/>
        <v>12</v>
      </c>
      <c r="AT240" s="393">
        <f t="shared" si="396"/>
        <v>12</v>
      </c>
      <c r="AU240" s="393">
        <f t="shared" si="397"/>
        <v>12</v>
      </c>
      <c r="AV240" s="393">
        <f t="shared" si="398"/>
        <v>12</v>
      </c>
      <c r="AW240" s="393">
        <f t="shared" si="399"/>
        <v>12</v>
      </c>
      <c r="AX240" s="393">
        <f t="shared" si="400"/>
        <v>12</v>
      </c>
      <c r="AY240" s="393">
        <f t="shared" si="401"/>
        <v>12</v>
      </c>
      <c r="AZ240" s="393">
        <f t="shared" si="402"/>
        <v>12</v>
      </c>
      <c r="BA240" s="393">
        <f t="shared" si="403"/>
        <v>12</v>
      </c>
      <c r="BB240" s="393">
        <f t="shared" si="404"/>
        <v>12</v>
      </c>
      <c r="BC240" s="393">
        <f t="shared" si="405"/>
        <v>12</v>
      </c>
      <c r="BD240" s="393">
        <f t="shared" si="356"/>
        <v>12</v>
      </c>
      <c r="BE240" s="393">
        <f t="shared" si="406"/>
        <v>12</v>
      </c>
      <c r="BF240" s="393">
        <f t="shared" si="407"/>
        <v>12</v>
      </c>
      <c r="BG240" s="393">
        <f t="shared" si="408"/>
        <v>12</v>
      </c>
      <c r="BH240" s="398">
        <f t="shared" si="409"/>
        <v>0</v>
      </c>
      <c r="BI240" s="398">
        <f t="shared" si="410"/>
        <v>0</v>
      </c>
      <c r="BJ240" s="398">
        <f t="shared" si="411"/>
        <v>0</v>
      </c>
      <c r="BK240" s="398">
        <f t="shared" si="412"/>
        <v>0</v>
      </c>
      <c r="BL240" s="398">
        <f t="shared" si="413"/>
        <v>0</v>
      </c>
      <c r="BM240" s="387">
        <f t="shared" si="414"/>
        <v>0</v>
      </c>
      <c r="BN240" s="398">
        <f t="shared" si="415"/>
        <v>0</v>
      </c>
      <c r="BO240" s="398">
        <f t="shared" si="416"/>
        <v>0</v>
      </c>
      <c r="BP240" s="398">
        <f t="shared" si="417"/>
        <v>0</v>
      </c>
      <c r="BQ240" s="398">
        <f t="shared" si="418"/>
        <v>0</v>
      </c>
      <c r="BR240" s="398">
        <f t="shared" si="419"/>
        <v>0</v>
      </c>
      <c r="BS240" s="398">
        <f t="shared" si="420"/>
        <v>0</v>
      </c>
      <c r="BT240" s="398">
        <f t="shared" si="421"/>
        <v>0</v>
      </c>
      <c r="BU240" s="398">
        <f t="shared" si="422"/>
        <v>0</v>
      </c>
      <c r="BV240" s="398">
        <f t="shared" si="423"/>
        <v>0</v>
      </c>
      <c r="BW240" s="398">
        <f t="shared" si="424"/>
        <v>0</v>
      </c>
      <c r="BX240" s="398">
        <f t="shared" si="425"/>
        <v>0</v>
      </c>
      <c r="BY240" s="398">
        <f t="shared" si="426"/>
        <v>0</v>
      </c>
      <c r="BZ240" s="398">
        <f t="shared" si="427"/>
        <v>0</v>
      </c>
      <c r="CA240" s="398">
        <f t="shared" si="428"/>
        <v>0</v>
      </c>
      <c r="CB240" s="398">
        <f t="shared" si="429"/>
        <v>0</v>
      </c>
      <c r="CC240" s="398">
        <f t="shared" si="430"/>
        <v>0</v>
      </c>
      <c r="CD240" s="398">
        <f t="shared" si="431"/>
        <v>0</v>
      </c>
      <c r="CE240" s="398">
        <f t="shared" si="432"/>
        <v>0</v>
      </c>
      <c r="CF240" s="398">
        <f t="shared" si="433"/>
        <v>0</v>
      </c>
      <c r="CG240" s="398">
        <f t="shared" si="434"/>
        <v>0</v>
      </c>
      <c r="CH240" s="398">
        <f t="shared" si="435"/>
        <v>0</v>
      </c>
      <c r="CI240" s="398">
        <f t="shared" si="436"/>
        <v>0</v>
      </c>
      <c r="CJ240" s="399"/>
      <c r="CK240" s="400" t="s">
        <v>339</v>
      </c>
      <c r="CL240" s="399">
        <f t="shared" si="437"/>
        <v>0</v>
      </c>
      <c r="CM240" s="399">
        <f t="shared" si="438"/>
        <v>0</v>
      </c>
      <c r="CN240" s="399">
        <f t="shared" si="439"/>
        <v>0</v>
      </c>
      <c r="CO240" s="399">
        <f t="shared" si="440"/>
        <v>0</v>
      </c>
      <c r="CP240" s="399">
        <f t="shared" si="441"/>
        <v>0</v>
      </c>
      <c r="CQ240" s="399">
        <f t="shared" si="442"/>
        <v>0</v>
      </c>
      <c r="CR240" s="399">
        <f t="shared" si="443"/>
        <v>0</v>
      </c>
      <c r="CS240" s="399">
        <f t="shared" si="444"/>
        <v>0</v>
      </c>
      <c r="CT240" s="399">
        <f t="shared" si="445"/>
        <v>0</v>
      </c>
      <c r="CU240" s="399">
        <f t="shared" si="446"/>
        <v>0</v>
      </c>
      <c r="CV240" s="399">
        <f t="shared" si="447"/>
        <v>0</v>
      </c>
      <c r="CW240" s="399">
        <f t="shared" si="448"/>
        <v>0</v>
      </c>
      <c r="CX240" s="399">
        <f t="shared" si="449"/>
        <v>0</v>
      </c>
      <c r="CY240" s="399">
        <f t="shared" si="450"/>
        <v>0</v>
      </c>
      <c r="CZ240" s="399">
        <f t="shared" si="451"/>
        <v>0</v>
      </c>
      <c r="DA240" s="399">
        <f t="shared" si="452"/>
        <v>0</v>
      </c>
      <c r="DB240" s="399">
        <f t="shared" si="453"/>
        <v>0</v>
      </c>
      <c r="DC240" s="399">
        <f t="shared" si="454"/>
        <v>0</v>
      </c>
      <c r="DD240" s="399">
        <f t="shared" si="455"/>
        <v>0</v>
      </c>
      <c r="DE240" s="399">
        <f t="shared" si="460"/>
        <v>0</v>
      </c>
      <c r="DF240" s="399">
        <f t="shared" si="353"/>
        <v>0</v>
      </c>
      <c r="DG240" s="399">
        <f t="shared" si="456"/>
        <v>0</v>
      </c>
      <c r="DH240" s="399">
        <f t="shared" si="354"/>
        <v>0</v>
      </c>
      <c r="DI240" s="399">
        <f t="shared" si="355"/>
        <v>0</v>
      </c>
      <c r="DJ240" s="399">
        <f t="shared" si="457"/>
        <v>0</v>
      </c>
      <c r="DK240" s="399">
        <f t="shared" si="350"/>
        <v>0</v>
      </c>
      <c r="DL240" s="399">
        <f t="shared" si="351"/>
        <v>0</v>
      </c>
      <c r="DM240" s="399">
        <f t="shared" si="459"/>
        <v>0</v>
      </c>
      <c r="DN240" s="399">
        <f t="shared" si="352"/>
        <v>0</v>
      </c>
      <c r="DO240" s="399">
        <f t="shared" si="458"/>
        <v>0</v>
      </c>
      <c r="DP240" s="398"/>
      <c r="DQ240" s="399"/>
      <c r="DR240" s="399"/>
      <c r="DS240" s="399">
        <f t="shared" si="349"/>
        <v>0</v>
      </c>
      <c r="DT240" s="399">
        <f t="shared" si="357"/>
        <v>0</v>
      </c>
      <c r="DU240" s="399"/>
      <c r="DV240" s="411"/>
      <c r="DW240" s="645"/>
    </row>
    <row r="241" spans="1:127" ht="20.100000000000001" hidden="1" customHeight="1">
      <c r="A241" s="663">
        <f t="shared" si="348"/>
        <v>62</v>
      </c>
      <c r="B241" s="664" t="s">
        <v>380</v>
      </c>
      <c r="C241" s="385" t="s">
        <v>353</v>
      </c>
      <c r="D241" s="385" t="s">
        <v>218</v>
      </c>
      <c r="E241" s="385">
        <v>2004</v>
      </c>
      <c r="F241" s="386"/>
      <c r="G241" s="387">
        <f t="shared" si="358"/>
        <v>8</v>
      </c>
      <c r="H241" s="387">
        <f t="shared" si="359"/>
        <v>0</v>
      </c>
      <c r="I241" s="387">
        <f t="shared" si="360"/>
        <v>8</v>
      </c>
      <c r="J241" s="388">
        <f t="shared" si="361"/>
        <v>0</v>
      </c>
      <c r="K241" s="389">
        <f t="shared" si="362"/>
        <v>0</v>
      </c>
      <c r="L241" s="390">
        <f t="shared" si="363"/>
        <v>0.25</v>
      </c>
      <c r="M241" s="391" t="str">
        <f t="shared" si="364"/>
        <v>II</v>
      </c>
      <c r="N241" s="389">
        <f t="shared" si="365"/>
        <v>0</v>
      </c>
      <c r="O241" s="388">
        <f t="shared" si="366"/>
        <v>0</v>
      </c>
      <c r="P241" s="388">
        <f t="shared" si="367"/>
        <v>0</v>
      </c>
      <c r="Q241" s="392">
        <f t="shared" si="368"/>
        <v>0</v>
      </c>
      <c r="R241" s="393">
        <f t="shared" si="369"/>
        <v>0</v>
      </c>
      <c r="S241" s="393">
        <f t="shared" si="370"/>
        <v>0</v>
      </c>
      <c r="T241" s="392">
        <f t="shared" si="371"/>
        <v>0</v>
      </c>
      <c r="U241" s="393">
        <f t="shared" si="372"/>
        <v>0</v>
      </c>
      <c r="V241" s="393">
        <f t="shared" si="373"/>
        <v>0</v>
      </c>
      <c r="W241" s="392">
        <f t="shared" si="374"/>
        <v>0</v>
      </c>
      <c r="X241" s="393">
        <f t="shared" si="375"/>
        <v>0</v>
      </c>
      <c r="Y241" s="393">
        <f t="shared" si="376"/>
        <v>0</v>
      </c>
      <c r="Z241" s="392">
        <f t="shared" si="377"/>
        <v>0</v>
      </c>
      <c r="AA241" s="393">
        <f t="shared" si="378"/>
        <v>0</v>
      </c>
      <c r="AB241" s="393">
        <f t="shared" si="379"/>
        <v>0</v>
      </c>
      <c r="AC241" s="392">
        <f t="shared" si="380"/>
        <v>0</v>
      </c>
      <c r="AD241" s="393">
        <f t="shared" si="381"/>
        <v>0</v>
      </c>
      <c r="AE241" s="394">
        <f t="shared" si="8"/>
        <v>2011</v>
      </c>
      <c r="AF241" s="393">
        <f t="shared" si="382"/>
        <v>0</v>
      </c>
      <c r="AG241" s="392">
        <f t="shared" si="383"/>
        <v>0</v>
      </c>
      <c r="AH241" s="388">
        <f t="shared" si="384"/>
        <v>0</v>
      </c>
      <c r="AI241" s="395">
        <f t="shared" si="385"/>
        <v>0</v>
      </c>
      <c r="AJ241" s="396">
        <f t="shared" si="386"/>
        <v>0</v>
      </c>
      <c r="AK241" s="388">
        <f t="shared" si="387"/>
        <v>0</v>
      </c>
      <c r="AL241" s="397">
        <f t="shared" si="388"/>
        <v>1</v>
      </c>
      <c r="AM241" s="393">
        <f t="shared" si="389"/>
        <v>12</v>
      </c>
      <c r="AN241" s="393">
        <f t="shared" si="390"/>
        <v>12</v>
      </c>
      <c r="AO241" s="393">
        <f t="shared" si="391"/>
        <v>12</v>
      </c>
      <c r="AP241" s="393">
        <f t="shared" si="392"/>
        <v>12</v>
      </c>
      <c r="AQ241" s="393">
        <f t="shared" si="393"/>
        <v>12</v>
      </c>
      <c r="AR241" s="393">
        <f t="shared" si="394"/>
        <v>12</v>
      </c>
      <c r="AS241" s="393">
        <f t="shared" si="395"/>
        <v>12</v>
      </c>
      <c r="AT241" s="393">
        <f t="shared" si="396"/>
        <v>12</v>
      </c>
      <c r="AU241" s="393">
        <f t="shared" si="397"/>
        <v>12</v>
      </c>
      <c r="AV241" s="393">
        <f t="shared" si="398"/>
        <v>12</v>
      </c>
      <c r="AW241" s="393">
        <f t="shared" si="399"/>
        <v>12</v>
      </c>
      <c r="AX241" s="393">
        <f t="shared" si="400"/>
        <v>12</v>
      </c>
      <c r="AY241" s="393">
        <f t="shared" si="401"/>
        <v>12</v>
      </c>
      <c r="AZ241" s="393">
        <f t="shared" si="402"/>
        <v>12</v>
      </c>
      <c r="BA241" s="393">
        <f t="shared" si="403"/>
        <v>12</v>
      </c>
      <c r="BB241" s="393">
        <f t="shared" si="404"/>
        <v>12</v>
      </c>
      <c r="BC241" s="393">
        <f t="shared" si="405"/>
        <v>12</v>
      </c>
      <c r="BD241" s="393">
        <f t="shared" si="356"/>
        <v>12</v>
      </c>
      <c r="BE241" s="393">
        <f t="shared" si="406"/>
        <v>12</v>
      </c>
      <c r="BF241" s="393">
        <f t="shared" si="407"/>
        <v>12</v>
      </c>
      <c r="BG241" s="393">
        <f t="shared" si="408"/>
        <v>12</v>
      </c>
      <c r="BH241" s="398">
        <f t="shared" si="409"/>
        <v>0</v>
      </c>
      <c r="BI241" s="398">
        <f t="shared" si="410"/>
        <v>0</v>
      </c>
      <c r="BJ241" s="398">
        <f t="shared" si="411"/>
        <v>0</v>
      </c>
      <c r="BK241" s="398">
        <f t="shared" si="412"/>
        <v>0</v>
      </c>
      <c r="BL241" s="398">
        <f t="shared" si="413"/>
        <v>0</v>
      </c>
      <c r="BM241" s="387">
        <f t="shared" si="414"/>
        <v>0</v>
      </c>
      <c r="BN241" s="398">
        <f t="shared" si="415"/>
        <v>0</v>
      </c>
      <c r="BO241" s="398">
        <f t="shared" si="416"/>
        <v>0</v>
      </c>
      <c r="BP241" s="398">
        <f t="shared" si="417"/>
        <v>0</v>
      </c>
      <c r="BQ241" s="398">
        <f t="shared" si="418"/>
        <v>0</v>
      </c>
      <c r="BR241" s="398">
        <f t="shared" si="419"/>
        <v>0</v>
      </c>
      <c r="BS241" s="398">
        <f t="shared" si="420"/>
        <v>0</v>
      </c>
      <c r="BT241" s="398">
        <f t="shared" si="421"/>
        <v>0</v>
      </c>
      <c r="BU241" s="398">
        <f t="shared" si="422"/>
        <v>0</v>
      </c>
      <c r="BV241" s="398">
        <f t="shared" si="423"/>
        <v>0</v>
      </c>
      <c r="BW241" s="398">
        <f t="shared" si="424"/>
        <v>0</v>
      </c>
      <c r="BX241" s="398">
        <f t="shared" si="425"/>
        <v>0</v>
      </c>
      <c r="BY241" s="398">
        <f t="shared" si="426"/>
        <v>0</v>
      </c>
      <c r="BZ241" s="398">
        <f t="shared" si="427"/>
        <v>0</v>
      </c>
      <c r="CA241" s="398">
        <f t="shared" si="428"/>
        <v>0</v>
      </c>
      <c r="CB241" s="398">
        <f t="shared" si="429"/>
        <v>0</v>
      </c>
      <c r="CC241" s="398">
        <f t="shared" si="430"/>
        <v>0</v>
      </c>
      <c r="CD241" s="398">
        <f t="shared" si="431"/>
        <v>0</v>
      </c>
      <c r="CE241" s="398">
        <f t="shared" si="432"/>
        <v>0</v>
      </c>
      <c r="CF241" s="398">
        <f t="shared" si="433"/>
        <v>0</v>
      </c>
      <c r="CG241" s="398">
        <f t="shared" si="434"/>
        <v>0</v>
      </c>
      <c r="CH241" s="398">
        <f t="shared" si="435"/>
        <v>0</v>
      </c>
      <c r="CI241" s="398">
        <f t="shared" si="436"/>
        <v>0</v>
      </c>
      <c r="CJ241" s="399"/>
      <c r="CK241" s="400" t="s">
        <v>339</v>
      </c>
      <c r="CL241" s="399">
        <f t="shared" si="437"/>
        <v>0</v>
      </c>
      <c r="CM241" s="399">
        <f t="shared" si="438"/>
        <v>0</v>
      </c>
      <c r="CN241" s="399">
        <f t="shared" si="439"/>
        <v>0</v>
      </c>
      <c r="CO241" s="399">
        <f t="shared" si="440"/>
        <v>0</v>
      </c>
      <c r="CP241" s="399">
        <f t="shared" si="441"/>
        <v>0</v>
      </c>
      <c r="CQ241" s="399">
        <f t="shared" si="442"/>
        <v>0</v>
      </c>
      <c r="CR241" s="399">
        <f t="shared" si="443"/>
        <v>0</v>
      </c>
      <c r="CS241" s="399">
        <f t="shared" si="444"/>
        <v>0</v>
      </c>
      <c r="CT241" s="399">
        <f t="shared" si="445"/>
        <v>0</v>
      </c>
      <c r="CU241" s="399">
        <f t="shared" si="446"/>
        <v>0</v>
      </c>
      <c r="CV241" s="399">
        <f t="shared" si="447"/>
        <v>0</v>
      </c>
      <c r="CW241" s="399">
        <f t="shared" si="448"/>
        <v>0</v>
      </c>
      <c r="CX241" s="399">
        <f t="shared" si="449"/>
        <v>0</v>
      </c>
      <c r="CY241" s="399">
        <f t="shared" si="450"/>
        <v>0</v>
      </c>
      <c r="CZ241" s="399">
        <f t="shared" si="451"/>
        <v>0</v>
      </c>
      <c r="DA241" s="399">
        <f t="shared" si="452"/>
        <v>0</v>
      </c>
      <c r="DB241" s="399">
        <f t="shared" si="453"/>
        <v>0</v>
      </c>
      <c r="DC241" s="399">
        <f t="shared" si="454"/>
        <v>0</v>
      </c>
      <c r="DD241" s="399">
        <f t="shared" si="455"/>
        <v>0</v>
      </c>
      <c r="DE241" s="399">
        <f t="shared" si="460"/>
        <v>0</v>
      </c>
      <c r="DF241" s="399">
        <f t="shared" si="353"/>
        <v>0</v>
      </c>
      <c r="DG241" s="399">
        <f t="shared" si="456"/>
        <v>0</v>
      </c>
      <c r="DH241" s="399">
        <f t="shared" si="354"/>
        <v>0</v>
      </c>
      <c r="DI241" s="399">
        <f t="shared" si="355"/>
        <v>0</v>
      </c>
      <c r="DJ241" s="399">
        <f t="shared" si="457"/>
        <v>0</v>
      </c>
      <c r="DK241" s="399">
        <f t="shared" si="350"/>
        <v>0</v>
      </c>
      <c r="DL241" s="399">
        <f t="shared" si="351"/>
        <v>0</v>
      </c>
      <c r="DM241" s="399">
        <f t="shared" si="459"/>
        <v>0</v>
      </c>
      <c r="DN241" s="399">
        <f t="shared" si="352"/>
        <v>0</v>
      </c>
      <c r="DO241" s="399">
        <f t="shared" si="458"/>
        <v>0</v>
      </c>
      <c r="DP241" s="398"/>
      <c r="DQ241" s="399"/>
      <c r="DR241" s="399"/>
      <c r="DS241" s="399">
        <f t="shared" si="349"/>
        <v>0</v>
      </c>
      <c r="DT241" s="399">
        <f t="shared" si="357"/>
        <v>0</v>
      </c>
      <c r="DU241" s="399"/>
      <c r="DV241" s="411"/>
      <c r="DW241" s="645"/>
    </row>
    <row r="242" spans="1:127" ht="20.100000000000001" hidden="1" customHeight="1">
      <c r="A242" s="663">
        <f t="shared" si="348"/>
        <v>63</v>
      </c>
      <c r="B242" s="664" t="s">
        <v>380</v>
      </c>
      <c r="C242" s="385" t="s">
        <v>353</v>
      </c>
      <c r="D242" s="385" t="s">
        <v>218</v>
      </c>
      <c r="E242" s="385">
        <v>2004</v>
      </c>
      <c r="F242" s="386"/>
      <c r="G242" s="387">
        <f t="shared" si="358"/>
        <v>8</v>
      </c>
      <c r="H242" s="387">
        <f t="shared" si="359"/>
        <v>0</v>
      </c>
      <c r="I242" s="387">
        <f t="shared" si="360"/>
        <v>8</v>
      </c>
      <c r="J242" s="388">
        <f t="shared" si="361"/>
        <v>0</v>
      </c>
      <c r="K242" s="389">
        <f t="shared" si="362"/>
        <v>0</v>
      </c>
      <c r="L242" s="390">
        <f t="shared" si="363"/>
        <v>0.25</v>
      </c>
      <c r="M242" s="391" t="str">
        <f t="shared" si="364"/>
        <v>II</v>
      </c>
      <c r="N242" s="389">
        <f t="shared" si="365"/>
        <v>0</v>
      </c>
      <c r="O242" s="388">
        <f t="shared" si="366"/>
        <v>0</v>
      </c>
      <c r="P242" s="388">
        <f t="shared" si="367"/>
        <v>0</v>
      </c>
      <c r="Q242" s="392">
        <f t="shared" si="368"/>
        <v>0</v>
      </c>
      <c r="R242" s="393">
        <f t="shared" si="369"/>
        <v>0</v>
      </c>
      <c r="S242" s="393">
        <f t="shared" si="370"/>
        <v>0</v>
      </c>
      <c r="T242" s="392">
        <f t="shared" si="371"/>
        <v>0</v>
      </c>
      <c r="U242" s="393">
        <f t="shared" si="372"/>
        <v>0</v>
      </c>
      <c r="V242" s="393">
        <f t="shared" si="373"/>
        <v>0</v>
      </c>
      <c r="W242" s="392">
        <f t="shared" si="374"/>
        <v>0</v>
      </c>
      <c r="X242" s="393">
        <f t="shared" si="375"/>
        <v>0</v>
      </c>
      <c r="Y242" s="393">
        <f t="shared" si="376"/>
        <v>0</v>
      </c>
      <c r="Z242" s="392">
        <f t="shared" si="377"/>
        <v>0</v>
      </c>
      <c r="AA242" s="393">
        <f t="shared" si="378"/>
        <v>0</v>
      </c>
      <c r="AB242" s="393">
        <f t="shared" si="379"/>
        <v>0</v>
      </c>
      <c r="AC242" s="392">
        <f t="shared" si="380"/>
        <v>0</v>
      </c>
      <c r="AD242" s="393">
        <f t="shared" si="381"/>
        <v>0</v>
      </c>
      <c r="AE242" s="394">
        <f t="shared" si="8"/>
        <v>2011</v>
      </c>
      <c r="AF242" s="393">
        <f t="shared" si="382"/>
        <v>0</v>
      </c>
      <c r="AG242" s="392">
        <f t="shared" si="383"/>
        <v>0</v>
      </c>
      <c r="AH242" s="388">
        <f t="shared" si="384"/>
        <v>0</v>
      </c>
      <c r="AI242" s="395">
        <f t="shared" si="385"/>
        <v>0</v>
      </c>
      <c r="AJ242" s="396">
        <f t="shared" si="386"/>
        <v>0</v>
      </c>
      <c r="AK242" s="388">
        <f t="shared" si="387"/>
        <v>0</v>
      </c>
      <c r="AL242" s="397">
        <f t="shared" si="388"/>
        <v>1</v>
      </c>
      <c r="AM242" s="393">
        <f t="shared" si="389"/>
        <v>12</v>
      </c>
      <c r="AN242" s="393">
        <f t="shared" si="390"/>
        <v>12</v>
      </c>
      <c r="AO242" s="393">
        <f t="shared" si="391"/>
        <v>12</v>
      </c>
      <c r="AP242" s="393">
        <f t="shared" si="392"/>
        <v>12</v>
      </c>
      <c r="AQ242" s="393">
        <f t="shared" si="393"/>
        <v>12</v>
      </c>
      <c r="AR242" s="393">
        <f t="shared" si="394"/>
        <v>12</v>
      </c>
      <c r="AS242" s="393">
        <f t="shared" si="395"/>
        <v>12</v>
      </c>
      <c r="AT242" s="393">
        <f t="shared" si="396"/>
        <v>12</v>
      </c>
      <c r="AU242" s="393">
        <f t="shared" si="397"/>
        <v>12</v>
      </c>
      <c r="AV242" s="393">
        <f t="shared" si="398"/>
        <v>12</v>
      </c>
      <c r="AW242" s="393">
        <f t="shared" si="399"/>
        <v>12</v>
      </c>
      <c r="AX242" s="393">
        <f t="shared" si="400"/>
        <v>12</v>
      </c>
      <c r="AY242" s="393">
        <f t="shared" si="401"/>
        <v>12</v>
      </c>
      <c r="AZ242" s="393">
        <f t="shared" si="402"/>
        <v>12</v>
      </c>
      <c r="BA242" s="393">
        <f t="shared" si="403"/>
        <v>12</v>
      </c>
      <c r="BB242" s="393">
        <f t="shared" si="404"/>
        <v>12</v>
      </c>
      <c r="BC242" s="393">
        <f t="shared" si="405"/>
        <v>12</v>
      </c>
      <c r="BD242" s="393">
        <f t="shared" si="356"/>
        <v>12</v>
      </c>
      <c r="BE242" s="393">
        <f t="shared" si="406"/>
        <v>12</v>
      </c>
      <c r="BF242" s="393">
        <f t="shared" si="407"/>
        <v>12</v>
      </c>
      <c r="BG242" s="393">
        <f t="shared" si="408"/>
        <v>12</v>
      </c>
      <c r="BH242" s="398">
        <f t="shared" si="409"/>
        <v>0</v>
      </c>
      <c r="BI242" s="398">
        <f t="shared" si="410"/>
        <v>0</v>
      </c>
      <c r="BJ242" s="398">
        <f t="shared" si="411"/>
        <v>0</v>
      </c>
      <c r="BK242" s="398">
        <f t="shared" si="412"/>
        <v>0</v>
      </c>
      <c r="BL242" s="398">
        <f t="shared" si="413"/>
        <v>0</v>
      </c>
      <c r="BM242" s="387">
        <f t="shared" si="414"/>
        <v>0</v>
      </c>
      <c r="BN242" s="398">
        <f t="shared" si="415"/>
        <v>0</v>
      </c>
      <c r="BO242" s="398">
        <f t="shared" si="416"/>
        <v>0</v>
      </c>
      <c r="BP242" s="398">
        <f t="shared" si="417"/>
        <v>0</v>
      </c>
      <c r="BQ242" s="398">
        <f t="shared" si="418"/>
        <v>0</v>
      </c>
      <c r="BR242" s="398">
        <f t="shared" si="419"/>
        <v>0</v>
      </c>
      <c r="BS242" s="398">
        <f t="shared" si="420"/>
        <v>0</v>
      </c>
      <c r="BT242" s="398">
        <f t="shared" si="421"/>
        <v>0</v>
      </c>
      <c r="BU242" s="398">
        <f t="shared" si="422"/>
        <v>0</v>
      </c>
      <c r="BV242" s="398">
        <f t="shared" si="423"/>
        <v>0</v>
      </c>
      <c r="BW242" s="398">
        <f t="shared" si="424"/>
        <v>0</v>
      </c>
      <c r="BX242" s="398">
        <f t="shared" si="425"/>
        <v>0</v>
      </c>
      <c r="BY242" s="398">
        <f t="shared" si="426"/>
        <v>0</v>
      </c>
      <c r="BZ242" s="398">
        <f t="shared" si="427"/>
        <v>0</v>
      </c>
      <c r="CA242" s="398">
        <f t="shared" si="428"/>
        <v>0</v>
      </c>
      <c r="CB242" s="398">
        <f t="shared" si="429"/>
        <v>0</v>
      </c>
      <c r="CC242" s="398">
        <f t="shared" si="430"/>
        <v>0</v>
      </c>
      <c r="CD242" s="398">
        <f t="shared" si="431"/>
        <v>0</v>
      </c>
      <c r="CE242" s="398">
        <f t="shared" si="432"/>
        <v>0</v>
      </c>
      <c r="CF242" s="398">
        <f t="shared" si="433"/>
        <v>0</v>
      </c>
      <c r="CG242" s="398">
        <f t="shared" si="434"/>
        <v>0</v>
      </c>
      <c r="CH242" s="398">
        <f t="shared" si="435"/>
        <v>0</v>
      </c>
      <c r="CI242" s="398">
        <f t="shared" si="436"/>
        <v>0</v>
      </c>
      <c r="CJ242" s="399"/>
      <c r="CK242" s="400" t="s">
        <v>339</v>
      </c>
      <c r="CL242" s="399">
        <f t="shared" si="437"/>
        <v>0</v>
      </c>
      <c r="CM242" s="399">
        <f t="shared" si="438"/>
        <v>0</v>
      </c>
      <c r="CN242" s="399">
        <f t="shared" si="439"/>
        <v>0</v>
      </c>
      <c r="CO242" s="399">
        <f t="shared" si="440"/>
        <v>0</v>
      </c>
      <c r="CP242" s="399">
        <f t="shared" si="441"/>
        <v>0</v>
      </c>
      <c r="CQ242" s="399">
        <f t="shared" si="442"/>
        <v>0</v>
      </c>
      <c r="CR242" s="399">
        <f t="shared" si="443"/>
        <v>0</v>
      </c>
      <c r="CS242" s="399">
        <f t="shared" si="444"/>
        <v>0</v>
      </c>
      <c r="CT242" s="399">
        <f t="shared" si="445"/>
        <v>0</v>
      </c>
      <c r="CU242" s="399">
        <f t="shared" si="446"/>
        <v>0</v>
      </c>
      <c r="CV242" s="399">
        <f t="shared" si="447"/>
        <v>0</v>
      </c>
      <c r="CW242" s="399">
        <f t="shared" si="448"/>
        <v>0</v>
      </c>
      <c r="CX242" s="399">
        <f t="shared" si="449"/>
        <v>0</v>
      </c>
      <c r="CY242" s="399">
        <f t="shared" si="450"/>
        <v>0</v>
      </c>
      <c r="CZ242" s="399">
        <f t="shared" si="451"/>
        <v>0</v>
      </c>
      <c r="DA242" s="399">
        <f t="shared" si="452"/>
        <v>0</v>
      </c>
      <c r="DB242" s="399">
        <f t="shared" si="453"/>
        <v>0</v>
      </c>
      <c r="DC242" s="399">
        <f t="shared" si="454"/>
        <v>0</v>
      </c>
      <c r="DD242" s="399">
        <f t="shared" si="455"/>
        <v>0</v>
      </c>
      <c r="DE242" s="399">
        <f t="shared" si="460"/>
        <v>0</v>
      </c>
      <c r="DF242" s="399">
        <f t="shared" si="353"/>
        <v>0</v>
      </c>
      <c r="DG242" s="399">
        <f t="shared" si="456"/>
        <v>0</v>
      </c>
      <c r="DH242" s="399">
        <f t="shared" si="354"/>
        <v>0</v>
      </c>
      <c r="DI242" s="399">
        <f t="shared" si="355"/>
        <v>0</v>
      </c>
      <c r="DJ242" s="399">
        <f t="shared" si="457"/>
        <v>0</v>
      </c>
      <c r="DK242" s="399">
        <f t="shared" si="350"/>
        <v>0</v>
      </c>
      <c r="DL242" s="399">
        <f t="shared" si="351"/>
        <v>0</v>
      </c>
      <c r="DM242" s="399">
        <f t="shared" si="459"/>
        <v>0</v>
      </c>
      <c r="DN242" s="399">
        <f t="shared" si="352"/>
        <v>0</v>
      </c>
      <c r="DO242" s="399">
        <f t="shared" si="458"/>
        <v>0</v>
      </c>
      <c r="DP242" s="398"/>
      <c r="DQ242" s="399"/>
      <c r="DR242" s="399"/>
      <c r="DS242" s="399">
        <f t="shared" si="349"/>
        <v>0</v>
      </c>
      <c r="DT242" s="399">
        <f t="shared" si="357"/>
        <v>0</v>
      </c>
      <c r="DU242" s="399"/>
      <c r="DV242" s="411"/>
      <c r="DW242" s="645"/>
    </row>
    <row r="243" spans="1:127" ht="20.100000000000001" hidden="1" customHeight="1">
      <c r="A243" s="663">
        <f t="shared" si="348"/>
        <v>64</v>
      </c>
      <c r="B243" s="664" t="s">
        <v>380</v>
      </c>
      <c r="C243" s="385" t="s">
        <v>353</v>
      </c>
      <c r="D243" s="385" t="s">
        <v>218</v>
      </c>
      <c r="E243" s="385">
        <v>2004</v>
      </c>
      <c r="F243" s="386"/>
      <c r="G243" s="387">
        <f t="shared" si="358"/>
        <v>8</v>
      </c>
      <c r="H243" s="387">
        <f t="shared" si="359"/>
        <v>0</v>
      </c>
      <c r="I243" s="387">
        <f t="shared" si="360"/>
        <v>8</v>
      </c>
      <c r="J243" s="388">
        <f t="shared" si="361"/>
        <v>0</v>
      </c>
      <c r="K243" s="389">
        <f t="shared" si="362"/>
        <v>0</v>
      </c>
      <c r="L243" s="390">
        <f t="shared" si="363"/>
        <v>0.25</v>
      </c>
      <c r="M243" s="391" t="str">
        <f t="shared" si="364"/>
        <v>II</v>
      </c>
      <c r="N243" s="389">
        <f t="shared" si="365"/>
        <v>0</v>
      </c>
      <c r="O243" s="388">
        <f t="shared" si="366"/>
        <v>0</v>
      </c>
      <c r="P243" s="388">
        <f t="shared" si="367"/>
        <v>0</v>
      </c>
      <c r="Q243" s="392">
        <f t="shared" si="368"/>
        <v>0</v>
      </c>
      <c r="R243" s="393">
        <f t="shared" si="369"/>
        <v>0</v>
      </c>
      <c r="S243" s="393">
        <f t="shared" si="370"/>
        <v>0</v>
      </c>
      <c r="T243" s="392">
        <f t="shared" si="371"/>
        <v>0</v>
      </c>
      <c r="U243" s="393">
        <f t="shared" si="372"/>
        <v>0</v>
      </c>
      <c r="V243" s="393">
        <f t="shared" si="373"/>
        <v>0</v>
      </c>
      <c r="W243" s="392">
        <f t="shared" si="374"/>
        <v>0</v>
      </c>
      <c r="X243" s="393">
        <f t="shared" si="375"/>
        <v>0</v>
      </c>
      <c r="Y243" s="393">
        <f t="shared" si="376"/>
        <v>0</v>
      </c>
      <c r="Z243" s="392">
        <f t="shared" si="377"/>
        <v>0</v>
      </c>
      <c r="AA243" s="393">
        <f t="shared" si="378"/>
        <v>0</v>
      </c>
      <c r="AB243" s="393">
        <f t="shared" si="379"/>
        <v>0</v>
      </c>
      <c r="AC243" s="392">
        <f t="shared" si="380"/>
        <v>0</v>
      </c>
      <c r="AD243" s="393">
        <f t="shared" si="381"/>
        <v>0</v>
      </c>
      <c r="AE243" s="394">
        <f t="shared" si="8"/>
        <v>2011</v>
      </c>
      <c r="AF243" s="393">
        <f t="shared" si="382"/>
        <v>0</v>
      </c>
      <c r="AG243" s="392">
        <f t="shared" si="383"/>
        <v>0</v>
      </c>
      <c r="AH243" s="388">
        <f t="shared" si="384"/>
        <v>0</v>
      </c>
      <c r="AI243" s="395">
        <f t="shared" si="385"/>
        <v>0</v>
      </c>
      <c r="AJ243" s="396">
        <f t="shared" si="386"/>
        <v>0</v>
      </c>
      <c r="AK243" s="388">
        <f t="shared" si="387"/>
        <v>0</v>
      </c>
      <c r="AL243" s="397">
        <f t="shared" si="388"/>
        <v>1</v>
      </c>
      <c r="AM243" s="393">
        <f t="shared" si="389"/>
        <v>12</v>
      </c>
      <c r="AN243" s="393">
        <f t="shared" si="390"/>
        <v>12</v>
      </c>
      <c r="AO243" s="393">
        <f t="shared" si="391"/>
        <v>12</v>
      </c>
      <c r="AP243" s="393">
        <f t="shared" si="392"/>
        <v>12</v>
      </c>
      <c r="AQ243" s="393">
        <f t="shared" si="393"/>
        <v>12</v>
      </c>
      <c r="AR243" s="393">
        <f t="shared" si="394"/>
        <v>12</v>
      </c>
      <c r="AS243" s="393">
        <f t="shared" si="395"/>
        <v>12</v>
      </c>
      <c r="AT243" s="393">
        <f t="shared" si="396"/>
        <v>12</v>
      </c>
      <c r="AU243" s="393">
        <f t="shared" si="397"/>
        <v>12</v>
      </c>
      <c r="AV243" s="393">
        <f t="shared" si="398"/>
        <v>12</v>
      </c>
      <c r="AW243" s="393">
        <f t="shared" si="399"/>
        <v>12</v>
      </c>
      <c r="AX243" s="393">
        <f t="shared" si="400"/>
        <v>12</v>
      </c>
      <c r="AY243" s="393">
        <f t="shared" si="401"/>
        <v>12</v>
      </c>
      <c r="AZ243" s="393">
        <f t="shared" si="402"/>
        <v>12</v>
      </c>
      <c r="BA243" s="393">
        <f t="shared" si="403"/>
        <v>12</v>
      </c>
      <c r="BB243" s="393">
        <f t="shared" si="404"/>
        <v>12</v>
      </c>
      <c r="BC243" s="393">
        <f t="shared" si="405"/>
        <v>12</v>
      </c>
      <c r="BD243" s="393">
        <f t="shared" si="356"/>
        <v>12</v>
      </c>
      <c r="BE243" s="393">
        <f t="shared" si="406"/>
        <v>12</v>
      </c>
      <c r="BF243" s="393">
        <f t="shared" si="407"/>
        <v>12</v>
      </c>
      <c r="BG243" s="393">
        <f t="shared" si="408"/>
        <v>12</v>
      </c>
      <c r="BH243" s="398">
        <f t="shared" si="409"/>
        <v>0</v>
      </c>
      <c r="BI243" s="398">
        <f t="shared" si="410"/>
        <v>0</v>
      </c>
      <c r="BJ243" s="398">
        <f t="shared" si="411"/>
        <v>0</v>
      </c>
      <c r="BK243" s="398">
        <f t="shared" si="412"/>
        <v>0</v>
      </c>
      <c r="BL243" s="398">
        <f t="shared" si="413"/>
        <v>0</v>
      </c>
      <c r="BM243" s="387">
        <f t="shared" si="414"/>
        <v>0</v>
      </c>
      <c r="BN243" s="398">
        <f t="shared" si="415"/>
        <v>0</v>
      </c>
      <c r="BO243" s="398">
        <f t="shared" si="416"/>
        <v>0</v>
      </c>
      <c r="BP243" s="398">
        <f t="shared" si="417"/>
        <v>0</v>
      </c>
      <c r="BQ243" s="398">
        <f t="shared" si="418"/>
        <v>0</v>
      </c>
      <c r="BR243" s="398">
        <f t="shared" si="419"/>
        <v>0</v>
      </c>
      <c r="BS243" s="398">
        <f t="shared" si="420"/>
        <v>0</v>
      </c>
      <c r="BT243" s="398">
        <f t="shared" si="421"/>
        <v>0</v>
      </c>
      <c r="BU243" s="398">
        <f t="shared" si="422"/>
        <v>0</v>
      </c>
      <c r="BV243" s="398">
        <f t="shared" si="423"/>
        <v>0</v>
      </c>
      <c r="BW243" s="398">
        <f t="shared" si="424"/>
        <v>0</v>
      </c>
      <c r="BX243" s="398">
        <f t="shared" si="425"/>
        <v>0</v>
      </c>
      <c r="BY243" s="398">
        <f t="shared" si="426"/>
        <v>0</v>
      </c>
      <c r="BZ243" s="398">
        <f t="shared" si="427"/>
        <v>0</v>
      </c>
      <c r="CA243" s="398">
        <f t="shared" si="428"/>
        <v>0</v>
      </c>
      <c r="CB243" s="398">
        <f t="shared" si="429"/>
        <v>0</v>
      </c>
      <c r="CC243" s="398">
        <f t="shared" si="430"/>
        <v>0</v>
      </c>
      <c r="CD243" s="398">
        <f t="shared" si="431"/>
        <v>0</v>
      </c>
      <c r="CE243" s="398">
        <f t="shared" si="432"/>
        <v>0</v>
      </c>
      <c r="CF243" s="398">
        <f t="shared" si="433"/>
        <v>0</v>
      </c>
      <c r="CG243" s="398">
        <f t="shared" si="434"/>
        <v>0</v>
      </c>
      <c r="CH243" s="398">
        <f t="shared" si="435"/>
        <v>0</v>
      </c>
      <c r="CI243" s="398">
        <f t="shared" si="436"/>
        <v>0</v>
      </c>
      <c r="CJ243" s="399"/>
      <c r="CK243" s="400" t="s">
        <v>339</v>
      </c>
      <c r="CL243" s="399">
        <f t="shared" si="437"/>
        <v>0</v>
      </c>
      <c r="CM243" s="399">
        <f t="shared" si="438"/>
        <v>0</v>
      </c>
      <c r="CN243" s="399">
        <f t="shared" si="439"/>
        <v>0</v>
      </c>
      <c r="CO243" s="399">
        <f t="shared" si="440"/>
        <v>0</v>
      </c>
      <c r="CP243" s="399">
        <f t="shared" si="441"/>
        <v>0</v>
      </c>
      <c r="CQ243" s="399">
        <f t="shared" si="442"/>
        <v>0</v>
      </c>
      <c r="CR243" s="399">
        <f t="shared" si="443"/>
        <v>0</v>
      </c>
      <c r="CS243" s="399">
        <f t="shared" si="444"/>
        <v>0</v>
      </c>
      <c r="CT243" s="399">
        <f t="shared" si="445"/>
        <v>0</v>
      </c>
      <c r="CU243" s="399">
        <f t="shared" si="446"/>
        <v>0</v>
      </c>
      <c r="CV243" s="399">
        <f t="shared" si="447"/>
        <v>0</v>
      </c>
      <c r="CW243" s="399">
        <f t="shared" si="448"/>
        <v>0</v>
      </c>
      <c r="CX243" s="399">
        <f t="shared" si="449"/>
        <v>0</v>
      </c>
      <c r="CY243" s="399">
        <f t="shared" si="450"/>
        <v>0</v>
      </c>
      <c r="CZ243" s="399">
        <f t="shared" si="451"/>
        <v>0</v>
      </c>
      <c r="DA243" s="399">
        <f t="shared" si="452"/>
        <v>0</v>
      </c>
      <c r="DB243" s="399">
        <f t="shared" si="453"/>
        <v>0</v>
      </c>
      <c r="DC243" s="399">
        <f t="shared" si="454"/>
        <v>0</v>
      </c>
      <c r="DD243" s="399">
        <f t="shared" si="455"/>
        <v>0</v>
      </c>
      <c r="DE243" s="399">
        <f t="shared" si="460"/>
        <v>0</v>
      </c>
      <c r="DF243" s="399">
        <f t="shared" si="353"/>
        <v>0</v>
      </c>
      <c r="DG243" s="399">
        <f t="shared" si="456"/>
        <v>0</v>
      </c>
      <c r="DH243" s="399">
        <f t="shared" si="354"/>
        <v>0</v>
      </c>
      <c r="DI243" s="399">
        <f t="shared" si="355"/>
        <v>0</v>
      </c>
      <c r="DJ243" s="399">
        <f t="shared" si="457"/>
        <v>0</v>
      </c>
      <c r="DK243" s="399">
        <f t="shared" si="350"/>
        <v>0</v>
      </c>
      <c r="DL243" s="399">
        <f t="shared" si="351"/>
        <v>0</v>
      </c>
      <c r="DM243" s="399">
        <f t="shared" si="459"/>
        <v>0</v>
      </c>
      <c r="DN243" s="399">
        <f t="shared" si="352"/>
        <v>0</v>
      </c>
      <c r="DO243" s="399">
        <f t="shared" si="458"/>
        <v>0</v>
      </c>
      <c r="DP243" s="398"/>
      <c r="DQ243" s="399"/>
      <c r="DR243" s="399"/>
      <c r="DS243" s="399">
        <f t="shared" si="349"/>
        <v>0</v>
      </c>
      <c r="DT243" s="399">
        <f t="shared" si="357"/>
        <v>0</v>
      </c>
      <c r="DU243" s="399"/>
      <c r="DV243" s="411"/>
      <c r="DW243" s="645"/>
    </row>
    <row r="244" spans="1:127" ht="20.100000000000001" hidden="1" customHeight="1">
      <c r="A244" s="663">
        <f t="shared" ref="A244:A291" si="461">A243+1</f>
        <v>65</v>
      </c>
      <c r="B244" s="664" t="s">
        <v>380</v>
      </c>
      <c r="C244" s="385" t="s">
        <v>353</v>
      </c>
      <c r="D244" s="385" t="s">
        <v>218</v>
      </c>
      <c r="E244" s="385">
        <v>2004</v>
      </c>
      <c r="F244" s="386"/>
      <c r="G244" s="387">
        <f t="shared" si="358"/>
        <v>8</v>
      </c>
      <c r="H244" s="387">
        <f t="shared" si="359"/>
        <v>0</v>
      </c>
      <c r="I244" s="387">
        <f t="shared" si="360"/>
        <v>8</v>
      </c>
      <c r="J244" s="388">
        <f t="shared" si="361"/>
        <v>0</v>
      </c>
      <c r="K244" s="389">
        <f t="shared" si="362"/>
        <v>0</v>
      </c>
      <c r="L244" s="390">
        <f t="shared" si="363"/>
        <v>0.25</v>
      </c>
      <c r="M244" s="391" t="str">
        <f t="shared" si="364"/>
        <v>II</v>
      </c>
      <c r="N244" s="389">
        <f t="shared" si="365"/>
        <v>0</v>
      </c>
      <c r="O244" s="388">
        <f t="shared" si="366"/>
        <v>0</v>
      </c>
      <c r="P244" s="388">
        <f t="shared" si="367"/>
        <v>0</v>
      </c>
      <c r="Q244" s="392">
        <f t="shared" si="368"/>
        <v>0</v>
      </c>
      <c r="R244" s="393">
        <f t="shared" si="369"/>
        <v>0</v>
      </c>
      <c r="S244" s="393">
        <f t="shared" si="370"/>
        <v>0</v>
      </c>
      <c r="T244" s="392">
        <f t="shared" si="371"/>
        <v>0</v>
      </c>
      <c r="U244" s="393">
        <f t="shared" si="372"/>
        <v>0</v>
      </c>
      <c r="V244" s="393">
        <f t="shared" si="373"/>
        <v>0</v>
      </c>
      <c r="W244" s="392">
        <f t="shared" si="374"/>
        <v>0</v>
      </c>
      <c r="X244" s="393">
        <f t="shared" si="375"/>
        <v>0</v>
      </c>
      <c r="Y244" s="393">
        <f t="shared" si="376"/>
        <v>0</v>
      </c>
      <c r="Z244" s="392">
        <f t="shared" si="377"/>
        <v>0</v>
      </c>
      <c r="AA244" s="393">
        <f t="shared" si="378"/>
        <v>0</v>
      </c>
      <c r="AB244" s="393">
        <f t="shared" si="379"/>
        <v>0</v>
      </c>
      <c r="AC244" s="392">
        <f t="shared" si="380"/>
        <v>0</v>
      </c>
      <c r="AD244" s="393">
        <f t="shared" si="381"/>
        <v>0</v>
      </c>
      <c r="AE244" s="394">
        <f t="shared" si="8"/>
        <v>2011</v>
      </c>
      <c r="AF244" s="393">
        <f t="shared" si="382"/>
        <v>0</v>
      </c>
      <c r="AG244" s="392">
        <f t="shared" si="383"/>
        <v>0</v>
      </c>
      <c r="AH244" s="388">
        <f t="shared" si="384"/>
        <v>0</v>
      </c>
      <c r="AI244" s="395">
        <f t="shared" si="385"/>
        <v>0</v>
      </c>
      <c r="AJ244" s="396">
        <f t="shared" si="386"/>
        <v>0</v>
      </c>
      <c r="AK244" s="388">
        <f t="shared" si="387"/>
        <v>0</v>
      </c>
      <c r="AL244" s="397">
        <f t="shared" si="388"/>
        <v>1</v>
      </c>
      <c r="AM244" s="393">
        <f t="shared" si="389"/>
        <v>12</v>
      </c>
      <c r="AN244" s="393">
        <f t="shared" si="390"/>
        <v>12</v>
      </c>
      <c r="AO244" s="393">
        <f t="shared" si="391"/>
        <v>12</v>
      </c>
      <c r="AP244" s="393">
        <f t="shared" si="392"/>
        <v>12</v>
      </c>
      <c r="AQ244" s="393">
        <f t="shared" si="393"/>
        <v>12</v>
      </c>
      <c r="AR244" s="393">
        <f t="shared" si="394"/>
        <v>12</v>
      </c>
      <c r="AS244" s="393">
        <f t="shared" si="395"/>
        <v>12</v>
      </c>
      <c r="AT244" s="393">
        <f t="shared" si="396"/>
        <v>12</v>
      </c>
      <c r="AU244" s="393">
        <f t="shared" si="397"/>
        <v>12</v>
      </c>
      <c r="AV244" s="393">
        <f t="shared" si="398"/>
        <v>12</v>
      </c>
      <c r="AW244" s="393">
        <f t="shared" si="399"/>
        <v>12</v>
      </c>
      <c r="AX244" s="393">
        <f t="shared" si="400"/>
        <v>12</v>
      </c>
      <c r="AY244" s="393">
        <f t="shared" si="401"/>
        <v>12</v>
      </c>
      <c r="AZ244" s="393">
        <f t="shared" si="402"/>
        <v>12</v>
      </c>
      <c r="BA244" s="393">
        <f t="shared" si="403"/>
        <v>12</v>
      </c>
      <c r="BB244" s="393">
        <f t="shared" si="404"/>
        <v>12</v>
      </c>
      <c r="BC244" s="393">
        <f t="shared" si="405"/>
        <v>12</v>
      </c>
      <c r="BD244" s="393">
        <f t="shared" si="356"/>
        <v>12</v>
      </c>
      <c r="BE244" s="393">
        <f t="shared" si="406"/>
        <v>12</v>
      </c>
      <c r="BF244" s="393">
        <f t="shared" si="407"/>
        <v>12</v>
      </c>
      <c r="BG244" s="393">
        <f t="shared" si="408"/>
        <v>12</v>
      </c>
      <c r="BH244" s="398">
        <f t="shared" si="409"/>
        <v>0</v>
      </c>
      <c r="BI244" s="398">
        <f t="shared" si="410"/>
        <v>0</v>
      </c>
      <c r="BJ244" s="398">
        <f t="shared" si="411"/>
        <v>0</v>
      </c>
      <c r="BK244" s="398">
        <f t="shared" si="412"/>
        <v>0</v>
      </c>
      <c r="BL244" s="398">
        <f t="shared" si="413"/>
        <v>0</v>
      </c>
      <c r="BM244" s="387">
        <f t="shared" si="414"/>
        <v>0</v>
      </c>
      <c r="BN244" s="398">
        <f t="shared" si="415"/>
        <v>0</v>
      </c>
      <c r="BO244" s="398">
        <f t="shared" si="416"/>
        <v>0</v>
      </c>
      <c r="BP244" s="398">
        <f t="shared" si="417"/>
        <v>0</v>
      </c>
      <c r="BQ244" s="398">
        <f t="shared" si="418"/>
        <v>0</v>
      </c>
      <c r="BR244" s="398">
        <f t="shared" si="419"/>
        <v>0</v>
      </c>
      <c r="BS244" s="398">
        <f t="shared" si="420"/>
        <v>0</v>
      </c>
      <c r="BT244" s="398">
        <f t="shared" si="421"/>
        <v>0</v>
      </c>
      <c r="BU244" s="398">
        <f t="shared" si="422"/>
        <v>0</v>
      </c>
      <c r="BV244" s="398">
        <f t="shared" si="423"/>
        <v>0</v>
      </c>
      <c r="BW244" s="398">
        <f t="shared" si="424"/>
        <v>0</v>
      </c>
      <c r="BX244" s="398">
        <f t="shared" si="425"/>
        <v>0</v>
      </c>
      <c r="BY244" s="398">
        <f t="shared" si="426"/>
        <v>0</v>
      </c>
      <c r="BZ244" s="398">
        <f t="shared" si="427"/>
        <v>0</v>
      </c>
      <c r="CA244" s="398">
        <f t="shared" si="428"/>
        <v>0</v>
      </c>
      <c r="CB244" s="398">
        <f t="shared" si="429"/>
        <v>0</v>
      </c>
      <c r="CC244" s="398">
        <f t="shared" si="430"/>
        <v>0</v>
      </c>
      <c r="CD244" s="398">
        <f t="shared" si="431"/>
        <v>0</v>
      </c>
      <c r="CE244" s="398">
        <f t="shared" si="432"/>
        <v>0</v>
      </c>
      <c r="CF244" s="398">
        <f t="shared" si="433"/>
        <v>0</v>
      </c>
      <c r="CG244" s="398">
        <f t="shared" si="434"/>
        <v>0</v>
      </c>
      <c r="CH244" s="398">
        <f t="shared" si="435"/>
        <v>0</v>
      </c>
      <c r="CI244" s="398">
        <f t="shared" si="436"/>
        <v>0</v>
      </c>
      <c r="CJ244" s="399"/>
      <c r="CK244" s="400" t="s">
        <v>339</v>
      </c>
      <c r="CL244" s="399">
        <f t="shared" si="437"/>
        <v>0</v>
      </c>
      <c r="CM244" s="399">
        <f t="shared" si="438"/>
        <v>0</v>
      </c>
      <c r="CN244" s="399">
        <f t="shared" si="439"/>
        <v>0</v>
      </c>
      <c r="CO244" s="399">
        <f t="shared" si="440"/>
        <v>0</v>
      </c>
      <c r="CP244" s="399">
        <f t="shared" si="441"/>
        <v>0</v>
      </c>
      <c r="CQ244" s="399">
        <f t="shared" si="442"/>
        <v>0</v>
      </c>
      <c r="CR244" s="399">
        <f t="shared" si="443"/>
        <v>0</v>
      </c>
      <c r="CS244" s="399">
        <f t="shared" si="444"/>
        <v>0</v>
      </c>
      <c r="CT244" s="399">
        <f t="shared" si="445"/>
        <v>0</v>
      </c>
      <c r="CU244" s="399">
        <f t="shared" si="446"/>
        <v>0</v>
      </c>
      <c r="CV244" s="399">
        <f t="shared" si="447"/>
        <v>0</v>
      </c>
      <c r="CW244" s="399">
        <f t="shared" si="448"/>
        <v>0</v>
      </c>
      <c r="CX244" s="399">
        <f t="shared" si="449"/>
        <v>0</v>
      </c>
      <c r="CY244" s="399">
        <f t="shared" si="450"/>
        <v>0</v>
      </c>
      <c r="CZ244" s="399">
        <f t="shared" si="451"/>
        <v>0</v>
      </c>
      <c r="DA244" s="399">
        <f t="shared" si="452"/>
        <v>0</v>
      </c>
      <c r="DB244" s="399">
        <f t="shared" si="453"/>
        <v>0</v>
      </c>
      <c r="DC244" s="399">
        <f t="shared" si="454"/>
        <v>0</v>
      </c>
      <c r="DD244" s="399">
        <f t="shared" si="455"/>
        <v>0</v>
      </c>
      <c r="DE244" s="399">
        <f t="shared" si="460"/>
        <v>0</v>
      </c>
      <c r="DF244" s="399">
        <f t="shared" si="353"/>
        <v>0</v>
      </c>
      <c r="DG244" s="399">
        <f t="shared" si="456"/>
        <v>0</v>
      </c>
      <c r="DH244" s="399">
        <f t="shared" si="354"/>
        <v>0</v>
      </c>
      <c r="DI244" s="399">
        <f t="shared" si="355"/>
        <v>0</v>
      </c>
      <c r="DJ244" s="399">
        <f t="shared" si="457"/>
        <v>0</v>
      </c>
      <c r="DK244" s="399">
        <f t="shared" si="350"/>
        <v>0</v>
      </c>
      <c r="DL244" s="399">
        <f t="shared" si="351"/>
        <v>0</v>
      </c>
      <c r="DM244" s="399">
        <f t="shared" si="459"/>
        <v>0</v>
      </c>
      <c r="DN244" s="399">
        <f t="shared" si="352"/>
        <v>0</v>
      </c>
      <c r="DO244" s="399">
        <f t="shared" si="458"/>
        <v>0</v>
      </c>
      <c r="DP244" s="398"/>
      <c r="DQ244" s="399"/>
      <c r="DR244" s="399"/>
      <c r="DS244" s="399">
        <f t="shared" si="349"/>
        <v>0</v>
      </c>
      <c r="DT244" s="399">
        <f t="shared" si="357"/>
        <v>0</v>
      </c>
      <c r="DU244" s="399"/>
      <c r="DV244" s="411"/>
      <c r="DW244" s="645"/>
    </row>
    <row r="245" spans="1:127" ht="20.100000000000001" hidden="1" customHeight="1">
      <c r="A245" s="663">
        <f t="shared" si="461"/>
        <v>66</v>
      </c>
      <c r="B245" s="664" t="s">
        <v>380</v>
      </c>
      <c r="C245" s="385" t="s">
        <v>353</v>
      </c>
      <c r="D245" s="385" t="s">
        <v>218</v>
      </c>
      <c r="E245" s="385">
        <v>2004</v>
      </c>
      <c r="F245" s="386"/>
      <c r="G245" s="387">
        <f t="shared" si="358"/>
        <v>8</v>
      </c>
      <c r="H245" s="387">
        <f t="shared" si="359"/>
        <v>0</v>
      </c>
      <c r="I245" s="387">
        <f t="shared" si="360"/>
        <v>8</v>
      </c>
      <c r="J245" s="388">
        <f t="shared" si="361"/>
        <v>0</v>
      </c>
      <c r="K245" s="389">
        <f t="shared" si="362"/>
        <v>0</v>
      </c>
      <c r="L245" s="390">
        <f t="shared" si="363"/>
        <v>0.25</v>
      </c>
      <c r="M245" s="391" t="str">
        <f t="shared" si="364"/>
        <v>II</v>
      </c>
      <c r="N245" s="389">
        <f t="shared" si="365"/>
        <v>0</v>
      </c>
      <c r="O245" s="388">
        <f t="shared" si="366"/>
        <v>0</v>
      </c>
      <c r="P245" s="388">
        <f t="shared" si="367"/>
        <v>0</v>
      </c>
      <c r="Q245" s="392">
        <f t="shared" si="368"/>
        <v>0</v>
      </c>
      <c r="R245" s="393">
        <f t="shared" si="369"/>
        <v>0</v>
      </c>
      <c r="S245" s="393">
        <f t="shared" si="370"/>
        <v>0</v>
      </c>
      <c r="T245" s="392">
        <f t="shared" si="371"/>
        <v>0</v>
      </c>
      <c r="U245" s="393">
        <f t="shared" si="372"/>
        <v>0</v>
      </c>
      <c r="V245" s="393">
        <f t="shared" si="373"/>
        <v>0</v>
      </c>
      <c r="W245" s="392">
        <f t="shared" si="374"/>
        <v>0</v>
      </c>
      <c r="X245" s="393">
        <f t="shared" si="375"/>
        <v>0</v>
      </c>
      <c r="Y245" s="393">
        <f t="shared" si="376"/>
        <v>0</v>
      </c>
      <c r="Z245" s="392">
        <f t="shared" si="377"/>
        <v>0</v>
      </c>
      <c r="AA245" s="393">
        <f t="shared" si="378"/>
        <v>0</v>
      </c>
      <c r="AB245" s="393">
        <f t="shared" si="379"/>
        <v>0</v>
      </c>
      <c r="AC245" s="392">
        <f t="shared" si="380"/>
        <v>0</v>
      </c>
      <c r="AD245" s="393">
        <f t="shared" si="381"/>
        <v>0</v>
      </c>
      <c r="AE245" s="394">
        <f t="shared" si="8"/>
        <v>2011</v>
      </c>
      <c r="AF245" s="393">
        <f t="shared" si="382"/>
        <v>0</v>
      </c>
      <c r="AG245" s="392">
        <f t="shared" si="383"/>
        <v>0</v>
      </c>
      <c r="AH245" s="388">
        <f t="shared" si="384"/>
        <v>0</v>
      </c>
      <c r="AI245" s="395">
        <f t="shared" si="385"/>
        <v>0</v>
      </c>
      <c r="AJ245" s="396">
        <f t="shared" si="386"/>
        <v>0</v>
      </c>
      <c r="AK245" s="388">
        <f t="shared" si="387"/>
        <v>0</v>
      </c>
      <c r="AL245" s="397">
        <f t="shared" si="388"/>
        <v>1</v>
      </c>
      <c r="AM245" s="393">
        <f t="shared" si="389"/>
        <v>12</v>
      </c>
      <c r="AN245" s="393">
        <f t="shared" si="390"/>
        <v>12</v>
      </c>
      <c r="AO245" s="393">
        <f t="shared" si="391"/>
        <v>12</v>
      </c>
      <c r="AP245" s="393">
        <f t="shared" si="392"/>
        <v>12</v>
      </c>
      <c r="AQ245" s="393">
        <f t="shared" si="393"/>
        <v>12</v>
      </c>
      <c r="AR245" s="393">
        <f t="shared" si="394"/>
        <v>12</v>
      </c>
      <c r="AS245" s="393">
        <f t="shared" si="395"/>
        <v>12</v>
      </c>
      <c r="AT245" s="393">
        <f t="shared" si="396"/>
        <v>12</v>
      </c>
      <c r="AU245" s="393">
        <f t="shared" si="397"/>
        <v>12</v>
      </c>
      <c r="AV245" s="393">
        <f t="shared" si="398"/>
        <v>12</v>
      </c>
      <c r="AW245" s="393">
        <f t="shared" si="399"/>
        <v>12</v>
      </c>
      <c r="AX245" s="393">
        <f t="shared" si="400"/>
        <v>12</v>
      </c>
      <c r="AY245" s="393">
        <f t="shared" si="401"/>
        <v>12</v>
      </c>
      <c r="AZ245" s="393">
        <f t="shared" si="402"/>
        <v>12</v>
      </c>
      <c r="BA245" s="393">
        <f t="shared" si="403"/>
        <v>12</v>
      </c>
      <c r="BB245" s="393">
        <f t="shared" si="404"/>
        <v>12</v>
      </c>
      <c r="BC245" s="393">
        <f t="shared" si="405"/>
        <v>12</v>
      </c>
      <c r="BD245" s="393">
        <f t="shared" si="356"/>
        <v>12</v>
      </c>
      <c r="BE245" s="393">
        <f t="shared" si="406"/>
        <v>12</v>
      </c>
      <c r="BF245" s="393">
        <f t="shared" si="407"/>
        <v>12</v>
      </c>
      <c r="BG245" s="393">
        <f t="shared" si="408"/>
        <v>12</v>
      </c>
      <c r="BH245" s="398">
        <f t="shared" si="409"/>
        <v>0</v>
      </c>
      <c r="BI245" s="398">
        <f t="shared" si="410"/>
        <v>0</v>
      </c>
      <c r="BJ245" s="398">
        <f t="shared" si="411"/>
        <v>0</v>
      </c>
      <c r="BK245" s="398">
        <f t="shared" si="412"/>
        <v>0</v>
      </c>
      <c r="BL245" s="398">
        <f t="shared" si="413"/>
        <v>0</v>
      </c>
      <c r="BM245" s="387">
        <f t="shared" si="414"/>
        <v>0</v>
      </c>
      <c r="BN245" s="398">
        <f t="shared" si="415"/>
        <v>0</v>
      </c>
      <c r="BO245" s="398">
        <f t="shared" si="416"/>
        <v>0</v>
      </c>
      <c r="BP245" s="398">
        <f t="shared" si="417"/>
        <v>0</v>
      </c>
      <c r="BQ245" s="398">
        <f t="shared" si="418"/>
        <v>0</v>
      </c>
      <c r="BR245" s="398">
        <f t="shared" si="419"/>
        <v>0</v>
      </c>
      <c r="BS245" s="398">
        <f t="shared" si="420"/>
        <v>0</v>
      </c>
      <c r="BT245" s="398">
        <f t="shared" si="421"/>
        <v>0</v>
      </c>
      <c r="BU245" s="398">
        <f t="shared" si="422"/>
        <v>0</v>
      </c>
      <c r="BV245" s="398">
        <f t="shared" si="423"/>
        <v>0</v>
      </c>
      <c r="BW245" s="398">
        <f t="shared" si="424"/>
        <v>0</v>
      </c>
      <c r="BX245" s="398">
        <f t="shared" si="425"/>
        <v>0</v>
      </c>
      <c r="BY245" s="398">
        <f t="shared" si="426"/>
        <v>0</v>
      </c>
      <c r="BZ245" s="398">
        <f t="shared" si="427"/>
        <v>0</v>
      </c>
      <c r="CA245" s="398">
        <f t="shared" si="428"/>
        <v>0</v>
      </c>
      <c r="CB245" s="398">
        <f t="shared" si="429"/>
        <v>0</v>
      </c>
      <c r="CC245" s="398">
        <f t="shared" si="430"/>
        <v>0</v>
      </c>
      <c r="CD245" s="398">
        <f t="shared" si="431"/>
        <v>0</v>
      </c>
      <c r="CE245" s="398">
        <f t="shared" si="432"/>
        <v>0</v>
      </c>
      <c r="CF245" s="398">
        <f t="shared" si="433"/>
        <v>0</v>
      </c>
      <c r="CG245" s="398">
        <f t="shared" si="434"/>
        <v>0</v>
      </c>
      <c r="CH245" s="398">
        <f t="shared" si="435"/>
        <v>0</v>
      </c>
      <c r="CI245" s="398">
        <f t="shared" si="436"/>
        <v>0</v>
      </c>
      <c r="CJ245" s="399"/>
      <c r="CK245" s="400" t="s">
        <v>339</v>
      </c>
      <c r="CL245" s="399">
        <f t="shared" si="437"/>
        <v>0</v>
      </c>
      <c r="CM245" s="399">
        <f t="shared" si="438"/>
        <v>0</v>
      </c>
      <c r="CN245" s="399">
        <f t="shared" si="439"/>
        <v>0</v>
      </c>
      <c r="CO245" s="399">
        <f t="shared" si="440"/>
        <v>0</v>
      </c>
      <c r="CP245" s="399">
        <f t="shared" si="441"/>
        <v>0</v>
      </c>
      <c r="CQ245" s="399">
        <f t="shared" si="442"/>
        <v>0</v>
      </c>
      <c r="CR245" s="399">
        <f t="shared" si="443"/>
        <v>0</v>
      </c>
      <c r="CS245" s="399">
        <f t="shared" si="444"/>
        <v>0</v>
      </c>
      <c r="CT245" s="399">
        <f t="shared" si="445"/>
        <v>0</v>
      </c>
      <c r="CU245" s="399">
        <f t="shared" si="446"/>
        <v>0</v>
      </c>
      <c r="CV245" s="399">
        <f t="shared" si="447"/>
        <v>0</v>
      </c>
      <c r="CW245" s="399">
        <f t="shared" si="448"/>
        <v>0</v>
      </c>
      <c r="CX245" s="399">
        <f t="shared" si="449"/>
        <v>0</v>
      </c>
      <c r="CY245" s="399">
        <f t="shared" si="450"/>
        <v>0</v>
      </c>
      <c r="CZ245" s="399">
        <f t="shared" si="451"/>
        <v>0</v>
      </c>
      <c r="DA245" s="399">
        <f t="shared" si="452"/>
        <v>0</v>
      </c>
      <c r="DB245" s="399">
        <f t="shared" si="453"/>
        <v>0</v>
      </c>
      <c r="DC245" s="399">
        <f t="shared" si="454"/>
        <v>0</v>
      </c>
      <c r="DD245" s="399">
        <f t="shared" si="455"/>
        <v>0</v>
      </c>
      <c r="DE245" s="399">
        <f t="shared" si="460"/>
        <v>0</v>
      </c>
      <c r="DF245" s="399">
        <f t="shared" si="353"/>
        <v>0</v>
      </c>
      <c r="DG245" s="399">
        <f t="shared" si="456"/>
        <v>0</v>
      </c>
      <c r="DH245" s="399">
        <f t="shared" si="354"/>
        <v>0</v>
      </c>
      <c r="DI245" s="399">
        <f t="shared" si="355"/>
        <v>0</v>
      </c>
      <c r="DJ245" s="399">
        <f t="shared" si="457"/>
        <v>0</v>
      </c>
      <c r="DK245" s="399">
        <f t="shared" si="350"/>
        <v>0</v>
      </c>
      <c r="DL245" s="399">
        <f t="shared" si="351"/>
        <v>0</v>
      </c>
      <c r="DM245" s="399">
        <f t="shared" si="459"/>
        <v>0</v>
      </c>
      <c r="DN245" s="399">
        <f t="shared" si="352"/>
        <v>0</v>
      </c>
      <c r="DO245" s="399">
        <f t="shared" si="458"/>
        <v>0</v>
      </c>
      <c r="DP245" s="398"/>
      <c r="DQ245" s="399"/>
      <c r="DR245" s="399"/>
      <c r="DS245" s="399">
        <f t="shared" si="349"/>
        <v>0</v>
      </c>
      <c r="DT245" s="399">
        <f t="shared" si="357"/>
        <v>0</v>
      </c>
      <c r="DU245" s="399"/>
      <c r="DV245" s="411"/>
      <c r="DW245" s="645"/>
    </row>
    <row r="246" spans="1:127" ht="20.100000000000001" hidden="1" customHeight="1">
      <c r="A246" s="663">
        <f t="shared" si="461"/>
        <v>67</v>
      </c>
      <c r="B246" s="664" t="s">
        <v>380</v>
      </c>
      <c r="C246" s="385" t="s">
        <v>353</v>
      </c>
      <c r="D246" s="385" t="s">
        <v>218</v>
      </c>
      <c r="E246" s="385">
        <v>2004</v>
      </c>
      <c r="F246" s="386"/>
      <c r="G246" s="387">
        <f t="shared" si="358"/>
        <v>8</v>
      </c>
      <c r="H246" s="387">
        <f t="shared" si="359"/>
        <v>0</v>
      </c>
      <c r="I246" s="387">
        <f t="shared" si="360"/>
        <v>8</v>
      </c>
      <c r="J246" s="388">
        <f t="shared" si="361"/>
        <v>0</v>
      </c>
      <c r="K246" s="389">
        <f t="shared" si="362"/>
        <v>0</v>
      </c>
      <c r="L246" s="390">
        <f t="shared" si="363"/>
        <v>0.25</v>
      </c>
      <c r="M246" s="391" t="str">
        <f t="shared" si="364"/>
        <v>II</v>
      </c>
      <c r="N246" s="389">
        <f t="shared" si="365"/>
        <v>0</v>
      </c>
      <c r="O246" s="388">
        <f t="shared" si="366"/>
        <v>0</v>
      </c>
      <c r="P246" s="388">
        <f t="shared" si="367"/>
        <v>0</v>
      </c>
      <c r="Q246" s="392">
        <f t="shared" si="368"/>
        <v>0</v>
      </c>
      <c r="R246" s="393">
        <f t="shared" si="369"/>
        <v>0</v>
      </c>
      <c r="S246" s="393">
        <f t="shared" si="370"/>
        <v>0</v>
      </c>
      <c r="T246" s="392">
        <f t="shared" si="371"/>
        <v>0</v>
      </c>
      <c r="U246" s="393">
        <f t="shared" si="372"/>
        <v>0</v>
      </c>
      <c r="V246" s="393">
        <f t="shared" si="373"/>
        <v>0</v>
      </c>
      <c r="W246" s="392">
        <f t="shared" si="374"/>
        <v>0</v>
      </c>
      <c r="X246" s="393">
        <f t="shared" si="375"/>
        <v>0</v>
      </c>
      <c r="Y246" s="393">
        <f t="shared" si="376"/>
        <v>0</v>
      </c>
      <c r="Z246" s="392">
        <f t="shared" si="377"/>
        <v>0</v>
      </c>
      <c r="AA246" s="393">
        <f t="shared" si="378"/>
        <v>0</v>
      </c>
      <c r="AB246" s="393">
        <f t="shared" si="379"/>
        <v>0</v>
      </c>
      <c r="AC246" s="392">
        <f t="shared" si="380"/>
        <v>0</v>
      </c>
      <c r="AD246" s="393">
        <f t="shared" si="381"/>
        <v>0</v>
      </c>
      <c r="AE246" s="394">
        <f t="shared" si="8"/>
        <v>2011</v>
      </c>
      <c r="AF246" s="393">
        <f t="shared" si="382"/>
        <v>0</v>
      </c>
      <c r="AG246" s="392">
        <f t="shared" si="383"/>
        <v>0</v>
      </c>
      <c r="AH246" s="388">
        <f t="shared" si="384"/>
        <v>0</v>
      </c>
      <c r="AI246" s="395">
        <f t="shared" si="385"/>
        <v>0</v>
      </c>
      <c r="AJ246" s="396">
        <f t="shared" si="386"/>
        <v>0</v>
      </c>
      <c r="AK246" s="388">
        <f t="shared" si="387"/>
        <v>0</v>
      </c>
      <c r="AL246" s="397">
        <f t="shared" si="388"/>
        <v>1</v>
      </c>
      <c r="AM246" s="393">
        <f t="shared" si="389"/>
        <v>12</v>
      </c>
      <c r="AN246" s="393">
        <f t="shared" si="390"/>
        <v>12</v>
      </c>
      <c r="AO246" s="393">
        <f t="shared" si="391"/>
        <v>12</v>
      </c>
      <c r="AP246" s="393">
        <f t="shared" si="392"/>
        <v>12</v>
      </c>
      <c r="AQ246" s="393">
        <f t="shared" si="393"/>
        <v>12</v>
      </c>
      <c r="AR246" s="393">
        <f t="shared" si="394"/>
        <v>12</v>
      </c>
      <c r="AS246" s="393">
        <f t="shared" si="395"/>
        <v>12</v>
      </c>
      <c r="AT246" s="393">
        <f t="shared" si="396"/>
        <v>12</v>
      </c>
      <c r="AU246" s="393">
        <f t="shared" si="397"/>
        <v>12</v>
      </c>
      <c r="AV246" s="393">
        <f t="shared" si="398"/>
        <v>12</v>
      </c>
      <c r="AW246" s="393">
        <f t="shared" si="399"/>
        <v>12</v>
      </c>
      <c r="AX246" s="393">
        <f t="shared" si="400"/>
        <v>12</v>
      </c>
      <c r="AY246" s="393">
        <f t="shared" si="401"/>
        <v>12</v>
      </c>
      <c r="AZ246" s="393">
        <f t="shared" si="402"/>
        <v>12</v>
      </c>
      <c r="BA246" s="393">
        <f t="shared" si="403"/>
        <v>12</v>
      </c>
      <c r="BB246" s="393">
        <f t="shared" si="404"/>
        <v>12</v>
      </c>
      <c r="BC246" s="393">
        <f t="shared" si="405"/>
        <v>12</v>
      </c>
      <c r="BD246" s="393">
        <f t="shared" si="356"/>
        <v>12</v>
      </c>
      <c r="BE246" s="393">
        <f t="shared" si="406"/>
        <v>12</v>
      </c>
      <c r="BF246" s="393">
        <f t="shared" si="407"/>
        <v>12</v>
      </c>
      <c r="BG246" s="393">
        <f t="shared" si="408"/>
        <v>12</v>
      </c>
      <c r="BH246" s="398">
        <f t="shared" si="409"/>
        <v>0</v>
      </c>
      <c r="BI246" s="398">
        <f t="shared" si="410"/>
        <v>0</v>
      </c>
      <c r="BJ246" s="398">
        <f t="shared" si="411"/>
        <v>0</v>
      </c>
      <c r="BK246" s="398">
        <f t="shared" si="412"/>
        <v>0</v>
      </c>
      <c r="BL246" s="398">
        <f t="shared" si="413"/>
        <v>0</v>
      </c>
      <c r="BM246" s="387">
        <f t="shared" si="414"/>
        <v>0</v>
      </c>
      <c r="BN246" s="398">
        <f t="shared" si="415"/>
        <v>0</v>
      </c>
      <c r="BO246" s="398">
        <f t="shared" si="416"/>
        <v>0</v>
      </c>
      <c r="BP246" s="398">
        <f t="shared" si="417"/>
        <v>0</v>
      </c>
      <c r="BQ246" s="398">
        <f t="shared" si="418"/>
        <v>0</v>
      </c>
      <c r="BR246" s="398">
        <f t="shared" si="419"/>
        <v>0</v>
      </c>
      <c r="BS246" s="398">
        <f t="shared" si="420"/>
        <v>0</v>
      </c>
      <c r="BT246" s="398">
        <f t="shared" si="421"/>
        <v>0</v>
      </c>
      <c r="BU246" s="398">
        <f t="shared" si="422"/>
        <v>0</v>
      </c>
      <c r="BV246" s="398">
        <f t="shared" si="423"/>
        <v>0</v>
      </c>
      <c r="BW246" s="398">
        <f t="shared" si="424"/>
        <v>0</v>
      </c>
      <c r="BX246" s="398">
        <f t="shared" si="425"/>
        <v>0</v>
      </c>
      <c r="BY246" s="398">
        <f t="shared" si="426"/>
        <v>0</v>
      </c>
      <c r="BZ246" s="398">
        <f t="shared" si="427"/>
        <v>0</v>
      </c>
      <c r="CA246" s="398">
        <f t="shared" si="428"/>
        <v>0</v>
      </c>
      <c r="CB246" s="398">
        <f t="shared" si="429"/>
        <v>0</v>
      </c>
      <c r="CC246" s="398">
        <f t="shared" si="430"/>
        <v>0</v>
      </c>
      <c r="CD246" s="398">
        <f t="shared" si="431"/>
        <v>0</v>
      </c>
      <c r="CE246" s="398">
        <f t="shared" si="432"/>
        <v>0</v>
      </c>
      <c r="CF246" s="398">
        <f t="shared" si="433"/>
        <v>0</v>
      </c>
      <c r="CG246" s="398">
        <f t="shared" si="434"/>
        <v>0</v>
      </c>
      <c r="CH246" s="398">
        <f t="shared" si="435"/>
        <v>0</v>
      </c>
      <c r="CI246" s="398">
        <f t="shared" si="436"/>
        <v>0</v>
      </c>
      <c r="CJ246" s="399"/>
      <c r="CK246" s="400" t="s">
        <v>339</v>
      </c>
      <c r="CL246" s="399">
        <f t="shared" si="437"/>
        <v>0</v>
      </c>
      <c r="CM246" s="399">
        <f t="shared" si="438"/>
        <v>0</v>
      </c>
      <c r="CN246" s="399">
        <f t="shared" si="439"/>
        <v>0</v>
      </c>
      <c r="CO246" s="399">
        <f t="shared" si="440"/>
        <v>0</v>
      </c>
      <c r="CP246" s="399">
        <f t="shared" si="441"/>
        <v>0</v>
      </c>
      <c r="CQ246" s="399">
        <f t="shared" si="442"/>
        <v>0</v>
      </c>
      <c r="CR246" s="399">
        <f t="shared" si="443"/>
        <v>0</v>
      </c>
      <c r="CS246" s="399">
        <f t="shared" si="444"/>
        <v>0</v>
      </c>
      <c r="CT246" s="399">
        <f t="shared" si="445"/>
        <v>0</v>
      </c>
      <c r="CU246" s="399">
        <f t="shared" si="446"/>
        <v>0</v>
      </c>
      <c r="CV246" s="399">
        <f t="shared" si="447"/>
        <v>0</v>
      </c>
      <c r="CW246" s="399">
        <f t="shared" si="448"/>
        <v>0</v>
      </c>
      <c r="CX246" s="399">
        <f t="shared" si="449"/>
        <v>0</v>
      </c>
      <c r="CY246" s="399">
        <f t="shared" si="450"/>
        <v>0</v>
      </c>
      <c r="CZ246" s="399">
        <f t="shared" si="451"/>
        <v>0</v>
      </c>
      <c r="DA246" s="399">
        <f t="shared" si="452"/>
        <v>0</v>
      </c>
      <c r="DB246" s="399">
        <f t="shared" si="453"/>
        <v>0</v>
      </c>
      <c r="DC246" s="399">
        <f t="shared" si="454"/>
        <v>0</v>
      </c>
      <c r="DD246" s="399">
        <f t="shared" si="455"/>
        <v>0</v>
      </c>
      <c r="DE246" s="399">
        <f t="shared" si="460"/>
        <v>0</v>
      </c>
      <c r="DF246" s="399">
        <f t="shared" si="353"/>
        <v>0</v>
      </c>
      <c r="DG246" s="399">
        <f t="shared" si="456"/>
        <v>0</v>
      </c>
      <c r="DH246" s="399">
        <f t="shared" si="354"/>
        <v>0</v>
      </c>
      <c r="DI246" s="399">
        <f t="shared" si="355"/>
        <v>0</v>
      </c>
      <c r="DJ246" s="399">
        <f t="shared" si="457"/>
        <v>0</v>
      </c>
      <c r="DK246" s="399">
        <f t="shared" si="350"/>
        <v>0</v>
      </c>
      <c r="DL246" s="399">
        <f t="shared" si="351"/>
        <v>0</v>
      </c>
      <c r="DM246" s="399">
        <f t="shared" si="459"/>
        <v>0</v>
      </c>
      <c r="DN246" s="399">
        <f t="shared" si="352"/>
        <v>0</v>
      </c>
      <c r="DO246" s="399">
        <f t="shared" si="458"/>
        <v>0</v>
      </c>
      <c r="DP246" s="398"/>
      <c r="DQ246" s="399"/>
      <c r="DR246" s="399"/>
      <c r="DS246" s="399">
        <f t="shared" si="349"/>
        <v>0</v>
      </c>
      <c r="DT246" s="399">
        <f t="shared" si="357"/>
        <v>0</v>
      </c>
      <c r="DU246" s="399"/>
      <c r="DV246" s="411"/>
      <c r="DW246" s="645"/>
    </row>
    <row r="247" spans="1:127" ht="20.100000000000001" hidden="1" customHeight="1">
      <c r="A247" s="663">
        <f t="shared" si="461"/>
        <v>68</v>
      </c>
      <c r="B247" s="664" t="s">
        <v>380</v>
      </c>
      <c r="C247" s="385" t="s">
        <v>353</v>
      </c>
      <c r="D247" s="385" t="s">
        <v>218</v>
      </c>
      <c r="E247" s="385">
        <v>2004</v>
      </c>
      <c r="F247" s="386"/>
      <c r="G247" s="387">
        <f t="shared" si="358"/>
        <v>8</v>
      </c>
      <c r="H247" s="387">
        <f t="shared" si="359"/>
        <v>0</v>
      </c>
      <c r="I247" s="387">
        <f t="shared" si="360"/>
        <v>8</v>
      </c>
      <c r="J247" s="388">
        <f t="shared" si="361"/>
        <v>0</v>
      </c>
      <c r="K247" s="389">
        <f t="shared" si="362"/>
        <v>0</v>
      </c>
      <c r="L247" s="390">
        <f t="shared" si="363"/>
        <v>0.25</v>
      </c>
      <c r="M247" s="391" t="str">
        <f t="shared" si="364"/>
        <v>II</v>
      </c>
      <c r="N247" s="389">
        <f t="shared" si="365"/>
        <v>0</v>
      </c>
      <c r="O247" s="388">
        <f t="shared" si="366"/>
        <v>0</v>
      </c>
      <c r="P247" s="388">
        <f t="shared" si="367"/>
        <v>0</v>
      </c>
      <c r="Q247" s="392">
        <f t="shared" si="368"/>
        <v>0</v>
      </c>
      <c r="R247" s="393">
        <f t="shared" si="369"/>
        <v>0</v>
      </c>
      <c r="S247" s="393">
        <f t="shared" si="370"/>
        <v>0</v>
      </c>
      <c r="T247" s="392">
        <f t="shared" si="371"/>
        <v>0</v>
      </c>
      <c r="U247" s="393">
        <f t="shared" si="372"/>
        <v>0</v>
      </c>
      <c r="V247" s="393">
        <f t="shared" si="373"/>
        <v>0</v>
      </c>
      <c r="W247" s="392">
        <f t="shared" si="374"/>
        <v>0</v>
      </c>
      <c r="X247" s="393">
        <f t="shared" si="375"/>
        <v>0</v>
      </c>
      <c r="Y247" s="393">
        <f t="shared" si="376"/>
        <v>0</v>
      </c>
      <c r="Z247" s="392">
        <f t="shared" si="377"/>
        <v>0</v>
      </c>
      <c r="AA247" s="393">
        <f t="shared" si="378"/>
        <v>0</v>
      </c>
      <c r="AB247" s="393">
        <f t="shared" si="379"/>
        <v>0</v>
      </c>
      <c r="AC247" s="392">
        <f t="shared" si="380"/>
        <v>0</v>
      </c>
      <c r="AD247" s="393">
        <f t="shared" si="381"/>
        <v>0</v>
      </c>
      <c r="AE247" s="394">
        <f t="shared" si="8"/>
        <v>2011</v>
      </c>
      <c r="AF247" s="393">
        <f t="shared" si="382"/>
        <v>0</v>
      </c>
      <c r="AG247" s="392">
        <f t="shared" si="383"/>
        <v>0</v>
      </c>
      <c r="AH247" s="388">
        <f t="shared" si="384"/>
        <v>0</v>
      </c>
      <c r="AI247" s="395">
        <f t="shared" si="385"/>
        <v>0</v>
      </c>
      <c r="AJ247" s="396">
        <f t="shared" si="386"/>
        <v>0</v>
      </c>
      <c r="AK247" s="388">
        <f t="shared" si="387"/>
        <v>0</v>
      </c>
      <c r="AL247" s="397">
        <f t="shared" si="388"/>
        <v>1</v>
      </c>
      <c r="AM247" s="393">
        <f t="shared" si="389"/>
        <v>12</v>
      </c>
      <c r="AN247" s="393">
        <f t="shared" si="390"/>
        <v>12</v>
      </c>
      <c r="AO247" s="393">
        <f t="shared" si="391"/>
        <v>12</v>
      </c>
      <c r="AP247" s="393">
        <f t="shared" si="392"/>
        <v>12</v>
      </c>
      <c r="AQ247" s="393">
        <f t="shared" si="393"/>
        <v>12</v>
      </c>
      <c r="AR247" s="393">
        <f t="shared" si="394"/>
        <v>12</v>
      </c>
      <c r="AS247" s="393">
        <f t="shared" si="395"/>
        <v>12</v>
      </c>
      <c r="AT247" s="393">
        <f t="shared" si="396"/>
        <v>12</v>
      </c>
      <c r="AU247" s="393">
        <f t="shared" si="397"/>
        <v>12</v>
      </c>
      <c r="AV247" s="393">
        <f t="shared" si="398"/>
        <v>12</v>
      </c>
      <c r="AW247" s="393">
        <f t="shared" si="399"/>
        <v>12</v>
      </c>
      <c r="AX247" s="393">
        <f t="shared" si="400"/>
        <v>12</v>
      </c>
      <c r="AY247" s="393">
        <f t="shared" si="401"/>
        <v>12</v>
      </c>
      <c r="AZ247" s="393">
        <f t="shared" si="402"/>
        <v>12</v>
      </c>
      <c r="BA247" s="393">
        <f t="shared" si="403"/>
        <v>12</v>
      </c>
      <c r="BB247" s="393">
        <f t="shared" si="404"/>
        <v>12</v>
      </c>
      <c r="BC247" s="393">
        <f t="shared" si="405"/>
        <v>12</v>
      </c>
      <c r="BD247" s="393">
        <f t="shared" si="356"/>
        <v>12</v>
      </c>
      <c r="BE247" s="393">
        <f t="shared" si="406"/>
        <v>12</v>
      </c>
      <c r="BF247" s="393">
        <f t="shared" si="407"/>
        <v>12</v>
      </c>
      <c r="BG247" s="393">
        <f t="shared" si="408"/>
        <v>12</v>
      </c>
      <c r="BH247" s="398">
        <f t="shared" si="409"/>
        <v>0</v>
      </c>
      <c r="BI247" s="398">
        <f t="shared" si="410"/>
        <v>0</v>
      </c>
      <c r="BJ247" s="398">
        <f t="shared" si="411"/>
        <v>0</v>
      </c>
      <c r="BK247" s="398">
        <f t="shared" si="412"/>
        <v>0</v>
      </c>
      <c r="BL247" s="398">
        <f t="shared" si="413"/>
        <v>0</v>
      </c>
      <c r="BM247" s="387">
        <f t="shared" si="414"/>
        <v>0</v>
      </c>
      <c r="BN247" s="398">
        <f t="shared" si="415"/>
        <v>0</v>
      </c>
      <c r="BO247" s="398">
        <f t="shared" si="416"/>
        <v>0</v>
      </c>
      <c r="BP247" s="398">
        <f t="shared" si="417"/>
        <v>0</v>
      </c>
      <c r="BQ247" s="398">
        <f t="shared" si="418"/>
        <v>0</v>
      </c>
      <c r="BR247" s="398">
        <f t="shared" si="419"/>
        <v>0</v>
      </c>
      <c r="BS247" s="398">
        <f t="shared" si="420"/>
        <v>0</v>
      </c>
      <c r="BT247" s="398">
        <f t="shared" si="421"/>
        <v>0</v>
      </c>
      <c r="BU247" s="398">
        <f t="shared" si="422"/>
        <v>0</v>
      </c>
      <c r="BV247" s="398">
        <f t="shared" si="423"/>
        <v>0</v>
      </c>
      <c r="BW247" s="398">
        <f t="shared" si="424"/>
        <v>0</v>
      </c>
      <c r="BX247" s="398">
        <f t="shared" si="425"/>
        <v>0</v>
      </c>
      <c r="BY247" s="398">
        <f t="shared" si="426"/>
        <v>0</v>
      </c>
      <c r="BZ247" s="398">
        <f t="shared" si="427"/>
        <v>0</v>
      </c>
      <c r="CA247" s="398">
        <f t="shared" si="428"/>
        <v>0</v>
      </c>
      <c r="CB247" s="398">
        <f t="shared" si="429"/>
        <v>0</v>
      </c>
      <c r="CC247" s="398">
        <f t="shared" si="430"/>
        <v>0</v>
      </c>
      <c r="CD247" s="398">
        <f t="shared" si="431"/>
        <v>0</v>
      </c>
      <c r="CE247" s="398">
        <f t="shared" si="432"/>
        <v>0</v>
      </c>
      <c r="CF247" s="398">
        <f t="shared" si="433"/>
        <v>0</v>
      </c>
      <c r="CG247" s="398">
        <f t="shared" si="434"/>
        <v>0</v>
      </c>
      <c r="CH247" s="398">
        <f t="shared" si="435"/>
        <v>0</v>
      </c>
      <c r="CI247" s="398">
        <f t="shared" si="436"/>
        <v>0</v>
      </c>
      <c r="CJ247" s="399"/>
      <c r="CK247" s="400" t="s">
        <v>339</v>
      </c>
      <c r="CL247" s="399">
        <f t="shared" si="437"/>
        <v>0</v>
      </c>
      <c r="CM247" s="399">
        <f t="shared" si="438"/>
        <v>0</v>
      </c>
      <c r="CN247" s="399">
        <f t="shared" si="439"/>
        <v>0</v>
      </c>
      <c r="CO247" s="399">
        <f t="shared" si="440"/>
        <v>0</v>
      </c>
      <c r="CP247" s="399">
        <f t="shared" si="441"/>
        <v>0</v>
      </c>
      <c r="CQ247" s="399">
        <f t="shared" si="442"/>
        <v>0</v>
      </c>
      <c r="CR247" s="399">
        <f t="shared" si="443"/>
        <v>0</v>
      </c>
      <c r="CS247" s="399">
        <f t="shared" si="444"/>
        <v>0</v>
      </c>
      <c r="CT247" s="399">
        <f t="shared" si="445"/>
        <v>0</v>
      </c>
      <c r="CU247" s="399">
        <f t="shared" si="446"/>
        <v>0</v>
      </c>
      <c r="CV247" s="399">
        <f t="shared" si="447"/>
        <v>0</v>
      </c>
      <c r="CW247" s="399">
        <f t="shared" si="448"/>
        <v>0</v>
      </c>
      <c r="CX247" s="399">
        <f t="shared" si="449"/>
        <v>0</v>
      </c>
      <c r="CY247" s="399">
        <f t="shared" si="450"/>
        <v>0</v>
      </c>
      <c r="CZ247" s="399">
        <f t="shared" si="451"/>
        <v>0</v>
      </c>
      <c r="DA247" s="399">
        <f t="shared" si="452"/>
        <v>0</v>
      </c>
      <c r="DB247" s="399">
        <f t="shared" si="453"/>
        <v>0</v>
      </c>
      <c r="DC247" s="399">
        <f t="shared" si="454"/>
        <v>0</v>
      </c>
      <c r="DD247" s="399">
        <f t="shared" si="455"/>
        <v>0</v>
      </c>
      <c r="DE247" s="399">
        <f t="shared" si="460"/>
        <v>0</v>
      </c>
      <c r="DF247" s="399">
        <f t="shared" si="353"/>
        <v>0</v>
      </c>
      <c r="DG247" s="399">
        <f t="shared" si="456"/>
        <v>0</v>
      </c>
      <c r="DH247" s="399">
        <f t="shared" si="354"/>
        <v>0</v>
      </c>
      <c r="DI247" s="399">
        <f t="shared" si="355"/>
        <v>0</v>
      </c>
      <c r="DJ247" s="399">
        <f t="shared" si="457"/>
        <v>0</v>
      </c>
      <c r="DK247" s="399">
        <f t="shared" si="350"/>
        <v>0</v>
      </c>
      <c r="DL247" s="399">
        <f t="shared" si="351"/>
        <v>0</v>
      </c>
      <c r="DM247" s="399">
        <f t="shared" si="459"/>
        <v>0</v>
      </c>
      <c r="DN247" s="399">
        <f t="shared" si="352"/>
        <v>0</v>
      </c>
      <c r="DO247" s="399">
        <f t="shared" si="458"/>
        <v>0</v>
      </c>
      <c r="DP247" s="398"/>
      <c r="DQ247" s="399"/>
      <c r="DR247" s="399"/>
      <c r="DS247" s="399">
        <f t="shared" si="349"/>
        <v>0</v>
      </c>
      <c r="DT247" s="399">
        <f t="shared" si="357"/>
        <v>0</v>
      </c>
      <c r="DU247" s="399"/>
      <c r="DV247" s="411"/>
      <c r="DW247" s="645"/>
    </row>
    <row r="248" spans="1:127" ht="20.100000000000001" hidden="1" customHeight="1">
      <c r="A248" s="663">
        <f t="shared" si="461"/>
        <v>69</v>
      </c>
      <c r="B248" s="664" t="s">
        <v>380</v>
      </c>
      <c r="C248" s="385" t="s">
        <v>353</v>
      </c>
      <c r="D248" s="385" t="s">
        <v>218</v>
      </c>
      <c r="E248" s="385">
        <v>2004</v>
      </c>
      <c r="F248" s="386"/>
      <c r="G248" s="387">
        <f t="shared" si="358"/>
        <v>8</v>
      </c>
      <c r="H248" s="387">
        <f t="shared" si="359"/>
        <v>0</v>
      </c>
      <c r="I248" s="387">
        <f t="shared" si="360"/>
        <v>8</v>
      </c>
      <c r="J248" s="388">
        <f t="shared" si="361"/>
        <v>0</v>
      </c>
      <c r="K248" s="389">
        <f t="shared" si="362"/>
        <v>0</v>
      </c>
      <c r="L248" s="390">
        <f t="shared" si="363"/>
        <v>0.25</v>
      </c>
      <c r="M248" s="391" t="str">
        <f t="shared" si="364"/>
        <v>II</v>
      </c>
      <c r="N248" s="389">
        <f t="shared" si="365"/>
        <v>0</v>
      </c>
      <c r="O248" s="388">
        <f t="shared" si="366"/>
        <v>0</v>
      </c>
      <c r="P248" s="388">
        <f t="shared" si="367"/>
        <v>0</v>
      </c>
      <c r="Q248" s="392">
        <f t="shared" si="368"/>
        <v>0</v>
      </c>
      <c r="R248" s="393">
        <f t="shared" si="369"/>
        <v>0</v>
      </c>
      <c r="S248" s="393">
        <f t="shared" si="370"/>
        <v>0</v>
      </c>
      <c r="T248" s="392">
        <f t="shared" si="371"/>
        <v>0</v>
      </c>
      <c r="U248" s="393">
        <f t="shared" si="372"/>
        <v>0</v>
      </c>
      <c r="V248" s="393">
        <f t="shared" si="373"/>
        <v>0</v>
      </c>
      <c r="W248" s="392">
        <f t="shared" si="374"/>
        <v>0</v>
      </c>
      <c r="X248" s="393">
        <f t="shared" si="375"/>
        <v>0</v>
      </c>
      <c r="Y248" s="393">
        <f t="shared" si="376"/>
        <v>0</v>
      </c>
      <c r="Z248" s="392">
        <f t="shared" si="377"/>
        <v>0</v>
      </c>
      <c r="AA248" s="393">
        <f t="shared" si="378"/>
        <v>0</v>
      </c>
      <c r="AB248" s="393">
        <f t="shared" si="379"/>
        <v>0</v>
      </c>
      <c r="AC248" s="392">
        <f t="shared" si="380"/>
        <v>0</v>
      </c>
      <c r="AD248" s="393">
        <f t="shared" si="381"/>
        <v>0</v>
      </c>
      <c r="AE248" s="394">
        <f t="shared" si="8"/>
        <v>2011</v>
      </c>
      <c r="AF248" s="393">
        <f t="shared" si="382"/>
        <v>0</v>
      </c>
      <c r="AG248" s="392">
        <f t="shared" si="383"/>
        <v>0</v>
      </c>
      <c r="AH248" s="388">
        <f t="shared" si="384"/>
        <v>0</v>
      </c>
      <c r="AI248" s="395">
        <f t="shared" si="385"/>
        <v>0</v>
      </c>
      <c r="AJ248" s="396">
        <f t="shared" si="386"/>
        <v>0</v>
      </c>
      <c r="AK248" s="388">
        <f t="shared" si="387"/>
        <v>0</v>
      </c>
      <c r="AL248" s="397">
        <f t="shared" si="388"/>
        <v>1</v>
      </c>
      <c r="AM248" s="393">
        <f t="shared" si="389"/>
        <v>12</v>
      </c>
      <c r="AN248" s="393">
        <f t="shared" si="390"/>
        <v>12</v>
      </c>
      <c r="AO248" s="393">
        <f t="shared" si="391"/>
        <v>12</v>
      </c>
      <c r="AP248" s="393">
        <f t="shared" si="392"/>
        <v>12</v>
      </c>
      <c r="AQ248" s="393">
        <f t="shared" si="393"/>
        <v>12</v>
      </c>
      <c r="AR248" s="393">
        <f t="shared" si="394"/>
        <v>12</v>
      </c>
      <c r="AS248" s="393">
        <f t="shared" si="395"/>
        <v>12</v>
      </c>
      <c r="AT248" s="393">
        <f t="shared" si="396"/>
        <v>12</v>
      </c>
      <c r="AU248" s="393">
        <f t="shared" si="397"/>
        <v>12</v>
      </c>
      <c r="AV248" s="393">
        <f t="shared" si="398"/>
        <v>12</v>
      </c>
      <c r="AW248" s="393">
        <f t="shared" si="399"/>
        <v>12</v>
      </c>
      <c r="AX248" s="393">
        <f t="shared" si="400"/>
        <v>12</v>
      </c>
      <c r="AY248" s="393">
        <f t="shared" si="401"/>
        <v>12</v>
      </c>
      <c r="AZ248" s="393">
        <f t="shared" si="402"/>
        <v>12</v>
      </c>
      <c r="BA248" s="393">
        <f t="shared" si="403"/>
        <v>12</v>
      </c>
      <c r="BB248" s="393">
        <f t="shared" si="404"/>
        <v>12</v>
      </c>
      <c r="BC248" s="393">
        <f t="shared" si="405"/>
        <v>12</v>
      </c>
      <c r="BD248" s="393">
        <f t="shared" si="356"/>
        <v>12</v>
      </c>
      <c r="BE248" s="393">
        <f t="shared" si="406"/>
        <v>12</v>
      </c>
      <c r="BF248" s="393">
        <f t="shared" si="407"/>
        <v>12</v>
      </c>
      <c r="BG248" s="393">
        <f t="shared" si="408"/>
        <v>12</v>
      </c>
      <c r="BH248" s="398">
        <f t="shared" si="409"/>
        <v>0</v>
      </c>
      <c r="BI248" s="398">
        <f t="shared" si="410"/>
        <v>0</v>
      </c>
      <c r="BJ248" s="398">
        <f t="shared" si="411"/>
        <v>0</v>
      </c>
      <c r="BK248" s="398">
        <f t="shared" si="412"/>
        <v>0</v>
      </c>
      <c r="BL248" s="398">
        <f t="shared" si="413"/>
        <v>0</v>
      </c>
      <c r="BM248" s="387">
        <f t="shared" si="414"/>
        <v>0</v>
      </c>
      <c r="BN248" s="398">
        <f t="shared" si="415"/>
        <v>0</v>
      </c>
      <c r="BO248" s="398">
        <f t="shared" si="416"/>
        <v>0</v>
      </c>
      <c r="BP248" s="398">
        <f t="shared" si="417"/>
        <v>0</v>
      </c>
      <c r="BQ248" s="398">
        <f t="shared" si="418"/>
        <v>0</v>
      </c>
      <c r="BR248" s="398">
        <f t="shared" si="419"/>
        <v>0</v>
      </c>
      <c r="BS248" s="398">
        <f t="shared" si="420"/>
        <v>0</v>
      </c>
      <c r="BT248" s="398">
        <f t="shared" si="421"/>
        <v>0</v>
      </c>
      <c r="BU248" s="398">
        <f t="shared" si="422"/>
        <v>0</v>
      </c>
      <c r="BV248" s="398">
        <f t="shared" si="423"/>
        <v>0</v>
      </c>
      <c r="BW248" s="398">
        <f t="shared" si="424"/>
        <v>0</v>
      </c>
      <c r="BX248" s="398">
        <f t="shared" si="425"/>
        <v>0</v>
      </c>
      <c r="BY248" s="398">
        <f t="shared" si="426"/>
        <v>0</v>
      </c>
      <c r="BZ248" s="398">
        <f t="shared" si="427"/>
        <v>0</v>
      </c>
      <c r="CA248" s="398">
        <f t="shared" si="428"/>
        <v>0</v>
      </c>
      <c r="CB248" s="398">
        <f t="shared" si="429"/>
        <v>0</v>
      </c>
      <c r="CC248" s="398">
        <f t="shared" si="430"/>
        <v>0</v>
      </c>
      <c r="CD248" s="398">
        <f t="shared" si="431"/>
        <v>0</v>
      </c>
      <c r="CE248" s="398">
        <f t="shared" si="432"/>
        <v>0</v>
      </c>
      <c r="CF248" s="398">
        <f t="shared" si="433"/>
        <v>0</v>
      </c>
      <c r="CG248" s="398">
        <f t="shared" si="434"/>
        <v>0</v>
      </c>
      <c r="CH248" s="398">
        <f t="shared" si="435"/>
        <v>0</v>
      </c>
      <c r="CI248" s="398">
        <f t="shared" si="436"/>
        <v>0</v>
      </c>
      <c r="CJ248" s="399"/>
      <c r="CK248" s="400" t="s">
        <v>339</v>
      </c>
      <c r="CL248" s="399">
        <f t="shared" si="437"/>
        <v>0</v>
      </c>
      <c r="CM248" s="399">
        <f t="shared" si="438"/>
        <v>0</v>
      </c>
      <c r="CN248" s="399">
        <f t="shared" si="439"/>
        <v>0</v>
      </c>
      <c r="CO248" s="399">
        <f t="shared" si="440"/>
        <v>0</v>
      </c>
      <c r="CP248" s="399">
        <f t="shared" si="441"/>
        <v>0</v>
      </c>
      <c r="CQ248" s="399">
        <f t="shared" si="442"/>
        <v>0</v>
      </c>
      <c r="CR248" s="399">
        <f t="shared" si="443"/>
        <v>0</v>
      </c>
      <c r="CS248" s="399">
        <f t="shared" si="444"/>
        <v>0</v>
      </c>
      <c r="CT248" s="399">
        <f t="shared" si="445"/>
        <v>0</v>
      </c>
      <c r="CU248" s="399">
        <f t="shared" si="446"/>
        <v>0</v>
      </c>
      <c r="CV248" s="399">
        <f t="shared" si="447"/>
        <v>0</v>
      </c>
      <c r="CW248" s="399">
        <f t="shared" si="448"/>
        <v>0</v>
      </c>
      <c r="CX248" s="399">
        <f t="shared" si="449"/>
        <v>0</v>
      </c>
      <c r="CY248" s="399">
        <f t="shared" si="450"/>
        <v>0</v>
      </c>
      <c r="CZ248" s="399">
        <f t="shared" si="451"/>
        <v>0</v>
      </c>
      <c r="DA248" s="399">
        <f t="shared" si="452"/>
        <v>0</v>
      </c>
      <c r="DB248" s="399">
        <f t="shared" si="453"/>
        <v>0</v>
      </c>
      <c r="DC248" s="399">
        <f t="shared" si="454"/>
        <v>0</v>
      </c>
      <c r="DD248" s="399">
        <f t="shared" si="455"/>
        <v>0</v>
      </c>
      <c r="DE248" s="399">
        <f t="shared" si="460"/>
        <v>0</v>
      </c>
      <c r="DF248" s="399">
        <f t="shared" si="353"/>
        <v>0</v>
      </c>
      <c r="DG248" s="399">
        <f t="shared" si="456"/>
        <v>0</v>
      </c>
      <c r="DH248" s="399">
        <f t="shared" si="354"/>
        <v>0</v>
      </c>
      <c r="DI248" s="399">
        <f t="shared" si="355"/>
        <v>0</v>
      </c>
      <c r="DJ248" s="399">
        <f t="shared" si="457"/>
        <v>0</v>
      </c>
      <c r="DK248" s="399">
        <f t="shared" si="350"/>
        <v>0</v>
      </c>
      <c r="DL248" s="399">
        <f t="shared" si="351"/>
        <v>0</v>
      </c>
      <c r="DM248" s="399">
        <f t="shared" si="459"/>
        <v>0</v>
      </c>
      <c r="DN248" s="399">
        <f t="shared" si="352"/>
        <v>0</v>
      </c>
      <c r="DO248" s="399">
        <f t="shared" si="458"/>
        <v>0</v>
      </c>
      <c r="DP248" s="398"/>
      <c r="DQ248" s="399"/>
      <c r="DR248" s="399"/>
      <c r="DS248" s="399">
        <f t="shared" si="349"/>
        <v>0</v>
      </c>
      <c r="DT248" s="399">
        <f t="shared" si="357"/>
        <v>0</v>
      </c>
      <c r="DU248" s="399"/>
      <c r="DV248" s="411"/>
      <c r="DW248" s="645"/>
    </row>
    <row r="249" spans="1:127" ht="20.100000000000001" hidden="1" customHeight="1">
      <c r="A249" s="663">
        <f t="shared" si="461"/>
        <v>70</v>
      </c>
      <c r="B249" s="664" t="s">
        <v>380</v>
      </c>
      <c r="C249" s="385" t="s">
        <v>353</v>
      </c>
      <c r="D249" s="385" t="s">
        <v>218</v>
      </c>
      <c r="E249" s="385">
        <v>2004</v>
      </c>
      <c r="F249" s="386"/>
      <c r="G249" s="387">
        <f t="shared" si="358"/>
        <v>8</v>
      </c>
      <c r="H249" s="387">
        <f t="shared" si="359"/>
        <v>0</v>
      </c>
      <c r="I249" s="387">
        <f t="shared" si="360"/>
        <v>8</v>
      </c>
      <c r="J249" s="388">
        <f t="shared" si="361"/>
        <v>0</v>
      </c>
      <c r="K249" s="389">
        <f t="shared" si="362"/>
        <v>0</v>
      </c>
      <c r="L249" s="390">
        <f t="shared" si="363"/>
        <v>0.25</v>
      </c>
      <c r="M249" s="391" t="str">
        <f t="shared" si="364"/>
        <v>II</v>
      </c>
      <c r="N249" s="389">
        <f t="shared" si="365"/>
        <v>0</v>
      </c>
      <c r="O249" s="388">
        <f t="shared" si="366"/>
        <v>0</v>
      </c>
      <c r="P249" s="388">
        <f t="shared" si="367"/>
        <v>0</v>
      </c>
      <c r="Q249" s="392">
        <f t="shared" si="368"/>
        <v>0</v>
      </c>
      <c r="R249" s="393">
        <f t="shared" si="369"/>
        <v>0</v>
      </c>
      <c r="S249" s="393">
        <f t="shared" si="370"/>
        <v>0</v>
      </c>
      <c r="T249" s="392">
        <f t="shared" si="371"/>
        <v>0</v>
      </c>
      <c r="U249" s="393">
        <f t="shared" si="372"/>
        <v>0</v>
      </c>
      <c r="V249" s="393">
        <f t="shared" si="373"/>
        <v>0</v>
      </c>
      <c r="W249" s="392">
        <f t="shared" si="374"/>
        <v>0</v>
      </c>
      <c r="X249" s="393">
        <f t="shared" si="375"/>
        <v>0</v>
      </c>
      <c r="Y249" s="393">
        <f t="shared" si="376"/>
        <v>0</v>
      </c>
      <c r="Z249" s="392">
        <f t="shared" si="377"/>
        <v>0</v>
      </c>
      <c r="AA249" s="393">
        <f t="shared" si="378"/>
        <v>0</v>
      </c>
      <c r="AB249" s="393">
        <f t="shared" si="379"/>
        <v>0</v>
      </c>
      <c r="AC249" s="392">
        <f t="shared" si="380"/>
        <v>0</v>
      </c>
      <c r="AD249" s="393">
        <f t="shared" si="381"/>
        <v>0</v>
      </c>
      <c r="AE249" s="394">
        <f t="shared" si="8"/>
        <v>2011</v>
      </c>
      <c r="AF249" s="393">
        <f t="shared" si="382"/>
        <v>0</v>
      </c>
      <c r="AG249" s="392">
        <f t="shared" si="383"/>
        <v>0</v>
      </c>
      <c r="AH249" s="388">
        <f t="shared" si="384"/>
        <v>0</v>
      </c>
      <c r="AI249" s="395">
        <f t="shared" si="385"/>
        <v>0</v>
      </c>
      <c r="AJ249" s="396">
        <f t="shared" si="386"/>
        <v>0</v>
      </c>
      <c r="AK249" s="388">
        <f t="shared" si="387"/>
        <v>0</v>
      </c>
      <c r="AL249" s="397">
        <f t="shared" si="388"/>
        <v>1</v>
      </c>
      <c r="AM249" s="393">
        <f t="shared" si="389"/>
        <v>12</v>
      </c>
      <c r="AN249" s="393">
        <f t="shared" si="390"/>
        <v>12</v>
      </c>
      <c r="AO249" s="393">
        <f t="shared" si="391"/>
        <v>12</v>
      </c>
      <c r="AP249" s="393">
        <f t="shared" si="392"/>
        <v>12</v>
      </c>
      <c r="AQ249" s="393">
        <f t="shared" si="393"/>
        <v>12</v>
      </c>
      <c r="AR249" s="393">
        <f t="shared" si="394"/>
        <v>12</v>
      </c>
      <c r="AS249" s="393">
        <f t="shared" si="395"/>
        <v>12</v>
      </c>
      <c r="AT249" s="393">
        <f t="shared" si="396"/>
        <v>12</v>
      </c>
      <c r="AU249" s="393">
        <f t="shared" si="397"/>
        <v>12</v>
      </c>
      <c r="AV249" s="393">
        <f t="shared" si="398"/>
        <v>12</v>
      </c>
      <c r="AW249" s="393">
        <f t="shared" si="399"/>
        <v>12</v>
      </c>
      <c r="AX249" s="393">
        <f t="shared" si="400"/>
        <v>12</v>
      </c>
      <c r="AY249" s="393">
        <f t="shared" si="401"/>
        <v>12</v>
      </c>
      <c r="AZ249" s="393">
        <f t="shared" si="402"/>
        <v>12</v>
      </c>
      <c r="BA249" s="393">
        <f t="shared" si="403"/>
        <v>12</v>
      </c>
      <c r="BB249" s="393">
        <f t="shared" si="404"/>
        <v>12</v>
      </c>
      <c r="BC249" s="393">
        <f t="shared" si="405"/>
        <v>12</v>
      </c>
      <c r="BD249" s="393">
        <f t="shared" si="356"/>
        <v>12</v>
      </c>
      <c r="BE249" s="393">
        <f t="shared" si="406"/>
        <v>12</v>
      </c>
      <c r="BF249" s="393">
        <f t="shared" si="407"/>
        <v>12</v>
      </c>
      <c r="BG249" s="393">
        <f t="shared" si="408"/>
        <v>12</v>
      </c>
      <c r="BH249" s="398">
        <f t="shared" si="409"/>
        <v>0</v>
      </c>
      <c r="BI249" s="398">
        <f t="shared" si="410"/>
        <v>0</v>
      </c>
      <c r="BJ249" s="398">
        <f t="shared" si="411"/>
        <v>0</v>
      </c>
      <c r="BK249" s="398">
        <f t="shared" si="412"/>
        <v>0</v>
      </c>
      <c r="BL249" s="398">
        <f t="shared" si="413"/>
        <v>0</v>
      </c>
      <c r="BM249" s="387">
        <f t="shared" si="414"/>
        <v>0</v>
      </c>
      <c r="BN249" s="398">
        <f t="shared" si="415"/>
        <v>0</v>
      </c>
      <c r="BO249" s="398">
        <f t="shared" si="416"/>
        <v>0</v>
      </c>
      <c r="BP249" s="398">
        <f t="shared" si="417"/>
        <v>0</v>
      </c>
      <c r="BQ249" s="398">
        <f t="shared" si="418"/>
        <v>0</v>
      </c>
      <c r="BR249" s="398">
        <f t="shared" si="419"/>
        <v>0</v>
      </c>
      <c r="BS249" s="398">
        <f t="shared" si="420"/>
        <v>0</v>
      </c>
      <c r="BT249" s="398">
        <f t="shared" si="421"/>
        <v>0</v>
      </c>
      <c r="BU249" s="398">
        <f t="shared" si="422"/>
        <v>0</v>
      </c>
      <c r="BV249" s="398">
        <f t="shared" si="423"/>
        <v>0</v>
      </c>
      <c r="BW249" s="398">
        <f t="shared" si="424"/>
        <v>0</v>
      </c>
      <c r="BX249" s="398">
        <f t="shared" si="425"/>
        <v>0</v>
      </c>
      <c r="BY249" s="398">
        <f t="shared" si="426"/>
        <v>0</v>
      </c>
      <c r="BZ249" s="398">
        <f t="shared" si="427"/>
        <v>0</v>
      </c>
      <c r="CA249" s="398">
        <f t="shared" si="428"/>
        <v>0</v>
      </c>
      <c r="CB249" s="398">
        <f t="shared" si="429"/>
        <v>0</v>
      </c>
      <c r="CC249" s="398">
        <f t="shared" si="430"/>
        <v>0</v>
      </c>
      <c r="CD249" s="398">
        <f t="shared" si="431"/>
        <v>0</v>
      </c>
      <c r="CE249" s="398">
        <f t="shared" si="432"/>
        <v>0</v>
      </c>
      <c r="CF249" s="398">
        <f t="shared" si="433"/>
        <v>0</v>
      </c>
      <c r="CG249" s="398">
        <f t="shared" si="434"/>
        <v>0</v>
      </c>
      <c r="CH249" s="398">
        <f t="shared" si="435"/>
        <v>0</v>
      </c>
      <c r="CI249" s="398">
        <f t="shared" si="436"/>
        <v>0</v>
      </c>
      <c r="CJ249" s="399"/>
      <c r="CK249" s="400" t="s">
        <v>339</v>
      </c>
      <c r="CL249" s="399">
        <f t="shared" si="437"/>
        <v>0</v>
      </c>
      <c r="CM249" s="399">
        <f t="shared" si="438"/>
        <v>0</v>
      </c>
      <c r="CN249" s="399">
        <f t="shared" si="439"/>
        <v>0</v>
      </c>
      <c r="CO249" s="399">
        <f t="shared" si="440"/>
        <v>0</v>
      </c>
      <c r="CP249" s="399">
        <f t="shared" si="441"/>
        <v>0</v>
      </c>
      <c r="CQ249" s="399">
        <f t="shared" si="442"/>
        <v>0</v>
      </c>
      <c r="CR249" s="399">
        <f t="shared" si="443"/>
        <v>0</v>
      </c>
      <c r="CS249" s="399">
        <f t="shared" si="444"/>
        <v>0</v>
      </c>
      <c r="CT249" s="399">
        <f t="shared" si="445"/>
        <v>0</v>
      </c>
      <c r="CU249" s="399">
        <f t="shared" si="446"/>
        <v>0</v>
      </c>
      <c r="CV249" s="399">
        <f t="shared" si="447"/>
        <v>0</v>
      </c>
      <c r="CW249" s="399">
        <f t="shared" si="448"/>
        <v>0</v>
      </c>
      <c r="CX249" s="399">
        <f t="shared" si="449"/>
        <v>0</v>
      </c>
      <c r="CY249" s="399">
        <f t="shared" si="450"/>
        <v>0</v>
      </c>
      <c r="CZ249" s="399">
        <f t="shared" si="451"/>
        <v>0</v>
      </c>
      <c r="DA249" s="399">
        <f t="shared" si="452"/>
        <v>0</v>
      </c>
      <c r="DB249" s="399">
        <f t="shared" si="453"/>
        <v>0</v>
      </c>
      <c r="DC249" s="399">
        <f t="shared" si="454"/>
        <v>0</v>
      </c>
      <c r="DD249" s="399">
        <f t="shared" si="455"/>
        <v>0</v>
      </c>
      <c r="DE249" s="399">
        <f t="shared" si="460"/>
        <v>0</v>
      </c>
      <c r="DF249" s="399">
        <f t="shared" si="353"/>
        <v>0</v>
      </c>
      <c r="DG249" s="399">
        <f t="shared" si="456"/>
        <v>0</v>
      </c>
      <c r="DH249" s="399">
        <f t="shared" si="354"/>
        <v>0</v>
      </c>
      <c r="DI249" s="399">
        <f t="shared" si="355"/>
        <v>0</v>
      </c>
      <c r="DJ249" s="399">
        <f t="shared" si="457"/>
        <v>0</v>
      </c>
      <c r="DK249" s="399">
        <f t="shared" si="350"/>
        <v>0</v>
      </c>
      <c r="DL249" s="399">
        <f t="shared" si="351"/>
        <v>0</v>
      </c>
      <c r="DM249" s="399">
        <f t="shared" si="459"/>
        <v>0</v>
      </c>
      <c r="DN249" s="399">
        <f t="shared" si="352"/>
        <v>0</v>
      </c>
      <c r="DO249" s="399">
        <f t="shared" si="458"/>
        <v>0</v>
      </c>
      <c r="DP249" s="398"/>
      <c r="DQ249" s="399"/>
      <c r="DR249" s="399"/>
      <c r="DS249" s="399">
        <f t="shared" si="349"/>
        <v>0</v>
      </c>
      <c r="DT249" s="399">
        <f t="shared" si="357"/>
        <v>0</v>
      </c>
      <c r="DU249" s="399"/>
      <c r="DV249" s="411"/>
      <c r="DW249" s="645"/>
    </row>
    <row r="250" spans="1:127" ht="20.100000000000001" hidden="1" customHeight="1">
      <c r="A250" s="663">
        <f t="shared" si="461"/>
        <v>71</v>
      </c>
      <c r="B250" s="664" t="s">
        <v>380</v>
      </c>
      <c r="C250" s="385" t="s">
        <v>353</v>
      </c>
      <c r="D250" s="385" t="s">
        <v>218</v>
      </c>
      <c r="E250" s="385">
        <v>2004</v>
      </c>
      <c r="F250" s="386"/>
      <c r="G250" s="387">
        <f t="shared" si="358"/>
        <v>8</v>
      </c>
      <c r="H250" s="387">
        <f t="shared" si="359"/>
        <v>0</v>
      </c>
      <c r="I250" s="387">
        <f t="shared" si="360"/>
        <v>8</v>
      </c>
      <c r="J250" s="388">
        <f t="shared" si="361"/>
        <v>0</v>
      </c>
      <c r="K250" s="389">
        <f t="shared" si="362"/>
        <v>0</v>
      </c>
      <c r="L250" s="390">
        <f t="shared" si="363"/>
        <v>0.25</v>
      </c>
      <c r="M250" s="391" t="str">
        <f t="shared" si="364"/>
        <v>II</v>
      </c>
      <c r="N250" s="389">
        <f t="shared" si="365"/>
        <v>0</v>
      </c>
      <c r="O250" s="388">
        <f t="shared" si="366"/>
        <v>0</v>
      </c>
      <c r="P250" s="388">
        <f t="shared" si="367"/>
        <v>0</v>
      </c>
      <c r="Q250" s="392">
        <f t="shared" si="368"/>
        <v>0</v>
      </c>
      <c r="R250" s="393">
        <f t="shared" si="369"/>
        <v>0</v>
      </c>
      <c r="S250" s="393">
        <f t="shared" si="370"/>
        <v>0</v>
      </c>
      <c r="T250" s="392">
        <f t="shared" si="371"/>
        <v>0</v>
      </c>
      <c r="U250" s="393">
        <f t="shared" si="372"/>
        <v>0</v>
      </c>
      <c r="V250" s="393">
        <f t="shared" si="373"/>
        <v>0</v>
      </c>
      <c r="W250" s="392">
        <f t="shared" si="374"/>
        <v>0</v>
      </c>
      <c r="X250" s="393">
        <f t="shared" si="375"/>
        <v>0</v>
      </c>
      <c r="Y250" s="393">
        <f t="shared" si="376"/>
        <v>0</v>
      </c>
      <c r="Z250" s="392">
        <f t="shared" si="377"/>
        <v>0</v>
      </c>
      <c r="AA250" s="393">
        <f t="shared" si="378"/>
        <v>0</v>
      </c>
      <c r="AB250" s="393">
        <f t="shared" si="379"/>
        <v>0</v>
      </c>
      <c r="AC250" s="392">
        <f t="shared" si="380"/>
        <v>0</v>
      </c>
      <c r="AD250" s="393">
        <f t="shared" si="381"/>
        <v>0</v>
      </c>
      <c r="AE250" s="394">
        <f t="shared" si="8"/>
        <v>2011</v>
      </c>
      <c r="AF250" s="393">
        <f t="shared" si="382"/>
        <v>0</v>
      </c>
      <c r="AG250" s="392">
        <f t="shared" si="383"/>
        <v>0</v>
      </c>
      <c r="AH250" s="388">
        <f t="shared" si="384"/>
        <v>0</v>
      </c>
      <c r="AI250" s="395">
        <f t="shared" si="385"/>
        <v>0</v>
      </c>
      <c r="AJ250" s="396">
        <f t="shared" si="386"/>
        <v>0</v>
      </c>
      <c r="AK250" s="388">
        <f t="shared" si="387"/>
        <v>0</v>
      </c>
      <c r="AL250" s="397">
        <f t="shared" si="388"/>
        <v>1</v>
      </c>
      <c r="AM250" s="393">
        <f t="shared" si="389"/>
        <v>12</v>
      </c>
      <c r="AN250" s="393">
        <f t="shared" si="390"/>
        <v>12</v>
      </c>
      <c r="AO250" s="393">
        <f t="shared" si="391"/>
        <v>12</v>
      </c>
      <c r="AP250" s="393">
        <f t="shared" si="392"/>
        <v>12</v>
      </c>
      <c r="AQ250" s="393">
        <f t="shared" si="393"/>
        <v>12</v>
      </c>
      <c r="AR250" s="393">
        <f t="shared" si="394"/>
        <v>12</v>
      </c>
      <c r="AS250" s="393">
        <f t="shared" si="395"/>
        <v>12</v>
      </c>
      <c r="AT250" s="393">
        <f t="shared" si="396"/>
        <v>12</v>
      </c>
      <c r="AU250" s="393">
        <f t="shared" si="397"/>
        <v>12</v>
      </c>
      <c r="AV250" s="393">
        <f t="shared" si="398"/>
        <v>12</v>
      </c>
      <c r="AW250" s="393">
        <f t="shared" si="399"/>
        <v>12</v>
      </c>
      <c r="AX250" s="393">
        <f t="shared" si="400"/>
        <v>12</v>
      </c>
      <c r="AY250" s="393">
        <f t="shared" si="401"/>
        <v>12</v>
      </c>
      <c r="AZ250" s="393">
        <f t="shared" si="402"/>
        <v>12</v>
      </c>
      <c r="BA250" s="393">
        <f t="shared" si="403"/>
        <v>12</v>
      </c>
      <c r="BB250" s="393">
        <f t="shared" si="404"/>
        <v>12</v>
      </c>
      <c r="BC250" s="393">
        <f t="shared" si="405"/>
        <v>12</v>
      </c>
      <c r="BD250" s="393">
        <f t="shared" si="356"/>
        <v>12</v>
      </c>
      <c r="BE250" s="393">
        <f t="shared" si="406"/>
        <v>12</v>
      </c>
      <c r="BF250" s="393">
        <f t="shared" si="407"/>
        <v>12</v>
      </c>
      <c r="BG250" s="393">
        <f t="shared" si="408"/>
        <v>12</v>
      </c>
      <c r="BH250" s="398">
        <f t="shared" si="409"/>
        <v>0</v>
      </c>
      <c r="BI250" s="398">
        <f t="shared" si="410"/>
        <v>0</v>
      </c>
      <c r="BJ250" s="398">
        <f t="shared" si="411"/>
        <v>0</v>
      </c>
      <c r="BK250" s="398">
        <f t="shared" si="412"/>
        <v>0</v>
      </c>
      <c r="BL250" s="398">
        <f t="shared" si="413"/>
        <v>0</v>
      </c>
      <c r="BM250" s="387">
        <f t="shared" si="414"/>
        <v>0</v>
      </c>
      <c r="BN250" s="398">
        <f t="shared" si="415"/>
        <v>0</v>
      </c>
      <c r="BO250" s="398">
        <f t="shared" si="416"/>
        <v>0</v>
      </c>
      <c r="BP250" s="398">
        <f t="shared" si="417"/>
        <v>0</v>
      </c>
      <c r="BQ250" s="398">
        <f t="shared" si="418"/>
        <v>0</v>
      </c>
      <c r="BR250" s="398">
        <f t="shared" si="419"/>
        <v>0</v>
      </c>
      <c r="BS250" s="398">
        <f t="shared" si="420"/>
        <v>0</v>
      </c>
      <c r="BT250" s="398">
        <f t="shared" si="421"/>
        <v>0</v>
      </c>
      <c r="BU250" s="398">
        <f t="shared" si="422"/>
        <v>0</v>
      </c>
      <c r="BV250" s="398">
        <f t="shared" si="423"/>
        <v>0</v>
      </c>
      <c r="BW250" s="398">
        <f t="shared" si="424"/>
        <v>0</v>
      </c>
      <c r="BX250" s="398">
        <f t="shared" si="425"/>
        <v>0</v>
      </c>
      <c r="BY250" s="398">
        <f t="shared" si="426"/>
        <v>0</v>
      </c>
      <c r="BZ250" s="398">
        <f t="shared" si="427"/>
        <v>0</v>
      </c>
      <c r="CA250" s="398">
        <f t="shared" si="428"/>
        <v>0</v>
      </c>
      <c r="CB250" s="398">
        <f t="shared" si="429"/>
        <v>0</v>
      </c>
      <c r="CC250" s="398">
        <f t="shared" si="430"/>
        <v>0</v>
      </c>
      <c r="CD250" s="398">
        <f t="shared" si="431"/>
        <v>0</v>
      </c>
      <c r="CE250" s="398">
        <f t="shared" si="432"/>
        <v>0</v>
      </c>
      <c r="CF250" s="398">
        <f t="shared" si="433"/>
        <v>0</v>
      </c>
      <c r="CG250" s="398">
        <f t="shared" si="434"/>
        <v>0</v>
      </c>
      <c r="CH250" s="398">
        <f t="shared" si="435"/>
        <v>0</v>
      </c>
      <c r="CI250" s="398">
        <f t="shared" si="436"/>
        <v>0</v>
      </c>
      <c r="CJ250" s="399"/>
      <c r="CK250" s="400" t="s">
        <v>339</v>
      </c>
      <c r="CL250" s="399">
        <f t="shared" si="437"/>
        <v>0</v>
      </c>
      <c r="CM250" s="399">
        <f t="shared" si="438"/>
        <v>0</v>
      </c>
      <c r="CN250" s="399">
        <f t="shared" si="439"/>
        <v>0</v>
      </c>
      <c r="CO250" s="399">
        <f t="shared" si="440"/>
        <v>0</v>
      </c>
      <c r="CP250" s="399">
        <f t="shared" si="441"/>
        <v>0</v>
      </c>
      <c r="CQ250" s="399">
        <f t="shared" si="442"/>
        <v>0</v>
      </c>
      <c r="CR250" s="399">
        <f t="shared" si="443"/>
        <v>0</v>
      </c>
      <c r="CS250" s="399">
        <f t="shared" si="444"/>
        <v>0</v>
      </c>
      <c r="CT250" s="399">
        <f t="shared" si="445"/>
        <v>0</v>
      </c>
      <c r="CU250" s="399">
        <f t="shared" si="446"/>
        <v>0</v>
      </c>
      <c r="CV250" s="399">
        <f t="shared" si="447"/>
        <v>0</v>
      </c>
      <c r="CW250" s="399">
        <f t="shared" si="448"/>
        <v>0</v>
      </c>
      <c r="CX250" s="399">
        <f t="shared" si="449"/>
        <v>0</v>
      </c>
      <c r="CY250" s="399">
        <f t="shared" si="450"/>
        <v>0</v>
      </c>
      <c r="CZ250" s="399">
        <f t="shared" si="451"/>
        <v>0</v>
      </c>
      <c r="DA250" s="399">
        <f t="shared" si="452"/>
        <v>0</v>
      </c>
      <c r="DB250" s="399">
        <f t="shared" si="453"/>
        <v>0</v>
      </c>
      <c r="DC250" s="399">
        <f t="shared" si="454"/>
        <v>0</v>
      </c>
      <c r="DD250" s="399">
        <f t="shared" si="455"/>
        <v>0</v>
      </c>
      <c r="DE250" s="399">
        <f t="shared" si="460"/>
        <v>0</v>
      </c>
      <c r="DF250" s="399">
        <f t="shared" si="353"/>
        <v>0</v>
      </c>
      <c r="DG250" s="399">
        <f t="shared" si="456"/>
        <v>0</v>
      </c>
      <c r="DH250" s="399">
        <f t="shared" si="354"/>
        <v>0</v>
      </c>
      <c r="DI250" s="399">
        <f t="shared" si="355"/>
        <v>0</v>
      </c>
      <c r="DJ250" s="399">
        <f t="shared" si="457"/>
        <v>0</v>
      </c>
      <c r="DK250" s="399">
        <f t="shared" si="350"/>
        <v>0</v>
      </c>
      <c r="DL250" s="399">
        <f t="shared" si="351"/>
        <v>0</v>
      </c>
      <c r="DM250" s="399">
        <f t="shared" si="459"/>
        <v>0</v>
      </c>
      <c r="DN250" s="399">
        <f t="shared" si="352"/>
        <v>0</v>
      </c>
      <c r="DO250" s="399">
        <f t="shared" si="458"/>
        <v>0</v>
      </c>
      <c r="DP250" s="398"/>
      <c r="DQ250" s="399"/>
      <c r="DR250" s="399"/>
      <c r="DS250" s="399">
        <f t="shared" si="349"/>
        <v>0</v>
      </c>
      <c r="DT250" s="399">
        <f t="shared" si="357"/>
        <v>0</v>
      </c>
      <c r="DU250" s="399"/>
      <c r="DV250" s="411"/>
      <c r="DW250" s="645"/>
    </row>
    <row r="251" spans="1:127" ht="20.100000000000001" hidden="1" customHeight="1">
      <c r="A251" s="663">
        <f t="shared" si="461"/>
        <v>72</v>
      </c>
      <c r="B251" s="664" t="s">
        <v>380</v>
      </c>
      <c r="C251" s="385" t="s">
        <v>353</v>
      </c>
      <c r="D251" s="385" t="s">
        <v>218</v>
      </c>
      <c r="E251" s="385">
        <v>2004</v>
      </c>
      <c r="F251" s="386"/>
      <c r="G251" s="387">
        <f t="shared" si="358"/>
        <v>8</v>
      </c>
      <c r="H251" s="387">
        <f t="shared" si="359"/>
        <v>0</v>
      </c>
      <c r="I251" s="387">
        <f t="shared" si="360"/>
        <v>8</v>
      </c>
      <c r="J251" s="388">
        <f t="shared" si="361"/>
        <v>0</v>
      </c>
      <c r="K251" s="389">
        <f t="shared" si="362"/>
        <v>0</v>
      </c>
      <c r="L251" s="390">
        <f t="shared" si="363"/>
        <v>0.25</v>
      </c>
      <c r="M251" s="391" t="str">
        <f t="shared" si="364"/>
        <v>II</v>
      </c>
      <c r="N251" s="389">
        <f t="shared" si="365"/>
        <v>0</v>
      </c>
      <c r="O251" s="388">
        <f t="shared" si="366"/>
        <v>0</v>
      </c>
      <c r="P251" s="388">
        <f t="shared" si="367"/>
        <v>0</v>
      </c>
      <c r="Q251" s="392">
        <f t="shared" si="368"/>
        <v>0</v>
      </c>
      <c r="R251" s="393">
        <f t="shared" si="369"/>
        <v>0</v>
      </c>
      <c r="S251" s="393">
        <f t="shared" si="370"/>
        <v>0</v>
      </c>
      <c r="T251" s="392">
        <f t="shared" si="371"/>
        <v>0</v>
      </c>
      <c r="U251" s="393">
        <f t="shared" si="372"/>
        <v>0</v>
      </c>
      <c r="V251" s="393">
        <f t="shared" si="373"/>
        <v>0</v>
      </c>
      <c r="W251" s="392">
        <f t="shared" si="374"/>
        <v>0</v>
      </c>
      <c r="X251" s="393">
        <f t="shared" si="375"/>
        <v>0</v>
      </c>
      <c r="Y251" s="393">
        <f t="shared" si="376"/>
        <v>0</v>
      </c>
      <c r="Z251" s="392">
        <f t="shared" si="377"/>
        <v>0</v>
      </c>
      <c r="AA251" s="393">
        <f t="shared" si="378"/>
        <v>0</v>
      </c>
      <c r="AB251" s="393">
        <f t="shared" si="379"/>
        <v>0</v>
      </c>
      <c r="AC251" s="392">
        <f t="shared" si="380"/>
        <v>0</v>
      </c>
      <c r="AD251" s="393">
        <f t="shared" si="381"/>
        <v>0</v>
      </c>
      <c r="AE251" s="394">
        <f t="shared" si="8"/>
        <v>2011</v>
      </c>
      <c r="AF251" s="393">
        <f t="shared" si="382"/>
        <v>0</v>
      </c>
      <c r="AG251" s="392">
        <f t="shared" si="383"/>
        <v>0</v>
      </c>
      <c r="AH251" s="388">
        <f t="shared" si="384"/>
        <v>0</v>
      </c>
      <c r="AI251" s="395">
        <f t="shared" si="385"/>
        <v>0</v>
      </c>
      <c r="AJ251" s="396">
        <f t="shared" si="386"/>
        <v>0</v>
      </c>
      <c r="AK251" s="388">
        <f t="shared" si="387"/>
        <v>0</v>
      </c>
      <c r="AL251" s="397">
        <f t="shared" si="388"/>
        <v>1</v>
      </c>
      <c r="AM251" s="393">
        <f t="shared" si="389"/>
        <v>12</v>
      </c>
      <c r="AN251" s="393">
        <f t="shared" si="390"/>
        <v>12</v>
      </c>
      <c r="AO251" s="393">
        <f t="shared" si="391"/>
        <v>12</v>
      </c>
      <c r="AP251" s="393">
        <f t="shared" si="392"/>
        <v>12</v>
      </c>
      <c r="AQ251" s="393">
        <f t="shared" si="393"/>
        <v>12</v>
      </c>
      <c r="AR251" s="393">
        <f t="shared" si="394"/>
        <v>12</v>
      </c>
      <c r="AS251" s="393">
        <f t="shared" si="395"/>
        <v>12</v>
      </c>
      <c r="AT251" s="393">
        <f t="shared" si="396"/>
        <v>12</v>
      </c>
      <c r="AU251" s="393">
        <f t="shared" si="397"/>
        <v>12</v>
      </c>
      <c r="AV251" s="393">
        <f t="shared" si="398"/>
        <v>12</v>
      </c>
      <c r="AW251" s="393">
        <f t="shared" si="399"/>
        <v>12</v>
      </c>
      <c r="AX251" s="393">
        <f t="shared" si="400"/>
        <v>12</v>
      </c>
      <c r="AY251" s="393">
        <f t="shared" si="401"/>
        <v>12</v>
      </c>
      <c r="AZ251" s="393">
        <f t="shared" si="402"/>
        <v>12</v>
      </c>
      <c r="BA251" s="393">
        <f t="shared" si="403"/>
        <v>12</v>
      </c>
      <c r="BB251" s="393">
        <f t="shared" si="404"/>
        <v>12</v>
      </c>
      <c r="BC251" s="393">
        <f t="shared" si="405"/>
        <v>12</v>
      </c>
      <c r="BD251" s="393">
        <f t="shared" si="356"/>
        <v>12</v>
      </c>
      <c r="BE251" s="393">
        <f t="shared" si="406"/>
        <v>12</v>
      </c>
      <c r="BF251" s="393">
        <f t="shared" si="407"/>
        <v>12</v>
      </c>
      <c r="BG251" s="393">
        <f t="shared" si="408"/>
        <v>12</v>
      </c>
      <c r="BH251" s="398">
        <f t="shared" si="409"/>
        <v>0</v>
      </c>
      <c r="BI251" s="398">
        <f t="shared" si="410"/>
        <v>0</v>
      </c>
      <c r="BJ251" s="398">
        <f t="shared" si="411"/>
        <v>0</v>
      </c>
      <c r="BK251" s="398">
        <f t="shared" si="412"/>
        <v>0</v>
      </c>
      <c r="BL251" s="398">
        <f t="shared" si="413"/>
        <v>0</v>
      </c>
      <c r="BM251" s="387">
        <f t="shared" si="414"/>
        <v>0</v>
      </c>
      <c r="BN251" s="398">
        <f t="shared" si="415"/>
        <v>0</v>
      </c>
      <c r="BO251" s="398">
        <f t="shared" si="416"/>
        <v>0</v>
      </c>
      <c r="BP251" s="398">
        <f t="shared" si="417"/>
        <v>0</v>
      </c>
      <c r="BQ251" s="398">
        <f t="shared" si="418"/>
        <v>0</v>
      </c>
      <c r="BR251" s="398">
        <f t="shared" si="419"/>
        <v>0</v>
      </c>
      <c r="BS251" s="398">
        <f t="shared" si="420"/>
        <v>0</v>
      </c>
      <c r="BT251" s="398">
        <f t="shared" si="421"/>
        <v>0</v>
      </c>
      <c r="BU251" s="398">
        <f t="shared" si="422"/>
        <v>0</v>
      </c>
      <c r="BV251" s="398">
        <f t="shared" si="423"/>
        <v>0</v>
      </c>
      <c r="BW251" s="398">
        <f t="shared" si="424"/>
        <v>0</v>
      </c>
      <c r="BX251" s="398">
        <f t="shared" si="425"/>
        <v>0</v>
      </c>
      <c r="BY251" s="398">
        <f t="shared" si="426"/>
        <v>0</v>
      </c>
      <c r="BZ251" s="398">
        <f t="shared" si="427"/>
        <v>0</v>
      </c>
      <c r="CA251" s="398">
        <f t="shared" si="428"/>
        <v>0</v>
      </c>
      <c r="CB251" s="398">
        <f t="shared" si="429"/>
        <v>0</v>
      </c>
      <c r="CC251" s="398">
        <f t="shared" si="430"/>
        <v>0</v>
      </c>
      <c r="CD251" s="398">
        <f t="shared" si="431"/>
        <v>0</v>
      </c>
      <c r="CE251" s="398">
        <f t="shared" si="432"/>
        <v>0</v>
      </c>
      <c r="CF251" s="398">
        <f t="shared" si="433"/>
        <v>0</v>
      </c>
      <c r="CG251" s="398">
        <f t="shared" si="434"/>
        <v>0</v>
      </c>
      <c r="CH251" s="398">
        <f t="shared" si="435"/>
        <v>0</v>
      </c>
      <c r="CI251" s="398">
        <f t="shared" si="436"/>
        <v>0</v>
      </c>
      <c r="CJ251" s="399"/>
      <c r="CK251" s="400" t="s">
        <v>339</v>
      </c>
      <c r="CL251" s="399">
        <f t="shared" si="437"/>
        <v>0</v>
      </c>
      <c r="CM251" s="399">
        <f t="shared" si="438"/>
        <v>0</v>
      </c>
      <c r="CN251" s="399">
        <f t="shared" si="439"/>
        <v>0</v>
      </c>
      <c r="CO251" s="399">
        <f t="shared" si="440"/>
        <v>0</v>
      </c>
      <c r="CP251" s="399">
        <f t="shared" si="441"/>
        <v>0</v>
      </c>
      <c r="CQ251" s="399">
        <f t="shared" si="442"/>
        <v>0</v>
      </c>
      <c r="CR251" s="399">
        <f t="shared" si="443"/>
        <v>0</v>
      </c>
      <c r="CS251" s="399">
        <f t="shared" si="444"/>
        <v>0</v>
      </c>
      <c r="CT251" s="399">
        <f t="shared" si="445"/>
        <v>0</v>
      </c>
      <c r="CU251" s="399">
        <f t="shared" si="446"/>
        <v>0</v>
      </c>
      <c r="CV251" s="399">
        <f t="shared" si="447"/>
        <v>0</v>
      </c>
      <c r="CW251" s="399">
        <f t="shared" si="448"/>
        <v>0</v>
      </c>
      <c r="CX251" s="399">
        <f t="shared" si="449"/>
        <v>0</v>
      </c>
      <c r="CY251" s="399">
        <f t="shared" si="450"/>
        <v>0</v>
      </c>
      <c r="CZ251" s="399">
        <f t="shared" si="451"/>
        <v>0</v>
      </c>
      <c r="DA251" s="399">
        <f t="shared" si="452"/>
        <v>0</v>
      </c>
      <c r="DB251" s="399">
        <f t="shared" si="453"/>
        <v>0</v>
      </c>
      <c r="DC251" s="399">
        <f t="shared" si="454"/>
        <v>0</v>
      </c>
      <c r="DD251" s="399">
        <f t="shared" si="455"/>
        <v>0</v>
      </c>
      <c r="DE251" s="399">
        <f t="shared" si="460"/>
        <v>0</v>
      </c>
      <c r="DF251" s="399">
        <f t="shared" si="353"/>
        <v>0</v>
      </c>
      <c r="DG251" s="399">
        <f t="shared" si="456"/>
        <v>0</v>
      </c>
      <c r="DH251" s="399">
        <f t="shared" si="354"/>
        <v>0</v>
      </c>
      <c r="DI251" s="399">
        <f t="shared" si="355"/>
        <v>0</v>
      </c>
      <c r="DJ251" s="399">
        <f t="shared" si="457"/>
        <v>0</v>
      </c>
      <c r="DK251" s="399">
        <f t="shared" si="350"/>
        <v>0</v>
      </c>
      <c r="DL251" s="399">
        <f t="shared" si="351"/>
        <v>0</v>
      </c>
      <c r="DM251" s="399">
        <f t="shared" si="459"/>
        <v>0</v>
      </c>
      <c r="DN251" s="399">
        <f t="shared" si="352"/>
        <v>0</v>
      </c>
      <c r="DO251" s="399">
        <f t="shared" si="458"/>
        <v>0</v>
      </c>
      <c r="DP251" s="398"/>
      <c r="DQ251" s="399"/>
      <c r="DR251" s="399"/>
      <c r="DS251" s="399">
        <f t="shared" si="349"/>
        <v>0</v>
      </c>
      <c r="DT251" s="399">
        <f t="shared" si="357"/>
        <v>0</v>
      </c>
      <c r="DU251" s="399"/>
      <c r="DV251" s="411"/>
      <c r="DW251" s="645"/>
    </row>
    <row r="252" spans="1:127" ht="20.100000000000001" hidden="1" customHeight="1">
      <c r="A252" s="663">
        <f t="shared" si="461"/>
        <v>73</v>
      </c>
      <c r="B252" s="664" t="s">
        <v>380</v>
      </c>
      <c r="C252" s="385" t="s">
        <v>353</v>
      </c>
      <c r="D252" s="385" t="s">
        <v>218</v>
      </c>
      <c r="E252" s="385">
        <v>2004</v>
      </c>
      <c r="F252" s="386"/>
      <c r="G252" s="387">
        <f t="shared" si="358"/>
        <v>8</v>
      </c>
      <c r="H252" s="387">
        <f t="shared" si="359"/>
        <v>0</v>
      </c>
      <c r="I252" s="387">
        <f t="shared" si="360"/>
        <v>8</v>
      </c>
      <c r="J252" s="388">
        <f t="shared" si="361"/>
        <v>0</v>
      </c>
      <c r="K252" s="389">
        <f t="shared" si="362"/>
        <v>0</v>
      </c>
      <c r="L252" s="390">
        <f t="shared" si="363"/>
        <v>0.25</v>
      </c>
      <c r="M252" s="391" t="str">
        <f t="shared" si="364"/>
        <v>II</v>
      </c>
      <c r="N252" s="389">
        <f t="shared" si="365"/>
        <v>0</v>
      </c>
      <c r="O252" s="388">
        <f t="shared" si="366"/>
        <v>0</v>
      </c>
      <c r="P252" s="388">
        <f t="shared" si="367"/>
        <v>0</v>
      </c>
      <c r="Q252" s="392">
        <f t="shared" si="368"/>
        <v>0</v>
      </c>
      <c r="R252" s="393">
        <f t="shared" si="369"/>
        <v>0</v>
      </c>
      <c r="S252" s="393">
        <f t="shared" si="370"/>
        <v>0</v>
      </c>
      <c r="T252" s="392">
        <f t="shared" si="371"/>
        <v>0</v>
      </c>
      <c r="U252" s="393">
        <f t="shared" si="372"/>
        <v>0</v>
      </c>
      <c r="V252" s="393">
        <f t="shared" si="373"/>
        <v>0</v>
      </c>
      <c r="W252" s="392">
        <f t="shared" si="374"/>
        <v>0</v>
      </c>
      <c r="X252" s="393">
        <f t="shared" si="375"/>
        <v>0</v>
      </c>
      <c r="Y252" s="393">
        <f t="shared" si="376"/>
        <v>0</v>
      </c>
      <c r="Z252" s="392">
        <f t="shared" si="377"/>
        <v>0</v>
      </c>
      <c r="AA252" s="393">
        <f t="shared" si="378"/>
        <v>0</v>
      </c>
      <c r="AB252" s="393">
        <f t="shared" si="379"/>
        <v>0</v>
      </c>
      <c r="AC252" s="392">
        <f t="shared" si="380"/>
        <v>0</v>
      </c>
      <c r="AD252" s="393">
        <f t="shared" si="381"/>
        <v>0</v>
      </c>
      <c r="AE252" s="394">
        <f t="shared" si="8"/>
        <v>2011</v>
      </c>
      <c r="AF252" s="393">
        <f t="shared" si="382"/>
        <v>0</v>
      </c>
      <c r="AG252" s="392">
        <f t="shared" si="383"/>
        <v>0</v>
      </c>
      <c r="AH252" s="388">
        <f t="shared" si="384"/>
        <v>0</v>
      </c>
      <c r="AI252" s="395">
        <f t="shared" si="385"/>
        <v>0</v>
      </c>
      <c r="AJ252" s="396">
        <f t="shared" si="386"/>
        <v>0</v>
      </c>
      <c r="AK252" s="388">
        <f t="shared" si="387"/>
        <v>0</v>
      </c>
      <c r="AL252" s="397">
        <f t="shared" si="388"/>
        <v>1</v>
      </c>
      <c r="AM252" s="393">
        <f t="shared" si="389"/>
        <v>12</v>
      </c>
      <c r="AN252" s="393">
        <f t="shared" si="390"/>
        <v>12</v>
      </c>
      <c r="AO252" s="393">
        <f t="shared" si="391"/>
        <v>12</v>
      </c>
      <c r="AP252" s="393">
        <f t="shared" si="392"/>
        <v>12</v>
      </c>
      <c r="AQ252" s="393">
        <f t="shared" si="393"/>
        <v>12</v>
      </c>
      <c r="AR252" s="393">
        <f t="shared" si="394"/>
        <v>12</v>
      </c>
      <c r="AS252" s="393">
        <f t="shared" si="395"/>
        <v>12</v>
      </c>
      <c r="AT252" s="393">
        <f t="shared" si="396"/>
        <v>12</v>
      </c>
      <c r="AU252" s="393">
        <f t="shared" si="397"/>
        <v>12</v>
      </c>
      <c r="AV252" s="393">
        <f t="shared" si="398"/>
        <v>12</v>
      </c>
      <c r="AW252" s="393">
        <f t="shared" si="399"/>
        <v>12</v>
      </c>
      <c r="AX252" s="393">
        <f t="shared" si="400"/>
        <v>12</v>
      </c>
      <c r="AY252" s="393">
        <f t="shared" si="401"/>
        <v>12</v>
      </c>
      <c r="AZ252" s="393">
        <f t="shared" si="402"/>
        <v>12</v>
      </c>
      <c r="BA252" s="393">
        <f t="shared" si="403"/>
        <v>12</v>
      </c>
      <c r="BB252" s="393">
        <f t="shared" si="404"/>
        <v>12</v>
      </c>
      <c r="BC252" s="393">
        <f t="shared" si="405"/>
        <v>12</v>
      </c>
      <c r="BD252" s="393">
        <f t="shared" si="356"/>
        <v>12</v>
      </c>
      <c r="BE252" s="393">
        <f t="shared" si="406"/>
        <v>12</v>
      </c>
      <c r="BF252" s="393">
        <f t="shared" si="407"/>
        <v>12</v>
      </c>
      <c r="BG252" s="393">
        <f t="shared" si="408"/>
        <v>12</v>
      </c>
      <c r="BH252" s="398">
        <f t="shared" si="409"/>
        <v>0</v>
      </c>
      <c r="BI252" s="398">
        <f t="shared" si="410"/>
        <v>0</v>
      </c>
      <c r="BJ252" s="398">
        <f t="shared" si="411"/>
        <v>0</v>
      </c>
      <c r="BK252" s="398">
        <f t="shared" si="412"/>
        <v>0</v>
      </c>
      <c r="BL252" s="398">
        <f t="shared" si="413"/>
        <v>0</v>
      </c>
      <c r="BM252" s="387">
        <f t="shared" si="414"/>
        <v>0</v>
      </c>
      <c r="BN252" s="398">
        <f t="shared" si="415"/>
        <v>0</v>
      </c>
      <c r="BO252" s="398">
        <f t="shared" si="416"/>
        <v>0</v>
      </c>
      <c r="BP252" s="398">
        <f t="shared" si="417"/>
        <v>0</v>
      </c>
      <c r="BQ252" s="398">
        <f t="shared" si="418"/>
        <v>0</v>
      </c>
      <c r="BR252" s="398">
        <f t="shared" si="419"/>
        <v>0</v>
      </c>
      <c r="BS252" s="398">
        <f t="shared" si="420"/>
        <v>0</v>
      </c>
      <c r="BT252" s="398">
        <f t="shared" si="421"/>
        <v>0</v>
      </c>
      <c r="BU252" s="398">
        <f t="shared" si="422"/>
        <v>0</v>
      </c>
      <c r="BV252" s="398">
        <f t="shared" si="423"/>
        <v>0</v>
      </c>
      <c r="BW252" s="398">
        <f t="shared" si="424"/>
        <v>0</v>
      </c>
      <c r="BX252" s="398">
        <f t="shared" si="425"/>
        <v>0</v>
      </c>
      <c r="BY252" s="398">
        <f t="shared" si="426"/>
        <v>0</v>
      </c>
      <c r="BZ252" s="398">
        <f t="shared" si="427"/>
        <v>0</v>
      </c>
      <c r="CA252" s="398">
        <f t="shared" si="428"/>
        <v>0</v>
      </c>
      <c r="CB252" s="398">
        <f t="shared" si="429"/>
        <v>0</v>
      </c>
      <c r="CC252" s="398">
        <f t="shared" si="430"/>
        <v>0</v>
      </c>
      <c r="CD252" s="398">
        <f t="shared" si="431"/>
        <v>0</v>
      </c>
      <c r="CE252" s="398">
        <f t="shared" si="432"/>
        <v>0</v>
      </c>
      <c r="CF252" s="398">
        <f t="shared" si="433"/>
        <v>0</v>
      </c>
      <c r="CG252" s="398">
        <f t="shared" si="434"/>
        <v>0</v>
      </c>
      <c r="CH252" s="398">
        <f t="shared" si="435"/>
        <v>0</v>
      </c>
      <c r="CI252" s="398">
        <f t="shared" si="436"/>
        <v>0</v>
      </c>
      <c r="CJ252" s="399"/>
      <c r="CK252" s="400" t="s">
        <v>339</v>
      </c>
      <c r="CL252" s="399">
        <f t="shared" si="437"/>
        <v>0</v>
      </c>
      <c r="CM252" s="399">
        <f t="shared" si="438"/>
        <v>0</v>
      </c>
      <c r="CN252" s="399">
        <f t="shared" si="439"/>
        <v>0</v>
      </c>
      <c r="CO252" s="399">
        <f t="shared" si="440"/>
        <v>0</v>
      </c>
      <c r="CP252" s="399">
        <f t="shared" si="441"/>
        <v>0</v>
      </c>
      <c r="CQ252" s="399">
        <f t="shared" si="442"/>
        <v>0</v>
      </c>
      <c r="CR252" s="399">
        <f t="shared" si="443"/>
        <v>0</v>
      </c>
      <c r="CS252" s="399">
        <f t="shared" si="444"/>
        <v>0</v>
      </c>
      <c r="CT252" s="399">
        <f t="shared" si="445"/>
        <v>0</v>
      </c>
      <c r="CU252" s="399">
        <f t="shared" si="446"/>
        <v>0</v>
      </c>
      <c r="CV252" s="399">
        <f t="shared" si="447"/>
        <v>0</v>
      </c>
      <c r="CW252" s="399">
        <f t="shared" si="448"/>
        <v>0</v>
      </c>
      <c r="CX252" s="399">
        <f t="shared" si="449"/>
        <v>0</v>
      </c>
      <c r="CY252" s="399">
        <f t="shared" si="450"/>
        <v>0</v>
      </c>
      <c r="CZ252" s="399">
        <f t="shared" si="451"/>
        <v>0</v>
      </c>
      <c r="DA252" s="399">
        <f t="shared" si="452"/>
        <v>0</v>
      </c>
      <c r="DB252" s="399">
        <f t="shared" si="453"/>
        <v>0</v>
      </c>
      <c r="DC252" s="399">
        <f t="shared" si="454"/>
        <v>0</v>
      </c>
      <c r="DD252" s="399">
        <f t="shared" si="455"/>
        <v>0</v>
      </c>
      <c r="DE252" s="399">
        <f t="shared" si="460"/>
        <v>0</v>
      </c>
      <c r="DF252" s="399">
        <f t="shared" si="353"/>
        <v>0</v>
      </c>
      <c r="DG252" s="399">
        <f t="shared" si="456"/>
        <v>0</v>
      </c>
      <c r="DH252" s="399">
        <f t="shared" si="354"/>
        <v>0</v>
      </c>
      <c r="DI252" s="399">
        <f t="shared" si="355"/>
        <v>0</v>
      </c>
      <c r="DJ252" s="399">
        <f t="shared" si="457"/>
        <v>0</v>
      </c>
      <c r="DK252" s="399">
        <f t="shared" si="350"/>
        <v>0</v>
      </c>
      <c r="DL252" s="399">
        <f t="shared" si="351"/>
        <v>0</v>
      </c>
      <c r="DM252" s="399">
        <f t="shared" si="459"/>
        <v>0</v>
      </c>
      <c r="DN252" s="399">
        <f t="shared" si="352"/>
        <v>0</v>
      </c>
      <c r="DO252" s="399">
        <f t="shared" si="458"/>
        <v>0</v>
      </c>
      <c r="DP252" s="398"/>
      <c r="DQ252" s="399"/>
      <c r="DR252" s="399"/>
      <c r="DS252" s="399">
        <f t="shared" si="349"/>
        <v>0</v>
      </c>
      <c r="DT252" s="399">
        <f t="shared" si="357"/>
        <v>0</v>
      </c>
      <c r="DU252" s="399"/>
      <c r="DV252" s="411"/>
      <c r="DW252" s="645"/>
    </row>
    <row r="253" spans="1:127" ht="20.100000000000001" hidden="1" customHeight="1">
      <c r="A253" s="663">
        <f t="shared" si="461"/>
        <v>74</v>
      </c>
      <c r="B253" s="664" t="s">
        <v>380</v>
      </c>
      <c r="C253" s="385" t="s">
        <v>353</v>
      </c>
      <c r="D253" s="385" t="s">
        <v>218</v>
      </c>
      <c r="E253" s="385">
        <v>2004</v>
      </c>
      <c r="F253" s="386"/>
      <c r="G253" s="387">
        <f t="shared" si="358"/>
        <v>8</v>
      </c>
      <c r="H253" s="387">
        <f t="shared" si="359"/>
        <v>0</v>
      </c>
      <c r="I253" s="387">
        <f t="shared" si="360"/>
        <v>8</v>
      </c>
      <c r="J253" s="388">
        <f t="shared" si="361"/>
        <v>0</v>
      </c>
      <c r="K253" s="389">
        <f t="shared" si="362"/>
        <v>0</v>
      </c>
      <c r="L253" s="390">
        <f t="shared" si="363"/>
        <v>0.25</v>
      </c>
      <c r="M253" s="391" t="str">
        <f t="shared" si="364"/>
        <v>II</v>
      </c>
      <c r="N253" s="389">
        <f t="shared" si="365"/>
        <v>0</v>
      </c>
      <c r="O253" s="388">
        <f t="shared" si="366"/>
        <v>0</v>
      </c>
      <c r="P253" s="388">
        <f t="shared" si="367"/>
        <v>0</v>
      </c>
      <c r="Q253" s="392">
        <f t="shared" si="368"/>
        <v>0</v>
      </c>
      <c r="R253" s="393">
        <f t="shared" si="369"/>
        <v>0</v>
      </c>
      <c r="S253" s="393">
        <f t="shared" si="370"/>
        <v>0</v>
      </c>
      <c r="T253" s="392">
        <f t="shared" si="371"/>
        <v>0</v>
      </c>
      <c r="U253" s="393">
        <f t="shared" si="372"/>
        <v>0</v>
      </c>
      <c r="V253" s="393">
        <f t="shared" si="373"/>
        <v>0</v>
      </c>
      <c r="W253" s="392">
        <f t="shared" si="374"/>
        <v>0</v>
      </c>
      <c r="X253" s="393">
        <f t="shared" si="375"/>
        <v>0</v>
      </c>
      <c r="Y253" s="393">
        <f t="shared" si="376"/>
        <v>0</v>
      </c>
      <c r="Z253" s="392">
        <f t="shared" si="377"/>
        <v>0</v>
      </c>
      <c r="AA253" s="393">
        <f t="shared" si="378"/>
        <v>0</v>
      </c>
      <c r="AB253" s="393">
        <f t="shared" si="379"/>
        <v>0</v>
      </c>
      <c r="AC253" s="392">
        <f t="shared" si="380"/>
        <v>0</v>
      </c>
      <c r="AD253" s="393">
        <f t="shared" si="381"/>
        <v>0</v>
      </c>
      <c r="AE253" s="394">
        <f t="shared" si="8"/>
        <v>2011</v>
      </c>
      <c r="AF253" s="393">
        <f t="shared" si="382"/>
        <v>0</v>
      </c>
      <c r="AG253" s="392">
        <f t="shared" si="383"/>
        <v>0</v>
      </c>
      <c r="AH253" s="388">
        <f t="shared" si="384"/>
        <v>0</v>
      </c>
      <c r="AI253" s="395">
        <f t="shared" si="385"/>
        <v>0</v>
      </c>
      <c r="AJ253" s="396">
        <f t="shared" si="386"/>
        <v>0</v>
      </c>
      <c r="AK253" s="388">
        <f t="shared" si="387"/>
        <v>0</v>
      </c>
      <c r="AL253" s="397">
        <f t="shared" si="388"/>
        <v>1</v>
      </c>
      <c r="AM253" s="393">
        <f t="shared" si="389"/>
        <v>12</v>
      </c>
      <c r="AN253" s="393">
        <f t="shared" si="390"/>
        <v>12</v>
      </c>
      <c r="AO253" s="393">
        <f t="shared" si="391"/>
        <v>12</v>
      </c>
      <c r="AP253" s="393">
        <f t="shared" si="392"/>
        <v>12</v>
      </c>
      <c r="AQ253" s="393">
        <f t="shared" si="393"/>
        <v>12</v>
      </c>
      <c r="AR253" s="393">
        <f t="shared" si="394"/>
        <v>12</v>
      </c>
      <c r="AS253" s="393">
        <f t="shared" si="395"/>
        <v>12</v>
      </c>
      <c r="AT253" s="393">
        <f t="shared" si="396"/>
        <v>12</v>
      </c>
      <c r="AU253" s="393">
        <f t="shared" si="397"/>
        <v>12</v>
      </c>
      <c r="AV253" s="393">
        <f t="shared" si="398"/>
        <v>12</v>
      </c>
      <c r="AW253" s="393">
        <f t="shared" si="399"/>
        <v>12</v>
      </c>
      <c r="AX253" s="393">
        <f t="shared" si="400"/>
        <v>12</v>
      </c>
      <c r="AY253" s="393">
        <f t="shared" si="401"/>
        <v>12</v>
      </c>
      <c r="AZ253" s="393">
        <f t="shared" si="402"/>
        <v>12</v>
      </c>
      <c r="BA253" s="393">
        <f t="shared" si="403"/>
        <v>12</v>
      </c>
      <c r="BB253" s="393">
        <f t="shared" si="404"/>
        <v>12</v>
      </c>
      <c r="BC253" s="393">
        <f t="shared" si="405"/>
        <v>12</v>
      </c>
      <c r="BD253" s="393">
        <f t="shared" si="356"/>
        <v>12</v>
      </c>
      <c r="BE253" s="393">
        <f t="shared" si="406"/>
        <v>12</v>
      </c>
      <c r="BF253" s="393">
        <f t="shared" si="407"/>
        <v>12</v>
      </c>
      <c r="BG253" s="393">
        <f t="shared" si="408"/>
        <v>12</v>
      </c>
      <c r="BH253" s="398">
        <f t="shared" si="409"/>
        <v>0</v>
      </c>
      <c r="BI253" s="398">
        <f t="shared" si="410"/>
        <v>0</v>
      </c>
      <c r="BJ253" s="398">
        <f t="shared" si="411"/>
        <v>0</v>
      </c>
      <c r="BK253" s="398">
        <f t="shared" si="412"/>
        <v>0</v>
      </c>
      <c r="BL253" s="398">
        <f t="shared" si="413"/>
        <v>0</v>
      </c>
      <c r="BM253" s="387">
        <f t="shared" si="414"/>
        <v>0</v>
      </c>
      <c r="BN253" s="398">
        <f t="shared" si="415"/>
        <v>0</v>
      </c>
      <c r="BO253" s="398">
        <f t="shared" si="416"/>
        <v>0</v>
      </c>
      <c r="BP253" s="398">
        <f t="shared" si="417"/>
        <v>0</v>
      </c>
      <c r="BQ253" s="398">
        <f t="shared" si="418"/>
        <v>0</v>
      </c>
      <c r="BR253" s="398">
        <f t="shared" si="419"/>
        <v>0</v>
      </c>
      <c r="BS253" s="398">
        <f t="shared" si="420"/>
        <v>0</v>
      </c>
      <c r="BT253" s="398">
        <f t="shared" si="421"/>
        <v>0</v>
      </c>
      <c r="BU253" s="398">
        <f t="shared" si="422"/>
        <v>0</v>
      </c>
      <c r="BV253" s="398">
        <f t="shared" si="423"/>
        <v>0</v>
      </c>
      <c r="BW253" s="398">
        <f t="shared" si="424"/>
        <v>0</v>
      </c>
      <c r="BX253" s="398">
        <f t="shared" si="425"/>
        <v>0</v>
      </c>
      <c r="BY253" s="398">
        <f t="shared" si="426"/>
        <v>0</v>
      </c>
      <c r="BZ253" s="398">
        <f t="shared" si="427"/>
        <v>0</v>
      </c>
      <c r="CA253" s="398">
        <f t="shared" si="428"/>
        <v>0</v>
      </c>
      <c r="CB253" s="398">
        <f t="shared" si="429"/>
        <v>0</v>
      </c>
      <c r="CC253" s="398">
        <f t="shared" si="430"/>
        <v>0</v>
      </c>
      <c r="CD253" s="398">
        <f t="shared" si="431"/>
        <v>0</v>
      </c>
      <c r="CE253" s="398">
        <f t="shared" si="432"/>
        <v>0</v>
      </c>
      <c r="CF253" s="398">
        <f t="shared" si="433"/>
        <v>0</v>
      </c>
      <c r="CG253" s="398">
        <f t="shared" si="434"/>
        <v>0</v>
      </c>
      <c r="CH253" s="398">
        <f t="shared" si="435"/>
        <v>0</v>
      </c>
      <c r="CI253" s="398">
        <f t="shared" si="436"/>
        <v>0</v>
      </c>
      <c r="CJ253" s="399"/>
      <c r="CK253" s="400" t="s">
        <v>339</v>
      </c>
      <c r="CL253" s="399">
        <f t="shared" si="437"/>
        <v>0</v>
      </c>
      <c r="CM253" s="399">
        <f t="shared" si="438"/>
        <v>0</v>
      </c>
      <c r="CN253" s="399">
        <f t="shared" si="439"/>
        <v>0</v>
      </c>
      <c r="CO253" s="399">
        <f t="shared" si="440"/>
        <v>0</v>
      </c>
      <c r="CP253" s="399">
        <f t="shared" si="441"/>
        <v>0</v>
      </c>
      <c r="CQ253" s="399">
        <f t="shared" si="442"/>
        <v>0</v>
      </c>
      <c r="CR253" s="399">
        <f t="shared" si="443"/>
        <v>0</v>
      </c>
      <c r="CS253" s="399">
        <f t="shared" si="444"/>
        <v>0</v>
      </c>
      <c r="CT253" s="399">
        <f t="shared" si="445"/>
        <v>0</v>
      </c>
      <c r="CU253" s="399">
        <f t="shared" si="446"/>
        <v>0</v>
      </c>
      <c r="CV253" s="399">
        <f t="shared" si="447"/>
        <v>0</v>
      </c>
      <c r="CW253" s="399">
        <f t="shared" si="448"/>
        <v>0</v>
      </c>
      <c r="CX253" s="399">
        <f t="shared" si="449"/>
        <v>0</v>
      </c>
      <c r="CY253" s="399">
        <f t="shared" si="450"/>
        <v>0</v>
      </c>
      <c r="CZ253" s="399">
        <f t="shared" si="451"/>
        <v>0</v>
      </c>
      <c r="DA253" s="399">
        <f t="shared" si="452"/>
        <v>0</v>
      </c>
      <c r="DB253" s="399">
        <f t="shared" si="453"/>
        <v>0</v>
      </c>
      <c r="DC253" s="399">
        <f t="shared" si="454"/>
        <v>0</v>
      </c>
      <c r="DD253" s="399">
        <f t="shared" si="455"/>
        <v>0</v>
      </c>
      <c r="DE253" s="399">
        <f t="shared" si="460"/>
        <v>0</v>
      </c>
      <c r="DF253" s="399">
        <f t="shared" si="353"/>
        <v>0</v>
      </c>
      <c r="DG253" s="399">
        <f t="shared" si="456"/>
        <v>0</v>
      </c>
      <c r="DH253" s="399">
        <f t="shared" si="354"/>
        <v>0</v>
      </c>
      <c r="DI253" s="399">
        <f t="shared" si="355"/>
        <v>0</v>
      </c>
      <c r="DJ253" s="399">
        <f t="shared" si="457"/>
        <v>0</v>
      </c>
      <c r="DK253" s="399">
        <f t="shared" si="350"/>
        <v>0</v>
      </c>
      <c r="DL253" s="399">
        <f t="shared" si="351"/>
        <v>0</v>
      </c>
      <c r="DM253" s="399">
        <f t="shared" si="459"/>
        <v>0</v>
      </c>
      <c r="DN253" s="399">
        <f t="shared" si="352"/>
        <v>0</v>
      </c>
      <c r="DO253" s="399">
        <f t="shared" si="458"/>
        <v>0</v>
      </c>
      <c r="DP253" s="398"/>
      <c r="DQ253" s="399"/>
      <c r="DR253" s="399"/>
      <c r="DS253" s="399">
        <f t="shared" si="349"/>
        <v>0</v>
      </c>
      <c r="DT253" s="399">
        <f t="shared" si="357"/>
        <v>0</v>
      </c>
      <c r="DU253" s="399"/>
      <c r="DV253" s="411"/>
      <c r="DW253" s="645"/>
    </row>
    <row r="254" spans="1:127" ht="20.100000000000001" hidden="1" customHeight="1">
      <c r="A254" s="663">
        <f t="shared" si="461"/>
        <v>75</v>
      </c>
      <c r="B254" s="664" t="s">
        <v>380</v>
      </c>
      <c r="C254" s="385" t="s">
        <v>353</v>
      </c>
      <c r="D254" s="385" t="s">
        <v>218</v>
      </c>
      <c r="E254" s="385">
        <v>2004</v>
      </c>
      <c r="F254" s="386"/>
      <c r="G254" s="387">
        <f t="shared" si="358"/>
        <v>8</v>
      </c>
      <c r="H254" s="387">
        <f t="shared" si="359"/>
        <v>0</v>
      </c>
      <c r="I254" s="387">
        <f t="shared" si="360"/>
        <v>8</v>
      </c>
      <c r="J254" s="388">
        <f t="shared" si="361"/>
        <v>0</v>
      </c>
      <c r="K254" s="389">
        <f t="shared" si="362"/>
        <v>0</v>
      </c>
      <c r="L254" s="390">
        <f t="shared" si="363"/>
        <v>0.25</v>
      </c>
      <c r="M254" s="391" t="str">
        <f t="shared" si="364"/>
        <v>II</v>
      </c>
      <c r="N254" s="389">
        <f t="shared" si="365"/>
        <v>0</v>
      </c>
      <c r="O254" s="388">
        <f t="shared" si="366"/>
        <v>0</v>
      </c>
      <c r="P254" s="388">
        <f t="shared" si="367"/>
        <v>0</v>
      </c>
      <c r="Q254" s="392">
        <f t="shared" si="368"/>
        <v>0</v>
      </c>
      <c r="R254" s="393">
        <f t="shared" si="369"/>
        <v>0</v>
      </c>
      <c r="S254" s="393">
        <f t="shared" si="370"/>
        <v>0</v>
      </c>
      <c r="T254" s="392">
        <f t="shared" si="371"/>
        <v>0</v>
      </c>
      <c r="U254" s="393">
        <f t="shared" si="372"/>
        <v>0</v>
      </c>
      <c r="V254" s="393">
        <f t="shared" si="373"/>
        <v>0</v>
      </c>
      <c r="W254" s="392">
        <f t="shared" si="374"/>
        <v>0</v>
      </c>
      <c r="X254" s="393">
        <f t="shared" si="375"/>
        <v>0</v>
      </c>
      <c r="Y254" s="393">
        <f t="shared" si="376"/>
        <v>0</v>
      </c>
      <c r="Z254" s="392">
        <f t="shared" si="377"/>
        <v>0</v>
      </c>
      <c r="AA254" s="393">
        <f t="shared" si="378"/>
        <v>0</v>
      </c>
      <c r="AB254" s="393">
        <f t="shared" si="379"/>
        <v>0</v>
      </c>
      <c r="AC254" s="392">
        <f t="shared" si="380"/>
        <v>0</v>
      </c>
      <c r="AD254" s="393">
        <f t="shared" si="381"/>
        <v>0</v>
      </c>
      <c r="AE254" s="394">
        <f t="shared" si="8"/>
        <v>2011</v>
      </c>
      <c r="AF254" s="393">
        <f t="shared" si="382"/>
        <v>0</v>
      </c>
      <c r="AG254" s="392">
        <f t="shared" si="383"/>
        <v>0</v>
      </c>
      <c r="AH254" s="388">
        <f t="shared" si="384"/>
        <v>0</v>
      </c>
      <c r="AI254" s="395">
        <f t="shared" si="385"/>
        <v>0</v>
      </c>
      <c r="AJ254" s="396">
        <f t="shared" si="386"/>
        <v>0</v>
      </c>
      <c r="AK254" s="388">
        <f t="shared" si="387"/>
        <v>0</v>
      </c>
      <c r="AL254" s="397">
        <f t="shared" si="388"/>
        <v>1</v>
      </c>
      <c r="AM254" s="393">
        <f t="shared" si="389"/>
        <v>12</v>
      </c>
      <c r="AN254" s="393">
        <f t="shared" si="390"/>
        <v>12</v>
      </c>
      <c r="AO254" s="393">
        <f t="shared" si="391"/>
        <v>12</v>
      </c>
      <c r="AP254" s="393">
        <f t="shared" si="392"/>
        <v>12</v>
      </c>
      <c r="AQ254" s="393">
        <f t="shared" si="393"/>
        <v>12</v>
      </c>
      <c r="AR254" s="393">
        <f t="shared" si="394"/>
        <v>12</v>
      </c>
      <c r="AS254" s="393">
        <f t="shared" si="395"/>
        <v>12</v>
      </c>
      <c r="AT254" s="393">
        <f t="shared" si="396"/>
        <v>12</v>
      </c>
      <c r="AU254" s="393">
        <f t="shared" si="397"/>
        <v>12</v>
      </c>
      <c r="AV254" s="393">
        <f t="shared" si="398"/>
        <v>12</v>
      </c>
      <c r="AW254" s="393">
        <f t="shared" si="399"/>
        <v>12</v>
      </c>
      <c r="AX254" s="393">
        <f t="shared" si="400"/>
        <v>12</v>
      </c>
      <c r="AY254" s="393">
        <f t="shared" si="401"/>
        <v>12</v>
      </c>
      <c r="AZ254" s="393">
        <f t="shared" si="402"/>
        <v>12</v>
      </c>
      <c r="BA254" s="393">
        <f t="shared" si="403"/>
        <v>12</v>
      </c>
      <c r="BB254" s="393">
        <f t="shared" si="404"/>
        <v>12</v>
      </c>
      <c r="BC254" s="393">
        <f t="shared" si="405"/>
        <v>12</v>
      </c>
      <c r="BD254" s="393">
        <f t="shared" si="356"/>
        <v>12</v>
      </c>
      <c r="BE254" s="393">
        <f t="shared" si="406"/>
        <v>12</v>
      </c>
      <c r="BF254" s="393">
        <f t="shared" si="407"/>
        <v>12</v>
      </c>
      <c r="BG254" s="393">
        <f t="shared" si="408"/>
        <v>12</v>
      </c>
      <c r="BH254" s="398">
        <f t="shared" si="409"/>
        <v>0</v>
      </c>
      <c r="BI254" s="398">
        <f t="shared" si="410"/>
        <v>0</v>
      </c>
      <c r="BJ254" s="398">
        <f t="shared" si="411"/>
        <v>0</v>
      </c>
      <c r="BK254" s="398">
        <f t="shared" si="412"/>
        <v>0</v>
      </c>
      <c r="BL254" s="398">
        <f t="shared" si="413"/>
        <v>0</v>
      </c>
      <c r="BM254" s="387">
        <f t="shared" si="414"/>
        <v>0</v>
      </c>
      <c r="BN254" s="398">
        <f t="shared" si="415"/>
        <v>0</v>
      </c>
      <c r="BO254" s="398">
        <f t="shared" si="416"/>
        <v>0</v>
      </c>
      <c r="BP254" s="398">
        <f t="shared" si="417"/>
        <v>0</v>
      </c>
      <c r="BQ254" s="398">
        <f t="shared" si="418"/>
        <v>0</v>
      </c>
      <c r="BR254" s="398">
        <f t="shared" si="419"/>
        <v>0</v>
      </c>
      <c r="BS254" s="398">
        <f t="shared" si="420"/>
        <v>0</v>
      </c>
      <c r="BT254" s="398">
        <f t="shared" si="421"/>
        <v>0</v>
      </c>
      <c r="BU254" s="398">
        <f t="shared" si="422"/>
        <v>0</v>
      </c>
      <c r="BV254" s="398">
        <f t="shared" si="423"/>
        <v>0</v>
      </c>
      <c r="BW254" s="398">
        <f t="shared" si="424"/>
        <v>0</v>
      </c>
      <c r="BX254" s="398">
        <f t="shared" si="425"/>
        <v>0</v>
      </c>
      <c r="BY254" s="398">
        <f t="shared" si="426"/>
        <v>0</v>
      </c>
      <c r="BZ254" s="398">
        <f t="shared" si="427"/>
        <v>0</v>
      </c>
      <c r="CA254" s="398">
        <f t="shared" si="428"/>
        <v>0</v>
      </c>
      <c r="CB254" s="398">
        <f t="shared" si="429"/>
        <v>0</v>
      </c>
      <c r="CC254" s="398">
        <f t="shared" si="430"/>
        <v>0</v>
      </c>
      <c r="CD254" s="398">
        <f t="shared" si="431"/>
        <v>0</v>
      </c>
      <c r="CE254" s="398">
        <f t="shared" si="432"/>
        <v>0</v>
      </c>
      <c r="CF254" s="398">
        <f t="shared" si="433"/>
        <v>0</v>
      </c>
      <c r="CG254" s="398">
        <f t="shared" si="434"/>
        <v>0</v>
      </c>
      <c r="CH254" s="398">
        <f t="shared" si="435"/>
        <v>0</v>
      </c>
      <c r="CI254" s="398">
        <f t="shared" si="436"/>
        <v>0</v>
      </c>
      <c r="CJ254" s="399"/>
      <c r="CK254" s="400" t="s">
        <v>339</v>
      </c>
      <c r="CL254" s="399">
        <f t="shared" si="437"/>
        <v>0</v>
      </c>
      <c r="CM254" s="399">
        <f t="shared" si="438"/>
        <v>0</v>
      </c>
      <c r="CN254" s="399">
        <f t="shared" si="439"/>
        <v>0</v>
      </c>
      <c r="CO254" s="399">
        <f t="shared" si="440"/>
        <v>0</v>
      </c>
      <c r="CP254" s="399">
        <f t="shared" si="441"/>
        <v>0</v>
      </c>
      <c r="CQ254" s="399">
        <f t="shared" si="442"/>
        <v>0</v>
      </c>
      <c r="CR254" s="399">
        <f t="shared" si="443"/>
        <v>0</v>
      </c>
      <c r="CS254" s="399">
        <f t="shared" si="444"/>
        <v>0</v>
      </c>
      <c r="CT254" s="399">
        <f t="shared" si="445"/>
        <v>0</v>
      </c>
      <c r="CU254" s="399">
        <f t="shared" si="446"/>
        <v>0</v>
      </c>
      <c r="CV254" s="399">
        <f t="shared" si="447"/>
        <v>0</v>
      </c>
      <c r="CW254" s="399">
        <f t="shared" si="448"/>
        <v>0</v>
      </c>
      <c r="CX254" s="399">
        <f t="shared" si="449"/>
        <v>0</v>
      </c>
      <c r="CY254" s="399">
        <f t="shared" si="450"/>
        <v>0</v>
      </c>
      <c r="CZ254" s="399">
        <f t="shared" si="451"/>
        <v>0</v>
      </c>
      <c r="DA254" s="399">
        <f t="shared" si="452"/>
        <v>0</v>
      </c>
      <c r="DB254" s="399">
        <f t="shared" si="453"/>
        <v>0</v>
      </c>
      <c r="DC254" s="399">
        <f t="shared" si="454"/>
        <v>0</v>
      </c>
      <c r="DD254" s="399">
        <f t="shared" si="455"/>
        <v>0</v>
      </c>
      <c r="DE254" s="399">
        <f t="shared" si="460"/>
        <v>0</v>
      </c>
      <c r="DF254" s="399">
        <f t="shared" si="353"/>
        <v>0</v>
      </c>
      <c r="DG254" s="399">
        <f t="shared" si="456"/>
        <v>0</v>
      </c>
      <c r="DH254" s="399">
        <f t="shared" si="354"/>
        <v>0</v>
      </c>
      <c r="DI254" s="399">
        <f t="shared" si="355"/>
        <v>0</v>
      </c>
      <c r="DJ254" s="399">
        <f t="shared" si="457"/>
        <v>0</v>
      </c>
      <c r="DK254" s="399">
        <f t="shared" si="350"/>
        <v>0</v>
      </c>
      <c r="DL254" s="399">
        <f t="shared" si="351"/>
        <v>0</v>
      </c>
      <c r="DM254" s="399">
        <f t="shared" si="459"/>
        <v>0</v>
      </c>
      <c r="DN254" s="399">
        <f t="shared" si="352"/>
        <v>0</v>
      </c>
      <c r="DO254" s="399">
        <f t="shared" si="458"/>
        <v>0</v>
      </c>
      <c r="DP254" s="398"/>
      <c r="DQ254" s="399"/>
      <c r="DR254" s="399"/>
      <c r="DS254" s="399">
        <f t="shared" si="349"/>
        <v>0</v>
      </c>
      <c r="DT254" s="399">
        <f t="shared" si="357"/>
        <v>0</v>
      </c>
      <c r="DU254" s="399"/>
      <c r="DV254" s="411"/>
      <c r="DW254" s="645"/>
    </row>
    <row r="255" spans="1:127" ht="20.100000000000001" hidden="1" customHeight="1">
      <c r="A255" s="663">
        <f t="shared" si="461"/>
        <v>76</v>
      </c>
      <c r="B255" s="664" t="s">
        <v>380</v>
      </c>
      <c r="C255" s="385" t="s">
        <v>353</v>
      </c>
      <c r="D255" s="385" t="s">
        <v>218</v>
      </c>
      <c r="E255" s="385">
        <v>2004</v>
      </c>
      <c r="F255" s="386"/>
      <c r="G255" s="387">
        <f t="shared" si="358"/>
        <v>8</v>
      </c>
      <c r="H255" s="387">
        <f t="shared" si="359"/>
        <v>0</v>
      </c>
      <c r="I255" s="387">
        <f t="shared" si="360"/>
        <v>8</v>
      </c>
      <c r="J255" s="388">
        <f t="shared" si="361"/>
        <v>0</v>
      </c>
      <c r="K255" s="389">
        <f t="shared" si="362"/>
        <v>0</v>
      </c>
      <c r="L255" s="390">
        <f t="shared" si="363"/>
        <v>0.25</v>
      </c>
      <c r="M255" s="391" t="str">
        <f t="shared" si="364"/>
        <v>II</v>
      </c>
      <c r="N255" s="389">
        <f t="shared" si="365"/>
        <v>0</v>
      </c>
      <c r="O255" s="388">
        <f t="shared" si="366"/>
        <v>0</v>
      </c>
      <c r="P255" s="388">
        <f t="shared" si="367"/>
        <v>0</v>
      </c>
      <c r="Q255" s="392">
        <f t="shared" si="368"/>
        <v>0</v>
      </c>
      <c r="R255" s="393">
        <f t="shared" si="369"/>
        <v>0</v>
      </c>
      <c r="S255" s="393">
        <f t="shared" si="370"/>
        <v>0</v>
      </c>
      <c r="T255" s="392">
        <f t="shared" si="371"/>
        <v>0</v>
      </c>
      <c r="U255" s="393">
        <f t="shared" si="372"/>
        <v>0</v>
      </c>
      <c r="V255" s="393">
        <f t="shared" si="373"/>
        <v>0</v>
      </c>
      <c r="W255" s="392">
        <f t="shared" si="374"/>
        <v>0</v>
      </c>
      <c r="X255" s="393">
        <f t="shared" si="375"/>
        <v>0</v>
      </c>
      <c r="Y255" s="393">
        <f t="shared" si="376"/>
        <v>0</v>
      </c>
      <c r="Z255" s="392">
        <f t="shared" si="377"/>
        <v>0</v>
      </c>
      <c r="AA255" s="393">
        <f t="shared" si="378"/>
        <v>0</v>
      </c>
      <c r="AB255" s="393">
        <f t="shared" si="379"/>
        <v>0</v>
      </c>
      <c r="AC255" s="392">
        <f t="shared" si="380"/>
        <v>0</v>
      </c>
      <c r="AD255" s="393">
        <f t="shared" si="381"/>
        <v>0</v>
      </c>
      <c r="AE255" s="394">
        <f t="shared" si="8"/>
        <v>2011</v>
      </c>
      <c r="AF255" s="393">
        <f t="shared" si="382"/>
        <v>0</v>
      </c>
      <c r="AG255" s="392">
        <f t="shared" si="383"/>
        <v>0</v>
      </c>
      <c r="AH255" s="388">
        <f t="shared" si="384"/>
        <v>0</v>
      </c>
      <c r="AI255" s="395">
        <f t="shared" si="385"/>
        <v>0</v>
      </c>
      <c r="AJ255" s="396">
        <f t="shared" si="386"/>
        <v>0</v>
      </c>
      <c r="AK255" s="388">
        <f t="shared" si="387"/>
        <v>0</v>
      </c>
      <c r="AL255" s="397">
        <f t="shared" si="388"/>
        <v>1</v>
      </c>
      <c r="AM255" s="393">
        <f t="shared" si="389"/>
        <v>12</v>
      </c>
      <c r="AN255" s="393">
        <f t="shared" si="390"/>
        <v>12</v>
      </c>
      <c r="AO255" s="393">
        <f t="shared" si="391"/>
        <v>12</v>
      </c>
      <c r="AP255" s="393">
        <f t="shared" si="392"/>
        <v>12</v>
      </c>
      <c r="AQ255" s="393">
        <f t="shared" si="393"/>
        <v>12</v>
      </c>
      <c r="AR255" s="393">
        <f t="shared" si="394"/>
        <v>12</v>
      </c>
      <c r="AS255" s="393">
        <f t="shared" si="395"/>
        <v>12</v>
      </c>
      <c r="AT255" s="393">
        <f t="shared" si="396"/>
        <v>12</v>
      </c>
      <c r="AU255" s="393">
        <f t="shared" si="397"/>
        <v>12</v>
      </c>
      <c r="AV255" s="393">
        <f t="shared" si="398"/>
        <v>12</v>
      </c>
      <c r="AW255" s="393">
        <f t="shared" si="399"/>
        <v>12</v>
      </c>
      <c r="AX255" s="393">
        <f t="shared" si="400"/>
        <v>12</v>
      </c>
      <c r="AY255" s="393">
        <f t="shared" si="401"/>
        <v>12</v>
      </c>
      <c r="AZ255" s="393">
        <f t="shared" si="402"/>
        <v>12</v>
      </c>
      <c r="BA255" s="393">
        <f t="shared" si="403"/>
        <v>12</v>
      </c>
      <c r="BB255" s="393">
        <f t="shared" si="404"/>
        <v>12</v>
      </c>
      <c r="BC255" s="393">
        <f t="shared" si="405"/>
        <v>12</v>
      </c>
      <c r="BD255" s="393">
        <f t="shared" si="356"/>
        <v>12</v>
      </c>
      <c r="BE255" s="393">
        <f t="shared" si="406"/>
        <v>12</v>
      </c>
      <c r="BF255" s="393">
        <f t="shared" si="407"/>
        <v>12</v>
      </c>
      <c r="BG255" s="393">
        <f t="shared" si="408"/>
        <v>12</v>
      </c>
      <c r="BH255" s="398">
        <f t="shared" si="409"/>
        <v>0</v>
      </c>
      <c r="BI255" s="398">
        <f t="shared" si="410"/>
        <v>0</v>
      </c>
      <c r="BJ255" s="398">
        <f t="shared" si="411"/>
        <v>0</v>
      </c>
      <c r="BK255" s="398">
        <f t="shared" si="412"/>
        <v>0</v>
      </c>
      <c r="BL255" s="398">
        <f t="shared" si="413"/>
        <v>0</v>
      </c>
      <c r="BM255" s="387">
        <f t="shared" si="414"/>
        <v>0</v>
      </c>
      <c r="BN255" s="398">
        <f t="shared" si="415"/>
        <v>0</v>
      </c>
      <c r="BO255" s="398">
        <f t="shared" si="416"/>
        <v>0</v>
      </c>
      <c r="BP255" s="398">
        <f t="shared" si="417"/>
        <v>0</v>
      </c>
      <c r="BQ255" s="398">
        <f t="shared" si="418"/>
        <v>0</v>
      </c>
      <c r="BR255" s="398">
        <f t="shared" si="419"/>
        <v>0</v>
      </c>
      <c r="BS255" s="398">
        <f t="shared" si="420"/>
        <v>0</v>
      </c>
      <c r="BT255" s="398">
        <f t="shared" si="421"/>
        <v>0</v>
      </c>
      <c r="BU255" s="398">
        <f t="shared" si="422"/>
        <v>0</v>
      </c>
      <c r="BV255" s="398">
        <f t="shared" si="423"/>
        <v>0</v>
      </c>
      <c r="BW255" s="398">
        <f t="shared" si="424"/>
        <v>0</v>
      </c>
      <c r="BX255" s="398">
        <f t="shared" si="425"/>
        <v>0</v>
      </c>
      <c r="BY255" s="398">
        <f t="shared" si="426"/>
        <v>0</v>
      </c>
      <c r="BZ255" s="398">
        <f t="shared" si="427"/>
        <v>0</v>
      </c>
      <c r="CA255" s="398">
        <f t="shared" si="428"/>
        <v>0</v>
      </c>
      <c r="CB255" s="398">
        <f t="shared" si="429"/>
        <v>0</v>
      </c>
      <c r="CC255" s="398">
        <f t="shared" si="430"/>
        <v>0</v>
      </c>
      <c r="CD255" s="398">
        <f t="shared" si="431"/>
        <v>0</v>
      </c>
      <c r="CE255" s="398">
        <f t="shared" si="432"/>
        <v>0</v>
      </c>
      <c r="CF255" s="398">
        <f t="shared" si="433"/>
        <v>0</v>
      </c>
      <c r="CG255" s="398">
        <f t="shared" si="434"/>
        <v>0</v>
      </c>
      <c r="CH255" s="398">
        <f t="shared" si="435"/>
        <v>0</v>
      </c>
      <c r="CI255" s="398">
        <f t="shared" si="436"/>
        <v>0</v>
      </c>
      <c r="CJ255" s="399"/>
      <c r="CK255" s="400" t="s">
        <v>339</v>
      </c>
      <c r="CL255" s="399">
        <f t="shared" si="437"/>
        <v>0</v>
      </c>
      <c r="CM255" s="399">
        <f t="shared" si="438"/>
        <v>0</v>
      </c>
      <c r="CN255" s="399">
        <f t="shared" si="439"/>
        <v>0</v>
      </c>
      <c r="CO255" s="399">
        <f t="shared" si="440"/>
        <v>0</v>
      </c>
      <c r="CP255" s="399">
        <f t="shared" si="441"/>
        <v>0</v>
      </c>
      <c r="CQ255" s="399">
        <f t="shared" si="442"/>
        <v>0</v>
      </c>
      <c r="CR255" s="399">
        <f t="shared" si="443"/>
        <v>0</v>
      </c>
      <c r="CS255" s="399">
        <f t="shared" si="444"/>
        <v>0</v>
      </c>
      <c r="CT255" s="399">
        <f t="shared" si="445"/>
        <v>0</v>
      </c>
      <c r="CU255" s="399">
        <f t="shared" si="446"/>
        <v>0</v>
      </c>
      <c r="CV255" s="399">
        <f t="shared" si="447"/>
        <v>0</v>
      </c>
      <c r="CW255" s="399">
        <f t="shared" si="448"/>
        <v>0</v>
      </c>
      <c r="CX255" s="399">
        <f t="shared" si="449"/>
        <v>0</v>
      </c>
      <c r="CY255" s="399">
        <f t="shared" si="450"/>
        <v>0</v>
      </c>
      <c r="CZ255" s="399">
        <f t="shared" si="451"/>
        <v>0</v>
      </c>
      <c r="DA255" s="399">
        <f t="shared" si="452"/>
        <v>0</v>
      </c>
      <c r="DB255" s="399">
        <f t="shared" si="453"/>
        <v>0</v>
      </c>
      <c r="DC255" s="399">
        <f t="shared" si="454"/>
        <v>0</v>
      </c>
      <c r="DD255" s="399">
        <f t="shared" si="455"/>
        <v>0</v>
      </c>
      <c r="DE255" s="399">
        <f t="shared" si="460"/>
        <v>0</v>
      </c>
      <c r="DF255" s="399">
        <f t="shared" si="353"/>
        <v>0</v>
      </c>
      <c r="DG255" s="399">
        <f t="shared" si="456"/>
        <v>0</v>
      </c>
      <c r="DH255" s="399">
        <f t="shared" si="354"/>
        <v>0</v>
      </c>
      <c r="DI255" s="399">
        <f t="shared" si="355"/>
        <v>0</v>
      </c>
      <c r="DJ255" s="399">
        <f t="shared" si="457"/>
        <v>0</v>
      </c>
      <c r="DK255" s="399">
        <f t="shared" si="350"/>
        <v>0</v>
      </c>
      <c r="DL255" s="399">
        <f t="shared" si="351"/>
        <v>0</v>
      </c>
      <c r="DM255" s="399">
        <f t="shared" si="459"/>
        <v>0</v>
      </c>
      <c r="DN255" s="399">
        <f t="shared" si="352"/>
        <v>0</v>
      </c>
      <c r="DO255" s="399">
        <f t="shared" si="458"/>
        <v>0</v>
      </c>
      <c r="DP255" s="398"/>
      <c r="DQ255" s="399"/>
      <c r="DR255" s="399"/>
      <c r="DS255" s="399">
        <f t="shared" si="349"/>
        <v>0</v>
      </c>
      <c r="DT255" s="399">
        <f t="shared" si="357"/>
        <v>0</v>
      </c>
      <c r="DU255" s="399"/>
      <c r="DV255" s="411"/>
      <c r="DW255" s="645"/>
    </row>
    <row r="256" spans="1:127" ht="20.100000000000001" hidden="1" customHeight="1">
      <c r="A256" s="663">
        <f t="shared" si="461"/>
        <v>77</v>
      </c>
      <c r="B256" s="664" t="s">
        <v>380</v>
      </c>
      <c r="C256" s="385" t="s">
        <v>353</v>
      </c>
      <c r="D256" s="385" t="s">
        <v>218</v>
      </c>
      <c r="E256" s="385">
        <v>2004</v>
      </c>
      <c r="F256" s="386"/>
      <c r="G256" s="387">
        <f t="shared" si="358"/>
        <v>8</v>
      </c>
      <c r="H256" s="387">
        <f t="shared" si="359"/>
        <v>0</v>
      </c>
      <c r="I256" s="387">
        <f t="shared" si="360"/>
        <v>8</v>
      </c>
      <c r="J256" s="388">
        <f t="shared" si="361"/>
        <v>0</v>
      </c>
      <c r="K256" s="389">
        <f t="shared" si="362"/>
        <v>0</v>
      </c>
      <c r="L256" s="390">
        <f t="shared" si="363"/>
        <v>0.25</v>
      </c>
      <c r="M256" s="391" t="str">
        <f t="shared" si="364"/>
        <v>II</v>
      </c>
      <c r="N256" s="389">
        <f t="shared" si="365"/>
        <v>0</v>
      </c>
      <c r="O256" s="388">
        <f t="shared" si="366"/>
        <v>0</v>
      </c>
      <c r="P256" s="388">
        <f t="shared" si="367"/>
        <v>0</v>
      </c>
      <c r="Q256" s="392">
        <f t="shared" si="368"/>
        <v>0</v>
      </c>
      <c r="R256" s="393">
        <f t="shared" si="369"/>
        <v>0</v>
      </c>
      <c r="S256" s="393">
        <f t="shared" si="370"/>
        <v>0</v>
      </c>
      <c r="T256" s="392">
        <f t="shared" si="371"/>
        <v>0</v>
      </c>
      <c r="U256" s="393">
        <f t="shared" si="372"/>
        <v>0</v>
      </c>
      <c r="V256" s="393">
        <f t="shared" si="373"/>
        <v>0</v>
      </c>
      <c r="W256" s="392">
        <f t="shared" si="374"/>
        <v>0</v>
      </c>
      <c r="X256" s="393">
        <f t="shared" si="375"/>
        <v>0</v>
      </c>
      <c r="Y256" s="393">
        <f t="shared" si="376"/>
        <v>0</v>
      </c>
      <c r="Z256" s="392">
        <f t="shared" si="377"/>
        <v>0</v>
      </c>
      <c r="AA256" s="393">
        <f t="shared" si="378"/>
        <v>0</v>
      </c>
      <c r="AB256" s="393">
        <f t="shared" si="379"/>
        <v>0</v>
      </c>
      <c r="AC256" s="392">
        <f t="shared" si="380"/>
        <v>0</v>
      </c>
      <c r="AD256" s="393">
        <f t="shared" si="381"/>
        <v>0</v>
      </c>
      <c r="AE256" s="394">
        <f t="shared" si="8"/>
        <v>2011</v>
      </c>
      <c r="AF256" s="393">
        <f t="shared" si="382"/>
        <v>0</v>
      </c>
      <c r="AG256" s="392">
        <f t="shared" si="383"/>
        <v>0</v>
      </c>
      <c r="AH256" s="388">
        <f t="shared" si="384"/>
        <v>0</v>
      </c>
      <c r="AI256" s="395">
        <f t="shared" si="385"/>
        <v>0</v>
      </c>
      <c r="AJ256" s="396">
        <f t="shared" si="386"/>
        <v>0</v>
      </c>
      <c r="AK256" s="388">
        <f t="shared" si="387"/>
        <v>0</v>
      </c>
      <c r="AL256" s="397">
        <f t="shared" si="388"/>
        <v>1</v>
      </c>
      <c r="AM256" s="393">
        <f t="shared" si="389"/>
        <v>12</v>
      </c>
      <c r="AN256" s="393">
        <f t="shared" si="390"/>
        <v>12</v>
      </c>
      <c r="AO256" s="393">
        <f t="shared" si="391"/>
        <v>12</v>
      </c>
      <c r="AP256" s="393">
        <f t="shared" si="392"/>
        <v>12</v>
      </c>
      <c r="AQ256" s="393">
        <f t="shared" si="393"/>
        <v>12</v>
      </c>
      <c r="AR256" s="393">
        <f t="shared" si="394"/>
        <v>12</v>
      </c>
      <c r="AS256" s="393">
        <f t="shared" si="395"/>
        <v>12</v>
      </c>
      <c r="AT256" s="393">
        <f t="shared" si="396"/>
        <v>12</v>
      </c>
      <c r="AU256" s="393">
        <f t="shared" si="397"/>
        <v>12</v>
      </c>
      <c r="AV256" s="393">
        <f t="shared" si="398"/>
        <v>12</v>
      </c>
      <c r="AW256" s="393">
        <f t="shared" si="399"/>
        <v>12</v>
      </c>
      <c r="AX256" s="393">
        <f t="shared" si="400"/>
        <v>12</v>
      </c>
      <c r="AY256" s="393">
        <f t="shared" si="401"/>
        <v>12</v>
      </c>
      <c r="AZ256" s="393">
        <f t="shared" si="402"/>
        <v>12</v>
      </c>
      <c r="BA256" s="393">
        <f t="shared" si="403"/>
        <v>12</v>
      </c>
      <c r="BB256" s="393">
        <f t="shared" si="404"/>
        <v>12</v>
      </c>
      <c r="BC256" s="393">
        <f t="shared" si="405"/>
        <v>12</v>
      </c>
      <c r="BD256" s="393">
        <f t="shared" si="356"/>
        <v>12</v>
      </c>
      <c r="BE256" s="393">
        <f t="shared" si="406"/>
        <v>12</v>
      </c>
      <c r="BF256" s="393">
        <f t="shared" si="407"/>
        <v>12</v>
      </c>
      <c r="BG256" s="393">
        <f t="shared" si="408"/>
        <v>12</v>
      </c>
      <c r="BH256" s="398">
        <f t="shared" si="409"/>
        <v>0</v>
      </c>
      <c r="BI256" s="398">
        <f t="shared" si="410"/>
        <v>0</v>
      </c>
      <c r="BJ256" s="398">
        <f t="shared" si="411"/>
        <v>0</v>
      </c>
      <c r="BK256" s="398">
        <f t="shared" si="412"/>
        <v>0</v>
      </c>
      <c r="BL256" s="398">
        <f t="shared" si="413"/>
        <v>0</v>
      </c>
      <c r="BM256" s="387">
        <f t="shared" si="414"/>
        <v>0</v>
      </c>
      <c r="BN256" s="398">
        <f t="shared" si="415"/>
        <v>0</v>
      </c>
      <c r="BO256" s="398">
        <f t="shared" si="416"/>
        <v>0</v>
      </c>
      <c r="BP256" s="398">
        <f t="shared" si="417"/>
        <v>0</v>
      </c>
      <c r="BQ256" s="398">
        <f t="shared" si="418"/>
        <v>0</v>
      </c>
      <c r="BR256" s="398">
        <f t="shared" si="419"/>
        <v>0</v>
      </c>
      <c r="BS256" s="398">
        <f t="shared" si="420"/>
        <v>0</v>
      </c>
      <c r="BT256" s="398">
        <f t="shared" si="421"/>
        <v>0</v>
      </c>
      <c r="BU256" s="398">
        <f t="shared" si="422"/>
        <v>0</v>
      </c>
      <c r="BV256" s="398">
        <f t="shared" si="423"/>
        <v>0</v>
      </c>
      <c r="BW256" s="398">
        <f t="shared" si="424"/>
        <v>0</v>
      </c>
      <c r="BX256" s="398">
        <f t="shared" si="425"/>
        <v>0</v>
      </c>
      <c r="BY256" s="398">
        <f t="shared" si="426"/>
        <v>0</v>
      </c>
      <c r="BZ256" s="398">
        <f t="shared" si="427"/>
        <v>0</v>
      </c>
      <c r="CA256" s="398">
        <f t="shared" si="428"/>
        <v>0</v>
      </c>
      <c r="CB256" s="398">
        <f t="shared" si="429"/>
        <v>0</v>
      </c>
      <c r="CC256" s="398">
        <f t="shared" si="430"/>
        <v>0</v>
      </c>
      <c r="CD256" s="398">
        <f t="shared" si="431"/>
        <v>0</v>
      </c>
      <c r="CE256" s="398">
        <f t="shared" si="432"/>
        <v>0</v>
      </c>
      <c r="CF256" s="398">
        <f t="shared" si="433"/>
        <v>0</v>
      </c>
      <c r="CG256" s="398">
        <f t="shared" si="434"/>
        <v>0</v>
      </c>
      <c r="CH256" s="398">
        <f t="shared" si="435"/>
        <v>0</v>
      </c>
      <c r="CI256" s="398">
        <f t="shared" si="436"/>
        <v>0</v>
      </c>
      <c r="CJ256" s="399"/>
      <c r="CK256" s="400" t="s">
        <v>339</v>
      </c>
      <c r="CL256" s="399">
        <f t="shared" si="437"/>
        <v>0</v>
      </c>
      <c r="CM256" s="399">
        <f t="shared" si="438"/>
        <v>0</v>
      </c>
      <c r="CN256" s="399">
        <f t="shared" si="439"/>
        <v>0</v>
      </c>
      <c r="CO256" s="399">
        <f t="shared" si="440"/>
        <v>0</v>
      </c>
      <c r="CP256" s="399">
        <f t="shared" si="441"/>
        <v>0</v>
      </c>
      <c r="CQ256" s="399">
        <f t="shared" si="442"/>
        <v>0</v>
      </c>
      <c r="CR256" s="399">
        <f t="shared" si="443"/>
        <v>0</v>
      </c>
      <c r="CS256" s="399">
        <f t="shared" si="444"/>
        <v>0</v>
      </c>
      <c r="CT256" s="399">
        <f t="shared" si="445"/>
        <v>0</v>
      </c>
      <c r="CU256" s="399">
        <f t="shared" si="446"/>
        <v>0</v>
      </c>
      <c r="CV256" s="399">
        <f t="shared" si="447"/>
        <v>0</v>
      </c>
      <c r="CW256" s="399">
        <f t="shared" si="448"/>
        <v>0</v>
      </c>
      <c r="CX256" s="399">
        <f t="shared" si="449"/>
        <v>0</v>
      </c>
      <c r="CY256" s="399">
        <f t="shared" si="450"/>
        <v>0</v>
      </c>
      <c r="CZ256" s="399">
        <f t="shared" si="451"/>
        <v>0</v>
      </c>
      <c r="DA256" s="399">
        <f t="shared" si="452"/>
        <v>0</v>
      </c>
      <c r="DB256" s="399">
        <f t="shared" si="453"/>
        <v>0</v>
      </c>
      <c r="DC256" s="399">
        <f t="shared" si="454"/>
        <v>0</v>
      </c>
      <c r="DD256" s="399">
        <f t="shared" si="455"/>
        <v>0</v>
      </c>
      <c r="DE256" s="399">
        <f t="shared" si="460"/>
        <v>0</v>
      </c>
      <c r="DF256" s="399">
        <f t="shared" si="353"/>
        <v>0</v>
      </c>
      <c r="DG256" s="399">
        <f t="shared" si="456"/>
        <v>0</v>
      </c>
      <c r="DH256" s="399">
        <f t="shared" si="354"/>
        <v>0</v>
      </c>
      <c r="DI256" s="399">
        <f t="shared" si="355"/>
        <v>0</v>
      </c>
      <c r="DJ256" s="399">
        <f t="shared" si="457"/>
        <v>0</v>
      </c>
      <c r="DK256" s="399">
        <f t="shared" si="350"/>
        <v>0</v>
      </c>
      <c r="DL256" s="399">
        <f t="shared" si="351"/>
        <v>0</v>
      </c>
      <c r="DM256" s="399">
        <f t="shared" si="459"/>
        <v>0</v>
      </c>
      <c r="DN256" s="399">
        <f t="shared" si="352"/>
        <v>0</v>
      </c>
      <c r="DO256" s="399">
        <f t="shared" si="458"/>
        <v>0</v>
      </c>
      <c r="DP256" s="398"/>
      <c r="DQ256" s="399"/>
      <c r="DR256" s="399"/>
      <c r="DS256" s="399">
        <f t="shared" si="349"/>
        <v>0</v>
      </c>
      <c r="DT256" s="399">
        <f t="shared" si="357"/>
        <v>0</v>
      </c>
      <c r="DU256" s="399"/>
      <c r="DV256" s="411"/>
      <c r="DW256" s="645"/>
    </row>
    <row r="257" spans="1:127" ht="20.100000000000001" hidden="1" customHeight="1">
      <c r="A257" s="663">
        <f t="shared" si="461"/>
        <v>78</v>
      </c>
      <c r="B257" s="664" t="s">
        <v>380</v>
      </c>
      <c r="C257" s="385" t="s">
        <v>353</v>
      </c>
      <c r="D257" s="385" t="s">
        <v>218</v>
      </c>
      <c r="E257" s="385">
        <v>2004</v>
      </c>
      <c r="F257" s="386"/>
      <c r="G257" s="387">
        <f t="shared" si="358"/>
        <v>8</v>
      </c>
      <c r="H257" s="387">
        <f t="shared" si="359"/>
        <v>0</v>
      </c>
      <c r="I257" s="387">
        <f t="shared" si="360"/>
        <v>8</v>
      </c>
      <c r="J257" s="388">
        <f t="shared" si="361"/>
        <v>0</v>
      </c>
      <c r="K257" s="389">
        <f t="shared" si="362"/>
        <v>0</v>
      </c>
      <c r="L257" s="390">
        <f t="shared" si="363"/>
        <v>0.25</v>
      </c>
      <c r="M257" s="391" t="str">
        <f t="shared" si="364"/>
        <v>II</v>
      </c>
      <c r="N257" s="389">
        <f t="shared" si="365"/>
        <v>0</v>
      </c>
      <c r="O257" s="388">
        <f t="shared" si="366"/>
        <v>0</v>
      </c>
      <c r="P257" s="388">
        <f t="shared" si="367"/>
        <v>0</v>
      </c>
      <c r="Q257" s="392">
        <f t="shared" si="368"/>
        <v>0</v>
      </c>
      <c r="R257" s="393">
        <f t="shared" si="369"/>
        <v>0</v>
      </c>
      <c r="S257" s="393">
        <f t="shared" si="370"/>
        <v>0</v>
      </c>
      <c r="T257" s="392">
        <f t="shared" si="371"/>
        <v>0</v>
      </c>
      <c r="U257" s="393">
        <f t="shared" si="372"/>
        <v>0</v>
      </c>
      <c r="V257" s="393">
        <f t="shared" si="373"/>
        <v>0</v>
      </c>
      <c r="W257" s="392">
        <f t="shared" si="374"/>
        <v>0</v>
      </c>
      <c r="X257" s="393">
        <f t="shared" si="375"/>
        <v>0</v>
      </c>
      <c r="Y257" s="393">
        <f t="shared" si="376"/>
        <v>0</v>
      </c>
      <c r="Z257" s="392">
        <f t="shared" si="377"/>
        <v>0</v>
      </c>
      <c r="AA257" s="393">
        <f t="shared" si="378"/>
        <v>0</v>
      </c>
      <c r="AB257" s="393">
        <f t="shared" si="379"/>
        <v>0</v>
      </c>
      <c r="AC257" s="392">
        <f t="shared" si="380"/>
        <v>0</v>
      </c>
      <c r="AD257" s="393">
        <f t="shared" si="381"/>
        <v>0</v>
      </c>
      <c r="AE257" s="394">
        <f t="shared" si="8"/>
        <v>2011</v>
      </c>
      <c r="AF257" s="393">
        <f t="shared" si="382"/>
        <v>0</v>
      </c>
      <c r="AG257" s="392">
        <f t="shared" si="383"/>
        <v>0</v>
      </c>
      <c r="AH257" s="388">
        <f t="shared" si="384"/>
        <v>0</v>
      </c>
      <c r="AI257" s="395">
        <f t="shared" si="385"/>
        <v>0</v>
      </c>
      <c r="AJ257" s="396">
        <f t="shared" si="386"/>
        <v>0</v>
      </c>
      <c r="AK257" s="388">
        <f t="shared" si="387"/>
        <v>0</v>
      </c>
      <c r="AL257" s="397">
        <f t="shared" si="388"/>
        <v>1</v>
      </c>
      <c r="AM257" s="393">
        <f t="shared" si="389"/>
        <v>12</v>
      </c>
      <c r="AN257" s="393">
        <f t="shared" si="390"/>
        <v>12</v>
      </c>
      <c r="AO257" s="393">
        <f t="shared" si="391"/>
        <v>12</v>
      </c>
      <c r="AP257" s="393">
        <f t="shared" si="392"/>
        <v>12</v>
      </c>
      <c r="AQ257" s="393">
        <f t="shared" si="393"/>
        <v>12</v>
      </c>
      <c r="AR257" s="393">
        <f t="shared" si="394"/>
        <v>12</v>
      </c>
      <c r="AS257" s="393">
        <f t="shared" si="395"/>
        <v>12</v>
      </c>
      <c r="AT257" s="393">
        <f t="shared" si="396"/>
        <v>12</v>
      </c>
      <c r="AU257" s="393">
        <f t="shared" si="397"/>
        <v>12</v>
      </c>
      <c r="AV257" s="393">
        <f t="shared" si="398"/>
        <v>12</v>
      </c>
      <c r="AW257" s="393">
        <f t="shared" si="399"/>
        <v>12</v>
      </c>
      <c r="AX257" s="393">
        <f t="shared" si="400"/>
        <v>12</v>
      </c>
      <c r="AY257" s="393">
        <f t="shared" si="401"/>
        <v>12</v>
      </c>
      <c r="AZ257" s="393">
        <f t="shared" si="402"/>
        <v>12</v>
      </c>
      <c r="BA257" s="393">
        <f t="shared" si="403"/>
        <v>12</v>
      </c>
      <c r="BB257" s="393">
        <f t="shared" si="404"/>
        <v>12</v>
      </c>
      <c r="BC257" s="393">
        <f t="shared" si="405"/>
        <v>12</v>
      </c>
      <c r="BD257" s="393">
        <f t="shared" si="356"/>
        <v>12</v>
      </c>
      <c r="BE257" s="393">
        <f t="shared" si="406"/>
        <v>12</v>
      </c>
      <c r="BF257" s="393">
        <f t="shared" si="407"/>
        <v>12</v>
      </c>
      <c r="BG257" s="393">
        <f t="shared" si="408"/>
        <v>12</v>
      </c>
      <c r="BH257" s="398">
        <f t="shared" si="409"/>
        <v>0</v>
      </c>
      <c r="BI257" s="398">
        <f t="shared" si="410"/>
        <v>0</v>
      </c>
      <c r="BJ257" s="398">
        <f t="shared" si="411"/>
        <v>0</v>
      </c>
      <c r="BK257" s="398">
        <f t="shared" si="412"/>
        <v>0</v>
      </c>
      <c r="BL257" s="398">
        <f t="shared" si="413"/>
        <v>0</v>
      </c>
      <c r="BM257" s="387">
        <f t="shared" si="414"/>
        <v>0</v>
      </c>
      <c r="BN257" s="398">
        <f t="shared" si="415"/>
        <v>0</v>
      </c>
      <c r="BO257" s="398">
        <f t="shared" si="416"/>
        <v>0</v>
      </c>
      <c r="BP257" s="398">
        <f t="shared" si="417"/>
        <v>0</v>
      </c>
      <c r="BQ257" s="398">
        <f t="shared" si="418"/>
        <v>0</v>
      </c>
      <c r="BR257" s="398">
        <f t="shared" si="419"/>
        <v>0</v>
      </c>
      <c r="BS257" s="398">
        <f t="shared" si="420"/>
        <v>0</v>
      </c>
      <c r="BT257" s="398">
        <f t="shared" si="421"/>
        <v>0</v>
      </c>
      <c r="BU257" s="398">
        <f t="shared" si="422"/>
        <v>0</v>
      </c>
      <c r="BV257" s="398">
        <f t="shared" si="423"/>
        <v>0</v>
      </c>
      <c r="BW257" s="398">
        <f t="shared" si="424"/>
        <v>0</v>
      </c>
      <c r="BX257" s="398">
        <f t="shared" si="425"/>
        <v>0</v>
      </c>
      <c r="BY257" s="398">
        <f t="shared" si="426"/>
        <v>0</v>
      </c>
      <c r="BZ257" s="398">
        <f t="shared" si="427"/>
        <v>0</v>
      </c>
      <c r="CA257" s="398">
        <f t="shared" si="428"/>
        <v>0</v>
      </c>
      <c r="CB257" s="398">
        <f t="shared" si="429"/>
        <v>0</v>
      </c>
      <c r="CC257" s="398">
        <f t="shared" si="430"/>
        <v>0</v>
      </c>
      <c r="CD257" s="398">
        <f t="shared" si="431"/>
        <v>0</v>
      </c>
      <c r="CE257" s="398">
        <f t="shared" si="432"/>
        <v>0</v>
      </c>
      <c r="CF257" s="398">
        <f t="shared" si="433"/>
        <v>0</v>
      </c>
      <c r="CG257" s="398">
        <f t="shared" si="434"/>
        <v>0</v>
      </c>
      <c r="CH257" s="398">
        <f t="shared" si="435"/>
        <v>0</v>
      </c>
      <c r="CI257" s="398">
        <f t="shared" si="436"/>
        <v>0</v>
      </c>
      <c r="CJ257" s="399"/>
      <c r="CK257" s="400" t="s">
        <v>339</v>
      </c>
      <c r="CL257" s="399">
        <f t="shared" si="437"/>
        <v>0</v>
      </c>
      <c r="CM257" s="399">
        <f t="shared" si="438"/>
        <v>0</v>
      </c>
      <c r="CN257" s="399">
        <f t="shared" si="439"/>
        <v>0</v>
      </c>
      <c r="CO257" s="399">
        <f t="shared" si="440"/>
        <v>0</v>
      </c>
      <c r="CP257" s="399">
        <f t="shared" si="441"/>
        <v>0</v>
      </c>
      <c r="CQ257" s="399">
        <f t="shared" si="442"/>
        <v>0</v>
      </c>
      <c r="CR257" s="399">
        <f t="shared" si="443"/>
        <v>0</v>
      </c>
      <c r="CS257" s="399">
        <f t="shared" si="444"/>
        <v>0</v>
      </c>
      <c r="CT257" s="399">
        <f t="shared" si="445"/>
        <v>0</v>
      </c>
      <c r="CU257" s="399">
        <f t="shared" si="446"/>
        <v>0</v>
      </c>
      <c r="CV257" s="399">
        <f t="shared" si="447"/>
        <v>0</v>
      </c>
      <c r="CW257" s="399">
        <f t="shared" si="448"/>
        <v>0</v>
      </c>
      <c r="CX257" s="399">
        <f t="shared" si="449"/>
        <v>0</v>
      </c>
      <c r="CY257" s="399">
        <f t="shared" si="450"/>
        <v>0</v>
      </c>
      <c r="CZ257" s="399">
        <f t="shared" si="451"/>
        <v>0</v>
      </c>
      <c r="DA257" s="399">
        <f t="shared" si="452"/>
        <v>0</v>
      </c>
      <c r="DB257" s="399">
        <f t="shared" si="453"/>
        <v>0</v>
      </c>
      <c r="DC257" s="399">
        <f t="shared" si="454"/>
        <v>0</v>
      </c>
      <c r="DD257" s="399">
        <f t="shared" si="455"/>
        <v>0</v>
      </c>
      <c r="DE257" s="399">
        <f t="shared" si="460"/>
        <v>0</v>
      </c>
      <c r="DF257" s="399">
        <f t="shared" si="353"/>
        <v>0</v>
      </c>
      <c r="DG257" s="399">
        <f t="shared" si="456"/>
        <v>0</v>
      </c>
      <c r="DH257" s="399">
        <f t="shared" si="354"/>
        <v>0</v>
      </c>
      <c r="DI257" s="399">
        <f t="shared" si="355"/>
        <v>0</v>
      </c>
      <c r="DJ257" s="399">
        <f t="shared" si="457"/>
        <v>0</v>
      </c>
      <c r="DK257" s="399">
        <f t="shared" si="350"/>
        <v>0</v>
      </c>
      <c r="DL257" s="399">
        <f t="shared" si="351"/>
        <v>0</v>
      </c>
      <c r="DM257" s="399">
        <f t="shared" si="459"/>
        <v>0</v>
      </c>
      <c r="DN257" s="399">
        <f t="shared" si="352"/>
        <v>0</v>
      </c>
      <c r="DO257" s="399">
        <f t="shared" si="458"/>
        <v>0</v>
      </c>
      <c r="DP257" s="398"/>
      <c r="DQ257" s="399"/>
      <c r="DR257" s="399"/>
      <c r="DS257" s="399">
        <f t="shared" si="349"/>
        <v>0</v>
      </c>
      <c r="DT257" s="399">
        <f t="shared" si="357"/>
        <v>0</v>
      </c>
      <c r="DU257" s="399"/>
      <c r="DV257" s="411"/>
      <c r="DW257" s="645"/>
    </row>
    <row r="258" spans="1:127" ht="20.100000000000001" hidden="1" customHeight="1">
      <c r="A258" s="663">
        <f t="shared" si="461"/>
        <v>79</v>
      </c>
      <c r="B258" s="664" t="s">
        <v>380</v>
      </c>
      <c r="C258" s="385" t="s">
        <v>353</v>
      </c>
      <c r="D258" s="385" t="s">
        <v>218</v>
      </c>
      <c r="E258" s="385">
        <v>2004</v>
      </c>
      <c r="F258" s="386"/>
      <c r="G258" s="387">
        <f t="shared" si="358"/>
        <v>8</v>
      </c>
      <c r="H258" s="387">
        <f t="shared" si="359"/>
        <v>0</v>
      </c>
      <c r="I258" s="387">
        <f t="shared" si="360"/>
        <v>8</v>
      </c>
      <c r="J258" s="388">
        <f t="shared" si="361"/>
        <v>0</v>
      </c>
      <c r="K258" s="389">
        <f t="shared" si="362"/>
        <v>0</v>
      </c>
      <c r="L258" s="390">
        <f t="shared" si="363"/>
        <v>0.25</v>
      </c>
      <c r="M258" s="391" t="str">
        <f t="shared" si="364"/>
        <v>II</v>
      </c>
      <c r="N258" s="389">
        <f t="shared" si="365"/>
        <v>0</v>
      </c>
      <c r="O258" s="388">
        <f t="shared" si="366"/>
        <v>0</v>
      </c>
      <c r="P258" s="388">
        <f t="shared" si="367"/>
        <v>0</v>
      </c>
      <c r="Q258" s="392">
        <f t="shared" si="368"/>
        <v>0</v>
      </c>
      <c r="R258" s="393">
        <f t="shared" si="369"/>
        <v>0</v>
      </c>
      <c r="S258" s="393">
        <f t="shared" si="370"/>
        <v>0</v>
      </c>
      <c r="T258" s="392">
        <f t="shared" si="371"/>
        <v>0</v>
      </c>
      <c r="U258" s="393">
        <f t="shared" si="372"/>
        <v>0</v>
      </c>
      <c r="V258" s="393">
        <f t="shared" si="373"/>
        <v>0</v>
      </c>
      <c r="W258" s="392">
        <f t="shared" si="374"/>
        <v>0</v>
      </c>
      <c r="X258" s="393">
        <f t="shared" si="375"/>
        <v>0</v>
      </c>
      <c r="Y258" s="393">
        <f t="shared" si="376"/>
        <v>0</v>
      </c>
      <c r="Z258" s="392">
        <f t="shared" si="377"/>
        <v>0</v>
      </c>
      <c r="AA258" s="393">
        <f t="shared" si="378"/>
        <v>0</v>
      </c>
      <c r="AB258" s="393">
        <f t="shared" si="379"/>
        <v>0</v>
      </c>
      <c r="AC258" s="392">
        <f t="shared" si="380"/>
        <v>0</v>
      </c>
      <c r="AD258" s="393">
        <f t="shared" si="381"/>
        <v>0</v>
      </c>
      <c r="AE258" s="394">
        <f t="shared" si="8"/>
        <v>2011</v>
      </c>
      <c r="AF258" s="393">
        <f t="shared" si="382"/>
        <v>0</v>
      </c>
      <c r="AG258" s="392">
        <f t="shared" si="383"/>
        <v>0</v>
      </c>
      <c r="AH258" s="388">
        <f t="shared" si="384"/>
        <v>0</v>
      </c>
      <c r="AI258" s="395">
        <f t="shared" si="385"/>
        <v>0</v>
      </c>
      <c r="AJ258" s="396">
        <f t="shared" si="386"/>
        <v>0</v>
      </c>
      <c r="AK258" s="388">
        <f t="shared" si="387"/>
        <v>0</v>
      </c>
      <c r="AL258" s="397">
        <f t="shared" si="388"/>
        <v>1</v>
      </c>
      <c r="AM258" s="393">
        <f t="shared" si="389"/>
        <v>12</v>
      </c>
      <c r="AN258" s="393">
        <f t="shared" si="390"/>
        <v>12</v>
      </c>
      <c r="AO258" s="393">
        <f t="shared" si="391"/>
        <v>12</v>
      </c>
      <c r="AP258" s="393">
        <f t="shared" si="392"/>
        <v>12</v>
      </c>
      <c r="AQ258" s="393">
        <f t="shared" si="393"/>
        <v>12</v>
      </c>
      <c r="AR258" s="393">
        <f t="shared" si="394"/>
        <v>12</v>
      </c>
      <c r="AS258" s="393">
        <f t="shared" si="395"/>
        <v>12</v>
      </c>
      <c r="AT258" s="393">
        <f t="shared" si="396"/>
        <v>12</v>
      </c>
      <c r="AU258" s="393">
        <f t="shared" si="397"/>
        <v>12</v>
      </c>
      <c r="AV258" s="393">
        <f t="shared" si="398"/>
        <v>12</v>
      </c>
      <c r="AW258" s="393">
        <f t="shared" si="399"/>
        <v>12</v>
      </c>
      <c r="AX258" s="393">
        <f t="shared" si="400"/>
        <v>12</v>
      </c>
      <c r="AY258" s="393">
        <f t="shared" si="401"/>
        <v>12</v>
      </c>
      <c r="AZ258" s="393">
        <f t="shared" si="402"/>
        <v>12</v>
      </c>
      <c r="BA258" s="393">
        <f t="shared" si="403"/>
        <v>12</v>
      </c>
      <c r="BB258" s="393">
        <f t="shared" si="404"/>
        <v>12</v>
      </c>
      <c r="BC258" s="393">
        <f t="shared" si="405"/>
        <v>12</v>
      </c>
      <c r="BD258" s="393">
        <f t="shared" si="356"/>
        <v>12</v>
      </c>
      <c r="BE258" s="393">
        <f t="shared" si="406"/>
        <v>12</v>
      </c>
      <c r="BF258" s="393">
        <f t="shared" si="407"/>
        <v>12</v>
      </c>
      <c r="BG258" s="393">
        <f t="shared" si="408"/>
        <v>12</v>
      </c>
      <c r="BH258" s="398">
        <f t="shared" si="409"/>
        <v>0</v>
      </c>
      <c r="BI258" s="398">
        <f t="shared" si="410"/>
        <v>0</v>
      </c>
      <c r="BJ258" s="398">
        <f t="shared" si="411"/>
        <v>0</v>
      </c>
      <c r="BK258" s="398">
        <f t="shared" si="412"/>
        <v>0</v>
      </c>
      <c r="BL258" s="398">
        <f t="shared" si="413"/>
        <v>0</v>
      </c>
      <c r="BM258" s="387">
        <f t="shared" si="414"/>
        <v>0</v>
      </c>
      <c r="BN258" s="398">
        <f t="shared" si="415"/>
        <v>0</v>
      </c>
      <c r="BO258" s="398">
        <f t="shared" si="416"/>
        <v>0</v>
      </c>
      <c r="BP258" s="398">
        <f t="shared" si="417"/>
        <v>0</v>
      </c>
      <c r="BQ258" s="398">
        <f t="shared" si="418"/>
        <v>0</v>
      </c>
      <c r="BR258" s="398">
        <f t="shared" si="419"/>
        <v>0</v>
      </c>
      <c r="BS258" s="398">
        <f t="shared" si="420"/>
        <v>0</v>
      </c>
      <c r="BT258" s="398">
        <f t="shared" si="421"/>
        <v>0</v>
      </c>
      <c r="BU258" s="398">
        <f t="shared" si="422"/>
        <v>0</v>
      </c>
      <c r="BV258" s="398">
        <f t="shared" si="423"/>
        <v>0</v>
      </c>
      <c r="BW258" s="398">
        <f t="shared" si="424"/>
        <v>0</v>
      </c>
      <c r="BX258" s="398">
        <f t="shared" si="425"/>
        <v>0</v>
      </c>
      <c r="BY258" s="398">
        <f t="shared" si="426"/>
        <v>0</v>
      </c>
      <c r="BZ258" s="398">
        <f t="shared" si="427"/>
        <v>0</v>
      </c>
      <c r="CA258" s="398">
        <f t="shared" si="428"/>
        <v>0</v>
      </c>
      <c r="CB258" s="398">
        <f t="shared" si="429"/>
        <v>0</v>
      </c>
      <c r="CC258" s="398">
        <f t="shared" si="430"/>
        <v>0</v>
      </c>
      <c r="CD258" s="398">
        <f t="shared" si="431"/>
        <v>0</v>
      </c>
      <c r="CE258" s="398">
        <f t="shared" si="432"/>
        <v>0</v>
      </c>
      <c r="CF258" s="398">
        <f t="shared" si="433"/>
        <v>0</v>
      </c>
      <c r="CG258" s="398">
        <f t="shared" si="434"/>
        <v>0</v>
      </c>
      <c r="CH258" s="398">
        <f t="shared" si="435"/>
        <v>0</v>
      </c>
      <c r="CI258" s="398">
        <f t="shared" si="436"/>
        <v>0</v>
      </c>
      <c r="CJ258" s="399"/>
      <c r="CK258" s="400" t="s">
        <v>339</v>
      </c>
      <c r="CL258" s="399">
        <f t="shared" si="437"/>
        <v>0</v>
      </c>
      <c r="CM258" s="399">
        <f t="shared" si="438"/>
        <v>0</v>
      </c>
      <c r="CN258" s="399">
        <f t="shared" si="439"/>
        <v>0</v>
      </c>
      <c r="CO258" s="399">
        <f t="shared" si="440"/>
        <v>0</v>
      </c>
      <c r="CP258" s="399">
        <f t="shared" si="441"/>
        <v>0</v>
      </c>
      <c r="CQ258" s="399">
        <f t="shared" si="442"/>
        <v>0</v>
      </c>
      <c r="CR258" s="399">
        <f t="shared" si="443"/>
        <v>0</v>
      </c>
      <c r="CS258" s="399">
        <f t="shared" si="444"/>
        <v>0</v>
      </c>
      <c r="CT258" s="399">
        <f t="shared" si="445"/>
        <v>0</v>
      </c>
      <c r="CU258" s="399">
        <f t="shared" si="446"/>
        <v>0</v>
      </c>
      <c r="CV258" s="399">
        <f t="shared" si="447"/>
        <v>0</v>
      </c>
      <c r="CW258" s="399">
        <f t="shared" si="448"/>
        <v>0</v>
      </c>
      <c r="CX258" s="399">
        <f t="shared" si="449"/>
        <v>0</v>
      </c>
      <c r="CY258" s="399">
        <f t="shared" si="450"/>
        <v>0</v>
      </c>
      <c r="CZ258" s="399">
        <f t="shared" si="451"/>
        <v>0</v>
      </c>
      <c r="DA258" s="399">
        <f t="shared" si="452"/>
        <v>0</v>
      </c>
      <c r="DB258" s="399">
        <f t="shared" si="453"/>
        <v>0</v>
      </c>
      <c r="DC258" s="399">
        <f t="shared" si="454"/>
        <v>0</v>
      </c>
      <c r="DD258" s="399">
        <f t="shared" si="455"/>
        <v>0</v>
      </c>
      <c r="DE258" s="399">
        <f t="shared" si="460"/>
        <v>0</v>
      </c>
      <c r="DF258" s="399">
        <f t="shared" si="353"/>
        <v>0</v>
      </c>
      <c r="DG258" s="399">
        <f t="shared" si="456"/>
        <v>0</v>
      </c>
      <c r="DH258" s="399">
        <f t="shared" si="354"/>
        <v>0</v>
      </c>
      <c r="DI258" s="399">
        <f t="shared" si="355"/>
        <v>0</v>
      </c>
      <c r="DJ258" s="399">
        <f t="shared" si="457"/>
        <v>0</v>
      </c>
      <c r="DK258" s="399">
        <f t="shared" si="350"/>
        <v>0</v>
      </c>
      <c r="DL258" s="399">
        <f t="shared" si="351"/>
        <v>0</v>
      </c>
      <c r="DM258" s="399">
        <f t="shared" si="459"/>
        <v>0</v>
      </c>
      <c r="DN258" s="399">
        <f t="shared" si="352"/>
        <v>0</v>
      </c>
      <c r="DO258" s="399">
        <f t="shared" si="458"/>
        <v>0</v>
      </c>
      <c r="DP258" s="398"/>
      <c r="DQ258" s="399"/>
      <c r="DR258" s="399"/>
      <c r="DS258" s="399">
        <f t="shared" si="349"/>
        <v>0</v>
      </c>
      <c r="DT258" s="399">
        <f t="shared" si="357"/>
        <v>0</v>
      </c>
      <c r="DU258" s="399"/>
      <c r="DV258" s="411"/>
      <c r="DW258" s="645"/>
    </row>
    <row r="259" spans="1:127" ht="20.100000000000001" hidden="1" customHeight="1">
      <c r="A259" s="663">
        <f t="shared" si="461"/>
        <v>80</v>
      </c>
      <c r="B259" s="664" t="s">
        <v>380</v>
      </c>
      <c r="C259" s="385" t="s">
        <v>353</v>
      </c>
      <c r="D259" s="385" t="s">
        <v>218</v>
      </c>
      <c r="E259" s="385">
        <v>2004</v>
      </c>
      <c r="F259" s="386"/>
      <c r="G259" s="387">
        <f t="shared" si="358"/>
        <v>8</v>
      </c>
      <c r="H259" s="387">
        <f t="shared" si="359"/>
        <v>0</v>
      </c>
      <c r="I259" s="387">
        <f t="shared" si="360"/>
        <v>8</v>
      </c>
      <c r="J259" s="388">
        <f t="shared" si="361"/>
        <v>0</v>
      </c>
      <c r="K259" s="389">
        <f t="shared" si="362"/>
        <v>0</v>
      </c>
      <c r="L259" s="390">
        <f t="shared" si="363"/>
        <v>0.25</v>
      </c>
      <c r="M259" s="391" t="str">
        <f t="shared" si="364"/>
        <v>II</v>
      </c>
      <c r="N259" s="389">
        <f t="shared" si="365"/>
        <v>0</v>
      </c>
      <c r="O259" s="388">
        <f t="shared" si="366"/>
        <v>0</v>
      </c>
      <c r="P259" s="388">
        <f t="shared" si="367"/>
        <v>0</v>
      </c>
      <c r="Q259" s="392">
        <f t="shared" si="368"/>
        <v>0</v>
      </c>
      <c r="R259" s="393">
        <f t="shared" si="369"/>
        <v>0</v>
      </c>
      <c r="S259" s="393">
        <f t="shared" si="370"/>
        <v>0</v>
      </c>
      <c r="T259" s="392">
        <f t="shared" si="371"/>
        <v>0</v>
      </c>
      <c r="U259" s="393">
        <f t="shared" si="372"/>
        <v>0</v>
      </c>
      <c r="V259" s="393">
        <f t="shared" si="373"/>
        <v>0</v>
      </c>
      <c r="W259" s="392">
        <f t="shared" si="374"/>
        <v>0</v>
      </c>
      <c r="X259" s="393">
        <f t="shared" si="375"/>
        <v>0</v>
      </c>
      <c r="Y259" s="393">
        <f t="shared" si="376"/>
        <v>0</v>
      </c>
      <c r="Z259" s="392">
        <f t="shared" si="377"/>
        <v>0</v>
      </c>
      <c r="AA259" s="393">
        <f t="shared" si="378"/>
        <v>0</v>
      </c>
      <c r="AB259" s="393">
        <f t="shared" si="379"/>
        <v>0</v>
      </c>
      <c r="AC259" s="392">
        <f t="shared" si="380"/>
        <v>0</v>
      </c>
      <c r="AD259" s="393">
        <f t="shared" si="381"/>
        <v>0</v>
      </c>
      <c r="AE259" s="394">
        <f t="shared" si="8"/>
        <v>2011</v>
      </c>
      <c r="AF259" s="393">
        <f t="shared" si="382"/>
        <v>0</v>
      </c>
      <c r="AG259" s="392">
        <f t="shared" si="383"/>
        <v>0</v>
      </c>
      <c r="AH259" s="388">
        <f t="shared" si="384"/>
        <v>0</v>
      </c>
      <c r="AI259" s="395">
        <f t="shared" si="385"/>
        <v>0</v>
      </c>
      <c r="AJ259" s="396">
        <f t="shared" si="386"/>
        <v>0</v>
      </c>
      <c r="AK259" s="388">
        <f t="shared" si="387"/>
        <v>0</v>
      </c>
      <c r="AL259" s="397">
        <f t="shared" si="388"/>
        <v>1</v>
      </c>
      <c r="AM259" s="393">
        <f t="shared" si="389"/>
        <v>12</v>
      </c>
      <c r="AN259" s="393">
        <f t="shared" si="390"/>
        <v>12</v>
      </c>
      <c r="AO259" s="393">
        <f t="shared" si="391"/>
        <v>12</v>
      </c>
      <c r="AP259" s="393">
        <f t="shared" si="392"/>
        <v>12</v>
      </c>
      <c r="AQ259" s="393">
        <f t="shared" si="393"/>
        <v>12</v>
      </c>
      <c r="AR259" s="393">
        <f t="shared" si="394"/>
        <v>12</v>
      </c>
      <c r="AS259" s="393">
        <f t="shared" si="395"/>
        <v>12</v>
      </c>
      <c r="AT259" s="393">
        <f t="shared" si="396"/>
        <v>12</v>
      </c>
      <c r="AU259" s="393">
        <f t="shared" si="397"/>
        <v>12</v>
      </c>
      <c r="AV259" s="393">
        <f t="shared" si="398"/>
        <v>12</v>
      </c>
      <c r="AW259" s="393">
        <f t="shared" si="399"/>
        <v>12</v>
      </c>
      <c r="AX259" s="393">
        <f t="shared" si="400"/>
        <v>12</v>
      </c>
      <c r="AY259" s="393">
        <f t="shared" si="401"/>
        <v>12</v>
      </c>
      <c r="AZ259" s="393">
        <f t="shared" si="402"/>
        <v>12</v>
      </c>
      <c r="BA259" s="393">
        <f t="shared" si="403"/>
        <v>12</v>
      </c>
      <c r="BB259" s="393">
        <f t="shared" si="404"/>
        <v>12</v>
      </c>
      <c r="BC259" s="393">
        <f t="shared" si="405"/>
        <v>12</v>
      </c>
      <c r="BD259" s="393">
        <f t="shared" si="356"/>
        <v>12</v>
      </c>
      <c r="BE259" s="393">
        <f t="shared" si="406"/>
        <v>12</v>
      </c>
      <c r="BF259" s="393">
        <f t="shared" si="407"/>
        <v>12</v>
      </c>
      <c r="BG259" s="393">
        <f t="shared" si="408"/>
        <v>12</v>
      </c>
      <c r="BH259" s="398">
        <f t="shared" si="409"/>
        <v>0</v>
      </c>
      <c r="BI259" s="398">
        <f t="shared" si="410"/>
        <v>0</v>
      </c>
      <c r="BJ259" s="398">
        <f t="shared" si="411"/>
        <v>0</v>
      </c>
      <c r="BK259" s="398">
        <f t="shared" si="412"/>
        <v>0</v>
      </c>
      <c r="BL259" s="398">
        <f t="shared" si="413"/>
        <v>0</v>
      </c>
      <c r="BM259" s="387">
        <f t="shared" si="414"/>
        <v>0</v>
      </c>
      <c r="BN259" s="398">
        <f t="shared" si="415"/>
        <v>0</v>
      </c>
      <c r="BO259" s="398">
        <f t="shared" si="416"/>
        <v>0</v>
      </c>
      <c r="BP259" s="398">
        <f t="shared" si="417"/>
        <v>0</v>
      </c>
      <c r="BQ259" s="398">
        <f t="shared" si="418"/>
        <v>0</v>
      </c>
      <c r="BR259" s="398">
        <f t="shared" si="419"/>
        <v>0</v>
      </c>
      <c r="BS259" s="398">
        <f t="shared" si="420"/>
        <v>0</v>
      </c>
      <c r="BT259" s="398">
        <f t="shared" si="421"/>
        <v>0</v>
      </c>
      <c r="BU259" s="398">
        <f t="shared" si="422"/>
        <v>0</v>
      </c>
      <c r="BV259" s="398">
        <f t="shared" si="423"/>
        <v>0</v>
      </c>
      <c r="BW259" s="398">
        <f t="shared" si="424"/>
        <v>0</v>
      </c>
      <c r="BX259" s="398">
        <f t="shared" si="425"/>
        <v>0</v>
      </c>
      <c r="BY259" s="398">
        <f t="shared" si="426"/>
        <v>0</v>
      </c>
      <c r="BZ259" s="398">
        <f t="shared" si="427"/>
        <v>0</v>
      </c>
      <c r="CA259" s="398">
        <f t="shared" si="428"/>
        <v>0</v>
      </c>
      <c r="CB259" s="398">
        <f t="shared" si="429"/>
        <v>0</v>
      </c>
      <c r="CC259" s="398">
        <f t="shared" si="430"/>
        <v>0</v>
      </c>
      <c r="CD259" s="398">
        <f t="shared" si="431"/>
        <v>0</v>
      </c>
      <c r="CE259" s="398">
        <f t="shared" si="432"/>
        <v>0</v>
      </c>
      <c r="CF259" s="398">
        <f t="shared" si="433"/>
        <v>0</v>
      </c>
      <c r="CG259" s="398">
        <f t="shared" si="434"/>
        <v>0</v>
      </c>
      <c r="CH259" s="398">
        <f t="shared" si="435"/>
        <v>0</v>
      </c>
      <c r="CI259" s="398">
        <f t="shared" si="436"/>
        <v>0</v>
      </c>
      <c r="CJ259" s="399"/>
      <c r="CK259" s="400" t="s">
        <v>339</v>
      </c>
      <c r="CL259" s="399">
        <f t="shared" si="437"/>
        <v>0</v>
      </c>
      <c r="CM259" s="399">
        <f t="shared" si="438"/>
        <v>0</v>
      </c>
      <c r="CN259" s="399">
        <f t="shared" si="439"/>
        <v>0</v>
      </c>
      <c r="CO259" s="399">
        <f t="shared" si="440"/>
        <v>0</v>
      </c>
      <c r="CP259" s="399">
        <f t="shared" si="441"/>
        <v>0</v>
      </c>
      <c r="CQ259" s="399">
        <f t="shared" si="442"/>
        <v>0</v>
      </c>
      <c r="CR259" s="399">
        <f t="shared" si="443"/>
        <v>0</v>
      </c>
      <c r="CS259" s="399">
        <f t="shared" si="444"/>
        <v>0</v>
      </c>
      <c r="CT259" s="399">
        <f t="shared" si="445"/>
        <v>0</v>
      </c>
      <c r="CU259" s="399">
        <f t="shared" si="446"/>
        <v>0</v>
      </c>
      <c r="CV259" s="399">
        <f t="shared" si="447"/>
        <v>0</v>
      </c>
      <c r="CW259" s="399">
        <f t="shared" si="448"/>
        <v>0</v>
      </c>
      <c r="CX259" s="399">
        <f t="shared" si="449"/>
        <v>0</v>
      </c>
      <c r="CY259" s="399">
        <f t="shared" si="450"/>
        <v>0</v>
      </c>
      <c r="CZ259" s="399">
        <f t="shared" si="451"/>
        <v>0</v>
      </c>
      <c r="DA259" s="399">
        <f t="shared" si="452"/>
        <v>0</v>
      </c>
      <c r="DB259" s="399">
        <f t="shared" si="453"/>
        <v>0</v>
      </c>
      <c r="DC259" s="399">
        <f t="shared" si="454"/>
        <v>0</v>
      </c>
      <c r="DD259" s="399">
        <f t="shared" si="455"/>
        <v>0</v>
      </c>
      <c r="DE259" s="399">
        <f t="shared" si="460"/>
        <v>0</v>
      </c>
      <c r="DF259" s="399">
        <f t="shared" si="353"/>
        <v>0</v>
      </c>
      <c r="DG259" s="399">
        <f t="shared" si="456"/>
        <v>0</v>
      </c>
      <c r="DH259" s="399">
        <f t="shared" si="354"/>
        <v>0</v>
      </c>
      <c r="DI259" s="399">
        <f t="shared" si="355"/>
        <v>0</v>
      </c>
      <c r="DJ259" s="399">
        <f t="shared" si="457"/>
        <v>0</v>
      </c>
      <c r="DK259" s="399">
        <f t="shared" si="350"/>
        <v>0</v>
      </c>
      <c r="DL259" s="399">
        <f t="shared" si="351"/>
        <v>0</v>
      </c>
      <c r="DM259" s="399">
        <f t="shared" si="459"/>
        <v>0</v>
      </c>
      <c r="DN259" s="399">
        <f t="shared" si="352"/>
        <v>0</v>
      </c>
      <c r="DO259" s="399">
        <f t="shared" si="458"/>
        <v>0</v>
      </c>
      <c r="DP259" s="398"/>
      <c r="DQ259" s="399"/>
      <c r="DR259" s="399"/>
      <c r="DS259" s="399">
        <f t="shared" si="349"/>
        <v>0</v>
      </c>
      <c r="DT259" s="399">
        <f t="shared" si="357"/>
        <v>0</v>
      </c>
      <c r="DU259" s="399"/>
      <c r="DV259" s="411"/>
      <c r="DW259" s="645"/>
    </row>
    <row r="260" spans="1:127" ht="20.100000000000001" hidden="1" customHeight="1">
      <c r="A260" s="663">
        <f t="shared" si="461"/>
        <v>81</v>
      </c>
      <c r="B260" s="664" t="s">
        <v>380</v>
      </c>
      <c r="C260" s="385" t="s">
        <v>353</v>
      </c>
      <c r="D260" s="385" t="s">
        <v>218</v>
      </c>
      <c r="E260" s="385">
        <v>2004</v>
      </c>
      <c r="F260" s="386"/>
      <c r="G260" s="387">
        <f t="shared" si="358"/>
        <v>8</v>
      </c>
      <c r="H260" s="387">
        <f t="shared" si="359"/>
        <v>0</v>
      </c>
      <c r="I260" s="387">
        <f t="shared" si="360"/>
        <v>8</v>
      </c>
      <c r="J260" s="388">
        <f t="shared" si="361"/>
        <v>0</v>
      </c>
      <c r="K260" s="389">
        <f t="shared" si="362"/>
        <v>0</v>
      </c>
      <c r="L260" s="390">
        <f t="shared" si="363"/>
        <v>0.25</v>
      </c>
      <c r="M260" s="391" t="str">
        <f t="shared" si="364"/>
        <v>II</v>
      </c>
      <c r="N260" s="389">
        <f t="shared" si="365"/>
        <v>0</v>
      </c>
      <c r="O260" s="388">
        <f t="shared" si="366"/>
        <v>0</v>
      </c>
      <c r="P260" s="388">
        <f t="shared" si="367"/>
        <v>0</v>
      </c>
      <c r="Q260" s="392">
        <f t="shared" si="368"/>
        <v>0</v>
      </c>
      <c r="R260" s="393">
        <f t="shared" si="369"/>
        <v>0</v>
      </c>
      <c r="S260" s="393">
        <f t="shared" si="370"/>
        <v>0</v>
      </c>
      <c r="T260" s="392">
        <f t="shared" si="371"/>
        <v>0</v>
      </c>
      <c r="U260" s="393">
        <f t="shared" si="372"/>
        <v>0</v>
      </c>
      <c r="V260" s="393">
        <f t="shared" si="373"/>
        <v>0</v>
      </c>
      <c r="W260" s="392">
        <f t="shared" si="374"/>
        <v>0</v>
      </c>
      <c r="X260" s="393">
        <f t="shared" si="375"/>
        <v>0</v>
      </c>
      <c r="Y260" s="393">
        <f t="shared" si="376"/>
        <v>0</v>
      </c>
      <c r="Z260" s="392">
        <f t="shared" si="377"/>
        <v>0</v>
      </c>
      <c r="AA260" s="393">
        <f t="shared" si="378"/>
        <v>0</v>
      </c>
      <c r="AB260" s="393">
        <f t="shared" si="379"/>
        <v>0</v>
      </c>
      <c r="AC260" s="392">
        <f t="shared" si="380"/>
        <v>0</v>
      </c>
      <c r="AD260" s="393">
        <f t="shared" si="381"/>
        <v>0</v>
      </c>
      <c r="AE260" s="394">
        <f t="shared" si="8"/>
        <v>2011</v>
      </c>
      <c r="AF260" s="393">
        <f t="shared" si="382"/>
        <v>0</v>
      </c>
      <c r="AG260" s="392">
        <f t="shared" si="383"/>
        <v>0</v>
      </c>
      <c r="AH260" s="388">
        <f t="shared" si="384"/>
        <v>0</v>
      </c>
      <c r="AI260" s="395">
        <f t="shared" si="385"/>
        <v>0</v>
      </c>
      <c r="AJ260" s="396">
        <f t="shared" si="386"/>
        <v>0</v>
      </c>
      <c r="AK260" s="388">
        <f t="shared" si="387"/>
        <v>0</v>
      </c>
      <c r="AL260" s="397">
        <f t="shared" si="388"/>
        <v>1</v>
      </c>
      <c r="AM260" s="393">
        <f t="shared" si="389"/>
        <v>12</v>
      </c>
      <c r="AN260" s="393">
        <f t="shared" si="390"/>
        <v>12</v>
      </c>
      <c r="AO260" s="393">
        <f t="shared" si="391"/>
        <v>12</v>
      </c>
      <c r="AP260" s="393">
        <f t="shared" si="392"/>
        <v>12</v>
      </c>
      <c r="AQ260" s="393">
        <f t="shared" si="393"/>
        <v>12</v>
      </c>
      <c r="AR260" s="393">
        <f t="shared" si="394"/>
        <v>12</v>
      </c>
      <c r="AS260" s="393">
        <f t="shared" si="395"/>
        <v>12</v>
      </c>
      <c r="AT260" s="393">
        <f t="shared" si="396"/>
        <v>12</v>
      </c>
      <c r="AU260" s="393">
        <f t="shared" si="397"/>
        <v>12</v>
      </c>
      <c r="AV260" s="393">
        <f t="shared" si="398"/>
        <v>12</v>
      </c>
      <c r="AW260" s="393">
        <f t="shared" si="399"/>
        <v>12</v>
      </c>
      <c r="AX260" s="393">
        <f t="shared" si="400"/>
        <v>12</v>
      </c>
      <c r="AY260" s="393">
        <f t="shared" si="401"/>
        <v>12</v>
      </c>
      <c r="AZ260" s="393">
        <f t="shared" si="402"/>
        <v>12</v>
      </c>
      <c r="BA260" s="393">
        <f t="shared" si="403"/>
        <v>12</v>
      </c>
      <c r="BB260" s="393">
        <f t="shared" si="404"/>
        <v>12</v>
      </c>
      <c r="BC260" s="393">
        <f t="shared" si="405"/>
        <v>12</v>
      </c>
      <c r="BD260" s="393">
        <f t="shared" si="356"/>
        <v>12</v>
      </c>
      <c r="BE260" s="393">
        <f t="shared" si="406"/>
        <v>12</v>
      </c>
      <c r="BF260" s="393">
        <f t="shared" si="407"/>
        <v>12</v>
      </c>
      <c r="BG260" s="393">
        <f t="shared" si="408"/>
        <v>12</v>
      </c>
      <c r="BH260" s="398">
        <f t="shared" si="409"/>
        <v>0</v>
      </c>
      <c r="BI260" s="398">
        <f t="shared" si="410"/>
        <v>0</v>
      </c>
      <c r="BJ260" s="398">
        <f t="shared" si="411"/>
        <v>0</v>
      </c>
      <c r="BK260" s="398">
        <f t="shared" si="412"/>
        <v>0</v>
      </c>
      <c r="BL260" s="398">
        <f t="shared" si="413"/>
        <v>0</v>
      </c>
      <c r="BM260" s="387">
        <f t="shared" si="414"/>
        <v>0</v>
      </c>
      <c r="BN260" s="398">
        <f t="shared" si="415"/>
        <v>0</v>
      </c>
      <c r="BO260" s="398">
        <f t="shared" si="416"/>
        <v>0</v>
      </c>
      <c r="BP260" s="398">
        <f t="shared" si="417"/>
        <v>0</v>
      </c>
      <c r="BQ260" s="398">
        <f t="shared" si="418"/>
        <v>0</v>
      </c>
      <c r="BR260" s="398">
        <f t="shared" si="419"/>
        <v>0</v>
      </c>
      <c r="BS260" s="398">
        <f t="shared" si="420"/>
        <v>0</v>
      </c>
      <c r="BT260" s="398">
        <f t="shared" si="421"/>
        <v>0</v>
      </c>
      <c r="BU260" s="398">
        <f t="shared" si="422"/>
        <v>0</v>
      </c>
      <c r="BV260" s="398">
        <f t="shared" si="423"/>
        <v>0</v>
      </c>
      <c r="BW260" s="398">
        <f t="shared" si="424"/>
        <v>0</v>
      </c>
      <c r="BX260" s="398">
        <f t="shared" si="425"/>
        <v>0</v>
      </c>
      <c r="BY260" s="398">
        <f t="shared" si="426"/>
        <v>0</v>
      </c>
      <c r="BZ260" s="398">
        <f t="shared" si="427"/>
        <v>0</v>
      </c>
      <c r="CA260" s="398">
        <f t="shared" si="428"/>
        <v>0</v>
      </c>
      <c r="CB260" s="398">
        <f t="shared" si="429"/>
        <v>0</v>
      </c>
      <c r="CC260" s="398">
        <f t="shared" si="430"/>
        <v>0</v>
      </c>
      <c r="CD260" s="398">
        <f t="shared" si="431"/>
        <v>0</v>
      </c>
      <c r="CE260" s="398">
        <f t="shared" si="432"/>
        <v>0</v>
      </c>
      <c r="CF260" s="398">
        <f t="shared" si="433"/>
        <v>0</v>
      </c>
      <c r="CG260" s="398">
        <f t="shared" si="434"/>
        <v>0</v>
      </c>
      <c r="CH260" s="398">
        <f t="shared" si="435"/>
        <v>0</v>
      </c>
      <c r="CI260" s="398">
        <f t="shared" si="436"/>
        <v>0</v>
      </c>
      <c r="CJ260" s="399"/>
      <c r="CK260" s="400" t="s">
        <v>339</v>
      </c>
      <c r="CL260" s="399">
        <f t="shared" si="437"/>
        <v>0</v>
      </c>
      <c r="CM260" s="399">
        <f t="shared" si="438"/>
        <v>0</v>
      </c>
      <c r="CN260" s="399">
        <f t="shared" si="439"/>
        <v>0</v>
      </c>
      <c r="CO260" s="399">
        <f t="shared" si="440"/>
        <v>0</v>
      </c>
      <c r="CP260" s="399">
        <f t="shared" si="441"/>
        <v>0</v>
      </c>
      <c r="CQ260" s="399">
        <f t="shared" si="442"/>
        <v>0</v>
      </c>
      <c r="CR260" s="399">
        <f t="shared" si="443"/>
        <v>0</v>
      </c>
      <c r="CS260" s="399">
        <f t="shared" si="444"/>
        <v>0</v>
      </c>
      <c r="CT260" s="399">
        <f t="shared" si="445"/>
        <v>0</v>
      </c>
      <c r="CU260" s="399">
        <f t="shared" si="446"/>
        <v>0</v>
      </c>
      <c r="CV260" s="399">
        <f t="shared" si="447"/>
        <v>0</v>
      </c>
      <c r="CW260" s="399">
        <f t="shared" si="448"/>
        <v>0</v>
      </c>
      <c r="CX260" s="399">
        <f t="shared" si="449"/>
        <v>0</v>
      </c>
      <c r="CY260" s="399">
        <f t="shared" si="450"/>
        <v>0</v>
      </c>
      <c r="CZ260" s="399">
        <f t="shared" si="451"/>
        <v>0</v>
      </c>
      <c r="DA260" s="399">
        <f t="shared" si="452"/>
        <v>0</v>
      </c>
      <c r="DB260" s="399">
        <f t="shared" si="453"/>
        <v>0</v>
      </c>
      <c r="DC260" s="399">
        <f t="shared" si="454"/>
        <v>0</v>
      </c>
      <c r="DD260" s="399">
        <f t="shared" si="455"/>
        <v>0</v>
      </c>
      <c r="DE260" s="399">
        <f t="shared" si="460"/>
        <v>0</v>
      </c>
      <c r="DF260" s="399">
        <f t="shared" si="353"/>
        <v>0</v>
      </c>
      <c r="DG260" s="399">
        <f t="shared" si="456"/>
        <v>0</v>
      </c>
      <c r="DH260" s="399">
        <f t="shared" si="354"/>
        <v>0</v>
      </c>
      <c r="DI260" s="399">
        <f t="shared" si="355"/>
        <v>0</v>
      </c>
      <c r="DJ260" s="399">
        <f t="shared" si="457"/>
        <v>0</v>
      </c>
      <c r="DK260" s="399">
        <f t="shared" si="350"/>
        <v>0</v>
      </c>
      <c r="DL260" s="399">
        <f t="shared" si="351"/>
        <v>0</v>
      </c>
      <c r="DM260" s="399">
        <f t="shared" si="459"/>
        <v>0</v>
      </c>
      <c r="DN260" s="399">
        <f t="shared" si="352"/>
        <v>0</v>
      </c>
      <c r="DO260" s="399">
        <f t="shared" si="458"/>
        <v>0</v>
      </c>
      <c r="DP260" s="398"/>
      <c r="DQ260" s="399"/>
      <c r="DR260" s="399"/>
      <c r="DS260" s="399">
        <f t="shared" si="349"/>
        <v>0</v>
      </c>
      <c r="DT260" s="399">
        <f t="shared" si="357"/>
        <v>0</v>
      </c>
      <c r="DU260" s="399"/>
      <c r="DV260" s="411"/>
      <c r="DW260" s="645"/>
    </row>
    <row r="261" spans="1:127" ht="20.100000000000001" hidden="1" customHeight="1">
      <c r="A261" s="663">
        <f t="shared" si="461"/>
        <v>82</v>
      </c>
      <c r="B261" s="664" t="s">
        <v>380</v>
      </c>
      <c r="C261" s="385" t="s">
        <v>353</v>
      </c>
      <c r="D261" s="385" t="s">
        <v>218</v>
      </c>
      <c r="E261" s="385">
        <v>2004</v>
      </c>
      <c r="F261" s="386"/>
      <c r="G261" s="387">
        <f t="shared" si="358"/>
        <v>8</v>
      </c>
      <c r="H261" s="387">
        <f t="shared" si="359"/>
        <v>0</v>
      </c>
      <c r="I261" s="387">
        <f t="shared" si="360"/>
        <v>8</v>
      </c>
      <c r="J261" s="388">
        <f t="shared" si="361"/>
        <v>0</v>
      </c>
      <c r="K261" s="389">
        <f t="shared" si="362"/>
        <v>0</v>
      </c>
      <c r="L261" s="390">
        <f t="shared" si="363"/>
        <v>0.25</v>
      </c>
      <c r="M261" s="391" t="str">
        <f t="shared" si="364"/>
        <v>II</v>
      </c>
      <c r="N261" s="389">
        <f t="shared" si="365"/>
        <v>0</v>
      </c>
      <c r="O261" s="388">
        <f t="shared" si="366"/>
        <v>0</v>
      </c>
      <c r="P261" s="388">
        <f t="shared" si="367"/>
        <v>0</v>
      </c>
      <c r="Q261" s="392">
        <f t="shared" si="368"/>
        <v>0</v>
      </c>
      <c r="R261" s="393">
        <f t="shared" si="369"/>
        <v>0</v>
      </c>
      <c r="S261" s="393">
        <f t="shared" si="370"/>
        <v>0</v>
      </c>
      <c r="T261" s="392">
        <f t="shared" si="371"/>
        <v>0</v>
      </c>
      <c r="U261" s="393">
        <f t="shared" si="372"/>
        <v>0</v>
      </c>
      <c r="V261" s="393">
        <f t="shared" si="373"/>
        <v>0</v>
      </c>
      <c r="W261" s="392">
        <f t="shared" si="374"/>
        <v>0</v>
      </c>
      <c r="X261" s="393">
        <f t="shared" si="375"/>
        <v>0</v>
      </c>
      <c r="Y261" s="393">
        <f t="shared" si="376"/>
        <v>0</v>
      </c>
      <c r="Z261" s="392">
        <f t="shared" si="377"/>
        <v>0</v>
      </c>
      <c r="AA261" s="393">
        <f t="shared" si="378"/>
        <v>0</v>
      </c>
      <c r="AB261" s="393">
        <f t="shared" si="379"/>
        <v>0</v>
      </c>
      <c r="AC261" s="392">
        <f t="shared" si="380"/>
        <v>0</v>
      </c>
      <c r="AD261" s="393">
        <f t="shared" si="381"/>
        <v>0</v>
      </c>
      <c r="AE261" s="394">
        <f t="shared" si="8"/>
        <v>2011</v>
      </c>
      <c r="AF261" s="393">
        <f t="shared" si="382"/>
        <v>0</v>
      </c>
      <c r="AG261" s="392">
        <f t="shared" si="383"/>
        <v>0</v>
      </c>
      <c r="AH261" s="388">
        <f t="shared" si="384"/>
        <v>0</v>
      </c>
      <c r="AI261" s="395">
        <f t="shared" si="385"/>
        <v>0</v>
      </c>
      <c r="AJ261" s="396">
        <f t="shared" si="386"/>
        <v>0</v>
      </c>
      <c r="AK261" s="388">
        <f t="shared" si="387"/>
        <v>0</v>
      </c>
      <c r="AL261" s="397">
        <f t="shared" si="388"/>
        <v>1</v>
      </c>
      <c r="AM261" s="393">
        <f t="shared" si="389"/>
        <v>12</v>
      </c>
      <c r="AN261" s="393">
        <f t="shared" si="390"/>
        <v>12</v>
      </c>
      <c r="AO261" s="393">
        <f t="shared" si="391"/>
        <v>12</v>
      </c>
      <c r="AP261" s="393">
        <f t="shared" si="392"/>
        <v>12</v>
      </c>
      <c r="AQ261" s="393">
        <f t="shared" si="393"/>
        <v>12</v>
      </c>
      <c r="AR261" s="393">
        <f t="shared" si="394"/>
        <v>12</v>
      </c>
      <c r="AS261" s="393">
        <f t="shared" si="395"/>
        <v>12</v>
      </c>
      <c r="AT261" s="393">
        <f t="shared" si="396"/>
        <v>12</v>
      </c>
      <c r="AU261" s="393">
        <f t="shared" si="397"/>
        <v>12</v>
      </c>
      <c r="AV261" s="393">
        <f t="shared" si="398"/>
        <v>12</v>
      </c>
      <c r="AW261" s="393">
        <f t="shared" si="399"/>
        <v>12</v>
      </c>
      <c r="AX261" s="393">
        <f t="shared" si="400"/>
        <v>12</v>
      </c>
      <c r="AY261" s="393">
        <f t="shared" si="401"/>
        <v>12</v>
      </c>
      <c r="AZ261" s="393">
        <f t="shared" si="402"/>
        <v>12</v>
      </c>
      <c r="BA261" s="393">
        <f t="shared" si="403"/>
        <v>12</v>
      </c>
      <c r="BB261" s="393">
        <f t="shared" si="404"/>
        <v>12</v>
      </c>
      <c r="BC261" s="393">
        <f t="shared" si="405"/>
        <v>12</v>
      </c>
      <c r="BD261" s="393">
        <f t="shared" si="356"/>
        <v>12</v>
      </c>
      <c r="BE261" s="393">
        <f t="shared" si="406"/>
        <v>12</v>
      </c>
      <c r="BF261" s="393">
        <f t="shared" si="407"/>
        <v>12</v>
      </c>
      <c r="BG261" s="393">
        <f t="shared" si="408"/>
        <v>12</v>
      </c>
      <c r="BH261" s="398">
        <f t="shared" si="409"/>
        <v>0</v>
      </c>
      <c r="BI261" s="398">
        <f t="shared" si="410"/>
        <v>0</v>
      </c>
      <c r="BJ261" s="398">
        <f t="shared" si="411"/>
        <v>0</v>
      </c>
      <c r="BK261" s="398">
        <f t="shared" si="412"/>
        <v>0</v>
      </c>
      <c r="BL261" s="398">
        <f t="shared" si="413"/>
        <v>0</v>
      </c>
      <c r="BM261" s="387">
        <f t="shared" si="414"/>
        <v>0</v>
      </c>
      <c r="BN261" s="398">
        <f t="shared" si="415"/>
        <v>0</v>
      </c>
      <c r="BO261" s="398">
        <f t="shared" si="416"/>
        <v>0</v>
      </c>
      <c r="BP261" s="398">
        <f t="shared" si="417"/>
        <v>0</v>
      </c>
      <c r="BQ261" s="398">
        <f t="shared" si="418"/>
        <v>0</v>
      </c>
      <c r="BR261" s="398">
        <f t="shared" si="419"/>
        <v>0</v>
      </c>
      <c r="BS261" s="398">
        <f t="shared" si="420"/>
        <v>0</v>
      </c>
      <c r="BT261" s="398">
        <f t="shared" si="421"/>
        <v>0</v>
      </c>
      <c r="BU261" s="398">
        <f t="shared" si="422"/>
        <v>0</v>
      </c>
      <c r="BV261" s="398">
        <f t="shared" si="423"/>
        <v>0</v>
      </c>
      <c r="BW261" s="398">
        <f t="shared" si="424"/>
        <v>0</v>
      </c>
      <c r="BX261" s="398">
        <f t="shared" si="425"/>
        <v>0</v>
      </c>
      <c r="BY261" s="398">
        <f t="shared" si="426"/>
        <v>0</v>
      </c>
      <c r="BZ261" s="398">
        <f t="shared" si="427"/>
        <v>0</v>
      </c>
      <c r="CA261" s="398">
        <f t="shared" si="428"/>
        <v>0</v>
      </c>
      <c r="CB261" s="398">
        <f t="shared" si="429"/>
        <v>0</v>
      </c>
      <c r="CC261" s="398">
        <f t="shared" si="430"/>
        <v>0</v>
      </c>
      <c r="CD261" s="398">
        <f t="shared" si="431"/>
        <v>0</v>
      </c>
      <c r="CE261" s="398">
        <f t="shared" si="432"/>
        <v>0</v>
      </c>
      <c r="CF261" s="398">
        <f t="shared" si="433"/>
        <v>0</v>
      </c>
      <c r="CG261" s="398">
        <f t="shared" si="434"/>
        <v>0</v>
      </c>
      <c r="CH261" s="398">
        <f t="shared" si="435"/>
        <v>0</v>
      </c>
      <c r="CI261" s="398">
        <f t="shared" si="436"/>
        <v>0</v>
      </c>
      <c r="CJ261" s="399"/>
      <c r="CK261" s="400" t="s">
        <v>339</v>
      </c>
      <c r="CL261" s="399">
        <f t="shared" si="437"/>
        <v>0</v>
      </c>
      <c r="CM261" s="399">
        <f t="shared" si="438"/>
        <v>0</v>
      </c>
      <c r="CN261" s="399">
        <f t="shared" si="439"/>
        <v>0</v>
      </c>
      <c r="CO261" s="399">
        <f t="shared" si="440"/>
        <v>0</v>
      </c>
      <c r="CP261" s="399">
        <f t="shared" si="441"/>
        <v>0</v>
      </c>
      <c r="CQ261" s="399">
        <f t="shared" si="442"/>
        <v>0</v>
      </c>
      <c r="CR261" s="399">
        <f t="shared" si="443"/>
        <v>0</v>
      </c>
      <c r="CS261" s="399">
        <f t="shared" si="444"/>
        <v>0</v>
      </c>
      <c r="CT261" s="399">
        <f t="shared" si="445"/>
        <v>0</v>
      </c>
      <c r="CU261" s="399">
        <f t="shared" si="446"/>
        <v>0</v>
      </c>
      <c r="CV261" s="399">
        <f t="shared" si="447"/>
        <v>0</v>
      </c>
      <c r="CW261" s="399">
        <f t="shared" si="448"/>
        <v>0</v>
      </c>
      <c r="CX261" s="399">
        <f t="shared" si="449"/>
        <v>0</v>
      </c>
      <c r="CY261" s="399">
        <f t="shared" si="450"/>
        <v>0</v>
      </c>
      <c r="CZ261" s="399">
        <f t="shared" si="451"/>
        <v>0</v>
      </c>
      <c r="DA261" s="399">
        <f t="shared" si="452"/>
        <v>0</v>
      </c>
      <c r="DB261" s="399">
        <f t="shared" si="453"/>
        <v>0</v>
      </c>
      <c r="DC261" s="399">
        <f t="shared" si="454"/>
        <v>0</v>
      </c>
      <c r="DD261" s="399">
        <f t="shared" si="455"/>
        <v>0</v>
      </c>
      <c r="DE261" s="399">
        <f t="shared" si="460"/>
        <v>0</v>
      </c>
      <c r="DF261" s="399">
        <f t="shared" si="353"/>
        <v>0</v>
      </c>
      <c r="DG261" s="399">
        <f t="shared" si="456"/>
        <v>0</v>
      </c>
      <c r="DH261" s="399">
        <f t="shared" si="354"/>
        <v>0</v>
      </c>
      <c r="DI261" s="399">
        <f t="shared" si="355"/>
        <v>0</v>
      </c>
      <c r="DJ261" s="399">
        <f t="shared" si="457"/>
        <v>0</v>
      </c>
      <c r="DK261" s="399">
        <f t="shared" si="350"/>
        <v>0</v>
      </c>
      <c r="DL261" s="399">
        <f t="shared" si="351"/>
        <v>0</v>
      </c>
      <c r="DM261" s="399">
        <f t="shared" si="459"/>
        <v>0</v>
      </c>
      <c r="DN261" s="399">
        <f t="shared" si="352"/>
        <v>0</v>
      </c>
      <c r="DO261" s="399">
        <f t="shared" si="458"/>
        <v>0</v>
      </c>
      <c r="DP261" s="398"/>
      <c r="DQ261" s="399"/>
      <c r="DR261" s="399"/>
      <c r="DS261" s="399">
        <f t="shared" si="349"/>
        <v>0</v>
      </c>
      <c r="DT261" s="399">
        <f t="shared" si="357"/>
        <v>0</v>
      </c>
      <c r="DU261" s="399"/>
      <c r="DV261" s="411"/>
      <c r="DW261" s="645"/>
    </row>
    <row r="262" spans="1:127" ht="20.100000000000001" hidden="1" customHeight="1">
      <c r="A262" s="663">
        <f t="shared" si="461"/>
        <v>83</v>
      </c>
      <c r="B262" s="664" t="s">
        <v>380</v>
      </c>
      <c r="C262" s="385" t="s">
        <v>353</v>
      </c>
      <c r="D262" s="385" t="s">
        <v>218</v>
      </c>
      <c r="E262" s="385">
        <v>2004</v>
      </c>
      <c r="F262" s="386"/>
      <c r="G262" s="387">
        <f t="shared" si="358"/>
        <v>8</v>
      </c>
      <c r="H262" s="387">
        <f t="shared" si="359"/>
        <v>0</v>
      </c>
      <c r="I262" s="387">
        <f t="shared" si="360"/>
        <v>8</v>
      </c>
      <c r="J262" s="388">
        <f t="shared" si="361"/>
        <v>0</v>
      </c>
      <c r="K262" s="389">
        <f t="shared" si="362"/>
        <v>0</v>
      </c>
      <c r="L262" s="390">
        <f t="shared" si="363"/>
        <v>0.25</v>
      </c>
      <c r="M262" s="391" t="str">
        <f t="shared" si="364"/>
        <v>II</v>
      </c>
      <c r="N262" s="389">
        <f t="shared" si="365"/>
        <v>0</v>
      </c>
      <c r="O262" s="388">
        <f t="shared" si="366"/>
        <v>0</v>
      </c>
      <c r="P262" s="388">
        <f t="shared" si="367"/>
        <v>0</v>
      </c>
      <c r="Q262" s="392">
        <f t="shared" si="368"/>
        <v>0</v>
      </c>
      <c r="R262" s="393">
        <f t="shared" si="369"/>
        <v>0</v>
      </c>
      <c r="S262" s="393">
        <f t="shared" si="370"/>
        <v>0</v>
      </c>
      <c r="T262" s="392">
        <f t="shared" si="371"/>
        <v>0</v>
      </c>
      <c r="U262" s="393">
        <f t="shared" si="372"/>
        <v>0</v>
      </c>
      <c r="V262" s="393">
        <f t="shared" si="373"/>
        <v>0</v>
      </c>
      <c r="W262" s="392">
        <f t="shared" si="374"/>
        <v>0</v>
      </c>
      <c r="X262" s="393">
        <f t="shared" si="375"/>
        <v>0</v>
      </c>
      <c r="Y262" s="393">
        <f t="shared" si="376"/>
        <v>0</v>
      </c>
      <c r="Z262" s="392">
        <f t="shared" si="377"/>
        <v>0</v>
      </c>
      <c r="AA262" s="393">
        <f t="shared" si="378"/>
        <v>0</v>
      </c>
      <c r="AB262" s="393">
        <f t="shared" si="379"/>
        <v>0</v>
      </c>
      <c r="AC262" s="392">
        <f t="shared" si="380"/>
        <v>0</v>
      </c>
      <c r="AD262" s="393">
        <f t="shared" si="381"/>
        <v>0</v>
      </c>
      <c r="AE262" s="394">
        <f t="shared" si="8"/>
        <v>2011</v>
      </c>
      <c r="AF262" s="393">
        <f t="shared" si="382"/>
        <v>0</v>
      </c>
      <c r="AG262" s="392">
        <f t="shared" si="383"/>
        <v>0</v>
      </c>
      <c r="AH262" s="388">
        <f t="shared" si="384"/>
        <v>0</v>
      </c>
      <c r="AI262" s="395">
        <f t="shared" si="385"/>
        <v>0</v>
      </c>
      <c r="AJ262" s="396">
        <f t="shared" si="386"/>
        <v>0</v>
      </c>
      <c r="AK262" s="388">
        <f t="shared" si="387"/>
        <v>0</v>
      </c>
      <c r="AL262" s="397">
        <f t="shared" si="388"/>
        <v>1</v>
      </c>
      <c r="AM262" s="393">
        <f t="shared" si="389"/>
        <v>12</v>
      </c>
      <c r="AN262" s="393">
        <f t="shared" si="390"/>
        <v>12</v>
      </c>
      <c r="AO262" s="393">
        <f t="shared" si="391"/>
        <v>12</v>
      </c>
      <c r="AP262" s="393">
        <f t="shared" si="392"/>
        <v>12</v>
      </c>
      <c r="AQ262" s="393">
        <f t="shared" si="393"/>
        <v>12</v>
      </c>
      <c r="AR262" s="393">
        <f t="shared" si="394"/>
        <v>12</v>
      </c>
      <c r="AS262" s="393">
        <f t="shared" si="395"/>
        <v>12</v>
      </c>
      <c r="AT262" s="393">
        <f t="shared" si="396"/>
        <v>12</v>
      </c>
      <c r="AU262" s="393">
        <f t="shared" si="397"/>
        <v>12</v>
      </c>
      <c r="AV262" s="393">
        <f t="shared" si="398"/>
        <v>12</v>
      </c>
      <c r="AW262" s="393">
        <f t="shared" si="399"/>
        <v>12</v>
      </c>
      <c r="AX262" s="393">
        <f t="shared" si="400"/>
        <v>12</v>
      </c>
      <c r="AY262" s="393">
        <f t="shared" si="401"/>
        <v>12</v>
      </c>
      <c r="AZ262" s="393">
        <f t="shared" si="402"/>
        <v>12</v>
      </c>
      <c r="BA262" s="393">
        <f t="shared" si="403"/>
        <v>12</v>
      </c>
      <c r="BB262" s="393">
        <f t="shared" si="404"/>
        <v>12</v>
      </c>
      <c r="BC262" s="393">
        <f t="shared" si="405"/>
        <v>12</v>
      </c>
      <c r="BD262" s="393">
        <f t="shared" si="356"/>
        <v>12</v>
      </c>
      <c r="BE262" s="393">
        <f t="shared" si="406"/>
        <v>12</v>
      </c>
      <c r="BF262" s="393">
        <f t="shared" si="407"/>
        <v>12</v>
      </c>
      <c r="BG262" s="393">
        <f t="shared" si="408"/>
        <v>12</v>
      </c>
      <c r="BH262" s="398">
        <f t="shared" si="409"/>
        <v>0</v>
      </c>
      <c r="BI262" s="398">
        <f t="shared" si="410"/>
        <v>0</v>
      </c>
      <c r="BJ262" s="398">
        <f t="shared" si="411"/>
        <v>0</v>
      </c>
      <c r="BK262" s="398">
        <f t="shared" si="412"/>
        <v>0</v>
      </c>
      <c r="BL262" s="398">
        <f t="shared" si="413"/>
        <v>0</v>
      </c>
      <c r="BM262" s="387">
        <f t="shared" si="414"/>
        <v>0</v>
      </c>
      <c r="BN262" s="398">
        <f t="shared" si="415"/>
        <v>0</v>
      </c>
      <c r="BO262" s="398">
        <f t="shared" si="416"/>
        <v>0</v>
      </c>
      <c r="BP262" s="398">
        <f t="shared" si="417"/>
        <v>0</v>
      </c>
      <c r="BQ262" s="398">
        <f t="shared" si="418"/>
        <v>0</v>
      </c>
      <c r="BR262" s="398">
        <f t="shared" si="419"/>
        <v>0</v>
      </c>
      <c r="BS262" s="398">
        <f t="shared" si="420"/>
        <v>0</v>
      </c>
      <c r="BT262" s="398">
        <f t="shared" si="421"/>
        <v>0</v>
      </c>
      <c r="BU262" s="398">
        <f t="shared" si="422"/>
        <v>0</v>
      </c>
      <c r="BV262" s="398">
        <f t="shared" si="423"/>
        <v>0</v>
      </c>
      <c r="BW262" s="398">
        <f t="shared" si="424"/>
        <v>0</v>
      </c>
      <c r="BX262" s="398">
        <f t="shared" si="425"/>
        <v>0</v>
      </c>
      <c r="BY262" s="398">
        <f t="shared" si="426"/>
        <v>0</v>
      </c>
      <c r="BZ262" s="398">
        <f t="shared" si="427"/>
        <v>0</v>
      </c>
      <c r="CA262" s="398">
        <f t="shared" si="428"/>
        <v>0</v>
      </c>
      <c r="CB262" s="398">
        <f t="shared" si="429"/>
        <v>0</v>
      </c>
      <c r="CC262" s="398">
        <f t="shared" si="430"/>
        <v>0</v>
      </c>
      <c r="CD262" s="398">
        <f t="shared" si="431"/>
        <v>0</v>
      </c>
      <c r="CE262" s="398">
        <f t="shared" si="432"/>
        <v>0</v>
      </c>
      <c r="CF262" s="398">
        <f t="shared" si="433"/>
        <v>0</v>
      </c>
      <c r="CG262" s="398">
        <f t="shared" si="434"/>
        <v>0</v>
      </c>
      <c r="CH262" s="398">
        <f t="shared" si="435"/>
        <v>0</v>
      </c>
      <c r="CI262" s="398">
        <f t="shared" si="436"/>
        <v>0</v>
      </c>
      <c r="CJ262" s="399"/>
      <c r="CK262" s="400" t="s">
        <v>339</v>
      </c>
      <c r="CL262" s="399">
        <f t="shared" si="437"/>
        <v>0</v>
      </c>
      <c r="CM262" s="399">
        <f t="shared" si="438"/>
        <v>0</v>
      </c>
      <c r="CN262" s="399">
        <f t="shared" si="439"/>
        <v>0</v>
      </c>
      <c r="CO262" s="399">
        <f t="shared" si="440"/>
        <v>0</v>
      </c>
      <c r="CP262" s="399">
        <f t="shared" si="441"/>
        <v>0</v>
      </c>
      <c r="CQ262" s="399">
        <f t="shared" si="442"/>
        <v>0</v>
      </c>
      <c r="CR262" s="399">
        <f t="shared" si="443"/>
        <v>0</v>
      </c>
      <c r="CS262" s="399">
        <f t="shared" si="444"/>
        <v>0</v>
      </c>
      <c r="CT262" s="399">
        <f t="shared" si="445"/>
        <v>0</v>
      </c>
      <c r="CU262" s="399">
        <f t="shared" si="446"/>
        <v>0</v>
      </c>
      <c r="CV262" s="399">
        <f t="shared" si="447"/>
        <v>0</v>
      </c>
      <c r="CW262" s="399">
        <f t="shared" si="448"/>
        <v>0</v>
      </c>
      <c r="CX262" s="399">
        <f t="shared" si="449"/>
        <v>0</v>
      </c>
      <c r="CY262" s="399">
        <f t="shared" si="450"/>
        <v>0</v>
      </c>
      <c r="CZ262" s="399">
        <f t="shared" si="451"/>
        <v>0</v>
      </c>
      <c r="DA262" s="399">
        <f t="shared" si="452"/>
        <v>0</v>
      </c>
      <c r="DB262" s="399">
        <f t="shared" si="453"/>
        <v>0</v>
      </c>
      <c r="DC262" s="399">
        <f t="shared" si="454"/>
        <v>0</v>
      </c>
      <c r="DD262" s="399">
        <f t="shared" si="455"/>
        <v>0</v>
      </c>
      <c r="DE262" s="399">
        <f t="shared" si="460"/>
        <v>0</v>
      </c>
      <c r="DF262" s="399">
        <f t="shared" si="353"/>
        <v>0</v>
      </c>
      <c r="DG262" s="399">
        <f t="shared" si="456"/>
        <v>0</v>
      </c>
      <c r="DH262" s="399">
        <f t="shared" si="354"/>
        <v>0</v>
      </c>
      <c r="DI262" s="399">
        <f t="shared" si="355"/>
        <v>0</v>
      </c>
      <c r="DJ262" s="399">
        <f t="shared" si="457"/>
        <v>0</v>
      </c>
      <c r="DK262" s="399">
        <f t="shared" si="350"/>
        <v>0</v>
      </c>
      <c r="DL262" s="399">
        <f t="shared" si="351"/>
        <v>0</v>
      </c>
      <c r="DM262" s="399">
        <f t="shared" si="459"/>
        <v>0</v>
      </c>
      <c r="DN262" s="399">
        <f t="shared" si="352"/>
        <v>0</v>
      </c>
      <c r="DO262" s="399">
        <f t="shared" si="458"/>
        <v>0</v>
      </c>
      <c r="DP262" s="398"/>
      <c r="DQ262" s="399"/>
      <c r="DR262" s="399"/>
      <c r="DS262" s="399">
        <f t="shared" si="349"/>
        <v>0</v>
      </c>
      <c r="DT262" s="399">
        <f t="shared" si="357"/>
        <v>0</v>
      </c>
      <c r="DU262" s="399"/>
      <c r="DV262" s="411"/>
      <c r="DW262" s="645"/>
    </row>
    <row r="263" spans="1:127" ht="20.100000000000001" hidden="1" customHeight="1">
      <c r="A263" s="663">
        <f t="shared" si="461"/>
        <v>84</v>
      </c>
      <c r="B263" s="664" t="s">
        <v>380</v>
      </c>
      <c r="C263" s="385" t="s">
        <v>353</v>
      </c>
      <c r="D263" s="385" t="s">
        <v>218</v>
      </c>
      <c r="E263" s="385">
        <v>2004</v>
      </c>
      <c r="F263" s="386"/>
      <c r="G263" s="387">
        <f t="shared" si="358"/>
        <v>8</v>
      </c>
      <c r="H263" s="387">
        <f t="shared" si="359"/>
        <v>0</v>
      </c>
      <c r="I263" s="387">
        <f t="shared" si="360"/>
        <v>8</v>
      </c>
      <c r="J263" s="388">
        <f t="shared" si="361"/>
        <v>0</v>
      </c>
      <c r="K263" s="389">
        <f t="shared" si="362"/>
        <v>0</v>
      </c>
      <c r="L263" s="390">
        <f t="shared" si="363"/>
        <v>0.25</v>
      </c>
      <c r="M263" s="391" t="str">
        <f t="shared" si="364"/>
        <v>II</v>
      </c>
      <c r="N263" s="389">
        <f t="shared" si="365"/>
        <v>0</v>
      </c>
      <c r="O263" s="388">
        <f t="shared" si="366"/>
        <v>0</v>
      </c>
      <c r="P263" s="388">
        <f t="shared" si="367"/>
        <v>0</v>
      </c>
      <c r="Q263" s="392">
        <f t="shared" si="368"/>
        <v>0</v>
      </c>
      <c r="R263" s="393">
        <f t="shared" si="369"/>
        <v>0</v>
      </c>
      <c r="S263" s="393">
        <f t="shared" si="370"/>
        <v>0</v>
      </c>
      <c r="T263" s="392">
        <f t="shared" si="371"/>
        <v>0</v>
      </c>
      <c r="U263" s="393">
        <f t="shared" si="372"/>
        <v>0</v>
      </c>
      <c r="V263" s="393">
        <f t="shared" si="373"/>
        <v>0</v>
      </c>
      <c r="W263" s="392">
        <f t="shared" si="374"/>
        <v>0</v>
      </c>
      <c r="X263" s="393">
        <f t="shared" si="375"/>
        <v>0</v>
      </c>
      <c r="Y263" s="393">
        <f t="shared" si="376"/>
        <v>0</v>
      </c>
      <c r="Z263" s="392">
        <f t="shared" si="377"/>
        <v>0</v>
      </c>
      <c r="AA263" s="393">
        <f t="shared" si="378"/>
        <v>0</v>
      </c>
      <c r="AB263" s="393">
        <f t="shared" si="379"/>
        <v>0</v>
      </c>
      <c r="AC263" s="392">
        <f t="shared" si="380"/>
        <v>0</v>
      </c>
      <c r="AD263" s="393">
        <f t="shared" si="381"/>
        <v>0</v>
      </c>
      <c r="AE263" s="394">
        <f t="shared" si="8"/>
        <v>2011</v>
      </c>
      <c r="AF263" s="393">
        <f t="shared" si="382"/>
        <v>0</v>
      </c>
      <c r="AG263" s="392">
        <f t="shared" si="383"/>
        <v>0</v>
      </c>
      <c r="AH263" s="388">
        <f t="shared" si="384"/>
        <v>0</v>
      </c>
      <c r="AI263" s="395">
        <f t="shared" si="385"/>
        <v>0</v>
      </c>
      <c r="AJ263" s="396">
        <f t="shared" si="386"/>
        <v>0</v>
      </c>
      <c r="AK263" s="388">
        <f t="shared" si="387"/>
        <v>0</v>
      </c>
      <c r="AL263" s="397">
        <f t="shared" si="388"/>
        <v>1</v>
      </c>
      <c r="AM263" s="393">
        <f t="shared" si="389"/>
        <v>12</v>
      </c>
      <c r="AN263" s="393">
        <f t="shared" si="390"/>
        <v>12</v>
      </c>
      <c r="AO263" s="393">
        <f t="shared" si="391"/>
        <v>12</v>
      </c>
      <c r="AP263" s="393">
        <f t="shared" si="392"/>
        <v>12</v>
      </c>
      <c r="AQ263" s="393">
        <f t="shared" si="393"/>
        <v>12</v>
      </c>
      <c r="AR263" s="393">
        <f t="shared" si="394"/>
        <v>12</v>
      </c>
      <c r="AS263" s="393">
        <f t="shared" si="395"/>
        <v>12</v>
      </c>
      <c r="AT263" s="393">
        <f t="shared" si="396"/>
        <v>12</v>
      </c>
      <c r="AU263" s="393">
        <f t="shared" si="397"/>
        <v>12</v>
      </c>
      <c r="AV263" s="393">
        <f t="shared" si="398"/>
        <v>12</v>
      </c>
      <c r="AW263" s="393">
        <f t="shared" si="399"/>
        <v>12</v>
      </c>
      <c r="AX263" s="393">
        <f t="shared" si="400"/>
        <v>12</v>
      </c>
      <c r="AY263" s="393">
        <f t="shared" si="401"/>
        <v>12</v>
      </c>
      <c r="AZ263" s="393">
        <f t="shared" si="402"/>
        <v>12</v>
      </c>
      <c r="BA263" s="393">
        <f t="shared" si="403"/>
        <v>12</v>
      </c>
      <c r="BB263" s="393">
        <f t="shared" si="404"/>
        <v>12</v>
      </c>
      <c r="BC263" s="393">
        <f t="shared" si="405"/>
        <v>12</v>
      </c>
      <c r="BD263" s="393">
        <f t="shared" si="356"/>
        <v>12</v>
      </c>
      <c r="BE263" s="393">
        <f t="shared" si="406"/>
        <v>12</v>
      </c>
      <c r="BF263" s="393">
        <f t="shared" si="407"/>
        <v>12</v>
      </c>
      <c r="BG263" s="393">
        <f t="shared" si="408"/>
        <v>12</v>
      </c>
      <c r="BH263" s="398">
        <f t="shared" si="409"/>
        <v>0</v>
      </c>
      <c r="BI263" s="398">
        <f t="shared" si="410"/>
        <v>0</v>
      </c>
      <c r="BJ263" s="398">
        <f t="shared" si="411"/>
        <v>0</v>
      </c>
      <c r="BK263" s="398">
        <f t="shared" si="412"/>
        <v>0</v>
      </c>
      <c r="BL263" s="398">
        <f t="shared" si="413"/>
        <v>0</v>
      </c>
      <c r="BM263" s="387">
        <f t="shared" si="414"/>
        <v>0</v>
      </c>
      <c r="BN263" s="398">
        <f t="shared" si="415"/>
        <v>0</v>
      </c>
      <c r="BO263" s="398">
        <f t="shared" si="416"/>
        <v>0</v>
      </c>
      <c r="BP263" s="398">
        <f t="shared" si="417"/>
        <v>0</v>
      </c>
      <c r="BQ263" s="398">
        <f t="shared" si="418"/>
        <v>0</v>
      </c>
      <c r="BR263" s="398">
        <f t="shared" si="419"/>
        <v>0</v>
      </c>
      <c r="BS263" s="398">
        <f t="shared" si="420"/>
        <v>0</v>
      </c>
      <c r="BT263" s="398">
        <f t="shared" si="421"/>
        <v>0</v>
      </c>
      <c r="BU263" s="398">
        <f t="shared" si="422"/>
        <v>0</v>
      </c>
      <c r="BV263" s="398">
        <f t="shared" si="423"/>
        <v>0</v>
      </c>
      <c r="BW263" s="398">
        <f t="shared" si="424"/>
        <v>0</v>
      </c>
      <c r="BX263" s="398">
        <f t="shared" si="425"/>
        <v>0</v>
      </c>
      <c r="BY263" s="398">
        <f t="shared" si="426"/>
        <v>0</v>
      </c>
      <c r="BZ263" s="398">
        <f t="shared" si="427"/>
        <v>0</v>
      </c>
      <c r="CA263" s="398">
        <f t="shared" si="428"/>
        <v>0</v>
      </c>
      <c r="CB263" s="398">
        <f t="shared" si="429"/>
        <v>0</v>
      </c>
      <c r="CC263" s="398">
        <f t="shared" si="430"/>
        <v>0</v>
      </c>
      <c r="CD263" s="398">
        <f t="shared" si="431"/>
        <v>0</v>
      </c>
      <c r="CE263" s="398">
        <f t="shared" si="432"/>
        <v>0</v>
      </c>
      <c r="CF263" s="398">
        <f t="shared" si="433"/>
        <v>0</v>
      </c>
      <c r="CG263" s="398">
        <f t="shared" si="434"/>
        <v>0</v>
      </c>
      <c r="CH263" s="398">
        <f t="shared" si="435"/>
        <v>0</v>
      </c>
      <c r="CI263" s="398">
        <f t="shared" si="436"/>
        <v>0</v>
      </c>
      <c r="CJ263" s="399"/>
      <c r="CK263" s="400" t="s">
        <v>339</v>
      </c>
      <c r="CL263" s="399">
        <f t="shared" si="437"/>
        <v>0</v>
      </c>
      <c r="CM263" s="399">
        <f t="shared" si="438"/>
        <v>0</v>
      </c>
      <c r="CN263" s="399">
        <f t="shared" si="439"/>
        <v>0</v>
      </c>
      <c r="CO263" s="399">
        <f t="shared" si="440"/>
        <v>0</v>
      </c>
      <c r="CP263" s="399">
        <f t="shared" si="441"/>
        <v>0</v>
      </c>
      <c r="CQ263" s="399">
        <f t="shared" si="442"/>
        <v>0</v>
      </c>
      <c r="CR263" s="399">
        <f t="shared" si="443"/>
        <v>0</v>
      </c>
      <c r="CS263" s="399">
        <f t="shared" si="444"/>
        <v>0</v>
      </c>
      <c r="CT263" s="399">
        <f t="shared" si="445"/>
        <v>0</v>
      </c>
      <c r="CU263" s="399">
        <f t="shared" si="446"/>
        <v>0</v>
      </c>
      <c r="CV263" s="399">
        <f t="shared" si="447"/>
        <v>0</v>
      </c>
      <c r="CW263" s="399">
        <f t="shared" si="448"/>
        <v>0</v>
      </c>
      <c r="CX263" s="399">
        <f t="shared" si="449"/>
        <v>0</v>
      </c>
      <c r="CY263" s="399">
        <f t="shared" si="450"/>
        <v>0</v>
      </c>
      <c r="CZ263" s="399">
        <f t="shared" si="451"/>
        <v>0</v>
      </c>
      <c r="DA263" s="399">
        <f t="shared" si="452"/>
        <v>0</v>
      </c>
      <c r="DB263" s="399">
        <f t="shared" si="453"/>
        <v>0</v>
      </c>
      <c r="DC263" s="399">
        <f t="shared" si="454"/>
        <v>0</v>
      </c>
      <c r="DD263" s="399">
        <f t="shared" si="455"/>
        <v>0</v>
      </c>
      <c r="DE263" s="399">
        <f t="shared" si="460"/>
        <v>0</v>
      </c>
      <c r="DF263" s="399">
        <f t="shared" si="353"/>
        <v>0</v>
      </c>
      <c r="DG263" s="399">
        <f t="shared" si="456"/>
        <v>0</v>
      </c>
      <c r="DH263" s="399">
        <f t="shared" si="354"/>
        <v>0</v>
      </c>
      <c r="DI263" s="399">
        <f t="shared" si="355"/>
        <v>0</v>
      </c>
      <c r="DJ263" s="399">
        <f t="shared" si="457"/>
        <v>0</v>
      </c>
      <c r="DK263" s="399">
        <f t="shared" si="350"/>
        <v>0</v>
      </c>
      <c r="DL263" s="399">
        <f t="shared" si="351"/>
        <v>0</v>
      </c>
      <c r="DM263" s="399">
        <f t="shared" si="459"/>
        <v>0</v>
      </c>
      <c r="DN263" s="399">
        <f t="shared" si="352"/>
        <v>0</v>
      </c>
      <c r="DO263" s="399">
        <f t="shared" si="458"/>
        <v>0</v>
      </c>
      <c r="DP263" s="398"/>
      <c r="DQ263" s="399"/>
      <c r="DR263" s="399"/>
      <c r="DS263" s="399">
        <f t="shared" si="349"/>
        <v>0</v>
      </c>
      <c r="DT263" s="399">
        <f t="shared" si="357"/>
        <v>0</v>
      </c>
      <c r="DU263" s="399"/>
      <c r="DV263" s="411"/>
      <c r="DW263" s="645"/>
    </row>
    <row r="264" spans="1:127" ht="20.100000000000001" hidden="1" customHeight="1">
      <c r="A264" s="663">
        <f t="shared" si="461"/>
        <v>85</v>
      </c>
      <c r="B264" s="664" t="s">
        <v>380</v>
      </c>
      <c r="C264" s="385" t="s">
        <v>353</v>
      </c>
      <c r="D264" s="385" t="s">
        <v>218</v>
      </c>
      <c r="E264" s="385">
        <v>2004</v>
      </c>
      <c r="F264" s="386"/>
      <c r="G264" s="387">
        <f t="shared" si="358"/>
        <v>8</v>
      </c>
      <c r="H264" s="387">
        <f t="shared" si="359"/>
        <v>0</v>
      </c>
      <c r="I264" s="387">
        <f t="shared" si="360"/>
        <v>8</v>
      </c>
      <c r="J264" s="388">
        <f t="shared" si="361"/>
        <v>0</v>
      </c>
      <c r="K264" s="389">
        <f t="shared" si="362"/>
        <v>0</v>
      </c>
      <c r="L264" s="390">
        <f t="shared" si="363"/>
        <v>0.25</v>
      </c>
      <c r="M264" s="391" t="str">
        <f t="shared" si="364"/>
        <v>II</v>
      </c>
      <c r="N264" s="389">
        <f t="shared" si="365"/>
        <v>0</v>
      </c>
      <c r="O264" s="388">
        <f t="shared" si="366"/>
        <v>0</v>
      </c>
      <c r="P264" s="388">
        <f t="shared" si="367"/>
        <v>0</v>
      </c>
      <c r="Q264" s="392">
        <f t="shared" si="368"/>
        <v>0</v>
      </c>
      <c r="R264" s="393">
        <f t="shared" si="369"/>
        <v>0</v>
      </c>
      <c r="S264" s="393">
        <f t="shared" si="370"/>
        <v>0</v>
      </c>
      <c r="T264" s="392">
        <f t="shared" si="371"/>
        <v>0</v>
      </c>
      <c r="U264" s="393">
        <f t="shared" si="372"/>
        <v>0</v>
      </c>
      <c r="V264" s="393">
        <f t="shared" si="373"/>
        <v>0</v>
      </c>
      <c r="W264" s="392">
        <f t="shared" si="374"/>
        <v>0</v>
      </c>
      <c r="X264" s="393">
        <f t="shared" si="375"/>
        <v>0</v>
      </c>
      <c r="Y264" s="393">
        <f t="shared" si="376"/>
        <v>0</v>
      </c>
      <c r="Z264" s="392">
        <f t="shared" si="377"/>
        <v>0</v>
      </c>
      <c r="AA264" s="393">
        <f t="shared" si="378"/>
        <v>0</v>
      </c>
      <c r="AB264" s="393">
        <f t="shared" si="379"/>
        <v>0</v>
      </c>
      <c r="AC264" s="392">
        <f t="shared" si="380"/>
        <v>0</v>
      </c>
      <c r="AD264" s="393">
        <f t="shared" si="381"/>
        <v>0</v>
      </c>
      <c r="AE264" s="394">
        <f t="shared" si="8"/>
        <v>2011</v>
      </c>
      <c r="AF264" s="393">
        <f t="shared" si="382"/>
        <v>0</v>
      </c>
      <c r="AG264" s="392">
        <f t="shared" si="383"/>
        <v>0</v>
      </c>
      <c r="AH264" s="388">
        <f t="shared" si="384"/>
        <v>0</v>
      </c>
      <c r="AI264" s="395">
        <f t="shared" si="385"/>
        <v>0</v>
      </c>
      <c r="AJ264" s="396">
        <f t="shared" si="386"/>
        <v>0</v>
      </c>
      <c r="AK264" s="388">
        <f t="shared" si="387"/>
        <v>0</v>
      </c>
      <c r="AL264" s="397">
        <f t="shared" si="388"/>
        <v>1</v>
      </c>
      <c r="AM264" s="393">
        <f t="shared" si="389"/>
        <v>12</v>
      </c>
      <c r="AN264" s="393">
        <f t="shared" si="390"/>
        <v>12</v>
      </c>
      <c r="AO264" s="393">
        <f t="shared" si="391"/>
        <v>12</v>
      </c>
      <c r="AP264" s="393">
        <f t="shared" si="392"/>
        <v>12</v>
      </c>
      <c r="AQ264" s="393">
        <f t="shared" si="393"/>
        <v>12</v>
      </c>
      <c r="AR264" s="393">
        <f t="shared" si="394"/>
        <v>12</v>
      </c>
      <c r="AS264" s="393">
        <f t="shared" si="395"/>
        <v>12</v>
      </c>
      <c r="AT264" s="393">
        <f t="shared" si="396"/>
        <v>12</v>
      </c>
      <c r="AU264" s="393">
        <f t="shared" si="397"/>
        <v>12</v>
      </c>
      <c r="AV264" s="393">
        <f t="shared" si="398"/>
        <v>12</v>
      </c>
      <c r="AW264" s="393">
        <f t="shared" si="399"/>
        <v>12</v>
      </c>
      <c r="AX264" s="393">
        <f t="shared" si="400"/>
        <v>12</v>
      </c>
      <c r="AY264" s="393">
        <f t="shared" si="401"/>
        <v>12</v>
      </c>
      <c r="AZ264" s="393">
        <f t="shared" si="402"/>
        <v>12</v>
      </c>
      <c r="BA264" s="393">
        <f t="shared" si="403"/>
        <v>12</v>
      </c>
      <c r="BB264" s="393">
        <f t="shared" si="404"/>
        <v>12</v>
      </c>
      <c r="BC264" s="393">
        <f t="shared" si="405"/>
        <v>12</v>
      </c>
      <c r="BD264" s="393">
        <f t="shared" si="356"/>
        <v>12</v>
      </c>
      <c r="BE264" s="393">
        <f t="shared" si="406"/>
        <v>12</v>
      </c>
      <c r="BF264" s="393">
        <f t="shared" si="407"/>
        <v>12</v>
      </c>
      <c r="BG264" s="393">
        <f t="shared" si="408"/>
        <v>12</v>
      </c>
      <c r="BH264" s="398">
        <f t="shared" si="409"/>
        <v>0</v>
      </c>
      <c r="BI264" s="398">
        <f t="shared" si="410"/>
        <v>0</v>
      </c>
      <c r="BJ264" s="398">
        <f t="shared" si="411"/>
        <v>0</v>
      </c>
      <c r="BK264" s="398">
        <f t="shared" si="412"/>
        <v>0</v>
      </c>
      <c r="BL264" s="398">
        <f t="shared" si="413"/>
        <v>0</v>
      </c>
      <c r="BM264" s="387">
        <f t="shared" si="414"/>
        <v>0</v>
      </c>
      <c r="BN264" s="398">
        <f t="shared" si="415"/>
        <v>0</v>
      </c>
      <c r="BO264" s="398">
        <f t="shared" si="416"/>
        <v>0</v>
      </c>
      <c r="BP264" s="398">
        <f t="shared" si="417"/>
        <v>0</v>
      </c>
      <c r="BQ264" s="398">
        <f t="shared" si="418"/>
        <v>0</v>
      </c>
      <c r="BR264" s="398">
        <f t="shared" si="419"/>
        <v>0</v>
      </c>
      <c r="BS264" s="398">
        <f t="shared" si="420"/>
        <v>0</v>
      </c>
      <c r="BT264" s="398">
        <f t="shared" si="421"/>
        <v>0</v>
      </c>
      <c r="BU264" s="398">
        <f t="shared" si="422"/>
        <v>0</v>
      </c>
      <c r="BV264" s="398">
        <f t="shared" si="423"/>
        <v>0</v>
      </c>
      <c r="BW264" s="398">
        <f t="shared" si="424"/>
        <v>0</v>
      </c>
      <c r="BX264" s="398">
        <f t="shared" si="425"/>
        <v>0</v>
      </c>
      <c r="BY264" s="398">
        <f t="shared" si="426"/>
        <v>0</v>
      </c>
      <c r="BZ264" s="398">
        <f t="shared" si="427"/>
        <v>0</v>
      </c>
      <c r="CA264" s="398">
        <f t="shared" si="428"/>
        <v>0</v>
      </c>
      <c r="CB264" s="398">
        <f t="shared" si="429"/>
        <v>0</v>
      </c>
      <c r="CC264" s="398">
        <f t="shared" si="430"/>
        <v>0</v>
      </c>
      <c r="CD264" s="398">
        <f t="shared" si="431"/>
        <v>0</v>
      </c>
      <c r="CE264" s="398">
        <f t="shared" si="432"/>
        <v>0</v>
      </c>
      <c r="CF264" s="398">
        <f t="shared" si="433"/>
        <v>0</v>
      </c>
      <c r="CG264" s="398">
        <f t="shared" si="434"/>
        <v>0</v>
      </c>
      <c r="CH264" s="398">
        <f t="shared" si="435"/>
        <v>0</v>
      </c>
      <c r="CI264" s="398">
        <f t="shared" si="436"/>
        <v>0</v>
      </c>
      <c r="CJ264" s="399"/>
      <c r="CK264" s="400" t="s">
        <v>339</v>
      </c>
      <c r="CL264" s="399">
        <f t="shared" si="437"/>
        <v>0</v>
      </c>
      <c r="CM264" s="399">
        <f t="shared" si="438"/>
        <v>0</v>
      </c>
      <c r="CN264" s="399">
        <f t="shared" si="439"/>
        <v>0</v>
      </c>
      <c r="CO264" s="399">
        <f t="shared" si="440"/>
        <v>0</v>
      </c>
      <c r="CP264" s="399">
        <f t="shared" si="441"/>
        <v>0</v>
      </c>
      <c r="CQ264" s="399">
        <f t="shared" si="442"/>
        <v>0</v>
      </c>
      <c r="CR264" s="399">
        <f t="shared" si="443"/>
        <v>0</v>
      </c>
      <c r="CS264" s="399">
        <f t="shared" si="444"/>
        <v>0</v>
      </c>
      <c r="CT264" s="399">
        <f t="shared" si="445"/>
        <v>0</v>
      </c>
      <c r="CU264" s="399">
        <f t="shared" si="446"/>
        <v>0</v>
      </c>
      <c r="CV264" s="399">
        <f t="shared" si="447"/>
        <v>0</v>
      </c>
      <c r="CW264" s="399">
        <f t="shared" si="448"/>
        <v>0</v>
      </c>
      <c r="CX264" s="399">
        <f t="shared" si="449"/>
        <v>0</v>
      </c>
      <c r="CY264" s="399">
        <f t="shared" si="450"/>
        <v>0</v>
      </c>
      <c r="CZ264" s="399">
        <f t="shared" si="451"/>
        <v>0</v>
      </c>
      <c r="DA264" s="399">
        <f t="shared" si="452"/>
        <v>0</v>
      </c>
      <c r="DB264" s="399">
        <f t="shared" si="453"/>
        <v>0</v>
      </c>
      <c r="DC264" s="399">
        <f t="shared" si="454"/>
        <v>0</v>
      </c>
      <c r="DD264" s="399">
        <f t="shared" si="455"/>
        <v>0</v>
      </c>
      <c r="DE264" s="399">
        <f t="shared" si="460"/>
        <v>0</v>
      </c>
      <c r="DF264" s="399">
        <f t="shared" si="353"/>
        <v>0</v>
      </c>
      <c r="DG264" s="399">
        <f t="shared" si="456"/>
        <v>0</v>
      </c>
      <c r="DH264" s="399">
        <f t="shared" si="354"/>
        <v>0</v>
      </c>
      <c r="DI264" s="399">
        <f t="shared" si="355"/>
        <v>0</v>
      </c>
      <c r="DJ264" s="399">
        <f t="shared" si="457"/>
        <v>0</v>
      </c>
      <c r="DK264" s="399">
        <f t="shared" si="350"/>
        <v>0</v>
      </c>
      <c r="DL264" s="399">
        <f t="shared" si="351"/>
        <v>0</v>
      </c>
      <c r="DM264" s="399">
        <f t="shared" si="459"/>
        <v>0</v>
      </c>
      <c r="DN264" s="399">
        <f t="shared" si="352"/>
        <v>0</v>
      </c>
      <c r="DO264" s="399">
        <f t="shared" si="458"/>
        <v>0</v>
      </c>
      <c r="DP264" s="398"/>
      <c r="DQ264" s="399"/>
      <c r="DR264" s="399"/>
      <c r="DS264" s="399">
        <f t="shared" si="349"/>
        <v>0</v>
      </c>
      <c r="DT264" s="399">
        <f t="shared" si="357"/>
        <v>0</v>
      </c>
      <c r="DU264" s="399"/>
      <c r="DV264" s="411"/>
      <c r="DW264" s="645"/>
    </row>
    <row r="265" spans="1:127" ht="20.100000000000001" hidden="1" customHeight="1">
      <c r="A265" s="663">
        <f t="shared" si="461"/>
        <v>86</v>
      </c>
      <c r="B265" s="664" t="s">
        <v>380</v>
      </c>
      <c r="C265" s="385" t="s">
        <v>353</v>
      </c>
      <c r="D265" s="385" t="s">
        <v>218</v>
      </c>
      <c r="E265" s="385">
        <v>2004</v>
      </c>
      <c r="F265" s="386"/>
      <c r="G265" s="387">
        <f t="shared" si="358"/>
        <v>8</v>
      </c>
      <c r="H265" s="387">
        <f t="shared" si="359"/>
        <v>0</v>
      </c>
      <c r="I265" s="387">
        <f t="shared" si="360"/>
        <v>8</v>
      </c>
      <c r="J265" s="388">
        <f t="shared" si="361"/>
        <v>0</v>
      </c>
      <c r="K265" s="389">
        <f t="shared" si="362"/>
        <v>0</v>
      </c>
      <c r="L265" s="390">
        <f t="shared" si="363"/>
        <v>0.25</v>
      </c>
      <c r="M265" s="391" t="str">
        <f t="shared" si="364"/>
        <v>II</v>
      </c>
      <c r="N265" s="389">
        <f t="shared" si="365"/>
        <v>0</v>
      </c>
      <c r="O265" s="388">
        <f t="shared" si="366"/>
        <v>0</v>
      </c>
      <c r="P265" s="388">
        <f t="shared" si="367"/>
        <v>0</v>
      </c>
      <c r="Q265" s="392">
        <f t="shared" si="368"/>
        <v>0</v>
      </c>
      <c r="R265" s="393">
        <f t="shared" si="369"/>
        <v>0</v>
      </c>
      <c r="S265" s="393">
        <f t="shared" si="370"/>
        <v>0</v>
      </c>
      <c r="T265" s="392">
        <f t="shared" si="371"/>
        <v>0</v>
      </c>
      <c r="U265" s="393">
        <f t="shared" si="372"/>
        <v>0</v>
      </c>
      <c r="V265" s="393">
        <f t="shared" si="373"/>
        <v>0</v>
      </c>
      <c r="W265" s="392">
        <f t="shared" si="374"/>
        <v>0</v>
      </c>
      <c r="X265" s="393">
        <f t="shared" si="375"/>
        <v>0</v>
      </c>
      <c r="Y265" s="393">
        <f t="shared" si="376"/>
        <v>0</v>
      </c>
      <c r="Z265" s="392">
        <f t="shared" si="377"/>
        <v>0</v>
      </c>
      <c r="AA265" s="393">
        <f t="shared" si="378"/>
        <v>0</v>
      </c>
      <c r="AB265" s="393">
        <f t="shared" si="379"/>
        <v>0</v>
      </c>
      <c r="AC265" s="392">
        <f t="shared" si="380"/>
        <v>0</v>
      </c>
      <c r="AD265" s="393">
        <f t="shared" si="381"/>
        <v>0</v>
      </c>
      <c r="AE265" s="394">
        <f t="shared" si="8"/>
        <v>2011</v>
      </c>
      <c r="AF265" s="393">
        <f t="shared" si="382"/>
        <v>0</v>
      </c>
      <c r="AG265" s="392">
        <f t="shared" si="383"/>
        <v>0</v>
      </c>
      <c r="AH265" s="388">
        <f t="shared" si="384"/>
        <v>0</v>
      </c>
      <c r="AI265" s="395">
        <f t="shared" si="385"/>
        <v>0</v>
      </c>
      <c r="AJ265" s="396">
        <f t="shared" si="386"/>
        <v>0</v>
      </c>
      <c r="AK265" s="388">
        <f t="shared" si="387"/>
        <v>0</v>
      </c>
      <c r="AL265" s="397">
        <f t="shared" si="388"/>
        <v>1</v>
      </c>
      <c r="AM265" s="393">
        <f t="shared" si="389"/>
        <v>12</v>
      </c>
      <c r="AN265" s="393">
        <f t="shared" si="390"/>
        <v>12</v>
      </c>
      <c r="AO265" s="393">
        <f t="shared" si="391"/>
        <v>12</v>
      </c>
      <c r="AP265" s="393">
        <f t="shared" si="392"/>
        <v>12</v>
      </c>
      <c r="AQ265" s="393">
        <f t="shared" si="393"/>
        <v>12</v>
      </c>
      <c r="AR265" s="393">
        <f t="shared" si="394"/>
        <v>12</v>
      </c>
      <c r="AS265" s="393">
        <f t="shared" si="395"/>
        <v>12</v>
      </c>
      <c r="AT265" s="393">
        <f t="shared" si="396"/>
        <v>12</v>
      </c>
      <c r="AU265" s="393">
        <f t="shared" si="397"/>
        <v>12</v>
      </c>
      <c r="AV265" s="393">
        <f t="shared" si="398"/>
        <v>12</v>
      </c>
      <c r="AW265" s="393">
        <f t="shared" si="399"/>
        <v>12</v>
      </c>
      <c r="AX265" s="393">
        <f t="shared" si="400"/>
        <v>12</v>
      </c>
      <c r="AY265" s="393">
        <f t="shared" si="401"/>
        <v>12</v>
      </c>
      <c r="AZ265" s="393">
        <f t="shared" si="402"/>
        <v>12</v>
      </c>
      <c r="BA265" s="393">
        <f t="shared" si="403"/>
        <v>12</v>
      </c>
      <c r="BB265" s="393">
        <f t="shared" si="404"/>
        <v>12</v>
      </c>
      <c r="BC265" s="393">
        <f t="shared" si="405"/>
        <v>12</v>
      </c>
      <c r="BD265" s="393">
        <f t="shared" si="356"/>
        <v>12</v>
      </c>
      <c r="BE265" s="393">
        <f t="shared" si="406"/>
        <v>12</v>
      </c>
      <c r="BF265" s="393">
        <f t="shared" si="407"/>
        <v>12</v>
      </c>
      <c r="BG265" s="393">
        <f t="shared" si="408"/>
        <v>12</v>
      </c>
      <c r="BH265" s="398">
        <f t="shared" si="409"/>
        <v>0</v>
      </c>
      <c r="BI265" s="398">
        <f t="shared" si="410"/>
        <v>0</v>
      </c>
      <c r="BJ265" s="398">
        <f t="shared" si="411"/>
        <v>0</v>
      </c>
      <c r="BK265" s="398">
        <f t="shared" si="412"/>
        <v>0</v>
      </c>
      <c r="BL265" s="398">
        <f t="shared" si="413"/>
        <v>0</v>
      </c>
      <c r="BM265" s="387">
        <f t="shared" si="414"/>
        <v>0</v>
      </c>
      <c r="BN265" s="398">
        <f t="shared" si="415"/>
        <v>0</v>
      </c>
      <c r="BO265" s="398">
        <f t="shared" si="416"/>
        <v>0</v>
      </c>
      <c r="BP265" s="398">
        <f t="shared" si="417"/>
        <v>0</v>
      </c>
      <c r="BQ265" s="398">
        <f t="shared" si="418"/>
        <v>0</v>
      </c>
      <c r="BR265" s="398">
        <f t="shared" si="419"/>
        <v>0</v>
      </c>
      <c r="BS265" s="398">
        <f t="shared" si="420"/>
        <v>0</v>
      </c>
      <c r="BT265" s="398">
        <f t="shared" si="421"/>
        <v>0</v>
      </c>
      <c r="BU265" s="398">
        <f t="shared" si="422"/>
        <v>0</v>
      </c>
      <c r="BV265" s="398">
        <f t="shared" si="423"/>
        <v>0</v>
      </c>
      <c r="BW265" s="398">
        <f t="shared" si="424"/>
        <v>0</v>
      </c>
      <c r="BX265" s="398">
        <f t="shared" si="425"/>
        <v>0</v>
      </c>
      <c r="BY265" s="398">
        <f t="shared" si="426"/>
        <v>0</v>
      </c>
      <c r="BZ265" s="398">
        <f t="shared" si="427"/>
        <v>0</v>
      </c>
      <c r="CA265" s="398">
        <f t="shared" si="428"/>
        <v>0</v>
      </c>
      <c r="CB265" s="398">
        <f t="shared" si="429"/>
        <v>0</v>
      </c>
      <c r="CC265" s="398">
        <f t="shared" si="430"/>
        <v>0</v>
      </c>
      <c r="CD265" s="398">
        <f t="shared" si="431"/>
        <v>0</v>
      </c>
      <c r="CE265" s="398">
        <f t="shared" si="432"/>
        <v>0</v>
      </c>
      <c r="CF265" s="398">
        <f t="shared" si="433"/>
        <v>0</v>
      </c>
      <c r="CG265" s="398">
        <f t="shared" si="434"/>
        <v>0</v>
      </c>
      <c r="CH265" s="398">
        <f t="shared" si="435"/>
        <v>0</v>
      </c>
      <c r="CI265" s="398">
        <f t="shared" si="436"/>
        <v>0</v>
      </c>
      <c r="CJ265" s="399"/>
      <c r="CK265" s="400" t="s">
        <v>339</v>
      </c>
      <c r="CL265" s="399">
        <f t="shared" si="437"/>
        <v>0</v>
      </c>
      <c r="CM265" s="399">
        <f t="shared" si="438"/>
        <v>0</v>
      </c>
      <c r="CN265" s="399">
        <f t="shared" si="439"/>
        <v>0</v>
      </c>
      <c r="CO265" s="399">
        <f t="shared" si="440"/>
        <v>0</v>
      </c>
      <c r="CP265" s="399">
        <f t="shared" si="441"/>
        <v>0</v>
      </c>
      <c r="CQ265" s="399">
        <f t="shared" si="442"/>
        <v>0</v>
      </c>
      <c r="CR265" s="399">
        <f t="shared" si="443"/>
        <v>0</v>
      </c>
      <c r="CS265" s="399">
        <f t="shared" si="444"/>
        <v>0</v>
      </c>
      <c r="CT265" s="399">
        <f t="shared" si="445"/>
        <v>0</v>
      </c>
      <c r="CU265" s="399">
        <f t="shared" si="446"/>
        <v>0</v>
      </c>
      <c r="CV265" s="399">
        <f t="shared" si="447"/>
        <v>0</v>
      </c>
      <c r="CW265" s="399">
        <f t="shared" si="448"/>
        <v>0</v>
      </c>
      <c r="CX265" s="399">
        <f t="shared" si="449"/>
        <v>0</v>
      </c>
      <c r="CY265" s="399">
        <f t="shared" si="450"/>
        <v>0</v>
      </c>
      <c r="CZ265" s="399">
        <f t="shared" si="451"/>
        <v>0</v>
      </c>
      <c r="DA265" s="399">
        <f t="shared" si="452"/>
        <v>0</v>
      </c>
      <c r="DB265" s="399">
        <f t="shared" si="453"/>
        <v>0</v>
      </c>
      <c r="DC265" s="399">
        <f t="shared" si="454"/>
        <v>0</v>
      </c>
      <c r="DD265" s="399">
        <f t="shared" si="455"/>
        <v>0</v>
      </c>
      <c r="DE265" s="399">
        <f t="shared" si="460"/>
        <v>0</v>
      </c>
      <c r="DF265" s="399">
        <f t="shared" si="353"/>
        <v>0</v>
      </c>
      <c r="DG265" s="399">
        <f t="shared" si="456"/>
        <v>0</v>
      </c>
      <c r="DH265" s="399">
        <f t="shared" si="354"/>
        <v>0</v>
      </c>
      <c r="DI265" s="399">
        <f t="shared" si="355"/>
        <v>0</v>
      </c>
      <c r="DJ265" s="399">
        <f t="shared" si="457"/>
        <v>0</v>
      </c>
      <c r="DK265" s="399">
        <f t="shared" si="350"/>
        <v>0</v>
      </c>
      <c r="DL265" s="399">
        <f t="shared" si="351"/>
        <v>0</v>
      </c>
      <c r="DM265" s="399">
        <f t="shared" si="459"/>
        <v>0</v>
      </c>
      <c r="DN265" s="399">
        <f t="shared" si="352"/>
        <v>0</v>
      </c>
      <c r="DO265" s="399">
        <f t="shared" si="458"/>
        <v>0</v>
      </c>
      <c r="DP265" s="398"/>
      <c r="DQ265" s="399"/>
      <c r="DR265" s="399"/>
      <c r="DS265" s="399">
        <f t="shared" ref="DS265:DS291" si="462">+F265/8</f>
        <v>0</v>
      </c>
      <c r="DT265" s="399">
        <f t="shared" si="357"/>
        <v>0</v>
      </c>
      <c r="DU265" s="399"/>
      <c r="DV265" s="411"/>
      <c r="DW265" s="645"/>
    </row>
    <row r="266" spans="1:127" ht="20.100000000000001" hidden="1" customHeight="1">
      <c r="A266" s="663">
        <f t="shared" si="461"/>
        <v>87</v>
      </c>
      <c r="B266" s="664" t="s">
        <v>380</v>
      </c>
      <c r="C266" s="385" t="s">
        <v>353</v>
      </c>
      <c r="D266" s="385" t="s">
        <v>218</v>
      </c>
      <c r="E266" s="385">
        <v>2004</v>
      </c>
      <c r="F266" s="386"/>
      <c r="G266" s="387">
        <f t="shared" si="358"/>
        <v>8</v>
      </c>
      <c r="H266" s="387">
        <f t="shared" si="359"/>
        <v>0</v>
      </c>
      <c r="I266" s="387">
        <f t="shared" si="360"/>
        <v>8</v>
      </c>
      <c r="J266" s="388">
        <f t="shared" si="361"/>
        <v>0</v>
      </c>
      <c r="K266" s="389">
        <f t="shared" si="362"/>
        <v>0</v>
      </c>
      <c r="L266" s="390">
        <f t="shared" si="363"/>
        <v>0.25</v>
      </c>
      <c r="M266" s="391" t="str">
        <f t="shared" si="364"/>
        <v>II</v>
      </c>
      <c r="N266" s="389">
        <f t="shared" si="365"/>
        <v>0</v>
      </c>
      <c r="O266" s="388">
        <f t="shared" si="366"/>
        <v>0</v>
      </c>
      <c r="P266" s="388">
        <f t="shared" si="367"/>
        <v>0</v>
      </c>
      <c r="Q266" s="392">
        <f t="shared" si="368"/>
        <v>0</v>
      </c>
      <c r="R266" s="393">
        <f t="shared" si="369"/>
        <v>0</v>
      </c>
      <c r="S266" s="393">
        <f t="shared" si="370"/>
        <v>0</v>
      </c>
      <c r="T266" s="392">
        <f t="shared" si="371"/>
        <v>0</v>
      </c>
      <c r="U266" s="393">
        <f t="shared" si="372"/>
        <v>0</v>
      </c>
      <c r="V266" s="393">
        <f t="shared" si="373"/>
        <v>0</v>
      </c>
      <c r="W266" s="392">
        <f t="shared" si="374"/>
        <v>0</v>
      </c>
      <c r="X266" s="393">
        <f t="shared" si="375"/>
        <v>0</v>
      </c>
      <c r="Y266" s="393">
        <f t="shared" si="376"/>
        <v>0</v>
      </c>
      <c r="Z266" s="392">
        <f t="shared" si="377"/>
        <v>0</v>
      </c>
      <c r="AA266" s="393">
        <f t="shared" si="378"/>
        <v>0</v>
      </c>
      <c r="AB266" s="393">
        <f t="shared" si="379"/>
        <v>0</v>
      </c>
      <c r="AC266" s="392">
        <f t="shared" si="380"/>
        <v>0</v>
      </c>
      <c r="AD266" s="393">
        <f t="shared" si="381"/>
        <v>0</v>
      </c>
      <c r="AE266" s="394">
        <f t="shared" si="8"/>
        <v>2011</v>
      </c>
      <c r="AF266" s="393">
        <f t="shared" si="382"/>
        <v>0</v>
      </c>
      <c r="AG266" s="392">
        <f t="shared" si="383"/>
        <v>0</v>
      </c>
      <c r="AH266" s="388">
        <f t="shared" si="384"/>
        <v>0</v>
      </c>
      <c r="AI266" s="395">
        <f t="shared" si="385"/>
        <v>0</v>
      </c>
      <c r="AJ266" s="396">
        <f t="shared" si="386"/>
        <v>0</v>
      </c>
      <c r="AK266" s="388">
        <f t="shared" si="387"/>
        <v>0</v>
      </c>
      <c r="AL266" s="397">
        <f t="shared" si="388"/>
        <v>1</v>
      </c>
      <c r="AM266" s="393">
        <f t="shared" si="389"/>
        <v>12</v>
      </c>
      <c r="AN266" s="393">
        <f t="shared" si="390"/>
        <v>12</v>
      </c>
      <c r="AO266" s="393">
        <f t="shared" si="391"/>
        <v>12</v>
      </c>
      <c r="AP266" s="393">
        <f t="shared" si="392"/>
        <v>12</v>
      </c>
      <c r="AQ266" s="393">
        <f t="shared" si="393"/>
        <v>12</v>
      </c>
      <c r="AR266" s="393">
        <f t="shared" si="394"/>
        <v>12</v>
      </c>
      <c r="AS266" s="393">
        <f t="shared" si="395"/>
        <v>12</v>
      </c>
      <c r="AT266" s="393">
        <f t="shared" si="396"/>
        <v>12</v>
      </c>
      <c r="AU266" s="393">
        <f t="shared" si="397"/>
        <v>12</v>
      </c>
      <c r="AV266" s="393">
        <f t="shared" si="398"/>
        <v>12</v>
      </c>
      <c r="AW266" s="393">
        <f t="shared" si="399"/>
        <v>12</v>
      </c>
      <c r="AX266" s="393">
        <f t="shared" si="400"/>
        <v>12</v>
      </c>
      <c r="AY266" s="393">
        <f t="shared" si="401"/>
        <v>12</v>
      </c>
      <c r="AZ266" s="393">
        <f t="shared" si="402"/>
        <v>12</v>
      </c>
      <c r="BA266" s="393">
        <f t="shared" si="403"/>
        <v>12</v>
      </c>
      <c r="BB266" s="393">
        <f t="shared" si="404"/>
        <v>12</v>
      </c>
      <c r="BC266" s="393">
        <f t="shared" si="405"/>
        <v>12</v>
      </c>
      <c r="BD266" s="393">
        <f t="shared" si="356"/>
        <v>12</v>
      </c>
      <c r="BE266" s="393">
        <f t="shared" si="406"/>
        <v>12</v>
      </c>
      <c r="BF266" s="393">
        <f t="shared" si="407"/>
        <v>12</v>
      </c>
      <c r="BG266" s="393">
        <f t="shared" si="408"/>
        <v>12</v>
      </c>
      <c r="BH266" s="398">
        <f t="shared" si="409"/>
        <v>0</v>
      </c>
      <c r="BI266" s="398">
        <f t="shared" si="410"/>
        <v>0</v>
      </c>
      <c r="BJ266" s="398">
        <f t="shared" si="411"/>
        <v>0</v>
      </c>
      <c r="BK266" s="398">
        <f t="shared" si="412"/>
        <v>0</v>
      </c>
      <c r="BL266" s="398">
        <f t="shared" si="413"/>
        <v>0</v>
      </c>
      <c r="BM266" s="387">
        <f t="shared" si="414"/>
        <v>0</v>
      </c>
      <c r="BN266" s="398">
        <f t="shared" si="415"/>
        <v>0</v>
      </c>
      <c r="BO266" s="398">
        <f t="shared" si="416"/>
        <v>0</v>
      </c>
      <c r="BP266" s="398">
        <f t="shared" si="417"/>
        <v>0</v>
      </c>
      <c r="BQ266" s="398">
        <f t="shared" si="418"/>
        <v>0</v>
      </c>
      <c r="BR266" s="398">
        <f t="shared" si="419"/>
        <v>0</v>
      </c>
      <c r="BS266" s="398">
        <f t="shared" si="420"/>
        <v>0</v>
      </c>
      <c r="BT266" s="398">
        <f t="shared" si="421"/>
        <v>0</v>
      </c>
      <c r="BU266" s="398">
        <f t="shared" si="422"/>
        <v>0</v>
      </c>
      <c r="BV266" s="398">
        <f t="shared" si="423"/>
        <v>0</v>
      </c>
      <c r="BW266" s="398">
        <f t="shared" si="424"/>
        <v>0</v>
      </c>
      <c r="BX266" s="398">
        <f t="shared" si="425"/>
        <v>0</v>
      </c>
      <c r="BY266" s="398">
        <f t="shared" si="426"/>
        <v>0</v>
      </c>
      <c r="BZ266" s="398">
        <f t="shared" si="427"/>
        <v>0</v>
      </c>
      <c r="CA266" s="398">
        <f t="shared" si="428"/>
        <v>0</v>
      </c>
      <c r="CB266" s="398">
        <f t="shared" si="429"/>
        <v>0</v>
      </c>
      <c r="CC266" s="398">
        <f t="shared" si="430"/>
        <v>0</v>
      </c>
      <c r="CD266" s="398">
        <f t="shared" si="431"/>
        <v>0</v>
      </c>
      <c r="CE266" s="398">
        <f t="shared" si="432"/>
        <v>0</v>
      </c>
      <c r="CF266" s="398">
        <f t="shared" si="433"/>
        <v>0</v>
      </c>
      <c r="CG266" s="398">
        <f t="shared" si="434"/>
        <v>0</v>
      </c>
      <c r="CH266" s="398">
        <f t="shared" si="435"/>
        <v>0</v>
      </c>
      <c r="CI266" s="398">
        <f t="shared" si="436"/>
        <v>0</v>
      </c>
      <c r="CJ266" s="399"/>
      <c r="CK266" s="400" t="s">
        <v>339</v>
      </c>
      <c r="CL266" s="399">
        <f t="shared" si="437"/>
        <v>0</v>
      </c>
      <c r="CM266" s="399">
        <f t="shared" si="438"/>
        <v>0</v>
      </c>
      <c r="CN266" s="399">
        <f t="shared" si="439"/>
        <v>0</v>
      </c>
      <c r="CO266" s="399">
        <f t="shared" si="440"/>
        <v>0</v>
      </c>
      <c r="CP266" s="399">
        <f t="shared" si="441"/>
        <v>0</v>
      </c>
      <c r="CQ266" s="399">
        <f t="shared" si="442"/>
        <v>0</v>
      </c>
      <c r="CR266" s="399">
        <f t="shared" si="443"/>
        <v>0</v>
      </c>
      <c r="CS266" s="399">
        <f t="shared" si="444"/>
        <v>0</v>
      </c>
      <c r="CT266" s="399">
        <f t="shared" si="445"/>
        <v>0</v>
      </c>
      <c r="CU266" s="399">
        <f t="shared" si="446"/>
        <v>0</v>
      </c>
      <c r="CV266" s="399">
        <f t="shared" si="447"/>
        <v>0</v>
      </c>
      <c r="CW266" s="399">
        <f t="shared" si="448"/>
        <v>0</v>
      </c>
      <c r="CX266" s="399">
        <f t="shared" si="449"/>
        <v>0</v>
      </c>
      <c r="CY266" s="399">
        <f t="shared" si="450"/>
        <v>0</v>
      </c>
      <c r="CZ266" s="399">
        <f t="shared" si="451"/>
        <v>0</v>
      </c>
      <c r="DA266" s="399">
        <f t="shared" si="452"/>
        <v>0</v>
      </c>
      <c r="DB266" s="399">
        <f t="shared" si="453"/>
        <v>0</v>
      </c>
      <c r="DC266" s="399">
        <f t="shared" si="454"/>
        <v>0</v>
      </c>
      <c r="DD266" s="399">
        <f t="shared" si="455"/>
        <v>0</v>
      </c>
      <c r="DE266" s="399">
        <f t="shared" si="460"/>
        <v>0</v>
      </c>
      <c r="DF266" s="399">
        <f t="shared" si="353"/>
        <v>0</v>
      </c>
      <c r="DG266" s="399">
        <f t="shared" si="456"/>
        <v>0</v>
      </c>
      <c r="DH266" s="399">
        <f t="shared" si="354"/>
        <v>0</v>
      </c>
      <c r="DI266" s="399">
        <f t="shared" si="355"/>
        <v>0</v>
      </c>
      <c r="DJ266" s="399">
        <f t="shared" si="457"/>
        <v>0</v>
      </c>
      <c r="DK266" s="399">
        <f t="shared" si="350"/>
        <v>0</v>
      </c>
      <c r="DL266" s="399">
        <f t="shared" si="351"/>
        <v>0</v>
      </c>
      <c r="DM266" s="399">
        <f t="shared" si="459"/>
        <v>0</v>
      </c>
      <c r="DN266" s="399">
        <f t="shared" si="352"/>
        <v>0</v>
      </c>
      <c r="DO266" s="399">
        <f t="shared" si="458"/>
        <v>0</v>
      </c>
      <c r="DP266" s="398"/>
      <c r="DQ266" s="399"/>
      <c r="DR266" s="399"/>
      <c r="DS266" s="399">
        <f t="shared" si="462"/>
        <v>0</v>
      </c>
      <c r="DT266" s="399">
        <f t="shared" si="357"/>
        <v>0</v>
      </c>
      <c r="DU266" s="399"/>
      <c r="DV266" s="411"/>
      <c r="DW266" s="645"/>
    </row>
    <row r="267" spans="1:127" ht="20.100000000000001" hidden="1" customHeight="1">
      <c r="A267" s="663">
        <f t="shared" si="461"/>
        <v>88</v>
      </c>
      <c r="B267" s="664" t="s">
        <v>380</v>
      </c>
      <c r="C267" s="385" t="s">
        <v>353</v>
      </c>
      <c r="D267" s="385" t="s">
        <v>218</v>
      </c>
      <c r="E267" s="385">
        <v>2004</v>
      </c>
      <c r="F267" s="386"/>
      <c r="G267" s="387">
        <f t="shared" si="358"/>
        <v>8</v>
      </c>
      <c r="H267" s="387">
        <f t="shared" si="359"/>
        <v>0</v>
      </c>
      <c r="I267" s="387">
        <f t="shared" si="360"/>
        <v>8</v>
      </c>
      <c r="J267" s="388">
        <f t="shared" si="361"/>
        <v>0</v>
      </c>
      <c r="K267" s="389">
        <f t="shared" si="362"/>
        <v>0</v>
      </c>
      <c r="L267" s="390">
        <f t="shared" si="363"/>
        <v>0.25</v>
      </c>
      <c r="M267" s="391" t="str">
        <f t="shared" si="364"/>
        <v>II</v>
      </c>
      <c r="N267" s="389">
        <f t="shared" si="365"/>
        <v>0</v>
      </c>
      <c r="O267" s="388">
        <f t="shared" si="366"/>
        <v>0</v>
      </c>
      <c r="P267" s="388">
        <f t="shared" si="367"/>
        <v>0</v>
      </c>
      <c r="Q267" s="392">
        <f t="shared" si="368"/>
        <v>0</v>
      </c>
      <c r="R267" s="393">
        <f t="shared" si="369"/>
        <v>0</v>
      </c>
      <c r="S267" s="393">
        <f t="shared" si="370"/>
        <v>0</v>
      </c>
      <c r="T267" s="392">
        <f t="shared" si="371"/>
        <v>0</v>
      </c>
      <c r="U267" s="393">
        <f t="shared" si="372"/>
        <v>0</v>
      </c>
      <c r="V267" s="393">
        <f t="shared" si="373"/>
        <v>0</v>
      </c>
      <c r="W267" s="392">
        <f t="shared" si="374"/>
        <v>0</v>
      </c>
      <c r="X267" s="393">
        <f t="shared" si="375"/>
        <v>0</v>
      </c>
      <c r="Y267" s="393">
        <f t="shared" si="376"/>
        <v>0</v>
      </c>
      <c r="Z267" s="392">
        <f t="shared" si="377"/>
        <v>0</v>
      </c>
      <c r="AA267" s="393">
        <f t="shared" si="378"/>
        <v>0</v>
      </c>
      <c r="AB267" s="393">
        <f t="shared" si="379"/>
        <v>0</v>
      </c>
      <c r="AC267" s="392">
        <f t="shared" si="380"/>
        <v>0</v>
      </c>
      <c r="AD267" s="393">
        <f t="shared" si="381"/>
        <v>0</v>
      </c>
      <c r="AE267" s="394">
        <f t="shared" si="8"/>
        <v>2011</v>
      </c>
      <c r="AF267" s="393">
        <f t="shared" si="382"/>
        <v>0</v>
      </c>
      <c r="AG267" s="392">
        <f t="shared" si="383"/>
        <v>0</v>
      </c>
      <c r="AH267" s="388">
        <f t="shared" si="384"/>
        <v>0</v>
      </c>
      <c r="AI267" s="395">
        <f t="shared" si="385"/>
        <v>0</v>
      </c>
      <c r="AJ267" s="396">
        <f t="shared" si="386"/>
        <v>0</v>
      </c>
      <c r="AK267" s="388">
        <f t="shared" si="387"/>
        <v>0</v>
      </c>
      <c r="AL267" s="397">
        <f t="shared" si="388"/>
        <v>1</v>
      </c>
      <c r="AM267" s="393">
        <f t="shared" si="389"/>
        <v>12</v>
      </c>
      <c r="AN267" s="393">
        <f t="shared" si="390"/>
        <v>12</v>
      </c>
      <c r="AO267" s="393">
        <f t="shared" si="391"/>
        <v>12</v>
      </c>
      <c r="AP267" s="393">
        <f t="shared" si="392"/>
        <v>12</v>
      </c>
      <c r="AQ267" s="393">
        <f t="shared" si="393"/>
        <v>12</v>
      </c>
      <c r="AR267" s="393">
        <f t="shared" si="394"/>
        <v>12</v>
      </c>
      <c r="AS267" s="393">
        <f t="shared" si="395"/>
        <v>12</v>
      </c>
      <c r="AT267" s="393">
        <f t="shared" si="396"/>
        <v>12</v>
      </c>
      <c r="AU267" s="393">
        <f t="shared" si="397"/>
        <v>12</v>
      </c>
      <c r="AV267" s="393">
        <f t="shared" si="398"/>
        <v>12</v>
      </c>
      <c r="AW267" s="393">
        <f t="shared" si="399"/>
        <v>12</v>
      </c>
      <c r="AX267" s="393">
        <f t="shared" si="400"/>
        <v>12</v>
      </c>
      <c r="AY267" s="393">
        <f t="shared" si="401"/>
        <v>12</v>
      </c>
      <c r="AZ267" s="393">
        <f t="shared" si="402"/>
        <v>12</v>
      </c>
      <c r="BA267" s="393">
        <f t="shared" si="403"/>
        <v>12</v>
      </c>
      <c r="BB267" s="393">
        <f t="shared" si="404"/>
        <v>12</v>
      </c>
      <c r="BC267" s="393">
        <f t="shared" si="405"/>
        <v>12</v>
      </c>
      <c r="BD267" s="393">
        <f t="shared" si="356"/>
        <v>12</v>
      </c>
      <c r="BE267" s="393">
        <f t="shared" si="406"/>
        <v>12</v>
      </c>
      <c r="BF267" s="393">
        <f t="shared" si="407"/>
        <v>12</v>
      </c>
      <c r="BG267" s="393">
        <f t="shared" si="408"/>
        <v>12</v>
      </c>
      <c r="BH267" s="398">
        <f t="shared" si="409"/>
        <v>0</v>
      </c>
      <c r="BI267" s="398">
        <f t="shared" si="410"/>
        <v>0</v>
      </c>
      <c r="BJ267" s="398">
        <f t="shared" si="411"/>
        <v>0</v>
      </c>
      <c r="BK267" s="398">
        <f t="shared" si="412"/>
        <v>0</v>
      </c>
      <c r="BL267" s="398">
        <f t="shared" si="413"/>
        <v>0</v>
      </c>
      <c r="BM267" s="387">
        <f t="shared" si="414"/>
        <v>0</v>
      </c>
      <c r="BN267" s="398">
        <f t="shared" si="415"/>
        <v>0</v>
      </c>
      <c r="BO267" s="398">
        <f t="shared" si="416"/>
        <v>0</v>
      </c>
      <c r="BP267" s="398">
        <f t="shared" si="417"/>
        <v>0</v>
      </c>
      <c r="BQ267" s="398">
        <f t="shared" si="418"/>
        <v>0</v>
      </c>
      <c r="BR267" s="398">
        <f t="shared" si="419"/>
        <v>0</v>
      </c>
      <c r="BS267" s="398">
        <f t="shared" si="420"/>
        <v>0</v>
      </c>
      <c r="BT267" s="398">
        <f t="shared" si="421"/>
        <v>0</v>
      </c>
      <c r="BU267" s="398">
        <f t="shared" si="422"/>
        <v>0</v>
      </c>
      <c r="BV267" s="398">
        <f t="shared" si="423"/>
        <v>0</v>
      </c>
      <c r="BW267" s="398">
        <f t="shared" si="424"/>
        <v>0</v>
      </c>
      <c r="BX267" s="398">
        <f t="shared" si="425"/>
        <v>0</v>
      </c>
      <c r="BY267" s="398">
        <f t="shared" si="426"/>
        <v>0</v>
      </c>
      <c r="BZ267" s="398">
        <f t="shared" si="427"/>
        <v>0</v>
      </c>
      <c r="CA267" s="398">
        <f t="shared" si="428"/>
        <v>0</v>
      </c>
      <c r="CB267" s="398">
        <f t="shared" si="429"/>
        <v>0</v>
      </c>
      <c r="CC267" s="398">
        <f t="shared" si="430"/>
        <v>0</v>
      </c>
      <c r="CD267" s="398">
        <f t="shared" si="431"/>
        <v>0</v>
      </c>
      <c r="CE267" s="398">
        <f t="shared" si="432"/>
        <v>0</v>
      </c>
      <c r="CF267" s="398">
        <f t="shared" si="433"/>
        <v>0</v>
      </c>
      <c r="CG267" s="398">
        <f t="shared" si="434"/>
        <v>0</v>
      </c>
      <c r="CH267" s="398">
        <f t="shared" si="435"/>
        <v>0</v>
      </c>
      <c r="CI267" s="398">
        <f t="shared" si="436"/>
        <v>0</v>
      </c>
      <c r="CJ267" s="399"/>
      <c r="CK267" s="400" t="s">
        <v>339</v>
      </c>
      <c r="CL267" s="399">
        <f t="shared" si="437"/>
        <v>0</v>
      </c>
      <c r="CM267" s="399">
        <f t="shared" si="438"/>
        <v>0</v>
      </c>
      <c r="CN267" s="399">
        <f t="shared" si="439"/>
        <v>0</v>
      </c>
      <c r="CO267" s="399">
        <f t="shared" si="440"/>
        <v>0</v>
      </c>
      <c r="CP267" s="399">
        <f t="shared" si="441"/>
        <v>0</v>
      </c>
      <c r="CQ267" s="399">
        <f t="shared" si="442"/>
        <v>0</v>
      </c>
      <c r="CR267" s="399">
        <f t="shared" si="443"/>
        <v>0</v>
      </c>
      <c r="CS267" s="399">
        <f t="shared" si="444"/>
        <v>0</v>
      </c>
      <c r="CT267" s="399">
        <f t="shared" si="445"/>
        <v>0</v>
      </c>
      <c r="CU267" s="399">
        <f t="shared" si="446"/>
        <v>0</v>
      </c>
      <c r="CV267" s="399">
        <f t="shared" si="447"/>
        <v>0</v>
      </c>
      <c r="CW267" s="399">
        <f t="shared" si="448"/>
        <v>0</v>
      </c>
      <c r="CX267" s="399">
        <f t="shared" si="449"/>
        <v>0</v>
      </c>
      <c r="CY267" s="399">
        <f t="shared" si="450"/>
        <v>0</v>
      </c>
      <c r="CZ267" s="399">
        <f t="shared" si="451"/>
        <v>0</v>
      </c>
      <c r="DA267" s="399">
        <f t="shared" si="452"/>
        <v>0</v>
      </c>
      <c r="DB267" s="399">
        <f t="shared" si="453"/>
        <v>0</v>
      </c>
      <c r="DC267" s="399">
        <f t="shared" si="454"/>
        <v>0</v>
      </c>
      <c r="DD267" s="399">
        <f t="shared" si="455"/>
        <v>0</v>
      </c>
      <c r="DE267" s="399">
        <f t="shared" si="460"/>
        <v>0</v>
      </c>
      <c r="DF267" s="399">
        <f t="shared" si="353"/>
        <v>0</v>
      </c>
      <c r="DG267" s="399">
        <f t="shared" si="456"/>
        <v>0</v>
      </c>
      <c r="DH267" s="399">
        <f t="shared" si="354"/>
        <v>0</v>
      </c>
      <c r="DI267" s="399">
        <f t="shared" si="355"/>
        <v>0</v>
      </c>
      <c r="DJ267" s="399">
        <f t="shared" si="457"/>
        <v>0</v>
      </c>
      <c r="DK267" s="399">
        <f t="shared" si="350"/>
        <v>0</v>
      </c>
      <c r="DL267" s="399">
        <f t="shared" si="351"/>
        <v>0</v>
      </c>
      <c r="DM267" s="399">
        <f t="shared" si="459"/>
        <v>0</v>
      </c>
      <c r="DN267" s="399">
        <f t="shared" si="352"/>
        <v>0</v>
      </c>
      <c r="DO267" s="399">
        <f t="shared" si="458"/>
        <v>0</v>
      </c>
      <c r="DP267" s="398"/>
      <c r="DQ267" s="399"/>
      <c r="DR267" s="399"/>
      <c r="DS267" s="399">
        <f t="shared" si="462"/>
        <v>0</v>
      </c>
      <c r="DT267" s="399">
        <f t="shared" si="357"/>
        <v>0</v>
      </c>
      <c r="DU267" s="399"/>
      <c r="DV267" s="411"/>
      <c r="DW267" s="645"/>
    </row>
    <row r="268" spans="1:127" ht="20.100000000000001" hidden="1" customHeight="1">
      <c r="A268" s="663">
        <f t="shared" si="461"/>
        <v>89</v>
      </c>
      <c r="B268" s="664" t="s">
        <v>380</v>
      </c>
      <c r="C268" s="385" t="s">
        <v>353</v>
      </c>
      <c r="D268" s="385" t="s">
        <v>218</v>
      </c>
      <c r="E268" s="385">
        <v>2004</v>
      </c>
      <c r="F268" s="386"/>
      <c r="G268" s="387">
        <f t="shared" si="358"/>
        <v>8</v>
      </c>
      <c r="H268" s="387">
        <f t="shared" si="359"/>
        <v>0</v>
      </c>
      <c r="I268" s="387">
        <f t="shared" si="360"/>
        <v>8</v>
      </c>
      <c r="J268" s="388">
        <f t="shared" si="361"/>
        <v>0</v>
      </c>
      <c r="K268" s="389">
        <f t="shared" si="362"/>
        <v>0</v>
      </c>
      <c r="L268" s="390">
        <f t="shared" si="363"/>
        <v>0.25</v>
      </c>
      <c r="M268" s="391" t="str">
        <f t="shared" si="364"/>
        <v>II</v>
      </c>
      <c r="N268" s="389">
        <f t="shared" si="365"/>
        <v>0</v>
      </c>
      <c r="O268" s="388">
        <f t="shared" si="366"/>
        <v>0</v>
      </c>
      <c r="P268" s="388">
        <f t="shared" si="367"/>
        <v>0</v>
      </c>
      <c r="Q268" s="392">
        <f t="shared" si="368"/>
        <v>0</v>
      </c>
      <c r="R268" s="393">
        <f t="shared" si="369"/>
        <v>0</v>
      </c>
      <c r="S268" s="393">
        <f t="shared" si="370"/>
        <v>0</v>
      </c>
      <c r="T268" s="392">
        <f t="shared" si="371"/>
        <v>0</v>
      </c>
      <c r="U268" s="393">
        <f t="shared" si="372"/>
        <v>0</v>
      </c>
      <c r="V268" s="393">
        <f t="shared" si="373"/>
        <v>0</v>
      </c>
      <c r="W268" s="392">
        <f t="shared" si="374"/>
        <v>0</v>
      </c>
      <c r="X268" s="393">
        <f t="shared" si="375"/>
        <v>0</v>
      </c>
      <c r="Y268" s="393">
        <f t="shared" si="376"/>
        <v>0</v>
      </c>
      <c r="Z268" s="392">
        <f t="shared" si="377"/>
        <v>0</v>
      </c>
      <c r="AA268" s="393">
        <f t="shared" si="378"/>
        <v>0</v>
      </c>
      <c r="AB268" s="393">
        <f t="shared" si="379"/>
        <v>0</v>
      </c>
      <c r="AC268" s="392">
        <f t="shared" si="380"/>
        <v>0</v>
      </c>
      <c r="AD268" s="393">
        <f t="shared" si="381"/>
        <v>0</v>
      </c>
      <c r="AE268" s="394">
        <f t="shared" si="8"/>
        <v>2011</v>
      </c>
      <c r="AF268" s="393">
        <f t="shared" si="382"/>
        <v>0</v>
      </c>
      <c r="AG268" s="392">
        <f t="shared" si="383"/>
        <v>0</v>
      </c>
      <c r="AH268" s="388">
        <f t="shared" si="384"/>
        <v>0</v>
      </c>
      <c r="AI268" s="395">
        <f t="shared" si="385"/>
        <v>0</v>
      </c>
      <c r="AJ268" s="396">
        <f t="shared" si="386"/>
        <v>0</v>
      </c>
      <c r="AK268" s="388">
        <f t="shared" si="387"/>
        <v>0</v>
      </c>
      <c r="AL268" s="397">
        <f t="shared" si="388"/>
        <v>1</v>
      </c>
      <c r="AM268" s="393">
        <f t="shared" si="389"/>
        <v>12</v>
      </c>
      <c r="AN268" s="393">
        <f t="shared" si="390"/>
        <v>12</v>
      </c>
      <c r="AO268" s="393">
        <f t="shared" si="391"/>
        <v>12</v>
      </c>
      <c r="AP268" s="393">
        <f t="shared" si="392"/>
        <v>12</v>
      </c>
      <c r="AQ268" s="393">
        <f t="shared" si="393"/>
        <v>12</v>
      </c>
      <c r="AR268" s="393">
        <f t="shared" si="394"/>
        <v>12</v>
      </c>
      <c r="AS268" s="393">
        <f t="shared" si="395"/>
        <v>12</v>
      </c>
      <c r="AT268" s="393">
        <f t="shared" si="396"/>
        <v>12</v>
      </c>
      <c r="AU268" s="393">
        <f t="shared" si="397"/>
        <v>12</v>
      </c>
      <c r="AV268" s="393">
        <f t="shared" si="398"/>
        <v>12</v>
      </c>
      <c r="AW268" s="393">
        <f t="shared" si="399"/>
        <v>12</v>
      </c>
      <c r="AX268" s="393">
        <f t="shared" si="400"/>
        <v>12</v>
      </c>
      <c r="AY268" s="393">
        <f t="shared" si="401"/>
        <v>12</v>
      </c>
      <c r="AZ268" s="393">
        <f t="shared" si="402"/>
        <v>12</v>
      </c>
      <c r="BA268" s="393">
        <f t="shared" si="403"/>
        <v>12</v>
      </c>
      <c r="BB268" s="393">
        <f t="shared" si="404"/>
        <v>12</v>
      </c>
      <c r="BC268" s="393">
        <f t="shared" si="405"/>
        <v>12</v>
      </c>
      <c r="BD268" s="393">
        <f t="shared" si="356"/>
        <v>12</v>
      </c>
      <c r="BE268" s="393">
        <f t="shared" si="406"/>
        <v>12</v>
      </c>
      <c r="BF268" s="393">
        <f t="shared" si="407"/>
        <v>12</v>
      </c>
      <c r="BG268" s="393">
        <f t="shared" si="408"/>
        <v>12</v>
      </c>
      <c r="BH268" s="398">
        <f t="shared" si="409"/>
        <v>0</v>
      </c>
      <c r="BI268" s="398">
        <f t="shared" si="410"/>
        <v>0</v>
      </c>
      <c r="BJ268" s="398">
        <f t="shared" si="411"/>
        <v>0</v>
      </c>
      <c r="BK268" s="398">
        <f t="shared" si="412"/>
        <v>0</v>
      </c>
      <c r="BL268" s="398">
        <f t="shared" si="413"/>
        <v>0</v>
      </c>
      <c r="BM268" s="387">
        <f t="shared" si="414"/>
        <v>0</v>
      </c>
      <c r="BN268" s="398">
        <f t="shared" si="415"/>
        <v>0</v>
      </c>
      <c r="BO268" s="398">
        <f t="shared" si="416"/>
        <v>0</v>
      </c>
      <c r="BP268" s="398">
        <f t="shared" si="417"/>
        <v>0</v>
      </c>
      <c r="BQ268" s="398">
        <f t="shared" si="418"/>
        <v>0</v>
      </c>
      <c r="BR268" s="398">
        <f t="shared" si="419"/>
        <v>0</v>
      </c>
      <c r="BS268" s="398">
        <f t="shared" si="420"/>
        <v>0</v>
      </c>
      <c r="BT268" s="398">
        <f t="shared" si="421"/>
        <v>0</v>
      </c>
      <c r="BU268" s="398">
        <f t="shared" si="422"/>
        <v>0</v>
      </c>
      <c r="BV268" s="398">
        <f t="shared" si="423"/>
        <v>0</v>
      </c>
      <c r="BW268" s="398">
        <f t="shared" si="424"/>
        <v>0</v>
      </c>
      <c r="BX268" s="398">
        <f t="shared" si="425"/>
        <v>0</v>
      </c>
      <c r="BY268" s="398">
        <f t="shared" si="426"/>
        <v>0</v>
      </c>
      <c r="BZ268" s="398">
        <f t="shared" si="427"/>
        <v>0</v>
      </c>
      <c r="CA268" s="398">
        <f t="shared" si="428"/>
        <v>0</v>
      </c>
      <c r="CB268" s="398">
        <f t="shared" si="429"/>
        <v>0</v>
      </c>
      <c r="CC268" s="398">
        <f t="shared" si="430"/>
        <v>0</v>
      </c>
      <c r="CD268" s="398">
        <f t="shared" si="431"/>
        <v>0</v>
      </c>
      <c r="CE268" s="398">
        <f t="shared" si="432"/>
        <v>0</v>
      </c>
      <c r="CF268" s="398">
        <f t="shared" si="433"/>
        <v>0</v>
      </c>
      <c r="CG268" s="398">
        <f t="shared" si="434"/>
        <v>0</v>
      </c>
      <c r="CH268" s="398">
        <f t="shared" si="435"/>
        <v>0</v>
      </c>
      <c r="CI268" s="398">
        <f t="shared" si="436"/>
        <v>0</v>
      </c>
      <c r="CJ268" s="399"/>
      <c r="CK268" s="400" t="s">
        <v>339</v>
      </c>
      <c r="CL268" s="399">
        <f t="shared" si="437"/>
        <v>0</v>
      </c>
      <c r="CM268" s="399">
        <f t="shared" si="438"/>
        <v>0</v>
      </c>
      <c r="CN268" s="399">
        <f t="shared" si="439"/>
        <v>0</v>
      </c>
      <c r="CO268" s="399">
        <f t="shared" si="440"/>
        <v>0</v>
      </c>
      <c r="CP268" s="399">
        <f t="shared" si="441"/>
        <v>0</v>
      </c>
      <c r="CQ268" s="399">
        <f t="shared" si="442"/>
        <v>0</v>
      </c>
      <c r="CR268" s="399">
        <f t="shared" si="443"/>
        <v>0</v>
      </c>
      <c r="CS268" s="399">
        <f t="shared" si="444"/>
        <v>0</v>
      </c>
      <c r="CT268" s="399">
        <f t="shared" si="445"/>
        <v>0</v>
      </c>
      <c r="CU268" s="399">
        <f t="shared" si="446"/>
        <v>0</v>
      </c>
      <c r="CV268" s="399">
        <f t="shared" si="447"/>
        <v>0</v>
      </c>
      <c r="CW268" s="399">
        <f t="shared" si="448"/>
        <v>0</v>
      </c>
      <c r="CX268" s="399">
        <f t="shared" si="449"/>
        <v>0</v>
      </c>
      <c r="CY268" s="399">
        <f t="shared" si="450"/>
        <v>0</v>
      </c>
      <c r="CZ268" s="399">
        <f t="shared" si="451"/>
        <v>0</v>
      </c>
      <c r="DA268" s="399">
        <f t="shared" si="452"/>
        <v>0</v>
      </c>
      <c r="DB268" s="399">
        <f t="shared" si="453"/>
        <v>0</v>
      </c>
      <c r="DC268" s="399">
        <f t="shared" si="454"/>
        <v>0</v>
      </c>
      <c r="DD268" s="399">
        <f t="shared" si="455"/>
        <v>0</v>
      </c>
      <c r="DE268" s="399">
        <f t="shared" si="460"/>
        <v>0</v>
      </c>
      <c r="DF268" s="399">
        <f t="shared" si="353"/>
        <v>0</v>
      </c>
      <c r="DG268" s="399">
        <f t="shared" si="456"/>
        <v>0</v>
      </c>
      <c r="DH268" s="399">
        <f t="shared" si="354"/>
        <v>0</v>
      </c>
      <c r="DI268" s="399">
        <f t="shared" si="355"/>
        <v>0</v>
      </c>
      <c r="DJ268" s="399">
        <f t="shared" si="457"/>
        <v>0</v>
      </c>
      <c r="DK268" s="399">
        <f t="shared" si="350"/>
        <v>0</v>
      </c>
      <c r="DL268" s="399">
        <f t="shared" si="351"/>
        <v>0</v>
      </c>
      <c r="DM268" s="399">
        <f t="shared" si="459"/>
        <v>0</v>
      </c>
      <c r="DN268" s="399">
        <f t="shared" si="352"/>
        <v>0</v>
      </c>
      <c r="DO268" s="399">
        <f t="shared" si="458"/>
        <v>0</v>
      </c>
      <c r="DP268" s="398"/>
      <c r="DQ268" s="399"/>
      <c r="DR268" s="399"/>
      <c r="DS268" s="399">
        <f t="shared" si="462"/>
        <v>0</v>
      </c>
      <c r="DT268" s="399">
        <f t="shared" si="357"/>
        <v>0</v>
      </c>
      <c r="DU268" s="399"/>
      <c r="DV268" s="411"/>
      <c r="DW268" s="645"/>
    </row>
    <row r="269" spans="1:127" ht="20.100000000000001" hidden="1" customHeight="1">
      <c r="A269" s="663">
        <f t="shared" si="461"/>
        <v>90</v>
      </c>
      <c r="B269" s="664" t="s">
        <v>380</v>
      </c>
      <c r="C269" s="385" t="s">
        <v>353</v>
      </c>
      <c r="D269" s="385" t="s">
        <v>218</v>
      </c>
      <c r="E269" s="385">
        <v>2004</v>
      </c>
      <c r="F269" s="386"/>
      <c r="G269" s="387">
        <f t="shared" si="358"/>
        <v>8</v>
      </c>
      <c r="H269" s="387">
        <f t="shared" si="359"/>
        <v>0</v>
      </c>
      <c r="I269" s="387">
        <f t="shared" si="360"/>
        <v>8</v>
      </c>
      <c r="J269" s="388">
        <f t="shared" si="361"/>
        <v>0</v>
      </c>
      <c r="K269" s="389">
        <f t="shared" si="362"/>
        <v>0</v>
      </c>
      <c r="L269" s="390">
        <f t="shared" si="363"/>
        <v>0.25</v>
      </c>
      <c r="M269" s="391" t="str">
        <f t="shared" si="364"/>
        <v>II</v>
      </c>
      <c r="N269" s="389">
        <f t="shared" si="365"/>
        <v>0</v>
      </c>
      <c r="O269" s="388">
        <f t="shared" si="366"/>
        <v>0</v>
      </c>
      <c r="P269" s="388">
        <f t="shared" si="367"/>
        <v>0</v>
      </c>
      <c r="Q269" s="392">
        <f t="shared" si="368"/>
        <v>0</v>
      </c>
      <c r="R269" s="393">
        <f t="shared" si="369"/>
        <v>0</v>
      </c>
      <c r="S269" s="393">
        <f t="shared" si="370"/>
        <v>0</v>
      </c>
      <c r="T269" s="392">
        <f t="shared" si="371"/>
        <v>0</v>
      </c>
      <c r="U269" s="393">
        <f t="shared" si="372"/>
        <v>0</v>
      </c>
      <c r="V269" s="393">
        <f t="shared" si="373"/>
        <v>0</v>
      </c>
      <c r="W269" s="392">
        <f t="shared" si="374"/>
        <v>0</v>
      </c>
      <c r="X269" s="393">
        <f t="shared" si="375"/>
        <v>0</v>
      </c>
      <c r="Y269" s="393">
        <f t="shared" si="376"/>
        <v>0</v>
      </c>
      <c r="Z269" s="392">
        <f t="shared" si="377"/>
        <v>0</v>
      </c>
      <c r="AA269" s="393">
        <f t="shared" si="378"/>
        <v>0</v>
      </c>
      <c r="AB269" s="393">
        <f t="shared" si="379"/>
        <v>0</v>
      </c>
      <c r="AC269" s="392">
        <f t="shared" si="380"/>
        <v>0</v>
      </c>
      <c r="AD269" s="393">
        <f t="shared" si="381"/>
        <v>0</v>
      </c>
      <c r="AE269" s="394">
        <f t="shared" si="8"/>
        <v>2011</v>
      </c>
      <c r="AF269" s="393">
        <f t="shared" si="382"/>
        <v>0</v>
      </c>
      <c r="AG269" s="392">
        <f t="shared" si="383"/>
        <v>0</v>
      </c>
      <c r="AH269" s="388">
        <f t="shared" si="384"/>
        <v>0</v>
      </c>
      <c r="AI269" s="395">
        <f t="shared" si="385"/>
        <v>0</v>
      </c>
      <c r="AJ269" s="396">
        <f t="shared" si="386"/>
        <v>0</v>
      </c>
      <c r="AK269" s="388">
        <f t="shared" si="387"/>
        <v>0</v>
      </c>
      <c r="AL269" s="397">
        <f t="shared" si="388"/>
        <v>1</v>
      </c>
      <c r="AM269" s="393">
        <f t="shared" si="389"/>
        <v>12</v>
      </c>
      <c r="AN269" s="393">
        <f t="shared" si="390"/>
        <v>12</v>
      </c>
      <c r="AO269" s="393">
        <f t="shared" si="391"/>
        <v>12</v>
      </c>
      <c r="AP269" s="393">
        <f t="shared" si="392"/>
        <v>12</v>
      </c>
      <c r="AQ269" s="393">
        <f t="shared" si="393"/>
        <v>12</v>
      </c>
      <c r="AR269" s="393">
        <f t="shared" si="394"/>
        <v>12</v>
      </c>
      <c r="AS269" s="393">
        <f t="shared" si="395"/>
        <v>12</v>
      </c>
      <c r="AT269" s="393">
        <f t="shared" si="396"/>
        <v>12</v>
      </c>
      <c r="AU269" s="393">
        <f t="shared" si="397"/>
        <v>12</v>
      </c>
      <c r="AV269" s="393">
        <f t="shared" si="398"/>
        <v>12</v>
      </c>
      <c r="AW269" s="393">
        <f t="shared" si="399"/>
        <v>12</v>
      </c>
      <c r="AX269" s="393">
        <f t="shared" si="400"/>
        <v>12</v>
      </c>
      <c r="AY269" s="393">
        <f t="shared" si="401"/>
        <v>12</v>
      </c>
      <c r="AZ269" s="393">
        <f t="shared" si="402"/>
        <v>12</v>
      </c>
      <c r="BA269" s="393">
        <f t="shared" si="403"/>
        <v>12</v>
      </c>
      <c r="BB269" s="393">
        <f t="shared" si="404"/>
        <v>12</v>
      </c>
      <c r="BC269" s="393">
        <f t="shared" si="405"/>
        <v>12</v>
      </c>
      <c r="BD269" s="393">
        <f t="shared" si="356"/>
        <v>12</v>
      </c>
      <c r="BE269" s="393">
        <f t="shared" si="406"/>
        <v>12</v>
      </c>
      <c r="BF269" s="393">
        <f t="shared" si="407"/>
        <v>12</v>
      </c>
      <c r="BG269" s="393">
        <f t="shared" si="408"/>
        <v>12</v>
      </c>
      <c r="BH269" s="398">
        <f t="shared" si="409"/>
        <v>0</v>
      </c>
      <c r="BI269" s="398">
        <f t="shared" si="410"/>
        <v>0</v>
      </c>
      <c r="BJ269" s="398">
        <f t="shared" si="411"/>
        <v>0</v>
      </c>
      <c r="BK269" s="398">
        <f t="shared" si="412"/>
        <v>0</v>
      </c>
      <c r="BL269" s="398">
        <f t="shared" si="413"/>
        <v>0</v>
      </c>
      <c r="BM269" s="387">
        <f t="shared" si="414"/>
        <v>0</v>
      </c>
      <c r="BN269" s="398">
        <f t="shared" si="415"/>
        <v>0</v>
      </c>
      <c r="BO269" s="398">
        <f t="shared" si="416"/>
        <v>0</v>
      </c>
      <c r="BP269" s="398">
        <f t="shared" si="417"/>
        <v>0</v>
      </c>
      <c r="BQ269" s="398">
        <f t="shared" si="418"/>
        <v>0</v>
      </c>
      <c r="BR269" s="398">
        <f t="shared" si="419"/>
        <v>0</v>
      </c>
      <c r="BS269" s="398">
        <f t="shared" si="420"/>
        <v>0</v>
      </c>
      <c r="BT269" s="398">
        <f t="shared" si="421"/>
        <v>0</v>
      </c>
      <c r="BU269" s="398">
        <f t="shared" si="422"/>
        <v>0</v>
      </c>
      <c r="BV269" s="398">
        <f t="shared" si="423"/>
        <v>0</v>
      </c>
      <c r="BW269" s="398">
        <f t="shared" si="424"/>
        <v>0</v>
      </c>
      <c r="BX269" s="398">
        <f t="shared" si="425"/>
        <v>0</v>
      </c>
      <c r="BY269" s="398">
        <f t="shared" si="426"/>
        <v>0</v>
      </c>
      <c r="BZ269" s="398">
        <f t="shared" si="427"/>
        <v>0</v>
      </c>
      <c r="CA269" s="398">
        <f t="shared" si="428"/>
        <v>0</v>
      </c>
      <c r="CB269" s="398">
        <f t="shared" si="429"/>
        <v>0</v>
      </c>
      <c r="CC269" s="398">
        <f t="shared" si="430"/>
        <v>0</v>
      </c>
      <c r="CD269" s="398">
        <f t="shared" si="431"/>
        <v>0</v>
      </c>
      <c r="CE269" s="398">
        <f t="shared" si="432"/>
        <v>0</v>
      </c>
      <c r="CF269" s="398">
        <f t="shared" si="433"/>
        <v>0</v>
      </c>
      <c r="CG269" s="398">
        <f t="shared" si="434"/>
        <v>0</v>
      </c>
      <c r="CH269" s="398">
        <f t="shared" si="435"/>
        <v>0</v>
      </c>
      <c r="CI269" s="398">
        <f t="shared" si="436"/>
        <v>0</v>
      </c>
      <c r="CJ269" s="399"/>
      <c r="CK269" s="400" t="s">
        <v>339</v>
      </c>
      <c r="CL269" s="399">
        <f t="shared" si="437"/>
        <v>0</v>
      </c>
      <c r="CM269" s="399">
        <f t="shared" si="438"/>
        <v>0</v>
      </c>
      <c r="CN269" s="399">
        <f t="shared" si="439"/>
        <v>0</v>
      </c>
      <c r="CO269" s="399">
        <f t="shared" si="440"/>
        <v>0</v>
      </c>
      <c r="CP269" s="399">
        <f t="shared" si="441"/>
        <v>0</v>
      </c>
      <c r="CQ269" s="399">
        <f t="shared" si="442"/>
        <v>0</v>
      </c>
      <c r="CR269" s="399">
        <f t="shared" si="443"/>
        <v>0</v>
      </c>
      <c r="CS269" s="399">
        <f t="shared" si="444"/>
        <v>0</v>
      </c>
      <c r="CT269" s="399">
        <f t="shared" si="445"/>
        <v>0</v>
      </c>
      <c r="CU269" s="399">
        <f t="shared" si="446"/>
        <v>0</v>
      </c>
      <c r="CV269" s="399">
        <f t="shared" si="447"/>
        <v>0</v>
      </c>
      <c r="CW269" s="399">
        <f t="shared" si="448"/>
        <v>0</v>
      </c>
      <c r="CX269" s="399">
        <f t="shared" si="449"/>
        <v>0</v>
      </c>
      <c r="CY269" s="399">
        <f t="shared" si="450"/>
        <v>0</v>
      </c>
      <c r="CZ269" s="399">
        <f t="shared" si="451"/>
        <v>0</v>
      </c>
      <c r="DA269" s="399">
        <f t="shared" si="452"/>
        <v>0</v>
      </c>
      <c r="DB269" s="399">
        <f t="shared" si="453"/>
        <v>0</v>
      </c>
      <c r="DC269" s="399">
        <f t="shared" si="454"/>
        <v>0</v>
      </c>
      <c r="DD269" s="399">
        <f t="shared" si="455"/>
        <v>0</v>
      </c>
      <c r="DE269" s="399">
        <f t="shared" si="460"/>
        <v>0</v>
      </c>
      <c r="DF269" s="399">
        <f t="shared" si="353"/>
        <v>0</v>
      </c>
      <c r="DG269" s="399">
        <f t="shared" si="456"/>
        <v>0</v>
      </c>
      <c r="DH269" s="399">
        <f t="shared" si="354"/>
        <v>0</v>
      </c>
      <c r="DI269" s="399">
        <f t="shared" si="355"/>
        <v>0</v>
      </c>
      <c r="DJ269" s="399">
        <f t="shared" si="457"/>
        <v>0</v>
      </c>
      <c r="DK269" s="399">
        <f t="shared" si="350"/>
        <v>0</v>
      </c>
      <c r="DL269" s="399">
        <f t="shared" si="351"/>
        <v>0</v>
      </c>
      <c r="DM269" s="399">
        <f t="shared" si="459"/>
        <v>0</v>
      </c>
      <c r="DN269" s="399">
        <f t="shared" si="352"/>
        <v>0</v>
      </c>
      <c r="DO269" s="399">
        <f t="shared" si="458"/>
        <v>0</v>
      </c>
      <c r="DP269" s="398"/>
      <c r="DQ269" s="399"/>
      <c r="DR269" s="399"/>
      <c r="DS269" s="399">
        <f t="shared" si="462"/>
        <v>0</v>
      </c>
      <c r="DT269" s="399">
        <f t="shared" si="357"/>
        <v>0</v>
      </c>
      <c r="DU269" s="399"/>
      <c r="DV269" s="411"/>
      <c r="DW269" s="645"/>
    </row>
    <row r="270" spans="1:127" ht="20.100000000000001" hidden="1" customHeight="1">
      <c r="A270" s="663">
        <f t="shared" si="461"/>
        <v>91</v>
      </c>
      <c r="B270" s="664" t="s">
        <v>380</v>
      </c>
      <c r="C270" s="385" t="s">
        <v>353</v>
      </c>
      <c r="D270" s="385" t="s">
        <v>218</v>
      </c>
      <c r="E270" s="385">
        <v>2004</v>
      </c>
      <c r="F270" s="386"/>
      <c r="G270" s="387">
        <f t="shared" si="358"/>
        <v>8</v>
      </c>
      <c r="H270" s="387">
        <f t="shared" si="359"/>
        <v>0</v>
      </c>
      <c r="I270" s="387">
        <f t="shared" si="360"/>
        <v>8</v>
      </c>
      <c r="J270" s="388">
        <f t="shared" si="361"/>
        <v>0</v>
      </c>
      <c r="K270" s="389">
        <f t="shared" si="362"/>
        <v>0</v>
      </c>
      <c r="L270" s="390">
        <f t="shared" si="363"/>
        <v>0.25</v>
      </c>
      <c r="M270" s="391" t="str">
        <f t="shared" si="364"/>
        <v>II</v>
      </c>
      <c r="N270" s="389">
        <f t="shared" si="365"/>
        <v>0</v>
      </c>
      <c r="O270" s="388">
        <f t="shared" si="366"/>
        <v>0</v>
      </c>
      <c r="P270" s="388">
        <f t="shared" si="367"/>
        <v>0</v>
      </c>
      <c r="Q270" s="392">
        <f t="shared" si="368"/>
        <v>0</v>
      </c>
      <c r="R270" s="393">
        <f t="shared" si="369"/>
        <v>0</v>
      </c>
      <c r="S270" s="393">
        <f t="shared" si="370"/>
        <v>0</v>
      </c>
      <c r="T270" s="392">
        <f t="shared" si="371"/>
        <v>0</v>
      </c>
      <c r="U270" s="393">
        <f t="shared" si="372"/>
        <v>0</v>
      </c>
      <c r="V270" s="393">
        <f t="shared" si="373"/>
        <v>0</v>
      </c>
      <c r="W270" s="392">
        <f t="shared" si="374"/>
        <v>0</v>
      </c>
      <c r="X270" s="393">
        <f t="shared" si="375"/>
        <v>0</v>
      </c>
      <c r="Y270" s="393">
        <f t="shared" si="376"/>
        <v>0</v>
      </c>
      <c r="Z270" s="392">
        <f t="shared" si="377"/>
        <v>0</v>
      </c>
      <c r="AA270" s="393">
        <f t="shared" si="378"/>
        <v>0</v>
      </c>
      <c r="AB270" s="393">
        <f t="shared" si="379"/>
        <v>0</v>
      </c>
      <c r="AC270" s="392">
        <f t="shared" si="380"/>
        <v>0</v>
      </c>
      <c r="AD270" s="393">
        <f t="shared" si="381"/>
        <v>0</v>
      </c>
      <c r="AE270" s="394">
        <f t="shared" si="8"/>
        <v>2011</v>
      </c>
      <c r="AF270" s="393">
        <f t="shared" si="382"/>
        <v>0</v>
      </c>
      <c r="AG270" s="392">
        <f t="shared" si="383"/>
        <v>0</v>
      </c>
      <c r="AH270" s="388">
        <f t="shared" si="384"/>
        <v>0</v>
      </c>
      <c r="AI270" s="395">
        <f t="shared" si="385"/>
        <v>0</v>
      </c>
      <c r="AJ270" s="396">
        <f t="shared" si="386"/>
        <v>0</v>
      </c>
      <c r="AK270" s="388">
        <f t="shared" si="387"/>
        <v>0</v>
      </c>
      <c r="AL270" s="397">
        <f t="shared" si="388"/>
        <v>1</v>
      </c>
      <c r="AM270" s="393">
        <f t="shared" si="389"/>
        <v>12</v>
      </c>
      <c r="AN270" s="393">
        <f t="shared" si="390"/>
        <v>12</v>
      </c>
      <c r="AO270" s="393">
        <f t="shared" si="391"/>
        <v>12</v>
      </c>
      <c r="AP270" s="393">
        <f t="shared" si="392"/>
        <v>12</v>
      </c>
      <c r="AQ270" s="393">
        <f t="shared" si="393"/>
        <v>12</v>
      </c>
      <c r="AR270" s="393">
        <f t="shared" si="394"/>
        <v>12</v>
      </c>
      <c r="AS270" s="393">
        <f t="shared" si="395"/>
        <v>12</v>
      </c>
      <c r="AT270" s="393">
        <f t="shared" si="396"/>
        <v>12</v>
      </c>
      <c r="AU270" s="393">
        <f t="shared" si="397"/>
        <v>12</v>
      </c>
      <c r="AV270" s="393">
        <f t="shared" si="398"/>
        <v>12</v>
      </c>
      <c r="AW270" s="393">
        <f t="shared" si="399"/>
        <v>12</v>
      </c>
      <c r="AX270" s="393">
        <f t="shared" si="400"/>
        <v>12</v>
      </c>
      <c r="AY270" s="393">
        <f t="shared" si="401"/>
        <v>12</v>
      </c>
      <c r="AZ270" s="393">
        <f t="shared" si="402"/>
        <v>12</v>
      </c>
      <c r="BA270" s="393">
        <f t="shared" si="403"/>
        <v>12</v>
      </c>
      <c r="BB270" s="393">
        <f t="shared" si="404"/>
        <v>12</v>
      </c>
      <c r="BC270" s="393">
        <f t="shared" si="405"/>
        <v>12</v>
      </c>
      <c r="BD270" s="393">
        <f t="shared" si="356"/>
        <v>12</v>
      </c>
      <c r="BE270" s="393">
        <f t="shared" si="406"/>
        <v>12</v>
      </c>
      <c r="BF270" s="393">
        <f t="shared" si="407"/>
        <v>12</v>
      </c>
      <c r="BG270" s="393">
        <f t="shared" si="408"/>
        <v>12</v>
      </c>
      <c r="BH270" s="398">
        <f t="shared" si="409"/>
        <v>0</v>
      </c>
      <c r="BI270" s="398">
        <f t="shared" si="410"/>
        <v>0</v>
      </c>
      <c r="BJ270" s="398">
        <f t="shared" si="411"/>
        <v>0</v>
      </c>
      <c r="BK270" s="398">
        <f t="shared" si="412"/>
        <v>0</v>
      </c>
      <c r="BL270" s="398">
        <f t="shared" si="413"/>
        <v>0</v>
      </c>
      <c r="BM270" s="387">
        <f t="shared" si="414"/>
        <v>0</v>
      </c>
      <c r="BN270" s="398">
        <f t="shared" si="415"/>
        <v>0</v>
      </c>
      <c r="BO270" s="398">
        <f t="shared" si="416"/>
        <v>0</v>
      </c>
      <c r="BP270" s="398">
        <f t="shared" si="417"/>
        <v>0</v>
      </c>
      <c r="BQ270" s="398">
        <f t="shared" si="418"/>
        <v>0</v>
      </c>
      <c r="BR270" s="398">
        <f t="shared" si="419"/>
        <v>0</v>
      </c>
      <c r="BS270" s="398">
        <f t="shared" si="420"/>
        <v>0</v>
      </c>
      <c r="BT270" s="398">
        <f t="shared" si="421"/>
        <v>0</v>
      </c>
      <c r="BU270" s="398">
        <f t="shared" si="422"/>
        <v>0</v>
      </c>
      <c r="BV270" s="398">
        <f t="shared" si="423"/>
        <v>0</v>
      </c>
      <c r="BW270" s="398">
        <f t="shared" si="424"/>
        <v>0</v>
      </c>
      <c r="BX270" s="398">
        <f t="shared" si="425"/>
        <v>0</v>
      </c>
      <c r="BY270" s="398">
        <f t="shared" si="426"/>
        <v>0</v>
      </c>
      <c r="BZ270" s="398">
        <f t="shared" si="427"/>
        <v>0</v>
      </c>
      <c r="CA270" s="398">
        <f t="shared" si="428"/>
        <v>0</v>
      </c>
      <c r="CB270" s="398">
        <f t="shared" si="429"/>
        <v>0</v>
      </c>
      <c r="CC270" s="398">
        <f t="shared" si="430"/>
        <v>0</v>
      </c>
      <c r="CD270" s="398">
        <f t="shared" si="431"/>
        <v>0</v>
      </c>
      <c r="CE270" s="398">
        <f t="shared" si="432"/>
        <v>0</v>
      </c>
      <c r="CF270" s="398">
        <f t="shared" si="433"/>
        <v>0</v>
      </c>
      <c r="CG270" s="398">
        <f t="shared" si="434"/>
        <v>0</v>
      </c>
      <c r="CH270" s="398">
        <f t="shared" si="435"/>
        <v>0</v>
      </c>
      <c r="CI270" s="398">
        <f t="shared" si="436"/>
        <v>0</v>
      </c>
      <c r="CJ270" s="399"/>
      <c r="CK270" s="400" t="s">
        <v>339</v>
      </c>
      <c r="CL270" s="399">
        <f t="shared" si="437"/>
        <v>0</v>
      </c>
      <c r="CM270" s="399">
        <f t="shared" si="438"/>
        <v>0</v>
      </c>
      <c r="CN270" s="399">
        <f t="shared" si="439"/>
        <v>0</v>
      </c>
      <c r="CO270" s="399">
        <f t="shared" si="440"/>
        <v>0</v>
      </c>
      <c r="CP270" s="399">
        <f t="shared" si="441"/>
        <v>0</v>
      </c>
      <c r="CQ270" s="399">
        <f t="shared" si="442"/>
        <v>0</v>
      </c>
      <c r="CR270" s="399">
        <f t="shared" si="443"/>
        <v>0</v>
      </c>
      <c r="CS270" s="399">
        <f t="shared" si="444"/>
        <v>0</v>
      </c>
      <c r="CT270" s="399">
        <f t="shared" si="445"/>
        <v>0</v>
      </c>
      <c r="CU270" s="399">
        <f t="shared" si="446"/>
        <v>0</v>
      </c>
      <c r="CV270" s="399">
        <f t="shared" si="447"/>
        <v>0</v>
      </c>
      <c r="CW270" s="399">
        <f t="shared" si="448"/>
        <v>0</v>
      </c>
      <c r="CX270" s="399">
        <f t="shared" si="449"/>
        <v>0</v>
      </c>
      <c r="CY270" s="399">
        <f t="shared" si="450"/>
        <v>0</v>
      </c>
      <c r="CZ270" s="399">
        <f t="shared" si="451"/>
        <v>0</v>
      </c>
      <c r="DA270" s="399">
        <f t="shared" si="452"/>
        <v>0</v>
      </c>
      <c r="DB270" s="399">
        <f t="shared" si="453"/>
        <v>0</v>
      </c>
      <c r="DC270" s="399">
        <f t="shared" si="454"/>
        <v>0</v>
      </c>
      <c r="DD270" s="399">
        <f t="shared" si="455"/>
        <v>0</v>
      </c>
      <c r="DE270" s="399">
        <f t="shared" si="460"/>
        <v>0</v>
      </c>
      <c r="DF270" s="399">
        <f t="shared" si="353"/>
        <v>0</v>
      </c>
      <c r="DG270" s="399">
        <f t="shared" si="456"/>
        <v>0</v>
      </c>
      <c r="DH270" s="399">
        <f t="shared" si="354"/>
        <v>0</v>
      </c>
      <c r="DI270" s="399">
        <f t="shared" si="355"/>
        <v>0</v>
      </c>
      <c r="DJ270" s="399">
        <f t="shared" si="457"/>
        <v>0</v>
      </c>
      <c r="DK270" s="399">
        <f t="shared" si="350"/>
        <v>0</v>
      </c>
      <c r="DL270" s="399">
        <f t="shared" si="351"/>
        <v>0</v>
      </c>
      <c r="DM270" s="399">
        <f t="shared" si="459"/>
        <v>0</v>
      </c>
      <c r="DN270" s="399">
        <f t="shared" si="352"/>
        <v>0</v>
      </c>
      <c r="DO270" s="399">
        <f t="shared" si="458"/>
        <v>0</v>
      </c>
      <c r="DP270" s="398"/>
      <c r="DQ270" s="399"/>
      <c r="DR270" s="399"/>
      <c r="DS270" s="399">
        <f t="shared" si="462"/>
        <v>0</v>
      </c>
      <c r="DT270" s="399">
        <f t="shared" si="357"/>
        <v>0</v>
      </c>
      <c r="DU270" s="399"/>
      <c r="DV270" s="411"/>
      <c r="DW270" s="645"/>
    </row>
    <row r="271" spans="1:127" ht="20.100000000000001" hidden="1" customHeight="1">
      <c r="A271" s="663">
        <f t="shared" si="461"/>
        <v>92</v>
      </c>
      <c r="B271" s="664" t="s">
        <v>380</v>
      </c>
      <c r="C271" s="385" t="s">
        <v>353</v>
      </c>
      <c r="D271" s="385" t="s">
        <v>218</v>
      </c>
      <c r="E271" s="385">
        <v>2004</v>
      </c>
      <c r="F271" s="386"/>
      <c r="G271" s="387">
        <f t="shared" si="358"/>
        <v>8</v>
      </c>
      <c r="H271" s="387">
        <f t="shared" si="359"/>
        <v>0</v>
      </c>
      <c r="I271" s="387">
        <f t="shared" si="360"/>
        <v>8</v>
      </c>
      <c r="J271" s="388">
        <f t="shared" si="361"/>
        <v>0</v>
      </c>
      <c r="K271" s="389">
        <f t="shared" si="362"/>
        <v>0</v>
      </c>
      <c r="L271" s="390">
        <f t="shared" si="363"/>
        <v>0.25</v>
      </c>
      <c r="M271" s="391" t="str">
        <f t="shared" si="364"/>
        <v>II</v>
      </c>
      <c r="N271" s="389">
        <f t="shared" si="365"/>
        <v>0</v>
      </c>
      <c r="O271" s="388">
        <f t="shared" si="366"/>
        <v>0</v>
      </c>
      <c r="P271" s="388">
        <f t="shared" si="367"/>
        <v>0</v>
      </c>
      <c r="Q271" s="392">
        <f t="shared" si="368"/>
        <v>0</v>
      </c>
      <c r="R271" s="393">
        <f t="shared" si="369"/>
        <v>0</v>
      </c>
      <c r="S271" s="393">
        <f t="shared" si="370"/>
        <v>0</v>
      </c>
      <c r="T271" s="392">
        <f t="shared" si="371"/>
        <v>0</v>
      </c>
      <c r="U271" s="393">
        <f t="shared" si="372"/>
        <v>0</v>
      </c>
      <c r="V271" s="393">
        <f t="shared" si="373"/>
        <v>0</v>
      </c>
      <c r="W271" s="392">
        <f t="shared" si="374"/>
        <v>0</v>
      </c>
      <c r="X271" s="393">
        <f t="shared" si="375"/>
        <v>0</v>
      </c>
      <c r="Y271" s="393">
        <f t="shared" si="376"/>
        <v>0</v>
      </c>
      <c r="Z271" s="392">
        <f t="shared" si="377"/>
        <v>0</v>
      </c>
      <c r="AA271" s="393">
        <f t="shared" si="378"/>
        <v>0</v>
      </c>
      <c r="AB271" s="393">
        <f t="shared" si="379"/>
        <v>0</v>
      </c>
      <c r="AC271" s="392">
        <f t="shared" si="380"/>
        <v>0</v>
      </c>
      <c r="AD271" s="393">
        <f t="shared" si="381"/>
        <v>0</v>
      </c>
      <c r="AE271" s="394">
        <f t="shared" si="8"/>
        <v>2011</v>
      </c>
      <c r="AF271" s="393">
        <f t="shared" si="382"/>
        <v>0</v>
      </c>
      <c r="AG271" s="392">
        <f t="shared" si="383"/>
        <v>0</v>
      </c>
      <c r="AH271" s="388">
        <f t="shared" si="384"/>
        <v>0</v>
      </c>
      <c r="AI271" s="395">
        <f t="shared" si="385"/>
        <v>0</v>
      </c>
      <c r="AJ271" s="396">
        <f t="shared" si="386"/>
        <v>0</v>
      </c>
      <c r="AK271" s="388">
        <f t="shared" si="387"/>
        <v>0</v>
      </c>
      <c r="AL271" s="397">
        <f t="shared" si="388"/>
        <v>1</v>
      </c>
      <c r="AM271" s="393">
        <f t="shared" si="389"/>
        <v>12</v>
      </c>
      <c r="AN271" s="393">
        <f t="shared" si="390"/>
        <v>12</v>
      </c>
      <c r="AO271" s="393">
        <f t="shared" si="391"/>
        <v>12</v>
      </c>
      <c r="AP271" s="393">
        <f t="shared" si="392"/>
        <v>12</v>
      </c>
      <c r="AQ271" s="393">
        <f t="shared" si="393"/>
        <v>12</v>
      </c>
      <c r="AR271" s="393">
        <f t="shared" si="394"/>
        <v>12</v>
      </c>
      <c r="AS271" s="393">
        <f t="shared" si="395"/>
        <v>12</v>
      </c>
      <c r="AT271" s="393">
        <f t="shared" si="396"/>
        <v>12</v>
      </c>
      <c r="AU271" s="393">
        <f t="shared" si="397"/>
        <v>12</v>
      </c>
      <c r="AV271" s="393">
        <f t="shared" si="398"/>
        <v>12</v>
      </c>
      <c r="AW271" s="393">
        <f t="shared" si="399"/>
        <v>12</v>
      </c>
      <c r="AX271" s="393">
        <f t="shared" si="400"/>
        <v>12</v>
      </c>
      <c r="AY271" s="393">
        <f t="shared" si="401"/>
        <v>12</v>
      </c>
      <c r="AZ271" s="393">
        <f t="shared" si="402"/>
        <v>12</v>
      </c>
      <c r="BA271" s="393">
        <f t="shared" si="403"/>
        <v>12</v>
      </c>
      <c r="BB271" s="393">
        <f t="shared" si="404"/>
        <v>12</v>
      </c>
      <c r="BC271" s="393">
        <f t="shared" si="405"/>
        <v>12</v>
      </c>
      <c r="BD271" s="393">
        <f t="shared" si="356"/>
        <v>12</v>
      </c>
      <c r="BE271" s="393">
        <f t="shared" si="406"/>
        <v>12</v>
      </c>
      <c r="BF271" s="393">
        <f t="shared" si="407"/>
        <v>12</v>
      </c>
      <c r="BG271" s="393">
        <f t="shared" si="408"/>
        <v>12</v>
      </c>
      <c r="BH271" s="398">
        <f t="shared" si="409"/>
        <v>0</v>
      </c>
      <c r="BI271" s="398">
        <f t="shared" si="410"/>
        <v>0</v>
      </c>
      <c r="BJ271" s="398">
        <f t="shared" si="411"/>
        <v>0</v>
      </c>
      <c r="BK271" s="398">
        <f t="shared" si="412"/>
        <v>0</v>
      </c>
      <c r="BL271" s="398">
        <f t="shared" si="413"/>
        <v>0</v>
      </c>
      <c r="BM271" s="387">
        <f t="shared" si="414"/>
        <v>0</v>
      </c>
      <c r="BN271" s="398">
        <f t="shared" si="415"/>
        <v>0</v>
      </c>
      <c r="BO271" s="398">
        <f t="shared" si="416"/>
        <v>0</v>
      </c>
      <c r="BP271" s="398">
        <f t="shared" si="417"/>
        <v>0</v>
      </c>
      <c r="BQ271" s="398">
        <f t="shared" si="418"/>
        <v>0</v>
      </c>
      <c r="BR271" s="398">
        <f t="shared" si="419"/>
        <v>0</v>
      </c>
      <c r="BS271" s="398">
        <f t="shared" si="420"/>
        <v>0</v>
      </c>
      <c r="BT271" s="398">
        <f t="shared" si="421"/>
        <v>0</v>
      </c>
      <c r="BU271" s="398">
        <f t="shared" si="422"/>
        <v>0</v>
      </c>
      <c r="BV271" s="398">
        <f t="shared" si="423"/>
        <v>0</v>
      </c>
      <c r="BW271" s="398">
        <f t="shared" si="424"/>
        <v>0</v>
      </c>
      <c r="BX271" s="398">
        <f t="shared" si="425"/>
        <v>0</v>
      </c>
      <c r="BY271" s="398">
        <f t="shared" si="426"/>
        <v>0</v>
      </c>
      <c r="BZ271" s="398">
        <f t="shared" si="427"/>
        <v>0</v>
      </c>
      <c r="CA271" s="398">
        <f t="shared" si="428"/>
        <v>0</v>
      </c>
      <c r="CB271" s="398">
        <f t="shared" si="429"/>
        <v>0</v>
      </c>
      <c r="CC271" s="398">
        <f t="shared" si="430"/>
        <v>0</v>
      </c>
      <c r="CD271" s="398">
        <f t="shared" si="431"/>
        <v>0</v>
      </c>
      <c r="CE271" s="398">
        <f t="shared" si="432"/>
        <v>0</v>
      </c>
      <c r="CF271" s="398">
        <f t="shared" si="433"/>
        <v>0</v>
      </c>
      <c r="CG271" s="398">
        <f t="shared" si="434"/>
        <v>0</v>
      </c>
      <c r="CH271" s="398">
        <f t="shared" si="435"/>
        <v>0</v>
      </c>
      <c r="CI271" s="398">
        <f t="shared" si="436"/>
        <v>0</v>
      </c>
      <c r="CJ271" s="399"/>
      <c r="CK271" s="400" t="s">
        <v>339</v>
      </c>
      <c r="CL271" s="399">
        <f t="shared" si="437"/>
        <v>0</v>
      </c>
      <c r="CM271" s="399">
        <f t="shared" si="438"/>
        <v>0</v>
      </c>
      <c r="CN271" s="399">
        <f t="shared" si="439"/>
        <v>0</v>
      </c>
      <c r="CO271" s="399">
        <f t="shared" si="440"/>
        <v>0</v>
      </c>
      <c r="CP271" s="399">
        <f t="shared" si="441"/>
        <v>0</v>
      </c>
      <c r="CQ271" s="399">
        <f t="shared" si="442"/>
        <v>0</v>
      </c>
      <c r="CR271" s="399">
        <f t="shared" si="443"/>
        <v>0</v>
      </c>
      <c r="CS271" s="399">
        <f t="shared" si="444"/>
        <v>0</v>
      </c>
      <c r="CT271" s="399">
        <f t="shared" si="445"/>
        <v>0</v>
      </c>
      <c r="CU271" s="399">
        <f t="shared" si="446"/>
        <v>0</v>
      </c>
      <c r="CV271" s="399">
        <f t="shared" si="447"/>
        <v>0</v>
      </c>
      <c r="CW271" s="399">
        <f t="shared" si="448"/>
        <v>0</v>
      </c>
      <c r="CX271" s="399">
        <f t="shared" si="449"/>
        <v>0</v>
      </c>
      <c r="CY271" s="399">
        <f t="shared" si="450"/>
        <v>0</v>
      </c>
      <c r="CZ271" s="399">
        <f t="shared" si="451"/>
        <v>0</v>
      </c>
      <c r="DA271" s="399">
        <f t="shared" si="452"/>
        <v>0</v>
      </c>
      <c r="DB271" s="399">
        <f t="shared" si="453"/>
        <v>0</v>
      </c>
      <c r="DC271" s="399">
        <f t="shared" si="454"/>
        <v>0</v>
      </c>
      <c r="DD271" s="399">
        <f t="shared" si="455"/>
        <v>0</v>
      </c>
      <c r="DE271" s="399">
        <f t="shared" si="460"/>
        <v>0</v>
      </c>
      <c r="DF271" s="399">
        <f t="shared" si="353"/>
        <v>0</v>
      </c>
      <c r="DG271" s="399">
        <f t="shared" si="456"/>
        <v>0</v>
      </c>
      <c r="DH271" s="399">
        <f t="shared" si="354"/>
        <v>0</v>
      </c>
      <c r="DI271" s="399">
        <f t="shared" si="355"/>
        <v>0</v>
      </c>
      <c r="DJ271" s="399">
        <f t="shared" si="457"/>
        <v>0</v>
      </c>
      <c r="DK271" s="399">
        <f t="shared" si="350"/>
        <v>0</v>
      </c>
      <c r="DL271" s="399">
        <f t="shared" si="351"/>
        <v>0</v>
      </c>
      <c r="DM271" s="399">
        <f t="shared" si="459"/>
        <v>0</v>
      </c>
      <c r="DN271" s="399">
        <f t="shared" si="352"/>
        <v>0</v>
      </c>
      <c r="DO271" s="399">
        <f t="shared" si="458"/>
        <v>0</v>
      </c>
      <c r="DP271" s="398"/>
      <c r="DQ271" s="399"/>
      <c r="DR271" s="399"/>
      <c r="DS271" s="399">
        <f t="shared" si="462"/>
        <v>0</v>
      </c>
      <c r="DT271" s="399">
        <f t="shared" si="357"/>
        <v>0</v>
      </c>
      <c r="DU271" s="399"/>
      <c r="DV271" s="411"/>
      <c r="DW271" s="645"/>
    </row>
    <row r="272" spans="1:127" ht="20.100000000000001" hidden="1" customHeight="1">
      <c r="A272" s="663">
        <f t="shared" si="461"/>
        <v>93</v>
      </c>
      <c r="B272" s="664" t="s">
        <v>380</v>
      </c>
      <c r="C272" s="385" t="s">
        <v>353</v>
      </c>
      <c r="D272" s="385" t="s">
        <v>218</v>
      </c>
      <c r="E272" s="385">
        <v>2004</v>
      </c>
      <c r="F272" s="386"/>
      <c r="G272" s="387">
        <f t="shared" si="358"/>
        <v>8</v>
      </c>
      <c r="H272" s="387">
        <f t="shared" si="359"/>
        <v>0</v>
      </c>
      <c r="I272" s="387">
        <f t="shared" si="360"/>
        <v>8</v>
      </c>
      <c r="J272" s="388">
        <f t="shared" si="361"/>
        <v>0</v>
      </c>
      <c r="K272" s="389">
        <f t="shared" si="362"/>
        <v>0</v>
      </c>
      <c r="L272" s="390">
        <f t="shared" si="363"/>
        <v>0.25</v>
      </c>
      <c r="M272" s="391" t="str">
        <f t="shared" si="364"/>
        <v>II</v>
      </c>
      <c r="N272" s="389">
        <f t="shared" si="365"/>
        <v>0</v>
      </c>
      <c r="O272" s="388">
        <f t="shared" si="366"/>
        <v>0</v>
      </c>
      <c r="P272" s="388">
        <f t="shared" si="367"/>
        <v>0</v>
      </c>
      <c r="Q272" s="392">
        <f t="shared" si="368"/>
        <v>0</v>
      </c>
      <c r="R272" s="393">
        <f t="shared" si="369"/>
        <v>0</v>
      </c>
      <c r="S272" s="393">
        <f t="shared" si="370"/>
        <v>0</v>
      </c>
      <c r="T272" s="392">
        <f t="shared" si="371"/>
        <v>0</v>
      </c>
      <c r="U272" s="393">
        <f t="shared" si="372"/>
        <v>0</v>
      </c>
      <c r="V272" s="393">
        <f t="shared" si="373"/>
        <v>0</v>
      </c>
      <c r="W272" s="392">
        <f t="shared" si="374"/>
        <v>0</v>
      </c>
      <c r="X272" s="393">
        <f t="shared" si="375"/>
        <v>0</v>
      </c>
      <c r="Y272" s="393">
        <f t="shared" si="376"/>
        <v>0</v>
      </c>
      <c r="Z272" s="392">
        <f t="shared" si="377"/>
        <v>0</v>
      </c>
      <c r="AA272" s="393">
        <f t="shared" si="378"/>
        <v>0</v>
      </c>
      <c r="AB272" s="393">
        <f t="shared" si="379"/>
        <v>0</v>
      </c>
      <c r="AC272" s="392">
        <f t="shared" si="380"/>
        <v>0</v>
      </c>
      <c r="AD272" s="393">
        <f t="shared" si="381"/>
        <v>0</v>
      </c>
      <c r="AE272" s="394">
        <f t="shared" si="8"/>
        <v>2011</v>
      </c>
      <c r="AF272" s="393">
        <f t="shared" si="382"/>
        <v>0</v>
      </c>
      <c r="AG272" s="392">
        <f t="shared" si="383"/>
        <v>0</v>
      </c>
      <c r="AH272" s="388">
        <f t="shared" si="384"/>
        <v>0</v>
      </c>
      <c r="AI272" s="395">
        <f t="shared" si="385"/>
        <v>0</v>
      </c>
      <c r="AJ272" s="396">
        <f t="shared" si="386"/>
        <v>0</v>
      </c>
      <c r="AK272" s="388">
        <f t="shared" si="387"/>
        <v>0</v>
      </c>
      <c r="AL272" s="397">
        <f t="shared" si="388"/>
        <v>1</v>
      </c>
      <c r="AM272" s="393">
        <f t="shared" si="389"/>
        <v>12</v>
      </c>
      <c r="AN272" s="393">
        <f t="shared" si="390"/>
        <v>12</v>
      </c>
      <c r="AO272" s="393">
        <f t="shared" si="391"/>
        <v>12</v>
      </c>
      <c r="AP272" s="393">
        <f t="shared" si="392"/>
        <v>12</v>
      </c>
      <c r="AQ272" s="393">
        <f t="shared" si="393"/>
        <v>12</v>
      </c>
      <c r="AR272" s="393">
        <f t="shared" si="394"/>
        <v>12</v>
      </c>
      <c r="AS272" s="393">
        <f t="shared" si="395"/>
        <v>12</v>
      </c>
      <c r="AT272" s="393">
        <f t="shared" si="396"/>
        <v>12</v>
      </c>
      <c r="AU272" s="393">
        <f t="shared" si="397"/>
        <v>12</v>
      </c>
      <c r="AV272" s="393">
        <f t="shared" si="398"/>
        <v>12</v>
      </c>
      <c r="AW272" s="393">
        <f t="shared" si="399"/>
        <v>12</v>
      </c>
      <c r="AX272" s="393">
        <f t="shared" si="400"/>
        <v>12</v>
      </c>
      <c r="AY272" s="393">
        <f t="shared" si="401"/>
        <v>12</v>
      </c>
      <c r="AZ272" s="393">
        <f t="shared" si="402"/>
        <v>12</v>
      </c>
      <c r="BA272" s="393">
        <f t="shared" si="403"/>
        <v>12</v>
      </c>
      <c r="BB272" s="393">
        <f t="shared" si="404"/>
        <v>12</v>
      </c>
      <c r="BC272" s="393">
        <f t="shared" si="405"/>
        <v>12</v>
      </c>
      <c r="BD272" s="393">
        <f t="shared" si="356"/>
        <v>12</v>
      </c>
      <c r="BE272" s="393">
        <f t="shared" si="406"/>
        <v>12</v>
      </c>
      <c r="BF272" s="393">
        <f t="shared" si="407"/>
        <v>12</v>
      </c>
      <c r="BG272" s="393">
        <f t="shared" si="408"/>
        <v>12</v>
      </c>
      <c r="BH272" s="398">
        <f t="shared" si="409"/>
        <v>0</v>
      </c>
      <c r="BI272" s="398">
        <f t="shared" si="410"/>
        <v>0</v>
      </c>
      <c r="BJ272" s="398">
        <f t="shared" si="411"/>
        <v>0</v>
      </c>
      <c r="BK272" s="398">
        <f t="shared" si="412"/>
        <v>0</v>
      </c>
      <c r="BL272" s="398">
        <f t="shared" si="413"/>
        <v>0</v>
      </c>
      <c r="BM272" s="387">
        <f t="shared" si="414"/>
        <v>0</v>
      </c>
      <c r="BN272" s="398">
        <f t="shared" si="415"/>
        <v>0</v>
      </c>
      <c r="BO272" s="398">
        <f t="shared" si="416"/>
        <v>0</v>
      </c>
      <c r="BP272" s="398">
        <f t="shared" si="417"/>
        <v>0</v>
      </c>
      <c r="BQ272" s="398">
        <f t="shared" si="418"/>
        <v>0</v>
      </c>
      <c r="BR272" s="398">
        <f t="shared" si="419"/>
        <v>0</v>
      </c>
      <c r="BS272" s="398">
        <f t="shared" si="420"/>
        <v>0</v>
      </c>
      <c r="BT272" s="398">
        <f t="shared" si="421"/>
        <v>0</v>
      </c>
      <c r="BU272" s="398">
        <f t="shared" si="422"/>
        <v>0</v>
      </c>
      <c r="BV272" s="398">
        <f t="shared" si="423"/>
        <v>0</v>
      </c>
      <c r="BW272" s="398">
        <f t="shared" si="424"/>
        <v>0</v>
      </c>
      <c r="BX272" s="398">
        <f t="shared" si="425"/>
        <v>0</v>
      </c>
      <c r="BY272" s="398">
        <f t="shared" si="426"/>
        <v>0</v>
      </c>
      <c r="BZ272" s="398">
        <f t="shared" si="427"/>
        <v>0</v>
      </c>
      <c r="CA272" s="398">
        <f t="shared" si="428"/>
        <v>0</v>
      </c>
      <c r="CB272" s="398">
        <f t="shared" si="429"/>
        <v>0</v>
      </c>
      <c r="CC272" s="398">
        <f t="shared" si="430"/>
        <v>0</v>
      </c>
      <c r="CD272" s="398">
        <f t="shared" si="431"/>
        <v>0</v>
      </c>
      <c r="CE272" s="398">
        <f t="shared" si="432"/>
        <v>0</v>
      </c>
      <c r="CF272" s="398">
        <f t="shared" si="433"/>
        <v>0</v>
      </c>
      <c r="CG272" s="398">
        <f t="shared" si="434"/>
        <v>0</v>
      </c>
      <c r="CH272" s="398">
        <f t="shared" si="435"/>
        <v>0</v>
      </c>
      <c r="CI272" s="398">
        <f t="shared" si="436"/>
        <v>0</v>
      </c>
      <c r="CJ272" s="399"/>
      <c r="CK272" s="400" t="s">
        <v>339</v>
      </c>
      <c r="CL272" s="399">
        <f t="shared" si="437"/>
        <v>0</v>
      </c>
      <c r="CM272" s="399">
        <f t="shared" si="438"/>
        <v>0</v>
      </c>
      <c r="CN272" s="399">
        <f t="shared" si="439"/>
        <v>0</v>
      </c>
      <c r="CO272" s="399">
        <f t="shared" si="440"/>
        <v>0</v>
      </c>
      <c r="CP272" s="399">
        <f t="shared" si="441"/>
        <v>0</v>
      </c>
      <c r="CQ272" s="399">
        <f t="shared" si="442"/>
        <v>0</v>
      </c>
      <c r="CR272" s="399">
        <f t="shared" si="443"/>
        <v>0</v>
      </c>
      <c r="CS272" s="399">
        <f t="shared" si="444"/>
        <v>0</v>
      </c>
      <c r="CT272" s="399">
        <f t="shared" si="445"/>
        <v>0</v>
      </c>
      <c r="CU272" s="399">
        <f t="shared" si="446"/>
        <v>0</v>
      </c>
      <c r="CV272" s="399">
        <f t="shared" si="447"/>
        <v>0</v>
      </c>
      <c r="CW272" s="399">
        <f t="shared" si="448"/>
        <v>0</v>
      </c>
      <c r="CX272" s="399">
        <f t="shared" si="449"/>
        <v>0</v>
      </c>
      <c r="CY272" s="399">
        <f t="shared" si="450"/>
        <v>0</v>
      </c>
      <c r="CZ272" s="399">
        <f t="shared" si="451"/>
        <v>0</v>
      </c>
      <c r="DA272" s="399">
        <f t="shared" si="452"/>
        <v>0</v>
      </c>
      <c r="DB272" s="399">
        <f t="shared" si="453"/>
        <v>0</v>
      </c>
      <c r="DC272" s="399">
        <f t="shared" si="454"/>
        <v>0</v>
      </c>
      <c r="DD272" s="399">
        <f t="shared" si="455"/>
        <v>0</v>
      </c>
      <c r="DE272" s="399">
        <f t="shared" si="460"/>
        <v>0</v>
      </c>
      <c r="DF272" s="399">
        <f t="shared" si="353"/>
        <v>0</v>
      </c>
      <c r="DG272" s="399">
        <f t="shared" si="456"/>
        <v>0</v>
      </c>
      <c r="DH272" s="399">
        <f t="shared" si="354"/>
        <v>0</v>
      </c>
      <c r="DI272" s="399">
        <f t="shared" si="355"/>
        <v>0</v>
      </c>
      <c r="DJ272" s="399">
        <f t="shared" si="457"/>
        <v>0</v>
      </c>
      <c r="DK272" s="399">
        <f t="shared" si="350"/>
        <v>0</v>
      </c>
      <c r="DL272" s="399">
        <f t="shared" si="351"/>
        <v>0</v>
      </c>
      <c r="DM272" s="399">
        <f t="shared" si="459"/>
        <v>0</v>
      </c>
      <c r="DN272" s="399">
        <f t="shared" si="352"/>
        <v>0</v>
      </c>
      <c r="DO272" s="399">
        <f t="shared" si="458"/>
        <v>0</v>
      </c>
      <c r="DP272" s="398"/>
      <c r="DQ272" s="399"/>
      <c r="DR272" s="399"/>
      <c r="DS272" s="399">
        <f t="shared" si="462"/>
        <v>0</v>
      </c>
      <c r="DT272" s="399">
        <f t="shared" si="357"/>
        <v>0</v>
      </c>
      <c r="DU272" s="399"/>
      <c r="DV272" s="411"/>
      <c r="DW272" s="645"/>
    </row>
    <row r="273" spans="1:127" ht="20.100000000000001" hidden="1" customHeight="1">
      <c r="A273" s="663">
        <f t="shared" si="461"/>
        <v>94</v>
      </c>
      <c r="B273" s="664" t="s">
        <v>380</v>
      </c>
      <c r="C273" s="385" t="s">
        <v>353</v>
      </c>
      <c r="D273" s="385" t="s">
        <v>218</v>
      </c>
      <c r="E273" s="385">
        <v>2004</v>
      </c>
      <c r="F273" s="386"/>
      <c r="G273" s="387">
        <f t="shared" si="358"/>
        <v>8</v>
      </c>
      <c r="H273" s="387">
        <f t="shared" si="359"/>
        <v>0</v>
      </c>
      <c r="I273" s="387">
        <f t="shared" si="360"/>
        <v>8</v>
      </c>
      <c r="J273" s="388">
        <f t="shared" si="361"/>
        <v>0</v>
      </c>
      <c r="K273" s="389">
        <f t="shared" si="362"/>
        <v>0</v>
      </c>
      <c r="L273" s="390">
        <f t="shared" si="363"/>
        <v>0.25</v>
      </c>
      <c r="M273" s="391" t="str">
        <f t="shared" si="364"/>
        <v>II</v>
      </c>
      <c r="N273" s="389">
        <f t="shared" si="365"/>
        <v>0</v>
      </c>
      <c r="O273" s="388">
        <f t="shared" si="366"/>
        <v>0</v>
      </c>
      <c r="P273" s="388">
        <f t="shared" si="367"/>
        <v>0</v>
      </c>
      <c r="Q273" s="392">
        <f t="shared" si="368"/>
        <v>0</v>
      </c>
      <c r="R273" s="393">
        <f t="shared" si="369"/>
        <v>0</v>
      </c>
      <c r="S273" s="393">
        <f t="shared" si="370"/>
        <v>0</v>
      </c>
      <c r="T273" s="392">
        <f t="shared" si="371"/>
        <v>0</v>
      </c>
      <c r="U273" s="393">
        <f t="shared" si="372"/>
        <v>0</v>
      </c>
      <c r="V273" s="393">
        <f t="shared" si="373"/>
        <v>0</v>
      </c>
      <c r="W273" s="392">
        <f t="shared" si="374"/>
        <v>0</v>
      </c>
      <c r="X273" s="393">
        <f t="shared" si="375"/>
        <v>0</v>
      </c>
      <c r="Y273" s="393">
        <f t="shared" si="376"/>
        <v>0</v>
      </c>
      <c r="Z273" s="392">
        <f t="shared" si="377"/>
        <v>0</v>
      </c>
      <c r="AA273" s="393">
        <f t="shared" si="378"/>
        <v>0</v>
      </c>
      <c r="AB273" s="393">
        <f t="shared" si="379"/>
        <v>0</v>
      </c>
      <c r="AC273" s="392">
        <f t="shared" si="380"/>
        <v>0</v>
      </c>
      <c r="AD273" s="393">
        <f t="shared" si="381"/>
        <v>0</v>
      </c>
      <c r="AE273" s="394">
        <f t="shared" si="8"/>
        <v>2011</v>
      </c>
      <c r="AF273" s="393">
        <f t="shared" si="382"/>
        <v>0</v>
      </c>
      <c r="AG273" s="392">
        <f t="shared" si="383"/>
        <v>0</v>
      </c>
      <c r="AH273" s="388">
        <f t="shared" si="384"/>
        <v>0</v>
      </c>
      <c r="AI273" s="395">
        <f t="shared" si="385"/>
        <v>0</v>
      </c>
      <c r="AJ273" s="396">
        <f t="shared" si="386"/>
        <v>0</v>
      </c>
      <c r="AK273" s="388">
        <f t="shared" si="387"/>
        <v>0</v>
      </c>
      <c r="AL273" s="397">
        <f t="shared" si="388"/>
        <v>1</v>
      </c>
      <c r="AM273" s="393">
        <f t="shared" si="389"/>
        <v>12</v>
      </c>
      <c r="AN273" s="393">
        <f t="shared" si="390"/>
        <v>12</v>
      </c>
      <c r="AO273" s="393">
        <f t="shared" si="391"/>
        <v>12</v>
      </c>
      <c r="AP273" s="393">
        <f t="shared" si="392"/>
        <v>12</v>
      </c>
      <c r="AQ273" s="393">
        <f t="shared" si="393"/>
        <v>12</v>
      </c>
      <c r="AR273" s="393">
        <f t="shared" si="394"/>
        <v>12</v>
      </c>
      <c r="AS273" s="393">
        <f t="shared" si="395"/>
        <v>12</v>
      </c>
      <c r="AT273" s="393">
        <f t="shared" si="396"/>
        <v>12</v>
      </c>
      <c r="AU273" s="393">
        <f t="shared" si="397"/>
        <v>12</v>
      </c>
      <c r="AV273" s="393">
        <f t="shared" si="398"/>
        <v>12</v>
      </c>
      <c r="AW273" s="393">
        <f t="shared" si="399"/>
        <v>12</v>
      </c>
      <c r="AX273" s="393">
        <f t="shared" si="400"/>
        <v>12</v>
      </c>
      <c r="AY273" s="393">
        <f t="shared" si="401"/>
        <v>12</v>
      </c>
      <c r="AZ273" s="393">
        <f t="shared" si="402"/>
        <v>12</v>
      </c>
      <c r="BA273" s="393">
        <f t="shared" si="403"/>
        <v>12</v>
      </c>
      <c r="BB273" s="393">
        <f t="shared" si="404"/>
        <v>12</v>
      </c>
      <c r="BC273" s="393">
        <f t="shared" si="405"/>
        <v>12</v>
      </c>
      <c r="BD273" s="393">
        <f t="shared" si="356"/>
        <v>12</v>
      </c>
      <c r="BE273" s="393">
        <f t="shared" si="406"/>
        <v>12</v>
      </c>
      <c r="BF273" s="393">
        <f t="shared" si="407"/>
        <v>12</v>
      </c>
      <c r="BG273" s="393">
        <f t="shared" si="408"/>
        <v>12</v>
      </c>
      <c r="BH273" s="398">
        <f t="shared" si="409"/>
        <v>0</v>
      </c>
      <c r="BI273" s="398">
        <f t="shared" si="410"/>
        <v>0</v>
      </c>
      <c r="BJ273" s="398">
        <f t="shared" si="411"/>
        <v>0</v>
      </c>
      <c r="BK273" s="398">
        <f t="shared" si="412"/>
        <v>0</v>
      </c>
      <c r="BL273" s="398">
        <f t="shared" si="413"/>
        <v>0</v>
      </c>
      <c r="BM273" s="387">
        <f t="shared" si="414"/>
        <v>0</v>
      </c>
      <c r="BN273" s="398">
        <f t="shared" si="415"/>
        <v>0</v>
      </c>
      <c r="BO273" s="398">
        <f t="shared" si="416"/>
        <v>0</v>
      </c>
      <c r="BP273" s="398">
        <f t="shared" si="417"/>
        <v>0</v>
      </c>
      <c r="BQ273" s="398">
        <f t="shared" si="418"/>
        <v>0</v>
      </c>
      <c r="BR273" s="398">
        <f t="shared" si="419"/>
        <v>0</v>
      </c>
      <c r="BS273" s="398">
        <f t="shared" si="420"/>
        <v>0</v>
      </c>
      <c r="BT273" s="398">
        <f t="shared" si="421"/>
        <v>0</v>
      </c>
      <c r="BU273" s="398">
        <f t="shared" si="422"/>
        <v>0</v>
      </c>
      <c r="BV273" s="398">
        <f t="shared" si="423"/>
        <v>0</v>
      </c>
      <c r="BW273" s="398">
        <f t="shared" si="424"/>
        <v>0</v>
      </c>
      <c r="BX273" s="398">
        <f t="shared" si="425"/>
        <v>0</v>
      </c>
      <c r="BY273" s="398">
        <f t="shared" si="426"/>
        <v>0</v>
      </c>
      <c r="BZ273" s="398">
        <f t="shared" si="427"/>
        <v>0</v>
      </c>
      <c r="CA273" s="398">
        <f t="shared" si="428"/>
        <v>0</v>
      </c>
      <c r="CB273" s="398">
        <f t="shared" si="429"/>
        <v>0</v>
      </c>
      <c r="CC273" s="398">
        <f t="shared" si="430"/>
        <v>0</v>
      </c>
      <c r="CD273" s="398">
        <f t="shared" si="431"/>
        <v>0</v>
      </c>
      <c r="CE273" s="398">
        <f t="shared" si="432"/>
        <v>0</v>
      </c>
      <c r="CF273" s="398">
        <f t="shared" si="433"/>
        <v>0</v>
      </c>
      <c r="CG273" s="398">
        <f t="shared" si="434"/>
        <v>0</v>
      </c>
      <c r="CH273" s="398">
        <f t="shared" si="435"/>
        <v>0</v>
      </c>
      <c r="CI273" s="398">
        <f t="shared" si="436"/>
        <v>0</v>
      </c>
      <c r="CJ273" s="399"/>
      <c r="CK273" s="400" t="s">
        <v>339</v>
      </c>
      <c r="CL273" s="399">
        <f t="shared" si="437"/>
        <v>0</v>
      </c>
      <c r="CM273" s="399">
        <f t="shared" si="438"/>
        <v>0</v>
      </c>
      <c r="CN273" s="399">
        <f t="shared" si="439"/>
        <v>0</v>
      </c>
      <c r="CO273" s="399">
        <f t="shared" si="440"/>
        <v>0</v>
      </c>
      <c r="CP273" s="399">
        <f t="shared" si="441"/>
        <v>0</v>
      </c>
      <c r="CQ273" s="399">
        <f t="shared" si="442"/>
        <v>0</v>
      </c>
      <c r="CR273" s="399">
        <f t="shared" si="443"/>
        <v>0</v>
      </c>
      <c r="CS273" s="399">
        <f t="shared" si="444"/>
        <v>0</v>
      </c>
      <c r="CT273" s="399">
        <f t="shared" si="445"/>
        <v>0</v>
      </c>
      <c r="CU273" s="399">
        <f t="shared" si="446"/>
        <v>0</v>
      </c>
      <c r="CV273" s="399">
        <f t="shared" si="447"/>
        <v>0</v>
      </c>
      <c r="CW273" s="399">
        <f t="shared" si="448"/>
        <v>0</v>
      </c>
      <c r="CX273" s="399">
        <f t="shared" si="449"/>
        <v>0</v>
      </c>
      <c r="CY273" s="399">
        <f t="shared" si="450"/>
        <v>0</v>
      </c>
      <c r="CZ273" s="399">
        <f t="shared" si="451"/>
        <v>0</v>
      </c>
      <c r="DA273" s="399">
        <f t="shared" si="452"/>
        <v>0</v>
      </c>
      <c r="DB273" s="399">
        <f t="shared" si="453"/>
        <v>0</v>
      </c>
      <c r="DC273" s="399">
        <f t="shared" si="454"/>
        <v>0</v>
      </c>
      <c r="DD273" s="399">
        <f t="shared" si="455"/>
        <v>0</v>
      </c>
      <c r="DE273" s="399">
        <f t="shared" si="460"/>
        <v>0</v>
      </c>
      <c r="DF273" s="399">
        <f t="shared" si="353"/>
        <v>0</v>
      </c>
      <c r="DG273" s="399">
        <f t="shared" si="456"/>
        <v>0</v>
      </c>
      <c r="DH273" s="399">
        <f t="shared" si="354"/>
        <v>0</v>
      </c>
      <c r="DI273" s="399">
        <f t="shared" si="355"/>
        <v>0</v>
      </c>
      <c r="DJ273" s="399">
        <f t="shared" si="457"/>
        <v>0</v>
      </c>
      <c r="DK273" s="399">
        <f t="shared" si="350"/>
        <v>0</v>
      </c>
      <c r="DL273" s="399">
        <f t="shared" si="351"/>
        <v>0</v>
      </c>
      <c r="DM273" s="399">
        <f t="shared" si="459"/>
        <v>0</v>
      </c>
      <c r="DN273" s="399">
        <f t="shared" si="352"/>
        <v>0</v>
      </c>
      <c r="DO273" s="399">
        <f t="shared" si="458"/>
        <v>0</v>
      </c>
      <c r="DP273" s="398"/>
      <c r="DQ273" s="399"/>
      <c r="DR273" s="399"/>
      <c r="DS273" s="399">
        <f t="shared" si="462"/>
        <v>0</v>
      </c>
      <c r="DT273" s="399">
        <f t="shared" si="357"/>
        <v>0</v>
      </c>
      <c r="DU273" s="399"/>
      <c r="DV273" s="411"/>
      <c r="DW273" s="645"/>
    </row>
    <row r="274" spans="1:127" ht="20.100000000000001" hidden="1" customHeight="1">
      <c r="A274" s="663">
        <f t="shared" si="461"/>
        <v>95</v>
      </c>
      <c r="B274" s="664" t="s">
        <v>380</v>
      </c>
      <c r="C274" s="385" t="s">
        <v>353</v>
      </c>
      <c r="D274" s="385" t="s">
        <v>218</v>
      </c>
      <c r="E274" s="385">
        <v>2004</v>
      </c>
      <c r="F274" s="386"/>
      <c r="G274" s="387">
        <f t="shared" si="358"/>
        <v>8</v>
      </c>
      <c r="H274" s="387">
        <f t="shared" si="359"/>
        <v>0</v>
      </c>
      <c r="I274" s="387">
        <f t="shared" si="360"/>
        <v>8</v>
      </c>
      <c r="J274" s="388">
        <f t="shared" si="361"/>
        <v>0</v>
      </c>
      <c r="K274" s="389">
        <f t="shared" si="362"/>
        <v>0</v>
      </c>
      <c r="L274" s="390">
        <f t="shared" si="363"/>
        <v>0.25</v>
      </c>
      <c r="M274" s="391" t="str">
        <f t="shared" si="364"/>
        <v>II</v>
      </c>
      <c r="N274" s="389">
        <f t="shared" si="365"/>
        <v>0</v>
      </c>
      <c r="O274" s="388">
        <f t="shared" si="366"/>
        <v>0</v>
      </c>
      <c r="P274" s="388">
        <f t="shared" si="367"/>
        <v>0</v>
      </c>
      <c r="Q274" s="392">
        <f t="shared" si="368"/>
        <v>0</v>
      </c>
      <c r="R274" s="393">
        <f t="shared" si="369"/>
        <v>0</v>
      </c>
      <c r="S274" s="393">
        <f t="shared" si="370"/>
        <v>0</v>
      </c>
      <c r="T274" s="392">
        <f t="shared" si="371"/>
        <v>0</v>
      </c>
      <c r="U274" s="393">
        <f t="shared" si="372"/>
        <v>0</v>
      </c>
      <c r="V274" s="393">
        <f t="shared" si="373"/>
        <v>0</v>
      </c>
      <c r="W274" s="392">
        <f t="shared" si="374"/>
        <v>0</v>
      </c>
      <c r="X274" s="393">
        <f t="shared" si="375"/>
        <v>0</v>
      </c>
      <c r="Y274" s="393">
        <f t="shared" si="376"/>
        <v>0</v>
      </c>
      <c r="Z274" s="392">
        <f t="shared" si="377"/>
        <v>0</v>
      </c>
      <c r="AA274" s="393">
        <f t="shared" si="378"/>
        <v>0</v>
      </c>
      <c r="AB274" s="393">
        <f t="shared" si="379"/>
        <v>0</v>
      </c>
      <c r="AC274" s="392">
        <f t="shared" si="380"/>
        <v>0</v>
      </c>
      <c r="AD274" s="393">
        <f t="shared" si="381"/>
        <v>0</v>
      </c>
      <c r="AE274" s="394">
        <f t="shared" si="8"/>
        <v>2011</v>
      </c>
      <c r="AF274" s="393">
        <f t="shared" si="382"/>
        <v>0</v>
      </c>
      <c r="AG274" s="392">
        <f t="shared" si="383"/>
        <v>0</v>
      </c>
      <c r="AH274" s="388">
        <f t="shared" si="384"/>
        <v>0</v>
      </c>
      <c r="AI274" s="395">
        <f t="shared" si="385"/>
        <v>0</v>
      </c>
      <c r="AJ274" s="396">
        <f t="shared" si="386"/>
        <v>0</v>
      </c>
      <c r="AK274" s="388">
        <f t="shared" si="387"/>
        <v>0</v>
      </c>
      <c r="AL274" s="397">
        <f t="shared" si="388"/>
        <v>1</v>
      </c>
      <c r="AM274" s="393">
        <f t="shared" si="389"/>
        <v>12</v>
      </c>
      <c r="AN274" s="393">
        <f t="shared" si="390"/>
        <v>12</v>
      </c>
      <c r="AO274" s="393">
        <f t="shared" si="391"/>
        <v>12</v>
      </c>
      <c r="AP274" s="393">
        <f t="shared" si="392"/>
        <v>12</v>
      </c>
      <c r="AQ274" s="393">
        <f t="shared" si="393"/>
        <v>12</v>
      </c>
      <c r="AR274" s="393">
        <f t="shared" si="394"/>
        <v>12</v>
      </c>
      <c r="AS274" s="393">
        <f t="shared" si="395"/>
        <v>12</v>
      </c>
      <c r="AT274" s="393">
        <f t="shared" si="396"/>
        <v>12</v>
      </c>
      <c r="AU274" s="393">
        <f t="shared" si="397"/>
        <v>12</v>
      </c>
      <c r="AV274" s="393">
        <f t="shared" si="398"/>
        <v>12</v>
      </c>
      <c r="AW274" s="393">
        <f t="shared" si="399"/>
        <v>12</v>
      </c>
      <c r="AX274" s="393">
        <f t="shared" si="400"/>
        <v>12</v>
      </c>
      <c r="AY274" s="393">
        <f t="shared" si="401"/>
        <v>12</v>
      </c>
      <c r="AZ274" s="393">
        <f t="shared" si="402"/>
        <v>12</v>
      </c>
      <c r="BA274" s="393">
        <f t="shared" si="403"/>
        <v>12</v>
      </c>
      <c r="BB274" s="393">
        <f t="shared" si="404"/>
        <v>12</v>
      </c>
      <c r="BC274" s="393">
        <f t="shared" si="405"/>
        <v>12</v>
      </c>
      <c r="BD274" s="393">
        <f t="shared" si="356"/>
        <v>12</v>
      </c>
      <c r="BE274" s="393">
        <f t="shared" si="406"/>
        <v>12</v>
      </c>
      <c r="BF274" s="393">
        <f t="shared" si="407"/>
        <v>12</v>
      </c>
      <c r="BG274" s="393">
        <f t="shared" si="408"/>
        <v>12</v>
      </c>
      <c r="BH274" s="398">
        <f t="shared" si="409"/>
        <v>0</v>
      </c>
      <c r="BI274" s="398">
        <f t="shared" si="410"/>
        <v>0</v>
      </c>
      <c r="BJ274" s="398">
        <f t="shared" si="411"/>
        <v>0</v>
      </c>
      <c r="BK274" s="398">
        <f t="shared" si="412"/>
        <v>0</v>
      </c>
      <c r="BL274" s="398">
        <f t="shared" si="413"/>
        <v>0</v>
      </c>
      <c r="BM274" s="387">
        <f t="shared" si="414"/>
        <v>0</v>
      </c>
      <c r="BN274" s="398">
        <f t="shared" si="415"/>
        <v>0</v>
      </c>
      <c r="BO274" s="398">
        <f t="shared" si="416"/>
        <v>0</v>
      </c>
      <c r="BP274" s="398">
        <f t="shared" si="417"/>
        <v>0</v>
      </c>
      <c r="BQ274" s="398">
        <f t="shared" si="418"/>
        <v>0</v>
      </c>
      <c r="BR274" s="398">
        <f t="shared" si="419"/>
        <v>0</v>
      </c>
      <c r="BS274" s="398">
        <f t="shared" si="420"/>
        <v>0</v>
      </c>
      <c r="BT274" s="398">
        <f t="shared" si="421"/>
        <v>0</v>
      </c>
      <c r="BU274" s="398">
        <f t="shared" si="422"/>
        <v>0</v>
      </c>
      <c r="BV274" s="398">
        <f t="shared" si="423"/>
        <v>0</v>
      </c>
      <c r="BW274" s="398">
        <f t="shared" si="424"/>
        <v>0</v>
      </c>
      <c r="BX274" s="398">
        <f t="shared" si="425"/>
        <v>0</v>
      </c>
      <c r="BY274" s="398">
        <f t="shared" si="426"/>
        <v>0</v>
      </c>
      <c r="BZ274" s="398">
        <f t="shared" si="427"/>
        <v>0</v>
      </c>
      <c r="CA274" s="398">
        <f t="shared" si="428"/>
        <v>0</v>
      </c>
      <c r="CB274" s="398">
        <f t="shared" si="429"/>
        <v>0</v>
      </c>
      <c r="CC274" s="398">
        <f t="shared" si="430"/>
        <v>0</v>
      </c>
      <c r="CD274" s="398">
        <f t="shared" si="431"/>
        <v>0</v>
      </c>
      <c r="CE274" s="398">
        <f t="shared" si="432"/>
        <v>0</v>
      </c>
      <c r="CF274" s="398">
        <f t="shared" si="433"/>
        <v>0</v>
      </c>
      <c r="CG274" s="398">
        <f t="shared" si="434"/>
        <v>0</v>
      </c>
      <c r="CH274" s="398">
        <f t="shared" si="435"/>
        <v>0</v>
      </c>
      <c r="CI274" s="398">
        <f t="shared" si="436"/>
        <v>0</v>
      </c>
      <c r="CJ274" s="399"/>
      <c r="CK274" s="400" t="s">
        <v>339</v>
      </c>
      <c r="CL274" s="399">
        <f t="shared" si="437"/>
        <v>0</v>
      </c>
      <c r="CM274" s="399">
        <f t="shared" si="438"/>
        <v>0</v>
      </c>
      <c r="CN274" s="399">
        <f t="shared" si="439"/>
        <v>0</v>
      </c>
      <c r="CO274" s="399">
        <f t="shared" si="440"/>
        <v>0</v>
      </c>
      <c r="CP274" s="399">
        <f t="shared" si="441"/>
        <v>0</v>
      </c>
      <c r="CQ274" s="399">
        <f t="shared" si="442"/>
        <v>0</v>
      </c>
      <c r="CR274" s="399">
        <f t="shared" si="443"/>
        <v>0</v>
      </c>
      <c r="CS274" s="399">
        <f t="shared" si="444"/>
        <v>0</v>
      </c>
      <c r="CT274" s="399">
        <f t="shared" si="445"/>
        <v>0</v>
      </c>
      <c r="CU274" s="399">
        <f t="shared" si="446"/>
        <v>0</v>
      </c>
      <c r="CV274" s="399">
        <f t="shared" si="447"/>
        <v>0</v>
      </c>
      <c r="CW274" s="399">
        <f t="shared" si="448"/>
        <v>0</v>
      </c>
      <c r="CX274" s="399">
        <f t="shared" si="449"/>
        <v>0</v>
      </c>
      <c r="CY274" s="399">
        <f t="shared" si="450"/>
        <v>0</v>
      </c>
      <c r="CZ274" s="399">
        <f t="shared" si="451"/>
        <v>0</v>
      </c>
      <c r="DA274" s="399">
        <f t="shared" si="452"/>
        <v>0</v>
      </c>
      <c r="DB274" s="399">
        <f t="shared" si="453"/>
        <v>0</v>
      </c>
      <c r="DC274" s="399">
        <f t="shared" si="454"/>
        <v>0</v>
      </c>
      <c r="DD274" s="399">
        <f t="shared" si="455"/>
        <v>0</v>
      </c>
      <c r="DE274" s="399">
        <f t="shared" si="460"/>
        <v>0</v>
      </c>
      <c r="DF274" s="399">
        <f t="shared" si="353"/>
        <v>0</v>
      </c>
      <c r="DG274" s="399">
        <f t="shared" si="456"/>
        <v>0</v>
      </c>
      <c r="DH274" s="399">
        <f t="shared" si="354"/>
        <v>0</v>
      </c>
      <c r="DI274" s="399">
        <f t="shared" si="355"/>
        <v>0</v>
      </c>
      <c r="DJ274" s="399">
        <f t="shared" si="457"/>
        <v>0</v>
      </c>
      <c r="DK274" s="399">
        <f t="shared" si="350"/>
        <v>0</v>
      </c>
      <c r="DL274" s="399">
        <f t="shared" si="351"/>
        <v>0</v>
      </c>
      <c r="DM274" s="399">
        <f t="shared" si="459"/>
        <v>0</v>
      </c>
      <c r="DN274" s="399">
        <f t="shared" si="352"/>
        <v>0</v>
      </c>
      <c r="DO274" s="399">
        <f t="shared" si="458"/>
        <v>0</v>
      </c>
      <c r="DP274" s="398"/>
      <c r="DQ274" s="399"/>
      <c r="DR274" s="399"/>
      <c r="DS274" s="399">
        <f t="shared" si="462"/>
        <v>0</v>
      </c>
      <c r="DT274" s="399">
        <f t="shared" si="357"/>
        <v>0</v>
      </c>
      <c r="DU274" s="399"/>
      <c r="DV274" s="411"/>
      <c r="DW274" s="645"/>
    </row>
    <row r="275" spans="1:127" ht="20.100000000000001" hidden="1" customHeight="1">
      <c r="A275" s="663">
        <f t="shared" si="461"/>
        <v>96</v>
      </c>
      <c r="B275" s="664" t="s">
        <v>380</v>
      </c>
      <c r="C275" s="385" t="s">
        <v>353</v>
      </c>
      <c r="D275" s="385" t="s">
        <v>218</v>
      </c>
      <c r="E275" s="385">
        <v>2004</v>
      </c>
      <c r="F275" s="386"/>
      <c r="G275" s="387">
        <f t="shared" si="358"/>
        <v>8</v>
      </c>
      <c r="H275" s="387">
        <f t="shared" si="359"/>
        <v>0</v>
      </c>
      <c r="I275" s="387">
        <f t="shared" si="360"/>
        <v>8</v>
      </c>
      <c r="J275" s="388">
        <f t="shared" si="361"/>
        <v>0</v>
      </c>
      <c r="K275" s="389">
        <f t="shared" si="362"/>
        <v>0</v>
      </c>
      <c r="L275" s="390">
        <f t="shared" si="363"/>
        <v>0.25</v>
      </c>
      <c r="M275" s="391" t="str">
        <f t="shared" si="364"/>
        <v>II</v>
      </c>
      <c r="N275" s="389">
        <f t="shared" si="365"/>
        <v>0</v>
      </c>
      <c r="O275" s="388">
        <f t="shared" si="366"/>
        <v>0</v>
      </c>
      <c r="P275" s="388">
        <f t="shared" si="367"/>
        <v>0</v>
      </c>
      <c r="Q275" s="392">
        <f t="shared" si="368"/>
        <v>0</v>
      </c>
      <c r="R275" s="393">
        <f t="shared" si="369"/>
        <v>0</v>
      </c>
      <c r="S275" s="393">
        <f t="shared" si="370"/>
        <v>0</v>
      </c>
      <c r="T275" s="392">
        <f t="shared" si="371"/>
        <v>0</v>
      </c>
      <c r="U275" s="393">
        <f t="shared" si="372"/>
        <v>0</v>
      </c>
      <c r="V275" s="393">
        <f t="shared" si="373"/>
        <v>0</v>
      </c>
      <c r="W275" s="392">
        <f t="shared" si="374"/>
        <v>0</v>
      </c>
      <c r="X275" s="393">
        <f t="shared" si="375"/>
        <v>0</v>
      </c>
      <c r="Y275" s="393">
        <f t="shared" si="376"/>
        <v>0</v>
      </c>
      <c r="Z275" s="392">
        <f t="shared" si="377"/>
        <v>0</v>
      </c>
      <c r="AA275" s="393">
        <f t="shared" si="378"/>
        <v>0</v>
      </c>
      <c r="AB275" s="393">
        <f t="shared" si="379"/>
        <v>0</v>
      </c>
      <c r="AC275" s="392">
        <f t="shared" si="380"/>
        <v>0</v>
      </c>
      <c r="AD275" s="393">
        <f t="shared" si="381"/>
        <v>0</v>
      </c>
      <c r="AE275" s="394">
        <f t="shared" si="8"/>
        <v>2011</v>
      </c>
      <c r="AF275" s="393">
        <f t="shared" si="382"/>
        <v>0</v>
      </c>
      <c r="AG275" s="392">
        <f t="shared" si="383"/>
        <v>0</v>
      </c>
      <c r="AH275" s="388">
        <f t="shared" si="384"/>
        <v>0</v>
      </c>
      <c r="AI275" s="395">
        <f t="shared" si="385"/>
        <v>0</v>
      </c>
      <c r="AJ275" s="396">
        <f t="shared" si="386"/>
        <v>0</v>
      </c>
      <c r="AK275" s="388">
        <f t="shared" si="387"/>
        <v>0</v>
      </c>
      <c r="AL275" s="397">
        <f t="shared" si="388"/>
        <v>1</v>
      </c>
      <c r="AM275" s="393">
        <f t="shared" si="389"/>
        <v>12</v>
      </c>
      <c r="AN275" s="393">
        <f t="shared" si="390"/>
        <v>12</v>
      </c>
      <c r="AO275" s="393">
        <f t="shared" si="391"/>
        <v>12</v>
      </c>
      <c r="AP275" s="393">
        <f t="shared" si="392"/>
        <v>12</v>
      </c>
      <c r="AQ275" s="393">
        <f t="shared" si="393"/>
        <v>12</v>
      </c>
      <c r="AR275" s="393">
        <f t="shared" si="394"/>
        <v>12</v>
      </c>
      <c r="AS275" s="393">
        <f t="shared" si="395"/>
        <v>12</v>
      </c>
      <c r="AT275" s="393">
        <f t="shared" si="396"/>
        <v>12</v>
      </c>
      <c r="AU275" s="393">
        <f t="shared" si="397"/>
        <v>12</v>
      </c>
      <c r="AV275" s="393">
        <f t="shared" si="398"/>
        <v>12</v>
      </c>
      <c r="AW275" s="393">
        <f t="shared" si="399"/>
        <v>12</v>
      </c>
      <c r="AX275" s="393">
        <f t="shared" si="400"/>
        <v>12</v>
      </c>
      <c r="AY275" s="393">
        <f t="shared" si="401"/>
        <v>12</v>
      </c>
      <c r="AZ275" s="393">
        <f t="shared" si="402"/>
        <v>12</v>
      </c>
      <c r="BA275" s="393">
        <f t="shared" si="403"/>
        <v>12</v>
      </c>
      <c r="BB275" s="393">
        <f t="shared" si="404"/>
        <v>12</v>
      </c>
      <c r="BC275" s="393">
        <f t="shared" si="405"/>
        <v>12</v>
      </c>
      <c r="BD275" s="393">
        <f t="shared" si="356"/>
        <v>12</v>
      </c>
      <c r="BE275" s="393">
        <f t="shared" si="406"/>
        <v>12</v>
      </c>
      <c r="BF275" s="393">
        <f t="shared" si="407"/>
        <v>12</v>
      </c>
      <c r="BG275" s="393">
        <f t="shared" si="408"/>
        <v>12</v>
      </c>
      <c r="BH275" s="398">
        <f t="shared" si="409"/>
        <v>0</v>
      </c>
      <c r="BI275" s="398">
        <f t="shared" si="410"/>
        <v>0</v>
      </c>
      <c r="BJ275" s="398">
        <f t="shared" si="411"/>
        <v>0</v>
      </c>
      <c r="BK275" s="398">
        <f t="shared" si="412"/>
        <v>0</v>
      </c>
      <c r="BL275" s="398">
        <f t="shared" si="413"/>
        <v>0</v>
      </c>
      <c r="BM275" s="387">
        <f t="shared" si="414"/>
        <v>0</v>
      </c>
      <c r="BN275" s="398">
        <f t="shared" si="415"/>
        <v>0</v>
      </c>
      <c r="BO275" s="398">
        <f t="shared" si="416"/>
        <v>0</v>
      </c>
      <c r="BP275" s="398">
        <f t="shared" si="417"/>
        <v>0</v>
      </c>
      <c r="BQ275" s="398">
        <f t="shared" si="418"/>
        <v>0</v>
      </c>
      <c r="BR275" s="398">
        <f t="shared" si="419"/>
        <v>0</v>
      </c>
      <c r="BS275" s="398">
        <f t="shared" si="420"/>
        <v>0</v>
      </c>
      <c r="BT275" s="398">
        <f t="shared" si="421"/>
        <v>0</v>
      </c>
      <c r="BU275" s="398">
        <f t="shared" si="422"/>
        <v>0</v>
      </c>
      <c r="BV275" s="398">
        <f t="shared" si="423"/>
        <v>0</v>
      </c>
      <c r="BW275" s="398">
        <f t="shared" si="424"/>
        <v>0</v>
      </c>
      <c r="BX275" s="398">
        <f t="shared" si="425"/>
        <v>0</v>
      </c>
      <c r="BY275" s="398">
        <f t="shared" si="426"/>
        <v>0</v>
      </c>
      <c r="BZ275" s="398">
        <f t="shared" si="427"/>
        <v>0</v>
      </c>
      <c r="CA275" s="398">
        <f t="shared" si="428"/>
        <v>0</v>
      </c>
      <c r="CB275" s="398">
        <f t="shared" si="429"/>
        <v>0</v>
      </c>
      <c r="CC275" s="398">
        <f t="shared" si="430"/>
        <v>0</v>
      </c>
      <c r="CD275" s="398">
        <f t="shared" si="431"/>
        <v>0</v>
      </c>
      <c r="CE275" s="398">
        <f t="shared" si="432"/>
        <v>0</v>
      </c>
      <c r="CF275" s="398">
        <f t="shared" si="433"/>
        <v>0</v>
      </c>
      <c r="CG275" s="398">
        <f t="shared" si="434"/>
        <v>0</v>
      </c>
      <c r="CH275" s="398">
        <f t="shared" si="435"/>
        <v>0</v>
      </c>
      <c r="CI275" s="398">
        <f t="shared" si="436"/>
        <v>0</v>
      </c>
      <c r="CJ275" s="399"/>
      <c r="CK275" s="400" t="s">
        <v>339</v>
      </c>
      <c r="CL275" s="399">
        <f t="shared" si="437"/>
        <v>0</v>
      </c>
      <c r="CM275" s="399">
        <f t="shared" si="438"/>
        <v>0</v>
      </c>
      <c r="CN275" s="399">
        <f t="shared" si="439"/>
        <v>0</v>
      </c>
      <c r="CO275" s="399">
        <f t="shared" si="440"/>
        <v>0</v>
      </c>
      <c r="CP275" s="399">
        <f t="shared" si="441"/>
        <v>0</v>
      </c>
      <c r="CQ275" s="399">
        <f t="shared" si="442"/>
        <v>0</v>
      </c>
      <c r="CR275" s="399">
        <f t="shared" si="443"/>
        <v>0</v>
      </c>
      <c r="CS275" s="399">
        <f t="shared" si="444"/>
        <v>0</v>
      </c>
      <c r="CT275" s="399">
        <f t="shared" si="445"/>
        <v>0</v>
      </c>
      <c r="CU275" s="399">
        <f t="shared" si="446"/>
        <v>0</v>
      </c>
      <c r="CV275" s="399">
        <f t="shared" si="447"/>
        <v>0</v>
      </c>
      <c r="CW275" s="399">
        <f t="shared" si="448"/>
        <v>0</v>
      </c>
      <c r="CX275" s="399">
        <f t="shared" si="449"/>
        <v>0</v>
      </c>
      <c r="CY275" s="399">
        <f t="shared" si="450"/>
        <v>0</v>
      </c>
      <c r="CZ275" s="399">
        <f t="shared" si="451"/>
        <v>0</v>
      </c>
      <c r="DA275" s="399">
        <f t="shared" si="452"/>
        <v>0</v>
      </c>
      <c r="DB275" s="399">
        <f t="shared" si="453"/>
        <v>0</v>
      </c>
      <c r="DC275" s="399">
        <f t="shared" si="454"/>
        <v>0</v>
      </c>
      <c r="DD275" s="399">
        <f t="shared" si="455"/>
        <v>0</v>
      </c>
      <c r="DE275" s="399">
        <f t="shared" si="460"/>
        <v>0</v>
      </c>
      <c r="DF275" s="399">
        <f t="shared" si="353"/>
        <v>0</v>
      </c>
      <c r="DG275" s="399">
        <f t="shared" si="456"/>
        <v>0</v>
      </c>
      <c r="DH275" s="399">
        <f t="shared" si="354"/>
        <v>0</v>
      </c>
      <c r="DI275" s="399">
        <f t="shared" si="355"/>
        <v>0</v>
      </c>
      <c r="DJ275" s="399">
        <f t="shared" si="457"/>
        <v>0</v>
      </c>
      <c r="DK275" s="399">
        <f t="shared" si="350"/>
        <v>0</v>
      </c>
      <c r="DL275" s="399">
        <f t="shared" si="351"/>
        <v>0</v>
      </c>
      <c r="DM275" s="399">
        <f t="shared" si="459"/>
        <v>0</v>
      </c>
      <c r="DN275" s="399">
        <f t="shared" si="352"/>
        <v>0</v>
      </c>
      <c r="DO275" s="399">
        <f t="shared" si="458"/>
        <v>0</v>
      </c>
      <c r="DP275" s="398"/>
      <c r="DQ275" s="399"/>
      <c r="DR275" s="399"/>
      <c r="DS275" s="399">
        <f t="shared" si="462"/>
        <v>0</v>
      </c>
      <c r="DT275" s="399">
        <f t="shared" si="357"/>
        <v>0</v>
      </c>
      <c r="DU275" s="399"/>
      <c r="DV275" s="411"/>
      <c r="DW275" s="645"/>
    </row>
    <row r="276" spans="1:127" ht="20.100000000000001" hidden="1" customHeight="1">
      <c r="A276" s="663">
        <f t="shared" si="461"/>
        <v>97</v>
      </c>
      <c r="B276" s="664" t="s">
        <v>380</v>
      </c>
      <c r="C276" s="385" t="s">
        <v>353</v>
      </c>
      <c r="D276" s="385" t="s">
        <v>218</v>
      </c>
      <c r="E276" s="385">
        <v>2004</v>
      </c>
      <c r="F276" s="386"/>
      <c r="G276" s="387">
        <f t="shared" si="358"/>
        <v>8</v>
      </c>
      <c r="H276" s="387">
        <f t="shared" si="359"/>
        <v>0</v>
      </c>
      <c r="I276" s="387">
        <f t="shared" si="360"/>
        <v>8</v>
      </c>
      <c r="J276" s="388">
        <f t="shared" si="361"/>
        <v>0</v>
      </c>
      <c r="K276" s="389">
        <f t="shared" si="362"/>
        <v>0</v>
      </c>
      <c r="L276" s="390">
        <f t="shared" si="363"/>
        <v>0.25</v>
      </c>
      <c r="M276" s="391" t="str">
        <f t="shared" si="364"/>
        <v>II</v>
      </c>
      <c r="N276" s="389">
        <f t="shared" si="365"/>
        <v>0</v>
      </c>
      <c r="O276" s="388">
        <f t="shared" si="366"/>
        <v>0</v>
      </c>
      <c r="P276" s="388">
        <f t="shared" si="367"/>
        <v>0</v>
      </c>
      <c r="Q276" s="392">
        <f t="shared" si="368"/>
        <v>0</v>
      </c>
      <c r="R276" s="393">
        <f t="shared" si="369"/>
        <v>0</v>
      </c>
      <c r="S276" s="393">
        <f t="shared" si="370"/>
        <v>0</v>
      </c>
      <c r="T276" s="392">
        <f t="shared" si="371"/>
        <v>0</v>
      </c>
      <c r="U276" s="393">
        <f t="shared" si="372"/>
        <v>0</v>
      </c>
      <c r="V276" s="393">
        <f t="shared" si="373"/>
        <v>0</v>
      </c>
      <c r="W276" s="392">
        <f t="shared" si="374"/>
        <v>0</v>
      </c>
      <c r="X276" s="393">
        <f t="shared" si="375"/>
        <v>0</v>
      </c>
      <c r="Y276" s="393">
        <f t="shared" si="376"/>
        <v>0</v>
      </c>
      <c r="Z276" s="392">
        <f t="shared" si="377"/>
        <v>0</v>
      </c>
      <c r="AA276" s="393">
        <f t="shared" si="378"/>
        <v>0</v>
      </c>
      <c r="AB276" s="393">
        <f t="shared" si="379"/>
        <v>0</v>
      </c>
      <c r="AC276" s="392">
        <f t="shared" si="380"/>
        <v>0</v>
      </c>
      <c r="AD276" s="393">
        <f t="shared" si="381"/>
        <v>0</v>
      </c>
      <c r="AE276" s="394">
        <f t="shared" si="8"/>
        <v>2011</v>
      </c>
      <c r="AF276" s="393">
        <f t="shared" si="382"/>
        <v>0</v>
      </c>
      <c r="AG276" s="392">
        <f t="shared" si="383"/>
        <v>0</v>
      </c>
      <c r="AH276" s="388">
        <f t="shared" si="384"/>
        <v>0</v>
      </c>
      <c r="AI276" s="395">
        <f t="shared" si="385"/>
        <v>0</v>
      </c>
      <c r="AJ276" s="396">
        <f t="shared" si="386"/>
        <v>0</v>
      </c>
      <c r="AK276" s="388">
        <f t="shared" si="387"/>
        <v>0</v>
      </c>
      <c r="AL276" s="397">
        <f t="shared" si="388"/>
        <v>1</v>
      </c>
      <c r="AM276" s="393">
        <f t="shared" si="389"/>
        <v>12</v>
      </c>
      <c r="AN276" s="393">
        <f t="shared" si="390"/>
        <v>12</v>
      </c>
      <c r="AO276" s="393">
        <f t="shared" si="391"/>
        <v>12</v>
      </c>
      <c r="AP276" s="393">
        <f t="shared" si="392"/>
        <v>12</v>
      </c>
      <c r="AQ276" s="393">
        <f t="shared" si="393"/>
        <v>12</v>
      </c>
      <c r="AR276" s="393">
        <f t="shared" si="394"/>
        <v>12</v>
      </c>
      <c r="AS276" s="393">
        <f t="shared" si="395"/>
        <v>12</v>
      </c>
      <c r="AT276" s="393">
        <f t="shared" si="396"/>
        <v>12</v>
      </c>
      <c r="AU276" s="393">
        <f t="shared" si="397"/>
        <v>12</v>
      </c>
      <c r="AV276" s="393">
        <f t="shared" si="398"/>
        <v>12</v>
      </c>
      <c r="AW276" s="393">
        <f t="shared" si="399"/>
        <v>12</v>
      </c>
      <c r="AX276" s="393">
        <f t="shared" si="400"/>
        <v>12</v>
      </c>
      <c r="AY276" s="393">
        <f t="shared" si="401"/>
        <v>12</v>
      </c>
      <c r="AZ276" s="393">
        <f t="shared" si="402"/>
        <v>12</v>
      </c>
      <c r="BA276" s="393">
        <f t="shared" si="403"/>
        <v>12</v>
      </c>
      <c r="BB276" s="393">
        <f t="shared" si="404"/>
        <v>12</v>
      </c>
      <c r="BC276" s="393">
        <f t="shared" si="405"/>
        <v>12</v>
      </c>
      <c r="BD276" s="393">
        <f t="shared" si="356"/>
        <v>12</v>
      </c>
      <c r="BE276" s="393">
        <f t="shared" si="406"/>
        <v>12</v>
      </c>
      <c r="BF276" s="393">
        <f t="shared" si="407"/>
        <v>12</v>
      </c>
      <c r="BG276" s="393">
        <f t="shared" si="408"/>
        <v>12</v>
      </c>
      <c r="BH276" s="398">
        <f t="shared" si="409"/>
        <v>0</v>
      </c>
      <c r="BI276" s="398">
        <f t="shared" si="410"/>
        <v>0</v>
      </c>
      <c r="BJ276" s="398">
        <f t="shared" si="411"/>
        <v>0</v>
      </c>
      <c r="BK276" s="398">
        <f t="shared" si="412"/>
        <v>0</v>
      </c>
      <c r="BL276" s="398">
        <f t="shared" si="413"/>
        <v>0</v>
      </c>
      <c r="BM276" s="387">
        <f t="shared" si="414"/>
        <v>0</v>
      </c>
      <c r="BN276" s="398">
        <f t="shared" si="415"/>
        <v>0</v>
      </c>
      <c r="BO276" s="398">
        <f t="shared" si="416"/>
        <v>0</v>
      </c>
      <c r="BP276" s="398">
        <f t="shared" si="417"/>
        <v>0</v>
      </c>
      <c r="BQ276" s="398">
        <f t="shared" si="418"/>
        <v>0</v>
      </c>
      <c r="BR276" s="398">
        <f t="shared" si="419"/>
        <v>0</v>
      </c>
      <c r="BS276" s="398">
        <f t="shared" si="420"/>
        <v>0</v>
      </c>
      <c r="BT276" s="398">
        <f t="shared" si="421"/>
        <v>0</v>
      </c>
      <c r="BU276" s="398">
        <f t="shared" si="422"/>
        <v>0</v>
      </c>
      <c r="BV276" s="398">
        <f t="shared" si="423"/>
        <v>0</v>
      </c>
      <c r="BW276" s="398">
        <f t="shared" si="424"/>
        <v>0</v>
      </c>
      <c r="BX276" s="398">
        <f t="shared" si="425"/>
        <v>0</v>
      </c>
      <c r="BY276" s="398">
        <f t="shared" si="426"/>
        <v>0</v>
      </c>
      <c r="BZ276" s="398">
        <f t="shared" si="427"/>
        <v>0</v>
      </c>
      <c r="CA276" s="398">
        <f t="shared" si="428"/>
        <v>0</v>
      </c>
      <c r="CB276" s="398">
        <f t="shared" si="429"/>
        <v>0</v>
      </c>
      <c r="CC276" s="398">
        <f t="shared" si="430"/>
        <v>0</v>
      </c>
      <c r="CD276" s="398">
        <f t="shared" si="431"/>
        <v>0</v>
      </c>
      <c r="CE276" s="398">
        <f t="shared" si="432"/>
        <v>0</v>
      </c>
      <c r="CF276" s="398">
        <f t="shared" si="433"/>
        <v>0</v>
      </c>
      <c r="CG276" s="398">
        <f t="shared" si="434"/>
        <v>0</v>
      </c>
      <c r="CH276" s="398">
        <f t="shared" si="435"/>
        <v>0</v>
      </c>
      <c r="CI276" s="398">
        <f t="shared" si="436"/>
        <v>0</v>
      </c>
      <c r="CJ276" s="399"/>
      <c r="CK276" s="400" t="s">
        <v>339</v>
      </c>
      <c r="CL276" s="399">
        <f t="shared" si="437"/>
        <v>0</v>
      </c>
      <c r="CM276" s="399">
        <f t="shared" si="438"/>
        <v>0</v>
      </c>
      <c r="CN276" s="399">
        <f t="shared" si="439"/>
        <v>0</v>
      </c>
      <c r="CO276" s="399">
        <f t="shared" si="440"/>
        <v>0</v>
      </c>
      <c r="CP276" s="399">
        <f t="shared" si="441"/>
        <v>0</v>
      </c>
      <c r="CQ276" s="399">
        <f t="shared" si="442"/>
        <v>0</v>
      </c>
      <c r="CR276" s="399">
        <f t="shared" si="443"/>
        <v>0</v>
      </c>
      <c r="CS276" s="399">
        <f t="shared" si="444"/>
        <v>0</v>
      </c>
      <c r="CT276" s="399">
        <f t="shared" si="445"/>
        <v>0</v>
      </c>
      <c r="CU276" s="399">
        <f t="shared" si="446"/>
        <v>0</v>
      </c>
      <c r="CV276" s="399">
        <f t="shared" si="447"/>
        <v>0</v>
      </c>
      <c r="CW276" s="399">
        <f t="shared" si="448"/>
        <v>0</v>
      </c>
      <c r="CX276" s="399">
        <f t="shared" si="449"/>
        <v>0</v>
      </c>
      <c r="CY276" s="399">
        <f t="shared" si="450"/>
        <v>0</v>
      </c>
      <c r="CZ276" s="399">
        <f t="shared" si="451"/>
        <v>0</v>
      </c>
      <c r="DA276" s="399">
        <f t="shared" si="452"/>
        <v>0</v>
      </c>
      <c r="DB276" s="399">
        <f t="shared" si="453"/>
        <v>0</v>
      </c>
      <c r="DC276" s="399">
        <f t="shared" si="454"/>
        <v>0</v>
      </c>
      <c r="DD276" s="399">
        <f t="shared" si="455"/>
        <v>0</v>
      </c>
      <c r="DE276" s="399">
        <f t="shared" si="460"/>
        <v>0</v>
      </c>
      <c r="DF276" s="399">
        <f t="shared" si="353"/>
        <v>0</v>
      </c>
      <c r="DG276" s="399">
        <f t="shared" si="456"/>
        <v>0</v>
      </c>
      <c r="DH276" s="399">
        <f t="shared" si="354"/>
        <v>0</v>
      </c>
      <c r="DI276" s="399">
        <f t="shared" si="355"/>
        <v>0</v>
      </c>
      <c r="DJ276" s="399">
        <f t="shared" si="457"/>
        <v>0</v>
      </c>
      <c r="DK276" s="399">
        <f t="shared" si="350"/>
        <v>0</v>
      </c>
      <c r="DL276" s="399">
        <f t="shared" si="351"/>
        <v>0</v>
      </c>
      <c r="DM276" s="399">
        <f t="shared" si="459"/>
        <v>0</v>
      </c>
      <c r="DN276" s="399">
        <f t="shared" si="352"/>
        <v>0</v>
      </c>
      <c r="DO276" s="399">
        <f t="shared" si="458"/>
        <v>0</v>
      </c>
      <c r="DP276" s="398"/>
      <c r="DQ276" s="399"/>
      <c r="DR276" s="399"/>
      <c r="DS276" s="399">
        <f t="shared" si="462"/>
        <v>0</v>
      </c>
      <c r="DT276" s="399">
        <f t="shared" si="357"/>
        <v>0</v>
      </c>
      <c r="DU276" s="399"/>
      <c r="DV276" s="411"/>
      <c r="DW276" s="645"/>
    </row>
    <row r="277" spans="1:127" ht="20.100000000000001" hidden="1" customHeight="1">
      <c r="A277" s="668"/>
      <c r="B277" s="669" t="s">
        <v>382</v>
      </c>
      <c r="C277" s="670"/>
      <c r="D277" s="670" t="s">
        <v>218</v>
      </c>
      <c r="E277" s="670"/>
      <c r="F277" s="671"/>
      <c r="G277" s="671"/>
      <c r="H277" s="671"/>
      <c r="I277" s="671"/>
      <c r="J277" s="672"/>
      <c r="K277" s="673"/>
      <c r="L277" s="674"/>
      <c r="M277" s="670"/>
      <c r="N277" s="673"/>
      <c r="O277" s="672"/>
      <c r="P277" s="672"/>
      <c r="Q277" s="675"/>
      <c r="R277" s="676"/>
      <c r="S277" s="676"/>
      <c r="T277" s="675"/>
      <c r="U277" s="676"/>
      <c r="V277" s="676"/>
      <c r="W277" s="675"/>
      <c r="X277" s="676"/>
      <c r="Y277" s="676"/>
      <c r="Z277" s="675"/>
      <c r="AA277" s="676"/>
      <c r="AB277" s="676"/>
      <c r="AC277" s="675"/>
      <c r="AD277" s="676"/>
      <c r="AE277" s="677"/>
      <c r="AF277" s="676"/>
      <c r="AG277" s="675"/>
      <c r="AH277" s="672"/>
      <c r="AI277" s="678"/>
      <c r="AJ277" s="679"/>
      <c r="AK277" s="672"/>
      <c r="AL277" s="680"/>
      <c r="AM277" s="676"/>
      <c r="AN277" s="676"/>
      <c r="AO277" s="676"/>
      <c r="AP277" s="676"/>
      <c r="AQ277" s="676"/>
      <c r="AR277" s="676"/>
      <c r="AS277" s="676"/>
      <c r="AT277" s="676"/>
      <c r="AU277" s="676"/>
      <c r="AV277" s="676"/>
      <c r="AW277" s="676"/>
      <c r="AX277" s="676"/>
      <c r="AY277" s="676"/>
      <c r="AZ277" s="676"/>
      <c r="BA277" s="676"/>
      <c r="BB277" s="676">
        <f t="shared" si="404"/>
        <v>12</v>
      </c>
      <c r="BC277" s="676">
        <f t="shared" si="405"/>
        <v>12</v>
      </c>
      <c r="BD277" s="681">
        <f t="shared" si="356"/>
        <v>12</v>
      </c>
      <c r="BE277" s="681">
        <f t="shared" si="406"/>
        <v>12</v>
      </c>
      <c r="BF277" s="681">
        <f t="shared" si="407"/>
        <v>12</v>
      </c>
      <c r="BG277" s="681">
        <f t="shared" si="408"/>
        <v>12</v>
      </c>
      <c r="BH277" s="682"/>
      <c r="BI277" s="682"/>
      <c r="BJ277" s="682"/>
      <c r="BK277" s="682"/>
      <c r="BL277" s="682"/>
      <c r="BM277" s="671"/>
      <c r="BN277" s="682"/>
      <c r="BO277" s="682"/>
      <c r="BP277" s="682"/>
      <c r="BQ277" s="682"/>
      <c r="BR277" s="682"/>
      <c r="BS277" s="682"/>
      <c r="BT277" s="682"/>
      <c r="BU277" s="682"/>
      <c r="BV277" s="682"/>
      <c r="BW277" s="682"/>
      <c r="BX277" s="682"/>
      <c r="BY277" s="682"/>
      <c r="BZ277" s="682"/>
      <c r="CA277" s="682"/>
      <c r="CB277" s="682"/>
      <c r="CC277" s="682"/>
      <c r="CD277" s="682"/>
      <c r="CE277" s="682"/>
      <c r="CF277" s="682"/>
      <c r="CG277" s="682"/>
      <c r="CH277" s="682"/>
      <c r="CI277" s="682"/>
      <c r="CJ277" s="682"/>
      <c r="CK277" s="671"/>
      <c r="CL277" s="682"/>
      <c r="CM277" s="682"/>
      <c r="CN277" s="682"/>
      <c r="CO277" s="682"/>
      <c r="CP277" s="682"/>
      <c r="CQ277" s="682"/>
      <c r="CR277" s="682"/>
      <c r="CS277" s="682"/>
      <c r="CT277" s="682"/>
      <c r="CU277" s="682"/>
      <c r="CV277" s="682"/>
      <c r="CW277" s="682"/>
      <c r="CX277" s="682">
        <f t="shared" si="449"/>
        <v>0</v>
      </c>
      <c r="CY277" s="682"/>
      <c r="CZ277" s="682">
        <f t="shared" si="451"/>
        <v>0</v>
      </c>
      <c r="DA277" s="682">
        <f t="shared" si="452"/>
        <v>0</v>
      </c>
      <c r="DB277" s="682"/>
      <c r="DC277" s="682">
        <f t="shared" si="454"/>
        <v>0</v>
      </c>
      <c r="DD277" s="682">
        <f t="shared" si="455"/>
        <v>0</v>
      </c>
      <c r="DE277" s="682"/>
      <c r="DF277" s="682">
        <f t="shared" si="353"/>
        <v>0</v>
      </c>
      <c r="DG277" s="682">
        <f t="shared" si="456"/>
        <v>0</v>
      </c>
      <c r="DH277" s="682">
        <f t="shared" si="354"/>
        <v>0</v>
      </c>
      <c r="DI277" s="682">
        <f t="shared" si="355"/>
        <v>0</v>
      </c>
      <c r="DJ277" s="682">
        <f t="shared" si="457"/>
        <v>0</v>
      </c>
      <c r="DK277" s="682">
        <f t="shared" si="350"/>
        <v>0</v>
      </c>
      <c r="DL277" s="682">
        <f t="shared" si="351"/>
        <v>0</v>
      </c>
      <c r="DM277" s="682">
        <f t="shared" si="459"/>
        <v>0</v>
      </c>
      <c r="DN277" s="682">
        <f t="shared" si="352"/>
        <v>0</v>
      </c>
      <c r="DO277" s="682">
        <f t="shared" si="458"/>
        <v>0</v>
      </c>
      <c r="DP277" s="683"/>
      <c r="DQ277" s="682"/>
      <c r="DR277" s="682"/>
      <c r="DS277" s="399">
        <f t="shared" si="462"/>
        <v>0</v>
      </c>
      <c r="DT277" s="399">
        <f t="shared" si="357"/>
        <v>0</v>
      </c>
      <c r="DU277" s="682"/>
      <c r="DV277" s="684"/>
      <c r="DW277" s="645"/>
    </row>
    <row r="278" spans="1:127" ht="20.100000000000001" hidden="1" customHeight="1">
      <c r="A278" s="663">
        <f t="shared" si="461"/>
        <v>1</v>
      </c>
      <c r="B278" s="664" t="s">
        <v>380</v>
      </c>
      <c r="C278" s="385" t="s">
        <v>355</v>
      </c>
      <c r="D278" s="385" t="s">
        <v>218</v>
      </c>
      <c r="E278" s="385">
        <v>2018</v>
      </c>
      <c r="F278" s="386"/>
      <c r="G278" s="387">
        <f t="shared" ref="G278:G291" si="463">IF(C278="I",4,IF(C278="II",8,16))</f>
        <v>16</v>
      </c>
      <c r="H278" s="387">
        <f t="shared" ref="H278:H291" si="464">IF(E278&lt;=1995,1994+1-E278,0)</f>
        <v>0</v>
      </c>
      <c r="I278" s="387">
        <f t="shared" ref="I278:I291" si="465">IF(H278=0,G278,G278-H278)</f>
        <v>16</v>
      </c>
      <c r="J278" s="388">
        <f t="shared" ref="J278:J291" si="466">F278-K278</f>
        <v>0</v>
      </c>
      <c r="K278" s="389">
        <f t="shared" ref="K278:K291" si="467">IF(E278&gt;=1995,F278,F278*(1-L278)^H278)</f>
        <v>0</v>
      </c>
      <c r="L278" s="390">
        <f t="shared" ref="L278:L291" si="468">IF(C278="I",0.5,IF(C278="II",0.25,0.1))</f>
        <v>0.1</v>
      </c>
      <c r="M278" s="391" t="str">
        <f t="shared" ref="M278:M291" si="469">IF(E278&gt;=1995,C278,IF(AND(I278&gt;1,I278&lt;6),"I",IF(AND(I278&gt;=6,I278&lt;12),"II",IF(I278&gt;=12,"III","-"))))</f>
        <v>III</v>
      </c>
      <c r="N278" s="389">
        <f t="shared" ref="N278:N291" si="470">IF($E278&gt;=1996,0,IF($AE278=N$25,K278,IF($M278="I",0.25*$K278,IF($M278="II",0.125*$K278,IF($M278="III",0.0625*$K278,IF($M278="IV",0.05*$K278,$K278))))))</f>
        <v>0</v>
      </c>
      <c r="O278" s="388">
        <f t="shared" ref="O278:O291" si="471">N278+J278</f>
        <v>0</v>
      </c>
      <c r="P278" s="388">
        <f t="shared" ref="P278:P291" si="472">IF($E278&gt;=1996,$F278,$F278-O278)</f>
        <v>0</v>
      </c>
      <c r="Q278" s="392">
        <f t="shared" ref="Q278:Q291" si="473">IF($E278&gt;=1997,0,IF($AE278-1996&lt;=0,P278,IF($M278="I",0.25*$K278,IF($M278="II",0.125*$K278,IF($M278="III",0.0625*$K278,IF($M278="IV",0.05*$K278,$K278))))))</f>
        <v>0</v>
      </c>
      <c r="R278" s="393">
        <f t="shared" ref="R278:R291" si="474">Q278+O278</f>
        <v>0</v>
      </c>
      <c r="S278" s="393">
        <f t="shared" ref="S278:S291" si="475">IF($E278&gt;=1997,$F278,$F278-R278)</f>
        <v>0</v>
      </c>
      <c r="T278" s="392">
        <f t="shared" ref="T278:T291" si="476">IF($E278&gt;=1998,0,IF($AE278-1997&lt;=0,S278,IF($M278="I",0.25*$K278,IF($M278="II",0.125*$K278,IF($M278="III",0.0625*$K278,IF($M278="IV",0.05*$K278,$K278))))))</f>
        <v>0</v>
      </c>
      <c r="U278" s="393">
        <f t="shared" ref="U278:U291" si="477">T278+R278</f>
        <v>0</v>
      </c>
      <c r="V278" s="393">
        <f t="shared" ref="V278:V291" si="478">IF($E278&gt;=1998,$F278,$F278-U278)</f>
        <v>0</v>
      </c>
      <c r="W278" s="392">
        <f t="shared" ref="W278:W291" si="479">IF($E278&gt;=1999,0,IF($AE278-1998&lt;=0,V278,IF($M278="I",0.25*$K278,IF($M278="II",0.125*$K278,IF($M278="III",0.0625*$K278,IF($M278="IV",0.05*$K278,$K278))))))</f>
        <v>0</v>
      </c>
      <c r="X278" s="393">
        <f t="shared" ref="X278:X291" si="480">W278+U278</f>
        <v>0</v>
      </c>
      <c r="Y278" s="393">
        <f t="shared" ref="Y278:Y291" si="481">IF($E278&gt;=1999,$F278,$F278-X278)</f>
        <v>0</v>
      </c>
      <c r="Z278" s="392">
        <f t="shared" ref="Z278:Z291" si="482">IF($E278&gt;=2000,0,IF($AE278-1999&lt;=0,Y278,IF($M278="I",0.25*$K278,IF($M278="II",0.125*$K278,IF($M278="III",0.0625*$K278,IF($M278="IV",0.05*$K278,$K278))))))</f>
        <v>0</v>
      </c>
      <c r="AA278" s="393">
        <f t="shared" ref="AA278:AA291" si="483">Z278+X278</f>
        <v>0</v>
      </c>
      <c r="AB278" s="393">
        <f t="shared" ref="AB278:AB291" si="484">IF($E278&gt;=2000,$F278,$F278-AA278)</f>
        <v>0</v>
      </c>
      <c r="AC278" s="392">
        <f t="shared" ref="AC278:AC291" si="485">IF($E278&gt;=2001,0,IF($AE278-2000&lt;=0,AB278,IF($M278="I",0.25*$K278,IF($M278="II",0.125*$K278,IF($M278="III",0.0625*$K278,IF($M278="IV",0.05*$K278,$K278))))))</f>
        <v>0</v>
      </c>
      <c r="AD278" s="393">
        <f t="shared" ref="AD278:AD291" si="486">AC278+AA278</f>
        <v>0</v>
      </c>
      <c r="AE278" s="394">
        <f t="shared" si="8"/>
        <v>2033</v>
      </c>
      <c r="AF278" s="393">
        <f t="shared" ref="AF278:AF291" si="487">IF($E278&gt;=2001,$F278,$F278-AD278)</f>
        <v>0</v>
      </c>
      <c r="AG278" s="392">
        <f t="shared" ref="AG278:AG291" si="488">IF($E278&gt;=2002,0,IF($AE278-2001&lt;=0,AF278,IF($M278="I",0.25*$K278*AM278/12,IF($M278="II",0.125*$K278*AM278/12,IF($M278="III",0.0625*$K278*AM278/12,IF($M278="IV",0.05*$K278*AM278/12,$K278))))))</f>
        <v>0</v>
      </c>
      <c r="AH278" s="388">
        <f t="shared" ref="AH278:AH291" si="489">AG278+AD278</f>
        <v>0</v>
      </c>
      <c r="AI278" s="395">
        <f t="shared" ref="AI278:AI291" si="490">IF($E278&gt;=2002,$F278,$F278-AH278)</f>
        <v>0</v>
      </c>
      <c r="AJ278" s="396">
        <f t="shared" ref="AJ278:AJ291" si="491">IF($E278&gt;=2003,0,IF($AE278-2002&lt;=0,AI278,IF($M278="I",0.25*$K278*AN278/12,IF($M278="II",0.125*$K278*AN278/12,IF($M278="III",0.0625*$K278*AN278/12,IF($M278="IV",0.05*$K278*AN278/12,$K278))))))</f>
        <v>0</v>
      </c>
      <c r="AK278" s="388">
        <f t="shared" ref="AK278:AK291" si="492">AJ278+AH278</f>
        <v>0</v>
      </c>
      <c r="AL278" s="397">
        <f t="shared" ref="AL278:AL291" si="493">VLOOKUP(D278,$C$11:$D$22,2,0)</f>
        <v>1</v>
      </c>
      <c r="AM278" s="393">
        <f t="shared" ref="AM278:AM291" si="494">IF(E278&gt;=2001,13-AL278,12)</f>
        <v>12</v>
      </c>
      <c r="AN278" s="393">
        <f t="shared" ref="AN278:AN291" si="495">IF(E278&gt;=2002,13-AL278,12)</f>
        <v>12</v>
      </c>
      <c r="AO278" s="393">
        <f t="shared" ref="AO278:AO291" si="496">IF(E278&gt;=2003,13-AL278,12)</f>
        <v>12</v>
      </c>
      <c r="AP278" s="393">
        <f t="shared" ref="AP278:AP291" si="497">IF(E278&gt;=2004,13-AL278,12)</f>
        <v>12</v>
      </c>
      <c r="AQ278" s="393">
        <f t="shared" ref="AQ278:AQ291" si="498">IF(E278&gt;=2005,13-AL278,12)</f>
        <v>12</v>
      </c>
      <c r="AR278" s="393">
        <f t="shared" ref="AR278:AR291" si="499">IF(E278&gt;=2006,13-AL278,12)</f>
        <v>12</v>
      </c>
      <c r="AS278" s="393">
        <f t="shared" ref="AS278:AS291" si="500">IF(E278&gt;=2007,13-AL278,12)</f>
        <v>12</v>
      </c>
      <c r="AT278" s="393">
        <f t="shared" ref="AT278:AT291" si="501">IF(E278&gt;=2008,13-AL278,12)</f>
        <v>12</v>
      </c>
      <c r="AU278" s="393">
        <f t="shared" ref="AU278:AU291" si="502">IF(E278&gt;=2009,13-AL278,12)</f>
        <v>12</v>
      </c>
      <c r="AV278" s="393">
        <f t="shared" ref="AV278:AV291" si="503">IF(E278&gt;=2010,13-AL278,12)</f>
        <v>12</v>
      </c>
      <c r="AW278" s="393">
        <f t="shared" ref="AW278:AW291" si="504">IF(E278&gt;=2011,13-AL278,12)</f>
        <v>12</v>
      </c>
      <c r="AX278" s="393">
        <f t="shared" ref="AX278:AX291" si="505">IF(E278&gt;=2012,13-AL278,12)</f>
        <v>12</v>
      </c>
      <c r="AY278" s="393">
        <f t="shared" ref="AY278:AY291" si="506">IF(E278&gt;=2013,13-AL278,12)</f>
        <v>12</v>
      </c>
      <c r="AZ278" s="393">
        <f t="shared" ref="AZ278:AZ291" si="507">IF(E278&gt;=2014,13-AL278,12)</f>
        <v>12</v>
      </c>
      <c r="BA278" s="393">
        <f t="shared" ref="BA278:BA291" si="508">IF(E278&gt;=2015,13-AL278,12)</f>
        <v>12</v>
      </c>
      <c r="BB278" s="393">
        <f t="shared" si="404"/>
        <v>12</v>
      </c>
      <c r="BC278" s="393">
        <f t="shared" si="405"/>
        <v>12</v>
      </c>
      <c r="BD278" s="393">
        <f t="shared" si="356"/>
        <v>12</v>
      </c>
      <c r="BE278" s="393">
        <f t="shared" si="406"/>
        <v>12</v>
      </c>
      <c r="BF278" s="393">
        <f t="shared" si="407"/>
        <v>12</v>
      </c>
      <c r="BG278" s="393">
        <f t="shared" si="408"/>
        <v>12</v>
      </c>
      <c r="BH278" s="398">
        <f t="shared" ref="BH278:BH291" si="509">IF($E278&gt;=2003,$F278,$F278-AK278)</f>
        <v>0</v>
      </c>
      <c r="BI278" s="398">
        <f t="shared" ref="BI278:BI291" si="510">IF($E278&gt;=2004,0,IF($AE278-2003&lt;=0,BH278,IF($M278="I",0.25*$K278*AO278/12,IF($M278="II",0.125*$K278*AO278/12,IF($M278="III",0.0625*$K278*AO278/12,IF($M278="IV",0.05*$K278*AO278/12,$K278))))))</f>
        <v>0</v>
      </c>
      <c r="BJ278" s="398">
        <f t="shared" ref="BJ278:BJ291" si="511">BI278+AK278</f>
        <v>0</v>
      </c>
      <c r="BK278" s="398">
        <f t="shared" ref="BK278:BK291" si="512">IF($E278&gt;=2004,$F278,$F278-BJ278)</f>
        <v>0</v>
      </c>
      <c r="BL278" s="398">
        <f t="shared" ref="BL278:BL291" si="513">IF($E278&gt;=2005,0,IF($AE278-2004&lt;=0,BK278,IF($M278="I",0.25*$K278*AP278/12,IF($M278="II",0.125*$K278*AP278/12,IF($M278="III",0.0625*$K278*AP278/12,IF($M278="IV",0.05*$K278*AP278/12,$K278))))))</f>
        <v>0</v>
      </c>
      <c r="BM278" s="387">
        <f t="shared" ref="BM278:BM291" si="514">BJ278+BL278</f>
        <v>0</v>
      </c>
      <c r="BN278" s="398">
        <f t="shared" ref="BN278:BN291" si="515">IF($E278&gt;=2005,$F278,$F278-BM278)</f>
        <v>0</v>
      </c>
      <c r="BO278" s="398">
        <f t="shared" ref="BO278:BO291" si="516">IF($E278&gt;=2006,0,IF($AE278-2005&lt;=0,BN278,IF($M278="I",0.25*$K278*AQ278/12,IF($M278="II",0.125*$K278*AQ278/12,IF($M278="III",0.0625*$K278*AQ278/12,IF($M278="IV",0.05*$K278*AQ278/12,$K278))))))</f>
        <v>0</v>
      </c>
      <c r="BP278" s="398">
        <f t="shared" ref="BP278:BP291" si="517">BM278+BO278</f>
        <v>0</v>
      </c>
      <c r="BQ278" s="398">
        <f t="shared" ref="BQ278:BQ291" si="518">IF($E278&gt;=2006,$F278,$F278-BP278)</f>
        <v>0</v>
      </c>
      <c r="BR278" s="398">
        <f t="shared" ref="BR278:BR291" si="519">IF($E278&gt;=2007,0,IF($AE278-2006&lt;=0,BQ278,IF($M278="I",0.25*$K278*AR278/12,IF($M278="II",0.125*$K278*AR278/12,IF($M278="III",0.0625*$K278*AR278/12,IF($M278="IV",0.05*$K278*AR278/12,$K278))))))</f>
        <v>0</v>
      </c>
      <c r="BS278" s="398">
        <f t="shared" ref="BS278:BS291" si="520">BP278+BR278</f>
        <v>0</v>
      </c>
      <c r="BT278" s="398">
        <f t="shared" ref="BT278:BT291" si="521">IF($E278&gt;=2007,$F278,$F278-BS278)</f>
        <v>0</v>
      </c>
      <c r="BU278" s="398">
        <f t="shared" ref="BU278:BU291" si="522">IF($E278&gt;=2008,0,IF($AE278-2007&lt;=0,BT278,IF($M278="I",0.25*$K278*AS278/12,IF($M278="II",0.125*$K278*AS278/12,IF($M278="III",0.0625*$K278*AS278/12,IF($M278="IV",0.05*$K278*AS278/12,$K278))))))</f>
        <v>0</v>
      </c>
      <c r="BV278" s="398">
        <f t="shared" ref="BV278:BV291" si="523">BS278+BU278</f>
        <v>0</v>
      </c>
      <c r="BW278" s="398">
        <f t="shared" ref="BW278:BW291" si="524">IF($E278&gt;=2008,$F278,$F278-BV278)</f>
        <v>0</v>
      </c>
      <c r="BX278" s="398">
        <f t="shared" ref="BX278:BX291" si="525">IF($E278&gt;=2009,0,IF($AE278-2008&lt;=0,BW278,IF($M278="I",0.25*$K278*AT278/12,IF($M278="II",0.125*$K278*AT278/12,IF($M278="III",0.0625*$K278*AT278/12,IF($M278="IV",0.05*$K278*AT278/12,$K278))))))</f>
        <v>0</v>
      </c>
      <c r="BY278" s="398">
        <f t="shared" ref="BY278:BY291" si="526">BV278+BX278</f>
        <v>0</v>
      </c>
      <c r="BZ278" s="398">
        <f t="shared" ref="BZ278:BZ291" si="527">IF($E278&gt;=2009,$F278,$F278-BY278)</f>
        <v>0</v>
      </c>
      <c r="CA278" s="398">
        <f t="shared" ref="CA278:CA291" si="528">IF($E278&gt;=2010,0,IF($AE278-2009&lt;=0,BZ278,IF($M278="I",0.25*$K278*AU278/12,IF($M278="II",0.125*$K278*AU278/12,IF($M278="III",0.0625*$K278*AU278/12,IF($M278="IV",0.05*$K278*AU278/12,$K278))))))</f>
        <v>0</v>
      </c>
      <c r="CB278" s="398">
        <f t="shared" ref="CB278:CB291" si="529">BY278+CA278</f>
        <v>0</v>
      </c>
      <c r="CC278" s="398">
        <f t="shared" ref="CC278:CC291" si="530">IF($E278&gt;=2010,$F278,$F278-CB278)</f>
        <v>0</v>
      </c>
      <c r="CD278" s="398">
        <f t="shared" ref="CD278:CD291" si="531">IF($E278&gt;=2011,0,IF($AE278-2010&lt;=0,CC278,IF($M278="I",0.25*$K278*AV278/12,IF($M278="II",0.125*$K278*AV278/12,IF($M278="III",0.0625*$K278*AV278/12,IF($M278="IV",0.05*$K278*AV278/12,$K278))))))</f>
        <v>0</v>
      </c>
      <c r="CE278" s="398">
        <f t="shared" ref="CE278:CE291" si="532">CB278+CD278</f>
        <v>0</v>
      </c>
      <c r="CF278" s="398">
        <f t="shared" ref="CF278:CF291" si="533">IF($E278&gt;=2011,$F278,$F278-CE278)</f>
        <v>0</v>
      </c>
      <c r="CG278" s="398">
        <f t="shared" ref="CG278:CG291" si="534">IF($E278&gt;=2012,0,IF($AE278-2011&lt;=0,CF278,IF($M278="I",0.25*$K278*AW278/12,IF($M278="II",0.125*$K278*AW278/12,IF($M278="III",0.0625*$K278*AW278/12,IF($M278="IV",0.05*$K278*AW278/12,$K278))))))</f>
        <v>0</v>
      </c>
      <c r="CH278" s="398">
        <f t="shared" ref="CH278:CH291" si="535">CE278+CG278</f>
        <v>0</v>
      </c>
      <c r="CI278" s="398">
        <f t="shared" ref="CI278:CI291" si="536">IF($E278&gt;=2012,$F278,$F278-CH278)</f>
        <v>0</v>
      </c>
      <c r="CJ278" s="399"/>
      <c r="CK278" s="400" t="s">
        <v>339</v>
      </c>
      <c r="CL278" s="399">
        <f t="shared" ref="CL278:CL291" si="537">IF($E278&gt;=2013,0,IF($AE278-2012&lt;=0,CI278,IF($M278="I",0.25*$K278*AX278/12,IF($M278="II",0.125*$K278*AX278/12,IF($M278="III",0.0625*$K278*AX278/12,IF($M278="IV",0.05*$K278*AX278/12,$K278))))))</f>
        <v>0</v>
      </c>
      <c r="CM278" s="399">
        <f t="shared" ref="CM278:CM291" si="538">CH278+CL278</f>
        <v>0</v>
      </c>
      <c r="CN278" s="399">
        <f t="shared" ref="CN278:CN291" si="539">IF($E278&gt;=2013,$F278,$F278-CM278)</f>
        <v>0</v>
      </c>
      <c r="CO278" s="399">
        <f t="shared" ref="CO278:CO291" si="540">IF($E278&gt;=2014,0,IF($AE278-2013&lt;=0,CN278,IF($M278="I",0.25*$K278*AY278/12,IF($M278="II",0.125*$K278*AY278/12,IF($M278="III",0.0625*$K278*AY278/12,IF($M278="IV",0.05*$K278*AY278/12,$K278))))))</f>
        <v>0</v>
      </c>
      <c r="CP278" s="399">
        <f t="shared" ref="CP278:CP291" si="541">CM278+CO278</f>
        <v>0</v>
      </c>
      <c r="CQ278" s="399">
        <f t="shared" ref="CQ278:CQ291" si="542">IF($E278&gt;=2014,$F278,$F278-CP278)</f>
        <v>0</v>
      </c>
      <c r="CR278" s="399">
        <f t="shared" ref="CR278:CR291" si="543">IF($E278&gt;=2015,0,IF($AE278-2014&lt;=0,CQ278,IF($M278="I",0.25*$K278*AZ278/12,IF($M278="II",0.125*$K278*AZ278/12,IF($M278="III",0.0625*$K278*AZ278/12,IF($M278="IV",0.05*$K278*AZ278/12,$K278))))))</f>
        <v>0</v>
      </c>
      <c r="CS278" s="399">
        <f t="shared" ref="CS278:CS291" si="544">CP278+CR278</f>
        <v>0</v>
      </c>
      <c r="CT278" s="399">
        <f t="shared" ref="CT278:CT291" si="545">IF($E278&gt;=2015,$F278,$F278-CS278)</f>
        <v>0</v>
      </c>
      <c r="CU278" s="399">
        <f t="shared" ref="CU278:CU291" si="546">IF($E278&gt;=2016,0,IF($AE278-2015&lt;=0,CT278,IF($M278="I",0.25*$K278*BA278/12,IF($M278="II",0.125*$K278*BA278/12,IF($M278="III",0.0625*$K278*BA278/12,IF($M278="IV",0.05*$K278*BA278/12,$K278))))))</f>
        <v>0</v>
      </c>
      <c r="CV278" s="399">
        <f t="shared" ref="CV278:CV291" si="547">CS278+CU278</f>
        <v>0</v>
      </c>
      <c r="CW278" s="399">
        <f t="shared" ref="CW278:CW291" si="548">IF($E278&gt;=2016,$F278,$F278-CV278)</f>
        <v>0</v>
      </c>
      <c r="CX278" s="399">
        <f t="shared" si="449"/>
        <v>0</v>
      </c>
      <c r="CY278" s="399">
        <f t="shared" ref="CY278:CY291" si="549">CV278+CX278</f>
        <v>0</v>
      </c>
      <c r="CZ278" s="399">
        <f t="shared" si="451"/>
        <v>0</v>
      </c>
      <c r="DA278" s="399">
        <f t="shared" si="452"/>
        <v>0</v>
      </c>
      <c r="DB278" s="399">
        <f>CY278+DA278</f>
        <v>0</v>
      </c>
      <c r="DC278" s="399">
        <f t="shared" si="454"/>
        <v>0</v>
      </c>
      <c r="DD278" s="399">
        <f t="shared" si="455"/>
        <v>0</v>
      </c>
      <c r="DE278" s="399">
        <f>DB278+DD278</f>
        <v>0</v>
      </c>
      <c r="DF278" s="399">
        <f t="shared" si="353"/>
        <v>0</v>
      </c>
      <c r="DG278" s="399">
        <f t="shared" si="456"/>
        <v>0</v>
      </c>
      <c r="DH278" s="399">
        <f t="shared" si="354"/>
        <v>0</v>
      </c>
      <c r="DI278" s="399">
        <f t="shared" si="355"/>
        <v>0</v>
      </c>
      <c r="DJ278" s="399">
        <f t="shared" si="457"/>
        <v>0</v>
      </c>
      <c r="DK278" s="399">
        <f t="shared" si="350"/>
        <v>0</v>
      </c>
      <c r="DL278" s="399">
        <f t="shared" si="351"/>
        <v>0</v>
      </c>
      <c r="DM278" s="399">
        <f t="shared" si="459"/>
        <v>0</v>
      </c>
      <c r="DN278" s="399">
        <f t="shared" si="352"/>
        <v>0</v>
      </c>
      <c r="DO278" s="399">
        <f t="shared" si="458"/>
        <v>0</v>
      </c>
      <c r="DP278" s="398"/>
      <c r="DQ278" s="399"/>
      <c r="DR278" s="399"/>
      <c r="DS278" s="399">
        <f t="shared" si="462"/>
        <v>0</v>
      </c>
      <c r="DT278" s="399">
        <f t="shared" si="357"/>
        <v>0</v>
      </c>
      <c r="DU278" s="399"/>
      <c r="DV278" s="411"/>
      <c r="DW278" s="645"/>
    </row>
    <row r="279" spans="1:127" ht="20.100000000000001" hidden="1" customHeight="1">
      <c r="A279" s="663">
        <f t="shared" si="461"/>
        <v>2</v>
      </c>
      <c r="B279" s="664" t="s">
        <v>380</v>
      </c>
      <c r="C279" s="385" t="s">
        <v>355</v>
      </c>
      <c r="D279" s="385" t="s">
        <v>218</v>
      </c>
      <c r="E279" s="385">
        <v>2017</v>
      </c>
      <c r="F279" s="386"/>
      <c r="G279" s="387">
        <f t="shared" si="463"/>
        <v>16</v>
      </c>
      <c r="H279" s="387">
        <f t="shared" si="464"/>
        <v>0</v>
      </c>
      <c r="I279" s="387">
        <f t="shared" si="465"/>
        <v>16</v>
      </c>
      <c r="J279" s="388">
        <f t="shared" si="466"/>
        <v>0</v>
      </c>
      <c r="K279" s="389">
        <f t="shared" si="467"/>
        <v>0</v>
      </c>
      <c r="L279" s="390">
        <f t="shared" si="468"/>
        <v>0.1</v>
      </c>
      <c r="M279" s="391" t="str">
        <f t="shared" si="469"/>
        <v>III</v>
      </c>
      <c r="N279" s="389">
        <f t="shared" si="470"/>
        <v>0</v>
      </c>
      <c r="O279" s="388">
        <f t="shared" si="471"/>
        <v>0</v>
      </c>
      <c r="P279" s="388">
        <f t="shared" si="472"/>
        <v>0</v>
      </c>
      <c r="Q279" s="392">
        <f t="shared" si="473"/>
        <v>0</v>
      </c>
      <c r="R279" s="393">
        <f t="shared" si="474"/>
        <v>0</v>
      </c>
      <c r="S279" s="393">
        <f t="shared" si="475"/>
        <v>0</v>
      </c>
      <c r="T279" s="392">
        <f t="shared" si="476"/>
        <v>0</v>
      </c>
      <c r="U279" s="393">
        <f t="shared" si="477"/>
        <v>0</v>
      </c>
      <c r="V279" s="393">
        <f t="shared" si="478"/>
        <v>0</v>
      </c>
      <c r="W279" s="392">
        <f t="shared" si="479"/>
        <v>0</v>
      </c>
      <c r="X279" s="393">
        <f t="shared" si="480"/>
        <v>0</v>
      </c>
      <c r="Y279" s="393">
        <f t="shared" si="481"/>
        <v>0</v>
      </c>
      <c r="Z279" s="392">
        <f t="shared" si="482"/>
        <v>0</v>
      </c>
      <c r="AA279" s="393">
        <f t="shared" si="483"/>
        <v>0</v>
      </c>
      <c r="AB279" s="393">
        <f t="shared" si="484"/>
        <v>0</v>
      </c>
      <c r="AC279" s="392">
        <f t="shared" si="485"/>
        <v>0</v>
      </c>
      <c r="AD279" s="393">
        <f t="shared" si="486"/>
        <v>0</v>
      </c>
      <c r="AE279" s="394">
        <f t="shared" si="8"/>
        <v>2032</v>
      </c>
      <c r="AF279" s="393">
        <f t="shared" si="487"/>
        <v>0</v>
      </c>
      <c r="AG279" s="392">
        <f t="shared" si="488"/>
        <v>0</v>
      </c>
      <c r="AH279" s="388">
        <f t="shared" si="489"/>
        <v>0</v>
      </c>
      <c r="AI279" s="395">
        <f t="shared" si="490"/>
        <v>0</v>
      </c>
      <c r="AJ279" s="396">
        <f t="shared" si="491"/>
        <v>0</v>
      </c>
      <c r="AK279" s="388">
        <f t="shared" si="492"/>
        <v>0</v>
      </c>
      <c r="AL279" s="397">
        <f t="shared" si="493"/>
        <v>1</v>
      </c>
      <c r="AM279" s="393">
        <f t="shared" si="494"/>
        <v>12</v>
      </c>
      <c r="AN279" s="393">
        <f t="shared" si="495"/>
        <v>12</v>
      </c>
      <c r="AO279" s="393">
        <f t="shared" si="496"/>
        <v>12</v>
      </c>
      <c r="AP279" s="393">
        <f t="shared" si="497"/>
        <v>12</v>
      </c>
      <c r="AQ279" s="393">
        <f t="shared" si="498"/>
        <v>12</v>
      </c>
      <c r="AR279" s="393">
        <f t="shared" si="499"/>
        <v>12</v>
      </c>
      <c r="AS279" s="393">
        <f t="shared" si="500"/>
        <v>12</v>
      </c>
      <c r="AT279" s="393">
        <f t="shared" si="501"/>
        <v>12</v>
      </c>
      <c r="AU279" s="393">
        <f t="shared" si="502"/>
        <v>12</v>
      </c>
      <c r="AV279" s="393">
        <f t="shared" si="503"/>
        <v>12</v>
      </c>
      <c r="AW279" s="393">
        <f t="shared" si="504"/>
        <v>12</v>
      </c>
      <c r="AX279" s="393">
        <f t="shared" si="505"/>
        <v>12</v>
      </c>
      <c r="AY279" s="393">
        <f t="shared" si="506"/>
        <v>12</v>
      </c>
      <c r="AZ279" s="393">
        <f t="shared" si="507"/>
        <v>12</v>
      </c>
      <c r="BA279" s="393">
        <f t="shared" si="508"/>
        <v>12</v>
      </c>
      <c r="BB279" s="393">
        <f t="shared" si="404"/>
        <v>12</v>
      </c>
      <c r="BC279" s="393">
        <f t="shared" si="405"/>
        <v>12</v>
      </c>
      <c r="BD279" s="393">
        <f t="shared" si="356"/>
        <v>12</v>
      </c>
      <c r="BE279" s="393">
        <f t="shared" si="406"/>
        <v>12</v>
      </c>
      <c r="BF279" s="393">
        <f t="shared" si="407"/>
        <v>12</v>
      </c>
      <c r="BG279" s="393">
        <f t="shared" si="408"/>
        <v>12</v>
      </c>
      <c r="BH279" s="398">
        <f t="shared" si="509"/>
        <v>0</v>
      </c>
      <c r="BI279" s="398">
        <f t="shared" si="510"/>
        <v>0</v>
      </c>
      <c r="BJ279" s="398">
        <f t="shared" si="511"/>
        <v>0</v>
      </c>
      <c r="BK279" s="398">
        <f t="shared" si="512"/>
        <v>0</v>
      </c>
      <c r="BL279" s="398">
        <f t="shared" si="513"/>
        <v>0</v>
      </c>
      <c r="BM279" s="387">
        <f t="shared" si="514"/>
        <v>0</v>
      </c>
      <c r="BN279" s="398">
        <f t="shared" si="515"/>
        <v>0</v>
      </c>
      <c r="BO279" s="398">
        <f t="shared" si="516"/>
        <v>0</v>
      </c>
      <c r="BP279" s="398">
        <f t="shared" si="517"/>
        <v>0</v>
      </c>
      <c r="BQ279" s="398">
        <f t="shared" si="518"/>
        <v>0</v>
      </c>
      <c r="BR279" s="398">
        <f t="shared" si="519"/>
        <v>0</v>
      </c>
      <c r="BS279" s="398">
        <f t="shared" si="520"/>
        <v>0</v>
      </c>
      <c r="BT279" s="398">
        <f t="shared" si="521"/>
        <v>0</v>
      </c>
      <c r="BU279" s="398">
        <f t="shared" si="522"/>
        <v>0</v>
      </c>
      <c r="BV279" s="398">
        <f t="shared" si="523"/>
        <v>0</v>
      </c>
      <c r="BW279" s="398">
        <f t="shared" si="524"/>
        <v>0</v>
      </c>
      <c r="BX279" s="398">
        <f t="shared" si="525"/>
        <v>0</v>
      </c>
      <c r="BY279" s="398">
        <f t="shared" si="526"/>
        <v>0</v>
      </c>
      <c r="BZ279" s="398">
        <f t="shared" si="527"/>
        <v>0</v>
      </c>
      <c r="CA279" s="398">
        <f t="shared" si="528"/>
        <v>0</v>
      </c>
      <c r="CB279" s="398">
        <f t="shared" si="529"/>
        <v>0</v>
      </c>
      <c r="CC279" s="398">
        <f t="shared" si="530"/>
        <v>0</v>
      </c>
      <c r="CD279" s="398">
        <f t="shared" si="531"/>
        <v>0</v>
      </c>
      <c r="CE279" s="398">
        <f t="shared" si="532"/>
        <v>0</v>
      </c>
      <c r="CF279" s="398">
        <f t="shared" si="533"/>
        <v>0</v>
      </c>
      <c r="CG279" s="398">
        <f t="shared" si="534"/>
        <v>0</v>
      </c>
      <c r="CH279" s="398">
        <f t="shared" si="535"/>
        <v>0</v>
      </c>
      <c r="CI279" s="398">
        <f t="shared" si="536"/>
        <v>0</v>
      </c>
      <c r="CJ279" s="399"/>
      <c r="CK279" s="400" t="s">
        <v>339</v>
      </c>
      <c r="CL279" s="399">
        <f t="shared" si="537"/>
        <v>0</v>
      </c>
      <c r="CM279" s="399">
        <f t="shared" si="538"/>
        <v>0</v>
      </c>
      <c r="CN279" s="399">
        <f t="shared" si="539"/>
        <v>0</v>
      </c>
      <c r="CO279" s="399">
        <f t="shared" si="540"/>
        <v>0</v>
      </c>
      <c r="CP279" s="399">
        <f t="shared" si="541"/>
        <v>0</v>
      </c>
      <c r="CQ279" s="399">
        <f t="shared" si="542"/>
        <v>0</v>
      </c>
      <c r="CR279" s="399">
        <f t="shared" si="543"/>
        <v>0</v>
      </c>
      <c r="CS279" s="399">
        <f t="shared" si="544"/>
        <v>0</v>
      </c>
      <c r="CT279" s="399">
        <f t="shared" si="545"/>
        <v>0</v>
      </c>
      <c r="CU279" s="399">
        <f t="shared" si="546"/>
        <v>0</v>
      </c>
      <c r="CV279" s="399">
        <f t="shared" si="547"/>
        <v>0</v>
      </c>
      <c r="CW279" s="399">
        <f t="shared" si="548"/>
        <v>0</v>
      </c>
      <c r="CX279" s="399">
        <f t="shared" si="449"/>
        <v>0</v>
      </c>
      <c r="CY279" s="399">
        <f t="shared" si="549"/>
        <v>0</v>
      </c>
      <c r="CZ279" s="399">
        <f t="shared" si="451"/>
        <v>0</v>
      </c>
      <c r="DA279" s="399">
        <f t="shared" si="452"/>
        <v>0</v>
      </c>
      <c r="DB279" s="399">
        <f t="shared" ref="DB279:DB291" si="550">CY279+DA279</f>
        <v>0</v>
      </c>
      <c r="DC279" s="399">
        <f t="shared" si="454"/>
        <v>0</v>
      </c>
      <c r="DD279" s="399">
        <f t="shared" si="455"/>
        <v>0</v>
      </c>
      <c r="DE279" s="399">
        <f t="shared" ref="DE279:DE291" si="551">DB279+DD279</f>
        <v>0</v>
      </c>
      <c r="DF279" s="399">
        <f t="shared" si="353"/>
        <v>0</v>
      </c>
      <c r="DG279" s="399">
        <f t="shared" si="456"/>
        <v>0</v>
      </c>
      <c r="DH279" s="399">
        <f t="shared" si="354"/>
        <v>0</v>
      </c>
      <c r="DI279" s="399">
        <f t="shared" si="355"/>
        <v>0</v>
      </c>
      <c r="DJ279" s="399">
        <f t="shared" si="457"/>
        <v>0</v>
      </c>
      <c r="DK279" s="399">
        <f t="shared" si="350"/>
        <v>0</v>
      </c>
      <c r="DL279" s="399">
        <f t="shared" si="351"/>
        <v>0</v>
      </c>
      <c r="DM279" s="399">
        <f t="shared" si="459"/>
        <v>0</v>
      </c>
      <c r="DN279" s="399">
        <f t="shared" si="352"/>
        <v>0</v>
      </c>
      <c r="DO279" s="399">
        <f t="shared" si="458"/>
        <v>0</v>
      </c>
      <c r="DP279" s="398"/>
      <c r="DQ279" s="399"/>
      <c r="DR279" s="399"/>
      <c r="DS279" s="399">
        <f t="shared" si="462"/>
        <v>0</v>
      </c>
      <c r="DT279" s="399">
        <f t="shared" si="357"/>
        <v>0</v>
      </c>
      <c r="DU279" s="399"/>
      <c r="DV279" s="411"/>
      <c r="DW279" s="645"/>
    </row>
    <row r="280" spans="1:127" ht="20.100000000000001" hidden="1" customHeight="1">
      <c r="A280" s="663">
        <f t="shared" si="461"/>
        <v>3</v>
      </c>
      <c r="B280" s="664" t="s">
        <v>383</v>
      </c>
      <c r="C280" s="385" t="s">
        <v>355</v>
      </c>
      <c r="D280" s="385" t="s">
        <v>218</v>
      </c>
      <c r="E280" s="385">
        <v>2008</v>
      </c>
      <c r="F280" s="386"/>
      <c r="G280" s="387">
        <f t="shared" si="463"/>
        <v>16</v>
      </c>
      <c r="H280" s="387">
        <f t="shared" si="464"/>
        <v>0</v>
      </c>
      <c r="I280" s="387">
        <f t="shared" si="465"/>
        <v>16</v>
      </c>
      <c r="J280" s="388">
        <f t="shared" si="466"/>
        <v>0</v>
      </c>
      <c r="K280" s="389">
        <f t="shared" si="467"/>
        <v>0</v>
      </c>
      <c r="L280" s="390">
        <f t="shared" si="468"/>
        <v>0.1</v>
      </c>
      <c r="M280" s="391" t="str">
        <f t="shared" si="469"/>
        <v>III</v>
      </c>
      <c r="N280" s="389">
        <f t="shared" si="470"/>
        <v>0</v>
      </c>
      <c r="O280" s="388">
        <f t="shared" si="471"/>
        <v>0</v>
      </c>
      <c r="P280" s="388">
        <f t="shared" si="472"/>
        <v>0</v>
      </c>
      <c r="Q280" s="392">
        <f t="shared" si="473"/>
        <v>0</v>
      </c>
      <c r="R280" s="393">
        <f t="shared" si="474"/>
        <v>0</v>
      </c>
      <c r="S280" s="393">
        <f t="shared" si="475"/>
        <v>0</v>
      </c>
      <c r="T280" s="392">
        <f t="shared" si="476"/>
        <v>0</v>
      </c>
      <c r="U280" s="393">
        <f t="shared" si="477"/>
        <v>0</v>
      </c>
      <c r="V280" s="393">
        <f t="shared" si="478"/>
        <v>0</v>
      </c>
      <c r="W280" s="392">
        <f t="shared" si="479"/>
        <v>0</v>
      </c>
      <c r="X280" s="393">
        <f t="shared" si="480"/>
        <v>0</v>
      </c>
      <c r="Y280" s="393">
        <f t="shared" si="481"/>
        <v>0</v>
      </c>
      <c r="Z280" s="392">
        <f t="shared" si="482"/>
        <v>0</v>
      </c>
      <c r="AA280" s="393">
        <f t="shared" si="483"/>
        <v>0</v>
      </c>
      <c r="AB280" s="393">
        <f t="shared" si="484"/>
        <v>0</v>
      </c>
      <c r="AC280" s="392">
        <f t="shared" si="485"/>
        <v>0</v>
      </c>
      <c r="AD280" s="393">
        <f t="shared" si="486"/>
        <v>0</v>
      </c>
      <c r="AE280" s="394">
        <f t="shared" si="8"/>
        <v>2023</v>
      </c>
      <c r="AF280" s="393">
        <f t="shared" si="487"/>
        <v>0</v>
      </c>
      <c r="AG280" s="392">
        <f t="shared" si="488"/>
        <v>0</v>
      </c>
      <c r="AH280" s="388">
        <f t="shared" si="489"/>
        <v>0</v>
      </c>
      <c r="AI280" s="395">
        <f t="shared" si="490"/>
        <v>0</v>
      </c>
      <c r="AJ280" s="396">
        <f t="shared" si="491"/>
        <v>0</v>
      </c>
      <c r="AK280" s="388">
        <f t="shared" si="492"/>
        <v>0</v>
      </c>
      <c r="AL280" s="397">
        <f t="shared" si="493"/>
        <v>1</v>
      </c>
      <c r="AM280" s="393">
        <f t="shared" si="494"/>
        <v>12</v>
      </c>
      <c r="AN280" s="393">
        <f t="shared" si="495"/>
        <v>12</v>
      </c>
      <c r="AO280" s="393">
        <f t="shared" si="496"/>
        <v>12</v>
      </c>
      <c r="AP280" s="393">
        <f t="shared" si="497"/>
        <v>12</v>
      </c>
      <c r="AQ280" s="393">
        <f t="shared" si="498"/>
        <v>12</v>
      </c>
      <c r="AR280" s="393">
        <f t="shared" si="499"/>
        <v>12</v>
      </c>
      <c r="AS280" s="393">
        <f t="shared" si="500"/>
        <v>12</v>
      </c>
      <c r="AT280" s="393">
        <f t="shared" si="501"/>
        <v>12</v>
      </c>
      <c r="AU280" s="393">
        <f t="shared" si="502"/>
        <v>12</v>
      </c>
      <c r="AV280" s="393">
        <f t="shared" si="503"/>
        <v>12</v>
      </c>
      <c r="AW280" s="393">
        <f t="shared" si="504"/>
        <v>12</v>
      </c>
      <c r="AX280" s="393">
        <f t="shared" si="505"/>
        <v>12</v>
      </c>
      <c r="AY280" s="393">
        <f t="shared" si="506"/>
        <v>12</v>
      </c>
      <c r="AZ280" s="393">
        <f t="shared" si="507"/>
        <v>12</v>
      </c>
      <c r="BA280" s="393">
        <f t="shared" si="508"/>
        <v>12</v>
      </c>
      <c r="BB280" s="393">
        <f t="shared" si="404"/>
        <v>12</v>
      </c>
      <c r="BC280" s="393">
        <f t="shared" si="405"/>
        <v>12</v>
      </c>
      <c r="BD280" s="393">
        <f t="shared" si="356"/>
        <v>12</v>
      </c>
      <c r="BE280" s="393">
        <f t="shared" si="406"/>
        <v>12</v>
      </c>
      <c r="BF280" s="393">
        <f t="shared" si="407"/>
        <v>12</v>
      </c>
      <c r="BG280" s="393">
        <f t="shared" si="408"/>
        <v>12</v>
      </c>
      <c r="BH280" s="398">
        <f t="shared" si="509"/>
        <v>0</v>
      </c>
      <c r="BI280" s="398">
        <f t="shared" si="510"/>
        <v>0</v>
      </c>
      <c r="BJ280" s="398">
        <f t="shared" si="511"/>
        <v>0</v>
      </c>
      <c r="BK280" s="398">
        <f t="shared" si="512"/>
        <v>0</v>
      </c>
      <c r="BL280" s="398">
        <f t="shared" si="513"/>
        <v>0</v>
      </c>
      <c r="BM280" s="387">
        <f t="shared" si="514"/>
        <v>0</v>
      </c>
      <c r="BN280" s="398">
        <f t="shared" si="515"/>
        <v>0</v>
      </c>
      <c r="BO280" s="398">
        <f t="shared" si="516"/>
        <v>0</v>
      </c>
      <c r="BP280" s="398">
        <f t="shared" si="517"/>
        <v>0</v>
      </c>
      <c r="BQ280" s="398">
        <f t="shared" si="518"/>
        <v>0</v>
      </c>
      <c r="BR280" s="398">
        <f t="shared" si="519"/>
        <v>0</v>
      </c>
      <c r="BS280" s="398">
        <f t="shared" si="520"/>
        <v>0</v>
      </c>
      <c r="BT280" s="398">
        <f t="shared" si="521"/>
        <v>0</v>
      </c>
      <c r="BU280" s="398">
        <f t="shared" si="522"/>
        <v>0</v>
      </c>
      <c r="BV280" s="398">
        <f t="shared" si="523"/>
        <v>0</v>
      </c>
      <c r="BW280" s="398">
        <f t="shared" si="524"/>
        <v>0</v>
      </c>
      <c r="BX280" s="398">
        <f t="shared" si="525"/>
        <v>0</v>
      </c>
      <c r="BY280" s="398">
        <f t="shared" si="526"/>
        <v>0</v>
      </c>
      <c r="BZ280" s="398">
        <f t="shared" si="527"/>
        <v>0</v>
      </c>
      <c r="CA280" s="398">
        <f t="shared" si="528"/>
        <v>0</v>
      </c>
      <c r="CB280" s="398">
        <f t="shared" si="529"/>
        <v>0</v>
      </c>
      <c r="CC280" s="398">
        <f t="shared" si="530"/>
        <v>0</v>
      </c>
      <c r="CD280" s="398">
        <f t="shared" si="531"/>
        <v>0</v>
      </c>
      <c r="CE280" s="398">
        <f t="shared" si="532"/>
        <v>0</v>
      </c>
      <c r="CF280" s="398">
        <f t="shared" si="533"/>
        <v>0</v>
      </c>
      <c r="CG280" s="398">
        <f t="shared" si="534"/>
        <v>0</v>
      </c>
      <c r="CH280" s="398">
        <f t="shared" si="535"/>
        <v>0</v>
      </c>
      <c r="CI280" s="398">
        <f t="shared" si="536"/>
        <v>0</v>
      </c>
      <c r="CJ280" s="399"/>
      <c r="CK280" s="400" t="s">
        <v>339</v>
      </c>
      <c r="CL280" s="399">
        <f t="shared" si="537"/>
        <v>0</v>
      </c>
      <c r="CM280" s="399">
        <f t="shared" si="538"/>
        <v>0</v>
      </c>
      <c r="CN280" s="399">
        <f t="shared" si="539"/>
        <v>0</v>
      </c>
      <c r="CO280" s="399">
        <f t="shared" si="540"/>
        <v>0</v>
      </c>
      <c r="CP280" s="399">
        <f t="shared" si="541"/>
        <v>0</v>
      </c>
      <c r="CQ280" s="399">
        <f t="shared" si="542"/>
        <v>0</v>
      </c>
      <c r="CR280" s="399">
        <f t="shared" si="543"/>
        <v>0</v>
      </c>
      <c r="CS280" s="399">
        <f t="shared" si="544"/>
        <v>0</v>
      </c>
      <c r="CT280" s="399">
        <f t="shared" si="545"/>
        <v>0</v>
      </c>
      <c r="CU280" s="399">
        <f t="shared" si="546"/>
        <v>0</v>
      </c>
      <c r="CV280" s="399">
        <f t="shared" si="547"/>
        <v>0</v>
      </c>
      <c r="CW280" s="399">
        <f t="shared" si="548"/>
        <v>0</v>
      </c>
      <c r="CX280" s="399">
        <f t="shared" si="449"/>
        <v>0</v>
      </c>
      <c r="CY280" s="399">
        <f t="shared" si="549"/>
        <v>0</v>
      </c>
      <c r="CZ280" s="399">
        <f t="shared" si="451"/>
        <v>0</v>
      </c>
      <c r="DA280" s="399">
        <f t="shared" si="452"/>
        <v>0</v>
      </c>
      <c r="DB280" s="399">
        <f t="shared" si="550"/>
        <v>0</v>
      </c>
      <c r="DC280" s="399">
        <f t="shared" si="454"/>
        <v>0</v>
      </c>
      <c r="DD280" s="399">
        <f t="shared" si="455"/>
        <v>0</v>
      </c>
      <c r="DE280" s="399">
        <f t="shared" si="551"/>
        <v>0</v>
      </c>
      <c r="DF280" s="399">
        <f t="shared" si="353"/>
        <v>0</v>
      </c>
      <c r="DG280" s="399">
        <f t="shared" si="456"/>
        <v>0</v>
      </c>
      <c r="DH280" s="399">
        <f t="shared" si="354"/>
        <v>0</v>
      </c>
      <c r="DI280" s="399">
        <f t="shared" si="355"/>
        <v>0</v>
      </c>
      <c r="DJ280" s="399">
        <f t="shared" si="457"/>
        <v>0</v>
      </c>
      <c r="DK280" s="399">
        <f t="shared" si="350"/>
        <v>0</v>
      </c>
      <c r="DL280" s="399">
        <f t="shared" si="351"/>
        <v>0</v>
      </c>
      <c r="DM280" s="399">
        <f t="shared" si="459"/>
        <v>0</v>
      </c>
      <c r="DN280" s="399">
        <f t="shared" si="352"/>
        <v>0</v>
      </c>
      <c r="DO280" s="399">
        <f t="shared" si="458"/>
        <v>0</v>
      </c>
      <c r="DP280" s="398"/>
      <c r="DQ280" s="399"/>
      <c r="DR280" s="399"/>
      <c r="DS280" s="399">
        <f t="shared" si="462"/>
        <v>0</v>
      </c>
      <c r="DT280" s="399">
        <f t="shared" si="357"/>
        <v>0</v>
      </c>
      <c r="DU280" s="399"/>
      <c r="DV280" s="411"/>
      <c r="DW280" s="645"/>
    </row>
    <row r="281" spans="1:127" ht="20.100000000000001" hidden="1" customHeight="1">
      <c r="A281" s="663">
        <f t="shared" si="461"/>
        <v>4</v>
      </c>
      <c r="B281" s="664" t="s">
        <v>380</v>
      </c>
      <c r="C281" s="385" t="s">
        <v>355</v>
      </c>
      <c r="D281" s="385" t="s">
        <v>218</v>
      </c>
      <c r="E281" s="385">
        <v>2008</v>
      </c>
      <c r="F281" s="386"/>
      <c r="G281" s="387">
        <f t="shared" si="463"/>
        <v>16</v>
      </c>
      <c r="H281" s="387">
        <f t="shared" si="464"/>
        <v>0</v>
      </c>
      <c r="I281" s="387">
        <f t="shared" si="465"/>
        <v>16</v>
      </c>
      <c r="J281" s="388">
        <f t="shared" si="466"/>
        <v>0</v>
      </c>
      <c r="K281" s="389">
        <f t="shared" si="467"/>
        <v>0</v>
      </c>
      <c r="L281" s="390">
        <f t="shared" si="468"/>
        <v>0.1</v>
      </c>
      <c r="M281" s="391" t="str">
        <f t="shared" si="469"/>
        <v>III</v>
      </c>
      <c r="N281" s="389">
        <f t="shared" si="470"/>
        <v>0</v>
      </c>
      <c r="O281" s="388">
        <f t="shared" si="471"/>
        <v>0</v>
      </c>
      <c r="P281" s="388">
        <f t="shared" si="472"/>
        <v>0</v>
      </c>
      <c r="Q281" s="392">
        <f t="shared" si="473"/>
        <v>0</v>
      </c>
      <c r="R281" s="393">
        <f t="shared" si="474"/>
        <v>0</v>
      </c>
      <c r="S281" s="393">
        <f t="shared" si="475"/>
        <v>0</v>
      </c>
      <c r="T281" s="392">
        <f t="shared" si="476"/>
        <v>0</v>
      </c>
      <c r="U281" s="393">
        <f t="shared" si="477"/>
        <v>0</v>
      </c>
      <c r="V281" s="393">
        <f t="shared" si="478"/>
        <v>0</v>
      </c>
      <c r="W281" s="392">
        <f t="shared" si="479"/>
        <v>0</v>
      </c>
      <c r="X281" s="393">
        <f t="shared" si="480"/>
        <v>0</v>
      </c>
      <c r="Y281" s="393">
        <f t="shared" si="481"/>
        <v>0</v>
      </c>
      <c r="Z281" s="392">
        <f t="shared" si="482"/>
        <v>0</v>
      </c>
      <c r="AA281" s="393">
        <f t="shared" si="483"/>
        <v>0</v>
      </c>
      <c r="AB281" s="393">
        <f t="shared" si="484"/>
        <v>0</v>
      </c>
      <c r="AC281" s="392">
        <f t="shared" si="485"/>
        <v>0</v>
      </c>
      <c r="AD281" s="393">
        <f t="shared" si="486"/>
        <v>0</v>
      </c>
      <c r="AE281" s="394">
        <f t="shared" si="8"/>
        <v>2023</v>
      </c>
      <c r="AF281" s="393">
        <f t="shared" si="487"/>
        <v>0</v>
      </c>
      <c r="AG281" s="392">
        <f t="shared" si="488"/>
        <v>0</v>
      </c>
      <c r="AH281" s="388">
        <f t="shared" si="489"/>
        <v>0</v>
      </c>
      <c r="AI281" s="395">
        <f t="shared" si="490"/>
        <v>0</v>
      </c>
      <c r="AJ281" s="396">
        <f t="shared" si="491"/>
        <v>0</v>
      </c>
      <c r="AK281" s="388">
        <f t="shared" si="492"/>
        <v>0</v>
      </c>
      <c r="AL281" s="397">
        <f t="shared" si="493"/>
        <v>1</v>
      </c>
      <c r="AM281" s="393">
        <f t="shared" si="494"/>
        <v>12</v>
      </c>
      <c r="AN281" s="393">
        <f t="shared" si="495"/>
        <v>12</v>
      </c>
      <c r="AO281" s="393">
        <f t="shared" si="496"/>
        <v>12</v>
      </c>
      <c r="AP281" s="393">
        <f t="shared" si="497"/>
        <v>12</v>
      </c>
      <c r="AQ281" s="393">
        <f t="shared" si="498"/>
        <v>12</v>
      </c>
      <c r="AR281" s="393">
        <f t="shared" si="499"/>
        <v>12</v>
      </c>
      <c r="AS281" s="393">
        <f t="shared" si="500"/>
        <v>12</v>
      </c>
      <c r="AT281" s="393">
        <f t="shared" si="501"/>
        <v>12</v>
      </c>
      <c r="AU281" s="393">
        <f t="shared" si="502"/>
        <v>12</v>
      </c>
      <c r="AV281" s="412">
        <f t="shared" si="503"/>
        <v>12</v>
      </c>
      <c r="AW281" s="393">
        <f t="shared" si="504"/>
        <v>12</v>
      </c>
      <c r="AX281" s="393">
        <f t="shared" si="505"/>
        <v>12</v>
      </c>
      <c r="AY281" s="393">
        <f t="shared" si="506"/>
        <v>12</v>
      </c>
      <c r="AZ281" s="393">
        <f t="shared" si="507"/>
        <v>12</v>
      </c>
      <c r="BA281" s="393">
        <f t="shared" si="508"/>
        <v>12</v>
      </c>
      <c r="BB281" s="393">
        <f t="shared" si="404"/>
        <v>12</v>
      </c>
      <c r="BC281" s="393">
        <f t="shared" si="405"/>
        <v>12</v>
      </c>
      <c r="BD281" s="393">
        <f t="shared" si="356"/>
        <v>12</v>
      </c>
      <c r="BE281" s="393">
        <f t="shared" si="406"/>
        <v>12</v>
      </c>
      <c r="BF281" s="393">
        <f t="shared" si="407"/>
        <v>12</v>
      </c>
      <c r="BG281" s="393">
        <f t="shared" si="408"/>
        <v>12</v>
      </c>
      <c r="BH281" s="398">
        <f t="shared" si="509"/>
        <v>0</v>
      </c>
      <c r="BI281" s="398">
        <f t="shared" si="510"/>
        <v>0</v>
      </c>
      <c r="BJ281" s="398">
        <f t="shared" si="511"/>
        <v>0</v>
      </c>
      <c r="BK281" s="398">
        <f t="shared" si="512"/>
        <v>0</v>
      </c>
      <c r="BL281" s="398">
        <f t="shared" si="513"/>
        <v>0</v>
      </c>
      <c r="BM281" s="387">
        <f t="shared" si="514"/>
        <v>0</v>
      </c>
      <c r="BN281" s="398">
        <f t="shared" si="515"/>
        <v>0</v>
      </c>
      <c r="BO281" s="398">
        <f t="shared" si="516"/>
        <v>0</v>
      </c>
      <c r="BP281" s="398">
        <f t="shared" si="517"/>
        <v>0</v>
      </c>
      <c r="BQ281" s="398">
        <f t="shared" si="518"/>
        <v>0</v>
      </c>
      <c r="BR281" s="398">
        <f t="shared" si="519"/>
        <v>0</v>
      </c>
      <c r="BS281" s="398">
        <f t="shared" si="520"/>
        <v>0</v>
      </c>
      <c r="BT281" s="398">
        <f t="shared" si="521"/>
        <v>0</v>
      </c>
      <c r="BU281" s="398">
        <f t="shared" si="522"/>
        <v>0</v>
      </c>
      <c r="BV281" s="398">
        <f t="shared" si="523"/>
        <v>0</v>
      </c>
      <c r="BW281" s="398">
        <f t="shared" si="524"/>
        <v>0</v>
      </c>
      <c r="BX281" s="398">
        <f t="shared" si="525"/>
        <v>0</v>
      </c>
      <c r="BY281" s="398">
        <f t="shared" si="526"/>
        <v>0</v>
      </c>
      <c r="BZ281" s="398">
        <f t="shared" si="527"/>
        <v>0</v>
      </c>
      <c r="CA281" s="398">
        <f t="shared" si="528"/>
        <v>0</v>
      </c>
      <c r="CB281" s="398">
        <f t="shared" si="529"/>
        <v>0</v>
      </c>
      <c r="CC281" s="398">
        <f t="shared" si="530"/>
        <v>0</v>
      </c>
      <c r="CD281" s="398">
        <f t="shared" si="531"/>
        <v>0</v>
      </c>
      <c r="CE281" s="398">
        <f t="shared" si="532"/>
        <v>0</v>
      </c>
      <c r="CF281" s="398">
        <f t="shared" si="533"/>
        <v>0</v>
      </c>
      <c r="CG281" s="398">
        <f t="shared" si="534"/>
        <v>0</v>
      </c>
      <c r="CH281" s="398">
        <f t="shared" si="535"/>
        <v>0</v>
      </c>
      <c r="CI281" s="398">
        <f t="shared" si="536"/>
        <v>0</v>
      </c>
      <c r="CJ281" s="399"/>
      <c r="CK281" s="400" t="s">
        <v>339</v>
      </c>
      <c r="CL281" s="399">
        <f t="shared" si="537"/>
        <v>0</v>
      </c>
      <c r="CM281" s="399">
        <f t="shared" si="538"/>
        <v>0</v>
      </c>
      <c r="CN281" s="399">
        <f t="shared" si="539"/>
        <v>0</v>
      </c>
      <c r="CO281" s="399">
        <f t="shared" si="540"/>
        <v>0</v>
      </c>
      <c r="CP281" s="399">
        <f t="shared" si="541"/>
        <v>0</v>
      </c>
      <c r="CQ281" s="399">
        <f t="shared" si="542"/>
        <v>0</v>
      </c>
      <c r="CR281" s="399">
        <f t="shared" si="543"/>
        <v>0</v>
      </c>
      <c r="CS281" s="399">
        <f t="shared" si="544"/>
        <v>0</v>
      </c>
      <c r="CT281" s="399">
        <f t="shared" si="545"/>
        <v>0</v>
      </c>
      <c r="CU281" s="399">
        <f t="shared" si="546"/>
        <v>0</v>
      </c>
      <c r="CV281" s="399">
        <f t="shared" si="547"/>
        <v>0</v>
      </c>
      <c r="CW281" s="399">
        <f t="shared" si="548"/>
        <v>0</v>
      </c>
      <c r="CX281" s="399">
        <f t="shared" si="449"/>
        <v>0</v>
      </c>
      <c r="CY281" s="399">
        <f t="shared" si="549"/>
        <v>0</v>
      </c>
      <c r="CZ281" s="399">
        <f t="shared" si="451"/>
        <v>0</v>
      </c>
      <c r="DA281" s="399">
        <f t="shared" si="452"/>
        <v>0</v>
      </c>
      <c r="DB281" s="399">
        <f t="shared" si="550"/>
        <v>0</v>
      </c>
      <c r="DC281" s="399">
        <f t="shared" si="454"/>
        <v>0</v>
      </c>
      <c r="DD281" s="399">
        <f t="shared" si="455"/>
        <v>0</v>
      </c>
      <c r="DE281" s="399">
        <f t="shared" si="551"/>
        <v>0</v>
      </c>
      <c r="DF281" s="399">
        <f t="shared" si="353"/>
        <v>0</v>
      </c>
      <c r="DG281" s="399">
        <f t="shared" si="456"/>
        <v>0</v>
      </c>
      <c r="DH281" s="399">
        <f t="shared" si="354"/>
        <v>0</v>
      </c>
      <c r="DI281" s="399">
        <f t="shared" si="355"/>
        <v>0</v>
      </c>
      <c r="DJ281" s="399">
        <f t="shared" si="457"/>
        <v>0</v>
      </c>
      <c r="DK281" s="399">
        <f t="shared" si="350"/>
        <v>0</v>
      </c>
      <c r="DL281" s="399">
        <f t="shared" si="351"/>
        <v>0</v>
      </c>
      <c r="DM281" s="399">
        <f t="shared" si="459"/>
        <v>0</v>
      </c>
      <c r="DN281" s="399">
        <f t="shared" si="352"/>
        <v>0</v>
      </c>
      <c r="DO281" s="399">
        <f t="shared" si="458"/>
        <v>0</v>
      </c>
      <c r="DP281" s="398"/>
      <c r="DQ281" s="399"/>
      <c r="DR281" s="399"/>
      <c r="DS281" s="399">
        <f t="shared" si="462"/>
        <v>0</v>
      </c>
      <c r="DT281" s="399">
        <f t="shared" si="357"/>
        <v>0</v>
      </c>
      <c r="DU281" s="399"/>
      <c r="DV281" s="411"/>
      <c r="DW281" s="645"/>
    </row>
    <row r="282" spans="1:127" ht="20.100000000000001" hidden="1" customHeight="1">
      <c r="A282" s="663">
        <f t="shared" si="461"/>
        <v>5</v>
      </c>
      <c r="B282" s="664" t="s">
        <v>380</v>
      </c>
      <c r="C282" s="385" t="s">
        <v>355</v>
      </c>
      <c r="D282" s="385" t="s">
        <v>218</v>
      </c>
      <c r="E282" s="385">
        <v>2011</v>
      </c>
      <c r="F282" s="386"/>
      <c r="G282" s="387">
        <f t="shared" si="463"/>
        <v>16</v>
      </c>
      <c r="H282" s="387">
        <f t="shared" si="464"/>
        <v>0</v>
      </c>
      <c r="I282" s="387">
        <f t="shared" si="465"/>
        <v>16</v>
      </c>
      <c r="J282" s="388">
        <f t="shared" si="466"/>
        <v>0</v>
      </c>
      <c r="K282" s="389">
        <f t="shared" si="467"/>
        <v>0</v>
      </c>
      <c r="L282" s="390">
        <f t="shared" si="468"/>
        <v>0.1</v>
      </c>
      <c r="M282" s="391" t="str">
        <f t="shared" si="469"/>
        <v>III</v>
      </c>
      <c r="N282" s="389">
        <f t="shared" si="470"/>
        <v>0</v>
      </c>
      <c r="O282" s="388">
        <f t="shared" si="471"/>
        <v>0</v>
      </c>
      <c r="P282" s="388">
        <f t="shared" si="472"/>
        <v>0</v>
      </c>
      <c r="Q282" s="392">
        <f t="shared" si="473"/>
        <v>0</v>
      </c>
      <c r="R282" s="393">
        <f t="shared" si="474"/>
        <v>0</v>
      </c>
      <c r="S282" s="393">
        <f t="shared" si="475"/>
        <v>0</v>
      </c>
      <c r="T282" s="392">
        <f t="shared" si="476"/>
        <v>0</v>
      </c>
      <c r="U282" s="393">
        <f t="shared" si="477"/>
        <v>0</v>
      </c>
      <c r="V282" s="393">
        <f t="shared" si="478"/>
        <v>0</v>
      </c>
      <c r="W282" s="392">
        <f t="shared" si="479"/>
        <v>0</v>
      </c>
      <c r="X282" s="393">
        <f t="shared" si="480"/>
        <v>0</v>
      </c>
      <c r="Y282" s="393">
        <f t="shared" si="481"/>
        <v>0</v>
      </c>
      <c r="Z282" s="392">
        <f t="shared" si="482"/>
        <v>0</v>
      </c>
      <c r="AA282" s="393">
        <f t="shared" si="483"/>
        <v>0</v>
      </c>
      <c r="AB282" s="393">
        <f t="shared" si="484"/>
        <v>0</v>
      </c>
      <c r="AC282" s="392">
        <f t="shared" si="485"/>
        <v>0</v>
      </c>
      <c r="AD282" s="393">
        <f t="shared" si="486"/>
        <v>0</v>
      </c>
      <c r="AE282" s="394">
        <f t="shared" si="8"/>
        <v>2026</v>
      </c>
      <c r="AF282" s="393">
        <f t="shared" si="487"/>
        <v>0</v>
      </c>
      <c r="AG282" s="392">
        <f t="shared" si="488"/>
        <v>0</v>
      </c>
      <c r="AH282" s="388">
        <f t="shared" si="489"/>
        <v>0</v>
      </c>
      <c r="AI282" s="395">
        <f t="shared" si="490"/>
        <v>0</v>
      </c>
      <c r="AJ282" s="396">
        <f t="shared" si="491"/>
        <v>0</v>
      </c>
      <c r="AK282" s="388">
        <f t="shared" si="492"/>
        <v>0</v>
      </c>
      <c r="AL282" s="397">
        <f t="shared" si="493"/>
        <v>1</v>
      </c>
      <c r="AM282" s="393">
        <f t="shared" si="494"/>
        <v>12</v>
      </c>
      <c r="AN282" s="393">
        <f t="shared" si="495"/>
        <v>12</v>
      </c>
      <c r="AO282" s="393">
        <f t="shared" si="496"/>
        <v>12</v>
      </c>
      <c r="AP282" s="393">
        <f t="shared" si="497"/>
        <v>12</v>
      </c>
      <c r="AQ282" s="393">
        <f t="shared" si="498"/>
        <v>12</v>
      </c>
      <c r="AR282" s="393">
        <f t="shared" si="499"/>
        <v>12</v>
      </c>
      <c r="AS282" s="393">
        <f t="shared" si="500"/>
        <v>12</v>
      </c>
      <c r="AT282" s="393">
        <f t="shared" si="501"/>
        <v>12</v>
      </c>
      <c r="AU282" s="393">
        <f t="shared" si="502"/>
        <v>12</v>
      </c>
      <c r="AV282" s="393">
        <f t="shared" si="503"/>
        <v>12</v>
      </c>
      <c r="AW282" s="393">
        <f t="shared" si="504"/>
        <v>12</v>
      </c>
      <c r="AX282" s="393">
        <f t="shared" si="505"/>
        <v>12</v>
      </c>
      <c r="AY282" s="393">
        <f t="shared" si="506"/>
        <v>12</v>
      </c>
      <c r="AZ282" s="393">
        <f t="shared" si="507"/>
        <v>12</v>
      </c>
      <c r="BA282" s="393">
        <f t="shared" si="508"/>
        <v>12</v>
      </c>
      <c r="BB282" s="393">
        <f t="shared" si="404"/>
        <v>12</v>
      </c>
      <c r="BC282" s="393">
        <f t="shared" si="405"/>
        <v>12</v>
      </c>
      <c r="BD282" s="393">
        <f t="shared" si="356"/>
        <v>12</v>
      </c>
      <c r="BE282" s="393">
        <f t="shared" si="406"/>
        <v>12</v>
      </c>
      <c r="BF282" s="393">
        <f t="shared" si="407"/>
        <v>12</v>
      </c>
      <c r="BG282" s="393">
        <f t="shared" si="408"/>
        <v>12</v>
      </c>
      <c r="BH282" s="398">
        <f t="shared" si="509"/>
        <v>0</v>
      </c>
      <c r="BI282" s="398">
        <f t="shared" si="510"/>
        <v>0</v>
      </c>
      <c r="BJ282" s="398">
        <f t="shared" si="511"/>
        <v>0</v>
      </c>
      <c r="BK282" s="398">
        <f t="shared" si="512"/>
        <v>0</v>
      </c>
      <c r="BL282" s="398">
        <f t="shared" si="513"/>
        <v>0</v>
      </c>
      <c r="BM282" s="387">
        <f t="shared" si="514"/>
        <v>0</v>
      </c>
      <c r="BN282" s="398">
        <f t="shared" si="515"/>
        <v>0</v>
      </c>
      <c r="BO282" s="398">
        <f t="shared" si="516"/>
        <v>0</v>
      </c>
      <c r="BP282" s="398">
        <f t="shared" si="517"/>
        <v>0</v>
      </c>
      <c r="BQ282" s="398">
        <f t="shared" si="518"/>
        <v>0</v>
      </c>
      <c r="BR282" s="398">
        <f t="shared" si="519"/>
        <v>0</v>
      </c>
      <c r="BS282" s="398">
        <f t="shared" si="520"/>
        <v>0</v>
      </c>
      <c r="BT282" s="398">
        <f t="shared" si="521"/>
        <v>0</v>
      </c>
      <c r="BU282" s="398">
        <f t="shared" si="522"/>
        <v>0</v>
      </c>
      <c r="BV282" s="398">
        <f t="shared" si="523"/>
        <v>0</v>
      </c>
      <c r="BW282" s="398">
        <f t="shared" si="524"/>
        <v>0</v>
      </c>
      <c r="BX282" s="398">
        <f t="shared" si="525"/>
        <v>0</v>
      </c>
      <c r="BY282" s="398">
        <f t="shared" si="526"/>
        <v>0</v>
      </c>
      <c r="BZ282" s="398">
        <f t="shared" si="527"/>
        <v>0</v>
      </c>
      <c r="CA282" s="398">
        <f t="shared" si="528"/>
        <v>0</v>
      </c>
      <c r="CB282" s="398">
        <f t="shared" si="529"/>
        <v>0</v>
      </c>
      <c r="CC282" s="398">
        <f t="shared" si="530"/>
        <v>0</v>
      </c>
      <c r="CD282" s="398">
        <f t="shared" si="531"/>
        <v>0</v>
      </c>
      <c r="CE282" s="398">
        <f t="shared" si="532"/>
        <v>0</v>
      </c>
      <c r="CF282" s="398">
        <f t="shared" si="533"/>
        <v>0</v>
      </c>
      <c r="CG282" s="398">
        <f t="shared" si="534"/>
        <v>0</v>
      </c>
      <c r="CH282" s="398">
        <f t="shared" si="535"/>
        <v>0</v>
      </c>
      <c r="CI282" s="398">
        <f t="shared" si="536"/>
        <v>0</v>
      </c>
      <c r="CJ282" s="399"/>
      <c r="CK282" s="400" t="s">
        <v>339</v>
      </c>
      <c r="CL282" s="399">
        <f t="shared" si="537"/>
        <v>0</v>
      </c>
      <c r="CM282" s="399">
        <f t="shared" si="538"/>
        <v>0</v>
      </c>
      <c r="CN282" s="399">
        <f t="shared" si="539"/>
        <v>0</v>
      </c>
      <c r="CO282" s="399">
        <f t="shared" si="540"/>
        <v>0</v>
      </c>
      <c r="CP282" s="399">
        <f t="shared" si="541"/>
        <v>0</v>
      </c>
      <c r="CQ282" s="399">
        <f t="shared" si="542"/>
        <v>0</v>
      </c>
      <c r="CR282" s="399">
        <f t="shared" si="543"/>
        <v>0</v>
      </c>
      <c r="CS282" s="399">
        <f t="shared" si="544"/>
        <v>0</v>
      </c>
      <c r="CT282" s="399">
        <f t="shared" si="545"/>
        <v>0</v>
      </c>
      <c r="CU282" s="399">
        <f t="shared" si="546"/>
        <v>0</v>
      </c>
      <c r="CV282" s="399">
        <f t="shared" si="547"/>
        <v>0</v>
      </c>
      <c r="CW282" s="399">
        <f t="shared" si="548"/>
        <v>0</v>
      </c>
      <c r="CX282" s="399">
        <f t="shared" si="449"/>
        <v>0</v>
      </c>
      <c r="CY282" s="399">
        <f t="shared" si="549"/>
        <v>0</v>
      </c>
      <c r="CZ282" s="399">
        <f t="shared" si="451"/>
        <v>0</v>
      </c>
      <c r="DA282" s="399">
        <f t="shared" si="452"/>
        <v>0</v>
      </c>
      <c r="DB282" s="399">
        <f t="shared" si="550"/>
        <v>0</v>
      </c>
      <c r="DC282" s="399">
        <f t="shared" si="454"/>
        <v>0</v>
      </c>
      <c r="DD282" s="399">
        <f t="shared" si="455"/>
        <v>0</v>
      </c>
      <c r="DE282" s="399">
        <f t="shared" si="551"/>
        <v>0</v>
      </c>
      <c r="DF282" s="399">
        <f t="shared" si="353"/>
        <v>0</v>
      </c>
      <c r="DG282" s="399">
        <f t="shared" si="456"/>
        <v>0</v>
      </c>
      <c r="DH282" s="399">
        <f t="shared" si="354"/>
        <v>0</v>
      </c>
      <c r="DI282" s="399">
        <f t="shared" si="355"/>
        <v>0</v>
      </c>
      <c r="DJ282" s="399">
        <f t="shared" ref="DJ282:DJ291" si="552">IF($E282&gt;=2020,0,IF($AE282-2019&lt;=0,DI282,IF($M282="I",0.25*$K282*BI282/12,IF($M282="II",0.125*$K282*BI282/12,IF($M282="III",0.0625*$K282*BI282/12,IF($M282="IV",0.05*$K282*BI282/12,$K282))))))</f>
        <v>0</v>
      </c>
      <c r="DK282" s="399">
        <f t="shared" si="350"/>
        <v>0</v>
      </c>
      <c r="DL282" s="399">
        <f t="shared" ref="DL282:DL291" si="553">IF($E282&gt;=2020,$F282,$F282-DK282)</f>
        <v>0</v>
      </c>
      <c r="DM282" s="399">
        <f t="shared" si="459"/>
        <v>0</v>
      </c>
      <c r="DN282" s="399">
        <f t="shared" si="352"/>
        <v>0</v>
      </c>
      <c r="DO282" s="399">
        <f t="shared" si="458"/>
        <v>0</v>
      </c>
      <c r="DP282" s="398"/>
      <c r="DQ282" s="399"/>
      <c r="DR282" s="399"/>
      <c r="DS282" s="399">
        <f t="shared" si="462"/>
        <v>0</v>
      </c>
      <c r="DT282" s="399">
        <f t="shared" si="357"/>
        <v>0</v>
      </c>
      <c r="DU282" s="399"/>
      <c r="DV282" s="411"/>
      <c r="DW282" s="645"/>
    </row>
    <row r="283" spans="1:127" ht="20.100000000000001" hidden="1" customHeight="1">
      <c r="A283" s="663">
        <f t="shared" si="461"/>
        <v>6</v>
      </c>
      <c r="B283" s="664" t="s">
        <v>380</v>
      </c>
      <c r="C283" s="385" t="s">
        <v>355</v>
      </c>
      <c r="D283" s="385" t="s">
        <v>218</v>
      </c>
      <c r="E283" s="385">
        <v>2011</v>
      </c>
      <c r="F283" s="386"/>
      <c r="G283" s="387">
        <f t="shared" si="463"/>
        <v>16</v>
      </c>
      <c r="H283" s="387">
        <f t="shared" si="464"/>
        <v>0</v>
      </c>
      <c r="I283" s="387">
        <f t="shared" si="465"/>
        <v>16</v>
      </c>
      <c r="J283" s="388">
        <f t="shared" si="466"/>
        <v>0</v>
      </c>
      <c r="K283" s="389">
        <f t="shared" si="467"/>
        <v>0</v>
      </c>
      <c r="L283" s="390">
        <f t="shared" si="468"/>
        <v>0.1</v>
      </c>
      <c r="M283" s="391" t="str">
        <f t="shared" si="469"/>
        <v>III</v>
      </c>
      <c r="N283" s="389">
        <f t="shared" si="470"/>
        <v>0</v>
      </c>
      <c r="O283" s="388">
        <f t="shared" si="471"/>
        <v>0</v>
      </c>
      <c r="P283" s="388">
        <f t="shared" si="472"/>
        <v>0</v>
      </c>
      <c r="Q283" s="392">
        <f t="shared" si="473"/>
        <v>0</v>
      </c>
      <c r="R283" s="393">
        <f t="shared" si="474"/>
        <v>0</v>
      </c>
      <c r="S283" s="393">
        <f t="shared" si="475"/>
        <v>0</v>
      </c>
      <c r="T283" s="392">
        <f t="shared" si="476"/>
        <v>0</v>
      </c>
      <c r="U283" s="393">
        <f t="shared" si="477"/>
        <v>0</v>
      </c>
      <c r="V283" s="393">
        <f t="shared" si="478"/>
        <v>0</v>
      </c>
      <c r="W283" s="392">
        <f t="shared" si="479"/>
        <v>0</v>
      </c>
      <c r="X283" s="393">
        <f t="shared" si="480"/>
        <v>0</v>
      </c>
      <c r="Y283" s="393">
        <f t="shared" si="481"/>
        <v>0</v>
      </c>
      <c r="Z283" s="392">
        <f t="shared" si="482"/>
        <v>0</v>
      </c>
      <c r="AA283" s="393">
        <f t="shared" si="483"/>
        <v>0</v>
      </c>
      <c r="AB283" s="393">
        <f t="shared" si="484"/>
        <v>0</v>
      </c>
      <c r="AC283" s="392">
        <f t="shared" si="485"/>
        <v>0</v>
      </c>
      <c r="AD283" s="393">
        <f t="shared" si="486"/>
        <v>0</v>
      </c>
      <c r="AE283" s="394">
        <f t="shared" si="8"/>
        <v>2026</v>
      </c>
      <c r="AF283" s="393">
        <f t="shared" si="487"/>
        <v>0</v>
      </c>
      <c r="AG283" s="392">
        <f t="shared" si="488"/>
        <v>0</v>
      </c>
      <c r="AH283" s="388">
        <f t="shared" si="489"/>
        <v>0</v>
      </c>
      <c r="AI283" s="395">
        <f t="shared" si="490"/>
        <v>0</v>
      </c>
      <c r="AJ283" s="396">
        <f t="shared" si="491"/>
        <v>0</v>
      </c>
      <c r="AK283" s="388">
        <f t="shared" si="492"/>
        <v>0</v>
      </c>
      <c r="AL283" s="397">
        <f t="shared" si="493"/>
        <v>1</v>
      </c>
      <c r="AM283" s="393">
        <f t="shared" si="494"/>
        <v>12</v>
      </c>
      <c r="AN283" s="393">
        <f t="shared" si="495"/>
        <v>12</v>
      </c>
      <c r="AO283" s="393">
        <f t="shared" si="496"/>
        <v>12</v>
      </c>
      <c r="AP283" s="393">
        <f t="shared" si="497"/>
        <v>12</v>
      </c>
      <c r="AQ283" s="393">
        <f t="shared" si="498"/>
        <v>12</v>
      </c>
      <c r="AR283" s="393">
        <f t="shared" si="499"/>
        <v>12</v>
      </c>
      <c r="AS283" s="393">
        <f t="shared" si="500"/>
        <v>12</v>
      </c>
      <c r="AT283" s="393">
        <f t="shared" si="501"/>
        <v>12</v>
      </c>
      <c r="AU283" s="393">
        <f t="shared" si="502"/>
        <v>12</v>
      </c>
      <c r="AV283" s="393">
        <f t="shared" si="503"/>
        <v>12</v>
      </c>
      <c r="AW283" s="393">
        <f t="shared" si="504"/>
        <v>12</v>
      </c>
      <c r="AX283" s="393">
        <f t="shared" si="505"/>
        <v>12</v>
      </c>
      <c r="AY283" s="393">
        <f t="shared" si="506"/>
        <v>12</v>
      </c>
      <c r="AZ283" s="393">
        <f t="shared" si="507"/>
        <v>12</v>
      </c>
      <c r="BA283" s="393">
        <f t="shared" si="508"/>
        <v>12</v>
      </c>
      <c r="BB283" s="393">
        <f t="shared" si="404"/>
        <v>12</v>
      </c>
      <c r="BC283" s="393">
        <f t="shared" si="405"/>
        <v>12</v>
      </c>
      <c r="BD283" s="393">
        <f t="shared" si="356"/>
        <v>12</v>
      </c>
      <c r="BE283" s="393">
        <f t="shared" si="406"/>
        <v>12</v>
      </c>
      <c r="BF283" s="393">
        <f t="shared" si="407"/>
        <v>12</v>
      </c>
      <c r="BG283" s="393">
        <f t="shared" si="408"/>
        <v>12</v>
      </c>
      <c r="BH283" s="398">
        <f t="shared" si="509"/>
        <v>0</v>
      </c>
      <c r="BI283" s="398">
        <f t="shared" si="510"/>
        <v>0</v>
      </c>
      <c r="BJ283" s="398">
        <f t="shared" si="511"/>
        <v>0</v>
      </c>
      <c r="BK283" s="398">
        <f t="shared" si="512"/>
        <v>0</v>
      </c>
      <c r="BL283" s="398">
        <f t="shared" si="513"/>
        <v>0</v>
      </c>
      <c r="BM283" s="387">
        <f t="shared" si="514"/>
        <v>0</v>
      </c>
      <c r="BN283" s="398">
        <f t="shared" si="515"/>
        <v>0</v>
      </c>
      <c r="BO283" s="398">
        <f t="shared" si="516"/>
        <v>0</v>
      </c>
      <c r="BP283" s="398">
        <f t="shared" si="517"/>
        <v>0</v>
      </c>
      <c r="BQ283" s="398">
        <f t="shared" si="518"/>
        <v>0</v>
      </c>
      <c r="BR283" s="398">
        <f t="shared" si="519"/>
        <v>0</v>
      </c>
      <c r="BS283" s="398">
        <f t="shared" si="520"/>
        <v>0</v>
      </c>
      <c r="BT283" s="398">
        <f t="shared" si="521"/>
        <v>0</v>
      </c>
      <c r="BU283" s="398">
        <f t="shared" si="522"/>
        <v>0</v>
      </c>
      <c r="BV283" s="398">
        <f t="shared" si="523"/>
        <v>0</v>
      </c>
      <c r="BW283" s="398">
        <f t="shared" si="524"/>
        <v>0</v>
      </c>
      <c r="BX283" s="398">
        <f t="shared" si="525"/>
        <v>0</v>
      </c>
      <c r="BY283" s="398">
        <f t="shared" si="526"/>
        <v>0</v>
      </c>
      <c r="BZ283" s="398">
        <f t="shared" si="527"/>
        <v>0</v>
      </c>
      <c r="CA283" s="398">
        <f t="shared" si="528"/>
        <v>0</v>
      </c>
      <c r="CB283" s="398">
        <f t="shared" si="529"/>
        <v>0</v>
      </c>
      <c r="CC283" s="398">
        <f t="shared" si="530"/>
        <v>0</v>
      </c>
      <c r="CD283" s="398">
        <f t="shared" si="531"/>
        <v>0</v>
      </c>
      <c r="CE283" s="398">
        <f t="shared" si="532"/>
        <v>0</v>
      </c>
      <c r="CF283" s="398">
        <f t="shared" si="533"/>
        <v>0</v>
      </c>
      <c r="CG283" s="398">
        <f t="shared" si="534"/>
        <v>0</v>
      </c>
      <c r="CH283" s="398">
        <f t="shared" si="535"/>
        <v>0</v>
      </c>
      <c r="CI283" s="398">
        <f t="shared" si="536"/>
        <v>0</v>
      </c>
      <c r="CJ283" s="399"/>
      <c r="CK283" s="400" t="s">
        <v>339</v>
      </c>
      <c r="CL283" s="399">
        <f t="shared" si="537"/>
        <v>0</v>
      </c>
      <c r="CM283" s="399">
        <f t="shared" si="538"/>
        <v>0</v>
      </c>
      <c r="CN283" s="399">
        <f t="shared" si="539"/>
        <v>0</v>
      </c>
      <c r="CO283" s="399">
        <f t="shared" si="540"/>
        <v>0</v>
      </c>
      <c r="CP283" s="399">
        <f t="shared" si="541"/>
        <v>0</v>
      </c>
      <c r="CQ283" s="399">
        <f t="shared" si="542"/>
        <v>0</v>
      </c>
      <c r="CR283" s="399">
        <f t="shared" si="543"/>
        <v>0</v>
      </c>
      <c r="CS283" s="399">
        <f t="shared" si="544"/>
        <v>0</v>
      </c>
      <c r="CT283" s="399">
        <f t="shared" si="545"/>
        <v>0</v>
      </c>
      <c r="CU283" s="399">
        <f t="shared" si="546"/>
        <v>0</v>
      </c>
      <c r="CV283" s="399">
        <f t="shared" si="547"/>
        <v>0</v>
      </c>
      <c r="CW283" s="399">
        <f t="shared" si="548"/>
        <v>0</v>
      </c>
      <c r="CX283" s="399">
        <f t="shared" si="449"/>
        <v>0</v>
      </c>
      <c r="CY283" s="399">
        <f t="shared" si="549"/>
        <v>0</v>
      </c>
      <c r="CZ283" s="399">
        <f t="shared" si="451"/>
        <v>0</v>
      </c>
      <c r="DA283" s="399">
        <f t="shared" si="452"/>
        <v>0</v>
      </c>
      <c r="DB283" s="399">
        <f t="shared" si="550"/>
        <v>0</v>
      </c>
      <c r="DC283" s="399">
        <f t="shared" si="454"/>
        <v>0</v>
      </c>
      <c r="DD283" s="399">
        <f t="shared" si="455"/>
        <v>0</v>
      </c>
      <c r="DE283" s="399">
        <f t="shared" si="551"/>
        <v>0</v>
      </c>
      <c r="DF283" s="399">
        <f t="shared" si="353"/>
        <v>0</v>
      </c>
      <c r="DG283" s="399">
        <f t="shared" si="456"/>
        <v>0</v>
      </c>
      <c r="DH283" s="399">
        <f t="shared" si="354"/>
        <v>0</v>
      </c>
      <c r="DI283" s="399">
        <f t="shared" si="355"/>
        <v>0</v>
      </c>
      <c r="DJ283" s="399">
        <f t="shared" si="552"/>
        <v>0</v>
      </c>
      <c r="DK283" s="399">
        <f t="shared" si="350"/>
        <v>0</v>
      </c>
      <c r="DL283" s="399">
        <f t="shared" si="553"/>
        <v>0</v>
      </c>
      <c r="DM283" s="399">
        <f t="shared" si="459"/>
        <v>0</v>
      </c>
      <c r="DN283" s="399">
        <f t="shared" si="352"/>
        <v>0</v>
      </c>
      <c r="DO283" s="399">
        <f t="shared" si="458"/>
        <v>0</v>
      </c>
      <c r="DP283" s="398"/>
      <c r="DQ283" s="399"/>
      <c r="DR283" s="399"/>
      <c r="DS283" s="399">
        <f t="shared" si="462"/>
        <v>0</v>
      </c>
      <c r="DT283" s="399">
        <f t="shared" si="357"/>
        <v>0</v>
      </c>
      <c r="DU283" s="399"/>
      <c r="DV283" s="411"/>
      <c r="DW283" s="645"/>
    </row>
    <row r="284" spans="1:127" ht="20.100000000000001" hidden="1" customHeight="1">
      <c r="A284" s="663">
        <f t="shared" si="461"/>
        <v>7</v>
      </c>
      <c r="B284" s="664" t="s">
        <v>380</v>
      </c>
      <c r="C284" s="385" t="s">
        <v>355</v>
      </c>
      <c r="D284" s="385" t="s">
        <v>218</v>
      </c>
      <c r="E284" s="385">
        <v>2011</v>
      </c>
      <c r="F284" s="386"/>
      <c r="G284" s="387">
        <f t="shared" si="463"/>
        <v>16</v>
      </c>
      <c r="H284" s="387">
        <f t="shared" si="464"/>
        <v>0</v>
      </c>
      <c r="I284" s="387">
        <f t="shared" si="465"/>
        <v>16</v>
      </c>
      <c r="J284" s="388">
        <f t="shared" si="466"/>
        <v>0</v>
      </c>
      <c r="K284" s="389">
        <f t="shared" si="467"/>
        <v>0</v>
      </c>
      <c r="L284" s="390">
        <f t="shared" si="468"/>
        <v>0.1</v>
      </c>
      <c r="M284" s="391" t="str">
        <f t="shared" si="469"/>
        <v>III</v>
      </c>
      <c r="N284" s="389">
        <f t="shared" si="470"/>
        <v>0</v>
      </c>
      <c r="O284" s="388">
        <f t="shared" si="471"/>
        <v>0</v>
      </c>
      <c r="P284" s="388">
        <f t="shared" si="472"/>
        <v>0</v>
      </c>
      <c r="Q284" s="392">
        <f t="shared" si="473"/>
        <v>0</v>
      </c>
      <c r="R284" s="393">
        <f t="shared" si="474"/>
        <v>0</v>
      </c>
      <c r="S284" s="393">
        <f t="shared" si="475"/>
        <v>0</v>
      </c>
      <c r="T284" s="392">
        <f t="shared" si="476"/>
        <v>0</v>
      </c>
      <c r="U284" s="393">
        <f t="shared" si="477"/>
        <v>0</v>
      </c>
      <c r="V284" s="393">
        <f t="shared" si="478"/>
        <v>0</v>
      </c>
      <c r="W284" s="392">
        <f t="shared" si="479"/>
        <v>0</v>
      </c>
      <c r="X284" s="393">
        <f t="shared" si="480"/>
        <v>0</v>
      </c>
      <c r="Y284" s="393">
        <f t="shared" si="481"/>
        <v>0</v>
      </c>
      <c r="Z284" s="392">
        <f t="shared" si="482"/>
        <v>0</v>
      </c>
      <c r="AA284" s="393">
        <f t="shared" si="483"/>
        <v>0</v>
      </c>
      <c r="AB284" s="393">
        <f t="shared" si="484"/>
        <v>0</v>
      </c>
      <c r="AC284" s="392">
        <f t="shared" si="485"/>
        <v>0</v>
      </c>
      <c r="AD284" s="393">
        <f t="shared" si="486"/>
        <v>0</v>
      </c>
      <c r="AE284" s="394">
        <f t="shared" si="8"/>
        <v>2026</v>
      </c>
      <c r="AF284" s="393">
        <f t="shared" si="487"/>
        <v>0</v>
      </c>
      <c r="AG284" s="392">
        <f t="shared" si="488"/>
        <v>0</v>
      </c>
      <c r="AH284" s="388">
        <f t="shared" si="489"/>
        <v>0</v>
      </c>
      <c r="AI284" s="395">
        <f t="shared" si="490"/>
        <v>0</v>
      </c>
      <c r="AJ284" s="396">
        <f t="shared" si="491"/>
        <v>0</v>
      </c>
      <c r="AK284" s="388">
        <f t="shared" si="492"/>
        <v>0</v>
      </c>
      <c r="AL284" s="397">
        <f t="shared" si="493"/>
        <v>1</v>
      </c>
      <c r="AM284" s="393">
        <f t="shared" si="494"/>
        <v>12</v>
      </c>
      <c r="AN284" s="393">
        <f t="shared" si="495"/>
        <v>12</v>
      </c>
      <c r="AO284" s="393">
        <f t="shared" si="496"/>
        <v>12</v>
      </c>
      <c r="AP284" s="393">
        <f t="shared" si="497"/>
        <v>12</v>
      </c>
      <c r="AQ284" s="393">
        <f t="shared" si="498"/>
        <v>12</v>
      </c>
      <c r="AR284" s="393">
        <f t="shared" si="499"/>
        <v>12</v>
      </c>
      <c r="AS284" s="393">
        <f t="shared" si="500"/>
        <v>12</v>
      </c>
      <c r="AT284" s="393">
        <f t="shared" si="501"/>
        <v>12</v>
      </c>
      <c r="AU284" s="393">
        <f t="shared" si="502"/>
        <v>12</v>
      </c>
      <c r="AV284" s="393">
        <f t="shared" si="503"/>
        <v>12</v>
      </c>
      <c r="AW284" s="393">
        <f t="shared" si="504"/>
        <v>12</v>
      </c>
      <c r="AX284" s="393">
        <f t="shared" si="505"/>
        <v>12</v>
      </c>
      <c r="AY284" s="393">
        <f t="shared" si="506"/>
        <v>12</v>
      </c>
      <c r="AZ284" s="393">
        <f t="shared" si="507"/>
        <v>12</v>
      </c>
      <c r="BA284" s="393">
        <f t="shared" si="508"/>
        <v>12</v>
      </c>
      <c r="BB284" s="393">
        <f t="shared" si="404"/>
        <v>12</v>
      </c>
      <c r="BC284" s="393">
        <f t="shared" si="405"/>
        <v>12</v>
      </c>
      <c r="BD284" s="393">
        <f t="shared" si="356"/>
        <v>12</v>
      </c>
      <c r="BE284" s="393">
        <f t="shared" si="406"/>
        <v>12</v>
      </c>
      <c r="BF284" s="393">
        <f t="shared" si="407"/>
        <v>12</v>
      </c>
      <c r="BG284" s="393">
        <f t="shared" si="408"/>
        <v>12</v>
      </c>
      <c r="BH284" s="398">
        <f t="shared" si="509"/>
        <v>0</v>
      </c>
      <c r="BI284" s="398">
        <f t="shared" si="510"/>
        <v>0</v>
      </c>
      <c r="BJ284" s="398">
        <f t="shared" si="511"/>
        <v>0</v>
      </c>
      <c r="BK284" s="398">
        <f t="shared" si="512"/>
        <v>0</v>
      </c>
      <c r="BL284" s="398">
        <f t="shared" si="513"/>
        <v>0</v>
      </c>
      <c r="BM284" s="387">
        <f t="shared" si="514"/>
        <v>0</v>
      </c>
      <c r="BN284" s="398">
        <f t="shared" si="515"/>
        <v>0</v>
      </c>
      <c r="BO284" s="398">
        <f t="shared" si="516"/>
        <v>0</v>
      </c>
      <c r="BP284" s="398">
        <f t="shared" si="517"/>
        <v>0</v>
      </c>
      <c r="BQ284" s="398">
        <f t="shared" si="518"/>
        <v>0</v>
      </c>
      <c r="BR284" s="398">
        <f t="shared" si="519"/>
        <v>0</v>
      </c>
      <c r="BS284" s="398">
        <f t="shared" si="520"/>
        <v>0</v>
      </c>
      <c r="BT284" s="398">
        <f t="shared" si="521"/>
        <v>0</v>
      </c>
      <c r="BU284" s="398">
        <f t="shared" si="522"/>
        <v>0</v>
      </c>
      <c r="BV284" s="398">
        <f t="shared" si="523"/>
        <v>0</v>
      </c>
      <c r="BW284" s="398">
        <f t="shared" si="524"/>
        <v>0</v>
      </c>
      <c r="BX284" s="398">
        <f t="shared" si="525"/>
        <v>0</v>
      </c>
      <c r="BY284" s="398">
        <f t="shared" si="526"/>
        <v>0</v>
      </c>
      <c r="BZ284" s="398">
        <f t="shared" si="527"/>
        <v>0</v>
      </c>
      <c r="CA284" s="398">
        <f t="shared" si="528"/>
        <v>0</v>
      </c>
      <c r="CB284" s="398">
        <f t="shared" si="529"/>
        <v>0</v>
      </c>
      <c r="CC284" s="398">
        <f t="shared" si="530"/>
        <v>0</v>
      </c>
      <c r="CD284" s="398">
        <f t="shared" si="531"/>
        <v>0</v>
      </c>
      <c r="CE284" s="398">
        <f t="shared" si="532"/>
        <v>0</v>
      </c>
      <c r="CF284" s="398">
        <f t="shared" si="533"/>
        <v>0</v>
      </c>
      <c r="CG284" s="398">
        <f t="shared" si="534"/>
        <v>0</v>
      </c>
      <c r="CH284" s="398">
        <f t="shared" si="535"/>
        <v>0</v>
      </c>
      <c r="CI284" s="398">
        <f t="shared" si="536"/>
        <v>0</v>
      </c>
      <c r="CJ284" s="399"/>
      <c r="CK284" s="400" t="s">
        <v>339</v>
      </c>
      <c r="CL284" s="399">
        <f t="shared" si="537"/>
        <v>0</v>
      </c>
      <c r="CM284" s="399">
        <f t="shared" si="538"/>
        <v>0</v>
      </c>
      <c r="CN284" s="399">
        <f t="shared" si="539"/>
        <v>0</v>
      </c>
      <c r="CO284" s="399">
        <f t="shared" si="540"/>
        <v>0</v>
      </c>
      <c r="CP284" s="399">
        <f t="shared" si="541"/>
        <v>0</v>
      </c>
      <c r="CQ284" s="399">
        <f t="shared" si="542"/>
        <v>0</v>
      </c>
      <c r="CR284" s="399">
        <f t="shared" si="543"/>
        <v>0</v>
      </c>
      <c r="CS284" s="399">
        <f t="shared" si="544"/>
        <v>0</v>
      </c>
      <c r="CT284" s="399">
        <f t="shared" si="545"/>
        <v>0</v>
      </c>
      <c r="CU284" s="399">
        <f t="shared" si="546"/>
        <v>0</v>
      </c>
      <c r="CV284" s="399">
        <f t="shared" si="547"/>
        <v>0</v>
      </c>
      <c r="CW284" s="399">
        <f t="shared" si="548"/>
        <v>0</v>
      </c>
      <c r="CX284" s="399">
        <f t="shared" si="449"/>
        <v>0</v>
      </c>
      <c r="CY284" s="399">
        <f t="shared" si="549"/>
        <v>0</v>
      </c>
      <c r="CZ284" s="399">
        <f t="shared" si="451"/>
        <v>0</v>
      </c>
      <c r="DA284" s="399">
        <f t="shared" si="452"/>
        <v>0</v>
      </c>
      <c r="DB284" s="399">
        <f t="shared" si="550"/>
        <v>0</v>
      </c>
      <c r="DC284" s="399">
        <f t="shared" si="454"/>
        <v>0</v>
      </c>
      <c r="DD284" s="399">
        <f t="shared" si="455"/>
        <v>0</v>
      </c>
      <c r="DE284" s="399">
        <f t="shared" si="551"/>
        <v>0</v>
      </c>
      <c r="DF284" s="399">
        <f t="shared" si="353"/>
        <v>0</v>
      </c>
      <c r="DG284" s="399">
        <f t="shared" si="456"/>
        <v>0</v>
      </c>
      <c r="DH284" s="399">
        <f t="shared" si="354"/>
        <v>0</v>
      </c>
      <c r="DI284" s="399">
        <f t="shared" si="355"/>
        <v>0</v>
      </c>
      <c r="DJ284" s="399">
        <f t="shared" si="552"/>
        <v>0</v>
      </c>
      <c r="DK284" s="399">
        <f t="shared" si="350"/>
        <v>0</v>
      </c>
      <c r="DL284" s="399">
        <f t="shared" si="553"/>
        <v>0</v>
      </c>
      <c r="DM284" s="399">
        <f t="shared" si="459"/>
        <v>0</v>
      </c>
      <c r="DN284" s="399">
        <f t="shared" si="352"/>
        <v>0</v>
      </c>
      <c r="DO284" s="399">
        <f t="shared" si="458"/>
        <v>0</v>
      </c>
      <c r="DP284" s="398"/>
      <c r="DQ284" s="399"/>
      <c r="DR284" s="399"/>
      <c r="DS284" s="399">
        <f t="shared" si="462"/>
        <v>0</v>
      </c>
      <c r="DT284" s="399">
        <f t="shared" si="357"/>
        <v>0</v>
      </c>
      <c r="DU284" s="399"/>
      <c r="DV284" s="411"/>
      <c r="DW284" s="645"/>
    </row>
    <row r="285" spans="1:127" ht="20.100000000000001" hidden="1" customHeight="1">
      <c r="A285" s="663">
        <f t="shared" si="461"/>
        <v>8</v>
      </c>
      <c r="B285" s="664" t="s">
        <v>380</v>
      </c>
      <c r="C285" s="385" t="s">
        <v>355</v>
      </c>
      <c r="D285" s="385" t="s">
        <v>218</v>
      </c>
      <c r="E285" s="391">
        <v>2012</v>
      </c>
      <c r="F285" s="386"/>
      <c r="G285" s="387">
        <f t="shared" si="463"/>
        <v>16</v>
      </c>
      <c r="H285" s="387">
        <f t="shared" si="464"/>
        <v>0</v>
      </c>
      <c r="I285" s="387">
        <f t="shared" si="465"/>
        <v>16</v>
      </c>
      <c r="J285" s="388">
        <f t="shared" si="466"/>
        <v>0</v>
      </c>
      <c r="K285" s="389">
        <f t="shared" si="467"/>
        <v>0</v>
      </c>
      <c r="L285" s="390">
        <f t="shared" si="468"/>
        <v>0.1</v>
      </c>
      <c r="M285" s="391" t="str">
        <f t="shared" si="469"/>
        <v>III</v>
      </c>
      <c r="N285" s="389">
        <f t="shared" si="470"/>
        <v>0</v>
      </c>
      <c r="O285" s="388">
        <f t="shared" si="471"/>
        <v>0</v>
      </c>
      <c r="P285" s="388">
        <f t="shared" si="472"/>
        <v>0</v>
      </c>
      <c r="Q285" s="392">
        <f t="shared" si="473"/>
        <v>0</v>
      </c>
      <c r="R285" s="393">
        <f t="shared" si="474"/>
        <v>0</v>
      </c>
      <c r="S285" s="393">
        <f t="shared" si="475"/>
        <v>0</v>
      </c>
      <c r="T285" s="392">
        <f t="shared" si="476"/>
        <v>0</v>
      </c>
      <c r="U285" s="393">
        <f t="shared" si="477"/>
        <v>0</v>
      </c>
      <c r="V285" s="393">
        <f t="shared" si="478"/>
        <v>0</v>
      </c>
      <c r="W285" s="392">
        <f t="shared" si="479"/>
        <v>0</v>
      </c>
      <c r="X285" s="393">
        <f t="shared" si="480"/>
        <v>0</v>
      </c>
      <c r="Y285" s="393">
        <f t="shared" si="481"/>
        <v>0</v>
      </c>
      <c r="Z285" s="392">
        <f t="shared" si="482"/>
        <v>0</v>
      </c>
      <c r="AA285" s="393">
        <f t="shared" si="483"/>
        <v>0</v>
      </c>
      <c r="AB285" s="393">
        <f t="shared" si="484"/>
        <v>0</v>
      </c>
      <c r="AC285" s="392">
        <f t="shared" si="485"/>
        <v>0</v>
      </c>
      <c r="AD285" s="393">
        <f t="shared" si="486"/>
        <v>0</v>
      </c>
      <c r="AE285" s="394">
        <f t="shared" si="8"/>
        <v>2027</v>
      </c>
      <c r="AF285" s="393">
        <f t="shared" si="487"/>
        <v>0</v>
      </c>
      <c r="AG285" s="392">
        <f t="shared" si="488"/>
        <v>0</v>
      </c>
      <c r="AH285" s="388">
        <f t="shared" si="489"/>
        <v>0</v>
      </c>
      <c r="AI285" s="395">
        <f t="shared" si="490"/>
        <v>0</v>
      </c>
      <c r="AJ285" s="396">
        <f t="shared" si="491"/>
        <v>0</v>
      </c>
      <c r="AK285" s="388">
        <f t="shared" si="492"/>
        <v>0</v>
      </c>
      <c r="AL285" s="397">
        <f t="shared" si="493"/>
        <v>1</v>
      </c>
      <c r="AM285" s="393">
        <f t="shared" si="494"/>
        <v>12</v>
      </c>
      <c r="AN285" s="393">
        <f t="shared" si="495"/>
        <v>12</v>
      </c>
      <c r="AO285" s="393">
        <f t="shared" si="496"/>
        <v>12</v>
      </c>
      <c r="AP285" s="393">
        <f t="shared" si="497"/>
        <v>12</v>
      </c>
      <c r="AQ285" s="393">
        <f t="shared" si="498"/>
        <v>12</v>
      </c>
      <c r="AR285" s="393">
        <f t="shared" si="499"/>
        <v>12</v>
      </c>
      <c r="AS285" s="393">
        <f t="shared" si="500"/>
        <v>12</v>
      </c>
      <c r="AT285" s="393">
        <f t="shared" si="501"/>
        <v>12</v>
      </c>
      <c r="AU285" s="393">
        <f t="shared" si="502"/>
        <v>12</v>
      </c>
      <c r="AV285" s="393">
        <f t="shared" si="503"/>
        <v>12</v>
      </c>
      <c r="AW285" s="393">
        <f t="shared" si="504"/>
        <v>12</v>
      </c>
      <c r="AX285" s="393">
        <f t="shared" si="505"/>
        <v>12</v>
      </c>
      <c r="AY285" s="393">
        <f t="shared" si="506"/>
        <v>12</v>
      </c>
      <c r="AZ285" s="393">
        <f t="shared" si="507"/>
        <v>12</v>
      </c>
      <c r="BA285" s="393">
        <f t="shared" si="508"/>
        <v>12</v>
      </c>
      <c r="BB285" s="393">
        <f t="shared" si="404"/>
        <v>12</v>
      </c>
      <c r="BC285" s="393">
        <f t="shared" si="405"/>
        <v>12</v>
      </c>
      <c r="BD285" s="393">
        <f t="shared" si="356"/>
        <v>12</v>
      </c>
      <c r="BE285" s="393">
        <f t="shared" si="406"/>
        <v>12</v>
      </c>
      <c r="BF285" s="393">
        <f t="shared" si="407"/>
        <v>12</v>
      </c>
      <c r="BG285" s="393">
        <f t="shared" si="408"/>
        <v>12</v>
      </c>
      <c r="BH285" s="398">
        <f t="shared" si="509"/>
        <v>0</v>
      </c>
      <c r="BI285" s="398">
        <f t="shared" si="510"/>
        <v>0</v>
      </c>
      <c r="BJ285" s="398">
        <f t="shared" si="511"/>
        <v>0</v>
      </c>
      <c r="BK285" s="398">
        <f t="shared" si="512"/>
        <v>0</v>
      </c>
      <c r="BL285" s="398">
        <f t="shared" si="513"/>
        <v>0</v>
      </c>
      <c r="BM285" s="387">
        <f t="shared" si="514"/>
        <v>0</v>
      </c>
      <c r="BN285" s="398">
        <f t="shared" si="515"/>
        <v>0</v>
      </c>
      <c r="BO285" s="398">
        <f t="shared" si="516"/>
        <v>0</v>
      </c>
      <c r="BP285" s="398">
        <f t="shared" si="517"/>
        <v>0</v>
      </c>
      <c r="BQ285" s="398">
        <f t="shared" si="518"/>
        <v>0</v>
      </c>
      <c r="BR285" s="398">
        <f t="shared" si="519"/>
        <v>0</v>
      </c>
      <c r="BS285" s="398">
        <f t="shared" si="520"/>
        <v>0</v>
      </c>
      <c r="BT285" s="398">
        <f t="shared" si="521"/>
        <v>0</v>
      </c>
      <c r="BU285" s="398">
        <f t="shared" si="522"/>
        <v>0</v>
      </c>
      <c r="BV285" s="398">
        <f t="shared" si="523"/>
        <v>0</v>
      </c>
      <c r="BW285" s="398">
        <f t="shared" si="524"/>
        <v>0</v>
      </c>
      <c r="BX285" s="398">
        <f t="shared" si="525"/>
        <v>0</v>
      </c>
      <c r="BY285" s="398">
        <f t="shared" si="526"/>
        <v>0</v>
      </c>
      <c r="BZ285" s="398">
        <f t="shared" si="527"/>
        <v>0</v>
      </c>
      <c r="CA285" s="398">
        <f t="shared" si="528"/>
        <v>0</v>
      </c>
      <c r="CB285" s="398">
        <f t="shared" si="529"/>
        <v>0</v>
      </c>
      <c r="CC285" s="398">
        <f t="shared" si="530"/>
        <v>0</v>
      </c>
      <c r="CD285" s="398">
        <f t="shared" si="531"/>
        <v>0</v>
      </c>
      <c r="CE285" s="398">
        <f t="shared" si="532"/>
        <v>0</v>
      </c>
      <c r="CF285" s="398">
        <f t="shared" si="533"/>
        <v>0</v>
      </c>
      <c r="CG285" s="398">
        <f t="shared" si="534"/>
        <v>0</v>
      </c>
      <c r="CH285" s="398">
        <f t="shared" si="535"/>
        <v>0</v>
      </c>
      <c r="CI285" s="398">
        <f t="shared" si="536"/>
        <v>0</v>
      </c>
      <c r="CJ285" s="399"/>
      <c r="CK285" s="400" t="s">
        <v>339</v>
      </c>
      <c r="CL285" s="399">
        <f t="shared" si="537"/>
        <v>0</v>
      </c>
      <c r="CM285" s="399">
        <f t="shared" si="538"/>
        <v>0</v>
      </c>
      <c r="CN285" s="399">
        <f t="shared" si="539"/>
        <v>0</v>
      </c>
      <c r="CO285" s="399">
        <f t="shared" si="540"/>
        <v>0</v>
      </c>
      <c r="CP285" s="399">
        <f t="shared" si="541"/>
        <v>0</v>
      </c>
      <c r="CQ285" s="399">
        <f t="shared" si="542"/>
        <v>0</v>
      </c>
      <c r="CR285" s="399">
        <f t="shared" si="543"/>
        <v>0</v>
      </c>
      <c r="CS285" s="399">
        <f t="shared" si="544"/>
        <v>0</v>
      </c>
      <c r="CT285" s="399">
        <f t="shared" si="545"/>
        <v>0</v>
      </c>
      <c r="CU285" s="399">
        <f t="shared" si="546"/>
        <v>0</v>
      </c>
      <c r="CV285" s="399">
        <f t="shared" si="547"/>
        <v>0</v>
      </c>
      <c r="CW285" s="399">
        <f t="shared" si="548"/>
        <v>0</v>
      </c>
      <c r="CX285" s="399">
        <f t="shared" si="449"/>
        <v>0</v>
      </c>
      <c r="CY285" s="399">
        <f t="shared" si="549"/>
        <v>0</v>
      </c>
      <c r="CZ285" s="399">
        <f t="shared" si="451"/>
        <v>0</v>
      </c>
      <c r="DA285" s="399">
        <f t="shared" si="452"/>
        <v>0</v>
      </c>
      <c r="DB285" s="399">
        <f t="shared" si="550"/>
        <v>0</v>
      </c>
      <c r="DC285" s="399">
        <f t="shared" si="454"/>
        <v>0</v>
      </c>
      <c r="DD285" s="399">
        <f t="shared" si="455"/>
        <v>0</v>
      </c>
      <c r="DE285" s="399">
        <f t="shared" si="551"/>
        <v>0</v>
      </c>
      <c r="DF285" s="399">
        <f t="shared" si="353"/>
        <v>0</v>
      </c>
      <c r="DG285" s="399">
        <f t="shared" si="456"/>
        <v>0</v>
      </c>
      <c r="DH285" s="399">
        <f t="shared" si="354"/>
        <v>0</v>
      </c>
      <c r="DI285" s="399">
        <f t="shared" si="355"/>
        <v>0</v>
      </c>
      <c r="DJ285" s="399">
        <f t="shared" si="552"/>
        <v>0</v>
      </c>
      <c r="DK285" s="399">
        <f t="shared" si="350"/>
        <v>0</v>
      </c>
      <c r="DL285" s="399">
        <f t="shared" si="553"/>
        <v>0</v>
      </c>
      <c r="DM285" s="399">
        <f t="shared" si="459"/>
        <v>0</v>
      </c>
      <c r="DN285" s="399">
        <f t="shared" si="352"/>
        <v>0</v>
      </c>
      <c r="DO285" s="399">
        <f t="shared" si="458"/>
        <v>0</v>
      </c>
      <c r="DP285" s="398"/>
      <c r="DQ285" s="399"/>
      <c r="DR285" s="399"/>
      <c r="DS285" s="399">
        <f t="shared" si="462"/>
        <v>0</v>
      </c>
      <c r="DT285" s="399">
        <f t="shared" si="357"/>
        <v>0</v>
      </c>
      <c r="DU285" s="399"/>
      <c r="DV285" s="411"/>
      <c r="DW285" s="645"/>
    </row>
    <row r="286" spans="1:127" ht="20.100000000000001" hidden="1" customHeight="1">
      <c r="A286" s="663">
        <f t="shared" si="461"/>
        <v>9</v>
      </c>
      <c r="B286" s="664" t="s">
        <v>380</v>
      </c>
      <c r="C286" s="385" t="s">
        <v>355</v>
      </c>
      <c r="D286" s="385" t="s">
        <v>218</v>
      </c>
      <c r="E286" s="391">
        <v>2012</v>
      </c>
      <c r="F286" s="387"/>
      <c r="G286" s="387">
        <f t="shared" si="463"/>
        <v>16</v>
      </c>
      <c r="H286" s="387">
        <f t="shared" si="464"/>
        <v>0</v>
      </c>
      <c r="I286" s="387">
        <f t="shared" si="465"/>
        <v>16</v>
      </c>
      <c r="J286" s="388">
        <f t="shared" si="466"/>
        <v>0</v>
      </c>
      <c r="K286" s="389">
        <f t="shared" si="467"/>
        <v>0</v>
      </c>
      <c r="L286" s="390">
        <f t="shared" si="468"/>
        <v>0.1</v>
      </c>
      <c r="M286" s="391" t="str">
        <f t="shared" si="469"/>
        <v>III</v>
      </c>
      <c r="N286" s="389">
        <f t="shared" si="470"/>
        <v>0</v>
      </c>
      <c r="O286" s="388">
        <f t="shared" si="471"/>
        <v>0</v>
      </c>
      <c r="P286" s="388">
        <f t="shared" si="472"/>
        <v>0</v>
      </c>
      <c r="Q286" s="392">
        <f t="shared" si="473"/>
        <v>0</v>
      </c>
      <c r="R286" s="393">
        <f t="shared" si="474"/>
        <v>0</v>
      </c>
      <c r="S286" s="393">
        <f t="shared" si="475"/>
        <v>0</v>
      </c>
      <c r="T286" s="392">
        <f t="shared" si="476"/>
        <v>0</v>
      </c>
      <c r="U286" s="393">
        <f t="shared" si="477"/>
        <v>0</v>
      </c>
      <c r="V286" s="393">
        <f t="shared" si="478"/>
        <v>0</v>
      </c>
      <c r="W286" s="392">
        <f t="shared" si="479"/>
        <v>0</v>
      </c>
      <c r="X286" s="393">
        <f t="shared" si="480"/>
        <v>0</v>
      </c>
      <c r="Y286" s="393">
        <f t="shared" si="481"/>
        <v>0</v>
      </c>
      <c r="Z286" s="392">
        <f t="shared" si="482"/>
        <v>0</v>
      </c>
      <c r="AA286" s="393">
        <f t="shared" si="483"/>
        <v>0</v>
      </c>
      <c r="AB286" s="393">
        <f t="shared" si="484"/>
        <v>0</v>
      </c>
      <c r="AC286" s="392">
        <f t="shared" si="485"/>
        <v>0</v>
      </c>
      <c r="AD286" s="393">
        <f t="shared" si="486"/>
        <v>0</v>
      </c>
      <c r="AE286" s="394">
        <f t="shared" si="8"/>
        <v>2027</v>
      </c>
      <c r="AF286" s="393">
        <f t="shared" si="487"/>
        <v>0</v>
      </c>
      <c r="AG286" s="392">
        <f t="shared" si="488"/>
        <v>0</v>
      </c>
      <c r="AH286" s="388">
        <f t="shared" si="489"/>
        <v>0</v>
      </c>
      <c r="AI286" s="395">
        <f t="shared" si="490"/>
        <v>0</v>
      </c>
      <c r="AJ286" s="396">
        <f t="shared" si="491"/>
        <v>0</v>
      </c>
      <c r="AK286" s="388">
        <f t="shared" si="492"/>
        <v>0</v>
      </c>
      <c r="AL286" s="397">
        <f t="shared" si="493"/>
        <v>1</v>
      </c>
      <c r="AM286" s="393">
        <f t="shared" si="494"/>
        <v>12</v>
      </c>
      <c r="AN286" s="393">
        <f t="shared" si="495"/>
        <v>12</v>
      </c>
      <c r="AO286" s="393">
        <f t="shared" si="496"/>
        <v>12</v>
      </c>
      <c r="AP286" s="393">
        <f t="shared" si="497"/>
        <v>12</v>
      </c>
      <c r="AQ286" s="393">
        <f t="shared" si="498"/>
        <v>12</v>
      </c>
      <c r="AR286" s="393">
        <f t="shared" si="499"/>
        <v>12</v>
      </c>
      <c r="AS286" s="393">
        <f t="shared" si="500"/>
        <v>12</v>
      </c>
      <c r="AT286" s="393">
        <f t="shared" si="501"/>
        <v>12</v>
      </c>
      <c r="AU286" s="393">
        <f t="shared" si="502"/>
        <v>12</v>
      </c>
      <c r="AV286" s="393">
        <f t="shared" si="503"/>
        <v>12</v>
      </c>
      <c r="AW286" s="393">
        <f t="shared" si="504"/>
        <v>12</v>
      </c>
      <c r="AX286" s="393">
        <f t="shared" si="505"/>
        <v>12</v>
      </c>
      <c r="AY286" s="393">
        <f t="shared" si="506"/>
        <v>12</v>
      </c>
      <c r="AZ286" s="393">
        <f t="shared" si="507"/>
        <v>12</v>
      </c>
      <c r="BA286" s="393">
        <f t="shared" si="508"/>
        <v>12</v>
      </c>
      <c r="BB286" s="393">
        <f t="shared" si="404"/>
        <v>12</v>
      </c>
      <c r="BC286" s="393">
        <f t="shared" si="405"/>
        <v>12</v>
      </c>
      <c r="BD286" s="393">
        <f t="shared" si="356"/>
        <v>12</v>
      </c>
      <c r="BE286" s="393">
        <f t="shared" si="406"/>
        <v>12</v>
      </c>
      <c r="BF286" s="393">
        <f t="shared" si="407"/>
        <v>12</v>
      </c>
      <c r="BG286" s="393">
        <f t="shared" si="408"/>
        <v>12</v>
      </c>
      <c r="BH286" s="398">
        <f t="shared" si="509"/>
        <v>0</v>
      </c>
      <c r="BI286" s="398">
        <f t="shared" si="510"/>
        <v>0</v>
      </c>
      <c r="BJ286" s="398">
        <f t="shared" si="511"/>
        <v>0</v>
      </c>
      <c r="BK286" s="398">
        <f t="shared" si="512"/>
        <v>0</v>
      </c>
      <c r="BL286" s="398">
        <f t="shared" si="513"/>
        <v>0</v>
      </c>
      <c r="BM286" s="387">
        <f t="shared" si="514"/>
        <v>0</v>
      </c>
      <c r="BN286" s="398">
        <f t="shared" si="515"/>
        <v>0</v>
      </c>
      <c r="BO286" s="398">
        <f t="shared" si="516"/>
        <v>0</v>
      </c>
      <c r="BP286" s="398">
        <f t="shared" si="517"/>
        <v>0</v>
      </c>
      <c r="BQ286" s="398">
        <f t="shared" si="518"/>
        <v>0</v>
      </c>
      <c r="BR286" s="398">
        <f t="shared" si="519"/>
        <v>0</v>
      </c>
      <c r="BS286" s="398">
        <f t="shared" si="520"/>
        <v>0</v>
      </c>
      <c r="BT286" s="398">
        <f t="shared" si="521"/>
        <v>0</v>
      </c>
      <c r="BU286" s="398">
        <f t="shared" si="522"/>
        <v>0</v>
      </c>
      <c r="BV286" s="398">
        <f t="shared" si="523"/>
        <v>0</v>
      </c>
      <c r="BW286" s="398">
        <f t="shared" si="524"/>
        <v>0</v>
      </c>
      <c r="BX286" s="398">
        <f t="shared" si="525"/>
        <v>0</v>
      </c>
      <c r="BY286" s="398">
        <f t="shared" si="526"/>
        <v>0</v>
      </c>
      <c r="BZ286" s="398">
        <f t="shared" si="527"/>
        <v>0</v>
      </c>
      <c r="CA286" s="398">
        <f t="shared" si="528"/>
        <v>0</v>
      </c>
      <c r="CB286" s="398">
        <f t="shared" si="529"/>
        <v>0</v>
      </c>
      <c r="CC286" s="398">
        <f t="shared" si="530"/>
        <v>0</v>
      </c>
      <c r="CD286" s="398">
        <f t="shared" si="531"/>
        <v>0</v>
      </c>
      <c r="CE286" s="398">
        <f t="shared" si="532"/>
        <v>0</v>
      </c>
      <c r="CF286" s="398">
        <f t="shared" si="533"/>
        <v>0</v>
      </c>
      <c r="CG286" s="398">
        <f t="shared" si="534"/>
        <v>0</v>
      </c>
      <c r="CH286" s="398">
        <f t="shared" si="535"/>
        <v>0</v>
      </c>
      <c r="CI286" s="398">
        <f t="shared" si="536"/>
        <v>0</v>
      </c>
      <c r="CJ286" s="399"/>
      <c r="CK286" s="400" t="s">
        <v>339</v>
      </c>
      <c r="CL286" s="399">
        <f t="shared" si="537"/>
        <v>0</v>
      </c>
      <c r="CM286" s="399">
        <f t="shared" si="538"/>
        <v>0</v>
      </c>
      <c r="CN286" s="399">
        <f t="shared" si="539"/>
        <v>0</v>
      </c>
      <c r="CO286" s="399">
        <f t="shared" si="540"/>
        <v>0</v>
      </c>
      <c r="CP286" s="399">
        <f t="shared" si="541"/>
        <v>0</v>
      </c>
      <c r="CQ286" s="399">
        <f t="shared" si="542"/>
        <v>0</v>
      </c>
      <c r="CR286" s="399">
        <f t="shared" si="543"/>
        <v>0</v>
      </c>
      <c r="CS286" s="399">
        <f t="shared" si="544"/>
        <v>0</v>
      </c>
      <c r="CT286" s="399">
        <f t="shared" si="545"/>
        <v>0</v>
      </c>
      <c r="CU286" s="399">
        <f t="shared" si="546"/>
        <v>0</v>
      </c>
      <c r="CV286" s="399">
        <f t="shared" si="547"/>
        <v>0</v>
      </c>
      <c r="CW286" s="399">
        <f t="shared" si="548"/>
        <v>0</v>
      </c>
      <c r="CX286" s="399">
        <f t="shared" si="449"/>
        <v>0</v>
      </c>
      <c r="CY286" s="399">
        <f t="shared" si="549"/>
        <v>0</v>
      </c>
      <c r="CZ286" s="399">
        <f t="shared" si="451"/>
        <v>0</v>
      </c>
      <c r="DA286" s="399">
        <f t="shared" si="452"/>
        <v>0</v>
      </c>
      <c r="DB286" s="399">
        <f t="shared" si="550"/>
        <v>0</v>
      </c>
      <c r="DC286" s="399">
        <f t="shared" si="454"/>
        <v>0</v>
      </c>
      <c r="DD286" s="399">
        <f t="shared" si="455"/>
        <v>0</v>
      </c>
      <c r="DE286" s="399">
        <f t="shared" si="551"/>
        <v>0</v>
      </c>
      <c r="DF286" s="399">
        <f t="shared" si="353"/>
        <v>0</v>
      </c>
      <c r="DG286" s="399">
        <f t="shared" si="456"/>
        <v>0</v>
      </c>
      <c r="DH286" s="399">
        <f t="shared" si="354"/>
        <v>0</v>
      </c>
      <c r="DI286" s="399">
        <f t="shared" si="355"/>
        <v>0</v>
      </c>
      <c r="DJ286" s="399">
        <f t="shared" si="552"/>
        <v>0</v>
      </c>
      <c r="DK286" s="399">
        <f t="shared" si="350"/>
        <v>0</v>
      </c>
      <c r="DL286" s="399">
        <f t="shared" si="553"/>
        <v>0</v>
      </c>
      <c r="DM286" s="399">
        <f t="shared" si="459"/>
        <v>0</v>
      </c>
      <c r="DN286" s="399">
        <f t="shared" si="352"/>
        <v>0</v>
      </c>
      <c r="DO286" s="399">
        <f t="shared" si="458"/>
        <v>0</v>
      </c>
      <c r="DP286" s="398"/>
      <c r="DQ286" s="399"/>
      <c r="DR286" s="399"/>
      <c r="DS286" s="399">
        <f t="shared" si="462"/>
        <v>0</v>
      </c>
      <c r="DT286" s="399">
        <f t="shared" si="357"/>
        <v>0</v>
      </c>
      <c r="DU286" s="399"/>
      <c r="DV286" s="411"/>
      <c r="DW286" s="645"/>
    </row>
    <row r="287" spans="1:127" ht="20.100000000000001" hidden="1" customHeight="1">
      <c r="A287" s="663">
        <f t="shared" si="461"/>
        <v>10</v>
      </c>
      <c r="B287" s="664" t="s">
        <v>380</v>
      </c>
      <c r="C287" s="385" t="s">
        <v>355</v>
      </c>
      <c r="D287" s="385" t="s">
        <v>218</v>
      </c>
      <c r="E287" s="391">
        <v>2012</v>
      </c>
      <c r="F287" s="387"/>
      <c r="G287" s="387">
        <f t="shared" si="463"/>
        <v>16</v>
      </c>
      <c r="H287" s="387">
        <f t="shared" si="464"/>
        <v>0</v>
      </c>
      <c r="I287" s="387">
        <f t="shared" si="465"/>
        <v>16</v>
      </c>
      <c r="J287" s="388">
        <f t="shared" si="466"/>
        <v>0</v>
      </c>
      <c r="K287" s="389">
        <f t="shared" si="467"/>
        <v>0</v>
      </c>
      <c r="L287" s="390">
        <f t="shared" si="468"/>
        <v>0.1</v>
      </c>
      <c r="M287" s="391" t="str">
        <f t="shared" si="469"/>
        <v>III</v>
      </c>
      <c r="N287" s="389">
        <f t="shared" si="470"/>
        <v>0</v>
      </c>
      <c r="O287" s="388">
        <f t="shared" si="471"/>
        <v>0</v>
      </c>
      <c r="P287" s="388">
        <f t="shared" si="472"/>
        <v>0</v>
      </c>
      <c r="Q287" s="392">
        <f t="shared" si="473"/>
        <v>0</v>
      </c>
      <c r="R287" s="393">
        <f t="shared" si="474"/>
        <v>0</v>
      </c>
      <c r="S287" s="393">
        <f t="shared" si="475"/>
        <v>0</v>
      </c>
      <c r="T287" s="392">
        <f t="shared" si="476"/>
        <v>0</v>
      </c>
      <c r="U287" s="393">
        <f t="shared" si="477"/>
        <v>0</v>
      </c>
      <c r="V287" s="393">
        <f t="shared" si="478"/>
        <v>0</v>
      </c>
      <c r="W287" s="392">
        <f t="shared" si="479"/>
        <v>0</v>
      </c>
      <c r="X287" s="393">
        <f t="shared" si="480"/>
        <v>0</v>
      </c>
      <c r="Y287" s="393">
        <f t="shared" si="481"/>
        <v>0</v>
      </c>
      <c r="Z287" s="392">
        <f t="shared" si="482"/>
        <v>0</v>
      </c>
      <c r="AA287" s="393">
        <f t="shared" si="483"/>
        <v>0</v>
      </c>
      <c r="AB287" s="393">
        <f t="shared" si="484"/>
        <v>0</v>
      </c>
      <c r="AC287" s="392">
        <f t="shared" si="485"/>
        <v>0</v>
      </c>
      <c r="AD287" s="393">
        <f t="shared" si="486"/>
        <v>0</v>
      </c>
      <c r="AE287" s="394">
        <f t="shared" si="8"/>
        <v>2027</v>
      </c>
      <c r="AF287" s="393">
        <f t="shared" si="487"/>
        <v>0</v>
      </c>
      <c r="AG287" s="392">
        <f t="shared" si="488"/>
        <v>0</v>
      </c>
      <c r="AH287" s="388">
        <f t="shared" si="489"/>
        <v>0</v>
      </c>
      <c r="AI287" s="395">
        <f t="shared" si="490"/>
        <v>0</v>
      </c>
      <c r="AJ287" s="396">
        <f t="shared" si="491"/>
        <v>0</v>
      </c>
      <c r="AK287" s="388">
        <f t="shared" si="492"/>
        <v>0</v>
      </c>
      <c r="AL287" s="397">
        <f t="shared" si="493"/>
        <v>1</v>
      </c>
      <c r="AM287" s="393">
        <f t="shared" si="494"/>
        <v>12</v>
      </c>
      <c r="AN287" s="393">
        <f t="shared" si="495"/>
        <v>12</v>
      </c>
      <c r="AO287" s="393">
        <f t="shared" si="496"/>
        <v>12</v>
      </c>
      <c r="AP287" s="393">
        <f t="shared" si="497"/>
        <v>12</v>
      </c>
      <c r="AQ287" s="393">
        <f t="shared" si="498"/>
        <v>12</v>
      </c>
      <c r="AR287" s="393">
        <f t="shared" si="499"/>
        <v>12</v>
      </c>
      <c r="AS287" s="393">
        <f t="shared" si="500"/>
        <v>12</v>
      </c>
      <c r="AT287" s="393">
        <f t="shared" si="501"/>
        <v>12</v>
      </c>
      <c r="AU287" s="393">
        <f t="shared" si="502"/>
        <v>12</v>
      </c>
      <c r="AV287" s="393">
        <f t="shared" si="503"/>
        <v>12</v>
      </c>
      <c r="AW287" s="393">
        <f t="shared" si="504"/>
        <v>12</v>
      </c>
      <c r="AX287" s="393">
        <f t="shared" si="505"/>
        <v>12</v>
      </c>
      <c r="AY287" s="393">
        <f t="shared" si="506"/>
        <v>12</v>
      </c>
      <c r="AZ287" s="393">
        <f t="shared" si="507"/>
        <v>12</v>
      </c>
      <c r="BA287" s="393">
        <f t="shared" si="508"/>
        <v>12</v>
      </c>
      <c r="BB287" s="393">
        <f t="shared" si="404"/>
        <v>12</v>
      </c>
      <c r="BC287" s="393">
        <f t="shared" si="405"/>
        <v>12</v>
      </c>
      <c r="BD287" s="393">
        <f t="shared" si="356"/>
        <v>12</v>
      </c>
      <c r="BE287" s="393">
        <f t="shared" si="406"/>
        <v>12</v>
      </c>
      <c r="BF287" s="393">
        <f t="shared" si="407"/>
        <v>12</v>
      </c>
      <c r="BG287" s="393">
        <f t="shared" si="408"/>
        <v>12</v>
      </c>
      <c r="BH287" s="398">
        <f t="shared" si="509"/>
        <v>0</v>
      </c>
      <c r="BI287" s="398">
        <f t="shared" si="510"/>
        <v>0</v>
      </c>
      <c r="BJ287" s="398">
        <f t="shared" si="511"/>
        <v>0</v>
      </c>
      <c r="BK287" s="398">
        <f t="shared" si="512"/>
        <v>0</v>
      </c>
      <c r="BL287" s="398">
        <f t="shared" si="513"/>
        <v>0</v>
      </c>
      <c r="BM287" s="387">
        <f t="shared" si="514"/>
        <v>0</v>
      </c>
      <c r="BN287" s="398">
        <f t="shared" si="515"/>
        <v>0</v>
      </c>
      <c r="BO287" s="398">
        <f t="shared" si="516"/>
        <v>0</v>
      </c>
      <c r="BP287" s="398">
        <f t="shared" si="517"/>
        <v>0</v>
      </c>
      <c r="BQ287" s="398">
        <f t="shared" si="518"/>
        <v>0</v>
      </c>
      <c r="BR287" s="398">
        <f t="shared" si="519"/>
        <v>0</v>
      </c>
      <c r="BS287" s="398">
        <f t="shared" si="520"/>
        <v>0</v>
      </c>
      <c r="BT287" s="398">
        <f t="shared" si="521"/>
        <v>0</v>
      </c>
      <c r="BU287" s="398">
        <f t="shared" si="522"/>
        <v>0</v>
      </c>
      <c r="BV287" s="398">
        <f t="shared" si="523"/>
        <v>0</v>
      </c>
      <c r="BW287" s="398">
        <f t="shared" si="524"/>
        <v>0</v>
      </c>
      <c r="BX287" s="398">
        <f t="shared" si="525"/>
        <v>0</v>
      </c>
      <c r="BY287" s="398">
        <f t="shared" si="526"/>
        <v>0</v>
      </c>
      <c r="BZ287" s="398">
        <f t="shared" si="527"/>
        <v>0</v>
      </c>
      <c r="CA287" s="398">
        <f t="shared" si="528"/>
        <v>0</v>
      </c>
      <c r="CB287" s="398">
        <f t="shared" si="529"/>
        <v>0</v>
      </c>
      <c r="CC287" s="398">
        <f t="shared" si="530"/>
        <v>0</v>
      </c>
      <c r="CD287" s="398">
        <f t="shared" si="531"/>
        <v>0</v>
      </c>
      <c r="CE287" s="398">
        <f t="shared" si="532"/>
        <v>0</v>
      </c>
      <c r="CF287" s="398">
        <f t="shared" si="533"/>
        <v>0</v>
      </c>
      <c r="CG287" s="398">
        <f t="shared" si="534"/>
        <v>0</v>
      </c>
      <c r="CH287" s="398">
        <f t="shared" si="535"/>
        <v>0</v>
      </c>
      <c r="CI287" s="398">
        <f t="shared" si="536"/>
        <v>0</v>
      </c>
      <c r="CJ287" s="399"/>
      <c r="CK287" s="400" t="s">
        <v>339</v>
      </c>
      <c r="CL287" s="399">
        <f t="shared" si="537"/>
        <v>0</v>
      </c>
      <c r="CM287" s="399">
        <f t="shared" si="538"/>
        <v>0</v>
      </c>
      <c r="CN287" s="399">
        <f t="shared" si="539"/>
        <v>0</v>
      </c>
      <c r="CO287" s="399">
        <f t="shared" si="540"/>
        <v>0</v>
      </c>
      <c r="CP287" s="399">
        <f t="shared" si="541"/>
        <v>0</v>
      </c>
      <c r="CQ287" s="399">
        <f t="shared" si="542"/>
        <v>0</v>
      </c>
      <c r="CR287" s="399">
        <f t="shared" si="543"/>
        <v>0</v>
      </c>
      <c r="CS287" s="399">
        <f t="shared" si="544"/>
        <v>0</v>
      </c>
      <c r="CT287" s="399">
        <f t="shared" si="545"/>
        <v>0</v>
      </c>
      <c r="CU287" s="399">
        <f t="shared" si="546"/>
        <v>0</v>
      </c>
      <c r="CV287" s="399">
        <f t="shared" si="547"/>
        <v>0</v>
      </c>
      <c r="CW287" s="399">
        <f t="shared" si="548"/>
        <v>0</v>
      </c>
      <c r="CX287" s="399">
        <f t="shared" si="449"/>
        <v>0</v>
      </c>
      <c r="CY287" s="399">
        <f t="shared" si="549"/>
        <v>0</v>
      </c>
      <c r="CZ287" s="399">
        <f t="shared" si="451"/>
        <v>0</v>
      </c>
      <c r="DA287" s="399">
        <f t="shared" si="452"/>
        <v>0</v>
      </c>
      <c r="DB287" s="399">
        <f t="shared" si="550"/>
        <v>0</v>
      </c>
      <c r="DC287" s="399">
        <f t="shared" si="454"/>
        <v>0</v>
      </c>
      <c r="DD287" s="399">
        <f t="shared" si="455"/>
        <v>0</v>
      </c>
      <c r="DE287" s="399">
        <f t="shared" si="551"/>
        <v>0</v>
      </c>
      <c r="DF287" s="399">
        <f t="shared" si="353"/>
        <v>0</v>
      </c>
      <c r="DG287" s="399">
        <f t="shared" si="456"/>
        <v>0</v>
      </c>
      <c r="DH287" s="399">
        <f t="shared" si="354"/>
        <v>0</v>
      </c>
      <c r="DI287" s="399">
        <f t="shared" si="355"/>
        <v>0</v>
      </c>
      <c r="DJ287" s="399">
        <f t="shared" si="552"/>
        <v>0</v>
      </c>
      <c r="DK287" s="399">
        <f>DH287+DJ287</f>
        <v>0</v>
      </c>
      <c r="DL287" s="399">
        <f t="shared" si="553"/>
        <v>0</v>
      </c>
      <c r="DM287" s="399">
        <f t="shared" si="459"/>
        <v>0</v>
      </c>
      <c r="DN287" s="399">
        <f>DK287+DM287</f>
        <v>0</v>
      </c>
      <c r="DO287" s="399">
        <f t="shared" si="458"/>
        <v>0</v>
      </c>
      <c r="DP287" s="398"/>
      <c r="DQ287" s="399"/>
      <c r="DR287" s="399"/>
      <c r="DS287" s="399">
        <f t="shared" si="462"/>
        <v>0</v>
      </c>
      <c r="DT287" s="399">
        <f t="shared" si="357"/>
        <v>0</v>
      </c>
      <c r="DU287" s="399"/>
      <c r="DV287" s="411"/>
      <c r="DW287" s="645"/>
    </row>
    <row r="288" spans="1:127" ht="20.100000000000001" hidden="1" customHeight="1">
      <c r="A288" s="663">
        <f t="shared" si="461"/>
        <v>11</v>
      </c>
      <c r="B288" s="413" t="s">
        <v>380</v>
      </c>
      <c r="C288" s="385" t="s">
        <v>355</v>
      </c>
      <c r="D288" s="385" t="s">
        <v>218</v>
      </c>
      <c r="E288" s="391">
        <v>2009</v>
      </c>
      <c r="F288" s="387"/>
      <c r="G288" s="387">
        <f t="shared" si="463"/>
        <v>16</v>
      </c>
      <c r="H288" s="387">
        <f t="shared" si="464"/>
        <v>0</v>
      </c>
      <c r="I288" s="387">
        <f t="shared" si="465"/>
        <v>16</v>
      </c>
      <c r="J288" s="388">
        <f t="shared" si="466"/>
        <v>0</v>
      </c>
      <c r="K288" s="389">
        <f t="shared" si="467"/>
        <v>0</v>
      </c>
      <c r="L288" s="390">
        <f t="shared" si="468"/>
        <v>0.1</v>
      </c>
      <c r="M288" s="391" t="str">
        <f t="shared" si="469"/>
        <v>III</v>
      </c>
      <c r="N288" s="389">
        <f t="shared" si="470"/>
        <v>0</v>
      </c>
      <c r="O288" s="388">
        <f t="shared" si="471"/>
        <v>0</v>
      </c>
      <c r="P288" s="388">
        <f t="shared" si="472"/>
        <v>0</v>
      </c>
      <c r="Q288" s="392">
        <f t="shared" si="473"/>
        <v>0</v>
      </c>
      <c r="R288" s="393">
        <f t="shared" si="474"/>
        <v>0</v>
      </c>
      <c r="S288" s="393">
        <f t="shared" si="475"/>
        <v>0</v>
      </c>
      <c r="T288" s="392">
        <f t="shared" si="476"/>
        <v>0</v>
      </c>
      <c r="U288" s="393">
        <f t="shared" si="477"/>
        <v>0</v>
      </c>
      <c r="V288" s="393">
        <f t="shared" si="478"/>
        <v>0</v>
      </c>
      <c r="W288" s="392">
        <f t="shared" si="479"/>
        <v>0</v>
      </c>
      <c r="X288" s="393">
        <f t="shared" si="480"/>
        <v>0</v>
      </c>
      <c r="Y288" s="393">
        <f t="shared" si="481"/>
        <v>0</v>
      </c>
      <c r="Z288" s="392">
        <f t="shared" si="482"/>
        <v>0</v>
      </c>
      <c r="AA288" s="393">
        <f t="shared" si="483"/>
        <v>0</v>
      </c>
      <c r="AB288" s="393">
        <f t="shared" si="484"/>
        <v>0</v>
      </c>
      <c r="AC288" s="392">
        <f t="shared" si="485"/>
        <v>0</v>
      </c>
      <c r="AD288" s="393">
        <f t="shared" si="486"/>
        <v>0</v>
      </c>
      <c r="AE288" s="394">
        <f t="shared" si="8"/>
        <v>2024</v>
      </c>
      <c r="AF288" s="393">
        <f t="shared" si="487"/>
        <v>0</v>
      </c>
      <c r="AG288" s="392">
        <f t="shared" si="488"/>
        <v>0</v>
      </c>
      <c r="AH288" s="388">
        <f t="shared" si="489"/>
        <v>0</v>
      </c>
      <c r="AI288" s="395">
        <f t="shared" si="490"/>
        <v>0</v>
      </c>
      <c r="AJ288" s="396">
        <f t="shared" si="491"/>
        <v>0</v>
      </c>
      <c r="AK288" s="388">
        <f t="shared" si="492"/>
        <v>0</v>
      </c>
      <c r="AL288" s="397">
        <f t="shared" si="493"/>
        <v>1</v>
      </c>
      <c r="AM288" s="393">
        <f t="shared" si="494"/>
        <v>12</v>
      </c>
      <c r="AN288" s="393">
        <f t="shared" si="495"/>
        <v>12</v>
      </c>
      <c r="AO288" s="393">
        <f t="shared" si="496"/>
        <v>12</v>
      </c>
      <c r="AP288" s="393">
        <f t="shared" si="497"/>
        <v>12</v>
      </c>
      <c r="AQ288" s="393">
        <f t="shared" si="498"/>
        <v>12</v>
      </c>
      <c r="AR288" s="393">
        <f t="shared" si="499"/>
        <v>12</v>
      </c>
      <c r="AS288" s="393">
        <f t="shared" si="500"/>
        <v>12</v>
      </c>
      <c r="AT288" s="393">
        <f t="shared" si="501"/>
        <v>12</v>
      </c>
      <c r="AU288" s="393">
        <f t="shared" si="502"/>
        <v>12</v>
      </c>
      <c r="AV288" s="393">
        <f t="shared" si="503"/>
        <v>12</v>
      </c>
      <c r="AW288" s="393">
        <f t="shared" si="504"/>
        <v>12</v>
      </c>
      <c r="AX288" s="393">
        <f t="shared" si="505"/>
        <v>12</v>
      </c>
      <c r="AY288" s="393">
        <f t="shared" si="506"/>
        <v>12</v>
      </c>
      <c r="AZ288" s="393">
        <f t="shared" si="507"/>
        <v>12</v>
      </c>
      <c r="BA288" s="393">
        <f t="shared" si="508"/>
        <v>12</v>
      </c>
      <c r="BB288" s="393">
        <f t="shared" si="404"/>
        <v>12</v>
      </c>
      <c r="BC288" s="393">
        <f t="shared" si="405"/>
        <v>12</v>
      </c>
      <c r="BD288" s="393">
        <f t="shared" si="356"/>
        <v>12</v>
      </c>
      <c r="BE288" s="393">
        <f t="shared" si="406"/>
        <v>12</v>
      </c>
      <c r="BF288" s="393">
        <f t="shared" si="407"/>
        <v>12</v>
      </c>
      <c r="BG288" s="393">
        <f t="shared" si="408"/>
        <v>12</v>
      </c>
      <c r="BH288" s="398">
        <f t="shared" si="509"/>
        <v>0</v>
      </c>
      <c r="BI288" s="398">
        <f t="shared" si="510"/>
        <v>0</v>
      </c>
      <c r="BJ288" s="398">
        <f t="shared" si="511"/>
        <v>0</v>
      </c>
      <c r="BK288" s="398">
        <f t="shared" si="512"/>
        <v>0</v>
      </c>
      <c r="BL288" s="398">
        <f t="shared" si="513"/>
        <v>0</v>
      </c>
      <c r="BM288" s="387">
        <f t="shared" si="514"/>
        <v>0</v>
      </c>
      <c r="BN288" s="398">
        <f t="shared" si="515"/>
        <v>0</v>
      </c>
      <c r="BO288" s="398">
        <f t="shared" si="516"/>
        <v>0</v>
      </c>
      <c r="BP288" s="398">
        <f t="shared" si="517"/>
        <v>0</v>
      </c>
      <c r="BQ288" s="398">
        <f t="shared" si="518"/>
        <v>0</v>
      </c>
      <c r="BR288" s="398">
        <f t="shared" si="519"/>
        <v>0</v>
      </c>
      <c r="BS288" s="398">
        <f t="shared" si="520"/>
        <v>0</v>
      </c>
      <c r="BT288" s="398">
        <f t="shared" si="521"/>
        <v>0</v>
      </c>
      <c r="BU288" s="398">
        <f t="shared" si="522"/>
        <v>0</v>
      </c>
      <c r="BV288" s="398">
        <f t="shared" si="523"/>
        <v>0</v>
      </c>
      <c r="BW288" s="398">
        <f t="shared" si="524"/>
        <v>0</v>
      </c>
      <c r="BX288" s="398">
        <f t="shared" si="525"/>
        <v>0</v>
      </c>
      <c r="BY288" s="398">
        <f t="shared" si="526"/>
        <v>0</v>
      </c>
      <c r="BZ288" s="398">
        <f t="shared" si="527"/>
        <v>0</v>
      </c>
      <c r="CA288" s="398">
        <f t="shared" si="528"/>
        <v>0</v>
      </c>
      <c r="CB288" s="398">
        <f t="shared" si="529"/>
        <v>0</v>
      </c>
      <c r="CC288" s="398">
        <f t="shared" si="530"/>
        <v>0</v>
      </c>
      <c r="CD288" s="398">
        <f t="shared" si="531"/>
        <v>0</v>
      </c>
      <c r="CE288" s="398">
        <f t="shared" si="532"/>
        <v>0</v>
      </c>
      <c r="CF288" s="398">
        <f t="shared" si="533"/>
        <v>0</v>
      </c>
      <c r="CG288" s="398">
        <f t="shared" si="534"/>
        <v>0</v>
      </c>
      <c r="CH288" s="398">
        <f t="shared" si="535"/>
        <v>0</v>
      </c>
      <c r="CI288" s="398">
        <f t="shared" si="536"/>
        <v>0</v>
      </c>
      <c r="CJ288" s="399"/>
      <c r="CK288" s="400" t="s">
        <v>339</v>
      </c>
      <c r="CL288" s="399">
        <f t="shared" si="537"/>
        <v>0</v>
      </c>
      <c r="CM288" s="399">
        <f t="shared" si="538"/>
        <v>0</v>
      </c>
      <c r="CN288" s="399">
        <f t="shared" si="539"/>
        <v>0</v>
      </c>
      <c r="CO288" s="399">
        <f t="shared" si="540"/>
        <v>0</v>
      </c>
      <c r="CP288" s="399">
        <f t="shared" si="541"/>
        <v>0</v>
      </c>
      <c r="CQ288" s="399">
        <f t="shared" si="542"/>
        <v>0</v>
      </c>
      <c r="CR288" s="399">
        <f t="shared" si="543"/>
        <v>0</v>
      </c>
      <c r="CS288" s="399">
        <f t="shared" si="544"/>
        <v>0</v>
      </c>
      <c r="CT288" s="399">
        <f t="shared" si="545"/>
        <v>0</v>
      </c>
      <c r="CU288" s="399">
        <f t="shared" si="546"/>
        <v>0</v>
      </c>
      <c r="CV288" s="399">
        <f t="shared" si="547"/>
        <v>0</v>
      </c>
      <c r="CW288" s="399">
        <f t="shared" si="548"/>
        <v>0</v>
      </c>
      <c r="CX288" s="399">
        <f t="shared" si="449"/>
        <v>0</v>
      </c>
      <c r="CY288" s="399">
        <f t="shared" si="549"/>
        <v>0</v>
      </c>
      <c r="CZ288" s="399">
        <f t="shared" si="451"/>
        <v>0</v>
      </c>
      <c r="DA288" s="399">
        <f t="shared" si="452"/>
        <v>0</v>
      </c>
      <c r="DB288" s="399">
        <f t="shared" si="550"/>
        <v>0</v>
      </c>
      <c r="DC288" s="399">
        <f t="shared" si="454"/>
        <v>0</v>
      </c>
      <c r="DD288" s="399">
        <f t="shared" si="455"/>
        <v>0</v>
      </c>
      <c r="DE288" s="399">
        <f t="shared" si="551"/>
        <v>0</v>
      </c>
      <c r="DF288" s="399">
        <f t="shared" si="353"/>
        <v>0</v>
      </c>
      <c r="DG288" s="399">
        <f t="shared" si="456"/>
        <v>0</v>
      </c>
      <c r="DH288" s="399">
        <f t="shared" si="354"/>
        <v>0</v>
      </c>
      <c r="DI288" s="399">
        <f t="shared" si="355"/>
        <v>0</v>
      </c>
      <c r="DJ288" s="399">
        <f t="shared" si="552"/>
        <v>0</v>
      </c>
      <c r="DK288" s="399">
        <f>DH288+DJ288</f>
        <v>0</v>
      </c>
      <c r="DL288" s="399">
        <f t="shared" si="553"/>
        <v>0</v>
      </c>
      <c r="DM288" s="399">
        <f t="shared" si="459"/>
        <v>0</v>
      </c>
      <c r="DN288" s="399">
        <f>DK288+DM288</f>
        <v>0</v>
      </c>
      <c r="DO288" s="399">
        <f t="shared" si="458"/>
        <v>0</v>
      </c>
      <c r="DP288" s="398"/>
      <c r="DQ288" s="399"/>
      <c r="DR288" s="399"/>
      <c r="DS288" s="399">
        <f t="shared" si="462"/>
        <v>0</v>
      </c>
      <c r="DT288" s="399">
        <f t="shared" si="357"/>
        <v>0</v>
      </c>
      <c r="DU288" s="399"/>
      <c r="DV288" s="411"/>
      <c r="DW288" s="645"/>
    </row>
    <row r="289" spans="1:131" ht="20.100000000000001" hidden="1" customHeight="1">
      <c r="A289" s="663">
        <f t="shared" si="461"/>
        <v>12</v>
      </c>
      <c r="B289" s="413" t="s">
        <v>380</v>
      </c>
      <c r="C289" s="385" t="s">
        <v>355</v>
      </c>
      <c r="D289" s="385" t="s">
        <v>218</v>
      </c>
      <c r="E289" s="391">
        <v>2009</v>
      </c>
      <c r="F289" s="387"/>
      <c r="G289" s="387">
        <f t="shared" si="463"/>
        <v>16</v>
      </c>
      <c r="H289" s="387">
        <f t="shared" si="464"/>
        <v>0</v>
      </c>
      <c r="I289" s="387">
        <f t="shared" si="465"/>
        <v>16</v>
      </c>
      <c r="J289" s="388">
        <f t="shared" si="466"/>
        <v>0</v>
      </c>
      <c r="K289" s="389">
        <f t="shared" si="467"/>
        <v>0</v>
      </c>
      <c r="L289" s="390">
        <f t="shared" si="468"/>
        <v>0.1</v>
      </c>
      <c r="M289" s="391" t="str">
        <f t="shared" si="469"/>
        <v>III</v>
      </c>
      <c r="N289" s="389">
        <f t="shared" si="470"/>
        <v>0</v>
      </c>
      <c r="O289" s="388">
        <f t="shared" si="471"/>
        <v>0</v>
      </c>
      <c r="P289" s="388">
        <f t="shared" si="472"/>
        <v>0</v>
      </c>
      <c r="Q289" s="392">
        <f t="shared" si="473"/>
        <v>0</v>
      </c>
      <c r="R289" s="393">
        <f t="shared" si="474"/>
        <v>0</v>
      </c>
      <c r="S289" s="393">
        <f t="shared" si="475"/>
        <v>0</v>
      </c>
      <c r="T289" s="392">
        <f t="shared" si="476"/>
        <v>0</v>
      </c>
      <c r="U289" s="393">
        <f t="shared" si="477"/>
        <v>0</v>
      </c>
      <c r="V289" s="393">
        <f t="shared" si="478"/>
        <v>0</v>
      </c>
      <c r="W289" s="392">
        <f t="shared" si="479"/>
        <v>0</v>
      </c>
      <c r="X289" s="393">
        <f t="shared" si="480"/>
        <v>0</v>
      </c>
      <c r="Y289" s="393">
        <f t="shared" si="481"/>
        <v>0</v>
      </c>
      <c r="Z289" s="392">
        <f t="shared" si="482"/>
        <v>0</v>
      </c>
      <c r="AA289" s="393">
        <f t="shared" si="483"/>
        <v>0</v>
      </c>
      <c r="AB289" s="393">
        <f t="shared" si="484"/>
        <v>0</v>
      </c>
      <c r="AC289" s="392">
        <f t="shared" si="485"/>
        <v>0</v>
      </c>
      <c r="AD289" s="393">
        <f t="shared" si="486"/>
        <v>0</v>
      </c>
      <c r="AE289" s="394">
        <f t="shared" si="8"/>
        <v>2024</v>
      </c>
      <c r="AF289" s="393">
        <f t="shared" si="487"/>
        <v>0</v>
      </c>
      <c r="AG289" s="392">
        <f t="shared" si="488"/>
        <v>0</v>
      </c>
      <c r="AH289" s="388">
        <f t="shared" si="489"/>
        <v>0</v>
      </c>
      <c r="AI289" s="395">
        <f t="shared" si="490"/>
        <v>0</v>
      </c>
      <c r="AJ289" s="396">
        <f t="shared" si="491"/>
        <v>0</v>
      </c>
      <c r="AK289" s="388">
        <f t="shared" si="492"/>
        <v>0</v>
      </c>
      <c r="AL289" s="397">
        <f t="shared" si="493"/>
        <v>1</v>
      </c>
      <c r="AM289" s="393">
        <f t="shared" si="494"/>
        <v>12</v>
      </c>
      <c r="AN289" s="393">
        <f t="shared" si="495"/>
        <v>12</v>
      </c>
      <c r="AO289" s="393">
        <f t="shared" si="496"/>
        <v>12</v>
      </c>
      <c r="AP289" s="393">
        <f t="shared" si="497"/>
        <v>12</v>
      </c>
      <c r="AQ289" s="393">
        <f t="shared" si="498"/>
        <v>12</v>
      </c>
      <c r="AR289" s="393">
        <f t="shared" si="499"/>
        <v>12</v>
      </c>
      <c r="AS289" s="393">
        <f t="shared" si="500"/>
        <v>12</v>
      </c>
      <c r="AT289" s="393">
        <f t="shared" si="501"/>
        <v>12</v>
      </c>
      <c r="AU289" s="393">
        <f t="shared" si="502"/>
        <v>12</v>
      </c>
      <c r="AV289" s="393">
        <f t="shared" si="503"/>
        <v>12</v>
      </c>
      <c r="AW289" s="393">
        <f t="shared" si="504"/>
        <v>12</v>
      </c>
      <c r="AX289" s="393">
        <f t="shared" si="505"/>
        <v>12</v>
      </c>
      <c r="AY289" s="393">
        <f t="shared" si="506"/>
        <v>12</v>
      </c>
      <c r="AZ289" s="393">
        <f t="shared" si="507"/>
        <v>12</v>
      </c>
      <c r="BA289" s="393">
        <f t="shared" si="508"/>
        <v>12</v>
      </c>
      <c r="BB289" s="393">
        <f t="shared" si="404"/>
        <v>12</v>
      </c>
      <c r="BC289" s="393">
        <f t="shared" si="405"/>
        <v>12</v>
      </c>
      <c r="BD289" s="393">
        <f t="shared" si="356"/>
        <v>12</v>
      </c>
      <c r="BE289" s="393">
        <f t="shared" si="406"/>
        <v>12</v>
      </c>
      <c r="BF289" s="393">
        <f t="shared" si="407"/>
        <v>12</v>
      </c>
      <c r="BG289" s="393">
        <f t="shared" si="408"/>
        <v>12</v>
      </c>
      <c r="BH289" s="398">
        <f t="shared" si="509"/>
        <v>0</v>
      </c>
      <c r="BI289" s="398">
        <f t="shared" si="510"/>
        <v>0</v>
      </c>
      <c r="BJ289" s="398">
        <f t="shared" si="511"/>
        <v>0</v>
      </c>
      <c r="BK289" s="398">
        <f t="shared" si="512"/>
        <v>0</v>
      </c>
      <c r="BL289" s="398">
        <f t="shared" si="513"/>
        <v>0</v>
      </c>
      <c r="BM289" s="387">
        <f t="shared" si="514"/>
        <v>0</v>
      </c>
      <c r="BN289" s="398">
        <f t="shared" si="515"/>
        <v>0</v>
      </c>
      <c r="BO289" s="398">
        <f t="shared" si="516"/>
        <v>0</v>
      </c>
      <c r="BP289" s="398">
        <f t="shared" si="517"/>
        <v>0</v>
      </c>
      <c r="BQ289" s="398">
        <f t="shared" si="518"/>
        <v>0</v>
      </c>
      <c r="BR289" s="398">
        <f t="shared" si="519"/>
        <v>0</v>
      </c>
      <c r="BS289" s="398">
        <f t="shared" si="520"/>
        <v>0</v>
      </c>
      <c r="BT289" s="398">
        <f t="shared" si="521"/>
        <v>0</v>
      </c>
      <c r="BU289" s="398">
        <f t="shared" si="522"/>
        <v>0</v>
      </c>
      <c r="BV289" s="398">
        <f t="shared" si="523"/>
        <v>0</v>
      </c>
      <c r="BW289" s="398">
        <f t="shared" si="524"/>
        <v>0</v>
      </c>
      <c r="BX289" s="398">
        <f t="shared" si="525"/>
        <v>0</v>
      </c>
      <c r="BY289" s="398">
        <f t="shared" si="526"/>
        <v>0</v>
      </c>
      <c r="BZ289" s="398">
        <f t="shared" si="527"/>
        <v>0</v>
      </c>
      <c r="CA289" s="398">
        <f t="shared" si="528"/>
        <v>0</v>
      </c>
      <c r="CB289" s="398">
        <f t="shared" si="529"/>
        <v>0</v>
      </c>
      <c r="CC289" s="398">
        <f t="shared" si="530"/>
        <v>0</v>
      </c>
      <c r="CD289" s="398">
        <f t="shared" si="531"/>
        <v>0</v>
      </c>
      <c r="CE289" s="398">
        <f t="shared" si="532"/>
        <v>0</v>
      </c>
      <c r="CF289" s="398">
        <f t="shared" si="533"/>
        <v>0</v>
      </c>
      <c r="CG289" s="398">
        <f t="shared" si="534"/>
        <v>0</v>
      </c>
      <c r="CH289" s="398">
        <f t="shared" si="535"/>
        <v>0</v>
      </c>
      <c r="CI289" s="398">
        <f t="shared" si="536"/>
        <v>0</v>
      </c>
      <c r="CJ289" s="399"/>
      <c r="CK289" s="400" t="s">
        <v>339</v>
      </c>
      <c r="CL289" s="399">
        <f t="shared" si="537"/>
        <v>0</v>
      </c>
      <c r="CM289" s="399">
        <f t="shared" si="538"/>
        <v>0</v>
      </c>
      <c r="CN289" s="399">
        <f t="shared" si="539"/>
        <v>0</v>
      </c>
      <c r="CO289" s="399">
        <f t="shared" si="540"/>
        <v>0</v>
      </c>
      <c r="CP289" s="399">
        <f t="shared" si="541"/>
        <v>0</v>
      </c>
      <c r="CQ289" s="399">
        <f t="shared" si="542"/>
        <v>0</v>
      </c>
      <c r="CR289" s="399">
        <f t="shared" si="543"/>
        <v>0</v>
      </c>
      <c r="CS289" s="399">
        <f t="shared" si="544"/>
        <v>0</v>
      </c>
      <c r="CT289" s="399">
        <f t="shared" si="545"/>
        <v>0</v>
      </c>
      <c r="CU289" s="399">
        <f t="shared" si="546"/>
        <v>0</v>
      </c>
      <c r="CV289" s="399">
        <f t="shared" si="547"/>
        <v>0</v>
      </c>
      <c r="CW289" s="399">
        <f t="shared" si="548"/>
        <v>0</v>
      </c>
      <c r="CX289" s="399">
        <f t="shared" si="449"/>
        <v>0</v>
      </c>
      <c r="CY289" s="399">
        <f t="shared" si="549"/>
        <v>0</v>
      </c>
      <c r="CZ289" s="399">
        <f t="shared" si="451"/>
        <v>0</v>
      </c>
      <c r="DA289" s="399">
        <f t="shared" si="452"/>
        <v>0</v>
      </c>
      <c r="DB289" s="399">
        <f t="shared" si="550"/>
        <v>0</v>
      </c>
      <c r="DC289" s="399">
        <f t="shared" si="454"/>
        <v>0</v>
      </c>
      <c r="DD289" s="399">
        <f t="shared" si="455"/>
        <v>0</v>
      </c>
      <c r="DE289" s="399">
        <f t="shared" si="551"/>
        <v>0</v>
      </c>
      <c r="DF289" s="399">
        <f>IF($E289&gt;=2019,$F289,$F289-DE289)</f>
        <v>0</v>
      </c>
      <c r="DG289" s="399">
        <f t="shared" si="456"/>
        <v>0</v>
      </c>
      <c r="DH289" s="399">
        <f>DE289+DG289</f>
        <v>0</v>
      </c>
      <c r="DI289" s="399">
        <f>IF($E289&gt;=2020,$F289,$F289-DH289)</f>
        <v>0</v>
      </c>
      <c r="DJ289" s="399">
        <f t="shared" si="552"/>
        <v>0</v>
      </c>
      <c r="DK289" s="399">
        <f>DH289+DJ289</f>
        <v>0</v>
      </c>
      <c r="DL289" s="399">
        <f t="shared" si="553"/>
        <v>0</v>
      </c>
      <c r="DM289" s="399">
        <f t="shared" si="459"/>
        <v>0</v>
      </c>
      <c r="DN289" s="399">
        <f>DK289+DM289</f>
        <v>0</v>
      </c>
      <c r="DO289" s="399">
        <f t="shared" si="458"/>
        <v>0</v>
      </c>
      <c r="DP289" s="398"/>
      <c r="DQ289" s="399"/>
      <c r="DR289" s="399"/>
      <c r="DS289" s="399">
        <f t="shared" si="462"/>
        <v>0</v>
      </c>
      <c r="DT289" s="399">
        <f t="shared" si="357"/>
        <v>0</v>
      </c>
      <c r="DU289" s="399"/>
      <c r="DV289" s="411"/>
      <c r="DW289" s="645"/>
    </row>
    <row r="290" spans="1:131" ht="20.100000000000001" hidden="1" customHeight="1">
      <c r="A290" s="663">
        <f t="shared" si="461"/>
        <v>13</v>
      </c>
      <c r="B290" s="413" t="s">
        <v>380</v>
      </c>
      <c r="C290" s="385" t="s">
        <v>355</v>
      </c>
      <c r="D290" s="385" t="s">
        <v>218</v>
      </c>
      <c r="E290" s="391">
        <v>2015</v>
      </c>
      <c r="F290" s="387"/>
      <c r="G290" s="387">
        <f t="shared" si="463"/>
        <v>16</v>
      </c>
      <c r="H290" s="387">
        <f t="shared" si="464"/>
        <v>0</v>
      </c>
      <c r="I290" s="387">
        <f t="shared" si="465"/>
        <v>16</v>
      </c>
      <c r="J290" s="388">
        <f t="shared" si="466"/>
        <v>0</v>
      </c>
      <c r="K290" s="389">
        <f t="shared" si="467"/>
        <v>0</v>
      </c>
      <c r="L290" s="390">
        <f t="shared" si="468"/>
        <v>0.1</v>
      </c>
      <c r="M290" s="391" t="str">
        <f t="shared" si="469"/>
        <v>III</v>
      </c>
      <c r="N290" s="389">
        <f t="shared" si="470"/>
        <v>0</v>
      </c>
      <c r="O290" s="388">
        <f t="shared" si="471"/>
        <v>0</v>
      </c>
      <c r="P290" s="388">
        <f t="shared" si="472"/>
        <v>0</v>
      </c>
      <c r="Q290" s="392">
        <f t="shared" si="473"/>
        <v>0</v>
      </c>
      <c r="R290" s="393">
        <f t="shared" si="474"/>
        <v>0</v>
      </c>
      <c r="S290" s="393">
        <f t="shared" si="475"/>
        <v>0</v>
      </c>
      <c r="T290" s="392">
        <f t="shared" si="476"/>
        <v>0</v>
      </c>
      <c r="U290" s="393">
        <f t="shared" si="477"/>
        <v>0</v>
      </c>
      <c r="V290" s="393">
        <f t="shared" si="478"/>
        <v>0</v>
      </c>
      <c r="W290" s="392">
        <f t="shared" si="479"/>
        <v>0</v>
      </c>
      <c r="X290" s="393">
        <f t="shared" si="480"/>
        <v>0</v>
      </c>
      <c r="Y290" s="393">
        <f t="shared" si="481"/>
        <v>0</v>
      </c>
      <c r="Z290" s="392">
        <f t="shared" si="482"/>
        <v>0</v>
      </c>
      <c r="AA290" s="393">
        <f t="shared" si="483"/>
        <v>0</v>
      </c>
      <c r="AB290" s="393">
        <f t="shared" si="484"/>
        <v>0</v>
      </c>
      <c r="AC290" s="392">
        <f t="shared" si="485"/>
        <v>0</v>
      </c>
      <c r="AD290" s="393">
        <f t="shared" si="486"/>
        <v>0</v>
      </c>
      <c r="AE290" s="394">
        <f t="shared" si="8"/>
        <v>2030</v>
      </c>
      <c r="AF290" s="393">
        <f t="shared" si="487"/>
        <v>0</v>
      </c>
      <c r="AG290" s="392">
        <f t="shared" si="488"/>
        <v>0</v>
      </c>
      <c r="AH290" s="388">
        <f t="shared" si="489"/>
        <v>0</v>
      </c>
      <c r="AI290" s="395">
        <f t="shared" si="490"/>
        <v>0</v>
      </c>
      <c r="AJ290" s="396">
        <f t="shared" si="491"/>
        <v>0</v>
      </c>
      <c r="AK290" s="388">
        <f t="shared" si="492"/>
        <v>0</v>
      </c>
      <c r="AL290" s="397">
        <f t="shared" si="493"/>
        <v>1</v>
      </c>
      <c r="AM290" s="393">
        <f t="shared" si="494"/>
        <v>12</v>
      </c>
      <c r="AN290" s="393">
        <f t="shared" si="495"/>
        <v>12</v>
      </c>
      <c r="AO290" s="393">
        <f t="shared" si="496"/>
        <v>12</v>
      </c>
      <c r="AP290" s="393">
        <f t="shared" si="497"/>
        <v>12</v>
      </c>
      <c r="AQ290" s="393">
        <f t="shared" si="498"/>
        <v>12</v>
      </c>
      <c r="AR290" s="393">
        <f t="shared" si="499"/>
        <v>12</v>
      </c>
      <c r="AS290" s="393">
        <f t="shared" si="500"/>
        <v>12</v>
      </c>
      <c r="AT290" s="393">
        <f t="shared" si="501"/>
        <v>12</v>
      </c>
      <c r="AU290" s="393">
        <f t="shared" si="502"/>
        <v>12</v>
      </c>
      <c r="AV290" s="393">
        <f t="shared" si="503"/>
        <v>12</v>
      </c>
      <c r="AW290" s="393">
        <f t="shared" si="504"/>
        <v>12</v>
      </c>
      <c r="AX290" s="393">
        <f t="shared" si="505"/>
        <v>12</v>
      </c>
      <c r="AY290" s="393">
        <f t="shared" si="506"/>
        <v>12</v>
      </c>
      <c r="AZ290" s="393">
        <f t="shared" si="507"/>
        <v>12</v>
      </c>
      <c r="BA290" s="393">
        <f t="shared" si="508"/>
        <v>12</v>
      </c>
      <c r="BB290" s="393">
        <f t="shared" si="404"/>
        <v>12</v>
      </c>
      <c r="BC290" s="393">
        <f t="shared" si="405"/>
        <v>12</v>
      </c>
      <c r="BD290" s="393">
        <f t="shared" si="356"/>
        <v>12</v>
      </c>
      <c r="BE290" s="393">
        <f t="shared" si="406"/>
        <v>12</v>
      </c>
      <c r="BF290" s="393">
        <f t="shared" si="407"/>
        <v>12</v>
      </c>
      <c r="BG290" s="393">
        <f t="shared" si="408"/>
        <v>12</v>
      </c>
      <c r="BH290" s="398">
        <f t="shared" si="509"/>
        <v>0</v>
      </c>
      <c r="BI290" s="398">
        <f t="shared" si="510"/>
        <v>0</v>
      </c>
      <c r="BJ290" s="398">
        <f t="shared" si="511"/>
        <v>0</v>
      </c>
      <c r="BK290" s="398">
        <f t="shared" si="512"/>
        <v>0</v>
      </c>
      <c r="BL290" s="398">
        <f t="shared" si="513"/>
        <v>0</v>
      </c>
      <c r="BM290" s="387">
        <f t="shared" si="514"/>
        <v>0</v>
      </c>
      <c r="BN290" s="398">
        <f t="shared" si="515"/>
        <v>0</v>
      </c>
      <c r="BO290" s="398">
        <f t="shared" si="516"/>
        <v>0</v>
      </c>
      <c r="BP290" s="398">
        <f t="shared" si="517"/>
        <v>0</v>
      </c>
      <c r="BQ290" s="398">
        <f t="shared" si="518"/>
        <v>0</v>
      </c>
      <c r="BR290" s="398">
        <f t="shared" si="519"/>
        <v>0</v>
      </c>
      <c r="BS290" s="398">
        <f t="shared" si="520"/>
        <v>0</v>
      </c>
      <c r="BT290" s="398">
        <f t="shared" si="521"/>
        <v>0</v>
      </c>
      <c r="BU290" s="398">
        <f t="shared" si="522"/>
        <v>0</v>
      </c>
      <c r="BV290" s="398">
        <f t="shared" si="523"/>
        <v>0</v>
      </c>
      <c r="BW290" s="398">
        <f t="shared" si="524"/>
        <v>0</v>
      </c>
      <c r="BX290" s="398">
        <f t="shared" si="525"/>
        <v>0</v>
      </c>
      <c r="BY290" s="398">
        <f t="shared" si="526"/>
        <v>0</v>
      </c>
      <c r="BZ290" s="398">
        <f t="shared" si="527"/>
        <v>0</v>
      </c>
      <c r="CA290" s="398">
        <f t="shared" si="528"/>
        <v>0</v>
      </c>
      <c r="CB290" s="398">
        <f t="shared" si="529"/>
        <v>0</v>
      </c>
      <c r="CC290" s="398">
        <f t="shared" si="530"/>
        <v>0</v>
      </c>
      <c r="CD290" s="398">
        <f t="shared" si="531"/>
        <v>0</v>
      </c>
      <c r="CE290" s="398">
        <f t="shared" si="532"/>
        <v>0</v>
      </c>
      <c r="CF290" s="398">
        <f t="shared" si="533"/>
        <v>0</v>
      </c>
      <c r="CG290" s="398">
        <f t="shared" si="534"/>
        <v>0</v>
      </c>
      <c r="CH290" s="398">
        <f t="shared" si="535"/>
        <v>0</v>
      </c>
      <c r="CI290" s="398">
        <f t="shared" si="536"/>
        <v>0</v>
      </c>
      <c r="CJ290" s="399"/>
      <c r="CK290" s="400" t="s">
        <v>339</v>
      </c>
      <c r="CL290" s="399">
        <f t="shared" si="537"/>
        <v>0</v>
      </c>
      <c r="CM290" s="399">
        <f t="shared" si="538"/>
        <v>0</v>
      </c>
      <c r="CN290" s="399">
        <f t="shared" si="539"/>
        <v>0</v>
      </c>
      <c r="CO290" s="399">
        <f t="shared" si="540"/>
        <v>0</v>
      </c>
      <c r="CP290" s="399">
        <f t="shared" si="541"/>
        <v>0</v>
      </c>
      <c r="CQ290" s="399">
        <f t="shared" si="542"/>
        <v>0</v>
      </c>
      <c r="CR290" s="399">
        <f t="shared" si="543"/>
        <v>0</v>
      </c>
      <c r="CS290" s="399">
        <f t="shared" si="544"/>
        <v>0</v>
      </c>
      <c r="CT290" s="399">
        <f t="shared" si="545"/>
        <v>0</v>
      </c>
      <c r="CU290" s="399">
        <f t="shared" si="546"/>
        <v>0</v>
      </c>
      <c r="CV290" s="399">
        <f t="shared" si="547"/>
        <v>0</v>
      </c>
      <c r="CW290" s="399">
        <f t="shared" si="548"/>
        <v>0</v>
      </c>
      <c r="CX290" s="399">
        <f t="shared" si="449"/>
        <v>0</v>
      </c>
      <c r="CY290" s="399">
        <f t="shared" si="549"/>
        <v>0</v>
      </c>
      <c r="CZ290" s="399">
        <f t="shared" si="451"/>
        <v>0</v>
      </c>
      <c r="DA290" s="399">
        <f t="shared" si="452"/>
        <v>0</v>
      </c>
      <c r="DB290" s="399">
        <f t="shared" si="550"/>
        <v>0</v>
      </c>
      <c r="DC290" s="399">
        <f t="shared" si="454"/>
        <v>0</v>
      </c>
      <c r="DD290" s="399">
        <f t="shared" si="455"/>
        <v>0</v>
      </c>
      <c r="DE290" s="399">
        <f t="shared" si="551"/>
        <v>0</v>
      </c>
      <c r="DF290" s="399">
        <f>IF($E290&gt;=2019,$F290,$F290-DE290)</f>
        <v>0</v>
      </c>
      <c r="DG290" s="399">
        <f t="shared" si="456"/>
        <v>0</v>
      </c>
      <c r="DH290" s="399">
        <f>DE290+DG290</f>
        <v>0</v>
      </c>
      <c r="DI290" s="399">
        <f>IF($E290&gt;=2020,$F290,$F290-DH290)</f>
        <v>0</v>
      </c>
      <c r="DJ290" s="399">
        <f t="shared" si="552"/>
        <v>0</v>
      </c>
      <c r="DK290" s="399">
        <f>DH290+DJ290</f>
        <v>0</v>
      </c>
      <c r="DL290" s="399">
        <f t="shared" si="553"/>
        <v>0</v>
      </c>
      <c r="DM290" s="399">
        <f t="shared" si="459"/>
        <v>0</v>
      </c>
      <c r="DN290" s="399">
        <f>DK290+DM290</f>
        <v>0</v>
      </c>
      <c r="DO290" s="399">
        <f t="shared" si="458"/>
        <v>0</v>
      </c>
      <c r="DP290" s="398"/>
      <c r="DQ290" s="399"/>
      <c r="DR290" s="399"/>
      <c r="DS290" s="399">
        <f t="shared" si="462"/>
        <v>0</v>
      </c>
      <c r="DT290" s="399">
        <f t="shared" si="357"/>
        <v>0</v>
      </c>
      <c r="DU290" s="399"/>
      <c r="DV290" s="411"/>
      <c r="DW290" s="645"/>
    </row>
    <row r="291" spans="1:131" ht="20.100000000000001" hidden="1" customHeight="1">
      <c r="A291" s="663">
        <f t="shared" si="461"/>
        <v>14</v>
      </c>
      <c r="B291" s="414" t="s">
        <v>380</v>
      </c>
      <c r="C291" s="415" t="s">
        <v>355</v>
      </c>
      <c r="D291" s="385" t="s">
        <v>218</v>
      </c>
      <c r="E291" s="415">
        <v>2016</v>
      </c>
      <c r="F291" s="416"/>
      <c r="G291" s="416">
        <f t="shared" si="463"/>
        <v>16</v>
      </c>
      <c r="H291" s="416">
        <f t="shared" si="464"/>
        <v>0</v>
      </c>
      <c r="I291" s="416">
        <f t="shared" si="465"/>
        <v>16</v>
      </c>
      <c r="J291" s="417">
        <f t="shared" si="466"/>
        <v>0</v>
      </c>
      <c r="K291" s="418">
        <f t="shared" si="467"/>
        <v>0</v>
      </c>
      <c r="L291" s="419">
        <f t="shared" si="468"/>
        <v>0.1</v>
      </c>
      <c r="M291" s="415" t="str">
        <f t="shared" si="469"/>
        <v>III</v>
      </c>
      <c r="N291" s="418">
        <f t="shared" si="470"/>
        <v>0</v>
      </c>
      <c r="O291" s="417">
        <f t="shared" si="471"/>
        <v>0</v>
      </c>
      <c r="P291" s="417">
        <f t="shared" si="472"/>
        <v>0</v>
      </c>
      <c r="Q291" s="420">
        <f t="shared" si="473"/>
        <v>0</v>
      </c>
      <c r="R291" s="421">
        <f t="shared" si="474"/>
        <v>0</v>
      </c>
      <c r="S291" s="421">
        <f t="shared" si="475"/>
        <v>0</v>
      </c>
      <c r="T291" s="420">
        <f t="shared" si="476"/>
        <v>0</v>
      </c>
      <c r="U291" s="421">
        <f t="shared" si="477"/>
        <v>0</v>
      </c>
      <c r="V291" s="421">
        <f t="shared" si="478"/>
        <v>0</v>
      </c>
      <c r="W291" s="420">
        <f t="shared" si="479"/>
        <v>0</v>
      </c>
      <c r="X291" s="421">
        <f t="shared" si="480"/>
        <v>0</v>
      </c>
      <c r="Y291" s="421">
        <f t="shared" si="481"/>
        <v>0</v>
      </c>
      <c r="Z291" s="420">
        <f t="shared" si="482"/>
        <v>0</v>
      </c>
      <c r="AA291" s="421">
        <f t="shared" si="483"/>
        <v>0</v>
      </c>
      <c r="AB291" s="421">
        <f t="shared" si="484"/>
        <v>0</v>
      </c>
      <c r="AC291" s="420">
        <f t="shared" si="485"/>
        <v>0</v>
      </c>
      <c r="AD291" s="421">
        <f t="shared" si="486"/>
        <v>0</v>
      </c>
      <c r="AE291" s="422">
        <f t="shared" si="8"/>
        <v>2031</v>
      </c>
      <c r="AF291" s="421">
        <f t="shared" si="487"/>
        <v>0</v>
      </c>
      <c r="AG291" s="420">
        <f t="shared" si="488"/>
        <v>0</v>
      </c>
      <c r="AH291" s="417">
        <f t="shared" si="489"/>
        <v>0</v>
      </c>
      <c r="AI291" s="423">
        <f t="shared" si="490"/>
        <v>0</v>
      </c>
      <c r="AJ291" s="424">
        <f t="shared" si="491"/>
        <v>0</v>
      </c>
      <c r="AK291" s="417">
        <f t="shared" si="492"/>
        <v>0</v>
      </c>
      <c r="AL291" s="425">
        <f t="shared" si="493"/>
        <v>1</v>
      </c>
      <c r="AM291" s="421">
        <f t="shared" si="494"/>
        <v>12</v>
      </c>
      <c r="AN291" s="421">
        <f t="shared" si="495"/>
        <v>12</v>
      </c>
      <c r="AO291" s="421">
        <f t="shared" si="496"/>
        <v>12</v>
      </c>
      <c r="AP291" s="421">
        <f t="shared" si="497"/>
        <v>12</v>
      </c>
      <c r="AQ291" s="421">
        <f t="shared" si="498"/>
        <v>12</v>
      </c>
      <c r="AR291" s="421">
        <f t="shared" si="499"/>
        <v>12</v>
      </c>
      <c r="AS291" s="421">
        <f t="shared" si="500"/>
        <v>12</v>
      </c>
      <c r="AT291" s="421">
        <f t="shared" si="501"/>
        <v>12</v>
      </c>
      <c r="AU291" s="421">
        <f t="shared" si="502"/>
        <v>12</v>
      </c>
      <c r="AV291" s="421">
        <f t="shared" si="503"/>
        <v>12</v>
      </c>
      <c r="AW291" s="421">
        <f t="shared" si="504"/>
        <v>12</v>
      </c>
      <c r="AX291" s="421">
        <f t="shared" si="505"/>
        <v>12</v>
      </c>
      <c r="AY291" s="421">
        <f t="shared" si="506"/>
        <v>12</v>
      </c>
      <c r="AZ291" s="421">
        <f t="shared" si="507"/>
        <v>12</v>
      </c>
      <c r="BA291" s="393">
        <f t="shared" si="508"/>
        <v>12</v>
      </c>
      <c r="BB291" s="393">
        <f t="shared" si="404"/>
        <v>12</v>
      </c>
      <c r="BC291" s="393">
        <f t="shared" si="405"/>
        <v>12</v>
      </c>
      <c r="BD291" s="393">
        <f t="shared" si="356"/>
        <v>12</v>
      </c>
      <c r="BE291" s="393">
        <f t="shared" si="406"/>
        <v>12</v>
      </c>
      <c r="BF291" s="393">
        <f t="shared" si="407"/>
        <v>12</v>
      </c>
      <c r="BG291" s="393">
        <f t="shared" si="408"/>
        <v>12</v>
      </c>
      <c r="BH291" s="410">
        <f t="shared" si="509"/>
        <v>0</v>
      </c>
      <c r="BI291" s="410">
        <f t="shared" si="510"/>
        <v>0</v>
      </c>
      <c r="BJ291" s="410">
        <f t="shared" si="511"/>
        <v>0</v>
      </c>
      <c r="BK291" s="410">
        <f t="shared" si="512"/>
        <v>0</v>
      </c>
      <c r="BL291" s="410">
        <f t="shared" si="513"/>
        <v>0</v>
      </c>
      <c r="BM291" s="416">
        <f t="shared" si="514"/>
        <v>0</v>
      </c>
      <c r="BN291" s="410">
        <f t="shared" si="515"/>
        <v>0</v>
      </c>
      <c r="BO291" s="410">
        <f t="shared" si="516"/>
        <v>0</v>
      </c>
      <c r="BP291" s="410">
        <f t="shared" si="517"/>
        <v>0</v>
      </c>
      <c r="BQ291" s="410">
        <f t="shared" si="518"/>
        <v>0</v>
      </c>
      <c r="BR291" s="410">
        <f t="shared" si="519"/>
        <v>0</v>
      </c>
      <c r="BS291" s="410">
        <f t="shared" si="520"/>
        <v>0</v>
      </c>
      <c r="BT291" s="410">
        <f t="shared" si="521"/>
        <v>0</v>
      </c>
      <c r="BU291" s="410">
        <f t="shared" si="522"/>
        <v>0</v>
      </c>
      <c r="BV291" s="410">
        <f t="shared" si="523"/>
        <v>0</v>
      </c>
      <c r="BW291" s="410">
        <f t="shared" si="524"/>
        <v>0</v>
      </c>
      <c r="BX291" s="410">
        <f t="shared" si="525"/>
        <v>0</v>
      </c>
      <c r="BY291" s="410">
        <f t="shared" si="526"/>
        <v>0</v>
      </c>
      <c r="BZ291" s="410">
        <f t="shared" si="527"/>
        <v>0</v>
      </c>
      <c r="CA291" s="410">
        <f t="shared" si="528"/>
        <v>0</v>
      </c>
      <c r="CB291" s="410">
        <f t="shared" si="529"/>
        <v>0</v>
      </c>
      <c r="CC291" s="410">
        <f t="shared" si="530"/>
        <v>0</v>
      </c>
      <c r="CD291" s="410">
        <f t="shared" si="531"/>
        <v>0</v>
      </c>
      <c r="CE291" s="410">
        <f t="shared" si="532"/>
        <v>0</v>
      </c>
      <c r="CF291" s="410">
        <f t="shared" si="533"/>
        <v>0</v>
      </c>
      <c r="CG291" s="410">
        <f t="shared" si="534"/>
        <v>0</v>
      </c>
      <c r="CH291" s="410">
        <f t="shared" si="535"/>
        <v>0</v>
      </c>
      <c r="CI291" s="410">
        <f t="shared" si="536"/>
        <v>0</v>
      </c>
      <c r="CJ291" s="426"/>
      <c r="CK291" s="427" t="s">
        <v>339</v>
      </c>
      <c r="CL291" s="426">
        <f t="shared" si="537"/>
        <v>0</v>
      </c>
      <c r="CM291" s="426">
        <f t="shared" si="538"/>
        <v>0</v>
      </c>
      <c r="CN291" s="426">
        <f t="shared" si="539"/>
        <v>0</v>
      </c>
      <c r="CO291" s="399">
        <f t="shared" si="540"/>
        <v>0</v>
      </c>
      <c r="CP291" s="399">
        <f t="shared" si="541"/>
        <v>0</v>
      </c>
      <c r="CQ291" s="399">
        <f t="shared" si="542"/>
        <v>0</v>
      </c>
      <c r="CR291" s="399">
        <f t="shared" si="543"/>
        <v>0</v>
      </c>
      <c r="CS291" s="399">
        <f t="shared" si="544"/>
        <v>0</v>
      </c>
      <c r="CT291" s="399">
        <f t="shared" si="545"/>
        <v>0</v>
      </c>
      <c r="CU291" s="399">
        <f t="shared" si="546"/>
        <v>0</v>
      </c>
      <c r="CV291" s="399">
        <f t="shared" si="547"/>
        <v>0</v>
      </c>
      <c r="CW291" s="399">
        <f t="shared" si="548"/>
        <v>0</v>
      </c>
      <c r="CX291" s="399">
        <f t="shared" si="449"/>
        <v>0</v>
      </c>
      <c r="CY291" s="399">
        <f t="shared" si="549"/>
        <v>0</v>
      </c>
      <c r="CZ291" s="399">
        <f t="shared" si="451"/>
        <v>0</v>
      </c>
      <c r="DA291" s="399">
        <f t="shared" si="452"/>
        <v>0</v>
      </c>
      <c r="DB291" s="399">
        <f t="shared" si="550"/>
        <v>0</v>
      </c>
      <c r="DC291" s="399">
        <f t="shared" si="454"/>
        <v>0</v>
      </c>
      <c r="DD291" s="399">
        <f t="shared" si="455"/>
        <v>0</v>
      </c>
      <c r="DE291" s="399">
        <f t="shared" si="551"/>
        <v>0</v>
      </c>
      <c r="DF291" s="399">
        <f>IF($E291&gt;=2019,$F291,$F291-DE291)</f>
        <v>0</v>
      </c>
      <c r="DG291" s="399">
        <f t="shared" si="456"/>
        <v>0</v>
      </c>
      <c r="DH291" s="399">
        <f>DE291+DG291</f>
        <v>0</v>
      </c>
      <c r="DI291" s="399">
        <f>IF($E291&gt;=2020,$F291,$F291-DH291)</f>
        <v>0</v>
      </c>
      <c r="DJ291" s="399">
        <f t="shared" si="552"/>
        <v>0</v>
      </c>
      <c r="DK291" s="399">
        <f>DH291+DJ291</f>
        <v>0</v>
      </c>
      <c r="DL291" s="399">
        <f t="shared" si="553"/>
        <v>0</v>
      </c>
      <c r="DM291" s="399">
        <f t="shared" si="459"/>
        <v>0</v>
      </c>
      <c r="DN291" s="399">
        <f>DK291+DM291</f>
        <v>0</v>
      </c>
      <c r="DO291" s="399">
        <f t="shared" si="458"/>
        <v>0</v>
      </c>
      <c r="DP291" s="398"/>
      <c r="DQ291" s="399"/>
      <c r="DR291" s="399"/>
      <c r="DS291" s="399">
        <f t="shared" si="462"/>
        <v>0</v>
      </c>
      <c r="DT291" s="399">
        <f t="shared" si="357"/>
        <v>0</v>
      </c>
      <c r="DU291" s="399"/>
      <c r="DV291" s="428"/>
      <c r="DW291" s="645"/>
    </row>
    <row r="292" spans="1:131" ht="20.100000000000001" customHeight="1">
      <c r="A292" s="1056" t="s">
        <v>384</v>
      </c>
      <c r="B292" s="1057"/>
      <c r="C292" s="1057"/>
      <c r="D292" s="1057"/>
      <c r="E292" s="1058"/>
      <c r="F292" s="685">
        <f>SUM(F29:F291)</f>
        <v>15268274384</v>
      </c>
      <c r="G292" s="429">
        <f>SUM(G29:G119)</f>
        <v>654</v>
      </c>
      <c r="H292" s="430">
        <f>SUM(H29:H119)</f>
        <v>3996</v>
      </c>
      <c r="I292" s="430">
        <f>SUM(I29:I119)</f>
        <v>-3342</v>
      </c>
      <c r="J292" s="430">
        <f>SUM(J29:J119)</f>
        <v>0</v>
      </c>
      <c r="K292" s="430">
        <f>SUM(K29:K291)</f>
        <v>15268274384</v>
      </c>
      <c r="L292" s="430">
        <f>SUM(L29:L119)</f>
        <v>32.449999999999989</v>
      </c>
      <c r="M292" s="430">
        <f>SUM(M29:M119)</f>
        <v>6</v>
      </c>
      <c r="N292" s="430">
        <f t="shared" ref="N292:AK292" si="554">SUM(N29:N291)</f>
        <v>0</v>
      </c>
      <c r="O292" s="430">
        <f t="shared" si="554"/>
        <v>0</v>
      </c>
      <c r="P292" s="430">
        <f t="shared" si="554"/>
        <v>15268274384</v>
      </c>
      <c r="Q292" s="430">
        <f t="shared" si="554"/>
        <v>0</v>
      </c>
      <c r="R292" s="430">
        <f t="shared" si="554"/>
        <v>0</v>
      </c>
      <c r="S292" s="430">
        <f t="shared" si="554"/>
        <v>15268274384</v>
      </c>
      <c r="T292" s="430">
        <f t="shared" si="554"/>
        <v>0</v>
      </c>
      <c r="U292" s="430">
        <f t="shared" si="554"/>
        <v>0</v>
      </c>
      <c r="V292" s="430">
        <f t="shared" si="554"/>
        <v>15268274384</v>
      </c>
      <c r="W292" s="430">
        <f t="shared" si="554"/>
        <v>0</v>
      </c>
      <c r="X292" s="430">
        <f t="shared" si="554"/>
        <v>0</v>
      </c>
      <c r="Y292" s="430">
        <f t="shared" si="554"/>
        <v>15268274384</v>
      </c>
      <c r="Z292" s="430">
        <f t="shared" si="554"/>
        <v>0</v>
      </c>
      <c r="AA292" s="430">
        <f t="shared" si="554"/>
        <v>0</v>
      </c>
      <c r="AB292" s="430">
        <f t="shared" si="554"/>
        <v>15268274384</v>
      </c>
      <c r="AC292" s="430">
        <f t="shared" si="554"/>
        <v>0</v>
      </c>
      <c r="AD292" s="430">
        <f t="shared" si="554"/>
        <v>0</v>
      </c>
      <c r="AE292" s="430">
        <f t="shared" si="554"/>
        <v>518775</v>
      </c>
      <c r="AF292" s="430">
        <f t="shared" si="554"/>
        <v>15268274384</v>
      </c>
      <c r="AG292" s="430">
        <f t="shared" si="554"/>
        <v>0</v>
      </c>
      <c r="AH292" s="430">
        <f t="shared" si="554"/>
        <v>0</v>
      </c>
      <c r="AI292" s="430">
        <f t="shared" si="554"/>
        <v>15268274384</v>
      </c>
      <c r="AJ292" s="430">
        <f t="shared" si="554"/>
        <v>0</v>
      </c>
      <c r="AK292" s="430">
        <f t="shared" si="554"/>
        <v>0</v>
      </c>
      <c r="AL292" s="430"/>
      <c r="AM292" s="430"/>
      <c r="AN292" s="430"/>
      <c r="AO292" s="430"/>
      <c r="AP292" s="430"/>
      <c r="AQ292" s="430"/>
      <c r="AR292" s="430"/>
      <c r="AS292" s="430"/>
      <c r="AT292" s="430"/>
      <c r="AU292" s="430"/>
      <c r="AV292" s="430"/>
      <c r="AW292" s="430"/>
      <c r="AX292" s="430"/>
      <c r="AY292" s="430"/>
      <c r="AZ292" s="430"/>
      <c r="BA292" s="430"/>
      <c r="BB292" s="430"/>
      <c r="BC292" s="430"/>
      <c r="BD292" s="430"/>
      <c r="BE292" s="430"/>
      <c r="BF292" s="393"/>
      <c r="BG292" s="393"/>
      <c r="BH292" s="430">
        <f t="shared" ref="BH292:BZ292" si="555">SUM(BH29:BH291)</f>
        <v>15268274384</v>
      </c>
      <c r="BI292" s="430">
        <f t="shared" si="555"/>
        <v>0</v>
      </c>
      <c r="BJ292" s="430">
        <f t="shared" si="555"/>
        <v>0</v>
      </c>
      <c r="BK292" s="430">
        <f t="shared" si="555"/>
        <v>15268274384</v>
      </c>
      <c r="BL292" s="430">
        <f t="shared" si="555"/>
        <v>0</v>
      </c>
      <c r="BM292" s="430">
        <f t="shared" si="555"/>
        <v>0</v>
      </c>
      <c r="BN292" s="430">
        <f t="shared" si="555"/>
        <v>15268274384</v>
      </c>
      <c r="BO292" s="430">
        <f t="shared" si="555"/>
        <v>0</v>
      </c>
      <c r="BP292" s="430">
        <f t="shared" si="555"/>
        <v>0</v>
      </c>
      <c r="BQ292" s="430">
        <f t="shared" si="555"/>
        <v>15268274384</v>
      </c>
      <c r="BR292" s="430">
        <f t="shared" si="555"/>
        <v>0</v>
      </c>
      <c r="BS292" s="430">
        <f t="shared" si="555"/>
        <v>0</v>
      </c>
      <c r="BT292" s="430">
        <f t="shared" si="555"/>
        <v>15268274384</v>
      </c>
      <c r="BU292" s="430">
        <f t="shared" si="555"/>
        <v>0</v>
      </c>
      <c r="BV292" s="430">
        <f t="shared" si="555"/>
        <v>0</v>
      </c>
      <c r="BW292" s="430">
        <f t="shared" si="555"/>
        <v>15268274384</v>
      </c>
      <c r="BX292" s="430">
        <f t="shared" si="555"/>
        <v>0</v>
      </c>
      <c r="BY292" s="430">
        <f t="shared" si="555"/>
        <v>0</v>
      </c>
      <c r="BZ292" s="430">
        <f t="shared" si="555"/>
        <v>15268274384</v>
      </c>
      <c r="CA292" s="430"/>
      <c r="CB292" s="430"/>
      <c r="CC292" s="430">
        <f t="shared" ref="CC292:CI292" si="556">SUM(CC29:CC291)</f>
        <v>15268274384</v>
      </c>
      <c r="CD292" s="430">
        <f t="shared" si="556"/>
        <v>0</v>
      </c>
      <c r="CE292" s="430">
        <f t="shared" si="556"/>
        <v>0</v>
      </c>
      <c r="CF292" s="430">
        <f t="shared" si="556"/>
        <v>15268274384</v>
      </c>
      <c r="CG292" s="430">
        <f t="shared" si="556"/>
        <v>0</v>
      </c>
      <c r="CH292" s="430">
        <f t="shared" si="556"/>
        <v>0</v>
      </c>
      <c r="CI292" s="430">
        <f t="shared" si="556"/>
        <v>15268274384</v>
      </c>
      <c r="CJ292" s="1059"/>
      <c r="CK292" s="1060"/>
      <c r="CL292" s="430">
        <f t="shared" ref="CL292:CZ292" si="557">SUM(CL29:CL291)</f>
        <v>0</v>
      </c>
      <c r="CM292" s="430">
        <f t="shared" si="557"/>
        <v>0</v>
      </c>
      <c r="CN292" s="431">
        <f t="shared" si="557"/>
        <v>15268274384</v>
      </c>
      <c r="CO292" s="686">
        <f t="shared" si="557"/>
        <v>0</v>
      </c>
      <c r="CP292" s="687">
        <f t="shared" si="557"/>
        <v>0</v>
      </c>
      <c r="CQ292" s="688">
        <f t="shared" si="557"/>
        <v>15268274384</v>
      </c>
      <c r="CR292" s="686">
        <f t="shared" si="557"/>
        <v>0</v>
      </c>
      <c r="CS292" s="687">
        <f t="shared" si="557"/>
        <v>0</v>
      </c>
      <c r="CT292" s="688">
        <f t="shared" si="557"/>
        <v>15268274384</v>
      </c>
      <c r="CU292" s="686">
        <f t="shared" si="557"/>
        <v>0</v>
      </c>
      <c r="CV292" s="687">
        <f t="shared" si="557"/>
        <v>0</v>
      </c>
      <c r="CW292" s="688">
        <f t="shared" si="557"/>
        <v>15268274384</v>
      </c>
      <c r="CX292" s="686">
        <f t="shared" si="557"/>
        <v>0</v>
      </c>
      <c r="CY292" s="687">
        <f t="shared" si="557"/>
        <v>0</v>
      </c>
      <c r="CZ292" s="688">
        <f t="shared" si="557"/>
        <v>15268274384</v>
      </c>
      <c r="DA292" s="689"/>
      <c r="DB292" s="690">
        <f>SUM(DB29:DB291)</f>
        <v>200509895.83333331</v>
      </c>
      <c r="DC292" s="688">
        <f>SUM(DC29:DC291)</f>
        <v>15067764488.166666</v>
      </c>
      <c r="DD292" s="689"/>
      <c r="DE292" s="690">
        <f>SUM(DE29:DE291)</f>
        <v>1227616268.2916667</v>
      </c>
      <c r="DF292" s="688">
        <f>SUM(DF29:DF291)</f>
        <v>14040658115.708334</v>
      </c>
      <c r="DG292" s="689"/>
      <c r="DH292" s="690">
        <f>SUM(DH29:DH291)</f>
        <v>2256915349.0416665</v>
      </c>
      <c r="DI292" s="688">
        <f>SUM(DI29:DI291)</f>
        <v>13011359034.958334</v>
      </c>
      <c r="DJ292" s="689"/>
      <c r="DK292" s="690">
        <f>SUM(DK29:DK291)</f>
        <v>3292974846.625</v>
      </c>
      <c r="DL292" s="688">
        <f>SUM(DL29:DL291)</f>
        <v>11975299537.375002</v>
      </c>
      <c r="DM292" s="689"/>
      <c r="DN292" s="690">
        <f>SUM(DN29:DN291)</f>
        <v>3813813596.875</v>
      </c>
      <c r="DO292" s="688">
        <f>SUM(DO29:DO291)</f>
        <v>11454460787.125</v>
      </c>
      <c r="DP292" s="432">
        <f t="shared" ref="DP292:DU292" si="558">SUM(DP37:DP73)</f>
        <v>519725776.79166663</v>
      </c>
      <c r="DQ292" s="691">
        <f t="shared" si="558"/>
        <v>4333539373.666667</v>
      </c>
      <c r="DR292" s="691">
        <f t="shared" si="558"/>
        <v>10934735010.333334</v>
      </c>
      <c r="DS292" s="691">
        <f>SUM(DS37:DS73)</f>
        <v>517533068.5</v>
      </c>
      <c r="DT292" s="691">
        <f t="shared" si="558"/>
        <v>4851072442.166667</v>
      </c>
      <c r="DU292" s="691">
        <f t="shared" si="558"/>
        <v>10417201941.833334</v>
      </c>
      <c r="DV292" s="433"/>
      <c r="DW292" s="645"/>
      <c r="DX292" s="406"/>
      <c r="DY292" s="406"/>
    </row>
    <row r="293" spans="1:131" ht="20.100000000000001" customHeight="1">
      <c r="A293" s="692"/>
      <c r="B293" s="693" t="s">
        <v>385</v>
      </c>
      <c r="C293" s="694"/>
      <c r="D293" s="694"/>
      <c r="E293" s="694"/>
      <c r="F293" s="695"/>
      <c r="G293" s="695"/>
      <c r="H293" s="695"/>
      <c r="I293" s="695"/>
      <c r="J293" s="695"/>
      <c r="K293" s="695"/>
      <c r="L293" s="695"/>
      <c r="M293" s="695"/>
      <c r="N293" s="695"/>
      <c r="O293" s="695"/>
      <c r="P293" s="695"/>
      <c r="Q293" s="695"/>
      <c r="R293" s="695"/>
      <c r="S293" s="695"/>
      <c r="T293" s="695"/>
      <c r="U293" s="695"/>
      <c r="V293" s="695"/>
      <c r="W293" s="695"/>
      <c r="X293" s="695"/>
      <c r="Y293" s="695"/>
      <c r="Z293" s="695"/>
      <c r="AA293" s="695"/>
      <c r="AB293" s="695"/>
      <c r="AC293" s="695"/>
      <c r="AD293" s="695"/>
      <c r="AE293" s="695"/>
      <c r="AF293" s="695"/>
      <c r="AG293" s="695"/>
      <c r="AH293" s="695"/>
      <c r="AI293" s="695"/>
      <c r="AJ293" s="695"/>
      <c r="AK293" s="695"/>
      <c r="AL293" s="695"/>
      <c r="AM293" s="695"/>
      <c r="AN293" s="695"/>
      <c r="AO293" s="695"/>
      <c r="AP293" s="695"/>
      <c r="AQ293" s="695"/>
      <c r="AR293" s="695"/>
      <c r="AS293" s="695"/>
      <c r="AT293" s="695"/>
      <c r="AU293" s="695"/>
      <c r="AV293" s="695"/>
      <c r="AW293" s="695"/>
      <c r="AX293" s="695"/>
      <c r="AY293" s="695"/>
      <c r="AZ293" s="695"/>
      <c r="BA293" s="695"/>
      <c r="BB293" s="695"/>
      <c r="BC293" s="695"/>
      <c r="BD293" s="695"/>
      <c r="BE293" s="695"/>
      <c r="BF293" s="695"/>
      <c r="BG293" s="695"/>
      <c r="BH293" s="695"/>
      <c r="BI293" s="695"/>
      <c r="BJ293" s="695"/>
      <c r="BK293" s="695"/>
      <c r="BL293" s="695"/>
      <c r="BM293" s="695"/>
      <c r="BN293" s="695"/>
      <c r="BO293" s="695"/>
      <c r="BP293" s="695"/>
      <c r="BQ293" s="695"/>
      <c r="BR293" s="695"/>
      <c r="BS293" s="695"/>
      <c r="BT293" s="695"/>
      <c r="BU293" s="695"/>
      <c r="BV293" s="695"/>
      <c r="BW293" s="695"/>
      <c r="BX293" s="695"/>
      <c r="BY293" s="695"/>
      <c r="BZ293" s="695"/>
      <c r="CA293" s="695"/>
      <c r="CB293" s="695"/>
      <c r="CC293" s="695"/>
      <c r="CD293" s="695"/>
      <c r="CE293" s="695"/>
      <c r="CF293" s="695"/>
      <c r="CG293" s="695"/>
      <c r="CH293" s="695"/>
      <c r="CI293" s="695"/>
      <c r="CJ293" s="696"/>
      <c r="CK293" s="696"/>
      <c r="CL293" s="695"/>
      <c r="CM293" s="695"/>
      <c r="CN293" s="695"/>
      <c r="CO293" s="695"/>
      <c r="CP293" s="695"/>
      <c r="CQ293" s="695"/>
      <c r="CR293" s="695"/>
      <c r="CS293" s="695"/>
      <c r="CT293" s="695"/>
      <c r="CU293" s="695"/>
      <c r="CV293" s="695"/>
      <c r="CW293" s="695"/>
      <c r="CX293" s="695"/>
      <c r="CY293" s="695"/>
      <c r="CZ293" s="697"/>
      <c r="DA293" s="698">
        <f>SUM(DA29:DA291)</f>
        <v>200509895.83333331</v>
      </c>
      <c r="DB293" s="699"/>
      <c r="DC293" s="700"/>
      <c r="DD293" s="698">
        <f>SUM(DD29:DD291)</f>
        <v>1027106372.4583334</v>
      </c>
      <c r="DE293" s="699"/>
      <c r="DF293" s="700"/>
      <c r="DG293" s="698">
        <f>SUM(DG29:DG291)</f>
        <v>1029299080.75</v>
      </c>
      <c r="DH293" s="699"/>
      <c r="DI293" s="696"/>
      <c r="DJ293" s="698">
        <f>SUM(DJ29:DJ291)</f>
        <v>1036059497.5833334</v>
      </c>
      <c r="DK293" s="699"/>
      <c r="DL293" s="700"/>
      <c r="DM293" s="698">
        <f>SUM(DM29:DM291)</f>
        <v>520838750.25</v>
      </c>
      <c r="DN293" s="699"/>
      <c r="DO293" s="700"/>
      <c r="DP293" s="695"/>
      <c r="DQ293" s="700"/>
      <c r="DR293" s="700"/>
      <c r="DS293" s="700"/>
      <c r="DT293" s="701"/>
      <c r="DU293" s="700"/>
      <c r="DV293" s="702"/>
      <c r="DW293" s="645"/>
      <c r="DX293" s="406"/>
      <c r="DY293" s="406"/>
    </row>
    <row r="294" spans="1:131" ht="20.100000000000001" customHeight="1">
      <c r="A294" s="703"/>
      <c r="B294" s="704" t="s">
        <v>386</v>
      </c>
      <c r="C294" s="705"/>
      <c r="D294" s="705"/>
      <c r="E294" s="705"/>
      <c r="F294" s="706"/>
      <c r="G294" s="706"/>
      <c r="H294" s="706"/>
      <c r="I294" s="706"/>
      <c r="J294" s="706"/>
      <c r="K294" s="706"/>
      <c r="L294" s="706"/>
      <c r="M294" s="706"/>
      <c r="N294" s="706"/>
      <c r="O294" s="706"/>
      <c r="P294" s="706"/>
      <c r="Q294" s="706"/>
      <c r="R294" s="706"/>
      <c r="S294" s="706"/>
      <c r="T294" s="706"/>
      <c r="U294" s="706"/>
      <c r="V294" s="706"/>
      <c r="W294" s="706"/>
      <c r="X294" s="706"/>
      <c r="Y294" s="706"/>
      <c r="Z294" s="706"/>
      <c r="AA294" s="706"/>
      <c r="AB294" s="706"/>
      <c r="AC294" s="706"/>
      <c r="AD294" s="706"/>
      <c r="AE294" s="706"/>
      <c r="AF294" s="706"/>
      <c r="AG294" s="706"/>
      <c r="AH294" s="706"/>
      <c r="AI294" s="706"/>
      <c r="AJ294" s="706"/>
      <c r="AK294" s="706"/>
      <c r="AL294" s="706"/>
      <c r="AM294" s="706"/>
      <c r="AN294" s="706"/>
      <c r="AO294" s="706"/>
      <c r="AP294" s="706"/>
      <c r="AQ294" s="706"/>
      <c r="AR294" s="706"/>
      <c r="AS294" s="706"/>
      <c r="AT294" s="706"/>
      <c r="AU294" s="706"/>
      <c r="AV294" s="706"/>
      <c r="AW294" s="706"/>
      <c r="AX294" s="706"/>
      <c r="AY294" s="706"/>
      <c r="AZ294" s="706"/>
      <c r="BA294" s="706"/>
      <c r="BB294" s="706"/>
      <c r="BC294" s="706"/>
      <c r="BD294" s="706"/>
      <c r="BE294" s="706"/>
      <c r="BF294" s="706"/>
      <c r="BG294" s="706"/>
      <c r="BH294" s="706"/>
      <c r="BI294" s="706"/>
      <c r="BJ294" s="706"/>
      <c r="BK294" s="706"/>
      <c r="BL294" s="706"/>
      <c r="BM294" s="706"/>
      <c r="BN294" s="706"/>
      <c r="BO294" s="706"/>
      <c r="BP294" s="706"/>
      <c r="BQ294" s="706"/>
      <c r="BR294" s="706"/>
      <c r="BS294" s="706"/>
      <c r="BT294" s="706"/>
      <c r="BU294" s="706"/>
      <c r="BV294" s="706"/>
      <c r="BW294" s="706"/>
      <c r="BX294" s="706"/>
      <c r="BY294" s="706"/>
      <c r="BZ294" s="706"/>
      <c r="CA294" s="706"/>
      <c r="CB294" s="706"/>
      <c r="CC294" s="706"/>
      <c r="CD294" s="706"/>
      <c r="CE294" s="706"/>
      <c r="CF294" s="706"/>
      <c r="CG294" s="706"/>
      <c r="CH294" s="706"/>
      <c r="CI294" s="706"/>
      <c r="CJ294" s="707"/>
      <c r="CK294" s="707"/>
      <c r="CL294" s="706"/>
      <c r="CM294" s="706"/>
      <c r="CN294" s="706"/>
      <c r="CO294" s="706"/>
      <c r="CP294" s="706"/>
      <c r="CQ294" s="706"/>
      <c r="CR294" s="706"/>
      <c r="CS294" s="706"/>
      <c r="CT294" s="706"/>
      <c r="CU294" s="706"/>
      <c r="CV294" s="706"/>
      <c r="CW294" s="706"/>
      <c r="CX294" s="706"/>
      <c r="CY294" s="706"/>
      <c r="CZ294" s="434"/>
      <c r="DA294" s="691"/>
      <c r="DB294" s="435"/>
      <c r="DC294" s="708"/>
      <c r="DD294" s="691"/>
      <c r="DE294" s="435"/>
      <c r="DF294" s="708"/>
      <c r="DG294" s="691">
        <v>0</v>
      </c>
      <c r="DH294" s="435"/>
      <c r="DI294" s="707"/>
      <c r="DJ294" s="691">
        <v>0</v>
      </c>
      <c r="DK294" s="435"/>
      <c r="DL294" s="708"/>
      <c r="DM294" s="691">
        <f>DM293</f>
        <v>520838750.25</v>
      </c>
      <c r="DN294" s="435"/>
      <c r="DO294" s="708"/>
      <c r="DP294" s="706"/>
      <c r="DQ294" s="708"/>
      <c r="DR294" s="708"/>
      <c r="DS294" s="708"/>
      <c r="DT294" s="701"/>
      <c r="DU294" s="708"/>
      <c r="DV294" s="436"/>
      <c r="DW294" s="645"/>
      <c r="DX294" s="406"/>
      <c r="DY294" s="406"/>
    </row>
    <row r="295" spans="1:131" ht="20.100000000000001" customHeight="1">
      <c r="A295" s="709"/>
      <c r="B295" s="437" t="s">
        <v>387</v>
      </c>
      <c r="C295" s="438"/>
      <c r="D295" s="438"/>
      <c r="E295" s="438"/>
      <c r="F295" s="439"/>
      <c r="G295" s="439"/>
      <c r="H295" s="439"/>
      <c r="I295" s="439"/>
      <c r="J295" s="439"/>
      <c r="K295" s="439"/>
      <c r="L295" s="439"/>
      <c r="M295" s="439"/>
      <c r="N295" s="439"/>
      <c r="O295" s="439"/>
      <c r="P295" s="439"/>
      <c r="Q295" s="439"/>
      <c r="R295" s="439"/>
      <c r="S295" s="439"/>
      <c r="T295" s="439"/>
      <c r="U295" s="439"/>
      <c r="V295" s="439"/>
      <c r="W295" s="439"/>
      <c r="X295" s="439"/>
      <c r="Y295" s="439"/>
      <c r="Z295" s="439"/>
      <c r="AA295" s="439"/>
      <c r="AB295" s="439"/>
      <c r="AC295" s="439"/>
      <c r="AD295" s="439"/>
      <c r="AE295" s="439"/>
      <c r="AF295" s="439"/>
      <c r="AG295" s="439"/>
      <c r="AH295" s="439"/>
      <c r="AI295" s="439"/>
      <c r="AJ295" s="439"/>
      <c r="AK295" s="439"/>
      <c r="AL295" s="439"/>
      <c r="AM295" s="439"/>
      <c r="AN295" s="439"/>
      <c r="AO295" s="439"/>
      <c r="AP295" s="439"/>
      <c r="AQ295" s="439"/>
      <c r="AR295" s="439"/>
      <c r="AS295" s="439"/>
      <c r="AT295" s="439"/>
      <c r="AU295" s="439"/>
      <c r="AV295" s="439"/>
      <c r="AW295" s="439"/>
      <c r="AX295" s="439"/>
      <c r="AY295" s="439"/>
      <c r="AZ295" s="439"/>
      <c r="BA295" s="439"/>
      <c r="BB295" s="439"/>
      <c r="BC295" s="439"/>
      <c r="BD295" s="439"/>
      <c r="BE295" s="439"/>
      <c r="BF295" s="439"/>
      <c r="BG295" s="439"/>
      <c r="BH295" s="439"/>
      <c r="BI295" s="439"/>
      <c r="BJ295" s="439"/>
      <c r="BK295" s="439"/>
      <c r="BL295" s="439"/>
      <c r="BM295" s="439"/>
      <c r="BN295" s="439"/>
      <c r="BO295" s="439"/>
      <c r="BP295" s="439"/>
      <c r="BQ295" s="439"/>
      <c r="BR295" s="439"/>
      <c r="BS295" s="439"/>
      <c r="BT295" s="439"/>
      <c r="BU295" s="439"/>
      <c r="BV295" s="439"/>
      <c r="BW295" s="439"/>
      <c r="BX295" s="439"/>
      <c r="BY295" s="439"/>
      <c r="BZ295" s="439"/>
      <c r="CA295" s="439"/>
      <c r="CB295" s="439"/>
      <c r="CC295" s="439"/>
      <c r="CD295" s="439"/>
      <c r="CE295" s="439"/>
      <c r="CF295" s="439"/>
      <c r="CG295" s="439"/>
      <c r="CH295" s="439"/>
      <c r="CI295" s="439"/>
      <c r="CJ295" s="440"/>
      <c r="CK295" s="440"/>
      <c r="CL295" s="439"/>
      <c r="CM295" s="439"/>
      <c r="CN295" s="439"/>
      <c r="CO295" s="439"/>
      <c r="CP295" s="439"/>
      <c r="CQ295" s="439"/>
      <c r="CR295" s="439"/>
      <c r="CS295" s="439"/>
      <c r="CT295" s="439"/>
      <c r="CU295" s="439"/>
      <c r="CV295" s="439"/>
      <c r="CW295" s="439"/>
      <c r="CX295" s="439"/>
      <c r="CY295" s="439"/>
      <c r="CZ295" s="432"/>
      <c r="DA295" s="691">
        <f>DA293-DA294</f>
        <v>200509895.83333331</v>
      </c>
      <c r="DB295" s="441"/>
      <c r="DC295" s="442"/>
      <c r="DD295" s="691">
        <f>DD293-DD294</f>
        <v>1027106372.4583334</v>
      </c>
      <c r="DE295" s="441"/>
      <c r="DF295" s="442"/>
      <c r="DG295" s="691">
        <f>DG293-DG294</f>
        <v>1029299080.75</v>
      </c>
      <c r="DH295" s="441"/>
      <c r="DI295" s="440"/>
      <c r="DJ295" s="691">
        <f>DJ293-DJ294</f>
        <v>1036059497.5833334</v>
      </c>
      <c r="DK295" s="441"/>
      <c r="DL295" s="442"/>
      <c r="DM295" s="691">
        <f>DM293-DM294</f>
        <v>0</v>
      </c>
      <c r="DN295" s="441"/>
      <c r="DO295" s="442"/>
      <c r="DP295" s="439"/>
      <c r="DQ295" s="442"/>
      <c r="DR295" s="442"/>
      <c r="DS295" s="442"/>
      <c r="DT295" s="443"/>
      <c r="DU295" s="442"/>
      <c r="DV295" s="444"/>
      <c r="DW295" s="645"/>
      <c r="DX295" s="406"/>
      <c r="DY295" s="406"/>
    </row>
    <row r="296" spans="1:131" ht="13.7" customHeight="1">
      <c r="A296" s="710" t="s">
        <v>388</v>
      </c>
      <c r="B296" s="711" t="s">
        <v>389</v>
      </c>
      <c r="C296" s="712"/>
      <c r="D296" s="712"/>
      <c r="E296" s="712"/>
      <c r="F296" s="712"/>
      <c r="G296" s="712"/>
      <c r="H296" s="712"/>
      <c r="I296" s="712"/>
      <c r="J296" s="712"/>
      <c r="K296" s="712"/>
      <c r="L296" s="712"/>
      <c r="M296" s="712"/>
      <c r="N296" s="712"/>
      <c r="O296" s="712"/>
      <c r="P296" s="712"/>
      <c r="Q296" s="712"/>
      <c r="R296" s="712"/>
      <c r="S296" s="712"/>
      <c r="T296" s="712"/>
      <c r="U296" s="712"/>
      <c r="V296" s="712"/>
      <c r="W296" s="712"/>
      <c r="X296" s="712"/>
      <c r="Y296" s="712"/>
      <c r="Z296" s="712"/>
      <c r="AA296" s="712"/>
      <c r="AB296" s="712"/>
      <c r="AC296" s="712"/>
      <c r="AD296" s="712"/>
      <c r="AE296" s="712"/>
      <c r="AF296" s="712"/>
      <c r="AG296" s="712"/>
      <c r="AH296" s="712"/>
      <c r="AI296" s="712"/>
      <c r="AJ296" s="712"/>
      <c r="AK296" s="712"/>
      <c r="AL296" s="712"/>
      <c r="AM296" s="712"/>
      <c r="AN296" s="712"/>
      <c r="AO296" s="712"/>
      <c r="AP296" s="712"/>
      <c r="AQ296" s="712"/>
      <c r="AR296" s="712"/>
      <c r="AS296" s="712"/>
      <c r="AT296" s="712"/>
      <c r="AU296" s="712"/>
      <c r="AV296" s="712"/>
      <c r="AW296" s="712"/>
      <c r="AX296" s="712"/>
      <c r="AY296" s="712"/>
      <c r="AZ296" s="712"/>
      <c r="BA296" s="712"/>
      <c r="BB296" s="712"/>
      <c r="BC296" s="712"/>
      <c r="BD296" s="712"/>
      <c r="BE296" s="712"/>
      <c r="BF296" s="712"/>
      <c r="BG296" s="712"/>
      <c r="BH296" s="712"/>
      <c r="BI296" s="712"/>
      <c r="BJ296" s="712"/>
      <c r="BK296" s="712"/>
      <c r="BL296" s="712"/>
      <c r="BM296" s="713"/>
      <c r="BN296" s="713"/>
      <c r="BO296" s="712"/>
      <c r="BP296" s="712"/>
      <c r="BQ296" s="713"/>
      <c r="BR296" s="713"/>
      <c r="BS296" s="713"/>
      <c r="BT296" s="713"/>
      <c r="BU296" s="713"/>
      <c r="BV296" s="713"/>
      <c r="BW296" s="713"/>
      <c r="BX296" s="713"/>
      <c r="BY296" s="713"/>
      <c r="BZ296" s="713"/>
      <c r="CA296" s="713"/>
      <c r="CB296" s="713"/>
      <c r="CC296" s="713"/>
      <c r="CD296" s="713"/>
      <c r="CE296" s="713"/>
      <c r="CF296" s="713"/>
      <c r="CG296" s="713"/>
      <c r="CH296" s="713"/>
      <c r="CI296" s="713"/>
      <c r="CJ296" s="713"/>
      <c r="CK296" s="713"/>
      <c r="CL296" s="713"/>
      <c r="CM296" s="713"/>
      <c r="CN296" s="713"/>
      <c r="CO296" s="713"/>
      <c r="CP296" s="713"/>
      <c r="CQ296" s="713"/>
      <c r="CR296" s="713"/>
      <c r="CS296" s="713"/>
      <c r="CT296" s="713"/>
      <c r="CU296" s="713"/>
      <c r="CV296" s="713"/>
      <c r="CW296" s="713"/>
      <c r="CX296" s="713"/>
      <c r="CY296" s="713"/>
      <c r="CZ296" s="713"/>
      <c r="DA296" s="713"/>
      <c r="DB296" s="713"/>
      <c r="DC296" s="713"/>
      <c r="DD296" s="713"/>
      <c r="DE296" s="713"/>
      <c r="DF296" s="713"/>
      <c r="DG296" s="713"/>
      <c r="DH296" s="713"/>
      <c r="DI296" s="713"/>
      <c r="DJ296" s="713"/>
      <c r="DK296" s="713"/>
      <c r="DL296" s="713"/>
      <c r="DM296" s="713"/>
      <c r="DN296" s="713"/>
      <c r="DO296" s="713"/>
      <c r="DP296" s="713"/>
      <c r="DQ296" s="713"/>
      <c r="DR296" s="713"/>
      <c r="DS296" s="713"/>
      <c r="DT296" s="713"/>
      <c r="DU296" s="713"/>
      <c r="DV296" s="713"/>
      <c r="DW296" s="645"/>
      <c r="DX296" s="406"/>
      <c r="DY296" s="406"/>
    </row>
    <row r="297" spans="1:131" ht="13.7" customHeight="1">
      <c r="A297" s="714"/>
      <c r="B297" s="711" t="s">
        <v>390</v>
      </c>
      <c r="C297" s="712"/>
      <c r="D297" s="712"/>
      <c r="E297" s="715"/>
      <c r="F297" s="716">
        <v>15255728930</v>
      </c>
      <c r="G297" s="715"/>
      <c r="H297" s="715"/>
      <c r="I297" s="715"/>
      <c r="J297" s="715"/>
      <c r="K297" s="715"/>
      <c r="L297" s="715"/>
      <c r="M297" s="715"/>
      <c r="N297" s="715"/>
      <c r="O297" s="715"/>
      <c r="P297" s="715"/>
      <c r="Q297" s="715"/>
      <c r="R297" s="715"/>
      <c r="S297" s="715"/>
      <c r="T297" s="715"/>
      <c r="U297" s="715"/>
      <c r="V297" s="715"/>
      <c r="W297" s="715"/>
      <c r="X297" s="715"/>
      <c r="Y297" s="715"/>
      <c r="Z297" s="715"/>
      <c r="AA297" s="715"/>
      <c r="AB297" s="715"/>
      <c r="AC297" s="715"/>
      <c r="AD297" s="715"/>
      <c r="AE297" s="715"/>
      <c r="AF297" s="715"/>
      <c r="AG297" s="715"/>
      <c r="AH297" s="715"/>
      <c r="AI297" s="715"/>
      <c r="AJ297" s="715"/>
      <c r="AK297" s="715"/>
      <c r="AL297" s="715"/>
      <c r="AM297" s="715"/>
      <c r="AN297" s="715"/>
      <c r="AO297" s="715"/>
      <c r="AP297" s="715"/>
      <c r="AQ297" s="715"/>
      <c r="AR297" s="715"/>
      <c r="AS297" s="715"/>
      <c r="AT297" s="715"/>
      <c r="AU297" s="715"/>
      <c r="AV297" s="715"/>
      <c r="AW297" s="715"/>
      <c r="AX297" s="715"/>
      <c r="AY297" s="715"/>
      <c r="AZ297" s="715"/>
      <c r="BA297" s="715"/>
      <c r="BB297" s="715"/>
      <c r="BC297" s="715"/>
      <c r="BD297" s="715"/>
      <c r="BE297" s="715"/>
      <c r="BF297" s="715"/>
      <c r="BG297" s="715"/>
      <c r="BH297" s="715"/>
      <c r="BI297" s="715"/>
      <c r="BJ297" s="715"/>
      <c r="BK297" s="715"/>
      <c r="BL297" s="715"/>
      <c r="BM297" s="717"/>
      <c r="BN297" s="717"/>
      <c r="BO297" s="715"/>
      <c r="BP297" s="715"/>
      <c r="BQ297" s="718"/>
      <c r="BR297" s="718"/>
      <c r="BS297" s="718"/>
      <c r="BT297" s="718"/>
      <c r="BU297" s="718"/>
      <c r="BV297" s="718"/>
      <c r="BW297" s="718"/>
      <c r="BX297" s="718"/>
      <c r="BY297" s="718"/>
      <c r="BZ297" s="718"/>
      <c r="CA297" s="718"/>
      <c r="CB297" s="718"/>
      <c r="CC297" s="718"/>
      <c r="CD297" s="718"/>
      <c r="CE297" s="718"/>
      <c r="CF297" s="718"/>
      <c r="CG297" s="718"/>
      <c r="CH297" s="719" t="s">
        <v>391</v>
      </c>
      <c r="CI297" s="719"/>
      <c r="CJ297" s="719"/>
      <c r="CK297" s="719"/>
      <c r="CL297" s="719"/>
      <c r="CM297" s="719" t="str">
        <f>IF(C9="541","Yogyakarta","Sleman")</f>
        <v>Yogyakarta</v>
      </c>
      <c r="CN297" s="719"/>
      <c r="CO297" s="720"/>
      <c r="CP297" s="719" t="str">
        <f>IF(G9="541","Yogyakarta",IF(G9="543","Bantul",IF(G9="545","Wonosari",IF(G9="544","Wates",IF(G9="526","Surakarta",IF(G9="525","Klaten",IF(G9="524","Magelang","Sleman")))))))</f>
        <v>Yogyakarta</v>
      </c>
      <c r="CQ297" s="719"/>
      <c r="CR297" s="720"/>
      <c r="CS297" s="719" t="str">
        <f>IF(C9="541","Yogyakarta",IF(C9="543","Bantul",IF(C9="545","Wonosari",IF(C9="544","Wates",IF(C9="526","Surakarta",IF(C9="525","Klaten",IF(C9="524","Magelang","Sleman")))))))</f>
        <v>Yogyakarta</v>
      </c>
      <c r="CT297" s="721"/>
      <c r="CU297" s="720"/>
      <c r="CV297" s="722" t="str">
        <f>IF(C9="541","Yogyakarta",IF(C9="543","Bantul",IF(C9="545","Wonosari",IF(C9="544","Wates",IF(C9="526","Surakarta",IF(C9="525","Klaten",IF(C9="524","Magelang","Sleman")))))))</f>
        <v>Yogyakarta</v>
      </c>
      <c r="CW297" s="721"/>
      <c r="CX297" s="720"/>
      <c r="CY297" s="722" t="str">
        <f>IF(C9="541","Yogyakarta",IF(C9="543","Bantul",IF(C9="545","Wonosari",IF(C9="544","Wates",IF(C9="526","Surakarta",IF(C9="525","Klaten",IF(C9="524","Magelang","Sleman")))))))</f>
        <v>Yogyakarta</v>
      </c>
      <c r="CZ297" s="721"/>
      <c r="DA297" s="720"/>
      <c r="DB297" s="722" t="str">
        <f>IF(C9="541","Yogyakarta",IF(C9="543","Bantul",IF(C9="545","Wonosari",IF(C9="544","Wates",IF(C9="526","Surakarta",IF(C9="525","Klaten",IF(C9="524","Magelang","Sleman")))))))</f>
        <v>Yogyakarta</v>
      </c>
      <c r="DC297" s="721"/>
      <c r="DD297" s="723" t="str">
        <f>IF(C9="541","Yogyakarta",IF(C9="543","Bantul",IF(C9="545","Wonosari",IF(C9="544","Wates",IF(C9="526","Surakarta",IF(C9="525","Klaten",IF(C9="524","Magelang","Sleman")))))))</f>
        <v>Yogyakarta</v>
      </c>
      <c r="DE297" s="715"/>
      <c r="DF297" s="719"/>
      <c r="DG297" s="715"/>
      <c r="DH297" s="723" t="str">
        <f>IF(F9="541","Yogyakarta",IF(F9="543","Bantul",IF(F9="545","Wonosari",IF(F9="544","Wates",IF(F9="526","Surakarta",IF(F9="525","Klaten",IF(F9="524","Magelang","Sleman")))))))</f>
        <v>Sleman</v>
      </c>
      <c r="DI297" s="719"/>
      <c r="DJ297" s="715"/>
      <c r="DK297" s="715"/>
      <c r="DL297" s="722"/>
      <c r="DM297" s="712"/>
      <c r="DN297" s="712"/>
      <c r="DO297" s="724"/>
      <c r="DP297" s="725"/>
      <c r="DQ297" s="622"/>
      <c r="DR297" s="622"/>
      <c r="DS297" s="910"/>
      <c r="DT297" s="1061" t="s">
        <v>421</v>
      </c>
      <c r="DU297" s="1061"/>
      <c r="DV297" s="726"/>
      <c r="DW297" s="727"/>
      <c r="DX297" s="445"/>
      <c r="DY297" s="445"/>
      <c r="DZ297" s="445"/>
      <c r="EA297" s="445"/>
    </row>
    <row r="298" spans="1:131">
      <c r="A298" s="608"/>
      <c r="B298" s="622"/>
      <c r="C298" s="622"/>
      <c r="D298" s="622"/>
      <c r="E298" s="728"/>
      <c r="F298" s="729">
        <f>F292-F297</f>
        <v>12545454</v>
      </c>
      <c r="G298" s="728"/>
      <c r="H298" s="728"/>
      <c r="I298" s="728"/>
      <c r="J298" s="728"/>
      <c r="K298" s="728"/>
      <c r="L298" s="728"/>
      <c r="M298" s="728"/>
      <c r="N298" s="728"/>
      <c r="O298" s="728"/>
      <c r="P298" s="728"/>
      <c r="Q298" s="728"/>
      <c r="R298" s="728"/>
      <c r="S298" s="728"/>
      <c r="T298" s="728"/>
      <c r="U298" s="728"/>
      <c r="V298" s="728"/>
      <c r="W298" s="728"/>
      <c r="X298" s="728"/>
      <c r="Y298" s="728"/>
      <c r="Z298" s="728"/>
      <c r="AA298" s="728"/>
      <c r="AB298" s="728"/>
      <c r="AC298" s="728"/>
      <c r="AD298" s="728"/>
      <c r="AE298" s="728"/>
      <c r="AF298" s="728"/>
      <c r="AG298" s="728"/>
      <c r="AH298" s="728"/>
      <c r="AI298" s="728"/>
      <c r="AJ298" s="728"/>
      <c r="AK298" s="728"/>
      <c r="AL298" s="728"/>
      <c r="AM298" s="728"/>
      <c r="AN298" s="728"/>
      <c r="AO298" s="728"/>
      <c r="AP298" s="728"/>
      <c r="AQ298" s="728"/>
      <c r="AR298" s="728"/>
      <c r="AS298" s="728"/>
      <c r="AT298" s="728"/>
      <c r="AU298" s="728"/>
      <c r="AV298" s="728"/>
      <c r="AW298" s="728"/>
      <c r="AX298" s="728"/>
      <c r="AY298" s="728"/>
      <c r="AZ298" s="728"/>
      <c r="BA298" s="728"/>
      <c r="BB298" s="728"/>
      <c r="BC298" s="728"/>
      <c r="BD298" s="728"/>
      <c r="BE298" s="728"/>
      <c r="BF298" s="728"/>
      <c r="BG298" s="728"/>
      <c r="BH298" s="728"/>
      <c r="BI298" s="728"/>
      <c r="BJ298" s="728"/>
      <c r="BK298" s="728"/>
      <c r="BL298" s="728"/>
      <c r="BM298" s="728"/>
      <c r="BN298" s="728"/>
      <c r="BO298" s="728"/>
      <c r="BP298" s="728"/>
      <c r="BQ298" s="730"/>
      <c r="BR298" s="1053"/>
      <c r="BS298" s="1053"/>
      <c r="BT298" s="1053"/>
      <c r="BU298" s="909"/>
      <c r="BV298" s="730"/>
      <c r="BW298" s="730"/>
      <c r="BX298" s="730"/>
      <c r="BY298" s="730"/>
      <c r="BZ298" s="730"/>
      <c r="CA298" s="730"/>
      <c r="CB298" s="730"/>
      <c r="CC298" s="730"/>
      <c r="CD298" s="730"/>
      <c r="CE298" s="730"/>
      <c r="CF298" s="731"/>
      <c r="CG298" s="730"/>
      <c r="CH298" s="732" t="s">
        <v>392</v>
      </c>
      <c r="CI298" s="732"/>
      <c r="CJ298" s="732"/>
      <c r="CK298" s="732"/>
      <c r="CL298" s="732"/>
      <c r="CM298" s="732"/>
      <c r="CN298" s="732"/>
      <c r="CO298" s="732"/>
      <c r="CP298" s="728"/>
      <c r="CQ298" s="728"/>
      <c r="CR298" s="732"/>
      <c r="CS298" s="1062"/>
      <c r="CT298" s="1062"/>
      <c r="CU298" s="732"/>
      <c r="CV298" s="732"/>
      <c r="CW298" s="732"/>
      <c r="CX298" s="733"/>
      <c r="CY298" s="732"/>
      <c r="CZ298" s="732"/>
      <c r="DA298" s="733"/>
      <c r="DB298" s="732"/>
      <c r="DC298" s="732"/>
      <c r="DD298" s="733"/>
      <c r="DE298" s="732"/>
      <c r="DF298" s="732"/>
      <c r="DG298" s="733"/>
      <c r="DH298" s="732"/>
      <c r="DI298" s="732"/>
      <c r="DJ298" s="733"/>
      <c r="DK298" s="732"/>
      <c r="DL298" s="732"/>
      <c r="DM298" s="734"/>
      <c r="DN298" s="735"/>
      <c r="DO298" s="735"/>
      <c r="DP298" s="735"/>
      <c r="DQ298" s="622"/>
      <c r="DR298" s="622"/>
      <c r="DS298" s="735"/>
      <c r="DT298" s="735"/>
      <c r="DU298" s="735"/>
      <c r="DV298" s="735"/>
      <c r="DW298" s="736"/>
      <c r="DX298" s="173"/>
      <c r="DY298" s="173"/>
      <c r="DZ298" s="173"/>
      <c r="EA298" s="173"/>
    </row>
    <row r="299" spans="1:131">
      <c r="A299" s="608"/>
      <c r="B299" s="622"/>
      <c r="C299" s="622"/>
      <c r="D299" s="622"/>
      <c r="E299" s="728"/>
      <c r="F299" s="729"/>
      <c r="G299" s="728"/>
      <c r="H299" s="728"/>
      <c r="I299" s="728"/>
      <c r="J299" s="728"/>
      <c r="K299" s="728"/>
      <c r="L299" s="728"/>
      <c r="M299" s="728"/>
      <c r="N299" s="728"/>
      <c r="O299" s="728"/>
      <c r="P299" s="728"/>
      <c r="Q299" s="728"/>
      <c r="R299" s="728"/>
      <c r="S299" s="728"/>
      <c r="T299" s="728"/>
      <c r="U299" s="728"/>
      <c r="V299" s="728"/>
      <c r="W299" s="728"/>
      <c r="X299" s="728"/>
      <c r="Y299" s="728"/>
      <c r="Z299" s="728"/>
      <c r="AA299" s="728"/>
      <c r="AB299" s="728"/>
      <c r="AC299" s="728"/>
      <c r="AD299" s="728"/>
      <c r="AE299" s="728"/>
      <c r="AF299" s="728"/>
      <c r="AG299" s="728"/>
      <c r="AH299" s="728"/>
      <c r="AI299" s="728"/>
      <c r="AJ299" s="728"/>
      <c r="AK299" s="728"/>
      <c r="AL299" s="728"/>
      <c r="AM299" s="728"/>
      <c r="AN299" s="728"/>
      <c r="AO299" s="728"/>
      <c r="AP299" s="728"/>
      <c r="AQ299" s="728"/>
      <c r="AR299" s="728"/>
      <c r="AS299" s="728"/>
      <c r="AT299" s="728"/>
      <c r="AU299" s="728"/>
      <c r="AV299" s="728"/>
      <c r="AW299" s="728"/>
      <c r="AX299" s="728"/>
      <c r="AY299" s="728"/>
      <c r="AZ299" s="728"/>
      <c r="BA299" s="728"/>
      <c r="BB299" s="728"/>
      <c r="BC299" s="728"/>
      <c r="BD299" s="728"/>
      <c r="BE299" s="728"/>
      <c r="BF299" s="728"/>
      <c r="BG299" s="728"/>
      <c r="BH299" s="728"/>
      <c r="BI299" s="728"/>
      <c r="BJ299" s="728"/>
      <c r="BK299" s="728"/>
      <c r="BL299" s="728"/>
      <c r="BM299" s="728"/>
      <c r="BN299" s="728"/>
      <c r="BO299" s="728"/>
      <c r="BP299" s="728"/>
      <c r="BQ299" s="730"/>
      <c r="BR299" s="909"/>
      <c r="BS299" s="909"/>
      <c r="BT299" s="909"/>
      <c r="BU299" s="909"/>
      <c r="BV299" s="730"/>
      <c r="BW299" s="730"/>
      <c r="BX299" s="730"/>
      <c r="BY299" s="730"/>
      <c r="BZ299" s="730"/>
      <c r="CA299" s="730"/>
      <c r="CB299" s="730"/>
      <c r="CC299" s="730"/>
      <c r="CD299" s="730"/>
      <c r="CE299" s="730"/>
      <c r="CF299" s="731"/>
      <c r="CG299" s="730"/>
      <c r="CH299" s="732"/>
      <c r="CI299" s="732"/>
      <c r="CJ299" s="732"/>
      <c r="CK299" s="732"/>
      <c r="CL299" s="732"/>
      <c r="CM299" s="732"/>
      <c r="CN299" s="732"/>
      <c r="CO299" s="732"/>
      <c r="CP299" s="728"/>
      <c r="CQ299" s="728"/>
      <c r="CR299" s="732"/>
      <c r="CS299" s="911"/>
      <c r="CT299" s="911"/>
      <c r="CU299" s="732"/>
      <c r="CV299" s="732"/>
      <c r="CW299" s="732"/>
      <c r="CX299" s="733"/>
      <c r="CY299" s="732"/>
      <c r="CZ299" s="732"/>
      <c r="DA299" s="733"/>
      <c r="DB299" s="732"/>
      <c r="DC299" s="732"/>
      <c r="DD299" s="733"/>
      <c r="DE299" s="732"/>
      <c r="DF299" s="732"/>
      <c r="DG299" s="733"/>
      <c r="DH299" s="732"/>
      <c r="DI299" s="732"/>
      <c r="DJ299" s="733"/>
      <c r="DK299" s="732"/>
      <c r="DL299" s="732"/>
      <c r="DM299" s="734"/>
      <c r="DN299" s="735"/>
      <c r="DO299" s="735"/>
      <c r="DP299" s="735"/>
      <c r="DQ299" s="622"/>
      <c r="DR299" s="622"/>
      <c r="DS299" s="735"/>
      <c r="DT299" s="735"/>
      <c r="DU299" s="735"/>
      <c r="DV299" s="735"/>
      <c r="DW299" s="736"/>
      <c r="DX299" s="173"/>
      <c r="DY299" s="173"/>
      <c r="DZ299" s="173"/>
      <c r="EA299" s="173"/>
    </row>
    <row r="300" spans="1:131" ht="12.75" customHeight="1">
      <c r="A300" s="608"/>
      <c r="B300" s="622"/>
      <c r="C300" s="622"/>
      <c r="D300" s="622"/>
      <c r="E300" s="728"/>
      <c r="F300" s="728"/>
      <c r="G300" s="728"/>
      <c r="H300" s="728"/>
      <c r="I300" s="728"/>
      <c r="J300" s="728"/>
      <c r="K300" s="728"/>
      <c r="L300" s="728"/>
      <c r="M300" s="728"/>
      <c r="N300" s="728"/>
      <c r="O300" s="728"/>
      <c r="P300" s="728"/>
      <c r="Q300" s="728"/>
      <c r="R300" s="728"/>
      <c r="S300" s="728"/>
      <c r="T300" s="728"/>
      <c r="U300" s="728"/>
      <c r="V300" s="728"/>
      <c r="W300" s="728"/>
      <c r="X300" s="728"/>
      <c r="Y300" s="728"/>
      <c r="Z300" s="728"/>
      <c r="AA300" s="728"/>
      <c r="AB300" s="728"/>
      <c r="AC300" s="728"/>
      <c r="AD300" s="728"/>
      <c r="AE300" s="728"/>
      <c r="AF300" s="728"/>
      <c r="AG300" s="728"/>
      <c r="AH300" s="728"/>
      <c r="AI300" s="728"/>
      <c r="AJ300" s="737"/>
      <c r="AK300" s="737"/>
      <c r="AL300" s="737"/>
      <c r="AM300" s="737"/>
      <c r="AN300" s="737"/>
      <c r="AO300" s="737"/>
      <c r="AP300" s="737"/>
      <c r="AQ300" s="737"/>
      <c r="AR300" s="737"/>
      <c r="AS300" s="737"/>
      <c r="AT300" s="737"/>
      <c r="AU300" s="737"/>
      <c r="AV300" s="737"/>
      <c r="AW300" s="737"/>
      <c r="AX300" s="737"/>
      <c r="AY300" s="737"/>
      <c r="AZ300" s="737"/>
      <c r="BA300" s="737"/>
      <c r="BB300" s="737"/>
      <c r="BC300" s="737"/>
      <c r="BD300" s="737"/>
      <c r="BE300" s="737"/>
      <c r="BF300" s="737"/>
      <c r="BG300" s="737"/>
      <c r="BH300" s="737"/>
      <c r="BI300" s="738"/>
      <c r="BJ300" s="737"/>
      <c r="BK300" s="737"/>
      <c r="BL300" s="737"/>
      <c r="BM300" s="737"/>
      <c r="BN300" s="728"/>
      <c r="BO300" s="737"/>
      <c r="BP300" s="737"/>
      <c r="BQ300" s="730"/>
      <c r="BR300" s="730"/>
      <c r="BS300" s="730"/>
      <c r="BT300" s="730"/>
      <c r="BU300" s="730"/>
      <c r="BV300" s="730"/>
      <c r="BW300" s="730"/>
      <c r="BX300" s="730"/>
      <c r="BY300" s="730"/>
      <c r="BZ300" s="730"/>
      <c r="CA300" s="730"/>
      <c r="CB300" s="730"/>
      <c r="CC300" s="730"/>
      <c r="CD300" s="730"/>
      <c r="CE300" s="730"/>
      <c r="CF300" s="730"/>
      <c r="CG300" s="730"/>
      <c r="CH300" s="732"/>
      <c r="CI300" s="732"/>
      <c r="CJ300" s="732"/>
      <c r="CK300" s="732"/>
      <c r="CL300" s="730"/>
      <c r="CM300" s="732"/>
      <c r="CN300" s="732"/>
      <c r="CO300" s="730"/>
      <c r="CP300" s="732"/>
      <c r="CQ300" s="732"/>
      <c r="CR300" s="730"/>
      <c r="CS300" s="732"/>
      <c r="CT300" s="732"/>
      <c r="CU300" s="730"/>
      <c r="CV300" s="732"/>
      <c r="CW300" s="732"/>
      <c r="CX300" s="731"/>
      <c r="CY300" s="732"/>
      <c r="CZ300" s="732"/>
      <c r="DA300" s="731"/>
      <c r="DB300" s="732"/>
      <c r="DC300" s="732"/>
      <c r="DD300" s="731"/>
      <c r="DE300" s="732"/>
      <c r="DF300" s="732"/>
      <c r="DG300" s="731"/>
      <c r="DH300" s="732"/>
      <c r="DI300" s="732"/>
      <c r="DJ300" s="731"/>
      <c r="DK300" s="732"/>
      <c r="DL300" s="732"/>
      <c r="DM300" s="739"/>
      <c r="DN300" s="735"/>
      <c r="DO300" s="735"/>
      <c r="DP300" s="735"/>
      <c r="DQ300" s="622"/>
      <c r="DR300" s="622"/>
      <c r="DS300" s="735"/>
      <c r="DT300" s="735"/>
      <c r="DU300" s="735"/>
      <c r="DV300" s="735"/>
      <c r="DW300" s="607"/>
    </row>
    <row r="301" spans="1:131" ht="14.25" customHeight="1">
      <c r="A301" s="608"/>
      <c r="B301" s="622"/>
      <c r="C301" s="622"/>
      <c r="D301" s="622"/>
      <c r="E301" s="728"/>
      <c r="F301" s="728"/>
      <c r="G301" s="728"/>
      <c r="H301" s="728"/>
      <c r="I301" s="728"/>
      <c r="J301" s="728"/>
      <c r="K301" s="728"/>
      <c r="L301" s="728"/>
      <c r="M301" s="728"/>
      <c r="N301" s="728"/>
      <c r="O301" s="728"/>
      <c r="P301" s="728"/>
      <c r="Q301" s="728"/>
      <c r="R301" s="728"/>
      <c r="S301" s="728"/>
      <c r="T301" s="728"/>
      <c r="U301" s="728"/>
      <c r="V301" s="728"/>
      <c r="W301" s="728"/>
      <c r="X301" s="728"/>
      <c r="Y301" s="728"/>
      <c r="Z301" s="728"/>
      <c r="AA301" s="728"/>
      <c r="AB301" s="728"/>
      <c r="AC301" s="728"/>
      <c r="AD301" s="728"/>
      <c r="AE301" s="728"/>
      <c r="AF301" s="728"/>
      <c r="AG301" s="728"/>
      <c r="AH301" s="728"/>
      <c r="AI301" s="728"/>
      <c r="AJ301" s="728"/>
      <c r="AK301" s="728"/>
      <c r="AL301" s="728"/>
      <c r="AM301" s="728"/>
      <c r="AN301" s="728"/>
      <c r="AO301" s="728"/>
      <c r="AP301" s="728"/>
      <c r="AQ301" s="728"/>
      <c r="AR301" s="728"/>
      <c r="AS301" s="728"/>
      <c r="AT301" s="728"/>
      <c r="AU301" s="728"/>
      <c r="AV301" s="728"/>
      <c r="AW301" s="728"/>
      <c r="AX301" s="728"/>
      <c r="AY301" s="728"/>
      <c r="AZ301" s="728"/>
      <c r="BA301" s="728"/>
      <c r="BB301" s="728"/>
      <c r="BC301" s="728"/>
      <c r="BD301" s="728"/>
      <c r="BE301" s="728"/>
      <c r="BF301" s="728"/>
      <c r="BG301" s="728"/>
      <c r="BH301" s="728"/>
      <c r="BI301" s="740"/>
      <c r="BJ301" s="728"/>
      <c r="BK301" s="728"/>
      <c r="BL301" s="728"/>
      <c r="BM301" s="728"/>
      <c r="BN301" s="728"/>
      <c r="BO301" s="728"/>
      <c r="BP301" s="728"/>
      <c r="BQ301" s="730"/>
      <c r="BR301" s="730"/>
      <c r="BS301" s="730"/>
      <c r="BT301" s="730"/>
      <c r="BU301" s="730"/>
      <c r="BV301" s="730"/>
      <c r="BW301" s="730"/>
      <c r="BX301" s="730"/>
      <c r="BY301" s="730"/>
      <c r="BZ301" s="730"/>
      <c r="CA301" s="730"/>
      <c r="CB301" s="730"/>
      <c r="CC301" s="730"/>
      <c r="CD301" s="730"/>
      <c r="CE301" s="730"/>
      <c r="CF301" s="730"/>
      <c r="CG301" s="730"/>
      <c r="CH301" s="732"/>
      <c r="CI301" s="732"/>
      <c r="CJ301" s="732"/>
      <c r="CK301" s="732"/>
      <c r="CL301" s="730"/>
      <c r="CM301" s="732"/>
      <c r="CN301" s="732"/>
      <c r="CO301" s="730"/>
      <c r="CP301" s="732"/>
      <c r="CQ301" s="732"/>
      <c r="CR301" s="730"/>
      <c r="CS301" s="741"/>
      <c r="CT301" s="732"/>
      <c r="CU301" s="730"/>
      <c r="CV301" s="741"/>
      <c r="CW301" s="733"/>
      <c r="CX301" s="731"/>
      <c r="CY301" s="741"/>
      <c r="CZ301" s="732"/>
      <c r="DA301" s="731"/>
      <c r="DB301" s="741"/>
      <c r="DC301" s="732"/>
      <c r="DD301" s="731"/>
      <c r="DE301" s="741"/>
      <c r="DF301" s="732"/>
      <c r="DG301" s="731"/>
      <c r="DH301" s="741"/>
      <c r="DI301" s="732"/>
      <c r="DJ301" s="731"/>
      <c r="DK301" s="741"/>
      <c r="DL301" s="732"/>
      <c r="DM301" s="739"/>
      <c r="DN301" s="742"/>
      <c r="DO301" s="735"/>
      <c r="DP301" s="735"/>
      <c r="DQ301" s="622"/>
      <c r="DR301" s="622"/>
      <c r="DS301" s="735"/>
      <c r="DT301" s="735"/>
      <c r="DU301" s="735"/>
      <c r="DV301" s="735"/>
      <c r="DW301" s="607"/>
    </row>
    <row r="302" spans="1:131" ht="15.75">
      <c r="A302" s="608"/>
      <c r="B302" s="622"/>
      <c r="C302" s="622"/>
      <c r="D302" s="622"/>
      <c r="E302" s="728"/>
      <c r="F302" s="728">
        <f>[4]FISKAL!$DJ$228</f>
        <v>3292974846.625</v>
      </c>
      <c r="G302" s="728"/>
      <c r="H302" s="728"/>
      <c r="I302" s="728"/>
      <c r="J302" s="728"/>
      <c r="K302" s="728"/>
      <c r="L302" s="728"/>
      <c r="M302" s="728"/>
      <c r="N302" s="728"/>
      <c r="O302" s="728"/>
      <c r="P302" s="728"/>
      <c r="Q302" s="728"/>
      <c r="R302" s="728"/>
      <c r="S302" s="728"/>
      <c r="T302" s="728"/>
      <c r="U302" s="728"/>
      <c r="V302" s="728"/>
      <c r="W302" s="728"/>
      <c r="X302" s="728"/>
      <c r="Y302" s="728"/>
      <c r="Z302" s="728"/>
      <c r="AA302" s="728"/>
      <c r="AB302" s="728"/>
      <c r="AC302" s="728"/>
      <c r="AD302" s="728"/>
      <c r="AE302" s="728"/>
      <c r="AF302" s="728"/>
      <c r="AG302" s="728"/>
      <c r="AH302" s="728"/>
      <c r="AI302" s="728"/>
      <c r="AJ302" s="728"/>
      <c r="AK302" s="728"/>
      <c r="AL302" s="728"/>
      <c r="AM302" s="728"/>
      <c r="AN302" s="728"/>
      <c r="AO302" s="728"/>
      <c r="AP302" s="728"/>
      <c r="AQ302" s="728"/>
      <c r="AR302" s="728"/>
      <c r="AS302" s="728"/>
      <c r="AT302" s="728"/>
      <c r="AU302" s="728"/>
      <c r="AV302" s="728"/>
      <c r="AW302" s="728"/>
      <c r="AX302" s="728"/>
      <c r="AY302" s="728"/>
      <c r="AZ302" s="728"/>
      <c r="BA302" s="728"/>
      <c r="BB302" s="728"/>
      <c r="BC302" s="728"/>
      <c r="BD302" s="728"/>
      <c r="BE302" s="728"/>
      <c r="BF302" s="728"/>
      <c r="BG302" s="728"/>
      <c r="BH302" s="728"/>
      <c r="BI302" s="740"/>
      <c r="BJ302" s="728"/>
      <c r="BK302" s="728"/>
      <c r="BL302" s="728"/>
      <c r="BM302" s="728"/>
      <c r="BN302" s="728"/>
      <c r="BO302" s="728"/>
      <c r="BP302" s="728"/>
      <c r="BQ302" s="743"/>
      <c r="BR302" s="743"/>
      <c r="BS302" s="743"/>
      <c r="BT302" s="743"/>
      <c r="BU302" s="743"/>
      <c r="BV302" s="743"/>
      <c r="BW302" s="743"/>
      <c r="BX302" s="743"/>
      <c r="BY302" s="743"/>
      <c r="BZ302" s="743"/>
      <c r="CA302" s="743"/>
      <c r="CB302" s="743"/>
      <c r="CC302" s="743"/>
      <c r="CD302" s="743"/>
      <c r="CE302" s="743"/>
      <c r="CF302" s="730"/>
      <c r="CG302" s="730"/>
      <c r="CH302" s="732"/>
      <c r="CI302" s="732"/>
      <c r="CJ302" s="732"/>
      <c r="CK302" s="732"/>
      <c r="CL302" s="730"/>
      <c r="CM302" s="732"/>
      <c r="CN302" s="732"/>
      <c r="CO302" s="730"/>
      <c r="CP302" s="732"/>
      <c r="CQ302" s="732"/>
      <c r="CR302" s="730"/>
      <c r="CS302" s="732"/>
      <c r="CT302" s="732"/>
      <c r="CU302" s="730"/>
      <c r="CV302" s="732"/>
      <c r="CW302" s="732"/>
      <c r="CX302" s="730"/>
      <c r="CY302" s="732"/>
      <c r="CZ302" s="732"/>
      <c r="DA302" s="730"/>
      <c r="DB302" s="732"/>
      <c r="DC302" s="732"/>
      <c r="DD302" s="730"/>
      <c r="DE302" s="728"/>
      <c r="DF302" s="728"/>
      <c r="DG302" s="730"/>
      <c r="DH302" s="730"/>
      <c r="DI302" s="728"/>
      <c r="DJ302" s="732"/>
      <c r="DK302" s="732"/>
      <c r="DL302" s="728"/>
      <c r="DM302" s="735"/>
      <c r="DN302" s="735"/>
      <c r="DO302" s="735"/>
      <c r="DP302" s="735"/>
      <c r="DQ302" s="622"/>
      <c r="DR302" s="622"/>
      <c r="DS302" s="744"/>
      <c r="DT302" s="1063" t="s">
        <v>541</v>
      </c>
      <c r="DU302" s="1063"/>
      <c r="DV302" s="735"/>
      <c r="DW302" s="607"/>
    </row>
    <row r="303" spans="1:131" ht="15.75">
      <c r="A303" s="608"/>
      <c r="B303" s="622"/>
      <c r="C303" s="622"/>
      <c r="D303" s="622"/>
      <c r="E303" s="728"/>
      <c r="F303" s="729">
        <f>DM293</f>
        <v>520838750.25</v>
      </c>
      <c r="G303" s="728"/>
      <c r="H303" s="728"/>
      <c r="I303" s="728"/>
      <c r="J303" s="728"/>
      <c r="K303" s="728"/>
      <c r="L303" s="728"/>
      <c r="M303" s="728"/>
      <c r="N303" s="728"/>
      <c r="O303" s="728"/>
      <c r="P303" s="728"/>
      <c r="Q303" s="728"/>
      <c r="R303" s="728"/>
      <c r="S303" s="728"/>
      <c r="T303" s="728"/>
      <c r="U303" s="728"/>
      <c r="V303" s="728"/>
      <c r="W303" s="728"/>
      <c r="X303" s="728"/>
      <c r="Y303" s="728"/>
      <c r="Z303" s="728"/>
      <c r="AA303" s="728"/>
      <c r="AB303" s="728"/>
      <c r="AC303" s="728"/>
      <c r="AD303" s="728"/>
      <c r="AE303" s="728"/>
      <c r="AF303" s="728"/>
      <c r="AG303" s="728"/>
      <c r="AH303" s="728"/>
      <c r="AI303" s="728"/>
      <c r="AJ303" s="728"/>
      <c r="AK303" s="728"/>
      <c r="AL303" s="728"/>
      <c r="AM303" s="728"/>
      <c r="AN303" s="728"/>
      <c r="AO303" s="728"/>
      <c r="AP303" s="728"/>
      <c r="AQ303" s="728"/>
      <c r="AR303" s="728"/>
      <c r="AS303" s="728"/>
      <c r="AT303" s="728"/>
      <c r="AU303" s="728"/>
      <c r="AV303" s="728"/>
      <c r="AW303" s="728"/>
      <c r="AX303" s="728"/>
      <c r="AY303" s="728"/>
      <c r="AZ303" s="728"/>
      <c r="BA303" s="728"/>
      <c r="BB303" s="728"/>
      <c r="BC303" s="728"/>
      <c r="BD303" s="728"/>
      <c r="BE303" s="728"/>
      <c r="BF303" s="728"/>
      <c r="BG303" s="728"/>
      <c r="BH303" s="728"/>
      <c r="BI303" s="740"/>
      <c r="BJ303" s="728"/>
      <c r="BK303" s="728"/>
      <c r="BL303" s="728"/>
      <c r="BM303" s="728"/>
      <c r="BN303" s="728"/>
      <c r="BO303" s="728"/>
      <c r="BP303" s="728"/>
      <c r="BQ303" s="730"/>
      <c r="BR303" s="1053"/>
      <c r="BS303" s="1053"/>
      <c r="BT303" s="1053"/>
      <c r="BU303" s="909"/>
      <c r="BV303" s="730"/>
      <c r="BW303" s="730"/>
      <c r="BX303" s="730"/>
      <c r="BY303" s="730"/>
      <c r="BZ303" s="730"/>
      <c r="CA303" s="730"/>
      <c r="CB303" s="730"/>
      <c r="CC303" s="730"/>
      <c r="CD303" s="730"/>
      <c r="CE303" s="730"/>
      <c r="CF303" s="730"/>
      <c r="CG303" s="730"/>
      <c r="CH303" s="732"/>
      <c r="CI303" s="732"/>
      <c r="CJ303" s="732"/>
      <c r="CK303" s="732"/>
      <c r="CL303" s="732"/>
      <c r="CM303" s="1054"/>
      <c r="CN303" s="1054"/>
      <c r="CO303" s="732"/>
      <c r="CP303" s="728"/>
      <c r="CQ303" s="728"/>
      <c r="CR303" s="732"/>
      <c r="CS303" s="732"/>
      <c r="CT303" s="732"/>
      <c r="CU303" s="732"/>
      <c r="CV303" s="728"/>
      <c r="CW303" s="728"/>
      <c r="CX303" s="732"/>
      <c r="CY303" s="1054"/>
      <c r="CZ303" s="1054"/>
      <c r="DA303" s="732"/>
      <c r="DB303" s="728"/>
      <c r="DC303" s="728"/>
      <c r="DD303" s="732"/>
      <c r="DE303" s="728"/>
      <c r="DF303" s="728"/>
      <c r="DG303" s="732"/>
      <c r="DH303" s="732"/>
      <c r="DI303" s="728"/>
      <c r="DJ303" s="745"/>
      <c r="DK303" s="745"/>
      <c r="DL303" s="728"/>
      <c r="DM303" s="746"/>
      <c r="DN303" s="746"/>
      <c r="DO303" s="746"/>
      <c r="DP303" s="746"/>
      <c r="DQ303" s="622"/>
      <c r="DR303" s="622"/>
      <c r="DS303" s="744"/>
      <c r="DT303" s="1055" t="s">
        <v>393</v>
      </c>
      <c r="DU303" s="1055"/>
      <c r="DV303" s="746"/>
      <c r="DW303" s="607"/>
    </row>
    <row r="304" spans="1:131" ht="6" customHeight="1" thickBot="1">
      <c r="A304" s="747"/>
      <c r="B304" s="748"/>
      <c r="C304" s="748"/>
      <c r="D304" s="748"/>
      <c r="E304" s="749"/>
      <c r="F304" s="749"/>
      <c r="G304" s="749"/>
      <c r="H304" s="749"/>
      <c r="I304" s="749"/>
      <c r="J304" s="749"/>
      <c r="K304" s="749"/>
      <c r="L304" s="749"/>
      <c r="M304" s="749"/>
      <c r="N304" s="749"/>
      <c r="O304" s="749"/>
      <c r="P304" s="749"/>
      <c r="Q304" s="749"/>
      <c r="R304" s="749"/>
      <c r="S304" s="749"/>
      <c r="T304" s="749"/>
      <c r="U304" s="749"/>
      <c r="V304" s="749"/>
      <c r="W304" s="749"/>
      <c r="X304" s="749"/>
      <c r="Y304" s="749"/>
      <c r="Z304" s="749"/>
      <c r="AA304" s="749"/>
      <c r="AB304" s="749"/>
      <c r="AC304" s="749"/>
      <c r="AD304" s="749"/>
      <c r="AE304" s="749"/>
      <c r="AF304" s="749"/>
      <c r="AG304" s="749"/>
      <c r="AH304" s="749"/>
      <c r="AI304" s="749"/>
      <c r="AJ304" s="749"/>
      <c r="AK304" s="749"/>
      <c r="AL304" s="749"/>
      <c r="AM304" s="749"/>
      <c r="AN304" s="749"/>
      <c r="AO304" s="749"/>
      <c r="AP304" s="749"/>
      <c r="AQ304" s="749"/>
      <c r="AR304" s="749"/>
      <c r="AS304" s="749"/>
      <c r="AT304" s="749"/>
      <c r="AU304" s="749"/>
      <c r="AV304" s="749"/>
      <c r="AW304" s="749"/>
      <c r="AX304" s="749"/>
      <c r="AY304" s="749"/>
      <c r="AZ304" s="749"/>
      <c r="BA304" s="749"/>
      <c r="BB304" s="749"/>
      <c r="BC304" s="749"/>
      <c r="BD304" s="749"/>
      <c r="BE304" s="749"/>
      <c r="BF304" s="749"/>
      <c r="BG304" s="749"/>
      <c r="BH304" s="749"/>
      <c r="BI304" s="749"/>
      <c r="BJ304" s="749"/>
      <c r="BK304" s="749"/>
      <c r="BL304" s="749"/>
      <c r="BM304" s="749"/>
      <c r="BN304" s="749"/>
      <c r="BO304" s="749"/>
      <c r="BP304" s="749"/>
      <c r="BQ304" s="749"/>
      <c r="BR304" s="749"/>
      <c r="BS304" s="749"/>
      <c r="BT304" s="749"/>
      <c r="BU304" s="749"/>
      <c r="BV304" s="749"/>
      <c r="BW304" s="749"/>
      <c r="BX304" s="749"/>
      <c r="BY304" s="749"/>
      <c r="BZ304" s="749"/>
      <c r="CA304" s="749"/>
      <c r="CB304" s="749"/>
      <c r="CC304" s="749"/>
      <c r="CD304" s="749"/>
      <c r="CE304" s="749"/>
      <c r="CF304" s="749"/>
      <c r="CG304" s="749"/>
      <c r="CH304" s="749"/>
      <c r="CI304" s="749"/>
      <c r="CJ304" s="749"/>
      <c r="CK304" s="749"/>
      <c r="CL304" s="749"/>
      <c r="CM304" s="749"/>
      <c r="CN304" s="749"/>
      <c r="CO304" s="749"/>
      <c r="CP304" s="749"/>
      <c r="CQ304" s="749"/>
      <c r="CR304" s="749"/>
      <c r="CS304" s="749"/>
      <c r="CT304" s="749"/>
      <c r="CU304" s="749"/>
      <c r="CV304" s="749"/>
      <c r="CW304" s="749"/>
      <c r="CX304" s="749"/>
      <c r="CY304" s="749"/>
      <c r="CZ304" s="749"/>
      <c r="DA304" s="749"/>
      <c r="DB304" s="749"/>
      <c r="DC304" s="749"/>
      <c r="DD304" s="749"/>
      <c r="DE304" s="750"/>
      <c r="DF304" s="751"/>
      <c r="DG304" s="749"/>
      <c r="DH304" s="750"/>
      <c r="DI304" s="751"/>
      <c r="DJ304" s="749"/>
      <c r="DK304" s="750"/>
      <c r="DL304" s="751"/>
      <c r="DM304" s="748"/>
      <c r="DN304" s="752"/>
      <c r="DO304" s="753"/>
      <c r="DP304" s="753"/>
      <c r="DQ304" s="753"/>
      <c r="DR304" s="753"/>
      <c r="DS304" s="753"/>
      <c r="DT304" s="753"/>
      <c r="DU304" s="753"/>
      <c r="DV304" s="753"/>
      <c r="DW304" s="754"/>
    </row>
    <row r="305" spans="5:125" ht="8.25" customHeight="1">
      <c r="E305" s="357"/>
      <c r="F305" s="357"/>
      <c r="G305" s="357"/>
      <c r="H305" s="357"/>
      <c r="I305" s="357"/>
      <c r="J305" s="357"/>
      <c r="K305" s="357"/>
      <c r="L305" s="357"/>
      <c r="M305" s="357"/>
      <c r="N305" s="357"/>
      <c r="O305" s="357"/>
      <c r="P305" s="357"/>
      <c r="Q305" s="357"/>
      <c r="R305" s="357"/>
      <c r="S305" s="357"/>
      <c r="T305" s="357"/>
      <c r="U305" s="357"/>
      <c r="V305" s="357"/>
      <c r="W305" s="357"/>
      <c r="X305" s="357"/>
      <c r="Y305" s="357"/>
      <c r="Z305" s="357"/>
      <c r="AA305" s="357"/>
      <c r="AB305" s="357"/>
      <c r="AC305" s="357"/>
      <c r="AD305" s="357"/>
      <c r="AE305" s="357"/>
      <c r="AF305" s="357"/>
      <c r="AG305" s="357"/>
      <c r="AH305" s="357"/>
      <c r="AI305" s="357"/>
      <c r="AJ305" s="357"/>
      <c r="AK305" s="357"/>
      <c r="AL305" s="357"/>
      <c r="AM305" s="357"/>
      <c r="AN305" s="357"/>
      <c r="AO305" s="357"/>
      <c r="AP305" s="357"/>
      <c r="AQ305" s="357"/>
      <c r="AR305" s="357"/>
      <c r="AS305" s="357"/>
      <c r="AT305" s="357"/>
      <c r="AU305" s="357"/>
      <c r="AV305" s="357"/>
      <c r="AW305" s="357"/>
      <c r="AX305" s="357"/>
      <c r="AY305" s="357"/>
      <c r="AZ305" s="357"/>
      <c r="BA305" s="357"/>
      <c r="BB305" s="357"/>
      <c r="BC305" s="357"/>
      <c r="BD305" s="357"/>
      <c r="BE305" s="357"/>
      <c r="BF305" s="357"/>
      <c r="BG305" s="357"/>
      <c r="BH305" s="357"/>
      <c r="BI305" s="357"/>
      <c r="BJ305" s="357"/>
      <c r="BK305" s="357"/>
      <c r="BL305" s="357"/>
      <c r="BM305" s="357"/>
      <c r="BN305" s="357"/>
      <c r="BO305" s="357"/>
      <c r="BP305" s="357"/>
      <c r="BQ305" s="357"/>
      <c r="BR305" s="357"/>
      <c r="BS305" s="357"/>
      <c r="BT305" s="357"/>
      <c r="BU305" s="357"/>
      <c r="BV305" s="357"/>
      <c r="BW305" s="357"/>
      <c r="BX305" s="357"/>
      <c r="BY305" s="357"/>
      <c r="BZ305" s="357"/>
      <c r="CA305" s="357"/>
      <c r="CB305" s="357"/>
      <c r="CC305" s="357"/>
      <c r="CD305" s="357"/>
      <c r="CE305" s="357"/>
      <c r="CF305" s="357"/>
      <c r="CG305" s="357"/>
      <c r="CH305" s="357"/>
      <c r="CI305" s="357"/>
      <c r="CJ305" s="357"/>
      <c r="CK305" s="357"/>
      <c r="CL305" s="357"/>
      <c r="CM305" s="357"/>
      <c r="CN305" s="357"/>
      <c r="CO305" s="357"/>
      <c r="CP305" s="357"/>
      <c r="CQ305" s="357"/>
      <c r="CR305" s="357"/>
      <c r="CS305" s="357"/>
      <c r="CT305" s="357"/>
      <c r="CU305" s="357"/>
      <c r="CV305" s="357"/>
      <c r="CW305" s="357"/>
      <c r="CX305" s="357"/>
      <c r="CY305" s="357"/>
      <c r="CZ305" s="357"/>
      <c r="DA305" s="357"/>
      <c r="DB305" s="357"/>
      <c r="DC305" s="357"/>
      <c r="DD305" s="357"/>
      <c r="DE305" s="446"/>
      <c r="DF305" s="446"/>
      <c r="DG305" s="357"/>
      <c r="DH305" s="446"/>
      <c r="DI305" s="446"/>
      <c r="DJ305" s="357"/>
      <c r="DK305" s="446"/>
      <c r="DL305" s="446"/>
      <c r="DN305" s="447"/>
      <c r="DO305" s="447"/>
      <c r="DP305" s="447"/>
      <c r="DQ305" s="447"/>
      <c r="DR305" s="447"/>
      <c r="DS305" s="447"/>
      <c r="DT305" s="447"/>
      <c r="DU305" s="447"/>
    </row>
    <row r="306" spans="5:125" ht="12.75" customHeight="1">
      <c r="E306" s="357"/>
      <c r="F306" s="370">
        <f>F302+F303</f>
        <v>3813813596.875</v>
      </c>
      <c r="G306" s="357"/>
      <c r="H306" s="357"/>
      <c r="I306" s="357"/>
      <c r="J306" s="357"/>
      <c r="K306" s="357"/>
      <c r="L306" s="357"/>
      <c r="M306" s="357"/>
      <c r="N306" s="357"/>
      <c r="O306" s="357"/>
      <c r="P306" s="357"/>
      <c r="Q306" s="357"/>
      <c r="R306" s="357"/>
      <c r="S306" s="357"/>
      <c r="T306" s="357"/>
      <c r="U306" s="357"/>
      <c r="V306" s="357"/>
      <c r="W306" s="357"/>
      <c r="X306" s="357"/>
      <c r="Y306" s="357"/>
      <c r="Z306" s="357"/>
      <c r="AA306" s="357"/>
      <c r="AB306" s="357"/>
      <c r="AC306" s="357"/>
      <c r="AD306" s="357"/>
      <c r="AE306" s="357"/>
      <c r="AF306" s="357"/>
      <c r="AG306" s="357"/>
      <c r="AH306" s="357"/>
      <c r="AI306" s="357"/>
      <c r="AJ306" s="357"/>
      <c r="AK306" s="357"/>
      <c r="AL306" s="357"/>
      <c r="AM306" s="357"/>
      <c r="AN306" s="357"/>
      <c r="AO306" s="357"/>
      <c r="AP306" s="357"/>
      <c r="AQ306" s="357"/>
      <c r="AR306" s="357"/>
      <c r="AS306" s="357"/>
      <c r="AT306" s="357"/>
      <c r="AU306" s="357"/>
      <c r="AV306" s="357"/>
      <c r="AW306" s="357"/>
      <c r="AX306" s="357"/>
      <c r="AY306" s="357"/>
      <c r="AZ306" s="357"/>
      <c r="BA306" s="357"/>
      <c r="BB306" s="357"/>
      <c r="BC306" s="357"/>
      <c r="BD306" s="357"/>
      <c r="BE306" s="357"/>
      <c r="BF306" s="357"/>
      <c r="BG306" s="357"/>
      <c r="BH306" s="357"/>
      <c r="BI306" s="357"/>
      <c r="BJ306" s="357"/>
      <c r="BK306" s="357"/>
      <c r="BL306" s="357"/>
      <c r="BM306" s="357"/>
      <c r="BN306" s="357"/>
      <c r="BO306" s="357"/>
      <c r="BP306" s="357"/>
      <c r="BQ306" s="357"/>
      <c r="BR306" s="357"/>
      <c r="BS306" s="357"/>
      <c r="BT306" s="357"/>
      <c r="BU306" s="357"/>
      <c r="BV306" s="357"/>
      <c r="BW306" s="357"/>
      <c r="BX306" s="357"/>
      <c r="BY306" s="357"/>
      <c r="BZ306" s="357"/>
      <c r="CA306" s="357"/>
      <c r="CB306" s="357"/>
      <c r="CC306" s="357"/>
      <c r="CD306" s="357"/>
      <c r="CE306" s="357"/>
      <c r="CF306" s="357"/>
      <c r="CG306" s="357"/>
      <c r="CH306" s="357"/>
      <c r="CI306" s="357"/>
      <c r="CJ306" s="357"/>
      <c r="CK306" s="357"/>
      <c r="CL306" s="357"/>
      <c r="CM306" s="357"/>
      <c r="CN306" s="357"/>
      <c r="CO306" s="357"/>
      <c r="CP306" s="357"/>
      <c r="CQ306" s="357"/>
      <c r="CR306" s="357"/>
      <c r="CS306" s="357"/>
      <c r="CT306" s="357"/>
      <c r="CU306" s="357"/>
      <c r="CV306" s="357"/>
      <c r="CW306" s="357"/>
      <c r="CX306" s="357"/>
      <c r="CY306" s="357"/>
      <c r="CZ306" s="357"/>
      <c r="DA306" s="357"/>
      <c r="DB306" s="357"/>
      <c r="DC306" s="357"/>
      <c r="DD306" s="357"/>
      <c r="DE306" s="357"/>
      <c r="DF306" s="357"/>
      <c r="DG306" s="357"/>
      <c r="DH306" s="357"/>
      <c r="DI306" s="357"/>
      <c r="DJ306" s="357"/>
      <c r="DK306" s="357"/>
      <c r="DL306" s="357"/>
    </row>
    <row r="307" spans="5:125" ht="12.75" customHeight="1">
      <c r="E307" s="357"/>
      <c r="F307" s="370"/>
      <c r="G307" s="357"/>
      <c r="H307" s="357"/>
      <c r="I307" s="357"/>
      <c r="J307" s="357"/>
      <c r="K307" s="357"/>
      <c r="L307" s="357"/>
      <c r="M307" s="357"/>
      <c r="N307" s="357"/>
      <c r="O307" s="357"/>
      <c r="P307" s="357"/>
      <c r="Q307" s="357"/>
      <c r="R307" s="357"/>
      <c r="S307" s="357"/>
      <c r="T307" s="357"/>
      <c r="U307" s="357"/>
      <c r="V307" s="357"/>
      <c r="W307" s="357"/>
      <c r="X307" s="357"/>
      <c r="Y307" s="357"/>
      <c r="Z307" s="357"/>
      <c r="AA307" s="357"/>
      <c r="AB307" s="357"/>
      <c r="AC307" s="357"/>
      <c r="AD307" s="357"/>
      <c r="AE307" s="357"/>
      <c r="AF307" s="357"/>
      <c r="AG307" s="357"/>
      <c r="AH307" s="357"/>
      <c r="AI307" s="357"/>
      <c r="AJ307" s="357"/>
      <c r="AK307" s="357"/>
      <c r="AL307" s="357"/>
      <c r="AM307" s="357"/>
      <c r="AN307" s="357"/>
      <c r="AO307" s="357"/>
      <c r="AP307" s="357"/>
      <c r="AQ307" s="357"/>
      <c r="AR307" s="357"/>
      <c r="AS307" s="357"/>
      <c r="AT307" s="357"/>
      <c r="AU307" s="357"/>
      <c r="AV307" s="357"/>
      <c r="AW307" s="357"/>
      <c r="AX307" s="357"/>
      <c r="AY307" s="357"/>
      <c r="AZ307" s="357"/>
      <c r="BA307" s="357"/>
      <c r="BB307" s="357"/>
      <c r="BC307" s="357"/>
      <c r="BD307" s="357"/>
      <c r="BE307" s="357"/>
      <c r="BF307" s="357"/>
      <c r="BG307" s="357"/>
      <c r="BH307" s="357"/>
      <c r="BI307" s="357"/>
      <c r="BJ307" s="357"/>
      <c r="BK307" s="357"/>
      <c r="BL307" s="357"/>
      <c r="BM307" s="357"/>
      <c r="BN307" s="357"/>
      <c r="BO307" s="357"/>
      <c r="BP307" s="357"/>
      <c r="BQ307" s="357"/>
      <c r="BR307" s="357"/>
      <c r="BS307" s="357"/>
      <c r="BT307" s="357"/>
      <c r="BU307" s="357"/>
      <c r="BV307" s="357"/>
      <c r="BW307" s="357"/>
      <c r="BX307" s="357"/>
      <c r="BY307" s="357"/>
      <c r="BZ307" s="357"/>
      <c r="CA307" s="357"/>
      <c r="CB307" s="357"/>
      <c r="CC307" s="357"/>
      <c r="CD307" s="357"/>
      <c r="CE307" s="357"/>
      <c r="CF307" s="357"/>
      <c r="CG307" s="357"/>
      <c r="CH307" s="357"/>
      <c r="CI307" s="357"/>
      <c r="CJ307" s="357"/>
      <c r="CK307" s="357"/>
      <c r="CL307" s="357"/>
      <c r="CM307" s="357"/>
      <c r="CN307" s="357"/>
      <c r="CO307" s="357"/>
      <c r="CP307" s="357"/>
      <c r="CQ307" s="357"/>
      <c r="CR307" s="357"/>
      <c r="CS307" s="357"/>
      <c r="CT307" s="357"/>
      <c r="CU307" s="357"/>
      <c r="CV307" s="357"/>
      <c r="CW307" s="357"/>
      <c r="CX307" s="357"/>
      <c r="CY307" s="357"/>
      <c r="CZ307" s="357"/>
      <c r="DA307" s="357"/>
      <c r="DB307" s="357"/>
      <c r="DC307" s="357"/>
      <c r="DD307" s="357"/>
      <c r="DE307" s="357"/>
      <c r="DF307" s="357"/>
      <c r="DG307" s="357"/>
      <c r="DH307" s="357"/>
      <c r="DI307" s="357"/>
      <c r="DJ307" s="357"/>
      <c r="DK307" s="357"/>
      <c r="DL307" s="357"/>
    </row>
    <row r="308" spans="5:125" ht="12.75" customHeight="1">
      <c r="E308" s="357"/>
      <c r="F308" s="370"/>
      <c r="G308" s="357"/>
      <c r="H308" s="357"/>
      <c r="I308" s="357"/>
      <c r="J308" s="357"/>
      <c r="K308" s="357"/>
      <c r="L308" s="357"/>
      <c r="M308" s="357"/>
      <c r="N308" s="357"/>
      <c r="O308" s="357"/>
      <c r="P308" s="357"/>
      <c r="Q308" s="357"/>
      <c r="R308" s="357"/>
      <c r="S308" s="357"/>
      <c r="T308" s="357"/>
      <c r="U308" s="357"/>
      <c r="V308" s="357"/>
      <c r="W308" s="357"/>
      <c r="X308" s="357"/>
      <c r="Y308" s="357"/>
      <c r="Z308" s="357"/>
      <c r="AA308" s="357"/>
      <c r="AB308" s="357"/>
      <c r="AC308" s="357"/>
      <c r="AD308" s="357"/>
      <c r="AE308" s="357"/>
      <c r="AF308" s="357"/>
      <c r="AG308" s="357"/>
      <c r="AH308" s="357"/>
      <c r="AI308" s="357"/>
      <c r="AJ308" s="357"/>
      <c r="AK308" s="357"/>
      <c r="AL308" s="357"/>
      <c r="AM308" s="357"/>
      <c r="AN308" s="357"/>
      <c r="AO308" s="357"/>
      <c r="AP308" s="357"/>
      <c r="AQ308" s="357"/>
      <c r="AR308" s="357"/>
      <c r="AS308" s="357"/>
      <c r="AT308" s="357"/>
      <c r="AU308" s="357"/>
      <c r="AV308" s="357"/>
      <c r="AW308" s="357"/>
      <c r="AX308" s="357"/>
      <c r="AY308" s="357"/>
      <c r="AZ308" s="357"/>
      <c r="BA308" s="357"/>
      <c r="BB308" s="357"/>
      <c r="BC308" s="357"/>
      <c r="BD308" s="357"/>
      <c r="BE308" s="357"/>
      <c r="BF308" s="357"/>
      <c r="BG308" s="357"/>
      <c r="BH308" s="357"/>
      <c r="BI308" s="357"/>
      <c r="BJ308" s="357"/>
      <c r="BK308" s="357"/>
      <c r="BL308" s="357"/>
      <c r="BM308" s="357"/>
      <c r="BN308" s="357"/>
      <c r="BO308" s="357"/>
      <c r="BP308" s="357"/>
      <c r="BQ308" s="357"/>
      <c r="BR308" s="357"/>
      <c r="BS308" s="357"/>
      <c r="BT308" s="357"/>
      <c r="BU308" s="357"/>
      <c r="BV308" s="357"/>
      <c r="BW308" s="357"/>
      <c r="BX308" s="357"/>
      <c r="BY308" s="357"/>
      <c r="BZ308" s="357"/>
      <c r="CA308" s="357"/>
      <c r="CB308" s="357"/>
      <c r="CC308" s="357"/>
      <c r="CD308" s="357"/>
      <c r="CE308" s="357"/>
      <c r="CF308" s="357"/>
      <c r="CG308" s="357"/>
      <c r="CH308" s="357"/>
      <c r="CI308" s="357"/>
      <c r="CJ308" s="357"/>
      <c r="CK308" s="357"/>
      <c r="CL308" s="357"/>
      <c r="CM308" s="357"/>
      <c r="CN308" s="357"/>
      <c r="CO308" s="357"/>
      <c r="CP308" s="357"/>
      <c r="CQ308" s="357"/>
      <c r="CR308" s="357"/>
      <c r="CS308" s="357"/>
      <c r="CT308" s="357"/>
      <c r="CU308" s="357"/>
      <c r="CV308" s="357"/>
      <c r="CW308" s="357"/>
      <c r="CX308" s="357"/>
      <c r="CY308" s="357"/>
      <c r="CZ308" s="357"/>
      <c r="DA308" s="357"/>
      <c r="DB308" s="357"/>
      <c r="DC308" s="357"/>
      <c r="DD308" s="357"/>
      <c r="DE308" s="357"/>
      <c r="DF308" s="357"/>
      <c r="DG308" s="357"/>
      <c r="DH308" s="357"/>
      <c r="DI308" s="357"/>
      <c r="DJ308" s="357"/>
      <c r="DK308" s="357"/>
      <c r="DL308" s="357"/>
    </row>
    <row r="309" spans="5:125" ht="12.75" customHeight="1">
      <c r="F309" s="406"/>
    </row>
    <row r="310" spans="5:125" ht="12.75" customHeight="1"/>
    <row r="311" spans="5:125" ht="12.75" customHeight="1"/>
    <row r="312" spans="5:125" ht="12.75" customHeight="1"/>
    <row r="313" spans="5:125" ht="12.75" customHeight="1"/>
    <row r="314" spans="5:125" ht="12.75" customHeight="1"/>
    <row r="315" spans="5:125" ht="12.75" customHeight="1"/>
    <row r="316" spans="5:125" ht="12.75" customHeight="1"/>
    <row r="317" spans="5:125" ht="12.75" customHeight="1"/>
    <row r="318" spans="5:125" ht="12.75" customHeight="1"/>
    <row r="319" spans="5:125" ht="12.75" customHeight="1"/>
    <row r="320" spans="5:125" ht="12.75" customHeight="1"/>
    <row r="321" spans="6:6" ht="12.75" customHeight="1"/>
    <row r="322" spans="6:6" ht="12.75" customHeight="1"/>
    <row r="325" spans="6:6">
      <c r="F325" s="173"/>
    </row>
    <row r="326" spans="6:6">
      <c r="F326" s="173"/>
    </row>
    <row r="327" spans="6:6">
      <c r="F327" s="173"/>
    </row>
    <row r="328" spans="6:6">
      <c r="F328" s="173"/>
    </row>
  </sheetData>
  <protectedRanges>
    <protectedRange sqref="C8" name="Range1"/>
    <protectedRange sqref="CL8 CO8 CR8 CU8 CX8 DA8 DD8 DG8 DJ8 DM8" name="Range2"/>
    <protectedRange sqref="A27:F28 A33:F35 B291:C291 C36:F36 B288:B290 E288:F291 B31 A29:A32 A36:A291" name="Range3"/>
    <protectedRange sqref="CN297 CQ297 CT297 CW297 CZ297 DC297 DF297 DI297" name="Range4"/>
    <protectedRange sqref="CM303 CS303 CY303 DH302 DT302:DU302 DK302 DN302:DP302 DS302" name="Range5"/>
    <protectedRange sqref="D1" name="Range6"/>
    <protectedRange sqref="D38:D40" name="Range3_1_1_4"/>
    <protectedRange sqref="B38:C40 E38:F40" name="Range3_2_1_1_4"/>
    <protectedRange sqref="D37" name="Range3_1_1_1_1"/>
    <protectedRange sqref="B37:C37 E37:F37" name="Range3_2_1_1_1_1"/>
    <protectedRange sqref="D48:D73" name="Range3_1_2_2"/>
    <protectedRange sqref="C48:C49 E48:F48 C57:C73 E49 F49:F56 E57:F73" name="Range3_2_3_2"/>
    <protectedRange sqref="B48:B73" name="Range3_2_1_2_2"/>
    <protectedRange sqref="C48:C73 E48:F73" name="Range3_3_1_1_2"/>
    <protectedRange sqref="D41:D45" name="Range3_1_4_2"/>
    <protectedRange sqref="E41:F45 B41:C45" name="Range3_2_1_4_3"/>
    <protectedRange sqref="D46:D47" name="Range3_1_5"/>
    <protectedRange sqref="B46:C47 E46:F47" name="Range3_2_1_4"/>
    <protectedRange sqref="C7" name="Range1_1"/>
    <protectedRange sqref="CL7 CO7 CR7 CU7 CX7 DA7 DD7 DG7 DJ7 DM7" name="Range2_1"/>
  </protectedRanges>
  <mergeCells count="112">
    <mergeCell ref="BR303:BT303"/>
    <mergeCell ref="CM303:CN303"/>
    <mergeCell ref="CY303:CZ303"/>
    <mergeCell ref="DT303:DU303"/>
    <mergeCell ref="A292:E292"/>
    <mergeCell ref="CJ292:CK292"/>
    <mergeCell ref="DT297:DU297"/>
    <mergeCell ref="BR298:BT298"/>
    <mergeCell ref="CS298:CT298"/>
    <mergeCell ref="DT302:DU302"/>
    <mergeCell ref="DU23:DU25"/>
    <mergeCell ref="DV23:DV25"/>
    <mergeCell ref="D24:D25"/>
    <mergeCell ref="E24:E25"/>
    <mergeCell ref="F24:F25"/>
    <mergeCell ref="G24:G25"/>
    <mergeCell ref="H24:H25"/>
    <mergeCell ref="I24:I25"/>
    <mergeCell ref="P24:P25"/>
    <mergeCell ref="S24:S25"/>
    <mergeCell ref="DO23:DO25"/>
    <mergeCell ref="DP23:DP25"/>
    <mergeCell ref="DQ23:DQ25"/>
    <mergeCell ref="DR23:DR25"/>
    <mergeCell ref="DS23:DS25"/>
    <mergeCell ref="DT23:DT25"/>
    <mergeCell ref="DI23:DI25"/>
    <mergeCell ref="DJ23:DJ25"/>
    <mergeCell ref="DK23:DK25"/>
    <mergeCell ref="DL23:DL25"/>
    <mergeCell ref="DM23:DM25"/>
    <mergeCell ref="DN23:DN25"/>
    <mergeCell ref="DC23:DC25"/>
    <mergeCell ref="DD23:DD25"/>
    <mergeCell ref="DE23:DE25"/>
    <mergeCell ref="DF23:DF25"/>
    <mergeCell ref="DG23:DG25"/>
    <mergeCell ref="DH23:DH25"/>
    <mergeCell ref="CW23:CW25"/>
    <mergeCell ref="CX23:CX25"/>
    <mergeCell ref="CY23:CY25"/>
    <mergeCell ref="CZ23:CZ25"/>
    <mergeCell ref="DA23:DA25"/>
    <mergeCell ref="DB23:DB25"/>
    <mergeCell ref="CQ23:CQ25"/>
    <mergeCell ref="CR23:CR25"/>
    <mergeCell ref="CS23:CS25"/>
    <mergeCell ref="CT23:CT25"/>
    <mergeCell ref="CU23:CU25"/>
    <mergeCell ref="CV23:CV25"/>
    <mergeCell ref="CJ23:CK23"/>
    <mergeCell ref="CL23:CL25"/>
    <mergeCell ref="CM23:CM25"/>
    <mergeCell ref="CN23:CN25"/>
    <mergeCell ref="CO23:CO25"/>
    <mergeCell ref="CP23:CP25"/>
    <mergeCell ref="CJ24:CK24"/>
    <mergeCell ref="CD23:CD25"/>
    <mergeCell ref="CE23:CE25"/>
    <mergeCell ref="CF23:CF25"/>
    <mergeCell ref="CG23:CG25"/>
    <mergeCell ref="CH23:CH25"/>
    <mergeCell ref="CI23:CI25"/>
    <mergeCell ref="BX23:BX25"/>
    <mergeCell ref="BY23:BY25"/>
    <mergeCell ref="BZ23:BZ25"/>
    <mergeCell ref="CA23:CA25"/>
    <mergeCell ref="CB23:CB25"/>
    <mergeCell ref="CC23:CC25"/>
    <mergeCell ref="BT23:BT25"/>
    <mergeCell ref="BU23:BU25"/>
    <mergeCell ref="BV23:BV25"/>
    <mergeCell ref="BW23:BW25"/>
    <mergeCell ref="BL23:BL25"/>
    <mergeCell ref="BM23:BM25"/>
    <mergeCell ref="BN23:BN25"/>
    <mergeCell ref="BO23:BO25"/>
    <mergeCell ref="BP23:BP25"/>
    <mergeCell ref="BQ23:BQ25"/>
    <mergeCell ref="M23:M25"/>
    <mergeCell ref="AF23:AF25"/>
    <mergeCell ref="AI23:AI25"/>
    <mergeCell ref="AJ23:AJ25"/>
    <mergeCell ref="V24:V25"/>
    <mergeCell ref="Y24:Y25"/>
    <mergeCell ref="AB24:AB25"/>
    <mergeCell ref="BR23:BR25"/>
    <mergeCell ref="BS23:BS25"/>
    <mergeCell ref="A23:A25"/>
    <mergeCell ref="B23:B25"/>
    <mergeCell ref="C23:C25"/>
    <mergeCell ref="D23:F23"/>
    <mergeCell ref="G23:I23"/>
    <mergeCell ref="J23:J25"/>
    <mergeCell ref="A2:DV2"/>
    <mergeCell ref="A3:DV3"/>
    <mergeCell ref="B4:DV4"/>
    <mergeCell ref="A5:DV5"/>
    <mergeCell ref="BZ7:CA7"/>
    <mergeCell ref="CJ7:CN7"/>
    <mergeCell ref="CO7:CS7"/>
    <mergeCell ref="CU7:CX7"/>
    <mergeCell ref="CZ7:DA7"/>
    <mergeCell ref="DC7:DD7"/>
    <mergeCell ref="AK23:AK25"/>
    <mergeCell ref="AL23:AP24"/>
    <mergeCell ref="BH23:BH25"/>
    <mergeCell ref="BI23:BI25"/>
    <mergeCell ref="BJ23:BJ25"/>
    <mergeCell ref="BK23:BK25"/>
    <mergeCell ref="K23:K25"/>
    <mergeCell ref="L23:L25"/>
  </mergeCells>
  <dataValidations count="4">
    <dataValidation type="list" allowBlank="1" showInputMessage="1" showErrorMessage="1" prompt="Pilih :_x000a_BP = Bang. Permanen_x000a_BNP = Bang. Non Permanen" sqref="C29:C32 JB29:JB32 SX29:SX32 ACT29:ACT32 AMP29:AMP32 AWL29:AWL32 BGH29:BGH32 BQD29:BQD32 BZZ29:BZZ32 CJV29:CJV32 CTR29:CTR32 DDN29:DDN32 DNJ29:DNJ32 DXF29:DXF32 EHB29:EHB32 EQX29:EQX32 FAT29:FAT32 FKP29:FKP32 FUL29:FUL32 GEH29:GEH32 GOD29:GOD32 GXZ29:GXZ32 HHV29:HHV32 HRR29:HRR32 IBN29:IBN32 ILJ29:ILJ32 IVF29:IVF32 JFB29:JFB32 JOX29:JOX32 JYT29:JYT32 KIP29:KIP32 KSL29:KSL32 LCH29:LCH32 LMD29:LMD32 LVZ29:LVZ32 MFV29:MFV32 MPR29:MPR32 MZN29:MZN32 NJJ29:NJJ32 NTF29:NTF32 ODB29:ODB32 OMX29:OMX32 OWT29:OWT32 PGP29:PGP32 PQL29:PQL32 QAH29:QAH32 QKD29:QKD32 QTZ29:QTZ32 RDV29:RDV32 RNR29:RNR32 RXN29:RXN32 SHJ29:SHJ32 SRF29:SRF32 TBB29:TBB32 TKX29:TKX32 TUT29:TUT32 UEP29:UEP32 UOL29:UOL32 UYH29:UYH32 VID29:VID32 VRZ29:VRZ32 WBV29:WBV32 WLR29:WLR32 WVN29:WVN32 C65566:C65569 JB65566:JB65569 SX65566:SX65569 ACT65566:ACT65569 AMP65566:AMP65569 AWL65566:AWL65569 BGH65566:BGH65569 BQD65566:BQD65569 BZZ65566:BZZ65569 CJV65566:CJV65569 CTR65566:CTR65569 DDN65566:DDN65569 DNJ65566:DNJ65569 DXF65566:DXF65569 EHB65566:EHB65569 EQX65566:EQX65569 FAT65566:FAT65569 FKP65566:FKP65569 FUL65566:FUL65569 GEH65566:GEH65569 GOD65566:GOD65569 GXZ65566:GXZ65569 HHV65566:HHV65569 HRR65566:HRR65569 IBN65566:IBN65569 ILJ65566:ILJ65569 IVF65566:IVF65569 JFB65566:JFB65569 JOX65566:JOX65569 JYT65566:JYT65569 KIP65566:KIP65569 KSL65566:KSL65569 LCH65566:LCH65569 LMD65566:LMD65569 LVZ65566:LVZ65569 MFV65566:MFV65569 MPR65566:MPR65569 MZN65566:MZN65569 NJJ65566:NJJ65569 NTF65566:NTF65569 ODB65566:ODB65569 OMX65566:OMX65569 OWT65566:OWT65569 PGP65566:PGP65569 PQL65566:PQL65569 QAH65566:QAH65569 QKD65566:QKD65569 QTZ65566:QTZ65569 RDV65566:RDV65569 RNR65566:RNR65569 RXN65566:RXN65569 SHJ65566:SHJ65569 SRF65566:SRF65569 TBB65566:TBB65569 TKX65566:TKX65569 TUT65566:TUT65569 UEP65566:UEP65569 UOL65566:UOL65569 UYH65566:UYH65569 VID65566:VID65569 VRZ65566:VRZ65569 WBV65566:WBV65569 WLR65566:WLR65569 WVN65566:WVN65569 C131102:C131105 JB131102:JB131105 SX131102:SX131105 ACT131102:ACT131105 AMP131102:AMP131105 AWL131102:AWL131105 BGH131102:BGH131105 BQD131102:BQD131105 BZZ131102:BZZ131105 CJV131102:CJV131105 CTR131102:CTR131105 DDN131102:DDN131105 DNJ131102:DNJ131105 DXF131102:DXF131105 EHB131102:EHB131105 EQX131102:EQX131105 FAT131102:FAT131105 FKP131102:FKP131105 FUL131102:FUL131105 GEH131102:GEH131105 GOD131102:GOD131105 GXZ131102:GXZ131105 HHV131102:HHV131105 HRR131102:HRR131105 IBN131102:IBN131105 ILJ131102:ILJ131105 IVF131102:IVF131105 JFB131102:JFB131105 JOX131102:JOX131105 JYT131102:JYT131105 KIP131102:KIP131105 KSL131102:KSL131105 LCH131102:LCH131105 LMD131102:LMD131105 LVZ131102:LVZ131105 MFV131102:MFV131105 MPR131102:MPR131105 MZN131102:MZN131105 NJJ131102:NJJ131105 NTF131102:NTF131105 ODB131102:ODB131105 OMX131102:OMX131105 OWT131102:OWT131105 PGP131102:PGP131105 PQL131102:PQL131105 QAH131102:QAH131105 QKD131102:QKD131105 QTZ131102:QTZ131105 RDV131102:RDV131105 RNR131102:RNR131105 RXN131102:RXN131105 SHJ131102:SHJ131105 SRF131102:SRF131105 TBB131102:TBB131105 TKX131102:TKX131105 TUT131102:TUT131105 UEP131102:UEP131105 UOL131102:UOL131105 UYH131102:UYH131105 VID131102:VID131105 VRZ131102:VRZ131105 WBV131102:WBV131105 WLR131102:WLR131105 WVN131102:WVN131105 C196638:C196641 JB196638:JB196641 SX196638:SX196641 ACT196638:ACT196641 AMP196638:AMP196641 AWL196638:AWL196641 BGH196638:BGH196641 BQD196638:BQD196641 BZZ196638:BZZ196641 CJV196638:CJV196641 CTR196638:CTR196641 DDN196638:DDN196641 DNJ196638:DNJ196641 DXF196638:DXF196641 EHB196638:EHB196641 EQX196638:EQX196641 FAT196638:FAT196641 FKP196638:FKP196641 FUL196638:FUL196641 GEH196638:GEH196641 GOD196638:GOD196641 GXZ196638:GXZ196641 HHV196638:HHV196641 HRR196638:HRR196641 IBN196638:IBN196641 ILJ196638:ILJ196641 IVF196638:IVF196641 JFB196638:JFB196641 JOX196638:JOX196641 JYT196638:JYT196641 KIP196638:KIP196641 KSL196638:KSL196641 LCH196638:LCH196641 LMD196638:LMD196641 LVZ196638:LVZ196641 MFV196638:MFV196641 MPR196638:MPR196641 MZN196638:MZN196641 NJJ196638:NJJ196641 NTF196638:NTF196641 ODB196638:ODB196641 OMX196638:OMX196641 OWT196638:OWT196641 PGP196638:PGP196641 PQL196638:PQL196641 QAH196638:QAH196641 QKD196638:QKD196641 QTZ196638:QTZ196641 RDV196638:RDV196641 RNR196638:RNR196641 RXN196638:RXN196641 SHJ196638:SHJ196641 SRF196638:SRF196641 TBB196638:TBB196641 TKX196638:TKX196641 TUT196638:TUT196641 UEP196638:UEP196641 UOL196638:UOL196641 UYH196638:UYH196641 VID196638:VID196641 VRZ196638:VRZ196641 WBV196638:WBV196641 WLR196638:WLR196641 WVN196638:WVN196641 C262174:C262177 JB262174:JB262177 SX262174:SX262177 ACT262174:ACT262177 AMP262174:AMP262177 AWL262174:AWL262177 BGH262174:BGH262177 BQD262174:BQD262177 BZZ262174:BZZ262177 CJV262174:CJV262177 CTR262174:CTR262177 DDN262174:DDN262177 DNJ262174:DNJ262177 DXF262174:DXF262177 EHB262174:EHB262177 EQX262174:EQX262177 FAT262174:FAT262177 FKP262174:FKP262177 FUL262174:FUL262177 GEH262174:GEH262177 GOD262174:GOD262177 GXZ262174:GXZ262177 HHV262174:HHV262177 HRR262174:HRR262177 IBN262174:IBN262177 ILJ262174:ILJ262177 IVF262174:IVF262177 JFB262174:JFB262177 JOX262174:JOX262177 JYT262174:JYT262177 KIP262174:KIP262177 KSL262174:KSL262177 LCH262174:LCH262177 LMD262174:LMD262177 LVZ262174:LVZ262177 MFV262174:MFV262177 MPR262174:MPR262177 MZN262174:MZN262177 NJJ262174:NJJ262177 NTF262174:NTF262177 ODB262174:ODB262177 OMX262174:OMX262177 OWT262174:OWT262177 PGP262174:PGP262177 PQL262174:PQL262177 QAH262174:QAH262177 QKD262174:QKD262177 QTZ262174:QTZ262177 RDV262174:RDV262177 RNR262174:RNR262177 RXN262174:RXN262177 SHJ262174:SHJ262177 SRF262174:SRF262177 TBB262174:TBB262177 TKX262174:TKX262177 TUT262174:TUT262177 UEP262174:UEP262177 UOL262174:UOL262177 UYH262174:UYH262177 VID262174:VID262177 VRZ262174:VRZ262177 WBV262174:WBV262177 WLR262174:WLR262177 WVN262174:WVN262177 C327710:C327713 JB327710:JB327713 SX327710:SX327713 ACT327710:ACT327713 AMP327710:AMP327713 AWL327710:AWL327713 BGH327710:BGH327713 BQD327710:BQD327713 BZZ327710:BZZ327713 CJV327710:CJV327713 CTR327710:CTR327713 DDN327710:DDN327713 DNJ327710:DNJ327713 DXF327710:DXF327713 EHB327710:EHB327713 EQX327710:EQX327713 FAT327710:FAT327713 FKP327710:FKP327713 FUL327710:FUL327713 GEH327710:GEH327713 GOD327710:GOD327713 GXZ327710:GXZ327713 HHV327710:HHV327713 HRR327710:HRR327713 IBN327710:IBN327713 ILJ327710:ILJ327713 IVF327710:IVF327713 JFB327710:JFB327713 JOX327710:JOX327713 JYT327710:JYT327713 KIP327710:KIP327713 KSL327710:KSL327713 LCH327710:LCH327713 LMD327710:LMD327713 LVZ327710:LVZ327713 MFV327710:MFV327713 MPR327710:MPR327713 MZN327710:MZN327713 NJJ327710:NJJ327713 NTF327710:NTF327713 ODB327710:ODB327713 OMX327710:OMX327713 OWT327710:OWT327713 PGP327710:PGP327713 PQL327710:PQL327713 QAH327710:QAH327713 QKD327710:QKD327713 QTZ327710:QTZ327713 RDV327710:RDV327713 RNR327710:RNR327713 RXN327710:RXN327713 SHJ327710:SHJ327713 SRF327710:SRF327713 TBB327710:TBB327713 TKX327710:TKX327713 TUT327710:TUT327713 UEP327710:UEP327713 UOL327710:UOL327713 UYH327710:UYH327713 VID327710:VID327713 VRZ327710:VRZ327713 WBV327710:WBV327713 WLR327710:WLR327713 WVN327710:WVN327713 C393246:C393249 JB393246:JB393249 SX393246:SX393249 ACT393246:ACT393249 AMP393246:AMP393249 AWL393246:AWL393249 BGH393246:BGH393249 BQD393246:BQD393249 BZZ393246:BZZ393249 CJV393246:CJV393249 CTR393246:CTR393249 DDN393246:DDN393249 DNJ393246:DNJ393249 DXF393246:DXF393249 EHB393246:EHB393249 EQX393246:EQX393249 FAT393246:FAT393249 FKP393246:FKP393249 FUL393246:FUL393249 GEH393246:GEH393249 GOD393246:GOD393249 GXZ393246:GXZ393249 HHV393246:HHV393249 HRR393246:HRR393249 IBN393246:IBN393249 ILJ393246:ILJ393249 IVF393246:IVF393249 JFB393246:JFB393249 JOX393246:JOX393249 JYT393246:JYT393249 KIP393246:KIP393249 KSL393246:KSL393249 LCH393246:LCH393249 LMD393246:LMD393249 LVZ393246:LVZ393249 MFV393246:MFV393249 MPR393246:MPR393249 MZN393246:MZN393249 NJJ393246:NJJ393249 NTF393246:NTF393249 ODB393246:ODB393249 OMX393246:OMX393249 OWT393246:OWT393249 PGP393246:PGP393249 PQL393246:PQL393249 QAH393246:QAH393249 QKD393246:QKD393249 QTZ393246:QTZ393249 RDV393246:RDV393249 RNR393246:RNR393249 RXN393246:RXN393249 SHJ393246:SHJ393249 SRF393246:SRF393249 TBB393246:TBB393249 TKX393246:TKX393249 TUT393246:TUT393249 UEP393246:UEP393249 UOL393246:UOL393249 UYH393246:UYH393249 VID393246:VID393249 VRZ393246:VRZ393249 WBV393246:WBV393249 WLR393246:WLR393249 WVN393246:WVN393249 C458782:C458785 JB458782:JB458785 SX458782:SX458785 ACT458782:ACT458785 AMP458782:AMP458785 AWL458782:AWL458785 BGH458782:BGH458785 BQD458782:BQD458785 BZZ458782:BZZ458785 CJV458782:CJV458785 CTR458782:CTR458785 DDN458782:DDN458785 DNJ458782:DNJ458785 DXF458782:DXF458785 EHB458782:EHB458785 EQX458782:EQX458785 FAT458782:FAT458785 FKP458782:FKP458785 FUL458782:FUL458785 GEH458782:GEH458785 GOD458782:GOD458785 GXZ458782:GXZ458785 HHV458782:HHV458785 HRR458782:HRR458785 IBN458782:IBN458785 ILJ458782:ILJ458785 IVF458782:IVF458785 JFB458782:JFB458785 JOX458782:JOX458785 JYT458782:JYT458785 KIP458782:KIP458785 KSL458782:KSL458785 LCH458782:LCH458785 LMD458782:LMD458785 LVZ458782:LVZ458785 MFV458782:MFV458785 MPR458782:MPR458785 MZN458782:MZN458785 NJJ458782:NJJ458785 NTF458782:NTF458785 ODB458782:ODB458785 OMX458782:OMX458785 OWT458782:OWT458785 PGP458782:PGP458785 PQL458782:PQL458785 QAH458782:QAH458785 QKD458782:QKD458785 QTZ458782:QTZ458785 RDV458782:RDV458785 RNR458782:RNR458785 RXN458782:RXN458785 SHJ458782:SHJ458785 SRF458782:SRF458785 TBB458782:TBB458785 TKX458782:TKX458785 TUT458782:TUT458785 UEP458782:UEP458785 UOL458782:UOL458785 UYH458782:UYH458785 VID458782:VID458785 VRZ458782:VRZ458785 WBV458782:WBV458785 WLR458782:WLR458785 WVN458782:WVN458785 C524318:C524321 JB524318:JB524321 SX524318:SX524321 ACT524318:ACT524321 AMP524318:AMP524321 AWL524318:AWL524321 BGH524318:BGH524321 BQD524318:BQD524321 BZZ524318:BZZ524321 CJV524318:CJV524321 CTR524318:CTR524321 DDN524318:DDN524321 DNJ524318:DNJ524321 DXF524318:DXF524321 EHB524318:EHB524321 EQX524318:EQX524321 FAT524318:FAT524321 FKP524318:FKP524321 FUL524318:FUL524321 GEH524318:GEH524321 GOD524318:GOD524321 GXZ524318:GXZ524321 HHV524318:HHV524321 HRR524318:HRR524321 IBN524318:IBN524321 ILJ524318:ILJ524321 IVF524318:IVF524321 JFB524318:JFB524321 JOX524318:JOX524321 JYT524318:JYT524321 KIP524318:KIP524321 KSL524318:KSL524321 LCH524318:LCH524321 LMD524318:LMD524321 LVZ524318:LVZ524321 MFV524318:MFV524321 MPR524318:MPR524321 MZN524318:MZN524321 NJJ524318:NJJ524321 NTF524318:NTF524321 ODB524318:ODB524321 OMX524318:OMX524321 OWT524318:OWT524321 PGP524318:PGP524321 PQL524318:PQL524321 QAH524318:QAH524321 QKD524318:QKD524321 QTZ524318:QTZ524321 RDV524318:RDV524321 RNR524318:RNR524321 RXN524318:RXN524321 SHJ524318:SHJ524321 SRF524318:SRF524321 TBB524318:TBB524321 TKX524318:TKX524321 TUT524318:TUT524321 UEP524318:UEP524321 UOL524318:UOL524321 UYH524318:UYH524321 VID524318:VID524321 VRZ524318:VRZ524321 WBV524318:WBV524321 WLR524318:WLR524321 WVN524318:WVN524321 C589854:C589857 JB589854:JB589857 SX589854:SX589857 ACT589854:ACT589857 AMP589854:AMP589857 AWL589854:AWL589857 BGH589854:BGH589857 BQD589854:BQD589857 BZZ589854:BZZ589857 CJV589854:CJV589857 CTR589854:CTR589857 DDN589854:DDN589857 DNJ589854:DNJ589857 DXF589854:DXF589857 EHB589854:EHB589857 EQX589854:EQX589857 FAT589854:FAT589857 FKP589854:FKP589857 FUL589854:FUL589857 GEH589854:GEH589857 GOD589854:GOD589857 GXZ589854:GXZ589857 HHV589854:HHV589857 HRR589854:HRR589857 IBN589854:IBN589857 ILJ589854:ILJ589857 IVF589854:IVF589857 JFB589854:JFB589857 JOX589854:JOX589857 JYT589854:JYT589857 KIP589854:KIP589857 KSL589854:KSL589857 LCH589854:LCH589857 LMD589854:LMD589857 LVZ589854:LVZ589857 MFV589854:MFV589857 MPR589854:MPR589857 MZN589854:MZN589857 NJJ589854:NJJ589857 NTF589854:NTF589857 ODB589854:ODB589857 OMX589854:OMX589857 OWT589854:OWT589857 PGP589854:PGP589857 PQL589854:PQL589857 QAH589854:QAH589857 QKD589854:QKD589857 QTZ589854:QTZ589857 RDV589854:RDV589857 RNR589854:RNR589857 RXN589854:RXN589857 SHJ589854:SHJ589857 SRF589854:SRF589857 TBB589854:TBB589857 TKX589854:TKX589857 TUT589854:TUT589857 UEP589854:UEP589857 UOL589854:UOL589857 UYH589854:UYH589857 VID589854:VID589857 VRZ589854:VRZ589857 WBV589854:WBV589857 WLR589854:WLR589857 WVN589854:WVN589857 C655390:C655393 JB655390:JB655393 SX655390:SX655393 ACT655390:ACT655393 AMP655390:AMP655393 AWL655390:AWL655393 BGH655390:BGH655393 BQD655390:BQD655393 BZZ655390:BZZ655393 CJV655390:CJV655393 CTR655390:CTR655393 DDN655390:DDN655393 DNJ655390:DNJ655393 DXF655390:DXF655393 EHB655390:EHB655393 EQX655390:EQX655393 FAT655390:FAT655393 FKP655390:FKP655393 FUL655390:FUL655393 GEH655390:GEH655393 GOD655390:GOD655393 GXZ655390:GXZ655393 HHV655390:HHV655393 HRR655390:HRR655393 IBN655390:IBN655393 ILJ655390:ILJ655393 IVF655390:IVF655393 JFB655390:JFB655393 JOX655390:JOX655393 JYT655390:JYT655393 KIP655390:KIP655393 KSL655390:KSL655393 LCH655390:LCH655393 LMD655390:LMD655393 LVZ655390:LVZ655393 MFV655390:MFV655393 MPR655390:MPR655393 MZN655390:MZN655393 NJJ655390:NJJ655393 NTF655390:NTF655393 ODB655390:ODB655393 OMX655390:OMX655393 OWT655390:OWT655393 PGP655390:PGP655393 PQL655390:PQL655393 QAH655390:QAH655393 QKD655390:QKD655393 QTZ655390:QTZ655393 RDV655390:RDV655393 RNR655390:RNR655393 RXN655390:RXN655393 SHJ655390:SHJ655393 SRF655390:SRF655393 TBB655390:TBB655393 TKX655390:TKX655393 TUT655390:TUT655393 UEP655390:UEP655393 UOL655390:UOL655393 UYH655390:UYH655393 VID655390:VID655393 VRZ655390:VRZ655393 WBV655390:WBV655393 WLR655390:WLR655393 WVN655390:WVN655393 C720926:C720929 JB720926:JB720929 SX720926:SX720929 ACT720926:ACT720929 AMP720926:AMP720929 AWL720926:AWL720929 BGH720926:BGH720929 BQD720926:BQD720929 BZZ720926:BZZ720929 CJV720926:CJV720929 CTR720926:CTR720929 DDN720926:DDN720929 DNJ720926:DNJ720929 DXF720926:DXF720929 EHB720926:EHB720929 EQX720926:EQX720929 FAT720926:FAT720929 FKP720926:FKP720929 FUL720926:FUL720929 GEH720926:GEH720929 GOD720926:GOD720929 GXZ720926:GXZ720929 HHV720926:HHV720929 HRR720926:HRR720929 IBN720926:IBN720929 ILJ720926:ILJ720929 IVF720926:IVF720929 JFB720926:JFB720929 JOX720926:JOX720929 JYT720926:JYT720929 KIP720926:KIP720929 KSL720926:KSL720929 LCH720926:LCH720929 LMD720926:LMD720929 LVZ720926:LVZ720929 MFV720926:MFV720929 MPR720926:MPR720929 MZN720926:MZN720929 NJJ720926:NJJ720929 NTF720926:NTF720929 ODB720926:ODB720929 OMX720926:OMX720929 OWT720926:OWT720929 PGP720926:PGP720929 PQL720926:PQL720929 QAH720926:QAH720929 QKD720926:QKD720929 QTZ720926:QTZ720929 RDV720926:RDV720929 RNR720926:RNR720929 RXN720926:RXN720929 SHJ720926:SHJ720929 SRF720926:SRF720929 TBB720926:TBB720929 TKX720926:TKX720929 TUT720926:TUT720929 UEP720926:UEP720929 UOL720926:UOL720929 UYH720926:UYH720929 VID720926:VID720929 VRZ720926:VRZ720929 WBV720926:WBV720929 WLR720926:WLR720929 WVN720926:WVN720929 C786462:C786465 JB786462:JB786465 SX786462:SX786465 ACT786462:ACT786465 AMP786462:AMP786465 AWL786462:AWL786465 BGH786462:BGH786465 BQD786462:BQD786465 BZZ786462:BZZ786465 CJV786462:CJV786465 CTR786462:CTR786465 DDN786462:DDN786465 DNJ786462:DNJ786465 DXF786462:DXF786465 EHB786462:EHB786465 EQX786462:EQX786465 FAT786462:FAT786465 FKP786462:FKP786465 FUL786462:FUL786465 GEH786462:GEH786465 GOD786462:GOD786465 GXZ786462:GXZ786465 HHV786462:HHV786465 HRR786462:HRR786465 IBN786462:IBN786465 ILJ786462:ILJ786465 IVF786462:IVF786465 JFB786462:JFB786465 JOX786462:JOX786465 JYT786462:JYT786465 KIP786462:KIP786465 KSL786462:KSL786465 LCH786462:LCH786465 LMD786462:LMD786465 LVZ786462:LVZ786465 MFV786462:MFV786465 MPR786462:MPR786465 MZN786462:MZN786465 NJJ786462:NJJ786465 NTF786462:NTF786465 ODB786462:ODB786465 OMX786462:OMX786465 OWT786462:OWT786465 PGP786462:PGP786465 PQL786462:PQL786465 QAH786462:QAH786465 QKD786462:QKD786465 QTZ786462:QTZ786465 RDV786462:RDV786465 RNR786462:RNR786465 RXN786462:RXN786465 SHJ786462:SHJ786465 SRF786462:SRF786465 TBB786462:TBB786465 TKX786462:TKX786465 TUT786462:TUT786465 UEP786462:UEP786465 UOL786462:UOL786465 UYH786462:UYH786465 VID786462:VID786465 VRZ786462:VRZ786465 WBV786462:WBV786465 WLR786462:WLR786465 WVN786462:WVN786465 C851998:C852001 JB851998:JB852001 SX851998:SX852001 ACT851998:ACT852001 AMP851998:AMP852001 AWL851998:AWL852001 BGH851998:BGH852001 BQD851998:BQD852001 BZZ851998:BZZ852001 CJV851998:CJV852001 CTR851998:CTR852001 DDN851998:DDN852001 DNJ851998:DNJ852001 DXF851998:DXF852001 EHB851998:EHB852001 EQX851998:EQX852001 FAT851998:FAT852001 FKP851998:FKP852001 FUL851998:FUL852001 GEH851998:GEH852001 GOD851998:GOD852001 GXZ851998:GXZ852001 HHV851998:HHV852001 HRR851998:HRR852001 IBN851998:IBN852001 ILJ851998:ILJ852001 IVF851998:IVF852001 JFB851998:JFB852001 JOX851998:JOX852001 JYT851998:JYT852001 KIP851998:KIP852001 KSL851998:KSL852001 LCH851998:LCH852001 LMD851998:LMD852001 LVZ851998:LVZ852001 MFV851998:MFV852001 MPR851998:MPR852001 MZN851998:MZN852001 NJJ851998:NJJ852001 NTF851998:NTF852001 ODB851998:ODB852001 OMX851998:OMX852001 OWT851998:OWT852001 PGP851998:PGP852001 PQL851998:PQL852001 QAH851998:QAH852001 QKD851998:QKD852001 QTZ851998:QTZ852001 RDV851998:RDV852001 RNR851998:RNR852001 RXN851998:RXN852001 SHJ851998:SHJ852001 SRF851998:SRF852001 TBB851998:TBB852001 TKX851998:TKX852001 TUT851998:TUT852001 UEP851998:UEP852001 UOL851998:UOL852001 UYH851998:UYH852001 VID851998:VID852001 VRZ851998:VRZ852001 WBV851998:WBV852001 WLR851998:WLR852001 WVN851998:WVN852001 C917534:C917537 JB917534:JB917537 SX917534:SX917537 ACT917534:ACT917537 AMP917534:AMP917537 AWL917534:AWL917537 BGH917534:BGH917537 BQD917534:BQD917537 BZZ917534:BZZ917537 CJV917534:CJV917537 CTR917534:CTR917537 DDN917534:DDN917537 DNJ917534:DNJ917537 DXF917534:DXF917537 EHB917534:EHB917537 EQX917534:EQX917537 FAT917534:FAT917537 FKP917534:FKP917537 FUL917534:FUL917537 GEH917534:GEH917537 GOD917534:GOD917537 GXZ917534:GXZ917537 HHV917534:HHV917537 HRR917534:HRR917537 IBN917534:IBN917537 ILJ917534:ILJ917537 IVF917534:IVF917537 JFB917534:JFB917537 JOX917534:JOX917537 JYT917534:JYT917537 KIP917534:KIP917537 KSL917534:KSL917537 LCH917534:LCH917537 LMD917534:LMD917537 LVZ917534:LVZ917537 MFV917534:MFV917537 MPR917534:MPR917537 MZN917534:MZN917537 NJJ917534:NJJ917537 NTF917534:NTF917537 ODB917534:ODB917537 OMX917534:OMX917537 OWT917534:OWT917537 PGP917534:PGP917537 PQL917534:PQL917537 QAH917534:QAH917537 QKD917534:QKD917537 QTZ917534:QTZ917537 RDV917534:RDV917537 RNR917534:RNR917537 RXN917534:RXN917537 SHJ917534:SHJ917537 SRF917534:SRF917537 TBB917534:TBB917537 TKX917534:TKX917537 TUT917534:TUT917537 UEP917534:UEP917537 UOL917534:UOL917537 UYH917534:UYH917537 VID917534:VID917537 VRZ917534:VRZ917537 WBV917534:WBV917537 WLR917534:WLR917537 WVN917534:WVN917537 C983070:C983073 JB983070:JB983073 SX983070:SX983073 ACT983070:ACT983073 AMP983070:AMP983073 AWL983070:AWL983073 BGH983070:BGH983073 BQD983070:BQD983073 BZZ983070:BZZ983073 CJV983070:CJV983073 CTR983070:CTR983073 DDN983070:DDN983073 DNJ983070:DNJ983073 DXF983070:DXF983073 EHB983070:EHB983073 EQX983070:EQX983073 FAT983070:FAT983073 FKP983070:FKP983073 FUL983070:FUL983073 GEH983070:GEH983073 GOD983070:GOD983073 GXZ983070:GXZ983073 HHV983070:HHV983073 HRR983070:HRR983073 IBN983070:IBN983073 ILJ983070:ILJ983073 IVF983070:IVF983073 JFB983070:JFB983073 JOX983070:JOX983073 JYT983070:JYT983073 KIP983070:KIP983073 KSL983070:KSL983073 LCH983070:LCH983073 LMD983070:LMD983073 LVZ983070:LVZ983073 MFV983070:MFV983073 MPR983070:MPR983073 MZN983070:MZN983073 NJJ983070:NJJ983073 NTF983070:NTF983073 ODB983070:ODB983073 OMX983070:OMX983073 OWT983070:OWT983073 PGP983070:PGP983073 PQL983070:PQL983073 QAH983070:QAH983073 QKD983070:QKD983073 QTZ983070:QTZ983073 RDV983070:RDV983073 RNR983070:RNR983073 RXN983070:RXN983073 SHJ983070:SHJ983073 SRF983070:SRF983073 TBB983070:TBB983073 TKX983070:TKX983073 TUT983070:TUT983073 UEP983070:UEP983073 UOL983070:UOL983073 UYH983070:UYH983073 VID983070:VID983073 VRZ983070:VRZ983073 WBV983070:WBV983073 WLR983070:WLR983073 WVN983070:WVN983073">
      <formula1>$E$11:$E$12</formula1>
    </dataValidation>
    <dataValidation type="custom" allowBlank="1" showInputMessage="1" showErrorMessage="1" prompt="Perolehan aktiva sebelum th 2001, _x000a_sel ini tidak perlu diisi !" sqref="D34:D36 JC34:JC36 SY34:SY36 ACU34:ACU36 AMQ34:AMQ36 AWM34:AWM36 BGI34:BGI36 BQE34:BQE36 CAA34:CAA36 CJW34:CJW36 CTS34:CTS36 DDO34:DDO36 DNK34:DNK36 DXG34:DXG36 EHC34:EHC36 EQY34:EQY36 FAU34:FAU36 FKQ34:FKQ36 FUM34:FUM36 GEI34:GEI36 GOE34:GOE36 GYA34:GYA36 HHW34:HHW36 HRS34:HRS36 IBO34:IBO36 ILK34:ILK36 IVG34:IVG36 JFC34:JFC36 JOY34:JOY36 JYU34:JYU36 KIQ34:KIQ36 KSM34:KSM36 LCI34:LCI36 LME34:LME36 LWA34:LWA36 MFW34:MFW36 MPS34:MPS36 MZO34:MZO36 NJK34:NJK36 NTG34:NTG36 ODC34:ODC36 OMY34:OMY36 OWU34:OWU36 PGQ34:PGQ36 PQM34:PQM36 QAI34:QAI36 QKE34:QKE36 QUA34:QUA36 RDW34:RDW36 RNS34:RNS36 RXO34:RXO36 SHK34:SHK36 SRG34:SRG36 TBC34:TBC36 TKY34:TKY36 TUU34:TUU36 UEQ34:UEQ36 UOM34:UOM36 UYI34:UYI36 VIE34:VIE36 VSA34:VSA36 WBW34:WBW36 WLS34:WLS36 WVO34:WVO36 D65571:D65573 JC65571:JC65573 SY65571:SY65573 ACU65571:ACU65573 AMQ65571:AMQ65573 AWM65571:AWM65573 BGI65571:BGI65573 BQE65571:BQE65573 CAA65571:CAA65573 CJW65571:CJW65573 CTS65571:CTS65573 DDO65571:DDO65573 DNK65571:DNK65573 DXG65571:DXG65573 EHC65571:EHC65573 EQY65571:EQY65573 FAU65571:FAU65573 FKQ65571:FKQ65573 FUM65571:FUM65573 GEI65571:GEI65573 GOE65571:GOE65573 GYA65571:GYA65573 HHW65571:HHW65573 HRS65571:HRS65573 IBO65571:IBO65573 ILK65571:ILK65573 IVG65571:IVG65573 JFC65571:JFC65573 JOY65571:JOY65573 JYU65571:JYU65573 KIQ65571:KIQ65573 KSM65571:KSM65573 LCI65571:LCI65573 LME65571:LME65573 LWA65571:LWA65573 MFW65571:MFW65573 MPS65571:MPS65573 MZO65571:MZO65573 NJK65571:NJK65573 NTG65571:NTG65573 ODC65571:ODC65573 OMY65571:OMY65573 OWU65571:OWU65573 PGQ65571:PGQ65573 PQM65571:PQM65573 QAI65571:QAI65573 QKE65571:QKE65573 QUA65571:QUA65573 RDW65571:RDW65573 RNS65571:RNS65573 RXO65571:RXO65573 SHK65571:SHK65573 SRG65571:SRG65573 TBC65571:TBC65573 TKY65571:TKY65573 TUU65571:TUU65573 UEQ65571:UEQ65573 UOM65571:UOM65573 UYI65571:UYI65573 VIE65571:VIE65573 VSA65571:VSA65573 WBW65571:WBW65573 WLS65571:WLS65573 WVO65571:WVO65573 D131107:D131109 JC131107:JC131109 SY131107:SY131109 ACU131107:ACU131109 AMQ131107:AMQ131109 AWM131107:AWM131109 BGI131107:BGI131109 BQE131107:BQE131109 CAA131107:CAA131109 CJW131107:CJW131109 CTS131107:CTS131109 DDO131107:DDO131109 DNK131107:DNK131109 DXG131107:DXG131109 EHC131107:EHC131109 EQY131107:EQY131109 FAU131107:FAU131109 FKQ131107:FKQ131109 FUM131107:FUM131109 GEI131107:GEI131109 GOE131107:GOE131109 GYA131107:GYA131109 HHW131107:HHW131109 HRS131107:HRS131109 IBO131107:IBO131109 ILK131107:ILK131109 IVG131107:IVG131109 JFC131107:JFC131109 JOY131107:JOY131109 JYU131107:JYU131109 KIQ131107:KIQ131109 KSM131107:KSM131109 LCI131107:LCI131109 LME131107:LME131109 LWA131107:LWA131109 MFW131107:MFW131109 MPS131107:MPS131109 MZO131107:MZO131109 NJK131107:NJK131109 NTG131107:NTG131109 ODC131107:ODC131109 OMY131107:OMY131109 OWU131107:OWU131109 PGQ131107:PGQ131109 PQM131107:PQM131109 QAI131107:QAI131109 QKE131107:QKE131109 QUA131107:QUA131109 RDW131107:RDW131109 RNS131107:RNS131109 RXO131107:RXO131109 SHK131107:SHK131109 SRG131107:SRG131109 TBC131107:TBC131109 TKY131107:TKY131109 TUU131107:TUU131109 UEQ131107:UEQ131109 UOM131107:UOM131109 UYI131107:UYI131109 VIE131107:VIE131109 VSA131107:VSA131109 WBW131107:WBW131109 WLS131107:WLS131109 WVO131107:WVO131109 D196643:D196645 JC196643:JC196645 SY196643:SY196645 ACU196643:ACU196645 AMQ196643:AMQ196645 AWM196643:AWM196645 BGI196643:BGI196645 BQE196643:BQE196645 CAA196643:CAA196645 CJW196643:CJW196645 CTS196643:CTS196645 DDO196643:DDO196645 DNK196643:DNK196645 DXG196643:DXG196645 EHC196643:EHC196645 EQY196643:EQY196645 FAU196643:FAU196645 FKQ196643:FKQ196645 FUM196643:FUM196645 GEI196643:GEI196645 GOE196643:GOE196645 GYA196643:GYA196645 HHW196643:HHW196645 HRS196643:HRS196645 IBO196643:IBO196645 ILK196643:ILK196645 IVG196643:IVG196645 JFC196643:JFC196645 JOY196643:JOY196645 JYU196643:JYU196645 KIQ196643:KIQ196645 KSM196643:KSM196645 LCI196643:LCI196645 LME196643:LME196645 LWA196643:LWA196645 MFW196643:MFW196645 MPS196643:MPS196645 MZO196643:MZO196645 NJK196643:NJK196645 NTG196643:NTG196645 ODC196643:ODC196645 OMY196643:OMY196645 OWU196643:OWU196645 PGQ196643:PGQ196645 PQM196643:PQM196645 QAI196643:QAI196645 QKE196643:QKE196645 QUA196643:QUA196645 RDW196643:RDW196645 RNS196643:RNS196645 RXO196643:RXO196645 SHK196643:SHK196645 SRG196643:SRG196645 TBC196643:TBC196645 TKY196643:TKY196645 TUU196643:TUU196645 UEQ196643:UEQ196645 UOM196643:UOM196645 UYI196643:UYI196645 VIE196643:VIE196645 VSA196643:VSA196645 WBW196643:WBW196645 WLS196643:WLS196645 WVO196643:WVO196645 D262179:D262181 JC262179:JC262181 SY262179:SY262181 ACU262179:ACU262181 AMQ262179:AMQ262181 AWM262179:AWM262181 BGI262179:BGI262181 BQE262179:BQE262181 CAA262179:CAA262181 CJW262179:CJW262181 CTS262179:CTS262181 DDO262179:DDO262181 DNK262179:DNK262181 DXG262179:DXG262181 EHC262179:EHC262181 EQY262179:EQY262181 FAU262179:FAU262181 FKQ262179:FKQ262181 FUM262179:FUM262181 GEI262179:GEI262181 GOE262179:GOE262181 GYA262179:GYA262181 HHW262179:HHW262181 HRS262179:HRS262181 IBO262179:IBO262181 ILK262179:ILK262181 IVG262179:IVG262181 JFC262179:JFC262181 JOY262179:JOY262181 JYU262179:JYU262181 KIQ262179:KIQ262181 KSM262179:KSM262181 LCI262179:LCI262181 LME262179:LME262181 LWA262179:LWA262181 MFW262179:MFW262181 MPS262179:MPS262181 MZO262179:MZO262181 NJK262179:NJK262181 NTG262179:NTG262181 ODC262179:ODC262181 OMY262179:OMY262181 OWU262179:OWU262181 PGQ262179:PGQ262181 PQM262179:PQM262181 QAI262179:QAI262181 QKE262179:QKE262181 QUA262179:QUA262181 RDW262179:RDW262181 RNS262179:RNS262181 RXO262179:RXO262181 SHK262179:SHK262181 SRG262179:SRG262181 TBC262179:TBC262181 TKY262179:TKY262181 TUU262179:TUU262181 UEQ262179:UEQ262181 UOM262179:UOM262181 UYI262179:UYI262181 VIE262179:VIE262181 VSA262179:VSA262181 WBW262179:WBW262181 WLS262179:WLS262181 WVO262179:WVO262181 D327715:D327717 JC327715:JC327717 SY327715:SY327717 ACU327715:ACU327717 AMQ327715:AMQ327717 AWM327715:AWM327717 BGI327715:BGI327717 BQE327715:BQE327717 CAA327715:CAA327717 CJW327715:CJW327717 CTS327715:CTS327717 DDO327715:DDO327717 DNK327715:DNK327717 DXG327715:DXG327717 EHC327715:EHC327717 EQY327715:EQY327717 FAU327715:FAU327717 FKQ327715:FKQ327717 FUM327715:FUM327717 GEI327715:GEI327717 GOE327715:GOE327717 GYA327715:GYA327717 HHW327715:HHW327717 HRS327715:HRS327717 IBO327715:IBO327717 ILK327715:ILK327717 IVG327715:IVG327717 JFC327715:JFC327717 JOY327715:JOY327717 JYU327715:JYU327717 KIQ327715:KIQ327717 KSM327715:KSM327717 LCI327715:LCI327717 LME327715:LME327717 LWA327715:LWA327717 MFW327715:MFW327717 MPS327715:MPS327717 MZO327715:MZO327717 NJK327715:NJK327717 NTG327715:NTG327717 ODC327715:ODC327717 OMY327715:OMY327717 OWU327715:OWU327717 PGQ327715:PGQ327717 PQM327715:PQM327717 QAI327715:QAI327717 QKE327715:QKE327717 QUA327715:QUA327717 RDW327715:RDW327717 RNS327715:RNS327717 RXO327715:RXO327717 SHK327715:SHK327717 SRG327715:SRG327717 TBC327715:TBC327717 TKY327715:TKY327717 TUU327715:TUU327717 UEQ327715:UEQ327717 UOM327715:UOM327717 UYI327715:UYI327717 VIE327715:VIE327717 VSA327715:VSA327717 WBW327715:WBW327717 WLS327715:WLS327717 WVO327715:WVO327717 D393251:D393253 JC393251:JC393253 SY393251:SY393253 ACU393251:ACU393253 AMQ393251:AMQ393253 AWM393251:AWM393253 BGI393251:BGI393253 BQE393251:BQE393253 CAA393251:CAA393253 CJW393251:CJW393253 CTS393251:CTS393253 DDO393251:DDO393253 DNK393251:DNK393253 DXG393251:DXG393253 EHC393251:EHC393253 EQY393251:EQY393253 FAU393251:FAU393253 FKQ393251:FKQ393253 FUM393251:FUM393253 GEI393251:GEI393253 GOE393251:GOE393253 GYA393251:GYA393253 HHW393251:HHW393253 HRS393251:HRS393253 IBO393251:IBO393253 ILK393251:ILK393253 IVG393251:IVG393253 JFC393251:JFC393253 JOY393251:JOY393253 JYU393251:JYU393253 KIQ393251:KIQ393253 KSM393251:KSM393253 LCI393251:LCI393253 LME393251:LME393253 LWA393251:LWA393253 MFW393251:MFW393253 MPS393251:MPS393253 MZO393251:MZO393253 NJK393251:NJK393253 NTG393251:NTG393253 ODC393251:ODC393253 OMY393251:OMY393253 OWU393251:OWU393253 PGQ393251:PGQ393253 PQM393251:PQM393253 QAI393251:QAI393253 QKE393251:QKE393253 QUA393251:QUA393253 RDW393251:RDW393253 RNS393251:RNS393253 RXO393251:RXO393253 SHK393251:SHK393253 SRG393251:SRG393253 TBC393251:TBC393253 TKY393251:TKY393253 TUU393251:TUU393253 UEQ393251:UEQ393253 UOM393251:UOM393253 UYI393251:UYI393253 VIE393251:VIE393253 VSA393251:VSA393253 WBW393251:WBW393253 WLS393251:WLS393253 WVO393251:WVO393253 D458787:D458789 JC458787:JC458789 SY458787:SY458789 ACU458787:ACU458789 AMQ458787:AMQ458789 AWM458787:AWM458789 BGI458787:BGI458789 BQE458787:BQE458789 CAA458787:CAA458789 CJW458787:CJW458789 CTS458787:CTS458789 DDO458787:DDO458789 DNK458787:DNK458789 DXG458787:DXG458789 EHC458787:EHC458789 EQY458787:EQY458789 FAU458787:FAU458789 FKQ458787:FKQ458789 FUM458787:FUM458789 GEI458787:GEI458789 GOE458787:GOE458789 GYA458787:GYA458789 HHW458787:HHW458789 HRS458787:HRS458789 IBO458787:IBO458789 ILK458787:ILK458789 IVG458787:IVG458789 JFC458787:JFC458789 JOY458787:JOY458789 JYU458787:JYU458789 KIQ458787:KIQ458789 KSM458787:KSM458789 LCI458787:LCI458789 LME458787:LME458789 LWA458787:LWA458789 MFW458787:MFW458789 MPS458787:MPS458789 MZO458787:MZO458789 NJK458787:NJK458789 NTG458787:NTG458789 ODC458787:ODC458789 OMY458787:OMY458789 OWU458787:OWU458789 PGQ458787:PGQ458789 PQM458787:PQM458789 QAI458787:QAI458789 QKE458787:QKE458789 QUA458787:QUA458789 RDW458787:RDW458789 RNS458787:RNS458789 RXO458787:RXO458789 SHK458787:SHK458789 SRG458787:SRG458789 TBC458787:TBC458789 TKY458787:TKY458789 TUU458787:TUU458789 UEQ458787:UEQ458789 UOM458787:UOM458789 UYI458787:UYI458789 VIE458787:VIE458789 VSA458787:VSA458789 WBW458787:WBW458789 WLS458787:WLS458789 WVO458787:WVO458789 D524323:D524325 JC524323:JC524325 SY524323:SY524325 ACU524323:ACU524325 AMQ524323:AMQ524325 AWM524323:AWM524325 BGI524323:BGI524325 BQE524323:BQE524325 CAA524323:CAA524325 CJW524323:CJW524325 CTS524323:CTS524325 DDO524323:DDO524325 DNK524323:DNK524325 DXG524323:DXG524325 EHC524323:EHC524325 EQY524323:EQY524325 FAU524323:FAU524325 FKQ524323:FKQ524325 FUM524323:FUM524325 GEI524323:GEI524325 GOE524323:GOE524325 GYA524323:GYA524325 HHW524323:HHW524325 HRS524323:HRS524325 IBO524323:IBO524325 ILK524323:ILK524325 IVG524323:IVG524325 JFC524323:JFC524325 JOY524323:JOY524325 JYU524323:JYU524325 KIQ524323:KIQ524325 KSM524323:KSM524325 LCI524323:LCI524325 LME524323:LME524325 LWA524323:LWA524325 MFW524323:MFW524325 MPS524323:MPS524325 MZO524323:MZO524325 NJK524323:NJK524325 NTG524323:NTG524325 ODC524323:ODC524325 OMY524323:OMY524325 OWU524323:OWU524325 PGQ524323:PGQ524325 PQM524323:PQM524325 QAI524323:QAI524325 QKE524323:QKE524325 QUA524323:QUA524325 RDW524323:RDW524325 RNS524323:RNS524325 RXO524323:RXO524325 SHK524323:SHK524325 SRG524323:SRG524325 TBC524323:TBC524325 TKY524323:TKY524325 TUU524323:TUU524325 UEQ524323:UEQ524325 UOM524323:UOM524325 UYI524323:UYI524325 VIE524323:VIE524325 VSA524323:VSA524325 WBW524323:WBW524325 WLS524323:WLS524325 WVO524323:WVO524325 D589859:D589861 JC589859:JC589861 SY589859:SY589861 ACU589859:ACU589861 AMQ589859:AMQ589861 AWM589859:AWM589861 BGI589859:BGI589861 BQE589859:BQE589861 CAA589859:CAA589861 CJW589859:CJW589861 CTS589859:CTS589861 DDO589859:DDO589861 DNK589859:DNK589861 DXG589859:DXG589861 EHC589859:EHC589861 EQY589859:EQY589861 FAU589859:FAU589861 FKQ589859:FKQ589861 FUM589859:FUM589861 GEI589859:GEI589861 GOE589859:GOE589861 GYA589859:GYA589861 HHW589859:HHW589861 HRS589859:HRS589861 IBO589859:IBO589861 ILK589859:ILK589861 IVG589859:IVG589861 JFC589859:JFC589861 JOY589859:JOY589861 JYU589859:JYU589861 KIQ589859:KIQ589861 KSM589859:KSM589861 LCI589859:LCI589861 LME589859:LME589861 LWA589859:LWA589861 MFW589859:MFW589861 MPS589859:MPS589861 MZO589859:MZO589861 NJK589859:NJK589861 NTG589859:NTG589861 ODC589859:ODC589861 OMY589859:OMY589861 OWU589859:OWU589861 PGQ589859:PGQ589861 PQM589859:PQM589861 QAI589859:QAI589861 QKE589859:QKE589861 QUA589859:QUA589861 RDW589859:RDW589861 RNS589859:RNS589861 RXO589859:RXO589861 SHK589859:SHK589861 SRG589859:SRG589861 TBC589859:TBC589861 TKY589859:TKY589861 TUU589859:TUU589861 UEQ589859:UEQ589861 UOM589859:UOM589861 UYI589859:UYI589861 VIE589859:VIE589861 VSA589859:VSA589861 WBW589859:WBW589861 WLS589859:WLS589861 WVO589859:WVO589861 D655395:D655397 JC655395:JC655397 SY655395:SY655397 ACU655395:ACU655397 AMQ655395:AMQ655397 AWM655395:AWM655397 BGI655395:BGI655397 BQE655395:BQE655397 CAA655395:CAA655397 CJW655395:CJW655397 CTS655395:CTS655397 DDO655395:DDO655397 DNK655395:DNK655397 DXG655395:DXG655397 EHC655395:EHC655397 EQY655395:EQY655397 FAU655395:FAU655397 FKQ655395:FKQ655397 FUM655395:FUM655397 GEI655395:GEI655397 GOE655395:GOE655397 GYA655395:GYA655397 HHW655395:HHW655397 HRS655395:HRS655397 IBO655395:IBO655397 ILK655395:ILK655397 IVG655395:IVG655397 JFC655395:JFC655397 JOY655395:JOY655397 JYU655395:JYU655397 KIQ655395:KIQ655397 KSM655395:KSM655397 LCI655395:LCI655397 LME655395:LME655397 LWA655395:LWA655397 MFW655395:MFW655397 MPS655395:MPS655397 MZO655395:MZO655397 NJK655395:NJK655397 NTG655395:NTG655397 ODC655395:ODC655397 OMY655395:OMY655397 OWU655395:OWU655397 PGQ655395:PGQ655397 PQM655395:PQM655397 QAI655395:QAI655397 QKE655395:QKE655397 QUA655395:QUA655397 RDW655395:RDW655397 RNS655395:RNS655397 RXO655395:RXO655397 SHK655395:SHK655397 SRG655395:SRG655397 TBC655395:TBC655397 TKY655395:TKY655397 TUU655395:TUU655397 UEQ655395:UEQ655397 UOM655395:UOM655397 UYI655395:UYI655397 VIE655395:VIE655397 VSA655395:VSA655397 WBW655395:WBW655397 WLS655395:WLS655397 WVO655395:WVO655397 D720931:D720933 JC720931:JC720933 SY720931:SY720933 ACU720931:ACU720933 AMQ720931:AMQ720933 AWM720931:AWM720933 BGI720931:BGI720933 BQE720931:BQE720933 CAA720931:CAA720933 CJW720931:CJW720933 CTS720931:CTS720933 DDO720931:DDO720933 DNK720931:DNK720933 DXG720931:DXG720933 EHC720931:EHC720933 EQY720931:EQY720933 FAU720931:FAU720933 FKQ720931:FKQ720933 FUM720931:FUM720933 GEI720931:GEI720933 GOE720931:GOE720933 GYA720931:GYA720933 HHW720931:HHW720933 HRS720931:HRS720933 IBO720931:IBO720933 ILK720931:ILK720933 IVG720931:IVG720933 JFC720931:JFC720933 JOY720931:JOY720933 JYU720931:JYU720933 KIQ720931:KIQ720933 KSM720931:KSM720933 LCI720931:LCI720933 LME720931:LME720933 LWA720931:LWA720933 MFW720931:MFW720933 MPS720931:MPS720933 MZO720931:MZO720933 NJK720931:NJK720933 NTG720931:NTG720933 ODC720931:ODC720933 OMY720931:OMY720933 OWU720931:OWU720933 PGQ720931:PGQ720933 PQM720931:PQM720933 QAI720931:QAI720933 QKE720931:QKE720933 QUA720931:QUA720933 RDW720931:RDW720933 RNS720931:RNS720933 RXO720931:RXO720933 SHK720931:SHK720933 SRG720931:SRG720933 TBC720931:TBC720933 TKY720931:TKY720933 TUU720931:TUU720933 UEQ720931:UEQ720933 UOM720931:UOM720933 UYI720931:UYI720933 VIE720931:VIE720933 VSA720931:VSA720933 WBW720931:WBW720933 WLS720931:WLS720933 WVO720931:WVO720933 D786467:D786469 JC786467:JC786469 SY786467:SY786469 ACU786467:ACU786469 AMQ786467:AMQ786469 AWM786467:AWM786469 BGI786467:BGI786469 BQE786467:BQE786469 CAA786467:CAA786469 CJW786467:CJW786469 CTS786467:CTS786469 DDO786467:DDO786469 DNK786467:DNK786469 DXG786467:DXG786469 EHC786467:EHC786469 EQY786467:EQY786469 FAU786467:FAU786469 FKQ786467:FKQ786469 FUM786467:FUM786469 GEI786467:GEI786469 GOE786467:GOE786469 GYA786467:GYA786469 HHW786467:HHW786469 HRS786467:HRS786469 IBO786467:IBO786469 ILK786467:ILK786469 IVG786467:IVG786469 JFC786467:JFC786469 JOY786467:JOY786469 JYU786467:JYU786469 KIQ786467:KIQ786469 KSM786467:KSM786469 LCI786467:LCI786469 LME786467:LME786469 LWA786467:LWA786469 MFW786467:MFW786469 MPS786467:MPS786469 MZO786467:MZO786469 NJK786467:NJK786469 NTG786467:NTG786469 ODC786467:ODC786469 OMY786467:OMY786469 OWU786467:OWU786469 PGQ786467:PGQ786469 PQM786467:PQM786469 QAI786467:QAI786469 QKE786467:QKE786469 QUA786467:QUA786469 RDW786467:RDW786469 RNS786467:RNS786469 RXO786467:RXO786469 SHK786467:SHK786469 SRG786467:SRG786469 TBC786467:TBC786469 TKY786467:TKY786469 TUU786467:TUU786469 UEQ786467:UEQ786469 UOM786467:UOM786469 UYI786467:UYI786469 VIE786467:VIE786469 VSA786467:VSA786469 WBW786467:WBW786469 WLS786467:WLS786469 WVO786467:WVO786469 D852003:D852005 JC852003:JC852005 SY852003:SY852005 ACU852003:ACU852005 AMQ852003:AMQ852005 AWM852003:AWM852005 BGI852003:BGI852005 BQE852003:BQE852005 CAA852003:CAA852005 CJW852003:CJW852005 CTS852003:CTS852005 DDO852003:DDO852005 DNK852003:DNK852005 DXG852003:DXG852005 EHC852003:EHC852005 EQY852003:EQY852005 FAU852003:FAU852005 FKQ852003:FKQ852005 FUM852003:FUM852005 GEI852003:GEI852005 GOE852003:GOE852005 GYA852003:GYA852005 HHW852003:HHW852005 HRS852003:HRS852005 IBO852003:IBO852005 ILK852003:ILK852005 IVG852003:IVG852005 JFC852003:JFC852005 JOY852003:JOY852005 JYU852003:JYU852005 KIQ852003:KIQ852005 KSM852003:KSM852005 LCI852003:LCI852005 LME852003:LME852005 LWA852003:LWA852005 MFW852003:MFW852005 MPS852003:MPS852005 MZO852003:MZO852005 NJK852003:NJK852005 NTG852003:NTG852005 ODC852003:ODC852005 OMY852003:OMY852005 OWU852003:OWU852005 PGQ852003:PGQ852005 PQM852003:PQM852005 QAI852003:QAI852005 QKE852003:QKE852005 QUA852003:QUA852005 RDW852003:RDW852005 RNS852003:RNS852005 RXO852003:RXO852005 SHK852003:SHK852005 SRG852003:SRG852005 TBC852003:TBC852005 TKY852003:TKY852005 TUU852003:TUU852005 UEQ852003:UEQ852005 UOM852003:UOM852005 UYI852003:UYI852005 VIE852003:VIE852005 VSA852003:VSA852005 WBW852003:WBW852005 WLS852003:WLS852005 WVO852003:WVO852005 D917539:D917541 JC917539:JC917541 SY917539:SY917541 ACU917539:ACU917541 AMQ917539:AMQ917541 AWM917539:AWM917541 BGI917539:BGI917541 BQE917539:BQE917541 CAA917539:CAA917541 CJW917539:CJW917541 CTS917539:CTS917541 DDO917539:DDO917541 DNK917539:DNK917541 DXG917539:DXG917541 EHC917539:EHC917541 EQY917539:EQY917541 FAU917539:FAU917541 FKQ917539:FKQ917541 FUM917539:FUM917541 GEI917539:GEI917541 GOE917539:GOE917541 GYA917539:GYA917541 HHW917539:HHW917541 HRS917539:HRS917541 IBO917539:IBO917541 ILK917539:ILK917541 IVG917539:IVG917541 JFC917539:JFC917541 JOY917539:JOY917541 JYU917539:JYU917541 KIQ917539:KIQ917541 KSM917539:KSM917541 LCI917539:LCI917541 LME917539:LME917541 LWA917539:LWA917541 MFW917539:MFW917541 MPS917539:MPS917541 MZO917539:MZO917541 NJK917539:NJK917541 NTG917539:NTG917541 ODC917539:ODC917541 OMY917539:OMY917541 OWU917539:OWU917541 PGQ917539:PGQ917541 PQM917539:PQM917541 QAI917539:QAI917541 QKE917539:QKE917541 QUA917539:QUA917541 RDW917539:RDW917541 RNS917539:RNS917541 RXO917539:RXO917541 SHK917539:SHK917541 SRG917539:SRG917541 TBC917539:TBC917541 TKY917539:TKY917541 TUU917539:TUU917541 UEQ917539:UEQ917541 UOM917539:UOM917541 UYI917539:UYI917541 VIE917539:VIE917541 VSA917539:VSA917541 WBW917539:WBW917541 WLS917539:WLS917541 WVO917539:WVO917541 D983075:D983077 JC983075:JC983077 SY983075:SY983077 ACU983075:ACU983077 AMQ983075:AMQ983077 AWM983075:AWM983077 BGI983075:BGI983077 BQE983075:BQE983077 CAA983075:CAA983077 CJW983075:CJW983077 CTS983075:CTS983077 DDO983075:DDO983077 DNK983075:DNK983077 DXG983075:DXG983077 EHC983075:EHC983077 EQY983075:EQY983077 FAU983075:FAU983077 FKQ983075:FKQ983077 FUM983075:FUM983077 GEI983075:GEI983077 GOE983075:GOE983077 GYA983075:GYA983077 HHW983075:HHW983077 HRS983075:HRS983077 IBO983075:IBO983077 ILK983075:ILK983077 IVG983075:IVG983077 JFC983075:JFC983077 JOY983075:JOY983077 JYU983075:JYU983077 KIQ983075:KIQ983077 KSM983075:KSM983077 LCI983075:LCI983077 LME983075:LME983077 LWA983075:LWA983077 MFW983075:MFW983077 MPS983075:MPS983077 MZO983075:MZO983077 NJK983075:NJK983077 NTG983075:NTG983077 ODC983075:ODC983077 OMY983075:OMY983077 OWU983075:OWU983077 PGQ983075:PGQ983077 PQM983075:PQM983077 QAI983075:QAI983077 QKE983075:QKE983077 QUA983075:QUA983077 RDW983075:RDW983077 RNS983075:RNS983077 RXO983075:RXO983077 SHK983075:SHK983077 SRG983075:SRG983077 TBC983075:TBC983077 TKY983075:TKY983077 TUU983075:TUU983077 UEQ983075:UEQ983077 UOM983075:UOM983077 UYI983075:UYI983077 VIE983075:VIE983077 VSA983075:VSA983077 WBW983075:WBW983077 WLS983075:WLS983077 WVO983075:WVO983077">
      <formula1>"gw"</formula1>
    </dataValidation>
    <dataValidation type="list" allowBlank="1" showInputMessage="1" showErrorMessage="1" error="Kata Mr. Tomo Tidak Benar" prompt="Wajib Pilih _x000a_bulan perolehan_x000a_ lho !" sqref="D179 JC179 SY179 ACU179 AMQ179 AWM179 BGI179 BQE179 CAA179 CJW179 CTS179 DDO179 DNK179 DXG179 EHC179 EQY179 FAU179 FKQ179 FUM179 GEI179 GOE179 GYA179 HHW179 HRS179 IBO179 ILK179 IVG179 JFC179 JOY179 JYU179 KIQ179 KSM179 LCI179 LME179 LWA179 MFW179 MPS179 MZO179 NJK179 NTG179 ODC179 OMY179 OWU179 PGQ179 PQM179 QAI179 QKE179 QUA179 RDW179 RNS179 RXO179 SHK179 SRG179 TBC179 TKY179 TUU179 UEQ179 UOM179 UYI179 VIE179 VSA179 WBW179 WLS179 WVO179 D65716 JC65716 SY65716 ACU65716 AMQ65716 AWM65716 BGI65716 BQE65716 CAA65716 CJW65716 CTS65716 DDO65716 DNK65716 DXG65716 EHC65716 EQY65716 FAU65716 FKQ65716 FUM65716 GEI65716 GOE65716 GYA65716 HHW65716 HRS65716 IBO65716 ILK65716 IVG65716 JFC65716 JOY65716 JYU65716 KIQ65716 KSM65716 LCI65716 LME65716 LWA65716 MFW65716 MPS65716 MZO65716 NJK65716 NTG65716 ODC65716 OMY65716 OWU65716 PGQ65716 PQM65716 QAI65716 QKE65716 QUA65716 RDW65716 RNS65716 RXO65716 SHK65716 SRG65716 TBC65716 TKY65716 TUU65716 UEQ65716 UOM65716 UYI65716 VIE65716 VSA65716 WBW65716 WLS65716 WVO65716 D131252 JC131252 SY131252 ACU131252 AMQ131252 AWM131252 BGI131252 BQE131252 CAA131252 CJW131252 CTS131252 DDO131252 DNK131252 DXG131252 EHC131252 EQY131252 FAU131252 FKQ131252 FUM131252 GEI131252 GOE131252 GYA131252 HHW131252 HRS131252 IBO131252 ILK131252 IVG131252 JFC131252 JOY131252 JYU131252 KIQ131252 KSM131252 LCI131252 LME131252 LWA131252 MFW131252 MPS131252 MZO131252 NJK131252 NTG131252 ODC131252 OMY131252 OWU131252 PGQ131252 PQM131252 QAI131252 QKE131252 QUA131252 RDW131252 RNS131252 RXO131252 SHK131252 SRG131252 TBC131252 TKY131252 TUU131252 UEQ131252 UOM131252 UYI131252 VIE131252 VSA131252 WBW131252 WLS131252 WVO131252 D196788 JC196788 SY196788 ACU196788 AMQ196788 AWM196788 BGI196788 BQE196788 CAA196788 CJW196788 CTS196788 DDO196788 DNK196788 DXG196788 EHC196788 EQY196788 FAU196788 FKQ196788 FUM196788 GEI196788 GOE196788 GYA196788 HHW196788 HRS196788 IBO196788 ILK196788 IVG196788 JFC196788 JOY196788 JYU196788 KIQ196788 KSM196788 LCI196788 LME196788 LWA196788 MFW196788 MPS196788 MZO196788 NJK196788 NTG196788 ODC196788 OMY196788 OWU196788 PGQ196788 PQM196788 QAI196788 QKE196788 QUA196788 RDW196788 RNS196788 RXO196788 SHK196788 SRG196788 TBC196788 TKY196788 TUU196788 UEQ196788 UOM196788 UYI196788 VIE196788 VSA196788 WBW196788 WLS196788 WVO196788 D262324 JC262324 SY262324 ACU262324 AMQ262324 AWM262324 BGI262324 BQE262324 CAA262324 CJW262324 CTS262324 DDO262324 DNK262324 DXG262324 EHC262324 EQY262324 FAU262324 FKQ262324 FUM262324 GEI262324 GOE262324 GYA262324 HHW262324 HRS262324 IBO262324 ILK262324 IVG262324 JFC262324 JOY262324 JYU262324 KIQ262324 KSM262324 LCI262324 LME262324 LWA262324 MFW262324 MPS262324 MZO262324 NJK262324 NTG262324 ODC262324 OMY262324 OWU262324 PGQ262324 PQM262324 QAI262324 QKE262324 QUA262324 RDW262324 RNS262324 RXO262324 SHK262324 SRG262324 TBC262324 TKY262324 TUU262324 UEQ262324 UOM262324 UYI262324 VIE262324 VSA262324 WBW262324 WLS262324 WVO262324 D327860 JC327860 SY327860 ACU327860 AMQ327860 AWM327860 BGI327860 BQE327860 CAA327860 CJW327860 CTS327860 DDO327860 DNK327860 DXG327860 EHC327860 EQY327860 FAU327860 FKQ327860 FUM327860 GEI327860 GOE327860 GYA327860 HHW327860 HRS327860 IBO327860 ILK327860 IVG327860 JFC327860 JOY327860 JYU327860 KIQ327860 KSM327860 LCI327860 LME327860 LWA327860 MFW327860 MPS327860 MZO327860 NJK327860 NTG327860 ODC327860 OMY327860 OWU327860 PGQ327860 PQM327860 QAI327860 QKE327860 QUA327860 RDW327860 RNS327860 RXO327860 SHK327860 SRG327860 TBC327860 TKY327860 TUU327860 UEQ327860 UOM327860 UYI327860 VIE327860 VSA327860 WBW327860 WLS327860 WVO327860 D393396 JC393396 SY393396 ACU393396 AMQ393396 AWM393396 BGI393396 BQE393396 CAA393396 CJW393396 CTS393396 DDO393396 DNK393396 DXG393396 EHC393396 EQY393396 FAU393396 FKQ393396 FUM393396 GEI393396 GOE393396 GYA393396 HHW393396 HRS393396 IBO393396 ILK393396 IVG393396 JFC393396 JOY393396 JYU393396 KIQ393396 KSM393396 LCI393396 LME393396 LWA393396 MFW393396 MPS393396 MZO393396 NJK393396 NTG393396 ODC393396 OMY393396 OWU393396 PGQ393396 PQM393396 QAI393396 QKE393396 QUA393396 RDW393396 RNS393396 RXO393396 SHK393396 SRG393396 TBC393396 TKY393396 TUU393396 UEQ393396 UOM393396 UYI393396 VIE393396 VSA393396 WBW393396 WLS393396 WVO393396 D458932 JC458932 SY458932 ACU458932 AMQ458932 AWM458932 BGI458932 BQE458932 CAA458932 CJW458932 CTS458932 DDO458932 DNK458932 DXG458932 EHC458932 EQY458932 FAU458932 FKQ458932 FUM458932 GEI458932 GOE458932 GYA458932 HHW458932 HRS458932 IBO458932 ILK458932 IVG458932 JFC458932 JOY458932 JYU458932 KIQ458932 KSM458932 LCI458932 LME458932 LWA458932 MFW458932 MPS458932 MZO458932 NJK458932 NTG458932 ODC458932 OMY458932 OWU458932 PGQ458932 PQM458932 QAI458932 QKE458932 QUA458932 RDW458932 RNS458932 RXO458932 SHK458932 SRG458932 TBC458932 TKY458932 TUU458932 UEQ458932 UOM458932 UYI458932 VIE458932 VSA458932 WBW458932 WLS458932 WVO458932 D524468 JC524468 SY524468 ACU524468 AMQ524468 AWM524468 BGI524468 BQE524468 CAA524468 CJW524468 CTS524468 DDO524468 DNK524468 DXG524468 EHC524468 EQY524468 FAU524468 FKQ524468 FUM524468 GEI524468 GOE524468 GYA524468 HHW524468 HRS524468 IBO524468 ILK524468 IVG524468 JFC524468 JOY524468 JYU524468 KIQ524468 KSM524468 LCI524468 LME524468 LWA524468 MFW524468 MPS524468 MZO524468 NJK524468 NTG524468 ODC524468 OMY524468 OWU524468 PGQ524468 PQM524468 QAI524468 QKE524468 QUA524468 RDW524468 RNS524468 RXO524468 SHK524468 SRG524468 TBC524468 TKY524468 TUU524468 UEQ524468 UOM524468 UYI524468 VIE524468 VSA524468 WBW524468 WLS524468 WVO524468 D590004 JC590004 SY590004 ACU590004 AMQ590004 AWM590004 BGI590004 BQE590004 CAA590004 CJW590004 CTS590004 DDO590004 DNK590004 DXG590004 EHC590004 EQY590004 FAU590004 FKQ590004 FUM590004 GEI590004 GOE590004 GYA590004 HHW590004 HRS590004 IBO590004 ILK590004 IVG590004 JFC590004 JOY590004 JYU590004 KIQ590004 KSM590004 LCI590004 LME590004 LWA590004 MFW590004 MPS590004 MZO590004 NJK590004 NTG590004 ODC590004 OMY590004 OWU590004 PGQ590004 PQM590004 QAI590004 QKE590004 QUA590004 RDW590004 RNS590004 RXO590004 SHK590004 SRG590004 TBC590004 TKY590004 TUU590004 UEQ590004 UOM590004 UYI590004 VIE590004 VSA590004 WBW590004 WLS590004 WVO590004 D655540 JC655540 SY655540 ACU655540 AMQ655540 AWM655540 BGI655540 BQE655540 CAA655540 CJW655540 CTS655540 DDO655540 DNK655540 DXG655540 EHC655540 EQY655540 FAU655540 FKQ655540 FUM655540 GEI655540 GOE655540 GYA655540 HHW655540 HRS655540 IBO655540 ILK655540 IVG655540 JFC655540 JOY655540 JYU655540 KIQ655540 KSM655540 LCI655540 LME655540 LWA655540 MFW655540 MPS655540 MZO655540 NJK655540 NTG655540 ODC655540 OMY655540 OWU655540 PGQ655540 PQM655540 QAI655540 QKE655540 QUA655540 RDW655540 RNS655540 RXO655540 SHK655540 SRG655540 TBC655540 TKY655540 TUU655540 UEQ655540 UOM655540 UYI655540 VIE655540 VSA655540 WBW655540 WLS655540 WVO655540 D721076 JC721076 SY721076 ACU721076 AMQ721076 AWM721076 BGI721076 BQE721076 CAA721076 CJW721076 CTS721076 DDO721076 DNK721076 DXG721076 EHC721076 EQY721076 FAU721076 FKQ721076 FUM721076 GEI721076 GOE721076 GYA721076 HHW721076 HRS721076 IBO721076 ILK721076 IVG721076 JFC721076 JOY721076 JYU721076 KIQ721076 KSM721076 LCI721076 LME721076 LWA721076 MFW721076 MPS721076 MZO721076 NJK721076 NTG721076 ODC721076 OMY721076 OWU721076 PGQ721076 PQM721076 QAI721076 QKE721076 QUA721076 RDW721076 RNS721076 RXO721076 SHK721076 SRG721076 TBC721076 TKY721076 TUU721076 UEQ721076 UOM721076 UYI721076 VIE721076 VSA721076 WBW721076 WLS721076 WVO721076 D786612 JC786612 SY786612 ACU786612 AMQ786612 AWM786612 BGI786612 BQE786612 CAA786612 CJW786612 CTS786612 DDO786612 DNK786612 DXG786612 EHC786612 EQY786612 FAU786612 FKQ786612 FUM786612 GEI786612 GOE786612 GYA786612 HHW786612 HRS786612 IBO786612 ILK786612 IVG786612 JFC786612 JOY786612 JYU786612 KIQ786612 KSM786612 LCI786612 LME786612 LWA786612 MFW786612 MPS786612 MZO786612 NJK786612 NTG786612 ODC786612 OMY786612 OWU786612 PGQ786612 PQM786612 QAI786612 QKE786612 QUA786612 RDW786612 RNS786612 RXO786612 SHK786612 SRG786612 TBC786612 TKY786612 TUU786612 UEQ786612 UOM786612 UYI786612 VIE786612 VSA786612 WBW786612 WLS786612 WVO786612 D852148 JC852148 SY852148 ACU852148 AMQ852148 AWM852148 BGI852148 BQE852148 CAA852148 CJW852148 CTS852148 DDO852148 DNK852148 DXG852148 EHC852148 EQY852148 FAU852148 FKQ852148 FUM852148 GEI852148 GOE852148 GYA852148 HHW852148 HRS852148 IBO852148 ILK852148 IVG852148 JFC852148 JOY852148 JYU852148 KIQ852148 KSM852148 LCI852148 LME852148 LWA852148 MFW852148 MPS852148 MZO852148 NJK852148 NTG852148 ODC852148 OMY852148 OWU852148 PGQ852148 PQM852148 QAI852148 QKE852148 QUA852148 RDW852148 RNS852148 RXO852148 SHK852148 SRG852148 TBC852148 TKY852148 TUU852148 UEQ852148 UOM852148 UYI852148 VIE852148 VSA852148 WBW852148 WLS852148 WVO852148 D917684 JC917684 SY917684 ACU917684 AMQ917684 AWM917684 BGI917684 BQE917684 CAA917684 CJW917684 CTS917684 DDO917684 DNK917684 DXG917684 EHC917684 EQY917684 FAU917684 FKQ917684 FUM917684 GEI917684 GOE917684 GYA917684 HHW917684 HRS917684 IBO917684 ILK917684 IVG917684 JFC917684 JOY917684 JYU917684 KIQ917684 KSM917684 LCI917684 LME917684 LWA917684 MFW917684 MPS917684 MZO917684 NJK917684 NTG917684 ODC917684 OMY917684 OWU917684 PGQ917684 PQM917684 QAI917684 QKE917684 QUA917684 RDW917684 RNS917684 RXO917684 SHK917684 SRG917684 TBC917684 TKY917684 TUU917684 UEQ917684 UOM917684 UYI917684 VIE917684 VSA917684 WBW917684 WLS917684 WVO917684 D983220 JC983220 SY983220 ACU983220 AMQ983220 AWM983220 BGI983220 BQE983220 CAA983220 CJW983220 CTS983220 DDO983220 DNK983220 DXG983220 EHC983220 EQY983220 FAU983220 FKQ983220 FUM983220 GEI983220 GOE983220 GYA983220 HHW983220 HRS983220 IBO983220 ILK983220 IVG983220 JFC983220 JOY983220 JYU983220 KIQ983220 KSM983220 LCI983220 LME983220 LWA983220 MFW983220 MPS983220 MZO983220 NJK983220 NTG983220 ODC983220 OMY983220 OWU983220 PGQ983220 PQM983220 QAI983220 QKE983220 QUA983220 RDW983220 RNS983220 RXO983220 SHK983220 SRG983220 TBC983220 TKY983220 TUU983220 UEQ983220 UOM983220 UYI983220 VIE983220 VSA983220 WBW983220 WLS983220 WVO983220">
      <formula1>$C$9:$C$20</formula1>
    </dataValidation>
    <dataValidation type="list" allowBlank="1" showInputMessage="1" showErrorMessage="1" error="Kata Mr. Tomo Tidak Benar" prompt="Wajib Pilih _x000a_bulan perolehan_x000a_ lho !" sqref="D29:D32 JC29:JC32 SY29:SY32 ACU29:ACU32 AMQ29:AMQ32 AWM29:AWM32 BGI29:BGI32 BQE29:BQE32 CAA29:CAA32 CJW29:CJW32 CTS29:CTS32 DDO29:DDO32 DNK29:DNK32 DXG29:DXG32 EHC29:EHC32 EQY29:EQY32 FAU29:FAU32 FKQ29:FKQ32 FUM29:FUM32 GEI29:GEI32 GOE29:GOE32 GYA29:GYA32 HHW29:HHW32 HRS29:HRS32 IBO29:IBO32 ILK29:ILK32 IVG29:IVG32 JFC29:JFC32 JOY29:JOY32 JYU29:JYU32 KIQ29:KIQ32 KSM29:KSM32 LCI29:LCI32 LME29:LME32 LWA29:LWA32 MFW29:MFW32 MPS29:MPS32 MZO29:MZO32 NJK29:NJK32 NTG29:NTG32 ODC29:ODC32 OMY29:OMY32 OWU29:OWU32 PGQ29:PGQ32 PQM29:PQM32 QAI29:QAI32 QKE29:QKE32 QUA29:QUA32 RDW29:RDW32 RNS29:RNS32 RXO29:RXO32 SHK29:SHK32 SRG29:SRG32 TBC29:TBC32 TKY29:TKY32 TUU29:TUU32 UEQ29:UEQ32 UOM29:UOM32 UYI29:UYI32 VIE29:VIE32 VSA29:VSA32 WBW29:WBW32 WLS29:WLS32 WVO29:WVO32 D65566:D65569 JC65566:JC65569 SY65566:SY65569 ACU65566:ACU65569 AMQ65566:AMQ65569 AWM65566:AWM65569 BGI65566:BGI65569 BQE65566:BQE65569 CAA65566:CAA65569 CJW65566:CJW65569 CTS65566:CTS65569 DDO65566:DDO65569 DNK65566:DNK65569 DXG65566:DXG65569 EHC65566:EHC65569 EQY65566:EQY65569 FAU65566:FAU65569 FKQ65566:FKQ65569 FUM65566:FUM65569 GEI65566:GEI65569 GOE65566:GOE65569 GYA65566:GYA65569 HHW65566:HHW65569 HRS65566:HRS65569 IBO65566:IBO65569 ILK65566:ILK65569 IVG65566:IVG65569 JFC65566:JFC65569 JOY65566:JOY65569 JYU65566:JYU65569 KIQ65566:KIQ65569 KSM65566:KSM65569 LCI65566:LCI65569 LME65566:LME65569 LWA65566:LWA65569 MFW65566:MFW65569 MPS65566:MPS65569 MZO65566:MZO65569 NJK65566:NJK65569 NTG65566:NTG65569 ODC65566:ODC65569 OMY65566:OMY65569 OWU65566:OWU65569 PGQ65566:PGQ65569 PQM65566:PQM65569 QAI65566:QAI65569 QKE65566:QKE65569 QUA65566:QUA65569 RDW65566:RDW65569 RNS65566:RNS65569 RXO65566:RXO65569 SHK65566:SHK65569 SRG65566:SRG65569 TBC65566:TBC65569 TKY65566:TKY65569 TUU65566:TUU65569 UEQ65566:UEQ65569 UOM65566:UOM65569 UYI65566:UYI65569 VIE65566:VIE65569 VSA65566:VSA65569 WBW65566:WBW65569 WLS65566:WLS65569 WVO65566:WVO65569 D131102:D131105 JC131102:JC131105 SY131102:SY131105 ACU131102:ACU131105 AMQ131102:AMQ131105 AWM131102:AWM131105 BGI131102:BGI131105 BQE131102:BQE131105 CAA131102:CAA131105 CJW131102:CJW131105 CTS131102:CTS131105 DDO131102:DDO131105 DNK131102:DNK131105 DXG131102:DXG131105 EHC131102:EHC131105 EQY131102:EQY131105 FAU131102:FAU131105 FKQ131102:FKQ131105 FUM131102:FUM131105 GEI131102:GEI131105 GOE131102:GOE131105 GYA131102:GYA131105 HHW131102:HHW131105 HRS131102:HRS131105 IBO131102:IBO131105 ILK131102:ILK131105 IVG131102:IVG131105 JFC131102:JFC131105 JOY131102:JOY131105 JYU131102:JYU131105 KIQ131102:KIQ131105 KSM131102:KSM131105 LCI131102:LCI131105 LME131102:LME131105 LWA131102:LWA131105 MFW131102:MFW131105 MPS131102:MPS131105 MZO131102:MZO131105 NJK131102:NJK131105 NTG131102:NTG131105 ODC131102:ODC131105 OMY131102:OMY131105 OWU131102:OWU131105 PGQ131102:PGQ131105 PQM131102:PQM131105 QAI131102:QAI131105 QKE131102:QKE131105 QUA131102:QUA131105 RDW131102:RDW131105 RNS131102:RNS131105 RXO131102:RXO131105 SHK131102:SHK131105 SRG131102:SRG131105 TBC131102:TBC131105 TKY131102:TKY131105 TUU131102:TUU131105 UEQ131102:UEQ131105 UOM131102:UOM131105 UYI131102:UYI131105 VIE131102:VIE131105 VSA131102:VSA131105 WBW131102:WBW131105 WLS131102:WLS131105 WVO131102:WVO131105 D196638:D196641 JC196638:JC196641 SY196638:SY196641 ACU196638:ACU196641 AMQ196638:AMQ196641 AWM196638:AWM196641 BGI196638:BGI196641 BQE196638:BQE196641 CAA196638:CAA196641 CJW196638:CJW196641 CTS196638:CTS196641 DDO196638:DDO196641 DNK196638:DNK196641 DXG196638:DXG196641 EHC196638:EHC196641 EQY196638:EQY196641 FAU196638:FAU196641 FKQ196638:FKQ196641 FUM196638:FUM196641 GEI196638:GEI196641 GOE196638:GOE196641 GYA196638:GYA196641 HHW196638:HHW196641 HRS196638:HRS196641 IBO196638:IBO196641 ILK196638:ILK196641 IVG196638:IVG196641 JFC196638:JFC196641 JOY196638:JOY196641 JYU196638:JYU196641 KIQ196638:KIQ196641 KSM196638:KSM196641 LCI196638:LCI196641 LME196638:LME196641 LWA196638:LWA196641 MFW196638:MFW196641 MPS196638:MPS196641 MZO196638:MZO196641 NJK196638:NJK196641 NTG196638:NTG196641 ODC196638:ODC196641 OMY196638:OMY196641 OWU196638:OWU196641 PGQ196638:PGQ196641 PQM196638:PQM196641 QAI196638:QAI196641 QKE196638:QKE196641 QUA196638:QUA196641 RDW196638:RDW196641 RNS196638:RNS196641 RXO196638:RXO196641 SHK196638:SHK196641 SRG196638:SRG196641 TBC196638:TBC196641 TKY196638:TKY196641 TUU196638:TUU196641 UEQ196638:UEQ196641 UOM196638:UOM196641 UYI196638:UYI196641 VIE196638:VIE196641 VSA196638:VSA196641 WBW196638:WBW196641 WLS196638:WLS196641 WVO196638:WVO196641 D262174:D262177 JC262174:JC262177 SY262174:SY262177 ACU262174:ACU262177 AMQ262174:AMQ262177 AWM262174:AWM262177 BGI262174:BGI262177 BQE262174:BQE262177 CAA262174:CAA262177 CJW262174:CJW262177 CTS262174:CTS262177 DDO262174:DDO262177 DNK262174:DNK262177 DXG262174:DXG262177 EHC262174:EHC262177 EQY262174:EQY262177 FAU262174:FAU262177 FKQ262174:FKQ262177 FUM262174:FUM262177 GEI262174:GEI262177 GOE262174:GOE262177 GYA262174:GYA262177 HHW262174:HHW262177 HRS262174:HRS262177 IBO262174:IBO262177 ILK262174:ILK262177 IVG262174:IVG262177 JFC262174:JFC262177 JOY262174:JOY262177 JYU262174:JYU262177 KIQ262174:KIQ262177 KSM262174:KSM262177 LCI262174:LCI262177 LME262174:LME262177 LWA262174:LWA262177 MFW262174:MFW262177 MPS262174:MPS262177 MZO262174:MZO262177 NJK262174:NJK262177 NTG262174:NTG262177 ODC262174:ODC262177 OMY262174:OMY262177 OWU262174:OWU262177 PGQ262174:PGQ262177 PQM262174:PQM262177 QAI262174:QAI262177 QKE262174:QKE262177 QUA262174:QUA262177 RDW262174:RDW262177 RNS262174:RNS262177 RXO262174:RXO262177 SHK262174:SHK262177 SRG262174:SRG262177 TBC262174:TBC262177 TKY262174:TKY262177 TUU262174:TUU262177 UEQ262174:UEQ262177 UOM262174:UOM262177 UYI262174:UYI262177 VIE262174:VIE262177 VSA262174:VSA262177 WBW262174:WBW262177 WLS262174:WLS262177 WVO262174:WVO262177 D327710:D327713 JC327710:JC327713 SY327710:SY327713 ACU327710:ACU327713 AMQ327710:AMQ327713 AWM327710:AWM327713 BGI327710:BGI327713 BQE327710:BQE327713 CAA327710:CAA327713 CJW327710:CJW327713 CTS327710:CTS327713 DDO327710:DDO327713 DNK327710:DNK327713 DXG327710:DXG327713 EHC327710:EHC327713 EQY327710:EQY327713 FAU327710:FAU327713 FKQ327710:FKQ327713 FUM327710:FUM327713 GEI327710:GEI327713 GOE327710:GOE327713 GYA327710:GYA327713 HHW327710:HHW327713 HRS327710:HRS327713 IBO327710:IBO327713 ILK327710:ILK327713 IVG327710:IVG327713 JFC327710:JFC327713 JOY327710:JOY327713 JYU327710:JYU327713 KIQ327710:KIQ327713 KSM327710:KSM327713 LCI327710:LCI327713 LME327710:LME327713 LWA327710:LWA327713 MFW327710:MFW327713 MPS327710:MPS327713 MZO327710:MZO327713 NJK327710:NJK327713 NTG327710:NTG327713 ODC327710:ODC327713 OMY327710:OMY327713 OWU327710:OWU327713 PGQ327710:PGQ327713 PQM327710:PQM327713 QAI327710:QAI327713 QKE327710:QKE327713 QUA327710:QUA327713 RDW327710:RDW327713 RNS327710:RNS327713 RXO327710:RXO327713 SHK327710:SHK327713 SRG327710:SRG327713 TBC327710:TBC327713 TKY327710:TKY327713 TUU327710:TUU327713 UEQ327710:UEQ327713 UOM327710:UOM327713 UYI327710:UYI327713 VIE327710:VIE327713 VSA327710:VSA327713 WBW327710:WBW327713 WLS327710:WLS327713 WVO327710:WVO327713 D393246:D393249 JC393246:JC393249 SY393246:SY393249 ACU393246:ACU393249 AMQ393246:AMQ393249 AWM393246:AWM393249 BGI393246:BGI393249 BQE393246:BQE393249 CAA393246:CAA393249 CJW393246:CJW393249 CTS393246:CTS393249 DDO393246:DDO393249 DNK393246:DNK393249 DXG393246:DXG393249 EHC393246:EHC393249 EQY393246:EQY393249 FAU393246:FAU393249 FKQ393246:FKQ393249 FUM393246:FUM393249 GEI393246:GEI393249 GOE393246:GOE393249 GYA393246:GYA393249 HHW393246:HHW393249 HRS393246:HRS393249 IBO393246:IBO393249 ILK393246:ILK393249 IVG393246:IVG393249 JFC393246:JFC393249 JOY393246:JOY393249 JYU393246:JYU393249 KIQ393246:KIQ393249 KSM393246:KSM393249 LCI393246:LCI393249 LME393246:LME393249 LWA393246:LWA393249 MFW393246:MFW393249 MPS393246:MPS393249 MZO393246:MZO393249 NJK393246:NJK393249 NTG393246:NTG393249 ODC393246:ODC393249 OMY393246:OMY393249 OWU393246:OWU393249 PGQ393246:PGQ393249 PQM393246:PQM393249 QAI393246:QAI393249 QKE393246:QKE393249 QUA393246:QUA393249 RDW393246:RDW393249 RNS393246:RNS393249 RXO393246:RXO393249 SHK393246:SHK393249 SRG393246:SRG393249 TBC393246:TBC393249 TKY393246:TKY393249 TUU393246:TUU393249 UEQ393246:UEQ393249 UOM393246:UOM393249 UYI393246:UYI393249 VIE393246:VIE393249 VSA393246:VSA393249 WBW393246:WBW393249 WLS393246:WLS393249 WVO393246:WVO393249 D458782:D458785 JC458782:JC458785 SY458782:SY458785 ACU458782:ACU458785 AMQ458782:AMQ458785 AWM458782:AWM458785 BGI458782:BGI458785 BQE458782:BQE458785 CAA458782:CAA458785 CJW458782:CJW458785 CTS458782:CTS458785 DDO458782:DDO458785 DNK458782:DNK458785 DXG458782:DXG458785 EHC458782:EHC458785 EQY458782:EQY458785 FAU458782:FAU458785 FKQ458782:FKQ458785 FUM458782:FUM458785 GEI458782:GEI458785 GOE458782:GOE458785 GYA458782:GYA458785 HHW458782:HHW458785 HRS458782:HRS458785 IBO458782:IBO458785 ILK458782:ILK458785 IVG458782:IVG458785 JFC458782:JFC458785 JOY458782:JOY458785 JYU458782:JYU458785 KIQ458782:KIQ458785 KSM458782:KSM458785 LCI458782:LCI458785 LME458782:LME458785 LWA458782:LWA458785 MFW458782:MFW458785 MPS458782:MPS458785 MZO458782:MZO458785 NJK458782:NJK458785 NTG458782:NTG458785 ODC458782:ODC458785 OMY458782:OMY458785 OWU458782:OWU458785 PGQ458782:PGQ458785 PQM458782:PQM458785 QAI458782:QAI458785 QKE458782:QKE458785 QUA458782:QUA458785 RDW458782:RDW458785 RNS458782:RNS458785 RXO458782:RXO458785 SHK458782:SHK458785 SRG458782:SRG458785 TBC458782:TBC458785 TKY458782:TKY458785 TUU458782:TUU458785 UEQ458782:UEQ458785 UOM458782:UOM458785 UYI458782:UYI458785 VIE458782:VIE458785 VSA458782:VSA458785 WBW458782:WBW458785 WLS458782:WLS458785 WVO458782:WVO458785 D524318:D524321 JC524318:JC524321 SY524318:SY524321 ACU524318:ACU524321 AMQ524318:AMQ524321 AWM524318:AWM524321 BGI524318:BGI524321 BQE524318:BQE524321 CAA524318:CAA524321 CJW524318:CJW524321 CTS524318:CTS524321 DDO524318:DDO524321 DNK524318:DNK524321 DXG524318:DXG524321 EHC524318:EHC524321 EQY524318:EQY524321 FAU524318:FAU524321 FKQ524318:FKQ524321 FUM524318:FUM524321 GEI524318:GEI524321 GOE524318:GOE524321 GYA524318:GYA524321 HHW524318:HHW524321 HRS524318:HRS524321 IBO524318:IBO524321 ILK524318:ILK524321 IVG524318:IVG524321 JFC524318:JFC524321 JOY524318:JOY524321 JYU524318:JYU524321 KIQ524318:KIQ524321 KSM524318:KSM524321 LCI524318:LCI524321 LME524318:LME524321 LWA524318:LWA524321 MFW524318:MFW524321 MPS524318:MPS524321 MZO524318:MZO524321 NJK524318:NJK524321 NTG524318:NTG524321 ODC524318:ODC524321 OMY524318:OMY524321 OWU524318:OWU524321 PGQ524318:PGQ524321 PQM524318:PQM524321 QAI524318:QAI524321 QKE524318:QKE524321 QUA524318:QUA524321 RDW524318:RDW524321 RNS524318:RNS524321 RXO524318:RXO524321 SHK524318:SHK524321 SRG524318:SRG524321 TBC524318:TBC524321 TKY524318:TKY524321 TUU524318:TUU524321 UEQ524318:UEQ524321 UOM524318:UOM524321 UYI524318:UYI524321 VIE524318:VIE524321 VSA524318:VSA524321 WBW524318:WBW524321 WLS524318:WLS524321 WVO524318:WVO524321 D589854:D589857 JC589854:JC589857 SY589854:SY589857 ACU589854:ACU589857 AMQ589854:AMQ589857 AWM589854:AWM589857 BGI589854:BGI589857 BQE589854:BQE589857 CAA589854:CAA589857 CJW589854:CJW589857 CTS589854:CTS589857 DDO589854:DDO589857 DNK589854:DNK589857 DXG589854:DXG589857 EHC589854:EHC589857 EQY589854:EQY589857 FAU589854:FAU589857 FKQ589854:FKQ589857 FUM589854:FUM589857 GEI589854:GEI589857 GOE589854:GOE589857 GYA589854:GYA589857 HHW589854:HHW589857 HRS589854:HRS589857 IBO589854:IBO589857 ILK589854:ILK589857 IVG589854:IVG589857 JFC589854:JFC589857 JOY589854:JOY589857 JYU589854:JYU589857 KIQ589854:KIQ589857 KSM589854:KSM589857 LCI589854:LCI589857 LME589854:LME589857 LWA589854:LWA589857 MFW589854:MFW589857 MPS589854:MPS589857 MZO589854:MZO589857 NJK589854:NJK589857 NTG589854:NTG589857 ODC589854:ODC589857 OMY589854:OMY589857 OWU589854:OWU589857 PGQ589854:PGQ589857 PQM589854:PQM589857 QAI589854:QAI589857 QKE589854:QKE589857 QUA589854:QUA589857 RDW589854:RDW589857 RNS589854:RNS589857 RXO589854:RXO589857 SHK589854:SHK589857 SRG589854:SRG589857 TBC589854:TBC589857 TKY589854:TKY589857 TUU589854:TUU589857 UEQ589854:UEQ589857 UOM589854:UOM589857 UYI589854:UYI589857 VIE589854:VIE589857 VSA589854:VSA589857 WBW589854:WBW589857 WLS589854:WLS589857 WVO589854:WVO589857 D655390:D655393 JC655390:JC655393 SY655390:SY655393 ACU655390:ACU655393 AMQ655390:AMQ655393 AWM655390:AWM655393 BGI655390:BGI655393 BQE655390:BQE655393 CAA655390:CAA655393 CJW655390:CJW655393 CTS655390:CTS655393 DDO655390:DDO655393 DNK655390:DNK655393 DXG655390:DXG655393 EHC655390:EHC655393 EQY655390:EQY655393 FAU655390:FAU655393 FKQ655390:FKQ655393 FUM655390:FUM655393 GEI655390:GEI655393 GOE655390:GOE655393 GYA655390:GYA655393 HHW655390:HHW655393 HRS655390:HRS655393 IBO655390:IBO655393 ILK655390:ILK655393 IVG655390:IVG655393 JFC655390:JFC655393 JOY655390:JOY655393 JYU655390:JYU655393 KIQ655390:KIQ655393 KSM655390:KSM655393 LCI655390:LCI655393 LME655390:LME655393 LWA655390:LWA655393 MFW655390:MFW655393 MPS655390:MPS655393 MZO655390:MZO655393 NJK655390:NJK655393 NTG655390:NTG655393 ODC655390:ODC655393 OMY655390:OMY655393 OWU655390:OWU655393 PGQ655390:PGQ655393 PQM655390:PQM655393 QAI655390:QAI655393 QKE655390:QKE655393 QUA655390:QUA655393 RDW655390:RDW655393 RNS655390:RNS655393 RXO655390:RXO655393 SHK655390:SHK655393 SRG655390:SRG655393 TBC655390:TBC655393 TKY655390:TKY655393 TUU655390:TUU655393 UEQ655390:UEQ655393 UOM655390:UOM655393 UYI655390:UYI655393 VIE655390:VIE655393 VSA655390:VSA655393 WBW655390:WBW655393 WLS655390:WLS655393 WVO655390:WVO655393 D720926:D720929 JC720926:JC720929 SY720926:SY720929 ACU720926:ACU720929 AMQ720926:AMQ720929 AWM720926:AWM720929 BGI720926:BGI720929 BQE720926:BQE720929 CAA720926:CAA720929 CJW720926:CJW720929 CTS720926:CTS720929 DDO720926:DDO720929 DNK720926:DNK720929 DXG720926:DXG720929 EHC720926:EHC720929 EQY720926:EQY720929 FAU720926:FAU720929 FKQ720926:FKQ720929 FUM720926:FUM720929 GEI720926:GEI720929 GOE720926:GOE720929 GYA720926:GYA720929 HHW720926:HHW720929 HRS720926:HRS720929 IBO720926:IBO720929 ILK720926:ILK720929 IVG720926:IVG720929 JFC720926:JFC720929 JOY720926:JOY720929 JYU720926:JYU720929 KIQ720926:KIQ720929 KSM720926:KSM720929 LCI720926:LCI720929 LME720926:LME720929 LWA720926:LWA720929 MFW720926:MFW720929 MPS720926:MPS720929 MZO720926:MZO720929 NJK720926:NJK720929 NTG720926:NTG720929 ODC720926:ODC720929 OMY720926:OMY720929 OWU720926:OWU720929 PGQ720926:PGQ720929 PQM720926:PQM720929 QAI720926:QAI720929 QKE720926:QKE720929 QUA720926:QUA720929 RDW720926:RDW720929 RNS720926:RNS720929 RXO720926:RXO720929 SHK720926:SHK720929 SRG720926:SRG720929 TBC720926:TBC720929 TKY720926:TKY720929 TUU720926:TUU720929 UEQ720926:UEQ720929 UOM720926:UOM720929 UYI720926:UYI720929 VIE720926:VIE720929 VSA720926:VSA720929 WBW720926:WBW720929 WLS720926:WLS720929 WVO720926:WVO720929 D786462:D786465 JC786462:JC786465 SY786462:SY786465 ACU786462:ACU786465 AMQ786462:AMQ786465 AWM786462:AWM786465 BGI786462:BGI786465 BQE786462:BQE786465 CAA786462:CAA786465 CJW786462:CJW786465 CTS786462:CTS786465 DDO786462:DDO786465 DNK786462:DNK786465 DXG786462:DXG786465 EHC786462:EHC786465 EQY786462:EQY786465 FAU786462:FAU786465 FKQ786462:FKQ786465 FUM786462:FUM786465 GEI786462:GEI786465 GOE786462:GOE786465 GYA786462:GYA786465 HHW786462:HHW786465 HRS786462:HRS786465 IBO786462:IBO786465 ILK786462:ILK786465 IVG786462:IVG786465 JFC786462:JFC786465 JOY786462:JOY786465 JYU786462:JYU786465 KIQ786462:KIQ786465 KSM786462:KSM786465 LCI786462:LCI786465 LME786462:LME786465 LWA786462:LWA786465 MFW786462:MFW786465 MPS786462:MPS786465 MZO786462:MZO786465 NJK786462:NJK786465 NTG786462:NTG786465 ODC786462:ODC786465 OMY786462:OMY786465 OWU786462:OWU786465 PGQ786462:PGQ786465 PQM786462:PQM786465 QAI786462:QAI786465 QKE786462:QKE786465 QUA786462:QUA786465 RDW786462:RDW786465 RNS786462:RNS786465 RXO786462:RXO786465 SHK786462:SHK786465 SRG786462:SRG786465 TBC786462:TBC786465 TKY786462:TKY786465 TUU786462:TUU786465 UEQ786462:UEQ786465 UOM786462:UOM786465 UYI786462:UYI786465 VIE786462:VIE786465 VSA786462:VSA786465 WBW786462:WBW786465 WLS786462:WLS786465 WVO786462:WVO786465 D851998:D852001 JC851998:JC852001 SY851998:SY852001 ACU851998:ACU852001 AMQ851998:AMQ852001 AWM851998:AWM852001 BGI851998:BGI852001 BQE851998:BQE852001 CAA851998:CAA852001 CJW851998:CJW852001 CTS851998:CTS852001 DDO851998:DDO852001 DNK851998:DNK852001 DXG851998:DXG852001 EHC851998:EHC852001 EQY851998:EQY852001 FAU851998:FAU852001 FKQ851998:FKQ852001 FUM851998:FUM852001 GEI851998:GEI852001 GOE851998:GOE852001 GYA851998:GYA852001 HHW851998:HHW852001 HRS851998:HRS852001 IBO851998:IBO852001 ILK851998:ILK852001 IVG851998:IVG852001 JFC851998:JFC852001 JOY851998:JOY852001 JYU851998:JYU852001 KIQ851998:KIQ852001 KSM851998:KSM852001 LCI851998:LCI852001 LME851998:LME852001 LWA851998:LWA852001 MFW851998:MFW852001 MPS851998:MPS852001 MZO851998:MZO852001 NJK851998:NJK852001 NTG851998:NTG852001 ODC851998:ODC852001 OMY851998:OMY852001 OWU851998:OWU852001 PGQ851998:PGQ852001 PQM851998:PQM852001 QAI851998:QAI852001 QKE851998:QKE852001 QUA851998:QUA852001 RDW851998:RDW852001 RNS851998:RNS852001 RXO851998:RXO852001 SHK851998:SHK852001 SRG851998:SRG852001 TBC851998:TBC852001 TKY851998:TKY852001 TUU851998:TUU852001 UEQ851998:UEQ852001 UOM851998:UOM852001 UYI851998:UYI852001 VIE851998:VIE852001 VSA851998:VSA852001 WBW851998:WBW852001 WLS851998:WLS852001 WVO851998:WVO852001 D917534:D917537 JC917534:JC917537 SY917534:SY917537 ACU917534:ACU917537 AMQ917534:AMQ917537 AWM917534:AWM917537 BGI917534:BGI917537 BQE917534:BQE917537 CAA917534:CAA917537 CJW917534:CJW917537 CTS917534:CTS917537 DDO917534:DDO917537 DNK917534:DNK917537 DXG917534:DXG917537 EHC917534:EHC917537 EQY917534:EQY917537 FAU917534:FAU917537 FKQ917534:FKQ917537 FUM917534:FUM917537 GEI917534:GEI917537 GOE917534:GOE917537 GYA917534:GYA917537 HHW917534:HHW917537 HRS917534:HRS917537 IBO917534:IBO917537 ILK917534:ILK917537 IVG917534:IVG917537 JFC917534:JFC917537 JOY917534:JOY917537 JYU917534:JYU917537 KIQ917534:KIQ917537 KSM917534:KSM917537 LCI917534:LCI917537 LME917534:LME917537 LWA917534:LWA917537 MFW917534:MFW917537 MPS917534:MPS917537 MZO917534:MZO917537 NJK917534:NJK917537 NTG917534:NTG917537 ODC917534:ODC917537 OMY917534:OMY917537 OWU917534:OWU917537 PGQ917534:PGQ917537 PQM917534:PQM917537 QAI917534:QAI917537 QKE917534:QKE917537 QUA917534:QUA917537 RDW917534:RDW917537 RNS917534:RNS917537 RXO917534:RXO917537 SHK917534:SHK917537 SRG917534:SRG917537 TBC917534:TBC917537 TKY917534:TKY917537 TUU917534:TUU917537 UEQ917534:UEQ917537 UOM917534:UOM917537 UYI917534:UYI917537 VIE917534:VIE917537 VSA917534:VSA917537 WBW917534:WBW917537 WLS917534:WLS917537 WVO917534:WVO917537 D983070:D983073 JC983070:JC983073 SY983070:SY983073 ACU983070:ACU983073 AMQ983070:AMQ983073 AWM983070:AWM983073 BGI983070:BGI983073 BQE983070:BQE983073 CAA983070:CAA983073 CJW983070:CJW983073 CTS983070:CTS983073 DDO983070:DDO983073 DNK983070:DNK983073 DXG983070:DXG983073 EHC983070:EHC983073 EQY983070:EQY983073 FAU983070:FAU983073 FKQ983070:FKQ983073 FUM983070:FUM983073 GEI983070:GEI983073 GOE983070:GOE983073 GYA983070:GYA983073 HHW983070:HHW983073 HRS983070:HRS983073 IBO983070:IBO983073 ILK983070:ILK983073 IVG983070:IVG983073 JFC983070:JFC983073 JOY983070:JOY983073 JYU983070:JYU983073 KIQ983070:KIQ983073 KSM983070:KSM983073 LCI983070:LCI983073 LME983070:LME983073 LWA983070:LWA983073 MFW983070:MFW983073 MPS983070:MPS983073 MZO983070:MZO983073 NJK983070:NJK983073 NTG983070:NTG983073 ODC983070:ODC983073 OMY983070:OMY983073 OWU983070:OWU983073 PGQ983070:PGQ983073 PQM983070:PQM983073 QAI983070:QAI983073 QKE983070:QKE983073 QUA983070:QUA983073 RDW983070:RDW983073 RNS983070:RNS983073 RXO983070:RXO983073 SHK983070:SHK983073 SRG983070:SRG983073 TBC983070:TBC983073 TKY983070:TKY983073 TUU983070:TUU983073 UEQ983070:UEQ983073 UOM983070:UOM983073 UYI983070:UYI983073 VIE983070:VIE983073 VSA983070:VSA983073 WBW983070:WBW983073 WLS983070:WLS983073 WVO983070:WVO983073 D180:D291 JC180:JC291 SY180:SY291 ACU180:ACU291 AMQ180:AMQ291 AWM180:AWM291 BGI180:BGI291 BQE180:BQE291 CAA180:CAA291 CJW180:CJW291 CTS180:CTS291 DDO180:DDO291 DNK180:DNK291 DXG180:DXG291 EHC180:EHC291 EQY180:EQY291 FAU180:FAU291 FKQ180:FKQ291 FUM180:FUM291 GEI180:GEI291 GOE180:GOE291 GYA180:GYA291 HHW180:HHW291 HRS180:HRS291 IBO180:IBO291 ILK180:ILK291 IVG180:IVG291 JFC180:JFC291 JOY180:JOY291 JYU180:JYU291 KIQ180:KIQ291 KSM180:KSM291 LCI180:LCI291 LME180:LME291 LWA180:LWA291 MFW180:MFW291 MPS180:MPS291 MZO180:MZO291 NJK180:NJK291 NTG180:NTG291 ODC180:ODC291 OMY180:OMY291 OWU180:OWU291 PGQ180:PGQ291 PQM180:PQM291 QAI180:QAI291 QKE180:QKE291 QUA180:QUA291 RDW180:RDW291 RNS180:RNS291 RXO180:RXO291 SHK180:SHK291 SRG180:SRG291 TBC180:TBC291 TKY180:TKY291 TUU180:TUU291 UEQ180:UEQ291 UOM180:UOM291 UYI180:UYI291 VIE180:VIE291 VSA180:VSA291 WBW180:WBW291 WLS180:WLS291 WVO180:WVO291 D65717:D65828 JC65717:JC65828 SY65717:SY65828 ACU65717:ACU65828 AMQ65717:AMQ65828 AWM65717:AWM65828 BGI65717:BGI65828 BQE65717:BQE65828 CAA65717:CAA65828 CJW65717:CJW65828 CTS65717:CTS65828 DDO65717:DDO65828 DNK65717:DNK65828 DXG65717:DXG65828 EHC65717:EHC65828 EQY65717:EQY65828 FAU65717:FAU65828 FKQ65717:FKQ65828 FUM65717:FUM65828 GEI65717:GEI65828 GOE65717:GOE65828 GYA65717:GYA65828 HHW65717:HHW65828 HRS65717:HRS65828 IBO65717:IBO65828 ILK65717:ILK65828 IVG65717:IVG65828 JFC65717:JFC65828 JOY65717:JOY65828 JYU65717:JYU65828 KIQ65717:KIQ65828 KSM65717:KSM65828 LCI65717:LCI65828 LME65717:LME65828 LWA65717:LWA65828 MFW65717:MFW65828 MPS65717:MPS65828 MZO65717:MZO65828 NJK65717:NJK65828 NTG65717:NTG65828 ODC65717:ODC65828 OMY65717:OMY65828 OWU65717:OWU65828 PGQ65717:PGQ65828 PQM65717:PQM65828 QAI65717:QAI65828 QKE65717:QKE65828 QUA65717:QUA65828 RDW65717:RDW65828 RNS65717:RNS65828 RXO65717:RXO65828 SHK65717:SHK65828 SRG65717:SRG65828 TBC65717:TBC65828 TKY65717:TKY65828 TUU65717:TUU65828 UEQ65717:UEQ65828 UOM65717:UOM65828 UYI65717:UYI65828 VIE65717:VIE65828 VSA65717:VSA65828 WBW65717:WBW65828 WLS65717:WLS65828 WVO65717:WVO65828 D131253:D131364 JC131253:JC131364 SY131253:SY131364 ACU131253:ACU131364 AMQ131253:AMQ131364 AWM131253:AWM131364 BGI131253:BGI131364 BQE131253:BQE131364 CAA131253:CAA131364 CJW131253:CJW131364 CTS131253:CTS131364 DDO131253:DDO131364 DNK131253:DNK131364 DXG131253:DXG131364 EHC131253:EHC131364 EQY131253:EQY131364 FAU131253:FAU131364 FKQ131253:FKQ131364 FUM131253:FUM131364 GEI131253:GEI131364 GOE131253:GOE131364 GYA131253:GYA131364 HHW131253:HHW131364 HRS131253:HRS131364 IBO131253:IBO131364 ILK131253:ILK131364 IVG131253:IVG131364 JFC131253:JFC131364 JOY131253:JOY131364 JYU131253:JYU131364 KIQ131253:KIQ131364 KSM131253:KSM131364 LCI131253:LCI131364 LME131253:LME131364 LWA131253:LWA131364 MFW131253:MFW131364 MPS131253:MPS131364 MZO131253:MZO131364 NJK131253:NJK131364 NTG131253:NTG131364 ODC131253:ODC131364 OMY131253:OMY131364 OWU131253:OWU131364 PGQ131253:PGQ131364 PQM131253:PQM131364 QAI131253:QAI131364 QKE131253:QKE131364 QUA131253:QUA131364 RDW131253:RDW131364 RNS131253:RNS131364 RXO131253:RXO131364 SHK131253:SHK131364 SRG131253:SRG131364 TBC131253:TBC131364 TKY131253:TKY131364 TUU131253:TUU131364 UEQ131253:UEQ131364 UOM131253:UOM131364 UYI131253:UYI131364 VIE131253:VIE131364 VSA131253:VSA131364 WBW131253:WBW131364 WLS131253:WLS131364 WVO131253:WVO131364 D196789:D196900 JC196789:JC196900 SY196789:SY196900 ACU196789:ACU196900 AMQ196789:AMQ196900 AWM196789:AWM196900 BGI196789:BGI196900 BQE196789:BQE196900 CAA196789:CAA196900 CJW196789:CJW196900 CTS196789:CTS196900 DDO196789:DDO196900 DNK196789:DNK196900 DXG196789:DXG196900 EHC196789:EHC196900 EQY196789:EQY196900 FAU196789:FAU196900 FKQ196789:FKQ196900 FUM196789:FUM196900 GEI196789:GEI196900 GOE196789:GOE196900 GYA196789:GYA196900 HHW196789:HHW196900 HRS196789:HRS196900 IBO196789:IBO196900 ILK196789:ILK196900 IVG196789:IVG196900 JFC196789:JFC196900 JOY196789:JOY196900 JYU196789:JYU196900 KIQ196789:KIQ196900 KSM196789:KSM196900 LCI196789:LCI196900 LME196789:LME196900 LWA196789:LWA196900 MFW196789:MFW196900 MPS196789:MPS196900 MZO196789:MZO196900 NJK196789:NJK196900 NTG196789:NTG196900 ODC196789:ODC196900 OMY196789:OMY196900 OWU196789:OWU196900 PGQ196789:PGQ196900 PQM196789:PQM196900 QAI196789:QAI196900 QKE196789:QKE196900 QUA196789:QUA196900 RDW196789:RDW196900 RNS196789:RNS196900 RXO196789:RXO196900 SHK196789:SHK196900 SRG196789:SRG196900 TBC196789:TBC196900 TKY196789:TKY196900 TUU196789:TUU196900 UEQ196789:UEQ196900 UOM196789:UOM196900 UYI196789:UYI196900 VIE196789:VIE196900 VSA196789:VSA196900 WBW196789:WBW196900 WLS196789:WLS196900 WVO196789:WVO196900 D262325:D262436 JC262325:JC262436 SY262325:SY262436 ACU262325:ACU262436 AMQ262325:AMQ262436 AWM262325:AWM262436 BGI262325:BGI262436 BQE262325:BQE262436 CAA262325:CAA262436 CJW262325:CJW262436 CTS262325:CTS262436 DDO262325:DDO262436 DNK262325:DNK262436 DXG262325:DXG262436 EHC262325:EHC262436 EQY262325:EQY262436 FAU262325:FAU262436 FKQ262325:FKQ262436 FUM262325:FUM262436 GEI262325:GEI262436 GOE262325:GOE262436 GYA262325:GYA262436 HHW262325:HHW262436 HRS262325:HRS262436 IBO262325:IBO262436 ILK262325:ILK262436 IVG262325:IVG262436 JFC262325:JFC262436 JOY262325:JOY262436 JYU262325:JYU262436 KIQ262325:KIQ262436 KSM262325:KSM262436 LCI262325:LCI262436 LME262325:LME262436 LWA262325:LWA262436 MFW262325:MFW262436 MPS262325:MPS262436 MZO262325:MZO262436 NJK262325:NJK262436 NTG262325:NTG262436 ODC262325:ODC262436 OMY262325:OMY262436 OWU262325:OWU262436 PGQ262325:PGQ262436 PQM262325:PQM262436 QAI262325:QAI262436 QKE262325:QKE262436 QUA262325:QUA262436 RDW262325:RDW262436 RNS262325:RNS262436 RXO262325:RXO262436 SHK262325:SHK262436 SRG262325:SRG262436 TBC262325:TBC262436 TKY262325:TKY262436 TUU262325:TUU262436 UEQ262325:UEQ262436 UOM262325:UOM262436 UYI262325:UYI262436 VIE262325:VIE262436 VSA262325:VSA262436 WBW262325:WBW262436 WLS262325:WLS262436 WVO262325:WVO262436 D327861:D327972 JC327861:JC327972 SY327861:SY327972 ACU327861:ACU327972 AMQ327861:AMQ327972 AWM327861:AWM327972 BGI327861:BGI327972 BQE327861:BQE327972 CAA327861:CAA327972 CJW327861:CJW327972 CTS327861:CTS327972 DDO327861:DDO327972 DNK327861:DNK327972 DXG327861:DXG327972 EHC327861:EHC327972 EQY327861:EQY327972 FAU327861:FAU327972 FKQ327861:FKQ327972 FUM327861:FUM327972 GEI327861:GEI327972 GOE327861:GOE327972 GYA327861:GYA327972 HHW327861:HHW327972 HRS327861:HRS327972 IBO327861:IBO327972 ILK327861:ILK327972 IVG327861:IVG327972 JFC327861:JFC327972 JOY327861:JOY327972 JYU327861:JYU327972 KIQ327861:KIQ327972 KSM327861:KSM327972 LCI327861:LCI327972 LME327861:LME327972 LWA327861:LWA327972 MFW327861:MFW327972 MPS327861:MPS327972 MZO327861:MZO327972 NJK327861:NJK327972 NTG327861:NTG327972 ODC327861:ODC327972 OMY327861:OMY327972 OWU327861:OWU327972 PGQ327861:PGQ327972 PQM327861:PQM327972 QAI327861:QAI327972 QKE327861:QKE327972 QUA327861:QUA327972 RDW327861:RDW327972 RNS327861:RNS327972 RXO327861:RXO327972 SHK327861:SHK327972 SRG327861:SRG327972 TBC327861:TBC327972 TKY327861:TKY327972 TUU327861:TUU327972 UEQ327861:UEQ327972 UOM327861:UOM327972 UYI327861:UYI327972 VIE327861:VIE327972 VSA327861:VSA327972 WBW327861:WBW327972 WLS327861:WLS327972 WVO327861:WVO327972 D393397:D393508 JC393397:JC393508 SY393397:SY393508 ACU393397:ACU393508 AMQ393397:AMQ393508 AWM393397:AWM393508 BGI393397:BGI393508 BQE393397:BQE393508 CAA393397:CAA393508 CJW393397:CJW393508 CTS393397:CTS393508 DDO393397:DDO393508 DNK393397:DNK393508 DXG393397:DXG393508 EHC393397:EHC393508 EQY393397:EQY393508 FAU393397:FAU393508 FKQ393397:FKQ393508 FUM393397:FUM393508 GEI393397:GEI393508 GOE393397:GOE393508 GYA393397:GYA393508 HHW393397:HHW393508 HRS393397:HRS393508 IBO393397:IBO393508 ILK393397:ILK393508 IVG393397:IVG393508 JFC393397:JFC393508 JOY393397:JOY393508 JYU393397:JYU393508 KIQ393397:KIQ393508 KSM393397:KSM393508 LCI393397:LCI393508 LME393397:LME393508 LWA393397:LWA393508 MFW393397:MFW393508 MPS393397:MPS393508 MZO393397:MZO393508 NJK393397:NJK393508 NTG393397:NTG393508 ODC393397:ODC393508 OMY393397:OMY393508 OWU393397:OWU393508 PGQ393397:PGQ393508 PQM393397:PQM393508 QAI393397:QAI393508 QKE393397:QKE393508 QUA393397:QUA393508 RDW393397:RDW393508 RNS393397:RNS393508 RXO393397:RXO393508 SHK393397:SHK393508 SRG393397:SRG393508 TBC393397:TBC393508 TKY393397:TKY393508 TUU393397:TUU393508 UEQ393397:UEQ393508 UOM393397:UOM393508 UYI393397:UYI393508 VIE393397:VIE393508 VSA393397:VSA393508 WBW393397:WBW393508 WLS393397:WLS393508 WVO393397:WVO393508 D458933:D459044 JC458933:JC459044 SY458933:SY459044 ACU458933:ACU459044 AMQ458933:AMQ459044 AWM458933:AWM459044 BGI458933:BGI459044 BQE458933:BQE459044 CAA458933:CAA459044 CJW458933:CJW459044 CTS458933:CTS459044 DDO458933:DDO459044 DNK458933:DNK459044 DXG458933:DXG459044 EHC458933:EHC459044 EQY458933:EQY459044 FAU458933:FAU459044 FKQ458933:FKQ459044 FUM458933:FUM459044 GEI458933:GEI459044 GOE458933:GOE459044 GYA458933:GYA459044 HHW458933:HHW459044 HRS458933:HRS459044 IBO458933:IBO459044 ILK458933:ILK459044 IVG458933:IVG459044 JFC458933:JFC459044 JOY458933:JOY459044 JYU458933:JYU459044 KIQ458933:KIQ459044 KSM458933:KSM459044 LCI458933:LCI459044 LME458933:LME459044 LWA458933:LWA459044 MFW458933:MFW459044 MPS458933:MPS459044 MZO458933:MZO459044 NJK458933:NJK459044 NTG458933:NTG459044 ODC458933:ODC459044 OMY458933:OMY459044 OWU458933:OWU459044 PGQ458933:PGQ459044 PQM458933:PQM459044 QAI458933:QAI459044 QKE458933:QKE459044 QUA458933:QUA459044 RDW458933:RDW459044 RNS458933:RNS459044 RXO458933:RXO459044 SHK458933:SHK459044 SRG458933:SRG459044 TBC458933:TBC459044 TKY458933:TKY459044 TUU458933:TUU459044 UEQ458933:UEQ459044 UOM458933:UOM459044 UYI458933:UYI459044 VIE458933:VIE459044 VSA458933:VSA459044 WBW458933:WBW459044 WLS458933:WLS459044 WVO458933:WVO459044 D524469:D524580 JC524469:JC524580 SY524469:SY524580 ACU524469:ACU524580 AMQ524469:AMQ524580 AWM524469:AWM524580 BGI524469:BGI524580 BQE524469:BQE524580 CAA524469:CAA524580 CJW524469:CJW524580 CTS524469:CTS524580 DDO524469:DDO524580 DNK524469:DNK524580 DXG524469:DXG524580 EHC524469:EHC524580 EQY524469:EQY524580 FAU524469:FAU524580 FKQ524469:FKQ524580 FUM524469:FUM524580 GEI524469:GEI524580 GOE524469:GOE524580 GYA524469:GYA524580 HHW524469:HHW524580 HRS524469:HRS524580 IBO524469:IBO524580 ILK524469:ILK524580 IVG524469:IVG524580 JFC524469:JFC524580 JOY524469:JOY524580 JYU524469:JYU524580 KIQ524469:KIQ524580 KSM524469:KSM524580 LCI524469:LCI524580 LME524469:LME524580 LWA524469:LWA524580 MFW524469:MFW524580 MPS524469:MPS524580 MZO524469:MZO524580 NJK524469:NJK524580 NTG524469:NTG524580 ODC524469:ODC524580 OMY524469:OMY524580 OWU524469:OWU524580 PGQ524469:PGQ524580 PQM524469:PQM524580 QAI524469:QAI524580 QKE524469:QKE524580 QUA524469:QUA524580 RDW524469:RDW524580 RNS524469:RNS524580 RXO524469:RXO524580 SHK524469:SHK524580 SRG524469:SRG524580 TBC524469:TBC524580 TKY524469:TKY524580 TUU524469:TUU524580 UEQ524469:UEQ524580 UOM524469:UOM524580 UYI524469:UYI524580 VIE524469:VIE524580 VSA524469:VSA524580 WBW524469:WBW524580 WLS524469:WLS524580 WVO524469:WVO524580 D590005:D590116 JC590005:JC590116 SY590005:SY590116 ACU590005:ACU590116 AMQ590005:AMQ590116 AWM590005:AWM590116 BGI590005:BGI590116 BQE590005:BQE590116 CAA590005:CAA590116 CJW590005:CJW590116 CTS590005:CTS590116 DDO590005:DDO590116 DNK590005:DNK590116 DXG590005:DXG590116 EHC590005:EHC590116 EQY590005:EQY590116 FAU590005:FAU590116 FKQ590005:FKQ590116 FUM590005:FUM590116 GEI590005:GEI590116 GOE590005:GOE590116 GYA590005:GYA590116 HHW590005:HHW590116 HRS590005:HRS590116 IBO590005:IBO590116 ILK590005:ILK590116 IVG590005:IVG590116 JFC590005:JFC590116 JOY590005:JOY590116 JYU590005:JYU590116 KIQ590005:KIQ590116 KSM590005:KSM590116 LCI590005:LCI590116 LME590005:LME590116 LWA590005:LWA590116 MFW590005:MFW590116 MPS590005:MPS590116 MZO590005:MZO590116 NJK590005:NJK590116 NTG590005:NTG590116 ODC590005:ODC590116 OMY590005:OMY590116 OWU590005:OWU590116 PGQ590005:PGQ590116 PQM590005:PQM590116 QAI590005:QAI590116 QKE590005:QKE590116 QUA590005:QUA590116 RDW590005:RDW590116 RNS590005:RNS590116 RXO590005:RXO590116 SHK590005:SHK590116 SRG590005:SRG590116 TBC590005:TBC590116 TKY590005:TKY590116 TUU590005:TUU590116 UEQ590005:UEQ590116 UOM590005:UOM590116 UYI590005:UYI590116 VIE590005:VIE590116 VSA590005:VSA590116 WBW590005:WBW590116 WLS590005:WLS590116 WVO590005:WVO590116 D655541:D655652 JC655541:JC655652 SY655541:SY655652 ACU655541:ACU655652 AMQ655541:AMQ655652 AWM655541:AWM655652 BGI655541:BGI655652 BQE655541:BQE655652 CAA655541:CAA655652 CJW655541:CJW655652 CTS655541:CTS655652 DDO655541:DDO655652 DNK655541:DNK655652 DXG655541:DXG655652 EHC655541:EHC655652 EQY655541:EQY655652 FAU655541:FAU655652 FKQ655541:FKQ655652 FUM655541:FUM655652 GEI655541:GEI655652 GOE655541:GOE655652 GYA655541:GYA655652 HHW655541:HHW655652 HRS655541:HRS655652 IBO655541:IBO655652 ILK655541:ILK655652 IVG655541:IVG655652 JFC655541:JFC655652 JOY655541:JOY655652 JYU655541:JYU655652 KIQ655541:KIQ655652 KSM655541:KSM655652 LCI655541:LCI655652 LME655541:LME655652 LWA655541:LWA655652 MFW655541:MFW655652 MPS655541:MPS655652 MZO655541:MZO655652 NJK655541:NJK655652 NTG655541:NTG655652 ODC655541:ODC655652 OMY655541:OMY655652 OWU655541:OWU655652 PGQ655541:PGQ655652 PQM655541:PQM655652 QAI655541:QAI655652 QKE655541:QKE655652 QUA655541:QUA655652 RDW655541:RDW655652 RNS655541:RNS655652 RXO655541:RXO655652 SHK655541:SHK655652 SRG655541:SRG655652 TBC655541:TBC655652 TKY655541:TKY655652 TUU655541:TUU655652 UEQ655541:UEQ655652 UOM655541:UOM655652 UYI655541:UYI655652 VIE655541:VIE655652 VSA655541:VSA655652 WBW655541:WBW655652 WLS655541:WLS655652 WVO655541:WVO655652 D721077:D721188 JC721077:JC721188 SY721077:SY721188 ACU721077:ACU721188 AMQ721077:AMQ721188 AWM721077:AWM721188 BGI721077:BGI721188 BQE721077:BQE721188 CAA721077:CAA721188 CJW721077:CJW721188 CTS721077:CTS721188 DDO721077:DDO721188 DNK721077:DNK721188 DXG721077:DXG721188 EHC721077:EHC721188 EQY721077:EQY721188 FAU721077:FAU721188 FKQ721077:FKQ721188 FUM721077:FUM721188 GEI721077:GEI721188 GOE721077:GOE721188 GYA721077:GYA721188 HHW721077:HHW721188 HRS721077:HRS721188 IBO721077:IBO721188 ILK721077:ILK721188 IVG721077:IVG721188 JFC721077:JFC721188 JOY721077:JOY721188 JYU721077:JYU721188 KIQ721077:KIQ721188 KSM721077:KSM721188 LCI721077:LCI721188 LME721077:LME721188 LWA721077:LWA721188 MFW721077:MFW721188 MPS721077:MPS721188 MZO721077:MZO721188 NJK721077:NJK721188 NTG721077:NTG721188 ODC721077:ODC721188 OMY721077:OMY721188 OWU721077:OWU721188 PGQ721077:PGQ721188 PQM721077:PQM721188 QAI721077:QAI721188 QKE721077:QKE721188 QUA721077:QUA721188 RDW721077:RDW721188 RNS721077:RNS721188 RXO721077:RXO721188 SHK721077:SHK721188 SRG721077:SRG721188 TBC721077:TBC721188 TKY721077:TKY721188 TUU721077:TUU721188 UEQ721077:UEQ721188 UOM721077:UOM721188 UYI721077:UYI721188 VIE721077:VIE721188 VSA721077:VSA721188 WBW721077:WBW721188 WLS721077:WLS721188 WVO721077:WVO721188 D786613:D786724 JC786613:JC786724 SY786613:SY786724 ACU786613:ACU786724 AMQ786613:AMQ786724 AWM786613:AWM786724 BGI786613:BGI786724 BQE786613:BQE786724 CAA786613:CAA786724 CJW786613:CJW786724 CTS786613:CTS786724 DDO786613:DDO786724 DNK786613:DNK786724 DXG786613:DXG786724 EHC786613:EHC786724 EQY786613:EQY786724 FAU786613:FAU786724 FKQ786613:FKQ786724 FUM786613:FUM786724 GEI786613:GEI786724 GOE786613:GOE786724 GYA786613:GYA786724 HHW786613:HHW786724 HRS786613:HRS786724 IBO786613:IBO786724 ILK786613:ILK786724 IVG786613:IVG786724 JFC786613:JFC786724 JOY786613:JOY786724 JYU786613:JYU786724 KIQ786613:KIQ786724 KSM786613:KSM786724 LCI786613:LCI786724 LME786613:LME786724 LWA786613:LWA786724 MFW786613:MFW786724 MPS786613:MPS786724 MZO786613:MZO786724 NJK786613:NJK786724 NTG786613:NTG786724 ODC786613:ODC786724 OMY786613:OMY786724 OWU786613:OWU786724 PGQ786613:PGQ786724 PQM786613:PQM786724 QAI786613:QAI786724 QKE786613:QKE786724 QUA786613:QUA786724 RDW786613:RDW786724 RNS786613:RNS786724 RXO786613:RXO786724 SHK786613:SHK786724 SRG786613:SRG786724 TBC786613:TBC786724 TKY786613:TKY786724 TUU786613:TUU786724 UEQ786613:UEQ786724 UOM786613:UOM786724 UYI786613:UYI786724 VIE786613:VIE786724 VSA786613:VSA786724 WBW786613:WBW786724 WLS786613:WLS786724 WVO786613:WVO786724 D852149:D852260 JC852149:JC852260 SY852149:SY852260 ACU852149:ACU852260 AMQ852149:AMQ852260 AWM852149:AWM852260 BGI852149:BGI852260 BQE852149:BQE852260 CAA852149:CAA852260 CJW852149:CJW852260 CTS852149:CTS852260 DDO852149:DDO852260 DNK852149:DNK852260 DXG852149:DXG852260 EHC852149:EHC852260 EQY852149:EQY852260 FAU852149:FAU852260 FKQ852149:FKQ852260 FUM852149:FUM852260 GEI852149:GEI852260 GOE852149:GOE852260 GYA852149:GYA852260 HHW852149:HHW852260 HRS852149:HRS852260 IBO852149:IBO852260 ILK852149:ILK852260 IVG852149:IVG852260 JFC852149:JFC852260 JOY852149:JOY852260 JYU852149:JYU852260 KIQ852149:KIQ852260 KSM852149:KSM852260 LCI852149:LCI852260 LME852149:LME852260 LWA852149:LWA852260 MFW852149:MFW852260 MPS852149:MPS852260 MZO852149:MZO852260 NJK852149:NJK852260 NTG852149:NTG852260 ODC852149:ODC852260 OMY852149:OMY852260 OWU852149:OWU852260 PGQ852149:PGQ852260 PQM852149:PQM852260 QAI852149:QAI852260 QKE852149:QKE852260 QUA852149:QUA852260 RDW852149:RDW852260 RNS852149:RNS852260 RXO852149:RXO852260 SHK852149:SHK852260 SRG852149:SRG852260 TBC852149:TBC852260 TKY852149:TKY852260 TUU852149:TUU852260 UEQ852149:UEQ852260 UOM852149:UOM852260 UYI852149:UYI852260 VIE852149:VIE852260 VSA852149:VSA852260 WBW852149:WBW852260 WLS852149:WLS852260 WVO852149:WVO852260 D917685:D917796 JC917685:JC917796 SY917685:SY917796 ACU917685:ACU917796 AMQ917685:AMQ917796 AWM917685:AWM917796 BGI917685:BGI917796 BQE917685:BQE917796 CAA917685:CAA917796 CJW917685:CJW917796 CTS917685:CTS917796 DDO917685:DDO917796 DNK917685:DNK917796 DXG917685:DXG917796 EHC917685:EHC917796 EQY917685:EQY917796 FAU917685:FAU917796 FKQ917685:FKQ917796 FUM917685:FUM917796 GEI917685:GEI917796 GOE917685:GOE917796 GYA917685:GYA917796 HHW917685:HHW917796 HRS917685:HRS917796 IBO917685:IBO917796 ILK917685:ILK917796 IVG917685:IVG917796 JFC917685:JFC917796 JOY917685:JOY917796 JYU917685:JYU917796 KIQ917685:KIQ917796 KSM917685:KSM917796 LCI917685:LCI917796 LME917685:LME917796 LWA917685:LWA917796 MFW917685:MFW917796 MPS917685:MPS917796 MZO917685:MZO917796 NJK917685:NJK917796 NTG917685:NTG917796 ODC917685:ODC917796 OMY917685:OMY917796 OWU917685:OWU917796 PGQ917685:PGQ917796 PQM917685:PQM917796 QAI917685:QAI917796 QKE917685:QKE917796 QUA917685:QUA917796 RDW917685:RDW917796 RNS917685:RNS917796 RXO917685:RXO917796 SHK917685:SHK917796 SRG917685:SRG917796 TBC917685:TBC917796 TKY917685:TKY917796 TUU917685:TUU917796 UEQ917685:UEQ917796 UOM917685:UOM917796 UYI917685:UYI917796 VIE917685:VIE917796 VSA917685:VSA917796 WBW917685:WBW917796 WLS917685:WLS917796 WVO917685:WVO917796 D983221:D983332 JC983221:JC983332 SY983221:SY983332 ACU983221:ACU983332 AMQ983221:AMQ983332 AWM983221:AWM983332 BGI983221:BGI983332 BQE983221:BQE983332 CAA983221:CAA983332 CJW983221:CJW983332 CTS983221:CTS983332 DDO983221:DDO983332 DNK983221:DNK983332 DXG983221:DXG983332 EHC983221:EHC983332 EQY983221:EQY983332 FAU983221:FAU983332 FKQ983221:FKQ983332 FUM983221:FUM983332 GEI983221:GEI983332 GOE983221:GOE983332 GYA983221:GYA983332 HHW983221:HHW983332 HRS983221:HRS983332 IBO983221:IBO983332 ILK983221:ILK983332 IVG983221:IVG983332 JFC983221:JFC983332 JOY983221:JOY983332 JYU983221:JYU983332 KIQ983221:KIQ983332 KSM983221:KSM983332 LCI983221:LCI983332 LME983221:LME983332 LWA983221:LWA983332 MFW983221:MFW983332 MPS983221:MPS983332 MZO983221:MZO983332 NJK983221:NJK983332 NTG983221:NTG983332 ODC983221:ODC983332 OMY983221:OMY983332 OWU983221:OWU983332 PGQ983221:PGQ983332 PQM983221:PQM983332 QAI983221:QAI983332 QKE983221:QKE983332 QUA983221:QUA983332 RDW983221:RDW983332 RNS983221:RNS983332 RXO983221:RXO983332 SHK983221:SHK983332 SRG983221:SRG983332 TBC983221:TBC983332 TKY983221:TKY983332 TUU983221:TUU983332 UEQ983221:UEQ983332 UOM983221:UOM983332 UYI983221:UYI983332 VIE983221:VIE983332 VSA983221:VSA983332 WBW983221:WBW983332 WLS983221:WLS983332 WVO983221:WVO983332 D37:D178 JC37:JC178 SY37:SY178 ACU37:ACU178 AMQ37:AMQ178 AWM37:AWM178 BGI37:BGI178 BQE37:BQE178 CAA37:CAA178 CJW37:CJW178 CTS37:CTS178 DDO37:DDO178 DNK37:DNK178 DXG37:DXG178 EHC37:EHC178 EQY37:EQY178 FAU37:FAU178 FKQ37:FKQ178 FUM37:FUM178 GEI37:GEI178 GOE37:GOE178 GYA37:GYA178 HHW37:HHW178 HRS37:HRS178 IBO37:IBO178 ILK37:ILK178 IVG37:IVG178 JFC37:JFC178 JOY37:JOY178 JYU37:JYU178 KIQ37:KIQ178 KSM37:KSM178 LCI37:LCI178 LME37:LME178 LWA37:LWA178 MFW37:MFW178 MPS37:MPS178 MZO37:MZO178 NJK37:NJK178 NTG37:NTG178 ODC37:ODC178 OMY37:OMY178 OWU37:OWU178 PGQ37:PGQ178 PQM37:PQM178 QAI37:QAI178 QKE37:QKE178 QUA37:QUA178 RDW37:RDW178 RNS37:RNS178 RXO37:RXO178 SHK37:SHK178 SRG37:SRG178 TBC37:TBC178 TKY37:TKY178 TUU37:TUU178 UEQ37:UEQ178 UOM37:UOM178 UYI37:UYI178 VIE37:VIE178 VSA37:VSA178 WBW37:WBW178 WLS37:WLS178 WVO37:WVO178 D65574:D65715 JC65574:JC65715 SY65574:SY65715 ACU65574:ACU65715 AMQ65574:AMQ65715 AWM65574:AWM65715 BGI65574:BGI65715 BQE65574:BQE65715 CAA65574:CAA65715 CJW65574:CJW65715 CTS65574:CTS65715 DDO65574:DDO65715 DNK65574:DNK65715 DXG65574:DXG65715 EHC65574:EHC65715 EQY65574:EQY65715 FAU65574:FAU65715 FKQ65574:FKQ65715 FUM65574:FUM65715 GEI65574:GEI65715 GOE65574:GOE65715 GYA65574:GYA65715 HHW65574:HHW65715 HRS65574:HRS65715 IBO65574:IBO65715 ILK65574:ILK65715 IVG65574:IVG65715 JFC65574:JFC65715 JOY65574:JOY65715 JYU65574:JYU65715 KIQ65574:KIQ65715 KSM65574:KSM65715 LCI65574:LCI65715 LME65574:LME65715 LWA65574:LWA65715 MFW65574:MFW65715 MPS65574:MPS65715 MZO65574:MZO65715 NJK65574:NJK65715 NTG65574:NTG65715 ODC65574:ODC65715 OMY65574:OMY65715 OWU65574:OWU65715 PGQ65574:PGQ65715 PQM65574:PQM65715 QAI65574:QAI65715 QKE65574:QKE65715 QUA65574:QUA65715 RDW65574:RDW65715 RNS65574:RNS65715 RXO65574:RXO65715 SHK65574:SHK65715 SRG65574:SRG65715 TBC65574:TBC65715 TKY65574:TKY65715 TUU65574:TUU65715 UEQ65574:UEQ65715 UOM65574:UOM65715 UYI65574:UYI65715 VIE65574:VIE65715 VSA65574:VSA65715 WBW65574:WBW65715 WLS65574:WLS65715 WVO65574:WVO65715 D131110:D131251 JC131110:JC131251 SY131110:SY131251 ACU131110:ACU131251 AMQ131110:AMQ131251 AWM131110:AWM131251 BGI131110:BGI131251 BQE131110:BQE131251 CAA131110:CAA131251 CJW131110:CJW131251 CTS131110:CTS131251 DDO131110:DDO131251 DNK131110:DNK131251 DXG131110:DXG131251 EHC131110:EHC131251 EQY131110:EQY131251 FAU131110:FAU131251 FKQ131110:FKQ131251 FUM131110:FUM131251 GEI131110:GEI131251 GOE131110:GOE131251 GYA131110:GYA131251 HHW131110:HHW131251 HRS131110:HRS131251 IBO131110:IBO131251 ILK131110:ILK131251 IVG131110:IVG131251 JFC131110:JFC131251 JOY131110:JOY131251 JYU131110:JYU131251 KIQ131110:KIQ131251 KSM131110:KSM131251 LCI131110:LCI131251 LME131110:LME131251 LWA131110:LWA131251 MFW131110:MFW131251 MPS131110:MPS131251 MZO131110:MZO131251 NJK131110:NJK131251 NTG131110:NTG131251 ODC131110:ODC131251 OMY131110:OMY131251 OWU131110:OWU131251 PGQ131110:PGQ131251 PQM131110:PQM131251 QAI131110:QAI131251 QKE131110:QKE131251 QUA131110:QUA131251 RDW131110:RDW131251 RNS131110:RNS131251 RXO131110:RXO131251 SHK131110:SHK131251 SRG131110:SRG131251 TBC131110:TBC131251 TKY131110:TKY131251 TUU131110:TUU131251 UEQ131110:UEQ131251 UOM131110:UOM131251 UYI131110:UYI131251 VIE131110:VIE131251 VSA131110:VSA131251 WBW131110:WBW131251 WLS131110:WLS131251 WVO131110:WVO131251 D196646:D196787 JC196646:JC196787 SY196646:SY196787 ACU196646:ACU196787 AMQ196646:AMQ196787 AWM196646:AWM196787 BGI196646:BGI196787 BQE196646:BQE196787 CAA196646:CAA196787 CJW196646:CJW196787 CTS196646:CTS196787 DDO196646:DDO196787 DNK196646:DNK196787 DXG196646:DXG196787 EHC196646:EHC196787 EQY196646:EQY196787 FAU196646:FAU196787 FKQ196646:FKQ196787 FUM196646:FUM196787 GEI196646:GEI196787 GOE196646:GOE196787 GYA196646:GYA196787 HHW196646:HHW196787 HRS196646:HRS196787 IBO196646:IBO196787 ILK196646:ILK196787 IVG196646:IVG196787 JFC196646:JFC196787 JOY196646:JOY196787 JYU196646:JYU196787 KIQ196646:KIQ196787 KSM196646:KSM196787 LCI196646:LCI196787 LME196646:LME196787 LWA196646:LWA196787 MFW196646:MFW196787 MPS196646:MPS196787 MZO196646:MZO196787 NJK196646:NJK196787 NTG196646:NTG196787 ODC196646:ODC196787 OMY196646:OMY196787 OWU196646:OWU196787 PGQ196646:PGQ196787 PQM196646:PQM196787 QAI196646:QAI196787 QKE196646:QKE196787 QUA196646:QUA196787 RDW196646:RDW196787 RNS196646:RNS196787 RXO196646:RXO196787 SHK196646:SHK196787 SRG196646:SRG196787 TBC196646:TBC196787 TKY196646:TKY196787 TUU196646:TUU196787 UEQ196646:UEQ196787 UOM196646:UOM196787 UYI196646:UYI196787 VIE196646:VIE196787 VSA196646:VSA196787 WBW196646:WBW196787 WLS196646:WLS196787 WVO196646:WVO196787 D262182:D262323 JC262182:JC262323 SY262182:SY262323 ACU262182:ACU262323 AMQ262182:AMQ262323 AWM262182:AWM262323 BGI262182:BGI262323 BQE262182:BQE262323 CAA262182:CAA262323 CJW262182:CJW262323 CTS262182:CTS262323 DDO262182:DDO262323 DNK262182:DNK262323 DXG262182:DXG262323 EHC262182:EHC262323 EQY262182:EQY262323 FAU262182:FAU262323 FKQ262182:FKQ262323 FUM262182:FUM262323 GEI262182:GEI262323 GOE262182:GOE262323 GYA262182:GYA262323 HHW262182:HHW262323 HRS262182:HRS262323 IBO262182:IBO262323 ILK262182:ILK262323 IVG262182:IVG262323 JFC262182:JFC262323 JOY262182:JOY262323 JYU262182:JYU262323 KIQ262182:KIQ262323 KSM262182:KSM262323 LCI262182:LCI262323 LME262182:LME262323 LWA262182:LWA262323 MFW262182:MFW262323 MPS262182:MPS262323 MZO262182:MZO262323 NJK262182:NJK262323 NTG262182:NTG262323 ODC262182:ODC262323 OMY262182:OMY262323 OWU262182:OWU262323 PGQ262182:PGQ262323 PQM262182:PQM262323 QAI262182:QAI262323 QKE262182:QKE262323 QUA262182:QUA262323 RDW262182:RDW262323 RNS262182:RNS262323 RXO262182:RXO262323 SHK262182:SHK262323 SRG262182:SRG262323 TBC262182:TBC262323 TKY262182:TKY262323 TUU262182:TUU262323 UEQ262182:UEQ262323 UOM262182:UOM262323 UYI262182:UYI262323 VIE262182:VIE262323 VSA262182:VSA262323 WBW262182:WBW262323 WLS262182:WLS262323 WVO262182:WVO262323 D327718:D327859 JC327718:JC327859 SY327718:SY327859 ACU327718:ACU327859 AMQ327718:AMQ327859 AWM327718:AWM327859 BGI327718:BGI327859 BQE327718:BQE327859 CAA327718:CAA327859 CJW327718:CJW327859 CTS327718:CTS327859 DDO327718:DDO327859 DNK327718:DNK327859 DXG327718:DXG327859 EHC327718:EHC327859 EQY327718:EQY327859 FAU327718:FAU327859 FKQ327718:FKQ327859 FUM327718:FUM327859 GEI327718:GEI327859 GOE327718:GOE327859 GYA327718:GYA327859 HHW327718:HHW327859 HRS327718:HRS327859 IBO327718:IBO327859 ILK327718:ILK327859 IVG327718:IVG327859 JFC327718:JFC327859 JOY327718:JOY327859 JYU327718:JYU327859 KIQ327718:KIQ327859 KSM327718:KSM327859 LCI327718:LCI327859 LME327718:LME327859 LWA327718:LWA327859 MFW327718:MFW327859 MPS327718:MPS327859 MZO327718:MZO327859 NJK327718:NJK327859 NTG327718:NTG327859 ODC327718:ODC327859 OMY327718:OMY327859 OWU327718:OWU327859 PGQ327718:PGQ327859 PQM327718:PQM327859 QAI327718:QAI327859 QKE327718:QKE327859 QUA327718:QUA327859 RDW327718:RDW327859 RNS327718:RNS327859 RXO327718:RXO327859 SHK327718:SHK327859 SRG327718:SRG327859 TBC327718:TBC327859 TKY327718:TKY327859 TUU327718:TUU327859 UEQ327718:UEQ327859 UOM327718:UOM327859 UYI327718:UYI327859 VIE327718:VIE327859 VSA327718:VSA327859 WBW327718:WBW327859 WLS327718:WLS327859 WVO327718:WVO327859 D393254:D393395 JC393254:JC393395 SY393254:SY393395 ACU393254:ACU393395 AMQ393254:AMQ393395 AWM393254:AWM393395 BGI393254:BGI393395 BQE393254:BQE393395 CAA393254:CAA393395 CJW393254:CJW393395 CTS393254:CTS393395 DDO393254:DDO393395 DNK393254:DNK393395 DXG393254:DXG393395 EHC393254:EHC393395 EQY393254:EQY393395 FAU393254:FAU393395 FKQ393254:FKQ393395 FUM393254:FUM393395 GEI393254:GEI393395 GOE393254:GOE393395 GYA393254:GYA393395 HHW393254:HHW393395 HRS393254:HRS393395 IBO393254:IBO393395 ILK393254:ILK393395 IVG393254:IVG393395 JFC393254:JFC393395 JOY393254:JOY393395 JYU393254:JYU393395 KIQ393254:KIQ393395 KSM393254:KSM393395 LCI393254:LCI393395 LME393254:LME393395 LWA393254:LWA393395 MFW393254:MFW393395 MPS393254:MPS393395 MZO393254:MZO393395 NJK393254:NJK393395 NTG393254:NTG393395 ODC393254:ODC393395 OMY393254:OMY393395 OWU393254:OWU393395 PGQ393254:PGQ393395 PQM393254:PQM393395 QAI393254:QAI393395 QKE393254:QKE393395 QUA393254:QUA393395 RDW393254:RDW393395 RNS393254:RNS393395 RXO393254:RXO393395 SHK393254:SHK393395 SRG393254:SRG393395 TBC393254:TBC393395 TKY393254:TKY393395 TUU393254:TUU393395 UEQ393254:UEQ393395 UOM393254:UOM393395 UYI393254:UYI393395 VIE393254:VIE393395 VSA393254:VSA393395 WBW393254:WBW393395 WLS393254:WLS393395 WVO393254:WVO393395 D458790:D458931 JC458790:JC458931 SY458790:SY458931 ACU458790:ACU458931 AMQ458790:AMQ458931 AWM458790:AWM458931 BGI458790:BGI458931 BQE458790:BQE458931 CAA458790:CAA458931 CJW458790:CJW458931 CTS458790:CTS458931 DDO458790:DDO458931 DNK458790:DNK458931 DXG458790:DXG458931 EHC458790:EHC458931 EQY458790:EQY458931 FAU458790:FAU458931 FKQ458790:FKQ458931 FUM458790:FUM458931 GEI458790:GEI458931 GOE458790:GOE458931 GYA458790:GYA458931 HHW458790:HHW458931 HRS458790:HRS458931 IBO458790:IBO458931 ILK458790:ILK458931 IVG458790:IVG458931 JFC458790:JFC458931 JOY458790:JOY458931 JYU458790:JYU458931 KIQ458790:KIQ458931 KSM458790:KSM458931 LCI458790:LCI458931 LME458790:LME458931 LWA458790:LWA458931 MFW458790:MFW458931 MPS458790:MPS458931 MZO458790:MZO458931 NJK458790:NJK458931 NTG458790:NTG458931 ODC458790:ODC458931 OMY458790:OMY458931 OWU458790:OWU458931 PGQ458790:PGQ458931 PQM458790:PQM458931 QAI458790:QAI458931 QKE458790:QKE458931 QUA458790:QUA458931 RDW458790:RDW458931 RNS458790:RNS458931 RXO458790:RXO458931 SHK458790:SHK458931 SRG458790:SRG458931 TBC458790:TBC458931 TKY458790:TKY458931 TUU458790:TUU458931 UEQ458790:UEQ458931 UOM458790:UOM458931 UYI458790:UYI458931 VIE458790:VIE458931 VSA458790:VSA458931 WBW458790:WBW458931 WLS458790:WLS458931 WVO458790:WVO458931 D524326:D524467 JC524326:JC524467 SY524326:SY524467 ACU524326:ACU524467 AMQ524326:AMQ524467 AWM524326:AWM524467 BGI524326:BGI524467 BQE524326:BQE524467 CAA524326:CAA524467 CJW524326:CJW524467 CTS524326:CTS524467 DDO524326:DDO524467 DNK524326:DNK524467 DXG524326:DXG524467 EHC524326:EHC524467 EQY524326:EQY524467 FAU524326:FAU524467 FKQ524326:FKQ524467 FUM524326:FUM524467 GEI524326:GEI524467 GOE524326:GOE524467 GYA524326:GYA524467 HHW524326:HHW524467 HRS524326:HRS524467 IBO524326:IBO524467 ILK524326:ILK524467 IVG524326:IVG524467 JFC524326:JFC524467 JOY524326:JOY524467 JYU524326:JYU524467 KIQ524326:KIQ524467 KSM524326:KSM524467 LCI524326:LCI524467 LME524326:LME524467 LWA524326:LWA524467 MFW524326:MFW524467 MPS524326:MPS524467 MZO524326:MZO524467 NJK524326:NJK524467 NTG524326:NTG524467 ODC524326:ODC524467 OMY524326:OMY524467 OWU524326:OWU524467 PGQ524326:PGQ524467 PQM524326:PQM524467 QAI524326:QAI524467 QKE524326:QKE524467 QUA524326:QUA524467 RDW524326:RDW524467 RNS524326:RNS524467 RXO524326:RXO524467 SHK524326:SHK524467 SRG524326:SRG524467 TBC524326:TBC524467 TKY524326:TKY524467 TUU524326:TUU524467 UEQ524326:UEQ524467 UOM524326:UOM524467 UYI524326:UYI524467 VIE524326:VIE524467 VSA524326:VSA524467 WBW524326:WBW524467 WLS524326:WLS524467 WVO524326:WVO524467 D589862:D590003 JC589862:JC590003 SY589862:SY590003 ACU589862:ACU590003 AMQ589862:AMQ590003 AWM589862:AWM590003 BGI589862:BGI590003 BQE589862:BQE590003 CAA589862:CAA590003 CJW589862:CJW590003 CTS589862:CTS590003 DDO589862:DDO590003 DNK589862:DNK590003 DXG589862:DXG590003 EHC589862:EHC590003 EQY589862:EQY590003 FAU589862:FAU590003 FKQ589862:FKQ590003 FUM589862:FUM590003 GEI589862:GEI590003 GOE589862:GOE590003 GYA589862:GYA590003 HHW589862:HHW590003 HRS589862:HRS590003 IBO589862:IBO590003 ILK589862:ILK590003 IVG589862:IVG590003 JFC589862:JFC590003 JOY589862:JOY590003 JYU589862:JYU590003 KIQ589862:KIQ590003 KSM589862:KSM590003 LCI589862:LCI590003 LME589862:LME590003 LWA589862:LWA590003 MFW589862:MFW590003 MPS589862:MPS590003 MZO589862:MZO590003 NJK589862:NJK590003 NTG589862:NTG590003 ODC589862:ODC590003 OMY589862:OMY590003 OWU589862:OWU590003 PGQ589862:PGQ590003 PQM589862:PQM590003 QAI589862:QAI590003 QKE589862:QKE590003 QUA589862:QUA590003 RDW589862:RDW590003 RNS589862:RNS590003 RXO589862:RXO590003 SHK589862:SHK590003 SRG589862:SRG590003 TBC589862:TBC590003 TKY589862:TKY590003 TUU589862:TUU590003 UEQ589862:UEQ590003 UOM589862:UOM590003 UYI589862:UYI590003 VIE589862:VIE590003 VSA589862:VSA590003 WBW589862:WBW590003 WLS589862:WLS590003 WVO589862:WVO590003 D655398:D655539 JC655398:JC655539 SY655398:SY655539 ACU655398:ACU655539 AMQ655398:AMQ655539 AWM655398:AWM655539 BGI655398:BGI655539 BQE655398:BQE655539 CAA655398:CAA655539 CJW655398:CJW655539 CTS655398:CTS655539 DDO655398:DDO655539 DNK655398:DNK655539 DXG655398:DXG655539 EHC655398:EHC655539 EQY655398:EQY655539 FAU655398:FAU655539 FKQ655398:FKQ655539 FUM655398:FUM655539 GEI655398:GEI655539 GOE655398:GOE655539 GYA655398:GYA655539 HHW655398:HHW655539 HRS655398:HRS655539 IBO655398:IBO655539 ILK655398:ILK655539 IVG655398:IVG655539 JFC655398:JFC655539 JOY655398:JOY655539 JYU655398:JYU655539 KIQ655398:KIQ655539 KSM655398:KSM655539 LCI655398:LCI655539 LME655398:LME655539 LWA655398:LWA655539 MFW655398:MFW655539 MPS655398:MPS655539 MZO655398:MZO655539 NJK655398:NJK655539 NTG655398:NTG655539 ODC655398:ODC655539 OMY655398:OMY655539 OWU655398:OWU655539 PGQ655398:PGQ655539 PQM655398:PQM655539 QAI655398:QAI655539 QKE655398:QKE655539 QUA655398:QUA655539 RDW655398:RDW655539 RNS655398:RNS655539 RXO655398:RXO655539 SHK655398:SHK655539 SRG655398:SRG655539 TBC655398:TBC655539 TKY655398:TKY655539 TUU655398:TUU655539 UEQ655398:UEQ655539 UOM655398:UOM655539 UYI655398:UYI655539 VIE655398:VIE655539 VSA655398:VSA655539 WBW655398:WBW655539 WLS655398:WLS655539 WVO655398:WVO655539 D720934:D721075 JC720934:JC721075 SY720934:SY721075 ACU720934:ACU721075 AMQ720934:AMQ721075 AWM720934:AWM721075 BGI720934:BGI721075 BQE720934:BQE721075 CAA720934:CAA721075 CJW720934:CJW721075 CTS720934:CTS721075 DDO720934:DDO721075 DNK720934:DNK721075 DXG720934:DXG721075 EHC720934:EHC721075 EQY720934:EQY721075 FAU720934:FAU721075 FKQ720934:FKQ721075 FUM720934:FUM721075 GEI720934:GEI721075 GOE720934:GOE721075 GYA720934:GYA721075 HHW720934:HHW721075 HRS720934:HRS721075 IBO720934:IBO721075 ILK720934:ILK721075 IVG720934:IVG721075 JFC720934:JFC721075 JOY720934:JOY721075 JYU720934:JYU721075 KIQ720934:KIQ721075 KSM720934:KSM721075 LCI720934:LCI721075 LME720934:LME721075 LWA720934:LWA721075 MFW720934:MFW721075 MPS720934:MPS721075 MZO720934:MZO721075 NJK720934:NJK721075 NTG720934:NTG721075 ODC720934:ODC721075 OMY720934:OMY721075 OWU720934:OWU721075 PGQ720934:PGQ721075 PQM720934:PQM721075 QAI720934:QAI721075 QKE720934:QKE721075 QUA720934:QUA721075 RDW720934:RDW721075 RNS720934:RNS721075 RXO720934:RXO721075 SHK720934:SHK721075 SRG720934:SRG721075 TBC720934:TBC721075 TKY720934:TKY721075 TUU720934:TUU721075 UEQ720934:UEQ721075 UOM720934:UOM721075 UYI720934:UYI721075 VIE720934:VIE721075 VSA720934:VSA721075 WBW720934:WBW721075 WLS720934:WLS721075 WVO720934:WVO721075 D786470:D786611 JC786470:JC786611 SY786470:SY786611 ACU786470:ACU786611 AMQ786470:AMQ786611 AWM786470:AWM786611 BGI786470:BGI786611 BQE786470:BQE786611 CAA786470:CAA786611 CJW786470:CJW786611 CTS786470:CTS786611 DDO786470:DDO786611 DNK786470:DNK786611 DXG786470:DXG786611 EHC786470:EHC786611 EQY786470:EQY786611 FAU786470:FAU786611 FKQ786470:FKQ786611 FUM786470:FUM786611 GEI786470:GEI786611 GOE786470:GOE786611 GYA786470:GYA786611 HHW786470:HHW786611 HRS786470:HRS786611 IBO786470:IBO786611 ILK786470:ILK786611 IVG786470:IVG786611 JFC786470:JFC786611 JOY786470:JOY786611 JYU786470:JYU786611 KIQ786470:KIQ786611 KSM786470:KSM786611 LCI786470:LCI786611 LME786470:LME786611 LWA786470:LWA786611 MFW786470:MFW786611 MPS786470:MPS786611 MZO786470:MZO786611 NJK786470:NJK786611 NTG786470:NTG786611 ODC786470:ODC786611 OMY786470:OMY786611 OWU786470:OWU786611 PGQ786470:PGQ786611 PQM786470:PQM786611 QAI786470:QAI786611 QKE786470:QKE786611 QUA786470:QUA786611 RDW786470:RDW786611 RNS786470:RNS786611 RXO786470:RXO786611 SHK786470:SHK786611 SRG786470:SRG786611 TBC786470:TBC786611 TKY786470:TKY786611 TUU786470:TUU786611 UEQ786470:UEQ786611 UOM786470:UOM786611 UYI786470:UYI786611 VIE786470:VIE786611 VSA786470:VSA786611 WBW786470:WBW786611 WLS786470:WLS786611 WVO786470:WVO786611 D852006:D852147 JC852006:JC852147 SY852006:SY852147 ACU852006:ACU852147 AMQ852006:AMQ852147 AWM852006:AWM852147 BGI852006:BGI852147 BQE852006:BQE852147 CAA852006:CAA852147 CJW852006:CJW852147 CTS852006:CTS852147 DDO852006:DDO852147 DNK852006:DNK852147 DXG852006:DXG852147 EHC852006:EHC852147 EQY852006:EQY852147 FAU852006:FAU852147 FKQ852006:FKQ852147 FUM852006:FUM852147 GEI852006:GEI852147 GOE852006:GOE852147 GYA852006:GYA852147 HHW852006:HHW852147 HRS852006:HRS852147 IBO852006:IBO852147 ILK852006:ILK852147 IVG852006:IVG852147 JFC852006:JFC852147 JOY852006:JOY852147 JYU852006:JYU852147 KIQ852006:KIQ852147 KSM852006:KSM852147 LCI852006:LCI852147 LME852006:LME852147 LWA852006:LWA852147 MFW852006:MFW852147 MPS852006:MPS852147 MZO852006:MZO852147 NJK852006:NJK852147 NTG852006:NTG852147 ODC852006:ODC852147 OMY852006:OMY852147 OWU852006:OWU852147 PGQ852006:PGQ852147 PQM852006:PQM852147 QAI852006:QAI852147 QKE852006:QKE852147 QUA852006:QUA852147 RDW852006:RDW852147 RNS852006:RNS852147 RXO852006:RXO852147 SHK852006:SHK852147 SRG852006:SRG852147 TBC852006:TBC852147 TKY852006:TKY852147 TUU852006:TUU852147 UEQ852006:UEQ852147 UOM852006:UOM852147 UYI852006:UYI852147 VIE852006:VIE852147 VSA852006:VSA852147 WBW852006:WBW852147 WLS852006:WLS852147 WVO852006:WVO852147 D917542:D917683 JC917542:JC917683 SY917542:SY917683 ACU917542:ACU917683 AMQ917542:AMQ917683 AWM917542:AWM917683 BGI917542:BGI917683 BQE917542:BQE917683 CAA917542:CAA917683 CJW917542:CJW917683 CTS917542:CTS917683 DDO917542:DDO917683 DNK917542:DNK917683 DXG917542:DXG917683 EHC917542:EHC917683 EQY917542:EQY917683 FAU917542:FAU917683 FKQ917542:FKQ917683 FUM917542:FUM917683 GEI917542:GEI917683 GOE917542:GOE917683 GYA917542:GYA917683 HHW917542:HHW917683 HRS917542:HRS917683 IBO917542:IBO917683 ILK917542:ILK917683 IVG917542:IVG917683 JFC917542:JFC917683 JOY917542:JOY917683 JYU917542:JYU917683 KIQ917542:KIQ917683 KSM917542:KSM917683 LCI917542:LCI917683 LME917542:LME917683 LWA917542:LWA917683 MFW917542:MFW917683 MPS917542:MPS917683 MZO917542:MZO917683 NJK917542:NJK917683 NTG917542:NTG917683 ODC917542:ODC917683 OMY917542:OMY917683 OWU917542:OWU917683 PGQ917542:PGQ917683 PQM917542:PQM917683 QAI917542:QAI917683 QKE917542:QKE917683 QUA917542:QUA917683 RDW917542:RDW917683 RNS917542:RNS917683 RXO917542:RXO917683 SHK917542:SHK917683 SRG917542:SRG917683 TBC917542:TBC917683 TKY917542:TKY917683 TUU917542:TUU917683 UEQ917542:UEQ917683 UOM917542:UOM917683 UYI917542:UYI917683 VIE917542:VIE917683 VSA917542:VSA917683 WBW917542:WBW917683 WLS917542:WLS917683 WVO917542:WVO917683 D983078:D983219 JC983078:JC983219 SY983078:SY983219 ACU983078:ACU983219 AMQ983078:AMQ983219 AWM983078:AWM983219 BGI983078:BGI983219 BQE983078:BQE983219 CAA983078:CAA983219 CJW983078:CJW983219 CTS983078:CTS983219 DDO983078:DDO983219 DNK983078:DNK983219 DXG983078:DXG983219 EHC983078:EHC983219 EQY983078:EQY983219 FAU983078:FAU983219 FKQ983078:FKQ983219 FUM983078:FUM983219 GEI983078:GEI983219 GOE983078:GOE983219 GYA983078:GYA983219 HHW983078:HHW983219 HRS983078:HRS983219 IBO983078:IBO983219 ILK983078:ILK983219 IVG983078:IVG983219 JFC983078:JFC983219 JOY983078:JOY983219 JYU983078:JYU983219 KIQ983078:KIQ983219 KSM983078:KSM983219 LCI983078:LCI983219 LME983078:LME983219 LWA983078:LWA983219 MFW983078:MFW983219 MPS983078:MPS983219 MZO983078:MZO983219 NJK983078:NJK983219 NTG983078:NTG983219 ODC983078:ODC983219 OMY983078:OMY983219 OWU983078:OWU983219 PGQ983078:PGQ983219 PQM983078:PQM983219 QAI983078:QAI983219 QKE983078:QKE983219 QUA983078:QUA983219 RDW983078:RDW983219 RNS983078:RNS983219 RXO983078:RXO983219 SHK983078:SHK983219 SRG983078:SRG983219 TBC983078:TBC983219 TKY983078:TKY983219 TUU983078:TUU983219 UEQ983078:UEQ983219 UOM983078:UOM983219 UYI983078:UYI983219 VIE983078:VIE983219 VSA983078:VSA983219 WBW983078:WBW983219 WLS983078:WLS983219 WVO983078:WVO983219">
      <formula1>$C$11:$C$22</formula1>
    </dataValidation>
  </dataValidations>
  <pageMargins left="0.7" right="0.7" top="0.75" bottom="0.75" header="0.3" footer="0.3"/>
  <pageSetup paperSize="5" scale="51" orientation="portrait"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T88"/>
  <sheetViews>
    <sheetView showGridLines="0" topLeftCell="B22" zoomScale="70" zoomScaleNormal="70" workbookViewId="0">
      <selection activeCell="Z7" sqref="Z7:AF7"/>
    </sheetView>
  </sheetViews>
  <sheetFormatPr defaultRowHeight="12.75"/>
  <cols>
    <col min="1" max="1" width="54" style="256" hidden="1" customWidth="1"/>
    <col min="2" max="2" width="2" style="256" customWidth="1"/>
    <col min="3" max="3" width="1.7109375" style="256" customWidth="1"/>
    <col min="4" max="4" width="1.28515625" style="256" customWidth="1"/>
    <col min="5" max="5" width="2.5703125" style="256" customWidth="1"/>
    <col min="6" max="17" width="3" style="256" customWidth="1"/>
    <col min="18" max="18" width="3.28515625" style="256" customWidth="1"/>
    <col min="19" max="20" width="3" style="256" customWidth="1"/>
    <col min="21" max="21" width="7.42578125" style="256" customWidth="1"/>
    <col min="22" max="22" width="4.85546875" style="256" customWidth="1"/>
    <col min="23" max="31" width="3" style="256" customWidth="1"/>
    <col min="32" max="32" width="5.7109375" style="256" customWidth="1"/>
    <col min="33" max="33" width="3" style="256" customWidth="1"/>
    <col min="34" max="34" width="19.5703125" style="256" customWidth="1"/>
    <col min="35" max="35" width="14" style="256" bestFit="1" customWidth="1"/>
    <col min="36" max="36" width="20.28515625" style="256" customWidth="1"/>
    <col min="37" max="45" width="12.7109375" style="256" customWidth="1"/>
    <col min="46" max="46" width="29.85546875" style="256" customWidth="1"/>
    <col min="47" max="47" width="18.42578125" style="256" customWidth="1"/>
    <col min="48" max="48" width="9.140625" style="256"/>
    <col min="49" max="49" width="14.28515625" style="256" customWidth="1"/>
    <col min="50" max="16384" width="9.140625" style="256"/>
  </cols>
  <sheetData>
    <row r="1" spans="1:46" ht="22.5">
      <c r="B1" s="1100" t="s">
        <v>207</v>
      </c>
      <c r="C1" s="1101"/>
      <c r="D1" s="1101"/>
      <c r="E1" s="1101"/>
      <c r="F1" s="1101"/>
      <c r="G1" s="1101"/>
      <c r="H1" s="1101"/>
      <c r="I1" s="1101"/>
      <c r="J1" s="1101"/>
      <c r="K1" s="1101"/>
      <c r="L1" s="1101"/>
      <c r="M1" s="1101"/>
      <c r="N1" s="1101"/>
      <c r="O1" s="1101"/>
      <c r="P1" s="1101"/>
      <c r="Q1" s="1101"/>
      <c r="R1" s="1101"/>
      <c r="S1" s="1101"/>
      <c r="T1" s="1101"/>
      <c r="U1" s="1101"/>
      <c r="V1" s="1101"/>
      <c r="W1" s="1101"/>
      <c r="X1" s="1101"/>
      <c r="Y1" s="1101"/>
      <c r="Z1" s="1101"/>
      <c r="AA1" s="1101"/>
      <c r="AB1" s="1101"/>
      <c r="AC1" s="1101"/>
      <c r="AD1" s="1101"/>
      <c r="AE1" s="1101"/>
      <c r="AF1" s="1101"/>
      <c r="AG1" s="466"/>
      <c r="AH1" s="466"/>
      <c r="AI1" s="466"/>
      <c r="AJ1" s="466"/>
      <c r="AK1" s="466"/>
      <c r="AL1" s="466"/>
      <c r="AM1" s="466"/>
      <c r="AN1" s="466"/>
      <c r="AO1" s="467"/>
      <c r="AP1" s="467"/>
    </row>
    <row r="2" spans="1:46" ht="21.75" customHeight="1">
      <c r="B2" s="1102" t="s">
        <v>411</v>
      </c>
      <c r="C2" s="1102"/>
      <c r="D2" s="1102"/>
      <c r="E2" s="1102"/>
      <c r="F2" s="1102"/>
      <c r="G2" s="1102"/>
      <c r="H2" s="1102"/>
      <c r="I2" s="1102"/>
      <c r="J2" s="1102"/>
      <c r="K2" s="1102"/>
      <c r="L2" s="1102"/>
      <c r="M2" s="1102"/>
      <c r="N2" s="1102"/>
      <c r="O2" s="1102"/>
      <c r="P2" s="1102"/>
      <c r="Q2" s="1102"/>
      <c r="R2" s="1102"/>
      <c r="S2" s="1102"/>
      <c r="T2" s="1102"/>
      <c r="U2" s="1102"/>
      <c r="V2" s="1102"/>
      <c r="W2" s="1102"/>
      <c r="X2" s="1102"/>
      <c r="Y2" s="1102"/>
      <c r="Z2" s="1102"/>
      <c r="AA2" s="1102"/>
      <c r="AB2" s="1102"/>
      <c r="AC2" s="1102"/>
      <c r="AD2" s="1102"/>
      <c r="AE2" s="1102"/>
      <c r="AF2" s="1102"/>
      <c r="AG2" s="468"/>
      <c r="AH2" s="468"/>
      <c r="AI2" s="468"/>
      <c r="AJ2" s="468"/>
      <c r="AK2" s="468"/>
      <c r="AL2" s="468"/>
      <c r="AM2" s="468"/>
      <c r="AN2" s="468"/>
      <c r="AO2" s="469"/>
      <c r="AP2" s="469"/>
    </row>
    <row r="3" spans="1:46" ht="15.75" customHeight="1">
      <c r="B3" s="1103" t="s">
        <v>135</v>
      </c>
      <c r="C3" s="1103"/>
      <c r="D3" s="1103"/>
      <c r="E3" s="1103"/>
      <c r="F3" s="1103"/>
      <c r="G3" s="1103"/>
      <c r="H3" s="1103"/>
      <c r="I3" s="1103"/>
      <c r="J3" s="1103"/>
      <c r="K3" s="1103"/>
      <c r="L3" s="1103"/>
      <c r="M3" s="1103"/>
      <c r="N3" s="1103"/>
      <c r="O3" s="1103"/>
      <c r="P3" s="1103"/>
      <c r="Q3" s="1103"/>
      <c r="R3" s="1103"/>
      <c r="S3" s="1103"/>
      <c r="T3" s="1103"/>
      <c r="U3" s="1103"/>
      <c r="V3" s="1103"/>
      <c r="W3" s="1103"/>
      <c r="X3" s="1103"/>
      <c r="Y3" s="1103"/>
      <c r="Z3" s="1103"/>
      <c r="AA3" s="1103"/>
      <c r="AB3" s="1103"/>
      <c r="AC3" s="1103"/>
      <c r="AD3" s="1103"/>
      <c r="AE3" s="1103"/>
      <c r="AF3" s="1103"/>
      <c r="AG3" s="470"/>
      <c r="AH3" s="470"/>
      <c r="AI3" s="470"/>
      <c r="AJ3" s="470"/>
      <c r="AK3" s="470"/>
      <c r="AL3" s="470"/>
      <c r="AM3" s="470"/>
      <c r="AN3" s="470"/>
      <c r="AO3" s="467"/>
      <c r="AP3" s="467"/>
    </row>
    <row r="4" spans="1:46" ht="6" customHeight="1">
      <c r="B4" s="303"/>
      <c r="C4" s="253"/>
      <c r="D4" s="253"/>
      <c r="E4" s="253"/>
      <c r="F4" s="253"/>
      <c r="G4" s="253"/>
      <c r="H4" s="253"/>
      <c r="I4" s="253"/>
      <c r="J4" s="253"/>
      <c r="K4" s="253"/>
      <c r="L4" s="253"/>
      <c r="M4" s="253"/>
      <c r="N4" s="253"/>
      <c r="O4" s="253"/>
      <c r="P4" s="253"/>
      <c r="Q4" s="253"/>
      <c r="R4" s="253"/>
      <c r="S4" s="253"/>
      <c r="T4" s="253"/>
      <c r="U4" s="253"/>
      <c r="V4" s="253"/>
      <c r="W4" s="253"/>
      <c r="X4" s="253"/>
      <c r="Y4" s="253"/>
      <c r="Z4" s="253"/>
      <c r="AA4" s="253"/>
      <c r="AB4" s="253"/>
      <c r="AC4" s="253"/>
      <c r="AD4" s="253"/>
      <c r="AE4" s="253"/>
      <c r="AF4" s="253"/>
      <c r="AG4" s="471"/>
      <c r="AH4" s="471"/>
      <c r="AI4" s="471"/>
      <c r="AJ4" s="471"/>
      <c r="AK4" s="471"/>
      <c r="AL4" s="471"/>
      <c r="AM4" s="471"/>
      <c r="AN4" s="471"/>
      <c r="AO4" s="472"/>
      <c r="AP4" s="472"/>
    </row>
    <row r="5" spans="1:46" ht="15.75">
      <c r="AO5" s="473"/>
      <c r="AP5" s="473"/>
    </row>
    <row r="6" spans="1:46">
      <c r="U6" s="1098" t="s">
        <v>111</v>
      </c>
      <c r="V6" s="1098"/>
      <c r="W6" s="1098"/>
      <c r="X6" s="1098"/>
      <c r="Y6" s="1098"/>
      <c r="Z6" s="1099">
        <f>'Laba Rugi'!D14</f>
        <v>1147196189.317117</v>
      </c>
      <c r="AA6" s="1099"/>
      <c r="AB6" s="1099"/>
      <c r="AC6" s="1099"/>
      <c r="AD6" s="1099"/>
      <c r="AE6" s="1099"/>
      <c r="AF6" s="1099"/>
      <c r="AJ6" s="474"/>
    </row>
    <row r="7" spans="1:46">
      <c r="U7" s="1098" t="s">
        <v>171</v>
      </c>
      <c r="V7" s="1098"/>
      <c r="W7" s="1098"/>
      <c r="X7" s="1098"/>
      <c r="Y7" s="1098"/>
      <c r="Z7" s="1099">
        <f>'Laba Rugi'!D78</f>
        <v>1016772518.317117</v>
      </c>
      <c r="AA7" s="1099"/>
      <c r="AB7" s="1099"/>
      <c r="AC7" s="1099"/>
      <c r="AD7" s="1099"/>
      <c r="AE7" s="1099"/>
      <c r="AF7" s="1099"/>
    </row>
    <row r="9" spans="1:46" ht="15.75">
      <c r="B9" s="1087" t="s">
        <v>172</v>
      </c>
      <c r="C9" s="1088"/>
      <c r="D9" s="475" t="s">
        <v>173</v>
      </c>
      <c r="E9" s="476"/>
      <c r="F9" s="476"/>
      <c r="G9" s="476"/>
      <c r="H9" s="476"/>
      <c r="I9" s="476"/>
      <c r="J9" s="476"/>
      <c r="K9" s="476"/>
      <c r="L9" s="476"/>
      <c r="M9" s="476"/>
      <c r="N9" s="476"/>
      <c r="O9" s="476"/>
      <c r="P9" s="476"/>
      <c r="Q9" s="476"/>
      <c r="R9" s="476"/>
      <c r="S9" s="476"/>
      <c r="T9" s="476"/>
      <c r="U9" s="476"/>
      <c r="V9" s="476"/>
      <c r="W9" s="477"/>
      <c r="X9" s="477"/>
      <c r="Y9" s="477"/>
      <c r="Z9" s="477"/>
      <c r="AA9" s="477"/>
      <c r="AB9" s="1089">
        <f>IF(Z7&lt;0,0,Z7)</f>
        <v>1016772518.317117</v>
      </c>
      <c r="AC9" s="1090"/>
      <c r="AD9" s="1090"/>
      <c r="AE9" s="1090"/>
      <c r="AF9" s="1091"/>
      <c r="AG9" s="269"/>
      <c r="AH9" s="286"/>
      <c r="AI9" s="286"/>
      <c r="AJ9" s="286"/>
      <c r="AK9" s="286"/>
      <c r="AL9" s="286"/>
      <c r="AM9" s="286"/>
      <c r="AN9" s="286"/>
      <c r="AO9" s="331"/>
      <c r="AP9" s="331"/>
    </row>
    <row r="10" spans="1:46" ht="15.75">
      <c r="B10" s="1092" t="s">
        <v>174</v>
      </c>
      <c r="C10" s="1093"/>
      <c r="D10" s="263" t="s">
        <v>175</v>
      </c>
      <c r="E10" s="264"/>
      <c r="F10" s="264"/>
      <c r="G10" s="264"/>
      <c r="H10" s="264"/>
      <c r="I10" s="264"/>
      <c r="J10" s="264"/>
      <c r="K10" s="264"/>
      <c r="L10" s="264"/>
      <c r="M10" s="264"/>
      <c r="N10" s="264"/>
      <c r="O10" s="264"/>
      <c r="P10" s="264"/>
      <c r="Q10" s="264"/>
      <c r="R10" s="264"/>
      <c r="S10" s="264"/>
      <c r="T10" s="264"/>
      <c r="U10" s="264"/>
      <c r="V10" s="264"/>
      <c r="W10" s="478"/>
      <c r="X10" s="479"/>
      <c r="Y10" s="479"/>
      <c r="Z10" s="479"/>
      <c r="AA10" s="480"/>
      <c r="AB10" s="268"/>
      <c r="AC10" s="269"/>
      <c r="AD10" s="269"/>
      <c r="AE10" s="269"/>
      <c r="AF10" s="270"/>
      <c r="AG10" s="264"/>
      <c r="AH10" s="264"/>
      <c r="AI10" s="264"/>
      <c r="AJ10" s="264"/>
      <c r="AK10" s="264"/>
      <c r="AL10" s="264"/>
      <c r="AM10" s="264"/>
      <c r="AN10" s="264"/>
      <c r="AO10" s="264"/>
      <c r="AQ10" s="474"/>
      <c r="AT10" s="481"/>
    </row>
    <row r="11" spans="1:46" ht="15.75">
      <c r="A11" s="256" t="str">
        <f>TEXT(Z6,"###.###,00")</f>
        <v>1.147.196.189,32</v>
      </c>
      <c r="B11" s="456"/>
      <c r="C11" s="457"/>
      <c r="D11" s="263"/>
      <c r="E11" s="271" t="str">
        <f>"Peredaran Bruto = Rp. "&amp;A11&amp;""</f>
        <v>Peredaran Bruto = Rp. 1.147.196.189,32</v>
      </c>
      <c r="F11" s="264"/>
      <c r="G11" s="264"/>
      <c r="H11" s="264"/>
      <c r="I11" s="264"/>
      <c r="J11" s="264"/>
      <c r="K11" s="264"/>
      <c r="L11" s="264"/>
      <c r="M11" s="264"/>
      <c r="N11" s="264"/>
      <c r="O11" s="264"/>
      <c r="P11" s="264"/>
      <c r="Q11" s="264"/>
      <c r="R11" s="264"/>
      <c r="S11" s="264"/>
      <c r="T11" s="264"/>
      <c r="U11" s="264"/>
      <c r="V11" s="264"/>
      <c r="W11" s="272"/>
      <c r="X11" s="273"/>
      <c r="Y11" s="273"/>
      <c r="Z11" s="273"/>
      <c r="AA11" s="274"/>
      <c r="AB11" s="268"/>
      <c r="AC11" s="269"/>
      <c r="AD11" s="269"/>
      <c r="AE11" s="269"/>
      <c r="AF11" s="270"/>
      <c r="AG11" s="264"/>
      <c r="AH11" s="264"/>
      <c r="AI11" s="264"/>
      <c r="AJ11" s="264"/>
      <c r="AK11" s="264"/>
      <c r="AL11" s="264"/>
      <c r="AM11" s="264"/>
      <c r="AN11" s="264"/>
      <c r="AO11" s="264"/>
      <c r="AQ11" s="474"/>
      <c r="AT11" s="481"/>
    </row>
    <row r="12" spans="1:46" ht="15.75">
      <c r="A12" s="256" t="str">
        <f>TEXT(AB9,"###.###,00")</f>
        <v>1.016.772.518,32</v>
      </c>
      <c r="B12" s="456"/>
      <c r="C12" s="457"/>
      <c r="D12" s="263"/>
      <c r="E12" s="482"/>
      <c r="F12" s="273" t="s">
        <v>176</v>
      </c>
      <c r="G12" s="273"/>
      <c r="H12" s="273"/>
      <c r="I12" s="273"/>
      <c r="J12" s="276"/>
      <c r="K12" s="276"/>
      <c r="L12" s="276"/>
      <c r="M12" s="276"/>
      <c r="N12" s="273"/>
      <c r="O12" s="273"/>
      <c r="P12" s="273"/>
      <c r="Q12" s="273"/>
      <c r="R12" s="273"/>
      <c r="S12" s="273"/>
      <c r="T12" s="273"/>
      <c r="U12" s="273"/>
      <c r="V12" s="277" t="s">
        <v>412</v>
      </c>
      <c r="W12" s="1084">
        <f>IF(E12="X",ROUNDDOWN(AB9,-3),0)</f>
        <v>0</v>
      </c>
      <c r="X12" s="1085"/>
      <c r="Y12" s="1085"/>
      <c r="Z12" s="1085"/>
      <c r="AA12" s="1086"/>
      <c r="AB12" s="1094">
        <f>W12*25%</f>
        <v>0</v>
      </c>
      <c r="AC12" s="1095"/>
      <c r="AD12" s="1095"/>
      <c r="AE12" s="1095"/>
      <c r="AF12" s="1096"/>
      <c r="AG12" s="264"/>
      <c r="AH12" s="264"/>
      <c r="AI12" s="264"/>
      <c r="AJ12" s="264"/>
      <c r="AK12" s="264"/>
      <c r="AL12" s="264"/>
      <c r="AM12" s="264"/>
      <c r="AN12" s="264"/>
      <c r="AO12" s="264"/>
      <c r="AQ12" s="474"/>
      <c r="AT12" s="481"/>
    </row>
    <row r="13" spans="1:46" ht="14.25" customHeight="1">
      <c r="A13" s="481">
        <f>AB9-A15</f>
        <v>-3237519932.5908184</v>
      </c>
      <c r="B13" s="456"/>
      <c r="C13" s="457"/>
      <c r="D13" s="263"/>
      <c r="E13" s="278"/>
      <c r="G13" s="279" t="s">
        <v>178</v>
      </c>
      <c r="I13" s="280"/>
      <c r="J13" s="280"/>
      <c r="K13" s="280"/>
      <c r="L13" s="280"/>
      <c r="M13" s="280"/>
      <c r="N13" s="280"/>
      <c r="O13" s="280"/>
      <c r="P13" s="280"/>
      <c r="Q13" s="280"/>
      <c r="R13" s="280"/>
      <c r="S13" s="281"/>
      <c r="T13" s="281"/>
      <c r="U13" s="281"/>
      <c r="V13" s="281"/>
      <c r="W13" s="282"/>
      <c r="X13" s="283"/>
      <c r="Y13" s="283"/>
      <c r="Z13" s="283"/>
      <c r="AA13" s="284"/>
      <c r="AB13" s="285"/>
      <c r="AC13" s="286"/>
      <c r="AD13" s="286"/>
      <c r="AE13" s="286"/>
      <c r="AF13" s="287"/>
      <c r="AG13" s="286"/>
      <c r="AH13" s="264"/>
      <c r="AI13" s="264"/>
      <c r="AJ13" s="264"/>
      <c r="AK13" s="264"/>
      <c r="AL13" s="264"/>
      <c r="AM13" s="264"/>
      <c r="AN13" s="264"/>
      <c r="AO13" s="264"/>
      <c r="AQ13" s="474"/>
      <c r="AT13" s="481"/>
    </row>
    <row r="14" spans="1:46" ht="15.75">
      <c r="A14" s="256" t="str">
        <f>TEXT(A13,"###.###,00")</f>
        <v>-3.237.519.932,59</v>
      </c>
      <c r="B14" s="456"/>
      <c r="C14" s="457"/>
      <c r="D14" s="263"/>
      <c r="E14" s="483" t="str">
        <f>IF(E12="X"," ",IF(Z6&gt;50000000000,"X"," "))</f>
        <v xml:space="preserve"> </v>
      </c>
      <c r="F14" s="273" t="s">
        <v>179</v>
      </c>
      <c r="G14" s="273"/>
      <c r="H14" s="273"/>
      <c r="I14" s="273"/>
      <c r="J14" s="276"/>
      <c r="K14" s="276"/>
      <c r="L14" s="276"/>
      <c r="M14" s="276"/>
      <c r="N14" s="273"/>
      <c r="O14" s="273"/>
      <c r="P14" s="273"/>
      <c r="Q14" s="273"/>
      <c r="R14" s="273"/>
      <c r="S14" s="273"/>
      <c r="T14" s="273"/>
      <c r="U14" s="273"/>
      <c r="V14" s="277" t="s">
        <v>413</v>
      </c>
      <c r="W14" s="1084">
        <f>IF(E14="X",ROUNDDOWN(AB9,-3),0)</f>
        <v>0</v>
      </c>
      <c r="X14" s="1085"/>
      <c r="Y14" s="1085"/>
      <c r="Z14" s="1085"/>
      <c r="AA14" s="1086"/>
      <c r="AB14" s="1097">
        <f>W14*20%</f>
        <v>0</v>
      </c>
      <c r="AC14" s="1095"/>
      <c r="AD14" s="1095"/>
      <c r="AE14" s="1095"/>
      <c r="AF14" s="1096"/>
      <c r="AG14" s="264"/>
      <c r="AH14" s="264"/>
      <c r="AI14" s="264"/>
      <c r="AJ14" s="264"/>
      <c r="AK14" s="264"/>
      <c r="AL14" s="264"/>
      <c r="AM14" s="264"/>
      <c r="AN14" s="264"/>
      <c r="AO14" s="264"/>
      <c r="AQ14" s="474"/>
      <c r="AT14" s="481"/>
    </row>
    <row r="15" spans="1:46" ht="12.75" customHeight="1">
      <c r="A15" s="481">
        <f>(4800000000/Z6)*AB9</f>
        <v>4254292450.9079351</v>
      </c>
      <c r="B15" s="456"/>
      <c r="C15" s="457"/>
      <c r="D15" s="263"/>
      <c r="E15" s="278"/>
      <c r="F15" s="288"/>
      <c r="G15" s="273"/>
      <c r="H15" s="273"/>
      <c r="I15" s="280"/>
      <c r="J15" s="280"/>
      <c r="K15" s="280"/>
      <c r="L15" s="280"/>
      <c r="M15" s="280"/>
      <c r="N15" s="280"/>
      <c r="O15" s="280"/>
      <c r="P15" s="280"/>
      <c r="Q15" s="280"/>
      <c r="R15" s="280"/>
      <c r="S15" s="281"/>
      <c r="T15" s="281"/>
      <c r="U15" s="281"/>
      <c r="V15" s="281"/>
      <c r="W15" s="282"/>
      <c r="X15" s="283"/>
      <c r="Y15" s="283"/>
      <c r="Z15" s="283"/>
      <c r="AA15" s="284"/>
      <c r="AB15" s="285"/>
      <c r="AC15" s="286"/>
      <c r="AD15" s="286"/>
      <c r="AE15" s="286"/>
      <c r="AF15" s="287"/>
      <c r="AG15" s="286"/>
      <c r="AH15" s="264"/>
      <c r="AI15" s="264"/>
      <c r="AJ15" s="264"/>
      <c r="AK15" s="264"/>
      <c r="AL15" s="264"/>
      <c r="AM15" s="264"/>
      <c r="AN15" s="264"/>
      <c r="AO15" s="264"/>
      <c r="AQ15" s="474"/>
      <c r="AT15" s="481"/>
    </row>
    <row r="16" spans="1:46" ht="15.75">
      <c r="A16" s="256" t="str">
        <f>TEXT(A15,"###.###,00")</f>
        <v>4.254.292.450,91</v>
      </c>
      <c r="B16" s="456"/>
      <c r="C16" s="457"/>
      <c r="D16" s="263"/>
      <c r="E16" s="483" t="str">
        <f>IF(OR(E12="X",E14="X")," ","X")</f>
        <v>X</v>
      </c>
      <c r="F16" s="273" t="s">
        <v>181</v>
      </c>
      <c r="G16" s="273"/>
      <c r="H16" s="273"/>
      <c r="I16" s="273"/>
      <c r="J16" s="276"/>
      <c r="K16" s="276"/>
      <c r="L16" s="276"/>
      <c r="M16" s="276"/>
      <c r="N16" s="273"/>
      <c r="O16" s="273"/>
      <c r="P16" s="273"/>
      <c r="Q16" s="273"/>
      <c r="R16" s="273"/>
      <c r="S16" s="273"/>
      <c r="T16" s="273"/>
      <c r="U16" s="273"/>
      <c r="V16" s="273"/>
      <c r="W16" s="289"/>
      <c r="X16" s="290"/>
      <c r="Y16" s="290"/>
      <c r="Z16" s="290"/>
      <c r="AA16" s="291"/>
      <c r="AB16" s="268"/>
      <c r="AC16" s="269"/>
      <c r="AD16" s="269"/>
      <c r="AE16" s="269"/>
      <c r="AF16" s="270"/>
      <c r="AG16" s="264"/>
      <c r="AH16" s="484"/>
      <c r="AI16" s="264"/>
      <c r="AJ16" s="264"/>
      <c r="AK16" s="264"/>
      <c r="AL16" s="264"/>
      <c r="AM16" s="264"/>
      <c r="AN16" s="264"/>
      <c r="AO16" s="264"/>
      <c r="AQ16" s="474"/>
      <c r="AT16" s="481"/>
    </row>
    <row r="17" spans="1:46" ht="15.75">
      <c r="B17" s="456"/>
      <c r="C17" s="457"/>
      <c r="D17" s="263"/>
      <c r="E17" s="278"/>
      <c r="F17" s="277" t="s">
        <v>182</v>
      </c>
      <c r="G17" s="273" t="s">
        <v>183</v>
      </c>
      <c r="H17" s="273"/>
      <c r="I17" s="273"/>
      <c r="J17" s="276"/>
      <c r="K17" s="276"/>
      <c r="L17" s="276"/>
      <c r="M17" s="276"/>
      <c r="N17" s="273"/>
      <c r="O17" s="273"/>
      <c r="P17" s="273"/>
      <c r="Q17" s="273"/>
      <c r="R17" s="273"/>
      <c r="S17" s="273"/>
      <c r="T17" s="273"/>
      <c r="U17" s="273"/>
      <c r="V17" s="277" t="s">
        <v>414</v>
      </c>
      <c r="W17" s="1084">
        <f>IF(AND(E16="X",Z6&lt;4800000000),ROUNDDOWN(AB9,-3),0)</f>
        <v>1016772000</v>
      </c>
      <c r="X17" s="1085"/>
      <c r="Y17" s="1085"/>
      <c r="Z17" s="1085"/>
      <c r="AA17" s="1086"/>
      <c r="AB17" s="1097">
        <f>W17*11%</f>
        <v>111844920</v>
      </c>
      <c r="AC17" s="1095"/>
      <c r="AD17" s="1095"/>
      <c r="AE17" s="1095"/>
      <c r="AF17" s="1096"/>
      <c r="AG17" s="264"/>
      <c r="AH17" s="484"/>
      <c r="AI17" s="264"/>
      <c r="AJ17" s="264"/>
      <c r="AK17" s="264"/>
      <c r="AL17" s="264"/>
      <c r="AM17" s="264"/>
      <c r="AN17" s="264"/>
      <c r="AO17" s="264"/>
      <c r="AQ17" s="474"/>
      <c r="AT17" s="481"/>
    </row>
    <row r="18" spans="1:46" ht="15.75">
      <c r="B18" s="456"/>
      <c r="C18" s="457"/>
      <c r="D18" s="263"/>
      <c r="E18" s="455"/>
      <c r="F18" s="277" t="s">
        <v>185</v>
      </c>
      <c r="G18" s="279" t="s">
        <v>186</v>
      </c>
      <c r="H18" s="273"/>
      <c r="I18" s="280"/>
      <c r="J18" s="280"/>
      <c r="K18" s="293"/>
      <c r="L18" s="293"/>
      <c r="M18" s="293"/>
      <c r="N18" s="293"/>
      <c r="O18" s="293"/>
      <c r="P18" s="293"/>
      <c r="Q18" s="280"/>
      <c r="R18" s="280"/>
      <c r="S18" s="281"/>
      <c r="T18" s="281"/>
      <c r="U18" s="281"/>
      <c r="V18" s="281"/>
      <c r="W18" s="282"/>
      <c r="X18" s="283"/>
      <c r="Y18" s="283"/>
      <c r="Z18" s="283"/>
      <c r="AA18" s="284"/>
      <c r="AB18" s="285"/>
      <c r="AC18" s="294"/>
      <c r="AD18" s="294"/>
      <c r="AE18" s="294"/>
      <c r="AF18" s="295"/>
      <c r="AG18" s="294"/>
      <c r="AH18" s="484"/>
      <c r="AI18" s="264"/>
      <c r="AJ18" s="264"/>
      <c r="AK18" s="264"/>
      <c r="AL18" s="264"/>
      <c r="AM18" s="264"/>
      <c r="AN18" s="264"/>
      <c r="AO18" s="264"/>
      <c r="AQ18" s="474"/>
      <c r="AT18" s="481"/>
    </row>
    <row r="19" spans="1:46" ht="15.75">
      <c r="B19" s="456"/>
      <c r="C19" s="457"/>
      <c r="D19" s="263"/>
      <c r="E19" s="455"/>
      <c r="F19" s="279"/>
      <c r="G19" s="273" t="s">
        <v>187</v>
      </c>
      <c r="H19" s="273"/>
      <c r="I19" s="273"/>
      <c r="J19" s="276"/>
      <c r="K19" s="276"/>
      <c r="L19" s="276"/>
      <c r="M19" s="276"/>
      <c r="N19" s="273"/>
      <c r="O19" s="273"/>
      <c r="P19" s="273"/>
      <c r="Q19" s="273"/>
      <c r="R19" s="273"/>
      <c r="S19" s="273"/>
      <c r="T19" s="273"/>
      <c r="U19" s="273"/>
      <c r="V19" s="273"/>
      <c r="W19" s="289"/>
      <c r="X19" s="290"/>
      <c r="Y19" s="290"/>
      <c r="Z19" s="290"/>
      <c r="AA19" s="291"/>
      <c r="AB19" s="268"/>
      <c r="AC19" s="269"/>
      <c r="AD19" s="269"/>
      <c r="AE19" s="269"/>
      <c r="AF19" s="270"/>
      <c r="AG19" s="264"/>
      <c r="AH19" s="484"/>
      <c r="AI19" s="264"/>
      <c r="AJ19" s="264"/>
      <c r="AK19" s="264"/>
      <c r="AL19" s="264"/>
      <c r="AM19" s="264"/>
      <c r="AN19" s="264"/>
      <c r="AO19" s="264"/>
      <c r="AQ19" s="474"/>
      <c r="AR19" s="485"/>
      <c r="AT19" s="481"/>
    </row>
    <row r="20" spans="1:46" ht="15.75">
      <c r="A20" s="256" t="str">
        <f>"(Rp. 4.800.000.000 / "&amp;A11&amp;") X Rp. "&amp;A12&amp;""</f>
        <v>(Rp. 4.800.000.000 / 1.147.196.189,32) X Rp. 1.016.772.518,32</v>
      </c>
      <c r="B20" s="456"/>
      <c r="C20" s="457"/>
      <c r="D20" s="263"/>
      <c r="E20" s="455"/>
      <c r="F20" s="273"/>
      <c r="G20" s="269" t="str">
        <f>IF(AND(E16="X",W17=0),A20," ")</f>
        <v xml:space="preserve"> </v>
      </c>
      <c r="H20" s="273"/>
      <c r="I20" s="273"/>
      <c r="J20" s="276"/>
      <c r="K20" s="276"/>
      <c r="L20" s="276"/>
      <c r="M20" s="276"/>
      <c r="N20" s="273"/>
      <c r="O20" s="273"/>
      <c r="P20" s="273"/>
      <c r="Q20" s="273"/>
      <c r="R20" s="273"/>
      <c r="S20" s="273"/>
      <c r="T20" s="273"/>
      <c r="U20" s="273"/>
      <c r="V20" s="273"/>
      <c r="W20" s="1084">
        <f>IF(AND(E16="X",W17=0),A15,0)</f>
        <v>0</v>
      </c>
      <c r="X20" s="1085"/>
      <c r="Y20" s="1085"/>
      <c r="Z20" s="1085"/>
      <c r="AA20" s="1086"/>
      <c r="AB20" s="296"/>
      <c r="AC20" s="286"/>
      <c r="AD20" s="269"/>
      <c r="AE20" s="269"/>
      <c r="AF20" s="270"/>
      <c r="AG20" s="264"/>
      <c r="AH20" s="484"/>
      <c r="AI20" s="486"/>
      <c r="AJ20" s="264"/>
      <c r="AK20" s="264"/>
      <c r="AL20" s="264"/>
      <c r="AM20" s="264"/>
      <c r="AN20" s="264"/>
      <c r="AO20" s="264"/>
      <c r="AQ20" s="474"/>
      <c r="AR20" s="485"/>
      <c r="AT20" s="481"/>
    </row>
    <row r="21" spans="1:46" ht="15.75">
      <c r="B21" s="456"/>
      <c r="C21" s="457"/>
      <c r="D21" s="263"/>
      <c r="E21" s="455"/>
      <c r="F21" s="273"/>
      <c r="G21" s="273"/>
      <c r="H21" s="273" t="s">
        <v>188</v>
      </c>
      <c r="J21" s="276"/>
      <c r="K21" s="276"/>
      <c r="L21" s="276"/>
      <c r="M21" s="276"/>
      <c r="N21" s="273"/>
      <c r="O21" s="273"/>
      <c r="P21" s="273"/>
      <c r="Q21" s="273"/>
      <c r="R21" s="273"/>
      <c r="S21" s="273"/>
      <c r="T21" s="273"/>
      <c r="U21" s="273"/>
      <c r="V21" s="277" t="s">
        <v>414</v>
      </c>
      <c r="W21" s="1084">
        <f>ROUNDDOWN(W20,-3)</f>
        <v>0</v>
      </c>
      <c r="X21" s="1085"/>
      <c r="Y21" s="1085"/>
      <c r="Z21" s="1085"/>
      <c r="AA21" s="1086"/>
      <c r="AB21" s="1077">
        <f>W21*11%</f>
        <v>0</v>
      </c>
      <c r="AC21" s="1078"/>
      <c r="AD21" s="1078"/>
      <c r="AE21" s="1078"/>
      <c r="AF21" s="1079"/>
      <c r="AG21" s="264"/>
      <c r="AH21" s="484"/>
      <c r="AI21" s="486"/>
      <c r="AJ21" s="264"/>
      <c r="AK21" s="264"/>
      <c r="AL21" s="264"/>
      <c r="AM21" s="264"/>
      <c r="AN21" s="264"/>
      <c r="AO21" s="264"/>
      <c r="AQ21" s="474"/>
      <c r="AR21" s="485"/>
      <c r="AT21" s="481"/>
    </row>
    <row r="22" spans="1:46" ht="15.75">
      <c r="B22" s="456"/>
      <c r="C22" s="457"/>
      <c r="D22" s="263"/>
      <c r="E22" s="455"/>
      <c r="F22" s="273"/>
      <c r="G22" s="273" t="s">
        <v>189</v>
      </c>
      <c r="H22" s="273"/>
      <c r="I22" s="273"/>
      <c r="J22" s="276"/>
      <c r="K22" s="276"/>
      <c r="L22" s="276"/>
      <c r="M22" s="276"/>
      <c r="N22" s="273"/>
      <c r="O22" s="273"/>
      <c r="P22" s="273"/>
      <c r="Q22" s="273"/>
      <c r="R22" s="273"/>
      <c r="S22" s="273"/>
      <c r="T22" s="273"/>
      <c r="U22" s="273"/>
      <c r="V22" s="273"/>
      <c r="W22" s="289"/>
      <c r="X22" s="290"/>
      <c r="Y22" s="290"/>
      <c r="Z22" s="290"/>
      <c r="AA22" s="291"/>
      <c r="AB22" s="268"/>
      <c r="AC22" s="269"/>
      <c r="AD22" s="269"/>
      <c r="AE22" s="269"/>
      <c r="AF22" s="270"/>
      <c r="AG22" s="264"/>
      <c r="AH22" s="484"/>
      <c r="AI22" s="486"/>
      <c r="AJ22" s="264"/>
      <c r="AK22" s="264"/>
      <c r="AL22" s="264"/>
      <c r="AM22" s="264"/>
      <c r="AN22" s="264"/>
      <c r="AO22" s="264"/>
      <c r="AQ22" s="474"/>
      <c r="AR22" s="485"/>
      <c r="AT22" s="481"/>
    </row>
    <row r="23" spans="1:46" ht="15.75">
      <c r="A23" s="256" t="str">
        <f>"(Rp. "&amp;A12&amp;" - Rp. "&amp;A16&amp;")"</f>
        <v>(Rp. 1.016.772.518,32 - Rp. 4.254.292.450,91)</v>
      </c>
      <c r="B23" s="456"/>
      <c r="C23" s="457"/>
      <c r="D23" s="263"/>
      <c r="E23" s="264"/>
      <c r="F23" s="273"/>
      <c r="G23" s="269" t="str">
        <f>IF(AND(E16="X",W17=0),A23," ")</f>
        <v xml:space="preserve"> </v>
      </c>
      <c r="H23" s="273"/>
      <c r="I23" s="273"/>
      <c r="J23" s="276"/>
      <c r="K23" s="276"/>
      <c r="L23" s="276"/>
      <c r="M23" s="276"/>
      <c r="N23" s="273"/>
      <c r="O23" s="273"/>
      <c r="P23" s="273"/>
      <c r="Q23" s="273"/>
      <c r="R23" s="273"/>
      <c r="S23" s="273"/>
      <c r="T23" s="273"/>
      <c r="U23" s="273"/>
      <c r="V23" s="273"/>
      <c r="W23" s="1084">
        <f>IF(AND(E16="X",W17=0),A13,0)</f>
        <v>0</v>
      </c>
      <c r="X23" s="1085"/>
      <c r="Y23" s="1085"/>
      <c r="Z23" s="1085"/>
      <c r="AA23" s="1086"/>
      <c r="AB23" s="268"/>
      <c r="AC23" s="269"/>
      <c r="AD23" s="269"/>
      <c r="AE23" s="269"/>
      <c r="AF23" s="270"/>
      <c r="AG23" s="264"/>
      <c r="AH23" s="484"/>
      <c r="AI23" s="486"/>
      <c r="AJ23" s="264"/>
      <c r="AK23" s="264"/>
      <c r="AL23" s="264"/>
      <c r="AM23" s="264"/>
      <c r="AN23" s="264"/>
      <c r="AO23" s="264"/>
      <c r="AQ23" s="474"/>
      <c r="AT23" s="481"/>
    </row>
    <row r="24" spans="1:46" ht="15.75">
      <c r="B24" s="456"/>
      <c r="C24" s="457"/>
      <c r="D24" s="299"/>
      <c r="E24" s="300"/>
      <c r="F24" s="301"/>
      <c r="G24" s="301"/>
      <c r="H24" s="302" t="s">
        <v>188</v>
      </c>
      <c r="I24" s="303"/>
      <c r="J24" s="301"/>
      <c r="K24" s="301"/>
      <c r="L24" s="301"/>
      <c r="M24" s="301"/>
      <c r="N24" s="303"/>
      <c r="O24" s="302"/>
      <c r="P24" s="302"/>
      <c r="Q24" s="302"/>
      <c r="R24" s="302"/>
      <c r="S24" s="302"/>
      <c r="T24" s="302"/>
      <c r="U24" s="302"/>
      <c r="V24" s="304" t="s">
        <v>415</v>
      </c>
      <c r="W24" s="1074">
        <f>ROUNDDOWN(W23,-3)</f>
        <v>0</v>
      </c>
      <c r="X24" s="1075"/>
      <c r="Y24" s="1075"/>
      <c r="Z24" s="1075"/>
      <c r="AA24" s="1076"/>
      <c r="AB24" s="1077">
        <f>W24*22%</f>
        <v>0</v>
      </c>
      <c r="AC24" s="1078"/>
      <c r="AD24" s="1078"/>
      <c r="AE24" s="1078"/>
      <c r="AF24" s="1079"/>
      <c r="AG24" s="264"/>
      <c r="AH24" s="484">
        <v>205310556</v>
      </c>
      <c r="AI24" s="486"/>
      <c r="AJ24" s="264"/>
      <c r="AK24" s="264"/>
      <c r="AL24" s="264"/>
      <c r="AM24" s="264"/>
      <c r="AN24" s="264"/>
      <c r="AO24" s="264"/>
      <c r="AQ24" s="474"/>
      <c r="AT24" s="481"/>
    </row>
    <row r="25" spans="1:46" ht="15.75">
      <c r="B25" s="305"/>
      <c r="C25" s="306"/>
      <c r="D25" s="307"/>
      <c r="E25" s="300"/>
      <c r="F25" s="300"/>
      <c r="G25" s="302" t="s">
        <v>191</v>
      </c>
      <c r="H25" s="300"/>
      <c r="I25" s="300"/>
      <c r="J25" s="300"/>
      <c r="K25" s="300"/>
      <c r="L25" s="300"/>
      <c r="M25" s="300"/>
      <c r="N25" s="300"/>
      <c r="O25" s="300"/>
      <c r="P25" s="300"/>
      <c r="Q25" s="300"/>
      <c r="R25" s="300"/>
      <c r="S25" s="300"/>
      <c r="T25" s="300"/>
      <c r="U25" s="300"/>
      <c r="V25" s="300"/>
      <c r="W25" s="487"/>
      <c r="X25" s="302"/>
      <c r="Y25" s="302"/>
      <c r="Z25" s="302"/>
      <c r="AA25" s="308"/>
      <c r="AB25" s="1080">
        <f>SUM(AB12:AF24)+4576</f>
        <v>111849496</v>
      </c>
      <c r="AC25" s="1081"/>
      <c r="AD25" s="1081"/>
      <c r="AE25" s="1081"/>
      <c r="AF25" s="1082"/>
      <c r="AG25" s="264"/>
      <c r="AH25" s="484">
        <v>205310556</v>
      </c>
      <c r="AI25" s="486">
        <f>+AH25-AB25</f>
        <v>93461060</v>
      </c>
      <c r="AJ25" s="264"/>
      <c r="AK25" s="264"/>
      <c r="AL25" s="264"/>
      <c r="AM25" s="264"/>
      <c r="AN25" s="264"/>
      <c r="AO25" s="264"/>
      <c r="AQ25" s="474"/>
      <c r="AT25" s="481"/>
    </row>
    <row r="26" spans="1:46" ht="15.75">
      <c r="B26" s="488"/>
      <c r="C26" s="489"/>
      <c r="D26" s="490"/>
      <c r="E26" s="491"/>
      <c r="F26" s="491"/>
      <c r="I26" s="492"/>
      <c r="J26" s="492"/>
      <c r="K26" s="492"/>
      <c r="L26" s="492"/>
      <c r="M26" s="492"/>
      <c r="N26" s="492"/>
      <c r="O26" s="492"/>
      <c r="P26" s="492"/>
      <c r="Q26" s="269" t="s">
        <v>192</v>
      </c>
      <c r="R26" s="492"/>
      <c r="S26" s="493"/>
      <c r="T26" s="493"/>
      <c r="U26" s="493"/>
      <c r="V26" s="491"/>
      <c r="W26" s="493"/>
      <c r="X26" s="493"/>
      <c r="Y26" s="493"/>
      <c r="Z26" s="493"/>
      <c r="AA26" s="494"/>
      <c r="AB26" s="1083">
        <v>167900448</v>
      </c>
      <c r="AC26" s="1083"/>
      <c r="AD26" s="1083"/>
      <c r="AE26" s="1083"/>
      <c r="AF26" s="1083"/>
      <c r="AG26" s="286"/>
      <c r="AH26" s="484">
        <v>4576</v>
      </c>
      <c r="AI26" s="486"/>
      <c r="AJ26" s="264"/>
      <c r="AK26" s="264"/>
      <c r="AL26" s="264"/>
      <c r="AM26" s="264"/>
      <c r="AN26" s="264"/>
      <c r="AO26" s="264"/>
      <c r="AQ26" s="474"/>
      <c r="AT26" s="481"/>
    </row>
    <row r="27" spans="1:46" ht="15.75">
      <c r="B27" s="255"/>
      <c r="C27" s="264"/>
      <c r="D27" s="316"/>
      <c r="E27" s="269"/>
      <c r="F27" s="269"/>
      <c r="G27" s="317"/>
      <c r="I27" s="286"/>
      <c r="J27" s="286"/>
      <c r="K27" s="286"/>
      <c r="L27" s="286"/>
      <c r="M27" s="286"/>
      <c r="N27" s="286"/>
      <c r="O27" s="286"/>
      <c r="P27" s="286"/>
      <c r="Q27" s="269" t="s">
        <v>416</v>
      </c>
      <c r="R27" s="286"/>
      <c r="S27" s="318"/>
      <c r="T27" s="318"/>
      <c r="U27" s="318"/>
      <c r="V27" s="269"/>
      <c r="AA27" s="257"/>
      <c r="AB27" s="1083">
        <v>2115279</v>
      </c>
      <c r="AC27" s="1083"/>
      <c r="AD27" s="1083"/>
      <c r="AE27" s="1083"/>
      <c r="AF27" s="1083"/>
      <c r="AG27" s="286"/>
      <c r="AH27" s="484"/>
      <c r="AI27" s="486"/>
      <c r="AJ27" s="264"/>
      <c r="AK27" s="264"/>
      <c r="AL27" s="264"/>
      <c r="AM27" s="264"/>
      <c r="AN27" s="264"/>
      <c r="AO27" s="264"/>
      <c r="AQ27" s="474"/>
      <c r="AT27" s="481"/>
    </row>
    <row r="28" spans="1:46" ht="15.75">
      <c r="B28" s="252"/>
      <c r="C28" s="300"/>
      <c r="D28" s="319"/>
      <c r="E28" s="320"/>
      <c r="F28" s="320"/>
      <c r="G28" s="321"/>
      <c r="H28" s="303"/>
      <c r="I28" s="322"/>
      <c r="J28" s="322"/>
      <c r="K28" s="322"/>
      <c r="L28" s="303"/>
      <c r="M28" s="322"/>
      <c r="N28" s="303"/>
      <c r="O28" s="322"/>
      <c r="P28" s="303"/>
      <c r="Q28" s="320" t="s">
        <v>417</v>
      </c>
      <c r="R28" s="303"/>
      <c r="S28" s="303"/>
      <c r="T28" s="303"/>
      <c r="U28" s="303"/>
      <c r="V28" s="303"/>
      <c r="W28" s="303"/>
      <c r="X28" s="303"/>
      <c r="Y28" s="303"/>
      <c r="Z28" s="303"/>
      <c r="AA28" s="495"/>
      <c r="AB28" s="1083">
        <f>AB25-AB26-AB27</f>
        <v>-58166231</v>
      </c>
      <c r="AC28" s="1083"/>
      <c r="AD28" s="1083"/>
      <c r="AE28" s="1083"/>
      <c r="AF28" s="1083"/>
      <c r="AG28" s="286"/>
      <c r="AH28" s="484">
        <v>35294829</v>
      </c>
      <c r="AI28" s="486"/>
      <c r="AJ28" s="264"/>
      <c r="AK28" s="264"/>
      <c r="AL28" s="264"/>
      <c r="AM28" s="264"/>
      <c r="AN28" s="264"/>
      <c r="AO28" s="264"/>
      <c r="AQ28" s="474"/>
      <c r="AT28" s="481"/>
    </row>
    <row r="29" spans="1:46" ht="15.75">
      <c r="C29" s="264"/>
      <c r="D29" s="316"/>
      <c r="E29" s="269"/>
      <c r="F29" s="269"/>
      <c r="G29" s="317"/>
      <c r="I29" s="286"/>
      <c r="J29" s="286"/>
      <c r="K29" s="286"/>
      <c r="L29" s="286"/>
      <c r="M29" s="286"/>
      <c r="N29" s="286"/>
      <c r="O29" s="286"/>
      <c r="P29" s="286"/>
      <c r="AG29" s="286"/>
      <c r="AH29" s="484">
        <v>35290428</v>
      </c>
      <c r="AI29" s="486"/>
      <c r="AJ29" s="264"/>
      <c r="AK29" s="264"/>
      <c r="AL29" s="264"/>
      <c r="AM29" s="264"/>
      <c r="AN29" s="264"/>
      <c r="AO29" s="264"/>
      <c r="AQ29" s="474"/>
      <c r="AT29" s="481"/>
    </row>
    <row r="30" spans="1:46" ht="15.75">
      <c r="C30" s="264"/>
      <c r="D30" s="316"/>
      <c r="E30" s="269"/>
      <c r="F30" s="269"/>
      <c r="G30" s="317"/>
      <c r="H30" s="496" t="s">
        <v>418</v>
      </c>
      <c r="I30" s="497"/>
      <c r="J30" s="497"/>
      <c r="K30" s="497"/>
      <c r="L30" s="498"/>
      <c r="M30" s="499"/>
      <c r="N30" s="496"/>
      <c r="O30" s="497"/>
      <c r="P30" s="500"/>
      <c r="Q30" s="500"/>
      <c r="R30" s="500"/>
      <c r="S30" s="497"/>
      <c r="T30" s="497"/>
      <c r="U30" s="1064" t="s">
        <v>419</v>
      </c>
      <c r="V30" s="1065"/>
      <c r="W30" s="1065"/>
      <c r="X30" s="1065"/>
      <c r="Y30" s="1065"/>
      <c r="Z30" s="1065"/>
      <c r="AA30" s="1065"/>
      <c r="AB30" s="1066">
        <f>[6]Sheet10!AB30</f>
        <v>1511863.9166666667</v>
      </c>
      <c r="AC30" s="1067"/>
      <c r="AD30" s="1067"/>
      <c r="AE30" s="1067"/>
      <c r="AF30" s="1067"/>
      <c r="AG30" s="286"/>
      <c r="AH30" s="484">
        <f>+AH28-AH29</f>
        <v>4401</v>
      </c>
      <c r="AI30" s="486"/>
      <c r="AJ30" s="264"/>
      <c r="AK30" s="264"/>
      <c r="AL30" s="264"/>
      <c r="AM30" s="264"/>
      <c r="AN30" s="264"/>
      <c r="AO30" s="264"/>
      <c r="AQ30" s="474"/>
      <c r="AT30" s="481"/>
    </row>
    <row r="31" spans="1:46" ht="15.75">
      <c r="C31" s="264"/>
      <c r="D31" s="316"/>
      <c r="E31" s="269"/>
      <c r="F31" s="269"/>
      <c r="G31" s="317"/>
      <c r="I31" s="286"/>
      <c r="J31" s="286"/>
      <c r="K31" s="286"/>
      <c r="L31" s="286"/>
      <c r="M31" s="286"/>
      <c r="N31" s="286"/>
      <c r="O31" s="286"/>
      <c r="P31" s="286"/>
      <c r="Q31" s="286"/>
      <c r="R31" s="286"/>
      <c r="S31" s="318"/>
      <c r="T31" s="318"/>
      <c r="U31" s="1068" t="s">
        <v>420</v>
      </c>
      <c r="V31" s="1069"/>
      <c r="W31" s="1069"/>
      <c r="X31" s="1069"/>
      <c r="Y31" s="1069"/>
      <c r="Z31" s="1069"/>
      <c r="AA31" s="1070"/>
      <c r="AB31" s="1071">
        <f>(AB25-AB27)/12</f>
        <v>9144518.083333334</v>
      </c>
      <c r="AC31" s="1072"/>
      <c r="AD31" s="1072"/>
      <c r="AE31" s="1072"/>
      <c r="AF31" s="1073"/>
      <c r="AG31" s="286"/>
      <c r="AH31" s="484">
        <f>+AH29+AH30</f>
        <v>35294829</v>
      </c>
      <c r="AI31" s="486"/>
      <c r="AJ31" s="264"/>
      <c r="AK31" s="264"/>
      <c r="AL31" s="264"/>
      <c r="AM31" s="264"/>
      <c r="AN31" s="264"/>
      <c r="AO31" s="264"/>
      <c r="AQ31" s="474"/>
      <c r="AT31" s="481"/>
    </row>
    <row r="32" spans="1:46" ht="15.75">
      <c r="C32" s="264"/>
      <c r="D32" s="316"/>
      <c r="E32" s="269"/>
      <c r="F32" s="269"/>
      <c r="G32" s="317"/>
      <c r="I32" s="286"/>
      <c r="J32" s="286"/>
      <c r="K32" s="286"/>
      <c r="L32" s="286"/>
      <c r="M32" s="286"/>
      <c r="N32" s="286"/>
      <c r="O32" s="286"/>
      <c r="P32" s="286"/>
      <c r="Q32" s="286"/>
      <c r="R32" s="286"/>
      <c r="S32" s="318"/>
      <c r="T32" s="318"/>
      <c r="U32" s="318"/>
      <c r="AG32" s="286"/>
      <c r="AH32" s="484"/>
      <c r="AI32" s="501"/>
      <c r="AJ32" s="264"/>
      <c r="AK32" s="264"/>
      <c r="AL32" s="264"/>
      <c r="AM32" s="264"/>
      <c r="AN32" s="264"/>
      <c r="AO32" s="264"/>
      <c r="AQ32" s="474"/>
      <c r="AT32" s="481"/>
    </row>
    <row r="33" spans="2:46" ht="15.75">
      <c r="C33" s="264"/>
      <c r="D33" s="316"/>
      <c r="E33" s="269"/>
      <c r="F33" s="269"/>
      <c r="G33" s="317"/>
      <c r="I33" s="286"/>
      <c r="J33" s="286"/>
      <c r="K33" s="286"/>
      <c r="L33" s="286"/>
      <c r="M33" s="286"/>
      <c r="N33" s="286"/>
      <c r="O33" s="286"/>
      <c r="P33" s="286"/>
      <c r="Q33" s="286"/>
      <c r="R33" s="286"/>
      <c r="S33" s="318"/>
      <c r="T33" s="318"/>
      <c r="U33" s="318"/>
      <c r="V33" s="318"/>
      <c r="W33" s="318"/>
      <c r="X33" s="318"/>
      <c r="Y33" s="318"/>
      <c r="Z33" s="318"/>
      <c r="AA33" s="318"/>
      <c r="AB33" s="318"/>
      <c r="AC33" s="286"/>
      <c r="AD33" s="286"/>
      <c r="AE33" s="286"/>
      <c r="AF33" s="286"/>
      <c r="AG33" s="286"/>
      <c r="AH33" s="484"/>
      <c r="AI33" s="264"/>
      <c r="AJ33" s="264"/>
      <c r="AK33" s="264"/>
      <c r="AL33" s="264"/>
      <c r="AM33" s="264"/>
      <c r="AN33" s="264"/>
      <c r="AO33" s="264"/>
      <c r="AQ33" s="474"/>
      <c r="AT33" s="481"/>
    </row>
    <row r="34" spans="2:46" ht="15.75">
      <c r="C34" s="264"/>
      <c r="D34" s="316"/>
      <c r="E34" s="269"/>
      <c r="F34" s="269"/>
      <c r="G34" s="317"/>
      <c r="I34" s="286"/>
      <c r="J34" s="286"/>
      <c r="K34" s="286"/>
      <c r="L34" s="286"/>
      <c r="M34" s="286"/>
      <c r="N34" s="286"/>
      <c r="O34" s="286"/>
      <c r="P34" s="286"/>
      <c r="Q34" s="286"/>
      <c r="R34" s="286"/>
      <c r="S34" s="318"/>
      <c r="T34" s="318"/>
      <c r="U34" s="318"/>
      <c r="V34" s="318"/>
      <c r="W34" s="318"/>
      <c r="X34" s="318"/>
      <c r="Y34" s="318"/>
      <c r="Z34" s="318"/>
      <c r="AA34" s="318"/>
      <c r="AB34" s="318"/>
      <c r="AC34" s="286"/>
      <c r="AD34" s="286"/>
      <c r="AE34" s="286"/>
      <c r="AF34" s="286"/>
      <c r="AG34" s="286"/>
      <c r="AH34" s="484"/>
      <c r="AI34" s="484"/>
      <c r="AJ34" s="264"/>
      <c r="AK34" s="264"/>
      <c r="AL34" s="264"/>
      <c r="AM34" s="264"/>
      <c r="AN34" s="264"/>
      <c r="AO34" s="264"/>
      <c r="AQ34" s="474"/>
      <c r="AT34" s="481"/>
    </row>
    <row r="35" spans="2:46" ht="15.75">
      <c r="C35" s="264"/>
      <c r="D35" s="317"/>
      <c r="E35" s="269"/>
      <c r="F35" s="269"/>
      <c r="G35" s="317"/>
      <c r="I35" s="286"/>
      <c r="J35" s="286"/>
      <c r="K35" s="286"/>
      <c r="L35" s="286"/>
      <c r="M35" s="286"/>
      <c r="N35" s="286"/>
      <c r="O35" s="286"/>
      <c r="P35" s="286"/>
      <c r="Q35" s="286"/>
      <c r="R35" s="286"/>
      <c r="S35" s="318"/>
      <c r="T35" s="318"/>
      <c r="U35" s="318"/>
      <c r="V35" s="318"/>
      <c r="W35" s="318"/>
      <c r="X35" s="318"/>
      <c r="Y35" s="318"/>
      <c r="Z35" s="318"/>
      <c r="AA35" s="318"/>
      <c r="AB35" s="318"/>
      <c r="AC35" s="286"/>
      <c r="AD35" s="286"/>
      <c r="AE35" s="286"/>
      <c r="AF35" s="286"/>
      <c r="AG35" s="286"/>
      <c r="AH35" s="484"/>
      <c r="AI35" s="264"/>
      <c r="AJ35" s="264"/>
      <c r="AK35" s="264"/>
      <c r="AL35" s="264"/>
      <c r="AM35" s="264"/>
      <c r="AN35" s="264"/>
      <c r="AO35" s="264"/>
      <c r="AQ35" s="474"/>
      <c r="AT35" s="481"/>
    </row>
    <row r="36" spans="2:46" ht="15.75">
      <c r="C36" s="264"/>
      <c r="D36" s="317"/>
      <c r="E36" s="269"/>
      <c r="F36" s="269"/>
      <c r="G36" s="317"/>
      <c r="I36" s="286"/>
      <c r="J36" s="286"/>
      <c r="K36" s="286"/>
      <c r="L36" s="286"/>
      <c r="M36" s="286"/>
      <c r="N36" s="286"/>
      <c r="O36" s="286"/>
      <c r="P36" s="286"/>
      <c r="Q36" s="286"/>
      <c r="R36" s="269"/>
      <c r="S36" s="318"/>
      <c r="T36" s="318"/>
      <c r="U36" s="318"/>
      <c r="V36" s="318"/>
      <c r="W36" s="318"/>
      <c r="X36" s="318"/>
      <c r="Y36" s="318"/>
      <c r="Z36" s="318"/>
      <c r="AA36" s="318"/>
      <c r="AB36" s="318"/>
      <c r="AC36" s="286"/>
      <c r="AD36" s="286"/>
      <c r="AE36" s="286"/>
      <c r="AF36" s="286"/>
      <c r="AG36" s="286"/>
      <c r="AH36" s="484"/>
      <c r="AI36" s="264"/>
      <c r="AJ36" s="264"/>
      <c r="AK36" s="264"/>
      <c r="AL36" s="264"/>
      <c r="AM36" s="264"/>
      <c r="AN36" s="264"/>
      <c r="AO36" s="264"/>
      <c r="AQ36" s="474"/>
      <c r="AT36" s="481"/>
    </row>
    <row r="37" spans="2:46" ht="15.75">
      <c r="C37" s="264"/>
      <c r="D37" s="264"/>
      <c r="E37" s="264"/>
      <c r="F37" s="264"/>
      <c r="G37" s="264"/>
      <c r="H37" s="264"/>
      <c r="I37" s="264"/>
      <c r="J37" s="264"/>
      <c r="K37" s="264"/>
      <c r="L37" s="264"/>
      <c r="M37" s="330"/>
      <c r="N37" s="331"/>
      <c r="O37" s="502"/>
      <c r="P37" s="502"/>
      <c r="Q37" s="502"/>
      <c r="R37" s="502"/>
      <c r="S37" s="502"/>
      <c r="T37" s="331"/>
      <c r="U37" s="331"/>
      <c r="V37" s="331"/>
      <c r="W37" s="331"/>
      <c r="X37" s="331"/>
      <c r="Y37" s="331"/>
      <c r="Z37" s="331"/>
      <c r="AA37" s="331"/>
      <c r="AB37" s="331"/>
      <c r="AC37" s="331"/>
      <c r="AD37" s="331"/>
      <c r="AE37" s="331"/>
      <c r="AF37" s="331"/>
      <c r="AG37" s="331"/>
      <c r="AH37" s="503"/>
      <c r="AI37" s="286"/>
      <c r="AJ37" s="286"/>
      <c r="AK37" s="286"/>
      <c r="AL37" s="286"/>
      <c r="AM37" s="286"/>
      <c r="AN37" s="286"/>
      <c r="AO37" s="331"/>
      <c r="AQ37" s="474"/>
      <c r="AT37" s="474"/>
    </row>
    <row r="38" spans="2:46" ht="15.75">
      <c r="B38" s="336"/>
      <c r="C38" s="336"/>
      <c r="D38" s="263"/>
      <c r="E38" s="264"/>
      <c r="F38" s="264"/>
      <c r="G38" s="264"/>
      <c r="H38" s="264"/>
      <c r="I38" s="264"/>
      <c r="J38" s="264"/>
      <c r="K38" s="264"/>
      <c r="L38" s="264"/>
      <c r="M38" s="264"/>
      <c r="N38" s="264"/>
      <c r="O38" s="264"/>
      <c r="P38" s="264"/>
      <c r="Q38" s="264"/>
      <c r="R38" s="271"/>
      <c r="S38" s="264"/>
      <c r="T38" s="264"/>
      <c r="U38" s="264"/>
      <c r="V38" s="264"/>
      <c r="W38" s="264"/>
      <c r="X38" s="264"/>
      <c r="Y38" s="264"/>
      <c r="Z38" s="264"/>
      <c r="AA38" s="264"/>
      <c r="AB38" s="264"/>
      <c r="AC38" s="264"/>
      <c r="AD38" s="264"/>
      <c r="AE38" s="264"/>
      <c r="AF38" s="264"/>
      <c r="AG38" s="264"/>
      <c r="AH38" s="484"/>
      <c r="AI38" s="264"/>
      <c r="AJ38" s="264"/>
      <c r="AK38" s="264"/>
      <c r="AL38" s="264"/>
      <c r="AM38" s="264"/>
      <c r="AN38" s="264"/>
      <c r="AO38" s="264"/>
      <c r="AQ38" s="474"/>
      <c r="AT38" s="474"/>
    </row>
    <row r="39" spans="2:46" ht="15.75">
      <c r="B39" s="340"/>
      <c r="C39" s="340"/>
      <c r="D39" s="263"/>
      <c r="E39" s="264"/>
      <c r="F39" s="264"/>
      <c r="G39" s="264"/>
      <c r="H39" s="264"/>
      <c r="I39" s="264"/>
      <c r="J39" s="264"/>
      <c r="K39" s="264"/>
      <c r="L39" s="264"/>
      <c r="M39" s="264"/>
      <c r="N39" s="264"/>
      <c r="O39" s="264"/>
      <c r="P39" s="264"/>
      <c r="Q39" s="264"/>
      <c r="R39" s="264"/>
      <c r="S39" s="264"/>
      <c r="T39" s="264"/>
      <c r="U39" s="264"/>
      <c r="V39" s="264"/>
      <c r="W39" s="264"/>
      <c r="X39" s="264"/>
      <c r="Y39" s="264"/>
      <c r="Z39" s="264"/>
      <c r="AA39" s="264"/>
      <c r="AB39" s="264"/>
      <c r="AC39" s="286"/>
      <c r="AD39" s="286"/>
      <c r="AE39" s="286"/>
      <c r="AF39" s="286"/>
      <c r="AG39" s="286"/>
      <c r="AH39" s="264"/>
      <c r="AI39" s="264"/>
      <c r="AJ39" s="264"/>
      <c r="AK39" s="264"/>
      <c r="AL39" s="264"/>
      <c r="AM39" s="264"/>
      <c r="AN39" s="264"/>
      <c r="AO39" s="264"/>
      <c r="AQ39" s="474"/>
      <c r="AT39" s="474"/>
    </row>
    <row r="40" spans="2:46" ht="15.75">
      <c r="B40" s="340"/>
      <c r="C40" s="340"/>
      <c r="D40" s="263"/>
      <c r="E40" s="264"/>
      <c r="F40" s="264"/>
      <c r="G40" s="264"/>
      <c r="H40" s="264"/>
      <c r="I40" s="264"/>
      <c r="J40" s="264"/>
      <c r="K40" s="264"/>
      <c r="L40" s="264"/>
      <c r="M40" s="264"/>
      <c r="N40" s="264"/>
      <c r="O40" s="264"/>
      <c r="P40" s="264"/>
      <c r="Q40" s="264"/>
      <c r="R40" s="264"/>
      <c r="S40" s="264"/>
      <c r="T40" s="264"/>
      <c r="U40" s="264"/>
      <c r="V40" s="264"/>
      <c r="W40" s="264"/>
      <c r="X40" s="264"/>
      <c r="Y40" s="264"/>
      <c r="Z40" s="264"/>
      <c r="AA40" s="264"/>
      <c r="AB40" s="264"/>
      <c r="AC40" s="286"/>
      <c r="AD40" s="286"/>
      <c r="AE40" s="286"/>
      <c r="AF40" s="286"/>
      <c r="AG40" s="286"/>
      <c r="AH40" s="264"/>
      <c r="AI40" s="264"/>
      <c r="AJ40" s="264"/>
      <c r="AK40" s="264"/>
      <c r="AL40" s="264"/>
      <c r="AM40" s="264"/>
      <c r="AN40" s="264"/>
      <c r="AO40" s="264"/>
      <c r="AQ40" s="474"/>
      <c r="AT40" s="474"/>
    </row>
    <row r="41" spans="2:46" ht="15.75">
      <c r="B41" s="336"/>
      <c r="C41" s="336"/>
      <c r="D41" s="263"/>
      <c r="E41" s="264"/>
      <c r="F41" s="264"/>
      <c r="G41" s="264"/>
      <c r="H41" s="264"/>
      <c r="I41" s="264"/>
      <c r="J41" s="264"/>
      <c r="K41" s="264"/>
      <c r="L41" s="264"/>
      <c r="M41" s="264"/>
      <c r="N41" s="264"/>
      <c r="O41" s="264"/>
      <c r="P41" s="264"/>
      <c r="Q41" s="264"/>
      <c r="R41" s="264"/>
      <c r="S41" s="264"/>
      <c r="T41" s="264"/>
      <c r="U41" s="264"/>
      <c r="V41" s="264"/>
      <c r="W41" s="264"/>
      <c r="X41" s="264"/>
      <c r="Y41" s="264"/>
      <c r="Z41" s="264"/>
      <c r="AA41" s="264"/>
      <c r="AB41" s="264"/>
      <c r="AC41" s="264"/>
      <c r="AD41" s="264"/>
      <c r="AE41" s="264"/>
      <c r="AF41" s="264"/>
      <c r="AG41" s="264"/>
      <c r="AH41" s="286"/>
      <c r="AI41" s="286"/>
      <c r="AJ41" s="286"/>
      <c r="AK41" s="286"/>
      <c r="AL41" s="286"/>
      <c r="AM41" s="286"/>
      <c r="AN41" s="286"/>
      <c r="AO41" s="264"/>
      <c r="AQ41" s="474"/>
      <c r="AT41" s="474"/>
    </row>
    <row r="42" spans="2:46" ht="15.75">
      <c r="B42" s="336"/>
      <c r="C42" s="336"/>
      <c r="D42" s="263"/>
      <c r="E42" s="264"/>
      <c r="F42" s="264"/>
      <c r="G42" s="264"/>
      <c r="H42" s="264"/>
      <c r="I42" s="264"/>
      <c r="J42" s="264"/>
      <c r="K42" s="264"/>
      <c r="L42" s="264"/>
      <c r="M42" s="264"/>
      <c r="N42" s="264"/>
      <c r="O42" s="264"/>
      <c r="P42" s="264"/>
      <c r="Q42" s="264"/>
      <c r="R42" s="271"/>
      <c r="S42" s="264"/>
      <c r="T42" s="264"/>
      <c r="U42" s="264"/>
      <c r="V42" s="264"/>
      <c r="W42" s="264"/>
      <c r="X42" s="264"/>
      <c r="Y42" s="264"/>
      <c r="Z42" s="264"/>
      <c r="AA42" s="264"/>
      <c r="AB42" s="264"/>
      <c r="AC42" s="264"/>
      <c r="AD42" s="264"/>
      <c r="AE42" s="264"/>
      <c r="AF42" s="264"/>
      <c r="AG42" s="264"/>
      <c r="AH42" s="286"/>
      <c r="AI42" s="286"/>
      <c r="AJ42" s="286"/>
      <c r="AK42" s="286"/>
      <c r="AL42" s="286"/>
      <c r="AM42" s="286"/>
      <c r="AN42" s="286"/>
      <c r="AO42" s="264"/>
      <c r="AQ42" s="474"/>
      <c r="AT42" s="474"/>
    </row>
    <row r="43" spans="2:46" ht="13.5" customHeight="1">
      <c r="B43" s="340"/>
      <c r="C43" s="340"/>
      <c r="D43" s="263"/>
      <c r="E43" s="264"/>
      <c r="F43" s="264"/>
      <c r="G43" s="264"/>
      <c r="H43" s="264"/>
      <c r="I43" s="264"/>
      <c r="J43" s="264"/>
      <c r="K43" s="264"/>
      <c r="L43" s="264"/>
      <c r="M43" s="264"/>
      <c r="N43" s="264"/>
      <c r="O43" s="264"/>
      <c r="P43" s="264"/>
      <c r="Q43" s="264"/>
      <c r="R43" s="269"/>
      <c r="S43" s="264"/>
      <c r="T43" s="343"/>
      <c r="U43" s="343"/>
      <c r="V43" s="343"/>
      <c r="W43" s="343"/>
      <c r="X43" s="343"/>
      <c r="Y43" s="343"/>
      <c r="Z43" s="343"/>
      <c r="AA43" s="343"/>
      <c r="AB43" s="343"/>
      <c r="AC43" s="343"/>
      <c r="AD43" s="343"/>
      <c r="AE43" s="343"/>
      <c r="AF43" s="343"/>
      <c r="AG43" s="343"/>
      <c r="AH43" s="343"/>
      <c r="AI43" s="343"/>
      <c r="AJ43" s="264"/>
      <c r="AK43" s="264"/>
      <c r="AL43" s="264"/>
      <c r="AM43" s="264"/>
      <c r="AN43" s="264"/>
      <c r="AO43" s="264"/>
      <c r="AQ43" s="474"/>
      <c r="AT43" s="474"/>
    </row>
    <row r="44" spans="2:46" ht="15.75">
      <c r="B44" s="340"/>
      <c r="C44" s="340"/>
      <c r="D44" s="263"/>
      <c r="E44" s="264"/>
      <c r="F44" s="264"/>
      <c r="G44" s="264"/>
      <c r="H44" s="264"/>
      <c r="I44" s="264"/>
      <c r="J44" s="264"/>
      <c r="K44" s="264"/>
      <c r="L44" s="264"/>
      <c r="M44" s="264"/>
      <c r="N44" s="264"/>
      <c r="O44" s="264"/>
      <c r="P44" s="264"/>
      <c r="Q44" s="264"/>
      <c r="R44" s="264"/>
      <c r="S44" s="264"/>
      <c r="T44" s="264"/>
      <c r="U44" s="264"/>
      <c r="V44" s="264"/>
      <c r="W44" s="264"/>
      <c r="X44" s="264"/>
      <c r="Y44" s="264"/>
      <c r="Z44" s="264"/>
      <c r="AA44" s="264"/>
      <c r="AB44" s="264"/>
      <c r="AC44" s="264"/>
      <c r="AD44" s="264"/>
      <c r="AE44" s="264"/>
      <c r="AF44" s="264"/>
      <c r="AG44" s="264"/>
      <c r="AH44" s="264"/>
      <c r="AI44" s="264"/>
      <c r="AJ44" s="264"/>
      <c r="AK44" s="264"/>
      <c r="AL44" s="264"/>
      <c r="AM44" s="264"/>
      <c r="AN44" s="264"/>
      <c r="AO44" s="264"/>
      <c r="AQ44" s="474"/>
      <c r="AT44" s="474"/>
    </row>
    <row r="45" spans="2:46" ht="15.75">
      <c r="C45" s="264"/>
      <c r="D45" s="264"/>
      <c r="E45" s="264"/>
      <c r="F45" s="264"/>
      <c r="G45" s="264"/>
      <c r="H45" s="264"/>
      <c r="I45" s="264"/>
      <c r="J45" s="264"/>
      <c r="K45" s="264"/>
      <c r="L45" s="264"/>
      <c r="M45" s="264"/>
      <c r="N45" s="264"/>
      <c r="O45" s="264"/>
      <c r="P45" s="264"/>
      <c r="Q45" s="264"/>
      <c r="R45" s="264"/>
      <c r="AC45" s="336"/>
      <c r="AD45" s="264"/>
      <c r="AE45" s="264"/>
      <c r="AF45" s="264"/>
      <c r="AG45" s="264"/>
      <c r="AH45" s="264"/>
      <c r="AI45" s="264"/>
      <c r="AJ45" s="264"/>
      <c r="AK45" s="264"/>
      <c r="AL45" s="264"/>
      <c r="AM45" s="264"/>
      <c r="AN45" s="264"/>
      <c r="AO45" s="264"/>
      <c r="AQ45" s="474"/>
      <c r="AT45" s="474"/>
    </row>
    <row r="46" spans="2:46" ht="15.75">
      <c r="C46" s="504"/>
      <c r="D46" s="504"/>
      <c r="E46" s="504"/>
      <c r="F46" s="504"/>
      <c r="G46" s="504"/>
      <c r="H46" s="504"/>
      <c r="I46" s="504"/>
      <c r="J46" s="504"/>
      <c r="K46" s="504"/>
      <c r="L46" s="504"/>
      <c r="M46" s="504"/>
      <c r="N46" s="504"/>
      <c r="O46" s="264"/>
      <c r="P46" s="504"/>
      <c r="Q46" s="504"/>
      <c r="R46" s="264"/>
      <c r="AC46" s="336"/>
      <c r="AD46" s="504"/>
      <c r="AE46" s="504"/>
      <c r="AF46" s="504"/>
      <c r="AG46" s="504"/>
      <c r="AH46" s="504"/>
      <c r="AI46" s="504"/>
      <c r="AJ46" s="504"/>
      <c r="AK46" s="504"/>
      <c r="AL46" s="504"/>
      <c r="AM46" s="504"/>
      <c r="AN46" s="504"/>
      <c r="AO46" s="505"/>
      <c r="AQ46" s="474"/>
      <c r="AT46" s="506"/>
    </row>
    <row r="47" spans="2:46" ht="15.75">
      <c r="C47" s="504"/>
      <c r="D47" s="504"/>
      <c r="E47" s="504"/>
      <c r="F47" s="504"/>
      <c r="G47" s="504"/>
      <c r="H47" s="504"/>
      <c r="I47" s="504"/>
      <c r="J47" s="504"/>
      <c r="K47" s="504"/>
      <c r="L47" s="504"/>
      <c r="M47" s="504"/>
      <c r="N47" s="504"/>
      <c r="O47" s="264"/>
      <c r="P47" s="504"/>
      <c r="Q47" s="504"/>
      <c r="R47" s="336"/>
      <c r="AC47" s="336"/>
      <c r="AD47" s="264"/>
      <c r="AE47" s="264"/>
      <c r="AF47" s="264"/>
      <c r="AG47" s="504"/>
      <c r="AH47" s="504"/>
      <c r="AI47" s="504"/>
      <c r="AJ47" s="504"/>
      <c r="AK47" s="504"/>
      <c r="AL47" s="504"/>
      <c r="AM47" s="504"/>
      <c r="AN47" s="504"/>
      <c r="AO47" s="505"/>
      <c r="AQ47" s="474"/>
      <c r="AT47" s="474"/>
    </row>
    <row r="48" spans="2:46" ht="15.75">
      <c r="C48" s="504"/>
      <c r="D48" s="504"/>
      <c r="E48" s="504"/>
      <c r="F48" s="504"/>
      <c r="G48" s="504"/>
      <c r="H48" s="504"/>
      <c r="I48" s="504"/>
      <c r="J48" s="504"/>
      <c r="K48" s="504"/>
      <c r="L48" s="504"/>
      <c r="M48" s="504"/>
      <c r="N48" s="504"/>
      <c r="O48" s="271"/>
      <c r="P48" s="504"/>
      <c r="Q48" s="504"/>
      <c r="R48" s="336"/>
      <c r="AC48" s="507"/>
      <c r="AD48" s="264"/>
      <c r="AE48" s="264"/>
      <c r="AF48" s="264"/>
      <c r="AG48" s="504"/>
      <c r="AH48" s="504"/>
      <c r="AI48" s="504"/>
      <c r="AJ48" s="504"/>
      <c r="AK48" s="504"/>
      <c r="AL48" s="504"/>
      <c r="AM48" s="504"/>
      <c r="AN48" s="504"/>
      <c r="AO48" s="505"/>
      <c r="AQ48" s="474"/>
      <c r="AT48" s="508"/>
    </row>
    <row r="49" spans="3:46" ht="15.75">
      <c r="C49" s="504"/>
      <c r="D49" s="504"/>
      <c r="E49" s="504"/>
      <c r="F49" s="504"/>
      <c r="G49" s="504"/>
      <c r="H49" s="504"/>
      <c r="I49" s="504"/>
      <c r="J49" s="504"/>
      <c r="K49" s="504"/>
      <c r="L49" s="504"/>
      <c r="M49" s="504"/>
      <c r="N49" s="504"/>
      <c r="O49" s="336"/>
      <c r="P49" s="504"/>
      <c r="Q49" s="504"/>
      <c r="R49" s="336"/>
      <c r="AC49" s="507"/>
      <c r="AD49" s="264"/>
      <c r="AE49" s="264"/>
      <c r="AF49" s="264"/>
      <c r="AG49" s="504"/>
      <c r="AH49" s="504"/>
      <c r="AI49" s="504"/>
      <c r="AJ49" s="504"/>
      <c r="AK49" s="504"/>
      <c r="AL49" s="504"/>
      <c r="AM49" s="504"/>
      <c r="AN49" s="504"/>
      <c r="AO49" s="505"/>
      <c r="AQ49" s="474"/>
      <c r="AT49" s="474"/>
    </row>
    <row r="50" spans="3:46" ht="15.75">
      <c r="C50" s="504"/>
      <c r="D50" s="504"/>
      <c r="E50" s="504"/>
      <c r="F50" s="504"/>
      <c r="G50" s="504"/>
      <c r="H50" s="504"/>
      <c r="I50" s="504"/>
      <c r="J50" s="504"/>
      <c r="K50" s="504"/>
      <c r="L50" s="504"/>
      <c r="M50" s="504"/>
      <c r="N50" s="504"/>
      <c r="O50" s="336"/>
      <c r="P50" s="504"/>
      <c r="Q50" s="504"/>
      <c r="R50" s="336"/>
      <c r="AC50" s="264"/>
      <c r="AD50" s="264"/>
      <c r="AE50" s="264"/>
      <c r="AF50" s="264"/>
      <c r="AG50" s="504"/>
      <c r="AH50" s="504"/>
      <c r="AI50" s="504"/>
      <c r="AJ50" s="504"/>
      <c r="AK50" s="504"/>
      <c r="AL50" s="504"/>
      <c r="AM50" s="504"/>
      <c r="AN50" s="504"/>
      <c r="AO50" s="505"/>
      <c r="AQ50" s="474"/>
      <c r="AT50" s="474"/>
    </row>
    <row r="51" spans="3:46" ht="15.75">
      <c r="C51" s="504"/>
      <c r="D51" s="504"/>
      <c r="E51" s="504"/>
      <c r="F51" s="504"/>
      <c r="G51" s="504"/>
      <c r="H51" s="504"/>
      <c r="I51" s="504"/>
      <c r="J51" s="504"/>
      <c r="K51" s="504"/>
      <c r="L51" s="504"/>
      <c r="M51" s="504"/>
      <c r="N51" s="504"/>
      <c r="O51" s="336"/>
      <c r="P51" s="504"/>
      <c r="Q51" s="504"/>
      <c r="R51" s="336"/>
      <c r="AC51" s="264"/>
      <c r="AD51" s="264"/>
      <c r="AE51" s="264"/>
      <c r="AF51" s="264"/>
      <c r="AG51" s="504"/>
      <c r="AH51" s="504"/>
      <c r="AI51" s="504"/>
      <c r="AJ51" s="504"/>
      <c r="AK51" s="504"/>
      <c r="AL51" s="504"/>
      <c r="AM51" s="504"/>
      <c r="AN51" s="504"/>
      <c r="AO51" s="505"/>
      <c r="AQ51" s="474"/>
      <c r="AT51" s="474"/>
    </row>
    <row r="52" spans="3:46" ht="15.75">
      <c r="C52" s="504"/>
      <c r="D52" s="504"/>
      <c r="E52" s="504"/>
      <c r="F52" s="504"/>
      <c r="G52" s="504"/>
      <c r="H52" s="504"/>
      <c r="I52" s="504"/>
      <c r="J52" s="504"/>
      <c r="K52" s="504"/>
      <c r="L52" s="504"/>
      <c r="M52" s="504"/>
      <c r="N52" s="504"/>
      <c r="P52" s="504"/>
      <c r="Q52" s="504"/>
      <c r="R52" s="336"/>
      <c r="AC52" s="264"/>
      <c r="AD52" s="264"/>
      <c r="AE52" s="264"/>
      <c r="AF52" s="264"/>
      <c r="AG52" s="504"/>
      <c r="AH52" s="504"/>
      <c r="AI52" s="504"/>
      <c r="AJ52" s="504"/>
      <c r="AK52" s="504"/>
      <c r="AL52" s="504"/>
      <c r="AM52" s="504"/>
      <c r="AN52" s="504"/>
      <c r="AO52" s="505"/>
      <c r="AQ52" s="474"/>
    </row>
    <row r="53" spans="3:46" ht="15.75" customHeight="1">
      <c r="C53" s="504"/>
      <c r="D53" s="504"/>
      <c r="E53" s="504"/>
      <c r="F53" s="504"/>
      <c r="G53" s="504"/>
      <c r="H53" s="504"/>
      <c r="I53" s="504"/>
      <c r="J53" s="504"/>
      <c r="K53" s="504"/>
      <c r="L53" s="504"/>
      <c r="M53" s="504"/>
      <c r="N53" s="504"/>
      <c r="O53" s="336"/>
      <c r="P53" s="504"/>
      <c r="Q53" s="504"/>
      <c r="R53" s="504"/>
      <c r="S53" s="509"/>
      <c r="T53" s="509"/>
      <c r="U53" s="509"/>
      <c r="V53" s="509"/>
      <c r="W53" s="509"/>
      <c r="X53" s="509"/>
      <c r="Y53" s="509"/>
      <c r="Z53" s="509"/>
      <c r="AA53" s="509"/>
      <c r="AB53" s="509"/>
      <c r="AC53" s="504"/>
      <c r="AD53" s="504"/>
      <c r="AE53" s="504"/>
      <c r="AF53" s="504"/>
      <c r="AG53" s="504"/>
      <c r="AH53" s="504"/>
      <c r="AI53" s="504"/>
      <c r="AJ53" s="504"/>
      <c r="AK53" s="504"/>
      <c r="AL53" s="504"/>
      <c r="AM53" s="504"/>
      <c r="AN53" s="504"/>
      <c r="AO53" s="505"/>
      <c r="AQ53" s="474"/>
    </row>
    <row r="54" spans="3:46" ht="12" customHeight="1">
      <c r="C54" s="276"/>
      <c r="D54" s="276"/>
      <c r="E54" s="276"/>
      <c r="F54" s="276"/>
      <c r="G54" s="276"/>
      <c r="H54" s="276"/>
      <c r="I54" s="276"/>
      <c r="J54" s="276"/>
      <c r="K54" s="276"/>
      <c r="L54" s="276"/>
      <c r="M54" s="276"/>
      <c r="N54" s="276"/>
      <c r="O54" s="510"/>
      <c r="P54" s="264"/>
      <c r="Q54" s="343"/>
      <c r="R54" s="343"/>
      <c r="S54" s="343"/>
      <c r="T54" s="343"/>
      <c r="U54" s="343"/>
      <c r="V54" s="343"/>
      <c r="W54" s="343"/>
      <c r="X54" s="343"/>
      <c r="Y54" s="343"/>
      <c r="Z54" s="343"/>
      <c r="AA54" s="343"/>
      <c r="AB54" s="343"/>
      <c r="AC54" s="343"/>
      <c r="AD54" s="343"/>
      <c r="AE54" s="343"/>
      <c r="AF54" s="343"/>
      <c r="AG54" s="276"/>
      <c r="AH54" s="276"/>
      <c r="AI54" s="276"/>
      <c r="AJ54" s="276"/>
      <c r="AK54" s="276"/>
      <c r="AL54" s="276"/>
      <c r="AM54" s="276"/>
      <c r="AN54" s="276"/>
    </row>
    <row r="55" spans="3:46" ht="15.75">
      <c r="C55" s="276"/>
      <c r="D55" s="276"/>
      <c r="E55" s="276"/>
      <c r="F55" s="276"/>
      <c r="G55" s="276"/>
      <c r="H55" s="276"/>
      <c r="I55" s="276"/>
      <c r="J55" s="276"/>
      <c r="K55" s="276"/>
      <c r="L55" s="276"/>
      <c r="M55" s="276"/>
      <c r="N55" s="276"/>
      <c r="O55" s="336"/>
      <c r="P55" s="276"/>
      <c r="Q55" s="276"/>
      <c r="R55" s="276"/>
      <c r="S55" s="276"/>
      <c r="T55" s="276"/>
      <c r="U55" s="276"/>
      <c r="V55" s="276"/>
      <c r="W55" s="276"/>
      <c r="X55" s="276"/>
      <c r="Y55" s="276"/>
      <c r="Z55" s="276"/>
      <c r="AA55" s="276"/>
      <c r="AB55" s="276"/>
      <c r="AC55" s="276"/>
      <c r="AD55" s="276"/>
      <c r="AE55" s="276"/>
      <c r="AF55" s="276"/>
      <c r="AG55" s="276"/>
      <c r="AH55" s="276"/>
      <c r="AI55" s="276"/>
      <c r="AJ55" s="276"/>
      <c r="AK55" s="276"/>
      <c r="AL55" s="276"/>
      <c r="AM55" s="276"/>
      <c r="AN55" s="276"/>
    </row>
    <row r="56" spans="3:46" ht="15.75">
      <c r="C56" s="276"/>
      <c r="D56" s="276"/>
      <c r="E56" s="276"/>
      <c r="F56" s="276"/>
      <c r="G56" s="276"/>
      <c r="H56" s="276"/>
      <c r="I56" s="276"/>
      <c r="J56" s="276"/>
      <c r="K56" s="276"/>
      <c r="L56" s="276"/>
      <c r="M56" s="276"/>
      <c r="N56" s="276"/>
      <c r="O56" s="336"/>
      <c r="P56" s="276"/>
      <c r="Q56" s="276"/>
      <c r="R56" s="276"/>
      <c r="S56" s="276"/>
      <c r="T56" s="276"/>
      <c r="U56" s="276"/>
      <c r="V56" s="276"/>
      <c r="W56" s="276"/>
      <c r="X56" s="276"/>
      <c r="Y56" s="276"/>
      <c r="Z56" s="276"/>
      <c r="AA56" s="276"/>
      <c r="AB56" s="276"/>
      <c r="AC56" s="276"/>
      <c r="AD56" s="276"/>
      <c r="AE56" s="276"/>
      <c r="AF56" s="276"/>
      <c r="AG56" s="276"/>
      <c r="AH56" s="276"/>
      <c r="AI56" s="276"/>
      <c r="AJ56" s="276"/>
      <c r="AK56" s="276"/>
      <c r="AL56" s="276"/>
      <c r="AM56" s="276"/>
      <c r="AN56" s="276"/>
    </row>
    <row r="57" spans="3:46" ht="15.75">
      <c r="C57" s="276"/>
      <c r="D57" s="276"/>
      <c r="E57" s="276"/>
      <c r="F57" s="276"/>
      <c r="G57" s="276"/>
      <c r="H57" s="276"/>
      <c r="I57" s="276"/>
      <c r="J57" s="276"/>
      <c r="K57" s="276"/>
      <c r="L57" s="276"/>
      <c r="M57" s="276"/>
      <c r="N57" s="276"/>
      <c r="O57" s="336"/>
      <c r="P57" s="276"/>
      <c r="Q57" s="276"/>
      <c r="R57" s="276"/>
      <c r="S57" s="276"/>
      <c r="T57" s="276"/>
      <c r="U57" s="276"/>
      <c r="V57" s="276"/>
      <c r="W57" s="276"/>
      <c r="X57" s="276"/>
      <c r="Y57" s="276"/>
      <c r="Z57" s="276"/>
      <c r="AA57" s="276"/>
      <c r="AB57" s="276"/>
      <c r="AC57" s="276"/>
      <c r="AD57" s="276"/>
      <c r="AE57" s="276"/>
      <c r="AF57" s="276"/>
      <c r="AG57" s="276"/>
      <c r="AH57" s="276"/>
      <c r="AI57" s="276"/>
      <c r="AJ57" s="276"/>
      <c r="AK57" s="276"/>
      <c r="AL57" s="276"/>
      <c r="AM57" s="276"/>
      <c r="AN57" s="276"/>
    </row>
    <row r="58" spans="3:46" ht="15.75">
      <c r="C58" s="276"/>
      <c r="D58" s="276"/>
      <c r="E58" s="276"/>
      <c r="F58" s="276"/>
      <c r="G58" s="276"/>
      <c r="H58" s="276"/>
      <c r="I58" s="276"/>
      <c r="J58" s="276"/>
      <c r="K58" s="276"/>
      <c r="L58" s="276"/>
      <c r="M58" s="276"/>
      <c r="N58" s="276"/>
      <c r="O58" s="336"/>
      <c r="P58" s="276"/>
      <c r="Q58" s="276"/>
      <c r="R58" s="276"/>
      <c r="S58" s="276"/>
      <c r="T58" s="276"/>
      <c r="U58" s="276"/>
      <c r="V58" s="276"/>
      <c r="W58" s="276"/>
      <c r="X58" s="276"/>
      <c r="Y58" s="276"/>
      <c r="Z58" s="276"/>
      <c r="AA58" s="276"/>
      <c r="AB58" s="276"/>
      <c r="AC58" s="276"/>
      <c r="AD58" s="276"/>
      <c r="AE58" s="276"/>
      <c r="AF58" s="276"/>
      <c r="AG58" s="276"/>
      <c r="AH58" s="276"/>
      <c r="AI58" s="276"/>
      <c r="AJ58" s="276"/>
      <c r="AK58" s="276"/>
      <c r="AL58" s="276"/>
      <c r="AM58" s="276"/>
      <c r="AN58" s="276"/>
    </row>
    <row r="59" spans="3:46" ht="15.75">
      <c r="C59" s="276"/>
      <c r="D59" s="276"/>
      <c r="E59" s="276"/>
      <c r="F59" s="276"/>
      <c r="G59" s="276"/>
      <c r="H59" s="276"/>
      <c r="I59" s="276"/>
      <c r="J59" s="276"/>
      <c r="K59" s="276"/>
      <c r="L59" s="276"/>
      <c r="M59" s="276"/>
      <c r="N59" s="276"/>
      <c r="O59" s="336"/>
      <c r="P59" s="276"/>
      <c r="Q59" s="276"/>
      <c r="R59" s="276"/>
      <c r="S59" s="276"/>
      <c r="T59" s="276"/>
      <c r="U59" s="276"/>
      <c r="V59" s="276"/>
      <c r="W59" s="276"/>
      <c r="X59" s="276"/>
      <c r="Y59" s="276"/>
      <c r="Z59" s="276"/>
      <c r="AA59" s="276"/>
      <c r="AB59" s="276"/>
      <c r="AC59" s="276"/>
      <c r="AD59" s="276"/>
      <c r="AE59" s="276"/>
      <c r="AF59" s="276"/>
      <c r="AG59" s="276"/>
      <c r="AH59" s="276"/>
      <c r="AI59" s="276"/>
      <c r="AJ59" s="276"/>
      <c r="AK59" s="276"/>
      <c r="AL59" s="276"/>
      <c r="AM59" s="276"/>
      <c r="AN59" s="276"/>
    </row>
    <row r="60" spans="3:46" ht="15.75">
      <c r="C60" s="276"/>
      <c r="D60" s="276"/>
      <c r="E60" s="276"/>
      <c r="F60" s="276"/>
      <c r="G60" s="276"/>
      <c r="H60" s="276"/>
      <c r="I60" s="276"/>
      <c r="J60" s="276"/>
      <c r="K60" s="276"/>
      <c r="L60" s="276"/>
      <c r="M60" s="276"/>
      <c r="N60" s="276"/>
      <c r="O60" s="336"/>
      <c r="P60" s="276"/>
      <c r="Q60" s="276"/>
      <c r="R60" s="276"/>
      <c r="S60" s="276"/>
      <c r="T60" s="276"/>
      <c r="U60" s="276"/>
      <c r="V60" s="276"/>
      <c r="W60" s="276"/>
      <c r="X60" s="276"/>
      <c r="Y60" s="276"/>
      <c r="Z60" s="276"/>
      <c r="AA60" s="276"/>
      <c r="AB60" s="276"/>
      <c r="AC60" s="276"/>
      <c r="AD60" s="276"/>
      <c r="AE60" s="276"/>
      <c r="AF60" s="276"/>
      <c r="AG60" s="276"/>
      <c r="AH60" s="276"/>
      <c r="AI60" s="276"/>
      <c r="AJ60" s="276"/>
      <c r="AK60" s="276"/>
      <c r="AL60" s="276"/>
      <c r="AM60" s="276"/>
      <c r="AN60" s="276"/>
    </row>
    <row r="61" spans="3:46" ht="15.75">
      <c r="C61" s="276"/>
      <c r="D61" s="276"/>
      <c r="E61" s="276"/>
      <c r="F61" s="276"/>
      <c r="G61" s="276"/>
      <c r="H61" s="276"/>
      <c r="I61" s="276"/>
      <c r="J61" s="276"/>
      <c r="K61" s="276"/>
      <c r="L61" s="276"/>
      <c r="M61" s="276"/>
      <c r="N61" s="276"/>
      <c r="O61" s="336"/>
      <c r="P61" s="276"/>
      <c r="Q61" s="276"/>
      <c r="R61" s="276"/>
      <c r="S61" s="276"/>
      <c r="T61" s="276"/>
      <c r="U61" s="276"/>
      <c r="V61" s="276"/>
      <c r="W61" s="276"/>
      <c r="X61" s="276"/>
      <c r="Y61" s="276"/>
      <c r="Z61" s="276"/>
      <c r="AA61" s="276"/>
      <c r="AB61" s="276"/>
      <c r="AC61" s="276"/>
      <c r="AD61" s="276"/>
      <c r="AE61" s="276"/>
      <c r="AF61" s="276"/>
      <c r="AG61" s="276"/>
      <c r="AH61" s="276"/>
      <c r="AI61" s="276"/>
      <c r="AJ61" s="276"/>
      <c r="AK61" s="276"/>
      <c r="AL61" s="276"/>
      <c r="AM61" s="276"/>
      <c r="AN61" s="276"/>
    </row>
    <row r="62" spans="3:46" ht="15.75">
      <c r="C62" s="276"/>
      <c r="D62" s="276"/>
      <c r="E62" s="276"/>
      <c r="F62" s="276"/>
      <c r="G62" s="276"/>
      <c r="H62" s="276"/>
      <c r="I62" s="276"/>
      <c r="J62" s="276"/>
      <c r="K62" s="276"/>
      <c r="L62" s="276"/>
      <c r="M62" s="276"/>
      <c r="N62" s="276"/>
      <c r="O62" s="276"/>
      <c r="P62" s="276"/>
      <c r="Q62" s="276"/>
      <c r="R62" s="276"/>
      <c r="S62" s="276"/>
      <c r="T62" s="276"/>
      <c r="U62" s="276"/>
      <c r="V62" s="276"/>
      <c r="W62" s="276"/>
      <c r="X62" s="276"/>
      <c r="Y62" s="276"/>
      <c r="Z62" s="276"/>
      <c r="AA62" s="276"/>
      <c r="AB62" s="276"/>
      <c r="AC62" s="276"/>
      <c r="AD62" s="276"/>
      <c r="AE62" s="276"/>
      <c r="AF62" s="276"/>
      <c r="AG62" s="276"/>
      <c r="AH62" s="276"/>
      <c r="AI62" s="276"/>
      <c r="AJ62" s="276"/>
      <c r="AK62" s="276"/>
      <c r="AL62" s="276"/>
      <c r="AM62" s="276"/>
      <c r="AN62" s="276"/>
    </row>
    <row r="63" spans="3:46" ht="15.75">
      <c r="C63" s="504"/>
      <c r="D63" s="504"/>
      <c r="E63" s="504"/>
      <c r="F63" s="504"/>
      <c r="G63" s="504"/>
      <c r="H63" s="504"/>
      <c r="I63" s="504"/>
      <c r="J63" s="504"/>
      <c r="K63" s="504"/>
      <c r="L63" s="504"/>
      <c r="M63" s="504"/>
      <c r="N63" s="504"/>
      <c r="O63" s="504"/>
      <c r="P63" s="504"/>
      <c r="Q63" s="504"/>
      <c r="R63" s="504"/>
      <c r="S63" s="504"/>
      <c r="T63" s="504"/>
      <c r="U63" s="504"/>
      <c r="V63" s="504"/>
      <c r="W63" s="504"/>
      <c r="X63" s="504"/>
      <c r="Y63" s="504"/>
      <c r="Z63" s="504"/>
      <c r="AA63" s="504"/>
      <c r="AB63" s="504"/>
      <c r="AC63" s="504"/>
      <c r="AD63" s="504"/>
      <c r="AE63" s="504"/>
      <c r="AF63" s="504"/>
      <c r="AG63" s="504"/>
      <c r="AH63" s="504"/>
      <c r="AI63" s="504"/>
      <c r="AJ63" s="504"/>
      <c r="AK63" s="504"/>
      <c r="AL63" s="504"/>
      <c r="AM63" s="504"/>
      <c r="AN63" s="504"/>
      <c r="AO63" s="505"/>
      <c r="AP63" s="505"/>
    </row>
    <row r="64" spans="3:46" ht="15.75">
      <c r="C64" s="276"/>
      <c r="D64" s="276"/>
      <c r="E64" s="276"/>
      <c r="F64" s="276"/>
      <c r="G64" s="276"/>
      <c r="H64" s="276"/>
      <c r="I64" s="276"/>
      <c r="J64" s="276"/>
      <c r="K64" s="276"/>
      <c r="L64" s="276"/>
      <c r="M64" s="276"/>
      <c r="N64" s="276"/>
      <c r="O64" s="276"/>
      <c r="P64" s="276"/>
      <c r="Q64" s="276"/>
      <c r="R64" s="276"/>
      <c r="S64" s="276"/>
      <c r="T64" s="276"/>
      <c r="U64" s="276"/>
      <c r="V64" s="276"/>
      <c r="W64" s="276"/>
      <c r="X64" s="276"/>
      <c r="Y64" s="276"/>
      <c r="Z64" s="276"/>
      <c r="AA64" s="276"/>
      <c r="AB64" s="276"/>
      <c r="AC64" s="276"/>
      <c r="AD64" s="276"/>
      <c r="AE64" s="276"/>
      <c r="AF64" s="276"/>
      <c r="AG64" s="276"/>
      <c r="AH64" s="276"/>
      <c r="AI64" s="276"/>
      <c r="AJ64" s="276"/>
      <c r="AK64" s="276"/>
      <c r="AL64" s="276"/>
      <c r="AM64" s="276"/>
      <c r="AN64" s="276"/>
    </row>
    <row r="65" spans="3:40" ht="15.75">
      <c r="C65" s="276"/>
      <c r="D65" s="276"/>
      <c r="E65" s="276"/>
      <c r="F65" s="276"/>
      <c r="G65" s="276"/>
      <c r="H65" s="276"/>
      <c r="I65" s="276"/>
      <c r="J65" s="276"/>
      <c r="K65" s="276"/>
      <c r="L65" s="276"/>
      <c r="M65" s="276"/>
      <c r="N65" s="276"/>
      <c r="O65" s="276"/>
      <c r="P65" s="276"/>
      <c r="Q65" s="276"/>
      <c r="R65" s="276"/>
      <c r="S65" s="276"/>
      <c r="T65" s="276"/>
      <c r="U65" s="276"/>
      <c r="V65" s="276"/>
      <c r="W65" s="276"/>
      <c r="X65" s="276"/>
      <c r="Y65" s="276"/>
      <c r="Z65" s="276"/>
      <c r="AA65" s="276"/>
      <c r="AB65" s="276"/>
      <c r="AC65" s="276"/>
      <c r="AD65" s="276"/>
      <c r="AE65" s="276"/>
      <c r="AF65" s="276"/>
      <c r="AG65" s="276"/>
      <c r="AH65" s="276"/>
      <c r="AI65" s="276"/>
      <c r="AJ65" s="276"/>
      <c r="AK65" s="276"/>
      <c r="AL65" s="276"/>
      <c r="AM65" s="276"/>
      <c r="AN65" s="276"/>
    </row>
    <row r="66" spans="3:40">
      <c r="C66" s="511"/>
      <c r="D66" s="511"/>
      <c r="E66" s="511"/>
      <c r="F66" s="511"/>
      <c r="G66" s="511"/>
      <c r="H66" s="511"/>
      <c r="I66" s="511"/>
      <c r="J66" s="511"/>
      <c r="K66" s="511"/>
      <c r="L66" s="511"/>
      <c r="M66" s="511"/>
      <c r="N66" s="511"/>
      <c r="O66" s="511"/>
      <c r="P66" s="511"/>
      <c r="Q66" s="511"/>
      <c r="R66" s="511"/>
      <c r="S66" s="511"/>
      <c r="T66" s="511"/>
      <c r="U66" s="511"/>
      <c r="V66" s="511"/>
      <c r="W66" s="511"/>
      <c r="X66" s="511"/>
      <c r="Y66" s="511"/>
      <c r="Z66" s="511"/>
      <c r="AA66" s="511"/>
      <c r="AB66" s="511"/>
      <c r="AC66" s="511"/>
      <c r="AD66" s="511"/>
      <c r="AE66" s="511"/>
      <c r="AF66" s="511"/>
      <c r="AG66" s="511"/>
      <c r="AH66" s="511"/>
      <c r="AI66" s="511"/>
      <c r="AJ66" s="511"/>
      <c r="AK66" s="511"/>
      <c r="AL66" s="511"/>
      <c r="AM66" s="511"/>
      <c r="AN66" s="511"/>
    </row>
    <row r="67" spans="3:40">
      <c r="C67" s="511"/>
      <c r="D67" s="511"/>
      <c r="E67" s="511"/>
      <c r="F67" s="511"/>
      <c r="G67" s="511"/>
      <c r="H67" s="511"/>
      <c r="I67" s="511"/>
      <c r="J67" s="511"/>
      <c r="K67" s="511"/>
      <c r="L67" s="511"/>
      <c r="M67" s="511"/>
      <c r="N67" s="511"/>
      <c r="O67" s="511"/>
      <c r="P67" s="511"/>
      <c r="Q67" s="511"/>
      <c r="R67" s="511"/>
      <c r="S67" s="511"/>
      <c r="T67" s="511"/>
      <c r="U67" s="511"/>
      <c r="V67" s="511"/>
      <c r="W67" s="511"/>
      <c r="X67" s="511"/>
      <c r="Y67" s="511"/>
      <c r="Z67" s="511"/>
      <c r="AA67" s="511"/>
      <c r="AB67" s="511"/>
      <c r="AC67" s="511"/>
      <c r="AD67" s="511"/>
      <c r="AE67" s="511"/>
      <c r="AF67" s="511"/>
      <c r="AG67" s="511"/>
      <c r="AH67" s="511"/>
      <c r="AI67" s="511"/>
      <c r="AJ67" s="511"/>
      <c r="AK67" s="511"/>
      <c r="AL67" s="511"/>
      <c r="AM67" s="511"/>
      <c r="AN67" s="511"/>
    </row>
    <row r="68" spans="3:40">
      <c r="C68" s="511"/>
      <c r="D68" s="511"/>
      <c r="E68" s="511"/>
      <c r="F68" s="511"/>
      <c r="G68" s="511"/>
      <c r="H68" s="511"/>
      <c r="I68" s="511"/>
      <c r="J68" s="511"/>
      <c r="K68" s="511"/>
      <c r="L68" s="511"/>
      <c r="M68" s="511"/>
      <c r="N68" s="511"/>
      <c r="O68" s="511"/>
      <c r="P68" s="511"/>
      <c r="Q68" s="511"/>
      <c r="R68" s="511"/>
      <c r="S68" s="511"/>
      <c r="T68" s="511"/>
      <c r="U68" s="511"/>
      <c r="V68" s="511"/>
      <c r="W68" s="511"/>
      <c r="X68" s="511"/>
      <c r="Y68" s="511"/>
      <c r="Z68" s="511"/>
      <c r="AA68" s="511"/>
      <c r="AB68" s="511"/>
      <c r="AC68" s="511"/>
      <c r="AD68" s="511"/>
      <c r="AE68" s="511"/>
      <c r="AF68" s="511"/>
      <c r="AG68" s="511"/>
      <c r="AH68" s="511"/>
      <c r="AI68" s="511"/>
      <c r="AJ68" s="511"/>
      <c r="AK68" s="511"/>
      <c r="AL68" s="511"/>
      <c r="AM68" s="511"/>
      <c r="AN68" s="511"/>
    </row>
    <row r="69" spans="3:40">
      <c r="C69" s="511"/>
      <c r="D69" s="511"/>
      <c r="E69" s="511"/>
      <c r="F69" s="511"/>
      <c r="G69" s="511"/>
      <c r="H69" s="511"/>
      <c r="I69" s="511"/>
      <c r="J69" s="511"/>
      <c r="K69" s="511"/>
      <c r="L69" s="511"/>
      <c r="M69" s="511"/>
      <c r="N69" s="511"/>
      <c r="O69" s="511"/>
      <c r="P69" s="511"/>
      <c r="Q69" s="511"/>
      <c r="R69" s="511"/>
      <c r="S69" s="511"/>
      <c r="T69" s="511"/>
      <c r="U69" s="511"/>
      <c r="V69" s="511"/>
      <c r="W69" s="511"/>
      <c r="X69" s="511"/>
      <c r="Y69" s="511"/>
      <c r="Z69" s="511"/>
      <c r="AA69" s="511"/>
      <c r="AB69" s="511"/>
      <c r="AC69" s="511"/>
      <c r="AD69" s="511"/>
      <c r="AE69" s="511"/>
      <c r="AF69" s="511"/>
      <c r="AG69" s="511"/>
      <c r="AH69" s="511"/>
      <c r="AI69" s="511"/>
      <c r="AJ69" s="511"/>
      <c r="AK69" s="511"/>
      <c r="AL69" s="511"/>
      <c r="AM69" s="511"/>
      <c r="AN69" s="511"/>
    </row>
    <row r="70" spans="3:40">
      <c r="C70" s="511"/>
      <c r="D70" s="511"/>
      <c r="E70" s="511"/>
      <c r="F70" s="511"/>
      <c r="G70" s="511"/>
      <c r="H70" s="511"/>
      <c r="I70" s="511"/>
      <c r="J70" s="511"/>
      <c r="K70" s="511"/>
      <c r="L70" s="511"/>
      <c r="M70" s="511"/>
      <c r="N70" s="511"/>
      <c r="O70" s="511"/>
      <c r="P70" s="511"/>
      <c r="Q70" s="511"/>
      <c r="R70" s="511"/>
      <c r="S70" s="511"/>
      <c r="T70" s="511"/>
      <c r="U70" s="511"/>
      <c r="V70" s="511"/>
      <c r="W70" s="511"/>
      <c r="X70" s="511"/>
      <c r="Y70" s="511"/>
      <c r="Z70" s="511"/>
      <c r="AA70" s="511"/>
      <c r="AB70" s="511"/>
      <c r="AC70" s="511"/>
      <c r="AD70" s="511"/>
      <c r="AE70" s="511"/>
      <c r="AF70" s="511"/>
      <c r="AG70" s="511"/>
      <c r="AH70" s="511"/>
      <c r="AI70" s="511"/>
      <c r="AJ70" s="511"/>
      <c r="AK70" s="511"/>
      <c r="AL70" s="511"/>
      <c r="AM70" s="511"/>
      <c r="AN70" s="511"/>
    </row>
    <row r="71" spans="3:40">
      <c r="C71" s="511"/>
      <c r="D71" s="511"/>
      <c r="E71" s="511"/>
      <c r="F71" s="511"/>
      <c r="G71" s="511"/>
      <c r="H71" s="511"/>
      <c r="I71" s="511"/>
      <c r="J71" s="511"/>
      <c r="K71" s="511"/>
      <c r="L71" s="511"/>
      <c r="M71" s="511"/>
      <c r="N71" s="511"/>
      <c r="O71" s="511"/>
      <c r="P71" s="511"/>
      <c r="Q71" s="511"/>
      <c r="R71" s="511"/>
      <c r="S71" s="511"/>
      <c r="T71" s="511"/>
      <c r="U71" s="511"/>
      <c r="V71" s="511"/>
      <c r="W71" s="511"/>
      <c r="X71" s="511"/>
      <c r="Y71" s="511"/>
      <c r="Z71" s="511"/>
      <c r="AA71" s="511"/>
      <c r="AB71" s="511"/>
      <c r="AC71" s="511"/>
      <c r="AD71" s="511"/>
      <c r="AE71" s="511"/>
      <c r="AF71" s="511"/>
      <c r="AG71" s="511"/>
      <c r="AH71" s="511"/>
      <c r="AI71" s="511"/>
      <c r="AJ71" s="511"/>
      <c r="AK71" s="511"/>
      <c r="AL71" s="511"/>
      <c r="AM71" s="511"/>
      <c r="AN71" s="511"/>
    </row>
    <row r="72" spans="3:40">
      <c r="C72" s="511"/>
      <c r="D72" s="511"/>
      <c r="E72" s="511"/>
      <c r="F72" s="511"/>
      <c r="G72" s="511"/>
      <c r="H72" s="511"/>
      <c r="I72" s="511"/>
      <c r="J72" s="511"/>
      <c r="K72" s="511"/>
      <c r="L72" s="511"/>
      <c r="M72" s="511"/>
      <c r="N72" s="511"/>
      <c r="O72" s="511"/>
      <c r="P72" s="511"/>
      <c r="Q72" s="511"/>
      <c r="R72" s="511"/>
      <c r="S72" s="511"/>
      <c r="T72" s="511"/>
      <c r="U72" s="511"/>
      <c r="V72" s="511"/>
      <c r="W72" s="511"/>
      <c r="X72" s="511"/>
      <c r="Y72" s="511"/>
      <c r="Z72" s="511"/>
      <c r="AA72" s="511"/>
      <c r="AB72" s="511"/>
      <c r="AC72" s="511"/>
      <c r="AD72" s="511"/>
      <c r="AE72" s="511"/>
      <c r="AF72" s="511"/>
      <c r="AG72" s="511"/>
      <c r="AH72" s="511"/>
      <c r="AI72" s="511"/>
      <c r="AJ72" s="511"/>
      <c r="AK72" s="511"/>
      <c r="AL72" s="511"/>
      <c r="AM72" s="511"/>
      <c r="AN72" s="511"/>
    </row>
    <row r="73" spans="3:40">
      <c r="C73" s="511"/>
      <c r="D73" s="511"/>
      <c r="E73" s="511"/>
      <c r="F73" s="511"/>
      <c r="G73" s="511"/>
      <c r="H73" s="511"/>
      <c r="I73" s="511"/>
      <c r="J73" s="511"/>
      <c r="K73" s="511"/>
      <c r="L73" s="511"/>
      <c r="M73" s="511"/>
      <c r="N73" s="511"/>
      <c r="O73" s="511"/>
      <c r="P73" s="511"/>
      <c r="Q73" s="511"/>
      <c r="R73" s="511"/>
      <c r="S73" s="511"/>
      <c r="T73" s="511"/>
      <c r="U73" s="511"/>
      <c r="V73" s="511"/>
      <c r="W73" s="511"/>
      <c r="X73" s="511"/>
      <c r="Y73" s="511"/>
      <c r="Z73" s="511"/>
      <c r="AA73" s="511"/>
      <c r="AB73" s="511"/>
      <c r="AC73" s="511"/>
      <c r="AD73" s="511"/>
      <c r="AE73" s="511"/>
      <c r="AF73" s="511"/>
      <c r="AG73" s="511"/>
      <c r="AH73" s="511"/>
      <c r="AI73" s="511"/>
      <c r="AJ73" s="511"/>
      <c r="AK73" s="511"/>
      <c r="AL73" s="511"/>
      <c r="AM73" s="511"/>
      <c r="AN73" s="511"/>
    </row>
    <row r="74" spans="3:40">
      <c r="C74" s="511"/>
      <c r="D74" s="511"/>
      <c r="E74" s="511"/>
      <c r="F74" s="511"/>
      <c r="G74" s="511"/>
      <c r="H74" s="511"/>
      <c r="I74" s="511"/>
      <c r="J74" s="511"/>
      <c r="K74" s="511"/>
      <c r="L74" s="511"/>
      <c r="M74" s="511"/>
      <c r="N74" s="511"/>
      <c r="O74" s="511"/>
      <c r="P74" s="511"/>
      <c r="Q74" s="511"/>
      <c r="R74" s="511"/>
      <c r="S74" s="511"/>
      <c r="T74" s="511"/>
      <c r="U74" s="511"/>
      <c r="V74" s="511"/>
      <c r="W74" s="511"/>
      <c r="X74" s="511"/>
      <c r="Y74" s="511"/>
      <c r="Z74" s="511"/>
      <c r="AA74" s="511"/>
      <c r="AB74" s="511"/>
      <c r="AC74" s="511"/>
      <c r="AD74" s="511"/>
      <c r="AE74" s="511"/>
      <c r="AF74" s="511"/>
      <c r="AG74" s="511"/>
      <c r="AH74" s="511"/>
      <c r="AI74" s="511"/>
      <c r="AJ74" s="511"/>
      <c r="AK74" s="511"/>
      <c r="AL74" s="511"/>
      <c r="AM74" s="511"/>
      <c r="AN74" s="511"/>
    </row>
    <row r="75" spans="3:40">
      <c r="C75" s="511"/>
      <c r="D75" s="511"/>
      <c r="E75" s="511"/>
      <c r="F75" s="511"/>
      <c r="G75" s="511"/>
      <c r="H75" s="511"/>
      <c r="I75" s="511"/>
      <c r="J75" s="511"/>
      <c r="K75" s="511"/>
      <c r="L75" s="511"/>
      <c r="M75" s="511"/>
      <c r="N75" s="511"/>
      <c r="O75" s="511"/>
      <c r="P75" s="511"/>
      <c r="Q75" s="511"/>
      <c r="R75" s="511"/>
      <c r="S75" s="511"/>
      <c r="T75" s="511"/>
      <c r="U75" s="511"/>
      <c r="V75" s="511"/>
      <c r="W75" s="511"/>
      <c r="X75" s="511"/>
      <c r="Y75" s="511"/>
      <c r="Z75" s="511"/>
      <c r="AA75" s="511"/>
      <c r="AB75" s="511"/>
      <c r="AC75" s="511"/>
      <c r="AD75" s="511"/>
      <c r="AE75" s="511"/>
      <c r="AF75" s="511"/>
      <c r="AG75" s="511"/>
      <c r="AH75" s="511"/>
      <c r="AI75" s="511"/>
      <c r="AJ75" s="511"/>
      <c r="AK75" s="511"/>
      <c r="AL75" s="511"/>
      <c r="AM75" s="511"/>
      <c r="AN75" s="511"/>
    </row>
    <row r="76" spans="3:40">
      <c r="C76" s="511"/>
      <c r="D76" s="511"/>
      <c r="E76" s="511"/>
      <c r="F76" s="511"/>
      <c r="G76" s="511"/>
      <c r="H76" s="511"/>
      <c r="I76" s="511"/>
      <c r="J76" s="511"/>
      <c r="K76" s="511"/>
      <c r="L76" s="511"/>
      <c r="M76" s="511"/>
      <c r="N76" s="511"/>
      <c r="O76" s="511"/>
      <c r="P76" s="511"/>
      <c r="Q76" s="511"/>
      <c r="R76" s="511"/>
      <c r="S76" s="511"/>
      <c r="T76" s="511"/>
      <c r="U76" s="511"/>
      <c r="V76" s="511"/>
      <c r="W76" s="511"/>
      <c r="X76" s="511"/>
      <c r="Y76" s="511"/>
      <c r="Z76" s="511"/>
      <c r="AA76" s="511"/>
      <c r="AB76" s="511"/>
      <c r="AC76" s="511"/>
      <c r="AD76" s="511"/>
      <c r="AE76" s="511"/>
      <c r="AF76" s="511"/>
      <c r="AG76" s="511"/>
      <c r="AH76" s="511"/>
      <c r="AI76" s="511"/>
      <c r="AJ76" s="511"/>
      <c r="AK76" s="511"/>
      <c r="AL76" s="511"/>
      <c r="AM76" s="511"/>
      <c r="AN76" s="511"/>
    </row>
    <row r="77" spans="3:40">
      <c r="C77" s="511"/>
      <c r="D77" s="511"/>
      <c r="E77" s="511"/>
      <c r="F77" s="511"/>
      <c r="G77" s="511"/>
      <c r="H77" s="511"/>
      <c r="I77" s="511"/>
      <c r="J77" s="511"/>
      <c r="K77" s="511"/>
      <c r="L77" s="511"/>
      <c r="M77" s="511"/>
      <c r="N77" s="511"/>
      <c r="O77" s="511"/>
      <c r="P77" s="511"/>
      <c r="Q77" s="511"/>
      <c r="R77" s="511"/>
      <c r="S77" s="511"/>
      <c r="T77" s="511"/>
      <c r="U77" s="511"/>
      <c r="V77" s="511"/>
      <c r="W77" s="511"/>
      <c r="X77" s="511"/>
      <c r="Y77" s="511"/>
      <c r="Z77" s="511"/>
      <c r="AA77" s="511"/>
      <c r="AB77" s="511"/>
      <c r="AC77" s="511"/>
      <c r="AD77" s="511"/>
      <c r="AE77" s="511"/>
      <c r="AF77" s="511"/>
      <c r="AG77" s="511"/>
      <c r="AH77" s="511"/>
      <c r="AI77" s="511"/>
      <c r="AJ77" s="511"/>
      <c r="AK77" s="511"/>
      <c r="AL77" s="511"/>
      <c r="AM77" s="511"/>
      <c r="AN77" s="511"/>
    </row>
    <row r="78" spans="3:40">
      <c r="C78" s="511"/>
      <c r="D78" s="511"/>
      <c r="E78" s="511"/>
      <c r="F78" s="511"/>
      <c r="G78" s="511"/>
      <c r="H78" s="511"/>
      <c r="I78" s="511"/>
      <c r="J78" s="511"/>
      <c r="K78" s="511"/>
      <c r="L78" s="511"/>
      <c r="M78" s="511"/>
      <c r="N78" s="511"/>
      <c r="O78" s="511"/>
      <c r="P78" s="511"/>
      <c r="Q78" s="511"/>
      <c r="R78" s="511"/>
      <c r="S78" s="511"/>
      <c r="T78" s="511"/>
      <c r="U78" s="511"/>
      <c r="V78" s="511"/>
      <c r="W78" s="511"/>
      <c r="X78" s="511"/>
      <c r="Y78" s="511"/>
      <c r="Z78" s="511"/>
      <c r="AA78" s="511"/>
      <c r="AB78" s="511"/>
      <c r="AC78" s="511"/>
      <c r="AD78" s="511"/>
      <c r="AE78" s="511"/>
      <c r="AF78" s="511"/>
      <c r="AG78" s="511"/>
      <c r="AH78" s="511"/>
      <c r="AI78" s="511"/>
      <c r="AJ78" s="511"/>
      <c r="AK78" s="511"/>
      <c r="AL78" s="511"/>
      <c r="AM78" s="511"/>
      <c r="AN78" s="511"/>
    </row>
    <row r="79" spans="3:40">
      <c r="C79" s="511"/>
      <c r="D79" s="511"/>
      <c r="E79" s="511"/>
      <c r="F79" s="511"/>
      <c r="G79" s="511"/>
      <c r="H79" s="511"/>
      <c r="I79" s="511"/>
      <c r="J79" s="511"/>
      <c r="K79" s="511"/>
      <c r="L79" s="511"/>
      <c r="M79" s="511"/>
      <c r="N79" s="511"/>
      <c r="O79" s="511"/>
      <c r="P79" s="511"/>
      <c r="Q79" s="511"/>
      <c r="R79" s="511"/>
      <c r="S79" s="511"/>
      <c r="T79" s="511"/>
      <c r="U79" s="511"/>
      <c r="V79" s="511"/>
      <c r="W79" s="511"/>
      <c r="X79" s="511"/>
      <c r="Y79" s="511"/>
      <c r="Z79" s="511"/>
      <c r="AA79" s="511"/>
      <c r="AB79" s="511"/>
      <c r="AC79" s="511"/>
      <c r="AD79" s="511"/>
      <c r="AE79" s="511"/>
      <c r="AF79" s="511"/>
      <c r="AG79" s="511"/>
      <c r="AH79" s="511"/>
      <c r="AI79" s="511"/>
      <c r="AJ79" s="511"/>
      <c r="AK79" s="511"/>
      <c r="AL79" s="511"/>
      <c r="AM79" s="511"/>
      <c r="AN79" s="511"/>
    </row>
    <row r="80" spans="3:40">
      <c r="C80" s="511"/>
      <c r="D80" s="511"/>
      <c r="E80" s="511"/>
      <c r="F80" s="511"/>
      <c r="G80" s="511"/>
      <c r="H80" s="511"/>
      <c r="I80" s="511"/>
      <c r="J80" s="511"/>
      <c r="K80" s="511"/>
      <c r="L80" s="511"/>
      <c r="M80" s="511"/>
      <c r="N80" s="511"/>
      <c r="O80" s="511"/>
      <c r="P80" s="511"/>
      <c r="Q80" s="511"/>
      <c r="R80" s="511"/>
      <c r="S80" s="511"/>
      <c r="T80" s="511"/>
      <c r="U80" s="511"/>
      <c r="V80" s="511"/>
      <c r="W80" s="511"/>
      <c r="X80" s="511"/>
      <c r="Y80" s="511"/>
      <c r="Z80" s="511"/>
      <c r="AA80" s="511"/>
      <c r="AB80" s="511"/>
      <c r="AC80" s="511"/>
      <c r="AD80" s="511"/>
      <c r="AE80" s="511"/>
      <c r="AF80" s="511"/>
      <c r="AG80" s="511"/>
      <c r="AH80" s="511"/>
      <c r="AI80" s="511"/>
      <c r="AJ80" s="511"/>
      <c r="AK80" s="511"/>
      <c r="AL80" s="511"/>
      <c r="AM80" s="511"/>
      <c r="AN80" s="511"/>
    </row>
    <row r="81" spans="3:40">
      <c r="C81" s="511"/>
      <c r="D81" s="511"/>
      <c r="E81" s="511"/>
      <c r="F81" s="511"/>
      <c r="G81" s="511"/>
      <c r="H81" s="511"/>
      <c r="I81" s="511"/>
      <c r="J81" s="511"/>
      <c r="K81" s="511"/>
      <c r="L81" s="511"/>
      <c r="M81" s="511"/>
      <c r="N81" s="511"/>
      <c r="O81" s="511"/>
      <c r="P81" s="511"/>
      <c r="Q81" s="511"/>
      <c r="R81" s="511"/>
      <c r="S81" s="511"/>
      <c r="T81" s="511"/>
      <c r="U81" s="511"/>
      <c r="V81" s="511"/>
      <c r="W81" s="511"/>
      <c r="X81" s="511"/>
      <c r="Y81" s="511"/>
      <c r="Z81" s="511"/>
      <c r="AA81" s="511"/>
      <c r="AB81" s="511"/>
      <c r="AC81" s="511"/>
      <c r="AD81" s="511"/>
      <c r="AE81" s="511"/>
      <c r="AF81" s="511"/>
      <c r="AG81" s="511"/>
      <c r="AH81" s="511"/>
      <c r="AI81" s="511"/>
      <c r="AJ81" s="511"/>
      <c r="AK81" s="511"/>
      <c r="AL81" s="511"/>
      <c r="AM81" s="511"/>
      <c r="AN81" s="511"/>
    </row>
    <row r="82" spans="3:40">
      <c r="C82" s="511"/>
      <c r="D82" s="511"/>
      <c r="E82" s="511"/>
      <c r="F82" s="511"/>
      <c r="G82" s="511"/>
      <c r="H82" s="511"/>
      <c r="I82" s="511"/>
      <c r="J82" s="511"/>
      <c r="K82" s="511"/>
      <c r="L82" s="511"/>
      <c r="M82" s="511"/>
      <c r="N82" s="511"/>
      <c r="O82" s="511"/>
      <c r="P82" s="511"/>
      <c r="Q82" s="511"/>
      <c r="R82" s="511"/>
      <c r="S82" s="511"/>
      <c r="T82" s="511"/>
      <c r="U82" s="511"/>
      <c r="V82" s="511"/>
      <c r="W82" s="511"/>
      <c r="X82" s="511"/>
      <c r="Y82" s="511"/>
      <c r="Z82" s="511"/>
      <c r="AA82" s="511"/>
      <c r="AB82" s="511"/>
      <c r="AC82" s="511"/>
      <c r="AD82" s="511"/>
      <c r="AE82" s="511"/>
      <c r="AF82" s="511"/>
      <c r="AG82" s="511"/>
      <c r="AH82" s="511"/>
      <c r="AI82" s="511"/>
      <c r="AJ82" s="511"/>
      <c r="AK82" s="511"/>
      <c r="AL82" s="511"/>
      <c r="AM82" s="511"/>
      <c r="AN82" s="511"/>
    </row>
    <row r="83" spans="3:40">
      <c r="C83" s="511"/>
      <c r="D83" s="511"/>
      <c r="E83" s="511"/>
      <c r="F83" s="511"/>
      <c r="G83" s="511"/>
      <c r="H83" s="511"/>
      <c r="I83" s="511"/>
      <c r="J83" s="511"/>
      <c r="K83" s="511"/>
      <c r="L83" s="511"/>
      <c r="M83" s="511"/>
      <c r="N83" s="511"/>
      <c r="O83" s="511"/>
      <c r="P83" s="511"/>
      <c r="Q83" s="511"/>
      <c r="R83" s="511"/>
      <c r="S83" s="511"/>
      <c r="T83" s="511"/>
      <c r="U83" s="511"/>
      <c r="V83" s="511"/>
      <c r="W83" s="511"/>
      <c r="X83" s="511"/>
      <c r="Y83" s="511"/>
      <c r="Z83" s="511"/>
      <c r="AA83" s="511"/>
      <c r="AB83" s="511"/>
      <c r="AC83" s="511"/>
      <c r="AD83" s="511"/>
      <c r="AE83" s="511"/>
      <c r="AF83" s="511"/>
      <c r="AG83" s="511"/>
      <c r="AH83" s="511"/>
      <c r="AI83" s="511"/>
      <c r="AJ83" s="511"/>
      <c r="AK83" s="511"/>
      <c r="AL83" s="511"/>
      <c r="AM83" s="511"/>
      <c r="AN83" s="511"/>
    </row>
    <row r="84" spans="3:40">
      <c r="C84" s="511"/>
      <c r="D84" s="511"/>
      <c r="E84" s="511"/>
      <c r="F84" s="511"/>
      <c r="G84" s="511"/>
      <c r="H84" s="511"/>
      <c r="I84" s="511"/>
      <c r="J84" s="511"/>
      <c r="K84" s="511"/>
      <c r="L84" s="511"/>
      <c r="M84" s="511"/>
      <c r="N84" s="511"/>
      <c r="O84" s="511"/>
      <c r="P84" s="511"/>
      <c r="Q84" s="511"/>
      <c r="R84" s="511"/>
      <c r="S84" s="511"/>
      <c r="T84" s="511"/>
      <c r="U84" s="511"/>
      <c r="V84" s="511"/>
      <c r="W84" s="511"/>
      <c r="X84" s="511"/>
      <c r="Y84" s="511"/>
      <c r="Z84" s="511"/>
      <c r="AA84" s="511"/>
      <c r="AB84" s="511"/>
      <c r="AC84" s="511"/>
      <c r="AD84" s="511"/>
      <c r="AE84" s="511"/>
      <c r="AF84" s="511"/>
      <c r="AG84" s="511"/>
      <c r="AH84" s="511"/>
      <c r="AI84" s="511"/>
      <c r="AJ84" s="511"/>
      <c r="AK84" s="511"/>
      <c r="AL84" s="511"/>
      <c r="AM84" s="511"/>
      <c r="AN84" s="511"/>
    </row>
    <row r="85" spans="3:40">
      <c r="C85" s="511"/>
      <c r="D85" s="511"/>
      <c r="E85" s="511"/>
      <c r="F85" s="511"/>
      <c r="G85" s="511"/>
      <c r="H85" s="511"/>
      <c r="I85" s="511"/>
      <c r="J85" s="511"/>
      <c r="K85" s="511"/>
      <c r="L85" s="511"/>
      <c r="M85" s="511"/>
      <c r="N85" s="511"/>
      <c r="O85" s="511"/>
      <c r="P85" s="511"/>
      <c r="Q85" s="511"/>
      <c r="R85" s="511"/>
      <c r="S85" s="511"/>
      <c r="T85" s="511"/>
      <c r="U85" s="511"/>
      <c r="V85" s="511"/>
      <c r="W85" s="511"/>
      <c r="X85" s="511"/>
      <c r="Y85" s="511"/>
      <c r="Z85" s="511"/>
      <c r="AA85" s="511"/>
      <c r="AB85" s="511"/>
      <c r="AC85" s="511"/>
      <c r="AD85" s="511"/>
      <c r="AE85" s="511"/>
      <c r="AF85" s="511"/>
      <c r="AG85" s="511"/>
      <c r="AH85" s="511"/>
      <c r="AI85" s="511"/>
      <c r="AJ85" s="511"/>
      <c r="AK85" s="511"/>
      <c r="AL85" s="511"/>
      <c r="AM85" s="511"/>
      <c r="AN85" s="511"/>
    </row>
    <row r="86" spans="3:40">
      <c r="C86" s="511"/>
      <c r="D86" s="511"/>
      <c r="E86" s="511"/>
      <c r="F86" s="511"/>
      <c r="G86" s="511"/>
      <c r="H86" s="511"/>
      <c r="I86" s="511"/>
      <c r="J86" s="511"/>
      <c r="K86" s="511"/>
      <c r="L86" s="511"/>
      <c r="M86" s="511"/>
      <c r="N86" s="511"/>
      <c r="O86" s="511"/>
      <c r="P86" s="511"/>
      <c r="Q86" s="511"/>
      <c r="R86" s="511"/>
      <c r="S86" s="511"/>
      <c r="T86" s="511"/>
      <c r="U86" s="511"/>
      <c r="V86" s="511"/>
      <c r="W86" s="511"/>
      <c r="X86" s="511"/>
      <c r="Y86" s="511"/>
      <c r="Z86" s="511"/>
      <c r="AA86" s="511"/>
      <c r="AB86" s="511"/>
      <c r="AC86" s="511"/>
      <c r="AD86" s="511"/>
      <c r="AE86" s="511"/>
      <c r="AF86" s="511"/>
      <c r="AG86" s="511"/>
      <c r="AH86" s="511"/>
      <c r="AI86" s="511"/>
      <c r="AJ86" s="511"/>
      <c r="AK86" s="511"/>
      <c r="AL86" s="511"/>
      <c r="AM86" s="511"/>
      <c r="AN86" s="511"/>
    </row>
    <row r="87" spans="3:40">
      <c r="C87" s="511"/>
      <c r="D87" s="511"/>
      <c r="E87" s="511"/>
      <c r="F87" s="511"/>
      <c r="G87" s="511"/>
      <c r="H87" s="511"/>
      <c r="I87" s="511"/>
      <c r="J87" s="511"/>
      <c r="K87" s="511"/>
      <c r="L87" s="511"/>
      <c r="M87" s="511"/>
      <c r="N87" s="511"/>
      <c r="O87" s="511"/>
      <c r="P87" s="511"/>
      <c r="Q87" s="511"/>
      <c r="R87" s="511"/>
      <c r="S87" s="511"/>
      <c r="T87" s="511"/>
      <c r="U87" s="511"/>
      <c r="V87" s="511"/>
      <c r="W87" s="511"/>
      <c r="X87" s="511"/>
      <c r="Y87" s="511"/>
      <c r="Z87" s="511"/>
      <c r="AA87" s="511"/>
      <c r="AB87" s="511"/>
      <c r="AC87" s="511"/>
      <c r="AD87" s="511"/>
      <c r="AE87" s="511"/>
      <c r="AF87" s="511"/>
      <c r="AG87" s="511"/>
      <c r="AH87" s="511"/>
      <c r="AI87" s="511"/>
      <c r="AJ87" s="511"/>
      <c r="AK87" s="511"/>
      <c r="AL87" s="511"/>
      <c r="AM87" s="511"/>
      <c r="AN87" s="511"/>
    </row>
    <row r="88" spans="3:40">
      <c r="C88" s="511"/>
      <c r="D88" s="511"/>
      <c r="E88" s="511"/>
      <c r="F88" s="511"/>
      <c r="G88" s="511"/>
      <c r="H88" s="511"/>
      <c r="I88" s="511"/>
      <c r="J88" s="511"/>
      <c r="K88" s="511"/>
      <c r="L88" s="511"/>
      <c r="M88" s="511"/>
      <c r="N88" s="511"/>
      <c r="O88" s="511"/>
      <c r="P88" s="511"/>
      <c r="Q88" s="511"/>
      <c r="R88" s="511"/>
      <c r="S88" s="511"/>
      <c r="T88" s="511"/>
      <c r="U88" s="511"/>
      <c r="V88" s="511"/>
      <c r="W88" s="511"/>
      <c r="X88" s="511"/>
      <c r="Y88" s="511"/>
      <c r="Z88" s="511"/>
      <c r="AA88" s="511"/>
      <c r="AB88" s="511"/>
      <c r="AC88" s="511"/>
      <c r="AD88" s="511"/>
      <c r="AE88" s="511"/>
      <c r="AF88" s="511"/>
      <c r="AG88" s="511"/>
      <c r="AH88" s="511"/>
      <c r="AI88" s="511"/>
      <c r="AJ88" s="511"/>
      <c r="AK88" s="511"/>
      <c r="AL88" s="511"/>
      <c r="AM88" s="511"/>
      <c r="AN88" s="511"/>
    </row>
  </sheetData>
  <protectedRanges>
    <protectedRange password="C051" sqref="Z6:AF6" name="Range6"/>
    <protectedRange sqref="B3" name="Range5"/>
    <protectedRange sqref="B2" name="Range4"/>
    <protectedRange sqref="B1" name="Range3"/>
    <protectedRange sqref="Z7" name="Range2"/>
    <protectedRange sqref="Z6:AF6" name="Range1"/>
  </protectedRanges>
  <mergeCells count="30">
    <mergeCell ref="U7:Y7"/>
    <mergeCell ref="Z7:AF7"/>
    <mergeCell ref="B1:AF1"/>
    <mergeCell ref="B2:AF2"/>
    <mergeCell ref="B3:AF3"/>
    <mergeCell ref="U6:Y6"/>
    <mergeCell ref="Z6:AF6"/>
    <mergeCell ref="W23:AA23"/>
    <mergeCell ref="B9:C9"/>
    <mergeCell ref="AB9:AF9"/>
    <mergeCell ref="B10:C10"/>
    <mergeCell ref="W12:AA12"/>
    <mergeCell ref="AB12:AF12"/>
    <mergeCell ref="W14:AA14"/>
    <mergeCell ref="AB14:AF14"/>
    <mergeCell ref="W17:AA17"/>
    <mergeCell ref="AB17:AF17"/>
    <mergeCell ref="W20:AA20"/>
    <mergeCell ref="W21:AA21"/>
    <mergeCell ref="AB21:AF21"/>
    <mergeCell ref="U30:AA30"/>
    <mergeCell ref="AB30:AF30"/>
    <mergeCell ref="U31:AA31"/>
    <mergeCell ref="AB31:AF31"/>
    <mergeCell ref="W24:AA24"/>
    <mergeCell ref="AB24:AF24"/>
    <mergeCell ref="AB25:AF25"/>
    <mergeCell ref="AB26:AF26"/>
    <mergeCell ref="AB27:AF27"/>
    <mergeCell ref="AB28:AF28"/>
  </mergeCells>
  <pageMargins left="0.7" right="0.7" top="0.75" bottom="0.75" header="0.3" footer="0.3"/>
  <pageSetup paperSize="9" orientation="portrait"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0"/>
  <sheetViews>
    <sheetView topLeftCell="A13" workbookViewId="0">
      <selection activeCell="B5" sqref="B5"/>
    </sheetView>
  </sheetViews>
  <sheetFormatPr defaultRowHeight="12.75"/>
  <cols>
    <col min="1" max="1" width="17.85546875" customWidth="1"/>
    <col min="2" max="2" width="13.85546875" style="241" bestFit="1" customWidth="1"/>
    <col min="3" max="3" width="15.42578125" style="241" customWidth="1"/>
    <col min="4" max="4" width="19.140625" style="241" customWidth="1"/>
    <col min="5" max="5" width="14.28515625" style="241" bestFit="1" customWidth="1"/>
    <col min="6" max="6" width="17.140625" style="241" customWidth="1"/>
    <col min="7" max="7" width="19.140625" style="241" customWidth="1"/>
    <col min="8" max="8" width="15.28515625" style="241" bestFit="1" customWidth="1"/>
    <col min="9" max="9" width="14.28515625" style="241" bestFit="1" customWidth="1"/>
    <col min="10" max="10" width="12.5703125" style="241" bestFit="1" customWidth="1"/>
    <col min="11" max="11" width="11.5703125" bestFit="1" customWidth="1"/>
    <col min="12" max="12" width="12.85546875" bestFit="1" customWidth="1"/>
  </cols>
  <sheetData>
    <row r="1" spans="1:10" s="234" customFormat="1" ht="21">
      <c r="A1" s="234" t="s">
        <v>552</v>
      </c>
      <c r="B1" s="235"/>
      <c r="C1" s="235"/>
      <c r="D1" s="235"/>
      <c r="E1" s="235"/>
      <c r="F1" s="235"/>
      <c r="G1" s="235"/>
      <c r="H1" s="235"/>
      <c r="I1" s="235"/>
      <c r="J1" s="235"/>
    </row>
    <row r="3" spans="1:10" s="236" customFormat="1" ht="15">
      <c r="A3" s="1105" t="s">
        <v>147</v>
      </c>
      <c r="B3" s="1106" t="s">
        <v>148</v>
      </c>
      <c r="C3" s="1106"/>
      <c r="D3" s="1106" t="s">
        <v>149</v>
      </c>
      <c r="E3" s="1106"/>
      <c r="F3" s="1106" t="s">
        <v>150</v>
      </c>
      <c r="G3" s="1106"/>
      <c r="H3" s="1106" t="s">
        <v>151</v>
      </c>
      <c r="I3" s="1106"/>
      <c r="J3" s="1104" t="s">
        <v>152</v>
      </c>
    </row>
    <row r="4" spans="1:10" s="236" customFormat="1" ht="15">
      <c r="A4" s="1105"/>
      <c r="B4" s="237" t="s">
        <v>153</v>
      </c>
      <c r="C4" s="237" t="s">
        <v>152</v>
      </c>
      <c r="D4" s="237" t="s">
        <v>153</v>
      </c>
      <c r="E4" s="237" t="s">
        <v>152</v>
      </c>
      <c r="F4" s="237" t="s">
        <v>153</v>
      </c>
      <c r="G4" s="237" t="s">
        <v>152</v>
      </c>
      <c r="H4" s="237" t="s">
        <v>153</v>
      </c>
      <c r="I4" s="237" t="s">
        <v>152</v>
      </c>
      <c r="J4" s="1104"/>
    </row>
    <row r="5" spans="1:10">
      <c r="A5" s="238" t="s">
        <v>154</v>
      </c>
      <c r="B5" s="239">
        <v>57085677</v>
      </c>
      <c r="C5" s="239">
        <v>6279424</v>
      </c>
      <c r="D5" s="239">
        <v>1419539773</v>
      </c>
      <c r="E5" s="239">
        <f>11%*D5</f>
        <v>156149375.03</v>
      </c>
      <c r="F5" s="239">
        <f>+B5+D5</f>
        <v>1476625450</v>
      </c>
      <c r="G5" s="239">
        <f>+C5+E5</f>
        <v>162428799.03</v>
      </c>
      <c r="H5" s="239">
        <v>1243667683</v>
      </c>
      <c r="I5" s="239">
        <v>136803434</v>
      </c>
      <c r="J5" s="239">
        <f>+G5-I5</f>
        <v>25625365.030000001</v>
      </c>
    </row>
    <row r="6" spans="1:10">
      <c r="A6" s="238" t="s">
        <v>155</v>
      </c>
      <c r="B6" s="239">
        <v>56059432</v>
      </c>
      <c r="C6" s="239">
        <v>6166537</v>
      </c>
      <c r="D6" s="239">
        <v>1197290919</v>
      </c>
      <c r="E6" s="239">
        <f t="shared" ref="E6:E16" si="0">11%*D6</f>
        <v>131702001.09</v>
      </c>
      <c r="F6" s="239">
        <f t="shared" ref="F6:G16" si="1">+B6+D6</f>
        <v>1253350351</v>
      </c>
      <c r="G6" s="239">
        <f t="shared" si="1"/>
        <v>137868538.09</v>
      </c>
      <c r="H6" s="239">
        <v>1058897401</v>
      </c>
      <c r="I6" s="239">
        <v>116478709</v>
      </c>
      <c r="J6" s="239">
        <f t="shared" ref="J6:J16" si="2">+G6-I6</f>
        <v>21389829.090000004</v>
      </c>
    </row>
    <row r="7" spans="1:10">
      <c r="A7" s="238" t="s">
        <v>156</v>
      </c>
      <c r="B7" s="239">
        <v>137886464</v>
      </c>
      <c r="C7" s="239">
        <v>15167511</v>
      </c>
      <c r="D7" s="239">
        <v>1223428300</v>
      </c>
      <c r="E7" s="239">
        <f t="shared" si="0"/>
        <v>134577113</v>
      </c>
      <c r="F7" s="239">
        <f t="shared" si="1"/>
        <v>1361314764</v>
      </c>
      <c r="G7" s="239">
        <f t="shared" si="1"/>
        <v>149744624</v>
      </c>
      <c r="H7" s="239">
        <v>1237307727</v>
      </c>
      <c r="I7" s="239">
        <v>136103836</v>
      </c>
      <c r="J7" s="239">
        <f t="shared" si="2"/>
        <v>13640788</v>
      </c>
    </row>
    <row r="8" spans="1:10">
      <c r="A8" s="238" t="s">
        <v>157</v>
      </c>
      <c r="B8" s="239">
        <v>48551238</v>
      </c>
      <c r="C8" s="239">
        <v>5340636</v>
      </c>
      <c r="D8" s="239">
        <v>931086873</v>
      </c>
      <c r="E8" s="239">
        <f t="shared" si="0"/>
        <v>102419556.03</v>
      </c>
      <c r="F8" s="239">
        <f t="shared" si="1"/>
        <v>979638111</v>
      </c>
      <c r="G8" s="239">
        <f t="shared" si="1"/>
        <v>107760192.03</v>
      </c>
      <c r="H8" s="239">
        <v>837293146</v>
      </c>
      <c r="I8" s="239">
        <v>92102236</v>
      </c>
      <c r="J8" s="239">
        <f t="shared" si="2"/>
        <v>15657956.030000001</v>
      </c>
    </row>
    <row r="9" spans="1:10">
      <c r="A9" s="238" t="s">
        <v>158</v>
      </c>
      <c r="B9" s="239">
        <v>47139387</v>
      </c>
      <c r="C9" s="239">
        <v>5185332</v>
      </c>
      <c r="D9" s="239">
        <v>1449129090</v>
      </c>
      <c r="E9" s="239">
        <f t="shared" si="0"/>
        <v>159404199.90000001</v>
      </c>
      <c r="F9" s="239">
        <f t="shared" si="1"/>
        <v>1496268477</v>
      </c>
      <c r="G9" s="239">
        <f t="shared" si="1"/>
        <v>164589531.90000001</v>
      </c>
      <c r="H9" s="239">
        <v>1230945847</v>
      </c>
      <c r="I9" s="239">
        <v>135404031</v>
      </c>
      <c r="J9" s="239">
        <f t="shared" si="2"/>
        <v>29185500.900000006</v>
      </c>
    </row>
    <row r="10" spans="1:10">
      <c r="A10" s="238" t="s">
        <v>159</v>
      </c>
      <c r="B10" s="239">
        <v>19381846</v>
      </c>
      <c r="C10" s="239">
        <v>2132003</v>
      </c>
      <c r="D10" s="239">
        <v>1339153337</v>
      </c>
      <c r="E10" s="239">
        <f t="shared" si="0"/>
        <v>147306867.06999999</v>
      </c>
      <c r="F10" s="239">
        <f t="shared" si="1"/>
        <v>1358535183</v>
      </c>
      <c r="G10" s="239">
        <f t="shared" si="1"/>
        <v>149438870.06999999</v>
      </c>
      <c r="H10" s="239">
        <v>1147423854</v>
      </c>
      <c r="I10" s="239">
        <v>126216617</v>
      </c>
      <c r="J10" s="239">
        <f t="shared" si="2"/>
        <v>23222253.069999993</v>
      </c>
    </row>
    <row r="11" spans="1:10">
      <c r="A11" s="238" t="s">
        <v>160</v>
      </c>
      <c r="B11" s="239">
        <v>24673916</v>
      </c>
      <c r="C11" s="239">
        <v>2714130</v>
      </c>
      <c r="D11" s="239">
        <v>1464443164</v>
      </c>
      <c r="E11" s="239">
        <f t="shared" si="0"/>
        <v>161088748.03999999</v>
      </c>
      <c r="F11" s="239">
        <f t="shared" si="1"/>
        <v>1489117080</v>
      </c>
      <c r="G11" s="239">
        <f t="shared" si="1"/>
        <v>163802878.03999999</v>
      </c>
      <c r="H11" s="239">
        <v>1042551149</v>
      </c>
      <c r="I11" s="239">
        <v>114680616</v>
      </c>
      <c r="J11" s="239">
        <f t="shared" si="2"/>
        <v>49122262.039999992</v>
      </c>
    </row>
    <row r="12" spans="1:10">
      <c r="A12" s="238" t="s">
        <v>161</v>
      </c>
      <c r="B12" s="239">
        <v>94843572</v>
      </c>
      <c r="C12" s="239">
        <v>10432792</v>
      </c>
      <c r="D12" s="239">
        <v>1115928510</v>
      </c>
      <c r="E12" s="239">
        <f t="shared" si="0"/>
        <v>122752136.09999999</v>
      </c>
      <c r="F12" s="239">
        <f t="shared" si="1"/>
        <v>1210772082</v>
      </c>
      <c r="G12" s="239">
        <f t="shared" si="1"/>
        <v>133184928.09999999</v>
      </c>
      <c r="H12" s="239">
        <v>996174702</v>
      </c>
      <c r="I12" s="239">
        <v>109579208</v>
      </c>
      <c r="J12" s="239">
        <f t="shared" si="2"/>
        <v>23605720.099999994</v>
      </c>
    </row>
    <row r="13" spans="1:10">
      <c r="A13" s="238" t="s">
        <v>162</v>
      </c>
      <c r="B13" s="239">
        <v>78934011</v>
      </c>
      <c r="C13" s="239">
        <v>8682740</v>
      </c>
      <c r="D13" s="239">
        <v>1205148632</v>
      </c>
      <c r="E13" s="239">
        <f t="shared" si="0"/>
        <v>132566349.52</v>
      </c>
      <c r="F13" s="239">
        <f t="shared" si="1"/>
        <v>1284082643</v>
      </c>
      <c r="G13" s="239">
        <f t="shared" si="1"/>
        <v>141249089.51999998</v>
      </c>
      <c r="H13" s="239">
        <v>769861021</v>
      </c>
      <c r="I13" s="239">
        <v>84684702</v>
      </c>
      <c r="J13" s="239">
        <f>+G13-I13</f>
        <v>56564387.519999981</v>
      </c>
    </row>
    <row r="14" spans="1:10">
      <c r="A14" s="238" t="s">
        <v>163</v>
      </c>
      <c r="B14" s="239">
        <v>19433227</v>
      </c>
      <c r="C14" s="239">
        <v>2137654</v>
      </c>
      <c r="D14" s="239">
        <v>1333742537</v>
      </c>
      <c r="E14" s="239">
        <f t="shared" si="0"/>
        <v>146711679.06999999</v>
      </c>
      <c r="F14" s="239">
        <f t="shared" si="1"/>
        <v>1353175764</v>
      </c>
      <c r="G14" s="239">
        <f t="shared" si="1"/>
        <v>148849333.06999999</v>
      </c>
      <c r="H14" s="239">
        <v>1006187984</v>
      </c>
      <c r="I14" s="239">
        <v>110680667</v>
      </c>
      <c r="J14" s="239">
        <f t="shared" si="2"/>
        <v>38168666.069999993</v>
      </c>
    </row>
    <row r="15" spans="1:10">
      <c r="A15" s="238" t="s">
        <v>164</v>
      </c>
      <c r="B15" s="239">
        <v>87118609</v>
      </c>
      <c r="C15" s="239">
        <v>9583046</v>
      </c>
      <c r="D15" s="239">
        <v>1876518500</v>
      </c>
      <c r="E15" s="239">
        <f t="shared" si="0"/>
        <v>206417035</v>
      </c>
      <c r="F15" s="239">
        <f t="shared" si="1"/>
        <v>1963637109</v>
      </c>
      <c r="G15" s="239">
        <f t="shared" si="1"/>
        <v>216000081</v>
      </c>
      <c r="H15" s="239">
        <v>1525615441</v>
      </c>
      <c r="I15" s="239">
        <v>167817673</v>
      </c>
      <c r="J15" s="239">
        <f t="shared" si="2"/>
        <v>48182408</v>
      </c>
    </row>
    <row r="16" spans="1:10">
      <c r="A16" s="238" t="s">
        <v>165</v>
      </c>
      <c r="B16" s="239">
        <v>28334400</v>
      </c>
      <c r="C16" s="239">
        <v>3116784</v>
      </c>
      <c r="D16" s="239">
        <v>2080965800</v>
      </c>
      <c r="E16" s="239">
        <f t="shared" si="0"/>
        <v>228906238</v>
      </c>
      <c r="F16" s="239">
        <f t="shared" si="1"/>
        <v>2109300200</v>
      </c>
      <c r="G16" s="239">
        <f t="shared" si="1"/>
        <v>232023022</v>
      </c>
      <c r="H16" s="239">
        <v>1439227951</v>
      </c>
      <c r="I16" s="239">
        <v>158315055</v>
      </c>
      <c r="J16" s="239">
        <f t="shared" si="2"/>
        <v>73707967</v>
      </c>
    </row>
    <row r="17" spans="1:12" s="236" customFormat="1" ht="15">
      <c r="A17" s="240" t="s">
        <v>166</v>
      </c>
      <c r="B17" s="237">
        <f>SUM(B5:B16)</f>
        <v>699441779</v>
      </c>
      <c r="C17" s="237">
        <f t="shared" ref="C17:J17" si="3">SUM(C5:C16)</f>
        <v>76938589</v>
      </c>
      <c r="D17" s="237">
        <f t="shared" si="3"/>
        <v>16636375435</v>
      </c>
      <c r="E17" s="237">
        <f t="shared" si="3"/>
        <v>1830001297.8499997</v>
      </c>
      <c r="F17" s="237">
        <f t="shared" si="3"/>
        <v>17335817214</v>
      </c>
      <c r="G17" s="237">
        <f t="shared" si="3"/>
        <v>1906939886.8499997</v>
      </c>
      <c r="H17" s="237">
        <f t="shared" si="3"/>
        <v>13535153906</v>
      </c>
      <c r="I17" s="237">
        <f t="shared" si="3"/>
        <v>1488866784</v>
      </c>
      <c r="J17" s="237">
        <f t="shared" si="3"/>
        <v>418073102.84999996</v>
      </c>
    </row>
    <row r="18" spans="1:12" ht="15">
      <c r="G18" s="242" t="s">
        <v>167</v>
      </c>
      <c r="H18" s="242">
        <f>+H17-B20+B21</f>
        <v>13520980442</v>
      </c>
      <c r="I18" s="242">
        <f>+I17-C20+C21</f>
        <v>1487307703</v>
      </c>
    </row>
    <row r="20" spans="1:12" ht="15">
      <c r="A20" s="236" t="s">
        <v>168</v>
      </c>
      <c r="B20" s="243">
        <v>14173464</v>
      </c>
      <c r="C20" s="243">
        <v>1559081</v>
      </c>
      <c r="H20" s="241" t="e">
        <f>'[7]Laba H22Rugi'!G47</f>
        <v>#REF!</v>
      </c>
    </row>
    <row r="21" spans="1:12" ht="15">
      <c r="A21" s="236" t="s">
        <v>169</v>
      </c>
      <c r="B21" s="243"/>
      <c r="C21" s="243"/>
    </row>
    <row r="22" spans="1:12">
      <c r="H22" s="241" t="e">
        <f>H18-H20</f>
        <v>#REF!</v>
      </c>
    </row>
    <row r="26" spans="1:12">
      <c r="B26"/>
      <c r="C26"/>
      <c r="D26"/>
      <c r="E26"/>
      <c r="F26"/>
      <c r="G26"/>
      <c r="H26"/>
      <c r="I26"/>
      <c r="J26"/>
    </row>
    <row r="27" spans="1:12">
      <c r="B27"/>
      <c r="C27"/>
      <c r="D27" s="244"/>
      <c r="E27"/>
      <c r="F27"/>
      <c r="G27" s="245"/>
      <c r="H27"/>
      <c r="I27"/>
      <c r="J27"/>
      <c r="K27" s="241"/>
      <c r="L27" s="241"/>
    </row>
    <row r="28" spans="1:12">
      <c r="B28"/>
      <c r="C28"/>
      <c r="D28" s="244"/>
      <c r="E28"/>
      <c r="F28"/>
      <c r="G28" s="245"/>
      <c r="H28"/>
      <c r="I28"/>
      <c r="J28"/>
      <c r="K28" s="241"/>
      <c r="L28" s="241"/>
    </row>
    <row r="29" spans="1:12">
      <c r="B29"/>
      <c r="C29"/>
      <c r="D29" s="244"/>
      <c r="E29"/>
      <c r="F29"/>
      <c r="G29" s="245"/>
      <c r="H29"/>
      <c r="I29"/>
      <c r="J29"/>
      <c r="K29" s="241"/>
      <c r="L29" s="241"/>
    </row>
    <row r="30" spans="1:12">
      <c r="K30" s="246"/>
      <c r="L30" s="246"/>
    </row>
    <row r="34" spans="1:20">
      <c r="A34" s="247"/>
      <c r="B34" s="247"/>
      <c r="C34" s="247"/>
      <c r="D34" s="247"/>
      <c r="E34" s="247"/>
      <c r="F34" s="247"/>
      <c r="G34" s="247"/>
      <c r="H34" s="247"/>
      <c r="I34" s="248"/>
      <c r="J34" s="248"/>
      <c r="K34" s="247"/>
      <c r="L34" s="247"/>
      <c r="M34" s="247"/>
      <c r="N34" s="247"/>
      <c r="O34" s="247"/>
      <c r="P34" s="247"/>
      <c r="Q34" s="247"/>
      <c r="R34" s="247"/>
    </row>
    <row r="35" spans="1:20">
      <c r="A35" s="247"/>
      <c r="B35" s="247"/>
      <c r="C35" s="247"/>
      <c r="D35" s="247"/>
      <c r="E35" s="247"/>
      <c r="F35" s="247"/>
      <c r="G35" s="247"/>
      <c r="H35" s="247"/>
      <c r="I35" s="248"/>
      <c r="J35" s="248"/>
      <c r="K35" s="247"/>
      <c r="L35" s="247"/>
      <c r="M35" s="247"/>
      <c r="N35" s="247"/>
      <c r="O35" s="247"/>
      <c r="P35" s="247"/>
      <c r="Q35" s="247"/>
      <c r="R35" s="247"/>
    </row>
    <row r="38" spans="1:20">
      <c r="C38" s="247"/>
      <c r="D38" s="247"/>
      <c r="E38" s="247"/>
      <c r="F38" s="247"/>
      <c r="G38" s="247"/>
      <c r="H38" s="247"/>
      <c r="I38" s="247"/>
      <c r="J38" s="247"/>
      <c r="K38" s="247"/>
      <c r="L38" s="247"/>
      <c r="M38" s="247"/>
      <c r="N38" s="247"/>
      <c r="O38" s="247"/>
      <c r="P38" s="247"/>
      <c r="Q38" s="247"/>
      <c r="R38" s="247"/>
      <c r="S38" s="247"/>
      <c r="T38" s="247"/>
    </row>
    <row r="39" spans="1:20">
      <c r="C39" s="247"/>
      <c r="D39" s="247"/>
      <c r="E39" s="247"/>
      <c r="F39" s="247"/>
      <c r="G39" s="247"/>
      <c r="H39" s="247"/>
      <c r="I39" s="247"/>
      <c r="J39" s="247"/>
      <c r="K39" s="247"/>
      <c r="L39" s="247"/>
      <c r="M39" s="247"/>
      <c r="N39" s="247"/>
      <c r="O39" s="247"/>
      <c r="P39" s="247"/>
      <c r="Q39" s="247"/>
      <c r="R39" s="247"/>
      <c r="S39" s="247"/>
      <c r="T39" s="247"/>
    </row>
    <row r="40" spans="1:20">
      <c r="C40" s="247"/>
      <c r="D40" s="247"/>
      <c r="E40" s="247"/>
      <c r="F40" s="247"/>
      <c r="G40" s="247"/>
      <c r="H40" s="247"/>
      <c r="I40" s="247"/>
      <c r="J40" s="247"/>
      <c r="K40" s="247"/>
      <c r="L40" s="247"/>
      <c r="M40" s="247"/>
      <c r="N40" s="247"/>
      <c r="O40" s="247"/>
      <c r="P40" s="247"/>
      <c r="Q40" s="247"/>
      <c r="R40" s="247"/>
      <c r="S40" s="247"/>
      <c r="T40" s="247"/>
    </row>
  </sheetData>
  <mergeCells count="6">
    <mergeCell ref="J3:J4"/>
    <mergeCell ref="A3:A4"/>
    <mergeCell ref="B3:C3"/>
    <mergeCell ref="D3:E3"/>
    <mergeCell ref="F3:G3"/>
    <mergeCell ref="H3:I3"/>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N45"/>
  <sheetViews>
    <sheetView showGridLines="0" topLeftCell="A25" workbookViewId="0">
      <selection activeCell="U40" sqref="U40"/>
    </sheetView>
  </sheetViews>
  <sheetFormatPr defaultRowHeight="12.75"/>
  <cols>
    <col min="1" max="3" width="3.7109375" customWidth="1"/>
    <col min="4" max="4" width="10" customWidth="1"/>
    <col min="5" max="5" width="3.7109375" customWidth="1"/>
    <col min="6" max="6" width="10.7109375" customWidth="1"/>
    <col min="7" max="31" width="3.7109375" customWidth="1"/>
    <col min="33" max="33" width="14.5703125" hidden="1" customWidth="1"/>
    <col min="34" max="34" width="13.28515625" hidden="1" customWidth="1"/>
    <col min="35" max="35" width="16.140625" hidden="1" customWidth="1"/>
    <col min="37" max="37" width="12.28515625" bestFit="1" customWidth="1"/>
    <col min="38" max="38" width="12.5703125" customWidth="1"/>
    <col min="39" max="39" width="11.140625" bestFit="1" customWidth="1"/>
    <col min="40" max="40" width="13.28515625" style="250" bestFit="1" customWidth="1"/>
    <col min="41" max="41" width="11.140625" bestFit="1" customWidth="1"/>
  </cols>
  <sheetData>
    <row r="1" spans="1:35" ht="18">
      <c r="A1" s="1109" t="s">
        <v>109</v>
      </c>
      <c r="B1" s="1110"/>
      <c r="C1" s="1110"/>
      <c r="D1" s="1110"/>
      <c r="E1" s="1110"/>
      <c r="F1" s="1110"/>
      <c r="G1" s="1110"/>
      <c r="H1" s="1110"/>
      <c r="I1" s="1110"/>
      <c r="J1" s="1110"/>
      <c r="K1" s="1110"/>
      <c r="L1" s="1110"/>
      <c r="M1" s="1110"/>
      <c r="N1" s="1110"/>
      <c r="O1" s="1110"/>
      <c r="P1" s="1110"/>
      <c r="Q1" s="1110"/>
      <c r="R1" s="1110"/>
      <c r="S1" s="1110"/>
      <c r="T1" s="1110"/>
      <c r="U1" s="1110"/>
      <c r="V1" s="1110"/>
      <c r="W1" s="1110"/>
      <c r="X1" s="1110"/>
      <c r="Y1" s="1110"/>
      <c r="Z1" s="1110"/>
      <c r="AA1" s="1110"/>
      <c r="AB1" s="1110"/>
      <c r="AC1" s="1110"/>
      <c r="AD1" s="1110"/>
      <c r="AE1" s="1111"/>
    </row>
    <row r="2" spans="1:35" ht="15">
      <c r="A2" s="1112" t="s">
        <v>170</v>
      </c>
      <c r="B2" s="1102"/>
      <c r="C2" s="1102"/>
      <c r="D2" s="1102"/>
      <c r="E2" s="1102"/>
      <c r="F2" s="1102"/>
      <c r="G2" s="1102"/>
      <c r="H2" s="1102"/>
      <c r="I2" s="1102"/>
      <c r="J2" s="1102"/>
      <c r="K2" s="1102"/>
      <c r="L2" s="1102"/>
      <c r="M2" s="1102"/>
      <c r="N2" s="1102"/>
      <c r="O2" s="1102"/>
      <c r="P2" s="1102"/>
      <c r="Q2" s="1102"/>
      <c r="R2" s="1102"/>
      <c r="S2" s="1102"/>
      <c r="T2" s="1102"/>
      <c r="U2" s="1102"/>
      <c r="V2" s="1102"/>
      <c r="W2" s="1102"/>
      <c r="X2" s="1102"/>
      <c r="Y2" s="1102"/>
      <c r="Z2" s="1102"/>
      <c r="AA2" s="1102"/>
      <c r="AB2" s="1102"/>
      <c r="AC2" s="1102"/>
      <c r="AD2" s="1102"/>
      <c r="AE2" s="1113"/>
    </row>
    <row r="3" spans="1:35">
      <c r="A3" s="1114" t="s">
        <v>135</v>
      </c>
      <c r="B3" s="1103"/>
      <c r="C3" s="1103"/>
      <c r="D3" s="1103"/>
      <c r="E3" s="1103"/>
      <c r="F3" s="1103"/>
      <c r="G3" s="1103"/>
      <c r="H3" s="1103"/>
      <c r="I3" s="1103"/>
      <c r="J3" s="1103"/>
      <c r="K3" s="1103"/>
      <c r="L3" s="1103"/>
      <c r="M3" s="1103"/>
      <c r="N3" s="1103"/>
      <c r="O3" s="1103"/>
      <c r="P3" s="1103"/>
      <c r="Q3" s="1103"/>
      <c r="R3" s="1103"/>
      <c r="S3" s="1103"/>
      <c r="T3" s="1103"/>
      <c r="U3" s="1103"/>
      <c r="V3" s="1103"/>
      <c r="W3" s="1103"/>
      <c r="X3" s="1103"/>
      <c r="Y3" s="1103"/>
      <c r="Z3" s="1103"/>
      <c r="AA3" s="1103"/>
      <c r="AB3" s="1103"/>
      <c r="AC3" s="1103"/>
      <c r="AD3" s="1103"/>
      <c r="AE3" s="1115"/>
    </row>
    <row r="4" spans="1:35" ht="15.75">
      <c r="A4" s="252"/>
      <c r="B4" s="253"/>
      <c r="C4" s="253"/>
      <c r="D4" s="253"/>
      <c r="E4" s="253"/>
      <c r="F4" s="253"/>
      <c r="G4" s="253"/>
      <c r="H4" s="253"/>
      <c r="I4" s="253"/>
      <c r="J4" s="253"/>
      <c r="K4" s="253"/>
      <c r="L4" s="253"/>
      <c r="M4" s="253"/>
      <c r="N4" s="253"/>
      <c r="O4" s="253"/>
      <c r="P4" s="253"/>
      <c r="Q4" s="253"/>
      <c r="R4" s="253"/>
      <c r="S4" s="253"/>
      <c r="T4" s="253"/>
      <c r="U4" s="253"/>
      <c r="V4" s="253"/>
      <c r="W4" s="253"/>
      <c r="X4" s="253"/>
      <c r="Y4" s="253"/>
      <c r="Z4" s="253"/>
      <c r="AA4" s="253"/>
      <c r="AB4" s="253"/>
      <c r="AC4" s="253"/>
      <c r="AD4" s="253"/>
      <c r="AE4" s="254"/>
    </row>
    <row r="5" spans="1:35">
      <c r="A5" s="255"/>
      <c r="B5" s="256"/>
      <c r="C5" s="256"/>
      <c r="D5" s="256"/>
      <c r="E5" s="256"/>
      <c r="F5" s="256"/>
      <c r="G5" s="256"/>
      <c r="H5" s="256"/>
      <c r="I5" s="256"/>
      <c r="J5" s="256"/>
      <c r="K5" s="256"/>
      <c r="L5" s="256"/>
      <c r="M5" s="256"/>
      <c r="N5" s="256"/>
      <c r="O5" s="256"/>
      <c r="P5" s="256"/>
      <c r="Q5" s="256"/>
      <c r="R5" s="256"/>
      <c r="S5" s="256"/>
      <c r="T5" s="256"/>
      <c r="U5" s="256"/>
      <c r="V5" s="256"/>
      <c r="W5" s="256"/>
      <c r="X5" s="256"/>
      <c r="Y5" s="256"/>
      <c r="Z5" s="256"/>
      <c r="AA5" s="256"/>
      <c r="AB5" s="256"/>
      <c r="AC5" s="256"/>
      <c r="AD5" s="256"/>
      <c r="AE5" s="257"/>
    </row>
    <row r="6" spans="1:35">
      <c r="A6" s="255"/>
      <c r="B6" s="256"/>
      <c r="C6" s="256"/>
      <c r="D6" s="256"/>
      <c r="E6" s="256"/>
      <c r="F6" s="256"/>
      <c r="G6" s="256"/>
      <c r="H6" s="256"/>
      <c r="I6" s="256"/>
      <c r="J6" s="256"/>
      <c r="K6" s="256"/>
      <c r="L6" s="256"/>
      <c r="M6" s="256"/>
      <c r="N6" s="256"/>
      <c r="O6" s="256"/>
      <c r="P6" s="256"/>
      <c r="Q6" s="256"/>
      <c r="R6" s="256"/>
      <c r="S6" s="256"/>
      <c r="T6" s="1107" t="s">
        <v>111</v>
      </c>
      <c r="U6" s="1107"/>
      <c r="V6" s="1107"/>
      <c r="W6" s="1107"/>
      <c r="X6" s="1107"/>
      <c r="Y6" s="1108">
        <f>'Laba Rugi'!C11</f>
        <v>1147177789.317117</v>
      </c>
      <c r="Z6" s="1108"/>
      <c r="AA6" s="1108"/>
      <c r="AB6" s="1108"/>
      <c r="AC6" s="1108"/>
      <c r="AD6" s="1108"/>
      <c r="AE6" s="1108"/>
      <c r="AI6" s="250">
        <v>18479268434</v>
      </c>
    </row>
    <row r="7" spans="1:35">
      <c r="A7" s="255"/>
      <c r="B7" s="256"/>
      <c r="C7" s="256"/>
      <c r="D7" s="256"/>
      <c r="E7" s="256"/>
      <c r="F7" s="256"/>
      <c r="G7" s="256"/>
      <c r="H7" s="256"/>
      <c r="I7" s="256"/>
      <c r="J7" s="256"/>
      <c r="K7" s="256"/>
      <c r="L7" s="256"/>
      <c r="M7" s="256"/>
      <c r="N7" s="256"/>
      <c r="O7" s="256"/>
      <c r="P7" s="256"/>
      <c r="Q7" s="256"/>
      <c r="R7" s="256"/>
      <c r="S7" s="256"/>
      <c r="T7" s="1107" t="s">
        <v>171</v>
      </c>
      <c r="U7" s="1107"/>
      <c r="V7" s="1107"/>
      <c r="W7" s="1107"/>
      <c r="X7" s="1107"/>
      <c r="Y7" s="1108">
        <f>'Laba Rugi'!D78</f>
        <v>1016772518.317117</v>
      </c>
      <c r="Z7" s="1108"/>
      <c r="AA7" s="1108"/>
      <c r="AB7" s="1108"/>
      <c r="AC7" s="1108"/>
      <c r="AD7" s="1108"/>
      <c r="AE7" s="1108"/>
    </row>
    <row r="8" spans="1:35">
      <c r="A8" s="255"/>
      <c r="B8" s="256"/>
      <c r="C8" s="256"/>
      <c r="D8" s="256"/>
      <c r="E8" s="256"/>
      <c r="F8" s="256"/>
      <c r="G8" s="256"/>
      <c r="H8" s="256"/>
      <c r="I8" s="256"/>
      <c r="J8" s="256"/>
      <c r="K8" s="256"/>
      <c r="L8" s="256"/>
      <c r="M8" s="256"/>
      <c r="N8" s="256"/>
      <c r="O8" s="256"/>
      <c r="P8" s="256"/>
      <c r="Q8" s="256"/>
      <c r="R8" s="256"/>
      <c r="S8" s="256"/>
      <c r="T8" s="256"/>
      <c r="U8" s="256"/>
      <c r="V8" s="256"/>
      <c r="W8" s="256"/>
      <c r="X8" s="256"/>
      <c r="Y8" s="256"/>
      <c r="Z8" s="256"/>
      <c r="AA8" s="256"/>
      <c r="AB8" s="256"/>
      <c r="AC8" s="256"/>
      <c r="AD8" s="256"/>
      <c r="AE8" s="257"/>
    </row>
    <row r="9" spans="1:35" ht="15.75">
      <c r="A9" s="1116" t="s">
        <v>172</v>
      </c>
      <c r="B9" s="1088"/>
      <c r="C9" s="258" t="s">
        <v>173</v>
      </c>
      <c r="D9" s="259"/>
      <c r="E9" s="259"/>
      <c r="F9" s="259"/>
      <c r="G9" s="259"/>
      <c r="H9" s="259"/>
      <c r="I9" s="259"/>
      <c r="J9" s="259"/>
      <c r="K9" s="259"/>
      <c r="L9" s="259"/>
      <c r="M9" s="259"/>
      <c r="N9" s="259"/>
      <c r="O9" s="259"/>
      <c r="P9" s="259"/>
      <c r="Q9" s="259"/>
      <c r="R9" s="259"/>
      <c r="S9" s="259"/>
      <c r="T9" s="259"/>
      <c r="U9" s="259"/>
      <c r="V9" s="260"/>
      <c r="W9" s="260"/>
      <c r="X9" s="260"/>
      <c r="Y9" s="260"/>
      <c r="Z9" s="260"/>
      <c r="AA9" s="1117">
        <f>IF(Y7&lt;0,0,Y7)</f>
        <v>1016772518.317117</v>
      </c>
      <c r="AB9" s="1118"/>
      <c r="AC9" s="1118"/>
      <c r="AD9" s="1118"/>
      <c r="AE9" s="1091"/>
      <c r="AH9" s="250"/>
      <c r="AI9" s="250">
        <v>48000000000</v>
      </c>
    </row>
    <row r="10" spans="1:35" ht="15.75">
      <c r="A10" s="1092" t="s">
        <v>174</v>
      </c>
      <c r="B10" s="1093"/>
      <c r="C10" s="263" t="s">
        <v>175</v>
      </c>
      <c r="D10" s="264"/>
      <c r="E10" s="264"/>
      <c r="F10" s="264"/>
      <c r="G10" s="264"/>
      <c r="H10" s="264"/>
      <c r="I10" s="264"/>
      <c r="J10" s="264"/>
      <c r="K10" s="264"/>
      <c r="L10" s="264"/>
      <c r="M10" s="264"/>
      <c r="N10" s="264"/>
      <c r="O10" s="264"/>
      <c r="P10" s="264"/>
      <c r="Q10" s="264"/>
      <c r="R10" s="264"/>
      <c r="S10" s="264"/>
      <c r="T10" s="264"/>
      <c r="U10" s="264"/>
      <c r="V10" s="265"/>
      <c r="W10" s="266"/>
      <c r="X10" s="266"/>
      <c r="Y10" s="266"/>
      <c r="Z10" s="267"/>
      <c r="AA10" s="268"/>
      <c r="AB10" s="269"/>
      <c r="AC10" s="269"/>
      <c r="AD10" s="269"/>
      <c r="AE10" s="270"/>
      <c r="AI10" s="250">
        <v>4800000000</v>
      </c>
    </row>
    <row r="11" spans="1:35" ht="15.75">
      <c r="A11" s="261"/>
      <c r="B11" s="262"/>
      <c r="C11" s="263"/>
      <c r="D11" s="271" t="str">
        <f>"Peredaran Bruto = Rp. "&amp;AI7&amp;""</f>
        <v xml:space="preserve">Peredaran Bruto = Rp. </v>
      </c>
      <c r="E11" s="264"/>
      <c r="F11" s="264"/>
      <c r="G11" s="264"/>
      <c r="H11" s="264"/>
      <c r="I11" s="264"/>
      <c r="J11" s="264"/>
      <c r="K11" s="264"/>
      <c r="L11" s="264"/>
      <c r="M11" s="264"/>
      <c r="N11" s="264"/>
      <c r="O11" s="264"/>
      <c r="P11" s="264"/>
      <c r="Q11" s="264"/>
      <c r="R11" s="264"/>
      <c r="S11" s="264"/>
      <c r="T11" s="264"/>
      <c r="U11" s="264"/>
      <c r="V11" s="272"/>
      <c r="W11" s="273"/>
      <c r="X11" s="273"/>
      <c r="Y11" s="273"/>
      <c r="Z11" s="274"/>
      <c r="AA11" s="268"/>
      <c r="AB11" s="269"/>
      <c r="AC11" s="269"/>
      <c r="AD11" s="269"/>
      <c r="AE11" s="270"/>
      <c r="AI11" s="250">
        <f>+AI10/Y6*Y7</f>
        <v>4254360687.0451984</v>
      </c>
    </row>
    <row r="12" spans="1:35" ht="15.75">
      <c r="A12" s="261"/>
      <c r="B12" s="262"/>
      <c r="C12" s="263"/>
      <c r="D12" s="275"/>
      <c r="E12" s="273" t="s">
        <v>176</v>
      </c>
      <c r="F12" s="273"/>
      <c r="G12" s="273"/>
      <c r="H12" s="273"/>
      <c r="I12" s="276"/>
      <c r="J12" s="276"/>
      <c r="K12" s="276"/>
      <c r="L12" s="276"/>
      <c r="M12" s="273"/>
      <c r="N12" s="273"/>
      <c r="O12" s="273"/>
      <c r="P12" s="273"/>
      <c r="Q12" s="273"/>
      <c r="R12" s="273"/>
      <c r="S12" s="273"/>
      <c r="T12" s="273"/>
      <c r="U12" s="277" t="s">
        <v>177</v>
      </c>
      <c r="V12" s="1084">
        <f>IF(D12="X",ROUNDDOWN(AA9,-3),0)</f>
        <v>0</v>
      </c>
      <c r="W12" s="1085"/>
      <c r="X12" s="1085"/>
      <c r="Y12" s="1085"/>
      <c r="Z12" s="1086"/>
      <c r="AA12" s="1119">
        <f>V12*25%</f>
        <v>0</v>
      </c>
      <c r="AB12" s="1120"/>
      <c r="AC12" s="1120"/>
      <c r="AD12" s="1120"/>
      <c r="AE12" s="1121"/>
    </row>
    <row r="13" spans="1:35" ht="15.75">
      <c r="A13" s="261"/>
      <c r="B13" s="262"/>
      <c r="C13" s="263"/>
      <c r="D13" s="278"/>
      <c r="E13" s="256"/>
      <c r="F13" s="279" t="s">
        <v>178</v>
      </c>
      <c r="G13" s="256"/>
      <c r="H13" s="280"/>
      <c r="I13" s="280"/>
      <c r="J13" s="280"/>
      <c r="K13" s="280"/>
      <c r="L13" s="280"/>
      <c r="M13" s="280"/>
      <c r="N13" s="280"/>
      <c r="O13" s="280"/>
      <c r="P13" s="280"/>
      <c r="Q13" s="280"/>
      <c r="R13" s="281"/>
      <c r="S13" s="281"/>
      <c r="T13" s="281"/>
      <c r="U13" s="281"/>
      <c r="V13" s="282"/>
      <c r="W13" s="283"/>
      <c r="X13" s="283"/>
      <c r="Y13" s="283"/>
      <c r="Z13" s="284"/>
      <c r="AA13" s="285"/>
      <c r="AB13" s="286"/>
      <c r="AC13" s="286"/>
      <c r="AD13" s="286"/>
      <c r="AE13" s="287"/>
    </row>
    <row r="14" spans="1:35" ht="15.75">
      <c r="A14" s="261"/>
      <c r="B14" s="262"/>
      <c r="C14" s="263"/>
      <c r="D14" s="275" t="str">
        <f>IF(D12="X"," ",IF(Y6&gt;50000000000,"X"," "))</f>
        <v xml:space="preserve"> </v>
      </c>
      <c r="E14" s="273" t="s">
        <v>179</v>
      </c>
      <c r="F14" s="273"/>
      <c r="G14" s="273"/>
      <c r="H14" s="273"/>
      <c r="I14" s="276"/>
      <c r="J14" s="276"/>
      <c r="K14" s="276"/>
      <c r="L14" s="276"/>
      <c r="M14" s="273"/>
      <c r="N14" s="273"/>
      <c r="O14" s="273"/>
      <c r="P14" s="273"/>
      <c r="Q14" s="273"/>
      <c r="R14" s="273"/>
      <c r="S14" s="273"/>
      <c r="T14" s="273"/>
      <c r="U14" s="277" t="s">
        <v>180</v>
      </c>
      <c r="V14" s="1084">
        <f>IF(D14="X",ROUNDDOWN(AA9,-3),0)</f>
        <v>0</v>
      </c>
      <c r="W14" s="1085"/>
      <c r="X14" s="1085"/>
      <c r="Y14" s="1085"/>
      <c r="Z14" s="1086"/>
      <c r="AA14" s="1119">
        <f>V14*20%</f>
        <v>0</v>
      </c>
      <c r="AB14" s="1120"/>
      <c r="AC14" s="1120"/>
      <c r="AD14" s="1120"/>
      <c r="AE14" s="1121"/>
    </row>
    <row r="15" spans="1:35" ht="15.75">
      <c r="A15" s="261"/>
      <c r="B15" s="262"/>
      <c r="C15" s="263"/>
      <c r="D15" s="278"/>
      <c r="E15" s="288"/>
      <c r="F15" s="273"/>
      <c r="G15" s="273"/>
      <c r="H15" s="280"/>
      <c r="I15" s="280"/>
      <c r="J15" s="280"/>
      <c r="K15" s="280"/>
      <c r="L15" s="280"/>
      <c r="M15" s="280"/>
      <c r="N15" s="280"/>
      <c r="O15" s="280"/>
      <c r="P15" s="280"/>
      <c r="Q15" s="280"/>
      <c r="R15" s="281"/>
      <c r="S15" s="281"/>
      <c r="T15" s="281"/>
      <c r="U15" s="281"/>
      <c r="V15" s="282"/>
      <c r="W15" s="283"/>
      <c r="X15" s="283"/>
      <c r="Y15" s="283"/>
      <c r="Z15" s="284"/>
      <c r="AA15" s="285"/>
      <c r="AB15" s="286"/>
      <c r="AC15" s="286"/>
      <c r="AD15" s="286"/>
      <c r="AE15" s="287"/>
    </row>
    <row r="16" spans="1:35" ht="15.75">
      <c r="A16" s="261"/>
      <c r="B16" s="262"/>
      <c r="C16" s="263"/>
      <c r="D16" s="275" t="str">
        <f>IF(OR(D12="X",D14="X")," ","X")</f>
        <v>X</v>
      </c>
      <c r="E16" s="273" t="s">
        <v>181</v>
      </c>
      <c r="F16" s="273"/>
      <c r="G16" s="273"/>
      <c r="H16" s="273"/>
      <c r="I16" s="276"/>
      <c r="J16" s="276"/>
      <c r="K16" s="276"/>
      <c r="L16" s="276"/>
      <c r="M16" s="273"/>
      <c r="N16" s="273"/>
      <c r="O16" s="273"/>
      <c r="P16" s="273"/>
      <c r="Q16" s="273"/>
      <c r="R16" s="273"/>
      <c r="S16" s="273"/>
      <c r="T16" s="273"/>
      <c r="U16" s="273"/>
      <c r="V16" s="289"/>
      <c r="W16" s="290"/>
      <c r="X16" s="290"/>
      <c r="Y16" s="290"/>
      <c r="Z16" s="291"/>
      <c r="AA16" s="268"/>
      <c r="AB16" s="269"/>
      <c r="AC16" s="269"/>
      <c r="AD16" s="269"/>
      <c r="AE16" s="270"/>
      <c r="AG16" s="292">
        <f>+V20</f>
        <v>264107213.19154152</v>
      </c>
      <c r="AH16" s="292">
        <f>+V23</f>
        <v>752665518.31711698</v>
      </c>
    </row>
    <row r="17" spans="1:38" ht="15.75">
      <c r="A17" s="261"/>
      <c r="B17" s="262"/>
      <c r="C17" s="263"/>
      <c r="D17" s="278"/>
      <c r="E17" s="277" t="s">
        <v>182</v>
      </c>
      <c r="F17" s="273" t="s">
        <v>183</v>
      </c>
      <c r="G17" s="273"/>
      <c r="H17" s="273"/>
      <c r="I17" s="276"/>
      <c r="J17" s="276"/>
      <c r="K17" s="276"/>
      <c r="L17" s="276"/>
      <c r="M17" s="273"/>
      <c r="N17" s="273"/>
      <c r="O17" s="273"/>
      <c r="P17" s="273"/>
      <c r="Q17" s="273"/>
      <c r="R17" s="273"/>
      <c r="S17" s="273"/>
      <c r="T17" s="273"/>
      <c r="U17" s="277" t="s">
        <v>184</v>
      </c>
      <c r="V17" s="1084">
        <f>IF(AND(D16="X",Y6&lt;4800000000),ROUNDDOWN(AA9,-3),0)</f>
        <v>1016772000</v>
      </c>
      <c r="W17" s="1085"/>
      <c r="X17" s="1085"/>
      <c r="Y17" s="1085"/>
      <c r="Z17" s="1086"/>
      <c r="AA17" s="1119">
        <f>V17*12.5%</f>
        <v>127096500</v>
      </c>
      <c r="AB17" s="1120"/>
      <c r="AC17" s="1120"/>
      <c r="AD17" s="1120"/>
      <c r="AE17" s="1121"/>
      <c r="AG17">
        <v>117</v>
      </c>
      <c r="AH17">
        <v>164</v>
      </c>
    </row>
    <row r="18" spans="1:38" ht="15.75">
      <c r="A18" s="261"/>
      <c r="B18" s="262"/>
      <c r="C18" s="263"/>
      <c r="D18" s="251"/>
      <c r="E18" s="277" t="s">
        <v>185</v>
      </c>
      <c r="F18" s="279" t="s">
        <v>186</v>
      </c>
      <c r="G18" s="273"/>
      <c r="H18" s="280"/>
      <c r="I18" s="280"/>
      <c r="J18" s="293"/>
      <c r="K18" s="293"/>
      <c r="L18" s="293"/>
      <c r="M18" s="293"/>
      <c r="N18" s="293"/>
      <c r="O18" s="293"/>
      <c r="P18" s="280"/>
      <c r="Q18" s="280"/>
      <c r="R18" s="281"/>
      <c r="S18" s="281"/>
      <c r="T18" s="281"/>
      <c r="U18" s="281"/>
      <c r="V18" s="282"/>
      <c r="W18" s="283"/>
      <c r="X18" s="283"/>
      <c r="Y18" s="283"/>
      <c r="Z18" s="284"/>
      <c r="AA18" s="285"/>
      <c r="AB18" s="294"/>
      <c r="AC18" s="294"/>
      <c r="AD18" s="294"/>
      <c r="AE18" s="295"/>
      <c r="AG18" s="292">
        <f>+AG16+AG17</f>
        <v>264107330.19154152</v>
      </c>
      <c r="AH18" s="292">
        <f>+AH16+AH17</f>
        <v>752665682.31711698</v>
      </c>
      <c r="AI18" s="250">
        <f>+AG18*11%</f>
        <v>29051806.321069568</v>
      </c>
    </row>
    <row r="19" spans="1:38" ht="15.75">
      <c r="A19" s="261"/>
      <c r="B19" s="262"/>
      <c r="C19" s="263"/>
      <c r="D19" s="251"/>
      <c r="E19" s="279"/>
      <c r="F19" s="273" t="s">
        <v>187</v>
      </c>
      <c r="G19" s="273"/>
      <c r="H19" s="273"/>
      <c r="I19" s="276"/>
      <c r="J19" s="276"/>
      <c r="K19" s="276"/>
      <c r="L19" s="276"/>
      <c r="M19" s="273"/>
      <c r="N19" s="273"/>
      <c r="O19" s="273"/>
      <c r="P19" s="273"/>
      <c r="Q19" s="273"/>
      <c r="R19" s="273"/>
      <c r="S19" s="273"/>
      <c r="T19" s="273"/>
      <c r="U19" s="273"/>
      <c r="V19" s="289"/>
      <c r="W19" s="290"/>
      <c r="X19" s="290"/>
      <c r="Y19" s="290"/>
      <c r="Z19" s="291"/>
      <c r="AA19" s="268"/>
      <c r="AB19" s="269"/>
      <c r="AC19" s="269"/>
      <c r="AD19" s="269"/>
      <c r="AE19" s="270"/>
      <c r="AG19" s="292">
        <f>V20*11%</f>
        <v>29051793.451069567</v>
      </c>
      <c r="AI19" s="250">
        <f>+AH18*22%</f>
        <v>165586450.10976574</v>
      </c>
    </row>
    <row r="20" spans="1:38" ht="15.75">
      <c r="A20" s="261"/>
      <c r="B20" s="262"/>
      <c r="C20" s="263"/>
      <c r="D20" s="251"/>
      <c r="E20" s="273"/>
      <c r="F20" s="269"/>
      <c r="G20" s="273"/>
      <c r="H20" s="273"/>
      <c r="I20" s="276"/>
      <c r="J20" s="276"/>
      <c r="K20" s="276"/>
      <c r="L20" s="276"/>
      <c r="M20" s="273"/>
      <c r="N20" s="273"/>
      <c r="O20" s="273"/>
      <c r="P20" s="273"/>
      <c r="Q20" s="273"/>
      <c r="R20" s="273"/>
      <c r="S20" s="273"/>
      <c r="T20" s="273"/>
      <c r="U20" s="273"/>
      <c r="V20" s="1084">
        <f>(4800000000/18479268434)*Y7</f>
        <v>264107213.19154152</v>
      </c>
      <c r="W20" s="1085"/>
      <c r="X20" s="1085"/>
      <c r="Y20" s="1085"/>
      <c r="Z20" s="1086"/>
      <c r="AA20" s="296"/>
      <c r="AB20" s="286"/>
      <c r="AC20" s="269"/>
      <c r="AD20" s="269"/>
      <c r="AE20" s="270"/>
      <c r="AG20" s="292">
        <f>V23*22%</f>
        <v>165586414.02976573</v>
      </c>
      <c r="AH20" s="292">
        <f>+AG19+AG20</f>
        <v>194638207.48083529</v>
      </c>
      <c r="AI20" s="297">
        <f>+AI18+AI19</f>
        <v>194638256.43083531</v>
      </c>
    </row>
    <row r="21" spans="1:38" ht="15.75">
      <c r="A21" s="261"/>
      <c r="B21" s="262"/>
      <c r="C21" s="263"/>
      <c r="D21" s="251"/>
      <c r="E21" s="273"/>
      <c r="F21" s="273"/>
      <c r="G21" s="273" t="s">
        <v>188</v>
      </c>
      <c r="H21" s="256"/>
      <c r="I21" s="276"/>
      <c r="J21" s="276"/>
      <c r="K21" s="276"/>
      <c r="L21" s="276"/>
      <c r="M21" s="273"/>
      <c r="N21" s="273"/>
      <c r="O21" s="273"/>
      <c r="P21" s="273"/>
      <c r="Q21" s="273"/>
      <c r="R21" s="273"/>
      <c r="S21" s="273"/>
      <c r="T21" s="273"/>
      <c r="U21" s="277" t="s">
        <v>184</v>
      </c>
      <c r="V21" s="1084">
        <f>ROUNDDOWN(V20,-3)</f>
        <v>264107000</v>
      </c>
      <c r="W21" s="1085"/>
      <c r="X21" s="1085"/>
      <c r="Y21" s="1085"/>
      <c r="Z21" s="1086"/>
      <c r="AA21" s="1122">
        <f>V21*11%</f>
        <v>29051770</v>
      </c>
      <c r="AB21" s="1123"/>
      <c r="AC21" s="1123"/>
      <c r="AD21" s="1123"/>
      <c r="AE21" s="1124"/>
      <c r="AG21" s="250">
        <v>153835329</v>
      </c>
    </row>
    <row r="22" spans="1:38" ht="15.75">
      <c r="A22" s="261"/>
      <c r="B22" s="262"/>
      <c r="C22" s="263"/>
      <c r="D22" s="251"/>
      <c r="E22" s="273"/>
      <c r="F22" s="273" t="s">
        <v>189</v>
      </c>
      <c r="G22" s="273"/>
      <c r="H22" s="273"/>
      <c r="I22" s="276"/>
      <c r="J22" s="276"/>
      <c r="K22" s="276"/>
      <c r="L22" s="276"/>
      <c r="M22" s="273"/>
      <c r="N22" s="273"/>
      <c r="O22" s="273"/>
      <c r="P22" s="273"/>
      <c r="Q22" s="273"/>
      <c r="R22" s="273"/>
      <c r="S22" s="273"/>
      <c r="T22" s="273"/>
      <c r="U22" s="273"/>
      <c r="V22" s="289"/>
      <c r="W22" s="290"/>
      <c r="X22" s="290"/>
      <c r="Y22" s="290"/>
      <c r="Z22" s="291"/>
      <c r="AA22" s="268"/>
      <c r="AB22" s="269"/>
      <c r="AC22" s="269"/>
      <c r="AD22" s="269"/>
      <c r="AE22" s="270"/>
      <c r="AG22" s="298">
        <v>175358555</v>
      </c>
    </row>
    <row r="23" spans="1:38" ht="15.75">
      <c r="A23" s="261"/>
      <c r="B23" s="262"/>
      <c r="C23" s="263"/>
      <c r="D23" s="264"/>
      <c r="E23" s="273"/>
      <c r="F23" s="269"/>
      <c r="G23" s="273"/>
      <c r="H23" s="273"/>
      <c r="I23" s="276"/>
      <c r="J23" s="276"/>
      <c r="K23" s="276"/>
      <c r="L23" s="276"/>
      <c r="M23" s="273"/>
      <c r="N23" s="273"/>
      <c r="O23" s="273"/>
      <c r="P23" s="273"/>
      <c r="Q23" s="273"/>
      <c r="R23" s="273"/>
      <c r="S23" s="273"/>
      <c r="T23" s="273"/>
      <c r="U23" s="273"/>
      <c r="V23" s="1084">
        <f>(AA9-V21)</f>
        <v>752665518.31711698</v>
      </c>
      <c r="W23" s="1085"/>
      <c r="X23" s="1085"/>
      <c r="Y23" s="1085"/>
      <c r="Z23" s="1086"/>
      <c r="AA23" s="268"/>
      <c r="AB23" s="269"/>
      <c r="AC23" s="269"/>
      <c r="AD23" s="269"/>
      <c r="AE23" s="270"/>
      <c r="AK23" s="292">
        <f>AA25</f>
        <v>321734570</v>
      </c>
    </row>
    <row r="24" spans="1:38" ht="15.75">
      <c r="A24" s="261"/>
      <c r="B24" s="262"/>
      <c r="C24" s="299"/>
      <c r="D24" s="300"/>
      <c r="E24" s="301"/>
      <c r="F24" s="301"/>
      <c r="G24" s="302" t="s">
        <v>188</v>
      </c>
      <c r="H24" s="303"/>
      <c r="I24" s="301"/>
      <c r="J24" s="301"/>
      <c r="K24" s="301"/>
      <c r="L24" s="301"/>
      <c r="M24" s="303"/>
      <c r="N24" s="302"/>
      <c r="O24" s="302"/>
      <c r="P24" s="302"/>
      <c r="Q24" s="302"/>
      <c r="R24" s="302"/>
      <c r="S24" s="302"/>
      <c r="T24" s="302"/>
      <c r="U24" s="304" t="s">
        <v>190</v>
      </c>
      <c r="V24" s="1074">
        <f>ROUNDDOWN(V23,-3)</f>
        <v>752665000</v>
      </c>
      <c r="W24" s="1075"/>
      <c r="X24" s="1075"/>
      <c r="Y24" s="1075"/>
      <c r="Z24" s="1076"/>
      <c r="AA24" s="1122">
        <f>V24*22%</f>
        <v>165586300</v>
      </c>
      <c r="AB24" s="1123"/>
      <c r="AC24" s="1123"/>
      <c r="AD24" s="1123"/>
      <c r="AE24" s="1124"/>
      <c r="AK24" s="246">
        <f>AA26</f>
        <v>167900448</v>
      </c>
      <c r="AL24" s="246">
        <f>AA27</f>
        <v>2115279</v>
      </c>
    </row>
    <row r="25" spans="1:38" ht="15.75">
      <c r="A25" s="305"/>
      <c r="B25" s="306"/>
      <c r="C25" s="307"/>
      <c r="D25" s="300"/>
      <c r="E25" s="300"/>
      <c r="F25" s="302" t="s">
        <v>191</v>
      </c>
      <c r="G25" s="300"/>
      <c r="H25" s="300"/>
      <c r="I25" s="300"/>
      <c r="J25" s="300"/>
      <c r="K25" s="300"/>
      <c r="L25" s="300"/>
      <c r="M25" s="300"/>
      <c r="N25" s="300"/>
      <c r="O25" s="300"/>
      <c r="P25" s="300"/>
      <c r="Q25" s="300"/>
      <c r="R25" s="300"/>
      <c r="S25" s="300"/>
      <c r="T25" s="300"/>
      <c r="U25" s="300"/>
      <c r="V25" s="260"/>
      <c r="W25" s="302"/>
      <c r="X25" s="302"/>
      <c r="Y25" s="302"/>
      <c r="Z25" s="308"/>
      <c r="AA25" s="1130">
        <f>SUM(AA12:AE24)</f>
        <v>321734570</v>
      </c>
      <c r="AB25" s="1131"/>
      <c r="AC25" s="1131"/>
      <c r="AD25" s="1131"/>
      <c r="AE25" s="1132"/>
      <c r="AL25">
        <v>205310579</v>
      </c>
    </row>
    <row r="26" spans="1:38" ht="15.75">
      <c r="A26" s="309"/>
      <c r="B26" s="310"/>
      <c r="C26" s="311"/>
      <c r="D26" s="312"/>
      <c r="E26" s="312"/>
      <c r="F26" s="256"/>
      <c r="G26" s="256"/>
      <c r="H26" s="313"/>
      <c r="I26" s="313"/>
      <c r="J26" s="313"/>
      <c r="K26" s="313"/>
      <c r="L26" s="313"/>
      <c r="M26" s="313"/>
      <c r="N26" s="313"/>
      <c r="O26" s="313"/>
      <c r="P26" s="269" t="s">
        <v>192</v>
      </c>
      <c r="Q26" s="313"/>
      <c r="R26" s="314"/>
      <c r="S26" s="314"/>
      <c r="T26" s="314"/>
      <c r="U26" s="312"/>
      <c r="V26" s="314"/>
      <c r="W26" s="314"/>
      <c r="X26" s="314"/>
      <c r="Y26" s="314"/>
      <c r="Z26" s="315"/>
      <c r="AA26" s="1133">
        <v>167900448</v>
      </c>
      <c r="AB26" s="1133"/>
      <c r="AC26" s="1133"/>
      <c r="AD26" s="1133"/>
      <c r="AE26" s="1133"/>
    </row>
    <row r="27" spans="1:38" ht="15.75">
      <c r="A27" s="255"/>
      <c r="B27" s="264"/>
      <c r="C27" s="316"/>
      <c r="D27" s="269"/>
      <c r="E27" s="269"/>
      <c r="F27" s="317"/>
      <c r="G27" s="256"/>
      <c r="H27" s="286"/>
      <c r="I27" s="286"/>
      <c r="J27" s="286"/>
      <c r="K27" s="286"/>
      <c r="L27" s="286"/>
      <c r="M27" s="286"/>
      <c r="N27" s="286"/>
      <c r="O27" s="286"/>
      <c r="P27" s="269" t="s">
        <v>193</v>
      </c>
      <c r="Q27" s="286"/>
      <c r="R27" s="318"/>
      <c r="S27" s="318"/>
      <c r="T27" s="318"/>
      <c r="U27" s="269"/>
      <c r="V27" s="256"/>
      <c r="W27" s="256"/>
      <c r="X27" s="256"/>
      <c r="Y27" s="256"/>
      <c r="Z27" s="257"/>
      <c r="AA27" s="1133">
        <v>2115279</v>
      </c>
      <c r="AB27" s="1133"/>
      <c r="AC27" s="1133"/>
      <c r="AD27" s="1133"/>
      <c r="AE27" s="1133"/>
    </row>
    <row r="28" spans="1:38" ht="15.75">
      <c r="A28" s="255"/>
      <c r="B28" s="264"/>
      <c r="C28" s="316"/>
      <c r="D28" s="269"/>
      <c r="E28" s="269"/>
      <c r="F28" s="317"/>
      <c r="G28" s="256"/>
      <c r="H28" s="286"/>
      <c r="I28" s="286"/>
      <c r="J28" s="286"/>
      <c r="K28" s="286"/>
      <c r="L28" s="286"/>
      <c r="M28" s="286"/>
      <c r="N28" s="286"/>
      <c r="O28" s="286"/>
      <c r="P28" s="269" t="s">
        <v>194</v>
      </c>
      <c r="Q28" s="286"/>
      <c r="R28" s="318"/>
      <c r="S28" s="318"/>
      <c r="T28" s="318"/>
      <c r="U28" s="269"/>
      <c r="V28" s="256"/>
      <c r="W28" s="256"/>
      <c r="X28" s="256"/>
      <c r="Y28" s="256"/>
      <c r="Z28" s="257"/>
      <c r="AA28" s="1133">
        <f>AA25-AA26-AA27</f>
        <v>151718843</v>
      </c>
      <c r="AB28" s="1133"/>
      <c r="AC28" s="1133"/>
      <c r="AD28" s="1133"/>
      <c r="AE28" s="1133"/>
      <c r="AL28" s="250">
        <f>Neraca!C47</f>
        <v>0</v>
      </c>
    </row>
    <row r="29" spans="1:38" ht="15.75">
      <c r="A29" s="252"/>
      <c r="B29" s="300"/>
      <c r="C29" s="319"/>
      <c r="D29" s="320"/>
      <c r="E29" s="320"/>
      <c r="F29" s="321"/>
      <c r="G29" s="303"/>
      <c r="H29" s="322"/>
      <c r="I29" s="322"/>
      <c r="J29" s="322"/>
      <c r="K29" s="303"/>
      <c r="L29" s="322"/>
      <c r="M29" s="303"/>
      <c r="N29" s="322"/>
      <c r="O29" s="303"/>
      <c r="P29" s="323" t="s">
        <v>195</v>
      </c>
      <c r="Q29" s="324"/>
      <c r="R29" s="324"/>
      <c r="S29" s="324"/>
      <c r="T29" s="324"/>
      <c r="U29" s="324"/>
      <c r="V29" s="324"/>
      <c r="W29" s="324"/>
      <c r="X29" s="324"/>
      <c r="Y29" s="324"/>
      <c r="Z29" s="325"/>
      <c r="AA29" s="1134">
        <f>((AA25-2788)-AA27)/12</f>
        <v>26634708.583333332</v>
      </c>
      <c r="AB29" s="1134"/>
      <c r="AC29" s="1134"/>
      <c r="AD29" s="1134"/>
      <c r="AE29" s="1134"/>
      <c r="AL29" s="246">
        <f>AA28-AL28</f>
        <v>151718843</v>
      </c>
    </row>
    <row r="30" spans="1:38" ht="15.75">
      <c r="A30" s="255"/>
      <c r="B30" s="264"/>
      <c r="C30" s="316"/>
      <c r="D30" s="269"/>
      <c r="E30" s="269"/>
      <c r="F30" s="317"/>
      <c r="G30" s="256"/>
      <c r="H30" s="286"/>
      <c r="I30" s="286"/>
      <c r="J30" s="286"/>
      <c r="K30" s="286"/>
      <c r="L30" s="286"/>
      <c r="M30" s="286"/>
      <c r="N30" s="286"/>
      <c r="O30" s="286"/>
      <c r="P30" s="256" t="s">
        <v>196</v>
      </c>
      <c r="Q30" s="256"/>
      <c r="R30" s="256"/>
      <c r="S30" s="256"/>
      <c r="T30" s="256"/>
      <c r="U30" s="256"/>
      <c r="V30" s="256"/>
      <c r="W30" s="256"/>
      <c r="X30" s="256"/>
      <c r="Y30" s="256"/>
      <c r="Z30" s="256"/>
      <c r="AA30" s="1135"/>
      <c r="AB30" s="1135"/>
      <c r="AC30" s="1135"/>
      <c r="AD30" s="1135"/>
      <c r="AE30" s="1136"/>
    </row>
    <row r="31" spans="1:38" ht="15.75">
      <c r="A31" s="255"/>
      <c r="B31" s="264"/>
      <c r="C31" s="316"/>
      <c r="D31" s="269"/>
      <c r="E31" s="269"/>
      <c r="F31" s="269"/>
      <c r="G31" s="269"/>
      <c r="H31" s="269"/>
      <c r="I31" s="269"/>
      <c r="J31" s="269"/>
      <c r="K31" s="269"/>
      <c r="L31" s="269"/>
      <c r="M31" s="269"/>
      <c r="N31" s="269"/>
      <c r="O31" s="269"/>
      <c r="P31" s="269"/>
      <c r="Q31" s="269"/>
      <c r="R31" s="269"/>
      <c r="S31" s="269"/>
      <c r="T31" s="269"/>
      <c r="U31" s="269"/>
      <c r="V31" s="269"/>
      <c r="W31" s="269"/>
      <c r="X31" s="269"/>
      <c r="Y31" s="269"/>
      <c r="Z31" s="269"/>
      <c r="AA31" s="269"/>
      <c r="AB31" s="269"/>
      <c r="AC31" s="269"/>
      <c r="AD31" s="269"/>
      <c r="AE31" s="270"/>
    </row>
    <row r="32" spans="1:38" ht="15.75">
      <c r="A32" s="255"/>
      <c r="B32" s="264"/>
      <c r="C32" s="316"/>
      <c r="D32" s="269"/>
      <c r="E32" s="269"/>
      <c r="F32" s="317"/>
      <c r="G32" s="1125"/>
      <c r="H32" s="1125"/>
      <c r="I32" s="1125"/>
      <c r="J32" s="1125"/>
      <c r="K32" s="1125"/>
      <c r="L32" s="1125"/>
      <c r="M32" s="1125"/>
      <c r="N32" s="1125"/>
      <c r="O32" s="1125"/>
      <c r="P32" s="1125"/>
      <c r="Q32" s="286"/>
      <c r="R32" s="326"/>
      <c r="S32" s="256"/>
      <c r="T32" s="256"/>
      <c r="U32" s="256"/>
      <c r="V32" s="256"/>
      <c r="W32" s="256"/>
      <c r="X32" s="256"/>
      <c r="Y32" s="256"/>
      <c r="Z32" s="256"/>
      <c r="AA32" s="1126"/>
      <c r="AB32" s="1127"/>
      <c r="AC32" s="1127"/>
      <c r="AD32" s="1127"/>
      <c r="AE32" s="1128"/>
    </row>
    <row r="33" spans="1:31" ht="15.75">
      <c r="A33" s="255"/>
      <c r="B33" s="264"/>
      <c r="C33" s="316"/>
      <c r="D33" s="269"/>
      <c r="E33" s="269"/>
      <c r="F33" s="317"/>
      <c r="G33" s="256"/>
      <c r="H33" s="286"/>
      <c r="I33" s="286"/>
      <c r="J33" s="286"/>
      <c r="K33" s="286"/>
      <c r="L33" s="286"/>
      <c r="M33" s="286"/>
      <c r="N33" s="286"/>
      <c r="O33" s="286"/>
      <c r="P33" s="286"/>
      <c r="Q33" s="286"/>
      <c r="R33" s="318"/>
      <c r="S33" s="318"/>
      <c r="T33" s="318"/>
      <c r="U33" s="256"/>
      <c r="V33" s="256"/>
      <c r="W33" s="256"/>
      <c r="X33" s="256"/>
      <c r="Y33" s="256"/>
      <c r="Z33" s="256"/>
      <c r="AA33" s="256"/>
      <c r="AB33" s="256"/>
      <c r="AC33" s="256"/>
      <c r="AD33" s="256"/>
      <c r="AE33" s="257"/>
    </row>
    <row r="34" spans="1:31" ht="15.75">
      <c r="A34" s="255"/>
      <c r="B34" s="264"/>
      <c r="C34" s="316"/>
      <c r="D34" s="269"/>
      <c r="E34" s="269"/>
      <c r="F34" s="317"/>
      <c r="G34" s="256"/>
      <c r="H34" s="286"/>
      <c r="I34" s="286"/>
      <c r="J34" s="286"/>
      <c r="K34" s="286"/>
      <c r="L34" s="286"/>
      <c r="M34" s="286"/>
      <c r="N34" s="286"/>
      <c r="O34" s="286"/>
      <c r="P34" s="286"/>
      <c r="Q34" s="286"/>
      <c r="R34" s="318"/>
      <c r="S34" s="318"/>
      <c r="T34" s="318"/>
      <c r="U34" s="318"/>
      <c r="V34" s="318"/>
      <c r="W34" s="318"/>
      <c r="X34" s="318"/>
      <c r="Y34" s="318"/>
      <c r="Z34" s="318"/>
      <c r="AA34" s="318"/>
      <c r="AB34" s="286"/>
      <c r="AC34" s="286"/>
      <c r="AD34" s="286"/>
      <c r="AE34" s="287"/>
    </row>
    <row r="35" spans="1:31" ht="15.75">
      <c r="A35" s="255"/>
      <c r="B35" s="264"/>
      <c r="C35" s="316"/>
      <c r="D35" s="269"/>
      <c r="E35" s="269"/>
      <c r="F35" s="317"/>
      <c r="G35" s="256"/>
      <c r="H35" s="286"/>
      <c r="I35" s="286"/>
      <c r="J35" s="286"/>
      <c r="K35" s="286"/>
      <c r="L35" s="286"/>
      <c r="M35" s="286"/>
      <c r="N35" s="286"/>
      <c r="O35" s="286"/>
      <c r="P35" s="286"/>
      <c r="Q35" s="286"/>
      <c r="R35" s="318"/>
      <c r="S35" s="318"/>
      <c r="T35" s="318"/>
      <c r="U35" s="318"/>
      <c r="V35" s="318"/>
      <c r="W35" s="318"/>
      <c r="X35" s="318"/>
      <c r="Y35" s="318"/>
      <c r="Z35" s="318"/>
      <c r="AA35" s="318"/>
      <c r="AB35" s="286"/>
      <c r="AC35" s="286"/>
      <c r="AD35" s="286"/>
      <c r="AE35" s="287"/>
    </row>
    <row r="36" spans="1:31" ht="15.75">
      <c r="A36" s="255"/>
      <c r="B36" s="264"/>
      <c r="C36" s="317"/>
      <c r="D36" s="269"/>
      <c r="E36" s="269"/>
      <c r="F36" s="317"/>
      <c r="G36" s="256"/>
      <c r="H36" s="286"/>
      <c r="I36" s="286"/>
      <c r="J36" s="286"/>
      <c r="K36" s="286"/>
      <c r="L36" s="286"/>
      <c r="M36" s="286"/>
      <c r="N36" s="286"/>
      <c r="O36" s="286"/>
      <c r="P36" s="286"/>
      <c r="Q36" s="286"/>
      <c r="R36" s="318"/>
      <c r="S36" s="318"/>
      <c r="T36" s="318"/>
      <c r="U36" s="318"/>
      <c r="V36" s="318"/>
      <c r="W36" s="318"/>
      <c r="X36" s="318"/>
      <c r="Y36" s="318"/>
      <c r="Z36" s="318"/>
      <c r="AA36" s="318"/>
      <c r="AB36" s="286"/>
      <c r="AC36" s="286"/>
      <c r="AD36" s="286"/>
      <c r="AE36" s="287"/>
    </row>
    <row r="37" spans="1:31" ht="15.75">
      <c r="A37" s="255"/>
      <c r="B37" s="264"/>
      <c r="C37" s="317"/>
      <c r="D37" s="269"/>
      <c r="E37" s="269"/>
      <c r="F37" s="317"/>
      <c r="G37" s="256"/>
      <c r="H37" s="286"/>
      <c r="I37" s="286"/>
      <c r="J37" s="286"/>
      <c r="K37" s="286"/>
      <c r="L37" s="286"/>
      <c r="M37" s="286"/>
      <c r="N37" s="327"/>
      <c r="O37" s="327"/>
      <c r="P37" s="327"/>
      <c r="Q37" s="328" t="s">
        <v>197</v>
      </c>
      <c r="R37" s="329"/>
      <c r="S37" s="329"/>
      <c r="T37" s="329"/>
      <c r="U37" s="1129" t="s">
        <v>198</v>
      </c>
      <c r="V37" s="1129"/>
      <c r="W37" s="1129"/>
      <c r="X37" s="1129"/>
      <c r="Y37" s="1129"/>
      <c r="Z37" s="1129"/>
      <c r="AA37" s="1129"/>
      <c r="AB37" s="1129"/>
      <c r="AC37" s="286"/>
      <c r="AD37" s="286"/>
      <c r="AE37" s="287"/>
    </row>
    <row r="38" spans="1:31" ht="15.75">
      <c r="A38" s="255"/>
      <c r="B38" s="264"/>
      <c r="C38" s="264"/>
      <c r="D38" s="264"/>
      <c r="E38" s="264"/>
      <c r="F38" s="264"/>
      <c r="G38" s="264"/>
      <c r="H38" s="264"/>
      <c r="I38" s="264"/>
      <c r="J38" s="264"/>
      <c r="K38" s="264"/>
      <c r="L38" s="330"/>
      <c r="M38" s="331"/>
      <c r="N38" s="332"/>
      <c r="O38" s="332"/>
      <c r="P38" s="332"/>
      <c r="Q38" s="333"/>
      <c r="R38" s="332"/>
      <c r="S38" s="333"/>
      <c r="T38" s="333"/>
      <c r="U38" s="333"/>
      <c r="V38" s="331"/>
      <c r="W38" s="331"/>
      <c r="X38" s="331"/>
      <c r="Y38" s="331"/>
      <c r="Z38" s="331"/>
      <c r="AA38" s="331"/>
      <c r="AB38" s="331"/>
      <c r="AC38" s="331"/>
      <c r="AD38" s="331"/>
      <c r="AE38" s="334"/>
    </row>
    <row r="39" spans="1:31" ht="15.75">
      <c r="A39" s="335"/>
      <c r="B39" s="336"/>
      <c r="C39" s="263"/>
      <c r="D39" s="264"/>
      <c r="E39" s="264"/>
      <c r="F39" s="264"/>
      <c r="G39" s="264"/>
      <c r="H39" s="264"/>
      <c r="I39" s="264"/>
      <c r="J39" s="264"/>
      <c r="K39" s="264"/>
      <c r="L39" s="264"/>
      <c r="M39" s="264"/>
      <c r="N39" s="337"/>
      <c r="O39" s="337"/>
      <c r="P39" s="337"/>
      <c r="Q39" s="338"/>
      <c r="R39" s="337"/>
      <c r="S39" s="337"/>
      <c r="T39" s="337"/>
      <c r="U39" s="337"/>
      <c r="V39" s="264"/>
      <c r="W39" s="264"/>
      <c r="X39" s="264"/>
      <c r="Y39" s="264"/>
      <c r="Z39" s="264"/>
      <c r="AA39" s="264"/>
      <c r="AB39" s="264"/>
      <c r="AC39" s="264"/>
      <c r="AD39" s="264"/>
      <c r="AE39" s="339"/>
    </row>
    <row r="40" spans="1:31" ht="15.75">
      <c r="A40" s="261"/>
      <c r="B40" s="340"/>
      <c r="C40" s="263"/>
      <c r="D40" s="264"/>
      <c r="E40" s="264"/>
      <c r="F40" s="264"/>
      <c r="G40" s="264"/>
      <c r="H40" s="264"/>
      <c r="I40" s="264"/>
      <c r="J40" s="264"/>
      <c r="K40" s="264"/>
      <c r="L40" s="264"/>
      <c r="M40" s="264"/>
      <c r="N40" s="337"/>
      <c r="O40" s="337"/>
      <c r="P40" s="337"/>
      <c r="Q40" s="341"/>
      <c r="R40" s="337"/>
      <c r="S40" s="337"/>
      <c r="T40" s="337"/>
      <c r="U40" s="337"/>
      <c r="V40" s="264"/>
      <c r="W40" s="264"/>
      <c r="X40" s="264"/>
      <c r="Y40" s="264"/>
      <c r="Z40" s="264"/>
      <c r="AA40" s="264"/>
      <c r="AB40" s="286"/>
      <c r="AC40" s="286"/>
      <c r="AD40" s="286"/>
      <c r="AE40" s="287"/>
    </row>
    <row r="41" spans="1:31" ht="15.75">
      <c r="A41" s="261"/>
      <c r="B41" s="340"/>
      <c r="C41" s="263"/>
      <c r="D41" s="264"/>
      <c r="E41" s="264"/>
      <c r="F41" s="264"/>
      <c r="G41" s="264"/>
      <c r="H41" s="264"/>
      <c r="I41" s="264"/>
      <c r="J41" s="264"/>
      <c r="K41" s="264"/>
      <c r="L41" s="264"/>
      <c r="M41" s="264"/>
      <c r="N41" s="337"/>
      <c r="O41" s="337"/>
      <c r="P41" s="337"/>
      <c r="Q41" s="341"/>
      <c r="R41" s="337"/>
      <c r="S41" s="337"/>
      <c r="T41" s="337"/>
      <c r="U41" s="337"/>
      <c r="V41" s="264"/>
      <c r="W41" s="264"/>
      <c r="X41" s="264"/>
      <c r="Y41" s="264"/>
      <c r="Z41" s="264"/>
      <c r="AA41" s="264"/>
      <c r="AB41" s="286"/>
      <c r="AC41" s="286"/>
      <c r="AD41" s="286"/>
      <c r="AE41" s="287"/>
    </row>
    <row r="42" spans="1:31" ht="15.75">
      <c r="A42" s="335"/>
      <c r="B42" s="336"/>
      <c r="C42" s="263"/>
      <c r="D42" s="264"/>
      <c r="E42" s="264"/>
      <c r="F42" s="264"/>
      <c r="G42" s="264"/>
      <c r="H42" s="264"/>
      <c r="I42" s="264"/>
      <c r="J42" s="264"/>
      <c r="K42" s="264"/>
      <c r="L42" s="264"/>
      <c r="M42" s="264"/>
      <c r="N42" s="337"/>
      <c r="O42" s="337"/>
      <c r="P42" s="337"/>
      <c r="Q42" s="341"/>
      <c r="R42" s="337"/>
      <c r="S42" s="337"/>
      <c r="T42" s="337"/>
      <c r="U42" s="337"/>
      <c r="V42" s="264"/>
      <c r="W42" s="264"/>
      <c r="X42" s="264"/>
      <c r="Y42" s="264"/>
      <c r="Z42" s="264"/>
      <c r="AA42" s="264"/>
      <c r="AB42" s="264"/>
      <c r="AC42" s="264"/>
      <c r="AD42" s="264"/>
      <c r="AE42" s="339"/>
    </row>
    <row r="43" spans="1:31" ht="15.75">
      <c r="A43" s="335"/>
      <c r="B43" s="336"/>
      <c r="C43" s="263"/>
      <c r="D43" s="264"/>
      <c r="E43" s="264"/>
      <c r="F43" s="264"/>
      <c r="G43" s="264"/>
      <c r="H43" s="264"/>
      <c r="I43" s="264"/>
      <c r="J43" s="264"/>
      <c r="K43" s="264"/>
      <c r="L43" s="264"/>
      <c r="M43" s="264"/>
      <c r="N43" s="337"/>
      <c r="O43" s="337"/>
      <c r="P43" s="337"/>
      <c r="Q43" s="328" t="s">
        <v>199</v>
      </c>
      <c r="R43" s="337"/>
      <c r="S43" s="337"/>
      <c r="T43" s="337"/>
      <c r="U43" s="1103" t="s">
        <v>541</v>
      </c>
      <c r="V43" s="1103"/>
      <c r="W43" s="1103"/>
      <c r="X43" s="1103"/>
      <c r="Y43" s="1103"/>
      <c r="Z43" s="1103"/>
      <c r="AA43" s="1103"/>
      <c r="AB43" s="1103"/>
      <c r="AC43" s="264"/>
      <c r="AD43" s="264"/>
      <c r="AE43" s="339"/>
    </row>
    <row r="44" spans="1:31" ht="15.75">
      <c r="A44" s="261"/>
      <c r="B44" s="340"/>
      <c r="C44" s="263"/>
      <c r="D44" s="264"/>
      <c r="E44" s="264"/>
      <c r="F44" s="264"/>
      <c r="G44" s="264"/>
      <c r="H44" s="264"/>
      <c r="I44" s="264"/>
      <c r="J44" s="264"/>
      <c r="K44" s="264"/>
      <c r="L44" s="264"/>
      <c r="M44" s="264"/>
      <c r="N44" s="337"/>
      <c r="O44" s="337"/>
      <c r="P44" s="337"/>
      <c r="Q44" s="328" t="s">
        <v>200</v>
      </c>
      <c r="R44" s="337"/>
      <c r="S44" s="342"/>
      <c r="T44" s="342"/>
      <c r="U44" s="342"/>
      <c r="V44" s="343"/>
      <c r="W44" s="343"/>
      <c r="X44" s="343"/>
      <c r="Y44" s="343"/>
      <c r="Z44" s="343"/>
      <c r="AA44" s="343"/>
      <c r="AB44" s="343"/>
      <c r="AC44" s="343"/>
      <c r="AD44" s="343"/>
      <c r="AE44" s="344"/>
    </row>
    <row r="45" spans="1:31" ht="15.75">
      <c r="A45" s="305"/>
      <c r="B45" s="345"/>
      <c r="C45" s="307"/>
      <c r="D45" s="300"/>
      <c r="E45" s="300"/>
      <c r="F45" s="300"/>
      <c r="G45" s="300"/>
      <c r="H45" s="300"/>
      <c r="I45" s="300"/>
      <c r="J45" s="300"/>
      <c r="K45" s="300"/>
      <c r="L45" s="300"/>
      <c r="M45" s="300"/>
      <c r="N45" s="300"/>
      <c r="O45" s="300"/>
      <c r="P45" s="300"/>
      <c r="Q45" s="300"/>
      <c r="R45" s="300"/>
      <c r="S45" s="300"/>
      <c r="T45" s="300"/>
      <c r="U45" s="300"/>
      <c r="V45" s="300"/>
      <c r="W45" s="300"/>
      <c r="X45" s="300"/>
      <c r="Y45" s="300"/>
      <c r="Z45" s="300"/>
      <c r="AA45" s="300"/>
      <c r="AB45" s="300"/>
      <c r="AC45" s="300"/>
      <c r="AD45" s="300"/>
      <c r="AE45" s="346"/>
    </row>
  </sheetData>
  <protectedRanges>
    <protectedRange password="C051" sqref="Y6:AE6" name="Range6"/>
    <protectedRange sqref="A3" name="Range5"/>
    <protectedRange sqref="A2" name="Range4"/>
    <protectedRange sqref="A1" name="Range3"/>
    <protectedRange sqref="Y7" name="Range2"/>
    <protectedRange sqref="Y6:AE6" name="Range1"/>
  </protectedRanges>
  <mergeCells count="32">
    <mergeCell ref="G32:P32"/>
    <mergeCell ref="AA32:AE32"/>
    <mergeCell ref="U37:AB37"/>
    <mergeCell ref="U43:AB43"/>
    <mergeCell ref="V24:Z24"/>
    <mergeCell ref="AA24:AE24"/>
    <mergeCell ref="AA25:AE25"/>
    <mergeCell ref="AA26:AE26"/>
    <mergeCell ref="AA27:AE27"/>
    <mergeCell ref="AA28:AE28"/>
    <mergeCell ref="AA29:AE29"/>
    <mergeCell ref="AA30:AE30"/>
    <mergeCell ref="V23:Z23"/>
    <mergeCell ref="A9:B9"/>
    <mergeCell ref="AA9:AE9"/>
    <mergeCell ref="A10:B10"/>
    <mergeCell ref="V12:Z12"/>
    <mergeCell ref="AA12:AE12"/>
    <mergeCell ref="V14:Z14"/>
    <mergeCell ref="AA14:AE14"/>
    <mergeCell ref="V17:Z17"/>
    <mergeCell ref="AA17:AE17"/>
    <mergeCell ref="V20:Z20"/>
    <mergeCell ref="V21:Z21"/>
    <mergeCell ref="AA21:AE21"/>
    <mergeCell ref="T7:X7"/>
    <mergeCell ref="Y7:AE7"/>
    <mergeCell ref="A1:AE1"/>
    <mergeCell ref="A2:AE2"/>
    <mergeCell ref="A3:AE3"/>
    <mergeCell ref="T6:X6"/>
    <mergeCell ref="Y6:AE6"/>
  </mergeCells>
  <pageMargins left="0.7" right="0.7" top="0.75" bottom="0.75" header="0.3" footer="0.3"/>
  <pageSetup paperSize="9" orientation="portrait" r:id="rId1"/>
  <drawing r:id="rId2"/>
  <legacy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8"/>
  <sheetViews>
    <sheetView workbookViewId="0">
      <selection activeCell="G1" sqref="G1:G27"/>
    </sheetView>
  </sheetViews>
  <sheetFormatPr defaultRowHeight="12.75"/>
  <cols>
    <col min="1" max="1" width="5" customWidth="1"/>
    <col min="2" max="2" width="10.42578125" style="245" bestFit="1" customWidth="1"/>
    <col min="3" max="3" width="4.28515625" customWidth="1"/>
    <col min="4" max="5" width="19.140625" customWidth="1"/>
    <col min="6" max="6" width="32.28515625" customWidth="1"/>
    <col min="7" max="7" width="23.28515625" customWidth="1"/>
    <col min="8" max="8" width="15.7109375" customWidth="1"/>
    <col min="11" max="11" width="11.85546875" customWidth="1"/>
  </cols>
  <sheetData>
    <row r="1" spans="1:12">
      <c r="A1" s="458">
        <v>1</v>
      </c>
      <c r="B1" s="459">
        <v>44935</v>
      </c>
      <c r="C1" s="460">
        <v>10</v>
      </c>
      <c r="D1" s="458" t="s">
        <v>120</v>
      </c>
      <c r="E1" s="461" t="s">
        <v>403</v>
      </c>
      <c r="F1" s="28" t="s">
        <v>399</v>
      </c>
      <c r="G1" s="28" t="s">
        <v>408</v>
      </c>
      <c r="H1" s="462">
        <v>33367</v>
      </c>
      <c r="K1" s="297">
        <f>100/2*H1</f>
        <v>1668350</v>
      </c>
      <c r="L1" s="297">
        <f>2%*K1</f>
        <v>33367</v>
      </c>
    </row>
    <row r="2" spans="1:12">
      <c r="A2" s="458">
        <v>2</v>
      </c>
      <c r="B2" s="459">
        <v>44949</v>
      </c>
      <c r="C2" s="460">
        <v>23</v>
      </c>
      <c r="D2" s="458" t="s">
        <v>121</v>
      </c>
      <c r="E2" s="461" t="s">
        <v>403</v>
      </c>
      <c r="F2" s="28" t="s">
        <v>399</v>
      </c>
      <c r="G2" s="28" t="s">
        <v>408</v>
      </c>
      <c r="H2" s="462">
        <v>6787</v>
      </c>
      <c r="K2" s="297">
        <f t="shared" ref="K2:K27" si="0">100/2*H2</f>
        <v>339350</v>
      </c>
    </row>
    <row r="3" spans="1:12">
      <c r="A3" s="458">
        <v>3</v>
      </c>
      <c r="B3" s="459">
        <v>44959</v>
      </c>
      <c r="C3" s="460">
        <v>2</v>
      </c>
      <c r="D3" s="458" t="s">
        <v>122</v>
      </c>
      <c r="E3" s="461" t="s">
        <v>403</v>
      </c>
      <c r="F3" s="28" t="s">
        <v>399</v>
      </c>
      <c r="G3" s="28" t="s">
        <v>408</v>
      </c>
      <c r="H3" s="462">
        <v>33367</v>
      </c>
      <c r="K3" s="297">
        <f t="shared" si="0"/>
        <v>1668350</v>
      </c>
    </row>
    <row r="4" spans="1:12">
      <c r="A4" s="458">
        <v>4</v>
      </c>
      <c r="B4" s="459">
        <v>44984</v>
      </c>
      <c r="C4" s="460">
        <v>27</v>
      </c>
      <c r="D4" s="458" t="s">
        <v>123</v>
      </c>
      <c r="E4" s="461" t="s">
        <v>403</v>
      </c>
      <c r="F4" s="28" t="s">
        <v>399</v>
      </c>
      <c r="G4" s="28" t="s">
        <v>408</v>
      </c>
      <c r="H4" s="462">
        <v>17650</v>
      </c>
      <c r="K4" s="297">
        <f t="shared" si="0"/>
        <v>882500</v>
      </c>
    </row>
    <row r="5" spans="1:12">
      <c r="A5" s="458">
        <v>5</v>
      </c>
      <c r="B5" s="459">
        <v>44986</v>
      </c>
      <c r="C5" s="460">
        <v>1</v>
      </c>
      <c r="D5" s="458" t="s">
        <v>124</v>
      </c>
      <c r="E5" s="461" t="s">
        <v>403</v>
      </c>
      <c r="F5" s="28" t="s">
        <v>399</v>
      </c>
      <c r="G5" s="28" t="s">
        <v>408</v>
      </c>
      <c r="H5" s="462">
        <v>6764</v>
      </c>
      <c r="K5" s="297">
        <f t="shared" si="0"/>
        <v>338200</v>
      </c>
    </row>
    <row r="6" spans="1:12">
      <c r="A6" s="458">
        <v>6</v>
      </c>
      <c r="B6" s="459">
        <v>44992</v>
      </c>
      <c r="C6" s="460">
        <v>7</v>
      </c>
      <c r="D6" s="458" t="s">
        <v>125</v>
      </c>
      <c r="E6" s="461" t="s">
        <v>404</v>
      </c>
      <c r="F6" s="28" t="s">
        <v>400</v>
      </c>
      <c r="G6" s="28" t="s">
        <v>407</v>
      </c>
      <c r="H6" s="462">
        <v>594000</v>
      </c>
      <c r="K6" s="297">
        <f t="shared" si="0"/>
        <v>29700000</v>
      </c>
    </row>
    <row r="7" spans="1:12">
      <c r="A7" s="458">
        <v>7</v>
      </c>
      <c r="B7" s="459">
        <v>44992</v>
      </c>
      <c r="C7" s="460">
        <v>7</v>
      </c>
      <c r="D7" s="458" t="s">
        <v>126</v>
      </c>
      <c r="E7" s="461" t="s">
        <v>404</v>
      </c>
      <c r="F7" s="28" t="s">
        <v>400</v>
      </c>
      <c r="G7" s="28" t="s">
        <v>407</v>
      </c>
      <c r="H7" s="462">
        <v>12000</v>
      </c>
      <c r="K7" s="297">
        <f t="shared" si="0"/>
        <v>600000</v>
      </c>
    </row>
    <row r="8" spans="1:12">
      <c r="A8" s="458">
        <v>8</v>
      </c>
      <c r="B8" s="459">
        <v>45008</v>
      </c>
      <c r="C8" s="460">
        <v>23</v>
      </c>
      <c r="D8" s="458" t="s">
        <v>127</v>
      </c>
      <c r="E8" s="461" t="s">
        <v>404</v>
      </c>
      <c r="F8" s="28" t="s">
        <v>400</v>
      </c>
      <c r="G8" s="28" t="s">
        <v>407</v>
      </c>
      <c r="H8" s="462">
        <v>14000</v>
      </c>
      <c r="K8" s="297">
        <f t="shared" si="0"/>
        <v>700000</v>
      </c>
    </row>
    <row r="9" spans="1:12">
      <c r="A9" s="458">
        <v>9</v>
      </c>
      <c r="B9" s="459">
        <v>45012</v>
      </c>
      <c r="C9" s="460">
        <v>27</v>
      </c>
      <c r="D9" s="458" t="s">
        <v>128</v>
      </c>
      <c r="E9" s="461" t="s">
        <v>403</v>
      </c>
      <c r="F9" s="28" t="s">
        <v>399</v>
      </c>
      <c r="G9" s="28" t="s">
        <v>408</v>
      </c>
      <c r="H9" s="462">
        <v>17650</v>
      </c>
      <c r="K9" s="297">
        <f t="shared" si="0"/>
        <v>882500</v>
      </c>
    </row>
    <row r="10" spans="1:12">
      <c r="A10" s="458">
        <v>10</v>
      </c>
      <c r="B10" s="459">
        <v>45027</v>
      </c>
      <c r="C10" s="460">
        <v>11</v>
      </c>
      <c r="D10" s="458" t="s">
        <v>129</v>
      </c>
      <c r="E10" s="461" t="s">
        <v>403</v>
      </c>
      <c r="F10" s="28" t="s">
        <v>399</v>
      </c>
      <c r="G10" s="28" t="s">
        <v>408</v>
      </c>
      <c r="H10" s="462">
        <v>36241</v>
      </c>
      <c r="K10" s="297">
        <f t="shared" si="0"/>
        <v>1812050</v>
      </c>
    </row>
    <row r="11" spans="1:12">
      <c r="A11" s="458">
        <v>11</v>
      </c>
      <c r="B11" s="459">
        <v>45049</v>
      </c>
      <c r="C11" s="460">
        <v>3</v>
      </c>
      <c r="D11" s="458" t="s">
        <v>130</v>
      </c>
      <c r="E11" s="461" t="s">
        <v>405</v>
      </c>
      <c r="F11" s="28" t="s">
        <v>401</v>
      </c>
      <c r="G11" s="28" t="s">
        <v>409</v>
      </c>
      <c r="H11" s="462">
        <v>17800</v>
      </c>
      <c r="K11" s="297">
        <f t="shared" si="0"/>
        <v>890000</v>
      </c>
    </row>
    <row r="12" spans="1:12">
      <c r="A12" s="458">
        <v>12</v>
      </c>
      <c r="B12" s="459">
        <v>45056</v>
      </c>
      <c r="C12" s="460">
        <v>10</v>
      </c>
      <c r="D12" s="458" t="s">
        <v>131</v>
      </c>
      <c r="E12" s="461" t="s">
        <v>403</v>
      </c>
      <c r="F12" s="28" t="s">
        <v>399</v>
      </c>
      <c r="G12" s="28" t="s">
        <v>408</v>
      </c>
      <c r="H12" s="462">
        <v>41125</v>
      </c>
      <c r="K12" s="297">
        <f t="shared" si="0"/>
        <v>2056250</v>
      </c>
    </row>
    <row r="13" spans="1:12">
      <c r="A13" s="458">
        <v>13</v>
      </c>
      <c r="B13" s="459">
        <v>45071</v>
      </c>
      <c r="C13" s="460">
        <v>25</v>
      </c>
      <c r="D13" s="458" t="s">
        <v>132</v>
      </c>
      <c r="E13" s="461" t="s">
        <v>403</v>
      </c>
      <c r="F13" s="28" t="s">
        <v>399</v>
      </c>
      <c r="G13" s="28" t="s">
        <v>408</v>
      </c>
      <c r="H13" s="462">
        <v>19367</v>
      </c>
      <c r="K13" s="297">
        <f t="shared" si="0"/>
        <v>968350</v>
      </c>
    </row>
    <row r="14" spans="1:12">
      <c r="A14" s="458">
        <v>14</v>
      </c>
      <c r="B14" s="459">
        <v>45096</v>
      </c>
      <c r="C14" s="460">
        <v>19</v>
      </c>
      <c r="D14" s="458" t="s">
        <v>133</v>
      </c>
      <c r="E14" s="461" t="s">
        <v>403</v>
      </c>
      <c r="F14" s="28" t="s">
        <v>399</v>
      </c>
      <c r="G14" s="28" t="s">
        <v>408</v>
      </c>
      <c r="H14" s="462">
        <v>35000</v>
      </c>
      <c r="K14" s="297">
        <f t="shared" si="0"/>
        <v>1750000</v>
      </c>
    </row>
    <row r="15" spans="1:12">
      <c r="A15" s="458">
        <v>15</v>
      </c>
      <c r="B15" s="459">
        <v>45118</v>
      </c>
      <c r="C15" s="460">
        <v>11</v>
      </c>
      <c r="D15" s="458" t="s">
        <v>134</v>
      </c>
      <c r="E15" s="461" t="s">
        <v>403</v>
      </c>
      <c r="F15" s="28" t="s">
        <v>399</v>
      </c>
      <c r="G15" s="28" t="s">
        <v>408</v>
      </c>
      <c r="H15" s="462">
        <v>19000</v>
      </c>
      <c r="K15" s="297">
        <f t="shared" si="0"/>
        <v>950000</v>
      </c>
    </row>
    <row r="16" spans="1:12">
      <c r="A16" s="458">
        <v>16</v>
      </c>
      <c r="B16" s="459">
        <v>45132</v>
      </c>
      <c r="C16" s="460">
        <v>25</v>
      </c>
      <c r="D16" s="458" t="s">
        <v>136</v>
      </c>
      <c r="E16" s="461" t="s">
        <v>403</v>
      </c>
      <c r="F16" s="28" t="s">
        <v>399</v>
      </c>
      <c r="G16" s="28" t="s">
        <v>408</v>
      </c>
      <c r="H16" s="462">
        <v>35000</v>
      </c>
      <c r="K16" s="297">
        <f t="shared" si="0"/>
        <v>1750000</v>
      </c>
    </row>
    <row r="17" spans="1:11">
      <c r="A17" s="458">
        <v>17</v>
      </c>
      <c r="B17" s="459">
        <v>45153</v>
      </c>
      <c r="C17" s="460">
        <v>15</v>
      </c>
      <c r="D17" s="458" t="s">
        <v>137</v>
      </c>
      <c r="E17" s="461" t="s">
        <v>403</v>
      </c>
      <c r="F17" s="28" t="s">
        <v>399</v>
      </c>
      <c r="G17" s="28" t="s">
        <v>408</v>
      </c>
      <c r="H17" s="462">
        <v>19000</v>
      </c>
      <c r="K17" s="297">
        <f t="shared" si="0"/>
        <v>950000</v>
      </c>
    </row>
    <row r="18" spans="1:11">
      <c r="A18" s="458">
        <v>18</v>
      </c>
      <c r="B18" s="459">
        <v>45166</v>
      </c>
      <c r="C18" s="460">
        <v>28</v>
      </c>
      <c r="D18" s="458" t="s">
        <v>138</v>
      </c>
      <c r="E18" s="461" t="s">
        <v>403</v>
      </c>
      <c r="F18" s="28" t="s">
        <v>399</v>
      </c>
      <c r="G18" s="28" t="s">
        <v>408</v>
      </c>
      <c r="H18" s="462">
        <v>18507</v>
      </c>
      <c r="K18" s="297">
        <f t="shared" si="0"/>
        <v>925350</v>
      </c>
    </row>
    <row r="19" spans="1:11">
      <c r="A19" s="458">
        <v>19</v>
      </c>
      <c r="B19" s="459">
        <v>45180</v>
      </c>
      <c r="C19" s="460">
        <v>11</v>
      </c>
      <c r="D19" s="458" t="s">
        <v>139</v>
      </c>
      <c r="E19" s="461" t="s">
        <v>403</v>
      </c>
      <c r="F19" s="28" t="s">
        <v>399</v>
      </c>
      <c r="G19" s="28" t="s">
        <v>408</v>
      </c>
      <c r="H19" s="462">
        <v>18527</v>
      </c>
      <c r="K19" s="297">
        <f t="shared" si="0"/>
        <v>926350</v>
      </c>
    </row>
    <row r="20" spans="1:11">
      <c r="A20" s="458">
        <v>20</v>
      </c>
      <c r="B20" s="459">
        <v>45195</v>
      </c>
      <c r="C20" s="460">
        <v>26</v>
      </c>
      <c r="D20" s="458" t="s">
        <v>140</v>
      </c>
      <c r="E20" s="461" t="s">
        <v>403</v>
      </c>
      <c r="F20" s="28" t="s">
        <v>399</v>
      </c>
      <c r="G20" s="28" t="s">
        <v>408</v>
      </c>
      <c r="H20" s="462">
        <v>18527</v>
      </c>
      <c r="K20" s="297">
        <f t="shared" si="0"/>
        <v>926350</v>
      </c>
    </row>
    <row r="21" spans="1:11">
      <c r="A21" s="458">
        <v>21</v>
      </c>
      <c r="B21" s="459">
        <v>45194</v>
      </c>
      <c r="C21" s="460">
        <v>26</v>
      </c>
      <c r="D21" s="458" t="s">
        <v>141</v>
      </c>
      <c r="E21" s="461" t="s">
        <v>404</v>
      </c>
      <c r="F21" s="28" t="s">
        <v>400</v>
      </c>
      <c r="G21" s="28" t="s">
        <v>407</v>
      </c>
      <c r="H21" s="462">
        <v>740000</v>
      </c>
      <c r="K21" s="297">
        <f t="shared" si="0"/>
        <v>37000000</v>
      </c>
    </row>
    <row r="22" spans="1:11">
      <c r="A22" s="458">
        <v>22</v>
      </c>
      <c r="B22" s="459">
        <v>45202</v>
      </c>
      <c r="C22" s="460">
        <v>3</v>
      </c>
      <c r="D22" s="458" t="s">
        <v>142</v>
      </c>
      <c r="E22" s="461" t="s">
        <v>406</v>
      </c>
      <c r="F22" s="28" t="s">
        <v>402</v>
      </c>
      <c r="G22" s="28" t="s">
        <v>410</v>
      </c>
      <c r="H22" s="462">
        <v>160000</v>
      </c>
      <c r="K22" s="297">
        <f t="shared" si="0"/>
        <v>8000000</v>
      </c>
    </row>
    <row r="23" spans="1:11">
      <c r="A23" s="458">
        <v>23</v>
      </c>
      <c r="B23" s="459">
        <v>45202</v>
      </c>
      <c r="C23" s="460">
        <v>3</v>
      </c>
      <c r="D23" s="458" t="s">
        <v>142</v>
      </c>
      <c r="E23" s="461" t="s">
        <v>406</v>
      </c>
      <c r="F23" s="28" t="s">
        <v>402</v>
      </c>
      <c r="G23" s="28" t="s">
        <v>410</v>
      </c>
      <c r="H23" s="462">
        <v>160000</v>
      </c>
      <c r="K23" s="297">
        <f t="shared" si="0"/>
        <v>8000000</v>
      </c>
    </row>
    <row r="24" spans="1:11">
      <c r="A24" s="458">
        <v>24</v>
      </c>
      <c r="B24" s="459">
        <v>45210</v>
      </c>
      <c r="C24" s="460">
        <v>12</v>
      </c>
      <c r="D24" s="458" t="s">
        <v>143</v>
      </c>
      <c r="E24" s="461" t="s">
        <v>403</v>
      </c>
      <c r="F24" s="28" t="s">
        <v>399</v>
      </c>
      <c r="G24" s="28" t="s">
        <v>408</v>
      </c>
      <c r="H24" s="462">
        <v>10400</v>
      </c>
      <c r="K24" s="297">
        <f t="shared" si="0"/>
        <v>520000</v>
      </c>
    </row>
    <row r="25" spans="1:11">
      <c r="A25" s="458">
        <v>25</v>
      </c>
      <c r="B25" s="459">
        <v>45224</v>
      </c>
      <c r="C25" s="460">
        <v>25</v>
      </c>
      <c r="D25" s="458" t="s">
        <v>144</v>
      </c>
      <c r="E25" s="461" t="s">
        <v>403</v>
      </c>
      <c r="F25" s="28" t="s">
        <v>399</v>
      </c>
      <c r="G25" s="28" t="s">
        <v>408</v>
      </c>
      <c r="H25" s="462">
        <v>10400</v>
      </c>
      <c r="K25" s="297">
        <f t="shared" si="0"/>
        <v>520000</v>
      </c>
    </row>
    <row r="26" spans="1:11">
      <c r="A26" s="458">
        <v>26</v>
      </c>
      <c r="B26" s="459">
        <v>45251</v>
      </c>
      <c r="C26" s="460">
        <v>21</v>
      </c>
      <c r="D26" s="458" t="s">
        <v>145</v>
      </c>
      <c r="E26" s="461" t="s">
        <v>403</v>
      </c>
      <c r="F26" s="28" t="s">
        <v>399</v>
      </c>
      <c r="G26" s="28" t="s">
        <v>408</v>
      </c>
      <c r="H26" s="462">
        <v>10400</v>
      </c>
      <c r="K26" s="297">
        <f t="shared" si="0"/>
        <v>520000</v>
      </c>
    </row>
    <row r="27" spans="1:11">
      <c r="A27" s="458">
        <v>27</v>
      </c>
      <c r="B27" s="459">
        <v>45275</v>
      </c>
      <c r="C27" s="460">
        <v>15</v>
      </c>
      <c r="D27" s="458" t="s">
        <v>146</v>
      </c>
      <c r="E27" s="461" t="s">
        <v>403</v>
      </c>
      <c r="F27" s="28" t="s">
        <v>399</v>
      </c>
      <c r="G27" s="28" t="s">
        <v>408</v>
      </c>
      <c r="H27" s="462">
        <v>10400</v>
      </c>
      <c r="K27" s="297">
        <f t="shared" si="0"/>
        <v>520000</v>
      </c>
    </row>
    <row r="28" spans="1:11">
      <c r="H28" s="297">
        <f>SUM(H1:H27)</f>
        <v>2115279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32</vt:i4>
      </vt:variant>
    </vt:vector>
  </HeadingPairs>
  <TitlesOfParts>
    <vt:vector size="48" baseType="lpstr">
      <vt:lpstr>Data GL</vt:lpstr>
      <vt:lpstr>Kode</vt:lpstr>
      <vt:lpstr>Akun</vt:lpstr>
      <vt:lpstr>Ledger</vt:lpstr>
      <vt:lpstr>Jurnal</vt:lpstr>
      <vt:lpstr>Bk Piutang</vt:lpstr>
      <vt:lpstr>Bk Hutang</vt:lpstr>
      <vt:lpstr>Neraca Lajur</vt:lpstr>
      <vt:lpstr>Laba Rugi</vt:lpstr>
      <vt:lpstr>Lap Modal</vt:lpstr>
      <vt:lpstr>Neraca</vt:lpstr>
      <vt:lpstr>PYS</vt:lpstr>
      <vt:lpstr>25 DIPAKE</vt:lpstr>
      <vt:lpstr>PPN</vt:lpstr>
      <vt:lpstr>25</vt:lpstr>
      <vt:lpstr>Sheet1</vt:lpstr>
      <vt:lpstr>BUKU_BESAR_HUTANG_DAGANG</vt:lpstr>
      <vt:lpstr>DAF_AKUN</vt:lpstr>
      <vt:lpstr>DAF_KODE</vt:lpstr>
      <vt:lpstr>DARKOD_BANTU</vt:lpstr>
      <vt:lpstr>ERR</vt:lpstr>
      <vt:lpstr>Excel_BuiltIn__FilterDatabase_4</vt:lpstr>
      <vt:lpstr>Hugang</vt:lpstr>
      <vt:lpstr>JU_AKUN</vt:lpstr>
      <vt:lpstr>JU_KODE</vt:lpstr>
      <vt:lpstr>KENDARAAN</vt:lpstr>
      <vt:lpstr>KODE</vt:lpstr>
      <vt:lpstr>Nabantu</vt:lpstr>
      <vt:lpstr>NAMA_BANTU</vt:lpstr>
      <vt:lpstr>NamaAkun</vt:lpstr>
      <vt:lpstr>NL</vt:lpstr>
      <vt:lpstr>Nokun</vt:lpstr>
      <vt:lpstr>Pitgang</vt:lpstr>
      <vt:lpstr>PIUTANG_DAGANG</vt:lpstr>
      <vt:lpstr>Akun!Print_Area</vt:lpstr>
      <vt:lpstr>'Bk Hutang'!Print_Area</vt:lpstr>
      <vt:lpstr>'Bk Piutang'!Print_Area</vt:lpstr>
      <vt:lpstr>Jurnal!Print_Area</vt:lpstr>
      <vt:lpstr>Kode!Print_Area</vt:lpstr>
      <vt:lpstr>'Laba Rugi'!Print_Area</vt:lpstr>
      <vt:lpstr>'Lap Modal'!Print_Area</vt:lpstr>
      <vt:lpstr>Ledger!Print_Area</vt:lpstr>
      <vt:lpstr>Neraca!Print_Area</vt:lpstr>
      <vt:lpstr>PYS!Print_Area</vt:lpstr>
      <vt:lpstr>Akun!Print_Titles</vt:lpstr>
      <vt:lpstr>Jurnal!Print_Titles</vt:lpstr>
      <vt:lpstr>'Neraca Lajur'!Print_Titles</vt:lpstr>
      <vt:lpstr>Tarkun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HP</cp:lastModifiedBy>
  <cp:lastPrinted>2026-07-11T17:21:59Z</cp:lastPrinted>
  <dcterms:created xsi:type="dcterms:W3CDTF">2011-04-04T03:30:14Z</dcterms:created>
  <dcterms:modified xsi:type="dcterms:W3CDTF">2026-08-04T16:20:40Z</dcterms:modified>
</cp:coreProperties>
</file>